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david\Objective\mdavid\objective-8008\Objects\"/>
    </mc:Choice>
  </mc:AlternateContent>
  <bookViews>
    <workbookView xWindow="0" yWindow="0" windowWidth="27230" windowHeight="11760" tabRatio="681" activeTab="1"/>
  </bookViews>
  <sheets>
    <sheet name="Sheet1" sheetId="13" r:id="rId1"/>
    <sheet name="2019" sheetId="55" r:id="rId2"/>
    <sheet name="2018" sheetId="54" r:id="rId3"/>
    <sheet name="2017" sheetId="53" r:id="rId4"/>
    <sheet name="2016" sheetId="52" r:id="rId5"/>
    <sheet name="2015" sheetId="51" r:id="rId6"/>
    <sheet name="2014" sheetId="50" r:id="rId7"/>
    <sheet name="2013" sheetId="11" r:id="rId8"/>
    <sheet name="2012" sheetId="10" r:id="rId9"/>
    <sheet name="2011" sheetId="9" r:id="rId10"/>
    <sheet name="2010" sheetId="8" r:id="rId11"/>
    <sheet name="2009" sheetId="7" r:id="rId12"/>
    <sheet name="2008" sheetId="6" r:id="rId13"/>
    <sheet name="2007" sheetId="5" r:id="rId14"/>
    <sheet name="2006" sheetId="4" r:id="rId15"/>
    <sheet name="2005" sheetId="3" r:id="rId16"/>
    <sheet name="2004" sheetId="2" r:id="rId17"/>
  </sheets>
  <definedNames>
    <definedName name="_2014_restatements">Sheet1!#REF!</definedName>
    <definedName name="Ara" localSheetId="5">Sheet1!#REF!</definedName>
    <definedName name="Ara" localSheetId="4">Sheet1!#REF!</definedName>
    <definedName name="Ara">Sheet1!#REF!</definedName>
    <definedName name="College_of_Education">Sheet1!#REF!</definedName>
    <definedName name="CPIT_Earthquake_Impacts">Sheet1!#REF!</definedName>
    <definedName name="EIT_and_Tairawhiti_merger">Sheet1!#REF!</definedName>
    <definedName name="Lincoln">Sheet1!#REF!</definedName>
    <definedName name="Lincoln_and_Telford_merger">Sheet1!#REF!</definedName>
    <definedName name="Metro_ITPs">Sheet1!$A$16</definedName>
    <definedName name="MIT_Mainzeal_Collapse">Sheet1!#REF!</definedName>
    <definedName name="Otago_University_consoliation">Sheet1!#REF!</definedName>
    <definedName name="Regional_ITPs">Sheet1!$A$17</definedName>
    <definedName name="Tai_Poutini_Polytechnic">Sheet1!$A$19</definedName>
    <definedName name="Toi_Ohomai_Institute_of_Technology">Sheet1!#REF!</definedName>
    <definedName name="TWWOA_restatement">Sheet1!#REF!</definedName>
    <definedName name="UC_Earthquake_Impacts">Sheet1!#REF!</definedName>
  </definedNames>
  <calcPr calcId="152511"/>
</workbook>
</file>

<file path=xl/calcChain.xml><?xml version="1.0" encoding="utf-8"?>
<calcChain xmlns="http://schemas.openxmlformats.org/spreadsheetml/2006/main">
  <c r="D364" i="55" l="1"/>
  <c r="AD239" i="55"/>
  <c r="AD238" i="55"/>
  <c r="AD234" i="55"/>
  <c r="AD233" i="55"/>
  <c r="W311" i="55" l="1"/>
  <c r="X311" i="55"/>
  <c r="W312" i="55"/>
  <c r="X312" i="55"/>
  <c r="W313" i="55"/>
  <c r="X313" i="55"/>
  <c r="M311" i="55"/>
  <c r="N311" i="55"/>
  <c r="M312" i="55"/>
  <c r="N312" i="55"/>
  <c r="M313" i="55"/>
  <c r="N313" i="55"/>
  <c r="W305" i="55"/>
  <c r="X305" i="55"/>
  <c r="M305" i="55"/>
  <c r="N305" i="55"/>
  <c r="M301" i="55"/>
  <c r="N301" i="55"/>
  <c r="W296" i="55"/>
  <c r="X296" i="55"/>
  <c r="W297" i="55"/>
  <c r="X297" i="55"/>
  <c r="W298" i="55"/>
  <c r="X298" i="55"/>
  <c r="W299" i="55"/>
  <c r="X299" i="55"/>
  <c r="W300" i="55"/>
  <c r="X300" i="55"/>
  <c r="W301" i="55"/>
  <c r="X301" i="55"/>
  <c r="M300" i="55"/>
  <c r="N300" i="55"/>
  <c r="M296" i="55"/>
  <c r="N296" i="55"/>
  <c r="M297" i="55"/>
  <c r="N297" i="55"/>
  <c r="M298" i="55"/>
  <c r="N298" i="55"/>
  <c r="AK159" i="55"/>
  <c r="AE71" i="55"/>
  <c r="BC13" i="55" l="1"/>
  <c r="L191" i="55"/>
  <c r="AI288" i="55"/>
  <c r="AI290" i="55"/>
  <c r="AM220" i="55" l="1"/>
  <c r="D56" i="55"/>
  <c r="E56" i="55"/>
  <c r="F56" i="55"/>
  <c r="G56" i="55"/>
  <c r="H56" i="55"/>
  <c r="I56" i="55"/>
  <c r="J56" i="55"/>
  <c r="K56" i="55"/>
  <c r="D61" i="55"/>
  <c r="E61" i="55"/>
  <c r="F61" i="55"/>
  <c r="G61" i="55"/>
  <c r="H61" i="55"/>
  <c r="I61" i="55"/>
  <c r="J61" i="55"/>
  <c r="K61" i="55"/>
  <c r="L47" i="55"/>
  <c r="L50" i="55"/>
  <c r="L51" i="55"/>
  <c r="L52" i="55"/>
  <c r="L53" i="55"/>
  <c r="L54" i="55"/>
  <c r="M386" i="55" l="1"/>
  <c r="AM385" i="55"/>
  <c r="AL385" i="55"/>
  <c r="AK385" i="55"/>
  <c r="AG385" i="55"/>
  <c r="AF385" i="55"/>
  <c r="AE385" i="55"/>
  <c r="AD385" i="55"/>
  <c r="AC385" i="55"/>
  <c r="AB385" i="55"/>
  <c r="AA385" i="55"/>
  <c r="Z385" i="55"/>
  <c r="Y385" i="55"/>
  <c r="X385" i="55"/>
  <c r="W385" i="55"/>
  <c r="V385" i="55"/>
  <c r="U385" i="55"/>
  <c r="T385" i="55"/>
  <c r="S385" i="55"/>
  <c r="R385" i="55"/>
  <c r="Q385" i="55"/>
  <c r="P385" i="55"/>
  <c r="O385" i="55"/>
  <c r="N385" i="55"/>
  <c r="N386" i="55" s="1"/>
  <c r="M385" i="55"/>
  <c r="K385" i="55"/>
  <c r="J385" i="55"/>
  <c r="I385" i="55"/>
  <c r="H385" i="55"/>
  <c r="G385" i="55"/>
  <c r="F385" i="55"/>
  <c r="E385" i="55"/>
  <c r="D385" i="55"/>
  <c r="AM384" i="55"/>
  <c r="AL384" i="55"/>
  <c r="AK384" i="55"/>
  <c r="AG384" i="55"/>
  <c r="AF384" i="55"/>
  <c r="AE384" i="55"/>
  <c r="AD384" i="55"/>
  <c r="AC384" i="55"/>
  <c r="AB384" i="55"/>
  <c r="AA384" i="55"/>
  <c r="Z384" i="55"/>
  <c r="Y384" i="55"/>
  <c r="X384" i="55"/>
  <c r="W384" i="55"/>
  <c r="V384" i="55"/>
  <c r="U384" i="55"/>
  <c r="T384" i="55"/>
  <c r="S384" i="55"/>
  <c r="R384" i="55"/>
  <c r="Q384" i="55"/>
  <c r="P384" i="55"/>
  <c r="O384" i="55"/>
  <c r="N384" i="55"/>
  <c r="M384" i="55"/>
  <c r="K384" i="55"/>
  <c r="J384" i="55"/>
  <c r="I384" i="55"/>
  <c r="H384" i="55"/>
  <c r="G384" i="55"/>
  <c r="F384" i="55"/>
  <c r="E384" i="55"/>
  <c r="D384" i="55"/>
  <c r="AQ383" i="55"/>
  <c r="AP383" i="55"/>
  <c r="AB383" i="55"/>
  <c r="N383" i="55"/>
  <c r="M383" i="55"/>
  <c r="AB382" i="55"/>
  <c r="N382" i="55"/>
  <c r="M382" i="55"/>
  <c r="AB381" i="55"/>
  <c r="N381" i="55"/>
  <c r="M381" i="55"/>
  <c r="AB380" i="55"/>
  <c r="N380" i="55"/>
  <c r="M380" i="55"/>
  <c r="AB379" i="55"/>
  <c r="N379" i="55"/>
  <c r="M379" i="55"/>
  <c r="AB378" i="55"/>
  <c r="N378" i="55"/>
  <c r="M378" i="55"/>
  <c r="AB377" i="55"/>
  <c r="N377" i="55"/>
  <c r="M377" i="55"/>
  <c r="AB376" i="55"/>
  <c r="N376" i="55"/>
  <c r="M376" i="55"/>
  <c r="AB371" i="55"/>
  <c r="N371" i="55"/>
  <c r="M371" i="55"/>
  <c r="AM370" i="55"/>
  <c r="AL370" i="55"/>
  <c r="AK370" i="55"/>
  <c r="AG370" i="55"/>
  <c r="AF370" i="55"/>
  <c r="AE370" i="55"/>
  <c r="AD370" i="55"/>
  <c r="AC370" i="55"/>
  <c r="AB370" i="55"/>
  <c r="AA370" i="55"/>
  <c r="Z370" i="55"/>
  <c r="Y370" i="55"/>
  <c r="V370" i="55"/>
  <c r="U370" i="55"/>
  <c r="T370" i="55"/>
  <c r="S370" i="55"/>
  <c r="R370" i="55"/>
  <c r="Q370" i="55"/>
  <c r="P370" i="55"/>
  <c r="O370" i="55"/>
  <c r="N370" i="55"/>
  <c r="M370" i="55"/>
  <c r="K370" i="55"/>
  <c r="J370" i="55"/>
  <c r="I370" i="55"/>
  <c r="H370" i="55"/>
  <c r="G370" i="55"/>
  <c r="F370" i="55"/>
  <c r="E370" i="55"/>
  <c r="D370" i="55"/>
  <c r="AB369" i="55"/>
  <c r="N369" i="55"/>
  <c r="M369" i="55"/>
  <c r="AM368" i="55"/>
  <c r="AL368" i="55"/>
  <c r="AK368" i="55"/>
  <c r="AG368" i="55"/>
  <c r="AF368" i="55"/>
  <c r="AE368" i="55"/>
  <c r="AD368" i="55"/>
  <c r="AC368" i="55"/>
  <c r="AB368" i="55"/>
  <c r="AA368" i="55"/>
  <c r="Z368" i="55"/>
  <c r="Y368" i="55"/>
  <c r="X368" i="55"/>
  <c r="W368" i="55"/>
  <c r="V368" i="55"/>
  <c r="U368" i="55"/>
  <c r="T368" i="55"/>
  <c r="S368" i="55"/>
  <c r="R368" i="55"/>
  <c r="Q368" i="55"/>
  <c r="P368" i="55"/>
  <c r="O368" i="55"/>
  <c r="N368" i="55"/>
  <c r="M368" i="55"/>
  <c r="K368" i="55"/>
  <c r="J368" i="55"/>
  <c r="I368" i="55"/>
  <c r="H368" i="55"/>
  <c r="G368" i="55"/>
  <c r="F368" i="55"/>
  <c r="E368" i="55"/>
  <c r="D368" i="55"/>
  <c r="AB365" i="55"/>
  <c r="N365" i="55"/>
  <c r="M365" i="55"/>
  <c r="AB364" i="55"/>
  <c r="N364" i="55"/>
  <c r="M364" i="55"/>
  <c r="AM363" i="55"/>
  <c r="AL363" i="55"/>
  <c r="AK363" i="55"/>
  <c r="AG363" i="55"/>
  <c r="AF363" i="55"/>
  <c r="AE363" i="55"/>
  <c r="AD363" i="55"/>
  <c r="AC363" i="55"/>
  <c r="AB363" i="55"/>
  <c r="AA363" i="55"/>
  <c r="Z363" i="55"/>
  <c r="Y363" i="55"/>
  <c r="V363" i="55"/>
  <c r="U363" i="55"/>
  <c r="T363" i="55"/>
  <c r="S363" i="55"/>
  <c r="R363" i="55"/>
  <c r="Q363" i="55"/>
  <c r="P363" i="55"/>
  <c r="O363" i="55"/>
  <c r="N363" i="55"/>
  <c r="M363" i="55"/>
  <c r="K363" i="55"/>
  <c r="J363" i="55"/>
  <c r="I363" i="55"/>
  <c r="H363" i="55"/>
  <c r="G363" i="55"/>
  <c r="F363" i="55"/>
  <c r="E363" i="55"/>
  <c r="D363" i="55"/>
  <c r="AB362" i="55"/>
  <c r="N362" i="55"/>
  <c r="M362" i="55"/>
  <c r="AB361" i="55"/>
  <c r="AB360" i="55"/>
  <c r="N360" i="55"/>
  <c r="N361" i="55" s="1"/>
  <c r="M360" i="55"/>
  <c r="M361" i="55" s="1"/>
  <c r="AB359" i="55"/>
  <c r="N359" i="55"/>
  <c r="M359" i="55"/>
  <c r="AM358" i="55"/>
  <c r="AL358" i="55"/>
  <c r="AK358" i="55"/>
  <c r="AG358" i="55"/>
  <c r="AF358" i="55"/>
  <c r="AE358" i="55"/>
  <c r="AD358" i="55"/>
  <c r="AC358" i="55"/>
  <c r="AB358" i="55"/>
  <c r="AA358" i="55"/>
  <c r="Z358" i="55"/>
  <c r="Y358" i="55"/>
  <c r="V358" i="55"/>
  <c r="U358" i="55"/>
  <c r="T358" i="55"/>
  <c r="S358" i="55"/>
  <c r="R358" i="55"/>
  <c r="Q358" i="55"/>
  <c r="P358" i="55"/>
  <c r="O358" i="55"/>
  <c r="N358" i="55"/>
  <c r="M358" i="55"/>
  <c r="K358" i="55"/>
  <c r="J358" i="55"/>
  <c r="I358" i="55"/>
  <c r="H358" i="55"/>
  <c r="G358" i="55"/>
  <c r="F358" i="55"/>
  <c r="E358" i="55"/>
  <c r="D358" i="55"/>
  <c r="AM354" i="55"/>
  <c r="AL354" i="55"/>
  <c r="AK354" i="55"/>
  <c r="AE354" i="55"/>
  <c r="AC354" i="55"/>
  <c r="AB354" i="55"/>
  <c r="AA354" i="55"/>
  <c r="Y354" i="55"/>
  <c r="V354" i="55"/>
  <c r="U354" i="55"/>
  <c r="S354" i="55"/>
  <c r="R354" i="55"/>
  <c r="P354" i="55"/>
  <c r="O354" i="55"/>
  <c r="N354" i="55"/>
  <c r="M354" i="55"/>
  <c r="J354" i="55"/>
  <c r="I354" i="55"/>
  <c r="H354" i="55"/>
  <c r="G354" i="55"/>
  <c r="F354" i="55"/>
  <c r="E354" i="55"/>
  <c r="AB353" i="55"/>
  <c r="N353" i="55"/>
  <c r="M353" i="55"/>
  <c r="AB352" i="55"/>
  <c r="X352" i="55"/>
  <c r="W352" i="55"/>
  <c r="N352" i="55"/>
  <c r="M352" i="55"/>
  <c r="AB351" i="55"/>
  <c r="N351" i="55"/>
  <c r="M351" i="55"/>
  <c r="AB350" i="55"/>
  <c r="N350" i="55"/>
  <c r="M350" i="55"/>
  <c r="AB346" i="55"/>
  <c r="N346" i="55"/>
  <c r="M346" i="55"/>
  <c r="AM345" i="55"/>
  <c r="AL345" i="55"/>
  <c r="AK345" i="55"/>
  <c r="AG345" i="55"/>
  <c r="AF345" i="55"/>
  <c r="AE345" i="55"/>
  <c r="AD345" i="55"/>
  <c r="AC345" i="55"/>
  <c r="AB345" i="55"/>
  <c r="AA345" i="55"/>
  <c r="Z345" i="55"/>
  <c r="Y345" i="55"/>
  <c r="V345" i="55"/>
  <c r="U345" i="55"/>
  <c r="T345" i="55"/>
  <c r="S345" i="55"/>
  <c r="R345" i="55"/>
  <c r="Q345" i="55"/>
  <c r="P345" i="55"/>
  <c r="O345" i="55"/>
  <c r="N345" i="55"/>
  <c r="M345" i="55"/>
  <c r="K345" i="55"/>
  <c r="J345" i="55"/>
  <c r="I345" i="55"/>
  <c r="H345" i="55"/>
  <c r="G345" i="55"/>
  <c r="F345" i="55"/>
  <c r="E345" i="55"/>
  <c r="D345" i="55"/>
  <c r="AM344" i="55"/>
  <c r="AL344" i="55"/>
  <c r="AK344" i="55"/>
  <c r="AG344" i="55"/>
  <c r="AF344" i="55"/>
  <c r="AE344" i="55"/>
  <c r="AD344" i="55"/>
  <c r="AC344" i="55"/>
  <c r="AB344" i="55"/>
  <c r="AA344" i="55"/>
  <c r="Z344" i="55"/>
  <c r="Y344" i="55"/>
  <c r="V344" i="55"/>
  <c r="U344" i="55"/>
  <c r="T344" i="55"/>
  <c r="S344" i="55"/>
  <c r="R344" i="55"/>
  <c r="Q344" i="55"/>
  <c r="P344" i="55"/>
  <c r="O344" i="55"/>
  <c r="N344" i="55"/>
  <c r="M344" i="55"/>
  <c r="K344" i="55"/>
  <c r="J344" i="55"/>
  <c r="I344" i="55"/>
  <c r="H344" i="55"/>
  <c r="G344" i="55"/>
  <c r="F344" i="55"/>
  <c r="E344" i="55"/>
  <c r="D344" i="55"/>
  <c r="AB343" i="55"/>
  <c r="N343" i="55"/>
  <c r="M343" i="55"/>
  <c r="AB342" i="55"/>
  <c r="N342" i="55"/>
  <c r="M342" i="55"/>
  <c r="AB341" i="55"/>
  <c r="N341" i="55"/>
  <c r="M341" i="55"/>
  <c r="AB335" i="55"/>
  <c r="N335" i="55"/>
  <c r="M335" i="55"/>
  <c r="AB334" i="55"/>
  <c r="N334" i="55"/>
  <c r="M334" i="55"/>
  <c r="AB333" i="55"/>
  <c r="N333" i="55"/>
  <c r="M333" i="55"/>
  <c r="AB332" i="55"/>
  <c r="N332" i="55"/>
  <c r="M332" i="55"/>
  <c r="AB331" i="55"/>
  <c r="N331" i="55"/>
  <c r="M331" i="55"/>
  <c r="AB329" i="55"/>
  <c r="N329" i="55"/>
  <c r="M329" i="55"/>
  <c r="AB327" i="55"/>
  <c r="N327" i="55"/>
  <c r="M327" i="55"/>
  <c r="AB324" i="55"/>
  <c r="N324" i="55"/>
  <c r="M324" i="55"/>
  <c r="AB323" i="55"/>
  <c r="N323" i="55"/>
  <c r="M323" i="55"/>
  <c r="AB319" i="55"/>
  <c r="N319" i="55"/>
  <c r="M319" i="55"/>
  <c r="AB318" i="55"/>
  <c r="N318" i="55"/>
  <c r="M318" i="55"/>
  <c r="AB317" i="55"/>
  <c r="N317" i="55"/>
  <c r="M317" i="55"/>
  <c r="AB313" i="55"/>
  <c r="AB312" i="55"/>
  <c r="AB311" i="55"/>
  <c r="AB305" i="55"/>
  <c r="AM301" i="55"/>
  <c r="AL301" i="55"/>
  <c r="AK301" i="55"/>
  <c r="AG301" i="55"/>
  <c r="AF301" i="55"/>
  <c r="AE301" i="55"/>
  <c r="AD301" i="55"/>
  <c r="AC301" i="55"/>
  <c r="AB301" i="55"/>
  <c r="AA301" i="55"/>
  <c r="Z301" i="55"/>
  <c r="Y301" i="55"/>
  <c r="V301" i="55"/>
  <c r="U301" i="55"/>
  <c r="T301" i="55"/>
  <c r="S301" i="55"/>
  <c r="R301" i="55"/>
  <c r="Q301" i="55"/>
  <c r="P301" i="55"/>
  <c r="O301" i="55"/>
  <c r="K301" i="55"/>
  <c r="J301" i="55"/>
  <c r="I301" i="55"/>
  <c r="H301" i="55"/>
  <c r="G301" i="55"/>
  <c r="F301" i="55"/>
  <c r="E301" i="55"/>
  <c r="D301" i="55"/>
  <c r="AM300" i="55"/>
  <c r="AL300" i="55"/>
  <c r="AK300" i="55"/>
  <c r="AC300" i="55"/>
  <c r="AB300" i="55"/>
  <c r="Y300" i="55"/>
  <c r="V300" i="55"/>
  <c r="U300" i="55"/>
  <c r="S300" i="55"/>
  <c r="R300" i="55"/>
  <c r="P300" i="55"/>
  <c r="I300" i="55"/>
  <c r="F300" i="55"/>
  <c r="E300" i="55"/>
  <c r="AB299" i="55"/>
  <c r="AB372" i="55" s="1"/>
  <c r="N372" i="55"/>
  <c r="M372" i="55"/>
  <c r="AB298" i="55"/>
  <c r="AB297" i="55"/>
  <c r="AB330" i="55" s="1"/>
  <c r="N330" i="55"/>
  <c r="M330" i="55"/>
  <c r="AB296" i="55"/>
  <c r="AB328" i="55" s="1"/>
  <c r="N328" i="55"/>
  <c r="M328" i="55"/>
  <c r="C294" i="55"/>
  <c r="BD290" i="55"/>
  <c r="BC290" i="55"/>
  <c r="BB290" i="55"/>
  <c r="BA290" i="55"/>
  <c r="AZ290" i="55"/>
  <c r="AY290" i="55"/>
  <c r="AN290" i="55"/>
  <c r="AV290" i="55" s="1"/>
  <c r="AJ290" i="55"/>
  <c r="AU290" i="55" s="1"/>
  <c r="AH290" i="55"/>
  <c r="AS290" i="55" s="1"/>
  <c r="L290" i="55"/>
  <c r="AR290" i="55" s="1"/>
  <c r="BD288" i="55"/>
  <c r="BC288" i="55"/>
  <c r="BB288" i="55"/>
  <c r="BA288" i="55"/>
  <c r="AZ288" i="55"/>
  <c r="AY288" i="55"/>
  <c r="AT288" i="55"/>
  <c r="AN288" i="55"/>
  <c r="AJ288" i="55"/>
  <c r="AU288" i="55" s="1"/>
  <c r="AH288" i="55"/>
  <c r="AS288" i="55" s="1"/>
  <c r="L288" i="55"/>
  <c r="AR288" i="55" s="1"/>
  <c r="AM286" i="55"/>
  <c r="AM323" i="55" s="1"/>
  <c r="AL286" i="55"/>
  <c r="AL323" i="55" s="1"/>
  <c r="AK286" i="55"/>
  <c r="AK323" i="55" s="1"/>
  <c r="AG286" i="55"/>
  <c r="AG323" i="55" s="1"/>
  <c r="AF286" i="55"/>
  <c r="AF323" i="55" s="1"/>
  <c r="AE286" i="55"/>
  <c r="AE323" i="55" s="1"/>
  <c r="AD286" i="55"/>
  <c r="AD323" i="55" s="1"/>
  <c r="AC286" i="55"/>
  <c r="AC323" i="55" s="1"/>
  <c r="AA286" i="55"/>
  <c r="AA323" i="55" s="1"/>
  <c r="Z286" i="55"/>
  <c r="Z323" i="55" s="1"/>
  <c r="Y286" i="55"/>
  <c r="V286" i="55"/>
  <c r="V323" i="55" s="1"/>
  <c r="U286" i="55"/>
  <c r="U323" i="55" s="1"/>
  <c r="T286" i="55"/>
  <c r="T323" i="55" s="1"/>
  <c r="S286" i="55"/>
  <c r="S323" i="55" s="1"/>
  <c r="R286" i="55"/>
  <c r="R323" i="55" s="1"/>
  <c r="Q286" i="55"/>
  <c r="Q323" i="55" s="1"/>
  <c r="P286" i="55"/>
  <c r="O286" i="55"/>
  <c r="K286" i="55"/>
  <c r="K323" i="55" s="1"/>
  <c r="J286" i="55"/>
  <c r="J323" i="55" s="1"/>
  <c r="I286" i="55"/>
  <c r="I323" i="55" s="1"/>
  <c r="H286" i="55"/>
  <c r="H323" i="55" s="1"/>
  <c r="G286" i="55"/>
  <c r="G323" i="55" s="1"/>
  <c r="F286" i="55"/>
  <c r="F323" i="55" s="1"/>
  <c r="E286" i="55"/>
  <c r="E323" i="55" s="1"/>
  <c r="D286" i="55"/>
  <c r="BD285" i="55"/>
  <c r="BC285" i="55"/>
  <c r="BB285" i="55"/>
  <c r="BA285" i="55"/>
  <c r="AZ285" i="55"/>
  <c r="AY285" i="55"/>
  <c r="AN285" i="55"/>
  <c r="AJ285" i="55"/>
  <c r="AU285" i="55" s="1"/>
  <c r="AI285" i="55"/>
  <c r="AT285" i="55" s="1"/>
  <c r="AH285" i="55"/>
  <c r="AS285" i="55" s="1"/>
  <c r="L285" i="55"/>
  <c r="AR285" i="55" s="1"/>
  <c r="BD284" i="55"/>
  <c r="BC284" i="55"/>
  <c r="BB284" i="55"/>
  <c r="BA284" i="55"/>
  <c r="AZ284" i="55"/>
  <c r="AY284" i="55"/>
  <c r="AU284" i="55"/>
  <c r="AN284" i="55"/>
  <c r="AV284" i="55" s="1"/>
  <c r="AJ284" i="55"/>
  <c r="AI284" i="55"/>
  <c r="AT284" i="55" s="1"/>
  <c r="AH284" i="55"/>
  <c r="AS284" i="55" s="1"/>
  <c r="L284" i="55"/>
  <c r="AR284" i="55" s="1"/>
  <c r="BD283" i="55"/>
  <c r="BC283" i="55"/>
  <c r="BB283" i="55"/>
  <c r="BA283" i="55"/>
  <c r="AZ283" i="55"/>
  <c r="AY283" i="55"/>
  <c r="AN283" i="55"/>
  <c r="AJ283" i="55"/>
  <c r="AU283" i="55" s="1"/>
  <c r="AI283" i="55"/>
  <c r="AT283" i="55" s="1"/>
  <c r="AH283" i="55"/>
  <c r="AS283" i="55" s="1"/>
  <c r="L283" i="55"/>
  <c r="L286" i="55" s="1"/>
  <c r="AR286" i="55" s="1"/>
  <c r="AJ282" i="55"/>
  <c r="AI282" i="55"/>
  <c r="BD281" i="55"/>
  <c r="BC281" i="55"/>
  <c r="BB281" i="55"/>
  <c r="BA281" i="55"/>
  <c r="AZ281" i="55"/>
  <c r="AY281" i="55"/>
  <c r="AN281" i="55"/>
  <c r="AJ281" i="55"/>
  <c r="AU281" i="55" s="1"/>
  <c r="AI281" i="55"/>
  <c r="AT281" i="55" s="1"/>
  <c r="AH281" i="55"/>
  <c r="AS281" i="55" s="1"/>
  <c r="L281" i="55"/>
  <c r="AR281" i="55" s="1"/>
  <c r="BD280" i="55"/>
  <c r="BC280" i="55"/>
  <c r="BB280" i="55"/>
  <c r="BA280" i="55"/>
  <c r="AZ280" i="55"/>
  <c r="AY280" i="55"/>
  <c r="AV280" i="55"/>
  <c r="AN280" i="55"/>
  <c r="AJ280" i="55"/>
  <c r="AU280" i="55" s="1"/>
  <c r="AI280" i="55"/>
  <c r="AT280" i="55" s="1"/>
  <c r="AH280" i="55"/>
  <c r="AS280" i="55" s="1"/>
  <c r="L280" i="55"/>
  <c r="AR280" i="55" s="1"/>
  <c r="BD278" i="55"/>
  <c r="BC278" i="55"/>
  <c r="BB278" i="55"/>
  <c r="BA278" i="55"/>
  <c r="AZ278" i="55"/>
  <c r="AY278" i="55"/>
  <c r="AN278" i="55"/>
  <c r="AJ278" i="55"/>
  <c r="AU278" i="55" s="1"/>
  <c r="AI278" i="55"/>
  <c r="AT278" i="55" s="1"/>
  <c r="AH278" i="55"/>
  <c r="AS278" i="55" s="1"/>
  <c r="L278" i="55"/>
  <c r="AR278" i="55" s="1"/>
  <c r="BD277" i="55"/>
  <c r="BC277" i="55"/>
  <c r="BB277" i="55"/>
  <c r="BA277" i="55"/>
  <c r="AZ277" i="55"/>
  <c r="AY277" i="55"/>
  <c r="AV277" i="55"/>
  <c r="AR277" i="55"/>
  <c r="AN277" i="55"/>
  <c r="AJ277" i="55"/>
  <c r="AU277" i="55" s="1"/>
  <c r="AI277" i="55"/>
  <c r="AH277" i="55"/>
  <c r="L277" i="55"/>
  <c r="AO277" i="55" s="1"/>
  <c r="AM274" i="55"/>
  <c r="BC274" i="55" s="1"/>
  <c r="AL274" i="55"/>
  <c r="AK274" i="55"/>
  <c r="AG274" i="55"/>
  <c r="AF274" i="55"/>
  <c r="AE274" i="55"/>
  <c r="AD274" i="55"/>
  <c r="AC274" i="55"/>
  <c r="AA274" i="55"/>
  <c r="Z274" i="55"/>
  <c r="Y274" i="55"/>
  <c r="V274" i="55"/>
  <c r="U274" i="55"/>
  <c r="T274" i="55"/>
  <c r="S274" i="55"/>
  <c r="R274" i="55"/>
  <c r="Q274" i="55"/>
  <c r="P274" i="55"/>
  <c r="O274" i="55"/>
  <c r="K274" i="55"/>
  <c r="J274" i="55"/>
  <c r="I274" i="55"/>
  <c r="H274" i="55"/>
  <c r="G274" i="55"/>
  <c r="F274" i="55"/>
  <c r="E274" i="55"/>
  <c r="D274" i="55"/>
  <c r="BD273" i="55"/>
  <c r="BC273" i="55"/>
  <c r="BB273" i="55"/>
  <c r="BA273" i="55"/>
  <c r="AZ273" i="55"/>
  <c r="AY273" i="55"/>
  <c r="AN273" i="55"/>
  <c r="AV273" i="55" s="1"/>
  <c r="AJ273" i="55"/>
  <c r="AU273" i="55" s="1"/>
  <c r="AI273" i="55"/>
  <c r="AT273" i="55" s="1"/>
  <c r="AH273" i="55"/>
  <c r="L273" i="55"/>
  <c r="AR273" i="55" s="1"/>
  <c r="BD272" i="55"/>
  <c r="BC272" i="55"/>
  <c r="BB272" i="55"/>
  <c r="BA272" i="55"/>
  <c r="AZ272" i="55"/>
  <c r="AY272" i="55"/>
  <c r="AR272" i="55"/>
  <c r="AN272" i="55"/>
  <c r="AV272" i="55" s="1"/>
  <c r="AJ272" i="55"/>
  <c r="AU272" i="55" s="1"/>
  <c r="AI272" i="55"/>
  <c r="AT272" i="55" s="1"/>
  <c r="AH272" i="55"/>
  <c r="AS272" i="55" s="1"/>
  <c r="L272" i="55"/>
  <c r="BD271" i="55"/>
  <c r="BC271" i="55"/>
  <c r="BB271" i="55"/>
  <c r="BA271" i="55"/>
  <c r="AZ271" i="55"/>
  <c r="AY271" i="55"/>
  <c r="AN271" i="55"/>
  <c r="AV271" i="55" s="1"/>
  <c r="AJ271" i="55"/>
  <c r="AU271" i="55" s="1"/>
  <c r="AI271" i="55"/>
  <c r="AT271" i="55" s="1"/>
  <c r="AH271" i="55"/>
  <c r="AO271" i="55" s="1"/>
  <c r="L271" i="55"/>
  <c r="AM268" i="55"/>
  <c r="AL268" i="55"/>
  <c r="AK268" i="55"/>
  <c r="AG268" i="55"/>
  <c r="AF268" i="55"/>
  <c r="AE268" i="55"/>
  <c r="AD268" i="55"/>
  <c r="AC268" i="55"/>
  <c r="AA268" i="55"/>
  <c r="Z268" i="55"/>
  <c r="Y268" i="55"/>
  <c r="V268" i="55"/>
  <c r="U268" i="55"/>
  <c r="T268" i="55"/>
  <c r="S268" i="55"/>
  <c r="R268" i="55"/>
  <c r="Q268" i="55"/>
  <c r="P268" i="55"/>
  <c r="O268" i="55"/>
  <c r="K268" i="55"/>
  <c r="J268" i="55"/>
  <c r="I268" i="55"/>
  <c r="H268" i="55"/>
  <c r="G268" i="55"/>
  <c r="F268" i="55"/>
  <c r="E268" i="55"/>
  <c r="D268" i="55"/>
  <c r="BD267" i="55"/>
  <c r="BC267" i="55"/>
  <c r="BB267" i="55"/>
  <c r="BA267" i="55"/>
  <c r="AZ267" i="55"/>
  <c r="AY267" i="55"/>
  <c r="AN267" i="55"/>
  <c r="AV267" i="55" s="1"/>
  <c r="AJ267" i="55"/>
  <c r="AU267" i="55" s="1"/>
  <c r="AI267" i="55"/>
  <c r="AT267" i="55" s="1"/>
  <c r="AH267" i="55"/>
  <c r="AS267" i="55" s="1"/>
  <c r="L267" i="55"/>
  <c r="AR267" i="55" s="1"/>
  <c r="BD266" i="55"/>
  <c r="BC266" i="55"/>
  <c r="BB266" i="55"/>
  <c r="BA266" i="55"/>
  <c r="AZ266" i="55"/>
  <c r="AY266" i="55"/>
  <c r="AN266" i="55"/>
  <c r="AV266" i="55" s="1"/>
  <c r="AJ266" i="55"/>
  <c r="AU266" i="55" s="1"/>
  <c r="AI266" i="55"/>
  <c r="AT266" i="55" s="1"/>
  <c r="AH266" i="55"/>
  <c r="AS266" i="55" s="1"/>
  <c r="L266" i="55"/>
  <c r="AR266" i="55" s="1"/>
  <c r="BD265" i="55"/>
  <c r="BC265" i="55"/>
  <c r="BB265" i="55"/>
  <c r="BA265" i="55"/>
  <c r="AZ265" i="55"/>
  <c r="AY265" i="55"/>
  <c r="AN265" i="55"/>
  <c r="AV265" i="55" s="1"/>
  <c r="AJ265" i="55"/>
  <c r="AU265" i="55" s="1"/>
  <c r="AI265" i="55"/>
  <c r="AT265" i="55" s="1"/>
  <c r="AH265" i="55"/>
  <c r="AS265" i="55" s="1"/>
  <c r="L265" i="55"/>
  <c r="AM263" i="55"/>
  <c r="AM318" i="55" s="1"/>
  <c r="AL263" i="55"/>
  <c r="AL318" i="55" s="1"/>
  <c r="AK263" i="55"/>
  <c r="AK318" i="55" s="1"/>
  <c r="AG263" i="55"/>
  <c r="AG318" i="55" s="1"/>
  <c r="AF263" i="55"/>
  <c r="AF318" i="55" s="1"/>
  <c r="AE263" i="55"/>
  <c r="AE318" i="55" s="1"/>
  <c r="AD263" i="55"/>
  <c r="AD318" i="55" s="1"/>
  <c r="AC263" i="55"/>
  <c r="AC318" i="55" s="1"/>
  <c r="AA263" i="55"/>
  <c r="AA318" i="55" s="1"/>
  <c r="Z263" i="55"/>
  <c r="Z318" i="55" s="1"/>
  <c r="Y263" i="55"/>
  <c r="V263" i="55"/>
  <c r="V318" i="55" s="1"/>
  <c r="U263" i="55"/>
  <c r="U318" i="55" s="1"/>
  <c r="T263" i="55"/>
  <c r="T318" i="55" s="1"/>
  <c r="S263" i="55"/>
  <c r="S318" i="55" s="1"/>
  <c r="R263" i="55"/>
  <c r="R318" i="55" s="1"/>
  <c r="Q263" i="55"/>
  <c r="Q318" i="55" s="1"/>
  <c r="P263" i="55"/>
  <c r="O263" i="55"/>
  <c r="K263" i="55"/>
  <c r="K318" i="55" s="1"/>
  <c r="J263" i="55"/>
  <c r="J318" i="55" s="1"/>
  <c r="I263" i="55"/>
  <c r="I318" i="55" s="1"/>
  <c r="H263" i="55"/>
  <c r="H318" i="55" s="1"/>
  <c r="G263" i="55"/>
  <c r="G318" i="55" s="1"/>
  <c r="F263" i="55"/>
  <c r="F318" i="55" s="1"/>
  <c r="E263" i="55"/>
  <c r="E318" i="55" s="1"/>
  <c r="D263" i="55"/>
  <c r="AY263" i="55" s="1"/>
  <c r="BD262" i="55"/>
  <c r="BC262" i="55"/>
  <c r="BB262" i="55"/>
  <c r="BA262" i="55"/>
  <c r="AZ262" i="55"/>
  <c r="AY262" i="55"/>
  <c r="AN262" i="55"/>
  <c r="AJ262" i="55"/>
  <c r="AU262" i="55" s="1"/>
  <c r="AI262" i="55"/>
  <c r="AT262" i="55" s="1"/>
  <c r="AH262" i="55"/>
  <c r="AS262" i="55" s="1"/>
  <c r="L262" i="55"/>
  <c r="AR262" i="55" s="1"/>
  <c r="BD261" i="55"/>
  <c r="BC261" i="55"/>
  <c r="BB261" i="55"/>
  <c r="BA261" i="55"/>
  <c r="AZ261" i="55"/>
  <c r="AY261" i="55"/>
  <c r="AR261" i="55"/>
  <c r="AN261" i="55"/>
  <c r="AV261" i="55" s="1"/>
  <c r="AJ261" i="55"/>
  <c r="AU261" i="55" s="1"/>
  <c r="AI261" i="55"/>
  <c r="AT261" i="55" s="1"/>
  <c r="AH261" i="55"/>
  <c r="AS261" i="55" s="1"/>
  <c r="L261" i="55"/>
  <c r="BD260" i="55"/>
  <c r="BC260" i="55"/>
  <c r="BB260" i="55"/>
  <c r="BA260" i="55"/>
  <c r="AZ260" i="55"/>
  <c r="AY260" i="55"/>
  <c r="AN260" i="55"/>
  <c r="AJ260" i="55"/>
  <c r="AU260" i="55" s="1"/>
  <c r="AI260" i="55"/>
  <c r="AT260" i="55" s="1"/>
  <c r="AH260" i="55"/>
  <c r="AS260" i="55" s="1"/>
  <c r="L260" i="55"/>
  <c r="AR260" i="55" s="1"/>
  <c r="BD259" i="55"/>
  <c r="BC259" i="55"/>
  <c r="BB259" i="55"/>
  <c r="BA259" i="55"/>
  <c r="AZ259" i="55"/>
  <c r="AY259" i="55"/>
  <c r="AU259" i="55"/>
  <c r="AN259" i="55"/>
  <c r="AV259" i="55" s="1"/>
  <c r="AJ259" i="55"/>
  <c r="AI259" i="55"/>
  <c r="AT259" i="55" s="1"/>
  <c r="AH259" i="55"/>
  <c r="L259" i="55"/>
  <c r="AR259" i="55" s="1"/>
  <c r="AM257" i="55"/>
  <c r="AM269" i="55" s="1"/>
  <c r="AL257" i="55"/>
  <c r="AL317" i="55" s="1"/>
  <c r="AK257" i="55"/>
  <c r="AG257" i="55"/>
  <c r="AG317" i="55" s="1"/>
  <c r="AF257" i="55"/>
  <c r="AE257" i="55"/>
  <c r="AE269" i="55" s="1"/>
  <c r="AD257" i="55"/>
  <c r="AD317" i="55" s="1"/>
  <c r="AC257" i="55"/>
  <c r="AC317" i="55" s="1"/>
  <c r="AA257" i="55"/>
  <c r="Z257" i="55"/>
  <c r="Y257" i="55"/>
  <c r="Y317" i="55" s="1"/>
  <c r="V257" i="55"/>
  <c r="V317" i="55" s="1"/>
  <c r="U257" i="55"/>
  <c r="T257" i="55"/>
  <c r="T269" i="55" s="1"/>
  <c r="S257" i="55"/>
  <c r="S317" i="55" s="1"/>
  <c r="R257" i="55"/>
  <c r="R317" i="55" s="1"/>
  <c r="Q257" i="55"/>
  <c r="P257" i="55"/>
  <c r="AZ257" i="55" s="1"/>
  <c r="O257" i="55"/>
  <c r="K257" i="55"/>
  <c r="J257" i="55"/>
  <c r="J317" i="55" s="1"/>
  <c r="I257" i="55"/>
  <c r="I317" i="55" s="1"/>
  <c r="H257" i="55"/>
  <c r="H317" i="55" s="1"/>
  <c r="G257" i="55"/>
  <c r="F257" i="55"/>
  <c r="F317" i="55" s="1"/>
  <c r="E257" i="55"/>
  <c r="D257" i="55"/>
  <c r="D317" i="55" s="1"/>
  <c r="BD256" i="55"/>
  <c r="BC256" i="55"/>
  <c r="BB256" i="55"/>
  <c r="BA256" i="55"/>
  <c r="AZ256" i="55"/>
  <c r="AY256" i="55"/>
  <c r="AN256" i="55"/>
  <c r="AV256" i="55" s="1"/>
  <c r="AJ256" i="55"/>
  <c r="AU256" i="55" s="1"/>
  <c r="AI256" i="55"/>
  <c r="AT256" i="55" s="1"/>
  <c r="AH256" i="55"/>
  <c r="AS256" i="55" s="1"/>
  <c r="L256" i="55"/>
  <c r="AR256" i="55" s="1"/>
  <c r="BD255" i="55"/>
  <c r="BC255" i="55"/>
  <c r="BB255" i="55"/>
  <c r="BA255" i="55"/>
  <c r="AZ255" i="55"/>
  <c r="AY255" i="55"/>
  <c r="AV255" i="55"/>
  <c r="AN255" i="55"/>
  <c r="AJ255" i="55"/>
  <c r="AU255" i="55" s="1"/>
  <c r="AI255" i="55"/>
  <c r="AT255" i="55" s="1"/>
  <c r="AH255" i="55"/>
  <c r="AS255" i="55" s="1"/>
  <c r="L255" i="55"/>
  <c r="AR255" i="55" s="1"/>
  <c r="BD254" i="55"/>
  <c r="BC254" i="55"/>
  <c r="BB254" i="55"/>
  <c r="BA254" i="55"/>
  <c r="AZ254" i="55"/>
  <c r="AY254" i="55"/>
  <c r="AN254" i="55"/>
  <c r="AJ254" i="55"/>
  <c r="AU254" i="55" s="1"/>
  <c r="AI254" i="55"/>
  <c r="AT254" i="55" s="1"/>
  <c r="AH254" i="55"/>
  <c r="AS254" i="55" s="1"/>
  <c r="L254" i="55"/>
  <c r="AR254" i="55" s="1"/>
  <c r="BD253" i="55"/>
  <c r="BC253" i="55"/>
  <c r="BB253" i="55"/>
  <c r="BA253" i="55"/>
  <c r="AZ253" i="55"/>
  <c r="AY253" i="55"/>
  <c r="AV253" i="55"/>
  <c r="AR253" i="55"/>
  <c r="AN253" i="55"/>
  <c r="AJ253" i="55"/>
  <c r="AU253" i="55" s="1"/>
  <c r="AI253" i="55"/>
  <c r="AT253" i="55" s="1"/>
  <c r="AH253" i="55"/>
  <c r="AS253" i="55" s="1"/>
  <c r="L253" i="55"/>
  <c r="BD252" i="55"/>
  <c r="BC252" i="55"/>
  <c r="BB252" i="55"/>
  <c r="BA252" i="55"/>
  <c r="AZ252" i="55"/>
  <c r="AY252" i="55"/>
  <c r="AN252" i="55"/>
  <c r="AV252" i="55" s="1"/>
  <c r="AJ252" i="55"/>
  <c r="AU252" i="55" s="1"/>
  <c r="AI252" i="55"/>
  <c r="AT252" i="55" s="1"/>
  <c r="AH252" i="55"/>
  <c r="L252" i="55"/>
  <c r="C247" i="55"/>
  <c r="AM241" i="55"/>
  <c r="AL241" i="55"/>
  <c r="AK241" i="55"/>
  <c r="BC241" i="55" s="1"/>
  <c r="AG241" i="55"/>
  <c r="AF241" i="55"/>
  <c r="AE241" i="55"/>
  <c r="AD241" i="55"/>
  <c r="AC241" i="55"/>
  <c r="AA241" i="55"/>
  <c r="Z241" i="55"/>
  <c r="Y241" i="55"/>
  <c r="V241" i="55"/>
  <c r="U241" i="55"/>
  <c r="T241" i="55"/>
  <c r="S241" i="55"/>
  <c r="R241" i="55"/>
  <c r="Q241" i="55"/>
  <c r="P241" i="55"/>
  <c r="O241" i="55"/>
  <c r="K241" i="55"/>
  <c r="J241" i="55"/>
  <c r="I241" i="55"/>
  <c r="H241" i="55"/>
  <c r="G241" i="55"/>
  <c r="F241" i="55"/>
  <c r="E241" i="55"/>
  <c r="D241" i="55"/>
  <c r="BD240" i="55"/>
  <c r="BC240" i="55"/>
  <c r="BB240" i="55"/>
  <c r="BA240" i="55"/>
  <c r="AZ240" i="55"/>
  <c r="AY240" i="55"/>
  <c r="AN240" i="55"/>
  <c r="AV240" i="55" s="1"/>
  <c r="AJ240" i="55"/>
  <c r="AU240" i="55" s="1"/>
  <c r="AI240" i="55"/>
  <c r="AT240" i="55" s="1"/>
  <c r="AH240" i="55"/>
  <c r="AS240" i="55" s="1"/>
  <c r="L240" i="55"/>
  <c r="AR240" i="55" s="1"/>
  <c r="BD239" i="55"/>
  <c r="BC239" i="55"/>
  <c r="BB239" i="55"/>
  <c r="BA239" i="55"/>
  <c r="AZ239" i="55"/>
  <c r="AY239" i="55"/>
  <c r="AV239" i="55"/>
  <c r="AN239" i="55"/>
  <c r="AJ239" i="55"/>
  <c r="AU239" i="55" s="1"/>
  <c r="AI239" i="55"/>
  <c r="AT239" i="55" s="1"/>
  <c r="AH239" i="55"/>
  <c r="L239" i="55"/>
  <c r="AR239" i="55" s="1"/>
  <c r="BD238" i="55"/>
  <c r="BC238" i="55"/>
  <c r="BB238" i="55"/>
  <c r="BA238" i="55"/>
  <c r="AZ238" i="55"/>
  <c r="AY238" i="55"/>
  <c r="AN238" i="55"/>
  <c r="AJ238" i="55"/>
  <c r="AU238" i="55" s="1"/>
  <c r="AI238" i="55"/>
  <c r="AT238" i="55" s="1"/>
  <c r="AH238" i="55"/>
  <c r="AS238" i="55" s="1"/>
  <c r="L238" i="55"/>
  <c r="AM235" i="55"/>
  <c r="AL235" i="55"/>
  <c r="AK235" i="55"/>
  <c r="BC235" i="55" s="1"/>
  <c r="AG235" i="55"/>
  <c r="AF235" i="55"/>
  <c r="AE235" i="55"/>
  <c r="AD235" i="55"/>
  <c r="AC235" i="55"/>
  <c r="AA235" i="55"/>
  <c r="Z235" i="55"/>
  <c r="Y235" i="55"/>
  <c r="V235" i="55"/>
  <c r="U235" i="55"/>
  <c r="T235" i="55"/>
  <c r="S235" i="55"/>
  <c r="R235" i="55"/>
  <c r="Q235" i="55"/>
  <c r="P235" i="55"/>
  <c r="O235" i="55"/>
  <c r="K235" i="55"/>
  <c r="J235" i="55"/>
  <c r="I235" i="55"/>
  <c r="H235" i="55"/>
  <c r="G235" i="55"/>
  <c r="F235" i="55"/>
  <c r="E235" i="55"/>
  <c r="D235" i="55"/>
  <c r="BD234" i="55"/>
  <c r="BC234" i="55"/>
  <c r="BB234" i="55"/>
  <c r="BA234" i="55"/>
  <c r="AZ234" i="55"/>
  <c r="AY234" i="55"/>
  <c r="AN234" i="55"/>
  <c r="AV234" i="55" s="1"/>
  <c r="AJ234" i="55"/>
  <c r="AU234" i="55" s="1"/>
  <c r="AI234" i="55"/>
  <c r="AT234" i="55" s="1"/>
  <c r="AH234" i="55"/>
  <c r="AS234" i="55" s="1"/>
  <c r="L234" i="55"/>
  <c r="AR234" i="55" s="1"/>
  <c r="BD233" i="55"/>
  <c r="BC233" i="55"/>
  <c r="BB233" i="55"/>
  <c r="BA233" i="55"/>
  <c r="AZ233" i="55"/>
  <c r="AY233" i="55"/>
  <c r="AR233" i="55"/>
  <c r="AN233" i="55"/>
  <c r="AJ233" i="55"/>
  <c r="AU233" i="55" s="1"/>
  <c r="AI233" i="55"/>
  <c r="AT233" i="55" s="1"/>
  <c r="AH233" i="55"/>
  <c r="AS233" i="55" s="1"/>
  <c r="L233" i="55"/>
  <c r="BD232" i="55"/>
  <c r="BC232" i="55"/>
  <c r="BB232" i="55"/>
  <c r="BA232" i="55"/>
  <c r="AZ232" i="55"/>
  <c r="AY232" i="55"/>
  <c r="AN232" i="55"/>
  <c r="AV232" i="55" s="1"/>
  <c r="AJ232" i="55"/>
  <c r="AU232" i="55" s="1"/>
  <c r="AI232" i="55"/>
  <c r="AT232" i="55" s="1"/>
  <c r="AH232" i="55"/>
  <c r="L232" i="55"/>
  <c r="AR232" i="55" s="1"/>
  <c r="BD231" i="55"/>
  <c r="BC231" i="55"/>
  <c r="BB231" i="55"/>
  <c r="BA231" i="55"/>
  <c r="AZ231" i="55"/>
  <c r="AY231" i="55"/>
  <c r="AN231" i="55"/>
  <c r="AV231" i="55" s="1"/>
  <c r="AJ231" i="55"/>
  <c r="AU231" i="55" s="1"/>
  <c r="AI231" i="55"/>
  <c r="AT231" i="55" s="1"/>
  <c r="AH231" i="55"/>
  <c r="AS231" i="55" s="1"/>
  <c r="L231" i="55"/>
  <c r="AR231" i="55" s="1"/>
  <c r="C224" i="55"/>
  <c r="X220" i="55"/>
  <c r="W220" i="55"/>
  <c r="BD218" i="55"/>
  <c r="BC218" i="55"/>
  <c r="BB218" i="55"/>
  <c r="BA218" i="55"/>
  <c r="AZ218" i="55"/>
  <c r="AY218" i="55"/>
  <c r="AN218" i="55"/>
  <c r="AV218" i="55" s="1"/>
  <c r="AJ218" i="55"/>
  <c r="AU218" i="55" s="1"/>
  <c r="AI218" i="55"/>
  <c r="AT218" i="55" s="1"/>
  <c r="AH218" i="55"/>
  <c r="AS218" i="55" s="1"/>
  <c r="L218" i="55"/>
  <c r="AR218" i="55" s="1"/>
  <c r="AH217" i="55"/>
  <c r="BD213" i="55"/>
  <c r="BC213" i="55"/>
  <c r="BB213" i="55"/>
  <c r="BA213" i="55"/>
  <c r="AZ213" i="55"/>
  <c r="AY213" i="55"/>
  <c r="AN213" i="55"/>
  <c r="AV213" i="55" s="1"/>
  <c r="AJ213" i="55"/>
  <c r="AU213" i="55" s="1"/>
  <c r="AI213" i="55"/>
  <c r="AT213" i="55" s="1"/>
  <c r="AH213" i="55"/>
  <c r="AS213" i="55" s="1"/>
  <c r="L213" i="55"/>
  <c r="AR213" i="55" s="1"/>
  <c r="AA209" i="55"/>
  <c r="AM207" i="55"/>
  <c r="AL207" i="55"/>
  <c r="AK207" i="55"/>
  <c r="AG207" i="55"/>
  <c r="AF207" i="55"/>
  <c r="AE207" i="55"/>
  <c r="AD207" i="55"/>
  <c r="AC207" i="55"/>
  <c r="AA207" i="55"/>
  <c r="Z207" i="55"/>
  <c r="Y207" i="55"/>
  <c r="V207" i="55"/>
  <c r="U207" i="55"/>
  <c r="T207" i="55"/>
  <c r="S207" i="55"/>
  <c r="R207" i="55"/>
  <c r="Q207" i="55"/>
  <c r="P207" i="55"/>
  <c r="O207" i="55"/>
  <c r="K207" i="55"/>
  <c r="J207" i="55"/>
  <c r="I207" i="55"/>
  <c r="H207" i="55"/>
  <c r="G207" i="55"/>
  <c r="F207" i="55"/>
  <c r="E207" i="55"/>
  <c r="D207" i="55"/>
  <c r="BD206" i="55"/>
  <c r="BC206" i="55"/>
  <c r="BB206" i="55"/>
  <c r="BA206" i="55"/>
  <c r="AZ206" i="55"/>
  <c r="AY206" i="55"/>
  <c r="AN206" i="55"/>
  <c r="AV206" i="55" s="1"/>
  <c r="AJ206" i="55"/>
  <c r="AU206" i="55" s="1"/>
  <c r="AI206" i="55"/>
  <c r="AT206" i="55" s="1"/>
  <c r="AH206" i="55"/>
  <c r="AS206" i="55" s="1"/>
  <c r="L206" i="55"/>
  <c r="AR206" i="55" s="1"/>
  <c r="BD205" i="55"/>
  <c r="BC205" i="55"/>
  <c r="BB205" i="55"/>
  <c r="BA205" i="55"/>
  <c r="AZ205" i="55"/>
  <c r="AY205" i="55"/>
  <c r="AN205" i="55"/>
  <c r="AV205" i="55" s="1"/>
  <c r="AJ205" i="55"/>
  <c r="AU205" i="55" s="1"/>
  <c r="AI205" i="55"/>
  <c r="AT205" i="55" s="1"/>
  <c r="AH205" i="55"/>
  <c r="AS205" i="55" s="1"/>
  <c r="L205" i="55"/>
  <c r="AR205" i="55" s="1"/>
  <c r="AY203" i="55"/>
  <c r="AM203" i="55"/>
  <c r="AL203" i="55"/>
  <c r="AK203" i="55"/>
  <c r="AK209" i="55" s="1"/>
  <c r="AG203" i="55"/>
  <c r="AF203" i="55"/>
  <c r="AE203" i="55"/>
  <c r="AD203" i="55"/>
  <c r="AD209" i="55" s="1"/>
  <c r="AC203" i="55"/>
  <c r="AA203" i="55"/>
  <c r="Z203" i="55"/>
  <c r="Z209" i="55" s="1"/>
  <c r="Y203" i="55"/>
  <c r="Y209" i="55" s="1"/>
  <c r="V203" i="55"/>
  <c r="V209" i="55" s="1"/>
  <c r="U203" i="55"/>
  <c r="T203" i="55"/>
  <c r="S203" i="55"/>
  <c r="S209" i="55" s="1"/>
  <c r="R203" i="55"/>
  <c r="R209" i="55" s="1"/>
  <c r="Q203" i="55"/>
  <c r="Q209" i="55" s="1"/>
  <c r="P203" i="55"/>
  <c r="P209" i="55" s="1"/>
  <c r="O203" i="55"/>
  <c r="K203" i="55"/>
  <c r="K209" i="55" s="1"/>
  <c r="J203" i="55"/>
  <c r="I203" i="55"/>
  <c r="H203" i="55"/>
  <c r="H209" i="55" s="1"/>
  <c r="G203" i="55"/>
  <c r="G209" i="55" s="1"/>
  <c r="F203" i="55"/>
  <c r="F209" i="55" s="1"/>
  <c r="E203" i="55"/>
  <c r="D203" i="55"/>
  <c r="BD202" i="55"/>
  <c r="BC202" i="55"/>
  <c r="BB202" i="55"/>
  <c r="BA202" i="55"/>
  <c r="AZ202" i="55"/>
  <c r="AY202" i="55"/>
  <c r="AN202" i="55"/>
  <c r="AV202" i="55" s="1"/>
  <c r="AJ202" i="55"/>
  <c r="AU202" i="55" s="1"/>
  <c r="AI202" i="55"/>
  <c r="AT202" i="55" s="1"/>
  <c r="AH202" i="55"/>
  <c r="L202" i="55"/>
  <c r="AR202" i="55" s="1"/>
  <c r="BD201" i="55"/>
  <c r="BC201" i="55"/>
  <c r="BB201" i="55"/>
  <c r="BA201" i="55"/>
  <c r="AZ201" i="55"/>
  <c r="AY201" i="55"/>
  <c r="AN201" i="55"/>
  <c r="AV201" i="55" s="1"/>
  <c r="AJ201" i="55"/>
  <c r="AU201" i="55" s="1"/>
  <c r="AI201" i="55"/>
  <c r="AT201" i="55" s="1"/>
  <c r="AH201" i="55"/>
  <c r="AS201" i="55" s="1"/>
  <c r="L201" i="55"/>
  <c r="AR201" i="55" s="1"/>
  <c r="BD200" i="55"/>
  <c r="BC200" i="55"/>
  <c r="BB200" i="55"/>
  <c r="BA200" i="55"/>
  <c r="AZ200" i="55"/>
  <c r="AY200" i="55"/>
  <c r="AN200" i="55"/>
  <c r="AJ200" i="55"/>
  <c r="AU200" i="55" s="1"/>
  <c r="AI200" i="55"/>
  <c r="AT200" i="55" s="1"/>
  <c r="AH200" i="55"/>
  <c r="AS200" i="55" s="1"/>
  <c r="L200" i="55"/>
  <c r="AR200" i="55" s="1"/>
  <c r="AM194" i="55"/>
  <c r="BC194" i="55" s="1"/>
  <c r="AL194" i="55"/>
  <c r="AK194" i="55"/>
  <c r="AG194" i="55"/>
  <c r="AF194" i="55"/>
  <c r="AE194" i="55"/>
  <c r="AD194" i="55"/>
  <c r="AC194" i="55"/>
  <c r="AA194" i="55"/>
  <c r="Z194" i="55"/>
  <c r="Y194" i="55"/>
  <c r="V194" i="55"/>
  <c r="U194" i="55"/>
  <c r="T194" i="55"/>
  <c r="S194" i="55"/>
  <c r="R194" i="55"/>
  <c r="Q194" i="55"/>
  <c r="P194" i="55"/>
  <c r="O194" i="55"/>
  <c r="K194" i="55"/>
  <c r="J194" i="55"/>
  <c r="I194" i="55"/>
  <c r="H194" i="55"/>
  <c r="G194" i="55"/>
  <c r="F194" i="55"/>
  <c r="E194" i="55"/>
  <c r="D194" i="55"/>
  <c r="BD193" i="55"/>
  <c r="BC193" i="55"/>
  <c r="BB193" i="55"/>
  <c r="BA193" i="55"/>
  <c r="AZ193" i="55"/>
  <c r="AY193" i="55"/>
  <c r="AN193" i="55"/>
  <c r="AV193" i="55" s="1"/>
  <c r="AJ193" i="55"/>
  <c r="AU193" i="55" s="1"/>
  <c r="AI193" i="55"/>
  <c r="AT193" i="55" s="1"/>
  <c r="AH193" i="55"/>
  <c r="L193" i="55"/>
  <c r="AR193" i="55" s="1"/>
  <c r="BD192" i="55"/>
  <c r="BC192" i="55"/>
  <c r="BB192" i="55"/>
  <c r="BA192" i="55"/>
  <c r="AZ192" i="55"/>
  <c r="AY192" i="55"/>
  <c r="AN192" i="55"/>
  <c r="AV192" i="55" s="1"/>
  <c r="AJ192" i="55"/>
  <c r="AU192" i="55" s="1"/>
  <c r="AI192" i="55"/>
  <c r="AT192" i="55" s="1"/>
  <c r="AH192" i="55"/>
  <c r="AS192" i="55" s="1"/>
  <c r="L192" i="55"/>
  <c r="AR192" i="55" s="1"/>
  <c r="BD191" i="55"/>
  <c r="BC191" i="55"/>
  <c r="BB191" i="55"/>
  <c r="BA191" i="55"/>
  <c r="AZ191" i="55"/>
  <c r="AY191" i="55"/>
  <c r="AR191" i="55"/>
  <c r="AN191" i="55"/>
  <c r="AV191" i="55" s="1"/>
  <c r="AJ191" i="55"/>
  <c r="AU191" i="55" s="1"/>
  <c r="AI191" i="55"/>
  <c r="AT191" i="55" s="1"/>
  <c r="AH191" i="55"/>
  <c r="AS191" i="55" s="1"/>
  <c r="BD190" i="55"/>
  <c r="BC190" i="55"/>
  <c r="BB190" i="55"/>
  <c r="BA190" i="55"/>
  <c r="AZ190" i="55"/>
  <c r="AY190" i="55"/>
  <c r="AN190" i="55"/>
  <c r="AJ190" i="55"/>
  <c r="AU190" i="55" s="1"/>
  <c r="AI190" i="55"/>
  <c r="AT190" i="55" s="1"/>
  <c r="AH190" i="55"/>
  <c r="AS190" i="55" s="1"/>
  <c r="L190" i="55"/>
  <c r="AR190" i="55" s="1"/>
  <c r="AM188" i="55"/>
  <c r="AM196" i="55" s="1"/>
  <c r="AL188" i="55"/>
  <c r="AL196" i="55" s="1"/>
  <c r="AK188" i="55"/>
  <c r="AK196" i="55" s="1"/>
  <c r="AG188" i="55"/>
  <c r="AG196" i="55" s="1"/>
  <c r="AF188" i="55"/>
  <c r="AF196" i="55" s="1"/>
  <c r="AE188" i="55"/>
  <c r="AE196" i="55" s="1"/>
  <c r="AD188" i="55"/>
  <c r="AC188" i="55"/>
  <c r="AC196" i="55" s="1"/>
  <c r="AA188" i="55"/>
  <c r="AA196" i="55" s="1"/>
  <c r="Z188" i="55"/>
  <c r="Z196" i="55" s="1"/>
  <c r="Y188" i="55"/>
  <c r="Y196" i="55" s="1"/>
  <c r="V188" i="55"/>
  <c r="V196" i="55" s="1"/>
  <c r="U188" i="55"/>
  <c r="U196" i="55" s="1"/>
  <c r="T188" i="55"/>
  <c r="T196" i="55" s="1"/>
  <c r="S188" i="55"/>
  <c r="R188" i="55"/>
  <c r="R196" i="55" s="1"/>
  <c r="Q188" i="55"/>
  <c r="Q196" i="55" s="1"/>
  <c r="P188" i="55"/>
  <c r="P196" i="55" s="1"/>
  <c r="O188" i="55"/>
  <c r="K188" i="55"/>
  <c r="J188" i="55"/>
  <c r="I188" i="55"/>
  <c r="I196" i="55" s="1"/>
  <c r="H188" i="55"/>
  <c r="H196" i="55" s="1"/>
  <c r="G188" i="55"/>
  <c r="G196" i="55" s="1"/>
  <c r="F188" i="55"/>
  <c r="F196" i="55" s="1"/>
  <c r="E188" i="55"/>
  <c r="D188" i="55"/>
  <c r="BD187" i="55"/>
  <c r="BC187" i="55"/>
  <c r="BB187" i="55"/>
  <c r="BA187" i="55"/>
  <c r="AZ187" i="55"/>
  <c r="AY187" i="55"/>
  <c r="AN187" i="55"/>
  <c r="AV187" i="55" s="1"/>
  <c r="AJ187" i="55"/>
  <c r="AU187" i="55" s="1"/>
  <c r="AI187" i="55"/>
  <c r="AT187" i="55" s="1"/>
  <c r="AH187" i="55"/>
  <c r="AS187" i="55" s="1"/>
  <c r="L187" i="55"/>
  <c r="AR187" i="55" s="1"/>
  <c r="BD186" i="55"/>
  <c r="BC186" i="55"/>
  <c r="BB186" i="55"/>
  <c r="BA186" i="55"/>
  <c r="AZ186" i="55"/>
  <c r="AY186" i="55"/>
  <c r="AV186" i="55"/>
  <c r="AN186" i="55"/>
  <c r="AJ186" i="55"/>
  <c r="AU186" i="55" s="1"/>
  <c r="AI186" i="55"/>
  <c r="AT186" i="55" s="1"/>
  <c r="AH186" i="55"/>
  <c r="L186" i="55"/>
  <c r="AR186" i="55" s="1"/>
  <c r="BD185" i="55"/>
  <c r="BC185" i="55"/>
  <c r="BB185" i="55"/>
  <c r="BA185" i="55"/>
  <c r="AZ185" i="55"/>
  <c r="AY185" i="55"/>
  <c r="AN185" i="55"/>
  <c r="AV185" i="55" s="1"/>
  <c r="AJ185" i="55"/>
  <c r="AU185" i="55" s="1"/>
  <c r="AI185" i="55"/>
  <c r="AT185" i="55" s="1"/>
  <c r="AH185" i="55"/>
  <c r="L185" i="55"/>
  <c r="AR185" i="55" s="1"/>
  <c r="AM179" i="55"/>
  <c r="AL179" i="55"/>
  <c r="AK179" i="55"/>
  <c r="AK371" i="55" s="1"/>
  <c r="AG179" i="55"/>
  <c r="AF179" i="55"/>
  <c r="AE179" i="55"/>
  <c r="AD179" i="55"/>
  <c r="AC179" i="55"/>
  <c r="AA179" i="55"/>
  <c r="Z179" i="55"/>
  <c r="Y179" i="55"/>
  <c r="V179" i="55"/>
  <c r="U179" i="55"/>
  <c r="T179" i="55"/>
  <c r="S179" i="55"/>
  <c r="R179" i="55"/>
  <c r="Q179" i="55"/>
  <c r="P179" i="55"/>
  <c r="O179" i="55"/>
  <c r="K179" i="55"/>
  <c r="J179" i="55"/>
  <c r="I179" i="55"/>
  <c r="H179" i="55"/>
  <c r="G179" i="55"/>
  <c r="F179" i="55"/>
  <c r="E179" i="55"/>
  <c r="D179" i="55"/>
  <c r="BD178" i="55"/>
  <c r="BC178" i="55"/>
  <c r="BB178" i="55"/>
  <c r="BA178" i="55"/>
  <c r="AZ178" i="55"/>
  <c r="AY178" i="55"/>
  <c r="AN178" i="55"/>
  <c r="AV178" i="55" s="1"/>
  <c r="AJ178" i="55"/>
  <c r="AU178" i="55" s="1"/>
  <c r="AI178" i="55"/>
  <c r="AT178" i="55" s="1"/>
  <c r="AH178" i="55"/>
  <c r="AS178" i="55" s="1"/>
  <c r="L178" i="55"/>
  <c r="AR178" i="55" s="1"/>
  <c r="BD177" i="55"/>
  <c r="BC177" i="55"/>
  <c r="BB177" i="55"/>
  <c r="BA177" i="55"/>
  <c r="AZ177" i="55"/>
  <c r="AY177" i="55"/>
  <c r="AN177" i="55"/>
  <c r="AV177" i="55" s="1"/>
  <c r="AJ177" i="55"/>
  <c r="AU177" i="55" s="1"/>
  <c r="AI177" i="55"/>
  <c r="AT177" i="55" s="1"/>
  <c r="AH177" i="55"/>
  <c r="AS177" i="55" s="1"/>
  <c r="L177" i="55"/>
  <c r="AR177" i="55" s="1"/>
  <c r="BD176" i="55"/>
  <c r="BC176" i="55"/>
  <c r="BB176" i="55"/>
  <c r="BA176" i="55"/>
  <c r="AZ176" i="55"/>
  <c r="AY176" i="55"/>
  <c r="AN176" i="55"/>
  <c r="AJ176" i="55"/>
  <c r="AU176" i="55" s="1"/>
  <c r="AI176" i="55"/>
  <c r="AT176" i="55" s="1"/>
  <c r="AH176" i="55"/>
  <c r="AS176" i="55" s="1"/>
  <c r="L176" i="55"/>
  <c r="AR176" i="55" s="1"/>
  <c r="BD175" i="55"/>
  <c r="BC175" i="55"/>
  <c r="BB175" i="55"/>
  <c r="BA175" i="55"/>
  <c r="AZ175" i="55"/>
  <c r="AY175" i="55"/>
  <c r="AR175" i="55"/>
  <c r="AN175" i="55"/>
  <c r="AV175" i="55" s="1"/>
  <c r="AJ175" i="55"/>
  <c r="AU175" i="55" s="1"/>
  <c r="AI175" i="55"/>
  <c r="AT175" i="55" s="1"/>
  <c r="AH175" i="55"/>
  <c r="L175" i="55"/>
  <c r="AM173" i="55"/>
  <c r="AL173" i="55"/>
  <c r="AL181" i="55" s="1"/>
  <c r="AK173" i="55"/>
  <c r="AN173" i="55" s="1"/>
  <c r="AG173" i="55"/>
  <c r="AF173" i="55"/>
  <c r="AE173" i="55"/>
  <c r="AD173" i="55"/>
  <c r="AC173" i="55"/>
  <c r="AA173" i="55"/>
  <c r="Z173" i="55"/>
  <c r="Y173" i="55"/>
  <c r="V173" i="55"/>
  <c r="U173" i="55"/>
  <c r="T173" i="55"/>
  <c r="S173" i="55"/>
  <c r="R173" i="55"/>
  <c r="R181" i="55" s="1"/>
  <c r="Q173" i="55"/>
  <c r="P173" i="55"/>
  <c r="O173" i="55"/>
  <c r="K173" i="55"/>
  <c r="J173" i="55"/>
  <c r="AY173" i="55" s="1"/>
  <c r="I173" i="55"/>
  <c r="I298" i="55" s="1"/>
  <c r="H173" i="55"/>
  <c r="G173" i="55"/>
  <c r="F173" i="55"/>
  <c r="E173" i="55"/>
  <c r="D173" i="55"/>
  <c r="D298" i="55" s="1"/>
  <c r="BD172" i="55"/>
  <c r="BC172" i="55"/>
  <c r="BB172" i="55"/>
  <c r="BA172" i="55"/>
  <c r="AZ172" i="55"/>
  <c r="AY172" i="55"/>
  <c r="AN172" i="55"/>
  <c r="AV172" i="55" s="1"/>
  <c r="AJ172" i="55"/>
  <c r="AU172" i="55" s="1"/>
  <c r="AI172" i="55"/>
  <c r="AT172" i="55" s="1"/>
  <c r="AH172" i="55"/>
  <c r="L172" i="55"/>
  <c r="AR172" i="55" s="1"/>
  <c r="BD171" i="55"/>
  <c r="BC171" i="55"/>
  <c r="BB171" i="55"/>
  <c r="BA171" i="55"/>
  <c r="AZ171" i="55"/>
  <c r="AY171" i="55"/>
  <c r="AV171" i="55"/>
  <c r="AN171" i="55"/>
  <c r="AJ171" i="55"/>
  <c r="AU171" i="55" s="1"/>
  <c r="AI171" i="55"/>
  <c r="AT171" i="55" s="1"/>
  <c r="AH171" i="55"/>
  <c r="AS171" i="55" s="1"/>
  <c r="L171" i="55"/>
  <c r="AR171" i="55" s="1"/>
  <c r="BD170" i="55"/>
  <c r="BC170" i="55"/>
  <c r="BB170" i="55"/>
  <c r="BA170" i="55"/>
  <c r="AZ170" i="55"/>
  <c r="AY170" i="55"/>
  <c r="AN170" i="55"/>
  <c r="AV170" i="55" s="1"/>
  <c r="AJ170" i="55"/>
  <c r="AU170" i="55" s="1"/>
  <c r="AI170" i="55"/>
  <c r="AT170" i="55" s="1"/>
  <c r="AH170" i="55"/>
  <c r="AS170" i="55" s="1"/>
  <c r="L170" i="55"/>
  <c r="AR170" i="55" s="1"/>
  <c r="BD169" i="55"/>
  <c r="BC169" i="55"/>
  <c r="BB169" i="55"/>
  <c r="BA169" i="55"/>
  <c r="AZ169" i="55"/>
  <c r="AY169" i="55"/>
  <c r="AV169" i="55"/>
  <c r="AN169" i="55"/>
  <c r="AJ169" i="55"/>
  <c r="AU169" i="55" s="1"/>
  <c r="AI169" i="55"/>
  <c r="AT169" i="55" s="1"/>
  <c r="AH169" i="55"/>
  <c r="AS169" i="55" s="1"/>
  <c r="L169" i="55"/>
  <c r="AR169" i="55" s="1"/>
  <c r="BD168" i="55"/>
  <c r="BC168" i="55"/>
  <c r="BB168" i="55"/>
  <c r="BA168" i="55"/>
  <c r="AZ168" i="55"/>
  <c r="AY168" i="55"/>
  <c r="AN168" i="55"/>
  <c r="AV168" i="55" s="1"/>
  <c r="AJ168" i="55"/>
  <c r="AU168" i="55" s="1"/>
  <c r="AI168" i="55"/>
  <c r="AT168" i="55" s="1"/>
  <c r="AH168" i="55"/>
  <c r="L168" i="55"/>
  <c r="AR168" i="55" s="1"/>
  <c r="C163" i="55"/>
  <c r="AM159" i="55"/>
  <c r="AL159" i="55"/>
  <c r="AG159" i="55"/>
  <c r="AF159" i="55"/>
  <c r="AE159" i="55"/>
  <c r="AD159" i="55"/>
  <c r="AC159" i="55"/>
  <c r="AA159" i="55"/>
  <c r="Z159" i="55"/>
  <c r="Y159" i="55"/>
  <c r="V159" i="55"/>
  <c r="U159" i="55"/>
  <c r="T159" i="55"/>
  <c r="S159" i="55"/>
  <c r="R159" i="55"/>
  <c r="Q159" i="55"/>
  <c r="P159" i="55"/>
  <c r="O159" i="55"/>
  <c r="K159" i="55"/>
  <c r="J159" i="55"/>
  <c r="I159" i="55"/>
  <c r="H159" i="55"/>
  <c r="G159" i="55"/>
  <c r="F159" i="55"/>
  <c r="E159" i="55"/>
  <c r="D159" i="55"/>
  <c r="BD157" i="55"/>
  <c r="BC157" i="55"/>
  <c r="BB157" i="55"/>
  <c r="BA157" i="55"/>
  <c r="AZ157" i="55"/>
  <c r="AY157" i="55"/>
  <c r="AN157" i="55"/>
  <c r="AV157" i="55" s="1"/>
  <c r="AJ157" i="55"/>
  <c r="AU157" i="55" s="1"/>
  <c r="AI157" i="55"/>
  <c r="AT157" i="55" s="1"/>
  <c r="AH157" i="55"/>
  <c r="L157" i="55"/>
  <c r="AR157" i="55" s="1"/>
  <c r="BD156" i="55"/>
  <c r="BC156" i="55"/>
  <c r="BB156" i="55"/>
  <c r="BA156" i="55"/>
  <c r="AZ156" i="55"/>
  <c r="AY156" i="55"/>
  <c r="AV156" i="55"/>
  <c r="AN156" i="55"/>
  <c r="AJ156" i="55"/>
  <c r="AU156" i="55" s="1"/>
  <c r="AI156" i="55"/>
  <c r="AT156" i="55" s="1"/>
  <c r="AH156" i="55"/>
  <c r="L156" i="55"/>
  <c r="AR156" i="55" s="1"/>
  <c r="BD155" i="55"/>
  <c r="BC155" i="55"/>
  <c r="BB155" i="55"/>
  <c r="BA155" i="55"/>
  <c r="AZ155" i="55"/>
  <c r="AY155" i="55"/>
  <c r="AN155" i="55"/>
  <c r="AV155" i="55" s="1"/>
  <c r="AJ155" i="55"/>
  <c r="AU155" i="55" s="1"/>
  <c r="AI155" i="55"/>
  <c r="AT155" i="55" s="1"/>
  <c r="AH155" i="55"/>
  <c r="AS155" i="55" s="1"/>
  <c r="L155" i="55"/>
  <c r="AR155" i="55" s="1"/>
  <c r="BD154" i="55"/>
  <c r="BC154" i="55"/>
  <c r="BB154" i="55"/>
  <c r="BA154" i="55"/>
  <c r="AZ154" i="55"/>
  <c r="AY154" i="55"/>
  <c r="AV154" i="55"/>
  <c r="AN154" i="55"/>
  <c r="AJ154" i="55"/>
  <c r="AU154" i="55" s="1"/>
  <c r="AI154" i="55"/>
  <c r="AT154" i="55" s="1"/>
  <c r="AH154" i="55"/>
  <c r="AS154" i="55" s="1"/>
  <c r="L154" i="55"/>
  <c r="AR154" i="55" s="1"/>
  <c r="BD152" i="55"/>
  <c r="BC152" i="55"/>
  <c r="BB152" i="55"/>
  <c r="BA152" i="55"/>
  <c r="AZ152" i="55"/>
  <c r="AY152" i="55"/>
  <c r="AN152" i="55"/>
  <c r="AV152" i="55" s="1"/>
  <c r="AJ152" i="55"/>
  <c r="AU152" i="55" s="1"/>
  <c r="AI152" i="55"/>
  <c r="AT152" i="55" s="1"/>
  <c r="AH152" i="55"/>
  <c r="L152" i="55"/>
  <c r="AR152" i="55" s="1"/>
  <c r="C148" i="55"/>
  <c r="BD144" i="55"/>
  <c r="BC144" i="55"/>
  <c r="BB144" i="55"/>
  <c r="BA144" i="55"/>
  <c r="AZ144" i="55"/>
  <c r="AY144" i="55"/>
  <c r="AN144" i="55"/>
  <c r="AJ144" i="55"/>
  <c r="AI144" i="55"/>
  <c r="AT144" i="55" s="1"/>
  <c r="AH144" i="55"/>
  <c r="AS144" i="55" s="1"/>
  <c r="L144" i="55"/>
  <c r="AR144" i="55" s="1"/>
  <c r="BD143" i="55"/>
  <c r="BC143" i="55"/>
  <c r="BB143" i="55"/>
  <c r="BA143" i="55"/>
  <c r="AZ143" i="55"/>
  <c r="AY143" i="55"/>
  <c r="AR143" i="55"/>
  <c r="AN143" i="55"/>
  <c r="AV143" i="55" s="1"/>
  <c r="AJ143" i="55"/>
  <c r="AU143" i="55" s="1"/>
  <c r="AI143" i="55"/>
  <c r="AT143" i="55" s="1"/>
  <c r="AH143" i="55"/>
  <c r="AS143" i="55" s="1"/>
  <c r="L143" i="55"/>
  <c r="BD141" i="55"/>
  <c r="BC141" i="55"/>
  <c r="BB141" i="55"/>
  <c r="BA141" i="55"/>
  <c r="AZ141" i="55"/>
  <c r="AY141" i="55"/>
  <c r="AN141" i="55"/>
  <c r="AJ141" i="55"/>
  <c r="AU141" i="55" s="1"/>
  <c r="AI141" i="55"/>
  <c r="AT141" i="55" s="1"/>
  <c r="AH141" i="55"/>
  <c r="AS141" i="55" s="1"/>
  <c r="L141" i="55"/>
  <c r="AR141" i="55" s="1"/>
  <c r="C140" i="55"/>
  <c r="AM137" i="55"/>
  <c r="AL137" i="55"/>
  <c r="AK137" i="55"/>
  <c r="AG137" i="55"/>
  <c r="AF137" i="55"/>
  <c r="AE137" i="55"/>
  <c r="AD137" i="55"/>
  <c r="AC137" i="55"/>
  <c r="AA137" i="55"/>
  <c r="Z137" i="55"/>
  <c r="Y137" i="55"/>
  <c r="V137" i="55"/>
  <c r="U137" i="55"/>
  <c r="T137" i="55"/>
  <c r="S137" i="55"/>
  <c r="R137" i="55"/>
  <c r="Q137" i="55"/>
  <c r="P137" i="55"/>
  <c r="O137" i="55"/>
  <c r="K137" i="55"/>
  <c r="J137" i="55"/>
  <c r="I137" i="55"/>
  <c r="H137" i="55"/>
  <c r="G137" i="55"/>
  <c r="F137" i="55"/>
  <c r="E137" i="55"/>
  <c r="D137" i="55"/>
  <c r="BD136" i="55"/>
  <c r="BC136" i="55"/>
  <c r="BB136" i="55"/>
  <c r="BA136" i="55"/>
  <c r="AZ136" i="55"/>
  <c r="AY136" i="55"/>
  <c r="AN136" i="55"/>
  <c r="AJ136" i="55"/>
  <c r="AU136" i="55" s="1"/>
  <c r="AI136" i="55"/>
  <c r="AT136" i="55" s="1"/>
  <c r="AH136" i="55"/>
  <c r="AS136" i="55" s="1"/>
  <c r="L136" i="55"/>
  <c r="AR136" i="55" s="1"/>
  <c r="BD135" i="55"/>
  <c r="BC135" i="55"/>
  <c r="BB135" i="55"/>
  <c r="BA135" i="55"/>
  <c r="AZ135" i="55"/>
  <c r="AY135" i="55"/>
  <c r="AR135" i="55"/>
  <c r="AN135" i="55"/>
  <c r="AV135" i="55" s="1"/>
  <c r="AJ135" i="55"/>
  <c r="AU135" i="55" s="1"/>
  <c r="AI135" i="55"/>
  <c r="AT135" i="55" s="1"/>
  <c r="AH135" i="55"/>
  <c r="L135" i="55"/>
  <c r="BD134" i="55"/>
  <c r="BC134" i="55"/>
  <c r="BB134" i="55"/>
  <c r="BA134" i="55"/>
  <c r="AZ134" i="55"/>
  <c r="AY134" i="55"/>
  <c r="AN134" i="55"/>
  <c r="AJ134" i="55"/>
  <c r="AU134" i="55" s="1"/>
  <c r="AI134" i="55"/>
  <c r="AT134" i="55" s="1"/>
  <c r="AH134" i="55"/>
  <c r="AS134" i="55" s="1"/>
  <c r="L134" i="55"/>
  <c r="AR134" i="55" s="1"/>
  <c r="BD133" i="55"/>
  <c r="BC133" i="55"/>
  <c r="BB133" i="55"/>
  <c r="BA133" i="55"/>
  <c r="AZ133" i="55"/>
  <c r="AY133" i="55"/>
  <c r="AN133" i="55"/>
  <c r="AV133" i="55" s="1"/>
  <c r="AJ133" i="55"/>
  <c r="AU133" i="55" s="1"/>
  <c r="AI133" i="55"/>
  <c r="AT133" i="55" s="1"/>
  <c r="AH133" i="55"/>
  <c r="AS133" i="55" s="1"/>
  <c r="L133" i="55"/>
  <c r="AR133" i="55" s="1"/>
  <c r="BD129" i="55"/>
  <c r="AM128" i="55"/>
  <c r="AL128" i="55"/>
  <c r="AK128" i="55"/>
  <c r="BC128" i="55" s="1"/>
  <c r="AG128" i="55"/>
  <c r="AG386" i="55" s="1"/>
  <c r="AF128" i="55"/>
  <c r="AE128" i="55"/>
  <c r="AE386" i="55" s="1"/>
  <c r="AD128" i="55"/>
  <c r="AC128" i="55"/>
  <c r="AA128" i="55"/>
  <c r="AA386" i="55" s="1"/>
  <c r="Z128" i="55"/>
  <c r="Z386" i="55" s="1"/>
  <c r="Y128" i="55"/>
  <c r="Y386" i="55" s="1"/>
  <c r="V128" i="55"/>
  <c r="U128" i="55"/>
  <c r="T128" i="55"/>
  <c r="T386" i="55" s="1"/>
  <c r="S128" i="55"/>
  <c r="S386" i="55" s="1"/>
  <c r="R128" i="55"/>
  <c r="R386" i="55" s="1"/>
  <c r="Q128" i="55"/>
  <c r="Q386" i="55" s="1"/>
  <c r="P128" i="55"/>
  <c r="P386" i="55" s="1"/>
  <c r="O128" i="55"/>
  <c r="K128" i="55"/>
  <c r="J128" i="55"/>
  <c r="I128" i="55"/>
  <c r="H128" i="55"/>
  <c r="G128" i="55"/>
  <c r="F128" i="55"/>
  <c r="E128" i="55"/>
  <c r="D128" i="55"/>
  <c r="BD127" i="55"/>
  <c r="BC127" i="55"/>
  <c r="BB127" i="55"/>
  <c r="BA127" i="55"/>
  <c r="AZ127" i="55"/>
  <c r="AY127" i="55"/>
  <c r="AN127" i="55"/>
  <c r="AV127" i="55" s="1"/>
  <c r="AJ127" i="55"/>
  <c r="AU127" i="55" s="1"/>
  <c r="AI127" i="55"/>
  <c r="AT127" i="55" s="1"/>
  <c r="AH127" i="55"/>
  <c r="AS127" i="55" s="1"/>
  <c r="L127" i="55"/>
  <c r="AR127" i="55" s="1"/>
  <c r="BD126" i="55"/>
  <c r="BC126" i="55"/>
  <c r="BB126" i="55"/>
  <c r="BA126" i="55"/>
  <c r="AZ126" i="55"/>
  <c r="AY126" i="55"/>
  <c r="AN126" i="55"/>
  <c r="AV126" i="55" s="1"/>
  <c r="AJ126" i="55"/>
  <c r="AU126" i="55" s="1"/>
  <c r="AI126" i="55"/>
  <c r="AT126" i="55" s="1"/>
  <c r="AH126" i="55"/>
  <c r="AS126" i="55" s="1"/>
  <c r="L126" i="55"/>
  <c r="AR126" i="55" s="1"/>
  <c r="BD125" i="55"/>
  <c r="BC125" i="55"/>
  <c r="BB125" i="55"/>
  <c r="BB385" i="55" s="1"/>
  <c r="BA125" i="55"/>
  <c r="AZ125" i="55"/>
  <c r="AY125" i="55"/>
  <c r="AR125" i="55"/>
  <c r="AN125" i="55"/>
  <c r="AV125" i="55" s="1"/>
  <c r="AJ125" i="55"/>
  <c r="AU125" i="55" s="1"/>
  <c r="AI125" i="55"/>
  <c r="AH125" i="55"/>
  <c r="L125" i="55"/>
  <c r="Q122" i="55"/>
  <c r="BD121" i="55"/>
  <c r="BC121" i="55"/>
  <c r="BB121" i="55"/>
  <c r="BA121" i="55"/>
  <c r="AZ121" i="55"/>
  <c r="AY121" i="55"/>
  <c r="AR121" i="55"/>
  <c r="AN121" i="55"/>
  <c r="AV121" i="55" s="1"/>
  <c r="AJ121" i="55"/>
  <c r="AU121" i="55" s="1"/>
  <c r="AI121" i="55"/>
  <c r="AT121" i="55" s="1"/>
  <c r="AH121" i="55"/>
  <c r="AS121" i="55" s="1"/>
  <c r="L121" i="55"/>
  <c r="BD120" i="55"/>
  <c r="BC120" i="55"/>
  <c r="BB120" i="55"/>
  <c r="BA120" i="55"/>
  <c r="AZ120" i="55"/>
  <c r="AY120" i="55"/>
  <c r="AN120" i="55"/>
  <c r="AV120" i="55" s="1"/>
  <c r="AJ120" i="55"/>
  <c r="AU120" i="55" s="1"/>
  <c r="AI120" i="55"/>
  <c r="AT120" i="55" s="1"/>
  <c r="AH120" i="55"/>
  <c r="AS120" i="55" s="1"/>
  <c r="L120" i="55"/>
  <c r="AR120" i="55" s="1"/>
  <c r="BD119" i="55"/>
  <c r="BC119" i="55"/>
  <c r="BB119" i="55"/>
  <c r="BA119" i="55"/>
  <c r="AZ119" i="55"/>
  <c r="AY119" i="55"/>
  <c r="AR119" i="55"/>
  <c r="AN119" i="55"/>
  <c r="AV119" i="55" s="1"/>
  <c r="AJ119" i="55"/>
  <c r="AU119" i="55" s="1"/>
  <c r="AI119" i="55"/>
  <c r="AT119" i="55" s="1"/>
  <c r="AH119" i="55"/>
  <c r="AS119" i="55" s="1"/>
  <c r="AM118" i="55"/>
  <c r="AM122" i="55" s="1"/>
  <c r="AL118" i="55"/>
  <c r="AL122" i="55" s="1"/>
  <c r="AL79" i="55" s="1"/>
  <c r="AK118" i="55"/>
  <c r="AK122" i="55" s="1"/>
  <c r="AG118" i="55"/>
  <c r="AG122" i="55" s="1"/>
  <c r="AF118" i="55"/>
  <c r="AF122" i="55" s="1"/>
  <c r="AE118" i="55"/>
  <c r="AE122" i="55" s="1"/>
  <c r="AD118" i="55"/>
  <c r="AC118" i="55"/>
  <c r="AC122" i="55" s="1"/>
  <c r="AA118" i="55"/>
  <c r="AA122" i="55" s="1"/>
  <c r="AA79" i="55" s="1"/>
  <c r="AA81" i="55" s="1"/>
  <c r="Z118" i="55"/>
  <c r="Y118" i="55"/>
  <c r="Y122" i="55" s="1"/>
  <c r="V118" i="55"/>
  <c r="V122" i="55" s="1"/>
  <c r="U118" i="55"/>
  <c r="U122" i="55" s="1"/>
  <c r="T118" i="55"/>
  <c r="T122" i="55" s="1"/>
  <c r="S118" i="55"/>
  <c r="R118" i="55"/>
  <c r="R122" i="55" s="1"/>
  <c r="Q118" i="55"/>
  <c r="P118" i="55"/>
  <c r="O118" i="55"/>
  <c r="O122" i="55" s="1"/>
  <c r="O79" i="55" s="1"/>
  <c r="K118" i="55"/>
  <c r="K122" i="55" s="1"/>
  <c r="J118" i="55"/>
  <c r="J122" i="55" s="1"/>
  <c r="I118" i="55"/>
  <c r="I122" i="55" s="1"/>
  <c r="H118" i="55"/>
  <c r="H122" i="55" s="1"/>
  <c r="G118" i="55"/>
  <c r="G122" i="55" s="1"/>
  <c r="G79" i="55" s="1"/>
  <c r="G81" i="55" s="1"/>
  <c r="F118" i="55"/>
  <c r="F122" i="55" s="1"/>
  <c r="E118" i="55"/>
  <c r="E122" i="55" s="1"/>
  <c r="E79" i="55" s="1"/>
  <c r="D118" i="55"/>
  <c r="D122" i="55" s="1"/>
  <c r="D79" i="55" s="1"/>
  <c r="BD117" i="55"/>
  <c r="BC117" i="55"/>
  <c r="BB117" i="55"/>
  <c r="BA117" i="55"/>
  <c r="AZ117" i="55"/>
  <c r="AY117" i="55"/>
  <c r="AN117" i="55"/>
  <c r="AV117" i="55" s="1"/>
  <c r="AJ117" i="55"/>
  <c r="AU117" i="55" s="1"/>
  <c r="AI117" i="55"/>
  <c r="AT117" i="55" s="1"/>
  <c r="AH117" i="55"/>
  <c r="AS117" i="55" s="1"/>
  <c r="L117" i="55"/>
  <c r="BD116" i="55"/>
  <c r="BC116" i="55"/>
  <c r="BB116" i="55"/>
  <c r="BA116" i="55"/>
  <c r="AZ116" i="55"/>
  <c r="AY116" i="55"/>
  <c r="AN116" i="55"/>
  <c r="AV116" i="55" s="1"/>
  <c r="AJ116" i="55"/>
  <c r="AU116" i="55" s="1"/>
  <c r="AI116" i="55"/>
  <c r="AT116" i="55" s="1"/>
  <c r="AH116" i="55"/>
  <c r="L116" i="55"/>
  <c r="AR116" i="55" s="1"/>
  <c r="AM113" i="55"/>
  <c r="AL113" i="55"/>
  <c r="AK113" i="55"/>
  <c r="AN113" i="55" s="1"/>
  <c r="AG113" i="55"/>
  <c r="AF113" i="55"/>
  <c r="AE113" i="55"/>
  <c r="AD113" i="55"/>
  <c r="AC113" i="55"/>
  <c r="AA113" i="55"/>
  <c r="Z113" i="55"/>
  <c r="Y113" i="55"/>
  <c r="V113" i="55"/>
  <c r="U113" i="55"/>
  <c r="T113" i="55"/>
  <c r="S113" i="55"/>
  <c r="R113" i="55"/>
  <c r="Q113" i="55"/>
  <c r="Q80" i="55" s="1"/>
  <c r="P113" i="55"/>
  <c r="O113" i="55"/>
  <c r="K113" i="55"/>
  <c r="K80" i="55" s="1"/>
  <c r="J113" i="55"/>
  <c r="I113" i="55"/>
  <c r="H113" i="55"/>
  <c r="AY113" i="55" s="1"/>
  <c r="G113" i="55"/>
  <c r="F113" i="55"/>
  <c r="E113" i="55"/>
  <c r="D113" i="55"/>
  <c r="BD112" i="55"/>
  <c r="BC112" i="55"/>
  <c r="BB112" i="55"/>
  <c r="BA112" i="55"/>
  <c r="AZ112" i="55"/>
  <c r="AY112" i="55"/>
  <c r="AN112" i="55"/>
  <c r="AV112" i="55" s="1"/>
  <c r="AJ112" i="55"/>
  <c r="AU112" i="55" s="1"/>
  <c r="AI112" i="55"/>
  <c r="AT112" i="55" s="1"/>
  <c r="AH112" i="55"/>
  <c r="L112" i="55"/>
  <c r="AR112" i="55" s="1"/>
  <c r="BD111" i="55"/>
  <c r="BC111" i="55"/>
  <c r="BB111" i="55"/>
  <c r="BA111" i="55"/>
  <c r="AZ111" i="55"/>
  <c r="AY111" i="55"/>
  <c r="AV111" i="55"/>
  <c r="AN111" i="55"/>
  <c r="AJ111" i="55"/>
  <c r="AU111" i="55" s="1"/>
  <c r="AI111" i="55"/>
  <c r="AT111" i="55" s="1"/>
  <c r="AH111" i="55"/>
  <c r="AS111" i="55" s="1"/>
  <c r="L111" i="55"/>
  <c r="AR111" i="55" s="1"/>
  <c r="BD110" i="55"/>
  <c r="BC110" i="55"/>
  <c r="BB110" i="55"/>
  <c r="BA110" i="55"/>
  <c r="AZ110" i="55"/>
  <c r="AY110" i="55"/>
  <c r="AN110" i="55"/>
  <c r="AV110" i="55" s="1"/>
  <c r="AJ110" i="55"/>
  <c r="AU110" i="55" s="1"/>
  <c r="AI110" i="55"/>
  <c r="AT110" i="55" s="1"/>
  <c r="AH110" i="55"/>
  <c r="AS110" i="55" s="1"/>
  <c r="L110" i="55"/>
  <c r="AR110" i="55" s="1"/>
  <c r="BD109" i="55"/>
  <c r="BC109" i="55"/>
  <c r="BB109" i="55"/>
  <c r="BA109" i="55"/>
  <c r="AZ109" i="55"/>
  <c r="AY109" i="55"/>
  <c r="AV109" i="55"/>
  <c r="AR109" i="55"/>
  <c r="AN109" i="55"/>
  <c r="AJ109" i="55"/>
  <c r="AU109" i="55" s="1"/>
  <c r="AI109" i="55"/>
  <c r="AT109" i="55" s="1"/>
  <c r="AH109" i="55"/>
  <c r="AS109" i="55" s="1"/>
  <c r="L109" i="55"/>
  <c r="BD108" i="55"/>
  <c r="BC108" i="55"/>
  <c r="BB108" i="55"/>
  <c r="BA108" i="55"/>
  <c r="AZ108" i="55"/>
  <c r="AY108" i="55"/>
  <c r="AN108" i="55"/>
  <c r="AV108" i="55" s="1"/>
  <c r="AJ108" i="55"/>
  <c r="AU108" i="55" s="1"/>
  <c r="AI108" i="55"/>
  <c r="AT108" i="55" s="1"/>
  <c r="AH108" i="55"/>
  <c r="L108" i="55"/>
  <c r="AR108" i="55" s="1"/>
  <c r="BD104" i="55"/>
  <c r="BA103" i="55"/>
  <c r="AZ103" i="55"/>
  <c r="AM103" i="55"/>
  <c r="AL103" i="55"/>
  <c r="AK103" i="55"/>
  <c r="AI103" i="55"/>
  <c r="AT103" i="55" s="1"/>
  <c r="AG103" i="55"/>
  <c r="AF103" i="55"/>
  <c r="AE103" i="55"/>
  <c r="AD103" i="55"/>
  <c r="AC103" i="55"/>
  <c r="AA103" i="55"/>
  <c r="Z103" i="55"/>
  <c r="Y103" i="55"/>
  <c r="V103" i="55"/>
  <c r="U103" i="55"/>
  <c r="T103" i="55"/>
  <c r="S103" i="55"/>
  <c r="R103" i="55"/>
  <c r="Q103" i="55"/>
  <c r="P103" i="55"/>
  <c r="O103" i="55"/>
  <c r="K103" i="55"/>
  <c r="J103" i="55"/>
  <c r="I103" i="55"/>
  <c r="H103" i="55"/>
  <c r="G103" i="55"/>
  <c r="F103" i="55"/>
  <c r="E103" i="55"/>
  <c r="D103" i="55"/>
  <c r="BD102" i="55"/>
  <c r="BC102" i="55"/>
  <c r="BB102" i="55"/>
  <c r="BA102" i="55"/>
  <c r="AZ102" i="55"/>
  <c r="AY102" i="55"/>
  <c r="AV102" i="55"/>
  <c r="AN102" i="55"/>
  <c r="AJ102" i="55"/>
  <c r="AU102" i="55" s="1"/>
  <c r="AI102" i="55"/>
  <c r="AT102" i="55" s="1"/>
  <c r="AH102" i="55"/>
  <c r="AS102" i="55" s="1"/>
  <c r="L102" i="55"/>
  <c r="AR102" i="55" s="1"/>
  <c r="BD101" i="55"/>
  <c r="BC101" i="55"/>
  <c r="BB101" i="55"/>
  <c r="BA101" i="55"/>
  <c r="AZ101" i="55"/>
  <c r="AY101" i="55"/>
  <c r="AN101" i="55"/>
  <c r="AV101" i="55" s="1"/>
  <c r="AJ101" i="55"/>
  <c r="AU101" i="55" s="1"/>
  <c r="AI101" i="55"/>
  <c r="AT101" i="55" s="1"/>
  <c r="AH101" i="55"/>
  <c r="AS101" i="55" s="1"/>
  <c r="L101" i="55"/>
  <c r="AR101" i="55" s="1"/>
  <c r="BD100" i="55"/>
  <c r="BC100" i="55"/>
  <c r="BB100" i="55"/>
  <c r="BA100" i="55"/>
  <c r="AZ100" i="55"/>
  <c r="AY100" i="55"/>
  <c r="AN100" i="55"/>
  <c r="AV100" i="55" s="1"/>
  <c r="AJ100" i="55"/>
  <c r="AU100" i="55" s="1"/>
  <c r="AI100" i="55"/>
  <c r="AT100" i="55" s="1"/>
  <c r="AH100" i="55"/>
  <c r="AS100" i="55" s="1"/>
  <c r="L100" i="55"/>
  <c r="AR100" i="55" s="1"/>
  <c r="BD99" i="55"/>
  <c r="BC99" i="55"/>
  <c r="BB99" i="55"/>
  <c r="BA99" i="55"/>
  <c r="AZ99" i="55"/>
  <c r="AY99" i="55"/>
  <c r="AN99" i="55"/>
  <c r="AJ99" i="55"/>
  <c r="AU99" i="55" s="1"/>
  <c r="AI99" i="55"/>
  <c r="AT99" i="55" s="1"/>
  <c r="AH99" i="55"/>
  <c r="AS99" i="55" s="1"/>
  <c r="L99" i="55"/>
  <c r="AR99" i="55" s="1"/>
  <c r="BD98" i="55"/>
  <c r="BC98" i="55"/>
  <c r="BB98" i="55"/>
  <c r="BA98" i="55"/>
  <c r="AZ98" i="55"/>
  <c r="AY98" i="55"/>
  <c r="AN98" i="55"/>
  <c r="AV98" i="55" s="1"/>
  <c r="AJ98" i="55"/>
  <c r="AU98" i="55" s="1"/>
  <c r="AI98" i="55"/>
  <c r="AT98" i="55" s="1"/>
  <c r="AH98" i="55"/>
  <c r="AS98" i="55" s="1"/>
  <c r="L98" i="55"/>
  <c r="BD97" i="55"/>
  <c r="BC97" i="55"/>
  <c r="BB97" i="55"/>
  <c r="BA97" i="55"/>
  <c r="AZ97" i="55"/>
  <c r="AY97" i="55"/>
  <c r="AU97" i="55"/>
  <c r="AN97" i="55"/>
  <c r="AJ97" i="55"/>
  <c r="AI97" i="55"/>
  <c r="AT97" i="55" s="1"/>
  <c r="AH97" i="55"/>
  <c r="AS97" i="55" s="1"/>
  <c r="L97" i="55"/>
  <c r="AR97" i="55" s="1"/>
  <c r="BD96" i="55"/>
  <c r="BC96" i="55"/>
  <c r="BB96" i="55"/>
  <c r="BA96" i="55"/>
  <c r="AZ96" i="55"/>
  <c r="AY96" i="55"/>
  <c r="AR96" i="55"/>
  <c r="AN96" i="55"/>
  <c r="AJ96" i="55"/>
  <c r="AU96" i="55" s="1"/>
  <c r="AI96" i="55"/>
  <c r="AT96" i="55" s="1"/>
  <c r="AH96" i="55"/>
  <c r="AS96" i="55" s="1"/>
  <c r="L96" i="55"/>
  <c r="BD95" i="55"/>
  <c r="BC95" i="55"/>
  <c r="BB95" i="55"/>
  <c r="BA95" i="55"/>
  <c r="AZ95" i="55"/>
  <c r="AY95" i="55"/>
  <c r="AN95" i="55"/>
  <c r="AJ95" i="55"/>
  <c r="AU95" i="55" s="1"/>
  <c r="AI95" i="55"/>
  <c r="AT95" i="55" s="1"/>
  <c r="AH95" i="55"/>
  <c r="AS95" i="55" s="1"/>
  <c r="L95" i="55"/>
  <c r="AR95" i="55" s="1"/>
  <c r="BD94" i="55"/>
  <c r="BC94" i="55"/>
  <c r="BB94" i="55"/>
  <c r="BA94" i="55"/>
  <c r="AZ94" i="55"/>
  <c r="AY94" i="55"/>
  <c r="AT94" i="55"/>
  <c r="AR94" i="55"/>
  <c r="AN94" i="55"/>
  <c r="AV94" i="55" s="1"/>
  <c r="AJ94" i="55"/>
  <c r="AU94" i="55" s="1"/>
  <c r="AI94" i="55"/>
  <c r="AH94" i="55"/>
  <c r="AS94" i="55" s="1"/>
  <c r="AM91" i="55"/>
  <c r="AL91" i="55"/>
  <c r="AK91" i="55"/>
  <c r="AG91" i="55"/>
  <c r="AG105" i="55" s="1"/>
  <c r="AG130" i="55" s="1"/>
  <c r="AF91" i="55"/>
  <c r="AF105" i="55" s="1"/>
  <c r="AE91" i="55"/>
  <c r="AD91" i="55"/>
  <c r="AD105" i="55" s="1"/>
  <c r="AC91" i="55"/>
  <c r="AA91" i="55"/>
  <c r="Z91" i="55"/>
  <c r="Y91" i="55"/>
  <c r="V91" i="55"/>
  <c r="U91" i="55"/>
  <c r="T91" i="55"/>
  <c r="S91" i="55"/>
  <c r="S105" i="55" s="1"/>
  <c r="R91" i="55"/>
  <c r="Q91" i="55"/>
  <c r="P91" i="55"/>
  <c r="O91" i="55"/>
  <c r="K91" i="55"/>
  <c r="K105" i="55" s="1"/>
  <c r="K130" i="55" s="1"/>
  <c r="J91" i="55"/>
  <c r="J105" i="55" s="1"/>
  <c r="J130" i="55" s="1"/>
  <c r="I91" i="55"/>
  <c r="I105" i="55" s="1"/>
  <c r="H91" i="55"/>
  <c r="G91" i="55"/>
  <c r="F91" i="55"/>
  <c r="E91" i="55"/>
  <c r="D91" i="55"/>
  <c r="D105" i="55" s="1"/>
  <c r="D130" i="55" s="1"/>
  <c r="BD90" i="55"/>
  <c r="BC90" i="55"/>
  <c r="BB90" i="55"/>
  <c r="BA90" i="55"/>
  <c r="AZ90" i="55"/>
  <c r="AY90" i="55"/>
  <c r="AN90" i="55"/>
  <c r="AJ90" i="55"/>
  <c r="AU90" i="55" s="1"/>
  <c r="AI90" i="55"/>
  <c r="AT90" i="55" s="1"/>
  <c r="AH90" i="55"/>
  <c r="AS90" i="55" s="1"/>
  <c r="L90" i="55"/>
  <c r="AR90" i="55" s="1"/>
  <c r="BD89" i="55"/>
  <c r="BC89" i="55"/>
  <c r="BB89" i="55"/>
  <c r="BA89" i="55"/>
  <c r="AZ89" i="55"/>
  <c r="AY89" i="55"/>
  <c r="AN89" i="55"/>
  <c r="AV89" i="55" s="1"/>
  <c r="AJ89" i="55"/>
  <c r="AU89" i="55" s="1"/>
  <c r="AI89" i="55"/>
  <c r="AT89" i="55" s="1"/>
  <c r="AH89" i="55"/>
  <c r="AS89" i="55" s="1"/>
  <c r="L89" i="55"/>
  <c r="AR89" i="55" s="1"/>
  <c r="BD88" i="55"/>
  <c r="BC88" i="55"/>
  <c r="BB88" i="55"/>
  <c r="BA88" i="55"/>
  <c r="AZ88" i="55"/>
  <c r="AY88" i="55"/>
  <c r="AV88" i="55"/>
  <c r="AN88" i="55"/>
  <c r="AJ88" i="55"/>
  <c r="AU88" i="55" s="1"/>
  <c r="AI88" i="55"/>
  <c r="AT88" i="55" s="1"/>
  <c r="AH88" i="55"/>
  <c r="AS88" i="55" s="1"/>
  <c r="L88" i="55"/>
  <c r="AR88" i="55" s="1"/>
  <c r="BD87" i="55"/>
  <c r="BC87" i="55"/>
  <c r="BB87" i="55"/>
  <c r="BA87" i="55"/>
  <c r="AZ87" i="55"/>
  <c r="AY87" i="55"/>
  <c r="AN87" i="55"/>
  <c r="AV87" i="55" s="1"/>
  <c r="AJ87" i="55"/>
  <c r="AU87" i="55" s="1"/>
  <c r="AI87" i="55"/>
  <c r="AT87" i="55" s="1"/>
  <c r="AH87" i="55"/>
  <c r="AS87" i="55" s="1"/>
  <c r="L87" i="55"/>
  <c r="AR87" i="55" s="1"/>
  <c r="BD86" i="55"/>
  <c r="BC86" i="55"/>
  <c r="BB86" i="55"/>
  <c r="BA86" i="55"/>
  <c r="AZ86" i="55"/>
  <c r="AY86" i="55"/>
  <c r="AR86" i="55"/>
  <c r="AN86" i="55"/>
  <c r="AJ86" i="55"/>
  <c r="AU86" i="55" s="1"/>
  <c r="AI86" i="55"/>
  <c r="AT86" i="55" s="1"/>
  <c r="AH86" i="55"/>
  <c r="AS86" i="55" s="1"/>
  <c r="L86" i="55"/>
  <c r="BD85" i="55"/>
  <c r="BC85" i="55"/>
  <c r="BB85" i="55"/>
  <c r="BA85" i="55"/>
  <c r="AZ85" i="55"/>
  <c r="AY85" i="55"/>
  <c r="AN85" i="55"/>
  <c r="AV85" i="55" s="1"/>
  <c r="AJ85" i="55"/>
  <c r="AU85" i="55" s="1"/>
  <c r="AI85" i="55"/>
  <c r="AT85" i="55" s="1"/>
  <c r="AH85" i="55"/>
  <c r="AS85" i="55" s="1"/>
  <c r="L85" i="55"/>
  <c r="AR85" i="55" s="1"/>
  <c r="BD84" i="55"/>
  <c r="BC84" i="55"/>
  <c r="BB84" i="55"/>
  <c r="BA84" i="55"/>
  <c r="AZ84" i="55"/>
  <c r="AY84" i="55"/>
  <c r="AN84" i="55"/>
  <c r="AV84" i="55" s="1"/>
  <c r="AJ84" i="55"/>
  <c r="AU84" i="55" s="1"/>
  <c r="AI84" i="55"/>
  <c r="AH84" i="55"/>
  <c r="AS84" i="55" s="1"/>
  <c r="L84" i="55"/>
  <c r="AL80" i="55"/>
  <c r="AK80" i="55"/>
  <c r="AG80" i="55"/>
  <c r="AF80" i="55"/>
  <c r="AD80" i="55"/>
  <c r="AC80" i="55"/>
  <c r="AA80" i="55"/>
  <c r="Z80" i="55"/>
  <c r="Y80" i="55"/>
  <c r="V80" i="55"/>
  <c r="T80" i="55"/>
  <c r="S80" i="55"/>
  <c r="R80" i="55"/>
  <c r="P80" i="55"/>
  <c r="O80" i="55"/>
  <c r="J80" i="55"/>
  <c r="I80" i="55"/>
  <c r="H80" i="55"/>
  <c r="G80" i="55"/>
  <c r="F80" i="55"/>
  <c r="E80" i="55"/>
  <c r="D80" i="55"/>
  <c r="AG79" i="55"/>
  <c r="Y79" i="55"/>
  <c r="V79" i="55"/>
  <c r="I79" i="55"/>
  <c r="I81" i="55" s="1"/>
  <c r="AM78" i="55"/>
  <c r="AL78" i="55"/>
  <c r="AK78" i="55"/>
  <c r="AG78" i="55"/>
  <c r="AF78" i="55"/>
  <c r="AE78" i="55"/>
  <c r="AD78" i="55"/>
  <c r="AC78" i="55"/>
  <c r="AA78" i="55"/>
  <c r="Z78" i="55"/>
  <c r="Y78" i="55"/>
  <c r="V78" i="55"/>
  <c r="U78" i="55"/>
  <c r="T78" i="55"/>
  <c r="S78" i="55"/>
  <c r="R78" i="55"/>
  <c r="Q78" i="55"/>
  <c r="P78" i="55"/>
  <c r="O78" i="55"/>
  <c r="K78" i="55"/>
  <c r="J78" i="55"/>
  <c r="I78" i="55"/>
  <c r="H78" i="55"/>
  <c r="G78" i="55"/>
  <c r="F78" i="55"/>
  <c r="E78" i="55"/>
  <c r="D78" i="55"/>
  <c r="C76" i="55"/>
  <c r="BD68" i="55"/>
  <c r="BC68" i="55"/>
  <c r="BB68" i="55"/>
  <c r="BA68" i="55"/>
  <c r="AZ68" i="55"/>
  <c r="AY68" i="55"/>
  <c r="AV68" i="55"/>
  <c r="AN68" i="55"/>
  <c r="AJ68" i="55"/>
  <c r="AU68" i="55" s="1"/>
  <c r="AI68" i="55"/>
  <c r="AT68" i="55" s="1"/>
  <c r="AH68" i="55"/>
  <c r="AS68" i="55" s="1"/>
  <c r="L68" i="55"/>
  <c r="AR68" i="55" s="1"/>
  <c r="AM61" i="55"/>
  <c r="AL61" i="55"/>
  <c r="AK61" i="55"/>
  <c r="AG61" i="55"/>
  <c r="AF61" i="55"/>
  <c r="AE61" i="55"/>
  <c r="AD61" i="55"/>
  <c r="AC61" i="55"/>
  <c r="AA61" i="55"/>
  <c r="Z61" i="55"/>
  <c r="Y61" i="55"/>
  <c r="V61" i="55"/>
  <c r="U61" i="55"/>
  <c r="T61" i="55"/>
  <c r="S61" i="55"/>
  <c r="R61" i="55"/>
  <c r="Q61" i="55"/>
  <c r="P61" i="55"/>
  <c r="O61" i="55"/>
  <c r="E64" i="55"/>
  <c r="BD60" i="55"/>
  <c r="BC60" i="55"/>
  <c r="BB60" i="55"/>
  <c r="BA60" i="55"/>
  <c r="AZ60" i="55"/>
  <c r="AY60" i="55"/>
  <c r="AR60" i="55"/>
  <c r="AN60" i="55"/>
  <c r="AV60" i="55" s="1"/>
  <c r="AJ60" i="55"/>
  <c r="AU60" i="55" s="1"/>
  <c r="AI60" i="55"/>
  <c r="AT60" i="55" s="1"/>
  <c r="AH60" i="55"/>
  <c r="AS60" i="55" s="1"/>
  <c r="L60" i="55"/>
  <c r="BD59" i="55"/>
  <c r="BC59" i="55"/>
  <c r="BB59" i="55"/>
  <c r="BA59" i="55"/>
  <c r="AZ59" i="55"/>
  <c r="AY59" i="55"/>
  <c r="AN59" i="55"/>
  <c r="AJ59" i="55"/>
  <c r="AU59" i="55" s="1"/>
  <c r="AI59" i="55"/>
  <c r="AT59" i="55" s="1"/>
  <c r="AH59" i="55"/>
  <c r="AS59" i="55" s="1"/>
  <c r="L59" i="55"/>
  <c r="L58" i="55"/>
  <c r="AM56" i="55"/>
  <c r="AL56" i="55"/>
  <c r="AK56" i="55"/>
  <c r="AG56" i="55"/>
  <c r="AF56" i="55"/>
  <c r="AE56" i="55"/>
  <c r="AE64" i="55" s="1"/>
  <c r="AE48" i="55" s="1"/>
  <c r="AD56" i="55"/>
  <c r="AC56" i="55"/>
  <c r="AA56" i="55"/>
  <c r="Z56" i="55"/>
  <c r="Y56" i="55"/>
  <c r="Y64" i="55" s="1"/>
  <c r="V56" i="55"/>
  <c r="U56" i="55"/>
  <c r="T56" i="55"/>
  <c r="S56" i="55"/>
  <c r="R56" i="55"/>
  <c r="Q56" i="55"/>
  <c r="P56" i="55"/>
  <c r="P64" i="55" s="1"/>
  <c r="P48" i="55" s="1"/>
  <c r="O56" i="55"/>
  <c r="J64" i="55"/>
  <c r="BD55" i="55"/>
  <c r="BC55" i="55"/>
  <c r="BB55" i="55"/>
  <c r="BA55" i="55"/>
  <c r="AZ55" i="55"/>
  <c r="AY55" i="55"/>
  <c r="AR55" i="55"/>
  <c r="AN55" i="55"/>
  <c r="AV55" i="55" s="1"/>
  <c r="AJ55" i="55"/>
  <c r="AU55" i="55" s="1"/>
  <c r="AI55" i="55"/>
  <c r="AT55" i="55" s="1"/>
  <c r="AH55" i="55"/>
  <c r="AS55" i="55" s="1"/>
  <c r="L55" i="55"/>
  <c r="BD54" i="55"/>
  <c r="BC54" i="55"/>
  <c r="BB54" i="55"/>
  <c r="BA54" i="55"/>
  <c r="AZ54" i="55"/>
  <c r="AY54" i="55"/>
  <c r="AN54" i="55"/>
  <c r="AV54" i="55" s="1"/>
  <c r="AJ54" i="55"/>
  <c r="AU54" i="55" s="1"/>
  <c r="AI54" i="55"/>
  <c r="AT54" i="55" s="1"/>
  <c r="AH54" i="55"/>
  <c r="AS54" i="55" s="1"/>
  <c r="AR54" i="55"/>
  <c r="BD53" i="55"/>
  <c r="BC53" i="55"/>
  <c r="BB53" i="55"/>
  <c r="BA53" i="55"/>
  <c r="AZ53" i="55"/>
  <c r="AY53" i="55"/>
  <c r="AN53" i="55"/>
  <c r="AV53" i="55" s="1"/>
  <c r="AJ53" i="55"/>
  <c r="AU53" i="55" s="1"/>
  <c r="AI53" i="55"/>
  <c r="AT53" i="55" s="1"/>
  <c r="AH53" i="55"/>
  <c r="AR53" i="55"/>
  <c r="BD52" i="55"/>
  <c r="BC52" i="55"/>
  <c r="BC363" i="55" s="1"/>
  <c r="BB52" i="55"/>
  <c r="BB363" i="55" s="1"/>
  <c r="BA52" i="55"/>
  <c r="AZ52" i="55"/>
  <c r="AY52" i="55"/>
  <c r="AY363" i="55" s="1"/>
  <c r="AR52" i="55"/>
  <c r="AN52" i="55"/>
  <c r="AN363" i="55" s="1"/>
  <c r="AJ52" i="55"/>
  <c r="AI52" i="55"/>
  <c r="AI363" i="55" s="1"/>
  <c r="AH52" i="55"/>
  <c r="AH363" i="55" s="1"/>
  <c r="BD51" i="55"/>
  <c r="BC51" i="55"/>
  <c r="BB51" i="55"/>
  <c r="BA51" i="55"/>
  <c r="AZ51" i="55"/>
  <c r="AY51" i="55"/>
  <c r="AR51" i="55"/>
  <c r="AN51" i="55"/>
  <c r="AV51" i="55" s="1"/>
  <c r="AJ51" i="55"/>
  <c r="AU51" i="55" s="1"/>
  <c r="AI51" i="55"/>
  <c r="AT51" i="55" s="1"/>
  <c r="AH51" i="55"/>
  <c r="AS51" i="55" s="1"/>
  <c r="BD50" i="55"/>
  <c r="BC50" i="55"/>
  <c r="BB50" i="55"/>
  <c r="BA50" i="55"/>
  <c r="AZ50" i="55"/>
  <c r="AY50" i="55"/>
  <c r="AN50" i="55"/>
  <c r="AV50" i="55" s="1"/>
  <c r="AJ50" i="55"/>
  <c r="AU50" i="55" s="1"/>
  <c r="AI50" i="55"/>
  <c r="AT50" i="55" s="1"/>
  <c r="AH50" i="55"/>
  <c r="AS50" i="55" s="1"/>
  <c r="BD47" i="55"/>
  <c r="BC47" i="55"/>
  <c r="BB47" i="55"/>
  <c r="BA47" i="55"/>
  <c r="AZ47" i="55"/>
  <c r="AY47" i="55"/>
  <c r="AR47" i="55"/>
  <c r="AN47" i="55"/>
  <c r="AV47" i="55" s="1"/>
  <c r="AJ47" i="55"/>
  <c r="AU47" i="55" s="1"/>
  <c r="AI47" i="55"/>
  <c r="AT47" i="55" s="1"/>
  <c r="AH47" i="55"/>
  <c r="AM40" i="55"/>
  <c r="AL40" i="55"/>
  <c r="AK40" i="55"/>
  <c r="AG40" i="55"/>
  <c r="AF40" i="55"/>
  <c r="AE40" i="55"/>
  <c r="AD40" i="55"/>
  <c r="AC40" i="55"/>
  <c r="AA40" i="55"/>
  <c r="Z40" i="55"/>
  <c r="Y40" i="55"/>
  <c r="V40" i="55"/>
  <c r="U40" i="55"/>
  <c r="T40" i="55"/>
  <c r="S40" i="55"/>
  <c r="R40" i="55"/>
  <c r="Q40" i="55"/>
  <c r="P40" i="55"/>
  <c r="O40" i="55"/>
  <c r="K40" i="55"/>
  <c r="J40" i="55"/>
  <c r="I40" i="55"/>
  <c r="H40" i="55"/>
  <c r="G40" i="55"/>
  <c r="F40" i="55"/>
  <c r="E40" i="55"/>
  <c r="D40" i="55"/>
  <c r="BD39" i="55"/>
  <c r="BC39" i="55"/>
  <c r="BB39" i="55"/>
  <c r="BA39" i="55"/>
  <c r="AZ39" i="55"/>
  <c r="AY39" i="55"/>
  <c r="AN39" i="55"/>
  <c r="AV39" i="55" s="1"/>
  <c r="AJ39" i="55"/>
  <c r="AU39" i="55" s="1"/>
  <c r="AI39" i="55"/>
  <c r="AT39" i="55" s="1"/>
  <c r="AH39" i="55"/>
  <c r="AS39" i="55" s="1"/>
  <c r="L39" i="55"/>
  <c r="BD38" i="55"/>
  <c r="BC38" i="55"/>
  <c r="BB38" i="55"/>
  <c r="BA38" i="55"/>
  <c r="AZ38" i="55"/>
  <c r="AY38" i="55"/>
  <c r="AN38" i="55"/>
  <c r="AV38" i="55" s="1"/>
  <c r="AJ38" i="55"/>
  <c r="AU38" i="55" s="1"/>
  <c r="AI38" i="55"/>
  <c r="AT38" i="55" s="1"/>
  <c r="AH38" i="55"/>
  <c r="L38" i="55"/>
  <c r="AR38" i="55" s="1"/>
  <c r="BD37" i="55"/>
  <c r="BC37" i="55"/>
  <c r="BB37" i="55"/>
  <c r="BA37" i="55"/>
  <c r="AZ37" i="55"/>
  <c r="AY37" i="55"/>
  <c r="AN37" i="55"/>
  <c r="AJ37" i="55"/>
  <c r="AU37" i="55" s="1"/>
  <c r="AI37" i="55"/>
  <c r="AT37" i="55" s="1"/>
  <c r="AH37" i="55"/>
  <c r="AS37" i="55" s="1"/>
  <c r="L37" i="55"/>
  <c r="AR37" i="55" s="1"/>
  <c r="BD36" i="55"/>
  <c r="BC36" i="55"/>
  <c r="BB36" i="55"/>
  <c r="BA36" i="55"/>
  <c r="AZ36" i="55"/>
  <c r="AY36" i="55"/>
  <c r="AN36" i="55"/>
  <c r="AV36" i="55" s="1"/>
  <c r="AJ36" i="55"/>
  <c r="AU36" i="55" s="1"/>
  <c r="AI36" i="55"/>
  <c r="AT36" i="55" s="1"/>
  <c r="AH36" i="55"/>
  <c r="AS36" i="55" s="1"/>
  <c r="L36" i="55"/>
  <c r="AR36" i="55" s="1"/>
  <c r="BD35" i="55"/>
  <c r="BC35" i="55"/>
  <c r="BB35" i="55"/>
  <c r="BA35" i="55"/>
  <c r="AZ35" i="55"/>
  <c r="AY35" i="55"/>
  <c r="AN35" i="55"/>
  <c r="AV35" i="55" s="1"/>
  <c r="AJ35" i="55"/>
  <c r="AU35" i="55" s="1"/>
  <c r="AI35" i="55"/>
  <c r="AT35" i="55" s="1"/>
  <c r="AH35" i="55"/>
  <c r="AS35" i="55" s="1"/>
  <c r="L35" i="55"/>
  <c r="BD34" i="55"/>
  <c r="BC34" i="55"/>
  <c r="BB34" i="55"/>
  <c r="BA34" i="55"/>
  <c r="AZ34" i="55"/>
  <c r="AY34" i="55"/>
  <c r="AU34" i="55"/>
  <c r="AN34" i="55"/>
  <c r="AV34" i="55" s="1"/>
  <c r="AJ34" i="55"/>
  <c r="AI34" i="55"/>
  <c r="AT34" i="55" s="1"/>
  <c r="AH34" i="55"/>
  <c r="L34" i="55"/>
  <c r="AR34" i="55" s="1"/>
  <c r="BC31" i="55"/>
  <c r="AM31" i="55"/>
  <c r="AL31" i="55"/>
  <c r="AK31" i="55"/>
  <c r="AG31" i="55"/>
  <c r="AF31" i="55"/>
  <c r="AE31" i="55"/>
  <c r="AD31" i="55"/>
  <c r="AC31" i="55"/>
  <c r="AA31" i="55"/>
  <c r="Z31" i="55"/>
  <c r="Y31" i="55"/>
  <c r="V31" i="55"/>
  <c r="U31" i="55"/>
  <c r="T31" i="55"/>
  <c r="S31" i="55"/>
  <c r="R31" i="55"/>
  <c r="Q31" i="55"/>
  <c r="P31" i="55"/>
  <c r="AJ31" i="55" s="1"/>
  <c r="O31" i="55"/>
  <c r="K31" i="55"/>
  <c r="J31" i="55"/>
  <c r="I31" i="55"/>
  <c r="H31" i="55"/>
  <c r="G31" i="55"/>
  <c r="F31" i="55"/>
  <c r="E31" i="55"/>
  <c r="D31" i="55"/>
  <c r="BD30" i="55"/>
  <c r="BC30" i="55"/>
  <c r="BB30" i="55"/>
  <c r="BA30" i="55"/>
  <c r="AZ30" i="55"/>
  <c r="AY30" i="55"/>
  <c r="AR30" i="55"/>
  <c r="AN30" i="55"/>
  <c r="AV30" i="55" s="1"/>
  <c r="AJ30" i="55"/>
  <c r="AU30" i="55" s="1"/>
  <c r="AI30" i="55"/>
  <c r="AT30" i="55" s="1"/>
  <c r="AH30" i="55"/>
  <c r="AS30" i="55" s="1"/>
  <c r="L30" i="55"/>
  <c r="BD29" i="55"/>
  <c r="BC29" i="55"/>
  <c r="BB29" i="55"/>
  <c r="BA29" i="55"/>
  <c r="AZ29" i="55"/>
  <c r="AY29" i="55"/>
  <c r="AN29" i="55"/>
  <c r="AV29" i="55" s="1"/>
  <c r="AJ29" i="55"/>
  <c r="AU29" i="55" s="1"/>
  <c r="AI29" i="55"/>
  <c r="AT29" i="55" s="1"/>
  <c r="AH29" i="55"/>
  <c r="AS29" i="55" s="1"/>
  <c r="L29" i="55"/>
  <c r="BD28" i="55"/>
  <c r="BC28" i="55"/>
  <c r="BB28" i="55"/>
  <c r="BA28" i="55"/>
  <c r="AZ28" i="55"/>
  <c r="AY28" i="55"/>
  <c r="AN28" i="55"/>
  <c r="AV28" i="55" s="1"/>
  <c r="AJ28" i="55"/>
  <c r="AU28" i="55" s="1"/>
  <c r="AI28" i="55"/>
  <c r="AT28" i="55" s="1"/>
  <c r="AH28" i="55"/>
  <c r="L28" i="55"/>
  <c r="AR28" i="55" s="1"/>
  <c r="BD27" i="55"/>
  <c r="BC27" i="55"/>
  <c r="BB27" i="55"/>
  <c r="BA27" i="55"/>
  <c r="AZ27" i="55"/>
  <c r="AY27" i="55"/>
  <c r="AR27" i="55"/>
  <c r="AN27" i="55"/>
  <c r="AJ27" i="55"/>
  <c r="AU27" i="55" s="1"/>
  <c r="AI27" i="55"/>
  <c r="AT27" i="55" s="1"/>
  <c r="AH27" i="55"/>
  <c r="AS27" i="55" s="1"/>
  <c r="L27" i="55"/>
  <c r="AM24" i="55"/>
  <c r="AL24" i="55"/>
  <c r="AK24" i="55"/>
  <c r="AG24" i="55"/>
  <c r="AF24" i="55"/>
  <c r="AE24" i="55"/>
  <c r="AD24" i="55"/>
  <c r="AC24" i="55"/>
  <c r="AA24" i="55"/>
  <c r="Z24" i="55"/>
  <c r="Y24" i="55"/>
  <c r="V24" i="55"/>
  <c r="U24" i="55"/>
  <c r="T24" i="55"/>
  <c r="S24" i="55"/>
  <c r="R24" i="55"/>
  <c r="Q24" i="55"/>
  <c r="P24" i="55"/>
  <c r="O24" i="55"/>
  <c r="K24" i="55"/>
  <c r="J24" i="55"/>
  <c r="I24" i="55"/>
  <c r="H24" i="55"/>
  <c r="G24" i="55"/>
  <c r="F24" i="55"/>
  <c r="E24" i="55"/>
  <c r="D24" i="55"/>
  <c r="L24" i="55" s="1"/>
  <c r="AR24" i="55" s="1"/>
  <c r="BD23" i="55"/>
  <c r="BC23" i="55"/>
  <c r="BB23" i="55"/>
  <c r="BA23" i="55"/>
  <c r="AZ23" i="55"/>
  <c r="AY23" i="55"/>
  <c r="AN23" i="55"/>
  <c r="AV23" i="55" s="1"/>
  <c r="AJ23" i="55"/>
  <c r="AU23" i="55" s="1"/>
  <c r="AI23" i="55"/>
  <c r="AT23" i="55" s="1"/>
  <c r="AH23" i="55"/>
  <c r="AS23" i="55" s="1"/>
  <c r="L23" i="55"/>
  <c r="AR23" i="55" s="1"/>
  <c r="BD22" i="55"/>
  <c r="BC22" i="55"/>
  <c r="BB22" i="55"/>
  <c r="BA22" i="55"/>
  <c r="AZ22" i="55"/>
  <c r="AY22" i="55"/>
  <c r="AN22" i="55"/>
  <c r="AV22" i="55" s="1"/>
  <c r="AJ22" i="55"/>
  <c r="AU22" i="55" s="1"/>
  <c r="AI22" i="55"/>
  <c r="AT22" i="55" s="1"/>
  <c r="AH22" i="55"/>
  <c r="L22" i="55"/>
  <c r="AR22" i="55" s="1"/>
  <c r="BD21" i="55"/>
  <c r="BC21" i="55"/>
  <c r="BB21" i="55"/>
  <c r="BA21" i="55"/>
  <c r="AZ21" i="55"/>
  <c r="AY21" i="55"/>
  <c r="AN21" i="55"/>
  <c r="AJ21" i="55"/>
  <c r="AI21" i="55"/>
  <c r="AH21" i="55"/>
  <c r="AS21" i="55" s="1"/>
  <c r="L21" i="55"/>
  <c r="AR21" i="55" s="1"/>
  <c r="AM18" i="55"/>
  <c r="AL18" i="55"/>
  <c r="AK18" i="55"/>
  <c r="AK11" i="55" s="1"/>
  <c r="AG18" i="55"/>
  <c r="AG11" i="55" s="1"/>
  <c r="AF18" i="55"/>
  <c r="AF11" i="55" s="1"/>
  <c r="AE18" i="55"/>
  <c r="AD18" i="55"/>
  <c r="AC18" i="55"/>
  <c r="AA18" i="55"/>
  <c r="Z18" i="55"/>
  <c r="Y18" i="55"/>
  <c r="V18" i="55"/>
  <c r="U18" i="55"/>
  <c r="U11" i="55" s="1"/>
  <c r="T18" i="55"/>
  <c r="S18" i="55"/>
  <c r="R18" i="55"/>
  <c r="Q18" i="55"/>
  <c r="P18" i="55"/>
  <c r="P11" i="55" s="1"/>
  <c r="O18" i="55"/>
  <c r="K18" i="55"/>
  <c r="K11" i="55" s="1"/>
  <c r="J18" i="55"/>
  <c r="I18" i="55"/>
  <c r="I11" i="55" s="1"/>
  <c r="H18" i="55"/>
  <c r="G18" i="55"/>
  <c r="F18" i="55"/>
  <c r="E18" i="55"/>
  <c r="D18" i="55"/>
  <c r="BD17" i="55"/>
  <c r="BC17" i="55"/>
  <c r="BB17" i="55"/>
  <c r="BA17" i="55"/>
  <c r="AZ17" i="55"/>
  <c r="AY17" i="55"/>
  <c r="AN17" i="55"/>
  <c r="AJ17" i="55"/>
  <c r="AU17" i="55" s="1"/>
  <c r="AI17" i="55"/>
  <c r="AT17" i="55" s="1"/>
  <c r="AH17" i="55"/>
  <c r="AS17" i="55" s="1"/>
  <c r="L17" i="55"/>
  <c r="AR17" i="55" s="1"/>
  <c r="BD16" i="55"/>
  <c r="BC16" i="55"/>
  <c r="BB16" i="55"/>
  <c r="BA16" i="55"/>
  <c r="AZ16" i="55"/>
  <c r="AY16" i="55"/>
  <c r="AV16" i="55"/>
  <c r="AN16" i="55"/>
  <c r="AJ16" i="55"/>
  <c r="AU16" i="55" s="1"/>
  <c r="AI16" i="55"/>
  <c r="AT16" i="55" s="1"/>
  <c r="AH16" i="55"/>
  <c r="AS16" i="55" s="1"/>
  <c r="L16" i="55"/>
  <c r="AR16" i="55" s="1"/>
  <c r="BD15" i="55"/>
  <c r="BC15" i="55"/>
  <c r="BB15" i="55"/>
  <c r="BA15" i="55"/>
  <c r="AZ15" i="55"/>
  <c r="AY15" i="55"/>
  <c r="AR15" i="55"/>
  <c r="AN15" i="55"/>
  <c r="AJ15" i="55"/>
  <c r="AU15" i="55" s="1"/>
  <c r="AI15" i="55"/>
  <c r="AT15" i="55" s="1"/>
  <c r="AH15" i="55"/>
  <c r="AS15" i="55" s="1"/>
  <c r="BD14" i="55"/>
  <c r="BC14" i="55"/>
  <c r="BB14" i="55"/>
  <c r="BA14" i="55"/>
  <c r="AZ14" i="55"/>
  <c r="AY14" i="55"/>
  <c r="AN14" i="55"/>
  <c r="AJ14" i="55"/>
  <c r="AU14" i="55" s="1"/>
  <c r="AI14" i="55"/>
  <c r="AT14" i="55" s="1"/>
  <c r="AH14" i="55"/>
  <c r="AS14" i="55" s="1"/>
  <c r="L14" i="55"/>
  <c r="AR14" i="55" s="1"/>
  <c r="BD13" i="55"/>
  <c r="BB13" i="55"/>
  <c r="BA13" i="55"/>
  <c r="AZ13" i="55"/>
  <c r="AY13" i="55"/>
  <c r="AV13" i="55"/>
  <c r="AN13" i="55"/>
  <c r="AJ13" i="55"/>
  <c r="AU13" i="55" s="1"/>
  <c r="AI13" i="55"/>
  <c r="AT13" i="55" s="1"/>
  <c r="AH13" i="55"/>
  <c r="AS13" i="55" s="1"/>
  <c r="L13" i="55"/>
  <c r="AC11" i="55"/>
  <c r="AA11" i="55"/>
  <c r="Z11" i="55"/>
  <c r="Y11" i="55"/>
  <c r="V11" i="55"/>
  <c r="S11" i="55"/>
  <c r="R11" i="55"/>
  <c r="Q11" i="55"/>
  <c r="H11" i="55"/>
  <c r="G11" i="55"/>
  <c r="F11" i="55"/>
  <c r="E11" i="55"/>
  <c r="D11" i="55"/>
  <c r="AO97" i="55" l="1"/>
  <c r="AW97" i="55" s="1"/>
  <c r="AF386" i="55"/>
  <c r="AO27" i="55"/>
  <c r="AW27" i="55" s="1"/>
  <c r="AK317" i="55"/>
  <c r="BC268" i="55"/>
  <c r="AN268" i="55"/>
  <c r="AV268" i="55" s="1"/>
  <c r="AN286" i="55"/>
  <c r="AV286" i="55" s="1"/>
  <c r="AO232" i="55"/>
  <c r="AW232" i="55" s="1"/>
  <c r="AN241" i="55"/>
  <c r="AV241" i="55" s="1"/>
  <c r="AN194" i="55"/>
  <c r="BC188" i="55"/>
  <c r="AL105" i="55"/>
  <c r="AL130" i="55" s="1"/>
  <c r="BC159" i="55"/>
  <c r="BC40" i="55"/>
  <c r="BC56" i="55"/>
  <c r="AJ268" i="55"/>
  <c r="AU268" i="55" s="1"/>
  <c r="AO265" i="55"/>
  <c r="AH257" i="55"/>
  <c r="AS257" i="55" s="1"/>
  <c r="BA241" i="55"/>
  <c r="AS232" i="55"/>
  <c r="AG209" i="55"/>
  <c r="BA179" i="55"/>
  <c r="V298" i="55"/>
  <c r="BA159" i="55"/>
  <c r="AH385" i="55"/>
  <c r="U386" i="55"/>
  <c r="BA128" i="55"/>
  <c r="AG81" i="55"/>
  <c r="AI118" i="55"/>
  <c r="AT118" i="55" s="1"/>
  <c r="AC386" i="55"/>
  <c r="U105" i="55"/>
  <c r="U130" i="55" s="1"/>
  <c r="L274" i="55"/>
  <c r="AR274" i="55" s="1"/>
  <c r="E317" i="55"/>
  <c r="I209" i="55"/>
  <c r="E209" i="55"/>
  <c r="AO186" i="55"/>
  <c r="AW186" i="55" s="1"/>
  <c r="AO156" i="55"/>
  <c r="AW156" i="55" s="1"/>
  <c r="AY159" i="55"/>
  <c r="BD385" i="55"/>
  <c r="I130" i="55"/>
  <c r="AZ363" i="55"/>
  <c r="BA363" i="55"/>
  <c r="BD363" i="55"/>
  <c r="AY286" i="55"/>
  <c r="AO280" i="55"/>
  <c r="AW280" i="55" s="1"/>
  <c r="AN274" i="55"/>
  <c r="AV274" i="55" s="1"/>
  <c r="BC257" i="55"/>
  <c r="AV238" i="55"/>
  <c r="AO238" i="55"/>
  <c r="AW238" i="55" s="1"/>
  <c r="AN203" i="55"/>
  <c r="AK299" i="55"/>
  <c r="AK372" i="55" s="1"/>
  <c r="AN159" i="55"/>
  <c r="BC122" i="55"/>
  <c r="AN364" i="55"/>
  <c r="AL81" i="55"/>
  <c r="BD103" i="55"/>
  <c r="AV97" i="55"/>
  <c r="AL386" i="55"/>
  <c r="AN103" i="55"/>
  <c r="AM105" i="55"/>
  <c r="AM130" i="55" s="1"/>
  <c r="AM64" i="55"/>
  <c r="AM57" i="55" s="1"/>
  <c r="AO47" i="55"/>
  <c r="BA286" i="55"/>
  <c r="BA323" i="55" s="1"/>
  <c r="AH286" i="55"/>
  <c r="AS286" i="55" s="1"/>
  <c r="BB344" i="55"/>
  <c r="AO285" i="55"/>
  <c r="AW285" i="55" s="1"/>
  <c r="AO284" i="55"/>
  <c r="BA274" i="55"/>
  <c r="AI274" i="55"/>
  <c r="AT274" i="55" s="1"/>
  <c r="AJ274" i="55"/>
  <c r="AU274" i="55" s="1"/>
  <c r="AH274" i="55"/>
  <c r="AS274" i="55" s="1"/>
  <c r="AO272" i="55"/>
  <c r="AW272" i="55" s="1"/>
  <c r="AI268" i="55"/>
  <c r="AT268" i="55" s="1"/>
  <c r="Z317" i="55"/>
  <c r="AO261" i="55"/>
  <c r="AW261" i="55" s="1"/>
  <c r="AO253" i="55"/>
  <c r="AW253" i="55" s="1"/>
  <c r="P269" i="55"/>
  <c r="P317" i="55"/>
  <c r="AJ257" i="55"/>
  <c r="AU257" i="55" s="1"/>
  <c r="AJ241" i="55"/>
  <c r="AU241" i="55" s="1"/>
  <c r="AO231" i="55"/>
  <c r="AW231" i="55" s="1"/>
  <c r="AZ235" i="55"/>
  <c r="BB235" i="55"/>
  <c r="AH235" i="55"/>
  <c r="AS235" i="55" s="1"/>
  <c r="AO205" i="55"/>
  <c r="AW205" i="55" s="1"/>
  <c r="AC209" i="55"/>
  <c r="AZ207" i="55"/>
  <c r="BB207" i="55"/>
  <c r="AH207" i="55"/>
  <c r="AS207" i="55" s="1"/>
  <c r="AJ207" i="55"/>
  <c r="AU207" i="55" s="1"/>
  <c r="AI207" i="55"/>
  <c r="AT207" i="55" s="1"/>
  <c r="AO192" i="55"/>
  <c r="AW192" i="55" s="1"/>
  <c r="AC181" i="55"/>
  <c r="AC332" i="55" s="1"/>
  <c r="AG298" i="55"/>
  <c r="AO171" i="55"/>
  <c r="AW171" i="55" s="1"/>
  <c r="AS156" i="55"/>
  <c r="AJ159" i="55"/>
  <c r="AU159" i="55" s="1"/>
  <c r="AO143" i="55"/>
  <c r="AW143" i="55" s="1"/>
  <c r="AO141" i="55"/>
  <c r="AW141" i="55" s="1"/>
  <c r="AD386" i="55"/>
  <c r="AI385" i="55"/>
  <c r="AJ385" i="55"/>
  <c r="BA385" i="55"/>
  <c r="AS125" i="55"/>
  <c r="AS385" i="55" s="1"/>
  <c r="AU385" i="55"/>
  <c r="AO121" i="55"/>
  <c r="AW121" i="55" s="1"/>
  <c r="V81" i="55"/>
  <c r="AO119" i="55"/>
  <c r="AW119" i="55" s="1"/>
  <c r="AJ118" i="55"/>
  <c r="AU118" i="55" s="1"/>
  <c r="Y81" i="55"/>
  <c r="AB386" i="55"/>
  <c r="V386" i="55"/>
  <c r="V105" i="55"/>
  <c r="AO94" i="55"/>
  <c r="AJ103" i="55"/>
  <c r="AU103" i="55" s="1"/>
  <c r="AO96" i="55"/>
  <c r="AW96" i="55" s="1"/>
  <c r="AO98" i="55"/>
  <c r="AW98" i="55" s="1"/>
  <c r="BB103" i="55"/>
  <c r="BB78" i="55"/>
  <c r="AO87" i="55"/>
  <c r="AW87" i="55" s="1"/>
  <c r="AZ78" i="55"/>
  <c r="AI78" i="55"/>
  <c r="AT78" i="55" s="1"/>
  <c r="U79" i="55"/>
  <c r="Q79" i="55"/>
  <c r="Q81" i="55" s="1"/>
  <c r="AO60" i="55"/>
  <c r="AW60" i="55" s="1"/>
  <c r="AO55" i="55"/>
  <c r="AW55" i="55" s="1"/>
  <c r="AS52" i="55"/>
  <c r="AS363" i="55" s="1"/>
  <c r="AC64" i="55"/>
  <c r="AC48" i="55" s="1"/>
  <c r="T64" i="55"/>
  <c r="T57" i="55" s="1"/>
  <c r="AO51" i="55"/>
  <c r="AW51" i="55" s="1"/>
  <c r="AE57" i="55"/>
  <c r="AO50" i="55"/>
  <c r="AW50" i="55" s="1"/>
  <c r="P57" i="55"/>
  <c r="AJ56" i="55"/>
  <c r="AU56" i="55" s="1"/>
  <c r="AS47" i="55"/>
  <c r="AC57" i="55"/>
  <c r="AO36" i="55"/>
  <c r="AW36" i="55" s="1"/>
  <c r="AO39" i="55"/>
  <c r="AW39" i="55" s="1"/>
  <c r="BB40" i="55"/>
  <c r="AO30" i="55"/>
  <c r="AW30" i="55" s="1"/>
  <c r="BB31" i="55"/>
  <c r="AO29" i="55"/>
  <c r="AW29" i="55" s="1"/>
  <c r="AZ31" i="55"/>
  <c r="AG43" i="55"/>
  <c r="AG25" i="55" s="1"/>
  <c r="Q43" i="55"/>
  <c r="R43" i="55"/>
  <c r="AI24" i="55"/>
  <c r="AI18" i="55"/>
  <c r="AT18" i="55" s="1"/>
  <c r="Y43" i="55"/>
  <c r="AJ18" i="55"/>
  <c r="AU18" i="55" s="1"/>
  <c r="O11" i="55"/>
  <c r="O383" i="55" s="1"/>
  <c r="V43" i="55"/>
  <c r="V19" i="55" s="1"/>
  <c r="O43" i="55"/>
  <c r="BB18" i="55"/>
  <c r="AR363" i="55"/>
  <c r="L363" i="55"/>
  <c r="AY274" i="55"/>
  <c r="AO266" i="55"/>
  <c r="AW266" i="55" s="1"/>
  <c r="AY268" i="55"/>
  <c r="L263" i="55"/>
  <c r="AR263" i="55" s="1"/>
  <c r="AY257" i="55"/>
  <c r="F269" i="55"/>
  <c r="J269" i="55"/>
  <c r="AO255" i="55"/>
  <c r="AW255" i="55" s="1"/>
  <c r="L235" i="55"/>
  <c r="AR235" i="55" s="1"/>
  <c r="AO201" i="55"/>
  <c r="AW201" i="55" s="1"/>
  <c r="AY194" i="55"/>
  <c r="J196" i="55"/>
  <c r="E196" i="55"/>
  <c r="AO177" i="55"/>
  <c r="AW177" i="55" s="1"/>
  <c r="I181" i="55"/>
  <c r="AO169" i="55"/>
  <c r="AW169" i="55" s="1"/>
  <c r="AO170" i="55"/>
  <c r="AW170" i="55" s="1"/>
  <c r="AO154" i="55"/>
  <c r="AW154" i="55" s="1"/>
  <c r="AO155" i="55"/>
  <c r="AW155" i="55" s="1"/>
  <c r="AO133" i="55"/>
  <c r="AW133" i="55" s="1"/>
  <c r="AO127" i="55"/>
  <c r="AW127" i="55" s="1"/>
  <c r="AO116" i="55"/>
  <c r="AW116" i="55" s="1"/>
  <c r="D81" i="55"/>
  <c r="AO111" i="55"/>
  <c r="AW111" i="55" s="1"/>
  <c r="E81" i="55"/>
  <c r="AO109" i="55"/>
  <c r="AW109" i="55" s="1"/>
  <c r="AO110" i="55"/>
  <c r="AW110" i="55" s="1"/>
  <c r="I386" i="55"/>
  <c r="AO102" i="55"/>
  <c r="AW102" i="55" s="1"/>
  <c r="AO101" i="55"/>
  <c r="AW101" i="55" s="1"/>
  <c r="E386" i="55"/>
  <c r="K79" i="55"/>
  <c r="AO85" i="55"/>
  <c r="AW85" i="55" s="1"/>
  <c r="J48" i="55"/>
  <c r="J57" i="55"/>
  <c r="E48" i="55"/>
  <c r="E57" i="55"/>
  <c r="AO37" i="55"/>
  <c r="AW37" i="55" s="1"/>
  <c r="H43" i="55"/>
  <c r="H25" i="55" s="1"/>
  <c r="AO21" i="55"/>
  <c r="G43" i="55"/>
  <c r="AY18" i="55"/>
  <c r="D43" i="55"/>
  <c r="AO14" i="55"/>
  <c r="AW14" i="55" s="1"/>
  <c r="E43" i="55"/>
  <c r="AO16" i="55"/>
  <c r="AW16" i="55" s="1"/>
  <c r="G383" i="55"/>
  <c r="G382" i="55"/>
  <c r="G381" i="55"/>
  <c r="G380" i="55"/>
  <c r="G378" i="55"/>
  <c r="G377" i="55"/>
  <c r="G376" i="55"/>
  <c r="G331" i="55"/>
  <c r="G319" i="55"/>
  <c r="G19" i="55"/>
  <c r="Q383" i="55"/>
  <c r="Q382" i="55"/>
  <c r="Q381" i="55"/>
  <c r="Q380" i="55"/>
  <c r="Q378" i="55"/>
  <c r="Q377" i="55"/>
  <c r="Q376" i="55"/>
  <c r="Q319" i="55"/>
  <c r="Q331" i="55"/>
  <c r="Q19" i="55"/>
  <c r="AT24" i="55"/>
  <c r="BC24" i="55"/>
  <c r="Y32" i="55"/>
  <c r="AU31" i="55"/>
  <c r="Q41" i="55"/>
  <c r="AS53" i="55"/>
  <c r="AO53" i="55"/>
  <c r="AW53" i="55" s="1"/>
  <c r="L56" i="55"/>
  <c r="AH56" i="55"/>
  <c r="Y353" i="55"/>
  <c r="Y48" i="55"/>
  <c r="AZ61" i="55"/>
  <c r="Y62" i="55"/>
  <c r="D383" i="55"/>
  <c r="D382" i="55"/>
  <c r="D381" i="55"/>
  <c r="D380" i="55"/>
  <c r="D378" i="55"/>
  <c r="D377" i="55"/>
  <c r="D376" i="55"/>
  <c r="D331" i="55"/>
  <c r="D319" i="55"/>
  <c r="D32" i="55"/>
  <c r="AS28" i="55"/>
  <c r="AO28" i="55"/>
  <c r="AW28" i="55" s="1"/>
  <c r="AL43" i="55"/>
  <c r="AL19" i="55" s="1"/>
  <c r="AY24" i="55"/>
  <c r="T11" i="55"/>
  <c r="BA18" i="55"/>
  <c r="AD11" i="55"/>
  <c r="D19" i="55"/>
  <c r="AR318" i="55"/>
  <c r="Q25" i="55"/>
  <c r="E32" i="55"/>
  <c r="G41" i="55"/>
  <c r="AJ40" i="55"/>
  <c r="AY56" i="55"/>
  <c r="BA56" i="55"/>
  <c r="E353" i="55"/>
  <c r="E62" i="55"/>
  <c r="AL64" i="55"/>
  <c r="AL62" i="55" s="1"/>
  <c r="BC18" i="55"/>
  <c r="AL11" i="55"/>
  <c r="O382" i="55"/>
  <c r="O381" i="55"/>
  <c r="O380" i="55"/>
  <c r="O378" i="55"/>
  <c r="O377" i="55"/>
  <c r="O376" i="55"/>
  <c r="O331" i="55"/>
  <c r="O319" i="55"/>
  <c r="O41" i="55"/>
  <c r="O19" i="55"/>
  <c r="O25" i="55"/>
  <c r="J353" i="55"/>
  <c r="J312" i="55"/>
  <c r="E383" i="55"/>
  <c r="E382" i="55"/>
  <c r="E381" i="55"/>
  <c r="E380" i="55"/>
  <c r="E378" i="55"/>
  <c r="E377" i="55"/>
  <c r="E376" i="55"/>
  <c r="E331" i="55"/>
  <c r="E319" i="55"/>
  <c r="E41" i="55"/>
  <c r="E19" i="55"/>
  <c r="E66" i="55"/>
  <c r="E25" i="55"/>
  <c r="AV15" i="55"/>
  <c r="AO15" i="55"/>
  <c r="AW15" i="55" s="1"/>
  <c r="J11" i="55"/>
  <c r="AY11" i="55" s="1"/>
  <c r="AJ317" i="55"/>
  <c r="AU21" i="55"/>
  <c r="G25" i="55"/>
  <c r="R25" i="55"/>
  <c r="Q379" i="55"/>
  <c r="Q32" i="55"/>
  <c r="AI31" i="55"/>
  <c r="H41" i="55"/>
  <c r="S43" i="55"/>
  <c r="BA40" i="55"/>
  <c r="AD43" i="55"/>
  <c r="AD41" i="55" s="1"/>
  <c r="D41" i="55"/>
  <c r="AA43" i="55"/>
  <c r="AA379" i="55" s="1"/>
  <c r="Q64" i="55"/>
  <c r="Q57" i="55" s="1"/>
  <c r="AI56" i="55"/>
  <c r="AA64" i="55"/>
  <c r="AA57" i="55" s="1"/>
  <c r="AM353" i="55"/>
  <c r="AM312" i="55"/>
  <c r="AM48" i="55"/>
  <c r="AO17" i="55"/>
  <c r="AW17" i="55" s="1"/>
  <c r="AJ24" i="55"/>
  <c r="I43" i="55"/>
  <c r="I19" i="55" s="1"/>
  <c r="BD56" i="55"/>
  <c r="G64" i="55"/>
  <c r="AJ61" i="55"/>
  <c r="R64" i="55"/>
  <c r="R48" i="55" s="1"/>
  <c r="AC353" i="55"/>
  <c r="BA24" i="55"/>
  <c r="G379" i="55"/>
  <c r="BD31" i="55"/>
  <c r="G32" i="55"/>
  <c r="H383" i="55"/>
  <c r="H382" i="55"/>
  <c r="H381" i="55"/>
  <c r="H380" i="55"/>
  <c r="H378" i="55"/>
  <c r="H376" i="55"/>
  <c r="H377" i="55"/>
  <c r="H331" i="55"/>
  <c r="H319" i="55"/>
  <c r="AS34" i="55"/>
  <c r="AO34" i="55"/>
  <c r="AW34" i="55" s="1"/>
  <c r="AS38" i="55"/>
  <c r="AO38" i="55"/>
  <c r="AW38" i="55" s="1"/>
  <c r="AR323" i="55"/>
  <c r="AJ363" i="55"/>
  <c r="AU52" i="55"/>
  <c r="AU363" i="55" s="1"/>
  <c r="AR59" i="55"/>
  <c r="L61" i="55"/>
  <c r="H64" i="55"/>
  <c r="H62" i="55" s="1"/>
  <c r="AY61" i="55"/>
  <c r="Y383" i="55"/>
  <c r="Y382" i="55"/>
  <c r="Y381" i="55"/>
  <c r="Y380" i="55"/>
  <c r="Y378" i="55"/>
  <c r="Y377" i="55"/>
  <c r="Y376" i="55"/>
  <c r="Y331" i="55"/>
  <c r="Y319" i="55"/>
  <c r="Y19" i="55"/>
  <c r="Y66" i="55"/>
  <c r="Y25" i="55"/>
  <c r="Y41" i="55"/>
  <c r="J62" i="55"/>
  <c r="D25" i="55"/>
  <c r="R383" i="55"/>
  <c r="R382" i="55"/>
  <c r="R381" i="55"/>
  <c r="R380" i="55"/>
  <c r="R378" i="55"/>
  <c r="R377" i="55"/>
  <c r="R376" i="55"/>
  <c r="R331" i="55"/>
  <c r="R319" i="55"/>
  <c r="R66" i="55"/>
  <c r="BB11" i="55"/>
  <c r="AH18" i="55"/>
  <c r="AW21" i="55"/>
  <c r="AS22" i="55"/>
  <c r="AO22" i="55"/>
  <c r="AW22" i="55" s="1"/>
  <c r="BB24" i="55"/>
  <c r="V383" i="55"/>
  <c r="V382" i="55"/>
  <c r="V377" i="55"/>
  <c r="V380" i="55"/>
  <c r="V378" i="55"/>
  <c r="V376" i="55"/>
  <c r="V381" i="55"/>
  <c r="V331" i="55"/>
  <c r="V319" i="55"/>
  <c r="V32" i="55"/>
  <c r="AG377" i="55"/>
  <c r="AG376" i="55"/>
  <c r="T353" i="55"/>
  <c r="T312" i="55"/>
  <c r="T48" i="55"/>
  <c r="AV368" i="55"/>
  <c r="P353" i="55"/>
  <c r="P312" i="55"/>
  <c r="H369" i="55"/>
  <c r="H360" i="55"/>
  <c r="H361" i="55" s="1"/>
  <c r="H351" i="55"/>
  <c r="H79" i="55"/>
  <c r="H81" i="55" s="1"/>
  <c r="H105" i="55"/>
  <c r="H130" i="55" s="1"/>
  <c r="L118" i="55"/>
  <c r="AR118" i="55" s="1"/>
  <c r="AR117" i="55"/>
  <c r="AD196" i="55"/>
  <c r="BA188" i="55"/>
  <c r="AY317" i="55"/>
  <c r="AS323" i="55"/>
  <c r="S64" i="55"/>
  <c r="S62" i="55" s="1"/>
  <c r="AE62" i="55"/>
  <c r="BC368" i="55"/>
  <c r="BC301" i="55"/>
  <c r="T369" i="55"/>
  <c r="T360" i="55"/>
  <c r="T351" i="55"/>
  <c r="T79" i="55"/>
  <c r="T81" i="55" s="1"/>
  <c r="AE364" i="55"/>
  <c r="AE359" i="55"/>
  <c r="AE80" i="55"/>
  <c r="AI80" i="55" s="1"/>
  <c r="AT80" i="55" s="1"/>
  <c r="BA113" i="55"/>
  <c r="BA364" i="55" s="1"/>
  <c r="AJ11" i="55"/>
  <c r="AU11" i="55" s="1"/>
  <c r="AR13" i="55"/>
  <c r="BD18" i="55"/>
  <c r="AV21" i="55"/>
  <c r="BD24" i="55"/>
  <c r="AV27" i="55"/>
  <c r="AR29" i="55"/>
  <c r="AR35" i="55"/>
  <c r="AV37" i="55"/>
  <c r="AR39" i="55"/>
  <c r="BD40" i="55"/>
  <c r="F43" i="55"/>
  <c r="P43" i="55"/>
  <c r="P19" i="55" s="1"/>
  <c r="Z43" i="55"/>
  <c r="Z19" i="55" s="1"/>
  <c r="AR50" i="55"/>
  <c r="AV52" i="55"/>
  <c r="AV363" i="55" s="1"/>
  <c r="BB56" i="55"/>
  <c r="P62" i="55"/>
  <c r="AM62" i="55"/>
  <c r="O64" i="55"/>
  <c r="BA78" i="55"/>
  <c r="AI368" i="55"/>
  <c r="AI301" i="55"/>
  <c r="AO86" i="55"/>
  <c r="AW86" i="55" s="1"/>
  <c r="AV86" i="55"/>
  <c r="R369" i="55"/>
  <c r="R351" i="55"/>
  <c r="R360" i="55"/>
  <c r="R361" i="55" s="1"/>
  <c r="R79" i="55"/>
  <c r="R81" i="55" s="1"/>
  <c r="R105" i="55"/>
  <c r="R130" i="55" s="1"/>
  <c r="AC369" i="55"/>
  <c r="AC360" i="55"/>
  <c r="AC351" i="55"/>
  <c r="AC79" i="55"/>
  <c r="AC81" i="55" s="1"/>
  <c r="AC105" i="55"/>
  <c r="AC130" i="55" s="1"/>
  <c r="BD91" i="55"/>
  <c r="AR98" i="55"/>
  <c r="AV113" i="55"/>
  <c r="AR385" i="55"/>
  <c r="D386" i="55"/>
  <c r="BD128" i="55"/>
  <c r="AY128" i="55"/>
  <c r="L128" i="55"/>
  <c r="AV159" i="55"/>
  <c r="T298" i="55"/>
  <c r="T181" i="55"/>
  <c r="AE298" i="55"/>
  <c r="AE181" i="55"/>
  <c r="H371" i="55"/>
  <c r="H299" i="55"/>
  <c r="H372" i="55" s="1"/>
  <c r="AR252" i="55"/>
  <c r="L257" i="55"/>
  <c r="AV254" i="55"/>
  <c r="AO254" i="55"/>
  <c r="AW254" i="55" s="1"/>
  <c r="AM362" i="55"/>
  <c r="AM346" i="55"/>
  <c r="AM342" i="55"/>
  <c r="AM324" i="55"/>
  <c r="AM343" i="55"/>
  <c r="AM341" i="55"/>
  <c r="R379" i="55"/>
  <c r="AD64" i="55"/>
  <c r="AD62" i="55" s="1"/>
  <c r="AE350" i="55"/>
  <c r="AE305" i="55"/>
  <c r="AL332" i="55"/>
  <c r="AY235" i="55"/>
  <c r="AE11" i="55"/>
  <c r="AM11" i="55"/>
  <c r="AV17" i="55"/>
  <c r="L18" i="55"/>
  <c r="AN18" i="55"/>
  <c r="AN24" i="55"/>
  <c r="AL379" i="55"/>
  <c r="AN40" i="55"/>
  <c r="AY40" i="55"/>
  <c r="L323" i="55"/>
  <c r="AO52" i="55"/>
  <c r="AV59" i="55"/>
  <c r="AN61" i="55"/>
  <c r="T62" i="55"/>
  <c r="AO68" i="55"/>
  <c r="AW68" i="55" s="1"/>
  <c r="AY78" i="55"/>
  <c r="L78" i="55"/>
  <c r="AR78" i="55" s="1"/>
  <c r="O81" i="55"/>
  <c r="AO90" i="55"/>
  <c r="AW90" i="55" s="1"/>
  <c r="AV90" i="55"/>
  <c r="J369" i="55"/>
  <c r="J360" i="55"/>
  <c r="J351" i="55"/>
  <c r="J79" i="55"/>
  <c r="J81" i="55" s="1"/>
  <c r="AF130" i="55"/>
  <c r="AU384" i="55"/>
  <c r="BA384" i="55"/>
  <c r="BA386" i="55" s="1"/>
  <c r="BA300" i="55"/>
  <c r="AO95" i="55"/>
  <c r="AW95" i="55" s="1"/>
  <c r="AV95" i="55"/>
  <c r="J364" i="55"/>
  <c r="J359" i="55"/>
  <c r="U364" i="55"/>
  <c r="AJ113" i="55"/>
  <c r="U80" i="55"/>
  <c r="BB80" i="55" s="1"/>
  <c r="AF364" i="55"/>
  <c r="BB113" i="55"/>
  <c r="AZ118" i="55"/>
  <c r="S122" i="55"/>
  <c r="S79" i="55" s="1"/>
  <c r="S81" i="55" s="1"/>
  <c r="BA118" i="55"/>
  <c r="AD122" i="55"/>
  <c r="AS135" i="55"/>
  <c r="AO135" i="55"/>
  <c r="AW135" i="55" s="1"/>
  <c r="J350" i="55"/>
  <c r="J305" i="55"/>
  <c r="AN370" i="55"/>
  <c r="AO144" i="55"/>
  <c r="AV144" i="55"/>
  <c r="BB159" i="55"/>
  <c r="AO176" i="55"/>
  <c r="AW176" i="55" s="1"/>
  <c r="AM360" i="55"/>
  <c r="AM369" i="55"/>
  <c r="AM351" i="55"/>
  <c r="AM79" i="55"/>
  <c r="AS384" i="55"/>
  <c r="O386" i="55"/>
  <c r="AI128" i="55"/>
  <c r="AH128" i="55"/>
  <c r="AD305" i="55"/>
  <c r="BA137" i="55"/>
  <c r="U298" i="55"/>
  <c r="U181" i="55"/>
  <c r="AJ173" i="55"/>
  <c r="AR358" i="55"/>
  <c r="L318" i="55"/>
  <c r="AK43" i="55"/>
  <c r="AK25" i="55" s="1"/>
  <c r="AZ384" i="55"/>
  <c r="AZ300" i="55"/>
  <c r="T350" i="55"/>
  <c r="T305" i="55"/>
  <c r="K298" i="55"/>
  <c r="K181" i="55"/>
  <c r="AZ18" i="55"/>
  <c r="AZ24" i="55"/>
  <c r="O32" i="55"/>
  <c r="L40" i="55"/>
  <c r="AZ40" i="55"/>
  <c r="J43" i="55"/>
  <c r="J19" i="55" s="1"/>
  <c r="T43" i="55"/>
  <c r="T19" i="55" s="1"/>
  <c r="AE43" i="55"/>
  <c r="AE25" i="55" s="1"/>
  <c r="AM43" i="55"/>
  <c r="AM25" i="55" s="1"/>
  <c r="AH323" i="55"/>
  <c r="O57" i="55"/>
  <c r="Y57" i="55"/>
  <c r="K64" i="55"/>
  <c r="U64" i="55"/>
  <c r="U62" i="55" s="1"/>
  <c r="AF64" i="55"/>
  <c r="AF62" i="55" s="1"/>
  <c r="BB61" i="55"/>
  <c r="BA61" i="55"/>
  <c r="F64" i="55"/>
  <c r="AH78" i="55"/>
  <c r="AS78" i="55" s="1"/>
  <c r="AT84" i="55"/>
  <c r="AO89" i="55"/>
  <c r="AW89" i="55" s="1"/>
  <c r="AV96" i="55"/>
  <c r="AO100" i="55"/>
  <c r="AW100" i="55" s="1"/>
  <c r="L103" i="55"/>
  <c r="AR103" i="55" s="1"/>
  <c r="AH103" i="55"/>
  <c r="AS103" i="55" s="1"/>
  <c r="T105" i="55"/>
  <c r="T130" i="55" s="1"/>
  <c r="K364" i="55"/>
  <c r="AS116" i="55"/>
  <c r="AS368" i="55" s="1"/>
  <c r="AH118" i="55"/>
  <c r="AS118" i="55" s="1"/>
  <c r="AO136" i="55"/>
  <c r="AW136" i="55" s="1"/>
  <c r="AZ173" i="55"/>
  <c r="AO134" i="55"/>
  <c r="AW134" i="55" s="1"/>
  <c r="AV134" i="55"/>
  <c r="J298" i="55"/>
  <c r="J181" i="55"/>
  <c r="S196" i="55"/>
  <c r="AJ196" i="55" s="1"/>
  <c r="AU196" i="55" s="1"/>
  <c r="BB188" i="55"/>
  <c r="H379" i="55"/>
  <c r="AE360" i="55"/>
  <c r="AE369" i="55"/>
  <c r="AE351" i="55"/>
  <c r="AE79" i="55"/>
  <c r="I350" i="55"/>
  <c r="I305" i="55"/>
  <c r="AH24" i="55"/>
  <c r="AN31" i="55"/>
  <c r="AY31" i="55"/>
  <c r="F32" i="55"/>
  <c r="Z32" i="55"/>
  <c r="AH40" i="55"/>
  <c r="R41" i="55"/>
  <c r="K43" i="55"/>
  <c r="K19" i="55" s="1"/>
  <c r="U43" i="55"/>
  <c r="U19" i="55" s="1"/>
  <c r="AF43" i="55"/>
  <c r="AF19" i="55" s="1"/>
  <c r="AV323" i="55"/>
  <c r="AN56" i="55"/>
  <c r="AY364" i="55"/>
  <c r="D64" i="55"/>
  <c r="V64" i="55"/>
  <c r="V62" i="55" s="1"/>
  <c r="AG64" i="55"/>
  <c r="BC61" i="55"/>
  <c r="AK64" i="55"/>
  <c r="AK57" i="55" s="1"/>
  <c r="AJ78" i="55"/>
  <c r="AU78" i="55" s="1"/>
  <c r="AZ80" i="55"/>
  <c r="AO88" i="55"/>
  <c r="AW88" i="55" s="1"/>
  <c r="O369" i="55"/>
  <c r="O360" i="55"/>
  <c r="O361" i="55" s="1"/>
  <c r="O351" i="55"/>
  <c r="O105" i="55"/>
  <c r="AZ91" i="55"/>
  <c r="Y369" i="55"/>
  <c r="Y360" i="55"/>
  <c r="Y361" i="55" s="1"/>
  <c r="Y351" i="55"/>
  <c r="Y105" i="55"/>
  <c r="Y130" i="55" s="1"/>
  <c r="AH91" i="55"/>
  <c r="AW94" i="55"/>
  <c r="BC384" i="55"/>
  <c r="BC300" i="55"/>
  <c r="BC103" i="55"/>
  <c r="V130" i="55"/>
  <c r="AZ113" i="55"/>
  <c r="AZ364" i="55" s="1"/>
  <c r="AO117" i="55"/>
  <c r="AW117" i="55" s="1"/>
  <c r="U81" i="55"/>
  <c r="AF79" i="55"/>
  <c r="AO120" i="55"/>
  <c r="AW120" i="55" s="1"/>
  <c r="AY137" i="55"/>
  <c r="AZ137" i="55"/>
  <c r="BD159" i="55"/>
  <c r="AH159" i="55"/>
  <c r="AS159" i="55" s="1"/>
  <c r="AO168" i="55"/>
  <c r="AW168" i="55" s="1"/>
  <c r="AS168" i="55"/>
  <c r="AI173" i="55"/>
  <c r="AM298" i="55"/>
  <c r="BC173" i="55"/>
  <c r="AM181" i="55"/>
  <c r="AJ179" i="55"/>
  <c r="AU179" i="55" s="1"/>
  <c r="AU299" i="55" s="1"/>
  <c r="AU372" i="55" s="1"/>
  <c r="BB368" i="55"/>
  <c r="BB301" i="55"/>
  <c r="S350" i="55"/>
  <c r="S305" i="55"/>
  <c r="BB137" i="55"/>
  <c r="AO157" i="55"/>
  <c r="AW157" i="55" s="1"/>
  <c r="AS157" i="55"/>
  <c r="AF298" i="55"/>
  <c r="AF181" i="55"/>
  <c r="BB173" i="55"/>
  <c r="R332" i="55"/>
  <c r="R211" i="55"/>
  <c r="R215" i="55" s="1"/>
  <c r="R220" i="55" s="1"/>
  <c r="I64" i="55"/>
  <c r="I62" i="55" s="1"/>
  <c r="AN368" i="55"/>
  <c r="AN301" i="55"/>
  <c r="AO84" i="55"/>
  <c r="AS175" i="55"/>
  <c r="AO175" i="55"/>
  <c r="AW175" i="55" s="1"/>
  <c r="AO178" i="55"/>
  <c r="AW178" i="55" s="1"/>
  <c r="R19" i="55"/>
  <c r="AV14" i="55"/>
  <c r="AT21" i="55"/>
  <c r="BC317" i="55"/>
  <c r="AY318" i="55"/>
  <c r="D379" i="55"/>
  <c r="L31" i="55"/>
  <c r="V379" i="55"/>
  <c r="AG379" i="55"/>
  <c r="AI40" i="55"/>
  <c r="AW47" i="55"/>
  <c r="AT52" i="55"/>
  <c r="AZ56" i="55"/>
  <c r="AO59" i="55"/>
  <c r="AI61" i="55"/>
  <c r="AH61" i="55"/>
  <c r="BD61" i="55"/>
  <c r="Z64" i="55"/>
  <c r="BC78" i="55"/>
  <c r="AN78" i="55"/>
  <c r="L368" i="55"/>
  <c r="L301" i="55"/>
  <c r="AR84" i="55"/>
  <c r="AY368" i="55"/>
  <c r="AY301" i="55"/>
  <c r="E360" i="55"/>
  <c r="E361" i="55" s="1"/>
  <c r="E369" i="55"/>
  <c r="E351" i="55"/>
  <c r="AY91" i="55"/>
  <c r="E105" i="55"/>
  <c r="E130" i="55" s="1"/>
  <c r="P369" i="55"/>
  <c r="P105" i="55"/>
  <c r="AJ91" i="55"/>
  <c r="Z369" i="55"/>
  <c r="Z105" i="55"/>
  <c r="AI91" i="55"/>
  <c r="BA91" i="55"/>
  <c r="AR384" i="55"/>
  <c r="AO99" i="55"/>
  <c r="AW99" i="55" s="1"/>
  <c r="AV99" i="55"/>
  <c r="AV103" i="55"/>
  <c r="AD130" i="55"/>
  <c r="AO108" i="55"/>
  <c r="AW108" i="55" s="1"/>
  <c r="AS108" i="55"/>
  <c r="K81" i="55"/>
  <c r="AN122" i="55"/>
  <c r="AL350" i="55"/>
  <c r="AL305" i="55"/>
  <c r="AV173" i="55"/>
  <c r="AE353" i="55"/>
  <c r="AE312" i="55"/>
  <c r="AU368" i="55"/>
  <c r="AU301" i="55"/>
  <c r="AO112" i="55"/>
  <c r="AW112" i="55" s="1"/>
  <c r="AS112" i="55"/>
  <c r="AC43" i="55"/>
  <c r="AC41" i="55" s="1"/>
  <c r="T364" i="55"/>
  <c r="T359" i="55"/>
  <c r="AJ370" i="55"/>
  <c r="AU144" i="55"/>
  <c r="AO13" i="55"/>
  <c r="AO23" i="55"/>
  <c r="E379" i="55"/>
  <c r="O379" i="55"/>
  <c r="Y379" i="55"/>
  <c r="AH31" i="55"/>
  <c r="BA31" i="55"/>
  <c r="H32" i="55"/>
  <c r="R32" i="55"/>
  <c r="AO35" i="55"/>
  <c r="AN323" i="55"/>
  <c r="AY323" i="55"/>
  <c r="AO54" i="55"/>
  <c r="F369" i="55"/>
  <c r="F351" i="55"/>
  <c r="F360" i="55"/>
  <c r="F105" i="55"/>
  <c r="F130" i="55" s="1"/>
  <c r="F79" i="55"/>
  <c r="AK360" i="55"/>
  <c r="AK369" i="55"/>
  <c r="AK351" i="55"/>
  <c r="AN91" i="55"/>
  <c r="AN351" i="55" s="1"/>
  <c r="AK79" i="55"/>
  <c r="BC91" i="55"/>
  <c r="AK105" i="55"/>
  <c r="BB91" i="55"/>
  <c r="AT384" i="55"/>
  <c r="AE105" i="55"/>
  <c r="AE130" i="55" s="1"/>
  <c r="AM364" i="55"/>
  <c r="AM359" i="55"/>
  <c r="BC113" i="55"/>
  <c r="BC364" i="55" s="1"/>
  <c r="AM80" i="55"/>
  <c r="AN80" i="55" s="1"/>
  <c r="L122" i="55"/>
  <c r="AR122" i="55" s="1"/>
  <c r="AY122" i="55"/>
  <c r="BC118" i="55"/>
  <c r="AO126" i="55"/>
  <c r="AW126" i="55" s="1"/>
  <c r="AZ128" i="55"/>
  <c r="BD137" i="55"/>
  <c r="AM350" i="55"/>
  <c r="AM305" i="55"/>
  <c r="AR370" i="55"/>
  <c r="AY370" i="55"/>
  <c r="AO152" i="55"/>
  <c r="AW152" i="55" s="1"/>
  <c r="AS152" i="55"/>
  <c r="AI159" i="55"/>
  <c r="AT159" i="55" s="1"/>
  <c r="AO172" i="55"/>
  <c r="AW172" i="55" s="1"/>
  <c r="AS172" i="55"/>
  <c r="H181" i="55"/>
  <c r="G371" i="55"/>
  <c r="G299" i="55"/>
  <c r="G372" i="55" s="1"/>
  <c r="R371" i="55"/>
  <c r="R299" i="55"/>
  <c r="R372" i="55" s="1"/>
  <c r="AC371" i="55"/>
  <c r="AC299" i="55"/>
  <c r="AC372" i="55" s="1"/>
  <c r="BB179" i="55"/>
  <c r="BB299" i="55" s="1"/>
  <c r="BB372" i="55" s="1"/>
  <c r="AV200" i="55"/>
  <c r="AO200" i="55"/>
  <c r="AW200" i="55" s="1"/>
  <c r="BD241" i="55"/>
  <c r="AH80" i="55"/>
  <c r="AS80" i="55" s="1"/>
  <c r="BA368" i="55"/>
  <c r="BA299" i="55"/>
  <c r="BA372" i="55" s="1"/>
  <c r="BA301" i="55"/>
  <c r="D369" i="55"/>
  <c r="D351" i="55"/>
  <c r="D360" i="55"/>
  <c r="D361" i="55" s="1"/>
  <c r="L91" i="55"/>
  <c r="V369" i="55"/>
  <c r="V351" i="55"/>
  <c r="V360" i="55"/>
  <c r="V361" i="55" s="1"/>
  <c r="AG369" i="55"/>
  <c r="AG360" i="55"/>
  <c r="AG361" i="55" s="1"/>
  <c r="AG351" i="55"/>
  <c r="AN384" i="55"/>
  <c r="AN300" i="55"/>
  <c r="AY384" i="55"/>
  <c r="I364" i="55"/>
  <c r="S364" i="55"/>
  <c r="AD364" i="55"/>
  <c r="AL364" i="55"/>
  <c r="BD118" i="55"/>
  <c r="P122" i="55"/>
  <c r="Z122" i="55"/>
  <c r="AI122" i="55" s="1"/>
  <c r="AT122" i="55" s="1"/>
  <c r="AO125" i="55"/>
  <c r="AZ385" i="55"/>
  <c r="K386" i="55"/>
  <c r="AN128" i="55"/>
  <c r="H350" i="55"/>
  <c r="H305" i="55"/>
  <c r="R350" i="55"/>
  <c r="R305" i="55"/>
  <c r="AC350" i="55"/>
  <c r="AC305" i="55"/>
  <c r="AK350" i="55"/>
  <c r="AK305" i="55"/>
  <c r="AI370" i="55"/>
  <c r="S298" i="55"/>
  <c r="AD298" i="55"/>
  <c r="AL298" i="55"/>
  <c r="F371" i="55"/>
  <c r="F299" i="55"/>
  <c r="F372" i="55" s="1"/>
  <c r="Q371" i="55"/>
  <c r="Q299" i="55"/>
  <c r="Q372" i="55" s="1"/>
  <c r="AA371" i="55"/>
  <c r="AA299" i="55"/>
  <c r="AA372" i="55" s="1"/>
  <c r="AG181" i="55"/>
  <c r="AO185" i="55"/>
  <c r="AW185" i="55" s="1"/>
  <c r="AS185" i="55"/>
  <c r="AJ194" i="55"/>
  <c r="AU194" i="55" s="1"/>
  <c r="BB194" i="55"/>
  <c r="J209" i="55"/>
  <c r="AJ203" i="55"/>
  <c r="AU203" i="55" s="1"/>
  <c r="U209" i="55"/>
  <c r="BB203" i="55"/>
  <c r="AF209" i="55"/>
  <c r="AY207" i="55"/>
  <c r="BD207" i="55"/>
  <c r="L207" i="55"/>
  <c r="AR207" i="55" s="1"/>
  <c r="D209" i="55"/>
  <c r="AO234" i="55"/>
  <c r="AW234" i="55" s="1"/>
  <c r="AS345" i="55"/>
  <c r="AS344" i="55"/>
  <c r="S371" i="55"/>
  <c r="S299" i="55"/>
  <c r="S372" i="55" s="1"/>
  <c r="AD371" i="55"/>
  <c r="AD299" i="55"/>
  <c r="AD372" i="55" s="1"/>
  <c r="AL371" i="55"/>
  <c r="AL299" i="55"/>
  <c r="AL372" i="55" s="1"/>
  <c r="S181" i="55"/>
  <c r="AZ358" i="55"/>
  <c r="BD194" i="55"/>
  <c r="AI194" i="55"/>
  <c r="AT194" i="55" s="1"/>
  <c r="AZ194" i="55"/>
  <c r="AH194" i="55"/>
  <c r="AS194" i="55" s="1"/>
  <c r="BA194" i="55"/>
  <c r="BD203" i="55"/>
  <c r="AI203" i="55"/>
  <c r="AT203" i="55" s="1"/>
  <c r="AZ203" i="55"/>
  <c r="AH203" i="55"/>
  <c r="AS203" i="55" s="1"/>
  <c r="BA203" i="55"/>
  <c r="BC207" i="55"/>
  <c r="AN207" i="55"/>
  <c r="AO233" i="55"/>
  <c r="AW233" i="55" s="1"/>
  <c r="AV233" i="55"/>
  <c r="BD235" i="55"/>
  <c r="L241" i="55"/>
  <c r="AR241" i="55" s="1"/>
  <c r="AO239" i="55"/>
  <c r="AW239" i="55" s="1"/>
  <c r="AS239" i="55"/>
  <c r="AS252" i="55"/>
  <c r="AO252" i="55"/>
  <c r="O318" i="55"/>
  <c r="AZ263" i="55"/>
  <c r="AZ318" i="55" s="1"/>
  <c r="O269" i="55"/>
  <c r="O311" i="55" s="1"/>
  <c r="AI263" i="55"/>
  <c r="AT263" i="55" s="1"/>
  <c r="AT318" i="55" s="1"/>
  <c r="Y318" i="55"/>
  <c r="Y269" i="55"/>
  <c r="BB263" i="55"/>
  <c r="BB318" i="55" s="1"/>
  <c r="AH263" i="55"/>
  <c r="BB274" i="55"/>
  <c r="AH368" i="55"/>
  <c r="AH301" i="55"/>
  <c r="BD368" i="55"/>
  <c r="BD301" i="55"/>
  <c r="G369" i="55"/>
  <c r="G360" i="55"/>
  <c r="G361" i="55" s="1"/>
  <c r="G351" i="55"/>
  <c r="Q369" i="55"/>
  <c r="Q351" i="55"/>
  <c r="Q360" i="55"/>
  <c r="Q361" i="55" s="1"/>
  <c r="AA369" i="55"/>
  <c r="AA351" i="55"/>
  <c r="AA360" i="55"/>
  <c r="BB384" i="55"/>
  <c r="BB300" i="55"/>
  <c r="L113" i="55"/>
  <c r="V364" i="55"/>
  <c r="AG364" i="55"/>
  <c r="AN118" i="55"/>
  <c r="AY118" i="55"/>
  <c r="L385" i="55"/>
  <c r="AT125" i="55"/>
  <c r="AT385" i="55" s="1"/>
  <c r="BC385" i="55"/>
  <c r="F386" i="55"/>
  <c r="BB128" i="55"/>
  <c r="K350" i="55"/>
  <c r="K305" i="55"/>
  <c r="U350" i="55"/>
  <c r="U305" i="55"/>
  <c r="AF350" i="55"/>
  <c r="AF305" i="55"/>
  <c r="AN137" i="55"/>
  <c r="AN305" i="55" s="1"/>
  <c r="AZ370" i="55"/>
  <c r="L159" i="55"/>
  <c r="AR159" i="55" s="1"/>
  <c r="AZ159" i="55"/>
  <c r="L173" i="55"/>
  <c r="AV176" i="55"/>
  <c r="I371" i="55"/>
  <c r="I299" i="55"/>
  <c r="I372" i="55" s="1"/>
  <c r="BC179" i="55"/>
  <c r="BC371" i="55" s="1"/>
  <c r="AO187" i="55"/>
  <c r="AW187" i="55" s="1"/>
  <c r="BA358" i="55"/>
  <c r="AO191" i="55"/>
  <c r="AW191" i="55" s="1"/>
  <c r="T362" i="55"/>
  <c r="T346" i="55"/>
  <c r="T343" i="55"/>
  <c r="T341" i="55"/>
  <c r="T342" i="55"/>
  <c r="T324" i="55"/>
  <c r="AE362" i="55"/>
  <c r="AE346" i="55"/>
  <c r="AE342" i="55"/>
  <c r="AE324" i="55"/>
  <c r="AE343" i="55"/>
  <c r="AE341" i="55"/>
  <c r="E364" i="55"/>
  <c r="O364" i="55"/>
  <c r="Y364" i="55"/>
  <c r="AH113" i="55"/>
  <c r="AO113" i="55" s="1"/>
  <c r="G386" i="55"/>
  <c r="AJ128" i="55"/>
  <c r="AV136" i="55"/>
  <c r="D350" i="55"/>
  <c r="D305" i="55"/>
  <c r="L137" i="55"/>
  <c r="V350" i="55"/>
  <c r="V305" i="55"/>
  <c r="AG350" i="55"/>
  <c r="AG305" i="55"/>
  <c r="AV141" i="55"/>
  <c r="BA371" i="55"/>
  <c r="BA370" i="55"/>
  <c r="E298" i="55"/>
  <c r="E181" i="55"/>
  <c r="O298" i="55"/>
  <c r="O181" i="55"/>
  <c r="Y298" i="55"/>
  <c r="Y181" i="55"/>
  <c r="AH173" i="55"/>
  <c r="BA173" i="55"/>
  <c r="BA298" i="55" s="1"/>
  <c r="U371" i="55"/>
  <c r="U299" i="55"/>
  <c r="U372" i="55" s="1"/>
  <c r="AF371" i="55"/>
  <c r="AF299" i="55"/>
  <c r="AF372" i="55" s="1"/>
  <c r="AN179" i="55"/>
  <c r="AN299" i="55" s="1"/>
  <c r="AN372" i="55" s="1"/>
  <c r="D181" i="55"/>
  <c r="V181" i="55"/>
  <c r="AS186" i="55"/>
  <c r="K196" i="55"/>
  <c r="AO190" i="55"/>
  <c r="AO193" i="55"/>
  <c r="AW193" i="55" s="1"/>
  <c r="AS193" i="55"/>
  <c r="AO202" i="55"/>
  <c r="AW202" i="55" s="1"/>
  <c r="AS202" i="55"/>
  <c r="AL209" i="55"/>
  <c r="BC209" i="55" s="1"/>
  <c r="O209" i="55"/>
  <c r="AJ235" i="55"/>
  <c r="AU235" i="55" s="1"/>
  <c r="AI235" i="55"/>
  <c r="AT235" i="55" s="1"/>
  <c r="AC298" i="55"/>
  <c r="AJ368" i="55"/>
  <c r="AJ301" i="55"/>
  <c r="I369" i="55"/>
  <c r="I360" i="55"/>
  <c r="I351" i="55"/>
  <c r="S369" i="55"/>
  <c r="AD369" i="55"/>
  <c r="AD360" i="55"/>
  <c r="AD351" i="55"/>
  <c r="AL369" i="55"/>
  <c r="AL360" i="55"/>
  <c r="AL351" i="55"/>
  <c r="AH384" i="55"/>
  <c r="BD384" i="55"/>
  <c r="AY103" i="55"/>
  <c r="F364" i="55"/>
  <c r="F359" i="55"/>
  <c r="P364" i="55"/>
  <c r="P359" i="55"/>
  <c r="Z364" i="55"/>
  <c r="AI113" i="55"/>
  <c r="AI364" i="55" s="1"/>
  <c r="AV385" i="55"/>
  <c r="H386" i="55"/>
  <c r="AK386" i="55"/>
  <c r="E350" i="55"/>
  <c r="E305" i="55"/>
  <c r="O350" i="55"/>
  <c r="O305" i="55"/>
  <c r="Y350" i="55"/>
  <c r="Y305" i="55"/>
  <c r="AH137" i="55"/>
  <c r="AH305" i="55" s="1"/>
  <c r="AS370" i="55"/>
  <c r="BB370" i="55"/>
  <c r="F181" i="55"/>
  <c r="F298" i="55"/>
  <c r="P298" i="55"/>
  <c r="P181" i="55"/>
  <c r="Z298" i="55"/>
  <c r="Z181" i="55"/>
  <c r="K371" i="55"/>
  <c r="K299" i="55"/>
  <c r="K372" i="55" s="1"/>
  <c r="L188" i="55"/>
  <c r="AR188" i="55" s="1"/>
  <c r="AZ188" i="55"/>
  <c r="AI188" i="55"/>
  <c r="AT188" i="55" s="1"/>
  <c r="BC358" i="55"/>
  <c r="AM209" i="55"/>
  <c r="BC203" i="55"/>
  <c r="AO206" i="55"/>
  <c r="AW206" i="55" s="1"/>
  <c r="BA207" i="55"/>
  <c r="AW265" i="55"/>
  <c r="AI384" i="55"/>
  <c r="AV384" i="55"/>
  <c r="AV300" i="55"/>
  <c r="L384" i="55"/>
  <c r="L305" i="55"/>
  <c r="G364" i="55"/>
  <c r="Q364" i="55"/>
  <c r="AA364" i="55"/>
  <c r="BB118" i="55"/>
  <c r="F350" i="55"/>
  <c r="F305" i="55"/>
  <c r="P305" i="55"/>
  <c r="P350" i="55"/>
  <c r="Z305" i="55"/>
  <c r="AI137" i="55"/>
  <c r="AI305" i="55" s="1"/>
  <c r="L370" i="55"/>
  <c r="AT370" i="55"/>
  <c r="BC370" i="55"/>
  <c r="G298" i="55"/>
  <c r="G181" i="55"/>
  <c r="Q298" i="55"/>
  <c r="Q181" i="55"/>
  <c r="AA298" i="55"/>
  <c r="AA181" i="55"/>
  <c r="O371" i="55"/>
  <c r="O299" i="55"/>
  <c r="O372" i="55" s="1"/>
  <c r="AZ179" i="55"/>
  <c r="AZ371" i="55" s="1"/>
  <c r="Y371" i="55"/>
  <c r="Y299" i="55"/>
  <c r="Y372" i="55" s="1"/>
  <c r="AH179" i="55"/>
  <c r="AS179" i="55" s="1"/>
  <c r="AS371" i="55" s="1"/>
  <c r="I332" i="55"/>
  <c r="I211" i="55"/>
  <c r="I215" i="55" s="1"/>
  <c r="I220" i="55" s="1"/>
  <c r="AD181" i="55"/>
  <c r="AY188" i="55"/>
  <c r="AJ188" i="55"/>
  <c r="AU188" i="55" s="1"/>
  <c r="AV194" i="55"/>
  <c r="O196" i="55"/>
  <c r="AN196" i="55"/>
  <c r="BC196" i="55"/>
  <c r="AV203" i="55"/>
  <c r="AN235" i="55"/>
  <c r="AV235" i="55" s="1"/>
  <c r="F346" i="55"/>
  <c r="F343" i="55"/>
  <c r="F342" i="55"/>
  <c r="F341" i="55"/>
  <c r="F362" i="55"/>
  <c r="F324" i="55"/>
  <c r="AZ368" i="55"/>
  <c r="AZ301" i="55"/>
  <c r="K369" i="55"/>
  <c r="K360" i="55"/>
  <c r="K351" i="55"/>
  <c r="U360" i="55"/>
  <c r="U369" i="55"/>
  <c r="U351" i="55"/>
  <c r="AF369" i="55"/>
  <c r="AF360" i="55"/>
  <c r="AF351" i="55"/>
  <c r="AJ384" i="55"/>
  <c r="G105" i="55"/>
  <c r="G130" i="55" s="1"/>
  <c r="Q105" i="55"/>
  <c r="Q130" i="55" s="1"/>
  <c r="AA105" i="55"/>
  <c r="AA130" i="55" s="1"/>
  <c r="H364" i="55"/>
  <c r="R364" i="55"/>
  <c r="AC364" i="55"/>
  <c r="AK364" i="55"/>
  <c r="BD113" i="55"/>
  <c r="BD364" i="55" s="1"/>
  <c r="AN385" i="55"/>
  <c r="AY385" i="55"/>
  <c r="J386" i="55"/>
  <c r="AM386" i="55"/>
  <c r="G350" i="55"/>
  <c r="G305" i="55"/>
  <c r="Q350" i="55"/>
  <c r="Q305" i="55"/>
  <c r="AA350" i="55"/>
  <c r="AA305" i="55"/>
  <c r="AJ137" i="55"/>
  <c r="BC137" i="55"/>
  <c r="BC350" i="55" s="1"/>
  <c r="AH370" i="55"/>
  <c r="BD370" i="55"/>
  <c r="H298" i="55"/>
  <c r="R298" i="55"/>
  <c r="AK298" i="55"/>
  <c r="AK181" i="55"/>
  <c r="BD173" i="55"/>
  <c r="E371" i="55"/>
  <c r="E299" i="55"/>
  <c r="E372" i="55" s="1"/>
  <c r="AY179" i="55"/>
  <c r="AY371" i="55" s="1"/>
  <c r="BD179" i="55"/>
  <c r="BD371" i="55" s="1"/>
  <c r="P371" i="55"/>
  <c r="P299" i="55"/>
  <c r="P372" i="55" s="1"/>
  <c r="Z371" i="55"/>
  <c r="Z299" i="55"/>
  <c r="Z372" i="55" s="1"/>
  <c r="AI179" i="55"/>
  <c r="AT179" i="55" s="1"/>
  <c r="AT371" i="55" s="1"/>
  <c r="AN188" i="55"/>
  <c r="L358" i="55"/>
  <c r="AT358" i="55"/>
  <c r="T209" i="55"/>
  <c r="AE209" i="55"/>
  <c r="BA235" i="55"/>
  <c r="AY241" i="55"/>
  <c r="BA263" i="55"/>
  <c r="BA318" i="55" s="1"/>
  <c r="AT290" i="55"/>
  <c r="AH188" i="55"/>
  <c r="AS188" i="55" s="1"/>
  <c r="AN358" i="55"/>
  <c r="AY358" i="55"/>
  <c r="D196" i="55"/>
  <c r="AO213" i="55"/>
  <c r="AW213" i="55" s="1"/>
  <c r="AO218" i="55"/>
  <c r="AW218" i="55" s="1"/>
  <c r="AH241" i="55"/>
  <c r="AS241" i="55" s="1"/>
  <c r="AO240" i="55"/>
  <c r="AW240" i="55" s="1"/>
  <c r="AO256" i="55"/>
  <c r="AW256" i="55" s="1"/>
  <c r="K317" i="55"/>
  <c r="K269" i="55"/>
  <c r="K359" i="55" s="1"/>
  <c r="AO262" i="55"/>
  <c r="AW262" i="55" s="1"/>
  <c r="AV262" i="55"/>
  <c r="AZ268" i="55"/>
  <c r="AZ317" i="55" s="1"/>
  <c r="E269" i="55"/>
  <c r="J362" i="55"/>
  <c r="J343" i="55"/>
  <c r="J341" i="55"/>
  <c r="J342" i="55"/>
  <c r="J346" i="55"/>
  <c r="AS277" i="55"/>
  <c r="AT345" i="55"/>
  <c r="AT344" i="55"/>
  <c r="AZ344" i="55"/>
  <c r="AZ345" i="55"/>
  <c r="AK373" i="55"/>
  <c r="BD188" i="55"/>
  <c r="AS358" i="55"/>
  <c r="BB358" i="55"/>
  <c r="L194" i="55"/>
  <c r="AR194" i="55" s="1"/>
  <c r="L203" i="55"/>
  <c r="AR203" i="55" s="1"/>
  <c r="Q317" i="55"/>
  <c r="AI257" i="55"/>
  <c r="AT257" i="55" s="1"/>
  <c r="Q269" i="55"/>
  <c r="AA317" i="55"/>
  <c r="AA269" i="55"/>
  <c r="AS259" i="55"/>
  <c r="AO259" i="55"/>
  <c r="P318" i="55"/>
  <c r="AJ263" i="55"/>
  <c r="AU263" i="55" s="1"/>
  <c r="AU318" i="55" s="1"/>
  <c r="BA268" i="55"/>
  <c r="BD274" i="55"/>
  <c r="AT277" i="55"/>
  <c r="AO278" i="55"/>
  <c r="AW278" i="55" s="1"/>
  <c r="BB241" i="55"/>
  <c r="G317" i="55"/>
  <c r="G269" i="55"/>
  <c r="G359" i="55" s="1"/>
  <c r="AM317" i="55"/>
  <c r="AO260" i="55"/>
  <c r="AW260" i="55" s="1"/>
  <c r="AV260" i="55"/>
  <c r="L268" i="55"/>
  <c r="AR268" i="55" s="1"/>
  <c r="P362" i="55"/>
  <c r="P342" i="55"/>
  <c r="P346" i="55"/>
  <c r="P324" i="55"/>
  <c r="P343" i="55"/>
  <c r="P341" i="55"/>
  <c r="AZ274" i="55"/>
  <c r="O323" i="55"/>
  <c r="AI286" i="55"/>
  <c r="AT286" i="55" s="1"/>
  <c r="AT323" i="55" s="1"/>
  <c r="AZ286" i="55"/>
  <c r="AZ323" i="55" s="1"/>
  <c r="Y323" i="55"/>
  <c r="BB286" i="55"/>
  <c r="BB323" i="55" s="1"/>
  <c r="J371" i="55"/>
  <c r="J299" i="55"/>
  <c r="J372" i="55" s="1"/>
  <c r="T371" i="55"/>
  <c r="T299" i="55"/>
  <c r="T372" i="55" s="1"/>
  <c r="AE371" i="55"/>
  <c r="AE299" i="55"/>
  <c r="AE372" i="55" s="1"/>
  <c r="AM371" i="55"/>
  <c r="AM299" i="55"/>
  <c r="AM372" i="55" s="1"/>
  <c r="AH358" i="55"/>
  <c r="AU358" i="55"/>
  <c r="BD358" i="55"/>
  <c r="AR238" i="55"/>
  <c r="AN257" i="55"/>
  <c r="AN317" i="55" s="1"/>
  <c r="BB268" i="55"/>
  <c r="AW284" i="55"/>
  <c r="AJ286" i="55"/>
  <c r="AU286" i="55" s="1"/>
  <c r="AU323" i="55" s="1"/>
  <c r="AI358" i="55"/>
  <c r="AV190" i="55"/>
  <c r="AV358" i="55" s="1"/>
  <c r="AI241" i="55"/>
  <c r="AT241" i="55" s="1"/>
  <c r="T317" i="55"/>
  <c r="AE317" i="55"/>
  <c r="AN263" i="55"/>
  <c r="AV263" i="55" s="1"/>
  <c r="AV318" i="55" s="1"/>
  <c r="AO267" i="55"/>
  <c r="AW267" i="55" s="1"/>
  <c r="AW271" i="55"/>
  <c r="AV288" i="55"/>
  <c r="AO288" i="55"/>
  <c r="AW288" i="55" s="1"/>
  <c r="D371" i="55"/>
  <c r="D299" i="55"/>
  <c r="D372" i="55" s="1"/>
  <c r="L179" i="55"/>
  <c r="AR179" i="55" s="1"/>
  <c r="AR371" i="55" s="1"/>
  <c r="V371" i="55"/>
  <c r="V299" i="55"/>
  <c r="V372" i="55" s="1"/>
  <c r="AG371" i="55"/>
  <c r="AG299" i="55"/>
  <c r="AG372" i="55" s="1"/>
  <c r="AJ358" i="55"/>
  <c r="AZ241" i="55"/>
  <c r="U317" i="55"/>
  <c r="U269" i="55"/>
  <c r="AF317" i="55"/>
  <c r="AF269" i="55"/>
  <c r="BB257" i="55"/>
  <c r="BD268" i="55"/>
  <c r="AH268" i="55"/>
  <c r="AS268" i="55" s="1"/>
  <c r="Z269" i="55"/>
  <c r="AO273" i="55"/>
  <c r="AW273" i="55" s="1"/>
  <c r="AS273" i="55"/>
  <c r="AO281" i="55"/>
  <c r="AW281" i="55" s="1"/>
  <c r="AV281" i="55"/>
  <c r="J324" i="55"/>
  <c r="D269" i="55"/>
  <c r="D359" i="55" s="1"/>
  <c r="V269" i="55"/>
  <c r="AG269" i="55"/>
  <c r="AG311" i="55" s="1"/>
  <c r="AR283" i="55"/>
  <c r="AR345" i="55" s="1"/>
  <c r="AN345" i="55"/>
  <c r="AN344" i="55"/>
  <c r="AY345" i="55"/>
  <c r="AY344" i="55"/>
  <c r="AV285" i="55"/>
  <c r="O317" i="55"/>
  <c r="P323" i="55"/>
  <c r="BA345" i="55"/>
  <c r="BA344" i="55"/>
  <c r="BC263" i="55"/>
  <c r="BC318" i="55" s="1"/>
  <c r="AR265" i="55"/>
  <c r="AR271" i="55"/>
  <c r="BB345" i="55"/>
  <c r="BC286" i="55"/>
  <c r="BC323" i="55" s="1"/>
  <c r="D318" i="55"/>
  <c r="BA257" i="55"/>
  <c r="BD263" i="55"/>
  <c r="BD318" i="55" s="1"/>
  <c r="H269" i="55"/>
  <c r="H311" i="55" s="1"/>
  <c r="R269" i="55"/>
  <c r="R359" i="55" s="1"/>
  <c r="AC269" i="55"/>
  <c r="AK269" i="55"/>
  <c r="AS271" i="55"/>
  <c r="AV278" i="55"/>
  <c r="AV283" i="55"/>
  <c r="L344" i="55"/>
  <c r="L345" i="55"/>
  <c r="BC345" i="55"/>
  <c r="BC344" i="55"/>
  <c r="BD286" i="55"/>
  <c r="BD323" i="55" s="1"/>
  <c r="AO290" i="55"/>
  <c r="D323" i="55"/>
  <c r="I269" i="55"/>
  <c r="I359" i="55" s="1"/>
  <c r="S269" i="55"/>
  <c r="S359" i="55" s="1"/>
  <c r="AD269" i="55"/>
  <c r="AD359" i="55" s="1"/>
  <c r="AL269" i="55"/>
  <c r="AH345" i="55"/>
  <c r="AH344" i="55"/>
  <c r="AU345" i="55"/>
  <c r="AU344" i="55"/>
  <c r="BD345" i="55"/>
  <c r="BD344" i="55"/>
  <c r="AI345" i="55"/>
  <c r="AI344" i="55"/>
  <c r="BD257" i="55"/>
  <c r="AO283" i="55"/>
  <c r="AO344" i="55" s="1"/>
  <c r="AJ344" i="55"/>
  <c r="AJ345" i="55"/>
  <c r="N373" i="55"/>
  <c r="AB373" i="55"/>
  <c r="M373" i="55"/>
  <c r="AA69" i="52"/>
  <c r="AD25" i="55" l="1"/>
  <c r="AJ299" i="55"/>
  <c r="AJ372" i="55" s="1"/>
  <c r="BB371" i="55"/>
  <c r="AJ371" i="55"/>
  <c r="AJ373" i="55" s="1"/>
  <c r="AE81" i="55"/>
  <c r="BA80" i="55"/>
  <c r="AG32" i="55"/>
  <c r="AG66" i="55"/>
  <c r="AG335" i="55" s="1"/>
  <c r="AG331" i="55"/>
  <c r="AG382" i="55"/>
  <c r="AG380" i="55"/>
  <c r="AG41" i="55"/>
  <c r="AG381" i="55"/>
  <c r="AG319" i="55"/>
  <c r="AG383" i="55"/>
  <c r="AG378" i="55"/>
  <c r="I379" i="55"/>
  <c r="O359" i="55"/>
  <c r="AO235" i="55"/>
  <c r="AW235" i="55" s="1"/>
  <c r="BB386" i="55"/>
  <c r="L351" i="55"/>
  <c r="AO103" i="55"/>
  <c r="AW103" i="55" s="1"/>
  <c r="I25" i="55"/>
  <c r="AV345" i="55"/>
  <c r="BC298" i="55"/>
  <c r="BC386" i="55"/>
  <c r="BC351" i="55"/>
  <c r="AV364" i="55"/>
  <c r="AV301" i="55"/>
  <c r="AN11" i="55"/>
  <c r="AK19" i="55"/>
  <c r="AK41" i="55"/>
  <c r="BC11" i="55"/>
  <c r="AJ323" i="55"/>
  <c r="AO274" i="55"/>
  <c r="AW274" i="55" s="1"/>
  <c r="BA317" i="55"/>
  <c r="BB317" i="55"/>
  <c r="R311" i="55"/>
  <c r="BB209" i="55"/>
  <c r="AJ209" i="55"/>
  <c r="AU209" i="55" s="1"/>
  <c r="BA209" i="55"/>
  <c r="BB196" i="55"/>
  <c r="BA373" i="55"/>
  <c r="AC211" i="55"/>
  <c r="AC215" i="55" s="1"/>
  <c r="AC220" i="55" s="1"/>
  <c r="AZ299" i="55"/>
  <c r="AZ372" i="55" s="1"/>
  <c r="AZ373" i="55" s="1"/>
  <c r="AJ122" i="55"/>
  <c r="AJ360" i="55" s="1"/>
  <c r="S360" i="55"/>
  <c r="S351" i="55"/>
  <c r="AH122" i="55"/>
  <c r="AS122" i="55" s="1"/>
  <c r="BD122" i="55"/>
  <c r="BD350" i="55" s="1"/>
  <c r="P130" i="55"/>
  <c r="S130" i="55"/>
  <c r="AJ80" i="55"/>
  <c r="AU80" i="55" s="1"/>
  <c r="AD373" i="55"/>
  <c r="AG373" i="55"/>
  <c r="T373" i="55"/>
  <c r="P373" i="55"/>
  <c r="R57" i="55"/>
  <c r="AC62" i="55"/>
  <c r="AA62" i="55"/>
  <c r="O66" i="55"/>
  <c r="O313" i="55" s="1"/>
  <c r="O48" i="55"/>
  <c r="Q66" i="55"/>
  <c r="Q48" i="55"/>
  <c r="AI11" i="55"/>
  <c r="AT11" i="55" s="1"/>
  <c r="AH11" i="55"/>
  <c r="AS11" i="55" s="1"/>
  <c r="P32" i="55"/>
  <c r="AF379" i="55"/>
  <c r="AA41" i="55"/>
  <c r="AG19" i="55"/>
  <c r="AC32" i="55"/>
  <c r="AD379" i="55"/>
  <c r="AC25" i="55"/>
  <c r="AD19" i="55"/>
  <c r="AA25" i="55"/>
  <c r="AH43" i="55"/>
  <c r="AH331" i="55" s="1"/>
  <c r="AI43" i="55"/>
  <c r="AI382" i="55" s="1"/>
  <c r="T25" i="55"/>
  <c r="V25" i="55"/>
  <c r="V41" i="55"/>
  <c r="P379" i="55"/>
  <c r="BD317" i="55"/>
  <c r="H359" i="55"/>
  <c r="AO194" i="55"/>
  <c r="AW194" i="55" s="1"/>
  <c r="G373" i="55"/>
  <c r="AY298" i="55"/>
  <c r="AO159" i="55"/>
  <c r="AW159" i="55" s="1"/>
  <c r="AY351" i="55"/>
  <c r="AY105" i="55"/>
  <c r="F373" i="55"/>
  <c r="L130" i="55"/>
  <c r="AR130" i="55" s="1"/>
  <c r="E373" i="55"/>
  <c r="K373" i="55"/>
  <c r="F48" i="55"/>
  <c r="F57" i="55"/>
  <c r="H48" i="55"/>
  <c r="H57" i="55"/>
  <c r="G48" i="55"/>
  <c r="G57" i="55"/>
  <c r="H66" i="55"/>
  <c r="H335" i="55" s="1"/>
  <c r="D48" i="55"/>
  <c r="D57" i="55"/>
  <c r="K48" i="55"/>
  <c r="K57" i="55"/>
  <c r="I48" i="55"/>
  <c r="I57" i="55"/>
  <c r="H19" i="55"/>
  <c r="I41" i="55"/>
  <c r="L43" i="55"/>
  <c r="L381" i="55" s="1"/>
  <c r="J379" i="55"/>
  <c r="AW113" i="55"/>
  <c r="AV11" i="55"/>
  <c r="O296" i="55"/>
  <c r="O328" i="55" s="1"/>
  <c r="AG354" i="55"/>
  <c r="AG352" i="55"/>
  <c r="AG296" i="55"/>
  <c r="AG328" i="55" s="1"/>
  <c r="AG297" i="55"/>
  <c r="AG330" i="55" s="1"/>
  <c r="AG71" i="55"/>
  <c r="L382" i="55"/>
  <c r="L319" i="55"/>
  <c r="L25" i="55"/>
  <c r="L378" i="55"/>
  <c r="L380" i="55"/>
  <c r="L377" i="55"/>
  <c r="L376" i="55"/>
  <c r="Q352" i="55"/>
  <c r="Q354" i="55"/>
  <c r="Q335" i="55"/>
  <c r="Q334" i="55"/>
  <c r="Q327" i="55"/>
  <c r="Q313" i="55"/>
  <c r="Q297" i="55"/>
  <c r="Q330" i="55" s="1"/>
  <c r="Q296" i="55"/>
  <c r="Q328" i="55" s="1"/>
  <c r="Q70" i="55"/>
  <c r="Q71" i="55"/>
  <c r="AF346" i="55"/>
  <c r="AF343" i="55"/>
  <c r="AF342" i="55"/>
  <c r="AF341" i="55"/>
  <c r="AF362" i="55"/>
  <c r="AF324" i="55"/>
  <c r="BB269" i="55"/>
  <c r="BB359" i="55" s="1"/>
  <c r="Y362" i="55"/>
  <c r="Y341" i="55"/>
  <c r="Y324" i="55"/>
  <c r="Y346" i="55"/>
  <c r="Y343" i="55"/>
  <c r="Y342" i="55"/>
  <c r="BA369" i="55"/>
  <c r="AM332" i="55"/>
  <c r="AM211" i="55"/>
  <c r="AM215" i="55" s="1"/>
  <c r="E352" i="55"/>
  <c r="E334" i="55"/>
  <c r="E327" i="55"/>
  <c r="E313" i="55"/>
  <c r="E296" i="55"/>
  <c r="E328" i="55" s="1"/>
  <c r="E335" i="55"/>
  <c r="E297" i="55"/>
  <c r="E330" i="55" s="1"/>
  <c r="E70" i="55"/>
  <c r="E71" i="55"/>
  <c r="AI369" i="55"/>
  <c r="AI360" i="55"/>
  <c r="AI105" i="55"/>
  <c r="AT105" i="55" s="1"/>
  <c r="AT91" i="55"/>
  <c r="AT317" i="55"/>
  <c r="AO384" i="55"/>
  <c r="AM383" i="55"/>
  <c r="AM382" i="55"/>
  <c r="AM381" i="55"/>
  <c r="AM380" i="55"/>
  <c r="AM378" i="55"/>
  <c r="AM377" i="55"/>
  <c r="AM376" i="55"/>
  <c r="AM361" i="55"/>
  <c r="AM319" i="55"/>
  <c r="AM311" i="55"/>
  <c r="AM331" i="55"/>
  <c r="AM66" i="55"/>
  <c r="AM32" i="55"/>
  <c r="AW290" i="55"/>
  <c r="AJ350" i="55"/>
  <c r="AU137" i="55"/>
  <c r="AJ305" i="55"/>
  <c r="AA332" i="55"/>
  <c r="AA211" i="55"/>
  <c r="AA215" i="55" s="1"/>
  <c r="AA220" i="55" s="1"/>
  <c r="AI209" i="55"/>
  <c r="AT209" i="55" s="1"/>
  <c r="AZ209" i="55"/>
  <c r="AH209" i="55"/>
  <c r="AS209" i="55" s="1"/>
  <c r="AN209" i="55"/>
  <c r="L298" i="55"/>
  <c r="AR173" i="55"/>
  <c r="AR298" i="55" s="1"/>
  <c r="BD299" i="55"/>
  <c r="BD372" i="55" s="1"/>
  <c r="BD373" i="55" s="1"/>
  <c r="AZ122" i="55"/>
  <c r="AZ360" i="55" s="1"/>
  <c r="AN79" i="55"/>
  <c r="AK81" i="55"/>
  <c r="BC79" i="55"/>
  <c r="AW13" i="55"/>
  <c r="BA105" i="55"/>
  <c r="P79" i="55"/>
  <c r="AT61" i="55"/>
  <c r="AZ369" i="55"/>
  <c r="AK353" i="55"/>
  <c r="AK312" i="55"/>
  <c r="AN64" i="55"/>
  <c r="AN57" i="55" s="1"/>
  <c r="BC64" i="55"/>
  <c r="AK48" i="55"/>
  <c r="AO56" i="55"/>
  <c r="AV56" i="55"/>
  <c r="U383" i="55"/>
  <c r="U382" i="55"/>
  <c r="U381" i="55"/>
  <c r="U380" i="55"/>
  <c r="U378" i="55"/>
  <c r="U377" i="55"/>
  <c r="U376" i="55"/>
  <c r="U361" i="55"/>
  <c r="U319" i="55"/>
  <c r="U311" i="55"/>
  <c r="U331" i="55"/>
  <c r="U32" i="55"/>
  <c r="U66" i="55"/>
  <c r="U41" i="55"/>
  <c r="U25" i="55"/>
  <c r="AJ318" i="55"/>
  <c r="F353" i="55"/>
  <c r="F312" i="55"/>
  <c r="F62" i="55"/>
  <c r="AJ298" i="55"/>
  <c r="AU173" i="55"/>
  <c r="AU298" i="55" s="1"/>
  <c r="BD78" i="55"/>
  <c r="AR257" i="55"/>
  <c r="AR317" i="55" s="1"/>
  <c r="L269" i="55"/>
  <c r="F379" i="55"/>
  <c r="S353" i="55"/>
  <c r="S312" i="55"/>
  <c r="S48" i="55"/>
  <c r="S57" i="55"/>
  <c r="G353" i="55"/>
  <c r="G312" i="55"/>
  <c r="G62" i="55"/>
  <c r="AY57" i="55"/>
  <c r="AC19" i="55"/>
  <c r="AM41" i="55"/>
  <c r="AL25" i="55"/>
  <c r="BC25" i="55" s="1"/>
  <c r="AJ369" i="55"/>
  <c r="AJ105" i="55"/>
  <c r="AU105" i="55" s="1"/>
  <c r="AU91" i="55"/>
  <c r="U332" i="55"/>
  <c r="U211" i="55"/>
  <c r="U215" i="55" s="1"/>
  <c r="U220" i="55" s="1"/>
  <c r="AL362" i="55"/>
  <c r="AL343" i="55"/>
  <c r="AL342" i="55"/>
  <c r="AL341" i="55"/>
  <c r="AL324" i="55"/>
  <c r="AL346" i="55"/>
  <c r="V373" i="55"/>
  <c r="E362" i="55"/>
  <c r="E346" i="55"/>
  <c r="E343" i="55"/>
  <c r="E342" i="55"/>
  <c r="E341" i="55"/>
  <c r="E324" i="55"/>
  <c r="Q332" i="55"/>
  <c r="Q211" i="55"/>
  <c r="Q215" i="55" s="1"/>
  <c r="Q220" i="55" s="1"/>
  <c r="E359" i="55"/>
  <c r="S373" i="55"/>
  <c r="AO385" i="55"/>
  <c r="AW125" i="55"/>
  <c r="AW385" i="55" s="1"/>
  <c r="L379" i="55"/>
  <c r="AR31" i="55"/>
  <c r="L32" i="55"/>
  <c r="AI319" i="55"/>
  <c r="AT43" i="55"/>
  <c r="AT25" i="55" s="1"/>
  <c r="AR56" i="55"/>
  <c r="AG362" i="55"/>
  <c r="AG343" i="55"/>
  <c r="AG324" i="55"/>
  <c r="AG346" i="55"/>
  <c r="AG341" i="55"/>
  <c r="AG342" i="55"/>
  <c r="U362" i="55"/>
  <c r="U342" i="55"/>
  <c r="U343" i="55"/>
  <c r="U341" i="55"/>
  <c r="U324" i="55"/>
  <c r="U346" i="55"/>
  <c r="J373" i="55"/>
  <c r="Q362" i="55"/>
  <c r="Q346" i="55"/>
  <c r="Q343" i="55"/>
  <c r="Q341" i="55"/>
  <c r="Q342" i="55"/>
  <c r="Q324" i="55"/>
  <c r="AO179" i="55"/>
  <c r="AW179" i="55" s="1"/>
  <c r="AV179" i="55"/>
  <c r="AV299" i="55" s="1"/>
  <c r="AV372" i="55" s="1"/>
  <c r="AJ386" i="55"/>
  <c r="AU128" i="55"/>
  <c r="AU386" i="55" s="1"/>
  <c r="AG359" i="55"/>
  <c r="AH299" i="55"/>
  <c r="AH372" i="55" s="1"/>
  <c r="AG332" i="55"/>
  <c r="AG211" i="55"/>
  <c r="AG215" i="55" s="1"/>
  <c r="AG220" i="55" s="1"/>
  <c r="AS31" i="55"/>
  <c r="Z79" i="55"/>
  <c r="P351" i="55"/>
  <c r="AY299" i="55"/>
  <c r="AY372" i="55" s="1"/>
  <c r="AY373" i="55" s="1"/>
  <c r="AV78" i="55"/>
  <c r="AO78" i="55"/>
  <c r="AW78" i="55" s="1"/>
  <c r="AT40" i="55"/>
  <c r="AI41" i="55"/>
  <c r="L317" i="55"/>
  <c r="AH369" i="55"/>
  <c r="AH105" i="55"/>
  <c r="AS105" i="55" s="1"/>
  <c r="AS91" i="55"/>
  <c r="AG353" i="55"/>
  <c r="AG312" i="55"/>
  <c r="AG48" i="55"/>
  <c r="AO31" i="55"/>
  <c r="AV31" i="55"/>
  <c r="J332" i="55"/>
  <c r="J211" i="55"/>
  <c r="J215" i="55" s="1"/>
  <c r="J220" i="55" s="1"/>
  <c r="AE383" i="55"/>
  <c r="AE382" i="55"/>
  <c r="AE381" i="55"/>
  <c r="AE380" i="55"/>
  <c r="AE378" i="55"/>
  <c r="AE377" i="55"/>
  <c r="AE376" i="55"/>
  <c r="AE361" i="55"/>
  <c r="AE331" i="55"/>
  <c r="AE319" i="55"/>
  <c r="AE311" i="55"/>
  <c r="AE66" i="55"/>
  <c r="AE32" i="55"/>
  <c r="AI380" i="55"/>
  <c r="AO40" i="55"/>
  <c r="AV40" i="55"/>
  <c r="H373" i="55"/>
  <c r="AY386" i="55"/>
  <c r="AY130" i="55"/>
  <c r="AI299" i="55"/>
  <c r="AI372" i="55" s="1"/>
  <c r="AK62" i="55"/>
  <c r="BC299" i="55"/>
  <c r="BC372" i="55" s="1"/>
  <c r="BC373" i="55" s="1"/>
  <c r="AS18" i="55"/>
  <c r="Y352" i="55"/>
  <c r="Y327" i="55"/>
  <c r="Y334" i="55"/>
  <c r="Y335" i="55"/>
  <c r="Y296" i="55"/>
  <c r="Y328" i="55" s="1"/>
  <c r="Y297" i="55"/>
  <c r="Y330" i="55" s="1"/>
  <c r="Y313" i="55"/>
  <c r="Y70" i="55"/>
  <c r="Y71" i="55"/>
  <c r="H71" i="55"/>
  <c r="AA353" i="55"/>
  <c r="AA312" i="55"/>
  <c r="AA48" i="55"/>
  <c r="AL353" i="55"/>
  <c r="AL312" i="55"/>
  <c r="AL48" i="55"/>
  <c r="AL57" i="55"/>
  <c r="BC57" i="55" s="1"/>
  <c r="AY43" i="55"/>
  <c r="AA362" i="55"/>
  <c r="AA346" i="55"/>
  <c r="AA343" i="55"/>
  <c r="AA324" i="55"/>
  <c r="AA342" i="55"/>
  <c r="AA341" i="55"/>
  <c r="AV196" i="55"/>
  <c r="AW23" i="55"/>
  <c r="AU371" i="55"/>
  <c r="AU373" i="55" s="1"/>
  <c r="AU370" i="55"/>
  <c r="K332" i="55"/>
  <c r="K211" i="55"/>
  <c r="K215" i="55" s="1"/>
  <c r="K220" i="55" s="1"/>
  <c r="R352" i="55"/>
  <c r="R335" i="55"/>
  <c r="R313" i="55"/>
  <c r="R334" i="55"/>
  <c r="R327" i="55"/>
  <c r="R297" i="55"/>
  <c r="R330" i="55" s="1"/>
  <c r="R296" i="55"/>
  <c r="R328" i="55" s="1"/>
  <c r="R71" i="55"/>
  <c r="R70" i="55"/>
  <c r="S383" i="55"/>
  <c r="S382" i="55"/>
  <c r="S377" i="55"/>
  <c r="S361" i="55"/>
  <c r="S380" i="55"/>
  <c r="S378" i="55"/>
  <c r="S376" i="55"/>
  <c r="S381" i="55"/>
  <c r="S331" i="55"/>
  <c r="S319" i="55"/>
  <c r="S311" i="55"/>
  <c r="S66" i="55"/>
  <c r="S32" i="55"/>
  <c r="S19" i="55"/>
  <c r="AJ269" i="55"/>
  <c r="S379" i="55"/>
  <c r="AK362" i="55"/>
  <c r="AK346" i="55"/>
  <c r="AK343" i="55"/>
  <c r="AK342" i="55"/>
  <c r="AK341" i="55"/>
  <c r="AK324" i="55"/>
  <c r="BC269" i="55"/>
  <c r="AV344" i="55"/>
  <c r="S362" i="55"/>
  <c r="S346" i="55"/>
  <c r="S343" i="55"/>
  <c r="S342" i="55"/>
  <c r="S341" i="55"/>
  <c r="S324" i="55"/>
  <c r="AC362" i="55"/>
  <c r="AC346" i="55"/>
  <c r="AC343" i="55"/>
  <c r="AC342" i="55"/>
  <c r="AC341" i="55"/>
  <c r="AC324" i="55"/>
  <c r="V362" i="55"/>
  <c r="V346" i="55"/>
  <c r="V343" i="55"/>
  <c r="V342" i="55"/>
  <c r="V341" i="55"/>
  <c r="V324" i="55"/>
  <c r="AO188" i="55"/>
  <c r="AW188" i="55" s="1"/>
  <c r="AV188" i="55"/>
  <c r="AK359" i="55"/>
  <c r="Y373" i="55"/>
  <c r="G332" i="55"/>
  <c r="G211" i="55"/>
  <c r="G215" i="55" s="1"/>
  <c r="G220" i="55" s="1"/>
  <c r="AI350" i="55"/>
  <c r="AT137" i="55"/>
  <c r="AA359" i="55"/>
  <c r="AI351" i="55"/>
  <c r="P332" i="55"/>
  <c r="AJ181" i="55"/>
  <c r="P211" i="55"/>
  <c r="AS137" i="55"/>
  <c r="AH351" i="55"/>
  <c r="O332" i="55"/>
  <c r="O211" i="55"/>
  <c r="AI181" i="55"/>
  <c r="AH181" i="55"/>
  <c r="AZ181" i="55"/>
  <c r="AZ332" i="55" s="1"/>
  <c r="BB305" i="55"/>
  <c r="O362" i="55"/>
  <c r="O324" i="55"/>
  <c r="O343" i="55"/>
  <c r="O346" i="55"/>
  <c r="O342" i="55"/>
  <c r="O341" i="55"/>
  <c r="AZ269" i="55"/>
  <c r="AZ359" i="55" s="1"/>
  <c r="AI269" i="55"/>
  <c r="S332" i="55"/>
  <c r="S211" i="55"/>
  <c r="S215" i="55" s="1"/>
  <c r="S220" i="55" s="1"/>
  <c r="R373" i="55"/>
  <c r="AZ386" i="55"/>
  <c r="AV80" i="55"/>
  <c r="AW54" i="55"/>
  <c r="AH317" i="55"/>
  <c r="Z130" i="55"/>
  <c r="I353" i="55"/>
  <c r="I312" i="55"/>
  <c r="AI298" i="55"/>
  <c r="AT173" i="55"/>
  <c r="AT298" i="55" s="1"/>
  <c r="BB79" i="55"/>
  <c r="AF81" i="55"/>
  <c r="BC305" i="55"/>
  <c r="V353" i="55"/>
  <c r="V312" i="55"/>
  <c r="V48" i="55"/>
  <c r="AS40" i="55"/>
  <c r="AT368" i="55"/>
  <c r="AT301" i="55"/>
  <c r="AT299" i="55"/>
  <c r="AT372" i="55" s="1"/>
  <c r="AT373" i="55" s="1"/>
  <c r="AF353" i="55"/>
  <c r="AF312" i="55"/>
  <c r="BB64" i="55"/>
  <c r="AF48" i="55"/>
  <c r="AF57" i="55"/>
  <c r="T383" i="55"/>
  <c r="T382" i="55"/>
  <c r="T381" i="55"/>
  <c r="T380" i="55"/>
  <c r="T378" i="55"/>
  <c r="T377" i="55"/>
  <c r="T376" i="55"/>
  <c r="T361" i="55"/>
  <c r="T331" i="55"/>
  <c r="T311" i="55"/>
  <c r="T319" i="55"/>
  <c r="T66" i="55"/>
  <c r="T32" i="55"/>
  <c r="AI318" i="55"/>
  <c r="AV370" i="55"/>
  <c r="BA122" i="55"/>
  <c r="BA360" i="55" s="1"/>
  <c r="AD79" i="55"/>
  <c r="AJ359" i="55"/>
  <c r="AU113" i="55"/>
  <c r="BB105" i="55"/>
  <c r="AS299" i="55"/>
  <c r="AS372" i="55" s="1"/>
  <c r="AS373" i="55" s="1"/>
  <c r="AO24" i="55"/>
  <c r="AV24" i="55"/>
  <c r="AO18" i="55"/>
  <c r="AV18" i="55"/>
  <c r="AL211" i="55"/>
  <c r="AL215" i="55" s="1"/>
  <c r="AL220" i="55" s="1"/>
  <c r="AE332" i="55"/>
  <c r="AE211" i="55"/>
  <c r="AE215" i="55" s="1"/>
  <c r="AE220" i="55" s="1"/>
  <c r="BD386" i="55"/>
  <c r="BB364" i="55"/>
  <c r="H353" i="55"/>
  <c r="H312" i="55"/>
  <c r="AC312" i="55"/>
  <c r="AE41" i="55"/>
  <c r="AA383" i="55"/>
  <c r="AA382" i="55"/>
  <c r="AA381" i="55"/>
  <c r="AA380" i="55"/>
  <c r="AA378" i="55"/>
  <c r="AA377" i="55"/>
  <c r="AA376" i="55"/>
  <c r="AA361" i="55"/>
  <c r="AA331" i="55"/>
  <c r="AA311" i="55"/>
  <c r="AA319" i="55"/>
  <c r="AA66" i="55"/>
  <c r="AA19" i="55"/>
  <c r="AA32" i="55"/>
  <c r="AU317" i="55"/>
  <c r="E311" i="55"/>
  <c r="BD43" i="55"/>
  <c r="BD32" i="55" s="1"/>
  <c r="AY80" i="55"/>
  <c r="G66" i="55"/>
  <c r="AH298" i="55"/>
  <c r="AS173" i="55"/>
  <c r="AS298" i="55" s="1"/>
  <c r="AZ350" i="55"/>
  <c r="AZ105" i="55"/>
  <c r="O130" i="55"/>
  <c r="K380" i="55"/>
  <c r="K381" i="55"/>
  <c r="K378" i="55"/>
  <c r="K376" i="55"/>
  <c r="K361" i="55"/>
  <c r="K383" i="55"/>
  <c r="K382" i="55"/>
  <c r="K377" i="55"/>
  <c r="K331" i="55"/>
  <c r="K311" i="55"/>
  <c r="K319" i="55"/>
  <c r="K66" i="55"/>
  <c r="K41" i="55"/>
  <c r="K25" i="55"/>
  <c r="K32" i="55"/>
  <c r="AS56" i="55"/>
  <c r="Y332" i="55"/>
  <c r="Y211" i="55"/>
  <c r="Y215" i="55" s="1"/>
  <c r="Y220" i="55" s="1"/>
  <c r="AO118" i="55"/>
  <c r="AW118" i="55" s="1"/>
  <c r="AV118" i="55"/>
  <c r="AC373" i="55"/>
  <c r="AY79" i="55"/>
  <c r="AD353" i="55"/>
  <c r="AD312" i="55"/>
  <c r="AD48" i="55"/>
  <c r="BA64" i="55"/>
  <c r="AD57" i="55"/>
  <c r="L386" i="55"/>
  <c r="AR128" i="55"/>
  <c r="AR386" i="55" s="1"/>
  <c r="BD11" i="55"/>
  <c r="AD362" i="55"/>
  <c r="AD343" i="55"/>
  <c r="AD341" i="55"/>
  <c r="AD346" i="55"/>
  <c r="AD342" i="55"/>
  <c r="AD324" i="55"/>
  <c r="BA269" i="55"/>
  <c r="BA359" i="55" s="1"/>
  <c r="I362" i="55"/>
  <c r="I346" i="55"/>
  <c r="I343" i="55"/>
  <c r="I342" i="55"/>
  <c r="I324" i="55"/>
  <c r="I341" i="55"/>
  <c r="R362" i="55"/>
  <c r="R346" i="55"/>
  <c r="R343" i="55"/>
  <c r="R342" i="55"/>
  <c r="R341" i="55"/>
  <c r="R324" i="55"/>
  <c r="AR344" i="55"/>
  <c r="D362" i="55"/>
  <c r="D342" i="55"/>
  <c r="D346" i="55"/>
  <c r="D343" i="55"/>
  <c r="D324" i="55"/>
  <c r="D341" i="55"/>
  <c r="AY269" i="55"/>
  <c r="BD269" i="55"/>
  <c r="BD359" i="55" s="1"/>
  <c r="Z362" i="55"/>
  <c r="Z346" i="55"/>
  <c r="Z342" i="55"/>
  <c r="Z343" i="55"/>
  <c r="Z324" i="55"/>
  <c r="Z341" i="55"/>
  <c r="D373" i="55"/>
  <c r="AM373" i="55"/>
  <c r="G362" i="55"/>
  <c r="G342" i="55"/>
  <c r="G324" i="55"/>
  <c r="G346" i="55"/>
  <c r="G341" i="55"/>
  <c r="G343" i="55"/>
  <c r="AY196" i="55"/>
  <c r="L196" i="55"/>
  <c r="AR196" i="55" s="1"/>
  <c r="BD196" i="55"/>
  <c r="AO241" i="55"/>
  <c r="AW241" i="55" s="1"/>
  <c r="Z350" i="55"/>
  <c r="AF373" i="55"/>
  <c r="AS113" i="55"/>
  <c r="AN350" i="55"/>
  <c r="AO137" i="55"/>
  <c r="AV137" i="55"/>
  <c r="AA373" i="55"/>
  <c r="L369" i="55"/>
  <c r="L360" i="55"/>
  <c r="L361" i="55" s="1"/>
  <c r="L105" i="55"/>
  <c r="AR105" i="55" s="1"/>
  <c r="AR91" i="55"/>
  <c r="BC359" i="55"/>
  <c r="BB369" i="55"/>
  <c r="F81" i="55"/>
  <c r="L79" i="55"/>
  <c r="AW35" i="55"/>
  <c r="AV298" i="55"/>
  <c r="Z351" i="55"/>
  <c r="P360" i="55"/>
  <c r="P361" i="55" s="1"/>
  <c r="Z353" i="55"/>
  <c r="Z312" i="55"/>
  <c r="Z62" i="55"/>
  <c r="Z48" i="55"/>
  <c r="AH364" i="55"/>
  <c r="BB298" i="55"/>
  <c r="BB122" i="55"/>
  <c r="BB351" i="55" s="1"/>
  <c r="D353" i="55"/>
  <c r="D312" i="55"/>
  <c r="AY64" i="55"/>
  <c r="L64" i="55"/>
  <c r="L48" i="55" s="1"/>
  <c r="BD64" i="55"/>
  <c r="BD57" i="55" s="1"/>
  <c r="D62" i="55"/>
  <c r="AI323" i="55"/>
  <c r="U379" i="55"/>
  <c r="L80" i="55"/>
  <c r="AR80" i="55" s="1"/>
  <c r="U353" i="55"/>
  <c r="U312" i="55"/>
  <c r="U57" i="55"/>
  <c r="U48" i="55"/>
  <c r="J383" i="55"/>
  <c r="J382" i="55"/>
  <c r="J381" i="55"/>
  <c r="J380" i="55"/>
  <c r="J378" i="55"/>
  <c r="J377" i="55"/>
  <c r="J376" i="55"/>
  <c r="J361" i="55"/>
  <c r="J331" i="55"/>
  <c r="J319" i="55"/>
  <c r="J311" i="55"/>
  <c r="J66" i="55"/>
  <c r="J32" i="55"/>
  <c r="AM379" i="55"/>
  <c r="AZ305" i="55"/>
  <c r="AD350" i="55"/>
  <c r="AM81" i="55"/>
  <c r="AO370" i="55"/>
  <c r="AW144" i="55"/>
  <c r="U359" i="55"/>
  <c r="BA305" i="55"/>
  <c r="BB130" i="55"/>
  <c r="AS301" i="55"/>
  <c r="AO363" i="55"/>
  <c r="AW52" i="55"/>
  <c r="AR18" i="55"/>
  <c r="L11" i="55"/>
  <c r="AR11" i="55" s="1"/>
  <c r="L19" i="55"/>
  <c r="Z383" i="55"/>
  <c r="Z382" i="55"/>
  <c r="Z381" i="55"/>
  <c r="Z380" i="55"/>
  <c r="Z377" i="55"/>
  <c r="Z378" i="55"/>
  <c r="Z376" i="55"/>
  <c r="Z331" i="55"/>
  <c r="Z319" i="55"/>
  <c r="Z311" i="55"/>
  <c r="Z66" i="55"/>
  <c r="Z41" i="55"/>
  <c r="Z25" i="55"/>
  <c r="BA196" i="55"/>
  <c r="V66" i="55"/>
  <c r="J25" i="55"/>
  <c r="AZ11" i="55"/>
  <c r="AR61" i="55"/>
  <c r="AI19" i="55"/>
  <c r="R353" i="55"/>
  <c r="R312" i="55"/>
  <c r="T41" i="55"/>
  <c r="S25" i="55"/>
  <c r="F19" i="55"/>
  <c r="AT56" i="55"/>
  <c r="AL383" i="55"/>
  <c r="AL382" i="55"/>
  <c r="AL381" i="55"/>
  <c r="AL380" i="55"/>
  <c r="AL378" i="55"/>
  <c r="AL377" i="55"/>
  <c r="AL376" i="55"/>
  <c r="AL361" i="55"/>
  <c r="AL331" i="55"/>
  <c r="AL311" i="55"/>
  <c r="AL319" i="55"/>
  <c r="AL66" i="55"/>
  <c r="AL32" i="55"/>
  <c r="V57" i="55"/>
  <c r="Q311" i="55"/>
  <c r="V332" i="55"/>
  <c r="V211" i="55"/>
  <c r="V215" i="55" s="1"/>
  <c r="V220" i="55" s="1"/>
  <c r="AF359" i="55"/>
  <c r="AZ196" i="55"/>
  <c r="AI196" i="55"/>
  <c r="AT196" i="55" s="1"/>
  <c r="AH196" i="55"/>
  <c r="AS196" i="55" s="1"/>
  <c r="Z332" i="55"/>
  <c r="Z211" i="55"/>
  <c r="Z215" i="55" s="1"/>
  <c r="Z220" i="55" s="1"/>
  <c r="S41" i="55"/>
  <c r="L371" i="55"/>
  <c r="H362" i="55"/>
  <c r="H346" i="55"/>
  <c r="H343" i="55"/>
  <c r="H341" i="55"/>
  <c r="H342" i="55"/>
  <c r="H324" i="55"/>
  <c r="K362" i="55"/>
  <c r="K346" i="55"/>
  <c r="K343" i="55"/>
  <c r="K342" i="55"/>
  <c r="K341" i="55"/>
  <c r="K324" i="55"/>
  <c r="BD298" i="55"/>
  <c r="AH371" i="55"/>
  <c r="AC359" i="55"/>
  <c r="Q359" i="55"/>
  <c r="AI359" i="55"/>
  <c r="AT113" i="55"/>
  <c r="AO358" i="55"/>
  <c r="AW190" i="55"/>
  <c r="E332" i="55"/>
  <c r="E211" i="55"/>
  <c r="E215" i="55" s="1"/>
  <c r="E220" i="55" s="1"/>
  <c r="Y359" i="55"/>
  <c r="I373" i="55"/>
  <c r="V359" i="55"/>
  <c r="AL373" i="55"/>
  <c r="BD209" i="55"/>
  <c r="AY209" i="55"/>
  <c r="L209" i="55"/>
  <c r="AR209" i="55" s="1"/>
  <c r="AI371" i="55"/>
  <c r="AI373" i="55" s="1"/>
  <c r="AL359" i="55"/>
  <c r="BD105" i="55"/>
  <c r="BC105" i="55"/>
  <c r="AK130" i="55"/>
  <c r="AK32" i="55"/>
  <c r="AO173" i="55"/>
  <c r="Z360" i="55"/>
  <c r="Z361" i="55" s="1"/>
  <c r="AR368" i="55"/>
  <c r="AR301" i="55"/>
  <c r="AR299" i="55"/>
  <c r="AR372" i="55" s="1"/>
  <c r="AR373" i="55" s="1"/>
  <c r="AT363" i="55"/>
  <c r="AN318" i="55"/>
  <c r="AI381" i="55"/>
  <c r="AF332" i="55"/>
  <c r="BB181" i="55"/>
  <c r="BB332" i="55" s="1"/>
  <c r="AF211" i="55"/>
  <c r="K379" i="55"/>
  <c r="K353" i="55"/>
  <c r="K312" i="55"/>
  <c r="K62" i="55"/>
  <c r="AE379" i="55"/>
  <c r="AH386" i="55"/>
  <c r="AS128" i="55"/>
  <c r="AS386" i="55" s="1"/>
  <c r="AN371" i="55"/>
  <c r="AN373" i="55" s="1"/>
  <c r="T332" i="55"/>
  <c r="T211" i="55"/>
  <c r="T215" i="55" s="1"/>
  <c r="T220" i="55" s="1"/>
  <c r="BD369" i="55"/>
  <c r="P383" i="55"/>
  <c r="P382" i="55"/>
  <c r="P381" i="55"/>
  <c r="P380" i="55"/>
  <c r="P377" i="55"/>
  <c r="P378" i="55"/>
  <c r="P376" i="55"/>
  <c r="P311" i="55"/>
  <c r="P331" i="55"/>
  <c r="P319" i="55"/>
  <c r="P66" i="55"/>
  <c r="P41" i="55"/>
  <c r="P25" i="55"/>
  <c r="AJ43" i="55"/>
  <c r="AJ25" i="55" s="1"/>
  <c r="Z379" i="55"/>
  <c r="AK379" i="55"/>
  <c r="AG57" i="55"/>
  <c r="Y311" i="55"/>
  <c r="J41" i="55"/>
  <c r="R62" i="55"/>
  <c r="AU62" i="55" s="1"/>
  <c r="I383" i="55"/>
  <c r="I382" i="55"/>
  <c r="I381" i="55"/>
  <c r="I380" i="55"/>
  <c r="I378" i="55"/>
  <c r="I377" i="55"/>
  <c r="I376" i="55"/>
  <c r="I361" i="55"/>
  <c r="I319" i="55"/>
  <c r="I331" i="55"/>
  <c r="I311" i="55"/>
  <c r="I32" i="55"/>
  <c r="AY32" i="55" s="1"/>
  <c r="I66" i="55"/>
  <c r="AU24" i="55"/>
  <c r="Q353" i="55"/>
  <c r="Q312" i="55"/>
  <c r="Q62" i="55"/>
  <c r="AD383" i="55"/>
  <c r="AD382" i="55"/>
  <c r="AD381" i="55"/>
  <c r="AD380" i="55"/>
  <c r="AD378" i="55"/>
  <c r="AD377" i="55"/>
  <c r="AD376" i="55"/>
  <c r="AD361" i="55"/>
  <c r="AD331" i="55"/>
  <c r="AD319" i="55"/>
  <c r="AD311" i="55"/>
  <c r="BA43" i="55"/>
  <c r="BA379" i="55" s="1"/>
  <c r="AD66" i="55"/>
  <c r="AD32" i="55"/>
  <c r="AI379" i="55"/>
  <c r="AT31" i="55"/>
  <c r="AG62" i="55"/>
  <c r="E312" i="55"/>
  <c r="AU40" i="55"/>
  <c r="AY19" i="55"/>
  <c r="AS317" i="55"/>
  <c r="AL41" i="55"/>
  <c r="D66" i="55"/>
  <c r="G311" i="55"/>
  <c r="AW277" i="55"/>
  <c r="BB373" i="55"/>
  <c r="AN369" i="55"/>
  <c r="AN360" i="55"/>
  <c r="AV91" i="55"/>
  <c r="AN105" i="55"/>
  <c r="AV105" i="55" s="1"/>
  <c r="AO91" i="55"/>
  <c r="D332" i="55"/>
  <c r="D211" i="55"/>
  <c r="AY181" i="55"/>
  <c r="AY332" i="55" s="1"/>
  <c r="BD181" i="55"/>
  <c r="BD332" i="55" s="1"/>
  <c r="L181" i="55"/>
  <c r="AV122" i="55"/>
  <c r="AO364" i="55"/>
  <c r="AW59" i="55"/>
  <c r="AW364" i="55" s="1"/>
  <c r="AY350" i="55"/>
  <c r="AK380" i="55"/>
  <c r="AK381" i="55"/>
  <c r="AK361" i="55"/>
  <c r="AK377" i="55"/>
  <c r="AK383" i="55"/>
  <c r="AK382" i="55"/>
  <c r="AK378" i="55"/>
  <c r="AK376" i="55"/>
  <c r="AK331" i="55"/>
  <c r="AK311" i="55"/>
  <c r="AK319" i="55"/>
  <c r="AK66" i="55"/>
  <c r="AN43" i="55"/>
  <c r="AN379" i="55" s="1"/>
  <c r="BC43" i="55"/>
  <c r="AW283" i="55"/>
  <c r="AW345" i="55" s="1"/>
  <c r="AO286" i="55"/>
  <c r="AO345" i="55"/>
  <c r="AN269" i="55"/>
  <c r="AV257" i="55"/>
  <c r="AV317" i="55" s="1"/>
  <c r="AE373" i="55"/>
  <c r="AW259" i="55"/>
  <c r="AO263" i="55"/>
  <c r="AW263" i="55" s="1"/>
  <c r="Z373" i="55"/>
  <c r="AK332" i="55"/>
  <c r="BC181" i="55"/>
  <c r="BC332" i="55" s="1"/>
  <c r="AN181" i="55"/>
  <c r="AK211" i="55"/>
  <c r="AO203" i="55"/>
  <c r="AW203" i="55" s="1"/>
  <c r="AD332" i="55"/>
  <c r="BA181" i="55"/>
  <c r="BA332" i="55" s="1"/>
  <c r="AD211" i="55"/>
  <c r="O373" i="55"/>
  <c r="AO268" i="55"/>
  <c r="AW268" i="55" s="1"/>
  <c r="F332" i="55"/>
  <c r="F211" i="55"/>
  <c r="F215" i="55" s="1"/>
  <c r="F220" i="55" s="1"/>
  <c r="Z359" i="55"/>
  <c r="BD305" i="55"/>
  <c r="U373" i="55"/>
  <c r="L350" i="55"/>
  <c r="AR137" i="55"/>
  <c r="L359" i="55"/>
  <c r="AR113" i="55"/>
  <c r="AR364" i="55" s="1"/>
  <c r="AS263" i="55"/>
  <c r="AS318" i="55" s="1"/>
  <c r="AH269" i="55"/>
  <c r="AH359" i="55" s="1"/>
  <c r="AW252" i="55"/>
  <c r="AO257" i="55"/>
  <c r="AV207" i="55"/>
  <c r="AO207" i="55"/>
  <c r="AW207" i="55" s="1"/>
  <c r="Q373" i="55"/>
  <c r="AN386" i="55"/>
  <c r="AV128" i="55"/>
  <c r="AV386" i="55" s="1"/>
  <c r="AO128" i="55"/>
  <c r="AY305" i="55"/>
  <c r="H332" i="55"/>
  <c r="H211" i="55"/>
  <c r="H215" i="55" s="1"/>
  <c r="H220" i="55" s="1"/>
  <c r="BC369" i="55"/>
  <c r="BC360" i="55"/>
  <c r="AC380" i="55"/>
  <c r="AC378" i="55"/>
  <c r="AC376" i="55"/>
  <c r="AC361" i="55"/>
  <c r="AC381" i="55"/>
  <c r="AC383" i="55"/>
  <c r="AC377" i="55"/>
  <c r="AC382" i="55"/>
  <c r="AC331" i="55"/>
  <c r="AC319" i="55"/>
  <c r="AC311" i="55"/>
  <c r="AC66" i="55"/>
  <c r="AN298" i="55"/>
  <c r="AY369" i="55"/>
  <c r="AY360" i="55"/>
  <c r="L299" i="55"/>
  <c r="L372" i="55" s="1"/>
  <c r="AS61" i="55"/>
  <c r="AO368" i="55"/>
  <c r="AO301" i="55"/>
  <c r="AO299" i="55"/>
  <c r="AO372" i="55" s="1"/>
  <c r="AW84" i="55"/>
  <c r="AC379" i="55"/>
  <c r="AW384" i="55"/>
  <c r="Z57" i="55"/>
  <c r="AF383" i="55"/>
  <c r="AF382" i="55"/>
  <c r="AF380" i="55"/>
  <c r="AF378" i="55"/>
  <c r="AF376" i="55"/>
  <c r="AF381" i="55"/>
  <c r="AF377" i="55"/>
  <c r="AF361" i="55"/>
  <c r="AF331" i="55"/>
  <c r="AF311" i="55"/>
  <c r="AF319" i="55"/>
  <c r="AF66" i="55"/>
  <c r="AF32" i="55"/>
  <c r="BB43" i="55"/>
  <c r="AF41" i="55"/>
  <c r="AF25" i="55"/>
  <c r="AS24" i="55"/>
  <c r="AZ298" i="55"/>
  <c r="AJ64" i="55"/>
  <c r="AJ62" i="55" s="1"/>
  <c r="AJ364" i="55"/>
  <c r="AR40" i="55"/>
  <c r="L41" i="55"/>
  <c r="T379" i="55"/>
  <c r="AI376" i="55"/>
  <c r="AZ351" i="55"/>
  <c r="AI386" i="55"/>
  <c r="AT128" i="55"/>
  <c r="AT386" i="55" s="1"/>
  <c r="AO61" i="55"/>
  <c r="AV61" i="55"/>
  <c r="AH318" i="55"/>
  <c r="O353" i="55"/>
  <c r="O312" i="55"/>
  <c r="AZ64" i="55"/>
  <c r="O62" i="55"/>
  <c r="AH64" i="55"/>
  <c r="AH57" i="55" s="1"/>
  <c r="AI64" i="55"/>
  <c r="AI62" i="55" s="1"/>
  <c r="F383" i="55"/>
  <c r="F377" i="55"/>
  <c r="F380" i="55"/>
  <c r="F381" i="55"/>
  <c r="F378" i="55"/>
  <c r="F376" i="55"/>
  <c r="F382" i="55"/>
  <c r="F361" i="55"/>
  <c r="F311" i="55"/>
  <c r="F331" i="55"/>
  <c r="F319" i="55"/>
  <c r="F66" i="55"/>
  <c r="F41" i="55"/>
  <c r="AY41" i="55" s="1"/>
  <c r="F25" i="55"/>
  <c r="AI317" i="55"/>
  <c r="V311" i="55"/>
  <c r="BC80" i="55"/>
  <c r="L364" i="55"/>
  <c r="AM19" i="55"/>
  <c r="BC19" i="55" s="1"/>
  <c r="AU61" i="55"/>
  <c r="AE19" i="55"/>
  <c r="AZ43" i="55"/>
  <c r="BA11" i="55"/>
  <c r="D311" i="55"/>
  <c r="Y312" i="55"/>
  <c r="AI25" i="55"/>
  <c r="AE240" i="11"/>
  <c r="AE238" i="11"/>
  <c r="AE232" i="11"/>
  <c r="AE17" i="11"/>
  <c r="AG313" i="55" l="1"/>
  <c r="AG334" i="55"/>
  <c r="AG70" i="55"/>
  <c r="AG365" i="55" s="1"/>
  <c r="AG327" i="55"/>
  <c r="AH25" i="55"/>
  <c r="BA19" i="55"/>
  <c r="AY25" i="55"/>
  <c r="AR43" i="55"/>
  <c r="AR41" i="55" s="1"/>
  <c r="L331" i="55"/>
  <c r="AO371" i="55"/>
  <c r="AO373" i="55" s="1"/>
  <c r="AH360" i="55"/>
  <c r="AH361" i="55" s="1"/>
  <c r="AH350" i="55"/>
  <c r="AO122" i="55"/>
  <c r="AW122" i="55" s="1"/>
  <c r="AJ130" i="55"/>
  <c r="AU130" i="55" s="1"/>
  <c r="AH41" i="55"/>
  <c r="AH32" i="55"/>
  <c r="O297" i="55"/>
  <c r="O330" i="55" s="1"/>
  <c r="O334" i="55"/>
  <c r="AI32" i="55"/>
  <c r="AH19" i="55"/>
  <c r="O70" i="55"/>
  <c r="O300" i="55" s="1"/>
  <c r="AH381" i="55"/>
  <c r="AH377" i="55"/>
  <c r="AH380" i="55"/>
  <c r="AS43" i="55"/>
  <c r="AS381" i="55" s="1"/>
  <c r="AH319" i="55"/>
  <c r="AH382" i="55"/>
  <c r="AH378" i="55"/>
  <c r="AH379" i="55"/>
  <c r="AI383" i="55"/>
  <c r="AI361" i="55"/>
  <c r="AH376" i="55"/>
  <c r="AH383" i="55"/>
  <c r="O327" i="55"/>
  <c r="O352" i="55"/>
  <c r="AI378" i="55"/>
  <c r="O71" i="55"/>
  <c r="BD360" i="55"/>
  <c r="BD361" i="55" s="1"/>
  <c r="BD351" i="55"/>
  <c r="H70" i="55"/>
  <c r="H352" i="55"/>
  <c r="H297" i="55"/>
  <c r="H330" i="55" s="1"/>
  <c r="H296" i="55"/>
  <c r="H328" i="55" s="1"/>
  <c r="H327" i="55"/>
  <c r="H313" i="55"/>
  <c r="H334" i="55"/>
  <c r="BC32" i="55"/>
  <c r="AN41" i="55"/>
  <c r="AN19" i="55"/>
  <c r="AN25" i="55"/>
  <c r="BC41" i="55"/>
  <c r="AH311" i="55"/>
  <c r="AU122" i="55"/>
  <c r="AU351" i="55" s="1"/>
  <c r="AJ351" i="55"/>
  <c r="AH373" i="55"/>
  <c r="BA130" i="55"/>
  <c r="BA57" i="55"/>
  <c r="AT48" i="55"/>
  <c r="AZ57" i="55"/>
  <c r="AT62" i="55"/>
  <c r="AT19" i="55"/>
  <c r="AJ41" i="55"/>
  <c r="BB19" i="55"/>
  <c r="AZ41" i="55"/>
  <c r="BA25" i="55"/>
  <c r="AZ19" i="55"/>
  <c r="AT377" i="55"/>
  <c r="BB32" i="55"/>
  <c r="BA32" i="55"/>
  <c r="AI377" i="55"/>
  <c r="AI331" i="55"/>
  <c r="AW344" i="55"/>
  <c r="AO196" i="55"/>
  <c r="AW196" i="55" s="1"/>
  <c r="AO80" i="55"/>
  <c r="AW80" i="55" s="1"/>
  <c r="AW358" i="55"/>
  <c r="L62" i="55"/>
  <c r="L57" i="55"/>
  <c r="BD41" i="55"/>
  <c r="AO298" i="55"/>
  <c r="AW173" i="55"/>
  <c r="AW298" i="55" s="1"/>
  <c r="V352" i="55"/>
  <c r="V335" i="55"/>
  <c r="V334" i="55"/>
  <c r="V327" i="55"/>
  <c r="V313" i="55"/>
  <c r="V296" i="55"/>
  <c r="V328" i="55" s="1"/>
  <c r="V297" i="55"/>
  <c r="V330" i="55" s="1"/>
  <c r="V70" i="55"/>
  <c r="V71" i="55"/>
  <c r="Y365" i="55"/>
  <c r="Y329" i="55"/>
  <c r="Y333" i="55"/>
  <c r="Y228" i="55"/>
  <c r="Y243" i="55" s="1"/>
  <c r="Y72" i="55"/>
  <c r="AW368" i="55"/>
  <c r="AW301" i="55"/>
  <c r="AW299" i="55"/>
  <c r="AW372" i="55" s="1"/>
  <c r="AR350" i="55"/>
  <c r="AR305" i="55"/>
  <c r="AW286" i="55"/>
  <c r="AW323" i="55" s="1"/>
  <c r="AO323" i="55"/>
  <c r="AS62" i="55"/>
  <c r="BA62" i="55"/>
  <c r="AZ62" i="55"/>
  <c r="AW61" i="55"/>
  <c r="D352" i="55"/>
  <c r="D354" i="55"/>
  <c r="D335" i="55"/>
  <c r="D334" i="55"/>
  <c r="D313" i="55"/>
  <c r="D296" i="55"/>
  <c r="D328" i="55" s="1"/>
  <c r="D297" i="55"/>
  <c r="D330" i="55" s="1"/>
  <c r="D327" i="55"/>
  <c r="L66" i="55"/>
  <c r="D70" i="55"/>
  <c r="BD66" i="55"/>
  <c r="D71" i="55"/>
  <c r="AY66" i="55"/>
  <c r="BA41" i="55"/>
  <c r="Z352" i="55"/>
  <c r="Z354" i="55"/>
  <c r="Z335" i="55"/>
  <c r="Z334" i="55"/>
  <c r="Z327" i="55"/>
  <c r="Z296" i="55"/>
  <c r="Z328" i="55" s="1"/>
  <c r="Z313" i="55"/>
  <c r="Z297" i="55"/>
  <c r="Z330" i="55" s="1"/>
  <c r="Z71" i="55"/>
  <c r="Z70" i="55"/>
  <c r="BD379" i="55"/>
  <c r="AZ130" i="55"/>
  <c r="AH130" i="55"/>
  <c r="AS130" i="55" s="1"/>
  <c r="AI130" i="55"/>
  <c r="AT130" i="55" s="1"/>
  <c r="BD130" i="55"/>
  <c r="AA352" i="55"/>
  <c r="AA334" i="55"/>
  <c r="AA327" i="55"/>
  <c r="AA335" i="55"/>
  <c r="AA313" i="55"/>
  <c r="AA297" i="55"/>
  <c r="AA330" i="55" s="1"/>
  <c r="AA296" i="55"/>
  <c r="AA328" i="55" s="1"/>
  <c r="AA70" i="55"/>
  <c r="AA71" i="55"/>
  <c r="AW318" i="55"/>
  <c r="F352" i="55"/>
  <c r="F335" i="55"/>
  <c r="F334" i="55"/>
  <c r="F327" i="55"/>
  <c r="F313" i="55"/>
  <c r="F296" i="55"/>
  <c r="F328" i="55" s="1"/>
  <c r="F297" i="55"/>
  <c r="F330" i="55" s="1"/>
  <c r="F71" i="55"/>
  <c r="F70" i="55"/>
  <c r="AZ312" i="55"/>
  <c r="AZ353" i="55"/>
  <c r="AJ312" i="55"/>
  <c r="AU64" i="55"/>
  <c r="AJ48" i="55"/>
  <c r="AJ353" i="55"/>
  <c r="AJ57" i="55"/>
  <c r="AF352" i="55"/>
  <c r="AF354" i="55"/>
  <c r="AF335" i="55"/>
  <c r="AF334" i="55"/>
  <c r="AF327" i="55"/>
  <c r="AF313" i="55"/>
  <c r="AF297" i="55"/>
  <c r="AF330" i="55" s="1"/>
  <c r="AF296" i="55"/>
  <c r="AF328" i="55" s="1"/>
  <c r="BB66" i="55"/>
  <c r="AF70" i="55"/>
  <c r="AF71" i="55"/>
  <c r="AN332" i="55"/>
  <c r="AV181" i="55"/>
  <c r="AV332" i="55" s="1"/>
  <c r="AO181" i="55"/>
  <c r="AN343" i="55"/>
  <c r="AN342" i="55"/>
  <c r="AN341" i="55"/>
  <c r="AV269" i="55"/>
  <c r="AN324" i="55"/>
  <c r="AN362" i="55"/>
  <c r="AN359" i="55"/>
  <c r="AN346" i="55"/>
  <c r="L332" i="55"/>
  <c r="AR181" i="55"/>
  <c r="AR332" i="55" s="1"/>
  <c r="AV369" i="55"/>
  <c r="AV360" i="55"/>
  <c r="AV351" i="55"/>
  <c r="I352" i="55"/>
  <c r="I335" i="55"/>
  <c r="I334" i="55"/>
  <c r="I327" i="55"/>
  <c r="I297" i="55"/>
  <c r="I330" i="55" s="1"/>
  <c r="I296" i="55"/>
  <c r="I328" i="55" s="1"/>
  <c r="I313" i="55"/>
  <c r="I71" i="55"/>
  <c r="I70" i="55"/>
  <c r="AJ383" i="55"/>
  <c r="AJ382" i="55"/>
  <c r="AJ361" i="55"/>
  <c r="AJ319" i="55"/>
  <c r="AJ311" i="55"/>
  <c r="AU43" i="55"/>
  <c r="AU25" i="55" s="1"/>
  <c r="AJ377" i="55"/>
  <c r="AJ380" i="55"/>
  <c r="AJ381" i="55"/>
  <c r="AJ19" i="55"/>
  <c r="AJ379" i="55"/>
  <c r="AJ331" i="55"/>
  <c r="AJ378" i="55"/>
  <c r="AJ32" i="55"/>
  <c r="AJ376" i="55"/>
  <c r="AR48" i="55"/>
  <c r="AY48" i="55"/>
  <c r="AW137" i="55"/>
  <c r="AW305" i="55" s="1"/>
  <c r="BD343" i="55"/>
  <c r="BD342" i="55"/>
  <c r="BD341" i="55"/>
  <c r="BD324" i="55"/>
  <c r="BD346" i="55"/>
  <c r="BD362" i="55"/>
  <c r="BD19" i="55"/>
  <c r="AW18" i="55"/>
  <c r="BA79" i="55"/>
  <c r="AD81" i="55"/>
  <c r="T354" i="55"/>
  <c r="T352" i="55"/>
  <c r="T334" i="55"/>
  <c r="T335" i="55"/>
  <c r="T313" i="55"/>
  <c r="T297" i="55"/>
  <c r="T330" i="55" s="1"/>
  <c r="T327" i="55"/>
  <c r="T296" i="55"/>
  <c r="T328" i="55" s="1"/>
  <c r="T71" i="55"/>
  <c r="T70" i="55"/>
  <c r="AH211" i="55"/>
  <c r="O215" i="55"/>
  <c r="AZ211" i="55"/>
  <c r="AI211" i="55"/>
  <c r="AT211" i="55" s="1"/>
  <c r="BC342" i="55"/>
  <c r="BC343" i="55"/>
  <c r="BC341" i="55"/>
  <c r="BC324" i="55"/>
  <c r="BC362" i="55"/>
  <c r="BC346" i="55"/>
  <c r="BB350" i="55"/>
  <c r="AO318" i="55"/>
  <c r="AN32" i="55"/>
  <c r="BC312" i="55"/>
  <c r="BC353" i="55"/>
  <c r="AV209" i="55"/>
  <c r="AO209" i="55"/>
  <c r="AW209" i="55" s="1"/>
  <c r="AU305" i="55"/>
  <c r="AR319" i="55"/>
  <c r="O335" i="55"/>
  <c r="AZ25" i="55"/>
  <c r="AT350" i="55"/>
  <c r="AT305" i="55"/>
  <c r="R365" i="55"/>
  <c r="R333" i="55"/>
  <c r="R329" i="55"/>
  <c r="R228" i="55"/>
  <c r="R243" i="55" s="1"/>
  <c r="R72" i="55"/>
  <c r="AW31" i="55"/>
  <c r="Z81" i="55"/>
  <c r="AI79" i="55"/>
  <c r="AT79" i="55" s="1"/>
  <c r="AU369" i="55"/>
  <c r="L342" i="55"/>
  <c r="L341" i="55"/>
  <c r="L343" i="55"/>
  <c r="AR269" i="55"/>
  <c r="L362" i="55"/>
  <c r="L324" i="55"/>
  <c r="L346" i="55"/>
  <c r="BC81" i="55"/>
  <c r="AN81" i="55"/>
  <c r="BA211" i="55"/>
  <c r="AD215" i="55"/>
  <c r="L211" i="55"/>
  <c r="D215" i="55"/>
  <c r="AY211" i="55"/>
  <c r="BD211" i="55"/>
  <c r="P352" i="55"/>
  <c r="P335" i="55"/>
  <c r="P327" i="55"/>
  <c r="P313" i="55"/>
  <c r="P296" i="55"/>
  <c r="P328" i="55" s="1"/>
  <c r="P334" i="55"/>
  <c r="P297" i="55"/>
  <c r="P330" i="55" s="1"/>
  <c r="P71" i="55"/>
  <c r="AJ66" i="55"/>
  <c r="P70" i="55"/>
  <c r="BA351" i="55"/>
  <c r="AN130" i="55"/>
  <c r="BC130" i="55"/>
  <c r="AT364" i="55"/>
  <c r="L312" i="55"/>
  <c r="AR64" i="55"/>
  <c r="AR57" i="55" s="1"/>
  <c r="L353" i="55"/>
  <c r="K354" i="55"/>
  <c r="K352" i="55"/>
  <c r="K335" i="55"/>
  <c r="K334" i="55"/>
  <c r="K327" i="55"/>
  <c r="K313" i="55"/>
  <c r="K297" i="55"/>
  <c r="K330" i="55" s="1"/>
  <c r="K296" i="55"/>
  <c r="K328" i="55" s="1"/>
  <c r="K70" i="55"/>
  <c r="K71" i="55"/>
  <c r="AW24" i="55"/>
  <c r="AV371" i="55"/>
  <c r="AV373" i="55" s="1"/>
  <c r="AS350" i="55"/>
  <c r="AS305" i="55"/>
  <c r="AJ342" i="55"/>
  <c r="AJ343" i="55"/>
  <c r="AJ341" i="55"/>
  <c r="AU269" i="55"/>
  <c r="AU359" i="55" s="1"/>
  <c r="AJ346" i="55"/>
  <c r="AJ362" i="55"/>
  <c r="AJ324" i="55"/>
  <c r="AV79" i="55"/>
  <c r="E365" i="55"/>
  <c r="E329" i="55"/>
  <c r="E333" i="55"/>
  <c r="E228" i="55"/>
  <c r="E243" i="55" s="1"/>
  <c r="E72" i="55"/>
  <c r="L311" i="55"/>
  <c r="AZ66" i="55"/>
  <c r="BB62" i="55"/>
  <c r="BA312" i="55"/>
  <c r="BA353" i="55"/>
  <c r="AO269" i="55"/>
  <c r="AW257" i="55"/>
  <c r="AW317" i="55" s="1"/>
  <c r="AO317" i="55"/>
  <c r="BC383" i="55"/>
  <c r="BC382" i="55"/>
  <c r="BC361" i="55"/>
  <c r="BC319" i="55"/>
  <c r="BC311" i="55"/>
  <c r="BC377" i="55"/>
  <c r="BC380" i="55"/>
  <c r="BC378" i="55"/>
  <c r="BC379" i="55"/>
  <c r="BC331" i="55"/>
  <c r="BC381" i="55"/>
  <c r="BC376" i="55"/>
  <c r="AY312" i="55"/>
  <c r="AY353" i="55"/>
  <c r="BB57" i="55"/>
  <c r="AY383" i="55"/>
  <c r="AY382" i="55"/>
  <c r="AY361" i="55"/>
  <c r="AY311" i="55"/>
  <c r="AY319" i="55"/>
  <c r="AY376" i="55"/>
  <c r="AY381" i="55"/>
  <c r="AY378" i="55"/>
  <c r="AY380" i="55"/>
  <c r="AY331" i="55"/>
  <c r="AY377" i="55"/>
  <c r="O365" i="55"/>
  <c r="O329" i="55"/>
  <c r="O333" i="55"/>
  <c r="O72" i="55"/>
  <c r="AT379" i="55"/>
  <c r="AT32" i="55"/>
  <c r="AY62" i="55"/>
  <c r="AR62" i="55"/>
  <c r="BD312" i="55"/>
  <c r="BD48" i="55"/>
  <c r="BD353" i="55"/>
  <c r="AS364" i="55"/>
  <c r="AI312" i="55"/>
  <c r="AT64" i="55"/>
  <c r="AI48" i="55"/>
  <c r="AI353" i="55"/>
  <c r="BD62" i="55"/>
  <c r="AI57" i="55"/>
  <c r="AW371" i="55"/>
  <c r="AW370" i="55"/>
  <c r="AZ383" i="55"/>
  <c r="AZ382" i="55"/>
  <c r="AZ361" i="55"/>
  <c r="AZ311" i="55"/>
  <c r="AZ319" i="55"/>
  <c r="AZ379" i="55"/>
  <c r="AZ376" i="55"/>
  <c r="AZ381" i="55"/>
  <c r="AZ380" i="55"/>
  <c r="AZ331" i="55"/>
  <c r="AZ378" i="55"/>
  <c r="AZ377" i="55"/>
  <c r="AS48" i="55"/>
  <c r="BA48" i="55"/>
  <c r="AZ48" i="55"/>
  <c r="AN62" i="55"/>
  <c r="BB41" i="55"/>
  <c r="AC352" i="55"/>
  <c r="AC335" i="55"/>
  <c r="AC334" i="55"/>
  <c r="AC327" i="55"/>
  <c r="AC313" i="55"/>
  <c r="AC297" i="55"/>
  <c r="AC330" i="55" s="1"/>
  <c r="AC296" i="55"/>
  <c r="AC328" i="55" s="1"/>
  <c r="AC71" i="55"/>
  <c r="AC70" i="55"/>
  <c r="AN383" i="55"/>
  <c r="AN382" i="55"/>
  <c r="AN319" i="55"/>
  <c r="AN361" i="55"/>
  <c r="AN311" i="55"/>
  <c r="AO43" i="55"/>
  <c r="AO19" i="55" s="1"/>
  <c r="AV43" i="55"/>
  <c r="AV41" i="55" s="1"/>
  <c r="AN378" i="55"/>
  <c r="AN380" i="55"/>
  <c r="AN381" i="55"/>
  <c r="AN331" i="55"/>
  <c r="AN377" i="55"/>
  <c r="AN376" i="55"/>
  <c r="AD354" i="55"/>
  <c r="AD352" i="55"/>
  <c r="AD334" i="55"/>
  <c r="AD327" i="55"/>
  <c r="AD335" i="55"/>
  <c r="AD297" i="55"/>
  <c r="AD330" i="55" s="1"/>
  <c r="AD313" i="55"/>
  <c r="AD296" i="55"/>
  <c r="AD328" i="55" s="1"/>
  <c r="AD71" i="55"/>
  <c r="BA66" i="55"/>
  <c r="AD70" i="55"/>
  <c r="L373" i="55"/>
  <c r="J352" i="55"/>
  <c r="J334" i="55"/>
  <c r="J335" i="55"/>
  <c r="J327" i="55"/>
  <c r="J313" i="55"/>
  <c r="J297" i="55"/>
  <c r="J330" i="55" s="1"/>
  <c r="J296" i="55"/>
  <c r="J328" i="55" s="1"/>
  <c r="J71" i="55"/>
  <c r="J70" i="55"/>
  <c r="AR79" i="55"/>
  <c r="BA342" i="55"/>
  <c r="BA343" i="55"/>
  <c r="BA341" i="55"/>
  <c r="BA362" i="55"/>
  <c r="BA346" i="55"/>
  <c r="BA324" i="55"/>
  <c r="G352" i="55"/>
  <c r="G327" i="55"/>
  <c r="G335" i="55"/>
  <c r="G334" i="55"/>
  <c r="G313" i="55"/>
  <c r="G296" i="55"/>
  <c r="G328" i="55" s="1"/>
  <c r="G297" i="55"/>
  <c r="G330" i="55" s="1"/>
  <c r="G70" i="55"/>
  <c r="G71" i="55"/>
  <c r="AZ32" i="55"/>
  <c r="BB48" i="55"/>
  <c r="AU48" i="55"/>
  <c r="AZ343" i="55"/>
  <c r="AZ342" i="55"/>
  <c r="AZ341" i="55"/>
  <c r="AZ362" i="55"/>
  <c r="AZ324" i="55"/>
  <c r="AZ346" i="55"/>
  <c r="P215" i="55"/>
  <c r="AJ211" i="55"/>
  <c r="AU211" i="55" s="1"/>
  <c r="BD25" i="55"/>
  <c r="AW40" i="55"/>
  <c r="BD80" i="55"/>
  <c r="AT41" i="55"/>
  <c r="AY379" i="55"/>
  <c r="AW56" i="55"/>
  <c r="P81" i="55"/>
  <c r="AJ79" i="55"/>
  <c r="AU79" i="55" s="1"/>
  <c r="AZ79" i="55"/>
  <c r="AH79" i="55"/>
  <c r="AS79" i="55" s="1"/>
  <c r="AT369" i="55"/>
  <c r="AT360" i="55"/>
  <c r="AT361" i="55" s="1"/>
  <c r="AT351" i="55"/>
  <c r="L383" i="55"/>
  <c r="AI66" i="55"/>
  <c r="AY343" i="55"/>
  <c r="AY342" i="55"/>
  <c r="AY341" i="55"/>
  <c r="AY359" i="55"/>
  <c r="AY362" i="55"/>
  <c r="AY324" i="55"/>
  <c r="AY346" i="55"/>
  <c r="AH66" i="55"/>
  <c r="BB25" i="55"/>
  <c r="AI341" i="55"/>
  <c r="AI342" i="55"/>
  <c r="AT269" i="55"/>
  <c r="AT359" i="55" s="1"/>
  <c r="AI343" i="55"/>
  <c r="AI362" i="55"/>
  <c r="AI324" i="55"/>
  <c r="AI346" i="55"/>
  <c r="AH312" i="55"/>
  <c r="AS64" i="55"/>
  <c r="AS57" i="55" s="1"/>
  <c r="AH48" i="55"/>
  <c r="AH353" i="55"/>
  <c r="BB382" i="55"/>
  <c r="BB383" i="55"/>
  <c r="BB319" i="55"/>
  <c r="BB311" i="55"/>
  <c r="BB378" i="55"/>
  <c r="BB381" i="55"/>
  <c r="BB379" i="55"/>
  <c r="BB377" i="55"/>
  <c r="BB331" i="55"/>
  <c r="BB376" i="55"/>
  <c r="BB380" i="55"/>
  <c r="AH62" i="55"/>
  <c r="AO386" i="55"/>
  <c r="AW128" i="55"/>
  <c r="AW386" i="55" s="1"/>
  <c r="AH342" i="55"/>
  <c r="AH343" i="55"/>
  <c r="AH341" i="55"/>
  <c r="AS269" i="55"/>
  <c r="AH346" i="55"/>
  <c r="AH362" i="55"/>
  <c r="AH324" i="55"/>
  <c r="AK352" i="55"/>
  <c r="AK335" i="55"/>
  <c r="AK334" i="55"/>
  <c r="AK327" i="55"/>
  <c r="AK313" i="55"/>
  <c r="AK297" i="55"/>
  <c r="AK330" i="55" s="1"/>
  <c r="AK296" i="55"/>
  <c r="AK328" i="55" s="1"/>
  <c r="AK71" i="55"/>
  <c r="AK70" i="55"/>
  <c r="BC66" i="55"/>
  <c r="AN66" i="55"/>
  <c r="AO369" i="55"/>
  <c r="AO105" i="55"/>
  <c r="AW105" i="55" s="1"/>
  <c r="AW91" i="55"/>
  <c r="BA382" i="55"/>
  <c r="BA383" i="55"/>
  <c r="BA361" i="55"/>
  <c r="BA319" i="55"/>
  <c r="BA311" i="55"/>
  <c r="BA376" i="55"/>
  <c r="BA377" i="55"/>
  <c r="BA381" i="55"/>
  <c r="BA378" i="55"/>
  <c r="BA380" i="55"/>
  <c r="BA331" i="55"/>
  <c r="AF215" i="55"/>
  <c r="BB211" i="55"/>
  <c r="AL352" i="55"/>
  <c r="AL334" i="55"/>
  <c r="AL335" i="55"/>
  <c r="AL327" i="55"/>
  <c r="AL313" i="55"/>
  <c r="AL297" i="55"/>
  <c r="AL330" i="55" s="1"/>
  <c r="AL296" i="55"/>
  <c r="AL328" i="55" s="1"/>
  <c r="AL70" i="55"/>
  <c r="AL71" i="55"/>
  <c r="AW363" i="55"/>
  <c r="L81" i="55"/>
  <c r="AY81" i="55"/>
  <c r="AU364" i="55"/>
  <c r="BB312" i="55"/>
  <c r="BB353" i="55"/>
  <c r="AH332" i="55"/>
  <c r="AS181" i="55"/>
  <c r="AS332" i="55" s="1"/>
  <c r="AJ332" i="55"/>
  <c r="AU181" i="55"/>
  <c r="AU332" i="55" s="1"/>
  <c r="S352" i="55"/>
  <c r="S335" i="55"/>
  <c r="S334" i="55"/>
  <c r="S327" i="55"/>
  <c r="S297" i="55"/>
  <c r="S330" i="55" s="1"/>
  <c r="S313" i="55"/>
  <c r="S296" i="55"/>
  <c r="S328" i="55" s="1"/>
  <c r="S70" i="55"/>
  <c r="S71" i="55"/>
  <c r="AV62" i="55"/>
  <c r="BC62" i="55"/>
  <c r="BA350" i="55"/>
  <c r="AT383" i="55"/>
  <c r="AT382" i="55"/>
  <c r="AT319" i="55"/>
  <c r="AT311" i="55"/>
  <c r="AT380" i="55"/>
  <c r="AT331" i="55"/>
  <c r="AT381" i="55"/>
  <c r="AT376" i="55"/>
  <c r="AT378" i="55"/>
  <c r="AO305" i="55"/>
  <c r="AM352" i="55"/>
  <c r="AM335" i="55"/>
  <c r="AM327" i="55"/>
  <c r="AM313" i="55"/>
  <c r="AM297" i="55"/>
  <c r="AM330" i="55" s="1"/>
  <c r="AM296" i="55"/>
  <c r="AM328" i="55" s="1"/>
  <c r="AM334" i="55"/>
  <c r="AM71" i="55"/>
  <c r="AM70" i="55"/>
  <c r="AG329" i="55"/>
  <c r="AG333" i="55"/>
  <c r="AO11" i="55"/>
  <c r="AW11" i="55" s="1"/>
  <c r="AE352" i="55"/>
  <c r="AE335" i="55"/>
  <c r="AE327" i="55"/>
  <c r="AE313" i="55"/>
  <c r="AE334" i="55"/>
  <c r="AE297" i="55"/>
  <c r="AE330" i="55" s="1"/>
  <c r="AE296" i="55"/>
  <c r="AE328" i="55" s="1"/>
  <c r="AE70" i="55"/>
  <c r="AN312" i="55"/>
  <c r="AV64" i="55"/>
  <c r="AO64" i="55"/>
  <c r="AO57" i="55" s="1"/>
  <c r="AN353" i="55"/>
  <c r="AN48" i="55"/>
  <c r="AR369" i="55"/>
  <c r="AR360" i="55"/>
  <c r="AR351" i="55"/>
  <c r="AN211" i="55"/>
  <c r="AK215" i="55"/>
  <c r="BC211" i="55"/>
  <c r="BB360" i="55"/>
  <c r="BB361" i="55" s="1"/>
  <c r="AV350" i="55"/>
  <c r="AV305" i="55"/>
  <c r="BD383" i="55"/>
  <c r="BD382" i="55"/>
  <c r="BD311" i="55"/>
  <c r="BD319" i="55"/>
  <c r="BD378" i="55"/>
  <c r="BD381" i="55"/>
  <c r="BD380" i="55"/>
  <c r="BD331" i="55"/>
  <c r="BD377" i="55"/>
  <c r="BD376" i="55"/>
  <c r="AI332" i="55"/>
  <c r="AT181" i="55"/>
  <c r="AT332" i="55" s="1"/>
  <c r="H365" i="55"/>
  <c r="H329" i="55"/>
  <c r="H333" i="55"/>
  <c r="H300" i="55"/>
  <c r="H228" i="55"/>
  <c r="H243" i="55" s="1"/>
  <c r="H72" i="55"/>
  <c r="AS369" i="55"/>
  <c r="AS360" i="55"/>
  <c r="AS351" i="55"/>
  <c r="AI311" i="55"/>
  <c r="AR379" i="55"/>
  <c r="U352" i="55"/>
  <c r="U327" i="55"/>
  <c r="U335" i="55"/>
  <c r="U334" i="55"/>
  <c r="U313" i="55"/>
  <c r="U297" i="55"/>
  <c r="U330" i="55" s="1"/>
  <c r="U296" i="55"/>
  <c r="U328" i="55" s="1"/>
  <c r="U70" i="55"/>
  <c r="U71" i="55"/>
  <c r="AV48" i="55"/>
  <c r="BC48" i="55"/>
  <c r="BB343" i="55"/>
  <c r="BB341" i="55"/>
  <c r="BB342" i="55"/>
  <c r="BB324" i="55"/>
  <c r="BB346" i="55"/>
  <c r="BB362" i="55"/>
  <c r="Q365" i="55"/>
  <c r="Q329" i="55"/>
  <c r="Q333" i="55"/>
  <c r="Q300" i="55"/>
  <c r="Q228" i="55"/>
  <c r="Q243" i="55" s="1"/>
  <c r="Q72" i="55"/>
  <c r="AE232" i="51"/>
  <c r="AE240" i="51"/>
  <c r="AE238" i="51"/>
  <c r="AC30" i="51"/>
  <c r="AA125" i="52"/>
  <c r="AG72" i="55" l="1"/>
  <c r="AG228" i="55"/>
  <c r="AG243" i="55" s="1"/>
  <c r="AG300" i="55"/>
  <c r="AR383" i="55"/>
  <c r="AR32" i="55"/>
  <c r="AR381" i="55"/>
  <c r="AR376" i="55"/>
  <c r="AR331" i="55"/>
  <c r="AR380" i="55"/>
  <c r="AR382" i="55"/>
  <c r="AR19" i="55"/>
  <c r="AR361" i="55"/>
  <c r="AR25" i="55"/>
  <c r="AR377" i="55"/>
  <c r="AR378" i="55"/>
  <c r="AV19" i="55"/>
  <c r="AO351" i="55"/>
  <c r="AU360" i="55"/>
  <c r="AU361" i="55" s="1"/>
  <c r="AO360" i="55"/>
  <c r="AO361" i="55" s="1"/>
  <c r="AO350" i="55"/>
  <c r="O228" i="55"/>
  <c r="AS361" i="55"/>
  <c r="AS32" i="55"/>
  <c r="AS25" i="55"/>
  <c r="AS383" i="55"/>
  <c r="AS382" i="55"/>
  <c r="AS378" i="55"/>
  <c r="AS377" i="55"/>
  <c r="AS19" i="55"/>
  <c r="AS331" i="55"/>
  <c r="AS41" i="55"/>
  <c r="AS379" i="55"/>
  <c r="AS380" i="55"/>
  <c r="AS376" i="55"/>
  <c r="AS319" i="55"/>
  <c r="AU41" i="55"/>
  <c r="AV32" i="55"/>
  <c r="AV379" i="55"/>
  <c r="AU350" i="55"/>
  <c r="AI81" i="55"/>
  <c r="AT81" i="55" s="1"/>
  <c r="AH70" i="55"/>
  <c r="AH300" i="55" s="1"/>
  <c r="BA71" i="55"/>
  <c r="AO41" i="55"/>
  <c r="AW373" i="55"/>
  <c r="BB335" i="55"/>
  <c r="BB327" i="55"/>
  <c r="BB297" i="55"/>
  <c r="BB330" i="55" s="1"/>
  <c r="BB296" i="55"/>
  <c r="BB328" i="55" s="1"/>
  <c r="BB313" i="55"/>
  <c r="BB334" i="55"/>
  <c r="AK220" i="55"/>
  <c r="BC215" i="55"/>
  <c r="AV312" i="55"/>
  <c r="AV353" i="55"/>
  <c r="BC71" i="55"/>
  <c r="AO383" i="55"/>
  <c r="AO382" i="55"/>
  <c r="AO319" i="55"/>
  <c r="AO311" i="55"/>
  <c r="AW43" i="55"/>
  <c r="AW32" i="55" s="1"/>
  <c r="AO377" i="55"/>
  <c r="AO380" i="55"/>
  <c r="AO381" i="55"/>
  <c r="AO331" i="55"/>
  <c r="AO376" i="55"/>
  <c r="AO378" i="55"/>
  <c r="AT312" i="55"/>
  <c r="AT353" i="55"/>
  <c r="O243" i="55"/>
  <c r="AZ334" i="55"/>
  <c r="AZ327" i="55"/>
  <c r="AZ335" i="55"/>
  <c r="AZ313" i="55"/>
  <c r="AZ297" i="55"/>
  <c r="AZ330" i="55" s="1"/>
  <c r="AZ296" i="55"/>
  <c r="AZ328" i="55" s="1"/>
  <c r="AO79" i="55"/>
  <c r="AW79" i="55" s="1"/>
  <c r="AO130" i="55"/>
  <c r="AW130" i="55" s="1"/>
  <c r="AV130" i="55"/>
  <c r="AR211" i="55"/>
  <c r="L215" i="55"/>
  <c r="AR215" i="55" s="1"/>
  <c r="AF365" i="55"/>
  <c r="AF333" i="55"/>
  <c r="AF329" i="55"/>
  <c r="AF300" i="55"/>
  <c r="AF228" i="55"/>
  <c r="AF72" i="55"/>
  <c r="BB70" i="55"/>
  <c r="D365" i="55"/>
  <c r="D333" i="55"/>
  <c r="D329" i="55"/>
  <c r="D300" i="55"/>
  <c r="D228" i="55"/>
  <c r="AY70" i="55"/>
  <c r="BD70" i="55"/>
  <c r="L70" i="55"/>
  <c r="D72" i="55"/>
  <c r="F365" i="55"/>
  <c r="F333" i="55"/>
  <c r="F329" i="55"/>
  <c r="F228" i="55"/>
  <c r="F243" i="55" s="1"/>
  <c r="F72" i="55"/>
  <c r="AL365" i="55"/>
  <c r="AL329" i="55"/>
  <c r="AL333" i="55"/>
  <c r="AL228" i="55"/>
  <c r="AL243" i="55" s="1"/>
  <c r="AL72" i="55"/>
  <c r="AW350" i="55"/>
  <c r="Z365" i="55"/>
  <c r="Z333" i="55"/>
  <c r="Z300" i="55"/>
  <c r="Z329" i="55"/>
  <c r="Z228" i="55"/>
  <c r="Z243" i="55" s="1"/>
  <c r="Z72" i="55"/>
  <c r="U365" i="55"/>
  <c r="U333" i="55"/>
  <c r="U329" i="55"/>
  <c r="U228" i="55"/>
  <c r="U243" i="55" s="1"/>
  <c r="U72" i="55"/>
  <c r="BB215" i="55"/>
  <c r="AF220" i="55"/>
  <c r="AS343" i="55"/>
  <c r="AS341" i="55"/>
  <c r="AS342" i="55"/>
  <c r="AS324" i="55"/>
  <c r="AS362" i="55"/>
  <c r="AS346" i="55"/>
  <c r="AH335" i="55"/>
  <c r="AH334" i="55"/>
  <c r="AH327" i="55"/>
  <c r="AH296" i="55"/>
  <c r="AH328" i="55" s="1"/>
  <c r="AH313" i="55"/>
  <c r="AH297" i="55"/>
  <c r="AH330" i="55" s="1"/>
  <c r="AS66" i="55"/>
  <c r="AS71" i="55" s="1"/>
  <c r="AH71" i="55"/>
  <c r="AS359" i="55"/>
  <c r="AJ335" i="55"/>
  <c r="AJ334" i="55"/>
  <c r="AJ327" i="55"/>
  <c r="AJ313" i="55"/>
  <c r="AJ297" i="55"/>
  <c r="AJ330" i="55" s="1"/>
  <c r="AJ296" i="55"/>
  <c r="AJ328" i="55" s="1"/>
  <c r="AU66" i="55"/>
  <c r="AJ71" i="55"/>
  <c r="AZ71" i="55"/>
  <c r="AR342" i="55"/>
  <c r="AR341" i="55"/>
  <c r="AR343" i="55"/>
  <c r="AR362" i="55"/>
  <c r="AR324" i="55"/>
  <c r="AR346" i="55"/>
  <c r="AI215" i="55"/>
  <c r="AT215" i="55" s="1"/>
  <c r="O220" i="55"/>
  <c r="AZ215" i="55"/>
  <c r="AO332" i="55"/>
  <c r="AW181" i="55"/>
  <c r="AW332" i="55" s="1"/>
  <c r="AO62" i="55"/>
  <c r="AW360" i="55"/>
  <c r="AW369" i="55"/>
  <c r="AW351" i="55"/>
  <c r="BA215" i="55"/>
  <c r="AD220" i="55"/>
  <c r="BD79" i="55"/>
  <c r="AE365" i="55"/>
  <c r="AE333" i="55"/>
  <c r="AE329" i="55"/>
  <c r="AE300" i="55"/>
  <c r="AE228" i="55"/>
  <c r="AE243" i="55" s="1"/>
  <c r="AE72" i="55"/>
  <c r="AM365" i="55"/>
  <c r="AM329" i="55"/>
  <c r="AM333" i="55"/>
  <c r="AM228" i="55"/>
  <c r="AM243" i="55" s="1"/>
  <c r="AM72" i="55"/>
  <c r="S365" i="55"/>
  <c r="S333" i="55"/>
  <c r="S329" i="55"/>
  <c r="S228" i="55"/>
  <c r="S243" i="55" s="1"/>
  <c r="S72" i="55"/>
  <c r="AI334" i="55"/>
  <c r="AI327" i="55"/>
  <c r="AI335" i="55"/>
  <c r="AI297" i="55"/>
  <c r="AI330" i="55" s="1"/>
  <c r="AI296" i="55"/>
  <c r="AI328" i="55" s="1"/>
  <c r="AI313" i="55"/>
  <c r="AI71" i="55"/>
  <c r="AT66" i="55"/>
  <c r="AJ81" i="55"/>
  <c r="AU81" i="55" s="1"/>
  <c r="AZ81" i="55"/>
  <c r="AH81" i="55"/>
  <c r="AS81" i="55" s="1"/>
  <c r="G365" i="55"/>
  <c r="G329" i="55"/>
  <c r="G333" i="55"/>
  <c r="G300" i="55"/>
  <c r="G228" i="55"/>
  <c r="G243" i="55" s="1"/>
  <c r="G72" i="55"/>
  <c r="J365" i="55"/>
  <c r="J333" i="55"/>
  <c r="J329" i="55"/>
  <c r="J300" i="55"/>
  <c r="J228" i="55"/>
  <c r="J243" i="55" s="1"/>
  <c r="J72" i="55"/>
  <c r="AI70" i="55"/>
  <c r="AO343" i="55"/>
  <c r="AO341" i="55"/>
  <c r="AO342" i="55"/>
  <c r="AW269" i="55"/>
  <c r="AO324" i="55"/>
  <c r="AO359" i="55"/>
  <c r="AO346" i="55"/>
  <c r="AO362" i="55"/>
  <c r="AO25" i="55"/>
  <c r="AT57" i="55"/>
  <c r="AO32" i="55"/>
  <c r="AH215" i="55"/>
  <c r="AS215" i="55" s="1"/>
  <c r="AS211" i="55"/>
  <c r="P220" i="55"/>
  <c r="AJ220" i="55" s="1"/>
  <c r="AU220" i="55" s="1"/>
  <c r="AJ215" i="55"/>
  <c r="AU215" i="55" s="1"/>
  <c r="L313" i="55"/>
  <c r="L327" i="55"/>
  <c r="L335" i="55"/>
  <c r="L297" i="55"/>
  <c r="L330" i="55" s="1"/>
  <c r="L334" i="55"/>
  <c r="L296" i="55"/>
  <c r="L328" i="55" s="1"/>
  <c r="L71" i="55"/>
  <c r="AR66" i="55"/>
  <c r="AN335" i="55"/>
  <c r="AN334" i="55"/>
  <c r="AN327" i="55"/>
  <c r="AN313" i="55"/>
  <c r="AN297" i="55"/>
  <c r="AN330" i="55" s="1"/>
  <c r="AN296" i="55"/>
  <c r="AN328" i="55" s="1"/>
  <c r="AO66" i="55"/>
  <c r="AN71" i="55"/>
  <c r="AV66" i="55"/>
  <c r="AZ70" i="55"/>
  <c r="AV57" i="55"/>
  <c r="AU343" i="55"/>
  <c r="AU342" i="55"/>
  <c r="AU341" i="55"/>
  <c r="AU324" i="55"/>
  <c r="AU346" i="55"/>
  <c r="AU362" i="55"/>
  <c r="T365" i="55"/>
  <c r="T333" i="55"/>
  <c r="T329" i="55"/>
  <c r="T300" i="55"/>
  <c r="T228" i="55"/>
  <c r="T243" i="55" s="1"/>
  <c r="T72" i="55"/>
  <c r="I365" i="55"/>
  <c r="I333" i="55"/>
  <c r="I329" i="55"/>
  <c r="I228" i="55"/>
  <c r="I243" i="55" s="1"/>
  <c r="I72" i="55"/>
  <c r="AU312" i="55"/>
  <c r="AU353" i="55"/>
  <c r="AU57" i="55"/>
  <c r="AA365" i="55"/>
  <c r="AA333" i="55"/>
  <c r="AA329" i="55"/>
  <c r="AA300" i="55"/>
  <c r="AA228" i="55"/>
  <c r="AA243" i="55" s="1"/>
  <c r="AA72" i="55"/>
  <c r="AY335" i="55"/>
  <c r="AY334" i="55"/>
  <c r="AY327" i="55"/>
  <c r="AY313" i="55"/>
  <c r="AY297" i="55"/>
  <c r="AY330" i="55" s="1"/>
  <c r="AY296" i="55"/>
  <c r="AY328" i="55" s="1"/>
  <c r="AR312" i="55"/>
  <c r="AR353" i="55"/>
  <c r="AR81" i="55"/>
  <c r="BC335" i="55"/>
  <c r="BC327" i="55"/>
  <c r="BC334" i="55"/>
  <c r="BC313" i="55"/>
  <c r="BC297" i="55"/>
  <c r="BC330" i="55" s="1"/>
  <c r="BC296" i="55"/>
  <c r="BC328" i="55" s="1"/>
  <c r="AD365" i="55"/>
  <c r="AD333" i="55"/>
  <c r="AD300" i="55"/>
  <c r="AD329" i="55"/>
  <c r="BA70" i="55"/>
  <c r="AD72" i="55"/>
  <c r="AD228" i="55"/>
  <c r="AC365" i="55"/>
  <c r="AC333" i="55"/>
  <c r="AC329" i="55"/>
  <c r="AC228" i="55"/>
  <c r="AC243" i="55" s="1"/>
  <c r="AC72" i="55"/>
  <c r="AV81" i="55"/>
  <c r="AO379" i="55"/>
  <c r="BB81" i="55"/>
  <c r="AS311" i="55"/>
  <c r="AR311" i="55"/>
  <c r="AR359" i="55"/>
  <c r="AY71" i="55"/>
  <c r="V333" i="55"/>
  <c r="V365" i="55"/>
  <c r="V329" i="55"/>
  <c r="V228" i="55"/>
  <c r="V243" i="55" s="1"/>
  <c r="V72" i="55"/>
  <c r="AO211" i="55"/>
  <c r="AN215" i="55"/>
  <c r="AV215" i="55" s="1"/>
  <c r="AV211" i="55"/>
  <c r="AS312" i="55"/>
  <c r="AS353" i="55"/>
  <c r="P365" i="55"/>
  <c r="P333" i="55"/>
  <c r="P329" i="55"/>
  <c r="P228" i="55"/>
  <c r="AJ70" i="55"/>
  <c r="P72" i="55"/>
  <c r="AO312" i="55"/>
  <c r="AW64" i="55"/>
  <c r="AW62" i="55" s="1"/>
  <c r="AO48" i="55"/>
  <c r="AO353" i="55"/>
  <c r="AK365" i="55"/>
  <c r="AK333" i="55"/>
  <c r="AK329" i="55"/>
  <c r="BC70" i="55"/>
  <c r="AN70" i="55"/>
  <c r="AK228" i="55"/>
  <c r="AK72" i="55"/>
  <c r="AT342" i="55"/>
  <c r="AT343" i="55"/>
  <c r="AT341" i="55"/>
  <c r="AT324" i="55"/>
  <c r="AT346" i="55"/>
  <c r="AT362" i="55"/>
  <c r="BA335" i="55"/>
  <c r="BA327" i="55"/>
  <c r="BA334" i="55"/>
  <c r="BA313" i="55"/>
  <c r="BA297" i="55"/>
  <c r="BA330" i="55" s="1"/>
  <c r="BA296" i="55"/>
  <c r="BA328" i="55" s="1"/>
  <c r="AV383" i="55"/>
  <c r="AV382" i="55"/>
  <c r="AV361" i="55"/>
  <c r="AV319" i="55"/>
  <c r="AV311" i="55"/>
  <c r="AV380" i="55"/>
  <c r="AV378" i="55"/>
  <c r="AV331" i="55"/>
  <c r="AV376" i="55"/>
  <c r="AV377" i="55"/>
  <c r="AV381" i="55"/>
  <c r="AV25" i="55"/>
  <c r="K365" i="55"/>
  <c r="K333" i="55"/>
  <c r="K329" i="55"/>
  <c r="K300" i="55"/>
  <c r="K228" i="55"/>
  <c r="K243" i="55" s="1"/>
  <c r="K72" i="55"/>
  <c r="D220" i="55"/>
  <c r="AY215" i="55"/>
  <c r="BD215" i="55"/>
  <c r="BA81" i="55"/>
  <c r="AU383" i="55"/>
  <c r="AU382" i="55"/>
  <c r="AU311" i="55"/>
  <c r="AU319" i="55"/>
  <c r="AU331" i="55"/>
  <c r="AU376" i="55"/>
  <c r="AU378" i="55"/>
  <c r="AU380" i="55"/>
  <c r="AU381" i="55"/>
  <c r="AU377" i="55"/>
  <c r="AU19" i="55"/>
  <c r="AU379" i="55"/>
  <c r="AU32" i="55"/>
  <c r="AV341" i="55"/>
  <c r="AV342" i="55"/>
  <c r="AV343" i="55"/>
  <c r="AV324" i="55"/>
  <c r="AV362" i="55"/>
  <c r="AV346" i="55"/>
  <c r="AV359" i="55"/>
  <c r="BB71" i="55"/>
  <c r="BD335" i="55"/>
  <c r="BD334" i="55"/>
  <c r="BD327" i="55"/>
  <c r="BD313" i="55"/>
  <c r="BD296" i="55"/>
  <c r="BD328" i="55" s="1"/>
  <c r="BD297" i="55"/>
  <c r="BD330" i="55" s="1"/>
  <c r="BD71" i="55"/>
  <c r="I238" i="9"/>
  <c r="I114" i="9"/>
  <c r="I84" i="9"/>
  <c r="AN11" i="54"/>
  <c r="AO11" i="54" s="1"/>
  <c r="AW11" i="54" s="1"/>
  <c r="AJ11" i="54"/>
  <c r="AU11" i="54" s="1"/>
  <c r="AI11" i="54"/>
  <c r="AT11" i="54" s="1"/>
  <c r="AH11" i="54"/>
  <c r="AS11" i="54" s="1"/>
  <c r="AA11" i="54"/>
  <c r="AV11" i="54"/>
  <c r="AR11" i="54"/>
  <c r="BD17" i="54"/>
  <c r="BC17" i="54"/>
  <c r="BB17" i="54"/>
  <c r="BA17" i="54"/>
  <c r="AZ17" i="54"/>
  <c r="AY17" i="54"/>
  <c r="AW17" i="54"/>
  <c r="AV17" i="54"/>
  <c r="AU17" i="54"/>
  <c r="AT17" i="54"/>
  <c r="AS17" i="54"/>
  <c r="AR17" i="54"/>
  <c r="AN17" i="54"/>
  <c r="AO17" i="54" s="1"/>
  <c r="AH17" i="54"/>
  <c r="AJ17" i="54"/>
  <c r="AI17" i="54"/>
  <c r="L17" i="54"/>
  <c r="AW91" i="54"/>
  <c r="AV91" i="54"/>
  <c r="AU91" i="54"/>
  <c r="AT91" i="54"/>
  <c r="AS91" i="54"/>
  <c r="AR91" i="54"/>
  <c r="AW81" i="54"/>
  <c r="AV81" i="54"/>
  <c r="AU81" i="54"/>
  <c r="AT81" i="54"/>
  <c r="AS81" i="54"/>
  <c r="AR81" i="54"/>
  <c r="AW80" i="54"/>
  <c r="AV80" i="54"/>
  <c r="AU80" i="54"/>
  <c r="AT80" i="54"/>
  <c r="AS80" i="54"/>
  <c r="AR80" i="54"/>
  <c r="AW79" i="54"/>
  <c r="AV79" i="54"/>
  <c r="AU79" i="54"/>
  <c r="AT79" i="54"/>
  <c r="AS79" i="54"/>
  <c r="AR79" i="54"/>
  <c r="AW78" i="54"/>
  <c r="AV78" i="54"/>
  <c r="AU78" i="54"/>
  <c r="AT78" i="54"/>
  <c r="AS78" i="54"/>
  <c r="AR78" i="54"/>
  <c r="AW90" i="54"/>
  <c r="AV90" i="54"/>
  <c r="AU90" i="54"/>
  <c r="AT90" i="54"/>
  <c r="AS90" i="54"/>
  <c r="AR90" i="54"/>
  <c r="AW89" i="54"/>
  <c r="AV89" i="54"/>
  <c r="AU89" i="54"/>
  <c r="AT89" i="54"/>
  <c r="AS89" i="54"/>
  <c r="AR89" i="54"/>
  <c r="AW88" i="54"/>
  <c r="AV88" i="54"/>
  <c r="AU88" i="54"/>
  <c r="AT88" i="54"/>
  <c r="AS88" i="54"/>
  <c r="AR88" i="54"/>
  <c r="AW87" i="54"/>
  <c r="AV87" i="54"/>
  <c r="AU87" i="54"/>
  <c r="AT87" i="54"/>
  <c r="AS87" i="54"/>
  <c r="AR87" i="54"/>
  <c r="AW86" i="54"/>
  <c r="AV86" i="54"/>
  <c r="AU86" i="54"/>
  <c r="AT86" i="54"/>
  <c r="AS86" i="54"/>
  <c r="AR86" i="54"/>
  <c r="AW85" i="54"/>
  <c r="AV85" i="54"/>
  <c r="AU85" i="54"/>
  <c r="AT85" i="54"/>
  <c r="AS85" i="54"/>
  <c r="AR85" i="54"/>
  <c r="AW84" i="54"/>
  <c r="AV84" i="54"/>
  <c r="AU84" i="54"/>
  <c r="AT84" i="54"/>
  <c r="AS84" i="54"/>
  <c r="AR84" i="54"/>
  <c r="AW290" i="54"/>
  <c r="AV290" i="54"/>
  <c r="AU290" i="54"/>
  <c r="AT290" i="54"/>
  <c r="AS290" i="54"/>
  <c r="AR290" i="54"/>
  <c r="AW288" i="54"/>
  <c r="AV288" i="54"/>
  <c r="AU288" i="54"/>
  <c r="AT288" i="54"/>
  <c r="AS288" i="54"/>
  <c r="AR288" i="54"/>
  <c r="AW286" i="54"/>
  <c r="AV286" i="54"/>
  <c r="AU286" i="54"/>
  <c r="AT286" i="54"/>
  <c r="AS286" i="54"/>
  <c r="AR286" i="54"/>
  <c r="AW285" i="54"/>
  <c r="AV285" i="54"/>
  <c r="AU285" i="54"/>
  <c r="AT285" i="54"/>
  <c r="AS285" i="54"/>
  <c r="AR285" i="54"/>
  <c r="AW284" i="54"/>
  <c r="AV284" i="54"/>
  <c r="AU284" i="54"/>
  <c r="AT284" i="54"/>
  <c r="AS284" i="54"/>
  <c r="AR284" i="54"/>
  <c r="AW283" i="54"/>
  <c r="AV283" i="54"/>
  <c r="AU283" i="54"/>
  <c r="AT283" i="54"/>
  <c r="AS283" i="54"/>
  <c r="AR283" i="54"/>
  <c r="AW281" i="54"/>
  <c r="AV281" i="54"/>
  <c r="AU281" i="54"/>
  <c r="AT281" i="54"/>
  <c r="AS281" i="54"/>
  <c r="AR281" i="54"/>
  <c r="AW280" i="54"/>
  <c r="AV280" i="54"/>
  <c r="AU280" i="54"/>
  <c r="AT280" i="54"/>
  <c r="AS280" i="54"/>
  <c r="AR280" i="54"/>
  <c r="AW278" i="54"/>
  <c r="AV278" i="54"/>
  <c r="AU278" i="54"/>
  <c r="AT278" i="54"/>
  <c r="AS278" i="54"/>
  <c r="AR278" i="54"/>
  <c r="AW277" i="54"/>
  <c r="AV277" i="54"/>
  <c r="AU277" i="54"/>
  <c r="AT277" i="54"/>
  <c r="AS277" i="54"/>
  <c r="AR277" i="54"/>
  <c r="AW274" i="54"/>
  <c r="AV274" i="54"/>
  <c r="AU274" i="54"/>
  <c r="AT274" i="54"/>
  <c r="AS274" i="54"/>
  <c r="AR274" i="54"/>
  <c r="AW273" i="54"/>
  <c r="AV273" i="54"/>
  <c r="AU273" i="54"/>
  <c r="AT273" i="54"/>
  <c r="AS273" i="54"/>
  <c r="AR273" i="54"/>
  <c r="AW272" i="54"/>
  <c r="AV272" i="54"/>
  <c r="AU272" i="54"/>
  <c r="AT272" i="54"/>
  <c r="AS272" i="54"/>
  <c r="AR272" i="54"/>
  <c r="AW271" i="54"/>
  <c r="AV271" i="54"/>
  <c r="AU271" i="54"/>
  <c r="AT271" i="54"/>
  <c r="AS271" i="54"/>
  <c r="AR271" i="54"/>
  <c r="AW269" i="54"/>
  <c r="AV269" i="54"/>
  <c r="AU269" i="54"/>
  <c r="AT269" i="54"/>
  <c r="AS269" i="54"/>
  <c r="AR269" i="54"/>
  <c r="AW268" i="54"/>
  <c r="AV268" i="54"/>
  <c r="AU268" i="54"/>
  <c r="AT268" i="54"/>
  <c r="AS268" i="54"/>
  <c r="AR268" i="54"/>
  <c r="AW267" i="54"/>
  <c r="AV267" i="54"/>
  <c r="AU267" i="54"/>
  <c r="AT267" i="54"/>
  <c r="AS267" i="54"/>
  <c r="AR267" i="54"/>
  <c r="AW266" i="54"/>
  <c r="AV266" i="54"/>
  <c r="AU266" i="54"/>
  <c r="AT266" i="54"/>
  <c r="AS266" i="54"/>
  <c r="AR266" i="54"/>
  <c r="AW265" i="54"/>
  <c r="AV265" i="54"/>
  <c r="AU265" i="54"/>
  <c r="AT265" i="54"/>
  <c r="AS265" i="54"/>
  <c r="AR265" i="54"/>
  <c r="AW263" i="54"/>
  <c r="AV263" i="54"/>
  <c r="AU263" i="54"/>
  <c r="AT263" i="54"/>
  <c r="AS263" i="54"/>
  <c r="AR263" i="54"/>
  <c r="AW262" i="54"/>
  <c r="AV262" i="54"/>
  <c r="AU262" i="54"/>
  <c r="AT262" i="54"/>
  <c r="AS262" i="54"/>
  <c r="AR262" i="54"/>
  <c r="AW261" i="54"/>
  <c r="AV261" i="54"/>
  <c r="AU261" i="54"/>
  <c r="AT261" i="54"/>
  <c r="AS261" i="54"/>
  <c r="AR261" i="54"/>
  <c r="AW260" i="54"/>
  <c r="AV260" i="54"/>
  <c r="AU260" i="54"/>
  <c r="AT260" i="54"/>
  <c r="AS260" i="54"/>
  <c r="AR260" i="54"/>
  <c r="AW259" i="54"/>
  <c r="AV259" i="54"/>
  <c r="AU259" i="54"/>
  <c r="AT259" i="54"/>
  <c r="AS259" i="54"/>
  <c r="AR259" i="54"/>
  <c r="AW257" i="54"/>
  <c r="AV257" i="54"/>
  <c r="AU257" i="54"/>
  <c r="AT257" i="54"/>
  <c r="AS257" i="54"/>
  <c r="AR257" i="54"/>
  <c r="AW256" i="54"/>
  <c r="AV256" i="54"/>
  <c r="AU256" i="54"/>
  <c r="AT256" i="54"/>
  <c r="AS256" i="54"/>
  <c r="AR256" i="54"/>
  <c r="AW255" i="54"/>
  <c r="AV255" i="54"/>
  <c r="AU255" i="54"/>
  <c r="AT255" i="54"/>
  <c r="AS255" i="54"/>
  <c r="AR255" i="54"/>
  <c r="AW254" i="54"/>
  <c r="AV254" i="54"/>
  <c r="AU254" i="54"/>
  <c r="AT254" i="54"/>
  <c r="AS254" i="54"/>
  <c r="AR254" i="54"/>
  <c r="AW253" i="54"/>
  <c r="AV253" i="54"/>
  <c r="AU253" i="54"/>
  <c r="AT253" i="54"/>
  <c r="AS253" i="54"/>
  <c r="AR253" i="54"/>
  <c r="AW252" i="54"/>
  <c r="AV252" i="54"/>
  <c r="AU252" i="54"/>
  <c r="AT252" i="54"/>
  <c r="AS252" i="54"/>
  <c r="AR252" i="54"/>
  <c r="AV243" i="54"/>
  <c r="AU243" i="54"/>
  <c r="AT243" i="54"/>
  <c r="AR243" i="54"/>
  <c r="AW241" i="54"/>
  <c r="AV241" i="54"/>
  <c r="AU241" i="54"/>
  <c r="AT241" i="54"/>
  <c r="AS241" i="54"/>
  <c r="AR241" i="54"/>
  <c r="AW240" i="54"/>
  <c r="AV240" i="54"/>
  <c r="AU240" i="54"/>
  <c r="AT240" i="54"/>
  <c r="AS240" i="54"/>
  <c r="AR240" i="54"/>
  <c r="AW239" i="54"/>
  <c r="AV239" i="54"/>
  <c r="AU239" i="54"/>
  <c r="AT239" i="54"/>
  <c r="AS239" i="54"/>
  <c r="AR239" i="54"/>
  <c r="AW238" i="54"/>
  <c r="AV238" i="54"/>
  <c r="AU238" i="54"/>
  <c r="AT238" i="54"/>
  <c r="AS238" i="54"/>
  <c r="AR238" i="54"/>
  <c r="AW235" i="54"/>
  <c r="AV235" i="54"/>
  <c r="AU235" i="54"/>
  <c r="AT235" i="54"/>
  <c r="AS235" i="54"/>
  <c r="AR235" i="54"/>
  <c r="AW234" i="54"/>
  <c r="AV234" i="54"/>
  <c r="AU234" i="54"/>
  <c r="AT234" i="54"/>
  <c r="AS234" i="54"/>
  <c r="AR234" i="54"/>
  <c r="AW233" i="54"/>
  <c r="AV233" i="54"/>
  <c r="AU233" i="54"/>
  <c r="AT233" i="54"/>
  <c r="AS233" i="54"/>
  <c r="AR233" i="54"/>
  <c r="AW232" i="54"/>
  <c r="AV232" i="54"/>
  <c r="AU232" i="54"/>
  <c r="AT232" i="54"/>
  <c r="AS232" i="54"/>
  <c r="AR232" i="54"/>
  <c r="AW231" i="54"/>
  <c r="AV231" i="54"/>
  <c r="AU231" i="54"/>
  <c r="AT231" i="54"/>
  <c r="AS231" i="54"/>
  <c r="AR231" i="54"/>
  <c r="AV228" i="54"/>
  <c r="AU228" i="54"/>
  <c r="AT228" i="54"/>
  <c r="AR228" i="54"/>
  <c r="AW220" i="54"/>
  <c r="AV220" i="54"/>
  <c r="AU220" i="54"/>
  <c r="AT220" i="54"/>
  <c r="AS220" i="54"/>
  <c r="AR220" i="54"/>
  <c r="AW218" i="54"/>
  <c r="AV218" i="54"/>
  <c r="AU218" i="54"/>
  <c r="AT218" i="54"/>
  <c r="AS218" i="54"/>
  <c r="AR218" i="54"/>
  <c r="AW215" i="54"/>
  <c r="AV215" i="54"/>
  <c r="AU215" i="54"/>
  <c r="AT215" i="54"/>
  <c r="AS215" i="54"/>
  <c r="AR215" i="54"/>
  <c r="AW213" i="54"/>
  <c r="AV213" i="54"/>
  <c r="AU213" i="54"/>
  <c r="AT213" i="54"/>
  <c r="AS213" i="54"/>
  <c r="AR213" i="54"/>
  <c r="AW211" i="54"/>
  <c r="AV211" i="54"/>
  <c r="AU211" i="54"/>
  <c r="AT211" i="54"/>
  <c r="AS211" i="54"/>
  <c r="AR211" i="54"/>
  <c r="AW209" i="54"/>
  <c r="AV209" i="54"/>
  <c r="AU209" i="54"/>
  <c r="AT209" i="54"/>
  <c r="AS209" i="54"/>
  <c r="AR209" i="54"/>
  <c r="AW207" i="54"/>
  <c r="AV207" i="54"/>
  <c r="AU207" i="54"/>
  <c r="AT207" i="54"/>
  <c r="AS207" i="54"/>
  <c r="AR207" i="54"/>
  <c r="AW206" i="54"/>
  <c r="AV206" i="54"/>
  <c r="AU206" i="54"/>
  <c r="AT206" i="54"/>
  <c r="AS206" i="54"/>
  <c r="AR206" i="54"/>
  <c r="AW205" i="54"/>
  <c r="AV205" i="54"/>
  <c r="AU205" i="54"/>
  <c r="AT205" i="54"/>
  <c r="AS205" i="54"/>
  <c r="AR205" i="54"/>
  <c r="AW203" i="54"/>
  <c r="AV203" i="54"/>
  <c r="AU203" i="54"/>
  <c r="AT203" i="54"/>
  <c r="AS203" i="54"/>
  <c r="AR203" i="54"/>
  <c r="AW202" i="54"/>
  <c r="AV202" i="54"/>
  <c r="AU202" i="54"/>
  <c r="AT202" i="54"/>
  <c r="AS202" i="54"/>
  <c r="AR202" i="54"/>
  <c r="AW201" i="54"/>
  <c r="AV201" i="54"/>
  <c r="AU201" i="54"/>
  <c r="AT201" i="54"/>
  <c r="AS201" i="54"/>
  <c r="AR201" i="54"/>
  <c r="AW200" i="54"/>
  <c r="AV200" i="54"/>
  <c r="AU200" i="54"/>
  <c r="AT200" i="54"/>
  <c r="AS200" i="54"/>
  <c r="AR200" i="54"/>
  <c r="AW196" i="54"/>
  <c r="AV196" i="54"/>
  <c r="AU196" i="54"/>
  <c r="AT196" i="54"/>
  <c r="AS196" i="54"/>
  <c r="AR196" i="54"/>
  <c r="AW194" i="54"/>
  <c r="AV194" i="54"/>
  <c r="AU194" i="54"/>
  <c r="AT194" i="54"/>
  <c r="AS194" i="54"/>
  <c r="AR194" i="54"/>
  <c r="AW193" i="54"/>
  <c r="AV193" i="54"/>
  <c r="AU193" i="54"/>
  <c r="AT193" i="54"/>
  <c r="AS193" i="54"/>
  <c r="AR193" i="54"/>
  <c r="AW192" i="54"/>
  <c r="AV192" i="54"/>
  <c r="AU192" i="54"/>
  <c r="AT192" i="54"/>
  <c r="AS192" i="54"/>
  <c r="AR192" i="54"/>
  <c r="AW191" i="54"/>
  <c r="AV191" i="54"/>
  <c r="AU191" i="54"/>
  <c r="AT191" i="54"/>
  <c r="AS191" i="54"/>
  <c r="AR191" i="54"/>
  <c r="AW190" i="54"/>
  <c r="AV190" i="54"/>
  <c r="AU190" i="54"/>
  <c r="AT190" i="54"/>
  <c r="AS190" i="54"/>
  <c r="AR190" i="54"/>
  <c r="AW188" i="54"/>
  <c r="AV188" i="54"/>
  <c r="AU188" i="54"/>
  <c r="AT188" i="54"/>
  <c r="AS188" i="54"/>
  <c r="AR188" i="54"/>
  <c r="AW187" i="54"/>
  <c r="AV187" i="54"/>
  <c r="AU187" i="54"/>
  <c r="AT187" i="54"/>
  <c r="AS187" i="54"/>
  <c r="AR187" i="54"/>
  <c r="AW186" i="54"/>
  <c r="AV186" i="54"/>
  <c r="AU186" i="54"/>
  <c r="AT186" i="54"/>
  <c r="AS186" i="54"/>
  <c r="AR186" i="54"/>
  <c r="AW185" i="54"/>
  <c r="AV185" i="54"/>
  <c r="AU185" i="54"/>
  <c r="AT185" i="54"/>
  <c r="AS185" i="54"/>
  <c r="AR185" i="54"/>
  <c r="AW181" i="54"/>
  <c r="AV181" i="54"/>
  <c r="AU181" i="54"/>
  <c r="AT181" i="54"/>
  <c r="AS181" i="54"/>
  <c r="AR181" i="54"/>
  <c r="AW179" i="54"/>
  <c r="AV179" i="54"/>
  <c r="AU179" i="54"/>
  <c r="AT179" i="54"/>
  <c r="AS179" i="54"/>
  <c r="AR179" i="54"/>
  <c r="AW178" i="54"/>
  <c r="AV178" i="54"/>
  <c r="AU178" i="54"/>
  <c r="AT178" i="54"/>
  <c r="AS178" i="54"/>
  <c r="AR178" i="54"/>
  <c r="AW177" i="54"/>
  <c r="AV177" i="54"/>
  <c r="AU177" i="54"/>
  <c r="AT177" i="54"/>
  <c r="AS177" i="54"/>
  <c r="AR177" i="54"/>
  <c r="AW176" i="54"/>
  <c r="AV176" i="54"/>
  <c r="AU176" i="54"/>
  <c r="AT176" i="54"/>
  <c r="AS176" i="54"/>
  <c r="AR176" i="54"/>
  <c r="AW175" i="54"/>
  <c r="AV175" i="54"/>
  <c r="AU175" i="54"/>
  <c r="AT175" i="54"/>
  <c r="AS175" i="54"/>
  <c r="AR175" i="54"/>
  <c r="AW173" i="54"/>
  <c r="AV173" i="54"/>
  <c r="AU173" i="54"/>
  <c r="AT173" i="54"/>
  <c r="AS173" i="54"/>
  <c r="AR173" i="54"/>
  <c r="AW172" i="54"/>
  <c r="AV172" i="54"/>
  <c r="AU172" i="54"/>
  <c r="AT172" i="54"/>
  <c r="AS172" i="54"/>
  <c r="AR172" i="54"/>
  <c r="AW171" i="54"/>
  <c r="AV171" i="54"/>
  <c r="AU171" i="54"/>
  <c r="AT171" i="54"/>
  <c r="AS171" i="54"/>
  <c r="AR171" i="54"/>
  <c r="AW170" i="54"/>
  <c r="AV170" i="54"/>
  <c r="AU170" i="54"/>
  <c r="AT170" i="54"/>
  <c r="AS170" i="54"/>
  <c r="AR170" i="54"/>
  <c r="AW169" i="54"/>
  <c r="AV169" i="54"/>
  <c r="AU169" i="54"/>
  <c r="AT169" i="54"/>
  <c r="AS169" i="54"/>
  <c r="AR169" i="54"/>
  <c r="AW168" i="54"/>
  <c r="AV168" i="54"/>
  <c r="AU168" i="54"/>
  <c r="AT168" i="54"/>
  <c r="AS168" i="54"/>
  <c r="AR168" i="54"/>
  <c r="AW159" i="54"/>
  <c r="AV159" i="54"/>
  <c r="AU159" i="54"/>
  <c r="AT159" i="54"/>
  <c r="AS159" i="54"/>
  <c r="AR159" i="54"/>
  <c r="AW157" i="54"/>
  <c r="AV157" i="54"/>
  <c r="AU157" i="54"/>
  <c r="AT157" i="54"/>
  <c r="AS157" i="54"/>
  <c r="AR157" i="54"/>
  <c r="AW156" i="54"/>
  <c r="AV156" i="54"/>
  <c r="AU156" i="54"/>
  <c r="AT156" i="54"/>
  <c r="AS156" i="54"/>
  <c r="AR156" i="54"/>
  <c r="AW155" i="54"/>
  <c r="AV155" i="54"/>
  <c r="AU155" i="54"/>
  <c r="AT155" i="54"/>
  <c r="AS155" i="54"/>
  <c r="AR155" i="54"/>
  <c r="AW154" i="54"/>
  <c r="AV154" i="54"/>
  <c r="AU154" i="54"/>
  <c r="AT154" i="54"/>
  <c r="AS154" i="54"/>
  <c r="AR154" i="54"/>
  <c r="AW152" i="54"/>
  <c r="AV152" i="54"/>
  <c r="AU152" i="54"/>
  <c r="AT152" i="54"/>
  <c r="AS152" i="54"/>
  <c r="AR152" i="54"/>
  <c r="AW144" i="54"/>
  <c r="AV144" i="54"/>
  <c r="AU144" i="54"/>
  <c r="AT144" i="54"/>
  <c r="AS144" i="54"/>
  <c r="AR144" i="54"/>
  <c r="AW143" i="54"/>
  <c r="AV143" i="54"/>
  <c r="AU143" i="54"/>
  <c r="AT143" i="54"/>
  <c r="AS143" i="54"/>
  <c r="AR143" i="54"/>
  <c r="AW141" i="54"/>
  <c r="AV141" i="54"/>
  <c r="AU141" i="54"/>
  <c r="AT141" i="54"/>
  <c r="AS141" i="54"/>
  <c r="AR141" i="54"/>
  <c r="AW137" i="54"/>
  <c r="AV137" i="54"/>
  <c r="AU137" i="54"/>
  <c r="AT137" i="54"/>
  <c r="AS137" i="54"/>
  <c r="AR137" i="54"/>
  <c r="AW136" i="54"/>
  <c r="AV136" i="54"/>
  <c r="AU136" i="54"/>
  <c r="AT136" i="54"/>
  <c r="AS136" i="54"/>
  <c r="AR136" i="54"/>
  <c r="AW135" i="54"/>
  <c r="AV135" i="54"/>
  <c r="AU135" i="54"/>
  <c r="AT135" i="54"/>
  <c r="AS135" i="54"/>
  <c r="AR135" i="54"/>
  <c r="AW134" i="54"/>
  <c r="AV134" i="54"/>
  <c r="AU134" i="54"/>
  <c r="AT134" i="54"/>
  <c r="AS134" i="54"/>
  <c r="AR134" i="54"/>
  <c r="AW133" i="54"/>
  <c r="AV133" i="54"/>
  <c r="AU133" i="54"/>
  <c r="AT133" i="54"/>
  <c r="AS133" i="54"/>
  <c r="AR133" i="54"/>
  <c r="AW130" i="54"/>
  <c r="AV130" i="54"/>
  <c r="AU130" i="54"/>
  <c r="AT130" i="54"/>
  <c r="AS130" i="54"/>
  <c r="AR130" i="54"/>
  <c r="AW128" i="54"/>
  <c r="AV128" i="54"/>
  <c r="AU128" i="54"/>
  <c r="AT128" i="54"/>
  <c r="AS128" i="54"/>
  <c r="AR128" i="54"/>
  <c r="AW127" i="54"/>
  <c r="AV127" i="54"/>
  <c r="AU127" i="54"/>
  <c r="AT127" i="54"/>
  <c r="AS127" i="54"/>
  <c r="AR127" i="54"/>
  <c r="AW126" i="54"/>
  <c r="AV126" i="54"/>
  <c r="AU126" i="54"/>
  <c r="AT126" i="54"/>
  <c r="AS126" i="54"/>
  <c r="AR126" i="54"/>
  <c r="AW125" i="54"/>
  <c r="AV125" i="54"/>
  <c r="AU125" i="54"/>
  <c r="AT125" i="54"/>
  <c r="AS125" i="54"/>
  <c r="AR125" i="54"/>
  <c r="AW122" i="54"/>
  <c r="AV122" i="54"/>
  <c r="AU122" i="54"/>
  <c r="AT122" i="54"/>
  <c r="AS122" i="54"/>
  <c r="AR122" i="54"/>
  <c r="AW121" i="54"/>
  <c r="AV121" i="54"/>
  <c r="AU121" i="54"/>
  <c r="AT121" i="54"/>
  <c r="AS121" i="54"/>
  <c r="AR121" i="54"/>
  <c r="AW120" i="54"/>
  <c r="AV120" i="54"/>
  <c r="AU120" i="54"/>
  <c r="AT120" i="54"/>
  <c r="AS120" i="54"/>
  <c r="AR120" i="54"/>
  <c r="AW119" i="54"/>
  <c r="AV119" i="54"/>
  <c r="AU119" i="54"/>
  <c r="AT119" i="54"/>
  <c r="AS119" i="54"/>
  <c r="AR119" i="54"/>
  <c r="AW118" i="54"/>
  <c r="AV118" i="54"/>
  <c r="AU118" i="54"/>
  <c r="AT118" i="54"/>
  <c r="AS118" i="54"/>
  <c r="AR118" i="54"/>
  <c r="AW117" i="54"/>
  <c r="AV117" i="54"/>
  <c r="AU117" i="54"/>
  <c r="AT117" i="54"/>
  <c r="AS117" i="54"/>
  <c r="AR117" i="54"/>
  <c r="AW116" i="54"/>
  <c r="AV116" i="54"/>
  <c r="AU116" i="54"/>
  <c r="AT116" i="54"/>
  <c r="AS116" i="54"/>
  <c r="AR116" i="54"/>
  <c r="AW113" i="54"/>
  <c r="AV113" i="54"/>
  <c r="AU113" i="54"/>
  <c r="AT113" i="54"/>
  <c r="AS113" i="54"/>
  <c r="AR113" i="54"/>
  <c r="AW112" i="54"/>
  <c r="AV112" i="54"/>
  <c r="AU112" i="54"/>
  <c r="AT112" i="54"/>
  <c r="AS112" i="54"/>
  <c r="AR112" i="54"/>
  <c r="AW111" i="54"/>
  <c r="AV111" i="54"/>
  <c r="AU111" i="54"/>
  <c r="AT111" i="54"/>
  <c r="AS111" i="54"/>
  <c r="AR111" i="54"/>
  <c r="AW110" i="54"/>
  <c r="AV110" i="54"/>
  <c r="AU110" i="54"/>
  <c r="AT110" i="54"/>
  <c r="AS110" i="54"/>
  <c r="AR110" i="54"/>
  <c r="AW109" i="54"/>
  <c r="AV109" i="54"/>
  <c r="AU109" i="54"/>
  <c r="AT109" i="54"/>
  <c r="AS109" i="54"/>
  <c r="AR109" i="54"/>
  <c r="AW108" i="54"/>
  <c r="AV108" i="54"/>
  <c r="AU108" i="54"/>
  <c r="AT108" i="54"/>
  <c r="AS108" i="54"/>
  <c r="AR108" i="54"/>
  <c r="AW105" i="54"/>
  <c r="AV105" i="54"/>
  <c r="AU105" i="54"/>
  <c r="AT105" i="54"/>
  <c r="AS105" i="54"/>
  <c r="AR105" i="54"/>
  <c r="AW103" i="54"/>
  <c r="AV103" i="54"/>
  <c r="AU103" i="54"/>
  <c r="AT103" i="54"/>
  <c r="AS103" i="54"/>
  <c r="AR103" i="54"/>
  <c r="AW102" i="54"/>
  <c r="AV102" i="54"/>
  <c r="AU102" i="54"/>
  <c r="AT102" i="54"/>
  <c r="AS102" i="54"/>
  <c r="AR102" i="54"/>
  <c r="AW101" i="54"/>
  <c r="AV101" i="54"/>
  <c r="AU101" i="54"/>
  <c r="AT101" i="54"/>
  <c r="AS101" i="54"/>
  <c r="AR101" i="54"/>
  <c r="AW100" i="54"/>
  <c r="AV100" i="54"/>
  <c r="AU100" i="54"/>
  <c r="AT100" i="54"/>
  <c r="AS100" i="54"/>
  <c r="AR100" i="54"/>
  <c r="AW99" i="54"/>
  <c r="AV99" i="54"/>
  <c r="AU99" i="54"/>
  <c r="AT99" i="54"/>
  <c r="AS99" i="54"/>
  <c r="AR99" i="54"/>
  <c r="AW98" i="54"/>
  <c r="AV98" i="54"/>
  <c r="AU98" i="54"/>
  <c r="AT98" i="54"/>
  <c r="AS98" i="54"/>
  <c r="AR98" i="54"/>
  <c r="AW97" i="54"/>
  <c r="AV97" i="54"/>
  <c r="AU97" i="54"/>
  <c r="AT97" i="54"/>
  <c r="AS97" i="54"/>
  <c r="AR97" i="54"/>
  <c r="AW96" i="54"/>
  <c r="AV96" i="54"/>
  <c r="AU96" i="54"/>
  <c r="AT96" i="54"/>
  <c r="AS96" i="54"/>
  <c r="AR96" i="54"/>
  <c r="AW95" i="54"/>
  <c r="AV95" i="54"/>
  <c r="AU95" i="54"/>
  <c r="AT95" i="54"/>
  <c r="AS95" i="54"/>
  <c r="AR95" i="54"/>
  <c r="AW94" i="54"/>
  <c r="AV94" i="54"/>
  <c r="AU94" i="54"/>
  <c r="AT94" i="54"/>
  <c r="AS94" i="54"/>
  <c r="AR94" i="54"/>
  <c r="AV72" i="54"/>
  <c r="AU72" i="54"/>
  <c r="AT72" i="54"/>
  <c r="AS72" i="54"/>
  <c r="AR72" i="54"/>
  <c r="AV71" i="54"/>
  <c r="AU71" i="54"/>
  <c r="AT71" i="54"/>
  <c r="AS71" i="54"/>
  <c r="AR71" i="54"/>
  <c r="AW70" i="54"/>
  <c r="AV70" i="54"/>
  <c r="AU70" i="54"/>
  <c r="AT70" i="54"/>
  <c r="AS70" i="54"/>
  <c r="AR70" i="54"/>
  <c r="AW68" i="54"/>
  <c r="AV68" i="54"/>
  <c r="AU68" i="54"/>
  <c r="AT68" i="54"/>
  <c r="AS68" i="54"/>
  <c r="AR68" i="54"/>
  <c r="AV57" i="54"/>
  <c r="AU57" i="54"/>
  <c r="AT57" i="54"/>
  <c r="AS57" i="54"/>
  <c r="AR57" i="54"/>
  <c r="AW59" i="54"/>
  <c r="AV59" i="54"/>
  <c r="AU59" i="54"/>
  <c r="AT59" i="54"/>
  <c r="AS59" i="54"/>
  <c r="AR59" i="54"/>
  <c r="AW54" i="54"/>
  <c r="AV54" i="54"/>
  <c r="AU54" i="54"/>
  <c r="AT54" i="54"/>
  <c r="AS54" i="54"/>
  <c r="AR54" i="54"/>
  <c r="AW53" i="54"/>
  <c r="AV53" i="54"/>
  <c r="AU53" i="54"/>
  <c r="AT53" i="54"/>
  <c r="AS53" i="54"/>
  <c r="AR53" i="54"/>
  <c r="AW52" i="54"/>
  <c r="AV52" i="54"/>
  <c r="AU52" i="54"/>
  <c r="AT52" i="54"/>
  <c r="AS52" i="54"/>
  <c r="AR52" i="54"/>
  <c r="AW51" i="54"/>
  <c r="AV51" i="54"/>
  <c r="AU51" i="54"/>
  <c r="AT51" i="54"/>
  <c r="AS51" i="54"/>
  <c r="AR51" i="54"/>
  <c r="AW50" i="54"/>
  <c r="AV50" i="54"/>
  <c r="AU50" i="54"/>
  <c r="AT50" i="54"/>
  <c r="AS50" i="54"/>
  <c r="AR50" i="54"/>
  <c r="AW47" i="54"/>
  <c r="AV47" i="54"/>
  <c r="AU47" i="54"/>
  <c r="AT47" i="54"/>
  <c r="AS47" i="54"/>
  <c r="AR47" i="54"/>
  <c r="AW43" i="54"/>
  <c r="AV43" i="54"/>
  <c r="AU43" i="54"/>
  <c r="AU19" i="54" s="1"/>
  <c r="AT43" i="54"/>
  <c r="AT41" i="54" s="1"/>
  <c r="AS43" i="54"/>
  <c r="AR43" i="54"/>
  <c r="AV41" i="54"/>
  <c r="AU41" i="54"/>
  <c r="AS41" i="54"/>
  <c r="AR41" i="54"/>
  <c r="AW38" i="54"/>
  <c r="AV38" i="54"/>
  <c r="AU38" i="54"/>
  <c r="AT38" i="54"/>
  <c r="AS38" i="54"/>
  <c r="AR38" i="54"/>
  <c r="AW37" i="54"/>
  <c r="AV37" i="54"/>
  <c r="AU37" i="54"/>
  <c r="AT37" i="54"/>
  <c r="AS37" i="54"/>
  <c r="AR37" i="54"/>
  <c r="AW36" i="54"/>
  <c r="AV36" i="54"/>
  <c r="AU36" i="54"/>
  <c r="AT36" i="54"/>
  <c r="AS36" i="54"/>
  <c r="AR36" i="54"/>
  <c r="AW35" i="54"/>
  <c r="AV35" i="54"/>
  <c r="AU35" i="54"/>
  <c r="AT35" i="54"/>
  <c r="AS35" i="54"/>
  <c r="AR35" i="54"/>
  <c r="AW34" i="54"/>
  <c r="AV34" i="54"/>
  <c r="AU34" i="54"/>
  <c r="AT34" i="54"/>
  <c r="AS34" i="54"/>
  <c r="AR34" i="54"/>
  <c r="AV32" i="54"/>
  <c r="AU32" i="54"/>
  <c r="AT32" i="54"/>
  <c r="AS32" i="54"/>
  <c r="AR32" i="54"/>
  <c r="AV25" i="54"/>
  <c r="AU25" i="54"/>
  <c r="AS25" i="54"/>
  <c r="AR25" i="54"/>
  <c r="AW22" i="54"/>
  <c r="AV22" i="54"/>
  <c r="AU22" i="54"/>
  <c r="AT22" i="54"/>
  <c r="AS22" i="54"/>
  <c r="AR22" i="54"/>
  <c r="AW21" i="54"/>
  <c r="AV21" i="54"/>
  <c r="AU21" i="54"/>
  <c r="AT21" i="54"/>
  <c r="AS21" i="54"/>
  <c r="AR21" i="54"/>
  <c r="AV19" i="54"/>
  <c r="AR19" i="54"/>
  <c r="AV18" i="54"/>
  <c r="AU18" i="54"/>
  <c r="AT18" i="54"/>
  <c r="AR18" i="54"/>
  <c r="AW16" i="54"/>
  <c r="AV16" i="54"/>
  <c r="AU16" i="54"/>
  <c r="AT16" i="54"/>
  <c r="AS16" i="54"/>
  <c r="AR16" i="54"/>
  <c r="AW15" i="54"/>
  <c r="AV15" i="54"/>
  <c r="AU15" i="54"/>
  <c r="AT15" i="54"/>
  <c r="AS15" i="54"/>
  <c r="AR15" i="54"/>
  <c r="AW14" i="54"/>
  <c r="AV14" i="54"/>
  <c r="AU14" i="54"/>
  <c r="AT14" i="54"/>
  <c r="AS14" i="54"/>
  <c r="AR14" i="54"/>
  <c r="AW13" i="54"/>
  <c r="AV13" i="54"/>
  <c r="AU13" i="54"/>
  <c r="AT13" i="54"/>
  <c r="AS13" i="54"/>
  <c r="AR13" i="54"/>
  <c r="AW66" i="54"/>
  <c r="AV66" i="54"/>
  <c r="AU66" i="54"/>
  <c r="AT66" i="54"/>
  <c r="AS66" i="54"/>
  <c r="AR66" i="54"/>
  <c r="AW64" i="54"/>
  <c r="AV64" i="54"/>
  <c r="AU64" i="54"/>
  <c r="AT64" i="54"/>
  <c r="AS64" i="54"/>
  <c r="AR64" i="54"/>
  <c r="AW56" i="54"/>
  <c r="AV56" i="54"/>
  <c r="AU56" i="54"/>
  <c r="AT56" i="54"/>
  <c r="AS56" i="54"/>
  <c r="AR56" i="54"/>
  <c r="AW61" i="54"/>
  <c r="AV61" i="54"/>
  <c r="AU61" i="54"/>
  <c r="AT61" i="54"/>
  <c r="AS61" i="54"/>
  <c r="AR61" i="54"/>
  <c r="AW60" i="54"/>
  <c r="AV60" i="54"/>
  <c r="AU60" i="54"/>
  <c r="AT60" i="54"/>
  <c r="AS60" i="54"/>
  <c r="AR60" i="54"/>
  <c r="AW55" i="54"/>
  <c r="AV55" i="54"/>
  <c r="AU55" i="54"/>
  <c r="AT55" i="54"/>
  <c r="AS55" i="54"/>
  <c r="AR55" i="54"/>
  <c r="AW40" i="54"/>
  <c r="AV40" i="54"/>
  <c r="AU40" i="54"/>
  <c r="AT40" i="54"/>
  <c r="AS40" i="54"/>
  <c r="AR40" i="54"/>
  <c r="AW39" i="54"/>
  <c r="AV39" i="54"/>
  <c r="AU39" i="54"/>
  <c r="AT39" i="54"/>
  <c r="AS39" i="54"/>
  <c r="AR39" i="54"/>
  <c r="AW31" i="54"/>
  <c r="AV31" i="54"/>
  <c r="AU31" i="54"/>
  <c r="AT31" i="54"/>
  <c r="AS31" i="54"/>
  <c r="AR31" i="54"/>
  <c r="AW30" i="54"/>
  <c r="AV30" i="54"/>
  <c r="AU30" i="54"/>
  <c r="AT30" i="54"/>
  <c r="AS30" i="54"/>
  <c r="AR30" i="54"/>
  <c r="AW29" i="54"/>
  <c r="AV29" i="54"/>
  <c r="AU29" i="54"/>
  <c r="AT29" i="54"/>
  <c r="AS29" i="54"/>
  <c r="AR29" i="54"/>
  <c r="AW28" i="54"/>
  <c r="AV28" i="54"/>
  <c r="AU28" i="54"/>
  <c r="AT28" i="54"/>
  <c r="AS28" i="54"/>
  <c r="AR28" i="54"/>
  <c r="AW27" i="54"/>
  <c r="AV27" i="54"/>
  <c r="AU27" i="54"/>
  <c r="AT27" i="54"/>
  <c r="AS27" i="54"/>
  <c r="AR27" i="54"/>
  <c r="AW24" i="54"/>
  <c r="AV24" i="54"/>
  <c r="AU24" i="54"/>
  <c r="AT24" i="54"/>
  <c r="AS24" i="54"/>
  <c r="AR24" i="54"/>
  <c r="AW23" i="54"/>
  <c r="AV23" i="54"/>
  <c r="AU23" i="54"/>
  <c r="AT23" i="54"/>
  <c r="AS23" i="54"/>
  <c r="AR23" i="54"/>
  <c r="AW25" i="54"/>
  <c r="AW32" i="54"/>
  <c r="AW41" i="54"/>
  <c r="AR48" i="54"/>
  <c r="AS48" i="54"/>
  <c r="AT48" i="54"/>
  <c r="AU48" i="54"/>
  <c r="AV48" i="54"/>
  <c r="AW48" i="54"/>
  <c r="AW57" i="54"/>
  <c r="AR62" i="54"/>
  <c r="AS62" i="54"/>
  <c r="AT62" i="54"/>
  <c r="AU62" i="54"/>
  <c r="AV62" i="54"/>
  <c r="AW62" i="54"/>
  <c r="AW71" i="54"/>
  <c r="AW72" i="54"/>
  <c r="AW287" i="53"/>
  <c r="AV287" i="53"/>
  <c r="AU287" i="53"/>
  <c r="AT287" i="53"/>
  <c r="AS287" i="53"/>
  <c r="AR287" i="53"/>
  <c r="AW285" i="53"/>
  <c r="AV285" i="53"/>
  <c r="AU285" i="53"/>
  <c r="AT285" i="53"/>
  <c r="AS285" i="53"/>
  <c r="AR285" i="53"/>
  <c r="AW283" i="53"/>
  <c r="AV283" i="53"/>
  <c r="AU283" i="53"/>
  <c r="AT283" i="53"/>
  <c r="AS283" i="53"/>
  <c r="AR283" i="53"/>
  <c r="AW282" i="53"/>
  <c r="AV282" i="53"/>
  <c r="AU282" i="53"/>
  <c r="AT282" i="53"/>
  <c r="AS282" i="53"/>
  <c r="AR282" i="53"/>
  <c r="AW281" i="53"/>
  <c r="AV281" i="53"/>
  <c r="AU281" i="53"/>
  <c r="AT281" i="53"/>
  <c r="AS281" i="53"/>
  <c r="AR281" i="53"/>
  <c r="AW280" i="53"/>
  <c r="AV280" i="53"/>
  <c r="AU280" i="53"/>
  <c r="AT280" i="53"/>
  <c r="AS280" i="53"/>
  <c r="AR280" i="53"/>
  <c r="AW278" i="53"/>
  <c r="AV278" i="53"/>
  <c r="AU278" i="53"/>
  <c r="AT278" i="53"/>
  <c r="AS278" i="53"/>
  <c r="AR278" i="53"/>
  <c r="AW277" i="53"/>
  <c r="AV277" i="53"/>
  <c r="AU277" i="53"/>
  <c r="AT277" i="53"/>
  <c r="AS277" i="53"/>
  <c r="AR277" i="53"/>
  <c r="AW275" i="53"/>
  <c r="AV275" i="53"/>
  <c r="AU275" i="53"/>
  <c r="AT275" i="53"/>
  <c r="AS275" i="53"/>
  <c r="AR275" i="53"/>
  <c r="AW274" i="53"/>
  <c r="AV274" i="53"/>
  <c r="AU274" i="53"/>
  <c r="AT274" i="53"/>
  <c r="AS274" i="53"/>
  <c r="AR274" i="53"/>
  <c r="AW271" i="53"/>
  <c r="AV271" i="53"/>
  <c r="AU271" i="53"/>
  <c r="AT271" i="53"/>
  <c r="AS271" i="53"/>
  <c r="AR271" i="53"/>
  <c r="AW270" i="53"/>
  <c r="AV270" i="53"/>
  <c r="AU270" i="53"/>
  <c r="AT270" i="53"/>
  <c r="AS270" i="53"/>
  <c r="AR270" i="53"/>
  <c r="AW269" i="53"/>
  <c r="AV269" i="53"/>
  <c r="AU269" i="53"/>
  <c r="AT269" i="53"/>
  <c r="AS269" i="53"/>
  <c r="AR269" i="53"/>
  <c r="AW268" i="53"/>
  <c r="AV268" i="53"/>
  <c r="AU268" i="53"/>
  <c r="AT268" i="53"/>
  <c r="AS268" i="53"/>
  <c r="AR268" i="53"/>
  <c r="AW266" i="53"/>
  <c r="AV266" i="53"/>
  <c r="AU266" i="53"/>
  <c r="AT266" i="53"/>
  <c r="AS266" i="53"/>
  <c r="AR266" i="53"/>
  <c r="AW265" i="53"/>
  <c r="AV265" i="53"/>
  <c r="AU265" i="53"/>
  <c r="AT265" i="53"/>
  <c r="AS265" i="53"/>
  <c r="AR265" i="53"/>
  <c r="AW264" i="53"/>
  <c r="AV264" i="53"/>
  <c r="AU264" i="53"/>
  <c r="AT264" i="53"/>
  <c r="AS264" i="53"/>
  <c r="AR264" i="53"/>
  <c r="AW263" i="53"/>
  <c r="AV263" i="53"/>
  <c r="AU263" i="53"/>
  <c r="AT263" i="53"/>
  <c r="AS263" i="53"/>
  <c r="AR263" i="53"/>
  <c r="AW262" i="53"/>
  <c r="AV262" i="53"/>
  <c r="AU262" i="53"/>
  <c r="AT262" i="53"/>
  <c r="AS262" i="53"/>
  <c r="AR262" i="53"/>
  <c r="AW260" i="53"/>
  <c r="AV260" i="53"/>
  <c r="AU260" i="53"/>
  <c r="AT260" i="53"/>
  <c r="AS260" i="53"/>
  <c r="AR260" i="53"/>
  <c r="AW259" i="53"/>
  <c r="AV259" i="53"/>
  <c r="AU259" i="53"/>
  <c r="AT259" i="53"/>
  <c r="AS259" i="53"/>
  <c r="AR259" i="53"/>
  <c r="AW258" i="53"/>
  <c r="AV258" i="53"/>
  <c r="AU258" i="53"/>
  <c r="AT258" i="53"/>
  <c r="AS258" i="53"/>
  <c r="AR258" i="53"/>
  <c r="AW257" i="53"/>
  <c r="AV257" i="53"/>
  <c r="AU257" i="53"/>
  <c r="AT257" i="53"/>
  <c r="AS257" i="53"/>
  <c r="AR257" i="53"/>
  <c r="AW256" i="53"/>
  <c r="AV256" i="53"/>
  <c r="AU256" i="53"/>
  <c r="AT256" i="53"/>
  <c r="AS256" i="53"/>
  <c r="AR256" i="53"/>
  <c r="AW254" i="53"/>
  <c r="AV254" i="53"/>
  <c r="AU254" i="53"/>
  <c r="AT254" i="53"/>
  <c r="AS254" i="53"/>
  <c r="AR254" i="53"/>
  <c r="AW253" i="53"/>
  <c r="AV253" i="53"/>
  <c r="AU253" i="53"/>
  <c r="AT253" i="53"/>
  <c r="AS253" i="53"/>
  <c r="AR253" i="53"/>
  <c r="AW252" i="53"/>
  <c r="AV252" i="53"/>
  <c r="AU252" i="53"/>
  <c r="AT252" i="53"/>
  <c r="AS252" i="53"/>
  <c r="AR252" i="53"/>
  <c r="AW251" i="53"/>
  <c r="AV251" i="53"/>
  <c r="AU251" i="53"/>
  <c r="AT251" i="53"/>
  <c r="AS251" i="53"/>
  <c r="AR251" i="53"/>
  <c r="AW250" i="53"/>
  <c r="AV250" i="53"/>
  <c r="AU250" i="53"/>
  <c r="AT250" i="53"/>
  <c r="AS250" i="53"/>
  <c r="AR250" i="53"/>
  <c r="AW249" i="53"/>
  <c r="AV249" i="53"/>
  <c r="AU249" i="53"/>
  <c r="AT249" i="53"/>
  <c r="AS249" i="53"/>
  <c r="AR249" i="53"/>
  <c r="AW240" i="53"/>
  <c r="AV240" i="53"/>
  <c r="AU240" i="53"/>
  <c r="AT240" i="53"/>
  <c r="AS240" i="53"/>
  <c r="AR240" i="53"/>
  <c r="AW238" i="53"/>
  <c r="AV238" i="53"/>
  <c r="AU238" i="53"/>
  <c r="AT238" i="53"/>
  <c r="AS238" i="53"/>
  <c r="AR238" i="53"/>
  <c r="AW237" i="53"/>
  <c r="AV237" i="53"/>
  <c r="AU237" i="53"/>
  <c r="AT237" i="53"/>
  <c r="AS237" i="53"/>
  <c r="AR237" i="53"/>
  <c r="AW236" i="53"/>
  <c r="AV236" i="53"/>
  <c r="AU236" i="53"/>
  <c r="AT236" i="53"/>
  <c r="AS236" i="53"/>
  <c r="AR236" i="53"/>
  <c r="AW235" i="53"/>
  <c r="AV235" i="53"/>
  <c r="AU235" i="53"/>
  <c r="AT235" i="53"/>
  <c r="AS235" i="53"/>
  <c r="AR235" i="53"/>
  <c r="AW232" i="53"/>
  <c r="AV232" i="53"/>
  <c r="AU232" i="53"/>
  <c r="AT232" i="53"/>
  <c r="AS232" i="53"/>
  <c r="AR232" i="53"/>
  <c r="AW231" i="53"/>
  <c r="AV231" i="53"/>
  <c r="AU231" i="53"/>
  <c r="AT231" i="53"/>
  <c r="AS231" i="53"/>
  <c r="AR231" i="53"/>
  <c r="AW230" i="53"/>
  <c r="AV230" i="53"/>
  <c r="AU230" i="53"/>
  <c r="AT230" i="53"/>
  <c r="AS230" i="53"/>
  <c r="AR230" i="53"/>
  <c r="AW229" i="53"/>
  <c r="AV229" i="53"/>
  <c r="AU229" i="53"/>
  <c r="AT229" i="53"/>
  <c r="AS229" i="53"/>
  <c r="AR229" i="53"/>
  <c r="AW228" i="53"/>
  <c r="AV228" i="53"/>
  <c r="AU228" i="53"/>
  <c r="AT228" i="53"/>
  <c r="AS228" i="53"/>
  <c r="AR228" i="53"/>
  <c r="AW225" i="53"/>
  <c r="AV225" i="53"/>
  <c r="AU225" i="53"/>
  <c r="AT225" i="53"/>
  <c r="AS225" i="53"/>
  <c r="AR225" i="53"/>
  <c r="AW217" i="53"/>
  <c r="AV217" i="53"/>
  <c r="AU217" i="53"/>
  <c r="AT217" i="53"/>
  <c r="AS217" i="53"/>
  <c r="AR217" i="53"/>
  <c r="AW215" i="53"/>
  <c r="AV215" i="53"/>
  <c r="AU215" i="53"/>
  <c r="AT215" i="53"/>
  <c r="AS215" i="53"/>
  <c r="AR215" i="53"/>
  <c r="AW212" i="53"/>
  <c r="AV212" i="53"/>
  <c r="AU212" i="53"/>
  <c r="AT212" i="53"/>
  <c r="AS212" i="53"/>
  <c r="AR212" i="53"/>
  <c r="AW210" i="53"/>
  <c r="AV210" i="53"/>
  <c r="AU210" i="53"/>
  <c r="AT210" i="53"/>
  <c r="AS210" i="53"/>
  <c r="AR210" i="53"/>
  <c r="AW208" i="53"/>
  <c r="AV208" i="53"/>
  <c r="AU208" i="53"/>
  <c r="AT208" i="53"/>
  <c r="AS208" i="53"/>
  <c r="AR208" i="53"/>
  <c r="AW206" i="53"/>
  <c r="AV206" i="53"/>
  <c r="AU206" i="53"/>
  <c r="AT206" i="53"/>
  <c r="AS206" i="53"/>
  <c r="AR206" i="53"/>
  <c r="AW204" i="53"/>
  <c r="AV204" i="53"/>
  <c r="AU204" i="53"/>
  <c r="AT204" i="53"/>
  <c r="AS204" i="53"/>
  <c r="AR204" i="53"/>
  <c r="AW203" i="53"/>
  <c r="AV203" i="53"/>
  <c r="AU203" i="53"/>
  <c r="AT203" i="53"/>
  <c r="AS203" i="53"/>
  <c r="AR203" i="53"/>
  <c r="AW202" i="53"/>
  <c r="AV202" i="53"/>
  <c r="AU202" i="53"/>
  <c r="AT202" i="53"/>
  <c r="AS202" i="53"/>
  <c r="AR202" i="53"/>
  <c r="AW200" i="53"/>
  <c r="AV200" i="53"/>
  <c r="AU200" i="53"/>
  <c r="AT200" i="53"/>
  <c r="AS200" i="53"/>
  <c r="AR200" i="53"/>
  <c r="AW199" i="53"/>
  <c r="AV199" i="53"/>
  <c r="AU199" i="53"/>
  <c r="AT199" i="53"/>
  <c r="AS199" i="53"/>
  <c r="AR199" i="53"/>
  <c r="AW198" i="53"/>
  <c r="AV198" i="53"/>
  <c r="AU198" i="53"/>
  <c r="AT198" i="53"/>
  <c r="AS198" i="53"/>
  <c r="AR198" i="53"/>
  <c r="AW197" i="53"/>
  <c r="AV197" i="53"/>
  <c r="AU197" i="53"/>
  <c r="AT197" i="53"/>
  <c r="AS197" i="53"/>
  <c r="AR197" i="53"/>
  <c r="AW193" i="53"/>
  <c r="AV193" i="53"/>
  <c r="AU193" i="53"/>
  <c r="AT193" i="53"/>
  <c r="AS193" i="53"/>
  <c r="AR193" i="53"/>
  <c r="AW191" i="53"/>
  <c r="AV191" i="53"/>
  <c r="AU191" i="53"/>
  <c r="AT191" i="53"/>
  <c r="AS191" i="53"/>
  <c r="AR191" i="53"/>
  <c r="AW190" i="53"/>
  <c r="AV190" i="53"/>
  <c r="AU190" i="53"/>
  <c r="AT190" i="53"/>
  <c r="AS190" i="53"/>
  <c r="AR190" i="53"/>
  <c r="AW189" i="53"/>
  <c r="AV189" i="53"/>
  <c r="AU189" i="53"/>
  <c r="AT189" i="53"/>
  <c r="AS189" i="53"/>
  <c r="AR189" i="53"/>
  <c r="AW188" i="53"/>
  <c r="AV188" i="53"/>
  <c r="AU188" i="53"/>
  <c r="AT188" i="53"/>
  <c r="AS188" i="53"/>
  <c r="AR188" i="53"/>
  <c r="AW187" i="53"/>
  <c r="AV187" i="53"/>
  <c r="AU187" i="53"/>
  <c r="AT187" i="53"/>
  <c r="AS187" i="53"/>
  <c r="AR187" i="53"/>
  <c r="AW185" i="53"/>
  <c r="AV185" i="53"/>
  <c r="AU185" i="53"/>
  <c r="AT185" i="53"/>
  <c r="AS185" i="53"/>
  <c r="AR185" i="53"/>
  <c r="AW184" i="53"/>
  <c r="AV184" i="53"/>
  <c r="AU184" i="53"/>
  <c r="AT184" i="53"/>
  <c r="AS184" i="53"/>
  <c r="AR184" i="53"/>
  <c r="AW183" i="53"/>
  <c r="AV183" i="53"/>
  <c r="AU183" i="53"/>
  <c r="AT183" i="53"/>
  <c r="AS183" i="53"/>
  <c r="AR183" i="53"/>
  <c r="AW182" i="53"/>
  <c r="AV182" i="53"/>
  <c r="AU182" i="53"/>
  <c r="AT182" i="53"/>
  <c r="AS182" i="53"/>
  <c r="AR182" i="53"/>
  <c r="AW178" i="53"/>
  <c r="AV178" i="53"/>
  <c r="AU178" i="53"/>
  <c r="AT178" i="53"/>
  <c r="AS178" i="53"/>
  <c r="AR178" i="53"/>
  <c r="AW176" i="53"/>
  <c r="AV176" i="53"/>
  <c r="AU176" i="53"/>
  <c r="AT176" i="53"/>
  <c r="AS176" i="53"/>
  <c r="AR176" i="53"/>
  <c r="AW175" i="53"/>
  <c r="AV175" i="53"/>
  <c r="AU175" i="53"/>
  <c r="AT175" i="53"/>
  <c r="AS175" i="53"/>
  <c r="AR175" i="53"/>
  <c r="AW174" i="53"/>
  <c r="AV174" i="53"/>
  <c r="AU174" i="53"/>
  <c r="AT174" i="53"/>
  <c r="AS174" i="53"/>
  <c r="AR174" i="53"/>
  <c r="AW173" i="53"/>
  <c r="AV173" i="53"/>
  <c r="AU173" i="53"/>
  <c r="AT173" i="53"/>
  <c r="AS173" i="53"/>
  <c r="AR173" i="53"/>
  <c r="AW172" i="53"/>
  <c r="AV172" i="53"/>
  <c r="AU172" i="53"/>
  <c r="AT172" i="53"/>
  <c r="AS172" i="53"/>
  <c r="AR172" i="53"/>
  <c r="AW170" i="53"/>
  <c r="AV170" i="53"/>
  <c r="AU170" i="53"/>
  <c r="AT170" i="53"/>
  <c r="AS170" i="53"/>
  <c r="AR170" i="53"/>
  <c r="AW169" i="53"/>
  <c r="AV169" i="53"/>
  <c r="AU169" i="53"/>
  <c r="AT169" i="53"/>
  <c r="AS169" i="53"/>
  <c r="AR169" i="53"/>
  <c r="AW168" i="53"/>
  <c r="AV168" i="53"/>
  <c r="AU168" i="53"/>
  <c r="AT168" i="53"/>
  <c r="AS168" i="53"/>
  <c r="AR168" i="53"/>
  <c r="AW167" i="53"/>
  <c r="AV167" i="53"/>
  <c r="AU167" i="53"/>
  <c r="AT167" i="53"/>
  <c r="AS167" i="53"/>
  <c r="AR167" i="53"/>
  <c r="AW166" i="53"/>
  <c r="AV166" i="53"/>
  <c r="AU166" i="53"/>
  <c r="AT166" i="53"/>
  <c r="AS166" i="53"/>
  <c r="AR166" i="53"/>
  <c r="AW165" i="53"/>
  <c r="AV165" i="53"/>
  <c r="AU165" i="53"/>
  <c r="AT165" i="53"/>
  <c r="AS165" i="53"/>
  <c r="AR165" i="53"/>
  <c r="AW156" i="53"/>
  <c r="AV156" i="53"/>
  <c r="AU156" i="53"/>
  <c r="AT156" i="53"/>
  <c r="AS156" i="53"/>
  <c r="AR156" i="53"/>
  <c r="AW154" i="53"/>
  <c r="AV154" i="53"/>
  <c r="AU154" i="53"/>
  <c r="AT154" i="53"/>
  <c r="AS154" i="53"/>
  <c r="AR154" i="53"/>
  <c r="AW153" i="53"/>
  <c r="AV153" i="53"/>
  <c r="AU153" i="53"/>
  <c r="AT153" i="53"/>
  <c r="AS153" i="53"/>
  <c r="AR153" i="53"/>
  <c r="AW152" i="53"/>
  <c r="AV152" i="53"/>
  <c r="AU152" i="53"/>
  <c r="AT152" i="53"/>
  <c r="AS152" i="53"/>
  <c r="AR152" i="53"/>
  <c r="AW151" i="53"/>
  <c r="AV151" i="53"/>
  <c r="AU151" i="53"/>
  <c r="AT151" i="53"/>
  <c r="AS151" i="53"/>
  <c r="AR151" i="53"/>
  <c r="AW149" i="53"/>
  <c r="AV149" i="53"/>
  <c r="AU149" i="53"/>
  <c r="AT149" i="53"/>
  <c r="AS149" i="53"/>
  <c r="AR149" i="53"/>
  <c r="AW141" i="53"/>
  <c r="AV141" i="53"/>
  <c r="AU141" i="53"/>
  <c r="AT141" i="53"/>
  <c r="AS141" i="53"/>
  <c r="AR141" i="53"/>
  <c r="AV140" i="53"/>
  <c r="AU140" i="53"/>
  <c r="AR140" i="53"/>
  <c r="AW138" i="53"/>
  <c r="AV138" i="53"/>
  <c r="AU138" i="53"/>
  <c r="AT138" i="53"/>
  <c r="AS138" i="53"/>
  <c r="AR138" i="53"/>
  <c r="AW134" i="53"/>
  <c r="AV134" i="53"/>
  <c r="AU134" i="53"/>
  <c r="AT134" i="53"/>
  <c r="AS134" i="53"/>
  <c r="AR134" i="53"/>
  <c r="AW133" i="53"/>
  <c r="AV133" i="53"/>
  <c r="AU133" i="53"/>
  <c r="AT133" i="53"/>
  <c r="AS133" i="53"/>
  <c r="AR133" i="53"/>
  <c r="AW132" i="53"/>
  <c r="AV132" i="53"/>
  <c r="AU132" i="53"/>
  <c r="AT132" i="53"/>
  <c r="AS132" i="53"/>
  <c r="AR132" i="53"/>
  <c r="AW131" i="53"/>
  <c r="AV131" i="53"/>
  <c r="AU131" i="53"/>
  <c r="AT131" i="53"/>
  <c r="AS131" i="53"/>
  <c r="AR131" i="53"/>
  <c r="AW130" i="53"/>
  <c r="AV130" i="53"/>
  <c r="AU130" i="53"/>
  <c r="AT130" i="53"/>
  <c r="AS130" i="53"/>
  <c r="AR130" i="53"/>
  <c r="AW127" i="53"/>
  <c r="AV127" i="53"/>
  <c r="AU127" i="53"/>
  <c r="AT127" i="53"/>
  <c r="AS127" i="53"/>
  <c r="AR127" i="53"/>
  <c r="AW125" i="53"/>
  <c r="AV125" i="53"/>
  <c r="AU125" i="53"/>
  <c r="AT125" i="53"/>
  <c r="AS125" i="53"/>
  <c r="AR125" i="53"/>
  <c r="AW124" i="53"/>
  <c r="AV124" i="53"/>
  <c r="AU124" i="53"/>
  <c r="AT124" i="53"/>
  <c r="AS124" i="53"/>
  <c r="AR124" i="53"/>
  <c r="AW123" i="53"/>
  <c r="AV123" i="53"/>
  <c r="AU123" i="53"/>
  <c r="AT123" i="53"/>
  <c r="AS123" i="53"/>
  <c r="AR123" i="53"/>
  <c r="AW122" i="53"/>
  <c r="AV122" i="53"/>
  <c r="AU122" i="53"/>
  <c r="AT122" i="53"/>
  <c r="AS122" i="53"/>
  <c r="AR122" i="53"/>
  <c r="AW119" i="53"/>
  <c r="AV119" i="53"/>
  <c r="AU119" i="53"/>
  <c r="AT119" i="53"/>
  <c r="AS119" i="53"/>
  <c r="AR119" i="53"/>
  <c r="AW118" i="53"/>
  <c r="AV118" i="53"/>
  <c r="AU118" i="53"/>
  <c r="AT118" i="53"/>
  <c r="AS118" i="53"/>
  <c r="AR118" i="53"/>
  <c r="AW117" i="53"/>
  <c r="AV117" i="53"/>
  <c r="AU117" i="53"/>
  <c r="AT117" i="53"/>
  <c r="AS117" i="53"/>
  <c r="AR117" i="53"/>
  <c r="AW116" i="53"/>
  <c r="AV116" i="53"/>
  <c r="AU116" i="53"/>
  <c r="AT116" i="53"/>
  <c r="AS116" i="53"/>
  <c r="AR116" i="53"/>
  <c r="AW115" i="53"/>
  <c r="AV115" i="53"/>
  <c r="AU115" i="53"/>
  <c r="AT115" i="53"/>
  <c r="AS115" i="53"/>
  <c r="AR115" i="53"/>
  <c r="AW114" i="53"/>
  <c r="AV114" i="53"/>
  <c r="AU114" i="53"/>
  <c r="AT114" i="53"/>
  <c r="AS114" i="53"/>
  <c r="AR114" i="53"/>
  <c r="AW113" i="53"/>
  <c r="AV113" i="53"/>
  <c r="AU113" i="53"/>
  <c r="AT113" i="53"/>
  <c r="AS113" i="53"/>
  <c r="AR113" i="53"/>
  <c r="AW110" i="53"/>
  <c r="AV110" i="53"/>
  <c r="AU110" i="53"/>
  <c r="AT110" i="53"/>
  <c r="AS110" i="53"/>
  <c r="AR110" i="53"/>
  <c r="AW109" i="53"/>
  <c r="AV109" i="53"/>
  <c r="AU109" i="53"/>
  <c r="AT109" i="53"/>
  <c r="AS109" i="53"/>
  <c r="AR109" i="53"/>
  <c r="AW108" i="53"/>
  <c r="AV108" i="53"/>
  <c r="AU108" i="53"/>
  <c r="AT108" i="53"/>
  <c r="AS108" i="53"/>
  <c r="AR108" i="53"/>
  <c r="AW107" i="53"/>
  <c r="AV107" i="53"/>
  <c r="AU107" i="53"/>
  <c r="AT107" i="53"/>
  <c r="AS107" i="53"/>
  <c r="AR107" i="53"/>
  <c r="AW106" i="53"/>
  <c r="AV106" i="53"/>
  <c r="AU106" i="53"/>
  <c r="AT106" i="53"/>
  <c r="AS106" i="53"/>
  <c r="AR106" i="53"/>
  <c r="AW105" i="53"/>
  <c r="AV105" i="53"/>
  <c r="AU105" i="53"/>
  <c r="AT105" i="53"/>
  <c r="AS105" i="53"/>
  <c r="AR105" i="53"/>
  <c r="AW102" i="53"/>
  <c r="AV102" i="53"/>
  <c r="AU102" i="53"/>
  <c r="AT102" i="53"/>
  <c r="AS102" i="53"/>
  <c r="AR102" i="53"/>
  <c r="AW100" i="53"/>
  <c r="AV100" i="53"/>
  <c r="AU100" i="53"/>
  <c r="AT100" i="53"/>
  <c r="AS100" i="53"/>
  <c r="AR100" i="53"/>
  <c r="AW99" i="53"/>
  <c r="AV99" i="53"/>
  <c r="AU99" i="53"/>
  <c r="AT99" i="53"/>
  <c r="AS99" i="53"/>
  <c r="AR99" i="53"/>
  <c r="AW98" i="53"/>
  <c r="AV98" i="53"/>
  <c r="AU98" i="53"/>
  <c r="AT98" i="53"/>
  <c r="AS98" i="53"/>
  <c r="AR98" i="53"/>
  <c r="AW97" i="53"/>
  <c r="AV97" i="53"/>
  <c r="AU97" i="53"/>
  <c r="AT97" i="53"/>
  <c r="AS97" i="53"/>
  <c r="AR97" i="53"/>
  <c r="AW96" i="53"/>
  <c r="AV96" i="53"/>
  <c r="AU96" i="53"/>
  <c r="AT96" i="53"/>
  <c r="AS96" i="53"/>
  <c r="AR96" i="53"/>
  <c r="AW95" i="53"/>
  <c r="AV95" i="53"/>
  <c r="AU95" i="53"/>
  <c r="AT95" i="53"/>
  <c r="AS95" i="53"/>
  <c r="AR95" i="53"/>
  <c r="AW94" i="53"/>
  <c r="AV94" i="53"/>
  <c r="AU94" i="53"/>
  <c r="AT94" i="53"/>
  <c r="AS94" i="53"/>
  <c r="AR94" i="53"/>
  <c r="AW93" i="53"/>
  <c r="AV93" i="53"/>
  <c r="AU93" i="53"/>
  <c r="AT93" i="53"/>
  <c r="AS93" i="53"/>
  <c r="AR93" i="53"/>
  <c r="AW92" i="53"/>
  <c r="AV92" i="53"/>
  <c r="AU92" i="53"/>
  <c r="AT92" i="53"/>
  <c r="AS92" i="53"/>
  <c r="AR92" i="53"/>
  <c r="AW91" i="53"/>
  <c r="AV91" i="53"/>
  <c r="AU91" i="53"/>
  <c r="AT91" i="53"/>
  <c r="AS91" i="53"/>
  <c r="AR91" i="53"/>
  <c r="AW88" i="53"/>
  <c r="AV88" i="53"/>
  <c r="AU88" i="53"/>
  <c r="AT88" i="53"/>
  <c r="AS88" i="53"/>
  <c r="AR88" i="53"/>
  <c r="AW87" i="53"/>
  <c r="AV87" i="53"/>
  <c r="AU87" i="53"/>
  <c r="AT87" i="53"/>
  <c r="AS87" i="53"/>
  <c r="AR87" i="53"/>
  <c r="AW86" i="53"/>
  <c r="AV86" i="53"/>
  <c r="AU86" i="53"/>
  <c r="AT86" i="53"/>
  <c r="AS86" i="53"/>
  <c r="AR86" i="53"/>
  <c r="AW85" i="53"/>
  <c r="AV85" i="53"/>
  <c r="AU85" i="53"/>
  <c r="AT85" i="53"/>
  <c r="AS85" i="53"/>
  <c r="AR85" i="53"/>
  <c r="AW84" i="53"/>
  <c r="AV84" i="53"/>
  <c r="AU84" i="53"/>
  <c r="AT84" i="53"/>
  <c r="AS84" i="53"/>
  <c r="AR84" i="53"/>
  <c r="AW83" i="53"/>
  <c r="AV83" i="53"/>
  <c r="AU83" i="53"/>
  <c r="AT83" i="53"/>
  <c r="AS83" i="53"/>
  <c r="AR83" i="53"/>
  <c r="AW82" i="53"/>
  <c r="AV82" i="53"/>
  <c r="AU82" i="53"/>
  <c r="AT82" i="53"/>
  <c r="AS82" i="53"/>
  <c r="AR82" i="53"/>
  <c r="AW81" i="53"/>
  <c r="AV81" i="53"/>
  <c r="AU81" i="53"/>
  <c r="AT81" i="53"/>
  <c r="AS81" i="53"/>
  <c r="AR81" i="53"/>
  <c r="AW78" i="53"/>
  <c r="AV78" i="53"/>
  <c r="AU78" i="53"/>
  <c r="AT78" i="53"/>
  <c r="AS78" i="53"/>
  <c r="AR78" i="53"/>
  <c r="AW77" i="53"/>
  <c r="AV77" i="53"/>
  <c r="AU77" i="53"/>
  <c r="AT77" i="53"/>
  <c r="AS77" i="53"/>
  <c r="AR77" i="53"/>
  <c r="AT70" i="53"/>
  <c r="AW69" i="53"/>
  <c r="AW71" i="53" s="1"/>
  <c r="AV69" i="53"/>
  <c r="AV71" i="53" s="1"/>
  <c r="AU69" i="53"/>
  <c r="AU71" i="53" s="1"/>
  <c r="AT69" i="53"/>
  <c r="AT71" i="53" s="1"/>
  <c r="AS69" i="53"/>
  <c r="AS71" i="53" s="1"/>
  <c r="AR69" i="53"/>
  <c r="AR71" i="53" s="1"/>
  <c r="AW67" i="53"/>
  <c r="AV67" i="53"/>
  <c r="AU67" i="53"/>
  <c r="AT67" i="53"/>
  <c r="AS67" i="53"/>
  <c r="AR67" i="53"/>
  <c r="AW65" i="53"/>
  <c r="AW70" i="53" s="1"/>
  <c r="AV65" i="53"/>
  <c r="AV70" i="53" s="1"/>
  <c r="AU65" i="53"/>
  <c r="AU70" i="53" s="1"/>
  <c r="AT65" i="53"/>
  <c r="AS65" i="53"/>
  <c r="AS70" i="53" s="1"/>
  <c r="AR65" i="53"/>
  <c r="AR70" i="53" s="1"/>
  <c r="AW63" i="53"/>
  <c r="AV63" i="53"/>
  <c r="AU63" i="53"/>
  <c r="AT63" i="53"/>
  <c r="AS63" i="53"/>
  <c r="AR63" i="53"/>
  <c r="AV61" i="53"/>
  <c r="AR61" i="53"/>
  <c r="AW60" i="53"/>
  <c r="AW61" i="53" s="1"/>
  <c r="AV60" i="53"/>
  <c r="AU60" i="53"/>
  <c r="AU61" i="53" s="1"/>
  <c r="AT60" i="53"/>
  <c r="AT61" i="53" s="1"/>
  <c r="AS60" i="53"/>
  <c r="AS61" i="53" s="1"/>
  <c r="AR60" i="53"/>
  <c r="AW59" i="53"/>
  <c r="AV59" i="53"/>
  <c r="AU59" i="53"/>
  <c r="AT59" i="53"/>
  <c r="AS59" i="53"/>
  <c r="AR59" i="53"/>
  <c r="AW58" i="53"/>
  <c r="AV58" i="53"/>
  <c r="AU58" i="53"/>
  <c r="AT58" i="53"/>
  <c r="AS58" i="53"/>
  <c r="AR58" i="53"/>
  <c r="AV56" i="53"/>
  <c r="AR56" i="53"/>
  <c r="AW55" i="53"/>
  <c r="AW56" i="53" s="1"/>
  <c r="AV55" i="53"/>
  <c r="AU55" i="53"/>
  <c r="AU56" i="53" s="1"/>
  <c r="AT55" i="53"/>
  <c r="AT56" i="53" s="1"/>
  <c r="AS55" i="53"/>
  <c r="AS56" i="53" s="1"/>
  <c r="AR55" i="53"/>
  <c r="AW54" i="53"/>
  <c r="AV54" i="53"/>
  <c r="AU54" i="53"/>
  <c r="AT54" i="53"/>
  <c r="AS54" i="53"/>
  <c r="AR54" i="53"/>
  <c r="AW53" i="53"/>
  <c r="AV53" i="53"/>
  <c r="AU53" i="53"/>
  <c r="AT53" i="53"/>
  <c r="AS53" i="53"/>
  <c r="AR53" i="53"/>
  <c r="AW52" i="53"/>
  <c r="AV52" i="53"/>
  <c r="AU52" i="53"/>
  <c r="AT52" i="53"/>
  <c r="AS52" i="53"/>
  <c r="AR52" i="53"/>
  <c r="AW51" i="53"/>
  <c r="AV51" i="53"/>
  <c r="AU51" i="53"/>
  <c r="AT51" i="53"/>
  <c r="AS51" i="53"/>
  <c r="AR51" i="53"/>
  <c r="AW50" i="53"/>
  <c r="AV50" i="53"/>
  <c r="AU50" i="53"/>
  <c r="AT50" i="53"/>
  <c r="AS50" i="53"/>
  <c r="AR50" i="53"/>
  <c r="AW49" i="53"/>
  <c r="AV49" i="53"/>
  <c r="AU49" i="53"/>
  <c r="AT49" i="53"/>
  <c r="AS49" i="53"/>
  <c r="AR49" i="53"/>
  <c r="AV47" i="53"/>
  <c r="AR47" i="53"/>
  <c r="AW46" i="53"/>
  <c r="AW47" i="53" s="1"/>
  <c r="AV46" i="53"/>
  <c r="AU46" i="53"/>
  <c r="AU47" i="53" s="1"/>
  <c r="AT46" i="53"/>
  <c r="AT47" i="53" s="1"/>
  <c r="AS46" i="53"/>
  <c r="AS47" i="53" s="1"/>
  <c r="AR46" i="53"/>
  <c r="AW42" i="53"/>
  <c r="AV42" i="53"/>
  <c r="AU42" i="53"/>
  <c r="AT42" i="53"/>
  <c r="AS42" i="53"/>
  <c r="AR42" i="53"/>
  <c r="AT40" i="53"/>
  <c r="AW39" i="53"/>
  <c r="AW40" i="53" s="1"/>
  <c r="AV39" i="53"/>
  <c r="AV40" i="53" s="1"/>
  <c r="AU39" i="53"/>
  <c r="AU40" i="53" s="1"/>
  <c r="AT39" i="53"/>
  <c r="AS39" i="53"/>
  <c r="AS40" i="53" s="1"/>
  <c r="AR39" i="53"/>
  <c r="AR40" i="53" s="1"/>
  <c r="AW38" i="53"/>
  <c r="AV38" i="53"/>
  <c r="AU38" i="53"/>
  <c r="AT38" i="53"/>
  <c r="AS38" i="53"/>
  <c r="AR38" i="53"/>
  <c r="AW37" i="53"/>
  <c r="AV37" i="53"/>
  <c r="AU37" i="53"/>
  <c r="AT37" i="53"/>
  <c r="AS37" i="53"/>
  <c r="AR37" i="53"/>
  <c r="AW36" i="53"/>
  <c r="AV36" i="53"/>
  <c r="AU36" i="53"/>
  <c r="AT36" i="53"/>
  <c r="AS36" i="53"/>
  <c r="AR36" i="53"/>
  <c r="AW35" i="53"/>
  <c r="AV35" i="53"/>
  <c r="AU35" i="53"/>
  <c r="AT35" i="53"/>
  <c r="AS35" i="53"/>
  <c r="AR35" i="53"/>
  <c r="AW34" i="53"/>
  <c r="AV34" i="53"/>
  <c r="AU34" i="53"/>
  <c r="AT34" i="53"/>
  <c r="AS34" i="53"/>
  <c r="AR34" i="53"/>
  <c r="AW33" i="53"/>
  <c r="AV33" i="53"/>
  <c r="AU33" i="53"/>
  <c r="AT33" i="53"/>
  <c r="AS33" i="53"/>
  <c r="AR33" i="53"/>
  <c r="AT31" i="53"/>
  <c r="AW30" i="53"/>
  <c r="AW31" i="53" s="1"/>
  <c r="AV30" i="53"/>
  <c r="AV31" i="53" s="1"/>
  <c r="AU30" i="53"/>
  <c r="AU31" i="53" s="1"/>
  <c r="AT30" i="53"/>
  <c r="AS30" i="53"/>
  <c r="AS31" i="53" s="1"/>
  <c r="AR30" i="53"/>
  <c r="AR31" i="53" s="1"/>
  <c r="AW29" i="53"/>
  <c r="AV29" i="53"/>
  <c r="AU29" i="53"/>
  <c r="AT29" i="53"/>
  <c r="AS29" i="53"/>
  <c r="AR29" i="53"/>
  <c r="AW28" i="53"/>
  <c r="AV28" i="53"/>
  <c r="AU28" i="53"/>
  <c r="AT28" i="53"/>
  <c r="AS28" i="53"/>
  <c r="AR28" i="53"/>
  <c r="AW27" i="53"/>
  <c r="AV27" i="53"/>
  <c r="AU27" i="53"/>
  <c r="AT27" i="53"/>
  <c r="AS27" i="53"/>
  <c r="AR27" i="53"/>
  <c r="AW26" i="53"/>
  <c r="AV26" i="53"/>
  <c r="AU26" i="53"/>
  <c r="AT26" i="53"/>
  <c r="AS26" i="53"/>
  <c r="AR26" i="53"/>
  <c r="AT24" i="53"/>
  <c r="AW23" i="53"/>
  <c r="AW24" i="53" s="1"/>
  <c r="AV23" i="53"/>
  <c r="AV24" i="53" s="1"/>
  <c r="AU23" i="53"/>
  <c r="AU24" i="53" s="1"/>
  <c r="AT23" i="53"/>
  <c r="AS23" i="53"/>
  <c r="AS24" i="53" s="1"/>
  <c r="AR23" i="53"/>
  <c r="AR24" i="53" s="1"/>
  <c r="AW22" i="53"/>
  <c r="AV22" i="53"/>
  <c r="AU22" i="53"/>
  <c r="AT22" i="53"/>
  <c r="AS22" i="53"/>
  <c r="AR22" i="53"/>
  <c r="AW21" i="53"/>
  <c r="AV21" i="53"/>
  <c r="AU21" i="53"/>
  <c r="AT21" i="53"/>
  <c r="AS21" i="53"/>
  <c r="AR21" i="53"/>
  <c r="AW20" i="53"/>
  <c r="AV20" i="53"/>
  <c r="AU20" i="53"/>
  <c r="AT20" i="53"/>
  <c r="AS20" i="53"/>
  <c r="AR20" i="53"/>
  <c r="AV18" i="53"/>
  <c r="AR18" i="53"/>
  <c r="AW17" i="53"/>
  <c r="AW18" i="53" s="1"/>
  <c r="AV17" i="53"/>
  <c r="AU17" i="53"/>
  <c r="AU18" i="53" s="1"/>
  <c r="AT17" i="53"/>
  <c r="AT18" i="53" s="1"/>
  <c r="AS17" i="53"/>
  <c r="AS18" i="53" s="1"/>
  <c r="AR17" i="53"/>
  <c r="AW16" i="53"/>
  <c r="AV16" i="53"/>
  <c r="AU16" i="53"/>
  <c r="AT16" i="53"/>
  <c r="AS16" i="53"/>
  <c r="AR16" i="53"/>
  <c r="AW15" i="53"/>
  <c r="AV15" i="53"/>
  <c r="AU15" i="53"/>
  <c r="AT15" i="53"/>
  <c r="AS15" i="53"/>
  <c r="AR15" i="53"/>
  <c r="AW14" i="53"/>
  <c r="AV14" i="53"/>
  <c r="AU14" i="53"/>
  <c r="AT14" i="53"/>
  <c r="AS14" i="53"/>
  <c r="AR14" i="53"/>
  <c r="AW13" i="53"/>
  <c r="AV13" i="53"/>
  <c r="AU13" i="53"/>
  <c r="AT13" i="53"/>
  <c r="AS13" i="53"/>
  <c r="AR13" i="53"/>
  <c r="AH13" i="6"/>
  <c r="AV5" i="51"/>
  <c r="AT5" i="51"/>
  <c r="AT287" i="51" s="1"/>
  <c r="AV5" i="50"/>
  <c r="AT5" i="50"/>
  <c r="AV5" i="11"/>
  <c r="AT5" i="11"/>
  <c r="AV5" i="10"/>
  <c r="AT5" i="10"/>
  <c r="AT285" i="10" s="1"/>
  <c r="AV5" i="9"/>
  <c r="AT5" i="9"/>
  <c r="AV5" i="8"/>
  <c r="AT5" i="8"/>
  <c r="AV5" i="7"/>
  <c r="AT5" i="7"/>
  <c r="AV5" i="6"/>
  <c r="AT5" i="6"/>
  <c r="AV5" i="5"/>
  <c r="AT5" i="5"/>
  <c r="AV5" i="4"/>
  <c r="AT5" i="4"/>
  <c r="AV5" i="3"/>
  <c r="AT5" i="3"/>
  <c r="AV5" i="2"/>
  <c r="AT5" i="2"/>
  <c r="AT285" i="2" s="1"/>
  <c r="AV287" i="2"/>
  <c r="AU287" i="2"/>
  <c r="AT287" i="2"/>
  <c r="AS287" i="2"/>
  <c r="AR287" i="2"/>
  <c r="AQ287" i="2"/>
  <c r="AV285" i="2"/>
  <c r="AU285" i="2"/>
  <c r="AS285" i="2"/>
  <c r="AR285" i="2"/>
  <c r="AQ285" i="2"/>
  <c r="AV283" i="2"/>
  <c r="AU283" i="2"/>
  <c r="AT283" i="2"/>
  <c r="AS283" i="2"/>
  <c r="AR283" i="2"/>
  <c r="AQ283" i="2"/>
  <c r="AV282" i="2"/>
  <c r="AU282" i="2"/>
  <c r="AT282" i="2"/>
  <c r="AS282" i="2"/>
  <c r="AR282" i="2"/>
  <c r="AQ282" i="2"/>
  <c r="AV281" i="2"/>
  <c r="AU281" i="2"/>
  <c r="AT281" i="2"/>
  <c r="AS281" i="2"/>
  <c r="AR281" i="2"/>
  <c r="AQ281" i="2"/>
  <c r="AV280" i="2"/>
  <c r="AU280" i="2"/>
  <c r="AT280" i="2"/>
  <c r="AS280" i="2"/>
  <c r="AR280" i="2"/>
  <c r="AQ280" i="2"/>
  <c r="AV278" i="2"/>
  <c r="AU278" i="2"/>
  <c r="AT278" i="2"/>
  <c r="AS278" i="2"/>
  <c r="AR278" i="2"/>
  <c r="AQ278" i="2"/>
  <c r="AV277" i="2"/>
  <c r="AU277" i="2"/>
  <c r="AT277" i="2"/>
  <c r="AS277" i="2"/>
  <c r="AR277" i="2"/>
  <c r="AQ277" i="2"/>
  <c r="AV275" i="2"/>
  <c r="AU275" i="2"/>
  <c r="AT275" i="2"/>
  <c r="AS275" i="2"/>
  <c r="AR275" i="2"/>
  <c r="AQ275" i="2"/>
  <c r="AV274" i="2"/>
  <c r="AU274" i="2"/>
  <c r="AT274" i="2"/>
  <c r="AS274" i="2"/>
  <c r="AR274" i="2"/>
  <c r="AQ274" i="2"/>
  <c r="AV271" i="2"/>
  <c r="AU271" i="2"/>
  <c r="AT271" i="2"/>
  <c r="AS271" i="2"/>
  <c r="AR271" i="2"/>
  <c r="AQ271" i="2"/>
  <c r="AV270" i="2"/>
  <c r="AU270" i="2"/>
  <c r="AT270" i="2"/>
  <c r="AS270" i="2"/>
  <c r="AR270" i="2"/>
  <c r="AQ270" i="2"/>
  <c r="AV269" i="2"/>
  <c r="AU269" i="2"/>
  <c r="AT269" i="2"/>
  <c r="AS269" i="2"/>
  <c r="AR269" i="2"/>
  <c r="AQ269" i="2"/>
  <c r="AV268" i="2"/>
  <c r="AU268" i="2"/>
  <c r="AT268" i="2"/>
  <c r="AS268" i="2"/>
  <c r="AR268" i="2"/>
  <c r="AQ268" i="2"/>
  <c r="AV266" i="2"/>
  <c r="AU266" i="2"/>
  <c r="AT266" i="2"/>
  <c r="AS266" i="2"/>
  <c r="AR266" i="2"/>
  <c r="AQ266" i="2"/>
  <c r="AV265" i="2"/>
  <c r="AU265" i="2"/>
  <c r="AT265" i="2"/>
  <c r="AS265" i="2"/>
  <c r="AR265" i="2"/>
  <c r="AQ265" i="2"/>
  <c r="AV264" i="2"/>
  <c r="AU264" i="2"/>
  <c r="AT264" i="2"/>
  <c r="AS264" i="2"/>
  <c r="AR264" i="2"/>
  <c r="AQ264" i="2"/>
  <c r="AV263" i="2"/>
  <c r="AU263" i="2"/>
  <c r="AT263" i="2"/>
  <c r="AS263" i="2"/>
  <c r="AR263" i="2"/>
  <c r="AQ263" i="2"/>
  <c r="AV262" i="2"/>
  <c r="AU262" i="2"/>
  <c r="AT262" i="2"/>
  <c r="AS262" i="2"/>
  <c r="AR262" i="2"/>
  <c r="AQ262" i="2"/>
  <c r="AV260" i="2"/>
  <c r="AU260" i="2"/>
  <c r="AT260" i="2"/>
  <c r="AS260" i="2"/>
  <c r="AR260" i="2"/>
  <c r="AQ260" i="2"/>
  <c r="AV259" i="2"/>
  <c r="AU259" i="2"/>
  <c r="AT259" i="2"/>
  <c r="AS259" i="2"/>
  <c r="AR259" i="2"/>
  <c r="AQ259" i="2"/>
  <c r="AV258" i="2"/>
  <c r="AU258" i="2"/>
  <c r="AT258" i="2"/>
  <c r="AS258" i="2"/>
  <c r="AR258" i="2"/>
  <c r="AQ258" i="2"/>
  <c r="AV257" i="2"/>
  <c r="AU257" i="2"/>
  <c r="AT257" i="2"/>
  <c r="AS257" i="2"/>
  <c r="AR257" i="2"/>
  <c r="AQ257" i="2"/>
  <c r="AV256" i="2"/>
  <c r="AU256" i="2"/>
  <c r="AT256" i="2"/>
  <c r="AS256" i="2"/>
  <c r="AR256" i="2"/>
  <c r="AQ256" i="2"/>
  <c r="AV254" i="2"/>
  <c r="AU254" i="2"/>
  <c r="AT254" i="2"/>
  <c r="AS254" i="2"/>
  <c r="AR254" i="2"/>
  <c r="AQ254" i="2"/>
  <c r="AV253" i="2"/>
  <c r="AU253" i="2"/>
  <c r="AT253" i="2"/>
  <c r="AS253" i="2"/>
  <c r="AR253" i="2"/>
  <c r="AQ253" i="2"/>
  <c r="AV252" i="2"/>
  <c r="AU252" i="2"/>
  <c r="AT252" i="2"/>
  <c r="AS252" i="2"/>
  <c r="AR252" i="2"/>
  <c r="AQ252" i="2"/>
  <c r="AV251" i="2"/>
  <c r="AU251" i="2"/>
  <c r="AT251" i="2"/>
  <c r="AS251" i="2"/>
  <c r="AR251" i="2"/>
  <c r="AQ251" i="2"/>
  <c r="AV250" i="2"/>
  <c r="AU250" i="2"/>
  <c r="AT250" i="2"/>
  <c r="AS250" i="2"/>
  <c r="AR250" i="2"/>
  <c r="AQ250" i="2"/>
  <c r="AV249" i="2"/>
  <c r="AU249" i="2"/>
  <c r="AT249" i="2"/>
  <c r="AS249" i="2"/>
  <c r="AR249" i="2"/>
  <c r="AQ249" i="2"/>
  <c r="AV240" i="2"/>
  <c r="AU240" i="2"/>
  <c r="AT240" i="2"/>
  <c r="AS240" i="2"/>
  <c r="AR240" i="2"/>
  <c r="AQ240" i="2"/>
  <c r="AV238" i="2"/>
  <c r="AU238" i="2"/>
  <c r="AT238" i="2"/>
  <c r="AS238" i="2"/>
  <c r="AR238" i="2"/>
  <c r="AQ238" i="2"/>
  <c r="AV237" i="2"/>
  <c r="AU237" i="2"/>
  <c r="AT237" i="2"/>
  <c r="AS237" i="2"/>
  <c r="AR237" i="2"/>
  <c r="AQ237" i="2"/>
  <c r="AV236" i="2"/>
  <c r="AU236" i="2"/>
  <c r="AT236" i="2"/>
  <c r="AS236" i="2"/>
  <c r="AR236" i="2"/>
  <c r="AQ236" i="2"/>
  <c r="AV235" i="2"/>
  <c r="AU235" i="2"/>
  <c r="AT235" i="2"/>
  <c r="AS235" i="2"/>
  <c r="AR235" i="2"/>
  <c r="AQ235" i="2"/>
  <c r="AV232" i="2"/>
  <c r="AU232" i="2"/>
  <c r="AT232" i="2"/>
  <c r="AS232" i="2"/>
  <c r="AR232" i="2"/>
  <c r="AQ232" i="2"/>
  <c r="AV231" i="2"/>
  <c r="AU231" i="2"/>
  <c r="AT231" i="2"/>
  <c r="AS231" i="2"/>
  <c r="AR231" i="2"/>
  <c r="AQ231" i="2"/>
  <c r="AV230" i="2"/>
  <c r="AU230" i="2"/>
  <c r="AT230" i="2"/>
  <c r="AS230" i="2"/>
  <c r="AR230" i="2"/>
  <c r="AQ230" i="2"/>
  <c r="AV229" i="2"/>
  <c r="AU229" i="2"/>
  <c r="AT229" i="2"/>
  <c r="AS229" i="2"/>
  <c r="AR229" i="2"/>
  <c r="AQ229" i="2"/>
  <c r="AV228" i="2"/>
  <c r="AU228" i="2"/>
  <c r="AT228" i="2"/>
  <c r="AS228" i="2"/>
  <c r="AR228" i="2"/>
  <c r="AQ228" i="2"/>
  <c r="AV225" i="2"/>
  <c r="AU225" i="2"/>
  <c r="AT225" i="2"/>
  <c r="AS225" i="2"/>
  <c r="AR225" i="2"/>
  <c r="AQ225" i="2"/>
  <c r="AV217" i="2"/>
  <c r="AU217" i="2"/>
  <c r="AT217" i="2"/>
  <c r="AS217" i="2"/>
  <c r="AR217" i="2"/>
  <c r="AQ217" i="2"/>
  <c r="AV215" i="2"/>
  <c r="AU215" i="2"/>
  <c r="AT215" i="2"/>
  <c r="AS215" i="2"/>
  <c r="AR215" i="2"/>
  <c r="AQ215" i="2"/>
  <c r="AV212" i="2"/>
  <c r="AU212" i="2"/>
  <c r="AT212" i="2"/>
  <c r="AS212" i="2"/>
  <c r="AR212" i="2"/>
  <c r="AQ212" i="2"/>
  <c r="AV210" i="2"/>
  <c r="AU210" i="2"/>
  <c r="AT210" i="2"/>
  <c r="AS210" i="2"/>
  <c r="AR210" i="2"/>
  <c r="AQ210" i="2"/>
  <c r="AV208" i="2"/>
  <c r="AU208" i="2"/>
  <c r="AT208" i="2"/>
  <c r="AS208" i="2"/>
  <c r="AR208" i="2"/>
  <c r="AQ208" i="2"/>
  <c r="AV206" i="2"/>
  <c r="AU206" i="2"/>
  <c r="AT206" i="2"/>
  <c r="AS206" i="2"/>
  <c r="AR206" i="2"/>
  <c r="AQ206" i="2"/>
  <c r="AV204" i="2"/>
  <c r="AU204" i="2"/>
  <c r="AT204" i="2"/>
  <c r="AS204" i="2"/>
  <c r="AR204" i="2"/>
  <c r="AQ204" i="2"/>
  <c r="AV203" i="2"/>
  <c r="AU203" i="2"/>
  <c r="AT203" i="2"/>
  <c r="AS203" i="2"/>
  <c r="AR203" i="2"/>
  <c r="AQ203" i="2"/>
  <c r="AV202" i="2"/>
  <c r="AU202" i="2"/>
  <c r="AT202" i="2"/>
  <c r="AS202" i="2"/>
  <c r="AR202" i="2"/>
  <c r="AQ202" i="2"/>
  <c r="AV200" i="2"/>
  <c r="AU200" i="2"/>
  <c r="AT200" i="2"/>
  <c r="AS200" i="2"/>
  <c r="AR200" i="2"/>
  <c r="AQ200" i="2"/>
  <c r="AV199" i="2"/>
  <c r="AU199" i="2"/>
  <c r="AT199" i="2"/>
  <c r="AS199" i="2"/>
  <c r="AR199" i="2"/>
  <c r="AQ199" i="2"/>
  <c r="AV198" i="2"/>
  <c r="AU198" i="2"/>
  <c r="AT198" i="2"/>
  <c r="AS198" i="2"/>
  <c r="AR198" i="2"/>
  <c r="AQ198" i="2"/>
  <c r="AV197" i="2"/>
  <c r="AU197" i="2"/>
  <c r="AT197" i="2"/>
  <c r="AS197" i="2"/>
  <c r="AR197" i="2"/>
  <c r="AQ197" i="2"/>
  <c r="AV193" i="2"/>
  <c r="AU193" i="2"/>
  <c r="AT193" i="2"/>
  <c r="AS193" i="2"/>
  <c r="AR193" i="2"/>
  <c r="AQ193" i="2"/>
  <c r="AV191" i="2"/>
  <c r="AU191" i="2"/>
  <c r="AT191" i="2"/>
  <c r="AS191" i="2"/>
  <c r="AR191" i="2"/>
  <c r="AQ191" i="2"/>
  <c r="AV190" i="2"/>
  <c r="AU190" i="2"/>
  <c r="AT190" i="2"/>
  <c r="AS190" i="2"/>
  <c r="AR190" i="2"/>
  <c r="AQ190" i="2"/>
  <c r="AV189" i="2"/>
  <c r="AU189" i="2"/>
  <c r="AT189" i="2"/>
  <c r="AS189" i="2"/>
  <c r="AR189" i="2"/>
  <c r="AQ189" i="2"/>
  <c r="AV188" i="2"/>
  <c r="AU188" i="2"/>
  <c r="AT188" i="2"/>
  <c r="AS188" i="2"/>
  <c r="AR188" i="2"/>
  <c r="AQ188" i="2"/>
  <c r="AV187" i="2"/>
  <c r="AU187" i="2"/>
  <c r="AT187" i="2"/>
  <c r="AS187" i="2"/>
  <c r="AR187" i="2"/>
  <c r="AQ187" i="2"/>
  <c r="AV185" i="2"/>
  <c r="AU185" i="2"/>
  <c r="AT185" i="2"/>
  <c r="AS185" i="2"/>
  <c r="AR185" i="2"/>
  <c r="AQ185" i="2"/>
  <c r="AV184" i="2"/>
  <c r="AU184" i="2"/>
  <c r="AT184" i="2"/>
  <c r="AS184" i="2"/>
  <c r="AR184" i="2"/>
  <c r="AQ184" i="2"/>
  <c r="AV183" i="2"/>
  <c r="AU183" i="2"/>
  <c r="AT183" i="2"/>
  <c r="AS183" i="2"/>
  <c r="AR183" i="2"/>
  <c r="AQ183" i="2"/>
  <c r="AV182" i="2"/>
  <c r="AU182" i="2"/>
  <c r="AT182" i="2"/>
  <c r="AS182" i="2"/>
  <c r="AR182" i="2"/>
  <c r="AQ182" i="2"/>
  <c r="AV178" i="2"/>
  <c r="AU178" i="2"/>
  <c r="AT178" i="2"/>
  <c r="AS178" i="2"/>
  <c r="AR178" i="2"/>
  <c r="AQ178" i="2"/>
  <c r="AV176" i="2"/>
  <c r="AU176" i="2"/>
  <c r="AT176" i="2"/>
  <c r="AS176" i="2"/>
  <c r="AR176" i="2"/>
  <c r="AQ176" i="2"/>
  <c r="AV175" i="2"/>
  <c r="AU175" i="2"/>
  <c r="AT175" i="2"/>
  <c r="AS175" i="2"/>
  <c r="AR175" i="2"/>
  <c r="AQ175" i="2"/>
  <c r="AV174" i="2"/>
  <c r="AU174" i="2"/>
  <c r="AT174" i="2"/>
  <c r="AS174" i="2"/>
  <c r="AR174" i="2"/>
  <c r="AQ174" i="2"/>
  <c r="AV173" i="2"/>
  <c r="AU173" i="2"/>
  <c r="AT173" i="2"/>
  <c r="AS173" i="2"/>
  <c r="AR173" i="2"/>
  <c r="AQ173" i="2"/>
  <c r="AV172" i="2"/>
  <c r="AU172" i="2"/>
  <c r="AT172" i="2"/>
  <c r="AS172" i="2"/>
  <c r="AR172" i="2"/>
  <c r="AQ172" i="2"/>
  <c r="AV170" i="2"/>
  <c r="AU170" i="2"/>
  <c r="AT170" i="2"/>
  <c r="AS170" i="2"/>
  <c r="AR170" i="2"/>
  <c r="AQ170" i="2"/>
  <c r="AV169" i="2"/>
  <c r="AU169" i="2"/>
  <c r="AT169" i="2"/>
  <c r="AS169" i="2"/>
  <c r="AR169" i="2"/>
  <c r="AQ169" i="2"/>
  <c r="AV168" i="2"/>
  <c r="AU168" i="2"/>
  <c r="AT168" i="2"/>
  <c r="AS168" i="2"/>
  <c r="AR168" i="2"/>
  <c r="AQ168" i="2"/>
  <c r="AV167" i="2"/>
  <c r="AU167" i="2"/>
  <c r="AT167" i="2"/>
  <c r="AS167" i="2"/>
  <c r="AR167" i="2"/>
  <c r="AQ167" i="2"/>
  <c r="AV166" i="2"/>
  <c r="AU166" i="2"/>
  <c r="AT166" i="2"/>
  <c r="AS166" i="2"/>
  <c r="AR166" i="2"/>
  <c r="AQ166" i="2"/>
  <c r="AV165" i="2"/>
  <c r="AU165" i="2"/>
  <c r="AT165" i="2"/>
  <c r="AS165" i="2"/>
  <c r="AR165" i="2"/>
  <c r="AQ165" i="2"/>
  <c r="AV156" i="2"/>
  <c r="AU156" i="2"/>
  <c r="AT156" i="2"/>
  <c r="AS156" i="2"/>
  <c r="AR156" i="2"/>
  <c r="AQ156" i="2"/>
  <c r="AV154" i="2"/>
  <c r="AU154" i="2"/>
  <c r="AT154" i="2"/>
  <c r="AS154" i="2"/>
  <c r="AR154" i="2"/>
  <c r="AQ154" i="2"/>
  <c r="AV153" i="2"/>
  <c r="AU153" i="2"/>
  <c r="AT153" i="2"/>
  <c r="AS153" i="2"/>
  <c r="AR153" i="2"/>
  <c r="AQ153" i="2"/>
  <c r="AV152" i="2"/>
  <c r="AU152" i="2"/>
  <c r="AT152" i="2"/>
  <c r="AS152" i="2"/>
  <c r="AR152" i="2"/>
  <c r="AQ152" i="2"/>
  <c r="AV151" i="2"/>
  <c r="AU151" i="2"/>
  <c r="AT151" i="2"/>
  <c r="AS151" i="2"/>
  <c r="AR151" i="2"/>
  <c r="AQ151" i="2"/>
  <c r="AV149" i="2"/>
  <c r="AU149" i="2"/>
  <c r="AT149" i="2"/>
  <c r="AS149" i="2"/>
  <c r="AR149" i="2"/>
  <c r="AQ149" i="2"/>
  <c r="AV141" i="2"/>
  <c r="AU141" i="2"/>
  <c r="AT141" i="2"/>
  <c r="AS141" i="2"/>
  <c r="AR141" i="2"/>
  <c r="AQ141" i="2"/>
  <c r="AV140" i="2"/>
  <c r="AU140" i="2"/>
  <c r="AT140" i="2"/>
  <c r="AS140" i="2"/>
  <c r="AR140" i="2"/>
  <c r="AQ140" i="2"/>
  <c r="AV138" i="2"/>
  <c r="AU138" i="2"/>
  <c r="AT138" i="2"/>
  <c r="AS138" i="2"/>
  <c r="AR138" i="2"/>
  <c r="AQ138" i="2"/>
  <c r="AV134" i="2"/>
  <c r="AU134" i="2"/>
  <c r="AT134" i="2"/>
  <c r="AS134" i="2"/>
  <c r="AR134" i="2"/>
  <c r="AQ134" i="2"/>
  <c r="AV133" i="2"/>
  <c r="AU133" i="2"/>
  <c r="AT133" i="2"/>
  <c r="AS133" i="2"/>
  <c r="AR133" i="2"/>
  <c r="AQ133" i="2"/>
  <c r="AV132" i="2"/>
  <c r="AU132" i="2"/>
  <c r="AT132" i="2"/>
  <c r="AS132" i="2"/>
  <c r="AR132" i="2"/>
  <c r="AQ132" i="2"/>
  <c r="AV131" i="2"/>
  <c r="AU131" i="2"/>
  <c r="AT131" i="2"/>
  <c r="AS131" i="2"/>
  <c r="AR131" i="2"/>
  <c r="AQ131" i="2"/>
  <c r="AV130" i="2"/>
  <c r="AU130" i="2"/>
  <c r="AT130" i="2"/>
  <c r="AS130" i="2"/>
  <c r="AR130" i="2"/>
  <c r="AQ130" i="2"/>
  <c r="AV127" i="2"/>
  <c r="AU127" i="2"/>
  <c r="AT127" i="2"/>
  <c r="AS127" i="2"/>
  <c r="AR127" i="2"/>
  <c r="AQ127" i="2"/>
  <c r="AV125" i="2"/>
  <c r="AU125" i="2"/>
  <c r="AT125" i="2"/>
  <c r="AS125" i="2"/>
  <c r="AR125" i="2"/>
  <c r="AQ125" i="2"/>
  <c r="AV124" i="2"/>
  <c r="AU124" i="2"/>
  <c r="AT124" i="2"/>
  <c r="AS124" i="2"/>
  <c r="AR124" i="2"/>
  <c r="AQ124" i="2"/>
  <c r="AV123" i="2"/>
  <c r="AU123" i="2"/>
  <c r="AT123" i="2"/>
  <c r="AS123" i="2"/>
  <c r="AR123" i="2"/>
  <c r="AQ123" i="2"/>
  <c r="AV122" i="2"/>
  <c r="AU122" i="2"/>
  <c r="AT122" i="2"/>
  <c r="AS122" i="2"/>
  <c r="AR122" i="2"/>
  <c r="AQ122" i="2"/>
  <c r="AV119" i="2"/>
  <c r="AU119" i="2"/>
  <c r="AT119" i="2"/>
  <c r="AS119" i="2"/>
  <c r="AR119" i="2"/>
  <c r="AQ119" i="2"/>
  <c r="AV118" i="2"/>
  <c r="AU118" i="2"/>
  <c r="AT118" i="2"/>
  <c r="AS118" i="2"/>
  <c r="AR118" i="2"/>
  <c r="AQ118" i="2"/>
  <c r="AV117" i="2"/>
  <c r="AU117" i="2"/>
  <c r="AT117" i="2"/>
  <c r="AS117" i="2"/>
  <c r="AR117" i="2"/>
  <c r="AQ117" i="2"/>
  <c r="AV116" i="2"/>
  <c r="AU116" i="2"/>
  <c r="AT116" i="2"/>
  <c r="AS116" i="2"/>
  <c r="AR116" i="2"/>
  <c r="AQ116" i="2"/>
  <c r="AV115" i="2"/>
  <c r="AU115" i="2"/>
  <c r="AT115" i="2"/>
  <c r="AS115" i="2"/>
  <c r="AR115" i="2"/>
  <c r="AQ115" i="2"/>
  <c r="AV114" i="2"/>
  <c r="AU114" i="2"/>
  <c r="AT114" i="2"/>
  <c r="AS114" i="2"/>
  <c r="AR114" i="2"/>
  <c r="AQ114" i="2"/>
  <c r="AV113" i="2"/>
  <c r="AU113" i="2"/>
  <c r="AT113" i="2"/>
  <c r="AS113" i="2"/>
  <c r="AR113" i="2"/>
  <c r="AQ113" i="2"/>
  <c r="AV110" i="2"/>
  <c r="AU110" i="2"/>
  <c r="AT110" i="2"/>
  <c r="AS110" i="2"/>
  <c r="AR110" i="2"/>
  <c r="AQ110" i="2"/>
  <c r="AV109" i="2"/>
  <c r="AU109" i="2"/>
  <c r="AT109" i="2"/>
  <c r="AS109" i="2"/>
  <c r="AR109" i="2"/>
  <c r="AQ109" i="2"/>
  <c r="AV108" i="2"/>
  <c r="AU108" i="2"/>
  <c r="AT108" i="2"/>
  <c r="AS108" i="2"/>
  <c r="AR108" i="2"/>
  <c r="AQ108" i="2"/>
  <c r="AV107" i="2"/>
  <c r="AU107" i="2"/>
  <c r="AT107" i="2"/>
  <c r="AS107" i="2"/>
  <c r="AR107" i="2"/>
  <c r="AQ107" i="2"/>
  <c r="AV106" i="2"/>
  <c r="AU106" i="2"/>
  <c r="AT106" i="2"/>
  <c r="AS106" i="2"/>
  <c r="AR106" i="2"/>
  <c r="AQ106" i="2"/>
  <c r="AV105" i="2"/>
  <c r="AU105" i="2"/>
  <c r="AT105" i="2"/>
  <c r="AS105" i="2"/>
  <c r="AR105" i="2"/>
  <c r="AQ105" i="2"/>
  <c r="AV102" i="2"/>
  <c r="AU102" i="2"/>
  <c r="AT102" i="2"/>
  <c r="AS102" i="2"/>
  <c r="AR102" i="2"/>
  <c r="AQ102" i="2"/>
  <c r="AV100" i="2"/>
  <c r="AU100" i="2"/>
  <c r="AT100" i="2"/>
  <c r="AS100" i="2"/>
  <c r="AR100" i="2"/>
  <c r="AQ100" i="2"/>
  <c r="AV99" i="2"/>
  <c r="AU99" i="2"/>
  <c r="AT99" i="2"/>
  <c r="AS99" i="2"/>
  <c r="AR99" i="2"/>
  <c r="AQ99" i="2"/>
  <c r="AV98" i="2"/>
  <c r="AU98" i="2"/>
  <c r="AT98" i="2"/>
  <c r="AS98" i="2"/>
  <c r="AR98" i="2"/>
  <c r="AQ98" i="2"/>
  <c r="AV97" i="2"/>
  <c r="AU97" i="2"/>
  <c r="AT97" i="2"/>
  <c r="AS97" i="2"/>
  <c r="AR97" i="2"/>
  <c r="AQ97" i="2"/>
  <c r="AV96" i="2"/>
  <c r="AU96" i="2"/>
  <c r="AT96" i="2"/>
  <c r="AS96" i="2"/>
  <c r="AR96" i="2"/>
  <c r="AQ96" i="2"/>
  <c r="AV95" i="2"/>
  <c r="AU95" i="2"/>
  <c r="AT95" i="2"/>
  <c r="AS95" i="2"/>
  <c r="AR95" i="2"/>
  <c r="AQ95" i="2"/>
  <c r="AV94" i="2"/>
  <c r="AU94" i="2"/>
  <c r="AT94" i="2"/>
  <c r="AS94" i="2"/>
  <c r="AR94" i="2"/>
  <c r="AQ94" i="2"/>
  <c r="AV93" i="2"/>
  <c r="AU93" i="2"/>
  <c r="AT93" i="2"/>
  <c r="AS93" i="2"/>
  <c r="AR93" i="2"/>
  <c r="AQ93" i="2"/>
  <c r="AV92" i="2"/>
  <c r="AU92" i="2"/>
  <c r="AT92" i="2"/>
  <c r="AS92" i="2"/>
  <c r="AR92" i="2"/>
  <c r="AQ92" i="2"/>
  <c r="AV91" i="2"/>
  <c r="AU91" i="2"/>
  <c r="AT91" i="2"/>
  <c r="AS91" i="2"/>
  <c r="AR91" i="2"/>
  <c r="AQ91" i="2"/>
  <c r="AV88" i="2"/>
  <c r="AU88" i="2"/>
  <c r="AT88" i="2"/>
  <c r="AS88" i="2"/>
  <c r="AR88" i="2"/>
  <c r="AQ88" i="2"/>
  <c r="AV87" i="2"/>
  <c r="AU87" i="2"/>
  <c r="AT87" i="2"/>
  <c r="AS87" i="2"/>
  <c r="AR87" i="2"/>
  <c r="AQ87" i="2"/>
  <c r="AV86" i="2"/>
  <c r="AU86" i="2"/>
  <c r="AT86" i="2"/>
  <c r="AS86" i="2"/>
  <c r="AR86" i="2"/>
  <c r="AQ86" i="2"/>
  <c r="AV85" i="2"/>
  <c r="AU85" i="2"/>
  <c r="AT85" i="2"/>
  <c r="AS85" i="2"/>
  <c r="AR85" i="2"/>
  <c r="AQ85" i="2"/>
  <c r="AV84" i="2"/>
  <c r="AU84" i="2"/>
  <c r="AT84" i="2"/>
  <c r="AS84" i="2"/>
  <c r="AR84" i="2"/>
  <c r="AQ84" i="2"/>
  <c r="AV83" i="2"/>
  <c r="AU83" i="2"/>
  <c r="AT83" i="2"/>
  <c r="AS83" i="2"/>
  <c r="AR83" i="2"/>
  <c r="AQ83" i="2"/>
  <c r="AV82" i="2"/>
  <c r="AU82" i="2"/>
  <c r="AT82" i="2"/>
  <c r="AS82" i="2"/>
  <c r="AR82" i="2"/>
  <c r="AQ82" i="2"/>
  <c r="AV81" i="2"/>
  <c r="AU81" i="2"/>
  <c r="AT81" i="2"/>
  <c r="AS81" i="2"/>
  <c r="AR81" i="2"/>
  <c r="AQ81" i="2"/>
  <c r="AV78" i="2"/>
  <c r="AU78" i="2"/>
  <c r="AT78" i="2"/>
  <c r="AS78" i="2"/>
  <c r="AR78" i="2"/>
  <c r="AQ78" i="2"/>
  <c r="AV77" i="2"/>
  <c r="AU77" i="2"/>
  <c r="AT77" i="2"/>
  <c r="AS77" i="2"/>
  <c r="AR77" i="2"/>
  <c r="AQ77" i="2"/>
  <c r="AV69" i="2"/>
  <c r="AV71" i="2" s="1"/>
  <c r="AU69" i="2"/>
  <c r="AU71" i="2" s="1"/>
  <c r="AT69" i="2"/>
  <c r="AS69" i="2"/>
  <c r="AR69" i="2"/>
  <c r="AQ69" i="2"/>
  <c r="AQ71" i="2" s="1"/>
  <c r="AV67" i="2"/>
  <c r="AU67" i="2"/>
  <c r="AT67" i="2"/>
  <c r="AS67" i="2"/>
  <c r="AR67" i="2"/>
  <c r="AQ67" i="2"/>
  <c r="AV65" i="2"/>
  <c r="AV70" i="2" s="1"/>
  <c r="AU65" i="2"/>
  <c r="AU70" i="2" s="1"/>
  <c r="AT65" i="2"/>
  <c r="AS65" i="2"/>
  <c r="AR65" i="2"/>
  <c r="AQ65" i="2"/>
  <c r="AQ70" i="2" s="1"/>
  <c r="AV63" i="2"/>
  <c r="AU63" i="2"/>
  <c r="AT63" i="2"/>
  <c r="AS63" i="2"/>
  <c r="AR63" i="2"/>
  <c r="AQ63" i="2"/>
  <c r="AV60" i="2"/>
  <c r="AV61" i="2" s="1"/>
  <c r="AU60" i="2"/>
  <c r="AU61" i="2" s="1"/>
  <c r="AT60" i="2"/>
  <c r="AS60" i="2"/>
  <c r="AR60" i="2"/>
  <c r="AQ60" i="2"/>
  <c r="AQ61" i="2" s="1"/>
  <c r="AV59" i="2"/>
  <c r="AU59" i="2"/>
  <c r="AT59" i="2"/>
  <c r="AS59" i="2"/>
  <c r="AR59" i="2"/>
  <c r="AQ59" i="2"/>
  <c r="AV58" i="2"/>
  <c r="AU58" i="2"/>
  <c r="AT58" i="2"/>
  <c r="AS58" i="2"/>
  <c r="AR58" i="2"/>
  <c r="AQ58" i="2"/>
  <c r="AV55" i="2"/>
  <c r="AV56" i="2" s="1"/>
  <c r="AU55" i="2"/>
  <c r="AU56" i="2" s="1"/>
  <c r="AT55" i="2"/>
  <c r="AT56" i="2" s="1"/>
  <c r="AS55" i="2"/>
  <c r="AS56" i="2" s="1"/>
  <c r="AR55" i="2"/>
  <c r="AR56" i="2" s="1"/>
  <c r="AQ55" i="2"/>
  <c r="AQ56" i="2" s="1"/>
  <c r="AV54" i="2"/>
  <c r="AU54" i="2"/>
  <c r="AT54" i="2"/>
  <c r="AS54" i="2"/>
  <c r="AR54" i="2"/>
  <c r="AQ54" i="2"/>
  <c r="AV53" i="2"/>
  <c r="AU53" i="2"/>
  <c r="AT53" i="2"/>
  <c r="AS53" i="2"/>
  <c r="AR53" i="2"/>
  <c r="AQ53" i="2"/>
  <c r="AV52" i="2"/>
  <c r="AU52" i="2"/>
  <c r="AT52" i="2"/>
  <c r="AS52" i="2"/>
  <c r="AR52" i="2"/>
  <c r="AQ52" i="2"/>
  <c r="AV51" i="2"/>
  <c r="AU51" i="2"/>
  <c r="AT51" i="2"/>
  <c r="AS51" i="2"/>
  <c r="AR51" i="2"/>
  <c r="AQ51" i="2"/>
  <c r="AV50" i="2"/>
  <c r="AU50" i="2"/>
  <c r="AT50" i="2"/>
  <c r="AS50" i="2"/>
  <c r="AR50" i="2"/>
  <c r="AQ50" i="2"/>
  <c r="AV49" i="2"/>
  <c r="AU49" i="2"/>
  <c r="AT49" i="2"/>
  <c r="AS49" i="2"/>
  <c r="AR49" i="2"/>
  <c r="AQ49" i="2"/>
  <c r="AV46" i="2"/>
  <c r="AV47" i="2" s="1"/>
  <c r="AU46" i="2"/>
  <c r="AU47" i="2" s="1"/>
  <c r="AT46" i="2"/>
  <c r="AS46" i="2"/>
  <c r="AR46" i="2"/>
  <c r="AQ46" i="2"/>
  <c r="AQ47" i="2" s="1"/>
  <c r="AV42" i="2"/>
  <c r="AU42" i="2"/>
  <c r="AT42" i="2"/>
  <c r="AS42" i="2"/>
  <c r="AR42" i="2"/>
  <c r="AQ42" i="2"/>
  <c r="AV39" i="2"/>
  <c r="AV40" i="2" s="1"/>
  <c r="AU39" i="2"/>
  <c r="AU40" i="2" s="1"/>
  <c r="AT39" i="2"/>
  <c r="AS39" i="2"/>
  <c r="AR39" i="2"/>
  <c r="AQ39" i="2"/>
  <c r="AQ40" i="2" s="1"/>
  <c r="AV38" i="2"/>
  <c r="AU38" i="2"/>
  <c r="AT38" i="2"/>
  <c r="AS38" i="2"/>
  <c r="AR38" i="2"/>
  <c r="AQ38" i="2"/>
  <c r="AV37" i="2"/>
  <c r="AU37" i="2"/>
  <c r="AT37" i="2"/>
  <c r="AS37" i="2"/>
  <c r="AR37" i="2"/>
  <c r="AQ37" i="2"/>
  <c r="AV36" i="2"/>
  <c r="AU36" i="2"/>
  <c r="AT36" i="2"/>
  <c r="AS36" i="2"/>
  <c r="AR36" i="2"/>
  <c r="AQ36" i="2"/>
  <c r="AV35" i="2"/>
  <c r="AU35" i="2"/>
  <c r="AT35" i="2"/>
  <c r="AS35" i="2"/>
  <c r="AR35" i="2"/>
  <c r="AQ35" i="2"/>
  <c r="AV34" i="2"/>
  <c r="AU34" i="2"/>
  <c r="AT34" i="2"/>
  <c r="AS34" i="2"/>
  <c r="AR34" i="2"/>
  <c r="AQ34" i="2"/>
  <c r="AV33" i="2"/>
  <c r="AU33" i="2"/>
  <c r="AT33" i="2"/>
  <c r="AS33" i="2"/>
  <c r="AR33" i="2"/>
  <c r="AQ33" i="2"/>
  <c r="AV30" i="2"/>
  <c r="AV31" i="2" s="1"/>
  <c r="AU30" i="2"/>
  <c r="AU31" i="2" s="1"/>
  <c r="AT30" i="2"/>
  <c r="AT31" i="2" s="1"/>
  <c r="AS30" i="2"/>
  <c r="AS31" i="2" s="1"/>
  <c r="AR30" i="2"/>
  <c r="AR31" i="2" s="1"/>
  <c r="AQ30" i="2"/>
  <c r="AQ31" i="2" s="1"/>
  <c r="AV29" i="2"/>
  <c r="AU29" i="2"/>
  <c r="AT29" i="2"/>
  <c r="AS29" i="2"/>
  <c r="AR29" i="2"/>
  <c r="AQ29" i="2"/>
  <c r="AV28" i="2"/>
  <c r="AU28" i="2"/>
  <c r="AT28" i="2"/>
  <c r="AS28" i="2"/>
  <c r="AR28" i="2"/>
  <c r="AQ28" i="2"/>
  <c r="AV27" i="2"/>
  <c r="AU27" i="2"/>
  <c r="AT27" i="2"/>
  <c r="AS27" i="2"/>
  <c r="AR27" i="2"/>
  <c r="AQ27" i="2"/>
  <c r="AV26" i="2"/>
  <c r="AU26" i="2"/>
  <c r="AT26" i="2"/>
  <c r="AS26" i="2"/>
  <c r="AR26" i="2"/>
  <c r="AQ26" i="2"/>
  <c r="AV23" i="2"/>
  <c r="AV24" i="2" s="1"/>
  <c r="AU23" i="2"/>
  <c r="AU24" i="2" s="1"/>
  <c r="AT23" i="2"/>
  <c r="AS23" i="2"/>
  <c r="AS24" i="2" s="1"/>
  <c r="AR23" i="2"/>
  <c r="AR24" i="2" s="1"/>
  <c r="AQ23" i="2"/>
  <c r="AQ24" i="2" s="1"/>
  <c r="AV22" i="2"/>
  <c r="AU22" i="2"/>
  <c r="AT22" i="2"/>
  <c r="AS22" i="2"/>
  <c r="AR22" i="2"/>
  <c r="AQ22" i="2"/>
  <c r="AV21" i="2"/>
  <c r="AU21" i="2"/>
  <c r="AT21" i="2"/>
  <c r="AS21" i="2"/>
  <c r="AR21" i="2"/>
  <c r="AQ21" i="2"/>
  <c r="AV20" i="2"/>
  <c r="AU20" i="2"/>
  <c r="AT20" i="2"/>
  <c r="AS20" i="2"/>
  <c r="AR20" i="2"/>
  <c r="AQ20" i="2"/>
  <c r="AU18" i="2"/>
  <c r="AQ18" i="2"/>
  <c r="AV17" i="2"/>
  <c r="AV18" i="2" s="1"/>
  <c r="AU17" i="2"/>
  <c r="AT17" i="2"/>
  <c r="AT18" i="2" s="1"/>
  <c r="AS17" i="2"/>
  <c r="AR17" i="2"/>
  <c r="AQ17" i="2"/>
  <c r="AV16" i="2"/>
  <c r="AU16" i="2"/>
  <c r="AT16" i="2"/>
  <c r="AS16" i="2"/>
  <c r="AR16" i="2"/>
  <c r="AQ16" i="2"/>
  <c r="AV15" i="2"/>
  <c r="AU15" i="2"/>
  <c r="AT15" i="2"/>
  <c r="AS15" i="2"/>
  <c r="AR15" i="2"/>
  <c r="AQ15" i="2"/>
  <c r="AV14" i="2"/>
  <c r="AU14" i="2"/>
  <c r="AT14" i="2"/>
  <c r="AS14" i="2"/>
  <c r="AR14" i="2"/>
  <c r="AQ14" i="2"/>
  <c r="AV13" i="2"/>
  <c r="AU13" i="2"/>
  <c r="AT13" i="2"/>
  <c r="AS13" i="2"/>
  <c r="AR13" i="2"/>
  <c r="AQ13" i="2"/>
  <c r="AV11" i="2"/>
  <c r="AU11" i="2"/>
  <c r="AT11" i="2"/>
  <c r="AS11" i="2"/>
  <c r="AR11" i="2"/>
  <c r="AQ11" i="2"/>
  <c r="AV287" i="3"/>
  <c r="AU287" i="3"/>
  <c r="AT287" i="3"/>
  <c r="AS287" i="3"/>
  <c r="AR287" i="3"/>
  <c r="AQ287" i="3"/>
  <c r="AV285" i="3"/>
  <c r="AU285" i="3"/>
  <c r="AT285" i="3"/>
  <c r="AS285" i="3"/>
  <c r="AR285" i="3"/>
  <c r="AQ285" i="3"/>
  <c r="AV283" i="3"/>
  <c r="AU283" i="3"/>
  <c r="AT283" i="3"/>
  <c r="AS283" i="3"/>
  <c r="AR283" i="3"/>
  <c r="AQ283" i="3"/>
  <c r="AV282" i="3"/>
  <c r="AU282" i="3"/>
  <c r="AT282" i="3"/>
  <c r="AS282" i="3"/>
  <c r="AR282" i="3"/>
  <c r="AQ282" i="3"/>
  <c r="AV281" i="3"/>
  <c r="AU281" i="3"/>
  <c r="AT281" i="3"/>
  <c r="AS281" i="3"/>
  <c r="AR281" i="3"/>
  <c r="AQ281" i="3"/>
  <c r="AV280" i="3"/>
  <c r="AU280" i="3"/>
  <c r="AT280" i="3"/>
  <c r="AS280" i="3"/>
  <c r="AR280" i="3"/>
  <c r="AQ280" i="3"/>
  <c r="AV278" i="3"/>
  <c r="AU278" i="3"/>
  <c r="AT278" i="3"/>
  <c r="AS278" i="3"/>
  <c r="AR278" i="3"/>
  <c r="AQ278" i="3"/>
  <c r="AV277" i="3"/>
  <c r="AU277" i="3"/>
  <c r="AT277" i="3"/>
  <c r="AS277" i="3"/>
  <c r="AR277" i="3"/>
  <c r="AQ277" i="3"/>
  <c r="AV275" i="3"/>
  <c r="AU275" i="3"/>
  <c r="AT275" i="3"/>
  <c r="AS275" i="3"/>
  <c r="AR275" i="3"/>
  <c r="AQ275" i="3"/>
  <c r="AV274" i="3"/>
  <c r="AU274" i="3"/>
  <c r="AT274" i="3"/>
  <c r="AS274" i="3"/>
  <c r="AR274" i="3"/>
  <c r="AQ274" i="3"/>
  <c r="AV271" i="3"/>
  <c r="AU271" i="3"/>
  <c r="AT271" i="3"/>
  <c r="AS271" i="3"/>
  <c r="AR271" i="3"/>
  <c r="AQ271" i="3"/>
  <c r="AV270" i="3"/>
  <c r="AU270" i="3"/>
  <c r="AT270" i="3"/>
  <c r="AS270" i="3"/>
  <c r="AR270" i="3"/>
  <c r="AQ270" i="3"/>
  <c r="AV269" i="3"/>
  <c r="AU269" i="3"/>
  <c r="AT269" i="3"/>
  <c r="AS269" i="3"/>
  <c r="AR269" i="3"/>
  <c r="AQ269" i="3"/>
  <c r="AV268" i="3"/>
  <c r="AU268" i="3"/>
  <c r="AT268" i="3"/>
  <c r="AS268" i="3"/>
  <c r="AR268" i="3"/>
  <c r="AQ268" i="3"/>
  <c r="AV266" i="3"/>
  <c r="AU266" i="3"/>
  <c r="AT266" i="3"/>
  <c r="AS266" i="3"/>
  <c r="AR266" i="3"/>
  <c r="AQ266" i="3"/>
  <c r="AV265" i="3"/>
  <c r="AU265" i="3"/>
  <c r="AT265" i="3"/>
  <c r="AS265" i="3"/>
  <c r="AR265" i="3"/>
  <c r="AQ265" i="3"/>
  <c r="AV264" i="3"/>
  <c r="AU264" i="3"/>
  <c r="AT264" i="3"/>
  <c r="AS264" i="3"/>
  <c r="AR264" i="3"/>
  <c r="AQ264" i="3"/>
  <c r="AV263" i="3"/>
  <c r="AU263" i="3"/>
  <c r="AT263" i="3"/>
  <c r="AS263" i="3"/>
  <c r="AR263" i="3"/>
  <c r="AQ263" i="3"/>
  <c r="AV262" i="3"/>
  <c r="AU262" i="3"/>
  <c r="AT262" i="3"/>
  <c r="AS262" i="3"/>
  <c r="AR262" i="3"/>
  <c r="AQ262" i="3"/>
  <c r="AV260" i="3"/>
  <c r="AU260" i="3"/>
  <c r="AT260" i="3"/>
  <c r="AS260" i="3"/>
  <c r="AR260" i="3"/>
  <c r="AQ260" i="3"/>
  <c r="AV259" i="3"/>
  <c r="AU259" i="3"/>
  <c r="AT259" i="3"/>
  <c r="AS259" i="3"/>
  <c r="AR259" i="3"/>
  <c r="AQ259" i="3"/>
  <c r="AV258" i="3"/>
  <c r="AU258" i="3"/>
  <c r="AT258" i="3"/>
  <c r="AS258" i="3"/>
  <c r="AR258" i="3"/>
  <c r="AQ258" i="3"/>
  <c r="AV257" i="3"/>
  <c r="AU257" i="3"/>
  <c r="AT257" i="3"/>
  <c r="AS257" i="3"/>
  <c r="AR257" i="3"/>
  <c r="AQ257" i="3"/>
  <c r="AV256" i="3"/>
  <c r="AU256" i="3"/>
  <c r="AT256" i="3"/>
  <c r="AS256" i="3"/>
  <c r="AR256" i="3"/>
  <c r="AQ256" i="3"/>
  <c r="AV254" i="3"/>
  <c r="AU254" i="3"/>
  <c r="AT254" i="3"/>
  <c r="AS254" i="3"/>
  <c r="AR254" i="3"/>
  <c r="AQ254" i="3"/>
  <c r="AV253" i="3"/>
  <c r="AU253" i="3"/>
  <c r="AT253" i="3"/>
  <c r="AS253" i="3"/>
  <c r="AR253" i="3"/>
  <c r="AQ253" i="3"/>
  <c r="AV252" i="3"/>
  <c r="AU252" i="3"/>
  <c r="AT252" i="3"/>
  <c r="AS252" i="3"/>
  <c r="AR252" i="3"/>
  <c r="AQ252" i="3"/>
  <c r="AV251" i="3"/>
  <c r="AU251" i="3"/>
  <c r="AT251" i="3"/>
  <c r="AS251" i="3"/>
  <c r="AR251" i="3"/>
  <c r="AQ251" i="3"/>
  <c r="AV250" i="3"/>
  <c r="AU250" i="3"/>
  <c r="AT250" i="3"/>
  <c r="AS250" i="3"/>
  <c r="AR250" i="3"/>
  <c r="AQ250" i="3"/>
  <c r="AV249" i="3"/>
  <c r="AU249" i="3"/>
  <c r="AT249" i="3"/>
  <c r="AS249" i="3"/>
  <c r="AR249" i="3"/>
  <c r="AQ249" i="3"/>
  <c r="AV240" i="3"/>
  <c r="AU240" i="3"/>
  <c r="AT240" i="3"/>
  <c r="AS240" i="3"/>
  <c r="AR240" i="3"/>
  <c r="AQ240" i="3"/>
  <c r="AV238" i="3"/>
  <c r="AU238" i="3"/>
  <c r="AT238" i="3"/>
  <c r="AS238" i="3"/>
  <c r="AR238" i="3"/>
  <c r="AQ238" i="3"/>
  <c r="AV237" i="3"/>
  <c r="AU237" i="3"/>
  <c r="AT237" i="3"/>
  <c r="AS237" i="3"/>
  <c r="AR237" i="3"/>
  <c r="AQ237" i="3"/>
  <c r="AV236" i="3"/>
  <c r="AU236" i="3"/>
  <c r="AT236" i="3"/>
  <c r="AS236" i="3"/>
  <c r="AR236" i="3"/>
  <c r="AQ236" i="3"/>
  <c r="AV235" i="3"/>
  <c r="AU235" i="3"/>
  <c r="AT235" i="3"/>
  <c r="AS235" i="3"/>
  <c r="AR235" i="3"/>
  <c r="AQ235" i="3"/>
  <c r="AV232" i="3"/>
  <c r="AU232" i="3"/>
  <c r="AT232" i="3"/>
  <c r="AS232" i="3"/>
  <c r="AR232" i="3"/>
  <c r="AQ232" i="3"/>
  <c r="AV231" i="3"/>
  <c r="AU231" i="3"/>
  <c r="AT231" i="3"/>
  <c r="AS231" i="3"/>
  <c r="AR231" i="3"/>
  <c r="AQ231" i="3"/>
  <c r="AV230" i="3"/>
  <c r="AU230" i="3"/>
  <c r="AT230" i="3"/>
  <c r="AS230" i="3"/>
  <c r="AR230" i="3"/>
  <c r="AQ230" i="3"/>
  <c r="AV229" i="3"/>
  <c r="AU229" i="3"/>
  <c r="AT229" i="3"/>
  <c r="AS229" i="3"/>
  <c r="AR229" i="3"/>
  <c r="AQ229" i="3"/>
  <c r="AV228" i="3"/>
  <c r="AU228" i="3"/>
  <c r="AT228" i="3"/>
  <c r="AS228" i="3"/>
  <c r="AR228" i="3"/>
  <c r="AQ228" i="3"/>
  <c r="AV225" i="3"/>
  <c r="AU225" i="3"/>
  <c r="AT225" i="3"/>
  <c r="AS225" i="3"/>
  <c r="AR225" i="3"/>
  <c r="AQ225" i="3"/>
  <c r="AV217" i="3"/>
  <c r="AU217" i="3"/>
  <c r="AT217" i="3"/>
  <c r="AS217" i="3"/>
  <c r="AR217" i="3"/>
  <c r="AQ217" i="3"/>
  <c r="AV215" i="3"/>
  <c r="AU215" i="3"/>
  <c r="AT215" i="3"/>
  <c r="AS215" i="3"/>
  <c r="AR215" i="3"/>
  <c r="AQ215" i="3"/>
  <c r="AV212" i="3"/>
  <c r="AU212" i="3"/>
  <c r="AT212" i="3"/>
  <c r="AS212" i="3"/>
  <c r="AR212" i="3"/>
  <c r="AQ212" i="3"/>
  <c r="AV210" i="3"/>
  <c r="AU210" i="3"/>
  <c r="AT210" i="3"/>
  <c r="AS210" i="3"/>
  <c r="AR210" i="3"/>
  <c r="AQ210" i="3"/>
  <c r="AV208" i="3"/>
  <c r="AU208" i="3"/>
  <c r="AT208" i="3"/>
  <c r="AS208" i="3"/>
  <c r="AR208" i="3"/>
  <c r="AQ208" i="3"/>
  <c r="AV206" i="3"/>
  <c r="AU206" i="3"/>
  <c r="AT206" i="3"/>
  <c r="AS206" i="3"/>
  <c r="AR206" i="3"/>
  <c r="AQ206" i="3"/>
  <c r="AV204" i="3"/>
  <c r="AU204" i="3"/>
  <c r="AT204" i="3"/>
  <c r="AS204" i="3"/>
  <c r="AR204" i="3"/>
  <c r="AQ204" i="3"/>
  <c r="AV203" i="3"/>
  <c r="AU203" i="3"/>
  <c r="AT203" i="3"/>
  <c r="AS203" i="3"/>
  <c r="AR203" i="3"/>
  <c r="AQ203" i="3"/>
  <c r="AV202" i="3"/>
  <c r="AU202" i="3"/>
  <c r="AT202" i="3"/>
  <c r="AS202" i="3"/>
  <c r="AR202" i="3"/>
  <c r="AQ202" i="3"/>
  <c r="AV200" i="3"/>
  <c r="AU200" i="3"/>
  <c r="AT200" i="3"/>
  <c r="AS200" i="3"/>
  <c r="AR200" i="3"/>
  <c r="AQ200" i="3"/>
  <c r="AV199" i="3"/>
  <c r="AU199" i="3"/>
  <c r="AT199" i="3"/>
  <c r="AS199" i="3"/>
  <c r="AR199" i="3"/>
  <c r="AQ199" i="3"/>
  <c r="AV198" i="3"/>
  <c r="AU198" i="3"/>
  <c r="AT198" i="3"/>
  <c r="AS198" i="3"/>
  <c r="AR198" i="3"/>
  <c r="AQ198" i="3"/>
  <c r="AV197" i="3"/>
  <c r="AU197" i="3"/>
  <c r="AT197" i="3"/>
  <c r="AS197" i="3"/>
  <c r="AR197" i="3"/>
  <c r="AQ197" i="3"/>
  <c r="AV193" i="3"/>
  <c r="AU193" i="3"/>
  <c r="AT193" i="3"/>
  <c r="AS193" i="3"/>
  <c r="AR193" i="3"/>
  <c r="AQ193" i="3"/>
  <c r="AV191" i="3"/>
  <c r="AU191" i="3"/>
  <c r="AT191" i="3"/>
  <c r="AS191" i="3"/>
  <c r="AR191" i="3"/>
  <c r="AQ191" i="3"/>
  <c r="AV190" i="3"/>
  <c r="AU190" i="3"/>
  <c r="AT190" i="3"/>
  <c r="AS190" i="3"/>
  <c r="AR190" i="3"/>
  <c r="AQ190" i="3"/>
  <c r="AV189" i="3"/>
  <c r="AU189" i="3"/>
  <c r="AT189" i="3"/>
  <c r="AS189" i="3"/>
  <c r="AR189" i="3"/>
  <c r="AQ189" i="3"/>
  <c r="AV188" i="3"/>
  <c r="AU188" i="3"/>
  <c r="AT188" i="3"/>
  <c r="AS188" i="3"/>
  <c r="AR188" i="3"/>
  <c r="AQ188" i="3"/>
  <c r="AV187" i="3"/>
  <c r="AU187" i="3"/>
  <c r="AT187" i="3"/>
  <c r="AS187" i="3"/>
  <c r="AR187" i="3"/>
  <c r="AQ187" i="3"/>
  <c r="AV185" i="3"/>
  <c r="AU185" i="3"/>
  <c r="AT185" i="3"/>
  <c r="AS185" i="3"/>
  <c r="AR185" i="3"/>
  <c r="AQ185" i="3"/>
  <c r="AV184" i="3"/>
  <c r="AU184" i="3"/>
  <c r="AT184" i="3"/>
  <c r="AS184" i="3"/>
  <c r="AR184" i="3"/>
  <c r="AQ184" i="3"/>
  <c r="AV183" i="3"/>
  <c r="AU183" i="3"/>
  <c r="AT183" i="3"/>
  <c r="AS183" i="3"/>
  <c r="AR183" i="3"/>
  <c r="AQ183" i="3"/>
  <c r="AV182" i="3"/>
  <c r="AU182" i="3"/>
  <c r="AT182" i="3"/>
  <c r="AS182" i="3"/>
  <c r="AR182" i="3"/>
  <c r="AQ182" i="3"/>
  <c r="AV178" i="3"/>
  <c r="AU178" i="3"/>
  <c r="AT178" i="3"/>
  <c r="AS178" i="3"/>
  <c r="AR178" i="3"/>
  <c r="AQ178" i="3"/>
  <c r="AV176" i="3"/>
  <c r="AU176" i="3"/>
  <c r="AT176" i="3"/>
  <c r="AS176" i="3"/>
  <c r="AR176" i="3"/>
  <c r="AQ176" i="3"/>
  <c r="AV175" i="3"/>
  <c r="AU175" i="3"/>
  <c r="AT175" i="3"/>
  <c r="AS175" i="3"/>
  <c r="AR175" i="3"/>
  <c r="AQ175" i="3"/>
  <c r="AV174" i="3"/>
  <c r="AU174" i="3"/>
  <c r="AT174" i="3"/>
  <c r="AS174" i="3"/>
  <c r="AR174" i="3"/>
  <c r="AQ174" i="3"/>
  <c r="AV173" i="3"/>
  <c r="AU173" i="3"/>
  <c r="AT173" i="3"/>
  <c r="AS173" i="3"/>
  <c r="AR173" i="3"/>
  <c r="AQ173" i="3"/>
  <c r="AV172" i="3"/>
  <c r="AU172" i="3"/>
  <c r="AT172" i="3"/>
  <c r="AS172" i="3"/>
  <c r="AR172" i="3"/>
  <c r="AQ172" i="3"/>
  <c r="AV170" i="3"/>
  <c r="AU170" i="3"/>
  <c r="AT170" i="3"/>
  <c r="AS170" i="3"/>
  <c r="AR170" i="3"/>
  <c r="AQ170" i="3"/>
  <c r="AV169" i="3"/>
  <c r="AU169" i="3"/>
  <c r="AT169" i="3"/>
  <c r="AS169" i="3"/>
  <c r="AR169" i="3"/>
  <c r="AQ169" i="3"/>
  <c r="AV168" i="3"/>
  <c r="AU168" i="3"/>
  <c r="AT168" i="3"/>
  <c r="AS168" i="3"/>
  <c r="AR168" i="3"/>
  <c r="AQ168" i="3"/>
  <c r="AV167" i="3"/>
  <c r="AU167" i="3"/>
  <c r="AT167" i="3"/>
  <c r="AS167" i="3"/>
  <c r="AR167" i="3"/>
  <c r="AQ167" i="3"/>
  <c r="AV166" i="3"/>
  <c r="AU166" i="3"/>
  <c r="AT166" i="3"/>
  <c r="AS166" i="3"/>
  <c r="AR166" i="3"/>
  <c r="AQ166" i="3"/>
  <c r="AV165" i="3"/>
  <c r="AU165" i="3"/>
  <c r="AT165" i="3"/>
  <c r="AS165" i="3"/>
  <c r="AR165" i="3"/>
  <c r="AQ165" i="3"/>
  <c r="AV156" i="3"/>
  <c r="AU156" i="3"/>
  <c r="AT156" i="3"/>
  <c r="AS156" i="3"/>
  <c r="AR156" i="3"/>
  <c r="AQ156" i="3"/>
  <c r="AV154" i="3"/>
  <c r="AU154" i="3"/>
  <c r="AT154" i="3"/>
  <c r="AS154" i="3"/>
  <c r="AR154" i="3"/>
  <c r="AQ154" i="3"/>
  <c r="AV153" i="3"/>
  <c r="AU153" i="3"/>
  <c r="AT153" i="3"/>
  <c r="AS153" i="3"/>
  <c r="AR153" i="3"/>
  <c r="AQ153" i="3"/>
  <c r="AV152" i="3"/>
  <c r="AU152" i="3"/>
  <c r="AT152" i="3"/>
  <c r="AS152" i="3"/>
  <c r="AR152" i="3"/>
  <c r="AQ152" i="3"/>
  <c r="AV151" i="3"/>
  <c r="AU151" i="3"/>
  <c r="AT151" i="3"/>
  <c r="AS151" i="3"/>
  <c r="AR151" i="3"/>
  <c r="AQ151" i="3"/>
  <c r="AV149" i="3"/>
  <c r="AU149" i="3"/>
  <c r="AT149" i="3"/>
  <c r="AS149" i="3"/>
  <c r="AR149" i="3"/>
  <c r="AQ149" i="3"/>
  <c r="AV141" i="3"/>
  <c r="AU141" i="3"/>
  <c r="AT141" i="3"/>
  <c r="AS141" i="3"/>
  <c r="AR141" i="3"/>
  <c r="AQ141" i="3"/>
  <c r="AV140" i="3"/>
  <c r="AU140" i="3"/>
  <c r="AT140" i="3"/>
  <c r="AS140" i="3"/>
  <c r="AR140" i="3"/>
  <c r="AQ140" i="3"/>
  <c r="AV138" i="3"/>
  <c r="AU138" i="3"/>
  <c r="AT138" i="3"/>
  <c r="AS138" i="3"/>
  <c r="AR138" i="3"/>
  <c r="AQ138" i="3"/>
  <c r="AV134" i="3"/>
  <c r="AU134" i="3"/>
  <c r="AT134" i="3"/>
  <c r="AS134" i="3"/>
  <c r="AR134" i="3"/>
  <c r="AQ134" i="3"/>
  <c r="AV133" i="3"/>
  <c r="AU133" i="3"/>
  <c r="AT133" i="3"/>
  <c r="AS133" i="3"/>
  <c r="AR133" i="3"/>
  <c r="AQ133" i="3"/>
  <c r="AV132" i="3"/>
  <c r="AU132" i="3"/>
  <c r="AT132" i="3"/>
  <c r="AS132" i="3"/>
  <c r="AR132" i="3"/>
  <c r="AQ132" i="3"/>
  <c r="AV131" i="3"/>
  <c r="AU131" i="3"/>
  <c r="AT131" i="3"/>
  <c r="AS131" i="3"/>
  <c r="AR131" i="3"/>
  <c r="AQ131" i="3"/>
  <c r="AV130" i="3"/>
  <c r="AU130" i="3"/>
  <c r="AT130" i="3"/>
  <c r="AS130" i="3"/>
  <c r="AR130" i="3"/>
  <c r="AQ130" i="3"/>
  <c r="AV127" i="3"/>
  <c r="AU127" i="3"/>
  <c r="AT127" i="3"/>
  <c r="AS127" i="3"/>
  <c r="AR127" i="3"/>
  <c r="AQ127" i="3"/>
  <c r="AV125" i="3"/>
  <c r="AU125" i="3"/>
  <c r="AT125" i="3"/>
  <c r="AS125" i="3"/>
  <c r="AR125" i="3"/>
  <c r="AQ125" i="3"/>
  <c r="AV124" i="3"/>
  <c r="AU124" i="3"/>
  <c r="AT124" i="3"/>
  <c r="AS124" i="3"/>
  <c r="AR124" i="3"/>
  <c r="AQ124" i="3"/>
  <c r="AV123" i="3"/>
  <c r="AU123" i="3"/>
  <c r="AT123" i="3"/>
  <c r="AS123" i="3"/>
  <c r="AR123" i="3"/>
  <c r="AQ123" i="3"/>
  <c r="AV122" i="3"/>
  <c r="AU122" i="3"/>
  <c r="AT122" i="3"/>
  <c r="AS122" i="3"/>
  <c r="AR122" i="3"/>
  <c r="AQ122" i="3"/>
  <c r="AV119" i="3"/>
  <c r="AU119" i="3"/>
  <c r="AT119" i="3"/>
  <c r="AS119" i="3"/>
  <c r="AR119" i="3"/>
  <c r="AQ119" i="3"/>
  <c r="AV118" i="3"/>
  <c r="AU118" i="3"/>
  <c r="AT118" i="3"/>
  <c r="AS118" i="3"/>
  <c r="AR118" i="3"/>
  <c r="AQ118" i="3"/>
  <c r="AV117" i="3"/>
  <c r="AU117" i="3"/>
  <c r="AT117" i="3"/>
  <c r="AS117" i="3"/>
  <c r="AR117" i="3"/>
  <c r="AQ117" i="3"/>
  <c r="AV116" i="3"/>
  <c r="AU116" i="3"/>
  <c r="AT116" i="3"/>
  <c r="AS116" i="3"/>
  <c r="AR116" i="3"/>
  <c r="AQ116" i="3"/>
  <c r="AV115" i="3"/>
  <c r="AU115" i="3"/>
  <c r="AT115" i="3"/>
  <c r="AS115" i="3"/>
  <c r="AR115" i="3"/>
  <c r="AQ115" i="3"/>
  <c r="AV114" i="3"/>
  <c r="AU114" i="3"/>
  <c r="AT114" i="3"/>
  <c r="AS114" i="3"/>
  <c r="AR114" i="3"/>
  <c r="AQ114" i="3"/>
  <c r="AV113" i="3"/>
  <c r="AU113" i="3"/>
  <c r="AT113" i="3"/>
  <c r="AS113" i="3"/>
  <c r="AR113" i="3"/>
  <c r="AQ113" i="3"/>
  <c r="AV110" i="3"/>
  <c r="AU110" i="3"/>
  <c r="AT110" i="3"/>
  <c r="AS110" i="3"/>
  <c r="AR110" i="3"/>
  <c r="AQ110" i="3"/>
  <c r="AV109" i="3"/>
  <c r="AU109" i="3"/>
  <c r="AT109" i="3"/>
  <c r="AS109" i="3"/>
  <c r="AR109" i="3"/>
  <c r="AQ109" i="3"/>
  <c r="AV108" i="3"/>
  <c r="AU108" i="3"/>
  <c r="AT108" i="3"/>
  <c r="AS108" i="3"/>
  <c r="AR108" i="3"/>
  <c r="AQ108" i="3"/>
  <c r="AV107" i="3"/>
  <c r="AU107" i="3"/>
  <c r="AT107" i="3"/>
  <c r="AS107" i="3"/>
  <c r="AR107" i="3"/>
  <c r="AQ107" i="3"/>
  <c r="AV106" i="3"/>
  <c r="AU106" i="3"/>
  <c r="AT106" i="3"/>
  <c r="AS106" i="3"/>
  <c r="AR106" i="3"/>
  <c r="AQ106" i="3"/>
  <c r="AV105" i="3"/>
  <c r="AU105" i="3"/>
  <c r="AT105" i="3"/>
  <c r="AS105" i="3"/>
  <c r="AR105" i="3"/>
  <c r="AQ105" i="3"/>
  <c r="AV102" i="3"/>
  <c r="AU102" i="3"/>
  <c r="AT102" i="3"/>
  <c r="AS102" i="3"/>
  <c r="AR102" i="3"/>
  <c r="AQ102" i="3"/>
  <c r="AV100" i="3"/>
  <c r="AU100" i="3"/>
  <c r="AT100" i="3"/>
  <c r="AS100" i="3"/>
  <c r="AR100" i="3"/>
  <c r="AQ100" i="3"/>
  <c r="AV99" i="3"/>
  <c r="AU99" i="3"/>
  <c r="AT99" i="3"/>
  <c r="AS99" i="3"/>
  <c r="AR99" i="3"/>
  <c r="AQ99" i="3"/>
  <c r="AV98" i="3"/>
  <c r="AU98" i="3"/>
  <c r="AT98" i="3"/>
  <c r="AS98" i="3"/>
  <c r="AR98" i="3"/>
  <c r="AQ98" i="3"/>
  <c r="AV97" i="3"/>
  <c r="AU97" i="3"/>
  <c r="AT97" i="3"/>
  <c r="AS97" i="3"/>
  <c r="AR97" i="3"/>
  <c r="AQ97" i="3"/>
  <c r="AV96" i="3"/>
  <c r="AU96" i="3"/>
  <c r="AT96" i="3"/>
  <c r="AS96" i="3"/>
  <c r="AR96" i="3"/>
  <c r="AQ96" i="3"/>
  <c r="AV95" i="3"/>
  <c r="AU95" i="3"/>
  <c r="AT95" i="3"/>
  <c r="AS95" i="3"/>
  <c r="AR95" i="3"/>
  <c r="AQ95" i="3"/>
  <c r="AV94" i="3"/>
  <c r="AU94" i="3"/>
  <c r="AT94" i="3"/>
  <c r="AS94" i="3"/>
  <c r="AR94" i="3"/>
  <c r="AQ94" i="3"/>
  <c r="AV93" i="3"/>
  <c r="AU93" i="3"/>
  <c r="AT93" i="3"/>
  <c r="AS93" i="3"/>
  <c r="AR93" i="3"/>
  <c r="AQ93" i="3"/>
  <c r="AV92" i="3"/>
  <c r="AU92" i="3"/>
  <c r="AT92" i="3"/>
  <c r="AS92" i="3"/>
  <c r="AR92" i="3"/>
  <c r="AQ92" i="3"/>
  <c r="AV91" i="3"/>
  <c r="AU91" i="3"/>
  <c r="AT91" i="3"/>
  <c r="AS91" i="3"/>
  <c r="AR91" i="3"/>
  <c r="AQ91" i="3"/>
  <c r="AV88" i="3"/>
  <c r="AU88" i="3"/>
  <c r="AT88" i="3"/>
  <c r="AS88" i="3"/>
  <c r="AR88" i="3"/>
  <c r="AQ88" i="3"/>
  <c r="AV87" i="3"/>
  <c r="AU87" i="3"/>
  <c r="AT87" i="3"/>
  <c r="AS87" i="3"/>
  <c r="AR87" i="3"/>
  <c r="AQ87" i="3"/>
  <c r="AV86" i="3"/>
  <c r="AU86" i="3"/>
  <c r="AT86" i="3"/>
  <c r="AS86" i="3"/>
  <c r="AR86" i="3"/>
  <c r="AQ86" i="3"/>
  <c r="AV85" i="3"/>
  <c r="AU85" i="3"/>
  <c r="AT85" i="3"/>
  <c r="AS85" i="3"/>
  <c r="AR85" i="3"/>
  <c r="AQ85" i="3"/>
  <c r="AV84" i="3"/>
  <c r="AU84" i="3"/>
  <c r="AT84" i="3"/>
  <c r="AS84" i="3"/>
  <c r="AR84" i="3"/>
  <c r="AQ84" i="3"/>
  <c r="AV83" i="3"/>
  <c r="AU83" i="3"/>
  <c r="AT83" i="3"/>
  <c r="AS83" i="3"/>
  <c r="AR83" i="3"/>
  <c r="AQ83" i="3"/>
  <c r="AV82" i="3"/>
  <c r="AU82" i="3"/>
  <c r="AT82" i="3"/>
  <c r="AS82" i="3"/>
  <c r="AR82" i="3"/>
  <c r="AQ82" i="3"/>
  <c r="AV81" i="3"/>
  <c r="AU81" i="3"/>
  <c r="AT81" i="3"/>
  <c r="AS81" i="3"/>
  <c r="AR81" i="3"/>
  <c r="AQ81" i="3"/>
  <c r="AV78" i="3"/>
  <c r="AU78" i="3"/>
  <c r="AT78" i="3"/>
  <c r="AS78" i="3"/>
  <c r="AR78" i="3"/>
  <c r="AQ78" i="3"/>
  <c r="AV77" i="3"/>
  <c r="AU77" i="3"/>
  <c r="AT77" i="3"/>
  <c r="AS77" i="3"/>
  <c r="AR77" i="3"/>
  <c r="AQ77" i="3"/>
  <c r="AV69" i="3"/>
  <c r="AV71" i="3" s="1"/>
  <c r="AU69" i="3"/>
  <c r="AT69" i="3"/>
  <c r="AS69" i="3"/>
  <c r="AR69" i="3"/>
  <c r="AR71" i="3" s="1"/>
  <c r="AQ69" i="3"/>
  <c r="AV67" i="3"/>
  <c r="AU67" i="3"/>
  <c r="AT67" i="3"/>
  <c r="AS67" i="3"/>
  <c r="AR67" i="3"/>
  <c r="AQ67" i="3"/>
  <c r="AV65" i="3"/>
  <c r="AV70" i="3" s="1"/>
  <c r="AU65" i="3"/>
  <c r="AT65" i="3"/>
  <c r="AT70" i="3" s="1"/>
  <c r="AS65" i="3"/>
  <c r="AS70" i="3" s="1"/>
  <c r="AR65" i="3"/>
  <c r="AR70" i="3" s="1"/>
  <c r="AQ65" i="3"/>
  <c r="AV63" i="3"/>
  <c r="AU63" i="3"/>
  <c r="AT63" i="3"/>
  <c r="AS63" i="3"/>
  <c r="AR63" i="3"/>
  <c r="AQ63" i="3"/>
  <c r="AV60" i="3"/>
  <c r="AV61" i="3" s="1"/>
  <c r="AU60" i="3"/>
  <c r="AU61" i="3" s="1"/>
  <c r="AT60" i="3"/>
  <c r="AS60" i="3"/>
  <c r="AS61" i="3" s="1"/>
  <c r="AR60" i="3"/>
  <c r="AR61" i="3" s="1"/>
  <c r="AQ60" i="3"/>
  <c r="AQ61" i="3" s="1"/>
  <c r="AV59" i="3"/>
  <c r="AU59" i="3"/>
  <c r="AT59" i="3"/>
  <c r="AS59" i="3"/>
  <c r="AR59" i="3"/>
  <c r="AQ59" i="3"/>
  <c r="AV58" i="3"/>
  <c r="AU58" i="3"/>
  <c r="AT58" i="3"/>
  <c r="AS58" i="3"/>
  <c r="AR58" i="3"/>
  <c r="AQ58" i="3"/>
  <c r="AR56" i="3"/>
  <c r="AV55" i="3"/>
  <c r="AV56" i="3" s="1"/>
  <c r="AU55" i="3"/>
  <c r="AU56" i="3" s="1"/>
  <c r="AT55" i="3"/>
  <c r="AT56" i="3" s="1"/>
  <c r="AS55" i="3"/>
  <c r="AS56" i="3" s="1"/>
  <c r="AR55" i="3"/>
  <c r="AQ55" i="3"/>
  <c r="AQ56" i="3" s="1"/>
  <c r="AV54" i="3"/>
  <c r="AU54" i="3"/>
  <c r="AT54" i="3"/>
  <c r="AS54" i="3"/>
  <c r="AR54" i="3"/>
  <c r="AQ54" i="3"/>
  <c r="AV53" i="3"/>
  <c r="AU53" i="3"/>
  <c r="AT53" i="3"/>
  <c r="AS53" i="3"/>
  <c r="AR53" i="3"/>
  <c r="AQ53" i="3"/>
  <c r="AV52" i="3"/>
  <c r="AU52" i="3"/>
  <c r="AT52" i="3"/>
  <c r="AS52" i="3"/>
  <c r="AR52" i="3"/>
  <c r="AQ52" i="3"/>
  <c r="AV51" i="3"/>
  <c r="AU51" i="3"/>
  <c r="AT51" i="3"/>
  <c r="AS51" i="3"/>
  <c r="AR51" i="3"/>
  <c r="AQ51" i="3"/>
  <c r="AV50" i="3"/>
  <c r="AU50" i="3"/>
  <c r="AT50" i="3"/>
  <c r="AS50" i="3"/>
  <c r="AR50" i="3"/>
  <c r="AQ50" i="3"/>
  <c r="AV49" i="3"/>
  <c r="AU49" i="3"/>
  <c r="AT49" i="3"/>
  <c r="AS49" i="3"/>
  <c r="AR49" i="3"/>
  <c r="AQ49" i="3"/>
  <c r="AV46" i="3"/>
  <c r="AV47" i="3" s="1"/>
  <c r="AU46" i="3"/>
  <c r="AU47" i="3" s="1"/>
  <c r="AT46" i="3"/>
  <c r="AS46" i="3"/>
  <c r="AS47" i="3" s="1"/>
  <c r="AR46" i="3"/>
  <c r="AR47" i="3" s="1"/>
  <c r="AQ46" i="3"/>
  <c r="AQ47" i="3" s="1"/>
  <c r="AV42" i="3"/>
  <c r="AU42" i="3"/>
  <c r="AT42" i="3"/>
  <c r="AS42" i="3"/>
  <c r="AR42" i="3"/>
  <c r="AQ42" i="3"/>
  <c r="AV39" i="3"/>
  <c r="AV40" i="3" s="1"/>
  <c r="AU39" i="3"/>
  <c r="AU40" i="3" s="1"/>
  <c r="AT39" i="3"/>
  <c r="AT40" i="3" s="1"/>
  <c r="AS39" i="3"/>
  <c r="AS40" i="3" s="1"/>
  <c r="AR39" i="3"/>
  <c r="AR40" i="3" s="1"/>
  <c r="AQ39" i="3"/>
  <c r="AQ40" i="3" s="1"/>
  <c r="AV38" i="3"/>
  <c r="AU38" i="3"/>
  <c r="AT38" i="3"/>
  <c r="AS38" i="3"/>
  <c r="AR38" i="3"/>
  <c r="AQ38" i="3"/>
  <c r="AV37" i="3"/>
  <c r="AU37" i="3"/>
  <c r="AT37" i="3"/>
  <c r="AS37" i="3"/>
  <c r="AR37" i="3"/>
  <c r="AQ37" i="3"/>
  <c r="AV36" i="3"/>
  <c r="AU36" i="3"/>
  <c r="AT36" i="3"/>
  <c r="AS36" i="3"/>
  <c r="AR36" i="3"/>
  <c r="AQ36" i="3"/>
  <c r="AV35" i="3"/>
  <c r="AU35" i="3"/>
  <c r="AT35" i="3"/>
  <c r="AS35" i="3"/>
  <c r="AR35" i="3"/>
  <c r="AQ35" i="3"/>
  <c r="AV34" i="3"/>
  <c r="AU34" i="3"/>
  <c r="AT34" i="3"/>
  <c r="AS34" i="3"/>
  <c r="AR34" i="3"/>
  <c r="AQ34" i="3"/>
  <c r="AV33" i="3"/>
  <c r="AU33" i="3"/>
  <c r="AT33" i="3"/>
  <c r="AS33" i="3"/>
  <c r="AR33" i="3"/>
  <c r="AQ33" i="3"/>
  <c r="AV30" i="3"/>
  <c r="AV31" i="3" s="1"/>
  <c r="AU30" i="3"/>
  <c r="AU31" i="3" s="1"/>
  <c r="AT30" i="3"/>
  <c r="AT31" i="3" s="1"/>
  <c r="AS30" i="3"/>
  <c r="AS31" i="3" s="1"/>
  <c r="AR30" i="3"/>
  <c r="AR31" i="3" s="1"/>
  <c r="AQ30" i="3"/>
  <c r="AQ31" i="3" s="1"/>
  <c r="AV29" i="3"/>
  <c r="AU29" i="3"/>
  <c r="AT29" i="3"/>
  <c r="AS29" i="3"/>
  <c r="AR29" i="3"/>
  <c r="AQ29" i="3"/>
  <c r="AV28" i="3"/>
  <c r="AU28" i="3"/>
  <c r="AT28" i="3"/>
  <c r="AS28" i="3"/>
  <c r="AR28" i="3"/>
  <c r="AQ28" i="3"/>
  <c r="AV27" i="3"/>
  <c r="AU27" i="3"/>
  <c r="AT27" i="3"/>
  <c r="AS27" i="3"/>
  <c r="AR27" i="3"/>
  <c r="AQ27" i="3"/>
  <c r="AV26" i="3"/>
  <c r="AU26" i="3"/>
  <c r="AT26" i="3"/>
  <c r="AS26" i="3"/>
  <c r="AR26" i="3"/>
  <c r="AQ26" i="3"/>
  <c r="AV23" i="3"/>
  <c r="AV24" i="3" s="1"/>
  <c r="AU23" i="3"/>
  <c r="AU24" i="3" s="1"/>
  <c r="AT23" i="3"/>
  <c r="AT24" i="3" s="1"/>
  <c r="AS23" i="3"/>
  <c r="AS24" i="3" s="1"/>
  <c r="AR23" i="3"/>
  <c r="AR24" i="3" s="1"/>
  <c r="AQ23" i="3"/>
  <c r="AQ24" i="3" s="1"/>
  <c r="AV22" i="3"/>
  <c r="AU22" i="3"/>
  <c r="AT22" i="3"/>
  <c r="AS22" i="3"/>
  <c r="AR22" i="3"/>
  <c r="AQ22" i="3"/>
  <c r="AV21" i="3"/>
  <c r="AU21" i="3"/>
  <c r="AT21" i="3"/>
  <c r="AS21" i="3"/>
  <c r="AR21" i="3"/>
  <c r="AQ21" i="3"/>
  <c r="AV20" i="3"/>
  <c r="AU20" i="3"/>
  <c r="AT20" i="3"/>
  <c r="AS20" i="3"/>
  <c r="AR20" i="3"/>
  <c r="AQ20" i="3"/>
  <c r="AR18" i="3"/>
  <c r="AV17" i="3"/>
  <c r="AV18" i="3" s="1"/>
  <c r="AU17" i="3"/>
  <c r="AU18" i="3" s="1"/>
  <c r="AT17" i="3"/>
  <c r="AT18" i="3" s="1"/>
  <c r="AS17" i="3"/>
  <c r="AS18" i="3" s="1"/>
  <c r="AR17" i="3"/>
  <c r="AQ17" i="3"/>
  <c r="AQ18" i="3" s="1"/>
  <c r="AV16" i="3"/>
  <c r="AU16" i="3"/>
  <c r="AT16" i="3"/>
  <c r="AS16" i="3"/>
  <c r="AR16" i="3"/>
  <c r="AQ16" i="3"/>
  <c r="AV15" i="3"/>
  <c r="AU15" i="3"/>
  <c r="AT15" i="3"/>
  <c r="AS15" i="3"/>
  <c r="AR15" i="3"/>
  <c r="AQ15" i="3"/>
  <c r="AV14" i="3"/>
  <c r="AU14" i="3"/>
  <c r="AT14" i="3"/>
  <c r="AS14" i="3"/>
  <c r="AR14" i="3"/>
  <c r="AQ14" i="3"/>
  <c r="AV13" i="3"/>
  <c r="AU13" i="3"/>
  <c r="AT13" i="3"/>
  <c r="AS13" i="3"/>
  <c r="AR13" i="3"/>
  <c r="AQ13" i="3"/>
  <c r="AV11" i="3"/>
  <c r="AU11" i="3"/>
  <c r="AT11" i="3"/>
  <c r="AS11" i="3"/>
  <c r="AR11" i="3"/>
  <c r="AQ11" i="3"/>
  <c r="AV287" i="4"/>
  <c r="AU287" i="4"/>
  <c r="AT287" i="4"/>
  <c r="AS287" i="4"/>
  <c r="AR287" i="4"/>
  <c r="AQ287" i="4"/>
  <c r="AV285" i="4"/>
  <c r="AU285" i="4"/>
  <c r="AT285" i="4"/>
  <c r="AS285" i="4"/>
  <c r="AR285" i="4"/>
  <c r="AQ285" i="4"/>
  <c r="AV283" i="4"/>
  <c r="AU283" i="4"/>
  <c r="AT283" i="4"/>
  <c r="AS283" i="4"/>
  <c r="AR283" i="4"/>
  <c r="AQ283" i="4"/>
  <c r="AV282" i="4"/>
  <c r="AU282" i="4"/>
  <c r="AT282" i="4"/>
  <c r="AS282" i="4"/>
  <c r="AR282" i="4"/>
  <c r="AQ282" i="4"/>
  <c r="AV281" i="4"/>
  <c r="AU281" i="4"/>
  <c r="AT281" i="4"/>
  <c r="AS281" i="4"/>
  <c r="AR281" i="4"/>
  <c r="AQ281" i="4"/>
  <c r="AV280" i="4"/>
  <c r="AU280" i="4"/>
  <c r="AT280" i="4"/>
  <c r="AS280" i="4"/>
  <c r="AR280" i="4"/>
  <c r="AQ280" i="4"/>
  <c r="AV278" i="4"/>
  <c r="AU278" i="4"/>
  <c r="AT278" i="4"/>
  <c r="AS278" i="4"/>
  <c r="AR278" i="4"/>
  <c r="AQ278" i="4"/>
  <c r="AV277" i="4"/>
  <c r="AU277" i="4"/>
  <c r="AT277" i="4"/>
  <c r="AS277" i="4"/>
  <c r="AR277" i="4"/>
  <c r="AQ277" i="4"/>
  <c r="AV275" i="4"/>
  <c r="AU275" i="4"/>
  <c r="AT275" i="4"/>
  <c r="AS275" i="4"/>
  <c r="AR275" i="4"/>
  <c r="AQ275" i="4"/>
  <c r="AV274" i="4"/>
  <c r="AU274" i="4"/>
  <c r="AT274" i="4"/>
  <c r="AS274" i="4"/>
  <c r="AR274" i="4"/>
  <c r="AQ274" i="4"/>
  <c r="AV271" i="4"/>
  <c r="AU271" i="4"/>
  <c r="AT271" i="4"/>
  <c r="AS271" i="4"/>
  <c r="AR271" i="4"/>
  <c r="AQ271" i="4"/>
  <c r="AV270" i="4"/>
  <c r="AU270" i="4"/>
  <c r="AT270" i="4"/>
  <c r="AS270" i="4"/>
  <c r="AR270" i="4"/>
  <c r="AQ270" i="4"/>
  <c r="AV269" i="4"/>
  <c r="AU269" i="4"/>
  <c r="AT269" i="4"/>
  <c r="AS269" i="4"/>
  <c r="AR269" i="4"/>
  <c r="AQ269" i="4"/>
  <c r="AV268" i="4"/>
  <c r="AU268" i="4"/>
  <c r="AT268" i="4"/>
  <c r="AS268" i="4"/>
  <c r="AR268" i="4"/>
  <c r="AQ268" i="4"/>
  <c r="AV266" i="4"/>
  <c r="AU266" i="4"/>
  <c r="AT266" i="4"/>
  <c r="AS266" i="4"/>
  <c r="AR266" i="4"/>
  <c r="AQ266" i="4"/>
  <c r="AV265" i="4"/>
  <c r="AU265" i="4"/>
  <c r="AT265" i="4"/>
  <c r="AS265" i="4"/>
  <c r="AR265" i="4"/>
  <c r="AQ265" i="4"/>
  <c r="AV264" i="4"/>
  <c r="AU264" i="4"/>
  <c r="AT264" i="4"/>
  <c r="AS264" i="4"/>
  <c r="AR264" i="4"/>
  <c r="AQ264" i="4"/>
  <c r="AV263" i="4"/>
  <c r="AU263" i="4"/>
  <c r="AT263" i="4"/>
  <c r="AS263" i="4"/>
  <c r="AR263" i="4"/>
  <c r="AQ263" i="4"/>
  <c r="AV262" i="4"/>
  <c r="AU262" i="4"/>
  <c r="AT262" i="4"/>
  <c r="AS262" i="4"/>
  <c r="AR262" i="4"/>
  <c r="AQ262" i="4"/>
  <c r="AV260" i="4"/>
  <c r="AU260" i="4"/>
  <c r="AT260" i="4"/>
  <c r="AS260" i="4"/>
  <c r="AR260" i="4"/>
  <c r="AQ260" i="4"/>
  <c r="AV259" i="4"/>
  <c r="AU259" i="4"/>
  <c r="AT259" i="4"/>
  <c r="AS259" i="4"/>
  <c r="AR259" i="4"/>
  <c r="AQ259" i="4"/>
  <c r="AV258" i="4"/>
  <c r="AU258" i="4"/>
  <c r="AT258" i="4"/>
  <c r="AS258" i="4"/>
  <c r="AR258" i="4"/>
  <c r="AQ258" i="4"/>
  <c r="AV257" i="4"/>
  <c r="AU257" i="4"/>
  <c r="AT257" i="4"/>
  <c r="AS257" i="4"/>
  <c r="AR257" i="4"/>
  <c r="AQ257" i="4"/>
  <c r="AV256" i="4"/>
  <c r="AU256" i="4"/>
  <c r="AT256" i="4"/>
  <c r="AS256" i="4"/>
  <c r="AR256" i="4"/>
  <c r="AQ256" i="4"/>
  <c r="AV254" i="4"/>
  <c r="AU254" i="4"/>
  <c r="AT254" i="4"/>
  <c r="AS254" i="4"/>
  <c r="AR254" i="4"/>
  <c r="AQ254" i="4"/>
  <c r="AV253" i="4"/>
  <c r="AU253" i="4"/>
  <c r="AT253" i="4"/>
  <c r="AS253" i="4"/>
  <c r="AR253" i="4"/>
  <c r="AQ253" i="4"/>
  <c r="AV252" i="4"/>
  <c r="AU252" i="4"/>
  <c r="AT252" i="4"/>
  <c r="AS252" i="4"/>
  <c r="AR252" i="4"/>
  <c r="AQ252" i="4"/>
  <c r="AV251" i="4"/>
  <c r="AU251" i="4"/>
  <c r="AT251" i="4"/>
  <c r="AS251" i="4"/>
  <c r="AR251" i="4"/>
  <c r="AQ251" i="4"/>
  <c r="AV250" i="4"/>
  <c r="AU250" i="4"/>
  <c r="AT250" i="4"/>
  <c r="AS250" i="4"/>
  <c r="AR250" i="4"/>
  <c r="AQ250" i="4"/>
  <c r="AV249" i="4"/>
  <c r="AU249" i="4"/>
  <c r="AT249" i="4"/>
  <c r="AS249" i="4"/>
  <c r="AR249" i="4"/>
  <c r="AQ249" i="4"/>
  <c r="AV240" i="4"/>
  <c r="AU240" i="4"/>
  <c r="AT240" i="4"/>
  <c r="AS240" i="4"/>
  <c r="AR240" i="4"/>
  <c r="AQ240" i="4"/>
  <c r="AV238" i="4"/>
  <c r="AU238" i="4"/>
  <c r="AT238" i="4"/>
  <c r="AS238" i="4"/>
  <c r="AR238" i="4"/>
  <c r="AQ238" i="4"/>
  <c r="AV237" i="4"/>
  <c r="AU237" i="4"/>
  <c r="AT237" i="4"/>
  <c r="AS237" i="4"/>
  <c r="AR237" i="4"/>
  <c r="AQ237" i="4"/>
  <c r="AV236" i="4"/>
  <c r="AU236" i="4"/>
  <c r="AT236" i="4"/>
  <c r="AS236" i="4"/>
  <c r="AR236" i="4"/>
  <c r="AQ236" i="4"/>
  <c r="AV235" i="4"/>
  <c r="AU235" i="4"/>
  <c r="AT235" i="4"/>
  <c r="AS235" i="4"/>
  <c r="AR235" i="4"/>
  <c r="AQ235" i="4"/>
  <c r="AV232" i="4"/>
  <c r="AU232" i="4"/>
  <c r="AT232" i="4"/>
  <c r="AS232" i="4"/>
  <c r="AR232" i="4"/>
  <c r="AQ232" i="4"/>
  <c r="AV231" i="4"/>
  <c r="AU231" i="4"/>
  <c r="AT231" i="4"/>
  <c r="AS231" i="4"/>
  <c r="AR231" i="4"/>
  <c r="AQ231" i="4"/>
  <c r="AV230" i="4"/>
  <c r="AU230" i="4"/>
  <c r="AT230" i="4"/>
  <c r="AS230" i="4"/>
  <c r="AR230" i="4"/>
  <c r="AQ230" i="4"/>
  <c r="AV229" i="4"/>
  <c r="AU229" i="4"/>
  <c r="AT229" i="4"/>
  <c r="AS229" i="4"/>
  <c r="AR229" i="4"/>
  <c r="AQ229" i="4"/>
  <c r="AV228" i="4"/>
  <c r="AU228" i="4"/>
  <c r="AT228" i="4"/>
  <c r="AS228" i="4"/>
  <c r="AR228" i="4"/>
  <c r="AQ228" i="4"/>
  <c r="AV225" i="4"/>
  <c r="AU225" i="4"/>
  <c r="AT225" i="4"/>
  <c r="AS225" i="4"/>
  <c r="AR225" i="4"/>
  <c r="AQ225" i="4"/>
  <c r="AV217" i="4"/>
  <c r="AU217" i="4"/>
  <c r="AT217" i="4"/>
  <c r="AS217" i="4"/>
  <c r="AR217" i="4"/>
  <c r="AQ217" i="4"/>
  <c r="AV215" i="4"/>
  <c r="AU215" i="4"/>
  <c r="AT215" i="4"/>
  <c r="AS215" i="4"/>
  <c r="AR215" i="4"/>
  <c r="AQ215" i="4"/>
  <c r="AV212" i="4"/>
  <c r="AU212" i="4"/>
  <c r="AT212" i="4"/>
  <c r="AS212" i="4"/>
  <c r="AR212" i="4"/>
  <c r="AQ212" i="4"/>
  <c r="AV210" i="4"/>
  <c r="AU210" i="4"/>
  <c r="AT210" i="4"/>
  <c r="AS210" i="4"/>
  <c r="AR210" i="4"/>
  <c r="AQ210" i="4"/>
  <c r="AV208" i="4"/>
  <c r="AU208" i="4"/>
  <c r="AT208" i="4"/>
  <c r="AS208" i="4"/>
  <c r="AR208" i="4"/>
  <c r="AQ208" i="4"/>
  <c r="AV206" i="4"/>
  <c r="AU206" i="4"/>
  <c r="AT206" i="4"/>
  <c r="AS206" i="4"/>
  <c r="AR206" i="4"/>
  <c r="AQ206" i="4"/>
  <c r="AV204" i="4"/>
  <c r="AU204" i="4"/>
  <c r="AT204" i="4"/>
  <c r="AS204" i="4"/>
  <c r="AR204" i="4"/>
  <c r="AQ204" i="4"/>
  <c r="AV203" i="4"/>
  <c r="AU203" i="4"/>
  <c r="AT203" i="4"/>
  <c r="AS203" i="4"/>
  <c r="AR203" i="4"/>
  <c r="AQ203" i="4"/>
  <c r="AV202" i="4"/>
  <c r="AU202" i="4"/>
  <c r="AT202" i="4"/>
  <c r="AS202" i="4"/>
  <c r="AR202" i="4"/>
  <c r="AQ202" i="4"/>
  <c r="AV200" i="4"/>
  <c r="AU200" i="4"/>
  <c r="AT200" i="4"/>
  <c r="AS200" i="4"/>
  <c r="AR200" i="4"/>
  <c r="AQ200" i="4"/>
  <c r="AV199" i="4"/>
  <c r="AU199" i="4"/>
  <c r="AT199" i="4"/>
  <c r="AS199" i="4"/>
  <c r="AR199" i="4"/>
  <c r="AQ199" i="4"/>
  <c r="AV198" i="4"/>
  <c r="AU198" i="4"/>
  <c r="AT198" i="4"/>
  <c r="AS198" i="4"/>
  <c r="AR198" i="4"/>
  <c r="AQ198" i="4"/>
  <c r="AV197" i="4"/>
  <c r="AU197" i="4"/>
  <c r="AT197" i="4"/>
  <c r="AS197" i="4"/>
  <c r="AR197" i="4"/>
  <c r="AQ197" i="4"/>
  <c r="AV193" i="4"/>
  <c r="AU193" i="4"/>
  <c r="AT193" i="4"/>
  <c r="AS193" i="4"/>
  <c r="AR193" i="4"/>
  <c r="AQ193" i="4"/>
  <c r="AV191" i="4"/>
  <c r="AU191" i="4"/>
  <c r="AT191" i="4"/>
  <c r="AS191" i="4"/>
  <c r="AR191" i="4"/>
  <c r="AQ191" i="4"/>
  <c r="AV190" i="4"/>
  <c r="AU190" i="4"/>
  <c r="AT190" i="4"/>
  <c r="AS190" i="4"/>
  <c r="AR190" i="4"/>
  <c r="AQ190" i="4"/>
  <c r="AV189" i="4"/>
  <c r="AU189" i="4"/>
  <c r="AT189" i="4"/>
  <c r="AS189" i="4"/>
  <c r="AR189" i="4"/>
  <c r="AQ189" i="4"/>
  <c r="AV188" i="4"/>
  <c r="AU188" i="4"/>
  <c r="AT188" i="4"/>
  <c r="AS188" i="4"/>
  <c r="AR188" i="4"/>
  <c r="AQ188" i="4"/>
  <c r="AV187" i="4"/>
  <c r="AU187" i="4"/>
  <c r="AT187" i="4"/>
  <c r="AS187" i="4"/>
  <c r="AR187" i="4"/>
  <c r="AQ187" i="4"/>
  <c r="AV185" i="4"/>
  <c r="AU185" i="4"/>
  <c r="AT185" i="4"/>
  <c r="AS185" i="4"/>
  <c r="AR185" i="4"/>
  <c r="AQ185" i="4"/>
  <c r="AV184" i="4"/>
  <c r="AU184" i="4"/>
  <c r="AT184" i="4"/>
  <c r="AS184" i="4"/>
  <c r="AR184" i="4"/>
  <c r="AQ184" i="4"/>
  <c r="AV183" i="4"/>
  <c r="AU183" i="4"/>
  <c r="AT183" i="4"/>
  <c r="AS183" i="4"/>
  <c r="AR183" i="4"/>
  <c r="AQ183" i="4"/>
  <c r="AV182" i="4"/>
  <c r="AU182" i="4"/>
  <c r="AT182" i="4"/>
  <c r="AS182" i="4"/>
  <c r="AR182" i="4"/>
  <c r="AQ182" i="4"/>
  <c r="AV178" i="4"/>
  <c r="AU178" i="4"/>
  <c r="AT178" i="4"/>
  <c r="AS178" i="4"/>
  <c r="AR178" i="4"/>
  <c r="AQ178" i="4"/>
  <c r="AV176" i="4"/>
  <c r="AU176" i="4"/>
  <c r="AT176" i="4"/>
  <c r="AS176" i="4"/>
  <c r="AR176" i="4"/>
  <c r="AQ176" i="4"/>
  <c r="AV175" i="4"/>
  <c r="AU175" i="4"/>
  <c r="AT175" i="4"/>
  <c r="AS175" i="4"/>
  <c r="AR175" i="4"/>
  <c r="AQ175" i="4"/>
  <c r="AV174" i="4"/>
  <c r="AU174" i="4"/>
  <c r="AT174" i="4"/>
  <c r="AS174" i="4"/>
  <c r="AR174" i="4"/>
  <c r="AQ174" i="4"/>
  <c r="AV173" i="4"/>
  <c r="AU173" i="4"/>
  <c r="AT173" i="4"/>
  <c r="AS173" i="4"/>
  <c r="AR173" i="4"/>
  <c r="AQ173" i="4"/>
  <c r="AV172" i="4"/>
  <c r="AU172" i="4"/>
  <c r="AT172" i="4"/>
  <c r="AS172" i="4"/>
  <c r="AR172" i="4"/>
  <c r="AQ172" i="4"/>
  <c r="AV170" i="4"/>
  <c r="AU170" i="4"/>
  <c r="AT170" i="4"/>
  <c r="AS170" i="4"/>
  <c r="AR170" i="4"/>
  <c r="AQ170" i="4"/>
  <c r="AV169" i="4"/>
  <c r="AU169" i="4"/>
  <c r="AT169" i="4"/>
  <c r="AS169" i="4"/>
  <c r="AR169" i="4"/>
  <c r="AQ169" i="4"/>
  <c r="AV168" i="4"/>
  <c r="AU168" i="4"/>
  <c r="AT168" i="4"/>
  <c r="AS168" i="4"/>
  <c r="AR168" i="4"/>
  <c r="AQ168" i="4"/>
  <c r="AV167" i="4"/>
  <c r="AU167" i="4"/>
  <c r="AT167" i="4"/>
  <c r="AS167" i="4"/>
  <c r="AR167" i="4"/>
  <c r="AQ167" i="4"/>
  <c r="AV166" i="4"/>
  <c r="AU166" i="4"/>
  <c r="AT166" i="4"/>
  <c r="AS166" i="4"/>
  <c r="AR166" i="4"/>
  <c r="AQ166" i="4"/>
  <c r="AV165" i="4"/>
  <c r="AU165" i="4"/>
  <c r="AT165" i="4"/>
  <c r="AS165" i="4"/>
  <c r="AR165" i="4"/>
  <c r="AQ165" i="4"/>
  <c r="AV156" i="4"/>
  <c r="AU156" i="4"/>
  <c r="AT156" i="4"/>
  <c r="AS156" i="4"/>
  <c r="AR156" i="4"/>
  <c r="AQ156" i="4"/>
  <c r="AV154" i="4"/>
  <c r="AU154" i="4"/>
  <c r="AT154" i="4"/>
  <c r="AS154" i="4"/>
  <c r="AR154" i="4"/>
  <c r="AQ154" i="4"/>
  <c r="AV153" i="4"/>
  <c r="AU153" i="4"/>
  <c r="AT153" i="4"/>
  <c r="AS153" i="4"/>
  <c r="AR153" i="4"/>
  <c r="AQ153" i="4"/>
  <c r="AV152" i="4"/>
  <c r="AU152" i="4"/>
  <c r="AT152" i="4"/>
  <c r="AS152" i="4"/>
  <c r="AR152" i="4"/>
  <c r="AQ152" i="4"/>
  <c r="AV151" i="4"/>
  <c r="AU151" i="4"/>
  <c r="AT151" i="4"/>
  <c r="AS151" i="4"/>
  <c r="AR151" i="4"/>
  <c r="AQ151" i="4"/>
  <c r="AV149" i="4"/>
  <c r="AU149" i="4"/>
  <c r="AT149" i="4"/>
  <c r="AS149" i="4"/>
  <c r="AR149" i="4"/>
  <c r="AQ149" i="4"/>
  <c r="AV141" i="4"/>
  <c r="AU141" i="4"/>
  <c r="AT141" i="4"/>
  <c r="AS141" i="4"/>
  <c r="AR141" i="4"/>
  <c r="AQ141" i="4"/>
  <c r="AV140" i="4"/>
  <c r="AU140" i="4"/>
  <c r="AT140" i="4"/>
  <c r="AS140" i="4"/>
  <c r="AR140" i="4"/>
  <c r="AQ140" i="4"/>
  <c r="AV138" i="4"/>
  <c r="AU138" i="4"/>
  <c r="AT138" i="4"/>
  <c r="AS138" i="4"/>
  <c r="AR138" i="4"/>
  <c r="AQ138" i="4"/>
  <c r="AV134" i="4"/>
  <c r="AU134" i="4"/>
  <c r="AT134" i="4"/>
  <c r="AS134" i="4"/>
  <c r="AR134" i="4"/>
  <c r="AQ134" i="4"/>
  <c r="AV133" i="4"/>
  <c r="AU133" i="4"/>
  <c r="AT133" i="4"/>
  <c r="AS133" i="4"/>
  <c r="AR133" i="4"/>
  <c r="AQ133" i="4"/>
  <c r="AV132" i="4"/>
  <c r="AU132" i="4"/>
  <c r="AT132" i="4"/>
  <c r="AS132" i="4"/>
  <c r="AR132" i="4"/>
  <c r="AQ132" i="4"/>
  <c r="AV131" i="4"/>
  <c r="AU131" i="4"/>
  <c r="AT131" i="4"/>
  <c r="AS131" i="4"/>
  <c r="AR131" i="4"/>
  <c r="AQ131" i="4"/>
  <c r="AV130" i="4"/>
  <c r="AU130" i="4"/>
  <c r="AT130" i="4"/>
  <c r="AS130" i="4"/>
  <c r="AR130" i="4"/>
  <c r="AQ130" i="4"/>
  <c r="AV127" i="4"/>
  <c r="AU127" i="4"/>
  <c r="AT127" i="4"/>
  <c r="AS127" i="4"/>
  <c r="AR127" i="4"/>
  <c r="AQ127" i="4"/>
  <c r="AV125" i="4"/>
  <c r="AU125" i="4"/>
  <c r="AT125" i="4"/>
  <c r="AS125" i="4"/>
  <c r="AR125" i="4"/>
  <c r="AQ125" i="4"/>
  <c r="AV124" i="4"/>
  <c r="AU124" i="4"/>
  <c r="AT124" i="4"/>
  <c r="AS124" i="4"/>
  <c r="AR124" i="4"/>
  <c r="AQ124" i="4"/>
  <c r="AV123" i="4"/>
  <c r="AU123" i="4"/>
  <c r="AT123" i="4"/>
  <c r="AS123" i="4"/>
  <c r="AR123" i="4"/>
  <c r="AQ123" i="4"/>
  <c r="AV122" i="4"/>
  <c r="AU122" i="4"/>
  <c r="AT122" i="4"/>
  <c r="AS122" i="4"/>
  <c r="AR122" i="4"/>
  <c r="AQ122" i="4"/>
  <c r="AV119" i="4"/>
  <c r="AU119" i="4"/>
  <c r="AT119" i="4"/>
  <c r="AS119" i="4"/>
  <c r="AR119" i="4"/>
  <c r="AQ119" i="4"/>
  <c r="AV118" i="4"/>
  <c r="AU118" i="4"/>
  <c r="AT118" i="4"/>
  <c r="AS118" i="4"/>
  <c r="AR118" i="4"/>
  <c r="AQ118" i="4"/>
  <c r="AV117" i="4"/>
  <c r="AU117" i="4"/>
  <c r="AT117" i="4"/>
  <c r="AS117" i="4"/>
  <c r="AR117" i="4"/>
  <c r="AQ117" i="4"/>
  <c r="AV116" i="4"/>
  <c r="AU116" i="4"/>
  <c r="AT116" i="4"/>
  <c r="AS116" i="4"/>
  <c r="AR116" i="4"/>
  <c r="AQ116" i="4"/>
  <c r="AV115" i="4"/>
  <c r="AU115" i="4"/>
  <c r="AT115" i="4"/>
  <c r="AS115" i="4"/>
  <c r="AR115" i="4"/>
  <c r="AQ115" i="4"/>
  <c r="AV114" i="4"/>
  <c r="AU114" i="4"/>
  <c r="AT114" i="4"/>
  <c r="AS114" i="4"/>
  <c r="AR114" i="4"/>
  <c r="AQ114" i="4"/>
  <c r="AV113" i="4"/>
  <c r="AU113" i="4"/>
  <c r="AT113" i="4"/>
  <c r="AS113" i="4"/>
  <c r="AR113" i="4"/>
  <c r="AQ113" i="4"/>
  <c r="AV110" i="4"/>
  <c r="AU110" i="4"/>
  <c r="AT110" i="4"/>
  <c r="AS110" i="4"/>
  <c r="AR110" i="4"/>
  <c r="AQ110" i="4"/>
  <c r="AV109" i="4"/>
  <c r="AU109" i="4"/>
  <c r="AT109" i="4"/>
  <c r="AS109" i="4"/>
  <c r="AR109" i="4"/>
  <c r="AQ109" i="4"/>
  <c r="AV108" i="4"/>
  <c r="AU108" i="4"/>
  <c r="AT108" i="4"/>
  <c r="AS108" i="4"/>
  <c r="AR108" i="4"/>
  <c r="AQ108" i="4"/>
  <c r="AV107" i="4"/>
  <c r="AU107" i="4"/>
  <c r="AT107" i="4"/>
  <c r="AS107" i="4"/>
  <c r="AR107" i="4"/>
  <c r="AQ107" i="4"/>
  <c r="AV106" i="4"/>
  <c r="AU106" i="4"/>
  <c r="AT106" i="4"/>
  <c r="AS106" i="4"/>
  <c r="AR106" i="4"/>
  <c r="AQ106" i="4"/>
  <c r="AV105" i="4"/>
  <c r="AU105" i="4"/>
  <c r="AT105" i="4"/>
  <c r="AS105" i="4"/>
  <c r="AR105" i="4"/>
  <c r="AQ105" i="4"/>
  <c r="AV102" i="4"/>
  <c r="AU102" i="4"/>
  <c r="AT102" i="4"/>
  <c r="AS102" i="4"/>
  <c r="AR102" i="4"/>
  <c r="AQ102" i="4"/>
  <c r="AV100" i="4"/>
  <c r="AU100" i="4"/>
  <c r="AT100" i="4"/>
  <c r="AS100" i="4"/>
  <c r="AR100" i="4"/>
  <c r="AQ100" i="4"/>
  <c r="AV99" i="4"/>
  <c r="AU99" i="4"/>
  <c r="AT99" i="4"/>
  <c r="AS99" i="4"/>
  <c r="AR99" i="4"/>
  <c r="AQ99" i="4"/>
  <c r="AV98" i="4"/>
  <c r="AU98" i="4"/>
  <c r="AT98" i="4"/>
  <c r="AS98" i="4"/>
  <c r="AR98" i="4"/>
  <c r="AQ98" i="4"/>
  <c r="AV97" i="4"/>
  <c r="AU97" i="4"/>
  <c r="AT97" i="4"/>
  <c r="AS97" i="4"/>
  <c r="AR97" i="4"/>
  <c r="AQ97" i="4"/>
  <c r="AV96" i="4"/>
  <c r="AU96" i="4"/>
  <c r="AT96" i="4"/>
  <c r="AS96" i="4"/>
  <c r="AR96" i="4"/>
  <c r="AQ96" i="4"/>
  <c r="AV95" i="4"/>
  <c r="AU95" i="4"/>
  <c r="AT95" i="4"/>
  <c r="AS95" i="4"/>
  <c r="AR95" i="4"/>
  <c r="AQ95" i="4"/>
  <c r="AV94" i="4"/>
  <c r="AU94" i="4"/>
  <c r="AT94" i="4"/>
  <c r="AS94" i="4"/>
  <c r="AR94" i="4"/>
  <c r="AQ94" i="4"/>
  <c r="AV93" i="4"/>
  <c r="AU93" i="4"/>
  <c r="AT93" i="4"/>
  <c r="AS93" i="4"/>
  <c r="AR93" i="4"/>
  <c r="AQ93" i="4"/>
  <c r="AV92" i="4"/>
  <c r="AU92" i="4"/>
  <c r="AT92" i="4"/>
  <c r="AS92" i="4"/>
  <c r="AR92" i="4"/>
  <c r="AQ92" i="4"/>
  <c r="AV91" i="4"/>
  <c r="AU91" i="4"/>
  <c r="AT91" i="4"/>
  <c r="AS91" i="4"/>
  <c r="AR91" i="4"/>
  <c r="AQ91" i="4"/>
  <c r="AV88" i="4"/>
  <c r="AU88" i="4"/>
  <c r="AT88" i="4"/>
  <c r="AS88" i="4"/>
  <c r="AR88" i="4"/>
  <c r="AQ88" i="4"/>
  <c r="AV87" i="4"/>
  <c r="AU87" i="4"/>
  <c r="AT87" i="4"/>
  <c r="AS87" i="4"/>
  <c r="AR87" i="4"/>
  <c r="AQ87" i="4"/>
  <c r="AV86" i="4"/>
  <c r="AU86" i="4"/>
  <c r="AT86" i="4"/>
  <c r="AS86" i="4"/>
  <c r="AR86" i="4"/>
  <c r="AQ86" i="4"/>
  <c r="AV85" i="4"/>
  <c r="AU85" i="4"/>
  <c r="AT85" i="4"/>
  <c r="AS85" i="4"/>
  <c r="AR85" i="4"/>
  <c r="AQ85" i="4"/>
  <c r="AV84" i="4"/>
  <c r="AU84" i="4"/>
  <c r="AT84" i="4"/>
  <c r="AS84" i="4"/>
  <c r="AR84" i="4"/>
  <c r="AQ84" i="4"/>
  <c r="AV83" i="4"/>
  <c r="AU83" i="4"/>
  <c r="AT83" i="4"/>
  <c r="AS83" i="4"/>
  <c r="AR83" i="4"/>
  <c r="AQ83" i="4"/>
  <c r="AV82" i="4"/>
  <c r="AU82" i="4"/>
  <c r="AT82" i="4"/>
  <c r="AS82" i="4"/>
  <c r="AR82" i="4"/>
  <c r="AQ82" i="4"/>
  <c r="AV81" i="4"/>
  <c r="AU81" i="4"/>
  <c r="AT81" i="4"/>
  <c r="AS81" i="4"/>
  <c r="AR81" i="4"/>
  <c r="AQ81" i="4"/>
  <c r="AV78" i="4"/>
  <c r="AU78" i="4"/>
  <c r="AT78" i="4"/>
  <c r="AS78" i="4"/>
  <c r="AR78" i="4"/>
  <c r="AQ78" i="4"/>
  <c r="AV77" i="4"/>
  <c r="AU77" i="4"/>
  <c r="AT77" i="4"/>
  <c r="AS77" i="4"/>
  <c r="AR77" i="4"/>
  <c r="AQ77" i="4"/>
  <c r="AV69" i="4"/>
  <c r="AU69" i="4"/>
  <c r="AT69" i="4"/>
  <c r="AS69" i="4"/>
  <c r="AR69" i="4"/>
  <c r="AQ69" i="4"/>
  <c r="AV67" i="4"/>
  <c r="AU67" i="4"/>
  <c r="AT67" i="4"/>
  <c r="AS67" i="4"/>
  <c r="AR67" i="4"/>
  <c r="AQ67" i="4"/>
  <c r="AV65" i="4"/>
  <c r="AU65" i="4"/>
  <c r="AT65" i="4"/>
  <c r="AS65" i="4"/>
  <c r="AS70" i="4" s="1"/>
  <c r="AR65" i="4"/>
  <c r="AQ65" i="4"/>
  <c r="AV63" i="4"/>
  <c r="AU63" i="4"/>
  <c r="AT63" i="4"/>
  <c r="AS63" i="4"/>
  <c r="AR63" i="4"/>
  <c r="AQ63" i="4"/>
  <c r="AV60" i="4"/>
  <c r="AV61" i="4" s="1"/>
  <c r="AU60" i="4"/>
  <c r="AU61" i="4" s="1"/>
  <c r="AT60" i="4"/>
  <c r="AT61" i="4" s="1"/>
  <c r="AS60" i="4"/>
  <c r="AS61" i="4" s="1"/>
  <c r="AR60" i="4"/>
  <c r="AR61" i="4" s="1"/>
  <c r="AQ60" i="4"/>
  <c r="AQ61" i="4" s="1"/>
  <c r="AV59" i="4"/>
  <c r="AU59" i="4"/>
  <c r="AT59" i="4"/>
  <c r="AS59" i="4"/>
  <c r="AR59" i="4"/>
  <c r="AQ59" i="4"/>
  <c r="AV58" i="4"/>
  <c r="AU58" i="4"/>
  <c r="AT58" i="4"/>
  <c r="AS58" i="4"/>
  <c r="AR58" i="4"/>
  <c r="AQ58" i="4"/>
  <c r="AV55" i="4"/>
  <c r="AV56" i="4" s="1"/>
  <c r="AU55" i="4"/>
  <c r="AU56" i="4" s="1"/>
  <c r="AT55" i="4"/>
  <c r="AT56" i="4" s="1"/>
  <c r="AS55" i="4"/>
  <c r="AS56" i="4" s="1"/>
  <c r="AR55" i="4"/>
  <c r="AR56" i="4" s="1"/>
  <c r="AQ55" i="4"/>
  <c r="AQ56" i="4" s="1"/>
  <c r="AV54" i="4"/>
  <c r="AU54" i="4"/>
  <c r="AT54" i="4"/>
  <c r="AS54" i="4"/>
  <c r="AR54" i="4"/>
  <c r="AQ54" i="4"/>
  <c r="AV53" i="4"/>
  <c r="AU53" i="4"/>
  <c r="AT53" i="4"/>
  <c r="AS53" i="4"/>
  <c r="AR53" i="4"/>
  <c r="AQ53" i="4"/>
  <c r="AV52" i="4"/>
  <c r="AU52" i="4"/>
  <c r="AT52" i="4"/>
  <c r="AS52" i="4"/>
  <c r="AR52" i="4"/>
  <c r="AQ52" i="4"/>
  <c r="AV51" i="4"/>
  <c r="AU51" i="4"/>
  <c r="AT51" i="4"/>
  <c r="AS51" i="4"/>
  <c r="AR51" i="4"/>
  <c r="AQ51" i="4"/>
  <c r="AV50" i="4"/>
  <c r="AU50" i="4"/>
  <c r="AT50" i="4"/>
  <c r="AS50" i="4"/>
  <c r="AR50" i="4"/>
  <c r="AQ50" i="4"/>
  <c r="AV49" i="4"/>
  <c r="AU49" i="4"/>
  <c r="AT49" i="4"/>
  <c r="AS49" i="4"/>
  <c r="AR49" i="4"/>
  <c r="AQ49" i="4"/>
  <c r="AV46" i="4"/>
  <c r="AV47" i="4" s="1"/>
  <c r="AU46" i="4"/>
  <c r="AU47" i="4" s="1"/>
  <c r="AT46" i="4"/>
  <c r="AT47" i="4" s="1"/>
  <c r="AS46" i="4"/>
  <c r="AS47" i="4" s="1"/>
  <c r="AR46" i="4"/>
  <c r="AR47" i="4" s="1"/>
  <c r="AQ46" i="4"/>
  <c r="AQ47" i="4" s="1"/>
  <c r="AV42" i="4"/>
  <c r="AU42" i="4"/>
  <c r="AT42" i="4"/>
  <c r="AS42" i="4"/>
  <c r="AR42" i="4"/>
  <c r="AQ42" i="4"/>
  <c r="AV39" i="4"/>
  <c r="AV40" i="4" s="1"/>
  <c r="AU39" i="4"/>
  <c r="AU40" i="4" s="1"/>
  <c r="AT39" i="4"/>
  <c r="AT40" i="4" s="1"/>
  <c r="AS39" i="4"/>
  <c r="AS40" i="4" s="1"/>
  <c r="AR39" i="4"/>
  <c r="AR40" i="4" s="1"/>
  <c r="AQ39" i="4"/>
  <c r="AQ40" i="4" s="1"/>
  <c r="AV38" i="4"/>
  <c r="AU38" i="4"/>
  <c r="AT38" i="4"/>
  <c r="AS38" i="4"/>
  <c r="AR38" i="4"/>
  <c r="AQ38" i="4"/>
  <c r="AV37" i="4"/>
  <c r="AU37" i="4"/>
  <c r="AT37" i="4"/>
  <c r="AS37" i="4"/>
  <c r="AR37" i="4"/>
  <c r="AQ37" i="4"/>
  <c r="AV36" i="4"/>
  <c r="AU36" i="4"/>
  <c r="AT36" i="4"/>
  <c r="AS36" i="4"/>
  <c r="AR36" i="4"/>
  <c r="AQ36" i="4"/>
  <c r="AV35" i="4"/>
  <c r="AU35" i="4"/>
  <c r="AT35" i="4"/>
  <c r="AS35" i="4"/>
  <c r="AR35" i="4"/>
  <c r="AQ35" i="4"/>
  <c r="AV34" i="4"/>
  <c r="AU34" i="4"/>
  <c r="AT34" i="4"/>
  <c r="AS34" i="4"/>
  <c r="AR34" i="4"/>
  <c r="AQ34" i="4"/>
  <c r="AV33" i="4"/>
  <c r="AU33" i="4"/>
  <c r="AT33" i="4"/>
  <c r="AS33" i="4"/>
  <c r="AR33" i="4"/>
  <c r="AQ33" i="4"/>
  <c r="AV30" i="4"/>
  <c r="AV31" i="4" s="1"/>
  <c r="AU30" i="4"/>
  <c r="AU31" i="4" s="1"/>
  <c r="AT30" i="4"/>
  <c r="AT31" i="4" s="1"/>
  <c r="AS30" i="4"/>
  <c r="AS31" i="4" s="1"/>
  <c r="AR30" i="4"/>
  <c r="AR31" i="4" s="1"/>
  <c r="AQ30" i="4"/>
  <c r="AQ31" i="4" s="1"/>
  <c r="AV29" i="4"/>
  <c r="AU29" i="4"/>
  <c r="AT29" i="4"/>
  <c r="AS29" i="4"/>
  <c r="AR29" i="4"/>
  <c r="AQ29" i="4"/>
  <c r="AV28" i="4"/>
  <c r="AU28" i="4"/>
  <c r="AT28" i="4"/>
  <c r="AS28" i="4"/>
  <c r="AR28" i="4"/>
  <c r="AQ28" i="4"/>
  <c r="AV27" i="4"/>
  <c r="AU27" i="4"/>
  <c r="AT27" i="4"/>
  <c r="AS27" i="4"/>
  <c r="AR27" i="4"/>
  <c r="AQ27" i="4"/>
  <c r="AV26" i="4"/>
  <c r="AU26" i="4"/>
  <c r="AT26" i="4"/>
  <c r="AS26" i="4"/>
  <c r="AR26" i="4"/>
  <c r="AQ26" i="4"/>
  <c r="AV23" i="4"/>
  <c r="AV24" i="4" s="1"/>
  <c r="AU23" i="4"/>
  <c r="AU24" i="4" s="1"/>
  <c r="AT23" i="4"/>
  <c r="AT24" i="4" s="1"/>
  <c r="AS23" i="4"/>
  <c r="AS24" i="4" s="1"/>
  <c r="AR23" i="4"/>
  <c r="AR24" i="4" s="1"/>
  <c r="AQ23" i="4"/>
  <c r="AQ24" i="4" s="1"/>
  <c r="AV22" i="4"/>
  <c r="AU22" i="4"/>
  <c r="AT22" i="4"/>
  <c r="AS22" i="4"/>
  <c r="AR22" i="4"/>
  <c r="AQ22" i="4"/>
  <c r="AV21" i="4"/>
  <c r="AU21" i="4"/>
  <c r="AT21" i="4"/>
  <c r="AS21" i="4"/>
  <c r="AR21" i="4"/>
  <c r="AQ21" i="4"/>
  <c r="AV20" i="4"/>
  <c r="AU20" i="4"/>
  <c r="AT20" i="4"/>
  <c r="AS20" i="4"/>
  <c r="AR20" i="4"/>
  <c r="AQ20" i="4"/>
  <c r="AV17" i="4"/>
  <c r="AV18" i="4" s="1"/>
  <c r="AU17" i="4"/>
  <c r="AU18" i="4" s="1"/>
  <c r="AT17" i="4"/>
  <c r="AT18" i="4" s="1"/>
  <c r="AS17" i="4"/>
  <c r="AR17" i="4"/>
  <c r="AR18" i="4" s="1"/>
  <c r="AQ17" i="4"/>
  <c r="AQ18" i="4" s="1"/>
  <c r="AV16" i="4"/>
  <c r="AU16" i="4"/>
  <c r="AT16" i="4"/>
  <c r="AS16" i="4"/>
  <c r="AR16" i="4"/>
  <c r="AQ16" i="4"/>
  <c r="AV15" i="4"/>
  <c r="AU15" i="4"/>
  <c r="AT15" i="4"/>
  <c r="AS15" i="4"/>
  <c r="AR15" i="4"/>
  <c r="AQ15" i="4"/>
  <c r="AV14" i="4"/>
  <c r="AU14" i="4"/>
  <c r="AT14" i="4"/>
  <c r="AS14" i="4"/>
  <c r="AR14" i="4"/>
  <c r="AQ14" i="4"/>
  <c r="AV13" i="4"/>
  <c r="AU13" i="4"/>
  <c r="AT13" i="4"/>
  <c r="AS13" i="4"/>
  <c r="AR13" i="4"/>
  <c r="AQ13" i="4"/>
  <c r="AV11" i="4"/>
  <c r="AU11" i="4"/>
  <c r="AT11" i="4"/>
  <c r="AS11" i="4"/>
  <c r="AR11" i="4"/>
  <c r="AQ11" i="4"/>
  <c r="AV287" i="5"/>
  <c r="AU287" i="5"/>
  <c r="AT287" i="5"/>
  <c r="AS287" i="5"/>
  <c r="AR287" i="5"/>
  <c r="AQ287" i="5"/>
  <c r="AV285" i="5"/>
  <c r="AU285" i="5"/>
  <c r="AT285" i="5"/>
  <c r="AS285" i="5"/>
  <c r="AR285" i="5"/>
  <c r="AQ285" i="5"/>
  <c r="AV283" i="5"/>
  <c r="AU283" i="5"/>
  <c r="AT283" i="5"/>
  <c r="AS283" i="5"/>
  <c r="AR283" i="5"/>
  <c r="AQ283" i="5"/>
  <c r="AV282" i="5"/>
  <c r="AU282" i="5"/>
  <c r="AT282" i="5"/>
  <c r="AS282" i="5"/>
  <c r="AR282" i="5"/>
  <c r="AQ282" i="5"/>
  <c r="AV281" i="5"/>
  <c r="AU281" i="5"/>
  <c r="AT281" i="5"/>
  <c r="AS281" i="5"/>
  <c r="AR281" i="5"/>
  <c r="AQ281" i="5"/>
  <c r="AV280" i="5"/>
  <c r="AU280" i="5"/>
  <c r="AT280" i="5"/>
  <c r="AS280" i="5"/>
  <c r="AR280" i="5"/>
  <c r="AQ280" i="5"/>
  <c r="AV278" i="5"/>
  <c r="AU278" i="5"/>
  <c r="AT278" i="5"/>
  <c r="AS278" i="5"/>
  <c r="AR278" i="5"/>
  <c r="AQ278" i="5"/>
  <c r="AV277" i="5"/>
  <c r="AU277" i="5"/>
  <c r="AT277" i="5"/>
  <c r="AS277" i="5"/>
  <c r="AR277" i="5"/>
  <c r="AQ277" i="5"/>
  <c r="AV275" i="5"/>
  <c r="AU275" i="5"/>
  <c r="AT275" i="5"/>
  <c r="AS275" i="5"/>
  <c r="AR275" i="5"/>
  <c r="AQ275" i="5"/>
  <c r="AV274" i="5"/>
  <c r="AU274" i="5"/>
  <c r="AT274" i="5"/>
  <c r="AS274" i="5"/>
  <c r="AR274" i="5"/>
  <c r="AQ274" i="5"/>
  <c r="AV271" i="5"/>
  <c r="AU271" i="5"/>
  <c r="AT271" i="5"/>
  <c r="AS271" i="5"/>
  <c r="AR271" i="5"/>
  <c r="AQ271" i="5"/>
  <c r="AV270" i="5"/>
  <c r="AU270" i="5"/>
  <c r="AT270" i="5"/>
  <c r="AS270" i="5"/>
  <c r="AR270" i="5"/>
  <c r="AQ270" i="5"/>
  <c r="AV269" i="5"/>
  <c r="AU269" i="5"/>
  <c r="AT269" i="5"/>
  <c r="AS269" i="5"/>
  <c r="AR269" i="5"/>
  <c r="AQ269" i="5"/>
  <c r="AV268" i="5"/>
  <c r="AU268" i="5"/>
  <c r="AT268" i="5"/>
  <c r="AS268" i="5"/>
  <c r="AR268" i="5"/>
  <c r="AQ268" i="5"/>
  <c r="AV266" i="5"/>
  <c r="AU266" i="5"/>
  <c r="AT266" i="5"/>
  <c r="AS266" i="5"/>
  <c r="AR266" i="5"/>
  <c r="AQ266" i="5"/>
  <c r="AV265" i="5"/>
  <c r="AU265" i="5"/>
  <c r="AT265" i="5"/>
  <c r="AS265" i="5"/>
  <c r="AR265" i="5"/>
  <c r="AQ265" i="5"/>
  <c r="AV264" i="5"/>
  <c r="AU264" i="5"/>
  <c r="AT264" i="5"/>
  <c r="AS264" i="5"/>
  <c r="AR264" i="5"/>
  <c r="AQ264" i="5"/>
  <c r="AV263" i="5"/>
  <c r="AU263" i="5"/>
  <c r="AT263" i="5"/>
  <c r="AS263" i="5"/>
  <c r="AR263" i="5"/>
  <c r="AQ263" i="5"/>
  <c r="AV262" i="5"/>
  <c r="AU262" i="5"/>
  <c r="AT262" i="5"/>
  <c r="AS262" i="5"/>
  <c r="AR262" i="5"/>
  <c r="AQ262" i="5"/>
  <c r="AV260" i="5"/>
  <c r="AU260" i="5"/>
  <c r="AT260" i="5"/>
  <c r="AS260" i="5"/>
  <c r="AR260" i="5"/>
  <c r="AQ260" i="5"/>
  <c r="AV259" i="5"/>
  <c r="AU259" i="5"/>
  <c r="AT259" i="5"/>
  <c r="AS259" i="5"/>
  <c r="AR259" i="5"/>
  <c r="AQ259" i="5"/>
  <c r="AV258" i="5"/>
  <c r="AU258" i="5"/>
  <c r="AT258" i="5"/>
  <c r="AS258" i="5"/>
  <c r="AR258" i="5"/>
  <c r="AQ258" i="5"/>
  <c r="AV257" i="5"/>
  <c r="AU257" i="5"/>
  <c r="AT257" i="5"/>
  <c r="AS257" i="5"/>
  <c r="AR257" i="5"/>
  <c r="AQ257" i="5"/>
  <c r="AV256" i="5"/>
  <c r="AU256" i="5"/>
  <c r="AT256" i="5"/>
  <c r="AS256" i="5"/>
  <c r="AR256" i="5"/>
  <c r="AQ256" i="5"/>
  <c r="AV254" i="5"/>
  <c r="AU254" i="5"/>
  <c r="AT254" i="5"/>
  <c r="AS254" i="5"/>
  <c r="AR254" i="5"/>
  <c r="AQ254" i="5"/>
  <c r="AV253" i="5"/>
  <c r="AU253" i="5"/>
  <c r="AT253" i="5"/>
  <c r="AS253" i="5"/>
  <c r="AR253" i="5"/>
  <c r="AQ253" i="5"/>
  <c r="AV252" i="5"/>
  <c r="AU252" i="5"/>
  <c r="AT252" i="5"/>
  <c r="AS252" i="5"/>
  <c r="AR252" i="5"/>
  <c r="AQ252" i="5"/>
  <c r="AV251" i="5"/>
  <c r="AU251" i="5"/>
  <c r="AT251" i="5"/>
  <c r="AS251" i="5"/>
  <c r="AR251" i="5"/>
  <c r="AQ251" i="5"/>
  <c r="AV250" i="5"/>
  <c r="AU250" i="5"/>
  <c r="AT250" i="5"/>
  <c r="AS250" i="5"/>
  <c r="AR250" i="5"/>
  <c r="AQ250" i="5"/>
  <c r="AV249" i="5"/>
  <c r="AU249" i="5"/>
  <c r="AT249" i="5"/>
  <c r="AS249" i="5"/>
  <c r="AR249" i="5"/>
  <c r="AQ249" i="5"/>
  <c r="AV240" i="5"/>
  <c r="AU240" i="5"/>
  <c r="AT240" i="5"/>
  <c r="AS240" i="5"/>
  <c r="AR240" i="5"/>
  <c r="AQ240" i="5"/>
  <c r="AV238" i="5"/>
  <c r="AU238" i="5"/>
  <c r="AT238" i="5"/>
  <c r="AS238" i="5"/>
  <c r="AR238" i="5"/>
  <c r="AQ238" i="5"/>
  <c r="AV237" i="5"/>
  <c r="AU237" i="5"/>
  <c r="AT237" i="5"/>
  <c r="AS237" i="5"/>
  <c r="AR237" i="5"/>
  <c r="AQ237" i="5"/>
  <c r="AV236" i="5"/>
  <c r="AU236" i="5"/>
  <c r="AT236" i="5"/>
  <c r="AS236" i="5"/>
  <c r="AR236" i="5"/>
  <c r="AQ236" i="5"/>
  <c r="AV235" i="5"/>
  <c r="AU235" i="5"/>
  <c r="AT235" i="5"/>
  <c r="AS235" i="5"/>
  <c r="AR235" i="5"/>
  <c r="AQ235" i="5"/>
  <c r="AV232" i="5"/>
  <c r="AU232" i="5"/>
  <c r="AT232" i="5"/>
  <c r="AS232" i="5"/>
  <c r="AR232" i="5"/>
  <c r="AQ232" i="5"/>
  <c r="AV231" i="5"/>
  <c r="AU231" i="5"/>
  <c r="AT231" i="5"/>
  <c r="AS231" i="5"/>
  <c r="AR231" i="5"/>
  <c r="AQ231" i="5"/>
  <c r="AV230" i="5"/>
  <c r="AU230" i="5"/>
  <c r="AT230" i="5"/>
  <c r="AS230" i="5"/>
  <c r="AR230" i="5"/>
  <c r="AQ230" i="5"/>
  <c r="AV229" i="5"/>
  <c r="AU229" i="5"/>
  <c r="AT229" i="5"/>
  <c r="AS229" i="5"/>
  <c r="AR229" i="5"/>
  <c r="AQ229" i="5"/>
  <c r="AV228" i="5"/>
  <c r="AU228" i="5"/>
  <c r="AT228" i="5"/>
  <c r="AS228" i="5"/>
  <c r="AR228" i="5"/>
  <c r="AQ228" i="5"/>
  <c r="AV225" i="5"/>
  <c r="AU225" i="5"/>
  <c r="AT225" i="5"/>
  <c r="AS225" i="5"/>
  <c r="AR225" i="5"/>
  <c r="AQ225" i="5"/>
  <c r="AV217" i="5"/>
  <c r="AU217" i="5"/>
  <c r="AT217" i="5"/>
  <c r="AS217" i="5"/>
  <c r="AR217" i="5"/>
  <c r="AQ217" i="5"/>
  <c r="AV215" i="5"/>
  <c r="AU215" i="5"/>
  <c r="AT215" i="5"/>
  <c r="AS215" i="5"/>
  <c r="AR215" i="5"/>
  <c r="AQ215" i="5"/>
  <c r="AV212" i="5"/>
  <c r="AU212" i="5"/>
  <c r="AT212" i="5"/>
  <c r="AS212" i="5"/>
  <c r="AR212" i="5"/>
  <c r="AQ212" i="5"/>
  <c r="AV210" i="5"/>
  <c r="AU210" i="5"/>
  <c r="AT210" i="5"/>
  <c r="AS210" i="5"/>
  <c r="AR210" i="5"/>
  <c r="AQ210" i="5"/>
  <c r="AV208" i="5"/>
  <c r="AU208" i="5"/>
  <c r="AT208" i="5"/>
  <c r="AS208" i="5"/>
  <c r="AR208" i="5"/>
  <c r="AQ208" i="5"/>
  <c r="AV206" i="5"/>
  <c r="AU206" i="5"/>
  <c r="AT206" i="5"/>
  <c r="AS206" i="5"/>
  <c r="AR206" i="5"/>
  <c r="AQ206" i="5"/>
  <c r="AV204" i="5"/>
  <c r="AU204" i="5"/>
  <c r="AT204" i="5"/>
  <c r="AS204" i="5"/>
  <c r="AR204" i="5"/>
  <c r="AQ204" i="5"/>
  <c r="AV203" i="5"/>
  <c r="AU203" i="5"/>
  <c r="AT203" i="5"/>
  <c r="AS203" i="5"/>
  <c r="AR203" i="5"/>
  <c r="AQ203" i="5"/>
  <c r="AV202" i="5"/>
  <c r="AU202" i="5"/>
  <c r="AT202" i="5"/>
  <c r="AS202" i="5"/>
  <c r="AR202" i="5"/>
  <c r="AQ202" i="5"/>
  <c r="AV200" i="5"/>
  <c r="AU200" i="5"/>
  <c r="AT200" i="5"/>
  <c r="AS200" i="5"/>
  <c r="AR200" i="5"/>
  <c r="AQ200" i="5"/>
  <c r="AV199" i="5"/>
  <c r="AU199" i="5"/>
  <c r="AT199" i="5"/>
  <c r="AS199" i="5"/>
  <c r="AR199" i="5"/>
  <c r="AQ199" i="5"/>
  <c r="AV198" i="5"/>
  <c r="AU198" i="5"/>
  <c r="AT198" i="5"/>
  <c r="AS198" i="5"/>
  <c r="AR198" i="5"/>
  <c r="AQ198" i="5"/>
  <c r="AV197" i="5"/>
  <c r="AU197" i="5"/>
  <c r="AT197" i="5"/>
  <c r="AS197" i="5"/>
  <c r="AR197" i="5"/>
  <c r="AQ197" i="5"/>
  <c r="AV193" i="5"/>
  <c r="AU193" i="5"/>
  <c r="AT193" i="5"/>
  <c r="AS193" i="5"/>
  <c r="AR193" i="5"/>
  <c r="AQ193" i="5"/>
  <c r="AV191" i="5"/>
  <c r="AU191" i="5"/>
  <c r="AT191" i="5"/>
  <c r="AS191" i="5"/>
  <c r="AR191" i="5"/>
  <c r="AQ191" i="5"/>
  <c r="AV190" i="5"/>
  <c r="AU190" i="5"/>
  <c r="AT190" i="5"/>
  <c r="AS190" i="5"/>
  <c r="AR190" i="5"/>
  <c r="AQ190" i="5"/>
  <c r="AV189" i="5"/>
  <c r="AU189" i="5"/>
  <c r="AT189" i="5"/>
  <c r="AS189" i="5"/>
  <c r="AR189" i="5"/>
  <c r="AQ189" i="5"/>
  <c r="AV188" i="5"/>
  <c r="AU188" i="5"/>
  <c r="AT188" i="5"/>
  <c r="AS188" i="5"/>
  <c r="AR188" i="5"/>
  <c r="AQ188" i="5"/>
  <c r="AV187" i="5"/>
  <c r="AU187" i="5"/>
  <c r="AT187" i="5"/>
  <c r="AS187" i="5"/>
  <c r="AR187" i="5"/>
  <c r="AQ187" i="5"/>
  <c r="AV185" i="5"/>
  <c r="AU185" i="5"/>
  <c r="AT185" i="5"/>
  <c r="AS185" i="5"/>
  <c r="AR185" i="5"/>
  <c r="AQ185" i="5"/>
  <c r="AV184" i="5"/>
  <c r="AU184" i="5"/>
  <c r="AT184" i="5"/>
  <c r="AS184" i="5"/>
  <c r="AR184" i="5"/>
  <c r="AQ184" i="5"/>
  <c r="AV183" i="5"/>
  <c r="AU183" i="5"/>
  <c r="AT183" i="5"/>
  <c r="AS183" i="5"/>
  <c r="AR183" i="5"/>
  <c r="AQ183" i="5"/>
  <c r="AV182" i="5"/>
  <c r="AU182" i="5"/>
  <c r="AT182" i="5"/>
  <c r="AS182" i="5"/>
  <c r="AR182" i="5"/>
  <c r="AQ182" i="5"/>
  <c r="AV178" i="5"/>
  <c r="AU178" i="5"/>
  <c r="AT178" i="5"/>
  <c r="AS178" i="5"/>
  <c r="AR178" i="5"/>
  <c r="AQ178" i="5"/>
  <c r="AV176" i="5"/>
  <c r="AU176" i="5"/>
  <c r="AT176" i="5"/>
  <c r="AS176" i="5"/>
  <c r="AR176" i="5"/>
  <c r="AQ176" i="5"/>
  <c r="AV175" i="5"/>
  <c r="AU175" i="5"/>
  <c r="AT175" i="5"/>
  <c r="AS175" i="5"/>
  <c r="AR175" i="5"/>
  <c r="AQ175" i="5"/>
  <c r="AV174" i="5"/>
  <c r="AU174" i="5"/>
  <c r="AT174" i="5"/>
  <c r="AS174" i="5"/>
  <c r="AR174" i="5"/>
  <c r="AQ174" i="5"/>
  <c r="AV173" i="5"/>
  <c r="AU173" i="5"/>
  <c r="AT173" i="5"/>
  <c r="AS173" i="5"/>
  <c r="AR173" i="5"/>
  <c r="AQ173" i="5"/>
  <c r="AV172" i="5"/>
  <c r="AU172" i="5"/>
  <c r="AT172" i="5"/>
  <c r="AS172" i="5"/>
  <c r="AR172" i="5"/>
  <c r="AQ172" i="5"/>
  <c r="AV170" i="5"/>
  <c r="AU170" i="5"/>
  <c r="AT170" i="5"/>
  <c r="AS170" i="5"/>
  <c r="AR170" i="5"/>
  <c r="AQ170" i="5"/>
  <c r="AV169" i="5"/>
  <c r="AU169" i="5"/>
  <c r="AT169" i="5"/>
  <c r="AS169" i="5"/>
  <c r="AR169" i="5"/>
  <c r="AQ169" i="5"/>
  <c r="AV168" i="5"/>
  <c r="AU168" i="5"/>
  <c r="AT168" i="5"/>
  <c r="AS168" i="5"/>
  <c r="AR168" i="5"/>
  <c r="AQ168" i="5"/>
  <c r="AV167" i="5"/>
  <c r="AU167" i="5"/>
  <c r="AT167" i="5"/>
  <c r="AS167" i="5"/>
  <c r="AR167" i="5"/>
  <c r="AQ167" i="5"/>
  <c r="AV166" i="5"/>
  <c r="AU166" i="5"/>
  <c r="AT166" i="5"/>
  <c r="AS166" i="5"/>
  <c r="AR166" i="5"/>
  <c r="AQ166" i="5"/>
  <c r="AV165" i="5"/>
  <c r="AU165" i="5"/>
  <c r="AT165" i="5"/>
  <c r="AS165" i="5"/>
  <c r="AR165" i="5"/>
  <c r="AQ165" i="5"/>
  <c r="AV156" i="5"/>
  <c r="AU156" i="5"/>
  <c r="AT156" i="5"/>
  <c r="AS156" i="5"/>
  <c r="AR156" i="5"/>
  <c r="AQ156" i="5"/>
  <c r="AV154" i="5"/>
  <c r="AU154" i="5"/>
  <c r="AT154" i="5"/>
  <c r="AS154" i="5"/>
  <c r="AR154" i="5"/>
  <c r="AQ154" i="5"/>
  <c r="AV153" i="5"/>
  <c r="AU153" i="5"/>
  <c r="AT153" i="5"/>
  <c r="AS153" i="5"/>
  <c r="AR153" i="5"/>
  <c r="AQ153" i="5"/>
  <c r="AV152" i="5"/>
  <c r="AU152" i="5"/>
  <c r="AT152" i="5"/>
  <c r="AS152" i="5"/>
  <c r="AR152" i="5"/>
  <c r="AQ152" i="5"/>
  <c r="AV151" i="5"/>
  <c r="AU151" i="5"/>
  <c r="AT151" i="5"/>
  <c r="AS151" i="5"/>
  <c r="AR151" i="5"/>
  <c r="AQ151" i="5"/>
  <c r="AV149" i="5"/>
  <c r="AU149" i="5"/>
  <c r="AT149" i="5"/>
  <c r="AS149" i="5"/>
  <c r="AR149" i="5"/>
  <c r="AQ149" i="5"/>
  <c r="AV141" i="5"/>
  <c r="AU141" i="5"/>
  <c r="AT141" i="5"/>
  <c r="AS141" i="5"/>
  <c r="AR141" i="5"/>
  <c r="AQ141" i="5"/>
  <c r="AV140" i="5"/>
  <c r="AU140" i="5"/>
  <c r="AT140" i="5"/>
  <c r="AS140" i="5"/>
  <c r="AR140" i="5"/>
  <c r="AQ140" i="5"/>
  <c r="AV138" i="5"/>
  <c r="AU138" i="5"/>
  <c r="AT138" i="5"/>
  <c r="AS138" i="5"/>
  <c r="AR138" i="5"/>
  <c r="AQ138" i="5"/>
  <c r="AV134" i="5"/>
  <c r="AU134" i="5"/>
  <c r="AT134" i="5"/>
  <c r="AS134" i="5"/>
  <c r="AR134" i="5"/>
  <c r="AQ134" i="5"/>
  <c r="AV133" i="5"/>
  <c r="AU133" i="5"/>
  <c r="AT133" i="5"/>
  <c r="AS133" i="5"/>
  <c r="AR133" i="5"/>
  <c r="AQ133" i="5"/>
  <c r="AV132" i="5"/>
  <c r="AU132" i="5"/>
  <c r="AT132" i="5"/>
  <c r="AS132" i="5"/>
  <c r="AR132" i="5"/>
  <c r="AQ132" i="5"/>
  <c r="AV131" i="5"/>
  <c r="AU131" i="5"/>
  <c r="AT131" i="5"/>
  <c r="AS131" i="5"/>
  <c r="AR131" i="5"/>
  <c r="AQ131" i="5"/>
  <c r="AV130" i="5"/>
  <c r="AU130" i="5"/>
  <c r="AT130" i="5"/>
  <c r="AS130" i="5"/>
  <c r="AR130" i="5"/>
  <c r="AQ130" i="5"/>
  <c r="AV127" i="5"/>
  <c r="AU127" i="5"/>
  <c r="AT127" i="5"/>
  <c r="AS127" i="5"/>
  <c r="AR127" i="5"/>
  <c r="AQ127" i="5"/>
  <c r="AV125" i="5"/>
  <c r="AU125" i="5"/>
  <c r="AT125" i="5"/>
  <c r="AS125" i="5"/>
  <c r="AR125" i="5"/>
  <c r="AQ125" i="5"/>
  <c r="AV124" i="5"/>
  <c r="AU124" i="5"/>
  <c r="AT124" i="5"/>
  <c r="AS124" i="5"/>
  <c r="AR124" i="5"/>
  <c r="AQ124" i="5"/>
  <c r="AV123" i="5"/>
  <c r="AU123" i="5"/>
  <c r="AT123" i="5"/>
  <c r="AS123" i="5"/>
  <c r="AR123" i="5"/>
  <c r="AQ123" i="5"/>
  <c r="AV122" i="5"/>
  <c r="AU122" i="5"/>
  <c r="AT122" i="5"/>
  <c r="AS122" i="5"/>
  <c r="AR122" i="5"/>
  <c r="AQ122" i="5"/>
  <c r="AV119" i="5"/>
  <c r="AU119" i="5"/>
  <c r="AT119" i="5"/>
  <c r="AS119" i="5"/>
  <c r="AR119" i="5"/>
  <c r="AQ119" i="5"/>
  <c r="AV118" i="5"/>
  <c r="AU118" i="5"/>
  <c r="AT118" i="5"/>
  <c r="AS118" i="5"/>
  <c r="AR118" i="5"/>
  <c r="AQ118" i="5"/>
  <c r="AV117" i="5"/>
  <c r="AU117" i="5"/>
  <c r="AT117" i="5"/>
  <c r="AS117" i="5"/>
  <c r="AR117" i="5"/>
  <c r="AQ117" i="5"/>
  <c r="AV116" i="5"/>
  <c r="AU116" i="5"/>
  <c r="AT116" i="5"/>
  <c r="AS116" i="5"/>
  <c r="AR116" i="5"/>
  <c r="AQ116" i="5"/>
  <c r="AV115" i="5"/>
  <c r="AU115" i="5"/>
  <c r="AT115" i="5"/>
  <c r="AS115" i="5"/>
  <c r="AR115" i="5"/>
  <c r="AQ115" i="5"/>
  <c r="AV114" i="5"/>
  <c r="AU114" i="5"/>
  <c r="AT114" i="5"/>
  <c r="AS114" i="5"/>
  <c r="AR114" i="5"/>
  <c r="AQ114" i="5"/>
  <c r="AV113" i="5"/>
  <c r="AU113" i="5"/>
  <c r="AT113" i="5"/>
  <c r="AS113" i="5"/>
  <c r="AR113" i="5"/>
  <c r="AQ113" i="5"/>
  <c r="AV110" i="5"/>
  <c r="AU110" i="5"/>
  <c r="AT110" i="5"/>
  <c r="AS110" i="5"/>
  <c r="AR110" i="5"/>
  <c r="AQ110" i="5"/>
  <c r="AV109" i="5"/>
  <c r="AU109" i="5"/>
  <c r="AT109" i="5"/>
  <c r="AS109" i="5"/>
  <c r="AR109" i="5"/>
  <c r="AQ109" i="5"/>
  <c r="AV108" i="5"/>
  <c r="AU108" i="5"/>
  <c r="AT108" i="5"/>
  <c r="AS108" i="5"/>
  <c r="AR108" i="5"/>
  <c r="AQ108" i="5"/>
  <c r="AV107" i="5"/>
  <c r="AU107" i="5"/>
  <c r="AT107" i="5"/>
  <c r="AS107" i="5"/>
  <c r="AR107" i="5"/>
  <c r="AQ107" i="5"/>
  <c r="AV106" i="5"/>
  <c r="AU106" i="5"/>
  <c r="AT106" i="5"/>
  <c r="AS106" i="5"/>
  <c r="AR106" i="5"/>
  <c r="AQ106" i="5"/>
  <c r="AV105" i="5"/>
  <c r="AU105" i="5"/>
  <c r="AT105" i="5"/>
  <c r="AS105" i="5"/>
  <c r="AR105" i="5"/>
  <c r="AQ105" i="5"/>
  <c r="AV102" i="5"/>
  <c r="AU102" i="5"/>
  <c r="AT102" i="5"/>
  <c r="AS102" i="5"/>
  <c r="AR102" i="5"/>
  <c r="AQ102" i="5"/>
  <c r="AV100" i="5"/>
  <c r="AU100" i="5"/>
  <c r="AT100" i="5"/>
  <c r="AS100" i="5"/>
  <c r="AR100" i="5"/>
  <c r="AQ100" i="5"/>
  <c r="AV99" i="5"/>
  <c r="AU99" i="5"/>
  <c r="AT99" i="5"/>
  <c r="AS99" i="5"/>
  <c r="AR99" i="5"/>
  <c r="AQ99" i="5"/>
  <c r="AV98" i="5"/>
  <c r="AU98" i="5"/>
  <c r="AT98" i="5"/>
  <c r="AS98" i="5"/>
  <c r="AR98" i="5"/>
  <c r="AQ98" i="5"/>
  <c r="AV97" i="5"/>
  <c r="AU97" i="5"/>
  <c r="AT97" i="5"/>
  <c r="AS97" i="5"/>
  <c r="AR97" i="5"/>
  <c r="AQ97" i="5"/>
  <c r="AV96" i="5"/>
  <c r="AU96" i="5"/>
  <c r="AT96" i="5"/>
  <c r="AS96" i="5"/>
  <c r="AR96" i="5"/>
  <c r="AQ96" i="5"/>
  <c r="AV95" i="5"/>
  <c r="AU95" i="5"/>
  <c r="AT95" i="5"/>
  <c r="AS95" i="5"/>
  <c r="AR95" i="5"/>
  <c r="AQ95" i="5"/>
  <c r="AV94" i="5"/>
  <c r="AU94" i="5"/>
  <c r="AT94" i="5"/>
  <c r="AS94" i="5"/>
  <c r="AR94" i="5"/>
  <c r="AQ94" i="5"/>
  <c r="AV93" i="5"/>
  <c r="AU93" i="5"/>
  <c r="AT93" i="5"/>
  <c r="AS93" i="5"/>
  <c r="AR93" i="5"/>
  <c r="AQ93" i="5"/>
  <c r="AV92" i="5"/>
  <c r="AU92" i="5"/>
  <c r="AT92" i="5"/>
  <c r="AS92" i="5"/>
  <c r="AR92" i="5"/>
  <c r="AQ92" i="5"/>
  <c r="AV91" i="5"/>
  <c r="AU91" i="5"/>
  <c r="AT91" i="5"/>
  <c r="AS91" i="5"/>
  <c r="AR91" i="5"/>
  <c r="AQ91" i="5"/>
  <c r="AV88" i="5"/>
  <c r="AU88" i="5"/>
  <c r="AT88" i="5"/>
  <c r="AS88" i="5"/>
  <c r="AR88" i="5"/>
  <c r="AQ88" i="5"/>
  <c r="AV87" i="5"/>
  <c r="AU87" i="5"/>
  <c r="AT87" i="5"/>
  <c r="AS87" i="5"/>
  <c r="AR87" i="5"/>
  <c r="AQ87" i="5"/>
  <c r="AV86" i="5"/>
  <c r="AU86" i="5"/>
  <c r="AT86" i="5"/>
  <c r="AS86" i="5"/>
  <c r="AR86" i="5"/>
  <c r="AQ86" i="5"/>
  <c r="AV85" i="5"/>
  <c r="AU85" i="5"/>
  <c r="AT85" i="5"/>
  <c r="AS85" i="5"/>
  <c r="AR85" i="5"/>
  <c r="AQ85" i="5"/>
  <c r="AV84" i="5"/>
  <c r="AU84" i="5"/>
  <c r="AT84" i="5"/>
  <c r="AS84" i="5"/>
  <c r="AR84" i="5"/>
  <c r="AQ84" i="5"/>
  <c r="AV83" i="5"/>
  <c r="AU83" i="5"/>
  <c r="AT83" i="5"/>
  <c r="AS83" i="5"/>
  <c r="AR83" i="5"/>
  <c r="AQ83" i="5"/>
  <c r="AV82" i="5"/>
  <c r="AU82" i="5"/>
  <c r="AT82" i="5"/>
  <c r="AS82" i="5"/>
  <c r="AR82" i="5"/>
  <c r="AQ82" i="5"/>
  <c r="AV81" i="5"/>
  <c r="AU81" i="5"/>
  <c r="AT81" i="5"/>
  <c r="AS81" i="5"/>
  <c r="AR81" i="5"/>
  <c r="AQ81" i="5"/>
  <c r="AV78" i="5"/>
  <c r="AU78" i="5"/>
  <c r="AT78" i="5"/>
  <c r="AS78" i="5"/>
  <c r="AR78" i="5"/>
  <c r="AQ78" i="5"/>
  <c r="AV77" i="5"/>
  <c r="AU77" i="5"/>
  <c r="AT77" i="5"/>
  <c r="AS77" i="5"/>
  <c r="AR77" i="5"/>
  <c r="AQ77" i="5"/>
  <c r="AV69" i="5"/>
  <c r="AU69" i="5"/>
  <c r="AT69" i="5"/>
  <c r="AS69" i="5"/>
  <c r="AR69" i="5"/>
  <c r="AQ69" i="5"/>
  <c r="AV67" i="5"/>
  <c r="AU67" i="5"/>
  <c r="AT67" i="5"/>
  <c r="AS67" i="5"/>
  <c r="AR67" i="5"/>
  <c r="AQ67" i="5"/>
  <c r="AV65" i="5"/>
  <c r="AU65" i="5"/>
  <c r="AT65" i="5"/>
  <c r="AT70" i="5" s="1"/>
  <c r="AS65" i="5"/>
  <c r="AS70" i="5" s="1"/>
  <c r="AR65" i="5"/>
  <c r="AQ65" i="5"/>
  <c r="AV63" i="5"/>
  <c r="AU63" i="5"/>
  <c r="AT63" i="5"/>
  <c r="AS63" i="5"/>
  <c r="AR63" i="5"/>
  <c r="AQ63" i="5"/>
  <c r="AV60" i="5"/>
  <c r="AV61" i="5" s="1"/>
  <c r="AU60" i="5"/>
  <c r="AU61" i="5" s="1"/>
  <c r="AT60" i="5"/>
  <c r="AT61" i="5" s="1"/>
  <c r="AS60" i="5"/>
  <c r="AS61" i="5" s="1"/>
  <c r="AR60" i="5"/>
  <c r="AR61" i="5" s="1"/>
  <c r="AQ60" i="5"/>
  <c r="AQ61" i="5" s="1"/>
  <c r="AV59" i="5"/>
  <c r="AU59" i="5"/>
  <c r="AT59" i="5"/>
  <c r="AS59" i="5"/>
  <c r="AR59" i="5"/>
  <c r="AQ59" i="5"/>
  <c r="AV58" i="5"/>
  <c r="AU58" i="5"/>
  <c r="AT58" i="5"/>
  <c r="AS58" i="5"/>
  <c r="AR58" i="5"/>
  <c r="AQ58" i="5"/>
  <c r="AV55" i="5"/>
  <c r="AV56" i="5" s="1"/>
  <c r="AU55" i="5"/>
  <c r="AU56" i="5" s="1"/>
  <c r="AT55" i="5"/>
  <c r="AT56" i="5" s="1"/>
  <c r="AS55" i="5"/>
  <c r="AS56" i="5" s="1"/>
  <c r="AR55" i="5"/>
  <c r="AR56" i="5" s="1"/>
  <c r="AQ55" i="5"/>
  <c r="AQ56" i="5" s="1"/>
  <c r="AV54" i="5"/>
  <c r="AU54" i="5"/>
  <c r="AT54" i="5"/>
  <c r="AS54" i="5"/>
  <c r="AR54" i="5"/>
  <c r="AQ54" i="5"/>
  <c r="AV53" i="5"/>
  <c r="AU53" i="5"/>
  <c r="AT53" i="5"/>
  <c r="AS53" i="5"/>
  <c r="AR53" i="5"/>
  <c r="AQ53" i="5"/>
  <c r="AV52" i="5"/>
  <c r="AU52" i="5"/>
  <c r="AT52" i="5"/>
  <c r="AS52" i="5"/>
  <c r="AR52" i="5"/>
  <c r="AQ52" i="5"/>
  <c r="AV51" i="5"/>
  <c r="AU51" i="5"/>
  <c r="AT51" i="5"/>
  <c r="AS51" i="5"/>
  <c r="AR51" i="5"/>
  <c r="AQ51" i="5"/>
  <c r="AV50" i="5"/>
  <c r="AU50" i="5"/>
  <c r="AT50" i="5"/>
  <c r="AS50" i="5"/>
  <c r="AR50" i="5"/>
  <c r="AQ50" i="5"/>
  <c r="AV49" i="5"/>
  <c r="AU49" i="5"/>
  <c r="AT49" i="5"/>
  <c r="AS49" i="5"/>
  <c r="AR49" i="5"/>
  <c r="AQ49" i="5"/>
  <c r="AV46" i="5"/>
  <c r="AV47" i="5" s="1"/>
  <c r="AU46" i="5"/>
  <c r="AU47" i="5" s="1"/>
  <c r="AT46" i="5"/>
  <c r="AT47" i="5" s="1"/>
  <c r="AS46" i="5"/>
  <c r="AS47" i="5" s="1"/>
  <c r="AR46" i="5"/>
  <c r="AR47" i="5" s="1"/>
  <c r="AQ46" i="5"/>
  <c r="AQ47" i="5" s="1"/>
  <c r="AV42" i="5"/>
  <c r="AU42" i="5"/>
  <c r="AT42" i="5"/>
  <c r="AS42" i="5"/>
  <c r="AR42" i="5"/>
  <c r="AQ42" i="5"/>
  <c r="AV39" i="5"/>
  <c r="AV40" i="5" s="1"/>
  <c r="AU39" i="5"/>
  <c r="AU40" i="5" s="1"/>
  <c r="AT39" i="5"/>
  <c r="AT40" i="5" s="1"/>
  <c r="AS39" i="5"/>
  <c r="AS40" i="5" s="1"/>
  <c r="AR39" i="5"/>
  <c r="AR40" i="5" s="1"/>
  <c r="AQ39" i="5"/>
  <c r="AQ40" i="5" s="1"/>
  <c r="AV38" i="5"/>
  <c r="AU38" i="5"/>
  <c r="AT38" i="5"/>
  <c r="AS38" i="5"/>
  <c r="AR38" i="5"/>
  <c r="AQ38" i="5"/>
  <c r="AV37" i="5"/>
  <c r="AU37" i="5"/>
  <c r="AT37" i="5"/>
  <c r="AS37" i="5"/>
  <c r="AR37" i="5"/>
  <c r="AQ37" i="5"/>
  <c r="AV36" i="5"/>
  <c r="AU36" i="5"/>
  <c r="AT36" i="5"/>
  <c r="AS36" i="5"/>
  <c r="AR36" i="5"/>
  <c r="AQ36" i="5"/>
  <c r="AV35" i="5"/>
  <c r="AU35" i="5"/>
  <c r="AT35" i="5"/>
  <c r="AS35" i="5"/>
  <c r="AR35" i="5"/>
  <c r="AQ35" i="5"/>
  <c r="AV34" i="5"/>
  <c r="AU34" i="5"/>
  <c r="AT34" i="5"/>
  <c r="AS34" i="5"/>
  <c r="AR34" i="5"/>
  <c r="AQ34" i="5"/>
  <c r="AV33" i="5"/>
  <c r="AU33" i="5"/>
  <c r="AT33" i="5"/>
  <c r="AS33" i="5"/>
  <c r="AR33" i="5"/>
  <c r="AQ33" i="5"/>
  <c r="AV30" i="5"/>
  <c r="AV31" i="5" s="1"/>
  <c r="AU30" i="5"/>
  <c r="AU31" i="5" s="1"/>
  <c r="AT30" i="5"/>
  <c r="AT31" i="5" s="1"/>
  <c r="AS30" i="5"/>
  <c r="AS31" i="5" s="1"/>
  <c r="AR30" i="5"/>
  <c r="AR31" i="5" s="1"/>
  <c r="AQ30" i="5"/>
  <c r="AQ31" i="5" s="1"/>
  <c r="AV29" i="5"/>
  <c r="AU29" i="5"/>
  <c r="AT29" i="5"/>
  <c r="AS29" i="5"/>
  <c r="AR29" i="5"/>
  <c r="AQ29" i="5"/>
  <c r="AV28" i="5"/>
  <c r="AU28" i="5"/>
  <c r="AT28" i="5"/>
  <c r="AS28" i="5"/>
  <c r="AR28" i="5"/>
  <c r="AQ28" i="5"/>
  <c r="AV27" i="5"/>
  <c r="AU27" i="5"/>
  <c r="AT27" i="5"/>
  <c r="AS27" i="5"/>
  <c r="AR27" i="5"/>
  <c r="AQ27" i="5"/>
  <c r="AV26" i="5"/>
  <c r="AU26" i="5"/>
  <c r="AT26" i="5"/>
  <c r="AS26" i="5"/>
  <c r="AR26" i="5"/>
  <c r="AQ26" i="5"/>
  <c r="AV23" i="5"/>
  <c r="AV24" i="5" s="1"/>
  <c r="AU23" i="5"/>
  <c r="AU24" i="5" s="1"/>
  <c r="AT23" i="5"/>
  <c r="AT24" i="5" s="1"/>
  <c r="AS23" i="5"/>
  <c r="AS24" i="5" s="1"/>
  <c r="AR23" i="5"/>
  <c r="AR24" i="5" s="1"/>
  <c r="AQ23" i="5"/>
  <c r="AQ24" i="5" s="1"/>
  <c r="AV22" i="5"/>
  <c r="AU22" i="5"/>
  <c r="AT22" i="5"/>
  <c r="AS22" i="5"/>
  <c r="AR22" i="5"/>
  <c r="AQ22" i="5"/>
  <c r="AV21" i="5"/>
  <c r="AU21" i="5"/>
  <c r="AT21" i="5"/>
  <c r="AS21" i="5"/>
  <c r="AR21" i="5"/>
  <c r="AQ21" i="5"/>
  <c r="AV20" i="5"/>
  <c r="AU20" i="5"/>
  <c r="AT20" i="5"/>
  <c r="AS20" i="5"/>
  <c r="AR20" i="5"/>
  <c r="AQ20" i="5"/>
  <c r="AV17" i="5"/>
  <c r="AV18" i="5" s="1"/>
  <c r="AU17" i="5"/>
  <c r="AU18" i="5" s="1"/>
  <c r="AT17" i="5"/>
  <c r="AT18" i="5" s="1"/>
  <c r="AS17" i="5"/>
  <c r="AS18" i="5" s="1"/>
  <c r="AR17" i="5"/>
  <c r="AR18" i="5" s="1"/>
  <c r="AQ17" i="5"/>
  <c r="AQ18" i="5" s="1"/>
  <c r="AV16" i="5"/>
  <c r="AU16" i="5"/>
  <c r="AT16" i="5"/>
  <c r="AS16" i="5"/>
  <c r="AR16" i="5"/>
  <c r="AQ16" i="5"/>
  <c r="AV15" i="5"/>
  <c r="AU15" i="5"/>
  <c r="AT15" i="5"/>
  <c r="AS15" i="5"/>
  <c r="AR15" i="5"/>
  <c r="AQ15" i="5"/>
  <c r="AV14" i="5"/>
  <c r="AU14" i="5"/>
  <c r="AT14" i="5"/>
  <c r="AS14" i="5"/>
  <c r="AR14" i="5"/>
  <c r="AQ14" i="5"/>
  <c r="AV13" i="5"/>
  <c r="AU13" i="5"/>
  <c r="AT13" i="5"/>
  <c r="AS13" i="5"/>
  <c r="AR13" i="5"/>
  <c r="AQ13" i="5"/>
  <c r="AV11" i="5"/>
  <c r="AU11" i="5"/>
  <c r="AT11" i="5"/>
  <c r="AS11" i="5"/>
  <c r="AR11" i="5"/>
  <c r="AQ11" i="5"/>
  <c r="AV287" i="6"/>
  <c r="AU287" i="6"/>
  <c r="AT287" i="6"/>
  <c r="AS287" i="6"/>
  <c r="AR287" i="6"/>
  <c r="AQ287" i="6"/>
  <c r="AV285" i="6"/>
  <c r="AU285" i="6"/>
  <c r="AT285" i="6"/>
  <c r="AS285" i="6"/>
  <c r="AR285" i="6"/>
  <c r="AQ285" i="6"/>
  <c r="AV283" i="6"/>
  <c r="AU283" i="6"/>
  <c r="AT283" i="6"/>
  <c r="AS283" i="6"/>
  <c r="AR283" i="6"/>
  <c r="AQ283" i="6"/>
  <c r="AV282" i="6"/>
  <c r="AU282" i="6"/>
  <c r="AT282" i="6"/>
  <c r="AS282" i="6"/>
  <c r="AR282" i="6"/>
  <c r="AQ282" i="6"/>
  <c r="AV281" i="6"/>
  <c r="AU281" i="6"/>
  <c r="AT281" i="6"/>
  <c r="AS281" i="6"/>
  <c r="AR281" i="6"/>
  <c r="AQ281" i="6"/>
  <c r="AV280" i="6"/>
  <c r="AU280" i="6"/>
  <c r="AT280" i="6"/>
  <c r="AS280" i="6"/>
  <c r="AR280" i="6"/>
  <c r="AQ280" i="6"/>
  <c r="AV278" i="6"/>
  <c r="AU278" i="6"/>
  <c r="AT278" i="6"/>
  <c r="AS278" i="6"/>
  <c r="AR278" i="6"/>
  <c r="AQ278" i="6"/>
  <c r="AV277" i="6"/>
  <c r="AU277" i="6"/>
  <c r="AT277" i="6"/>
  <c r="AS277" i="6"/>
  <c r="AR277" i="6"/>
  <c r="AQ277" i="6"/>
  <c r="AV275" i="6"/>
  <c r="AU275" i="6"/>
  <c r="AT275" i="6"/>
  <c r="AS275" i="6"/>
  <c r="AR275" i="6"/>
  <c r="AQ275" i="6"/>
  <c r="AV274" i="6"/>
  <c r="AU274" i="6"/>
  <c r="AT274" i="6"/>
  <c r="AS274" i="6"/>
  <c r="AR274" i="6"/>
  <c r="AQ274" i="6"/>
  <c r="AV271" i="6"/>
  <c r="AU271" i="6"/>
  <c r="AT271" i="6"/>
  <c r="AS271" i="6"/>
  <c r="AR271" i="6"/>
  <c r="AQ271" i="6"/>
  <c r="AV270" i="6"/>
  <c r="AU270" i="6"/>
  <c r="AT270" i="6"/>
  <c r="AS270" i="6"/>
  <c r="AR270" i="6"/>
  <c r="AQ270" i="6"/>
  <c r="AV269" i="6"/>
  <c r="AU269" i="6"/>
  <c r="AT269" i="6"/>
  <c r="AS269" i="6"/>
  <c r="AR269" i="6"/>
  <c r="AQ269" i="6"/>
  <c r="AV268" i="6"/>
  <c r="AU268" i="6"/>
  <c r="AT268" i="6"/>
  <c r="AS268" i="6"/>
  <c r="AR268" i="6"/>
  <c r="AQ268" i="6"/>
  <c r="AV266" i="6"/>
  <c r="AU266" i="6"/>
  <c r="AT266" i="6"/>
  <c r="AS266" i="6"/>
  <c r="AR266" i="6"/>
  <c r="AQ266" i="6"/>
  <c r="AV265" i="6"/>
  <c r="AU265" i="6"/>
  <c r="AT265" i="6"/>
  <c r="AS265" i="6"/>
  <c r="AR265" i="6"/>
  <c r="AQ265" i="6"/>
  <c r="AV264" i="6"/>
  <c r="AU264" i="6"/>
  <c r="AT264" i="6"/>
  <c r="AS264" i="6"/>
  <c r="AR264" i="6"/>
  <c r="AQ264" i="6"/>
  <c r="AV263" i="6"/>
  <c r="AU263" i="6"/>
  <c r="AT263" i="6"/>
  <c r="AS263" i="6"/>
  <c r="AR263" i="6"/>
  <c r="AQ263" i="6"/>
  <c r="AV262" i="6"/>
  <c r="AU262" i="6"/>
  <c r="AT262" i="6"/>
  <c r="AS262" i="6"/>
  <c r="AR262" i="6"/>
  <c r="AQ262" i="6"/>
  <c r="AV260" i="6"/>
  <c r="AU260" i="6"/>
  <c r="AT260" i="6"/>
  <c r="AS260" i="6"/>
  <c r="AR260" i="6"/>
  <c r="AQ260" i="6"/>
  <c r="AV259" i="6"/>
  <c r="AU259" i="6"/>
  <c r="AT259" i="6"/>
  <c r="AS259" i="6"/>
  <c r="AR259" i="6"/>
  <c r="AQ259" i="6"/>
  <c r="AV258" i="6"/>
  <c r="AU258" i="6"/>
  <c r="AT258" i="6"/>
  <c r="AS258" i="6"/>
  <c r="AR258" i="6"/>
  <c r="AQ258" i="6"/>
  <c r="AV257" i="6"/>
  <c r="AU257" i="6"/>
  <c r="AT257" i="6"/>
  <c r="AS257" i="6"/>
  <c r="AR257" i="6"/>
  <c r="AQ257" i="6"/>
  <c r="AV256" i="6"/>
  <c r="AU256" i="6"/>
  <c r="AT256" i="6"/>
  <c r="AS256" i="6"/>
  <c r="AR256" i="6"/>
  <c r="AQ256" i="6"/>
  <c r="AV254" i="6"/>
  <c r="AU254" i="6"/>
  <c r="AT254" i="6"/>
  <c r="AS254" i="6"/>
  <c r="AR254" i="6"/>
  <c r="AQ254" i="6"/>
  <c r="AV253" i="6"/>
  <c r="AU253" i="6"/>
  <c r="AT253" i="6"/>
  <c r="AS253" i="6"/>
  <c r="AR253" i="6"/>
  <c r="AQ253" i="6"/>
  <c r="AV252" i="6"/>
  <c r="AU252" i="6"/>
  <c r="AT252" i="6"/>
  <c r="AS252" i="6"/>
  <c r="AR252" i="6"/>
  <c r="AQ252" i="6"/>
  <c r="AV251" i="6"/>
  <c r="AU251" i="6"/>
  <c r="AT251" i="6"/>
  <c r="AS251" i="6"/>
  <c r="AR251" i="6"/>
  <c r="AQ251" i="6"/>
  <c r="AV250" i="6"/>
  <c r="AU250" i="6"/>
  <c r="AT250" i="6"/>
  <c r="AS250" i="6"/>
  <c r="AR250" i="6"/>
  <c r="AQ250" i="6"/>
  <c r="AV249" i="6"/>
  <c r="AU249" i="6"/>
  <c r="AT249" i="6"/>
  <c r="AS249" i="6"/>
  <c r="AR249" i="6"/>
  <c r="AQ249" i="6"/>
  <c r="AV240" i="6"/>
  <c r="AU240" i="6"/>
  <c r="AT240" i="6"/>
  <c r="AS240" i="6"/>
  <c r="AR240" i="6"/>
  <c r="AQ240" i="6"/>
  <c r="AV238" i="6"/>
  <c r="AU238" i="6"/>
  <c r="AT238" i="6"/>
  <c r="AS238" i="6"/>
  <c r="AR238" i="6"/>
  <c r="AQ238" i="6"/>
  <c r="AV237" i="6"/>
  <c r="AU237" i="6"/>
  <c r="AT237" i="6"/>
  <c r="AS237" i="6"/>
  <c r="AR237" i="6"/>
  <c r="AQ237" i="6"/>
  <c r="AV236" i="6"/>
  <c r="AU236" i="6"/>
  <c r="AT236" i="6"/>
  <c r="AS236" i="6"/>
  <c r="AR236" i="6"/>
  <c r="AQ236" i="6"/>
  <c r="AV235" i="6"/>
  <c r="AU235" i="6"/>
  <c r="AT235" i="6"/>
  <c r="AS235" i="6"/>
  <c r="AR235" i="6"/>
  <c r="AQ235" i="6"/>
  <c r="AV232" i="6"/>
  <c r="AU232" i="6"/>
  <c r="AT232" i="6"/>
  <c r="AS232" i="6"/>
  <c r="AR232" i="6"/>
  <c r="AQ232" i="6"/>
  <c r="AV231" i="6"/>
  <c r="AU231" i="6"/>
  <c r="AT231" i="6"/>
  <c r="AS231" i="6"/>
  <c r="AR231" i="6"/>
  <c r="AQ231" i="6"/>
  <c r="AV230" i="6"/>
  <c r="AU230" i="6"/>
  <c r="AT230" i="6"/>
  <c r="AS230" i="6"/>
  <c r="AR230" i="6"/>
  <c r="AQ230" i="6"/>
  <c r="AV229" i="6"/>
  <c r="AU229" i="6"/>
  <c r="AT229" i="6"/>
  <c r="AS229" i="6"/>
  <c r="AR229" i="6"/>
  <c r="AQ229" i="6"/>
  <c r="AV228" i="6"/>
  <c r="AU228" i="6"/>
  <c r="AT228" i="6"/>
  <c r="AS228" i="6"/>
  <c r="AR228" i="6"/>
  <c r="AQ228" i="6"/>
  <c r="AV225" i="6"/>
  <c r="AU225" i="6"/>
  <c r="AT225" i="6"/>
  <c r="AS225" i="6"/>
  <c r="AR225" i="6"/>
  <c r="AQ225" i="6"/>
  <c r="AV217" i="6"/>
  <c r="AU217" i="6"/>
  <c r="AT217" i="6"/>
  <c r="AS217" i="6"/>
  <c r="AR217" i="6"/>
  <c r="AQ217" i="6"/>
  <c r="AV215" i="6"/>
  <c r="AU215" i="6"/>
  <c r="AT215" i="6"/>
  <c r="AS215" i="6"/>
  <c r="AR215" i="6"/>
  <c r="AQ215" i="6"/>
  <c r="AV212" i="6"/>
  <c r="AU212" i="6"/>
  <c r="AT212" i="6"/>
  <c r="AS212" i="6"/>
  <c r="AR212" i="6"/>
  <c r="AQ212" i="6"/>
  <c r="AV210" i="6"/>
  <c r="AU210" i="6"/>
  <c r="AT210" i="6"/>
  <c r="AS210" i="6"/>
  <c r="AR210" i="6"/>
  <c r="AQ210" i="6"/>
  <c r="AV208" i="6"/>
  <c r="AU208" i="6"/>
  <c r="AT208" i="6"/>
  <c r="AS208" i="6"/>
  <c r="AR208" i="6"/>
  <c r="AQ208" i="6"/>
  <c r="AV206" i="6"/>
  <c r="AU206" i="6"/>
  <c r="AT206" i="6"/>
  <c r="AS206" i="6"/>
  <c r="AR206" i="6"/>
  <c r="AQ206" i="6"/>
  <c r="AV204" i="6"/>
  <c r="AU204" i="6"/>
  <c r="AT204" i="6"/>
  <c r="AS204" i="6"/>
  <c r="AR204" i="6"/>
  <c r="AQ204" i="6"/>
  <c r="AV203" i="6"/>
  <c r="AU203" i="6"/>
  <c r="AT203" i="6"/>
  <c r="AS203" i="6"/>
  <c r="AR203" i="6"/>
  <c r="AQ203" i="6"/>
  <c r="AV202" i="6"/>
  <c r="AU202" i="6"/>
  <c r="AT202" i="6"/>
  <c r="AS202" i="6"/>
  <c r="AR202" i="6"/>
  <c r="AQ202" i="6"/>
  <c r="AV200" i="6"/>
  <c r="AU200" i="6"/>
  <c r="AT200" i="6"/>
  <c r="AS200" i="6"/>
  <c r="AR200" i="6"/>
  <c r="AQ200" i="6"/>
  <c r="AV199" i="6"/>
  <c r="AU199" i="6"/>
  <c r="AT199" i="6"/>
  <c r="AS199" i="6"/>
  <c r="AR199" i="6"/>
  <c r="AQ199" i="6"/>
  <c r="AV198" i="6"/>
  <c r="AU198" i="6"/>
  <c r="AT198" i="6"/>
  <c r="AS198" i="6"/>
  <c r="AR198" i="6"/>
  <c r="AQ198" i="6"/>
  <c r="AV197" i="6"/>
  <c r="AU197" i="6"/>
  <c r="AT197" i="6"/>
  <c r="AS197" i="6"/>
  <c r="AR197" i="6"/>
  <c r="AQ197" i="6"/>
  <c r="AV193" i="6"/>
  <c r="AU193" i="6"/>
  <c r="AT193" i="6"/>
  <c r="AS193" i="6"/>
  <c r="AR193" i="6"/>
  <c r="AQ193" i="6"/>
  <c r="AV191" i="6"/>
  <c r="AU191" i="6"/>
  <c r="AT191" i="6"/>
  <c r="AS191" i="6"/>
  <c r="AR191" i="6"/>
  <c r="AQ191" i="6"/>
  <c r="AV190" i="6"/>
  <c r="AU190" i="6"/>
  <c r="AT190" i="6"/>
  <c r="AS190" i="6"/>
  <c r="AR190" i="6"/>
  <c r="AQ190" i="6"/>
  <c r="AV189" i="6"/>
  <c r="AU189" i="6"/>
  <c r="AT189" i="6"/>
  <c r="AS189" i="6"/>
  <c r="AR189" i="6"/>
  <c r="AQ189" i="6"/>
  <c r="AV188" i="6"/>
  <c r="AU188" i="6"/>
  <c r="AT188" i="6"/>
  <c r="AS188" i="6"/>
  <c r="AR188" i="6"/>
  <c r="AQ188" i="6"/>
  <c r="AV187" i="6"/>
  <c r="AU187" i="6"/>
  <c r="AT187" i="6"/>
  <c r="AS187" i="6"/>
  <c r="AR187" i="6"/>
  <c r="AQ187" i="6"/>
  <c r="AV185" i="6"/>
  <c r="AU185" i="6"/>
  <c r="AT185" i="6"/>
  <c r="AS185" i="6"/>
  <c r="AR185" i="6"/>
  <c r="AQ185" i="6"/>
  <c r="AV184" i="6"/>
  <c r="AU184" i="6"/>
  <c r="AT184" i="6"/>
  <c r="AS184" i="6"/>
  <c r="AR184" i="6"/>
  <c r="AQ184" i="6"/>
  <c r="AV183" i="6"/>
  <c r="AU183" i="6"/>
  <c r="AT183" i="6"/>
  <c r="AS183" i="6"/>
  <c r="AR183" i="6"/>
  <c r="AQ183" i="6"/>
  <c r="AV182" i="6"/>
  <c r="AU182" i="6"/>
  <c r="AT182" i="6"/>
  <c r="AS182" i="6"/>
  <c r="AR182" i="6"/>
  <c r="AQ182" i="6"/>
  <c r="AV178" i="6"/>
  <c r="AU178" i="6"/>
  <c r="AT178" i="6"/>
  <c r="AS178" i="6"/>
  <c r="AR178" i="6"/>
  <c r="AQ178" i="6"/>
  <c r="AV176" i="6"/>
  <c r="AU176" i="6"/>
  <c r="AT176" i="6"/>
  <c r="AS176" i="6"/>
  <c r="AR176" i="6"/>
  <c r="AQ176" i="6"/>
  <c r="AV175" i="6"/>
  <c r="AU175" i="6"/>
  <c r="AT175" i="6"/>
  <c r="AS175" i="6"/>
  <c r="AR175" i="6"/>
  <c r="AQ175" i="6"/>
  <c r="AV174" i="6"/>
  <c r="AU174" i="6"/>
  <c r="AT174" i="6"/>
  <c r="AS174" i="6"/>
  <c r="AR174" i="6"/>
  <c r="AQ174" i="6"/>
  <c r="AV173" i="6"/>
  <c r="AU173" i="6"/>
  <c r="AT173" i="6"/>
  <c r="AS173" i="6"/>
  <c r="AR173" i="6"/>
  <c r="AQ173" i="6"/>
  <c r="AV172" i="6"/>
  <c r="AU172" i="6"/>
  <c r="AT172" i="6"/>
  <c r="AS172" i="6"/>
  <c r="AR172" i="6"/>
  <c r="AQ172" i="6"/>
  <c r="AV170" i="6"/>
  <c r="AU170" i="6"/>
  <c r="AT170" i="6"/>
  <c r="AS170" i="6"/>
  <c r="AR170" i="6"/>
  <c r="AQ170" i="6"/>
  <c r="AV169" i="6"/>
  <c r="AU169" i="6"/>
  <c r="AT169" i="6"/>
  <c r="AS169" i="6"/>
  <c r="AR169" i="6"/>
  <c r="AQ169" i="6"/>
  <c r="AV168" i="6"/>
  <c r="AU168" i="6"/>
  <c r="AT168" i="6"/>
  <c r="AS168" i="6"/>
  <c r="AR168" i="6"/>
  <c r="AQ168" i="6"/>
  <c r="AV167" i="6"/>
  <c r="AU167" i="6"/>
  <c r="AT167" i="6"/>
  <c r="AS167" i="6"/>
  <c r="AR167" i="6"/>
  <c r="AQ167" i="6"/>
  <c r="AV166" i="6"/>
  <c r="AU166" i="6"/>
  <c r="AT166" i="6"/>
  <c r="AS166" i="6"/>
  <c r="AR166" i="6"/>
  <c r="AQ166" i="6"/>
  <c r="AV165" i="6"/>
  <c r="AU165" i="6"/>
  <c r="AT165" i="6"/>
  <c r="AS165" i="6"/>
  <c r="AR165" i="6"/>
  <c r="AQ165" i="6"/>
  <c r="AV156" i="6"/>
  <c r="AU156" i="6"/>
  <c r="AT156" i="6"/>
  <c r="AS156" i="6"/>
  <c r="AR156" i="6"/>
  <c r="AQ156" i="6"/>
  <c r="AV154" i="6"/>
  <c r="AU154" i="6"/>
  <c r="AT154" i="6"/>
  <c r="AS154" i="6"/>
  <c r="AR154" i="6"/>
  <c r="AQ154" i="6"/>
  <c r="AV153" i="6"/>
  <c r="AU153" i="6"/>
  <c r="AT153" i="6"/>
  <c r="AS153" i="6"/>
  <c r="AR153" i="6"/>
  <c r="AQ153" i="6"/>
  <c r="AV152" i="6"/>
  <c r="AU152" i="6"/>
  <c r="AT152" i="6"/>
  <c r="AS152" i="6"/>
  <c r="AR152" i="6"/>
  <c r="AQ152" i="6"/>
  <c r="AV151" i="6"/>
  <c r="AU151" i="6"/>
  <c r="AT151" i="6"/>
  <c r="AS151" i="6"/>
  <c r="AR151" i="6"/>
  <c r="AQ151" i="6"/>
  <c r="AV149" i="6"/>
  <c r="AU149" i="6"/>
  <c r="AT149" i="6"/>
  <c r="AS149" i="6"/>
  <c r="AR149" i="6"/>
  <c r="AQ149" i="6"/>
  <c r="AV141" i="6"/>
  <c r="AU141" i="6"/>
  <c r="AT141" i="6"/>
  <c r="AS141" i="6"/>
  <c r="AR141" i="6"/>
  <c r="AQ141" i="6"/>
  <c r="AV140" i="6"/>
  <c r="AU140" i="6"/>
  <c r="AT140" i="6"/>
  <c r="AS140" i="6"/>
  <c r="AR140" i="6"/>
  <c r="AQ140" i="6"/>
  <c r="AV138" i="6"/>
  <c r="AU138" i="6"/>
  <c r="AT138" i="6"/>
  <c r="AS138" i="6"/>
  <c r="AR138" i="6"/>
  <c r="AQ138" i="6"/>
  <c r="AV134" i="6"/>
  <c r="AU134" i="6"/>
  <c r="AT134" i="6"/>
  <c r="AS134" i="6"/>
  <c r="AR134" i="6"/>
  <c r="AQ134" i="6"/>
  <c r="AV133" i="6"/>
  <c r="AU133" i="6"/>
  <c r="AT133" i="6"/>
  <c r="AS133" i="6"/>
  <c r="AR133" i="6"/>
  <c r="AQ133" i="6"/>
  <c r="AV132" i="6"/>
  <c r="AU132" i="6"/>
  <c r="AT132" i="6"/>
  <c r="AS132" i="6"/>
  <c r="AR132" i="6"/>
  <c r="AQ132" i="6"/>
  <c r="AV131" i="6"/>
  <c r="AU131" i="6"/>
  <c r="AT131" i="6"/>
  <c r="AS131" i="6"/>
  <c r="AR131" i="6"/>
  <c r="AQ131" i="6"/>
  <c r="AV130" i="6"/>
  <c r="AU130" i="6"/>
  <c r="AT130" i="6"/>
  <c r="AS130" i="6"/>
  <c r="AR130" i="6"/>
  <c r="AQ130" i="6"/>
  <c r="AV127" i="6"/>
  <c r="AU127" i="6"/>
  <c r="AT127" i="6"/>
  <c r="AS127" i="6"/>
  <c r="AR127" i="6"/>
  <c r="AQ127" i="6"/>
  <c r="AV125" i="6"/>
  <c r="AU125" i="6"/>
  <c r="AT125" i="6"/>
  <c r="AS125" i="6"/>
  <c r="AR125" i="6"/>
  <c r="AQ125" i="6"/>
  <c r="AV124" i="6"/>
  <c r="AU124" i="6"/>
  <c r="AT124" i="6"/>
  <c r="AS124" i="6"/>
  <c r="AR124" i="6"/>
  <c r="AQ124" i="6"/>
  <c r="AV123" i="6"/>
  <c r="AU123" i="6"/>
  <c r="AT123" i="6"/>
  <c r="AS123" i="6"/>
  <c r="AR123" i="6"/>
  <c r="AQ123" i="6"/>
  <c r="AV122" i="6"/>
  <c r="AU122" i="6"/>
  <c r="AT122" i="6"/>
  <c r="AS122" i="6"/>
  <c r="AR122" i="6"/>
  <c r="AQ122" i="6"/>
  <c r="AV119" i="6"/>
  <c r="AU119" i="6"/>
  <c r="AT119" i="6"/>
  <c r="AS119" i="6"/>
  <c r="AR119" i="6"/>
  <c r="AQ119" i="6"/>
  <c r="AV118" i="6"/>
  <c r="AU118" i="6"/>
  <c r="AT118" i="6"/>
  <c r="AS118" i="6"/>
  <c r="AR118" i="6"/>
  <c r="AQ118" i="6"/>
  <c r="AV117" i="6"/>
  <c r="AU117" i="6"/>
  <c r="AT117" i="6"/>
  <c r="AS117" i="6"/>
  <c r="AR117" i="6"/>
  <c r="AQ117" i="6"/>
  <c r="AV116" i="6"/>
  <c r="AU116" i="6"/>
  <c r="AT116" i="6"/>
  <c r="AS116" i="6"/>
  <c r="AR116" i="6"/>
  <c r="AQ116" i="6"/>
  <c r="AV115" i="6"/>
  <c r="AU115" i="6"/>
  <c r="AT115" i="6"/>
  <c r="AS115" i="6"/>
  <c r="AR115" i="6"/>
  <c r="AQ115" i="6"/>
  <c r="AV114" i="6"/>
  <c r="AU114" i="6"/>
  <c r="AT114" i="6"/>
  <c r="AS114" i="6"/>
  <c r="AR114" i="6"/>
  <c r="AQ114" i="6"/>
  <c r="AV113" i="6"/>
  <c r="AU113" i="6"/>
  <c r="AT113" i="6"/>
  <c r="AS113" i="6"/>
  <c r="AR113" i="6"/>
  <c r="AQ113" i="6"/>
  <c r="AV110" i="6"/>
  <c r="AU110" i="6"/>
  <c r="AT110" i="6"/>
  <c r="AS110" i="6"/>
  <c r="AR110" i="6"/>
  <c r="AQ110" i="6"/>
  <c r="AV109" i="6"/>
  <c r="AU109" i="6"/>
  <c r="AT109" i="6"/>
  <c r="AS109" i="6"/>
  <c r="AR109" i="6"/>
  <c r="AQ109" i="6"/>
  <c r="AV108" i="6"/>
  <c r="AU108" i="6"/>
  <c r="AT108" i="6"/>
  <c r="AS108" i="6"/>
  <c r="AR108" i="6"/>
  <c r="AQ108" i="6"/>
  <c r="AV107" i="6"/>
  <c r="AU107" i="6"/>
  <c r="AT107" i="6"/>
  <c r="AS107" i="6"/>
  <c r="AR107" i="6"/>
  <c r="AQ107" i="6"/>
  <c r="AV106" i="6"/>
  <c r="AU106" i="6"/>
  <c r="AT106" i="6"/>
  <c r="AS106" i="6"/>
  <c r="AR106" i="6"/>
  <c r="AQ106" i="6"/>
  <c r="AV105" i="6"/>
  <c r="AU105" i="6"/>
  <c r="AT105" i="6"/>
  <c r="AS105" i="6"/>
  <c r="AR105" i="6"/>
  <c r="AQ105" i="6"/>
  <c r="AV102" i="6"/>
  <c r="AU102" i="6"/>
  <c r="AT102" i="6"/>
  <c r="AS102" i="6"/>
  <c r="AR102" i="6"/>
  <c r="AQ102" i="6"/>
  <c r="AV100" i="6"/>
  <c r="AU100" i="6"/>
  <c r="AT100" i="6"/>
  <c r="AS100" i="6"/>
  <c r="AR100" i="6"/>
  <c r="AQ100" i="6"/>
  <c r="AV99" i="6"/>
  <c r="AU99" i="6"/>
  <c r="AT99" i="6"/>
  <c r="AS99" i="6"/>
  <c r="AR99" i="6"/>
  <c r="AQ99" i="6"/>
  <c r="AV98" i="6"/>
  <c r="AU98" i="6"/>
  <c r="AT98" i="6"/>
  <c r="AS98" i="6"/>
  <c r="AR98" i="6"/>
  <c r="AQ98" i="6"/>
  <c r="AV97" i="6"/>
  <c r="AU97" i="6"/>
  <c r="AT97" i="6"/>
  <c r="AS97" i="6"/>
  <c r="AR97" i="6"/>
  <c r="AQ97" i="6"/>
  <c r="AV96" i="6"/>
  <c r="AU96" i="6"/>
  <c r="AT96" i="6"/>
  <c r="AS96" i="6"/>
  <c r="AR96" i="6"/>
  <c r="AQ96" i="6"/>
  <c r="AV95" i="6"/>
  <c r="AU95" i="6"/>
  <c r="AT95" i="6"/>
  <c r="AS95" i="6"/>
  <c r="AR95" i="6"/>
  <c r="AQ95" i="6"/>
  <c r="AV94" i="6"/>
  <c r="AU94" i="6"/>
  <c r="AT94" i="6"/>
  <c r="AS94" i="6"/>
  <c r="AR94" i="6"/>
  <c r="AQ94" i="6"/>
  <c r="AV93" i="6"/>
  <c r="AU93" i="6"/>
  <c r="AT93" i="6"/>
  <c r="AS93" i="6"/>
  <c r="AR93" i="6"/>
  <c r="AQ93" i="6"/>
  <c r="AV92" i="6"/>
  <c r="AU92" i="6"/>
  <c r="AT92" i="6"/>
  <c r="AS92" i="6"/>
  <c r="AR92" i="6"/>
  <c r="AQ92" i="6"/>
  <c r="AV91" i="6"/>
  <c r="AU91" i="6"/>
  <c r="AT91" i="6"/>
  <c r="AS91" i="6"/>
  <c r="AR91" i="6"/>
  <c r="AQ91" i="6"/>
  <c r="AV88" i="6"/>
  <c r="AU88" i="6"/>
  <c r="AT88" i="6"/>
  <c r="AS88" i="6"/>
  <c r="AR88" i="6"/>
  <c r="AQ88" i="6"/>
  <c r="AV87" i="6"/>
  <c r="AU87" i="6"/>
  <c r="AT87" i="6"/>
  <c r="AS87" i="6"/>
  <c r="AR87" i="6"/>
  <c r="AQ87" i="6"/>
  <c r="AV86" i="6"/>
  <c r="AU86" i="6"/>
  <c r="AT86" i="6"/>
  <c r="AS86" i="6"/>
  <c r="AR86" i="6"/>
  <c r="AQ86" i="6"/>
  <c r="AV85" i="6"/>
  <c r="AU85" i="6"/>
  <c r="AT85" i="6"/>
  <c r="AS85" i="6"/>
  <c r="AR85" i="6"/>
  <c r="AQ85" i="6"/>
  <c r="AV84" i="6"/>
  <c r="AU84" i="6"/>
  <c r="AT84" i="6"/>
  <c r="AS84" i="6"/>
  <c r="AR84" i="6"/>
  <c r="AQ84" i="6"/>
  <c r="AV83" i="6"/>
  <c r="AU83" i="6"/>
  <c r="AT83" i="6"/>
  <c r="AS83" i="6"/>
  <c r="AR83" i="6"/>
  <c r="AQ83" i="6"/>
  <c r="AV82" i="6"/>
  <c r="AU82" i="6"/>
  <c r="AT82" i="6"/>
  <c r="AS82" i="6"/>
  <c r="AR82" i="6"/>
  <c r="AQ82" i="6"/>
  <c r="AV81" i="6"/>
  <c r="AU81" i="6"/>
  <c r="AT81" i="6"/>
  <c r="AS81" i="6"/>
  <c r="AR81" i="6"/>
  <c r="AQ81" i="6"/>
  <c r="AV78" i="6"/>
  <c r="AU78" i="6"/>
  <c r="AT78" i="6"/>
  <c r="AS78" i="6"/>
  <c r="AR78" i="6"/>
  <c r="AQ78" i="6"/>
  <c r="AV77" i="6"/>
  <c r="AU77" i="6"/>
  <c r="AT77" i="6"/>
  <c r="AS77" i="6"/>
  <c r="AR77" i="6"/>
  <c r="AQ77" i="6"/>
  <c r="AV69" i="6"/>
  <c r="AU69" i="6"/>
  <c r="AT69" i="6"/>
  <c r="AT71" i="6" s="1"/>
  <c r="AS69" i="6"/>
  <c r="AR69" i="6"/>
  <c r="AQ69" i="6"/>
  <c r="AV67" i="6"/>
  <c r="AU67" i="6"/>
  <c r="AT67" i="6"/>
  <c r="AS67" i="6"/>
  <c r="AR67" i="6"/>
  <c r="AQ67" i="6"/>
  <c r="AV65" i="6"/>
  <c r="AU65" i="6"/>
  <c r="AT65" i="6"/>
  <c r="AT70" i="6" s="1"/>
  <c r="AS65" i="6"/>
  <c r="AS70" i="6" s="1"/>
  <c r="AR65" i="6"/>
  <c r="AQ65" i="6"/>
  <c r="AV63" i="6"/>
  <c r="AU63" i="6"/>
  <c r="AT63" i="6"/>
  <c r="AS63" i="6"/>
  <c r="AR63" i="6"/>
  <c r="AQ63" i="6"/>
  <c r="AR61" i="6"/>
  <c r="AV60" i="6"/>
  <c r="AV61" i="6" s="1"/>
  <c r="AU60" i="6"/>
  <c r="AU61" i="6" s="1"/>
  <c r="AT60" i="6"/>
  <c r="AT61" i="6" s="1"/>
  <c r="AS60" i="6"/>
  <c r="AS61" i="6" s="1"/>
  <c r="AR60" i="6"/>
  <c r="AQ60" i="6"/>
  <c r="AQ61" i="6" s="1"/>
  <c r="AV59" i="6"/>
  <c r="AU59" i="6"/>
  <c r="AT59" i="6"/>
  <c r="AS59" i="6"/>
  <c r="AR59" i="6"/>
  <c r="AQ59" i="6"/>
  <c r="AV58" i="6"/>
  <c r="AU58" i="6"/>
  <c r="AT58" i="6"/>
  <c r="AS58" i="6"/>
  <c r="AR58" i="6"/>
  <c r="AQ58" i="6"/>
  <c r="AV55" i="6"/>
  <c r="AV56" i="6" s="1"/>
  <c r="AU55" i="6"/>
  <c r="AU56" i="6" s="1"/>
  <c r="AT55" i="6"/>
  <c r="AT56" i="6" s="1"/>
  <c r="AS55" i="6"/>
  <c r="AS56" i="6" s="1"/>
  <c r="AR55" i="6"/>
  <c r="AR56" i="6" s="1"/>
  <c r="AQ55" i="6"/>
  <c r="AQ56" i="6" s="1"/>
  <c r="AV54" i="6"/>
  <c r="AU54" i="6"/>
  <c r="AT54" i="6"/>
  <c r="AS54" i="6"/>
  <c r="AR54" i="6"/>
  <c r="AQ54" i="6"/>
  <c r="AV53" i="6"/>
  <c r="AU53" i="6"/>
  <c r="AT53" i="6"/>
  <c r="AS53" i="6"/>
  <c r="AR53" i="6"/>
  <c r="AQ53" i="6"/>
  <c r="AV52" i="6"/>
  <c r="AU52" i="6"/>
  <c r="AT52" i="6"/>
  <c r="AS52" i="6"/>
  <c r="AR52" i="6"/>
  <c r="AQ52" i="6"/>
  <c r="AV51" i="6"/>
  <c r="AU51" i="6"/>
  <c r="AT51" i="6"/>
  <c r="AS51" i="6"/>
  <c r="AR51" i="6"/>
  <c r="AQ51" i="6"/>
  <c r="AV50" i="6"/>
  <c r="AU50" i="6"/>
  <c r="AT50" i="6"/>
  <c r="AS50" i="6"/>
  <c r="AR50" i="6"/>
  <c r="AQ50" i="6"/>
  <c r="AV49" i="6"/>
  <c r="AU49" i="6"/>
  <c r="AT49" i="6"/>
  <c r="AS49" i="6"/>
  <c r="AR49" i="6"/>
  <c r="AQ49" i="6"/>
  <c r="AR47" i="6"/>
  <c r="AV46" i="6"/>
  <c r="AV47" i="6" s="1"/>
  <c r="AU46" i="6"/>
  <c r="AU47" i="6" s="1"/>
  <c r="AT46" i="6"/>
  <c r="AT47" i="6" s="1"/>
  <c r="AS46" i="6"/>
  <c r="AS47" i="6" s="1"/>
  <c r="AR46" i="6"/>
  <c r="AQ46" i="6"/>
  <c r="AQ47" i="6" s="1"/>
  <c r="AV42" i="6"/>
  <c r="AU42" i="6"/>
  <c r="AT42" i="6"/>
  <c r="AS42" i="6"/>
  <c r="AR42" i="6"/>
  <c r="AQ42" i="6"/>
  <c r="AV39" i="6"/>
  <c r="AV40" i="6" s="1"/>
  <c r="AU39" i="6"/>
  <c r="AU40" i="6" s="1"/>
  <c r="AT39" i="6"/>
  <c r="AT40" i="6" s="1"/>
  <c r="AS39" i="6"/>
  <c r="AS40" i="6" s="1"/>
  <c r="AR39" i="6"/>
  <c r="AR40" i="6" s="1"/>
  <c r="AQ39" i="6"/>
  <c r="AQ40" i="6" s="1"/>
  <c r="AV38" i="6"/>
  <c r="AU38" i="6"/>
  <c r="AT38" i="6"/>
  <c r="AS38" i="6"/>
  <c r="AR38" i="6"/>
  <c r="AQ38" i="6"/>
  <c r="AV37" i="6"/>
  <c r="AU37" i="6"/>
  <c r="AT37" i="6"/>
  <c r="AS37" i="6"/>
  <c r="AR37" i="6"/>
  <c r="AQ37" i="6"/>
  <c r="AV36" i="6"/>
  <c r="AU36" i="6"/>
  <c r="AT36" i="6"/>
  <c r="AS36" i="6"/>
  <c r="AR36" i="6"/>
  <c r="AQ36" i="6"/>
  <c r="AV35" i="6"/>
  <c r="AU35" i="6"/>
  <c r="AT35" i="6"/>
  <c r="AS35" i="6"/>
  <c r="AR35" i="6"/>
  <c r="AQ35" i="6"/>
  <c r="AV34" i="6"/>
  <c r="AU34" i="6"/>
  <c r="AT34" i="6"/>
  <c r="AS34" i="6"/>
  <c r="AR34" i="6"/>
  <c r="AQ34" i="6"/>
  <c r="AV33" i="6"/>
  <c r="AU33" i="6"/>
  <c r="AT33" i="6"/>
  <c r="AS33" i="6"/>
  <c r="AR33" i="6"/>
  <c r="AQ33" i="6"/>
  <c r="AV30" i="6"/>
  <c r="AV31" i="6" s="1"/>
  <c r="AU30" i="6"/>
  <c r="AU31" i="6" s="1"/>
  <c r="AT30" i="6"/>
  <c r="AT31" i="6" s="1"/>
  <c r="AS30" i="6"/>
  <c r="AS31" i="6" s="1"/>
  <c r="AR30" i="6"/>
  <c r="AR31" i="6" s="1"/>
  <c r="AQ30" i="6"/>
  <c r="AQ31" i="6" s="1"/>
  <c r="AV29" i="6"/>
  <c r="AU29" i="6"/>
  <c r="AT29" i="6"/>
  <c r="AS29" i="6"/>
  <c r="AR29" i="6"/>
  <c r="AQ29" i="6"/>
  <c r="AV28" i="6"/>
  <c r="AU28" i="6"/>
  <c r="AT28" i="6"/>
  <c r="AS28" i="6"/>
  <c r="AR28" i="6"/>
  <c r="AQ28" i="6"/>
  <c r="AV27" i="6"/>
  <c r="AU27" i="6"/>
  <c r="AT27" i="6"/>
  <c r="AS27" i="6"/>
  <c r="AR27" i="6"/>
  <c r="AQ27" i="6"/>
  <c r="AV26" i="6"/>
  <c r="AU26" i="6"/>
  <c r="AT26" i="6"/>
  <c r="AS26" i="6"/>
  <c r="AR26" i="6"/>
  <c r="AQ26" i="6"/>
  <c r="AV23" i="6"/>
  <c r="AV24" i="6" s="1"/>
  <c r="AU23" i="6"/>
  <c r="AU24" i="6" s="1"/>
  <c r="AT23" i="6"/>
  <c r="AT24" i="6" s="1"/>
  <c r="AS23" i="6"/>
  <c r="AS24" i="6" s="1"/>
  <c r="AR23" i="6"/>
  <c r="AR24" i="6" s="1"/>
  <c r="AQ23" i="6"/>
  <c r="AQ24" i="6" s="1"/>
  <c r="AV22" i="6"/>
  <c r="AU22" i="6"/>
  <c r="AT22" i="6"/>
  <c r="AS22" i="6"/>
  <c r="AR22" i="6"/>
  <c r="AQ22" i="6"/>
  <c r="AV21" i="6"/>
  <c r="AU21" i="6"/>
  <c r="AT21" i="6"/>
  <c r="AS21" i="6"/>
  <c r="AR21" i="6"/>
  <c r="AQ21" i="6"/>
  <c r="AV20" i="6"/>
  <c r="AU20" i="6"/>
  <c r="AT20" i="6"/>
  <c r="AS20" i="6"/>
  <c r="AR20" i="6"/>
  <c r="AQ20" i="6"/>
  <c r="AV17" i="6"/>
  <c r="AV18" i="6" s="1"/>
  <c r="AU17" i="6"/>
  <c r="AU18" i="6" s="1"/>
  <c r="AT17" i="6"/>
  <c r="AT18" i="6" s="1"/>
  <c r="AS17" i="6"/>
  <c r="AS18" i="6" s="1"/>
  <c r="AR17" i="6"/>
  <c r="AR18" i="6" s="1"/>
  <c r="AQ17" i="6"/>
  <c r="AQ18" i="6" s="1"/>
  <c r="AV16" i="6"/>
  <c r="AU16" i="6"/>
  <c r="AT16" i="6"/>
  <c r="AS16" i="6"/>
  <c r="AR16" i="6"/>
  <c r="AQ16" i="6"/>
  <c r="AV15" i="6"/>
  <c r="AU15" i="6"/>
  <c r="AT15" i="6"/>
  <c r="AS15" i="6"/>
  <c r="AR15" i="6"/>
  <c r="AQ15" i="6"/>
  <c r="AV14" i="6"/>
  <c r="AU14" i="6"/>
  <c r="AT14" i="6"/>
  <c r="AS14" i="6"/>
  <c r="AR14" i="6"/>
  <c r="AQ14" i="6"/>
  <c r="AV13" i="6"/>
  <c r="AU13" i="6"/>
  <c r="AT13" i="6"/>
  <c r="AS13" i="6"/>
  <c r="AR13" i="6"/>
  <c r="AQ13" i="6"/>
  <c r="AV11" i="6"/>
  <c r="AU11" i="6"/>
  <c r="AT11" i="6"/>
  <c r="AS11" i="6"/>
  <c r="AR11" i="6"/>
  <c r="AQ11" i="6"/>
  <c r="AV287" i="7"/>
  <c r="AU287" i="7"/>
  <c r="AT287" i="7"/>
  <c r="AS287" i="7"/>
  <c r="AR287" i="7"/>
  <c r="AQ287" i="7"/>
  <c r="AV285" i="7"/>
  <c r="AU285" i="7"/>
  <c r="AT285" i="7"/>
  <c r="AS285" i="7"/>
  <c r="AR285" i="7"/>
  <c r="AQ285" i="7"/>
  <c r="AV283" i="7"/>
  <c r="AU283" i="7"/>
  <c r="AT283" i="7"/>
  <c r="AS283" i="7"/>
  <c r="AR283" i="7"/>
  <c r="AQ283" i="7"/>
  <c r="AV282" i="7"/>
  <c r="AU282" i="7"/>
  <c r="AT282" i="7"/>
  <c r="AS282" i="7"/>
  <c r="AR282" i="7"/>
  <c r="AQ282" i="7"/>
  <c r="AV281" i="7"/>
  <c r="AU281" i="7"/>
  <c r="AT281" i="7"/>
  <c r="AS281" i="7"/>
  <c r="AR281" i="7"/>
  <c r="AQ281" i="7"/>
  <c r="AV280" i="7"/>
  <c r="AU280" i="7"/>
  <c r="AT280" i="7"/>
  <c r="AS280" i="7"/>
  <c r="AR280" i="7"/>
  <c r="AQ280" i="7"/>
  <c r="AV278" i="7"/>
  <c r="AU278" i="7"/>
  <c r="AT278" i="7"/>
  <c r="AS278" i="7"/>
  <c r="AR278" i="7"/>
  <c r="AQ278" i="7"/>
  <c r="AV277" i="7"/>
  <c r="AU277" i="7"/>
  <c r="AT277" i="7"/>
  <c r="AS277" i="7"/>
  <c r="AR277" i="7"/>
  <c r="AQ277" i="7"/>
  <c r="AV275" i="7"/>
  <c r="AU275" i="7"/>
  <c r="AT275" i="7"/>
  <c r="AS275" i="7"/>
  <c r="AR275" i="7"/>
  <c r="AQ275" i="7"/>
  <c r="AV274" i="7"/>
  <c r="AU274" i="7"/>
  <c r="AT274" i="7"/>
  <c r="AS274" i="7"/>
  <c r="AR274" i="7"/>
  <c r="AQ274" i="7"/>
  <c r="AV271" i="7"/>
  <c r="AU271" i="7"/>
  <c r="AT271" i="7"/>
  <c r="AS271" i="7"/>
  <c r="AR271" i="7"/>
  <c r="AQ271" i="7"/>
  <c r="AV270" i="7"/>
  <c r="AU270" i="7"/>
  <c r="AT270" i="7"/>
  <c r="AS270" i="7"/>
  <c r="AR270" i="7"/>
  <c r="AQ270" i="7"/>
  <c r="AV269" i="7"/>
  <c r="AU269" i="7"/>
  <c r="AT269" i="7"/>
  <c r="AS269" i="7"/>
  <c r="AR269" i="7"/>
  <c r="AQ269" i="7"/>
  <c r="AV268" i="7"/>
  <c r="AU268" i="7"/>
  <c r="AT268" i="7"/>
  <c r="AS268" i="7"/>
  <c r="AR268" i="7"/>
  <c r="AQ268" i="7"/>
  <c r="AV266" i="7"/>
  <c r="AU266" i="7"/>
  <c r="AT266" i="7"/>
  <c r="AS266" i="7"/>
  <c r="AR266" i="7"/>
  <c r="AQ266" i="7"/>
  <c r="AV265" i="7"/>
  <c r="AU265" i="7"/>
  <c r="AT265" i="7"/>
  <c r="AS265" i="7"/>
  <c r="AR265" i="7"/>
  <c r="AQ265" i="7"/>
  <c r="AV264" i="7"/>
  <c r="AU264" i="7"/>
  <c r="AT264" i="7"/>
  <c r="AS264" i="7"/>
  <c r="AR264" i="7"/>
  <c r="AQ264" i="7"/>
  <c r="AV263" i="7"/>
  <c r="AU263" i="7"/>
  <c r="AT263" i="7"/>
  <c r="AS263" i="7"/>
  <c r="AR263" i="7"/>
  <c r="AQ263" i="7"/>
  <c r="AV262" i="7"/>
  <c r="AU262" i="7"/>
  <c r="AT262" i="7"/>
  <c r="AS262" i="7"/>
  <c r="AR262" i="7"/>
  <c r="AQ262" i="7"/>
  <c r="AV260" i="7"/>
  <c r="AU260" i="7"/>
  <c r="AT260" i="7"/>
  <c r="AS260" i="7"/>
  <c r="AR260" i="7"/>
  <c r="AQ260" i="7"/>
  <c r="AV259" i="7"/>
  <c r="AU259" i="7"/>
  <c r="AT259" i="7"/>
  <c r="AS259" i="7"/>
  <c r="AR259" i="7"/>
  <c r="AQ259" i="7"/>
  <c r="AV258" i="7"/>
  <c r="AU258" i="7"/>
  <c r="AT258" i="7"/>
  <c r="AS258" i="7"/>
  <c r="AR258" i="7"/>
  <c r="AQ258" i="7"/>
  <c r="AV257" i="7"/>
  <c r="AU257" i="7"/>
  <c r="AT257" i="7"/>
  <c r="AS257" i="7"/>
  <c r="AR257" i="7"/>
  <c r="AQ257" i="7"/>
  <c r="AV256" i="7"/>
  <c r="AU256" i="7"/>
  <c r="AT256" i="7"/>
  <c r="AS256" i="7"/>
  <c r="AR256" i="7"/>
  <c r="AQ256" i="7"/>
  <c r="AV254" i="7"/>
  <c r="AU254" i="7"/>
  <c r="AT254" i="7"/>
  <c r="AS254" i="7"/>
  <c r="AR254" i="7"/>
  <c r="AQ254" i="7"/>
  <c r="AV253" i="7"/>
  <c r="AU253" i="7"/>
  <c r="AT253" i="7"/>
  <c r="AS253" i="7"/>
  <c r="AR253" i="7"/>
  <c r="AQ253" i="7"/>
  <c r="AV252" i="7"/>
  <c r="AU252" i="7"/>
  <c r="AT252" i="7"/>
  <c r="AS252" i="7"/>
  <c r="AR252" i="7"/>
  <c r="AQ252" i="7"/>
  <c r="AV251" i="7"/>
  <c r="AU251" i="7"/>
  <c r="AT251" i="7"/>
  <c r="AS251" i="7"/>
  <c r="AR251" i="7"/>
  <c r="AQ251" i="7"/>
  <c r="AV250" i="7"/>
  <c r="AU250" i="7"/>
  <c r="AT250" i="7"/>
  <c r="AS250" i="7"/>
  <c r="AR250" i="7"/>
  <c r="AQ250" i="7"/>
  <c r="AV249" i="7"/>
  <c r="AU249" i="7"/>
  <c r="AT249" i="7"/>
  <c r="AS249" i="7"/>
  <c r="AR249" i="7"/>
  <c r="AQ249" i="7"/>
  <c r="AV240" i="7"/>
  <c r="AU240" i="7"/>
  <c r="AT240" i="7"/>
  <c r="AS240" i="7"/>
  <c r="AR240" i="7"/>
  <c r="AQ240" i="7"/>
  <c r="AV238" i="7"/>
  <c r="AU238" i="7"/>
  <c r="AT238" i="7"/>
  <c r="AS238" i="7"/>
  <c r="AR238" i="7"/>
  <c r="AQ238" i="7"/>
  <c r="AV237" i="7"/>
  <c r="AU237" i="7"/>
  <c r="AT237" i="7"/>
  <c r="AS237" i="7"/>
  <c r="AR237" i="7"/>
  <c r="AQ237" i="7"/>
  <c r="AV236" i="7"/>
  <c r="AU236" i="7"/>
  <c r="AT236" i="7"/>
  <c r="AS236" i="7"/>
  <c r="AR236" i="7"/>
  <c r="AQ236" i="7"/>
  <c r="AV235" i="7"/>
  <c r="AU235" i="7"/>
  <c r="AT235" i="7"/>
  <c r="AS235" i="7"/>
  <c r="AR235" i="7"/>
  <c r="AQ235" i="7"/>
  <c r="AV232" i="7"/>
  <c r="AU232" i="7"/>
  <c r="AT232" i="7"/>
  <c r="AS232" i="7"/>
  <c r="AR232" i="7"/>
  <c r="AQ232" i="7"/>
  <c r="AV231" i="7"/>
  <c r="AU231" i="7"/>
  <c r="AT231" i="7"/>
  <c r="AS231" i="7"/>
  <c r="AR231" i="7"/>
  <c r="AQ231" i="7"/>
  <c r="AV230" i="7"/>
  <c r="AU230" i="7"/>
  <c r="AT230" i="7"/>
  <c r="AS230" i="7"/>
  <c r="AR230" i="7"/>
  <c r="AQ230" i="7"/>
  <c r="AV229" i="7"/>
  <c r="AU229" i="7"/>
  <c r="AT229" i="7"/>
  <c r="AS229" i="7"/>
  <c r="AR229" i="7"/>
  <c r="AQ229" i="7"/>
  <c r="AV228" i="7"/>
  <c r="AU228" i="7"/>
  <c r="AT228" i="7"/>
  <c r="AS228" i="7"/>
  <c r="AR228" i="7"/>
  <c r="AQ228" i="7"/>
  <c r="AV225" i="7"/>
  <c r="AU225" i="7"/>
  <c r="AT225" i="7"/>
  <c r="AS225" i="7"/>
  <c r="AR225" i="7"/>
  <c r="AQ225" i="7"/>
  <c r="AV217" i="7"/>
  <c r="AU217" i="7"/>
  <c r="AT217" i="7"/>
  <c r="AS217" i="7"/>
  <c r="AR217" i="7"/>
  <c r="AQ217" i="7"/>
  <c r="AV215" i="7"/>
  <c r="AU215" i="7"/>
  <c r="AT215" i="7"/>
  <c r="AS215" i="7"/>
  <c r="AR215" i="7"/>
  <c r="AQ215" i="7"/>
  <c r="AV212" i="7"/>
  <c r="AU212" i="7"/>
  <c r="AT212" i="7"/>
  <c r="AS212" i="7"/>
  <c r="AR212" i="7"/>
  <c r="AQ212" i="7"/>
  <c r="AV210" i="7"/>
  <c r="AU210" i="7"/>
  <c r="AT210" i="7"/>
  <c r="AS210" i="7"/>
  <c r="AR210" i="7"/>
  <c r="AQ210" i="7"/>
  <c r="AV208" i="7"/>
  <c r="AU208" i="7"/>
  <c r="AT208" i="7"/>
  <c r="AS208" i="7"/>
  <c r="AR208" i="7"/>
  <c r="AQ208" i="7"/>
  <c r="AV206" i="7"/>
  <c r="AU206" i="7"/>
  <c r="AT206" i="7"/>
  <c r="AS206" i="7"/>
  <c r="AR206" i="7"/>
  <c r="AQ206" i="7"/>
  <c r="AV204" i="7"/>
  <c r="AU204" i="7"/>
  <c r="AT204" i="7"/>
  <c r="AS204" i="7"/>
  <c r="AR204" i="7"/>
  <c r="AQ204" i="7"/>
  <c r="AV203" i="7"/>
  <c r="AU203" i="7"/>
  <c r="AT203" i="7"/>
  <c r="AS203" i="7"/>
  <c r="AR203" i="7"/>
  <c r="AQ203" i="7"/>
  <c r="AV202" i="7"/>
  <c r="AU202" i="7"/>
  <c r="AT202" i="7"/>
  <c r="AS202" i="7"/>
  <c r="AR202" i="7"/>
  <c r="AQ202" i="7"/>
  <c r="AV200" i="7"/>
  <c r="AU200" i="7"/>
  <c r="AT200" i="7"/>
  <c r="AS200" i="7"/>
  <c r="AR200" i="7"/>
  <c r="AQ200" i="7"/>
  <c r="AV199" i="7"/>
  <c r="AU199" i="7"/>
  <c r="AT199" i="7"/>
  <c r="AS199" i="7"/>
  <c r="AR199" i="7"/>
  <c r="AQ199" i="7"/>
  <c r="AV198" i="7"/>
  <c r="AU198" i="7"/>
  <c r="AT198" i="7"/>
  <c r="AS198" i="7"/>
  <c r="AR198" i="7"/>
  <c r="AQ198" i="7"/>
  <c r="AV197" i="7"/>
  <c r="AU197" i="7"/>
  <c r="AT197" i="7"/>
  <c r="AS197" i="7"/>
  <c r="AR197" i="7"/>
  <c r="AQ197" i="7"/>
  <c r="AV193" i="7"/>
  <c r="AU193" i="7"/>
  <c r="AT193" i="7"/>
  <c r="AS193" i="7"/>
  <c r="AR193" i="7"/>
  <c r="AQ193" i="7"/>
  <c r="AV191" i="7"/>
  <c r="AU191" i="7"/>
  <c r="AT191" i="7"/>
  <c r="AS191" i="7"/>
  <c r="AR191" i="7"/>
  <c r="AQ191" i="7"/>
  <c r="AV190" i="7"/>
  <c r="AU190" i="7"/>
  <c r="AT190" i="7"/>
  <c r="AS190" i="7"/>
  <c r="AR190" i="7"/>
  <c r="AQ190" i="7"/>
  <c r="AV189" i="7"/>
  <c r="AU189" i="7"/>
  <c r="AT189" i="7"/>
  <c r="AS189" i="7"/>
  <c r="AR189" i="7"/>
  <c r="AQ189" i="7"/>
  <c r="AV188" i="7"/>
  <c r="AU188" i="7"/>
  <c r="AT188" i="7"/>
  <c r="AS188" i="7"/>
  <c r="AR188" i="7"/>
  <c r="AQ188" i="7"/>
  <c r="AV187" i="7"/>
  <c r="AU187" i="7"/>
  <c r="AT187" i="7"/>
  <c r="AS187" i="7"/>
  <c r="AR187" i="7"/>
  <c r="AQ187" i="7"/>
  <c r="AV185" i="7"/>
  <c r="AU185" i="7"/>
  <c r="AT185" i="7"/>
  <c r="AS185" i="7"/>
  <c r="AR185" i="7"/>
  <c r="AQ185" i="7"/>
  <c r="AV184" i="7"/>
  <c r="AU184" i="7"/>
  <c r="AT184" i="7"/>
  <c r="AS184" i="7"/>
  <c r="AR184" i="7"/>
  <c r="AQ184" i="7"/>
  <c r="AV183" i="7"/>
  <c r="AU183" i="7"/>
  <c r="AT183" i="7"/>
  <c r="AS183" i="7"/>
  <c r="AR183" i="7"/>
  <c r="AQ183" i="7"/>
  <c r="AV182" i="7"/>
  <c r="AU182" i="7"/>
  <c r="AT182" i="7"/>
  <c r="AS182" i="7"/>
  <c r="AR182" i="7"/>
  <c r="AQ182" i="7"/>
  <c r="AV178" i="7"/>
  <c r="AU178" i="7"/>
  <c r="AT178" i="7"/>
  <c r="AS178" i="7"/>
  <c r="AR178" i="7"/>
  <c r="AQ178" i="7"/>
  <c r="AV176" i="7"/>
  <c r="AU176" i="7"/>
  <c r="AT176" i="7"/>
  <c r="AS176" i="7"/>
  <c r="AR176" i="7"/>
  <c r="AQ176" i="7"/>
  <c r="AV175" i="7"/>
  <c r="AU175" i="7"/>
  <c r="AT175" i="7"/>
  <c r="AS175" i="7"/>
  <c r="AR175" i="7"/>
  <c r="AQ175" i="7"/>
  <c r="AV174" i="7"/>
  <c r="AU174" i="7"/>
  <c r="AT174" i="7"/>
  <c r="AS174" i="7"/>
  <c r="AR174" i="7"/>
  <c r="AQ174" i="7"/>
  <c r="AV173" i="7"/>
  <c r="AU173" i="7"/>
  <c r="AT173" i="7"/>
  <c r="AS173" i="7"/>
  <c r="AR173" i="7"/>
  <c r="AQ173" i="7"/>
  <c r="AV172" i="7"/>
  <c r="AU172" i="7"/>
  <c r="AT172" i="7"/>
  <c r="AS172" i="7"/>
  <c r="AR172" i="7"/>
  <c r="AQ172" i="7"/>
  <c r="AV170" i="7"/>
  <c r="AU170" i="7"/>
  <c r="AT170" i="7"/>
  <c r="AS170" i="7"/>
  <c r="AR170" i="7"/>
  <c r="AQ170" i="7"/>
  <c r="AV169" i="7"/>
  <c r="AU169" i="7"/>
  <c r="AT169" i="7"/>
  <c r="AS169" i="7"/>
  <c r="AR169" i="7"/>
  <c r="AQ169" i="7"/>
  <c r="AV168" i="7"/>
  <c r="AU168" i="7"/>
  <c r="AT168" i="7"/>
  <c r="AS168" i="7"/>
  <c r="AR168" i="7"/>
  <c r="AQ168" i="7"/>
  <c r="AV167" i="7"/>
  <c r="AU167" i="7"/>
  <c r="AT167" i="7"/>
  <c r="AS167" i="7"/>
  <c r="AR167" i="7"/>
  <c r="AQ167" i="7"/>
  <c r="AV166" i="7"/>
  <c r="AU166" i="7"/>
  <c r="AT166" i="7"/>
  <c r="AS166" i="7"/>
  <c r="AR166" i="7"/>
  <c r="AQ166" i="7"/>
  <c r="AV165" i="7"/>
  <c r="AU165" i="7"/>
  <c r="AT165" i="7"/>
  <c r="AS165" i="7"/>
  <c r="AR165" i="7"/>
  <c r="AQ165" i="7"/>
  <c r="AV156" i="7"/>
  <c r="AU156" i="7"/>
  <c r="AT156" i="7"/>
  <c r="AS156" i="7"/>
  <c r="AR156" i="7"/>
  <c r="AQ156" i="7"/>
  <c r="AV154" i="7"/>
  <c r="AU154" i="7"/>
  <c r="AT154" i="7"/>
  <c r="AS154" i="7"/>
  <c r="AR154" i="7"/>
  <c r="AQ154" i="7"/>
  <c r="AV153" i="7"/>
  <c r="AU153" i="7"/>
  <c r="AT153" i="7"/>
  <c r="AS153" i="7"/>
  <c r="AR153" i="7"/>
  <c r="AQ153" i="7"/>
  <c r="AV152" i="7"/>
  <c r="AU152" i="7"/>
  <c r="AT152" i="7"/>
  <c r="AS152" i="7"/>
  <c r="AR152" i="7"/>
  <c r="AQ152" i="7"/>
  <c r="AV151" i="7"/>
  <c r="AU151" i="7"/>
  <c r="AT151" i="7"/>
  <c r="AS151" i="7"/>
  <c r="AR151" i="7"/>
  <c r="AQ151" i="7"/>
  <c r="AV149" i="7"/>
  <c r="AU149" i="7"/>
  <c r="AT149" i="7"/>
  <c r="AS149" i="7"/>
  <c r="AR149" i="7"/>
  <c r="AQ149" i="7"/>
  <c r="AV141" i="7"/>
  <c r="AU141" i="7"/>
  <c r="AT141" i="7"/>
  <c r="AS141" i="7"/>
  <c r="AR141" i="7"/>
  <c r="AQ141" i="7"/>
  <c r="AV140" i="7"/>
  <c r="AU140" i="7"/>
  <c r="AT140" i="7"/>
  <c r="AS140" i="7"/>
  <c r="AR140" i="7"/>
  <c r="AQ140" i="7"/>
  <c r="AV138" i="7"/>
  <c r="AU138" i="7"/>
  <c r="AT138" i="7"/>
  <c r="AS138" i="7"/>
  <c r="AR138" i="7"/>
  <c r="AQ138" i="7"/>
  <c r="AV134" i="7"/>
  <c r="AU134" i="7"/>
  <c r="AT134" i="7"/>
  <c r="AS134" i="7"/>
  <c r="AR134" i="7"/>
  <c r="AQ134" i="7"/>
  <c r="AV133" i="7"/>
  <c r="AU133" i="7"/>
  <c r="AT133" i="7"/>
  <c r="AS133" i="7"/>
  <c r="AR133" i="7"/>
  <c r="AQ133" i="7"/>
  <c r="AV132" i="7"/>
  <c r="AU132" i="7"/>
  <c r="AT132" i="7"/>
  <c r="AS132" i="7"/>
  <c r="AR132" i="7"/>
  <c r="AQ132" i="7"/>
  <c r="AV131" i="7"/>
  <c r="AU131" i="7"/>
  <c r="AT131" i="7"/>
  <c r="AS131" i="7"/>
  <c r="AR131" i="7"/>
  <c r="AQ131" i="7"/>
  <c r="AV130" i="7"/>
  <c r="AU130" i="7"/>
  <c r="AT130" i="7"/>
  <c r="AS130" i="7"/>
  <c r="AR130" i="7"/>
  <c r="AQ130" i="7"/>
  <c r="AV127" i="7"/>
  <c r="AU127" i="7"/>
  <c r="AT127" i="7"/>
  <c r="AS127" i="7"/>
  <c r="AR127" i="7"/>
  <c r="AQ127" i="7"/>
  <c r="AV125" i="7"/>
  <c r="AU125" i="7"/>
  <c r="AT125" i="7"/>
  <c r="AS125" i="7"/>
  <c r="AR125" i="7"/>
  <c r="AQ125" i="7"/>
  <c r="AV124" i="7"/>
  <c r="AU124" i="7"/>
  <c r="AT124" i="7"/>
  <c r="AS124" i="7"/>
  <c r="AR124" i="7"/>
  <c r="AQ124" i="7"/>
  <c r="AV123" i="7"/>
  <c r="AU123" i="7"/>
  <c r="AT123" i="7"/>
  <c r="AS123" i="7"/>
  <c r="AR123" i="7"/>
  <c r="AQ123" i="7"/>
  <c r="AV122" i="7"/>
  <c r="AU122" i="7"/>
  <c r="AT122" i="7"/>
  <c r="AS122" i="7"/>
  <c r="AR122" i="7"/>
  <c r="AQ122" i="7"/>
  <c r="AV119" i="7"/>
  <c r="AU119" i="7"/>
  <c r="AT119" i="7"/>
  <c r="AS119" i="7"/>
  <c r="AR119" i="7"/>
  <c r="AQ119" i="7"/>
  <c r="AV118" i="7"/>
  <c r="AU118" i="7"/>
  <c r="AT118" i="7"/>
  <c r="AS118" i="7"/>
  <c r="AR118" i="7"/>
  <c r="AQ118" i="7"/>
  <c r="AV117" i="7"/>
  <c r="AU117" i="7"/>
  <c r="AT117" i="7"/>
  <c r="AS117" i="7"/>
  <c r="AR117" i="7"/>
  <c r="AQ117" i="7"/>
  <c r="AV116" i="7"/>
  <c r="AU116" i="7"/>
  <c r="AT116" i="7"/>
  <c r="AS116" i="7"/>
  <c r="AR116" i="7"/>
  <c r="AQ116" i="7"/>
  <c r="AV115" i="7"/>
  <c r="AU115" i="7"/>
  <c r="AT115" i="7"/>
  <c r="AS115" i="7"/>
  <c r="AR115" i="7"/>
  <c r="AQ115" i="7"/>
  <c r="AV114" i="7"/>
  <c r="AU114" i="7"/>
  <c r="AT114" i="7"/>
  <c r="AS114" i="7"/>
  <c r="AR114" i="7"/>
  <c r="AQ114" i="7"/>
  <c r="AV113" i="7"/>
  <c r="AU113" i="7"/>
  <c r="AT113" i="7"/>
  <c r="AS113" i="7"/>
  <c r="AR113" i="7"/>
  <c r="AQ113" i="7"/>
  <c r="AV110" i="7"/>
  <c r="AU110" i="7"/>
  <c r="AT110" i="7"/>
  <c r="AS110" i="7"/>
  <c r="AR110" i="7"/>
  <c r="AQ110" i="7"/>
  <c r="AV109" i="7"/>
  <c r="AU109" i="7"/>
  <c r="AT109" i="7"/>
  <c r="AS109" i="7"/>
  <c r="AR109" i="7"/>
  <c r="AQ109" i="7"/>
  <c r="AV108" i="7"/>
  <c r="AU108" i="7"/>
  <c r="AT108" i="7"/>
  <c r="AS108" i="7"/>
  <c r="AR108" i="7"/>
  <c r="AQ108" i="7"/>
  <c r="AV107" i="7"/>
  <c r="AU107" i="7"/>
  <c r="AT107" i="7"/>
  <c r="AS107" i="7"/>
  <c r="AR107" i="7"/>
  <c r="AQ107" i="7"/>
  <c r="AV106" i="7"/>
  <c r="AU106" i="7"/>
  <c r="AT106" i="7"/>
  <c r="AS106" i="7"/>
  <c r="AR106" i="7"/>
  <c r="AQ106" i="7"/>
  <c r="AV105" i="7"/>
  <c r="AU105" i="7"/>
  <c r="AT105" i="7"/>
  <c r="AS105" i="7"/>
  <c r="AR105" i="7"/>
  <c r="AQ105" i="7"/>
  <c r="AV102" i="7"/>
  <c r="AU102" i="7"/>
  <c r="AT102" i="7"/>
  <c r="AS102" i="7"/>
  <c r="AR102" i="7"/>
  <c r="AQ102" i="7"/>
  <c r="AV100" i="7"/>
  <c r="AU100" i="7"/>
  <c r="AT100" i="7"/>
  <c r="AS100" i="7"/>
  <c r="AR100" i="7"/>
  <c r="AQ100" i="7"/>
  <c r="AV99" i="7"/>
  <c r="AU99" i="7"/>
  <c r="AT99" i="7"/>
  <c r="AS99" i="7"/>
  <c r="AR99" i="7"/>
  <c r="AQ99" i="7"/>
  <c r="AV98" i="7"/>
  <c r="AU98" i="7"/>
  <c r="AT98" i="7"/>
  <c r="AS98" i="7"/>
  <c r="AR98" i="7"/>
  <c r="AQ98" i="7"/>
  <c r="AV97" i="7"/>
  <c r="AU97" i="7"/>
  <c r="AT97" i="7"/>
  <c r="AS97" i="7"/>
  <c r="AR97" i="7"/>
  <c r="AQ97" i="7"/>
  <c r="AV96" i="7"/>
  <c r="AU96" i="7"/>
  <c r="AT96" i="7"/>
  <c r="AS96" i="7"/>
  <c r="AR96" i="7"/>
  <c r="AQ96" i="7"/>
  <c r="AV95" i="7"/>
  <c r="AU95" i="7"/>
  <c r="AT95" i="7"/>
  <c r="AS95" i="7"/>
  <c r="AR95" i="7"/>
  <c r="AQ95" i="7"/>
  <c r="AV94" i="7"/>
  <c r="AU94" i="7"/>
  <c r="AT94" i="7"/>
  <c r="AS94" i="7"/>
  <c r="AR94" i="7"/>
  <c r="AQ94" i="7"/>
  <c r="AV93" i="7"/>
  <c r="AU93" i="7"/>
  <c r="AT93" i="7"/>
  <c r="AS93" i="7"/>
  <c r="AR93" i="7"/>
  <c r="AQ93" i="7"/>
  <c r="AV92" i="7"/>
  <c r="AU92" i="7"/>
  <c r="AT92" i="7"/>
  <c r="AS92" i="7"/>
  <c r="AR92" i="7"/>
  <c r="AQ92" i="7"/>
  <c r="AV91" i="7"/>
  <c r="AU91" i="7"/>
  <c r="AT91" i="7"/>
  <c r="AS91" i="7"/>
  <c r="AR91" i="7"/>
  <c r="AQ91" i="7"/>
  <c r="AV88" i="7"/>
  <c r="AU88" i="7"/>
  <c r="AT88" i="7"/>
  <c r="AS88" i="7"/>
  <c r="AR88" i="7"/>
  <c r="AQ88" i="7"/>
  <c r="AV87" i="7"/>
  <c r="AU87" i="7"/>
  <c r="AT87" i="7"/>
  <c r="AS87" i="7"/>
  <c r="AR87" i="7"/>
  <c r="AQ87" i="7"/>
  <c r="AV86" i="7"/>
  <c r="AU86" i="7"/>
  <c r="AT86" i="7"/>
  <c r="AS86" i="7"/>
  <c r="AR86" i="7"/>
  <c r="AQ86" i="7"/>
  <c r="AV85" i="7"/>
  <c r="AU85" i="7"/>
  <c r="AT85" i="7"/>
  <c r="AS85" i="7"/>
  <c r="AR85" i="7"/>
  <c r="AQ85" i="7"/>
  <c r="AV84" i="7"/>
  <c r="AU84" i="7"/>
  <c r="AT84" i="7"/>
  <c r="AS84" i="7"/>
  <c r="AR84" i="7"/>
  <c r="AQ84" i="7"/>
  <c r="AV83" i="7"/>
  <c r="AU83" i="7"/>
  <c r="AT83" i="7"/>
  <c r="AS83" i="7"/>
  <c r="AR83" i="7"/>
  <c r="AQ83" i="7"/>
  <c r="AV82" i="7"/>
  <c r="AU82" i="7"/>
  <c r="AT82" i="7"/>
  <c r="AS82" i="7"/>
  <c r="AR82" i="7"/>
  <c r="AQ82" i="7"/>
  <c r="AV81" i="7"/>
  <c r="AU81" i="7"/>
  <c r="AT81" i="7"/>
  <c r="AS81" i="7"/>
  <c r="AR81" i="7"/>
  <c r="AQ81" i="7"/>
  <c r="AV78" i="7"/>
  <c r="AU78" i="7"/>
  <c r="AT78" i="7"/>
  <c r="AS78" i="7"/>
  <c r="AR78" i="7"/>
  <c r="AQ78" i="7"/>
  <c r="AV77" i="7"/>
  <c r="AU77" i="7"/>
  <c r="AT77" i="7"/>
  <c r="AS77" i="7"/>
  <c r="AR77" i="7"/>
  <c r="AQ77" i="7"/>
  <c r="AV69" i="7"/>
  <c r="AU69" i="7"/>
  <c r="AT69" i="7"/>
  <c r="AS69" i="7"/>
  <c r="AR69" i="7"/>
  <c r="AQ69" i="7"/>
  <c r="AV67" i="7"/>
  <c r="AU67" i="7"/>
  <c r="AT67" i="7"/>
  <c r="AS67" i="7"/>
  <c r="AR67" i="7"/>
  <c r="AQ67" i="7"/>
  <c r="AV65" i="7"/>
  <c r="AU65" i="7"/>
  <c r="AT65" i="7"/>
  <c r="AS65" i="7"/>
  <c r="AS70" i="7" s="1"/>
  <c r="AR65" i="7"/>
  <c r="AQ65" i="7"/>
  <c r="AV63" i="7"/>
  <c r="AU63" i="7"/>
  <c r="AT63" i="7"/>
  <c r="AS63" i="7"/>
  <c r="AR63" i="7"/>
  <c r="AQ63" i="7"/>
  <c r="AU61" i="7"/>
  <c r="AQ61" i="7"/>
  <c r="AV60" i="7"/>
  <c r="AV61" i="7" s="1"/>
  <c r="AU60" i="7"/>
  <c r="AT60" i="7"/>
  <c r="AT61" i="7" s="1"/>
  <c r="AS60" i="7"/>
  <c r="AS61" i="7" s="1"/>
  <c r="AR60" i="7"/>
  <c r="AR61" i="7" s="1"/>
  <c r="AQ60" i="7"/>
  <c r="AV59" i="7"/>
  <c r="AU59" i="7"/>
  <c r="AT59" i="7"/>
  <c r="AS59" i="7"/>
  <c r="AR59" i="7"/>
  <c r="AQ59" i="7"/>
  <c r="AV58" i="7"/>
  <c r="AU58" i="7"/>
  <c r="AT58" i="7"/>
  <c r="AS58" i="7"/>
  <c r="AR58" i="7"/>
  <c r="AQ58" i="7"/>
  <c r="AU56" i="7"/>
  <c r="AQ56" i="7"/>
  <c r="AV55" i="7"/>
  <c r="AV56" i="7" s="1"/>
  <c r="AU55" i="7"/>
  <c r="AT55" i="7"/>
  <c r="AT56" i="7" s="1"/>
  <c r="AS55" i="7"/>
  <c r="AS56" i="7" s="1"/>
  <c r="AR55" i="7"/>
  <c r="AR56" i="7" s="1"/>
  <c r="AQ55" i="7"/>
  <c r="AV54" i="7"/>
  <c r="AU54" i="7"/>
  <c r="AT54" i="7"/>
  <c r="AS54" i="7"/>
  <c r="AR54" i="7"/>
  <c r="AQ54" i="7"/>
  <c r="AV53" i="7"/>
  <c r="AU53" i="7"/>
  <c r="AT53" i="7"/>
  <c r="AS53" i="7"/>
  <c r="AR53" i="7"/>
  <c r="AQ53" i="7"/>
  <c r="AV52" i="7"/>
  <c r="AU52" i="7"/>
  <c r="AT52" i="7"/>
  <c r="AS52" i="7"/>
  <c r="AR52" i="7"/>
  <c r="AQ52" i="7"/>
  <c r="AV51" i="7"/>
  <c r="AU51" i="7"/>
  <c r="AT51" i="7"/>
  <c r="AS51" i="7"/>
  <c r="AR51" i="7"/>
  <c r="AQ51" i="7"/>
  <c r="AV50" i="7"/>
  <c r="AU50" i="7"/>
  <c r="AT50" i="7"/>
  <c r="AS50" i="7"/>
  <c r="AR50" i="7"/>
  <c r="AQ50" i="7"/>
  <c r="AV49" i="7"/>
  <c r="AU49" i="7"/>
  <c r="AT49" i="7"/>
  <c r="AS49" i="7"/>
  <c r="AR49" i="7"/>
  <c r="AQ49" i="7"/>
  <c r="AU47" i="7"/>
  <c r="AQ47" i="7"/>
  <c r="AV46" i="7"/>
  <c r="AV47" i="7" s="1"/>
  <c r="AU46" i="7"/>
  <c r="AT46" i="7"/>
  <c r="AT47" i="7" s="1"/>
  <c r="AS46" i="7"/>
  <c r="AS47" i="7" s="1"/>
  <c r="AR46" i="7"/>
  <c r="AR47" i="7" s="1"/>
  <c r="AQ46" i="7"/>
  <c r="AV42" i="7"/>
  <c r="AU42" i="7"/>
  <c r="AT42" i="7"/>
  <c r="AS42" i="7"/>
  <c r="AR42" i="7"/>
  <c r="AQ42" i="7"/>
  <c r="AV39" i="7"/>
  <c r="AU39" i="7"/>
  <c r="AT39" i="7"/>
  <c r="AT40" i="7" s="1"/>
  <c r="AS39" i="7"/>
  <c r="AS40" i="7" s="1"/>
  <c r="AR39" i="7"/>
  <c r="AQ39" i="7"/>
  <c r="AV38" i="7"/>
  <c r="AU38" i="7"/>
  <c r="AT38" i="7"/>
  <c r="AS38" i="7"/>
  <c r="AR38" i="7"/>
  <c r="AQ38" i="7"/>
  <c r="AV37" i="7"/>
  <c r="AU37" i="7"/>
  <c r="AT37" i="7"/>
  <c r="AS37" i="7"/>
  <c r="AR37" i="7"/>
  <c r="AQ37" i="7"/>
  <c r="AV36" i="7"/>
  <c r="AU36" i="7"/>
  <c r="AT36" i="7"/>
  <c r="AS36" i="7"/>
  <c r="AR36" i="7"/>
  <c r="AQ36" i="7"/>
  <c r="AV35" i="7"/>
  <c r="AU35" i="7"/>
  <c r="AT35" i="7"/>
  <c r="AS35" i="7"/>
  <c r="AR35" i="7"/>
  <c r="AQ35" i="7"/>
  <c r="AV34" i="7"/>
  <c r="AU34" i="7"/>
  <c r="AT34" i="7"/>
  <c r="AS34" i="7"/>
  <c r="AR34" i="7"/>
  <c r="AQ34" i="7"/>
  <c r="AV33" i="7"/>
  <c r="AU33" i="7"/>
  <c r="AT33" i="7"/>
  <c r="AS33" i="7"/>
  <c r="AR33" i="7"/>
  <c r="AQ33" i="7"/>
  <c r="AV30" i="7"/>
  <c r="AU30" i="7"/>
  <c r="AT30" i="7"/>
  <c r="AT31" i="7" s="1"/>
  <c r="AS30" i="7"/>
  <c r="AS31" i="7" s="1"/>
  <c r="AR30" i="7"/>
  <c r="AQ30" i="7"/>
  <c r="AV29" i="7"/>
  <c r="AU29" i="7"/>
  <c r="AT29" i="7"/>
  <c r="AS29" i="7"/>
  <c r="AR29" i="7"/>
  <c r="AQ29" i="7"/>
  <c r="AV28" i="7"/>
  <c r="AU28" i="7"/>
  <c r="AT28" i="7"/>
  <c r="AS28" i="7"/>
  <c r="AR28" i="7"/>
  <c r="AQ28" i="7"/>
  <c r="AV27" i="7"/>
  <c r="AU27" i="7"/>
  <c r="AT27" i="7"/>
  <c r="AS27" i="7"/>
  <c r="AR27" i="7"/>
  <c r="AQ27" i="7"/>
  <c r="AV26" i="7"/>
  <c r="AU26" i="7"/>
  <c r="AT26" i="7"/>
  <c r="AS26" i="7"/>
  <c r="AR26" i="7"/>
  <c r="AQ26" i="7"/>
  <c r="AV23" i="7"/>
  <c r="AV24" i="7" s="1"/>
  <c r="AU23" i="7"/>
  <c r="AT23" i="7"/>
  <c r="AT24" i="7" s="1"/>
  <c r="AS23" i="7"/>
  <c r="AS24" i="7" s="1"/>
  <c r="AR23" i="7"/>
  <c r="AR24" i="7" s="1"/>
  <c r="AQ23" i="7"/>
  <c r="AV22" i="7"/>
  <c r="AU22" i="7"/>
  <c r="AT22" i="7"/>
  <c r="AS22" i="7"/>
  <c r="AR22" i="7"/>
  <c r="AQ22" i="7"/>
  <c r="AV21" i="7"/>
  <c r="AU21" i="7"/>
  <c r="AT21" i="7"/>
  <c r="AS21" i="7"/>
  <c r="AR21" i="7"/>
  <c r="AQ21" i="7"/>
  <c r="AV20" i="7"/>
  <c r="AU20" i="7"/>
  <c r="AT20" i="7"/>
  <c r="AS20" i="7"/>
  <c r="AR20" i="7"/>
  <c r="AQ20" i="7"/>
  <c r="AU18" i="7"/>
  <c r="AV17" i="7"/>
  <c r="AU17" i="7"/>
  <c r="AT17" i="7"/>
  <c r="AT18" i="7" s="1"/>
  <c r="AS17" i="7"/>
  <c r="AS18" i="7" s="1"/>
  <c r="AR17" i="7"/>
  <c r="AQ17" i="7"/>
  <c r="AQ18" i="7" s="1"/>
  <c r="AV16" i="7"/>
  <c r="AU16" i="7"/>
  <c r="AT16" i="7"/>
  <c r="AS16" i="7"/>
  <c r="AR16" i="7"/>
  <c r="AQ16" i="7"/>
  <c r="AV15" i="7"/>
  <c r="AU15" i="7"/>
  <c r="AT15" i="7"/>
  <c r="AS15" i="7"/>
  <c r="AR15" i="7"/>
  <c r="AQ15" i="7"/>
  <c r="AV14" i="7"/>
  <c r="AU14" i="7"/>
  <c r="AT14" i="7"/>
  <c r="AS14" i="7"/>
  <c r="AR14" i="7"/>
  <c r="AQ14" i="7"/>
  <c r="AV13" i="7"/>
  <c r="AU13" i="7"/>
  <c r="AT13" i="7"/>
  <c r="AS13" i="7"/>
  <c r="AR13" i="7"/>
  <c r="AQ13" i="7"/>
  <c r="AV11" i="7"/>
  <c r="AU11" i="7"/>
  <c r="AT11" i="7"/>
  <c r="AS11" i="7"/>
  <c r="AR11" i="7"/>
  <c r="AQ11" i="7"/>
  <c r="AV287" i="8"/>
  <c r="AU287" i="8"/>
  <c r="AT287" i="8"/>
  <c r="AS287" i="8"/>
  <c r="AR287" i="8"/>
  <c r="AQ287" i="8"/>
  <c r="AV285" i="8"/>
  <c r="AU285" i="8"/>
  <c r="AT285" i="8"/>
  <c r="AS285" i="8"/>
  <c r="AR285" i="8"/>
  <c r="AQ285" i="8"/>
  <c r="AV283" i="8"/>
  <c r="AU283" i="8"/>
  <c r="AT283" i="8"/>
  <c r="AS283" i="8"/>
  <c r="AR283" i="8"/>
  <c r="AQ283" i="8"/>
  <c r="AV282" i="8"/>
  <c r="AU282" i="8"/>
  <c r="AT282" i="8"/>
  <c r="AS282" i="8"/>
  <c r="AR282" i="8"/>
  <c r="AQ282" i="8"/>
  <c r="AV281" i="8"/>
  <c r="AU281" i="8"/>
  <c r="AT281" i="8"/>
  <c r="AS281" i="8"/>
  <c r="AR281" i="8"/>
  <c r="AQ281" i="8"/>
  <c r="AV280" i="8"/>
  <c r="AU280" i="8"/>
  <c r="AT280" i="8"/>
  <c r="AS280" i="8"/>
  <c r="AR280" i="8"/>
  <c r="AQ280" i="8"/>
  <c r="AV278" i="8"/>
  <c r="AU278" i="8"/>
  <c r="AT278" i="8"/>
  <c r="AS278" i="8"/>
  <c r="AR278" i="8"/>
  <c r="AQ278" i="8"/>
  <c r="AV277" i="8"/>
  <c r="AU277" i="8"/>
  <c r="AT277" i="8"/>
  <c r="AS277" i="8"/>
  <c r="AR277" i="8"/>
  <c r="AQ277" i="8"/>
  <c r="AV275" i="8"/>
  <c r="AU275" i="8"/>
  <c r="AT275" i="8"/>
  <c r="AS275" i="8"/>
  <c r="AR275" i="8"/>
  <c r="AQ275" i="8"/>
  <c r="AV274" i="8"/>
  <c r="AU274" i="8"/>
  <c r="AT274" i="8"/>
  <c r="AS274" i="8"/>
  <c r="AR274" i="8"/>
  <c r="AQ274" i="8"/>
  <c r="AV271" i="8"/>
  <c r="AU271" i="8"/>
  <c r="AT271" i="8"/>
  <c r="AS271" i="8"/>
  <c r="AR271" i="8"/>
  <c r="AQ271" i="8"/>
  <c r="AV270" i="8"/>
  <c r="AU270" i="8"/>
  <c r="AT270" i="8"/>
  <c r="AS270" i="8"/>
  <c r="AR270" i="8"/>
  <c r="AQ270" i="8"/>
  <c r="AV269" i="8"/>
  <c r="AU269" i="8"/>
  <c r="AT269" i="8"/>
  <c r="AS269" i="8"/>
  <c r="AR269" i="8"/>
  <c r="AQ269" i="8"/>
  <c r="AV268" i="8"/>
  <c r="AU268" i="8"/>
  <c r="AT268" i="8"/>
  <c r="AS268" i="8"/>
  <c r="AR268" i="8"/>
  <c r="AQ268" i="8"/>
  <c r="AV266" i="8"/>
  <c r="AU266" i="8"/>
  <c r="AT266" i="8"/>
  <c r="AS266" i="8"/>
  <c r="AR266" i="8"/>
  <c r="AQ266" i="8"/>
  <c r="AV265" i="8"/>
  <c r="AU265" i="8"/>
  <c r="AT265" i="8"/>
  <c r="AS265" i="8"/>
  <c r="AR265" i="8"/>
  <c r="AQ265" i="8"/>
  <c r="AV264" i="8"/>
  <c r="AU264" i="8"/>
  <c r="AT264" i="8"/>
  <c r="AS264" i="8"/>
  <c r="AR264" i="8"/>
  <c r="AQ264" i="8"/>
  <c r="AV263" i="8"/>
  <c r="AU263" i="8"/>
  <c r="AT263" i="8"/>
  <c r="AS263" i="8"/>
  <c r="AR263" i="8"/>
  <c r="AQ263" i="8"/>
  <c r="AV262" i="8"/>
  <c r="AU262" i="8"/>
  <c r="AT262" i="8"/>
  <c r="AS262" i="8"/>
  <c r="AR262" i="8"/>
  <c r="AQ262" i="8"/>
  <c r="AV260" i="8"/>
  <c r="AU260" i="8"/>
  <c r="AT260" i="8"/>
  <c r="AS260" i="8"/>
  <c r="AR260" i="8"/>
  <c r="AQ260" i="8"/>
  <c r="AV259" i="8"/>
  <c r="AU259" i="8"/>
  <c r="AT259" i="8"/>
  <c r="AS259" i="8"/>
  <c r="AR259" i="8"/>
  <c r="AQ259" i="8"/>
  <c r="AV258" i="8"/>
  <c r="AU258" i="8"/>
  <c r="AT258" i="8"/>
  <c r="AS258" i="8"/>
  <c r="AR258" i="8"/>
  <c r="AQ258" i="8"/>
  <c r="AV257" i="8"/>
  <c r="AU257" i="8"/>
  <c r="AT257" i="8"/>
  <c r="AS257" i="8"/>
  <c r="AR257" i="8"/>
  <c r="AQ257" i="8"/>
  <c r="AV256" i="8"/>
  <c r="AU256" i="8"/>
  <c r="AT256" i="8"/>
  <c r="AS256" i="8"/>
  <c r="AR256" i="8"/>
  <c r="AQ256" i="8"/>
  <c r="AV254" i="8"/>
  <c r="AU254" i="8"/>
  <c r="AT254" i="8"/>
  <c r="AS254" i="8"/>
  <c r="AR254" i="8"/>
  <c r="AQ254" i="8"/>
  <c r="AV253" i="8"/>
  <c r="AU253" i="8"/>
  <c r="AT253" i="8"/>
  <c r="AS253" i="8"/>
  <c r="AR253" i="8"/>
  <c r="AQ253" i="8"/>
  <c r="AV252" i="8"/>
  <c r="AU252" i="8"/>
  <c r="AT252" i="8"/>
  <c r="AS252" i="8"/>
  <c r="AR252" i="8"/>
  <c r="AQ252" i="8"/>
  <c r="AV251" i="8"/>
  <c r="AU251" i="8"/>
  <c r="AT251" i="8"/>
  <c r="AS251" i="8"/>
  <c r="AR251" i="8"/>
  <c r="AQ251" i="8"/>
  <c r="AV250" i="8"/>
  <c r="AU250" i="8"/>
  <c r="AT250" i="8"/>
  <c r="AS250" i="8"/>
  <c r="AR250" i="8"/>
  <c r="AQ250" i="8"/>
  <c r="AV249" i="8"/>
  <c r="AU249" i="8"/>
  <c r="AT249" i="8"/>
  <c r="AS249" i="8"/>
  <c r="AR249" i="8"/>
  <c r="AQ249" i="8"/>
  <c r="AV240" i="8"/>
  <c r="AU240" i="8"/>
  <c r="AT240" i="8"/>
  <c r="AS240" i="8"/>
  <c r="AR240" i="8"/>
  <c r="AQ240" i="8"/>
  <c r="AV238" i="8"/>
  <c r="AU238" i="8"/>
  <c r="AT238" i="8"/>
  <c r="AS238" i="8"/>
  <c r="AR238" i="8"/>
  <c r="AQ238" i="8"/>
  <c r="AV237" i="8"/>
  <c r="AU237" i="8"/>
  <c r="AT237" i="8"/>
  <c r="AS237" i="8"/>
  <c r="AR237" i="8"/>
  <c r="AQ237" i="8"/>
  <c r="AV236" i="8"/>
  <c r="AU236" i="8"/>
  <c r="AT236" i="8"/>
  <c r="AS236" i="8"/>
  <c r="AR236" i="8"/>
  <c r="AQ236" i="8"/>
  <c r="AV235" i="8"/>
  <c r="AU235" i="8"/>
  <c r="AT235" i="8"/>
  <c r="AS235" i="8"/>
  <c r="AR235" i="8"/>
  <c r="AQ235" i="8"/>
  <c r="AV232" i="8"/>
  <c r="AU232" i="8"/>
  <c r="AT232" i="8"/>
  <c r="AS232" i="8"/>
  <c r="AR232" i="8"/>
  <c r="AQ232" i="8"/>
  <c r="AV231" i="8"/>
  <c r="AU231" i="8"/>
  <c r="AT231" i="8"/>
  <c r="AS231" i="8"/>
  <c r="AR231" i="8"/>
  <c r="AQ231" i="8"/>
  <c r="AV230" i="8"/>
  <c r="AU230" i="8"/>
  <c r="AT230" i="8"/>
  <c r="AS230" i="8"/>
  <c r="AR230" i="8"/>
  <c r="AQ230" i="8"/>
  <c r="AV229" i="8"/>
  <c r="AU229" i="8"/>
  <c r="AT229" i="8"/>
  <c r="AS229" i="8"/>
  <c r="AR229" i="8"/>
  <c r="AQ229" i="8"/>
  <c r="AV228" i="8"/>
  <c r="AU228" i="8"/>
  <c r="AT228" i="8"/>
  <c r="AS228" i="8"/>
  <c r="AR228" i="8"/>
  <c r="AQ228" i="8"/>
  <c r="AV225" i="8"/>
  <c r="AU225" i="8"/>
  <c r="AT225" i="8"/>
  <c r="AS225" i="8"/>
  <c r="AR225" i="8"/>
  <c r="AQ225" i="8"/>
  <c r="AV217" i="8"/>
  <c r="AU217" i="8"/>
  <c r="AT217" i="8"/>
  <c r="AS217" i="8"/>
  <c r="AR217" i="8"/>
  <c r="AQ217" i="8"/>
  <c r="AV215" i="8"/>
  <c r="AU215" i="8"/>
  <c r="AT215" i="8"/>
  <c r="AS215" i="8"/>
  <c r="AR215" i="8"/>
  <c r="AQ215" i="8"/>
  <c r="AV212" i="8"/>
  <c r="AU212" i="8"/>
  <c r="AT212" i="8"/>
  <c r="AS212" i="8"/>
  <c r="AR212" i="8"/>
  <c r="AQ212" i="8"/>
  <c r="AV210" i="8"/>
  <c r="AU210" i="8"/>
  <c r="AT210" i="8"/>
  <c r="AS210" i="8"/>
  <c r="AR210" i="8"/>
  <c r="AQ210" i="8"/>
  <c r="AV208" i="8"/>
  <c r="AU208" i="8"/>
  <c r="AT208" i="8"/>
  <c r="AS208" i="8"/>
  <c r="AR208" i="8"/>
  <c r="AQ208" i="8"/>
  <c r="AV206" i="8"/>
  <c r="AU206" i="8"/>
  <c r="AT206" i="8"/>
  <c r="AS206" i="8"/>
  <c r="AR206" i="8"/>
  <c r="AQ206" i="8"/>
  <c r="AV204" i="8"/>
  <c r="AU204" i="8"/>
  <c r="AT204" i="8"/>
  <c r="AS204" i="8"/>
  <c r="AR204" i="8"/>
  <c r="AQ204" i="8"/>
  <c r="AV203" i="8"/>
  <c r="AU203" i="8"/>
  <c r="AT203" i="8"/>
  <c r="AS203" i="8"/>
  <c r="AR203" i="8"/>
  <c r="AQ203" i="8"/>
  <c r="AV202" i="8"/>
  <c r="AU202" i="8"/>
  <c r="AT202" i="8"/>
  <c r="AS202" i="8"/>
  <c r="AR202" i="8"/>
  <c r="AQ202" i="8"/>
  <c r="AV200" i="8"/>
  <c r="AU200" i="8"/>
  <c r="AT200" i="8"/>
  <c r="AS200" i="8"/>
  <c r="AR200" i="8"/>
  <c r="AQ200" i="8"/>
  <c r="AV199" i="8"/>
  <c r="AU199" i="8"/>
  <c r="AT199" i="8"/>
  <c r="AS199" i="8"/>
  <c r="AR199" i="8"/>
  <c r="AQ199" i="8"/>
  <c r="AV198" i="8"/>
  <c r="AU198" i="8"/>
  <c r="AT198" i="8"/>
  <c r="AS198" i="8"/>
  <c r="AR198" i="8"/>
  <c r="AQ198" i="8"/>
  <c r="AV197" i="8"/>
  <c r="AU197" i="8"/>
  <c r="AT197" i="8"/>
  <c r="AS197" i="8"/>
  <c r="AR197" i="8"/>
  <c r="AQ197" i="8"/>
  <c r="AV193" i="8"/>
  <c r="AU193" i="8"/>
  <c r="AT193" i="8"/>
  <c r="AS193" i="8"/>
  <c r="AR193" i="8"/>
  <c r="AQ193" i="8"/>
  <c r="AV191" i="8"/>
  <c r="AU191" i="8"/>
  <c r="AT191" i="8"/>
  <c r="AS191" i="8"/>
  <c r="AR191" i="8"/>
  <c r="AQ191" i="8"/>
  <c r="AV190" i="8"/>
  <c r="AU190" i="8"/>
  <c r="AT190" i="8"/>
  <c r="AS190" i="8"/>
  <c r="AR190" i="8"/>
  <c r="AQ190" i="8"/>
  <c r="AV189" i="8"/>
  <c r="AU189" i="8"/>
  <c r="AT189" i="8"/>
  <c r="AS189" i="8"/>
  <c r="AR189" i="8"/>
  <c r="AQ189" i="8"/>
  <c r="AV188" i="8"/>
  <c r="AU188" i="8"/>
  <c r="AT188" i="8"/>
  <c r="AS188" i="8"/>
  <c r="AR188" i="8"/>
  <c r="AQ188" i="8"/>
  <c r="AV187" i="8"/>
  <c r="AU187" i="8"/>
  <c r="AT187" i="8"/>
  <c r="AS187" i="8"/>
  <c r="AR187" i="8"/>
  <c r="AQ187" i="8"/>
  <c r="AV185" i="8"/>
  <c r="AU185" i="8"/>
  <c r="AT185" i="8"/>
  <c r="AS185" i="8"/>
  <c r="AR185" i="8"/>
  <c r="AQ185" i="8"/>
  <c r="AV184" i="8"/>
  <c r="AU184" i="8"/>
  <c r="AT184" i="8"/>
  <c r="AS184" i="8"/>
  <c r="AR184" i="8"/>
  <c r="AQ184" i="8"/>
  <c r="AV183" i="8"/>
  <c r="AU183" i="8"/>
  <c r="AT183" i="8"/>
  <c r="AS183" i="8"/>
  <c r="AR183" i="8"/>
  <c r="AQ183" i="8"/>
  <c r="AV182" i="8"/>
  <c r="AU182" i="8"/>
  <c r="AT182" i="8"/>
  <c r="AS182" i="8"/>
  <c r="AR182" i="8"/>
  <c r="AQ182" i="8"/>
  <c r="AV178" i="8"/>
  <c r="AU178" i="8"/>
  <c r="AT178" i="8"/>
  <c r="AS178" i="8"/>
  <c r="AR178" i="8"/>
  <c r="AQ178" i="8"/>
  <c r="AV176" i="8"/>
  <c r="AU176" i="8"/>
  <c r="AT176" i="8"/>
  <c r="AS176" i="8"/>
  <c r="AR176" i="8"/>
  <c r="AQ176" i="8"/>
  <c r="AV175" i="8"/>
  <c r="AU175" i="8"/>
  <c r="AT175" i="8"/>
  <c r="AS175" i="8"/>
  <c r="AR175" i="8"/>
  <c r="AQ175" i="8"/>
  <c r="AV174" i="8"/>
  <c r="AU174" i="8"/>
  <c r="AT174" i="8"/>
  <c r="AS174" i="8"/>
  <c r="AR174" i="8"/>
  <c r="AQ174" i="8"/>
  <c r="AV173" i="8"/>
  <c r="AU173" i="8"/>
  <c r="AT173" i="8"/>
  <c r="AS173" i="8"/>
  <c r="AR173" i="8"/>
  <c r="AQ173" i="8"/>
  <c r="AV172" i="8"/>
  <c r="AU172" i="8"/>
  <c r="AT172" i="8"/>
  <c r="AS172" i="8"/>
  <c r="AR172" i="8"/>
  <c r="AQ172" i="8"/>
  <c r="AV170" i="8"/>
  <c r="AU170" i="8"/>
  <c r="AT170" i="8"/>
  <c r="AS170" i="8"/>
  <c r="AR170" i="8"/>
  <c r="AQ170" i="8"/>
  <c r="AV169" i="8"/>
  <c r="AU169" i="8"/>
  <c r="AT169" i="8"/>
  <c r="AS169" i="8"/>
  <c r="AR169" i="8"/>
  <c r="AQ169" i="8"/>
  <c r="AV168" i="8"/>
  <c r="AU168" i="8"/>
  <c r="AT168" i="8"/>
  <c r="AS168" i="8"/>
  <c r="AR168" i="8"/>
  <c r="AQ168" i="8"/>
  <c r="AV167" i="8"/>
  <c r="AU167" i="8"/>
  <c r="AT167" i="8"/>
  <c r="AS167" i="8"/>
  <c r="AR167" i="8"/>
  <c r="AQ167" i="8"/>
  <c r="AV166" i="8"/>
  <c r="AU166" i="8"/>
  <c r="AT166" i="8"/>
  <c r="AS166" i="8"/>
  <c r="AR166" i="8"/>
  <c r="AQ166" i="8"/>
  <c r="AV165" i="8"/>
  <c r="AU165" i="8"/>
  <c r="AT165" i="8"/>
  <c r="AS165" i="8"/>
  <c r="AR165" i="8"/>
  <c r="AQ165" i="8"/>
  <c r="AV156" i="8"/>
  <c r="AU156" i="8"/>
  <c r="AT156" i="8"/>
  <c r="AS156" i="8"/>
  <c r="AR156" i="8"/>
  <c r="AQ156" i="8"/>
  <c r="AV154" i="8"/>
  <c r="AU154" i="8"/>
  <c r="AT154" i="8"/>
  <c r="AS154" i="8"/>
  <c r="AR154" i="8"/>
  <c r="AQ154" i="8"/>
  <c r="AV153" i="8"/>
  <c r="AU153" i="8"/>
  <c r="AT153" i="8"/>
  <c r="AS153" i="8"/>
  <c r="AR153" i="8"/>
  <c r="AQ153" i="8"/>
  <c r="AV152" i="8"/>
  <c r="AU152" i="8"/>
  <c r="AT152" i="8"/>
  <c r="AS152" i="8"/>
  <c r="AR152" i="8"/>
  <c r="AQ152" i="8"/>
  <c r="AV151" i="8"/>
  <c r="AU151" i="8"/>
  <c r="AT151" i="8"/>
  <c r="AS151" i="8"/>
  <c r="AR151" i="8"/>
  <c r="AQ151" i="8"/>
  <c r="AV149" i="8"/>
  <c r="AU149" i="8"/>
  <c r="AT149" i="8"/>
  <c r="AS149" i="8"/>
  <c r="AR149" i="8"/>
  <c r="AQ149" i="8"/>
  <c r="AV141" i="8"/>
  <c r="AU141" i="8"/>
  <c r="AT141" i="8"/>
  <c r="AS141" i="8"/>
  <c r="AR141" i="8"/>
  <c r="AQ141" i="8"/>
  <c r="AV140" i="8"/>
  <c r="AU140" i="8"/>
  <c r="AT140" i="8"/>
  <c r="AS140" i="8"/>
  <c r="AR140" i="8"/>
  <c r="AQ140" i="8"/>
  <c r="AV138" i="8"/>
  <c r="AU138" i="8"/>
  <c r="AT138" i="8"/>
  <c r="AS138" i="8"/>
  <c r="AR138" i="8"/>
  <c r="AQ138" i="8"/>
  <c r="AV134" i="8"/>
  <c r="AU134" i="8"/>
  <c r="AT134" i="8"/>
  <c r="AS134" i="8"/>
  <c r="AR134" i="8"/>
  <c r="AQ134" i="8"/>
  <c r="AV133" i="8"/>
  <c r="AU133" i="8"/>
  <c r="AT133" i="8"/>
  <c r="AS133" i="8"/>
  <c r="AR133" i="8"/>
  <c r="AQ133" i="8"/>
  <c r="AV132" i="8"/>
  <c r="AU132" i="8"/>
  <c r="AT132" i="8"/>
  <c r="AS132" i="8"/>
  <c r="AR132" i="8"/>
  <c r="AQ132" i="8"/>
  <c r="AV131" i="8"/>
  <c r="AU131" i="8"/>
  <c r="AT131" i="8"/>
  <c r="AS131" i="8"/>
  <c r="AR131" i="8"/>
  <c r="AQ131" i="8"/>
  <c r="AV130" i="8"/>
  <c r="AU130" i="8"/>
  <c r="AT130" i="8"/>
  <c r="AS130" i="8"/>
  <c r="AR130" i="8"/>
  <c r="AQ130" i="8"/>
  <c r="AV127" i="8"/>
  <c r="AU127" i="8"/>
  <c r="AT127" i="8"/>
  <c r="AS127" i="8"/>
  <c r="AR127" i="8"/>
  <c r="AQ127" i="8"/>
  <c r="AV125" i="8"/>
  <c r="AU125" i="8"/>
  <c r="AT125" i="8"/>
  <c r="AS125" i="8"/>
  <c r="AR125" i="8"/>
  <c r="AQ125" i="8"/>
  <c r="AV124" i="8"/>
  <c r="AU124" i="8"/>
  <c r="AT124" i="8"/>
  <c r="AS124" i="8"/>
  <c r="AR124" i="8"/>
  <c r="AQ124" i="8"/>
  <c r="AV123" i="8"/>
  <c r="AU123" i="8"/>
  <c r="AT123" i="8"/>
  <c r="AS123" i="8"/>
  <c r="AR123" i="8"/>
  <c r="AQ123" i="8"/>
  <c r="AV122" i="8"/>
  <c r="AU122" i="8"/>
  <c r="AT122" i="8"/>
  <c r="AS122" i="8"/>
  <c r="AR122" i="8"/>
  <c r="AQ122" i="8"/>
  <c r="AV119" i="8"/>
  <c r="AU119" i="8"/>
  <c r="AT119" i="8"/>
  <c r="AS119" i="8"/>
  <c r="AR119" i="8"/>
  <c r="AQ119" i="8"/>
  <c r="AV118" i="8"/>
  <c r="AU118" i="8"/>
  <c r="AT118" i="8"/>
  <c r="AS118" i="8"/>
  <c r="AR118" i="8"/>
  <c r="AQ118" i="8"/>
  <c r="AV117" i="8"/>
  <c r="AU117" i="8"/>
  <c r="AT117" i="8"/>
  <c r="AS117" i="8"/>
  <c r="AR117" i="8"/>
  <c r="AQ117" i="8"/>
  <c r="AV116" i="8"/>
  <c r="AU116" i="8"/>
  <c r="AT116" i="8"/>
  <c r="AS116" i="8"/>
  <c r="AR116" i="8"/>
  <c r="AQ116" i="8"/>
  <c r="AV115" i="8"/>
  <c r="AU115" i="8"/>
  <c r="AT115" i="8"/>
  <c r="AS115" i="8"/>
  <c r="AR115" i="8"/>
  <c r="AQ115" i="8"/>
  <c r="AV114" i="8"/>
  <c r="AU114" i="8"/>
  <c r="AT114" i="8"/>
  <c r="AS114" i="8"/>
  <c r="AR114" i="8"/>
  <c r="AQ114" i="8"/>
  <c r="AV113" i="8"/>
  <c r="AU113" i="8"/>
  <c r="AT113" i="8"/>
  <c r="AS113" i="8"/>
  <c r="AR113" i="8"/>
  <c r="AQ113" i="8"/>
  <c r="AV110" i="8"/>
  <c r="AU110" i="8"/>
  <c r="AT110" i="8"/>
  <c r="AS110" i="8"/>
  <c r="AR110" i="8"/>
  <c r="AQ110" i="8"/>
  <c r="AV109" i="8"/>
  <c r="AU109" i="8"/>
  <c r="AT109" i="8"/>
  <c r="AS109" i="8"/>
  <c r="AR109" i="8"/>
  <c r="AQ109" i="8"/>
  <c r="AV108" i="8"/>
  <c r="AU108" i="8"/>
  <c r="AT108" i="8"/>
  <c r="AS108" i="8"/>
  <c r="AR108" i="8"/>
  <c r="AQ108" i="8"/>
  <c r="AV107" i="8"/>
  <c r="AU107" i="8"/>
  <c r="AT107" i="8"/>
  <c r="AS107" i="8"/>
  <c r="AR107" i="8"/>
  <c r="AQ107" i="8"/>
  <c r="AV106" i="8"/>
  <c r="AU106" i="8"/>
  <c r="AT106" i="8"/>
  <c r="AS106" i="8"/>
  <c r="AR106" i="8"/>
  <c r="AQ106" i="8"/>
  <c r="AV105" i="8"/>
  <c r="AU105" i="8"/>
  <c r="AT105" i="8"/>
  <c r="AS105" i="8"/>
  <c r="AR105" i="8"/>
  <c r="AQ105" i="8"/>
  <c r="AV102" i="8"/>
  <c r="AU102" i="8"/>
  <c r="AT102" i="8"/>
  <c r="AS102" i="8"/>
  <c r="AR102" i="8"/>
  <c r="AQ102" i="8"/>
  <c r="AV100" i="8"/>
  <c r="AU100" i="8"/>
  <c r="AT100" i="8"/>
  <c r="AS100" i="8"/>
  <c r="AR100" i="8"/>
  <c r="AQ100" i="8"/>
  <c r="AV99" i="8"/>
  <c r="AU99" i="8"/>
  <c r="AT99" i="8"/>
  <c r="AS99" i="8"/>
  <c r="AR99" i="8"/>
  <c r="AQ99" i="8"/>
  <c r="AV98" i="8"/>
  <c r="AU98" i="8"/>
  <c r="AT98" i="8"/>
  <c r="AS98" i="8"/>
  <c r="AR98" i="8"/>
  <c r="AQ98" i="8"/>
  <c r="AV97" i="8"/>
  <c r="AU97" i="8"/>
  <c r="AT97" i="8"/>
  <c r="AS97" i="8"/>
  <c r="AR97" i="8"/>
  <c r="AQ97" i="8"/>
  <c r="AV96" i="8"/>
  <c r="AU96" i="8"/>
  <c r="AT96" i="8"/>
  <c r="AS96" i="8"/>
  <c r="AR96" i="8"/>
  <c r="AQ96" i="8"/>
  <c r="AV95" i="8"/>
  <c r="AU95" i="8"/>
  <c r="AT95" i="8"/>
  <c r="AS95" i="8"/>
  <c r="AR95" i="8"/>
  <c r="AQ95" i="8"/>
  <c r="AV94" i="8"/>
  <c r="AU94" i="8"/>
  <c r="AT94" i="8"/>
  <c r="AS94" i="8"/>
  <c r="AR94" i="8"/>
  <c r="AQ94" i="8"/>
  <c r="AV93" i="8"/>
  <c r="AU93" i="8"/>
  <c r="AT93" i="8"/>
  <c r="AS93" i="8"/>
  <c r="AR93" i="8"/>
  <c r="AQ93" i="8"/>
  <c r="AV92" i="8"/>
  <c r="AU92" i="8"/>
  <c r="AT92" i="8"/>
  <c r="AS92" i="8"/>
  <c r="AR92" i="8"/>
  <c r="AQ92" i="8"/>
  <c r="AV91" i="8"/>
  <c r="AU91" i="8"/>
  <c r="AT91" i="8"/>
  <c r="AS91" i="8"/>
  <c r="AR91" i="8"/>
  <c r="AQ91" i="8"/>
  <c r="AV88" i="8"/>
  <c r="AU88" i="8"/>
  <c r="AT88" i="8"/>
  <c r="AS88" i="8"/>
  <c r="AR88" i="8"/>
  <c r="AQ88" i="8"/>
  <c r="AV87" i="8"/>
  <c r="AU87" i="8"/>
  <c r="AT87" i="8"/>
  <c r="AS87" i="8"/>
  <c r="AR87" i="8"/>
  <c r="AQ87" i="8"/>
  <c r="AV86" i="8"/>
  <c r="AU86" i="8"/>
  <c r="AT86" i="8"/>
  <c r="AS86" i="8"/>
  <c r="AR86" i="8"/>
  <c r="AQ86" i="8"/>
  <c r="AV85" i="8"/>
  <c r="AU85" i="8"/>
  <c r="AT85" i="8"/>
  <c r="AS85" i="8"/>
  <c r="AR85" i="8"/>
  <c r="AQ85" i="8"/>
  <c r="AV84" i="8"/>
  <c r="AU84" i="8"/>
  <c r="AT84" i="8"/>
  <c r="AS84" i="8"/>
  <c r="AR84" i="8"/>
  <c r="AQ84" i="8"/>
  <c r="AV83" i="8"/>
  <c r="AU83" i="8"/>
  <c r="AT83" i="8"/>
  <c r="AS83" i="8"/>
  <c r="AR83" i="8"/>
  <c r="AQ83" i="8"/>
  <c r="AV82" i="8"/>
  <c r="AU82" i="8"/>
  <c r="AT82" i="8"/>
  <c r="AS82" i="8"/>
  <c r="AR82" i="8"/>
  <c r="AQ82" i="8"/>
  <c r="AV81" i="8"/>
  <c r="AU81" i="8"/>
  <c r="AT81" i="8"/>
  <c r="AS81" i="8"/>
  <c r="AR81" i="8"/>
  <c r="AQ81" i="8"/>
  <c r="AV78" i="8"/>
  <c r="AU78" i="8"/>
  <c r="AT78" i="8"/>
  <c r="AS78" i="8"/>
  <c r="AR78" i="8"/>
  <c r="AQ78" i="8"/>
  <c r="AV77" i="8"/>
  <c r="AU77" i="8"/>
  <c r="AT77" i="8"/>
  <c r="AS77" i="8"/>
  <c r="AR77" i="8"/>
  <c r="AQ77" i="8"/>
  <c r="AV69" i="8"/>
  <c r="AU69" i="8"/>
  <c r="AT69" i="8"/>
  <c r="AS69" i="8"/>
  <c r="AR69" i="8"/>
  <c r="AQ69" i="8"/>
  <c r="AV67" i="8"/>
  <c r="AU67" i="8"/>
  <c r="AT67" i="8"/>
  <c r="AS67" i="8"/>
  <c r="AR67" i="8"/>
  <c r="AQ67" i="8"/>
  <c r="AV65" i="8"/>
  <c r="AU65" i="8"/>
  <c r="AT65" i="8"/>
  <c r="AS65" i="8"/>
  <c r="AR65" i="8"/>
  <c r="AQ65" i="8"/>
  <c r="AV63" i="8"/>
  <c r="AU63" i="8"/>
  <c r="AT63" i="8"/>
  <c r="AS63" i="8"/>
  <c r="AR63" i="8"/>
  <c r="AQ63" i="8"/>
  <c r="AV60" i="8"/>
  <c r="AU60" i="8"/>
  <c r="AU61" i="8" s="1"/>
  <c r="AT60" i="8"/>
  <c r="AS60" i="8"/>
  <c r="AR60" i="8"/>
  <c r="AQ60" i="8"/>
  <c r="AQ61" i="8" s="1"/>
  <c r="AV59" i="8"/>
  <c r="AU59" i="8"/>
  <c r="AT59" i="8"/>
  <c r="AS59" i="8"/>
  <c r="AR59" i="8"/>
  <c r="AQ59" i="8"/>
  <c r="AV58" i="8"/>
  <c r="AU58" i="8"/>
  <c r="AT58" i="8"/>
  <c r="AS58" i="8"/>
  <c r="AR58" i="8"/>
  <c r="AQ58" i="8"/>
  <c r="AV55" i="8"/>
  <c r="AV56" i="8" s="1"/>
  <c r="AU55" i="8"/>
  <c r="AU56" i="8" s="1"/>
  <c r="AT55" i="8"/>
  <c r="AT56" i="8" s="1"/>
  <c r="AS55" i="8"/>
  <c r="AS56" i="8" s="1"/>
  <c r="AR55" i="8"/>
  <c r="AR56" i="8" s="1"/>
  <c r="AQ55" i="8"/>
  <c r="AQ56" i="8" s="1"/>
  <c r="AV54" i="8"/>
  <c r="AU54" i="8"/>
  <c r="AT54" i="8"/>
  <c r="AS54" i="8"/>
  <c r="AR54" i="8"/>
  <c r="AQ54" i="8"/>
  <c r="AV53" i="8"/>
  <c r="AU53" i="8"/>
  <c r="AT53" i="8"/>
  <c r="AS53" i="8"/>
  <c r="AR53" i="8"/>
  <c r="AQ53" i="8"/>
  <c r="AV52" i="8"/>
  <c r="AU52" i="8"/>
  <c r="AT52" i="8"/>
  <c r="AS52" i="8"/>
  <c r="AR52" i="8"/>
  <c r="AQ52" i="8"/>
  <c r="AV51" i="8"/>
  <c r="AU51" i="8"/>
  <c r="AT51" i="8"/>
  <c r="AS51" i="8"/>
  <c r="AR51" i="8"/>
  <c r="AQ51" i="8"/>
  <c r="AV50" i="8"/>
  <c r="AU50" i="8"/>
  <c r="AT50" i="8"/>
  <c r="AS50" i="8"/>
  <c r="AR50" i="8"/>
  <c r="AQ50" i="8"/>
  <c r="AV49" i="8"/>
  <c r="AU49" i="8"/>
  <c r="AT49" i="8"/>
  <c r="AS49" i="8"/>
  <c r="AR49" i="8"/>
  <c r="AQ49" i="8"/>
  <c r="AV46" i="8"/>
  <c r="AU46" i="8"/>
  <c r="AU47" i="8" s="1"/>
  <c r="AT46" i="8"/>
  <c r="AS46" i="8"/>
  <c r="AS47" i="8" s="1"/>
  <c r="AR46" i="8"/>
  <c r="AQ46" i="8"/>
  <c r="AQ47" i="8" s="1"/>
  <c r="AV42" i="8"/>
  <c r="AU42" i="8"/>
  <c r="AT42" i="8"/>
  <c r="AS42" i="8"/>
  <c r="AR42" i="8"/>
  <c r="AQ42" i="8"/>
  <c r="AV39" i="8"/>
  <c r="AU39" i="8"/>
  <c r="AU40" i="8" s="1"/>
  <c r="AT39" i="8"/>
  <c r="AS39" i="8"/>
  <c r="AR39" i="8"/>
  <c r="AQ39" i="8"/>
  <c r="AQ40" i="8" s="1"/>
  <c r="AV38" i="8"/>
  <c r="AU38" i="8"/>
  <c r="AT38" i="8"/>
  <c r="AS38" i="8"/>
  <c r="AR38" i="8"/>
  <c r="AQ38" i="8"/>
  <c r="AV37" i="8"/>
  <c r="AU37" i="8"/>
  <c r="AT37" i="8"/>
  <c r="AS37" i="8"/>
  <c r="AR37" i="8"/>
  <c r="AQ37" i="8"/>
  <c r="AV36" i="8"/>
  <c r="AU36" i="8"/>
  <c r="AT36" i="8"/>
  <c r="AS36" i="8"/>
  <c r="AR36" i="8"/>
  <c r="AQ36" i="8"/>
  <c r="AV35" i="8"/>
  <c r="AU35" i="8"/>
  <c r="AT35" i="8"/>
  <c r="AS35" i="8"/>
  <c r="AR35" i="8"/>
  <c r="AQ35" i="8"/>
  <c r="AV34" i="8"/>
  <c r="AU34" i="8"/>
  <c r="AT34" i="8"/>
  <c r="AS34" i="8"/>
  <c r="AR34" i="8"/>
  <c r="AQ34" i="8"/>
  <c r="AV33" i="8"/>
  <c r="AU33" i="8"/>
  <c r="AT33" i="8"/>
  <c r="AS33" i="8"/>
  <c r="AR33" i="8"/>
  <c r="AQ33" i="8"/>
  <c r="AV30" i="8"/>
  <c r="AV31" i="8" s="1"/>
  <c r="AU30" i="8"/>
  <c r="AU31" i="8" s="1"/>
  <c r="AT30" i="8"/>
  <c r="AT31" i="8" s="1"/>
  <c r="AS30" i="8"/>
  <c r="AS31" i="8" s="1"/>
  <c r="AR30" i="8"/>
  <c r="AR31" i="8" s="1"/>
  <c r="AQ30" i="8"/>
  <c r="AQ31" i="8" s="1"/>
  <c r="AV29" i="8"/>
  <c r="AU29" i="8"/>
  <c r="AT29" i="8"/>
  <c r="AS29" i="8"/>
  <c r="AR29" i="8"/>
  <c r="AQ29" i="8"/>
  <c r="AV28" i="8"/>
  <c r="AU28" i="8"/>
  <c r="AT28" i="8"/>
  <c r="AS28" i="8"/>
  <c r="AR28" i="8"/>
  <c r="AQ28" i="8"/>
  <c r="AV27" i="8"/>
  <c r="AU27" i="8"/>
  <c r="AT27" i="8"/>
  <c r="AS27" i="8"/>
  <c r="AR27" i="8"/>
  <c r="AQ27" i="8"/>
  <c r="AV26" i="8"/>
  <c r="AU26" i="8"/>
  <c r="AT26" i="8"/>
  <c r="AS26" i="8"/>
  <c r="AR26" i="8"/>
  <c r="AQ26" i="8"/>
  <c r="AV23" i="8"/>
  <c r="AU23" i="8"/>
  <c r="AU24" i="8" s="1"/>
  <c r="AT23" i="8"/>
  <c r="AS23" i="8"/>
  <c r="AS24" i="8" s="1"/>
  <c r="AR23" i="8"/>
  <c r="AQ23" i="8"/>
  <c r="AQ24" i="8" s="1"/>
  <c r="AV22" i="8"/>
  <c r="AU22" i="8"/>
  <c r="AT22" i="8"/>
  <c r="AS22" i="8"/>
  <c r="AR22" i="8"/>
  <c r="AQ22" i="8"/>
  <c r="AV21" i="8"/>
  <c r="AU21" i="8"/>
  <c r="AT21" i="8"/>
  <c r="AS21" i="8"/>
  <c r="AR21" i="8"/>
  <c r="AQ21" i="8"/>
  <c r="AV20" i="8"/>
  <c r="AU20" i="8"/>
  <c r="AT20" i="8"/>
  <c r="AS20" i="8"/>
  <c r="AR20" i="8"/>
  <c r="AQ20" i="8"/>
  <c r="AV17" i="8"/>
  <c r="AU17" i="8"/>
  <c r="AU18" i="8" s="1"/>
  <c r="AT17" i="8"/>
  <c r="AS17" i="8"/>
  <c r="AS18" i="8" s="1"/>
  <c r="AR17" i="8"/>
  <c r="AQ17" i="8"/>
  <c r="AQ18" i="8" s="1"/>
  <c r="AV16" i="8"/>
  <c r="AU16" i="8"/>
  <c r="AT16" i="8"/>
  <c r="AS16" i="8"/>
  <c r="AR16" i="8"/>
  <c r="AQ16" i="8"/>
  <c r="AV15" i="8"/>
  <c r="AU15" i="8"/>
  <c r="AT15" i="8"/>
  <c r="AS15" i="8"/>
  <c r="AR15" i="8"/>
  <c r="AQ15" i="8"/>
  <c r="AV14" i="8"/>
  <c r="AU14" i="8"/>
  <c r="AT14" i="8"/>
  <c r="AS14" i="8"/>
  <c r="AR14" i="8"/>
  <c r="AQ14" i="8"/>
  <c r="AV13" i="8"/>
  <c r="AU13" i="8"/>
  <c r="AT13" i="8"/>
  <c r="AS13" i="8"/>
  <c r="AR13" i="8"/>
  <c r="AQ13" i="8"/>
  <c r="AV11" i="8"/>
  <c r="AU11" i="8"/>
  <c r="AT11" i="8"/>
  <c r="AS11" i="8"/>
  <c r="AR11" i="8"/>
  <c r="AQ11" i="8"/>
  <c r="AV287" i="9"/>
  <c r="AU287" i="9"/>
  <c r="AT287" i="9"/>
  <c r="AS287" i="9"/>
  <c r="AR287" i="9"/>
  <c r="AQ287" i="9"/>
  <c r="AV285" i="9"/>
  <c r="AU285" i="9"/>
  <c r="AT285" i="9"/>
  <c r="AS285" i="9"/>
  <c r="AR285" i="9"/>
  <c r="AQ285" i="9"/>
  <c r="AV283" i="9"/>
  <c r="AU283" i="9"/>
  <c r="AT283" i="9"/>
  <c r="AS283" i="9"/>
  <c r="AR283" i="9"/>
  <c r="AQ283" i="9"/>
  <c r="AV282" i="9"/>
  <c r="AU282" i="9"/>
  <c r="AT282" i="9"/>
  <c r="AS282" i="9"/>
  <c r="AR282" i="9"/>
  <c r="AQ282" i="9"/>
  <c r="AV281" i="9"/>
  <c r="AU281" i="9"/>
  <c r="AT281" i="9"/>
  <c r="AS281" i="9"/>
  <c r="AR281" i="9"/>
  <c r="AQ281" i="9"/>
  <c r="AV280" i="9"/>
  <c r="AU280" i="9"/>
  <c r="AT280" i="9"/>
  <c r="AS280" i="9"/>
  <c r="AR280" i="9"/>
  <c r="AQ280" i="9"/>
  <c r="AV278" i="9"/>
  <c r="AU278" i="9"/>
  <c r="AT278" i="9"/>
  <c r="AS278" i="9"/>
  <c r="AR278" i="9"/>
  <c r="AQ278" i="9"/>
  <c r="AV277" i="9"/>
  <c r="AU277" i="9"/>
  <c r="AT277" i="9"/>
  <c r="AS277" i="9"/>
  <c r="AR277" i="9"/>
  <c r="AQ277" i="9"/>
  <c r="AV275" i="9"/>
  <c r="AU275" i="9"/>
  <c r="AT275" i="9"/>
  <c r="AS275" i="9"/>
  <c r="AR275" i="9"/>
  <c r="AQ275" i="9"/>
  <c r="AV274" i="9"/>
  <c r="AU274" i="9"/>
  <c r="AT274" i="9"/>
  <c r="AS274" i="9"/>
  <c r="AR274" i="9"/>
  <c r="AQ274" i="9"/>
  <c r="AV271" i="9"/>
  <c r="AU271" i="9"/>
  <c r="AT271" i="9"/>
  <c r="AS271" i="9"/>
  <c r="AR271" i="9"/>
  <c r="AQ271" i="9"/>
  <c r="AV270" i="9"/>
  <c r="AU270" i="9"/>
  <c r="AT270" i="9"/>
  <c r="AS270" i="9"/>
  <c r="AR270" i="9"/>
  <c r="AQ270" i="9"/>
  <c r="AV269" i="9"/>
  <c r="AU269" i="9"/>
  <c r="AT269" i="9"/>
  <c r="AS269" i="9"/>
  <c r="AR269" i="9"/>
  <c r="AQ269" i="9"/>
  <c r="AV268" i="9"/>
  <c r="AU268" i="9"/>
  <c r="AT268" i="9"/>
  <c r="AS268" i="9"/>
  <c r="AR268" i="9"/>
  <c r="AQ268" i="9"/>
  <c r="AV266" i="9"/>
  <c r="AU266" i="9"/>
  <c r="AT266" i="9"/>
  <c r="AS266" i="9"/>
  <c r="AR266" i="9"/>
  <c r="AQ266" i="9"/>
  <c r="AV265" i="9"/>
  <c r="AU265" i="9"/>
  <c r="AT265" i="9"/>
  <c r="AS265" i="9"/>
  <c r="AR265" i="9"/>
  <c r="AQ265" i="9"/>
  <c r="AV264" i="9"/>
  <c r="AU264" i="9"/>
  <c r="AT264" i="9"/>
  <c r="AS264" i="9"/>
  <c r="AR264" i="9"/>
  <c r="AQ264" i="9"/>
  <c r="AV263" i="9"/>
  <c r="AU263" i="9"/>
  <c r="AT263" i="9"/>
  <c r="AS263" i="9"/>
  <c r="AR263" i="9"/>
  <c r="AQ263" i="9"/>
  <c r="AV262" i="9"/>
  <c r="AU262" i="9"/>
  <c r="AT262" i="9"/>
  <c r="AS262" i="9"/>
  <c r="AR262" i="9"/>
  <c r="AQ262" i="9"/>
  <c r="AV260" i="9"/>
  <c r="AU260" i="9"/>
  <c r="AT260" i="9"/>
  <c r="AS260" i="9"/>
  <c r="AR260" i="9"/>
  <c r="AQ260" i="9"/>
  <c r="AV259" i="9"/>
  <c r="AU259" i="9"/>
  <c r="AT259" i="9"/>
  <c r="AS259" i="9"/>
  <c r="AR259" i="9"/>
  <c r="AQ259" i="9"/>
  <c r="AV258" i="9"/>
  <c r="AU258" i="9"/>
  <c r="AT258" i="9"/>
  <c r="AS258" i="9"/>
  <c r="AR258" i="9"/>
  <c r="AQ258" i="9"/>
  <c r="AV257" i="9"/>
  <c r="AU257" i="9"/>
  <c r="AT257" i="9"/>
  <c r="AS257" i="9"/>
  <c r="AR257" i="9"/>
  <c r="AQ257" i="9"/>
  <c r="AV256" i="9"/>
  <c r="AU256" i="9"/>
  <c r="AT256" i="9"/>
  <c r="AS256" i="9"/>
  <c r="AR256" i="9"/>
  <c r="AQ256" i="9"/>
  <c r="AV254" i="9"/>
  <c r="AU254" i="9"/>
  <c r="AT254" i="9"/>
  <c r="AS254" i="9"/>
  <c r="AR254" i="9"/>
  <c r="AQ254" i="9"/>
  <c r="AV253" i="9"/>
  <c r="AU253" i="9"/>
  <c r="AT253" i="9"/>
  <c r="AS253" i="9"/>
  <c r="AR253" i="9"/>
  <c r="AQ253" i="9"/>
  <c r="AV252" i="9"/>
  <c r="AU252" i="9"/>
  <c r="AT252" i="9"/>
  <c r="AS252" i="9"/>
  <c r="AR252" i="9"/>
  <c r="AQ252" i="9"/>
  <c r="AV251" i="9"/>
  <c r="AU251" i="9"/>
  <c r="AT251" i="9"/>
  <c r="AS251" i="9"/>
  <c r="AR251" i="9"/>
  <c r="AQ251" i="9"/>
  <c r="AV250" i="9"/>
  <c r="AU250" i="9"/>
  <c r="AT250" i="9"/>
  <c r="AS250" i="9"/>
  <c r="AR250" i="9"/>
  <c r="AQ250" i="9"/>
  <c r="AV249" i="9"/>
  <c r="AU249" i="9"/>
  <c r="AT249" i="9"/>
  <c r="AS249" i="9"/>
  <c r="AR249" i="9"/>
  <c r="AQ249" i="9"/>
  <c r="AU240" i="9"/>
  <c r="AT240" i="9"/>
  <c r="AS240" i="9"/>
  <c r="AR240" i="9"/>
  <c r="AQ240" i="9"/>
  <c r="AU238" i="9"/>
  <c r="AT238" i="9"/>
  <c r="AS238" i="9"/>
  <c r="AR238" i="9"/>
  <c r="AQ238" i="9"/>
  <c r="AU237" i="9"/>
  <c r="AT237" i="9"/>
  <c r="AS237" i="9"/>
  <c r="AR237" i="9"/>
  <c r="AQ237" i="9"/>
  <c r="AU236" i="9"/>
  <c r="AT236" i="9"/>
  <c r="AS236" i="9"/>
  <c r="AR236" i="9"/>
  <c r="AQ236" i="9"/>
  <c r="AU235" i="9"/>
  <c r="AT235" i="9"/>
  <c r="AS235" i="9"/>
  <c r="AR235" i="9"/>
  <c r="AQ235" i="9"/>
  <c r="AU232" i="9"/>
  <c r="AT232" i="9"/>
  <c r="AS232" i="9"/>
  <c r="AR232" i="9"/>
  <c r="AQ232" i="9"/>
  <c r="AU231" i="9"/>
  <c r="AT231" i="9"/>
  <c r="AS231" i="9"/>
  <c r="AR231" i="9"/>
  <c r="AQ231" i="9"/>
  <c r="AV230" i="9"/>
  <c r="AU230" i="9"/>
  <c r="AT230" i="9"/>
  <c r="AS230" i="9"/>
  <c r="AR230" i="9"/>
  <c r="AQ230" i="9"/>
  <c r="AU229" i="9"/>
  <c r="AT229" i="9"/>
  <c r="AS229" i="9"/>
  <c r="AR229" i="9"/>
  <c r="AQ229" i="9"/>
  <c r="AU228" i="9"/>
  <c r="AT228" i="9"/>
  <c r="AS228" i="9"/>
  <c r="AR228" i="9"/>
  <c r="AQ228" i="9"/>
  <c r="AU225" i="9"/>
  <c r="AT225" i="9"/>
  <c r="AS225" i="9"/>
  <c r="AR225" i="9"/>
  <c r="AQ225" i="9"/>
  <c r="AU217" i="9"/>
  <c r="AT217" i="9"/>
  <c r="AS217" i="9"/>
  <c r="AR217" i="9"/>
  <c r="AQ217" i="9"/>
  <c r="AU215" i="9"/>
  <c r="AT215" i="9"/>
  <c r="AS215" i="9"/>
  <c r="AR215" i="9"/>
  <c r="AQ215" i="9"/>
  <c r="AU212" i="9"/>
  <c r="AT212" i="9"/>
  <c r="AS212" i="9"/>
  <c r="AR212" i="9"/>
  <c r="AQ212" i="9"/>
  <c r="AU210" i="9"/>
  <c r="AT210" i="9"/>
  <c r="AS210" i="9"/>
  <c r="AR210" i="9"/>
  <c r="AQ210" i="9"/>
  <c r="AU208" i="9"/>
  <c r="AT208" i="9"/>
  <c r="AS208" i="9"/>
  <c r="AR208" i="9"/>
  <c r="AQ208" i="9"/>
  <c r="AU206" i="9"/>
  <c r="AT206" i="9"/>
  <c r="AS206" i="9"/>
  <c r="AR206" i="9"/>
  <c r="AQ206" i="9"/>
  <c r="AU204" i="9"/>
  <c r="AT204" i="9"/>
  <c r="AS204" i="9"/>
  <c r="AR204" i="9"/>
  <c r="AQ204" i="9"/>
  <c r="AV203" i="9"/>
  <c r="AU203" i="9"/>
  <c r="AT203" i="9"/>
  <c r="AS203" i="9"/>
  <c r="AR203" i="9"/>
  <c r="AQ203" i="9"/>
  <c r="AU202" i="9"/>
  <c r="AT202" i="9"/>
  <c r="AS202" i="9"/>
  <c r="AR202" i="9"/>
  <c r="AQ202" i="9"/>
  <c r="AU200" i="9"/>
  <c r="AT200" i="9"/>
  <c r="AS200" i="9"/>
  <c r="AR200" i="9"/>
  <c r="AQ200" i="9"/>
  <c r="AV199" i="9"/>
  <c r="AU199" i="9"/>
  <c r="AT199" i="9"/>
  <c r="AS199" i="9"/>
  <c r="AR199" i="9"/>
  <c r="AQ199" i="9"/>
  <c r="AV198" i="9"/>
  <c r="AU198" i="9"/>
  <c r="AT198" i="9"/>
  <c r="AS198" i="9"/>
  <c r="AR198" i="9"/>
  <c r="AQ198" i="9"/>
  <c r="AU197" i="9"/>
  <c r="AT197" i="9"/>
  <c r="AS197" i="9"/>
  <c r="AR197" i="9"/>
  <c r="AQ197" i="9"/>
  <c r="AU193" i="9"/>
  <c r="AT193" i="9"/>
  <c r="AS193" i="9"/>
  <c r="AR193" i="9"/>
  <c r="AQ193" i="9"/>
  <c r="AU191" i="9"/>
  <c r="AT191" i="9"/>
  <c r="AS191" i="9"/>
  <c r="AR191" i="9"/>
  <c r="AQ191" i="9"/>
  <c r="AU190" i="9"/>
  <c r="AT190" i="9"/>
  <c r="AS190" i="9"/>
  <c r="AR190" i="9"/>
  <c r="AQ190" i="9"/>
  <c r="AU189" i="9"/>
  <c r="AT189" i="9"/>
  <c r="AS189" i="9"/>
  <c r="AR189" i="9"/>
  <c r="AQ189" i="9"/>
  <c r="AV188" i="9"/>
  <c r="AU188" i="9"/>
  <c r="AT188" i="9"/>
  <c r="AS188" i="9"/>
  <c r="AR188" i="9"/>
  <c r="AQ188" i="9"/>
  <c r="AU187" i="9"/>
  <c r="AT187" i="9"/>
  <c r="AS187" i="9"/>
  <c r="AR187" i="9"/>
  <c r="AQ187" i="9"/>
  <c r="AU185" i="9"/>
  <c r="AT185" i="9"/>
  <c r="AS185" i="9"/>
  <c r="AR185" i="9"/>
  <c r="AQ185" i="9"/>
  <c r="AU184" i="9"/>
  <c r="AT184" i="9"/>
  <c r="AS184" i="9"/>
  <c r="AR184" i="9"/>
  <c r="AQ184" i="9"/>
  <c r="AU183" i="9"/>
  <c r="AT183" i="9"/>
  <c r="AS183" i="9"/>
  <c r="AR183" i="9"/>
  <c r="AQ183" i="9"/>
  <c r="AU182" i="9"/>
  <c r="AT182" i="9"/>
  <c r="AS182" i="9"/>
  <c r="AR182" i="9"/>
  <c r="AQ182" i="9"/>
  <c r="AU178" i="9"/>
  <c r="AT178" i="9"/>
  <c r="AS178" i="9"/>
  <c r="AR178" i="9"/>
  <c r="AQ178" i="9"/>
  <c r="AU176" i="9"/>
  <c r="AT176" i="9"/>
  <c r="AS176" i="9"/>
  <c r="AR176" i="9"/>
  <c r="AQ176" i="9"/>
  <c r="AV175" i="9"/>
  <c r="AU175" i="9"/>
  <c r="AT175" i="9"/>
  <c r="AS175" i="9"/>
  <c r="AR175" i="9"/>
  <c r="AQ175" i="9"/>
  <c r="AV174" i="9"/>
  <c r="AU174" i="9"/>
  <c r="AT174" i="9"/>
  <c r="AS174" i="9"/>
  <c r="AR174" i="9"/>
  <c r="AQ174" i="9"/>
  <c r="AV173" i="9"/>
  <c r="AU173" i="9"/>
  <c r="AT173" i="9"/>
  <c r="AS173" i="9"/>
  <c r="AR173" i="9"/>
  <c r="AQ173" i="9"/>
  <c r="AU172" i="9"/>
  <c r="AT172" i="9"/>
  <c r="AS172" i="9"/>
  <c r="AR172" i="9"/>
  <c r="AQ172" i="9"/>
  <c r="AU170" i="9"/>
  <c r="AT170" i="9"/>
  <c r="AS170" i="9"/>
  <c r="AR170" i="9"/>
  <c r="AQ170" i="9"/>
  <c r="AV169" i="9"/>
  <c r="AU169" i="9"/>
  <c r="AT169" i="9"/>
  <c r="AS169" i="9"/>
  <c r="AR169" i="9"/>
  <c r="AQ169" i="9"/>
  <c r="AU168" i="9"/>
  <c r="AT168" i="9"/>
  <c r="AS168" i="9"/>
  <c r="AR168" i="9"/>
  <c r="AQ168" i="9"/>
  <c r="AU167" i="9"/>
  <c r="AT167" i="9"/>
  <c r="AS167" i="9"/>
  <c r="AR167" i="9"/>
  <c r="AQ167" i="9"/>
  <c r="AU166" i="9"/>
  <c r="AT166" i="9"/>
  <c r="AS166" i="9"/>
  <c r="AR166" i="9"/>
  <c r="AQ166" i="9"/>
  <c r="AU165" i="9"/>
  <c r="AT165" i="9"/>
  <c r="AS165" i="9"/>
  <c r="AR165" i="9"/>
  <c r="AQ165" i="9"/>
  <c r="AU156" i="9"/>
  <c r="AT156" i="9"/>
  <c r="AS156" i="9"/>
  <c r="AR156" i="9"/>
  <c r="AQ156" i="9"/>
  <c r="AV154" i="9"/>
  <c r="AU154" i="9"/>
  <c r="AT154" i="9"/>
  <c r="AS154" i="9"/>
  <c r="AR154" i="9"/>
  <c r="AQ154" i="9"/>
  <c r="AV153" i="9"/>
  <c r="AU153" i="9"/>
  <c r="AT153" i="9"/>
  <c r="AS153" i="9"/>
  <c r="AR153" i="9"/>
  <c r="AQ153" i="9"/>
  <c r="AU152" i="9"/>
  <c r="AT152" i="9"/>
  <c r="AS152" i="9"/>
  <c r="AR152" i="9"/>
  <c r="AQ152" i="9"/>
  <c r="AU151" i="9"/>
  <c r="AT151" i="9"/>
  <c r="AS151" i="9"/>
  <c r="AR151" i="9"/>
  <c r="AQ151" i="9"/>
  <c r="AU149" i="9"/>
  <c r="AT149" i="9"/>
  <c r="AS149" i="9"/>
  <c r="AR149" i="9"/>
  <c r="AQ149" i="9"/>
  <c r="AV141" i="9"/>
  <c r="AU141" i="9"/>
  <c r="AT141" i="9"/>
  <c r="AS141" i="9"/>
  <c r="AR141" i="9"/>
  <c r="AQ141" i="9"/>
  <c r="AV140" i="9"/>
  <c r="AU140" i="9"/>
  <c r="AT140" i="9"/>
  <c r="AS140" i="9"/>
  <c r="AR140" i="9"/>
  <c r="AQ140" i="9"/>
  <c r="AV138" i="9"/>
  <c r="AU138" i="9"/>
  <c r="AT138" i="9"/>
  <c r="AS138" i="9"/>
  <c r="AR138" i="9"/>
  <c r="AQ138" i="9"/>
  <c r="AU134" i="9"/>
  <c r="AT134" i="9"/>
  <c r="AS134" i="9"/>
  <c r="AR134" i="9"/>
  <c r="AQ134" i="9"/>
  <c r="AV133" i="9"/>
  <c r="AU133" i="9"/>
  <c r="AT133" i="9"/>
  <c r="AS133" i="9"/>
  <c r="AR133" i="9"/>
  <c r="AQ133" i="9"/>
  <c r="AV132" i="9"/>
  <c r="AU132" i="9"/>
  <c r="AT132" i="9"/>
  <c r="AS132" i="9"/>
  <c r="AR132" i="9"/>
  <c r="AQ132" i="9"/>
  <c r="AU131" i="9"/>
  <c r="AT131" i="9"/>
  <c r="AS131" i="9"/>
  <c r="AR131" i="9"/>
  <c r="AQ131" i="9"/>
  <c r="AU130" i="9"/>
  <c r="AT130" i="9"/>
  <c r="AS130" i="9"/>
  <c r="AR130" i="9"/>
  <c r="AQ130" i="9"/>
  <c r="AU127" i="9"/>
  <c r="AT127" i="9"/>
  <c r="AS127" i="9"/>
  <c r="AR127" i="9"/>
  <c r="AQ127" i="9"/>
  <c r="AU125" i="9"/>
  <c r="AT125" i="9"/>
  <c r="AS125" i="9"/>
  <c r="AR125" i="9"/>
  <c r="AQ125" i="9"/>
  <c r="AU124" i="9"/>
  <c r="AT124" i="9"/>
  <c r="AS124" i="9"/>
  <c r="AR124" i="9"/>
  <c r="AQ124" i="9"/>
  <c r="AV123" i="9"/>
  <c r="AU123" i="9"/>
  <c r="AT123" i="9"/>
  <c r="AS123" i="9"/>
  <c r="AR123" i="9"/>
  <c r="AQ123" i="9"/>
  <c r="AU122" i="9"/>
  <c r="AT122" i="9"/>
  <c r="AS122" i="9"/>
  <c r="AR122" i="9"/>
  <c r="AQ122" i="9"/>
  <c r="AU119" i="9"/>
  <c r="AT119" i="9"/>
  <c r="AS119" i="9"/>
  <c r="AR119" i="9"/>
  <c r="AQ119" i="9"/>
  <c r="AU118" i="9"/>
  <c r="AT118" i="9"/>
  <c r="AS118" i="9"/>
  <c r="AR118" i="9"/>
  <c r="AQ118" i="9"/>
  <c r="AV117" i="9"/>
  <c r="AU117" i="9"/>
  <c r="AT117" i="9"/>
  <c r="AS117" i="9"/>
  <c r="AR117" i="9"/>
  <c r="AQ117" i="9"/>
  <c r="AV116" i="9"/>
  <c r="AU116" i="9"/>
  <c r="AT116" i="9"/>
  <c r="AS116" i="9"/>
  <c r="AR116" i="9"/>
  <c r="AQ116" i="9"/>
  <c r="AU115" i="9"/>
  <c r="AT115" i="9"/>
  <c r="AS115" i="9"/>
  <c r="AR115" i="9"/>
  <c r="AQ115" i="9"/>
  <c r="AU114" i="9"/>
  <c r="AT114" i="9"/>
  <c r="AS114" i="9"/>
  <c r="AR114" i="9"/>
  <c r="AQ114" i="9"/>
  <c r="AV113" i="9"/>
  <c r="AU113" i="9"/>
  <c r="AT113" i="9"/>
  <c r="AS113" i="9"/>
  <c r="AR113" i="9"/>
  <c r="AQ113" i="9"/>
  <c r="AU110" i="9"/>
  <c r="AT110" i="9"/>
  <c r="AS110" i="9"/>
  <c r="AR110" i="9"/>
  <c r="AQ110" i="9"/>
  <c r="AU109" i="9"/>
  <c r="AT109" i="9"/>
  <c r="AS109" i="9"/>
  <c r="AR109" i="9"/>
  <c r="AQ109" i="9"/>
  <c r="AV108" i="9"/>
  <c r="AU108" i="9"/>
  <c r="AT108" i="9"/>
  <c r="AS108" i="9"/>
  <c r="AR108" i="9"/>
  <c r="AQ108" i="9"/>
  <c r="AU107" i="9"/>
  <c r="AT107" i="9"/>
  <c r="AS107" i="9"/>
  <c r="AR107" i="9"/>
  <c r="AQ107" i="9"/>
  <c r="AU106" i="9"/>
  <c r="AT106" i="9"/>
  <c r="AS106" i="9"/>
  <c r="AR106" i="9"/>
  <c r="AQ106" i="9"/>
  <c r="AU105" i="9"/>
  <c r="AT105" i="9"/>
  <c r="AS105" i="9"/>
  <c r="AR105" i="9"/>
  <c r="AQ105" i="9"/>
  <c r="AU102" i="9"/>
  <c r="AT102" i="9"/>
  <c r="AS102" i="9"/>
  <c r="AR102" i="9"/>
  <c r="AQ102" i="9"/>
  <c r="AU100" i="9"/>
  <c r="AT100" i="9"/>
  <c r="AS100" i="9"/>
  <c r="AR100" i="9"/>
  <c r="AQ100" i="9"/>
  <c r="AV99" i="9"/>
  <c r="AU99" i="9"/>
  <c r="AT99" i="9"/>
  <c r="AS99" i="9"/>
  <c r="AR99" i="9"/>
  <c r="AQ99" i="9"/>
  <c r="AV98" i="9"/>
  <c r="AU98" i="9"/>
  <c r="AT98" i="9"/>
  <c r="AS98" i="9"/>
  <c r="AR98" i="9"/>
  <c r="AQ98" i="9"/>
  <c r="AV97" i="9"/>
  <c r="AU97" i="9"/>
  <c r="AT97" i="9"/>
  <c r="AS97" i="9"/>
  <c r="AR97" i="9"/>
  <c r="AQ97" i="9"/>
  <c r="AV96" i="9"/>
  <c r="AU96" i="9"/>
  <c r="AT96" i="9"/>
  <c r="AS96" i="9"/>
  <c r="AR96" i="9"/>
  <c r="AQ96" i="9"/>
  <c r="AU95" i="9"/>
  <c r="AT95" i="9"/>
  <c r="AS95" i="9"/>
  <c r="AR95" i="9"/>
  <c r="AQ95" i="9"/>
  <c r="AU94" i="9"/>
  <c r="AT94" i="9"/>
  <c r="AS94" i="9"/>
  <c r="AR94" i="9"/>
  <c r="AQ94" i="9"/>
  <c r="AU93" i="9"/>
  <c r="AT93" i="9"/>
  <c r="AS93" i="9"/>
  <c r="AR93" i="9"/>
  <c r="AQ93" i="9"/>
  <c r="AU92" i="9"/>
  <c r="AT92" i="9"/>
  <c r="AS92" i="9"/>
  <c r="AR92" i="9"/>
  <c r="AQ92" i="9"/>
  <c r="AV91" i="9"/>
  <c r="AU91" i="9"/>
  <c r="AT91" i="9"/>
  <c r="AS91" i="9"/>
  <c r="AR91" i="9"/>
  <c r="AQ91" i="9"/>
  <c r="AU88" i="9"/>
  <c r="AT88" i="9"/>
  <c r="AS88" i="9"/>
  <c r="AR88" i="9"/>
  <c r="AQ88" i="9"/>
  <c r="AV87" i="9"/>
  <c r="AU87" i="9"/>
  <c r="AT87" i="9"/>
  <c r="AS87" i="9"/>
  <c r="AR87" i="9"/>
  <c r="AQ87" i="9"/>
  <c r="AV86" i="9"/>
  <c r="AU86" i="9"/>
  <c r="AT86" i="9"/>
  <c r="AS86" i="9"/>
  <c r="AR86" i="9"/>
  <c r="AQ86" i="9"/>
  <c r="AV85" i="9"/>
  <c r="AU85" i="9"/>
  <c r="AT85" i="9"/>
  <c r="AS85" i="9"/>
  <c r="AR85" i="9"/>
  <c r="AQ85" i="9"/>
  <c r="AU84" i="9"/>
  <c r="AT84" i="9"/>
  <c r="AS84" i="9"/>
  <c r="AR84" i="9"/>
  <c r="AQ84" i="9"/>
  <c r="AV83" i="9"/>
  <c r="AU83" i="9"/>
  <c r="AT83" i="9"/>
  <c r="AS83" i="9"/>
  <c r="AR83" i="9"/>
  <c r="AQ83" i="9"/>
  <c r="AU82" i="9"/>
  <c r="AT82" i="9"/>
  <c r="AS82" i="9"/>
  <c r="AR82" i="9"/>
  <c r="AQ82" i="9"/>
  <c r="AU81" i="9"/>
  <c r="AT81" i="9"/>
  <c r="AS81" i="9"/>
  <c r="AR81" i="9"/>
  <c r="AQ81" i="9"/>
  <c r="AU78" i="9"/>
  <c r="AT78" i="9"/>
  <c r="AS78" i="9"/>
  <c r="AR78" i="9"/>
  <c r="AQ78" i="9"/>
  <c r="AU77" i="9"/>
  <c r="AT77" i="9"/>
  <c r="AS77" i="9"/>
  <c r="AR77" i="9"/>
  <c r="AQ77" i="9"/>
  <c r="AU69" i="9"/>
  <c r="AU71" i="9" s="1"/>
  <c r="AT69" i="9"/>
  <c r="AS69" i="9"/>
  <c r="AR69" i="9"/>
  <c r="AR71" i="9" s="1"/>
  <c r="AQ69" i="9"/>
  <c r="AQ71" i="9" s="1"/>
  <c r="AV67" i="9"/>
  <c r="AU67" i="9"/>
  <c r="AT67" i="9"/>
  <c r="AS67" i="9"/>
  <c r="AR67" i="9"/>
  <c r="AQ67" i="9"/>
  <c r="AU65" i="9"/>
  <c r="AU70" i="9" s="1"/>
  <c r="AT65" i="9"/>
  <c r="AS65" i="9"/>
  <c r="AR65" i="9"/>
  <c r="AR70" i="9" s="1"/>
  <c r="AQ65" i="9"/>
  <c r="AQ70" i="9" s="1"/>
  <c r="AU63" i="9"/>
  <c r="AT63" i="9"/>
  <c r="AS63" i="9"/>
  <c r="AR63" i="9"/>
  <c r="AQ63" i="9"/>
  <c r="AU60" i="9"/>
  <c r="AU61" i="9" s="1"/>
  <c r="AT60" i="9"/>
  <c r="AS60" i="9"/>
  <c r="AR60" i="9"/>
  <c r="AR61" i="9" s="1"/>
  <c r="AQ60" i="9"/>
  <c r="AQ61" i="9" s="1"/>
  <c r="AU59" i="9"/>
  <c r="AT59" i="9"/>
  <c r="AS59" i="9"/>
  <c r="AR59" i="9"/>
  <c r="AQ59" i="9"/>
  <c r="AU58" i="9"/>
  <c r="AT58" i="9"/>
  <c r="AS58" i="9"/>
  <c r="AR58" i="9"/>
  <c r="AQ58" i="9"/>
  <c r="AR56" i="9"/>
  <c r="AQ56" i="9"/>
  <c r="AU55" i="9"/>
  <c r="AU56" i="9" s="1"/>
  <c r="AT55" i="9"/>
  <c r="AT56" i="9" s="1"/>
  <c r="AS55" i="9"/>
  <c r="AS56" i="9" s="1"/>
  <c r="AR55" i="9"/>
  <c r="AQ55" i="9"/>
  <c r="AV54" i="9"/>
  <c r="AU54" i="9"/>
  <c r="AT54" i="9"/>
  <c r="AS54" i="9"/>
  <c r="AR54" i="9"/>
  <c r="AQ54" i="9"/>
  <c r="AV53" i="9"/>
  <c r="AU53" i="9"/>
  <c r="AT53" i="9"/>
  <c r="AS53" i="9"/>
  <c r="AR53" i="9"/>
  <c r="AQ53" i="9"/>
  <c r="AV52" i="9"/>
  <c r="AU52" i="9"/>
  <c r="AT52" i="9"/>
  <c r="AS52" i="9"/>
  <c r="AR52" i="9"/>
  <c r="AQ52" i="9"/>
  <c r="AU51" i="9"/>
  <c r="AT51" i="9"/>
  <c r="AS51" i="9"/>
  <c r="AR51" i="9"/>
  <c r="AQ51" i="9"/>
  <c r="AV50" i="9"/>
  <c r="AU50" i="9"/>
  <c r="AT50" i="9"/>
  <c r="AS50" i="9"/>
  <c r="AR50" i="9"/>
  <c r="AQ50" i="9"/>
  <c r="AU49" i="9"/>
  <c r="AT49" i="9"/>
  <c r="AS49" i="9"/>
  <c r="AR49" i="9"/>
  <c r="AQ49" i="9"/>
  <c r="AU46" i="9"/>
  <c r="AU47" i="9" s="1"/>
  <c r="AT46" i="9"/>
  <c r="AS46" i="9"/>
  <c r="AR46" i="9"/>
  <c r="AR47" i="9" s="1"/>
  <c r="AQ46" i="9"/>
  <c r="AQ47" i="9" s="1"/>
  <c r="AU42" i="9"/>
  <c r="AT42" i="9"/>
  <c r="AS42" i="9"/>
  <c r="AR42" i="9"/>
  <c r="AQ42" i="9"/>
  <c r="AU39" i="9"/>
  <c r="AU40" i="9" s="1"/>
  <c r="AT39" i="9"/>
  <c r="AS39" i="9"/>
  <c r="AS40" i="9" s="1"/>
  <c r="AR39" i="9"/>
  <c r="AR40" i="9" s="1"/>
  <c r="AQ39" i="9"/>
  <c r="AQ40" i="9" s="1"/>
  <c r="AU38" i="9"/>
  <c r="AT38" i="9"/>
  <c r="AS38" i="9"/>
  <c r="AR38" i="9"/>
  <c r="AQ38" i="9"/>
  <c r="AU37" i="9"/>
  <c r="AT37" i="9"/>
  <c r="AS37" i="9"/>
  <c r="AR37" i="9"/>
  <c r="AQ37" i="9"/>
  <c r="AV36" i="9"/>
  <c r="AU36" i="9"/>
  <c r="AT36" i="9"/>
  <c r="AS36" i="9"/>
  <c r="AR36" i="9"/>
  <c r="AQ36" i="9"/>
  <c r="AV35" i="9"/>
  <c r="AU35" i="9"/>
  <c r="AT35" i="9"/>
  <c r="AS35" i="9"/>
  <c r="AR35" i="9"/>
  <c r="AQ35" i="9"/>
  <c r="AU34" i="9"/>
  <c r="AT34" i="9"/>
  <c r="AS34" i="9"/>
  <c r="AR34" i="9"/>
  <c r="AQ34" i="9"/>
  <c r="AV33" i="9"/>
  <c r="AU33" i="9"/>
  <c r="AT33" i="9"/>
  <c r="AS33" i="9"/>
  <c r="AR33" i="9"/>
  <c r="AQ33" i="9"/>
  <c r="AU30" i="9"/>
  <c r="AU31" i="9" s="1"/>
  <c r="AT30" i="9"/>
  <c r="AT31" i="9" s="1"/>
  <c r="AS30" i="9"/>
  <c r="AS31" i="9" s="1"/>
  <c r="AR30" i="9"/>
  <c r="AR31" i="9" s="1"/>
  <c r="AQ30" i="9"/>
  <c r="AQ31" i="9" s="1"/>
  <c r="AV29" i="9"/>
  <c r="AU29" i="9"/>
  <c r="AT29" i="9"/>
  <c r="AS29" i="9"/>
  <c r="AR29" i="9"/>
  <c r="AQ29" i="9"/>
  <c r="AV28" i="9"/>
  <c r="AU28" i="9"/>
  <c r="AT28" i="9"/>
  <c r="AS28" i="9"/>
  <c r="AR28" i="9"/>
  <c r="AQ28" i="9"/>
  <c r="AU27" i="9"/>
  <c r="AT27" i="9"/>
  <c r="AS27" i="9"/>
  <c r="AR27" i="9"/>
  <c r="AQ27" i="9"/>
  <c r="AU26" i="9"/>
  <c r="AT26" i="9"/>
  <c r="AS26" i="9"/>
  <c r="AR26" i="9"/>
  <c r="AQ26" i="9"/>
  <c r="AU23" i="9"/>
  <c r="AU24" i="9" s="1"/>
  <c r="AT23" i="9"/>
  <c r="AS23" i="9"/>
  <c r="AS24" i="9" s="1"/>
  <c r="AR23" i="9"/>
  <c r="AR24" i="9" s="1"/>
  <c r="AQ23" i="9"/>
  <c r="AQ24" i="9" s="1"/>
  <c r="AU22" i="9"/>
  <c r="AT22" i="9"/>
  <c r="AS22" i="9"/>
  <c r="AR22" i="9"/>
  <c r="AQ22" i="9"/>
  <c r="AU21" i="9"/>
  <c r="AT21" i="9"/>
  <c r="AS21" i="9"/>
  <c r="AR21" i="9"/>
  <c r="AQ21" i="9"/>
  <c r="AU20" i="9"/>
  <c r="AT20" i="9"/>
  <c r="AS20" i="9"/>
  <c r="AR20" i="9"/>
  <c r="AQ20" i="9"/>
  <c r="AR18" i="9"/>
  <c r="AQ18" i="9"/>
  <c r="AU17" i="9"/>
  <c r="AU18" i="9" s="1"/>
  <c r="AT17" i="9"/>
  <c r="AT18" i="9" s="1"/>
  <c r="AS17" i="9"/>
  <c r="AS18" i="9" s="1"/>
  <c r="AR17" i="9"/>
  <c r="AQ17" i="9"/>
  <c r="AV16" i="9"/>
  <c r="AU16" i="9"/>
  <c r="AT16" i="9"/>
  <c r="AS16" i="9"/>
  <c r="AR16" i="9"/>
  <c r="AQ16" i="9"/>
  <c r="AV15" i="9"/>
  <c r="AU15" i="9"/>
  <c r="AT15" i="9"/>
  <c r="AS15" i="9"/>
  <c r="AR15" i="9"/>
  <c r="AQ15" i="9"/>
  <c r="AU14" i="9"/>
  <c r="AT14" i="9"/>
  <c r="AS14" i="9"/>
  <c r="AR14" i="9"/>
  <c r="AQ14" i="9"/>
  <c r="AU13" i="9"/>
  <c r="AT13" i="9"/>
  <c r="AS13" i="9"/>
  <c r="AR13" i="9"/>
  <c r="AQ13" i="9"/>
  <c r="AU11" i="9"/>
  <c r="AT11" i="9"/>
  <c r="AS11" i="9"/>
  <c r="AR11" i="9"/>
  <c r="AQ11" i="9"/>
  <c r="AV287" i="10"/>
  <c r="AU287" i="10"/>
  <c r="AS287" i="10"/>
  <c r="AR287" i="10"/>
  <c r="AQ287" i="10"/>
  <c r="AV285" i="10"/>
  <c r="AU285" i="10"/>
  <c r="AS285" i="10"/>
  <c r="AR285" i="10"/>
  <c r="AQ285" i="10"/>
  <c r="AV283" i="10"/>
  <c r="AU283" i="10"/>
  <c r="AS283" i="10"/>
  <c r="AR283" i="10"/>
  <c r="AQ283" i="10"/>
  <c r="AV282" i="10"/>
  <c r="AU282" i="10"/>
  <c r="AS282" i="10"/>
  <c r="AR282" i="10"/>
  <c r="AQ282" i="10"/>
  <c r="AV281" i="10"/>
  <c r="AU281" i="10"/>
  <c r="AS281" i="10"/>
  <c r="AR281" i="10"/>
  <c r="AQ281" i="10"/>
  <c r="AV280" i="10"/>
  <c r="AU280" i="10"/>
  <c r="AS280" i="10"/>
  <c r="AR280" i="10"/>
  <c r="AQ280" i="10"/>
  <c r="AV278" i="10"/>
  <c r="AU278" i="10"/>
  <c r="AS278" i="10"/>
  <c r="AR278" i="10"/>
  <c r="AQ278" i="10"/>
  <c r="AV277" i="10"/>
  <c r="AU277" i="10"/>
  <c r="AS277" i="10"/>
  <c r="AR277" i="10"/>
  <c r="AQ277" i="10"/>
  <c r="AV275" i="10"/>
  <c r="AU275" i="10"/>
  <c r="AS275" i="10"/>
  <c r="AR275" i="10"/>
  <c r="AQ275" i="10"/>
  <c r="AV274" i="10"/>
  <c r="AU274" i="10"/>
  <c r="AS274" i="10"/>
  <c r="AR274" i="10"/>
  <c r="AQ274" i="10"/>
  <c r="AV271" i="10"/>
  <c r="AU271" i="10"/>
  <c r="AS271" i="10"/>
  <c r="AR271" i="10"/>
  <c r="AQ271" i="10"/>
  <c r="AV270" i="10"/>
  <c r="AU270" i="10"/>
  <c r="AS270" i="10"/>
  <c r="AR270" i="10"/>
  <c r="AQ270" i="10"/>
  <c r="AV269" i="10"/>
  <c r="AU269" i="10"/>
  <c r="AS269" i="10"/>
  <c r="AR269" i="10"/>
  <c r="AQ269" i="10"/>
  <c r="AV268" i="10"/>
  <c r="AU268" i="10"/>
  <c r="AS268" i="10"/>
  <c r="AR268" i="10"/>
  <c r="AQ268" i="10"/>
  <c r="AV266" i="10"/>
  <c r="AU266" i="10"/>
  <c r="AS266" i="10"/>
  <c r="AR266" i="10"/>
  <c r="AQ266" i="10"/>
  <c r="AV265" i="10"/>
  <c r="AU265" i="10"/>
  <c r="AS265" i="10"/>
  <c r="AR265" i="10"/>
  <c r="AQ265" i="10"/>
  <c r="AV264" i="10"/>
  <c r="AU264" i="10"/>
  <c r="AS264" i="10"/>
  <c r="AR264" i="10"/>
  <c r="AQ264" i="10"/>
  <c r="AV263" i="10"/>
  <c r="AU263" i="10"/>
  <c r="AS263" i="10"/>
  <c r="AR263" i="10"/>
  <c r="AQ263" i="10"/>
  <c r="AV262" i="10"/>
  <c r="AU262" i="10"/>
  <c r="AS262" i="10"/>
  <c r="AR262" i="10"/>
  <c r="AQ262" i="10"/>
  <c r="AV260" i="10"/>
  <c r="AU260" i="10"/>
  <c r="AS260" i="10"/>
  <c r="AR260" i="10"/>
  <c r="AQ260" i="10"/>
  <c r="AV259" i="10"/>
  <c r="AU259" i="10"/>
  <c r="AS259" i="10"/>
  <c r="AR259" i="10"/>
  <c r="AQ259" i="10"/>
  <c r="AV258" i="10"/>
  <c r="AU258" i="10"/>
  <c r="AS258" i="10"/>
  <c r="AR258" i="10"/>
  <c r="AQ258" i="10"/>
  <c r="AV257" i="10"/>
  <c r="AU257" i="10"/>
  <c r="AS257" i="10"/>
  <c r="AR257" i="10"/>
  <c r="AQ257" i="10"/>
  <c r="AV256" i="10"/>
  <c r="AU256" i="10"/>
  <c r="AS256" i="10"/>
  <c r="AR256" i="10"/>
  <c r="AQ256" i="10"/>
  <c r="AV254" i="10"/>
  <c r="AU254" i="10"/>
  <c r="AS254" i="10"/>
  <c r="AR254" i="10"/>
  <c r="AQ254" i="10"/>
  <c r="AV253" i="10"/>
  <c r="AU253" i="10"/>
  <c r="AS253" i="10"/>
  <c r="AR253" i="10"/>
  <c r="AQ253" i="10"/>
  <c r="AV252" i="10"/>
  <c r="AU252" i="10"/>
  <c r="AS252" i="10"/>
  <c r="AR252" i="10"/>
  <c r="AQ252" i="10"/>
  <c r="AV251" i="10"/>
  <c r="AU251" i="10"/>
  <c r="AS251" i="10"/>
  <c r="AR251" i="10"/>
  <c r="AQ251" i="10"/>
  <c r="AV250" i="10"/>
  <c r="AU250" i="10"/>
  <c r="AS250" i="10"/>
  <c r="AR250" i="10"/>
  <c r="AQ250" i="10"/>
  <c r="AV249" i="10"/>
  <c r="AU249" i="10"/>
  <c r="AS249" i="10"/>
  <c r="AR249" i="10"/>
  <c r="AQ249" i="10"/>
  <c r="AV240" i="10"/>
  <c r="AU240" i="10"/>
  <c r="AS240" i="10"/>
  <c r="AR240" i="10"/>
  <c r="AQ240" i="10"/>
  <c r="AV238" i="10"/>
  <c r="AU238" i="10"/>
  <c r="AS238" i="10"/>
  <c r="AR238" i="10"/>
  <c r="AQ238" i="10"/>
  <c r="AV237" i="10"/>
  <c r="AU237" i="10"/>
  <c r="AS237" i="10"/>
  <c r="AR237" i="10"/>
  <c r="AQ237" i="10"/>
  <c r="AV236" i="10"/>
  <c r="AU236" i="10"/>
  <c r="AS236" i="10"/>
  <c r="AR236" i="10"/>
  <c r="AQ236" i="10"/>
  <c r="AV235" i="10"/>
  <c r="AU235" i="10"/>
  <c r="AS235" i="10"/>
  <c r="AR235" i="10"/>
  <c r="AQ235" i="10"/>
  <c r="AV232" i="10"/>
  <c r="AU232" i="10"/>
  <c r="AS232" i="10"/>
  <c r="AR232" i="10"/>
  <c r="AQ232" i="10"/>
  <c r="AV231" i="10"/>
  <c r="AU231" i="10"/>
  <c r="AS231" i="10"/>
  <c r="AR231" i="10"/>
  <c r="AQ231" i="10"/>
  <c r="AV230" i="10"/>
  <c r="AU230" i="10"/>
  <c r="AS230" i="10"/>
  <c r="AR230" i="10"/>
  <c r="AQ230" i="10"/>
  <c r="AV229" i="10"/>
  <c r="AU229" i="10"/>
  <c r="AS229" i="10"/>
  <c r="AR229" i="10"/>
  <c r="AQ229" i="10"/>
  <c r="AV228" i="10"/>
  <c r="AU228" i="10"/>
  <c r="AS228" i="10"/>
  <c r="AR228" i="10"/>
  <c r="AQ228" i="10"/>
  <c r="AV225" i="10"/>
  <c r="AU225" i="10"/>
  <c r="AS225" i="10"/>
  <c r="AR225" i="10"/>
  <c r="AQ225" i="10"/>
  <c r="AV217" i="10"/>
  <c r="AU217" i="10"/>
  <c r="AS217" i="10"/>
  <c r="AR217" i="10"/>
  <c r="AQ217" i="10"/>
  <c r="AV215" i="10"/>
  <c r="AU215" i="10"/>
  <c r="AS215" i="10"/>
  <c r="AR215" i="10"/>
  <c r="AQ215" i="10"/>
  <c r="AV212" i="10"/>
  <c r="AU212" i="10"/>
  <c r="AS212" i="10"/>
  <c r="AR212" i="10"/>
  <c r="AQ212" i="10"/>
  <c r="AV210" i="10"/>
  <c r="AU210" i="10"/>
  <c r="AS210" i="10"/>
  <c r="AR210" i="10"/>
  <c r="AQ210" i="10"/>
  <c r="AV208" i="10"/>
  <c r="AU208" i="10"/>
  <c r="AS208" i="10"/>
  <c r="AR208" i="10"/>
  <c r="AQ208" i="10"/>
  <c r="AV206" i="10"/>
  <c r="AU206" i="10"/>
  <c r="AS206" i="10"/>
  <c r="AR206" i="10"/>
  <c r="AQ206" i="10"/>
  <c r="AV204" i="10"/>
  <c r="AU204" i="10"/>
  <c r="AS204" i="10"/>
  <c r="AR204" i="10"/>
  <c r="AQ204" i="10"/>
  <c r="AV203" i="10"/>
  <c r="AU203" i="10"/>
  <c r="AS203" i="10"/>
  <c r="AR203" i="10"/>
  <c r="AQ203" i="10"/>
  <c r="AV202" i="10"/>
  <c r="AU202" i="10"/>
  <c r="AS202" i="10"/>
  <c r="AR202" i="10"/>
  <c r="AQ202" i="10"/>
  <c r="AV200" i="10"/>
  <c r="AU200" i="10"/>
  <c r="AS200" i="10"/>
  <c r="AR200" i="10"/>
  <c r="AQ200" i="10"/>
  <c r="AV199" i="10"/>
  <c r="AU199" i="10"/>
  <c r="AS199" i="10"/>
  <c r="AR199" i="10"/>
  <c r="AQ199" i="10"/>
  <c r="AV198" i="10"/>
  <c r="AU198" i="10"/>
  <c r="AS198" i="10"/>
  <c r="AR198" i="10"/>
  <c r="AQ198" i="10"/>
  <c r="AV197" i="10"/>
  <c r="AU197" i="10"/>
  <c r="AS197" i="10"/>
  <c r="AR197" i="10"/>
  <c r="AQ197" i="10"/>
  <c r="AV193" i="10"/>
  <c r="AU193" i="10"/>
  <c r="AS193" i="10"/>
  <c r="AR193" i="10"/>
  <c r="AQ193" i="10"/>
  <c r="AV191" i="10"/>
  <c r="AU191" i="10"/>
  <c r="AS191" i="10"/>
  <c r="AR191" i="10"/>
  <c r="AQ191" i="10"/>
  <c r="AV190" i="10"/>
  <c r="AU190" i="10"/>
  <c r="AS190" i="10"/>
  <c r="AR190" i="10"/>
  <c r="AQ190" i="10"/>
  <c r="AV189" i="10"/>
  <c r="AU189" i="10"/>
  <c r="AS189" i="10"/>
  <c r="AR189" i="10"/>
  <c r="AQ189" i="10"/>
  <c r="AV188" i="10"/>
  <c r="AU188" i="10"/>
  <c r="AS188" i="10"/>
  <c r="AR188" i="10"/>
  <c r="AQ188" i="10"/>
  <c r="AV187" i="10"/>
  <c r="AU187" i="10"/>
  <c r="AS187" i="10"/>
  <c r="AR187" i="10"/>
  <c r="AQ187" i="10"/>
  <c r="AV185" i="10"/>
  <c r="AU185" i="10"/>
  <c r="AS185" i="10"/>
  <c r="AR185" i="10"/>
  <c r="AQ185" i="10"/>
  <c r="AV184" i="10"/>
  <c r="AU184" i="10"/>
  <c r="AS184" i="10"/>
  <c r="AR184" i="10"/>
  <c r="AQ184" i="10"/>
  <c r="AV183" i="10"/>
  <c r="AU183" i="10"/>
  <c r="AS183" i="10"/>
  <c r="AR183" i="10"/>
  <c r="AQ183" i="10"/>
  <c r="AV182" i="10"/>
  <c r="AU182" i="10"/>
  <c r="AS182" i="10"/>
  <c r="AR182" i="10"/>
  <c r="AQ182" i="10"/>
  <c r="AV178" i="10"/>
  <c r="AU178" i="10"/>
  <c r="AS178" i="10"/>
  <c r="AR178" i="10"/>
  <c r="AQ178" i="10"/>
  <c r="AV176" i="10"/>
  <c r="AU176" i="10"/>
  <c r="AS176" i="10"/>
  <c r="AR176" i="10"/>
  <c r="AQ176" i="10"/>
  <c r="AV175" i="10"/>
  <c r="AU175" i="10"/>
  <c r="AS175" i="10"/>
  <c r="AR175" i="10"/>
  <c r="AQ175" i="10"/>
  <c r="AV174" i="10"/>
  <c r="AU174" i="10"/>
  <c r="AS174" i="10"/>
  <c r="AR174" i="10"/>
  <c r="AQ174" i="10"/>
  <c r="AV173" i="10"/>
  <c r="AU173" i="10"/>
  <c r="AS173" i="10"/>
  <c r="AR173" i="10"/>
  <c r="AQ173" i="10"/>
  <c r="AV172" i="10"/>
  <c r="AU172" i="10"/>
  <c r="AS172" i="10"/>
  <c r="AR172" i="10"/>
  <c r="AQ172" i="10"/>
  <c r="AV170" i="10"/>
  <c r="AU170" i="10"/>
  <c r="AS170" i="10"/>
  <c r="AR170" i="10"/>
  <c r="AQ170" i="10"/>
  <c r="AV169" i="10"/>
  <c r="AU169" i="10"/>
  <c r="AS169" i="10"/>
  <c r="AR169" i="10"/>
  <c r="AQ169" i="10"/>
  <c r="AV168" i="10"/>
  <c r="AU168" i="10"/>
  <c r="AS168" i="10"/>
  <c r="AR168" i="10"/>
  <c r="AQ168" i="10"/>
  <c r="AV167" i="10"/>
  <c r="AU167" i="10"/>
  <c r="AS167" i="10"/>
  <c r="AR167" i="10"/>
  <c r="AQ167" i="10"/>
  <c r="AV166" i="10"/>
  <c r="AU166" i="10"/>
  <c r="AS166" i="10"/>
  <c r="AR166" i="10"/>
  <c r="AQ166" i="10"/>
  <c r="AV165" i="10"/>
  <c r="AU165" i="10"/>
  <c r="AS165" i="10"/>
  <c r="AR165" i="10"/>
  <c r="AQ165" i="10"/>
  <c r="AV156" i="10"/>
  <c r="AU156" i="10"/>
  <c r="AS156" i="10"/>
  <c r="AR156" i="10"/>
  <c r="AQ156" i="10"/>
  <c r="AV154" i="10"/>
  <c r="AU154" i="10"/>
  <c r="AS154" i="10"/>
  <c r="AR154" i="10"/>
  <c r="AQ154" i="10"/>
  <c r="AV153" i="10"/>
  <c r="AU153" i="10"/>
  <c r="AS153" i="10"/>
  <c r="AR153" i="10"/>
  <c r="AQ153" i="10"/>
  <c r="AV152" i="10"/>
  <c r="AU152" i="10"/>
  <c r="AS152" i="10"/>
  <c r="AR152" i="10"/>
  <c r="AQ152" i="10"/>
  <c r="AV151" i="10"/>
  <c r="AU151" i="10"/>
  <c r="AS151" i="10"/>
  <c r="AR151" i="10"/>
  <c r="AQ151" i="10"/>
  <c r="AV149" i="10"/>
  <c r="AU149" i="10"/>
  <c r="AS149" i="10"/>
  <c r="AR149" i="10"/>
  <c r="AQ149" i="10"/>
  <c r="AV141" i="10"/>
  <c r="AU141" i="10"/>
  <c r="AS141" i="10"/>
  <c r="AR141" i="10"/>
  <c r="AQ141" i="10"/>
  <c r="AV140" i="10"/>
  <c r="AU140" i="10"/>
  <c r="AS140" i="10"/>
  <c r="AR140" i="10"/>
  <c r="AQ140" i="10"/>
  <c r="AV138" i="10"/>
  <c r="AU138" i="10"/>
  <c r="AS138" i="10"/>
  <c r="AR138" i="10"/>
  <c r="AQ138" i="10"/>
  <c r="AV134" i="10"/>
  <c r="AU134" i="10"/>
  <c r="AS134" i="10"/>
  <c r="AR134" i="10"/>
  <c r="AQ134" i="10"/>
  <c r="AV133" i="10"/>
  <c r="AU133" i="10"/>
  <c r="AS133" i="10"/>
  <c r="AR133" i="10"/>
  <c r="AQ133" i="10"/>
  <c r="AV132" i="10"/>
  <c r="AU132" i="10"/>
  <c r="AS132" i="10"/>
  <c r="AR132" i="10"/>
  <c r="AQ132" i="10"/>
  <c r="AV131" i="10"/>
  <c r="AU131" i="10"/>
  <c r="AS131" i="10"/>
  <c r="AR131" i="10"/>
  <c r="AQ131" i="10"/>
  <c r="AV130" i="10"/>
  <c r="AU130" i="10"/>
  <c r="AS130" i="10"/>
  <c r="AR130" i="10"/>
  <c r="AQ130" i="10"/>
  <c r="AV127" i="10"/>
  <c r="AU127" i="10"/>
  <c r="AS127" i="10"/>
  <c r="AR127" i="10"/>
  <c r="AQ127" i="10"/>
  <c r="AV125" i="10"/>
  <c r="AU125" i="10"/>
  <c r="AS125" i="10"/>
  <c r="AR125" i="10"/>
  <c r="AQ125" i="10"/>
  <c r="AV124" i="10"/>
  <c r="AU124" i="10"/>
  <c r="AS124" i="10"/>
  <c r="AR124" i="10"/>
  <c r="AQ124" i="10"/>
  <c r="AV123" i="10"/>
  <c r="AU123" i="10"/>
  <c r="AS123" i="10"/>
  <c r="AR123" i="10"/>
  <c r="AQ123" i="10"/>
  <c r="AV122" i="10"/>
  <c r="AU122" i="10"/>
  <c r="AS122" i="10"/>
  <c r="AR122" i="10"/>
  <c r="AQ122" i="10"/>
  <c r="AV119" i="10"/>
  <c r="AU119" i="10"/>
  <c r="AS119" i="10"/>
  <c r="AR119" i="10"/>
  <c r="AQ119" i="10"/>
  <c r="AV118" i="10"/>
  <c r="AU118" i="10"/>
  <c r="AS118" i="10"/>
  <c r="AR118" i="10"/>
  <c r="AQ118" i="10"/>
  <c r="AV117" i="10"/>
  <c r="AU117" i="10"/>
  <c r="AS117" i="10"/>
  <c r="AR117" i="10"/>
  <c r="AQ117" i="10"/>
  <c r="AV116" i="10"/>
  <c r="AU116" i="10"/>
  <c r="AS116" i="10"/>
  <c r="AR116" i="10"/>
  <c r="AQ116" i="10"/>
  <c r="AV115" i="10"/>
  <c r="AU115" i="10"/>
  <c r="AS115" i="10"/>
  <c r="AR115" i="10"/>
  <c r="AQ115" i="10"/>
  <c r="AV114" i="10"/>
  <c r="AU114" i="10"/>
  <c r="AS114" i="10"/>
  <c r="AR114" i="10"/>
  <c r="AQ114" i="10"/>
  <c r="AV113" i="10"/>
  <c r="AU113" i="10"/>
  <c r="AS113" i="10"/>
  <c r="AR113" i="10"/>
  <c r="AQ113" i="10"/>
  <c r="AV110" i="10"/>
  <c r="AU110" i="10"/>
  <c r="AS110" i="10"/>
  <c r="AR110" i="10"/>
  <c r="AQ110" i="10"/>
  <c r="AV109" i="10"/>
  <c r="AU109" i="10"/>
  <c r="AS109" i="10"/>
  <c r="AR109" i="10"/>
  <c r="AQ109" i="10"/>
  <c r="AV108" i="10"/>
  <c r="AU108" i="10"/>
  <c r="AS108" i="10"/>
  <c r="AR108" i="10"/>
  <c r="AQ108" i="10"/>
  <c r="AV107" i="10"/>
  <c r="AU107" i="10"/>
  <c r="AS107" i="10"/>
  <c r="AR107" i="10"/>
  <c r="AQ107" i="10"/>
  <c r="AV106" i="10"/>
  <c r="AU106" i="10"/>
  <c r="AS106" i="10"/>
  <c r="AR106" i="10"/>
  <c r="AQ106" i="10"/>
  <c r="AV105" i="10"/>
  <c r="AU105" i="10"/>
  <c r="AS105" i="10"/>
  <c r="AR105" i="10"/>
  <c r="AQ105" i="10"/>
  <c r="AV102" i="10"/>
  <c r="AU102" i="10"/>
  <c r="AS102" i="10"/>
  <c r="AR102" i="10"/>
  <c r="AQ102" i="10"/>
  <c r="AV100" i="10"/>
  <c r="AU100" i="10"/>
  <c r="AS100" i="10"/>
  <c r="AR100" i="10"/>
  <c r="AQ100" i="10"/>
  <c r="AV99" i="10"/>
  <c r="AU99" i="10"/>
  <c r="AS99" i="10"/>
  <c r="AR99" i="10"/>
  <c r="AQ99" i="10"/>
  <c r="AV98" i="10"/>
  <c r="AU98" i="10"/>
  <c r="AS98" i="10"/>
  <c r="AR98" i="10"/>
  <c r="AQ98" i="10"/>
  <c r="AV97" i="10"/>
  <c r="AU97" i="10"/>
  <c r="AS97" i="10"/>
  <c r="AR97" i="10"/>
  <c r="AQ97" i="10"/>
  <c r="AV96" i="10"/>
  <c r="AU96" i="10"/>
  <c r="AS96" i="10"/>
  <c r="AR96" i="10"/>
  <c r="AQ96" i="10"/>
  <c r="AV95" i="10"/>
  <c r="AU95" i="10"/>
  <c r="AS95" i="10"/>
  <c r="AR95" i="10"/>
  <c r="AQ95" i="10"/>
  <c r="AV94" i="10"/>
  <c r="AU94" i="10"/>
  <c r="AS94" i="10"/>
  <c r="AR94" i="10"/>
  <c r="AQ94" i="10"/>
  <c r="AV93" i="10"/>
  <c r="AU93" i="10"/>
  <c r="AS93" i="10"/>
  <c r="AR93" i="10"/>
  <c r="AQ93" i="10"/>
  <c r="AV92" i="10"/>
  <c r="AU92" i="10"/>
  <c r="AS92" i="10"/>
  <c r="AR92" i="10"/>
  <c r="AQ92" i="10"/>
  <c r="AV91" i="10"/>
  <c r="AU91" i="10"/>
  <c r="AS91" i="10"/>
  <c r="AR91" i="10"/>
  <c r="AQ91" i="10"/>
  <c r="AV88" i="10"/>
  <c r="AU88" i="10"/>
  <c r="AS88" i="10"/>
  <c r="AR88" i="10"/>
  <c r="AQ88" i="10"/>
  <c r="AV87" i="10"/>
  <c r="AU87" i="10"/>
  <c r="AS87" i="10"/>
  <c r="AR87" i="10"/>
  <c r="AQ87" i="10"/>
  <c r="AV86" i="10"/>
  <c r="AU86" i="10"/>
  <c r="AS86" i="10"/>
  <c r="AR86" i="10"/>
  <c r="AQ86" i="10"/>
  <c r="AV85" i="10"/>
  <c r="AU85" i="10"/>
  <c r="AS85" i="10"/>
  <c r="AR85" i="10"/>
  <c r="AQ85" i="10"/>
  <c r="AV84" i="10"/>
  <c r="AU84" i="10"/>
  <c r="AS84" i="10"/>
  <c r="AR84" i="10"/>
  <c r="AQ84" i="10"/>
  <c r="AV83" i="10"/>
  <c r="AU83" i="10"/>
  <c r="AS83" i="10"/>
  <c r="AR83" i="10"/>
  <c r="AQ83" i="10"/>
  <c r="AV82" i="10"/>
  <c r="AU82" i="10"/>
  <c r="AS82" i="10"/>
  <c r="AR82" i="10"/>
  <c r="AQ82" i="10"/>
  <c r="AV81" i="10"/>
  <c r="AU81" i="10"/>
  <c r="AS81" i="10"/>
  <c r="AR81" i="10"/>
  <c r="AQ81" i="10"/>
  <c r="AV78" i="10"/>
  <c r="AU78" i="10"/>
  <c r="AS78" i="10"/>
  <c r="AR78" i="10"/>
  <c r="AQ78" i="10"/>
  <c r="AV77" i="10"/>
  <c r="AU77" i="10"/>
  <c r="AS77" i="10"/>
  <c r="AR77" i="10"/>
  <c r="AQ77" i="10"/>
  <c r="AV69" i="10"/>
  <c r="AV71" i="10" s="1"/>
  <c r="AU69" i="10"/>
  <c r="AU71" i="10" s="1"/>
  <c r="AS69" i="10"/>
  <c r="AR69" i="10"/>
  <c r="AR71" i="10" s="1"/>
  <c r="AQ69" i="10"/>
  <c r="AQ71" i="10" s="1"/>
  <c r="AV67" i="10"/>
  <c r="AU67" i="10"/>
  <c r="AS67" i="10"/>
  <c r="AR67" i="10"/>
  <c r="AQ67" i="10"/>
  <c r="AV65" i="10"/>
  <c r="AV70" i="10" s="1"/>
  <c r="AU65" i="10"/>
  <c r="AU70" i="10" s="1"/>
  <c r="AS65" i="10"/>
  <c r="AR65" i="10"/>
  <c r="AR70" i="10" s="1"/>
  <c r="AQ65" i="10"/>
  <c r="AQ70" i="10" s="1"/>
  <c r="AV63" i="10"/>
  <c r="AU63" i="10"/>
  <c r="AS63" i="10"/>
  <c r="AR63" i="10"/>
  <c r="AQ63" i="10"/>
  <c r="AV60" i="10"/>
  <c r="AV61" i="10" s="1"/>
  <c r="AU60" i="10"/>
  <c r="AU61" i="10" s="1"/>
  <c r="AS60" i="10"/>
  <c r="AR60" i="10"/>
  <c r="AR61" i="10" s="1"/>
  <c r="AQ60" i="10"/>
  <c r="AQ61" i="10" s="1"/>
  <c r="AV59" i="10"/>
  <c r="AU59" i="10"/>
  <c r="AS59" i="10"/>
  <c r="AR59" i="10"/>
  <c r="AQ59" i="10"/>
  <c r="AV58" i="10"/>
  <c r="AU58" i="10"/>
  <c r="AS58" i="10"/>
  <c r="AR58" i="10"/>
  <c r="AQ58" i="10"/>
  <c r="AR56" i="10"/>
  <c r="AQ56" i="10"/>
  <c r="AV55" i="10"/>
  <c r="AV56" i="10" s="1"/>
  <c r="AU55" i="10"/>
  <c r="AU56" i="10" s="1"/>
  <c r="AS55" i="10"/>
  <c r="AR55" i="10"/>
  <c r="AQ55" i="10"/>
  <c r="AV54" i="10"/>
  <c r="AU54" i="10"/>
  <c r="AS54" i="10"/>
  <c r="AR54" i="10"/>
  <c r="AQ54" i="10"/>
  <c r="AV53" i="10"/>
  <c r="AU53" i="10"/>
  <c r="AS53" i="10"/>
  <c r="AR53" i="10"/>
  <c r="AQ53" i="10"/>
  <c r="AV52" i="10"/>
  <c r="AU52" i="10"/>
  <c r="AS52" i="10"/>
  <c r="AR52" i="10"/>
  <c r="AQ52" i="10"/>
  <c r="AV51" i="10"/>
  <c r="AU51" i="10"/>
  <c r="AS51" i="10"/>
  <c r="AR51" i="10"/>
  <c r="AQ51" i="10"/>
  <c r="AV50" i="10"/>
  <c r="AU50" i="10"/>
  <c r="AS50" i="10"/>
  <c r="AR50" i="10"/>
  <c r="AQ50" i="10"/>
  <c r="AV49" i="10"/>
  <c r="AU49" i="10"/>
  <c r="AS49" i="10"/>
  <c r="AR49" i="10"/>
  <c r="AQ49" i="10"/>
  <c r="AV46" i="10"/>
  <c r="AV47" i="10" s="1"/>
  <c r="AU46" i="10"/>
  <c r="AU47" i="10" s="1"/>
  <c r="AS46" i="10"/>
  <c r="AR46" i="10"/>
  <c r="AR47" i="10" s="1"/>
  <c r="AQ46" i="10"/>
  <c r="AQ47" i="10" s="1"/>
  <c r="AV42" i="10"/>
  <c r="AU42" i="10"/>
  <c r="AS42" i="10"/>
  <c r="AR42" i="10"/>
  <c r="AQ42" i="10"/>
  <c r="AV39" i="10"/>
  <c r="AV40" i="10" s="1"/>
  <c r="AU39" i="10"/>
  <c r="AU40" i="10" s="1"/>
  <c r="AS39" i="10"/>
  <c r="AS40" i="10" s="1"/>
  <c r="AR39" i="10"/>
  <c r="AR40" i="10" s="1"/>
  <c r="AQ39" i="10"/>
  <c r="AQ40" i="10" s="1"/>
  <c r="AV38" i="10"/>
  <c r="AU38" i="10"/>
  <c r="AS38" i="10"/>
  <c r="AR38" i="10"/>
  <c r="AQ38" i="10"/>
  <c r="AV37" i="10"/>
  <c r="AU37" i="10"/>
  <c r="AS37" i="10"/>
  <c r="AR37" i="10"/>
  <c r="AQ37" i="10"/>
  <c r="AV36" i="10"/>
  <c r="AU36" i="10"/>
  <c r="AS36" i="10"/>
  <c r="AR36" i="10"/>
  <c r="AQ36" i="10"/>
  <c r="AV35" i="10"/>
  <c r="AU35" i="10"/>
  <c r="AS35" i="10"/>
  <c r="AR35" i="10"/>
  <c r="AQ35" i="10"/>
  <c r="AV34" i="10"/>
  <c r="AU34" i="10"/>
  <c r="AS34" i="10"/>
  <c r="AR34" i="10"/>
  <c r="AQ34" i="10"/>
  <c r="AV33" i="10"/>
  <c r="AU33" i="10"/>
  <c r="AS33" i="10"/>
  <c r="AR33" i="10"/>
  <c r="AQ33" i="10"/>
  <c r="AV30" i="10"/>
  <c r="AV31" i="10" s="1"/>
  <c r="AU30" i="10"/>
  <c r="AU31" i="10" s="1"/>
  <c r="AS30" i="10"/>
  <c r="AS31" i="10" s="1"/>
  <c r="AR30" i="10"/>
  <c r="AR31" i="10" s="1"/>
  <c r="AQ30" i="10"/>
  <c r="AQ31" i="10" s="1"/>
  <c r="AV29" i="10"/>
  <c r="AU29" i="10"/>
  <c r="AS29" i="10"/>
  <c r="AR29" i="10"/>
  <c r="AQ29" i="10"/>
  <c r="AV28" i="10"/>
  <c r="AU28" i="10"/>
  <c r="AS28" i="10"/>
  <c r="AR28" i="10"/>
  <c r="AQ28" i="10"/>
  <c r="AV27" i="10"/>
  <c r="AU27" i="10"/>
  <c r="AS27" i="10"/>
  <c r="AR27" i="10"/>
  <c r="AQ27" i="10"/>
  <c r="AV26" i="10"/>
  <c r="AU26" i="10"/>
  <c r="AS26" i="10"/>
  <c r="AR26" i="10"/>
  <c r="AQ26" i="10"/>
  <c r="AV23" i="10"/>
  <c r="AV24" i="10" s="1"/>
  <c r="AU23" i="10"/>
  <c r="AU24" i="10" s="1"/>
  <c r="AS23" i="10"/>
  <c r="AS24" i="10" s="1"/>
  <c r="AR23" i="10"/>
  <c r="AR24" i="10" s="1"/>
  <c r="AQ23" i="10"/>
  <c r="AQ24" i="10" s="1"/>
  <c r="AV22" i="10"/>
  <c r="AU22" i="10"/>
  <c r="AS22" i="10"/>
  <c r="AR22" i="10"/>
  <c r="AQ22" i="10"/>
  <c r="AV21" i="10"/>
  <c r="AU21" i="10"/>
  <c r="AS21" i="10"/>
  <c r="AR21" i="10"/>
  <c r="AQ21" i="10"/>
  <c r="AV20" i="10"/>
  <c r="AU20" i="10"/>
  <c r="AS20" i="10"/>
  <c r="AR20" i="10"/>
  <c r="AQ20" i="10"/>
  <c r="AR18" i="10"/>
  <c r="AQ18" i="10"/>
  <c r="AV17" i="10"/>
  <c r="AV18" i="10" s="1"/>
  <c r="AU17" i="10"/>
  <c r="AU18" i="10" s="1"/>
  <c r="AS17" i="10"/>
  <c r="AS18" i="10" s="1"/>
  <c r="AR17" i="10"/>
  <c r="AQ17" i="10"/>
  <c r="AV16" i="10"/>
  <c r="AU16" i="10"/>
  <c r="AS16" i="10"/>
  <c r="AR16" i="10"/>
  <c r="AQ16" i="10"/>
  <c r="AV15" i="10"/>
  <c r="AU15" i="10"/>
  <c r="AS15" i="10"/>
  <c r="AR15" i="10"/>
  <c r="AQ15" i="10"/>
  <c r="AV14" i="10"/>
  <c r="AU14" i="10"/>
  <c r="AS14" i="10"/>
  <c r="AR14" i="10"/>
  <c r="AQ14" i="10"/>
  <c r="AV13" i="10"/>
  <c r="AU13" i="10"/>
  <c r="AS13" i="10"/>
  <c r="AR13" i="10"/>
  <c r="AQ13" i="10"/>
  <c r="AV11" i="10"/>
  <c r="AU11" i="10"/>
  <c r="AS11" i="10"/>
  <c r="AR11" i="10"/>
  <c r="AQ11" i="10"/>
  <c r="AU287" i="11"/>
  <c r="AS287" i="11"/>
  <c r="AQ287" i="11"/>
  <c r="AU285" i="11"/>
  <c r="AS285" i="11"/>
  <c r="AQ285" i="11"/>
  <c r="AV283" i="11"/>
  <c r="AU283" i="11"/>
  <c r="AT283" i="11"/>
  <c r="AS283" i="11"/>
  <c r="AR283" i="11"/>
  <c r="AQ283" i="11"/>
  <c r="AV282" i="11"/>
  <c r="AU282" i="11"/>
  <c r="AS282" i="11"/>
  <c r="AR282" i="11"/>
  <c r="AQ282" i="11"/>
  <c r="AV281" i="11"/>
  <c r="AU281" i="11"/>
  <c r="AT281" i="11"/>
  <c r="AS281" i="11"/>
  <c r="AR281" i="11"/>
  <c r="AQ281" i="11"/>
  <c r="AV280" i="11"/>
  <c r="AU280" i="11"/>
  <c r="AS280" i="11"/>
  <c r="AR280" i="11"/>
  <c r="AQ280" i="11"/>
  <c r="AV278" i="11"/>
  <c r="AU278" i="11"/>
  <c r="AT278" i="11"/>
  <c r="AS278" i="11"/>
  <c r="AR278" i="11"/>
  <c r="AQ278" i="11"/>
  <c r="AV277" i="11"/>
  <c r="AU277" i="11"/>
  <c r="AS277" i="11"/>
  <c r="AR277" i="11"/>
  <c r="AQ277" i="11"/>
  <c r="AV275" i="11"/>
  <c r="AU275" i="11"/>
  <c r="AT275" i="11"/>
  <c r="AS275" i="11"/>
  <c r="AR275" i="11"/>
  <c r="AQ275" i="11"/>
  <c r="AV274" i="11"/>
  <c r="AU274" i="11"/>
  <c r="AS274" i="11"/>
  <c r="AR274" i="11"/>
  <c r="AQ274" i="11"/>
  <c r="AU271" i="11"/>
  <c r="AS271" i="11"/>
  <c r="AQ271" i="11"/>
  <c r="AU270" i="11"/>
  <c r="AS270" i="11"/>
  <c r="AQ270" i="11"/>
  <c r="AU269" i="11"/>
  <c r="AS269" i="11"/>
  <c r="AQ269" i="11"/>
  <c r="AU268" i="11"/>
  <c r="AS268" i="11"/>
  <c r="AQ268" i="11"/>
  <c r="AV266" i="11"/>
  <c r="AU266" i="11"/>
  <c r="AT266" i="11"/>
  <c r="AS266" i="11"/>
  <c r="AR266" i="11"/>
  <c r="AQ266" i="11"/>
  <c r="AV265" i="11"/>
  <c r="AU265" i="11"/>
  <c r="AS265" i="11"/>
  <c r="AR265" i="11"/>
  <c r="AQ265" i="11"/>
  <c r="AV264" i="11"/>
  <c r="AU264" i="11"/>
  <c r="AT264" i="11"/>
  <c r="AS264" i="11"/>
  <c r="AR264" i="11"/>
  <c r="AQ264" i="11"/>
  <c r="AV263" i="11"/>
  <c r="AU263" i="11"/>
  <c r="AS263" i="11"/>
  <c r="AR263" i="11"/>
  <c r="AQ263" i="11"/>
  <c r="AV262" i="11"/>
  <c r="AU262" i="11"/>
  <c r="AT262" i="11"/>
  <c r="AS262" i="11"/>
  <c r="AR262" i="11"/>
  <c r="AQ262" i="11"/>
  <c r="AV260" i="11"/>
  <c r="AU260" i="11"/>
  <c r="AS260" i="11"/>
  <c r="AR260" i="11"/>
  <c r="AQ260" i="11"/>
  <c r="AV259" i="11"/>
  <c r="AU259" i="11"/>
  <c r="AT259" i="11"/>
  <c r="AS259" i="11"/>
  <c r="AR259" i="11"/>
  <c r="AQ259" i="11"/>
  <c r="AV258" i="11"/>
  <c r="AU258" i="11"/>
  <c r="AS258" i="11"/>
  <c r="AR258" i="11"/>
  <c r="AQ258" i="11"/>
  <c r="AV257" i="11"/>
  <c r="AU257" i="11"/>
  <c r="AT257" i="11"/>
  <c r="AS257" i="11"/>
  <c r="AR257" i="11"/>
  <c r="AQ257" i="11"/>
  <c r="AV256" i="11"/>
  <c r="AU256" i="11"/>
  <c r="AS256" i="11"/>
  <c r="AR256" i="11"/>
  <c r="AQ256" i="11"/>
  <c r="AV254" i="11"/>
  <c r="AU254" i="11"/>
  <c r="AT254" i="11"/>
  <c r="AS254" i="11"/>
  <c r="AR254" i="11"/>
  <c r="AQ254" i="11"/>
  <c r="AV253" i="11"/>
  <c r="AU253" i="11"/>
  <c r="AS253" i="11"/>
  <c r="AR253" i="11"/>
  <c r="AQ253" i="11"/>
  <c r="AV252" i="11"/>
  <c r="AU252" i="11"/>
  <c r="AT252" i="11"/>
  <c r="AS252" i="11"/>
  <c r="AR252" i="11"/>
  <c r="AQ252" i="11"/>
  <c r="AV251" i="11"/>
  <c r="AU251" i="11"/>
  <c r="AS251" i="11"/>
  <c r="AR251" i="11"/>
  <c r="AQ251" i="11"/>
  <c r="AV250" i="11"/>
  <c r="AU250" i="11"/>
  <c r="AT250" i="11"/>
  <c r="AS250" i="11"/>
  <c r="AR250" i="11"/>
  <c r="AQ250" i="11"/>
  <c r="AV249" i="11"/>
  <c r="AU249" i="11"/>
  <c r="AS249" i="11"/>
  <c r="AR249" i="11"/>
  <c r="AQ249" i="11"/>
  <c r="AU240" i="11"/>
  <c r="AS240" i="11"/>
  <c r="AQ240" i="11"/>
  <c r="AU238" i="11"/>
  <c r="AS238" i="11"/>
  <c r="AQ238" i="11"/>
  <c r="AU237" i="11"/>
  <c r="AS237" i="11"/>
  <c r="AQ237" i="11"/>
  <c r="AU236" i="11"/>
  <c r="AS236" i="11"/>
  <c r="AQ236" i="11"/>
  <c r="AU235" i="11"/>
  <c r="AS235" i="11"/>
  <c r="AQ235" i="11"/>
  <c r="AU232" i="11"/>
  <c r="AS232" i="11"/>
  <c r="AQ232" i="11"/>
  <c r="AU231" i="11"/>
  <c r="AS231" i="11"/>
  <c r="AQ231" i="11"/>
  <c r="AU230" i="11"/>
  <c r="AS230" i="11"/>
  <c r="AQ230" i="11"/>
  <c r="AU229" i="11"/>
  <c r="AS229" i="11"/>
  <c r="AQ229" i="11"/>
  <c r="AU228" i="11"/>
  <c r="AS228" i="11"/>
  <c r="AQ228" i="11"/>
  <c r="AU225" i="11"/>
  <c r="AS225" i="11"/>
  <c r="AQ225" i="11"/>
  <c r="AU217" i="11"/>
  <c r="AS217" i="11"/>
  <c r="AQ217" i="11"/>
  <c r="AV215" i="11"/>
  <c r="AU215" i="11"/>
  <c r="AT215" i="11"/>
  <c r="AS215" i="11"/>
  <c r="AR215" i="11"/>
  <c r="AQ215" i="11"/>
  <c r="AU212" i="11"/>
  <c r="AS212" i="11"/>
  <c r="AQ212" i="11"/>
  <c r="AU210" i="11"/>
  <c r="AS210" i="11"/>
  <c r="AQ210" i="11"/>
  <c r="AU208" i="11"/>
  <c r="AS208" i="11"/>
  <c r="AQ208" i="11"/>
  <c r="AU206" i="11"/>
  <c r="AS206" i="11"/>
  <c r="AQ206" i="11"/>
  <c r="AU204" i="11"/>
  <c r="AS204" i="11"/>
  <c r="AQ204" i="11"/>
  <c r="AU203" i="11"/>
  <c r="AS203" i="11"/>
  <c r="AQ203" i="11"/>
  <c r="AV202" i="11"/>
  <c r="AU202" i="11"/>
  <c r="AS202" i="11"/>
  <c r="AR202" i="11"/>
  <c r="AQ202" i="11"/>
  <c r="AV200" i="11"/>
  <c r="AU200" i="11"/>
  <c r="AT200" i="11"/>
  <c r="AS200" i="11"/>
  <c r="AR200" i="11"/>
  <c r="AQ200" i="11"/>
  <c r="AV199" i="11"/>
  <c r="AU199" i="11"/>
  <c r="AS199" i="11"/>
  <c r="AR199" i="11"/>
  <c r="AQ199" i="11"/>
  <c r="AV198" i="11"/>
  <c r="AU198" i="11"/>
  <c r="AT198" i="11"/>
  <c r="AS198" i="11"/>
  <c r="AR198" i="11"/>
  <c r="AQ198" i="11"/>
  <c r="AV197" i="11"/>
  <c r="AU197" i="11"/>
  <c r="AS197" i="11"/>
  <c r="AR197" i="11"/>
  <c r="AQ197" i="11"/>
  <c r="AV193" i="11"/>
  <c r="AU193" i="11"/>
  <c r="AT193" i="11"/>
  <c r="AS193" i="11"/>
  <c r="AR193" i="11"/>
  <c r="AQ193" i="11"/>
  <c r="AV191" i="11"/>
  <c r="AU191" i="11"/>
  <c r="AS191" i="11"/>
  <c r="AR191" i="11"/>
  <c r="AQ191" i="11"/>
  <c r="AV190" i="11"/>
  <c r="AU190" i="11"/>
  <c r="AT190" i="11"/>
  <c r="AS190" i="11"/>
  <c r="AR190" i="11"/>
  <c r="AQ190" i="11"/>
  <c r="AV189" i="11"/>
  <c r="AU189" i="11"/>
  <c r="AS189" i="11"/>
  <c r="AR189" i="11"/>
  <c r="AQ189" i="11"/>
  <c r="AV188" i="11"/>
  <c r="AU188" i="11"/>
  <c r="AT188" i="11"/>
  <c r="AS188" i="11"/>
  <c r="AR188" i="11"/>
  <c r="AQ188" i="11"/>
  <c r="AV187" i="11"/>
  <c r="AU187" i="11"/>
  <c r="AS187" i="11"/>
  <c r="AR187" i="11"/>
  <c r="AQ187" i="11"/>
  <c r="AV185" i="11"/>
  <c r="AU185" i="11"/>
  <c r="AT185" i="11"/>
  <c r="AS185" i="11"/>
  <c r="AR185" i="11"/>
  <c r="AQ185" i="11"/>
  <c r="AV184" i="11"/>
  <c r="AU184" i="11"/>
  <c r="AS184" i="11"/>
  <c r="AR184" i="11"/>
  <c r="AQ184" i="11"/>
  <c r="AV183" i="11"/>
  <c r="AU183" i="11"/>
  <c r="AT183" i="11"/>
  <c r="AS183" i="11"/>
  <c r="AR183" i="11"/>
  <c r="AQ183" i="11"/>
  <c r="AV182" i="11"/>
  <c r="AU182" i="11"/>
  <c r="AS182" i="11"/>
  <c r="AR182" i="11"/>
  <c r="AQ182" i="11"/>
  <c r="AU178" i="11"/>
  <c r="AS178" i="11"/>
  <c r="AQ178" i="11"/>
  <c r="AV176" i="11"/>
  <c r="AU176" i="11"/>
  <c r="AS176" i="11"/>
  <c r="AR176" i="11"/>
  <c r="AQ176" i="11"/>
  <c r="AV175" i="11"/>
  <c r="AU175" i="11"/>
  <c r="AT175" i="11"/>
  <c r="AS175" i="11"/>
  <c r="AR175" i="11"/>
  <c r="AQ175" i="11"/>
  <c r="AV174" i="11"/>
  <c r="AU174" i="11"/>
  <c r="AS174" i="11"/>
  <c r="AR174" i="11"/>
  <c r="AQ174" i="11"/>
  <c r="AV173" i="11"/>
  <c r="AU173" i="11"/>
  <c r="AT173" i="11"/>
  <c r="AS173" i="11"/>
  <c r="AR173" i="11"/>
  <c r="AQ173" i="11"/>
  <c r="AV172" i="11"/>
  <c r="AU172" i="11"/>
  <c r="AS172" i="11"/>
  <c r="AR172" i="11"/>
  <c r="AQ172" i="11"/>
  <c r="AU170" i="11"/>
  <c r="AS170" i="11"/>
  <c r="AQ170" i="11"/>
  <c r="AV169" i="11"/>
  <c r="AU169" i="11"/>
  <c r="AS169" i="11"/>
  <c r="AR169" i="11"/>
  <c r="AQ169" i="11"/>
  <c r="AU168" i="11"/>
  <c r="AS168" i="11"/>
  <c r="AQ168" i="11"/>
  <c r="AU167" i="11"/>
  <c r="AS167" i="11"/>
  <c r="AQ167" i="11"/>
  <c r="AU166" i="11"/>
  <c r="AS166" i="11"/>
  <c r="AQ166" i="11"/>
  <c r="AU165" i="11"/>
  <c r="AS165" i="11"/>
  <c r="AQ165" i="11"/>
  <c r="AV156" i="11"/>
  <c r="AU156" i="11"/>
  <c r="AT156" i="11"/>
  <c r="AS156" i="11"/>
  <c r="AR156" i="11"/>
  <c r="AQ156" i="11"/>
  <c r="AV154" i="11"/>
  <c r="AU154" i="11"/>
  <c r="AS154" i="11"/>
  <c r="AR154" i="11"/>
  <c r="AQ154" i="11"/>
  <c r="AV153" i="11"/>
  <c r="AU153" i="11"/>
  <c r="AT153" i="11"/>
  <c r="AS153" i="11"/>
  <c r="AR153" i="11"/>
  <c r="AQ153" i="11"/>
  <c r="AV152" i="11"/>
  <c r="AU152" i="11"/>
  <c r="AS152" i="11"/>
  <c r="AR152" i="11"/>
  <c r="AQ152" i="11"/>
  <c r="AV151" i="11"/>
  <c r="AU151" i="11"/>
  <c r="AT151" i="11"/>
  <c r="AS151" i="11"/>
  <c r="AR151" i="11"/>
  <c r="AQ151" i="11"/>
  <c r="AV149" i="11"/>
  <c r="AU149" i="11"/>
  <c r="AS149" i="11"/>
  <c r="AR149" i="11"/>
  <c r="AQ149" i="11"/>
  <c r="AV141" i="11"/>
  <c r="AU141" i="11"/>
  <c r="AT141" i="11"/>
  <c r="AS141" i="11"/>
  <c r="AR141" i="11"/>
  <c r="AQ141" i="11"/>
  <c r="AV140" i="11"/>
  <c r="AU140" i="11"/>
  <c r="AS140" i="11"/>
  <c r="AR140" i="11"/>
  <c r="AQ140" i="11"/>
  <c r="AU138" i="11"/>
  <c r="AS138" i="11"/>
  <c r="AQ138" i="11"/>
  <c r="AV134" i="11"/>
  <c r="AU134" i="11"/>
  <c r="AS134" i="11"/>
  <c r="AR134" i="11"/>
  <c r="AQ134" i="11"/>
  <c r="AV133" i="11"/>
  <c r="AU133" i="11"/>
  <c r="AT133" i="11"/>
  <c r="AS133" i="11"/>
  <c r="AR133" i="11"/>
  <c r="AQ133" i="11"/>
  <c r="AV132" i="11"/>
  <c r="AU132" i="11"/>
  <c r="AS132" i="11"/>
  <c r="AR132" i="11"/>
  <c r="AQ132" i="11"/>
  <c r="AV131" i="11"/>
  <c r="AU131" i="11"/>
  <c r="AT131" i="11"/>
  <c r="AS131" i="11"/>
  <c r="AR131" i="11"/>
  <c r="AQ131" i="11"/>
  <c r="AV130" i="11"/>
  <c r="AU130" i="11"/>
  <c r="AS130" i="11"/>
  <c r="AR130" i="11"/>
  <c r="AQ130" i="11"/>
  <c r="AU127" i="11"/>
  <c r="AQ127" i="11"/>
  <c r="AV125" i="11"/>
  <c r="AU125" i="11"/>
  <c r="AS125" i="11"/>
  <c r="AR125" i="11"/>
  <c r="AQ125" i="11"/>
  <c r="AV124" i="11"/>
  <c r="AU124" i="11"/>
  <c r="AT124" i="11"/>
  <c r="AS124" i="11"/>
  <c r="AR124" i="11"/>
  <c r="AQ124" i="11"/>
  <c r="AV123" i="11"/>
  <c r="AU123" i="11"/>
  <c r="AS123" i="11"/>
  <c r="AR123" i="11"/>
  <c r="AQ123" i="11"/>
  <c r="AV122" i="11"/>
  <c r="AU122" i="11"/>
  <c r="AT122" i="11"/>
  <c r="AS122" i="11"/>
  <c r="AR122" i="11"/>
  <c r="AQ122" i="11"/>
  <c r="AU119" i="11"/>
  <c r="AQ119" i="11"/>
  <c r="AV118" i="11"/>
  <c r="AU118" i="11"/>
  <c r="AT118" i="11"/>
  <c r="AS118" i="11"/>
  <c r="AR118" i="11"/>
  <c r="AQ118" i="11"/>
  <c r="AV117" i="11"/>
  <c r="AU117" i="11"/>
  <c r="AS117" i="11"/>
  <c r="AR117" i="11"/>
  <c r="AQ117" i="11"/>
  <c r="AV116" i="11"/>
  <c r="AU116" i="11"/>
  <c r="AT116" i="11"/>
  <c r="AS116" i="11"/>
  <c r="AR116" i="11"/>
  <c r="AQ116" i="11"/>
  <c r="AU115" i="11"/>
  <c r="AQ115" i="11"/>
  <c r="AU114" i="11"/>
  <c r="AQ114" i="11"/>
  <c r="AU113" i="11"/>
  <c r="AQ113" i="11"/>
  <c r="AV110" i="11"/>
  <c r="AU110" i="11"/>
  <c r="AT110" i="11"/>
  <c r="AS110" i="11"/>
  <c r="AR110" i="11"/>
  <c r="AQ110" i="11"/>
  <c r="AV109" i="11"/>
  <c r="AU109" i="11"/>
  <c r="AS109" i="11"/>
  <c r="AR109" i="11"/>
  <c r="AQ109" i="11"/>
  <c r="AV108" i="11"/>
  <c r="AU108" i="11"/>
  <c r="AT108" i="11"/>
  <c r="AS108" i="11"/>
  <c r="AR108" i="11"/>
  <c r="AQ108" i="11"/>
  <c r="AV107" i="11"/>
  <c r="AU107" i="11"/>
  <c r="AS107" i="11"/>
  <c r="AR107" i="11"/>
  <c r="AQ107" i="11"/>
  <c r="AV106" i="11"/>
  <c r="AU106" i="11"/>
  <c r="AT106" i="11"/>
  <c r="AS106" i="11"/>
  <c r="AR106" i="11"/>
  <c r="AQ106" i="11"/>
  <c r="AV105" i="11"/>
  <c r="AU105" i="11"/>
  <c r="AS105" i="11"/>
  <c r="AR105" i="11"/>
  <c r="AQ105" i="11"/>
  <c r="AV102" i="11"/>
  <c r="AU102" i="11"/>
  <c r="AT102" i="11"/>
  <c r="AS102" i="11"/>
  <c r="AR102" i="11"/>
  <c r="AQ102" i="11"/>
  <c r="AV100" i="11"/>
  <c r="AU100" i="11"/>
  <c r="AS100" i="11"/>
  <c r="AR100" i="11"/>
  <c r="AQ100" i="11"/>
  <c r="AV99" i="11"/>
  <c r="AU99" i="11"/>
  <c r="AT99" i="11"/>
  <c r="AS99" i="11"/>
  <c r="AR99" i="11"/>
  <c r="AQ99" i="11"/>
  <c r="AV98" i="11"/>
  <c r="AU98" i="11"/>
  <c r="AS98" i="11"/>
  <c r="AR98" i="11"/>
  <c r="AQ98" i="11"/>
  <c r="AV97" i="11"/>
  <c r="AU97" i="11"/>
  <c r="AT97" i="11"/>
  <c r="AS97" i="11"/>
  <c r="AR97" i="11"/>
  <c r="AQ97" i="11"/>
  <c r="AV96" i="11"/>
  <c r="AU96" i="11"/>
  <c r="AS96" i="11"/>
  <c r="AR96" i="11"/>
  <c r="AQ96" i="11"/>
  <c r="AV95" i="11"/>
  <c r="AU95" i="11"/>
  <c r="AT95" i="11"/>
  <c r="AS95" i="11"/>
  <c r="AR95" i="11"/>
  <c r="AQ95" i="11"/>
  <c r="AV94" i="11"/>
  <c r="AU94" i="11"/>
  <c r="AS94" i="11"/>
  <c r="AR94" i="11"/>
  <c r="AQ94" i="11"/>
  <c r="AV93" i="11"/>
  <c r="AU93" i="11"/>
  <c r="AT93" i="11"/>
  <c r="AS93" i="11"/>
  <c r="AR93" i="11"/>
  <c r="AQ93" i="11"/>
  <c r="AV92" i="11"/>
  <c r="AU92" i="11"/>
  <c r="AS92" i="11"/>
  <c r="AR92" i="11"/>
  <c r="AQ92" i="11"/>
  <c r="AV91" i="11"/>
  <c r="AU91" i="11"/>
  <c r="AT91" i="11"/>
  <c r="AS91" i="11"/>
  <c r="AR91" i="11"/>
  <c r="AQ91" i="11"/>
  <c r="AV88" i="11"/>
  <c r="AU88" i="11"/>
  <c r="AS88" i="11"/>
  <c r="AR88" i="11"/>
  <c r="AQ88" i="11"/>
  <c r="AV87" i="11"/>
  <c r="AU87" i="11"/>
  <c r="AT87" i="11"/>
  <c r="AS87" i="11"/>
  <c r="AR87" i="11"/>
  <c r="AQ87" i="11"/>
  <c r="AV86" i="11"/>
  <c r="AU86" i="11"/>
  <c r="AS86" i="11"/>
  <c r="AR86" i="11"/>
  <c r="AQ86" i="11"/>
  <c r="AV85" i="11"/>
  <c r="AU85" i="11"/>
  <c r="AT85" i="11"/>
  <c r="AS85" i="11"/>
  <c r="AR85" i="11"/>
  <c r="AQ85" i="11"/>
  <c r="AV84" i="11"/>
  <c r="AU84" i="11"/>
  <c r="AS84" i="11"/>
  <c r="AR84" i="11"/>
  <c r="AQ84" i="11"/>
  <c r="AV83" i="11"/>
  <c r="AU83" i="11"/>
  <c r="AT83" i="11"/>
  <c r="AS83" i="11"/>
  <c r="AR83" i="11"/>
  <c r="AQ83" i="11"/>
  <c r="AV82" i="11"/>
  <c r="AU82" i="11"/>
  <c r="AS82" i="11"/>
  <c r="AR82" i="11"/>
  <c r="AQ82" i="11"/>
  <c r="AV81" i="11"/>
  <c r="AU81" i="11"/>
  <c r="AT81" i="11"/>
  <c r="AS81" i="11"/>
  <c r="AR81" i="11"/>
  <c r="AQ81" i="11"/>
  <c r="AU78" i="11"/>
  <c r="AQ78" i="11"/>
  <c r="AU77" i="11"/>
  <c r="AQ77" i="11"/>
  <c r="AU69" i="11"/>
  <c r="AU71" i="11" s="1"/>
  <c r="AS69" i="11"/>
  <c r="AQ69" i="11"/>
  <c r="AQ71" i="11" s="1"/>
  <c r="AV67" i="11"/>
  <c r="AU67" i="11"/>
  <c r="AT67" i="11"/>
  <c r="AS67" i="11"/>
  <c r="AR67" i="11"/>
  <c r="AQ67" i="11"/>
  <c r="AU65" i="11"/>
  <c r="AU70" i="11" s="1"/>
  <c r="AS65" i="11"/>
  <c r="AQ65" i="11"/>
  <c r="AQ70" i="11" s="1"/>
  <c r="AV63" i="11"/>
  <c r="AU63" i="11"/>
  <c r="AT63" i="11"/>
  <c r="AS63" i="11"/>
  <c r="AR63" i="11"/>
  <c r="AQ63" i="11"/>
  <c r="AV60" i="11"/>
  <c r="AV61" i="11" s="1"/>
  <c r="AU60" i="11"/>
  <c r="AU61" i="11" s="1"/>
  <c r="AS60" i="11"/>
  <c r="AR60" i="11"/>
  <c r="AR61" i="11" s="1"/>
  <c r="AQ60" i="11"/>
  <c r="AQ61" i="11" s="1"/>
  <c r="AV59" i="11"/>
  <c r="AU59" i="11"/>
  <c r="AT59" i="11"/>
  <c r="AS59" i="11"/>
  <c r="AR59" i="11"/>
  <c r="AQ59" i="11"/>
  <c r="AV58" i="11"/>
  <c r="AU58" i="11"/>
  <c r="AS58" i="11"/>
  <c r="AR58" i="11"/>
  <c r="AQ58" i="11"/>
  <c r="AR56" i="11"/>
  <c r="AQ56" i="11"/>
  <c r="AV55" i="11"/>
  <c r="AV56" i="11" s="1"/>
  <c r="AU55" i="11"/>
  <c r="AU56" i="11" s="1"/>
  <c r="AS55" i="11"/>
  <c r="AR55" i="11"/>
  <c r="AQ55" i="11"/>
  <c r="AV54" i="11"/>
  <c r="AU54" i="11"/>
  <c r="AT54" i="11"/>
  <c r="AS54" i="11"/>
  <c r="AR54" i="11"/>
  <c r="AQ54" i="11"/>
  <c r="AV53" i="11"/>
  <c r="AU53" i="11"/>
  <c r="AS53" i="11"/>
  <c r="AR53" i="11"/>
  <c r="AQ53" i="11"/>
  <c r="AV52" i="11"/>
  <c r="AU52" i="11"/>
  <c r="AT52" i="11"/>
  <c r="AS52" i="11"/>
  <c r="AR52" i="11"/>
  <c r="AQ52" i="11"/>
  <c r="AV51" i="11"/>
  <c r="AU51" i="11"/>
  <c r="AS51" i="11"/>
  <c r="AR51" i="11"/>
  <c r="AQ51" i="11"/>
  <c r="AV50" i="11"/>
  <c r="AU50" i="11"/>
  <c r="AT50" i="11"/>
  <c r="AS50" i="11"/>
  <c r="AR50" i="11"/>
  <c r="AQ50" i="11"/>
  <c r="AV49" i="11"/>
  <c r="AU49" i="11"/>
  <c r="AS49" i="11"/>
  <c r="AR49" i="11"/>
  <c r="AQ49" i="11"/>
  <c r="AV46" i="11"/>
  <c r="AV47" i="11" s="1"/>
  <c r="AU46" i="11"/>
  <c r="AU47" i="11" s="1"/>
  <c r="AT46" i="11"/>
  <c r="AS46" i="11"/>
  <c r="AR46" i="11"/>
  <c r="AR47" i="11" s="1"/>
  <c r="AQ46" i="11"/>
  <c r="AQ47" i="11" s="1"/>
  <c r="AU42" i="11"/>
  <c r="AS42" i="11"/>
  <c r="AQ42" i="11"/>
  <c r="AU39" i="11"/>
  <c r="AU40" i="11" s="1"/>
  <c r="AS39" i="11"/>
  <c r="AS40" i="11" s="1"/>
  <c r="AQ39" i="11"/>
  <c r="AQ40" i="11" s="1"/>
  <c r="AU38" i="11"/>
  <c r="AS38" i="11"/>
  <c r="AQ38" i="11"/>
  <c r="AU37" i="11"/>
  <c r="AS37" i="11"/>
  <c r="AQ37" i="11"/>
  <c r="AU36" i="11"/>
  <c r="AS36" i="11"/>
  <c r="AQ36" i="11"/>
  <c r="AV35" i="11"/>
  <c r="AU35" i="11"/>
  <c r="AS35" i="11"/>
  <c r="AR35" i="11"/>
  <c r="AQ35" i="11"/>
  <c r="AU34" i="11"/>
  <c r="AS34" i="11"/>
  <c r="AQ34" i="11"/>
  <c r="AU33" i="11"/>
  <c r="AS33" i="11"/>
  <c r="AQ33" i="11"/>
  <c r="AV30" i="11"/>
  <c r="AU30" i="11"/>
  <c r="AU31" i="11" s="1"/>
  <c r="AS30" i="11"/>
  <c r="AS31" i="11" s="1"/>
  <c r="AR30" i="11"/>
  <c r="AQ30" i="11"/>
  <c r="AQ31" i="11" s="1"/>
  <c r="AV29" i="11"/>
  <c r="AU29" i="11"/>
  <c r="AT29" i="11"/>
  <c r="AS29" i="11"/>
  <c r="AR29" i="11"/>
  <c r="AQ29" i="11"/>
  <c r="AV28" i="11"/>
  <c r="AU28" i="11"/>
  <c r="AS28" i="11"/>
  <c r="AR28" i="11"/>
  <c r="AQ28" i="11"/>
  <c r="AV27" i="11"/>
  <c r="AU27" i="11"/>
  <c r="AT27" i="11"/>
  <c r="AS27" i="11"/>
  <c r="AR27" i="11"/>
  <c r="AQ27" i="11"/>
  <c r="AV26" i="11"/>
  <c r="AU26" i="11"/>
  <c r="AS26" i="11"/>
  <c r="AR26" i="11"/>
  <c r="AQ26" i="11"/>
  <c r="AV23" i="11"/>
  <c r="AU23" i="11"/>
  <c r="AU24" i="11" s="1"/>
  <c r="AT23" i="11"/>
  <c r="AS23" i="11"/>
  <c r="AS24" i="11" s="1"/>
  <c r="AR23" i="11"/>
  <c r="AQ23" i="11"/>
  <c r="AQ24" i="11" s="1"/>
  <c r="AV22" i="11"/>
  <c r="AU22" i="11"/>
  <c r="AS22" i="11"/>
  <c r="AR22" i="11"/>
  <c r="AQ22" i="11"/>
  <c r="AV21" i="11"/>
  <c r="AU21" i="11"/>
  <c r="AT21" i="11"/>
  <c r="AS21" i="11"/>
  <c r="AR21" i="11"/>
  <c r="AQ21" i="11"/>
  <c r="AV20" i="11"/>
  <c r="AU20" i="11"/>
  <c r="AS20" i="11"/>
  <c r="AR20" i="11"/>
  <c r="AQ20" i="11"/>
  <c r="AQ18" i="11"/>
  <c r="AU17" i="11"/>
  <c r="AU18" i="11" s="1"/>
  <c r="AS17" i="11"/>
  <c r="AS18" i="11" s="1"/>
  <c r="AQ17" i="11"/>
  <c r="AU16" i="11"/>
  <c r="AS16" i="11"/>
  <c r="AQ16" i="11"/>
  <c r="AU15" i="11"/>
  <c r="AS15" i="11"/>
  <c r="AQ15" i="11"/>
  <c r="AU14" i="11"/>
  <c r="AS14" i="11"/>
  <c r="AQ14" i="11"/>
  <c r="AU13" i="11"/>
  <c r="AS13" i="11"/>
  <c r="AQ13" i="11"/>
  <c r="AU11" i="11"/>
  <c r="AS11" i="11"/>
  <c r="AQ11" i="11"/>
  <c r="AV287" i="50"/>
  <c r="AU287" i="50"/>
  <c r="AT287" i="50"/>
  <c r="AS287" i="50"/>
  <c r="AR287" i="50"/>
  <c r="AQ287" i="50"/>
  <c r="AV285" i="50"/>
  <c r="AU285" i="50"/>
  <c r="AT285" i="50"/>
  <c r="AS285" i="50"/>
  <c r="AR285" i="50"/>
  <c r="AQ285" i="50"/>
  <c r="AV283" i="50"/>
  <c r="AU283" i="50"/>
  <c r="AT283" i="50"/>
  <c r="AS283" i="50"/>
  <c r="AR283" i="50"/>
  <c r="AQ283" i="50"/>
  <c r="AV282" i="50"/>
  <c r="AU282" i="50"/>
  <c r="AT282" i="50"/>
  <c r="AS282" i="50"/>
  <c r="AR282" i="50"/>
  <c r="AQ282" i="50"/>
  <c r="AV281" i="50"/>
  <c r="AU281" i="50"/>
  <c r="AT281" i="50"/>
  <c r="AS281" i="50"/>
  <c r="AR281" i="50"/>
  <c r="AQ281" i="50"/>
  <c r="AV280" i="50"/>
  <c r="AU280" i="50"/>
  <c r="AT280" i="50"/>
  <c r="AS280" i="50"/>
  <c r="AR280" i="50"/>
  <c r="AQ280" i="50"/>
  <c r="AV278" i="50"/>
  <c r="AU278" i="50"/>
  <c r="AT278" i="50"/>
  <c r="AS278" i="50"/>
  <c r="AR278" i="50"/>
  <c r="AQ278" i="50"/>
  <c r="AV277" i="50"/>
  <c r="AU277" i="50"/>
  <c r="AT277" i="50"/>
  <c r="AS277" i="50"/>
  <c r="AR277" i="50"/>
  <c r="AQ277" i="50"/>
  <c r="AV275" i="50"/>
  <c r="AU275" i="50"/>
  <c r="AT275" i="50"/>
  <c r="AS275" i="50"/>
  <c r="AR275" i="50"/>
  <c r="AQ275" i="50"/>
  <c r="AV274" i="50"/>
  <c r="AU274" i="50"/>
  <c r="AT274" i="50"/>
  <c r="AS274" i="50"/>
  <c r="AR274" i="50"/>
  <c r="AQ274" i="50"/>
  <c r="AU271" i="50"/>
  <c r="AT271" i="50"/>
  <c r="AQ271" i="50"/>
  <c r="AU270" i="50"/>
  <c r="AT270" i="50"/>
  <c r="AQ270" i="50"/>
  <c r="AU269" i="50"/>
  <c r="AT269" i="50"/>
  <c r="AQ269" i="50"/>
  <c r="AU268" i="50"/>
  <c r="AT268" i="50"/>
  <c r="AQ268" i="50"/>
  <c r="AU266" i="50"/>
  <c r="AT266" i="50"/>
  <c r="AQ266" i="50"/>
  <c r="AU265" i="50"/>
  <c r="AT265" i="50"/>
  <c r="AQ265" i="50"/>
  <c r="AV264" i="50"/>
  <c r="AU264" i="50"/>
  <c r="AT264" i="50"/>
  <c r="AS264" i="50"/>
  <c r="AR264" i="50"/>
  <c r="AQ264" i="50"/>
  <c r="AU263" i="50"/>
  <c r="AT263" i="50"/>
  <c r="AQ263" i="50"/>
  <c r="AU262" i="50"/>
  <c r="AT262" i="50"/>
  <c r="AQ262" i="50"/>
  <c r="AU260" i="50"/>
  <c r="AT260" i="50"/>
  <c r="AQ260" i="50"/>
  <c r="AU259" i="50"/>
  <c r="AT259" i="50"/>
  <c r="AQ259" i="50"/>
  <c r="AU258" i="50"/>
  <c r="AT258" i="50"/>
  <c r="AQ258" i="50"/>
  <c r="AU257" i="50"/>
  <c r="AT257" i="50"/>
  <c r="AQ257" i="50"/>
  <c r="AU256" i="50"/>
  <c r="AT256" i="50"/>
  <c r="AQ256" i="50"/>
  <c r="AU254" i="50"/>
  <c r="AT254" i="50"/>
  <c r="AQ254" i="50"/>
  <c r="AU253" i="50"/>
  <c r="AT253" i="50"/>
  <c r="AQ253" i="50"/>
  <c r="AU252" i="50"/>
  <c r="AT252" i="50"/>
  <c r="AQ252" i="50"/>
  <c r="AU251" i="50"/>
  <c r="AT251" i="50"/>
  <c r="AQ251" i="50"/>
  <c r="AU250" i="50"/>
  <c r="AT250" i="50"/>
  <c r="AQ250" i="50"/>
  <c r="AU249" i="50"/>
  <c r="AT249" i="50"/>
  <c r="AQ249" i="50"/>
  <c r="AV240" i="50"/>
  <c r="AU240" i="50"/>
  <c r="AT240" i="50"/>
  <c r="AS240" i="50"/>
  <c r="AR240" i="50"/>
  <c r="AQ240" i="50"/>
  <c r="AV238" i="50"/>
  <c r="AU238" i="50"/>
  <c r="AT238" i="50"/>
  <c r="AS238" i="50"/>
  <c r="AR238" i="50"/>
  <c r="AQ238" i="50"/>
  <c r="AV237" i="50"/>
  <c r="AU237" i="50"/>
  <c r="AT237" i="50"/>
  <c r="AS237" i="50"/>
  <c r="AR237" i="50"/>
  <c r="AQ237" i="50"/>
  <c r="AV236" i="50"/>
  <c r="AU236" i="50"/>
  <c r="AT236" i="50"/>
  <c r="AS236" i="50"/>
  <c r="AR236" i="50"/>
  <c r="AQ236" i="50"/>
  <c r="AV235" i="50"/>
  <c r="AU235" i="50"/>
  <c r="AT235" i="50"/>
  <c r="AS235" i="50"/>
  <c r="AR235" i="50"/>
  <c r="AQ235" i="50"/>
  <c r="AV232" i="50"/>
  <c r="AU232" i="50"/>
  <c r="AT232" i="50"/>
  <c r="AS232" i="50"/>
  <c r="AR232" i="50"/>
  <c r="AQ232" i="50"/>
  <c r="AV231" i="50"/>
  <c r="AU231" i="50"/>
  <c r="AT231" i="50"/>
  <c r="AS231" i="50"/>
  <c r="AR231" i="50"/>
  <c r="AQ231" i="50"/>
  <c r="AV230" i="50"/>
  <c r="AU230" i="50"/>
  <c r="AT230" i="50"/>
  <c r="AS230" i="50"/>
  <c r="AR230" i="50"/>
  <c r="AQ230" i="50"/>
  <c r="AV229" i="50"/>
  <c r="AU229" i="50"/>
  <c r="AT229" i="50"/>
  <c r="AS229" i="50"/>
  <c r="AR229" i="50"/>
  <c r="AQ229" i="50"/>
  <c r="AV228" i="50"/>
  <c r="AU228" i="50"/>
  <c r="AT228" i="50"/>
  <c r="AS228" i="50"/>
  <c r="AR228" i="50"/>
  <c r="AQ228" i="50"/>
  <c r="AV225" i="50"/>
  <c r="AU225" i="50"/>
  <c r="AT225" i="50"/>
  <c r="AS225" i="50"/>
  <c r="AR225" i="50"/>
  <c r="AQ225" i="50"/>
  <c r="AV217" i="50"/>
  <c r="AU217" i="50"/>
  <c r="AT217" i="50"/>
  <c r="AS217" i="50"/>
  <c r="AR217" i="50"/>
  <c r="AQ217" i="50"/>
  <c r="AV215" i="50"/>
  <c r="AU215" i="50"/>
  <c r="AT215" i="50"/>
  <c r="AS215" i="50"/>
  <c r="AR215" i="50"/>
  <c r="AQ215" i="50"/>
  <c r="AV212" i="50"/>
  <c r="AU212" i="50"/>
  <c r="AT212" i="50"/>
  <c r="AS212" i="50"/>
  <c r="AR212" i="50"/>
  <c r="AQ212" i="50"/>
  <c r="AV210" i="50"/>
  <c r="AU210" i="50"/>
  <c r="AT210" i="50"/>
  <c r="AS210" i="50"/>
  <c r="AR210" i="50"/>
  <c r="AQ210" i="50"/>
  <c r="AV208" i="50"/>
  <c r="AU208" i="50"/>
  <c r="AT208" i="50"/>
  <c r="AS208" i="50"/>
  <c r="AR208" i="50"/>
  <c r="AQ208" i="50"/>
  <c r="AV206" i="50"/>
  <c r="AU206" i="50"/>
  <c r="AT206" i="50"/>
  <c r="AS206" i="50"/>
  <c r="AR206" i="50"/>
  <c r="AQ206" i="50"/>
  <c r="AV204" i="50"/>
  <c r="AU204" i="50"/>
  <c r="AT204" i="50"/>
  <c r="AS204" i="50"/>
  <c r="AR204" i="50"/>
  <c r="AQ204" i="50"/>
  <c r="AV203" i="50"/>
  <c r="AU203" i="50"/>
  <c r="AT203" i="50"/>
  <c r="AS203" i="50"/>
  <c r="AR203" i="50"/>
  <c r="AQ203" i="50"/>
  <c r="AV202" i="50"/>
  <c r="AU202" i="50"/>
  <c r="AT202" i="50"/>
  <c r="AS202" i="50"/>
  <c r="AR202" i="50"/>
  <c r="AQ202" i="50"/>
  <c r="AV200" i="50"/>
  <c r="AU200" i="50"/>
  <c r="AT200" i="50"/>
  <c r="AS200" i="50"/>
  <c r="AR200" i="50"/>
  <c r="AQ200" i="50"/>
  <c r="AV199" i="50"/>
  <c r="AU199" i="50"/>
  <c r="AT199" i="50"/>
  <c r="AS199" i="50"/>
  <c r="AR199" i="50"/>
  <c r="AQ199" i="50"/>
  <c r="AV198" i="50"/>
  <c r="AU198" i="50"/>
  <c r="AT198" i="50"/>
  <c r="AS198" i="50"/>
  <c r="AR198" i="50"/>
  <c r="AQ198" i="50"/>
  <c r="AV197" i="50"/>
  <c r="AU197" i="50"/>
  <c r="AT197" i="50"/>
  <c r="AS197" i="50"/>
  <c r="AR197" i="50"/>
  <c r="AQ197" i="50"/>
  <c r="AV193" i="50"/>
  <c r="AU193" i="50"/>
  <c r="AT193" i="50"/>
  <c r="AS193" i="50"/>
  <c r="AR193" i="50"/>
  <c r="AQ193" i="50"/>
  <c r="AV191" i="50"/>
  <c r="AU191" i="50"/>
  <c r="AT191" i="50"/>
  <c r="AS191" i="50"/>
  <c r="AR191" i="50"/>
  <c r="AQ191" i="50"/>
  <c r="AV190" i="50"/>
  <c r="AU190" i="50"/>
  <c r="AT190" i="50"/>
  <c r="AS190" i="50"/>
  <c r="AR190" i="50"/>
  <c r="AQ190" i="50"/>
  <c r="AV189" i="50"/>
  <c r="AU189" i="50"/>
  <c r="AT189" i="50"/>
  <c r="AS189" i="50"/>
  <c r="AR189" i="50"/>
  <c r="AQ189" i="50"/>
  <c r="AV188" i="50"/>
  <c r="AU188" i="50"/>
  <c r="AT188" i="50"/>
  <c r="AS188" i="50"/>
  <c r="AR188" i="50"/>
  <c r="AQ188" i="50"/>
  <c r="AV187" i="50"/>
  <c r="AU187" i="50"/>
  <c r="AT187" i="50"/>
  <c r="AS187" i="50"/>
  <c r="AR187" i="50"/>
  <c r="AQ187" i="50"/>
  <c r="AV185" i="50"/>
  <c r="AU185" i="50"/>
  <c r="AT185" i="50"/>
  <c r="AS185" i="50"/>
  <c r="AR185" i="50"/>
  <c r="AQ185" i="50"/>
  <c r="AV184" i="50"/>
  <c r="AU184" i="50"/>
  <c r="AT184" i="50"/>
  <c r="AS184" i="50"/>
  <c r="AR184" i="50"/>
  <c r="AQ184" i="50"/>
  <c r="AV183" i="50"/>
  <c r="AU183" i="50"/>
  <c r="AT183" i="50"/>
  <c r="AS183" i="50"/>
  <c r="AR183" i="50"/>
  <c r="AQ183" i="50"/>
  <c r="AV182" i="50"/>
  <c r="AU182" i="50"/>
  <c r="AT182" i="50"/>
  <c r="AS182" i="50"/>
  <c r="AR182" i="50"/>
  <c r="AQ182" i="50"/>
  <c r="AV178" i="50"/>
  <c r="AU178" i="50"/>
  <c r="AT178" i="50"/>
  <c r="AS178" i="50"/>
  <c r="AR178" i="50"/>
  <c r="AQ178" i="50"/>
  <c r="AV176" i="50"/>
  <c r="AU176" i="50"/>
  <c r="AT176" i="50"/>
  <c r="AS176" i="50"/>
  <c r="AR176" i="50"/>
  <c r="AQ176" i="50"/>
  <c r="AV175" i="50"/>
  <c r="AU175" i="50"/>
  <c r="AT175" i="50"/>
  <c r="AS175" i="50"/>
  <c r="AR175" i="50"/>
  <c r="AQ175" i="50"/>
  <c r="AV174" i="50"/>
  <c r="AU174" i="50"/>
  <c r="AT174" i="50"/>
  <c r="AS174" i="50"/>
  <c r="AR174" i="50"/>
  <c r="AQ174" i="50"/>
  <c r="AV173" i="50"/>
  <c r="AU173" i="50"/>
  <c r="AT173" i="50"/>
  <c r="AS173" i="50"/>
  <c r="AR173" i="50"/>
  <c r="AQ173" i="50"/>
  <c r="AV172" i="50"/>
  <c r="AU172" i="50"/>
  <c r="AT172" i="50"/>
  <c r="AS172" i="50"/>
  <c r="AR172" i="50"/>
  <c r="AQ172" i="50"/>
  <c r="AV170" i="50"/>
  <c r="AU170" i="50"/>
  <c r="AT170" i="50"/>
  <c r="AS170" i="50"/>
  <c r="AR170" i="50"/>
  <c r="AQ170" i="50"/>
  <c r="AV169" i="50"/>
  <c r="AU169" i="50"/>
  <c r="AT169" i="50"/>
  <c r="AS169" i="50"/>
  <c r="AR169" i="50"/>
  <c r="AQ169" i="50"/>
  <c r="AV168" i="50"/>
  <c r="AU168" i="50"/>
  <c r="AT168" i="50"/>
  <c r="AS168" i="50"/>
  <c r="AR168" i="50"/>
  <c r="AQ168" i="50"/>
  <c r="AV167" i="50"/>
  <c r="AU167" i="50"/>
  <c r="AT167" i="50"/>
  <c r="AS167" i="50"/>
  <c r="AR167" i="50"/>
  <c r="AQ167" i="50"/>
  <c r="AV166" i="50"/>
  <c r="AU166" i="50"/>
  <c r="AT166" i="50"/>
  <c r="AS166" i="50"/>
  <c r="AR166" i="50"/>
  <c r="AQ166" i="50"/>
  <c r="AV165" i="50"/>
  <c r="AU165" i="50"/>
  <c r="AT165" i="50"/>
  <c r="AS165" i="50"/>
  <c r="AR165" i="50"/>
  <c r="AQ165" i="50"/>
  <c r="AU156" i="50"/>
  <c r="AT156" i="50"/>
  <c r="AQ156" i="50"/>
  <c r="AV154" i="50"/>
  <c r="AU154" i="50"/>
  <c r="AT154" i="50"/>
  <c r="AS154" i="50"/>
  <c r="AR154" i="50"/>
  <c r="AQ154" i="50"/>
  <c r="AV153" i="50"/>
  <c r="AU153" i="50"/>
  <c r="AT153" i="50"/>
  <c r="AS153" i="50"/>
  <c r="AR153" i="50"/>
  <c r="AQ153" i="50"/>
  <c r="AU152" i="50"/>
  <c r="AT152" i="50"/>
  <c r="AQ152" i="50"/>
  <c r="AU151" i="50"/>
  <c r="AT151" i="50"/>
  <c r="AQ151" i="50"/>
  <c r="AV149" i="50"/>
  <c r="AU149" i="50"/>
  <c r="AT149" i="50"/>
  <c r="AS149" i="50"/>
  <c r="AR149" i="50"/>
  <c r="AQ149" i="50"/>
  <c r="AU141" i="50"/>
  <c r="AT141" i="50"/>
  <c r="AQ141" i="50"/>
  <c r="AU140" i="50"/>
  <c r="AT140" i="50"/>
  <c r="AQ140" i="50"/>
  <c r="AU138" i="50"/>
  <c r="AT138" i="50"/>
  <c r="AQ138" i="50"/>
  <c r="AV134" i="50"/>
  <c r="AU134" i="50"/>
  <c r="AT134" i="50"/>
  <c r="AS134" i="50"/>
  <c r="AR134" i="50"/>
  <c r="AQ134" i="50"/>
  <c r="AV133" i="50"/>
  <c r="AU133" i="50"/>
  <c r="AT133" i="50"/>
  <c r="AS133" i="50"/>
  <c r="AR133" i="50"/>
  <c r="AQ133" i="50"/>
  <c r="AV132" i="50"/>
  <c r="AU132" i="50"/>
  <c r="AT132" i="50"/>
  <c r="AS132" i="50"/>
  <c r="AR132" i="50"/>
  <c r="AQ132" i="50"/>
  <c r="AV131" i="50"/>
  <c r="AU131" i="50"/>
  <c r="AT131" i="50"/>
  <c r="AS131" i="50"/>
  <c r="AR131" i="50"/>
  <c r="AQ131" i="50"/>
  <c r="AV130" i="50"/>
  <c r="AU130" i="50"/>
  <c r="AT130" i="50"/>
  <c r="AS130" i="50"/>
  <c r="AR130" i="50"/>
  <c r="AQ130" i="50"/>
  <c r="AU127" i="50"/>
  <c r="AT127" i="50"/>
  <c r="AQ127" i="50"/>
  <c r="AV125" i="50"/>
  <c r="AU125" i="50"/>
  <c r="AT125" i="50"/>
  <c r="AS125" i="50"/>
  <c r="AR125" i="50"/>
  <c r="AQ125" i="50"/>
  <c r="AV124" i="50"/>
  <c r="AU124" i="50"/>
  <c r="AT124" i="50"/>
  <c r="AS124" i="50"/>
  <c r="AR124" i="50"/>
  <c r="AQ124" i="50"/>
  <c r="AV123" i="50"/>
  <c r="AU123" i="50"/>
  <c r="AT123" i="50"/>
  <c r="AS123" i="50"/>
  <c r="AR123" i="50"/>
  <c r="AQ123" i="50"/>
  <c r="AV122" i="50"/>
  <c r="AU122" i="50"/>
  <c r="AT122" i="50"/>
  <c r="AS122" i="50"/>
  <c r="AR122" i="50"/>
  <c r="AQ122" i="50"/>
  <c r="AV119" i="50"/>
  <c r="AU119" i="50"/>
  <c r="AT119" i="50"/>
  <c r="AS119" i="50"/>
  <c r="AR119" i="50"/>
  <c r="AQ119" i="50"/>
  <c r="AV118" i="50"/>
  <c r="AU118" i="50"/>
  <c r="AT118" i="50"/>
  <c r="AS118" i="50"/>
  <c r="AR118" i="50"/>
  <c r="AQ118" i="50"/>
  <c r="AV117" i="50"/>
  <c r="AU117" i="50"/>
  <c r="AT117" i="50"/>
  <c r="AS117" i="50"/>
  <c r="AR117" i="50"/>
  <c r="AQ117" i="50"/>
  <c r="AV116" i="50"/>
  <c r="AU116" i="50"/>
  <c r="AT116" i="50"/>
  <c r="AS116" i="50"/>
  <c r="AR116" i="50"/>
  <c r="AQ116" i="50"/>
  <c r="AV115" i="50"/>
  <c r="AU115" i="50"/>
  <c r="AT115" i="50"/>
  <c r="AS115" i="50"/>
  <c r="AR115" i="50"/>
  <c r="AQ115" i="50"/>
  <c r="AV114" i="50"/>
  <c r="AU114" i="50"/>
  <c r="AT114" i="50"/>
  <c r="AS114" i="50"/>
  <c r="AR114" i="50"/>
  <c r="AQ114" i="50"/>
  <c r="AV113" i="50"/>
  <c r="AU113" i="50"/>
  <c r="AT113" i="50"/>
  <c r="AS113" i="50"/>
  <c r="AR113" i="50"/>
  <c r="AQ113" i="50"/>
  <c r="AV110" i="50"/>
  <c r="AU110" i="50"/>
  <c r="AT110" i="50"/>
  <c r="AS110" i="50"/>
  <c r="AR110" i="50"/>
  <c r="AQ110" i="50"/>
  <c r="AV109" i="50"/>
  <c r="AU109" i="50"/>
  <c r="AT109" i="50"/>
  <c r="AS109" i="50"/>
  <c r="AR109" i="50"/>
  <c r="AQ109" i="50"/>
  <c r="AV108" i="50"/>
  <c r="AU108" i="50"/>
  <c r="AT108" i="50"/>
  <c r="AS108" i="50"/>
  <c r="AR108" i="50"/>
  <c r="AQ108" i="50"/>
  <c r="AV107" i="50"/>
  <c r="AU107" i="50"/>
  <c r="AT107" i="50"/>
  <c r="AS107" i="50"/>
  <c r="AR107" i="50"/>
  <c r="AQ107" i="50"/>
  <c r="AV106" i="50"/>
  <c r="AU106" i="50"/>
  <c r="AT106" i="50"/>
  <c r="AS106" i="50"/>
  <c r="AR106" i="50"/>
  <c r="AQ106" i="50"/>
  <c r="AV105" i="50"/>
  <c r="AU105" i="50"/>
  <c r="AT105" i="50"/>
  <c r="AS105" i="50"/>
  <c r="AR105" i="50"/>
  <c r="AQ105" i="50"/>
  <c r="AU102" i="50"/>
  <c r="AT102" i="50"/>
  <c r="AQ102" i="50"/>
  <c r="AV100" i="50"/>
  <c r="AU100" i="50"/>
  <c r="AT100" i="50"/>
  <c r="AS100" i="50"/>
  <c r="AR100" i="50"/>
  <c r="AQ100" i="50"/>
  <c r="AV99" i="50"/>
  <c r="AU99" i="50"/>
  <c r="AT99" i="50"/>
  <c r="AS99" i="50"/>
  <c r="AR99" i="50"/>
  <c r="AQ99" i="50"/>
  <c r="AV98" i="50"/>
  <c r="AU98" i="50"/>
  <c r="AT98" i="50"/>
  <c r="AS98" i="50"/>
  <c r="AR98" i="50"/>
  <c r="AQ98" i="50"/>
  <c r="AU97" i="50"/>
  <c r="AT97" i="50"/>
  <c r="AQ97" i="50"/>
  <c r="AU96" i="50"/>
  <c r="AT96" i="50"/>
  <c r="AQ96" i="50"/>
  <c r="AU95" i="50"/>
  <c r="AT95" i="50"/>
  <c r="AQ95" i="50"/>
  <c r="AU94" i="50"/>
  <c r="AT94" i="50"/>
  <c r="AQ94" i="50"/>
  <c r="AU93" i="50"/>
  <c r="AT93" i="50"/>
  <c r="AQ93" i="50"/>
  <c r="AV92" i="50"/>
  <c r="AU92" i="50"/>
  <c r="AT92" i="50"/>
  <c r="AS92" i="50"/>
  <c r="AR92" i="50"/>
  <c r="AQ92" i="50"/>
  <c r="AV91" i="50"/>
  <c r="AU91" i="50"/>
  <c r="AT91" i="50"/>
  <c r="AS91" i="50"/>
  <c r="AR91" i="50"/>
  <c r="AQ91" i="50"/>
  <c r="AU88" i="50"/>
  <c r="AT88" i="50"/>
  <c r="AQ88" i="50"/>
  <c r="AU87" i="50"/>
  <c r="AT87" i="50"/>
  <c r="AQ87" i="50"/>
  <c r="AU86" i="50"/>
  <c r="AT86" i="50"/>
  <c r="AQ86" i="50"/>
  <c r="AU85" i="50"/>
  <c r="AT85" i="50"/>
  <c r="AQ85" i="50"/>
  <c r="AU84" i="50"/>
  <c r="AT84" i="50"/>
  <c r="AQ84" i="50"/>
  <c r="AU83" i="50"/>
  <c r="AT83" i="50"/>
  <c r="AQ83" i="50"/>
  <c r="AU82" i="50"/>
  <c r="AT82" i="50"/>
  <c r="AQ82" i="50"/>
  <c r="AU81" i="50"/>
  <c r="AT81" i="50"/>
  <c r="AQ81" i="50"/>
  <c r="AU78" i="50"/>
  <c r="AT78" i="50"/>
  <c r="AQ78" i="50"/>
  <c r="AU77" i="50"/>
  <c r="AT77" i="50"/>
  <c r="AQ77" i="50"/>
  <c r="AU69" i="50"/>
  <c r="AQ69" i="50"/>
  <c r="AU67" i="50"/>
  <c r="AT67" i="50"/>
  <c r="AQ67" i="50"/>
  <c r="AU65" i="50"/>
  <c r="AQ65" i="50"/>
  <c r="AV63" i="50"/>
  <c r="AU63" i="50"/>
  <c r="AT63" i="50"/>
  <c r="AS63" i="50"/>
  <c r="AR63" i="50"/>
  <c r="AQ63" i="50"/>
  <c r="AQ61" i="50"/>
  <c r="AV60" i="50"/>
  <c r="AV61" i="50" s="1"/>
  <c r="AU60" i="50"/>
  <c r="AU61" i="50" s="1"/>
  <c r="AT60" i="50"/>
  <c r="AT61" i="50" s="1"/>
  <c r="AS60" i="50"/>
  <c r="AS61" i="50" s="1"/>
  <c r="AR60" i="50"/>
  <c r="AR61" i="50" s="1"/>
  <c r="AQ60" i="50"/>
  <c r="AV59" i="50"/>
  <c r="AU59" i="50"/>
  <c r="AT59" i="50"/>
  <c r="AS59" i="50"/>
  <c r="AR59" i="50"/>
  <c r="AQ59" i="50"/>
  <c r="AV58" i="50"/>
  <c r="AU58" i="50"/>
  <c r="AT58" i="50"/>
  <c r="AS58" i="50"/>
  <c r="AR58" i="50"/>
  <c r="AQ58" i="50"/>
  <c r="AQ56" i="50"/>
  <c r="AV55" i="50"/>
  <c r="AV56" i="50" s="1"/>
  <c r="AU55" i="50"/>
  <c r="AU56" i="50" s="1"/>
  <c r="AT55" i="50"/>
  <c r="AT56" i="50" s="1"/>
  <c r="AS55" i="50"/>
  <c r="AS56" i="50" s="1"/>
  <c r="AR55" i="50"/>
  <c r="AR56" i="50" s="1"/>
  <c r="AQ55" i="50"/>
  <c r="AV54" i="50"/>
  <c r="AU54" i="50"/>
  <c r="AT54" i="50"/>
  <c r="AS54" i="50"/>
  <c r="AR54" i="50"/>
  <c r="AQ54" i="50"/>
  <c r="AV53" i="50"/>
  <c r="AU53" i="50"/>
  <c r="AT53" i="50"/>
  <c r="AS53" i="50"/>
  <c r="AR53" i="50"/>
  <c r="AQ53" i="50"/>
  <c r="AV52" i="50"/>
  <c r="AU52" i="50"/>
  <c r="AT52" i="50"/>
  <c r="AS52" i="50"/>
  <c r="AR52" i="50"/>
  <c r="AQ52" i="50"/>
  <c r="AV51" i="50"/>
  <c r="AU51" i="50"/>
  <c r="AT51" i="50"/>
  <c r="AS51" i="50"/>
  <c r="AR51" i="50"/>
  <c r="AQ51" i="50"/>
  <c r="AV50" i="50"/>
  <c r="AU50" i="50"/>
  <c r="AT50" i="50"/>
  <c r="AS50" i="50"/>
  <c r="AR50" i="50"/>
  <c r="AQ50" i="50"/>
  <c r="AV49" i="50"/>
  <c r="AU49" i="50"/>
  <c r="AT49" i="50"/>
  <c r="AS49" i="50"/>
  <c r="AR49" i="50"/>
  <c r="AQ49" i="50"/>
  <c r="AU47" i="50"/>
  <c r="AQ47" i="50"/>
  <c r="AV46" i="50"/>
  <c r="AV47" i="50" s="1"/>
  <c r="AU46" i="50"/>
  <c r="AT46" i="50"/>
  <c r="AT47" i="50" s="1"/>
  <c r="AS46" i="50"/>
  <c r="AS47" i="50" s="1"/>
  <c r="AR46" i="50"/>
  <c r="AR47" i="50" s="1"/>
  <c r="AQ46" i="50"/>
  <c r="AU42" i="50"/>
  <c r="AQ42" i="50"/>
  <c r="AV39" i="50"/>
  <c r="AU39" i="50"/>
  <c r="AT39" i="50"/>
  <c r="AS39" i="50"/>
  <c r="AR39" i="50"/>
  <c r="AQ39" i="50"/>
  <c r="AV38" i="50"/>
  <c r="AU38" i="50"/>
  <c r="AT38" i="50"/>
  <c r="AS38" i="50"/>
  <c r="AR38" i="50"/>
  <c r="AQ38" i="50"/>
  <c r="AV37" i="50"/>
  <c r="AU37" i="50"/>
  <c r="AT37" i="50"/>
  <c r="AS37" i="50"/>
  <c r="AR37" i="50"/>
  <c r="AQ37" i="50"/>
  <c r="AV36" i="50"/>
  <c r="AU36" i="50"/>
  <c r="AT36" i="50"/>
  <c r="AS36" i="50"/>
  <c r="AR36" i="50"/>
  <c r="AQ36" i="50"/>
  <c r="AV35" i="50"/>
  <c r="AU35" i="50"/>
  <c r="AT35" i="50"/>
  <c r="AS35" i="50"/>
  <c r="AR35" i="50"/>
  <c r="AQ35" i="50"/>
  <c r="AV34" i="50"/>
  <c r="AU34" i="50"/>
  <c r="AT34" i="50"/>
  <c r="AS34" i="50"/>
  <c r="AR34" i="50"/>
  <c r="AQ34" i="50"/>
  <c r="AV33" i="50"/>
  <c r="AU33" i="50"/>
  <c r="AT33" i="50"/>
  <c r="AS33" i="50"/>
  <c r="AR33" i="50"/>
  <c r="AQ33" i="50"/>
  <c r="AU30" i="50"/>
  <c r="AT30" i="50"/>
  <c r="AQ30" i="50"/>
  <c r="AU29" i="50"/>
  <c r="AT29" i="50"/>
  <c r="AQ29" i="50"/>
  <c r="AU28" i="50"/>
  <c r="AT28" i="50"/>
  <c r="AQ28" i="50"/>
  <c r="AU27" i="50"/>
  <c r="AT27" i="50"/>
  <c r="AQ27" i="50"/>
  <c r="AU26" i="50"/>
  <c r="AT26" i="50"/>
  <c r="AQ26" i="50"/>
  <c r="AU23" i="50"/>
  <c r="AU24" i="50" s="1"/>
  <c r="AT23" i="50"/>
  <c r="AQ23" i="50"/>
  <c r="AQ24" i="50" s="1"/>
  <c r="AU22" i="50"/>
  <c r="AT22" i="50"/>
  <c r="AQ22" i="50"/>
  <c r="AU21" i="50"/>
  <c r="AT21" i="50"/>
  <c r="AQ21" i="50"/>
  <c r="AU20" i="50"/>
  <c r="AT20" i="50"/>
  <c r="AQ20" i="50"/>
  <c r="AU18" i="50"/>
  <c r="AQ18" i="50"/>
  <c r="AU17" i="50"/>
  <c r="AQ17" i="50"/>
  <c r="AU16" i="50"/>
  <c r="AQ16" i="50"/>
  <c r="AU15" i="50"/>
  <c r="AT15" i="50"/>
  <c r="AQ15" i="50"/>
  <c r="AU14" i="50"/>
  <c r="AT14" i="50"/>
  <c r="AQ14" i="50"/>
  <c r="AU13" i="50"/>
  <c r="AT13" i="50"/>
  <c r="AQ13" i="50"/>
  <c r="AU11" i="50"/>
  <c r="AQ11" i="50"/>
  <c r="AV287" i="51"/>
  <c r="AU287" i="51"/>
  <c r="AS287" i="51"/>
  <c r="AR287" i="51"/>
  <c r="AQ287" i="51"/>
  <c r="AV285" i="51"/>
  <c r="AU285" i="51"/>
  <c r="AT285" i="51"/>
  <c r="AS285" i="51"/>
  <c r="AR285" i="51"/>
  <c r="AQ285" i="51"/>
  <c r="AS283" i="51"/>
  <c r="AR283" i="51"/>
  <c r="AQ283" i="51"/>
  <c r="AV282" i="51"/>
  <c r="AU282" i="51"/>
  <c r="AT282" i="51"/>
  <c r="AS282" i="51"/>
  <c r="AR282" i="51"/>
  <c r="AQ282" i="51"/>
  <c r="AS281" i="51"/>
  <c r="AR281" i="51"/>
  <c r="AQ281" i="51"/>
  <c r="AV280" i="51"/>
  <c r="AU280" i="51"/>
  <c r="AT280" i="51"/>
  <c r="AS280" i="51"/>
  <c r="AR280" i="51"/>
  <c r="AQ280" i="51"/>
  <c r="AV278" i="51"/>
  <c r="AU278" i="51"/>
  <c r="AS278" i="51"/>
  <c r="AR278" i="51"/>
  <c r="AQ278" i="51"/>
  <c r="AV277" i="51"/>
  <c r="AU277" i="51"/>
  <c r="AT277" i="51"/>
  <c r="AS277" i="51"/>
  <c r="AR277" i="51"/>
  <c r="AQ277" i="51"/>
  <c r="AV275" i="51"/>
  <c r="AU275" i="51"/>
  <c r="AS275" i="51"/>
  <c r="AR275" i="51"/>
  <c r="AQ275" i="51"/>
  <c r="AV274" i="51"/>
  <c r="AU274" i="51"/>
  <c r="AT274" i="51"/>
  <c r="AS274" i="51"/>
  <c r="AR274" i="51"/>
  <c r="AQ274" i="51"/>
  <c r="AV271" i="51"/>
  <c r="AU271" i="51"/>
  <c r="AS271" i="51"/>
  <c r="AR271" i="51"/>
  <c r="AQ271" i="51"/>
  <c r="AV270" i="51"/>
  <c r="AU270" i="51"/>
  <c r="AT270" i="51"/>
  <c r="AS270" i="51"/>
  <c r="AR270" i="51"/>
  <c r="AQ270" i="51"/>
  <c r="AV269" i="51"/>
  <c r="AU269" i="51"/>
  <c r="AS269" i="51"/>
  <c r="AR269" i="51"/>
  <c r="AQ269" i="51"/>
  <c r="AV268" i="51"/>
  <c r="AU268" i="51"/>
  <c r="AT268" i="51"/>
  <c r="AS268" i="51"/>
  <c r="AR268" i="51"/>
  <c r="AQ268" i="51"/>
  <c r="AS266" i="51"/>
  <c r="AR266" i="51"/>
  <c r="AQ266" i="51"/>
  <c r="AV265" i="51"/>
  <c r="AU265" i="51"/>
  <c r="AT265" i="51"/>
  <c r="AS265" i="51"/>
  <c r="AR265" i="51"/>
  <c r="AQ265" i="51"/>
  <c r="AV264" i="51"/>
  <c r="AU264" i="51"/>
  <c r="AS264" i="51"/>
  <c r="AR264" i="51"/>
  <c r="AQ264" i="51"/>
  <c r="AV263" i="51"/>
  <c r="AU263" i="51"/>
  <c r="AT263" i="51"/>
  <c r="AS263" i="51"/>
  <c r="AR263" i="51"/>
  <c r="AQ263" i="51"/>
  <c r="AV262" i="51"/>
  <c r="AU262" i="51"/>
  <c r="AS262" i="51"/>
  <c r="AR262" i="51"/>
  <c r="AQ262" i="51"/>
  <c r="AV260" i="51"/>
  <c r="AU260" i="51"/>
  <c r="AT260" i="51"/>
  <c r="AS260" i="51"/>
  <c r="AR260" i="51"/>
  <c r="AQ260" i="51"/>
  <c r="AV259" i="51"/>
  <c r="AU259" i="51"/>
  <c r="AS259" i="51"/>
  <c r="AR259" i="51"/>
  <c r="AQ259" i="51"/>
  <c r="AV258" i="51"/>
  <c r="AU258" i="51"/>
  <c r="AT258" i="51"/>
  <c r="AS258" i="51"/>
  <c r="AR258" i="51"/>
  <c r="AQ258" i="51"/>
  <c r="AV257" i="51"/>
  <c r="AU257" i="51"/>
  <c r="AS257" i="51"/>
  <c r="AR257" i="51"/>
  <c r="AQ257" i="51"/>
  <c r="AV256" i="51"/>
  <c r="AU256" i="51"/>
  <c r="AT256" i="51"/>
  <c r="AS256" i="51"/>
  <c r="AR256" i="51"/>
  <c r="AQ256" i="51"/>
  <c r="AS254" i="51"/>
  <c r="AR254" i="51"/>
  <c r="AQ254" i="51"/>
  <c r="AT253" i="51"/>
  <c r="AS253" i="51"/>
  <c r="AR253" i="51"/>
  <c r="AQ253" i="51"/>
  <c r="AV252" i="51"/>
  <c r="AU252" i="51"/>
  <c r="AS252" i="51"/>
  <c r="AR252" i="51"/>
  <c r="AQ252" i="51"/>
  <c r="AV251" i="51"/>
  <c r="AU251" i="51"/>
  <c r="AT251" i="51"/>
  <c r="AS251" i="51"/>
  <c r="AR251" i="51"/>
  <c r="AQ251" i="51"/>
  <c r="AV250" i="51"/>
  <c r="AU250" i="51"/>
  <c r="AS250" i="51"/>
  <c r="AR250" i="51"/>
  <c r="AQ250" i="51"/>
  <c r="AV249" i="51"/>
  <c r="AU249" i="51"/>
  <c r="AT249" i="51"/>
  <c r="AS249" i="51"/>
  <c r="AR249" i="51"/>
  <c r="AQ249" i="51"/>
  <c r="AQ240" i="51"/>
  <c r="AQ238" i="51"/>
  <c r="AU237" i="51"/>
  <c r="AQ237" i="51"/>
  <c r="AT236" i="51"/>
  <c r="AQ236" i="51"/>
  <c r="AQ235" i="51"/>
  <c r="AQ232" i="51"/>
  <c r="AQ231" i="51"/>
  <c r="AT230" i="51"/>
  <c r="AQ230" i="51"/>
  <c r="AQ229" i="51"/>
  <c r="AT228" i="51"/>
  <c r="AQ228" i="51"/>
  <c r="AQ225" i="51"/>
  <c r="AT217" i="51"/>
  <c r="AS217" i="51"/>
  <c r="AR217" i="51"/>
  <c r="AQ217" i="51"/>
  <c r="AS215" i="51"/>
  <c r="AR215" i="51"/>
  <c r="AQ215" i="51"/>
  <c r="AT212" i="51"/>
  <c r="AS212" i="51"/>
  <c r="AR212" i="51"/>
  <c r="AQ212" i="51"/>
  <c r="AV210" i="51"/>
  <c r="AU210" i="51"/>
  <c r="AS210" i="51"/>
  <c r="AR210" i="51"/>
  <c r="AQ210" i="51"/>
  <c r="AT208" i="51"/>
  <c r="AS208" i="51"/>
  <c r="AR208" i="51"/>
  <c r="AQ208" i="51"/>
  <c r="AV206" i="51"/>
  <c r="AU206" i="51"/>
  <c r="AS206" i="51"/>
  <c r="AR206" i="51"/>
  <c r="AQ206" i="51"/>
  <c r="AV204" i="51"/>
  <c r="AU204" i="51"/>
  <c r="AT204" i="51"/>
  <c r="AS204" i="51"/>
  <c r="AR204" i="51"/>
  <c r="AQ204" i="51"/>
  <c r="AV203" i="51"/>
  <c r="AU203" i="51"/>
  <c r="AS203" i="51"/>
  <c r="AR203" i="51"/>
  <c r="AQ203" i="51"/>
  <c r="AV202" i="51"/>
  <c r="AU202" i="51"/>
  <c r="AT202" i="51"/>
  <c r="AS202" i="51"/>
  <c r="AR202" i="51"/>
  <c r="AQ202" i="51"/>
  <c r="AV200" i="51"/>
  <c r="AU200" i="51"/>
  <c r="AS200" i="51"/>
  <c r="AR200" i="51"/>
  <c r="AQ200" i="51"/>
  <c r="AV199" i="51"/>
  <c r="AU199" i="51"/>
  <c r="AT199" i="51"/>
  <c r="AS199" i="51"/>
  <c r="AR199" i="51"/>
  <c r="AQ199" i="51"/>
  <c r="AV198" i="51"/>
  <c r="AU198" i="51"/>
  <c r="AS198" i="51"/>
  <c r="AR198" i="51"/>
  <c r="AQ198" i="51"/>
  <c r="AV197" i="51"/>
  <c r="AU197" i="51"/>
  <c r="AT197" i="51"/>
  <c r="AS197" i="51"/>
  <c r="AR197" i="51"/>
  <c r="AQ197" i="51"/>
  <c r="AS193" i="51"/>
  <c r="AR193" i="51"/>
  <c r="AQ193" i="51"/>
  <c r="AT191" i="51"/>
  <c r="AS191" i="51"/>
  <c r="AR191" i="51"/>
  <c r="AQ191" i="51"/>
  <c r="AS190" i="51"/>
  <c r="AR190" i="51"/>
  <c r="AQ190" i="51"/>
  <c r="AT189" i="51"/>
  <c r="AS189" i="51"/>
  <c r="AR189" i="51"/>
  <c r="AQ189" i="51"/>
  <c r="AS188" i="51"/>
  <c r="AR188" i="51"/>
  <c r="AQ188" i="51"/>
  <c r="AT187" i="51"/>
  <c r="AS187" i="51"/>
  <c r="AR187" i="51"/>
  <c r="AQ187" i="51"/>
  <c r="AV185" i="51"/>
  <c r="AU185" i="51"/>
  <c r="AS185" i="51"/>
  <c r="AR185" i="51"/>
  <c r="AQ185" i="51"/>
  <c r="AV184" i="51"/>
  <c r="AU184" i="51"/>
  <c r="AT184" i="51"/>
  <c r="AS184" i="51"/>
  <c r="AR184" i="51"/>
  <c r="AQ184" i="51"/>
  <c r="AV183" i="51"/>
  <c r="AU183" i="51"/>
  <c r="AS183" i="51"/>
  <c r="AR183" i="51"/>
  <c r="AQ183" i="51"/>
  <c r="AV182" i="51"/>
  <c r="AU182" i="51"/>
  <c r="AT182" i="51"/>
  <c r="AS182" i="51"/>
  <c r="AR182" i="51"/>
  <c r="AQ182" i="51"/>
  <c r="AS178" i="51"/>
  <c r="AR178" i="51"/>
  <c r="AQ178" i="51"/>
  <c r="AT176" i="51"/>
  <c r="AS176" i="51"/>
  <c r="AR176" i="51"/>
  <c r="AQ176" i="51"/>
  <c r="AS175" i="51"/>
  <c r="AR175" i="51"/>
  <c r="AQ175" i="51"/>
  <c r="AT174" i="51"/>
  <c r="AS174" i="51"/>
  <c r="AR174" i="51"/>
  <c r="AQ174" i="51"/>
  <c r="AS173" i="51"/>
  <c r="AR173" i="51"/>
  <c r="AQ173" i="51"/>
  <c r="AT172" i="51"/>
  <c r="AS172" i="51"/>
  <c r="AR172" i="51"/>
  <c r="AQ172" i="51"/>
  <c r="AS170" i="51"/>
  <c r="AR170" i="51"/>
  <c r="AQ170" i="51"/>
  <c r="AT169" i="51"/>
  <c r="AS169" i="51"/>
  <c r="AR169" i="51"/>
  <c r="AQ169" i="51"/>
  <c r="AS168" i="51"/>
  <c r="AR168" i="51"/>
  <c r="AQ168" i="51"/>
  <c r="AT167" i="51"/>
  <c r="AS167" i="51"/>
  <c r="AR167" i="51"/>
  <c r="AQ167" i="51"/>
  <c r="AS166" i="51"/>
  <c r="AR166" i="51"/>
  <c r="AQ166" i="51"/>
  <c r="AT165" i="51"/>
  <c r="AS165" i="51"/>
  <c r="AR165" i="51"/>
  <c r="AQ165" i="51"/>
  <c r="AS156" i="51"/>
  <c r="AR156" i="51"/>
  <c r="AQ156" i="51"/>
  <c r="AV154" i="51"/>
  <c r="AU154" i="51"/>
  <c r="AT154" i="51"/>
  <c r="AS154" i="51"/>
  <c r="AR154" i="51"/>
  <c r="AQ154" i="51"/>
  <c r="AV153" i="51"/>
  <c r="AU153" i="51"/>
  <c r="AS153" i="51"/>
  <c r="AR153" i="51"/>
  <c r="AQ153" i="51"/>
  <c r="AT152" i="51"/>
  <c r="AS152" i="51"/>
  <c r="AR152" i="51"/>
  <c r="AQ152" i="51"/>
  <c r="AS151" i="51"/>
  <c r="AR151" i="51"/>
  <c r="AQ151" i="51"/>
  <c r="AT149" i="51"/>
  <c r="AS149" i="51"/>
  <c r="AR149" i="51"/>
  <c r="AQ149" i="51"/>
  <c r="AV141" i="51"/>
  <c r="AU141" i="51"/>
  <c r="AS141" i="51"/>
  <c r="AR141" i="51"/>
  <c r="AQ141" i="51"/>
  <c r="AV140" i="51"/>
  <c r="AU140" i="51"/>
  <c r="AT140" i="51"/>
  <c r="AS140" i="51"/>
  <c r="AR140" i="51"/>
  <c r="AQ140" i="51"/>
  <c r="AV138" i="51"/>
  <c r="AU138" i="51"/>
  <c r="AS138" i="51"/>
  <c r="AR138" i="51"/>
  <c r="AQ138" i="51"/>
  <c r="AT134" i="51"/>
  <c r="AS134" i="51"/>
  <c r="AR134" i="51"/>
  <c r="AQ134" i="51"/>
  <c r="AS133" i="51"/>
  <c r="AR133" i="51"/>
  <c r="AQ133" i="51"/>
  <c r="AT132" i="51"/>
  <c r="AS132" i="51"/>
  <c r="AR132" i="51"/>
  <c r="AQ132" i="51"/>
  <c r="AS131" i="51"/>
  <c r="AR131" i="51"/>
  <c r="AQ131" i="51"/>
  <c r="AT130" i="51"/>
  <c r="AS130" i="51"/>
  <c r="AR130" i="51"/>
  <c r="AQ130" i="51"/>
  <c r="AQ127" i="51"/>
  <c r="AV125" i="51"/>
  <c r="AU125" i="51"/>
  <c r="AT125" i="51"/>
  <c r="AS125" i="51"/>
  <c r="AR125" i="51"/>
  <c r="AQ125" i="51"/>
  <c r="AV124" i="51"/>
  <c r="AU124" i="51"/>
  <c r="AS124" i="51"/>
  <c r="AR124" i="51"/>
  <c r="AQ124" i="51"/>
  <c r="AV123" i="51"/>
  <c r="AU123" i="51"/>
  <c r="AT123" i="51"/>
  <c r="AS123" i="51"/>
  <c r="AR123" i="51"/>
  <c r="AQ123" i="51"/>
  <c r="AV122" i="51"/>
  <c r="AU122" i="51"/>
  <c r="AS122" i="51"/>
  <c r="AR122" i="51"/>
  <c r="AQ122" i="51"/>
  <c r="AT119" i="51"/>
  <c r="AQ119" i="51"/>
  <c r="AS118" i="51"/>
  <c r="AR118" i="51"/>
  <c r="AQ118" i="51"/>
  <c r="AT117" i="51"/>
  <c r="AS117" i="51"/>
  <c r="AR117" i="51"/>
  <c r="AQ117" i="51"/>
  <c r="AS116" i="51"/>
  <c r="AR116" i="51"/>
  <c r="AQ116" i="51"/>
  <c r="AT115" i="51"/>
  <c r="AQ115" i="51"/>
  <c r="AU114" i="51"/>
  <c r="AQ114" i="51"/>
  <c r="AT113" i="51"/>
  <c r="AS113" i="51"/>
  <c r="AR113" i="51"/>
  <c r="AQ113" i="51"/>
  <c r="AQ110" i="51"/>
  <c r="AT109" i="51"/>
  <c r="AQ109" i="51"/>
  <c r="AS108" i="51"/>
  <c r="AR108" i="51"/>
  <c r="AQ108" i="51"/>
  <c r="AT107" i="51"/>
  <c r="AS107" i="51"/>
  <c r="AR107" i="51"/>
  <c r="AQ107" i="51"/>
  <c r="AS106" i="51"/>
  <c r="AR106" i="51"/>
  <c r="AQ106" i="51"/>
  <c r="AT105" i="51"/>
  <c r="AS105" i="51"/>
  <c r="AR105" i="51"/>
  <c r="AQ105" i="51"/>
  <c r="AS102" i="51"/>
  <c r="AR102" i="51"/>
  <c r="AQ102" i="51"/>
  <c r="AT100" i="51"/>
  <c r="AS100" i="51"/>
  <c r="AR100" i="51"/>
  <c r="AQ100" i="51"/>
  <c r="AS99" i="51"/>
  <c r="AR99" i="51"/>
  <c r="AQ99" i="51"/>
  <c r="AT98" i="51"/>
  <c r="AS98" i="51"/>
  <c r="AR98" i="51"/>
  <c r="AQ98" i="51"/>
  <c r="AS97" i="51"/>
  <c r="AR97" i="51"/>
  <c r="AQ97" i="51"/>
  <c r="AT96" i="51"/>
  <c r="AS96" i="51"/>
  <c r="AR96" i="51"/>
  <c r="AQ96" i="51"/>
  <c r="AS95" i="51"/>
  <c r="AR95" i="51"/>
  <c r="AQ95" i="51"/>
  <c r="AT94" i="51"/>
  <c r="AS94" i="51"/>
  <c r="AR94" i="51"/>
  <c r="AQ94" i="51"/>
  <c r="AS93" i="51"/>
  <c r="AR93" i="51"/>
  <c r="AQ93" i="51"/>
  <c r="AT92" i="51"/>
  <c r="AS92" i="51"/>
  <c r="AR92" i="51"/>
  <c r="AQ92" i="51"/>
  <c r="AS91" i="51"/>
  <c r="AR91" i="51"/>
  <c r="AQ91" i="51"/>
  <c r="AT88" i="51"/>
  <c r="AS88" i="51"/>
  <c r="AR88" i="51"/>
  <c r="AQ88" i="51"/>
  <c r="AS87" i="51"/>
  <c r="AR87" i="51"/>
  <c r="AQ87" i="51"/>
  <c r="AT86" i="51"/>
  <c r="AS86" i="51"/>
  <c r="AR86" i="51"/>
  <c r="AQ86" i="51"/>
  <c r="AS85" i="51"/>
  <c r="AR85" i="51"/>
  <c r="AQ85" i="51"/>
  <c r="AT84" i="51"/>
  <c r="AS84" i="51"/>
  <c r="AR84" i="51"/>
  <c r="AQ84" i="51"/>
  <c r="AS83" i="51"/>
  <c r="AR83" i="51"/>
  <c r="AQ83" i="51"/>
  <c r="AT82" i="51"/>
  <c r="AS82" i="51"/>
  <c r="AR82" i="51"/>
  <c r="AQ82" i="51"/>
  <c r="AS81" i="51"/>
  <c r="AR81" i="51"/>
  <c r="AQ81" i="51"/>
  <c r="AT78" i="51"/>
  <c r="AQ78" i="51"/>
  <c r="AS77" i="51"/>
  <c r="AR77" i="51"/>
  <c r="AQ77" i="51"/>
  <c r="AT69" i="51"/>
  <c r="AQ69" i="51"/>
  <c r="AQ67" i="51"/>
  <c r="AT65" i="51"/>
  <c r="AQ65" i="51"/>
  <c r="AQ63" i="51"/>
  <c r="AQ61" i="51" s="1"/>
  <c r="AT60" i="51"/>
  <c r="AS60" i="51"/>
  <c r="AR60" i="51"/>
  <c r="AQ60" i="51"/>
  <c r="AS59" i="51"/>
  <c r="AR59" i="51"/>
  <c r="AQ59" i="51"/>
  <c r="AT58" i="51"/>
  <c r="AS58" i="51"/>
  <c r="AR58" i="51"/>
  <c r="AQ58" i="51"/>
  <c r="AQ55" i="51"/>
  <c r="AQ56" i="51" s="1"/>
  <c r="AT54" i="51"/>
  <c r="AS54" i="51"/>
  <c r="AR54" i="51"/>
  <c r="AQ54" i="51"/>
  <c r="AV53" i="51"/>
  <c r="AU53" i="51"/>
  <c r="AS53" i="51"/>
  <c r="AR53" i="51"/>
  <c r="AQ53" i="51"/>
  <c r="AV52" i="51"/>
  <c r="AU52" i="51"/>
  <c r="AT52" i="51"/>
  <c r="AS52" i="51"/>
  <c r="AR52" i="51"/>
  <c r="AQ52" i="51"/>
  <c r="AV51" i="51"/>
  <c r="AU51" i="51"/>
  <c r="AS51" i="51"/>
  <c r="AR51" i="51"/>
  <c r="AQ51" i="51"/>
  <c r="AV50" i="51"/>
  <c r="AU50" i="51"/>
  <c r="AT50" i="51"/>
  <c r="AS50" i="51"/>
  <c r="AR50" i="51"/>
  <c r="AQ50" i="51"/>
  <c r="AQ49" i="51"/>
  <c r="AQ47" i="51"/>
  <c r="AU46" i="51"/>
  <c r="AQ46" i="51"/>
  <c r="AT42" i="51"/>
  <c r="AQ42" i="51"/>
  <c r="AQ39" i="51"/>
  <c r="AQ40" i="51" s="1"/>
  <c r="AT38" i="51"/>
  <c r="AQ38" i="51"/>
  <c r="AQ37" i="51"/>
  <c r="AT36" i="51"/>
  <c r="AQ36" i="51"/>
  <c r="AR35" i="51"/>
  <c r="AQ35" i="51"/>
  <c r="AT34" i="51"/>
  <c r="AQ34" i="51"/>
  <c r="AS33" i="51"/>
  <c r="AR33" i="51"/>
  <c r="AQ33" i="51"/>
  <c r="AU30" i="51"/>
  <c r="AT30" i="51"/>
  <c r="AT31" i="51" s="1"/>
  <c r="AQ30" i="51"/>
  <c r="AQ31" i="51" s="1"/>
  <c r="AU29" i="51"/>
  <c r="AQ29" i="51"/>
  <c r="AU28" i="51"/>
  <c r="AT28" i="51"/>
  <c r="AQ28" i="51"/>
  <c r="AU27" i="51"/>
  <c r="AQ27" i="51"/>
  <c r="AU26" i="51"/>
  <c r="AT26" i="51"/>
  <c r="AQ26" i="51"/>
  <c r="AQ23" i="51"/>
  <c r="AQ24" i="51" s="1"/>
  <c r="AT22" i="51"/>
  <c r="AQ22" i="51"/>
  <c r="AQ21" i="51"/>
  <c r="AT20" i="51"/>
  <c r="AQ20" i="51"/>
  <c r="AS17" i="51"/>
  <c r="AR17" i="51"/>
  <c r="AQ17" i="51"/>
  <c r="AQ18" i="51" s="1"/>
  <c r="AT16" i="51"/>
  <c r="AS16" i="51"/>
  <c r="AR16" i="51"/>
  <c r="AQ16" i="51"/>
  <c r="AS15" i="51"/>
  <c r="AR15" i="51"/>
  <c r="AQ15" i="51"/>
  <c r="AT14" i="51"/>
  <c r="AS14" i="51"/>
  <c r="AR14" i="51"/>
  <c r="AQ14" i="51"/>
  <c r="AS13" i="51"/>
  <c r="AR13" i="51"/>
  <c r="AQ13" i="51"/>
  <c r="AT11" i="51"/>
  <c r="AQ11" i="51"/>
  <c r="AW11" i="52"/>
  <c r="AV11" i="52"/>
  <c r="AU11" i="52"/>
  <c r="AT11" i="52"/>
  <c r="AS11" i="52"/>
  <c r="AR11" i="52"/>
  <c r="AV71" i="52"/>
  <c r="AV70" i="52"/>
  <c r="AT71" i="52"/>
  <c r="AT70" i="52"/>
  <c r="AU70" i="52"/>
  <c r="AS70" i="52"/>
  <c r="AR71" i="52"/>
  <c r="AR70" i="52"/>
  <c r="AV47" i="52"/>
  <c r="AU47" i="52"/>
  <c r="AT47" i="52"/>
  <c r="AS47" i="52"/>
  <c r="AR47" i="52"/>
  <c r="AV61" i="52"/>
  <c r="AU61" i="52"/>
  <c r="AT61" i="52"/>
  <c r="AS61" i="52"/>
  <c r="AR61" i="52"/>
  <c r="AV56" i="52"/>
  <c r="AU56" i="52"/>
  <c r="AT56" i="52"/>
  <c r="AS56" i="52"/>
  <c r="AR56" i="52"/>
  <c r="AV40" i="52"/>
  <c r="AU40" i="52"/>
  <c r="AT40" i="52"/>
  <c r="AS40" i="52"/>
  <c r="AR40" i="52"/>
  <c r="AV31" i="52"/>
  <c r="AU31" i="52"/>
  <c r="AT31" i="52"/>
  <c r="AS31" i="52"/>
  <c r="AR31" i="52"/>
  <c r="AV24" i="52"/>
  <c r="AU24" i="52"/>
  <c r="AT24" i="52"/>
  <c r="AS24" i="52"/>
  <c r="AR24" i="52"/>
  <c r="AV18" i="52"/>
  <c r="AU18" i="52"/>
  <c r="AT18" i="52"/>
  <c r="AS18" i="52"/>
  <c r="AR18" i="52"/>
  <c r="AW287" i="52"/>
  <c r="AV287" i="52"/>
  <c r="AU287" i="52"/>
  <c r="AT287" i="52"/>
  <c r="AS287" i="52"/>
  <c r="AR287" i="52"/>
  <c r="AW283" i="52"/>
  <c r="AV283" i="52"/>
  <c r="AU283" i="52"/>
  <c r="AT283" i="52"/>
  <c r="AS283" i="52"/>
  <c r="AR283" i="52"/>
  <c r="AW271" i="52"/>
  <c r="AV271" i="52"/>
  <c r="AU271" i="52"/>
  <c r="AT271" i="52"/>
  <c r="AS271" i="52"/>
  <c r="AR271" i="52"/>
  <c r="AW266" i="52"/>
  <c r="AV266" i="52"/>
  <c r="AU266" i="52"/>
  <c r="AT266" i="52"/>
  <c r="AS266" i="52"/>
  <c r="AR266" i="52"/>
  <c r="AW265" i="52"/>
  <c r="AV265" i="52"/>
  <c r="AU265" i="52"/>
  <c r="AT265" i="52"/>
  <c r="AS265" i="52"/>
  <c r="AR265" i="52"/>
  <c r="AW260" i="52"/>
  <c r="AV260" i="52"/>
  <c r="AU260" i="52"/>
  <c r="AT260" i="52"/>
  <c r="AS260" i="52"/>
  <c r="AR260" i="52"/>
  <c r="AW254" i="52"/>
  <c r="AV254" i="52"/>
  <c r="AU254" i="52"/>
  <c r="AT254" i="52"/>
  <c r="AS254" i="52"/>
  <c r="AR254" i="52"/>
  <c r="AW240" i="52"/>
  <c r="AV240" i="52"/>
  <c r="AU240" i="52"/>
  <c r="AT240" i="52"/>
  <c r="AS240" i="52"/>
  <c r="AR240" i="52"/>
  <c r="AW238" i="52"/>
  <c r="AV238" i="52"/>
  <c r="AU238" i="52"/>
  <c r="AT238" i="52"/>
  <c r="AS238" i="52"/>
  <c r="AR238" i="52"/>
  <c r="AW232" i="52"/>
  <c r="AV232" i="52"/>
  <c r="AU232" i="52"/>
  <c r="AT232" i="52"/>
  <c r="AS232" i="52"/>
  <c r="AR232" i="52"/>
  <c r="AW217" i="52"/>
  <c r="AV217" i="52"/>
  <c r="AU217" i="52"/>
  <c r="AT217" i="52"/>
  <c r="AS217" i="52"/>
  <c r="AR217" i="52"/>
  <c r="AW212" i="52"/>
  <c r="AV212" i="52"/>
  <c r="AU212" i="52"/>
  <c r="AT212" i="52"/>
  <c r="AS212" i="52"/>
  <c r="AR212" i="52"/>
  <c r="AW208" i="52"/>
  <c r="AV208" i="52"/>
  <c r="AU208" i="52"/>
  <c r="AT208" i="52"/>
  <c r="AS208" i="52"/>
  <c r="AR208" i="52"/>
  <c r="AW206" i="52"/>
  <c r="AV206" i="52"/>
  <c r="AU206" i="52"/>
  <c r="AT206" i="52"/>
  <c r="AS206" i="52"/>
  <c r="AR206" i="52"/>
  <c r="AW204" i="52"/>
  <c r="AV204" i="52"/>
  <c r="AU204" i="52"/>
  <c r="AT204" i="52"/>
  <c r="AS204" i="52"/>
  <c r="AR204" i="52"/>
  <c r="AW200" i="52"/>
  <c r="AV200" i="52"/>
  <c r="AU200" i="52"/>
  <c r="AT200" i="52"/>
  <c r="AS200" i="52"/>
  <c r="AR200" i="52"/>
  <c r="AW193" i="52"/>
  <c r="AV193" i="52"/>
  <c r="AU193" i="52"/>
  <c r="AT193" i="52"/>
  <c r="AS193" i="52"/>
  <c r="AR193" i="52"/>
  <c r="AW191" i="52"/>
  <c r="AV191" i="52"/>
  <c r="AU191" i="52"/>
  <c r="AT191" i="52"/>
  <c r="AS191" i="52"/>
  <c r="AR191" i="52"/>
  <c r="AW185" i="52"/>
  <c r="AV185" i="52"/>
  <c r="AU185" i="52"/>
  <c r="AT185" i="52"/>
  <c r="AS185" i="52"/>
  <c r="AR185" i="52"/>
  <c r="AW178" i="52"/>
  <c r="AV178" i="52"/>
  <c r="AU178" i="52"/>
  <c r="AT178" i="52"/>
  <c r="AS178" i="52"/>
  <c r="AR178" i="52"/>
  <c r="AW176" i="52"/>
  <c r="AV176" i="52"/>
  <c r="AU176" i="52"/>
  <c r="AT176" i="52"/>
  <c r="AS176" i="52"/>
  <c r="AR176" i="52"/>
  <c r="AW170" i="52"/>
  <c r="AV170" i="52"/>
  <c r="AU170" i="52"/>
  <c r="AT170" i="52"/>
  <c r="AS170" i="52"/>
  <c r="AR170" i="52"/>
  <c r="AW156" i="52"/>
  <c r="AV156" i="52"/>
  <c r="AU156" i="52"/>
  <c r="AT156" i="52"/>
  <c r="AS156" i="52"/>
  <c r="AR156" i="52"/>
  <c r="AW134" i="52"/>
  <c r="AV134" i="52"/>
  <c r="AU134" i="52"/>
  <c r="AT134" i="52"/>
  <c r="AS134" i="52"/>
  <c r="AR134" i="52"/>
  <c r="AV127" i="52"/>
  <c r="AT127" i="52"/>
  <c r="AR127" i="52"/>
  <c r="AV125" i="52"/>
  <c r="AT125" i="52"/>
  <c r="AR125" i="52"/>
  <c r="AW119" i="52"/>
  <c r="AV119" i="52"/>
  <c r="AU119" i="52"/>
  <c r="AT119" i="52"/>
  <c r="AS119" i="52"/>
  <c r="AR119" i="52"/>
  <c r="AW115" i="52"/>
  <c r="AV115" i="52"/>
  <c r="AU115" i="52"/>
  <c r="AT115" i="52"/>
  <c r="AS115" i="52"/>
  <c r="AR115" i="52"/>
  <c r="AW110" i="52"/>
  <c r="AV110" i="52"/>
  <c r="AU110" i="52"/>
  <c r="AT110" i="52"/>
  <c r="AS110" i="52"/>
  <c r="AR110" i="52"/>
  <c r="AW102" i="52"/>
  <c r="AV102" i="52"/>
  <c r="AU102" i="52"/>
  <c r="AT102" i="52"/>
  <c r="AS102" i="52"/>
  <c r="AR102" i="52"/>
  <c r="AW100" i="52"/>
  <c r="AV100" i="52"/>
  <c r="AU100" i="52"/>
  <c r="AT100" i="52"/>
  <c r="AS100" i="52"/>
  <c r="AR100" i="52"/>
  <c r="AW88" i="52"/>
  <c r="AV88" i="52"/>
  <c r="AU88" i="52"/>
  <c r="AT88" i="52"/>
  <c r="AS88" i="52"/>
  <c r="AR88" i="52"/>
  <c r="AV69" i="52"/>
  <c r="AT69" i="52"/>
  <c r="AR69" i="52"/>
  <c r="AW65" i="52"/>
  <c r="AV65" i="52"/>
  <c r="AU65" i="52"/>
  <c r="AT65" i="52"/>
  <c r="AS65" i="52"/>
  <c r="AR65" i="52"/>
  <c r="AW63" i="52"/>
  <c r="AV63" i="52"/>
  <c r="AU63" i="52"/>
  <c r="AT63" i="52"/>
  <c r="AS63" i="52"/>
  <c r="AR63" i="52"/>
  <c r="AW60" i="52"/>
  <c r="AV60" i="52"/>
  <c r="AU60" i="52"/>
  <c r="AT60" i="52"/>
  <c r="AS60" i="52"/>
  <c r="AR60" i="52"/>
  <c r="AW55" i="52"/>
  <c r="AV55" i="52"/>
  <c r="AU55" i="52"/>
  <c r="AT55" i="52"/>
  <c r="AS55" i="52"/>
  <c r="AR55" i="52"/>
  <c r="AW39" i="52"/>
  <c r="AV39" i="52"/>
  <c r="AU39" i="52"/>
  <c r="AT39" i="52"/>
  <c r="AS39" i="52"/>
  <c r="AR39" i="52"/>
  <c r="AW30" i="52"/>
  <c r="AV30" i="52"/>
  <c r="AU30" i="52"/>
  <c r="AT30" i="52"/>
  <c r="AS30" i="52"/>
  <c r="AR30" i="52"/>
  <c r="AW23" i="52"/>
  <c r="AV23" i="52"/>
  <c r="AU23" i="52"/>
  <c r="AT23" i="52"/>
  <c r="AS23" i="52"/>
  <c r="AR23" i="52"/>
  <c r="AW17" i="52"/>
  <c r="AV17" i="52"/>
  <c r="AU17" i="52"/>
  <c r="AT17" i="52"/>
  <c r="AS17" i="52"/>
  <c r="AR17" i="52"/>
  <c r="AW285" i="52"/>
  <c r="AV285" i="52"/>
  <c r="AU285" i="52"/>
  <c r="AT285" i="52"/>
  <c r="AS285" i="52"/>
  <c r="AR285" i="52"/>
  <c r="AW282" i="52"/>
  <c r="AV282" i="52"/>
  <c r="AU282" i="52"/>
  <c r="AT282" i="52"/>
  <c r="AS282" i="52"/>
  <c r="AR282" i="52"/>
  <c r="AW281" i="52"/>
  <c r="AV281" i="52"/>
  <c r="AU281" i="52"/>
  <c r="AT281" i="52"/>
  <c r="AS281" i="52"/>
  <c r="AR281" i="52"/>
  <c r="AW280" i="52"/>
  <c r="AV280" i="52"/>
  <c r="AU280" i="52"/>
  <c r="AT280" i="52"/>
  <c r="AS280" i="52"/>
  <c r="AR280" i="52"/>
  <c r="AW278" i="52"/>
  <c r="AV278" i="52"/>
  <c r="AU278" i="52"/>
  <c r="AT278" i="52"/>
  <c r="AS278" i="52"/>
  <c r="AR278" i="52"/>
  <c r="AW277" i="52"/>
  <c r="AV277" i="52"/>
  <c r="AU277" i="52"/>
  <c r="AT277" i="52"/>
  <c r="AS277" i="52"/>
  <c r="AR277" i="52"/>
  <c r="AW275" i="52"/>
  <c r="AV275" i="52"/>
  <c r="AU275" i="52"/>
  <c r="AT275" i="52"/>
  <c r="AS275" i="52"/>
  <c r="AR275" i="52"/>
  <c r="AW274" i="52"/>
  <c r="AV274" i="52"/>
  <c r="AU274" i="52"/>
  <c r="AT274" i="52"/>
  <c r="AS274" i="52"/>
  <c r="AR274" i="52"/>
  <c r="AW270" i="52"/>
  <c r="AV270" i="52"/>
  <c r="AU270" i="52"/>
  <c r="AT270" i="52"/>
  <c r="AS270" i="52"/>
  <c r="AR270" i="52"/>
  <c r="AW269" i="52"/>
  <c r="AV269" i="52"/>
  <c r="AU269" i="52"/>
  <c r="AT269" i="52"/>
  <c r="AS269" i="52"/>
  <c r="AR269" i="52"/>
  <c r="AW268" i="52"/>
  <c r="AV268" i="52"/>
  <c r="AU268" i="52"/>
  <c r="AT268" i="52"/>
  <c r="AS268" i="52"/>
  <c r="AR268" i="52"/>
  <c r="AW264" i="52"/>
  <c r="AV264" i="52"/>
  <c r="AU264" i="52"/>
  <c r="AT264" i="52"/>
  <c r="AS264" i="52"/>
  <c r="AR264" i="52"/>
  <c r="AW263" i="52"/>
  <c r="AV263" i="52"/>
  <c r="AU263" i="52"/>
  <c r="AT263" i="52"/>
  <c r="AS263" i="52"/>
  <c r="AR263" i="52"/>
  <c r="AW262" i="52"/>
  <c r="AV262" i="52"/>
  <c r="AU262" i="52"/>
  <c r="AT262" i="52"/>
  <c r="AS262" i="52"/>
  <c r="AR262" i="52"/>
  <c r="AW259" i="52"/>
  <c r="AV259" i="52"/>
  <c r="AU259" i="52"/>
  <c r="AT259" i="52"/>
  <c r="AS259" i="52"/>
  <c r="AR259" i="52"/>
  <c r="AW258" i="52"/>
  <c r="AV258" i="52"/>
  <c r="AU258" i="52"/>
  <c r="AT258" i="52"/>
  <c r="AS258" i="52"/>
  <c r="AR258" i="52"/>
  <c r="AW257" i="52"/>
  <c r="AV257" i="52"/>
  <c r="AU257" i="52"/>
  <c r="AT257" i="52"/>
  <c r="AS257" i="52"/>
  <c r="AR257" i="52"/>
  <c r="AW256" i="52"/>
  <c r="AV256" i="52"/>
  <c r="AU256" i="52"/>
  <c r="AT256" i="52"/>
  <c r="AS256" i="52"/>
  <c r="AR256" i="52"/>
  <c r="AW253" i="52"/>
  <c r="AV253" i="52"/>
  <c r="AU253" i="52"/>
  <c r="AT253" i="52"/>
  <c r="AS253" i="52"/>
  <c r="AR253" i="52"/>
  <c r="AW252" i="52"/>
  <c r="AV252" i="52"/>
  <c r="AU252" i="52"/>
  <c r="AT252" i="52"/>
  <c r="AS252" i="52"/>
  <c r="AR252" i="52"/>
  <c r="AW251" i="52"/>
  <c r="AV251" i="52"/>
  <c r="AU251" i="52"/>
  <c r="AT251" i="52"/>
  <c r="AS251" i="52"/>
  <c r="AR251" i="52"/>
  <c r="AW250" i="52"/>
  <c r="AV250" i="52"/>
  <c r="AU250" i="52"/>
  <c r="AT250" i="52"/>
  <c r="AS250" i="52"/>
  <c r="AR250" i="52"/>
  <c r="AW249" i="52"/>
  <c r="AV249" i="52"/>
  <c r="AU249" i="52"/>
  <c r="AT249" i="52"/>
  <c r="AS249" i="52"/>
  <c r="AR249" i="52"/>
  <c r="AW237" i="52"/>
  <c r="AV237" i="52"/>
  <c r="AU237" i="52"/>
  <c r="AT237" i="52"/>
  <c r="AS237" i="52"/>
  <c r="AR237" i="52"/>
  <c r="AW236" i="52"/>
  <c r="AV236" i="52"/>
  <c r="AU236" i="52"/>
  <c r="AT236" i="52"/>
  <c r="AS236" i="52"/>
  <c r="AR236" i="52"/>
  <c r="AW235" i="52"/>
  <c r="AV235" i="52"/>
  <c r="AU235" i="52"/>
  <c r="AT235" i="52"/>
  <c r="AS235" i="52"/>
  <c r="AR235" i="52"/>
  <c r="AW231" i="52"/>
  <c r="AV231" i="52"/>
  <c r="AU231" i="52"/>
  <c r="AT231" i="52"/>
  <c r="AS231" i="52"/>
  <c r="AR231" i="52"/>
  <c r="AW230" i="52"/>
  <c r="AV230" i="52"/>
  <c r="AU230" i="52"/>
  <c r="AT230" i="52"/>
  <c r="AS230" i="52"/>
  <c r="AR230" i="52"/>
  <c r="AW229" i="52"/>
  <c r="AV229" i="52"/>
  <c r="AU229" i="52"/>
  <c r="AT229" i="52"/>
  <c r="AS229" i="52"/>
  <c r="AR229" i="52"/>
  <c r="AW228" i="52"/>
  <c r="AV228" i="52"/>
  <c r="AU228" i="52"/>
  <c r="AT228" i="52"/>
  <c r="AS228" i="52"/>
  <c r="AR228" i="52"/>
  <c r="AW225" i="52"/>
  <c r="AV225" i="52"/>
  <c r="AU225" i="52"/>
  <c r="AT225" i="52"/>
  <c r="AS225" i="52"/>
  <c r="AR225" i="52"/>
  <c r="AW215" i="52"/>
  <c r="AV215" i="52"/>
  <c r="AU215" i="52"/>
  <c r="AT215" i="52"/>
  <c r="AS215" i="52"/>
  <c r="AR215" i="52"/>
  <c r="AW210" i="52"/>
  <c r="AV210" i="52"/>
  <c r="AU210" i="52"/>
  <c r="AT210" i="52"/>
  <c r="AS210" i="52"/>
  <c r="AR210" i="52"/>
  <c r="AW203" i="52"/>
  <c r="AV203" i="52"/>
  <c r="AU203" i="52"/>
  <c r="AT203" i="52"/>
  <c r="AS203" i="52"/>
  <c r="AR203" i="52"/>
  <c r="AW202" i="52"/>
  <c r="AV202" i="52"/>
  <c r="AU202" i="52"/>
  <c r="AT202" i="52"/>
  <c r="AS202" i="52"/>
  <c r="AR202" i="52"/>
  <c r="AW199" i="52"/>
  <c r="AV199" i="52"/>
  <c r="AU199" i="52"/>
  <c r="AT199" i="52"/>
  <c r="AS199" i="52"/>
  <c r="AR199" i="52"/>
  <c r="AW198" i="52"/>
  <c r="AV198" i="52"/>
  <c r="AU198" i="52"/>
  <c r="AT198" i="52"/>
  <c r="AS198" i="52"/>
  <c r="AR198" i="52"/>
  <c r="AW197" i="52"/>
  <c r="AV197" i="52"/>
  <c r="AU197" i="52"/>
  <c r="AT197" i="52"/>
  <c r="AS197" i="52"/>
  <c r="AR197" i="52"/>
  <c r="AW190" i="52"/>
  <c r="AV190" i="52"/>
  <c r="AU190" i="52"/>
  <c r="AT190" i="52"/>
  <c r="AS190" i="52"/>
  <c r="AR190" i="52"/>
  <c r="AW189" i="52"/>
  <c r="AV189" i="52"/>
  <c r="AU189" i="52"/>
  <c r="AT189" i="52"/>
  <c r="AS189" i="52"/>
  <c r="AR189" i="52"/>
  <c r="AW188" i="52"/>
  <c r="AV188" i="52"/>
  <c r="AU188" i="52"/>
  <c r="AT188" i="52"/>
  <c r="AS188" i="52"/>
  <c r="AR188" i="52"/>
  <c r="AW187" i="52"/>
  <c r="AV187" i="52"/>
  <c r="AU187" i="52"/>
  <c r="AT187" i="52"/>
  <c r="AS187" i="52"/>
  <c r="AR187" i="52"/>
  <c r="AW184" i="52"/>
  <c r="AV184" i="52"/>
  <c r="AU184" i="52"/>
  <c r="AT184" i="52"/>
  <c r="AS184" i="52"/>
  <c r="AR184" i="52"/>
  <c r="AW183" i="52"/>
  <c r="AV183" i="52"/>
  <c r="AU183" i="52"/>
  <c r="AT183" i="52"/>
  <c r="AS183" i="52"/>
  <c r="AR183" i="52"/>
  <c r="AW182" i="52"/>
  <c r="AV182" i="52"/>
  <c r="AU182" i="52"/>
  <c r="AT182" i="52"/>
  <c r="AS182" i="52"/>
  <c r="AR182" i="52"/>
  <c r="AW175" i="52"/>
  <c r="AV175" i="52"/>
  <c r="AU175" i="52"/>
  <c r="AT175" i="52"/>
  <c r="AS175" i="52"/>
  <c r="AR175" i="52"/>
  <c r="AW174" i="52"/>
  <c r="AV174" i="52"/>
  <c r="AU174" i="52"/>
  <c r="AT174" i="52"/>
  <c r="AS174" i="52"/>
  <c r="AR174" i="52"/>
  <c r="AW173" i="52"/>
  <c r="AV173" i="52"/>
  <c r="AU173" i="52"/>
  <c r="AT173" i="52"/>
  <c r="AS173" i="52"/>
  <c r="AR173" i="52"/>
  <c r="AW172" i="52"/>
  <c r="AV172" i="52"/>
  <c r="AU172" i="52"/>
  <c r="AT172" i="52"/>
  <c r="AS172" i="52"/>
  <c r="AR172" i="52"/>
  <c r="AW169" i="52"/>
  <c r="AV169" i="52"/>
  <c r="AU169" i="52"/>
  <c r="AT169" i="52"/>
  <c r="AS169" i="52"/>
  <c r="AR169" i="52"/>
  <c r="AW168" i="52"/>
  <c r="AV168" i="52"/>
  <c r="AU168" i="52"/>
  <c r="AT168" i="52"/>
  <c r="AS168" i="52"/>
  <c r="AR168" i="52"/>
  <c r="AW167" i="52"/>
  <c r="AV167" i="52"/>
  <c r="AU167" i="52"/>
  <c r="AT167" i="52"/>
  <c r="AS167" i="52"/>
  <c r="AR167" i="52"/>
  <c r="AW166" i="52"/>
  <c r="AV166" i="52"/>
  <c r="AU166" i="52"/>
  <c r="AT166" i="52"/>
  <c r="AS166" i="52"/>
  <c r="AR166" i="52"/>
  <c r="AW165" i="52"/>
  <c r="AV165" i="52"/>
  <c r="AU165" i="52"/>
  <c r="AT165" i="52"/>
  <c r="AS165" i="52"/>
  <c r="AR165" i="52"/>
  <c r="AW154" i="52"/>
  <c r="AV154" i="52"/>
  <c r="AU154" i="52"/>
  <c r="AT154" i="52"/>
  <c r="AS154" i="52"/>
  <c r="AR154" i="52"/>
  <c r="AW153" i="52"/>
  <c r="AV153" i="52"/>
  <c r="AU153" i="52"/>
  <c r="AT153" i="52"/>
  <c r="AS153" i="52"/>
  <c r="AR153" i="52"/>
  <c r="AW152" i="52"/>
  <c r="AV152" i="52"/>
  <c r="AU152" i="52"/>
  <c r="AT152" i="52"/>
  <c r="AS152" i="52"/>
  <c r="AR152" i="52"/>
  <c r="AW151" i="52"/>
  <c r="AV151" i="52"/>
  <c r="AU151" i="52"/>
  <c r="AT151" i="52"/>
  <c r="AS151" i="52"/>
  <c r="AR151" i="52"/>
  <c r="AW149" i="52"/>
  <c r="AV149" i="52"/>
  <c r="AU149" i="52"/>
  <c r="AT149" i="52"/>
  <c r="AS149" i="52"/>
  <c r="AR149" i="52"/>
  <c r="AW141" i="52"/>
  <c r="AV141" i="52"/>
  <c r="AU141" i="52"/>
  <c r="AT141" i="52"/>
  <c r="AS141" i="52"/>
  <c r="AR141" i="52"/>
  <c r="AW140" i="52"/>
  <c r="AV140" i="52"/>
  <c r="AU140" i="52"/>
  <c r="AT140" i="52"/>
  <c r="AS140" i="52"/>
  <c r="AR140" i="52"/>
  <c r="AW138" i="52"/>
  <c r="AV138" i="52"/>
  <c r="AU138" i="52"/>
  <c r="AT138" i="52"/>
  <c r="AS138" i="52"/>
  <c r="AR138" i="52"/>
  <c r="AW133" i="52"/>
  <c r="AV133" i="52"/>
  <c r="AU133" i="52"/>
  <c r="AT133" i="52"/>
  <c r="AS133" i="52"/>
  <c r="AR133" i="52"/>
  <c r="AW132" i="52"/>
  <c r="AV132" i="52"/>
  <c r="AU132" i="52"/>
  <c r="AT132" i="52"/>
  <c r="AS132" i="52"/>
  <c r="AR132" i="52"/>
  <c r="AW131" i="52"/>
  <c r="AV131" i="52"/>
  <c r="AU131" i="52"/>
  <c r="AT131" i="52"/>
  <c r="AS131" i="52"/>
  <c r="AR131" i="52"/>
  <c r="AW130" i="52"/>
  <c r="AV130" i="52"/>
  <c r="AU130" i="52"/>
  <c r="AT130" i="52"/>
  <c r="AS130" i="52"/>
  <c r="AR130" i="52"/>
  <c r="AW124" i="52"/>
  <c r="AV124" i="52"/>
  <c r="AU124" i="52"/>
  <c r="AT124" i="52"/>
  <c r="AS124" i="52"/>
  <c r="AR124" i="52"/>
  <c r="AW123" i="52"/>
  <c r="AV123" i="52"/>
  <c r="AU123" i="52"/>
  <c r="AT123" i="52"/>
  <c r="AS123" i="52"/>
  <c r="AR123" i="52"/>
  <c r="AW122" i="52"/>
  <c r="AV122" i="52"/>
  <c r="AU122" i="52"/>
  <c r="AT122" i="52"/>
  <c r="AS122" i="52"/>
  <c r="AR122" i="52"/>
  <c r="AW118" i="52"/>
  <c r="AV118" i="52"/>
  <c r="AU118" i="52"/>
  <c r="AT118" i="52"/>
  <c r="AS118" i="52"/>
  <c r="AR118" i="52"/>
  <c r="AW117" i="52"/>
  <c r="AV117" i="52"/>
  <c r="AU117" i="52"/>
  <c r="AT117" i="52"/>
  <c r="AS117" i="52"/>
  <c r="AR117" i="52"/>
  <c r="AW116" i="52"/>
  <c r="AV116" i="52"/>
  <c r="AU116" i="52"/>
  <c r="AT116" i="52"/>
  <c r="AS116" i="52"/>
  <c r="AR116" i="52"/>
  <c r="AW114" i="52"/>
  <c r="AV114" i="52"/>
  <c r="AU114" i="52"/>
  <c r="AT114" i="52"/>
  <c r="AS114" i="52"/>
  <c r="AR114" i="52"/>
  <c r="AW113" i="52"/>
  <c r="AV113" i="52"/>
  <c r="AU113" i="52"/>
  <c r="AT113" i="52"/>
  <c r="AS113" i="52"/>
  <c r="AR113" i="52"/>
  <c r="AW109" i="52"/>
  <c r="AV109" i="52"/>
  <c r="AU109" i="52"/>
  <c r="AT109" i="52"/>
  <c r="AS109" i="52"/>
  <c r="AR109" i="52"/>
  <c r="AW108" i="52"/>
  <c r="AV108" i="52"/>
  <c r="AU108" i="52"/>
  <c r="AT108" i="52"/>
  <c r="AS108" i="52"/>
  <c r="AR108" i="52"/>
  <c r="AW107" i="52"/>
  <c r="AV107" i="52"/>
  <c r="AU107" i="52"/>
  <c r="AT107" i="52"/>
  <c r="AS107" i="52"/>
  <c r="AR107" i="52"/>
  <c r="AW106" i="52"/>
  <c r="AV106" i="52"/>
  <c r="AU106" i="52"/>
  <c r="AT106" i="52"/>
  <c r="AS106" i="52"/>
  <c r="AR106" i="52"/>
  <c r="AW105" i="52"/>
  <c r="AV105" i="52"/>
  <c r="AU105" i="52"/>
  <c r="AT105" i="52"/>
  <c r="AS105" i="52"/>
  <c r="AR105" i="52"/>
  <c r="AW99" i="52"/>
  <c r="AV99" i="52"/>
  <c r="AU99" i="52"/>
  <c r="AT99" i="52"/>
  <c r="AS99" i="52"/>
  <c r="AR99" i="52"/>
  <c r="AW98" i="52"/>
  <c r="AV98" i="52"/>
  <c r="AU98" i="52"/>
  <c r="AT98" i="52"/>
  <c r="AS98" i="52"/>
  <c r="AR98" i="52"/>
  <c r="AW97" i="52"/>
  <c r="AV97" i="52"/>
  <c r="AU97" i="52"/>
  <c r="AT97" i="52"/>
  <c r="AS97" i="52"/>
  <c r="AR97" i="52"/>
  <c r="AW96" i="52"/>
  <c r="AV96" i="52"/>
  <c r="AU96" i="52"/>
  <c r="AT96" i="52"/>
  <c r="AS96" i="52"/>
  <c r="AR96" i="52"/>
  <c r="AW95" i="52"/>
  <c r="AV95" i="52"/>
  <c r="AU95" i="52"/>
  <c r="AT95" i="52"/>
  <c r="AS95" i="52"/>
  <c r="AR95" i="52"/>
  <c r="AW94" i="52"/>
  <c r="AV94" i="52"/>
  <c r="AU94" i="52"/>
  <c r="AT94" i="52"/>
  <c r="AS94" i="52"/>
  <c r="AR94" i="52"/>
  <c r="AW93" i="52"/>
  <c r="AV93" i="52"/>
  <c r="AU93" i="52"/>
  <c r="AT93" i="52"/>
  <c r="AS93" i="52"/>
  <c r="AR93" i="52"/>
  <c r="AW92" i="52"/>
  <c r="AV92" i="52"/>
  <c r="AU92" i="52"/>
  <c r="AT92" i="52"/>
  <c r="AS92" i="52"/>
  <c r="AR92" i="52"/>
  <c r="AW91" i="52"/>
  <c r="AV91" i="52"/>
  <c r="AU91" i="52"/>
  <c r="AT91" i="52"/>
  <c r="AS91" i="52"/>
  <c r="AR91" i="52"/>
  <c r="AW87" i="52"/>
  <c r="AV87" i="52"/>
  <c r="AU87" i="52"/>
  <c r="AT87" i="52"/>
  <c r="AS87" i="52"/>
  <c r="AR87" i="52"/>
  <c r="AW86" i="52"/>
  <c r="AV86" i="52"/>
  <c r="AU86" i="52"/>
  <c r="AT86" i="52"/>
  <c r="AS86" i="52"/>
  <c r="AR86" i="52"/>
  <c r="AW85" i="52"/>
  <c r="AV85" i="52"/>
  <c r="AU85" i="52"/>
  <c r="AT85" i="52"/>
  <c r="AS85" i="52"/>
  <c r="AR85" i="52"/>
  <c r="AW84" i="52"/>
  <c r="AV84" i="52"/>
  <c r="AU84" i="52"/>
  <c r="AT84" i="52"/>
  <c r="AS84" i="52"/>
  <c r="AR84" i="52"/>
  <c r="AW83" i="52"/>
  <c r="AV83" i="52"/>
  <c r="AU83" i="52"/>
  <c r="AT83" i="52"/>
  <c r="AS83" i="52"/>
  <c r="AR83" i="52"/>
  <c r="AW82" i="52"/>
  <c r="AV82" i="52"/>
  <c r="AU82" i="52"/>
  <c r="AT82" i="52"/>
  <c r="AS82" i="52"/>
  <c r="AR82" i="52"/>
  <c r="AW81" i="52"/>
  <c r="AV81" i="52"/>
  <c r="AU81" i="52"/>
  <c r="AT81" i="52"/>
  <c r="AS81" i="52"/>
  <c r="AR81" i="52"/>
  <c r="AW78" i="52"/>
  <c r="AV78" i="52"/>
  <c r="AU78" i="52"/>
  <c r="AT78" i="52"/>
  <c r="AS78" i="52"/>
  <c r="AR78" i="52"/>
  <c r="AW77" i="52"/>
  <c r="AV77" i="52"/>
  <c r="AU77" i="52"/>
  <c r="AT77" i="52"/>
  <c r="AS77" i="52"/>
  <c r="AR77" i="52"/>
  <c r="AW67" i="52"/>
  <c r="AV67" i="52"/>
  <c r="AU67" i="52"/>
  <c r="AT67" i="52"/>
  <c r="AS67" i="52"/>
  <c r="AR67" i="52"/>
  <c r="AW59" i="52"/>
  <c r="AV59" i="52"/>
  <c r="AU59" i="52"/>
  <c r="AT59" i="52"/>
  <c r="AS59" i="52"/>
  <c r="AR59" i="52"/>
  <c r="AW58" i="52"/>
  <c r="AV58" i="52"/>
  <c r="AU58" i="52"/>
  <c r="AT58" i="52"/>
  <c r="AS58" i="52"/>
  <c r="AR58" i="52"/>
  <c r="AW54" i="52"/>
  <c r="AV54" i="52"/>
  <c r="AU54" i="52"/>
  <c r="AT54" i="52"/>
  <c r="AS54" i="52"/>
  <c r="AR54" i="52"/>
  <c r="AW53" i="52"/>
  <c r="AV53" i="52"/>
  <c r="AU53" i="52"/>
  <c r="AT53" i="52"/>
  <c r="AS53" i="52"/>
  <c r="AR53" i="52"/>
  <c r="AW52" i="52"/>
  <c r="AV52" i="52"/>
  <c r="AU52" i="52"/>
  <c r="AT52" i="52"/>
  <c r="AS52" i="52"/>
  <c r="AR52" i="52"/>
  <c r="AW51" i="52"/>
  <c r="AV51" i="52"/>
  <c r="AU51" i="52"/>
  <c r="AT51" i="52"/>
  <c r="AS51" i="52"/>
  <c r="AR51" i="52"/>
  <c r="AW50" i="52"/>
  <c r="AV50" i="52"/>
  <c r="AU50" i="52"/>
  <c r="AT50" i="52"/>
  <c r="AS50" i="52"/>
  <c r="AR50" i="52"/>
  <c r="AW49" i="52"/>
  <c r="AV49" i="52"/>
  <c r="AU49" i="52"/>
  <c r="AT49" i="52"/>
  <c r="AS49" i="52"/>
  <c r="AR49" i="52"/>
  <c r="AW46" i="52"/>
  <c r="AV46" i="52"/>
  <c r="AU46" i="52"/>
  <c r="AT46" i="52"/>
  <c r="AS46" i="52"/>
  <c r="AR46" i="52"/>
  <c r="AW42" i="52"/>
  <c r="AV42" i="52"/>
  <c r="AU42" i="52"/>
  <c r="AT42" i="52"/>
  <c r="AS42" i="52"/>
  <c r="AR42" i="52"/>
  <c r="AW38" i="52"/>
  <c r="AV38" i="52"/>
  <c r="AU38" i="52"/>
  <c r="AT38" i="52"/>
  <c r="AS38" i="52"/>
  <c r="AR38" i="52"/>
  <c r="AW37" i="52"/>
  <c r="AV37" i="52"/>
  <c r="AU37" i="52"/>
  <c r="AT37" i="52"/>
  <c r="AS37" i="52"/>
  <c r="AR37" i="52"/>
  <c r="AW36" i="52"/>
  <c r="AV36" i="52"/>
  <c r="AU36" i="52"/>
  <c r="AT36" i="52"/>
  <c r="AS36" i="52"/>
  <c r="AR36" i="52"/>
  <c r="AW35" i="52"/>
  <c r="AV35" i="52"/>
  <c r="AU35" i="52"/>
  <c r="AT35" i="52"/>
  <c r="AS35" i="52"/>
  <c r="AR35" i="52"/>
  <c r="AW34" i="52"/>
  <c r="AV34" i="52"/>
  <c r="AU34" i="52"/>
  <c r="AT34" i="52"/>
  <c r="AS34" i="52"/>
  <c r="AR34" i="52"/>
  <c r="AW33" i="52"/>
  <c r="AV33" i="52"/>
  <c r="AU33" i="52"/>
  <c r="AT33" i="52"/>
  <c r="AS33" i="52"/>
  <c r="AR33" i="52"/>
  <c r="AW29" i="52"/>
  <c r="AV29" i="52"/>
  <c r="AU29" i="52"/>
  <c r="AT29" i="52"/>
  <c r="AS29" i="52"/>
  <c r="AR29" i="52"/>
  <c r="AW28" i="52"/>
  <c r="AV28" i="52"/>
  <c r="AU28" i="52"/>
  <c r="AT28" i="52"/>
  <c r="AS28" i="52"/>
  <c r="AR28" i="52"/>
  <c r="AW27" i="52"/>
  <c r="AV27" i="52"/>
  <c r="AU27" i="52"/>
  <c r="AT27" i="52"/>
  <c r="AS27" i="52"/>
  <c r="AR27" i="52"/>
  <c r="AW26" i="52"/>
  <c r="AV26" i="52"/>
  <c r="AU26" i="52"/>
  <c r="AT26" i="52"/>
  <c r="AS26" i="52"/>
  <c r="AR26" i="52"/>
  <c r="AW22" i="52"/>
  <c r="AV22" i="52"/>
  <c r="AU22" i="52"/>
  <c r="AT22" i="52"/>
  <c r="AS22" i="52"/>
  <c r="AR22" i="52"/>
  <c r="AW21" i="52"/>
  <c r="AV21" i="52"/>
  <c r="AU21" i="52"/>
  <c r="AT21" i="52"/>
  <c r="AS21" i="52"/>
  <c r="AR21" i="52"/>
  <c r="AW20" i="52"/>
  <c r="AV20" i="52"/>
  <c r="AU20" i="52"/>
  <c r="AT20" i="52"/>
  <c r="AS20" i="52"/>
  <c r="AR20" i="52"/>
  <c r="AW16" i="52"/>
  <c r="AV16" i="52"/>
  <c r="AU16" i="52"/>
  <c r="AT16" i="52"/>
  <c r="AS16" i="52"/>
  <c r="AR16" i="52"/>
  <c r="AW15" i="52"/>
  <c r="AV15" i="52"/>
  <c r="AU15" i="52"/>
  <c r="AT15" i="52"/>
  <c r="AS15" i="52"/>
  <c r="AR15" i="52"/>
  <c r="AW14" i="52"/>
  <c r="AV14" i="52"/>
  <c r="AU14" i="52"/>
  <c r="AT14" i="52"/>
  <c r="AS14" i="52"/>
  <c r="AR14" i="52"/>
  <c r="AW13" i="52"/>
  <c r="AV13" i="52"/>
  <c r="AU13" i="52"/>
  <c r="AT13" i="52"/>
  <c r="AS13" i="52"/>
  <c r="AR13" i="52"/>
  <c r="L13" i="52"/>
  <c r="G54" i="51"/>
  <c r="AG102" i="52"/>
  <c r="AF102" i="52"/>
  <c r="AE102" i="52"/>
  <c r="AD102" i="52"/>
  <c r="AC102" i="52"/>
  <c r="AA102" i="52"/>
  <c r="Z102" i="52"/>
  <c r="Y102" i="52"/>
  <c r="V102" i="52"/>
  <c r="U102" i="52"/>
  <c r="T102" i="52"/>
  <c r="S102" i="52"/>
  <c r="R102" i="52"/>
  <c r="Q102" i="52"/>
  <c r="P102" i="52"/>
  <c r="O102" i="52"/>
  <c r="AF102" i="50"/>
  <c r="AE102" i="50"/>
  <c r="AD102" i="50"/>
  <c r="AB102" i="50"/>
  <c r="AA102" i="50"/>
  <c r="Z102" i="50"/>
  <c r="Y102" i="50"/>
  <c r="V102" i="50"/>
  <c r="U102" i="50"/>
  <c r="T102" i="50"/>
  <c r="S102" i="50"/>
  <c r="R102" i="50"/>
  <c r="Q102" i="50"/>
  <c r="P102" i="50"/>
  <c r="O102" i="50"/>
  <c r="N102" i="50"/>
  <c r="M102" i="50"/>
  <c r="AF102" i="51"/>
  <c r="AE102" i="51"/>
  <c r="AD102" i="51"/>
  <c r="AC102" i="51"/>
  <c r="AB102" i="51"/>
  <c r="AA102" i="51"/>
  <c r="Z102" i="51"/>
  <c r="Y102" i="51"/>
  <c r="V102" i="51"/>
  <c r="U102" i="51"/>
  <c r="T102" i="51"/>
  <c r="S102" i="51"/>
  <c r="R102" i="51"/>
  <c r="Q102" i="51"/>
  <c r="P102" i="51"/>
  <c r="O102" i="51"/>
  <c r="N102" i="51"/>
  <c r="M102" i="51"/>
  <c r="BA220" i="55" l="1"/>
  <c r="AH220" i="55"/>
  <c r="AS220" i="55" s="1"/>
  <c r="BC72" i="55"/>
  <c r="BD81" i="55"/>
  <c r="AO81" i="55"/>
  <c r="AW81" i="55" s="1"/>
  <c r="AW19" i="55"/>
  <c r="AS70" i="55"/>
  <c r="AH72" i="55"/>
  <c r="AH329" i="55"/>
  <c r="AH365" i="55"/>
  <c r="AH333" i="55"/>
  <c r="BA72" i="55"/>
  <c r="BC365" i="55"/>
  <c r="BC333" i="55"/>
  <c r="BC329" i="55"/>
  <c r="AN365" i="55"/>
  <c r="AN333" i="55"/>
  <c r="AN329" i="55"/>
  <c r="AN72" i="55"/>
  <c r="AO70" i="55"/>
  <c r="AV70" i="55"/>
  <c r="AI365" i="55"/>
  <c r="AI333" i="55"/>
  <c r="AI329" i="55"/>
  <c r="AT70" i="55"/>
  <c r="AI72" i="55"/>
  <c r="AI300" i="55"/>
  <c r="AT335" i="55"/>
  <c r="AT327" i="55"/>
  <c r="AT313" i="55"/>
  <c r="AT334" i="55"/>
  <c r="AT297" i="55"/>
  <c r="AT330" i="55" s="1"/>
  <c r="AT296" i="55"/>
  <c r="AT328" i="55" s="1"/>
  <c r="AT71" i="55"/>
  <c r="AZ220" i="55"/>
  <c r="AI220" i="55"/>
  <c r="AT220" i="55" s="1"/>
  <c r="BB220" i="55"/>
  <c r="AY72" i="55"/>
  <c r="AJ365" i="55"/>
  <c r="AJ333" i="55"/>
  <c r="AJ329" i="55"/>
  <c r="AU70" i="55"/>
  <c r="AJ72" i="55"/>
  <c r="AJ300" i="55"/>
  <c r="L365" i="55"/>
  <c r="L333" i="55"/>
  <c r="L329" i="55"/>
  <c r="AR70" i="55"/>
  <c r="L72" i="55"/>
  <c r="L300" i="55"/>
  <c r="BB365" i="55"/>
  <c r="BB333" i="55"/>
  <c r="BB329" i="55"/>
  <c r="AN220" i="55"/>
  <c r="BC220" i="55"/>
  <c r="AR335" i="55"/>
  <c r="AR334" i="55"/>
  <c r="AR327" i="55"/>
  <c r="AR313" i="55"/>
  <c r="AR297" i="55"/>
  <c r="AR330" i="55" s="1"/>
  <c r="AR296" i="55"/>
  <c r="AR328" i="55" s="1"/>
  <c r="AR71" i="55"/>
  <c r="AZ72" i="55"/>
  <c r="P243" i="55"/>
  <c r="AJ228" i="55"/>
  <c r="AU228" i="55" s="1"/>
  <c r="AO215" i="55"/>
  <c r="AW215" i="55" s="1"/>
  <c r="AW211" i="55"/>
  <c r="AW342" i="55"/>
  <c r="AW343" i="55"/>
  <c r="AW341" i="55"/>
  <c r="AW324" i="55"/>
  <c r="AW362" i="55"/>
  <c r="AW346" i="55"/>
  <c r="AW359" i="55"/>
  <c r="AU335" i="55"/>
  <c r="AU334" i="55"/>
  <c r="AU327" i="55"/>
  <c r="AU313" i="55"/>
  <c r="AU297" i="55"/>
  <c r="AU330" i="55" s="1"/>
  <c r="AU296" i="55"/>
  <c r="AU328" i="55" s="1"/>
  <c r="AU71" i="55"/>
  <c r="BD365" i="55"/>
  <c r="BD333" i="55"/>
  <c r="BD329" i="55"/>
  <c r="BD72" i="55"/>
  <c r="BD300" i="55"/>
  <c r="BB72" i="55"/>
  <c r="BA365" i="55"/>
  <c r="BA333" i="55"/>
  <c r="BA329" i="55"/>
  <c r="AW383" i="55"/>
  <c r="AW382" i="55"/>
  <c r="AW361" i="55"/>
  <c r="AW319" i="55"/>
  <c r="AW311" i="55"/>
  <c r="AW381" i="55"/>
  <c r="AW377" i="55"/>
  <c r="AW331" i="55"/>
  <c r="AW376" i="55"/>
  <c r="AW378" i="55"/>
  <c r="AW380" i="55"/>
  <c r="AY220" i="55"/>
  <c r="L220" i="55"/>
  <c r="AR220" i="55" s="1"/>
  <c r="BD220" i="55"/>
  <c r="AW379" i="55"/>
  <c r="AS334" i="55"/>
  <c r="AS313" i="55"/>
  <c r="AS335" i="55"/>
  <c r="AS297" i="55"/>
  <c r="AS330" i="55" s="1"/>
  <c r="AS296" i="55"/>
  <c r="AS328" i="55" s="1"/>
  <c r="AS327" i="55"/>
  <c r="AY365" i="55"/>
  <c r="AY333" i="55"/>
  <c r="AY329" i="55"/>
  <c r="AY300" i="55"/>
  <c r="BB228" i="55"/>
  <c r="AF243" i="55"/>
  <c r="AZ228" i="55"/>
  <c r="AO327" i="55"/>
  <c r="AO335" i="55"/>
  <c r="AO334" i="55"/>
  <c r="AO313" i="55"/>
  <c r="AO297" i="55"/>
  <c r="AO330" i="55" s="1"/>
  <c r="AO296" i="55"/>
  <c r="AO328" i="55" s="1"/>
  <c r="AW66" i="55"/>
  <c r="AO71" i="55"/>
  <c r="AW41" i="55"/>
  <c r="AW25" i="55"/>
  <c r="AZ365" i="55"/>
  <c r="AZ329" i="55"/>
  <c r="AZ333" i="55"/>
  <c r="D243" i="55"/>
  <c r="L228" i="55"/>
  <c r="AY228" i="55"/>
  <c r="BD228" i="55"/>
  <c r="AH228" i="55"/>
  <c r="AK243" i="55"/>
  <c r="BC243" i="55" s="1"/>
  <c r="AN228" i="55"/>
  <c r="BC228" i="55"/>
  <c r="AW312" i="55"/>
  <c r="AW48" i="55"/>
  <c r="AW353" i="55"/>
  <c r="AD243" i="55"/>
  <c r="BA243" i="55" s="1"/>
  <c r="BA228" i="55"/>
  <c r="AW57" i="55"/>
  <c r="AV334" i="55"/>
  <c r="AV335" i="55"/>
  <c r="AV327" i="55"/>
  <c r="AV296" i="55"/>
  <c r="AV328" i="55" s="1"/>
  <c r="AV313" i="55"/>
  <c r="AV297" i="55"/>
  <c r="AV330" i="55" s="1"/>
  <c r="AV71" i="55"/>
  <c r="AI228" i="55"/>
  <c r="AT228" i="55" s="1"/>
  <c r="AT19" i="54"/>
  <c r="AT25" i="54"/>
  <c r="AT71" i="51"/>
  <c r="AT13" i="51"/>
  <c r="AT15" i="51"/>
  <c r="AT17" i="51"/>
  <c r="AT18" i="51" s="1"/>
  <c r="AT21" i="51"/>
  <c r="AT23" i="51"/>
  <c r="AT24" i="51" s="1"/>
  <c r="AT27" i="51"/>
  <c r="AT29" i="51"/>
  <c r="AT33" i="51"/>
  <c r="AT35" i="51"/>
  <c r="AT37" i="51"/>
  <c r="AT39" i="51"/>
  <c r="AT40" i="51" s="1"/>
  <c r="AT46" i="51"/>
  <c r="AT49" i="51"/>
  <c r="AT51" i="51"/>
  <c r="AT53" i="51"/>
  <c r="AT55" i="51"/>
  <c r="AT59" i="51"/>
  <c r="AT70" i="51"/>
  <c r="AT63" i="51"/>
  <c r="AT61" i="51" s="1"/>
  <c r="AT67" i="51"/>
  <c r="AT77" i="51"/>
  <c r="AT81" i="51"/>
  <c r="AT83" i="51"/>
  <c r="AT85" i="51"/>
  <c r="AT87" i="51"/>
  <c r="AT91" i="51"/>
  <c r="AT93" i="51"/>
  <c r="AT95" i="51"/>
  <c r="AT97" i="51"/>
  <c r="AT99" i="51"/>
  <c r="AT102" i="51"/>
  <c r="AT106" i="51"/>
  <c r="AT108" i="51"/>
  <c r="AT110" i="51"/>
  <c r="AT114" i="51"/>
  <c r="AT116" i="51"/>
  <c r="AT118" i="51"/>
  <c r="AT122" i="51"/>
  <c r="AT124" i="51"/>
  <c r="AT127" i="51"/>
  <c r="AT131" i="51"/>
  <c r="AT133" i="51"/>
  <c r="AT138" i="51"/>
  <c r="AT141" i="51"/>
  <c r="AT151" i="51"/>
  <c r="AT153" i="51"/>
  <c r="AT156" i="51"/>
  <c r="AT166" i="51"/>
  <c r="AT168" i="51"/>
  <c r="AT170" i="51"/>
  <c r="AT173" i="51"/>
  <c r="AT175" i="51"/>
  <c r="AT178" i="51"/>
  <c r="AT183" i="51"/>
  <c r="AT185" i="51"/>
  <c r="AT188" i="51"/>
  <c r="AT190" i="51"/>
  <c r="AT193" i="51"/>
  <c r="AT198" i="51"/>
  <c r="AT200" i="51"/>
  <c r="AT203" i="51"/>
  <c r="AT206" i="51"/>
  <c r="AT210" i="51"/>
  <c r="AT215" i="51"/>
  <c r="AT225" i="51"/>
  <c r="AT229" i="51"/>
  <c r="AT231" i="51"/>
  <c r="AT235" i="51"/>
  <c r="AT237" i="51"/>
  <c r="AT250" i="51"/>
  <c r="AT252" i="51"/>
  <c r="AT254" i="51"/>
  <c r="AT257" i="51"/>
  <c r="AT259" i="51"/>
  <c r="AT262" i="51"/>
  <c r="AT264" i="51"/>
  <c r="AT266" i="51"/>
  <c r="AT269" i="51"/>
  <c r="AT271" i="51"/>
  <c r="AT275" i="51"/>
  <c r="AT278" i="51"/>
  <c r="AT281" i="51"/>
  <c r="AT283" i="51"/>
  <c r="AS56" i="11"/>
  <c r="AS70" i="11"/>
  <c r="AT20" i="11"/>
  <c r="AT22" i="11"/>
  <c r="AT26" i="11"/>
  <c r="AT28" i="11"/>
  <c r="AT30" i="11"/>
  <c r="AT49" i="11"/>
  <c r="AT51" i="11"/>
  <c r="AT53" i="11"/>
  <c r="AT55" i="11"/>
  <c r="AT56" i="11" s="1"/>
  <c r="AT58" i="11"/>
  <c r="AT60" i="11"/>
  <c r="AT82" i="11"/>
  <c r="AT84" i="11"/>
  <c r="AT86" i="11"/>
  <c r="AT88" i="11"/>
  <c r="AT92" i="11"/>
  <c r="AT94" i="11"/>
  <c r="AT96" i="11"/>
  <c r="AT98" i="11"/>
  <c r="AT100" i="11"/>
  <c r="AT105" i="11"/>
  <c r="AT107" i="11"/>
  <c r="AT109" i="11"/>
  <c r="AT117" i="11"/>
  <c r="AT123" i="11"/>
  <c r="AT125" i="11"/>
  <c r="AT130" i="11"/>
  <c r="AT132" i="11"/>
  <c r="AT134" i="11"/>
  <c r="AT140" i="11"/>
  <c r="AT149" i="11"/>
  <c r="AT152" i="11"/>
  <c r="AT154" i="11"/>
  <c r="AT169" i="11"/>
  <c r="AT172" i="11"/>
  <c r="AT174" i="11"/>
  <c r="AT176" i="11"/>
  <c r="AT182" i="11"/>
  <c r="AT184" i="11"/>
  <c r="AT187" i="11"/>
  <c r="AT189" i="11"/>
  <c r="AT191" i="11"/>
  <c r="AT197" i="11"/>
  <c r="AT199" i="11"/>
  <c r="AT202" i="11"/>
  <c r="AT249" i="11"/>
  <c r="AT251" i="11"/>
  <c r="AT253" i="11"/>
  <c r="AT256" i="11"/>
  <c r="AT258" i="11"/>
  <c r="AT260" i="11"/>
  <c r="AT263" i="11"/>
  <c r="AT265" i="11"/>
  <c r="AT274" i="11"/>
  <c r="AT277" i="11"/>
  <c r="AT280" i="11"/>
  <c r="AT282" i="11"/>
  <c r="AT70" i="9"/>
  <c r="AT24" i="9"/>
  <c r="AT40" i="9"/>
  <c r="AS70" i="9"/>
  <c r="AS40" i="8"/>
  <c r="AS61" i="8"/>
  <c r="AS70" i="8"/>
  <c r="AT18" i="8"/>
  <c r="AT24" i="8"/>
  <c r="AT40" i="8"/>
  <c r="AT47" i="8"/>
  <c r="AT61" i="8"/>
  <c r="AT70" i="8"/>
  <c r="AT11" i="10"/>
  <c r="AT14" i="10"/>
  <c r="AT16" i="10"/>
  <c r="AT21" i="10"/>
  <c r="AT23" i="10"/>
  <c r="AT27" i="10"/>
  <c r="AT29" i="10"/>
  <c r="AT33" i="10"/>
  <c r="AT35" i="10"/>
  <c r="AT37" i="10"/>
  <c r="AT39" i="10"/>
  <c r="AT46" i="10"/>
  <c r="AT47" i="10" s="1"/>
  <c r="AT50" i="10"/>
  <c r="AT52" i="10"/>
  <c r="AT54" i="10"/>
  <c r="AT59" i="10"/>
  <c r="AT63" i="10"/>
  <c r="AT67" i="10"/>
  <c r="AT77" i="10"/>
  <c r="AT81" i="10"/>
  <c r="AT83" i="10"/>
  <c r="AT85" i="10"/>
  <c r="AT87" i="10"/>
  <c r="AT91" i="10"/>
  <c r="AT93" i="10"/>
  <c r="AT95" i="10"/>
  <c r="AT97" i="10"/>
  <c r="AT99" i="10"/>
  <c r="AT102" i="10"/>
  <c r="AT106" i="10"/>
  <c r="AT108" i="10"/>
  <c r="AT110" i="10"/>
  <c r="AT114" i="10"/>
  <c r="AT116" i="10"/>
  <c r="AT118" i="10"/>
  <c r="AT122" i="10"/>
  <c r="AT124" i="10"/>
  <c r="AT127" i="10"/>
  <c r="AT131" i="10"/>
  <c r="AT133" i="10"/>
  <c r="AT138" i="10"/>
  <c r="AT141" i="10"/>
  <c r="AT151" i="10"/>
  <c r="AT153" i="10"/>
  <c r="AT156" i="10"/>
  <c r="AT166" i="10"/>
  <c r="AT168" i="10"/>
  <c r="AT170" i="10"/>
  <c r="AT173" i="10"/>
  <c r="AT175" i="10"/>
  <c r="AT178" i="10"/>
  <c r="AT183" i="10"/>
  <c r="AT185" i="10"/>
  <c r="AT188" i="10"/>
  <c r="AT190" i="10"/>
  <c r="AT193" i="10"/>
  <c r="AT198" i="10"/>
  <c r="AT200" i="10"/>
  <c r="AT203" i="10"/>
  <c r="AT206" i="10"/>
  <c r="AT210" i="10"/>
  <c r="AT215" i="10"/>
  <c r="AT225" i="10"/>
  <c r="AT229" i="10"/>
  <c r="AT231" i="10"/>
  <c r="AT235" i="10"/>
  <c r="AT237" i="10"/>
  <c r="AT240" i="10"/>
  <c r="AT250" i="10"/>
  <c r="AT252" i="10"/>
  <c r="AT254" i="10"/>
  <c r="AT257" i="10"/>
  <c r="AT259" i="10"/>
  <c r="AT262" i="10"/>
  <c r="AT264" i="10"/>
  <c r="AT266" i="10"/>
  <c r="AT269" i="10"/>
  <c r="AT271" i="10"/>
  <c r="AT275" i="10"/>
  <c r="AT278" i="10"/>
  <c r="AT281" i="10"/>
  <c r="AT283" i="10"/>
  <c r="AT287" i="10"/>
  <c r="AS56" i="10"/>
  <c r="AS70" i="10"/>
  <c r="AT13" i="10"/>
  <c r="AT15" i="10"/>
  <c r="AT17" i="10"/>
  <c r="AT18" i="10" s="1"/>
  <c r="AT20" i="10"/>
  <c r="AT22" i="10"/>
  <c r="AT26" i="10"/>
  <c r="AT28" i="10"/>
  <c r="AT30" i="10"/>
  <c r="AT34" i="10"/>
  <c r="AT36" i="10"/>
  <c r="AT38" i="10"/>
  <c r="AT42" i="10"/>
  <c r="AT49" i="10"/>
  <c r="AT51" i="10"/>
  <c r="AT53" i="10"/>
  <c r="AT55" i="10"/>
  <c r="AT56" i="10" s="1"/>
  <c r="AT58" i="10"/>
  <c r="AT60" i="10"/>
  <c r="AT65" i="10"/>
  <c r="AT70" i="10" s="1"/>
  <c r="AT69" i="10"/>
  <c r="AT78" i="10"/>
  <c r="AT82" i="10"/>
  <c r="AT84" i="10"/>
  <c r="AT86" i="10"/>
  <c r="AT88" i="10"/>
  <c r="AT92" i="10"/>
  <c r="AT94" i="10"/>
  <c r="AT96" i="10"/>
  <c r="AT98" i="10"/>
  <c r="AT100" i="10"/>
  <c r="AT105" i="10"/>
  <c r="AT107" i="10"/>
  <c r="AT109" i="10"/>
  <c r="AT113" i="10"/>
  <c r="AT115" i="10"/>
  <c r="AT117" i="10"/>
  <c r="AT119" i="10"/>
  <c r="AT123" i="10"/>
  <c r="AT125" i="10"/>
  <c r="AT130" i="10"/>
  <c r="AT132" i="10"/>
  <c r="AT134" i="10"/>
  <c r="AT140" i="10"/>
  <c r="AT149" i="10"/>
  <c r="AT152" i="10"/>
  <c r="AT154" i="10"/>
  <c r="AT165" i="10"/>
  <c r="AT167" i="10"/>
  <c r="AT169" i="10"/>
  <c r="AT172" i="10"/>
  <c r="AT174" i="10"/>
  <c r="AT176" i="10"/>
  <c r="AT182" i="10"/>
  <c r="AT184" i="10"/>
  <c r="AT187" i="10"/>
  <c r="AT189" i="10"/>
  <c r="AT191" i="10"/>
  <c r="AT197" i="10"/>
  <c r="AT199" i="10"/>
  <c r="AT202" i="10"/>
  <c r="AT204" i="10"/>
  <c r="AT208" i="10"/>
  <c r="AT212" i="10"/>
  <c r="AT217" i="10"/>
  <c r="AT228" i="10"/>
  <c r="AT230" i="10"/>
  <c r="AT232" i="10"/>
  <c r="AT236" i="10"/>
  <c r="AT238" i="10"/>
  <c r="AT249" i="10"/>
  <c r="AT251" i="10"/>
  <c r="AT253" i="10"/>
  <c r="AT256" i="10"/>
  <c r="AT258" i="10"/>
  <c r="AT260" i="10"/>
  <c r="AT263" i="10"/>
  <c r="AT265" i="10"/>
  <c r="AT268" i="10"/>
  <c r="AT270" i="10"/>
  <c r="AT274" i="10"/>
  <c r="AT277" i="10"/>
  <c r="AT280" i="10"/>
  <c r="AT282" i="10"/>
  <c r="AQ70" i="51"/>
  <c r="AQ71" i="51"/>
  <c r="AU70" i="50"/>
  <c r="AQ71" i="50"/>
  <c r="AQ40" i="50"/>
  <c r="AU40" i="50"/>
  <c r="AQ70" i="50"/>
  <c r="AU71" i="50"/>
  <c r="AQ31" i="50"/>
  <c r="AU31" i="50"/>
  <c r="AS47" i="11"/>
  <c r="AS61" i="11"/>
  <c r="AS71" i="11"/>
  <c r="AT47" i="11"/>
  <c r="AT61" i="11"/>
  <c r="AS47" i="10"/>
  <c r="AS61" i="10"/>
  <c r="AS71" i="10"/>
  <c r="AT61" i="10"/>
  <c r="AT71" i="10"/>
  <c r="AS47" i="9"/>
  <c r="AS61" i="9"/>
  <c r="AS71" i="9"/>
  <c r="AT47" i="9"/>
  <c r="AT61" i="9"/>
  <c r="AT71" i="9"/>
  <c r="AR18" i="8"/>
  <c r="AV18" i="8"/>
  <c r="AR24" i="8"/>
  <c r="AV24" i="8"/>
  <c r="AR40" i="8"/>
  <c r="AV40" i="8"/>
  <c r="AR47" i="8"/>
  <c r="AV47" i="8"/>
  <c r="AR61" i="8"/>
  <c r="AV61" i="8"/>
  <c r="AQ70" i="8"/>
  <c r="AU70" i="8"/>
  <c r="AQ71" i="8"/>
  <c r="AU71" i="8"/>
  <c r="AR70" i="8"/>
  <c r="AV70" i="8"/>
  <c r="AR71" i="8"/>
  <c r="AV71" i="8"/>
  <c r="AS71" i="8"/>
  <c r="AT71" i="8"/>
  <c r="AQ70" i="7"/>
  <c r="AU70" i="7"/>
  <c r="AU71" i="7"/>
  <c r="AU40" i="7"/>
  <c r="AR71" i="7"/>
  <c r="AR18" i="7"/>
  <c r="AV18" i="7"/>
  <c r="AQ31" i="7"/>
  <c r="AU31" i="7"/>
  <c r="AR40" i="7"/>
  <c r="AV40" i="7"/>
  <c r="AS71" i="7"/>
  <c r="AQ71" i="7"/>
  <c r="AQ40" i="7"/>
  <c r="AR70" i="7"/>
  <c r="AV70" i="7"/>
  <c r="AV71" i="7"/>
  <c r="AQ24" i="7"/>
  <c r="AU24" i="7"/>
  <c r="AR31" i="7"/>
  <c r="AV31" i="7"/>
  <c r="AT70" i="7"/>
  <c r="AT71" i="7"/>
  <c r="AQ70" i="6"/>
  <c r="AU70" i="6"/>
  <c r="AQ71" i="6"/>
  <c r="AU71" i="6"/>
  <c r="AR70" i="6"/>
  <c r="AV70" i="6"/>
  <c r="AR71" i="6"/>
  <c r="AV71" i="6"/>
  <c r="AS71" i="6"/>
  <c r="AT71" i="5"/>
  <c r="AQ70" i="5"/>
  <c r="AU70" i="5"/>
  <c r="AQ71" i="5"/>
  <c r="AU71" i="5"/>
  <c r="AR70" i="5"/>
  <c r="AV70" i="5"/>
  <c r="AR71" i="5"/>
  <c r="AV71" i="5"/>
  <c r="AS71" i="5"/>
  <c r="AS18" i="4"/>
  <c r="AT70" i="4"/>
  <c r="AT71" i="4"/>
  <c r="AQ70" i="4"/>
  <c r="AU70" i="4"/>
  <c r="AQ71" i="4"/>
  <c r="AU71" i="4"/>
  <c r="AS71" i="4"/>
  <c r="AR70" i="4"/>
  <c r="AV70" i="4"/>
  <c r="AR71" i="4"/>
  <c r="AV71" i="4"/>
  <c r="AS71" i="3"/>
  <c r="AT47" i="3"/>
  <c r="AT61" i="3"/>
  <c r="AT71" i="3"/>
  <c r="AQ70" i="3"/>
  <c r="AU70" i="3"/>
  <c r="AQ71" i="3"/>
  <c r="AU71" i="3"/>
  <c r="AT24" i="2"/>
  <c r="AT40" i="2"/>
  <c r="AT47" i="2"/>
  <c r="AT61" i="2"/>
  <c r="AT70" i="2"/>
  <c r="AT71" i="2"/>
  <c r="AS40" i="2"/>
  <c r="AS47" i="2"/>
  <c r="AS61" i="2"/>
  <c r="AS70" i="2"/>
  <c r="AS71" i="2"/>
  <c r="AS18" i="2"/>
  <c r="AR40" i="2"/>
  <c r="AR47" i="2"/>
  <c r="AR61" i="2"/>
  <c r="AR70" i="2"/>
  <c r="AR71" i="2"/>
  <c r="AR18" i="2"/>
  <c r="AH126" i="54"/>
  <c r="AH36" i="54"/>
  <c r="AO36" i="54" s="1"/>
  <c r="AF187" i="53"/>
  <c r="AH92" i="53"/>
  <c r="AH93" i="53"/>
  <c r="AH94" i="53"/>
  <c r="AH95" i="53"/>
  <c r="AH96" i="53"/>
  <c r="AH97" i="53"/>
  <c r="AH98" i="53"/>
  <c r="AH99" i="53"/>
  <c r="AH91" i="53"/>
  <c r="AF87" i="53"/>
  <c r="AF84" i="53"/>
  <c r="AF53" i="53"/>
  <c r="AK17" i="53"/>
  <c r="AL17" i="53"/>
  <c r="AM17" i="53"/>
  <c r="Z217" i="53"/>
  <c r="AA217" i="53"/>
  <c r="AB217" i="53"/>
  <c r="AC217" i="53"/>
  <c r="AD217" i="53"/>
  <c r="Y217" i="53"/>
  <c r="S217" i="53"/>
  <c r="T217" i="53"/>
  <c r="U217" i="53"/>
  <c r="O217" i="53"/>
  <c r="P217" i="53"/>
  <c r="Q217" i="53"/>
  <c r="R217" i="53"/>
  <c r="AH214" i="53"/>
  <c r="AA125" i="53"/>
  <c r="AH123" i="53"/>
  <c r="AA115" i="53"/>
  <c r="AA119" i="53" s="1"/>
  <c r="Z115" i="53"/>
  <c r="AS365" i="55" l="1"/>
  <c r="AS72" i="55"/>
  <c r="BB243" i="55"/>
  <c r="AS300" i="55"/>
  <c r="AS329" i="55"/>
  <c r="AS333" i="55"/>
  <c r="L243" i="55"/>
  <c r="AR243" i="55" s="1"/>
  <c r="AR228" i="55"/>
  <c r="AW327" i="55"/>
  <c r="AW335" i="55"/>
  <c r="AW313" i="55"/>
  <c r="AW334" i="55"/>
  <c r="AW297" i="55"/>
  <c r="AW330" i="55" s="1"/>
  <c r="AW296" i="55"/>
  <c r="AW328" i="55" s="1"/>
  <c r="AW71" i="55"/>
  <c r="BD243" i="55"/>
  <c r="AY243" i="55"/>
  <c r="AU365" i="55"/>
  <c r="AU333" i="55"/>
  <c r="AU329" i="55"/>
  <c r="AU72" i="55"/>
  <c r="AU300" i="55"/>
  <c r="AV365" i="55"/>
  <c r="AV329" i="55"/>
  <c r="AV333" i="55"/>
  <c r="AV72" i="55"/>
  <c r="AI243" i="55"/>
  <c r="AT243" i="55" s="1"/>
  <c r="AO365" i="55"/>
  <c r="AO329" i="55"/>
  <c r="AO333" i="55"/>
  <c r="AO72" i="55"/>
  <c r="AW70" i="55"/>
  <c r="AZ243" i="55"/>
  <c r="AO228" i="55"/>
  <c r="AN243" i="55"/>
  <c r="AV243" i="55" s="1"/>
  <c r="AV228" i="55"/>
  <c r="AR365" i="55"/>
  <c r="AR333" i="55"/>
  <c r="AR329" i="55"/>
  <c r="AR72" i="55"/>
  <c r="AR300" i="55"/>
  <c r="AH243" i="55"/>
  <c r="AS243" i="55" s="1"/>
  <c r="AS228" i="55"/>
  <c r="AO220" i="55"/>
  <c r="AW220" i="55" s="1"/>
  <c r="AV220" i="55"/>
  <c r="AT365" i="55"/>
  <c r="AT333" i="55"/>
  <c r="AT329" i="55"/>
  <c r="AT72" i="55"/>
  <c r="AT300" i="55"/>
  <c r="AJ243" i="55"/>
  <c r="AU243" i="55" s="1"/>
  <c r="AT56" i="51"/>
  <c r="AT47" i="51"/>
  <c r="AT40" i="10"/>
  <c r="AT31" i="10"/>
  <c r="AT24" i="10"/>
  <c r="AH35" i="53"/>
  <c r="Z240" i="53"/>
  <c r="AO243" i="55" l="1"/>
  <c r="AW243" i="55" s="1"/>
  <c r="AW228" i="55"/>
  <c r="AW365" i="55"/>
  <c r="AW329" i="55"/>
  <c r="AW333" i="55"/>
  <c r="AW72" i="55"/>
  <c r="AW300" i="55"/>
  <c r="K217" i="53"/>
  <c r="J217" i="53"/>
  <c r="I217" i="53"/>
  <c r="H217" i="53"/>
  <c r="G217" i="53"/>
  <c r="F217" i="53"/>
  <c r="E217" i="53"/>
  <c r="D217" i="53"/>
  <c r="L188" i="53"/>
  <c r="D156" i="53"/>
  <c r="L153" i="53"/>
  <c r="L91" i="53"/>
  <c r="L77" i="53"/>
  <c r="L78" i="53"/>
  <c r="L15" i="53"/>
  <c r="M386" i="54" l="1"/>
  <c r="AM385" i="54"/>
  <c r="AL385" i="54"/>
  <c r="AK385" i="54"/>
  <c r="AG385" i="54"/>
  <c r="AF385" i="54"/>
  <c r="AE385" i="54"/>
  <c r="AD385" i="54"/>
  <c r="AC385" i="54"/>
  <c r="AB385" i="54"/>
  <c r="AB386" i="54" s="1"/>
  <c r="AA385" i="54"/>
  <c r="Z385" i="54"/>
  <c r="Y385" i="54"/>
  <c r="X385" i="54"/>
  <c r="W385" i="54"/>
  <c r="V385" i="54"/>
  <c r="U385" i="54"/>
  <c r="T385" i="54"/>
  <c r="S385" i="54"/>
  <c r="R385" i="54"/>
  <c r="Q385" i="54"/>
  <c r="P385" i="54"/>
  <c r="O385" i="54"/>
  <c r="N385" i="54"/>
  <c r="N386" i="54" s="1"/>
  <c r="M385" i="54"/>
  <c r="K385" i="54"/>
  <c r="J385" i="54"/>
  <c r="I385" i="54"/>
  <c r="H385" i="54"/>
  <c r="G385" i="54"/>
  <c r="F385" i="54"/>
  <c r="E385" i="54"/>
  <c r="D385" i="54"/>
  <c r="AM384" i="54"/>
  <c r="AL384" i="54"/>
  <c r="AK384" i="54"/>
  <c r="AG384" i="54"/>
  <c r="AF384" i="54"/>
  <c r="AE384" i="54"/>
  <c r="AD384" i="54"/>
  <c r="AC384" i="54"/>
  <c r="AB384" i="54"/>
  <c r="AA384" i="54"/>
  <c r="Z384" i="54"/>
  <c r="Y384" i="54"/>
  <c r="X384" i="54"/>
  <c r="W384" i="54"/>
  <c r="V384" i="54"/>
  <c r="U384" i="54"/>
  <c r="T384" i="54"/>
  <c r="S384" i="54"/>
  <c r="R384" i="54"/>
  <c r="Q384" i="54"/>
  <c r="P384" i="54"/>
  <c r="O384" i="54"/>
  <c r="N384" i="54"/>
  <c r="M384" i="54"/>
  <c r="K384" i="54"/>
  <c r="J384" i="54"/>
  <c r="I384" i="54"/>
  <c r="H384" i="54"/>
  <c r="G384" i="54"/>
  <c r="F384" i="54"/>
  <c r="E384" i="54"/>
  <c r="D384" i="54"/>
  <c r="AQ383" i="54"/>
  <c r="AP383" i="54"/>
  <c r="AB382" i="54"/>
  <c r="N382" i="54"/>
  <c r="M382" i="54"/>
  <c r="AB381" i="54"/>
  <c r="N381" i="54"/>
  <c r="M381" i="54"/>
  <c r="AB380" i="54"/>
  <c r="N380" i="54"/>
  <c r="M380" i="54"/>
  <c r="AB379" i="54"/>
  <c r="N379" i="54"/>
  <c r="M379" i="54"/>
  <c r="AB378" i="54"/>
  <c r="N378" i="54"/>
  <c r="M378" i="54"/>
  <c r="AB377" i="54"/>
  <c r="N377" i="54"/>
  <c r="M377" i="54"/>
  <c r="AB376" i="54"/>
  <c r="N376" i="54"/>
  <c r="M376" i="54"/>
  <c r="AB371" i="54"/>
  <c r="N371" i="54"/>
  <c r="M371" i="54"/>
  <c r="AM370" i="54"/>
  <c r="AL370" i="54"/>
  <c r="AK370" i="54"/>
  <c r="AG370" i="54"/>
  <c r="AF370" i="54"/>
  <c r="AE370" i="54"/>
  <c r="AD370" i="54"/>
  <c r="AC370" i="54"/>
  <c r="AB370" i="54"/>
  <c r="AA370" i="54"/>
  <c r="Z370" i="54"/>
  <c r="Y370" i="54"/>
  <c r="V370" i="54"/>
  <c r="U370" i="54"/>
  <c r="T370" i="54"/>
  <c r="S370" i="54"/>
  <c r="R370" i="54"/>
  <c r="Q370" i="54"/>
  <c r="P370" i="54"/>
  <c r="O370" i="54"/>
  <c r="N370" i="54"/>
  <c r="M370" i="54"/>
  <c r="K370" i="54"/>
  <c r="J370" i="54"/>
  <c r="I370" i="54"/>
  <c r="H370" i="54"/>
  <c r="G370" i="54"/>
  <c r="F370" i="54"/>
  <c r="E370" i="54"/>
  <c r="D370" i="54"/>
  <c r="AB369" i="54"/>
  <c r="N369" i="54"/>
  <c r="M369" i="54"/>
  <c r="AM368" i="54"/>
  <c r="AL368" i="54"/>
  <c r="AK368" i="54"/>
  <c r="AG368" i="54"/>
  <c r="AF368" i="54"/>
  <c r="AE368" i="54"/>
  <c r="AD368" i="54"/>
  <c r="AC368" i="54"/>
  <c r="AB368" i="54"/>
  <c r="AA368" i="54"/>
  <c r="Z368" i="54"/>
  <c r="Y368" i="54"/>
  <c r="X368" i="54"/>
  <c r="W368" i="54"/>
  <c r="V368" i="54"/>
  <c r="U368" i="54"/>
  <c r="T368" i="54"/>
  <c r="S368" i="54"/>
  <c r="R368" i="54"/>
  <c r="Q368" i="54"/>
  <c r="P368" i="54"/>
  <c r="O368" i="54"/>
  <c r="N368" i="54"/>
  <c r="M368" i="54"/>
  <c r="K368" i="54"/>
  <c r="J368" i="54"/>
  <c r="I368" i="54"/>
  <c r="H368" i="54"/>
  <c r="G368" i="54"/>
  <c r="F368" i="54"/>
  <c r="E368" i="54"/>
  <c r="D368" i="54"/>
  <c r="AB365" i="54"/>
  <c r="N365" i="54"/>
  <c r="M365" i="54"/>
  <c r="AB364" i="54"/>
  <c r="N364" i="54"/>
  <c r="M364" i="54"/>
  <c r="AM363" i="54"/>
  <c r="AL363" i="54"/>
  <c r="AK363" i="54"/>
  <c r="AG363" i="54"/>
  <c r="AF363" i="54"/>
  <c r="AE363" i="54"/>
  <c r="AD363" i="54"/>
  <c r="AC363" i="54"/>
  <c r="AB363" i="54"/>
  <c r="AA363" i="54"/>
  <c r="Z363" i="54"/>
  <c r="Y363" i="54"/>
  <c r="V363" i="54"/>
  <c r="U363" i="54"/>
  <c r="T363" i="54"/>
  <c r="S363" i="54"/>
  <c r="R363" i="54"/>
  <c r="Q363" i="54"/>
  <c r="P363" i="54"/>
  <c r="O363" i="54"/>
  <c r="N363" i="54"/>
  <c r="M363" i="54"/>
  <c r="K363" i="54"/>
  <c r="J363" i="54"/>
  <c r="I363" i="54"/>
  <c r="H363" i="54"/>
  <c r="G363" i="54"/>
  <c r="F363" i="54"/>
  <c r="E363" i="54"/>
  <c r="D363" i="54"/>
  <c r="AB362" i="54"/>
  <c r="N362" i="54"/>
  <c r="M362" i="54"/>
  <c r="AB360" i="54"/>
  <c r="AB361" i="54" s="1"/>
  <c r="N360" i="54"/>
  <c r="N361" i="54" s="1"/>
  <c r="M360" i="54"/>
  <c r="M361" i="54" s="1"/>
  <c r="AB359" i="54"/>
  <c r="N359" i="54"/>
  <c r="M359" i="54"/>
  <c r="AM358" i="54"/>
  <c r="AL358" i="54"/>
  <c r="AK358" i="54"/>
  <c r="AG358" i="54"/>
  <c r="AF358" i="54"/>
  <c r="AE358" i="54"/>
  <c r="AD358" i="54"/>
  <c r="AC358" i="54"/>
  <c r="AB358" i="54"/>
  <c r="AA358" i="54"/>
  <c r="Z358" i="54"/>
  <c r="Y358" i="54"/>
  <c r="V358" i="54"/>
  <c r="U358" i="54"/>
  <c r="T358" i="54"/>
  <c r="S358" i="54"/>
  <c r="R358" i="54"/>
  <c r="Q358" i="54"/>
  <c r="P358" i="54"/>
  <c r="O358" i="54"/>
  <c r="N358" i="54"/>
  <c r="M358" i="54"/>
  <c r="K358" i="54"/>
  <c r="J358" i="54"/>
  <c r="I358" i="54"/>
  <c r="H358" i="54"/>
  <c r="G358" i="54"/>
  <c r="F358" i="54"/>
  <c r="E358" i="54"/>
  <c r="D358" i="54"/>
  <c r="AM354" i="54"/>
  <c r="AL354" i="54"/>
  <c r="AK354" i="54"/>
  <c r="AE354" i="54"/>
  <c r="AC354" i="54"/>
  <c r="AB354" i="54"/>
  <c r="AA354" i="54"/>
  <c r="Y354" i="54"/>
  <c r="V354" i="54"/>
  <c r="U354" i="54"/>
  <c r="S354" i="54"/>
  <c r="R354" i="54"/>
  <c r="P354" i="54"/>
  <c r="O354" i="54"/>
  <c r="N354" i="54"/>
  <c r="M354" i="54"/>
  <c r="J354" i="54"/>
  <c r="I354" i="54"/>
  <c r="H354" i="54"/>
  <c r="G354" i="54"/>
  <c r="F354" i="54"/>
  <c r="E354" i="54"/>
  <c r="AB353" i="54"/>
  <c r="N353" i="54"/>
  <c r="M353" i="54"/>
  <c r="AB352" i="54"/>
  <c r="X352" i="54"/>
  <c r="W352" i="54"/>
  <c r="N352" i="54"/>
  <c r="M352" i="54"/>
  <c r="AB351" i="54"/>
  <c r="N351" i="54"/>
  <c r="M351" i="54"/>
  <c r="AB350" i="54"/>
  <c r="N350" i="54"/>
  <c r="M350" i="54"/>
  <c r="AB346" i="54"/>
  <c r="N346" i="54"/>
  <c r="M346" i="54"/>
  <c r="AM345" i="54"/>
  <c r="AL345" i="54"/>
  <c r="AK345" i="54"/>
  <c r="AG345" i="54"/>
  <c r="AF345" i="54"/>
  <c r="AE345" i="54"/>
  <c r="AD345" i="54"/>
  <c r="AC345" i="54"/>
  <c r="AB345" i="54"/>
  <c r="AA345" i="54"/>
  <c r="Z345" i="54"/>
  <c r="Y345" i="54"/>
  <c r="V345" i="54"/>
  <c r="U345" i="54"/>
  <c r="T345" i="54"/>
  <c r="S345" i="54"/>
  <c r="R345" i="54"/>
  <c r="Q345" i="54"/>
  <c r="P345" i="54"/>
  <c r="O345" i="54"/>
  <c r="N345" i="54"/>
  <c r="M345" i="54"/>
  <c r="K345" i="54"/>
  <c r="J345" i="54"/>
  <c r="I345" i="54"/>
  <c r="H345" i="54"/>
  <c r="G345" i="54"/>
  <c r="F345" i="54"/>
  <c r="E345" i="54"/>
  <c r="D345" i="54"/>
  <c r="AM344" i="54"/>
  <c r="AL344" i="54"/>
  <c r="AK344" i="54"/>
  <c r="AG344" i="54"/>
  <c r="AF344" i="54"/>
  <c r="AE344" i="54"/>
  <c r="AD344" i="54"/>
  <c r="AC344" i="54"/>
  <c r="AB344" i="54"/>
  <c r="AA344" i="54"/>
  <c r="Z344" i="54"/>
  <c r="Y344" i="54"/>
  <c r="V344" i="54"/>
  <c r="U344" i="54"/>
  <c r="T344" i="54"/>
  <c r="S344" i="54"/>
  <c r="R344" i="54"/>
  <c r="Q344" i="54"/>
  <c r="P344" i="54"/>
  <c r="O344" i="54"/>
  <c r="N344" i="54"/>
  <c r="M344" i="54"/>
  <c r="K344" i="54"/>
  <c r="J344" i="54"/>
  <c r="I344" i="54"/>
  <c r="H344" i="54"/>
  <c r="G344" i="54"/>
  <c r="F344" i="54"/>
  <c r="E344" i="54"/>
  <c r="D344" i="54"/>
  <c r="AB343" i="54"/>
  <c r="N343" i="54"/>
  <c r="M343" i="54"/>
  <c r="AB342" i="54"/>
  <c r="N342" i="54"/>
  <c r="M342" i="54"/>
  <c r="AB341" i="54"/>
  <c r="N341" i="54"/>
  <c r="M341" i="54"/>
  <c r="AB335" i="54"/>
  <c r="N335" i="54"/>
  <c r="M335" i="54"/>
  <c r="AB334" i="54"/>
  <c r="N334" i="54"/>
  <c r="M334" i="54"/>
  <c r="AB333" i="54"/>
  <c r="N333" i="54"/>
  <c r="M333" i="54"/>
  <c r="AB332" i="54"/>
  <c r="N332" i="54"/>
  <c r="M332" i="54"/>
  <c r="AB331" i="54"/>
  <c r="N331" i="54"/>
  <c r="M331" i="54"/>
  <c r="AB330" i="54"/>
  <c r="AB329" i="54"/>
  <c r="N329" i="54"/>
  <c r="M329" i="54"/>
  <c r="N328" i="54"/>
  <c r="AB327" i="54"/>
  <c r="N327" i="54"/>
  <c r="M327" i="54"/>
  <c r="AB324" i="54"/>
  <c r="N324" i="54"/>
  <c r="M324" i="54"/>
  <c r="AB323" i="54"/>
  <c r="V323" i="54"/>
  <c r="N323" i="54"/>
  <c r="M323" i="54"/>
  <c r="AB319" i="54"/>
  <c r="N319" i="54"/>
  <c r="M319" i="54"/>
  <c r="AL318" i="54"/>
  <c r="AD318" i="54"/>
  <c r="AB318" i="54"/>
  <c r="N318" i="54"/>
  <c r="M318" i="54"/>
  <c r="I318" i="54"/>
  <c r="D318" i="54"/>
  <c r="AL317" i="54"/>
  <c r="AB317" i="54"/>
  <c r="AA317" i="54"/>
  <c r="T317" i="54"/>
  <c r="N317" i="54"/>
  <c r="M317" i="54"/>
  <c r="I317" i="54"/>
  <c r="D317" i="54"/>
  <c r="AB313" i="54"/>
  <c r="N313" i="54"/>
  <c r="M313" i="54"/>
  <c r="AB312" i="54"/>
  <c r="N312" i="54"/>
  <c r="M312" i="54"/>
  <c r="AB311" i="54"/>
  <c r="N311" i="54"/>
  <c r="M311" i="54"/>
  <c r="AB305" i="54"/>
  <c r="X305" i="54"/>
  <c r="W305" i="54"/>
  <c r="V305" i="54"/>
  <c r="N305" i="54"/>
  <c r="M305" i="54"/>
  <c r="AM301" i="54"/>
  <c r="AL301" i="54"/>
  <c r="AK301" i="54"/>
  <c r="AG301" i="54"/>
  <c r="AF301" i="54"/>
  <c r="AE301" i="54"/>
  <c r="AD301" i="54"/>
  <c r="AC301" i="54"/>
  <c r="AB301" i="54"/>
  <c r="AA301" i="54"/>
  <c r="Z301" i="54"/>
  <c r="Y301" i="54"/>
  <c r="V301" i="54"/>
  <c r="U301" i="54"/>
  <c r="T301" i="54"/>
  <c r="S301" i="54"/>
  <c r="R301" i="54"/>
  <c r="Q301" i="54"/>
  <c r="P301" i="54"/>
  <c r="O301" i="54"/>
  <c r="N301" i="54"/>
  <c r="M301" i="54"/>
  <c r="K301" i="54"/>
  <c r="J301" i="54"/>
  <c r="I301" i="54"/>
  <c r="H301" i="54"/>
  <c r="G301" i="54"/>
  <c r="F301" i="54"/>
  <c r="E301" i="54"/>
  <c r="D301" i="54"/>
  <c r="AV300" i="54"/>
  <c r="AM300" i="54"/>
  <c r="AL300" i="54"/>
  <c r="AK300" i="54"/>
  <c r="AC300" i="54"/>
  <c r="AB300" i="54"/>
  <c r="Y300" i="54"/>
  <c r="X300" i="54"/>
  <c r="W300" i="54"/>
  <c r="V300" i="54"/>
  <c r="U300" i="54"/>
  <c r="S300" i="54"/>
  <c r="R300" i="54"/>
  <c r="P300" i="54"/>
  <c r="N300" i="54"/>
  <c r="M300" i="54"/>
  <c r="I300" i="54"/>
  <c r="F300" i="54"/>
  <c r="E300" i="54"/>
  <c r="AL299" i="54"/>
  <c r="AL372" i="54" s="1"/>
  <c r="AG299" i="54"/>
  <c r="AG372" i="54" s="1"/>
  <c r="AB299" i="54"/>
  <c r="AB372" i="54" s="1"/>
  <c r="U299" i="54"/>
  <c r="U372" i="54" s="1"/>
  <c r="N299" i="54"/>
  <c r="N372" i="54" s="1"/>
  <c r="M299" i="54"/>
  <c r="M372" i="54" s="1"/>
  <c r="D299" i="54"/>
  <c r="D372" i="54" s="1"/>
  <c r="AL298" i="54"/>
  <c r="AB298" i="54"/>
  <c r="Z298" i="54"/>
  <c r="N298" i="54"/>
  <c r="M298" i="54"/>
  <c r="AB297" i="54"/>
  <c r="N297" i="54"/>
  <c r="N330" i="54" s="1"/>
  <c r="M297" i="54"/>
  <c r="M330" i="54" s="1"/>
  <c r="AB296" i="54"/>
  <c r="AB328" i="54" s="1"/>
  <c r="N296" i="54"/>
  <c r="M296" i="54"/>
  <c r="M328" i="54" s="1"/>
  <c r="C294" i="54"/>
  <c r="BD290" i="54"/>
  <c r="BC290" i="54"/>
  <c r="BB290" i="54"/>
  <c r="BA290" i="54"/>
  <c r="AZ290" i="54"/>
  <c r="AY290" i="54"/>
  <c r="AN290" i="54"/>
  <c r="AJ290" i="54"/>
  <c r="AI290" i="54"/>
  <c r="AH290" i="54"/>
  <c r="L290" i="54"/>
  <c r="BD288" i="54"/>
  <c r="BC288" i="54"/>
  <c r="BB288" i="54"/>
  <c r="BA288" i="54"/>
  <c r="AZ288" i="54"/>
  <c r="AY288" i="54"/>
  <c r="AN288" i="54"/>
  <c r="AJ288" i="54"/>
  <c r="AI288" i="54"/>
  <c r="AH288" i="54"/>
  <c r="AO288" i="54" s="1"/>
  <c r="L288" i="54"/>
  <c r="BB286" i="54"/>
  <c r="AM286" i="54"/>
  <c r="AM323" i="54" s="1"/>
  <c r="AL286" i="54"/>
  <c r="AL323" i="54" s="1"/>
  <c r="AK286" i="54"/>
  <c r="AK323" i="54" s="1"/>
  <c r="AI286" i="54"/>
  <c r="AG286" i="54"/>
  <c r="AG323" i="54" s="1"/>
  <c r="AF286" i="54"/>
  <c r="AF323" i="54" s="1"/>
  <c r="AE286" i="54"/>
  <c r="AE323" i="54" s="1"/>
  <c r="AD286" i="54"/>
  <c r="AD323" i="54" s="1"/>
  <c r="AC286" i="54"/>
  <c r="AC323" i="54" s="1"/>
  <c r="AA286" i="54"/>
  <c r="AA323" i="54" s="1"/>
  <c r="Z286" i="54"/>
  <c r="Z323" i="54" s="1"/>
  <c r="Y286" i="54"/>
  <c r="Y323" i="54" s="1"/>
  <c r="V286" i="54"/>
  <c r="U286" i="54"/>
  <c r="U323" i="54" s="1"/>
  <c r="T286" i="54"/>
  <c r="T323" i="54" s="1"/>
  <c r="S286" i="54"/>
  <c r="S323" i="54" s="1"/>
  <c r="R286" i="54"/>
  <c r="R323" i="54" s="1"/>
  <c r="Q286" i="54"/>
  <c r="Q323" i="54" s="1"/>
  <c r="P286" i="54"/>
  <c r="O286" i="54"/>
  <c r="O323" i="54" s="1"/>
  <c r="K286" i="54"/>
  <c r="K323" i="54" s="1"/>
  <c r="J286" i="54"/>
  <c r="J323" i="54" s="1"/>
  <c r="I286" i="54"/>
  <c r="I323" i="54" s="1"/>
  <c r="H286" i="54"/>
  <c r="H323" i="54" s="1"/>
  <c r="G286" i="54"/>
  <c r="G323" i="54" s="1"/>
  <c r="F286" i="54"/>
  <c r="F323" i="54" s="1"/>
  <c r="E286" i="54"/>
  <c r="E323" i="54" s="1"/>
  <c r="D286" i="54"/>
  <c r="BD285" i="54"/>
  <c r="BC285" i="54"/>
  <c r="BB285" i="54"/>
  <c r="BA285" i="54"/>
  <c r="AZ285" i="54"/>
  <c r="AY285" i="54"/>
  <c r="AN285" i="54"/>
  <c r="AJ285" i="54"/>
  <c r="AI285" i="54"/>
  <c r="AH285" i="54"/>
  <c r="L285" i="54"/>
  <c r="BD284" i="54"/>
  <c r="BC284" i="54"/>
  <c r="BB284" i="54"/>
  <c r="BA284" i="54"/>
  <c r="AZ284" i="54"/>
  <c r="AY284" i="54"/>
  <c r="AN284" i="54"/>
  <c r="AJ284" i="54"/>
  <c r="AI284" i="54"/>
  <c r="AH284" i="54"/>
  <c r="L284" i="54"/>
  <c r="BD283" i="54"/>
  <c r="BC283" i="54"/>
  <c r="BB283" i="54"/>
  <c r="BA283" i="54"/>
  <c r="AZ283" i="54"/>
  <c r="AY283" i="54"/>
  <c r="AN283" i="54"/>
  <c r="AJ283" i="54"/>
  <c r="AI283" i="54"/>
  <c r="AH283" i="54"/>
  <c r="AH286" i="54" s="1"/>
  <c r="L283" i="54"/>
  <c r="AJ282" i="54"/>
  <c r="AI282" i="54"/>
  <c r="BD281" i="54"/>
  <c r="BC281" i="54"/>
  <c r="BB281" i="54"/>
  <c r="BA281" i="54"/>
  <c r="AZ281" i="54"/>
  <c r="AY281" i="54"/>
  <c r="AN281" i="54"/>
  <c r="AJ281" i="54"/>
  <c r="AI281" i="54"/>
  <c r="AH281" i="54"/>
  <c r="L281" i="54"/>
  <c r="BD280" i="54"/>
  <c r="BC280" i="54"/>
  <c r="BB280" i="54"/>
  <c r="BA280" i="54"/>
  <c r="AZ280" i="54"/>
  <c r="AY280" i="54"/>
  <c r="AN280" i="54"/>
  <c r="AO280" i="54" s="1"/>
  <c r="AJ280" i="54"/>
  <c r="AI280" i="54"/>
  <c r="AH280" i="54"/>
  <c r="L280" i="54"/>
  <c r="BD278" i="54"/>
  <c r="BC278" i="54"/>
  <c r="BB278" i="54"/>
  <c r="BA278" i="54"/>
  <c r="AZ278" i="54"/>
  <c r="AY278" i="54"/>
  <c r="AN278" i="54"/>
  <c r="AJ278" i="54"/>
  <c r="AI278" i="54"/>
  <c r="AH278" i="54"/>
  <c r="L278" i="54"/>
  <c r="BD277" i="54"/>
  <c r="BC277" i="54"/>
  <c r="BB277" i="54"/>
  <c r="BA277" i="54"/>
  <c r="AZ277" i="54"/>
  <c r="AY277" i="54"/>
  <c r="AN277" i="54"/>
  <c r="AJ277" i="54"/>
  <c r="AI277" i="54"/>
  <c r="AH277" i="54"/>
  <c r="L277" i="54"/>
  <c r="BC274" i="54"/>
  <c r="AN274" i="54"/>
  <c r="AM274" i="54"/>
  <c r="AL274" i="54"/>
  <c r="AK274" i="54"/>
  <c r="AJ274" i="54"/>
  <c r="AG274" i="54"/>
  <c r="AF274" i="54"/>
  <c r="AE274" i="54"/>
  <c r="AD274" i="54"/>
  <c r="BA274" i="54" s="1"/>
  <c r="AC274" i="54"/>
  <c r="AA274" i="54"/>
  <c r="Z274" i="54"/>
  <c r="Y274" i="54"/>
  <c r="V274" i="54"/>
  <c r="U274" i="54"/>
  <c r="T274" i="54"/>
  <c r="S274" i="54"/>
  <c r="R274" i="54"/>
  <c r="Q274" i="54"/>
  <c r="P274" i="54"/>
  <c r="O274" i="54"/>
  <c r="K274" i="54"/>
  <c r="J274" i="54"/>
  <c r="I274" i="54"/>
  <c r="H274" i="54"/>
  <c r="G274" i="54"/>
  <c r="AY274" i="54" s="1"/>
  <c r="F274" i="54"/>
  <c r="E274" i="54"/>
  <c r="D274" i="54"/>
  <c r="BD273" i="54"/>
  <c r="BC273" i="54"/>
  <c r="BB273" i="54"/>
  <c r="BA273" i="54"/>
  <c r="AZ273" i="54"/>
  <c r="AY273" i="54"/>
  <c r="AN273" i="54"/>
  <c r="AJ273" i="54"/>
  <c r="AI273" i="54"/>
  <c r="AH273" i="54"/>
  <c r="AO273" i="54" s="1"/>
  <c r="L273" i="54"/>
  <c r="BD272" i="54"/>
  <c r="BC272" i="54"/>
  <c r="BB272" i="54"/>
  <c r="BA272" i="54"/>
  <c r="AZ272" i="54"/>
  <c r="AY272" i="54"/>
  <c r="AN272" i="54"/>
  <c r="AJ272" i="54"/>
  <c r="AI272" i="54"/>
  <c r="AH272" i="54"/>
  <c r="AO272" i="54" s="1"/>
  <c r="L272" i="54"/>
  <c r="BD271" i="54"/>
  <c r="BC271" i="54"/>
  <c r="BB271" i="54"/>
  <c r="BA271" i="54"/>
  <c r="AZ271" i="54"/>
  <c r="AY271" i="54"/>
  <c r="AN271" i="54"/>
  <c r="AJ271" i="54"/>
  <c r="AI271" i="54"/>
  <c r="AH271" i="54"/>
  <c r="L271" i="54"/>
  <c r="L274" i="54" s="1"/>
  <c r="J269" i="54"/>
  <c r="F269" i="54"/>
  <c r="F324" i="54" s="1"/>
  <c r="BC268" i="54"/>
  <c r="AN268" i="54"/>
  <c r="AM268" i="54"/>
  <c r="AL268" i="54"/>
  <c r="AK268" i="54"/>
  <c r="AJ268" i="54"/>
  <c r="AG268" i="54"/>
  <c r="AF268" i="54"/>
  <c r="AE268" i="54"/>
  <c r="AD268" i="54"/>
  <c r="BA268" i="54" s="1"/>
  <c r="AC268" i="54"/>
  <c r="AA268" i="54"/>
  <c r="Z268" i="54"/>
  <c r="Y268" i="54"/>
  <c r="V268" i="54"/>
  <c r="U268" i="54"/>
  <c r="T268" i="54"/>
  <c r="S268" i="54"/>
  <c r="R268" i="54"/>
  <c r="Q268" i="54"/>
  <c r="P268" i="54"/>
  <c r="O268" i="54"/>
  <c r="K268" i="54"/>
  <c r="J268" i="54"/>
  <c r="I268" i="54"/>
  <c r="H268" i="54"/>
  <c r="G268" i="54"/>
  <c r="AY268" i="54" s="1"/>
  <c r="F268" i="54"/>
  <c r="E268" i="54"/>
  <c r="D268" i="54"/>
  <c r="BD267" i="54"/>
  <c r="BC267" i="54"/>
  <c r="BB267" i="54"/>
  <c r="BA267" i="54"/>
  <c r="AZ267" i="54"/>
  <c r="AY267" i="54"/>
  <c r="AN267" i="54"/>
  <c r="AJ267" i="54"/>
  <c r="AI267" i="54"/>
  <c r="AH267" i="54"/>
  <c r="AO267" i="54" s="1"/>
  <c r="L267" i="54"/>
  <c r="BD266" i="54"/>
  <c r="BC266" i="54"/>
  <c r="BB266" i="54"/>
  <c r="BA266" i="54"/>
  <c r="AZ266" i="54"/>
  <c r="AY266" i="54"/>
  <c r="AN266" i="54"/>
  <c r="AJ266" i="54"/>
  <c r="AI266" i="54"/>
  <c r="AH266" i="54"/>
  <c r="AO266" i="54" s="1"/>
  <c r="L266" i="54"/>
  <c r="BD265" i="54"/>
  <c r="BC265" i="54"/>
  <c r="BB265" i="54"/>
  <c r="BA265" i="54"/>
  <c r="AZ265" i="54"/>
  <c r="AY265" i="54"/>
  <c r="AN265" i="54"/>
  <c r="AJ265" i="54"/>
  <c r="AI265" i="54"/>
  <c r="AH265" i="54"/>
  <c r="AO265" i="54" s="1"/>
  <c r="AO268" i="54" s="1"/>
  <c r="L265" i="54"/>
  <c r="L268" i="54" s="1"/>
  <c r="AM263" i="54"/>
  <c r="AM318" i="54" s="1"/>
  <c r="AL263" i="54"/>
  <c r="AK263" i="54"/>
  <c r="AK318" i="54" s="1"/>
  <c r="AG263" i="54"/>
  <c r="AG318" i="54" s="1"/>
  <c r="AF263" i="54"/>
  <c r="AF318" i="54" s="1"/>
  <c r="AE263" i="54"/>
  <c r="AE318" i="54" s="1"/>
  <c r="AD263" i="54"/>
  <c r="AC263" i="54"/>
  <c r="AC318" i="54" s="1"/>
  <c r="AA263" i="54"/>
  <c r="AA318" i="54" s="1"/>
  <c r="Z263" i="54"/>
  <c r="Y263" i="54"/>
  <c r="Y318" i="54" s="1"/>
  <c r="V263" i="54"/>
  <c r="V269" i="54" s="1"/>
  <c r="U263" i="54"/>
  <c r="U318" i="54" s="1"/>
  <c r="T263" i="54"/>
  <c r="S263" i="54"/>
  <c r="S318" i="54" s="1"/>
  <c r="R263" i="54"/>
  <c r="R318" i="54" s="1"/>
  <c r="Q263" i="54"/>
  <c r="Q318" i="54" s="1"/>
  <c r="P263" i="54"/>
  <c r="O263" i="54"/>
  <c r="O318" i="54" s="1"/>
  <c r="K263" i="54"/>
  <c r="K318" i="54" s="1"/>
  <c r="J263" i="54"/>
  <c r="J318" i="54" s="1"/>
  <c r="I263" i="54"/>
  <c r="H263" i="54"/>
  <c r="H318" i="54" s="1"/>
  <c r="G263" i="54"/>
  <c r="G318" i="54" s="1"/>
  <c r="F263" i="54"/>
  <c r="F318" i="54" s="1"/>
  <c r="E263" i="54"/>
  <c r="E318" i="54" s="1"/>
  <c r="D263" i="54"/>
  <c r="BD262" i="54"/>
  <c r="BC262" i="54"/>
  <c r="BB262" i="54"/>
  <c r="BA262" i="54"/>
  <c r="AZ262" i="54"/>
  <c r="AY262" i="54"/>
  <c r="AN262" i="54"/>
  <c r="AJ262" i="54"/>
  <c r="AI262" i="54"/>
  <c r="AH262" i="54"/>
  <c r="L262" i="54"/>
  <c r="BD261" i="54"/>
  <c r="BC261" i="54"/>
  <c r="BB261" i="54"/>
  <c r="BA261" i="54"/>
  <c r="AZ261" i="54"/>
  <c r="AY261" i="54"/>
  <c r="AN261" i="54"/>
  <c r="AO261" i="54" s="1"/>
  <c r="AJ261" i="54"/>
  <c r="AI261" i="54"/>
  <c r="AH261" i="54"/>
  <c r="L261" i="54"/>
  <c r="BD260" i="54"/>
  <c r="BC260" i="54"/>
  <c r="BB260" i="54"/>
  <c r="BA260" i="54"/>
  <c r="AZ260" i="54"/>
  <c r="AY260" i="54"/>
  <c r="AN260" i="54"/>
  <c r="AJ260" i="54"/>
  <c r="AI260" i="54"/>
  <c r="AH260" i="54"/>
  <c r="L260" i="54"/>
  <c r="BD259" i="54"/>
  <c r="BC259" i="54"/>
  <c r="BB259" i="54"/>
  <c r="BA259" i="54"/>
  <c r="AZ259" i="54"/>
  <c r="AY259" i="54"/>
  <c r="AN259" i="54"/>
  <c r="AO259" i="54" s="1"/>
  <c r="AJ259" i="54"/>
  <c r="AI259" i="54"/>
  <c r="AH259" i="54"/>
  <c r="L259" i="54"/>
  <c r="BC257" i="54"/>
  <c r="AN257" i="54"/>
  <c r="AM257" i="54"/>
  <c r="AM317" i="54" s="1"/>
  <c r="AL257" i="54"/>
  <c r="AL269" i="54" s="1"/>
  <c r="AK257" i="54"/>
  <c r="AK317" i="54" s="1"/>
  <c r="AJ257" i="54"/>
  <c r="AG257" i="54"/>
  <c r="AG317" i="54" s="1"/>
  <c r="AF257" i="54"/>
  <c r="AE257" i="54"/>
  <c r="AE317" i="54" s="1"/>
  <c r="AD257" i="54"/>
  <c r="AD269" i="54" s="1"/>
  <c r="AC257" i="54"/>
  <c r="AC317" i="54" s="1"/>
  <c r="AA257" i="54"/>
  <c r="AA269" i="54" s="1"/>
  <c r="Z257" i="54"/>
  <c r="Z317" i="54" s="1"/>
  <c r="Y257" i="54"/>
  <c r="Y317" i="54" s="1"/>
  <c r="V257" i="54"/>
  <c r="V317" i="54" s="1"/>
  <c r="U257" i="54"/>
  <c r="T257" i="54"/>
  <c r="S257" i="54"/>
  <c r="S317" i="54" s="1"/>
  <c r="R257" i="54"/>
  <c r="R317" i="54" s="1"/>
  <c r="Q257" i="54"/>
  <c r="P257" i="54"/>
  <c r="P317" i="54" s="1"/>
  <c r="O257" i="54"/>
  <c r="O317" i="54" s="1"/>
  <c r="K257" i="54"/>
  <c r="J257" i="54"/>
  <c r="J317" i="54" s="1"/>
  <c r="I257" i="54"/>
  <c r="I269" i="54" s="1"/>
  <c r="H257" i="54"/>
  <c r="H317" i="54" s="1"/>
  <c r="G257" i="54"/>
  <c r="AY257" i="54" s="1"/>
  <c r="F257" i="54"/>
  <c r="F317" i="54" s="1"/>
  <c r="E257" i="54"/>
  <c r="E269" i="54" s="1"/>
  <c r="D257" i="54"/>
  <c r="BD257" i="54" s="1"/>
  <c r="BD256" i="54"/>
  <c r="BC256" i="54"/>
  <c r="BB256" i="54"/>
  <c r="BA256" i="54"/>
  <c r="AZ256" i="54"/>
  <c r="AY256" i="54"/>
  <c r="AN256" i="54"/>
  <c r="AJ256" i="54"/>
  <c r="AI256" i="54"/>
  <c r="AH256" i="54"/>
  <c r="AO256" i="54" s="1"/>
  <c r="L256" i="54"/>
  <c r="BD255" i="54"/>
  <c r="BC255" i="54"/>
  <c r="BB255" i="54"/>
  <c r="BA255" i="54"/>
  <c r="AZ255" i="54"/>
  <c r="AY255" i="54"/>
  <c r="AN255" i="54"/>
  <c r="AJ255" i="54"/>
  <c r="AI255" i="54"/>
  <c r="AH255" i="54"/>
  <c r="AO255" i="54" s="1"/>
  <c r="L255" i="54"/>
  <c r="BD254" i="54"/>
  <c r="BC254" i="54"/>
  <c r="BB254" i="54"/>
  <c r="BA254" i="54"/>
  <c r="AZ254" i="54"/>
  <c r="AY254" i="54"/>
  <c r="AN254" i="54"/>
  <c r="AJ254" i="54"/>
  <c r="AI254" i="54"/>
  <c r="AH254" i="54"/>
  <c r="AO254" i="54" s="1"/>
  <c r="L254" i="54"/>
  <c r="BD253" i="54"/>
  <c r="BC253" i="54"/>
  <c r="BB253" i="54"/>
  <c r="BA253" i="54"/>
  <c r="AZ253" i="54"/>
  <c r="AY253" i="54"/>
  <c r="AN253" i="54"/>
  <c r="AJ253" i="54"/>
  <c r="AI253" i="54"/>
  <c r="AH253" i="54"/>
  <c r="AO253" i="54" s="1"/>
  <c r="L253" i="54"/>
  <c r="BD252" i="54"/>
  <c r="BC252" i="54"/>
  <c r="BB252" i="54"/>
  <c r="BA252" i="54"/>
  <c r="AZ252" i="54"/>
  <c r="AY252" i="54"/>
  <c r="AN252" i="54"/>
  <c r="AJ252" i="54"/>
  <c r="AI252" i="54"/>
  <c r="AH252" i="54"/>
  <c r="AO252" i="54" s="1"/>
  <c r="AO257" i="54" s="1"/>
  <c r="L252" i="54"/>
  <c r="L257" i="54" s="1"/>
  <c r="C247" i="54"/>
  <c r="AM241" i="54"/>
  <c r="AL241" i="54"/>
  <c r="AK241" i="54"/>
  <c r="AG241" i="54"/>
  <c r="AF241" i="54"/>
  <c r="AE241" i="54"/>
  <c r="AD241" i="54"/>
  <c r="BA241" i="54" s="1"/>
  <c r="AC241" i="54"/>
  <c r="AA241" i="54"/>
  <c r="Z241" i="54"/>
  <c r="Y241" i="54"/>
  <c r="V241" i="54"/>
  <c r="U241" i="54"/>
  <c r="T241" i="54"/>
  <c r="S241" i="54"/>
  <c r="R241" i="54"/>
  <c r="AZ241" i="54" s="1"/>
  <c r="Q241" i="54"/>
  <c r="P241" i="54"/>
  <c r="O241" i="54"/>
  <c r="L241" i="54"/>
  <c r="K241" i="54"/>
  <c r="J241" i="54"/>
  <c r="I241" i="54"/>
  <c r="H241" i="54"/>
  <c r="G241" i="54"/>
  <c r="F241" i="54"/>
  <c r="E241" i="54"/>
  <c r="D241" i="54"/>
  <c r="BD240" i="54"/>
  <c r="BC240" i="54"/>
  <c r="BB240" i="54"/>
  <c r="BA240" i="54"/>
  <c r="AZ240" i="54"/>
  <c r="AY240" i="54"/>
  <c r="AN240" i="54"/>
  <c r="AO240" i="54" s="1"/>
  <c r="AJ240" i="54"/>
  <c r="AI240" i="54"/>
  <c r="AH240" i="54"/>
  <c r="L240" i="54"/>
  <c r="BD239" i="54"/>
  <c r="BC239" i="54"/>
  <c r="BB239" i="54"/>
  <c r="BA239" i="54"/>
  <c r="AZ239" i="54"/>
  <c r="AY239" i="54"/>
  <c r="AN239" i="54"/>
  <c r="AJ239" i="54"/>
  <c r="AI239" i="54"/>
  <c r="AH239" i="54"/>
  <c r="L239" i="54"/>
  <c r="BD238" i="54"/>
  <c r="BC238" i="54"/>
  <c r="BB238" i="54"/>
  <c r="BA238" i="54"/>
  <c r="AZ238" i="54"/>
  <c r="AY238" i="54"/>
  <c r="AN238" i="54"/>
  <c r="AN241" i="54" s="1"/>
  <c r="AJ238" i="54"/>
  <c r="AI238" i="54"/>
  <c r="AH238" i="54"/>
  <c r="AH241" i="54" s="1"/>
  <c r="L238" i="54"/>
  <c r="BC235" i="54"/>
  <c r="AN235" i="54"/>
  <c r="AM235" i="54"/>
  <c r="AL235" i="54"/>
  <c r="AK235" i="54"/>
  <c r="AJ235" i="54"/>
  <c r="AG235" i="54"/>
  <c r="AF235" i="54"/>
  <c r="AE235" i="54"/>
  <c r="AD235" i="54"/>
  <c r="BA235" i="54" s="1"/>
  <c r="AC235" i="54"/>
  <c r="AA235" i="54"/>
  <c r="Z235" i="54"/>
  <c r="Y235" i="54"/>
  <c r="V235" i="54"/>
  <c r="U235" i="54"/>
  <c r="T235" i="54"/>
  <c r="S235" i="54"/>
  <c r="R235" i="54"/>
  <c r="Q235" i="54"/>
  <c r="P235" i="54"/>
  <c r="O235" i="54"/>
  <c r="K235" i="54"/>
  <c r="J235" i="54"/>
  <c r="I235" i="54"/>
  <c r="H235" i="54"/>
  <c r="G235" i="54"/>
  <c r="AY235" i="54" s="1"/>
  <c r="F235" i="54"/>
  <c r="E235" i="54"/>
  <c r="D235" i="54"/>
  <c r="BD235" i="54" s="1"/>
  <c r="BD234" i="54"/>
  <c r="BC234" i="54"/>
  <c r="BB234" i="54"/>
  <c r="BA234" i="54"/>
  <c r="AZ234" i="54"/>
  <c r="AY234" i="54"/>
  <c r="AN234" i="54"/>
  <c r="AJ234" i="54"/>
  <c r="AI234" i="54"/>
  <c r="AH234" i="54"/>
  <c r="AO234" i="54" s="1"/>
  <c r="L234" i="54"/>
  <c r="BD233" i="54"/>
  <c r="BC233" i="54"/>
  <c r="BB233" i="54"/>
  <c r="BA233" i="54"/>
  <c r="AZ233" i="54"/>
  <c r="AY233" i="54"/>
  <c r="AN233" i="54"/>
  <c r="AJ233" i="54"/>
  <c r="AI233" i="54"/>
  <c r="AH233" i="54"/>
  <c r="AO233" i="54" s="1"/>
  <c r="L233" i="54"/>
  <c r="BD232" i="54"/>
  <c r="BC232" i="54"/>
  <c r="BB232" i="54"/>
  <c r="BA232" i="54"/>
  <c r="AZ232" i="54"/>
  <c r="AY232" i="54"/>
  <c r="AN232" i="54"/>
  <c r="AJ232" i="54"/>
  <c r="AI232" i="54"/>
  <c r="AH232" i="54"/>
  <c r="AO232" i="54" s="1"/>
  <c r="L232" i="54"/>
  <c r="BD231" i="54"/>
  <c r="BC231" i="54"/>
  <c r="BB231" i="54"/>
  <c r="BA231" i="54"/>
  <c r="AZ231" i="54"/>
  <c r="AY231" i="54"/>
  <c r="AN231" i="54"/>
  <c r="AJ231" i="54"/>
  <c r="AI231" i="54"/>
  <c r="AH231" i="54"/>
  <c r="L231" i="54"/>
  <c r="L235" i="54" s="1"/>
  <c r="C224" i="54"/>
  <c r="X220" i="54"/>
  <c r="W220" i="54"/>
  <c r="BD218" i="54"/>
  <c r="BC218" i="54"/>
  <c r="BB218" i="54"/>
  <c r="BA218" i="54"/>
  <c r="AZ218" i="54"/>
  <c r="AY218" i="54"/>
  <c r="AN218" i="54"/>
  <c r="AO218" i="54" s="1"/>
  <c r="AJ218" i="54"/>
  <c r="AI218" i="54"/>
  <c r="AH218" i="54"/>
  <c r="L218" i="54"/>
  <c r="AH217" i="54"/>
  <c r="BD213" i="54"/>
  <c r="BC213" i="54"/>
  <c r="BB213" i="54"/>
  <c r="BA213" i="54"/>
  <c r="AZ213" i="54"/>
  <c r="AY213" i="54"/>
  <c r="AN213" i="54"/>
  <c r="AO213" i="54" s="1"/>
  <c r="AJ213" i="54"/>
  <c r="AI213" i="54"/>
  <c r="AH213" i="54"/>
  <c r="L213" i="54"/>
  <c r="AK209" i="54"/>
  <c r="AG209" i="54"/>
  <c r="AC209" i="54"/>
  <c r="V209" i="54"/>
  <c r="R209" i="54"/>
  <c r="H209" i="54"/>
  <c r="D209" i="54"/>
  <c r="BA207" i="54"/>
  <c r="AM207" i="54"/>
  <c r="AL207" i="54"/>
  <c r="AK207" i="54"/>
  <c r="AG207" i="54"/>
  <c r="AF207" i="54"/>
  <c r="AF209" i="54" s="1"/>
  <c r="AE207" i="54"/>
  <c r="AD207" i="54"/>
  <c r="AC207" i="54"/>
  <c r="AA207" i="54"/>
  <c r="AA209" i="54" s="1"/>
  <c r="Z207" i="54"/>
  <c r="Y207" i="54"/>
  <c r="V207" i="54"/>
  <c r="U207" i="54"/>
  <c r="U209" i="54" s="1"/>
  <c r="T207" i="54"/>
  <c r="S207" i="54"/>
  <c r="AJ207" i="54" s="1"/>
  <c r="R207" i="54"/>
  <c r="Q207" i="54"/>
  <c r="Q209" i="54" s="1"/>
  <c r="P207" i="54"/>
  <c r="O207" i="54"/>
  <c r="K207" i="54"/>
  <c r="K209" i="54" s="1"/>
  <c r="J207" i="54"/>
  <c r="I207" i="54"/>
  <c r="H207" i="54"/>
  <c r="G207" i="54"/>
  <c r="G209" i="54" s="1"/>
  <c r="F207" i="54"/>
  <c r="E207" i="54"/>
  <c r="AY207" i="54" s="1"/>
  <c r="D207" i="54"/>
  <c r="BD206" i="54"/>
  <c r="BC206" i="54"/>
  <c r="BB206" i="54"/>
  <c r="BA206" i="54"/>
  <c r="AZ206" i="54"/>
  <c r="AY206" i="54"/>
  <c r="AN206" i="54"/>
  <c r="AJ206" i="54"/>
  <c r="AI206" i="54"/>
  <c r="AH206" i="54"/>
  <c r="AO206" i="54" s="1"/>
  <c r="L206" i="54"/>
  <c r="BD205" i="54"/>
  <c r="BC205" i="54"/>
  <c r="BB205" i="54"/>
  <c r="BA205" i="54"/>
  <c r="AZ205" i="54"/>
  <c r="AY205" i="54"/>
  <c r="AO205" i="54"/>
  <c r="AN205" i="54"/>
  <c r="AJ205" i="54"/>
  <c r="AI205" i="54"/>
  <c r="AH205" i="54"/>
  <c r="L205" i="54"/>
  <c r="BB203" i="54"/>
  <c r="AM203" i="54"/>
  <c r="AM209" i="54" s="1"/>
  <c r="AL203" i="54"/>
  <c r="AK203" i="54"/>
  <c r="AI203" i="54"/>
  <c r="AG203" i="54"/>
  <c r="AF203" i="54"/>
  <c r="AE203" i="54"/>
  <c r="AE209" i="54" s="1"/>
  <c r="AD203" i="54"/>
  <c r="BA203" i="54" s="1"/>
  <c r="AC203" i="54"/>
  <c r="AA203" i="54"/>
  <c r="Z203" i="54"/>
  <c r="Z209" i="54" s="1"/>
  <c r="Y203" i="54"/>
  <c r="Y209" i="54" s="1"/>
  <c r="V203" i="54"/>
  <c r="U203" i="54"/>
  <c r="T203" i="54"/>
  <c r="T209" i="54" s="1"/>
  <c r="S203" i="54"/>
  <c r="S209" i="54" s="1"/>
  <c r="R203" i="54"/>
  <c r="Q203" i="54"/>
  <c r="P203" i="54"/>
  <c r="O203" i="54"/>
  <c r="AH203" i="54" s="1"/>
  <c r="K203" i="54"/>
  <c r="J203" i="54"/>
  <c r="J209" i="54" s="1"/>
  <c r="I203" i="54"/>
  <c r="H203" i="54"/>
  <c r="G203" i="54"/>
  <c r="F203" i="54"/>
  <c r="F209" i="54" s="1"/>
  <c r="E203" i="54"/>
  <c r="D203" i="54"/>
  <c r="BD202" i="54"/>
  <c r="BC202" i="54"/>
  <c r="BB202" i="54"/>
  <c r="BA202" i="54"/>
  <c r="AZ202" i="54"/>
  <c r="AY202" i="54"/>
  <c r="AN202" i="54"/>
  <c r="AJ202" i="54"/>
  <c r="AI202" i="54"/>
  <c r="AH202" i="54"/>
  <c r="L202" i="54"/>
  <c r="BD201" i="54"/>
  <c r="BC201" i="54"/>
  <c r="BB201" i="54"/>
  <c r="BA201" i="54"/>
  <c r="AZ201" i="54"/>
  <c r="AY201" i="54"/>
  <c r="AN201" i="54"/>
  <c r="AO201" i="54" s="1"/>
  <c r="AJ201" i="54"/>
  <c r="AI201" i="54"/>
  <c r="AH201" i="54"/>
  <c r="L201" i="54"/>
  <c r="BD200" i="54"/>
  <c r="BC200" i="54"/>
  <c r="BB200" i="54"/>
  <c r="BA200" i="54"/>
  <c r="AZ200" i="54"/>
  <c r="AY200" i="54"/>
  <c r="AN200" i="54"/>
  <c r="AJ200" i="54"/>
  <c r="AI200" i="54"/>
  <c r="AH200" i="54"/>
  <c r="L200" i="54"/>
  <c r="AL196" i="54"/>
  <c r="AF196" i="54"/>
  <c r="AD196" i="54"/>
  <c r="AA196" i="54"/>
  <c r="Y196" i="54"/>
  <c r="U196" i="54"/>
  <c r="S196" i="54"/>
  <c r="Q196" i="54"/>
  <c r="O196" i="54"/>
  <c r="BA196" i="54" s="1"/>
  <c r="K196" i="54"/>
  <c r="I196" i="54"/>
  <c r="G196" i="54"/>
  <c r="E196" i="54"/>
  <c r="BB194" i="54"/>
  <c r="AM194" i="54"/>
  <c r="AL194" i="54"/>
  <c r="AK194" i="54"/>
  <c r="AG194" i="54"/>
  <c r="AF194" i="54"/>
  <c r="AE194" i="54"/>
  <c r="AD194" i="54"/>
  <c r="AC194" i="54"/>
  <c r="AA194" i="54"/>
  <c r="Z194" i="54"/>
  <c r="AI194" i="54" s="1"/>
  <c r="Y194" i="54"/>
  <c r="V194" i="54"/>
  <c r="U194" i="54"/>
  <c r="T194" i="54"/>
  <c r="S194" i="54"/>
  <c r="R194" i="54"/>
  <c r="Q194" i="54"/>
  <c r="P194" i="54"/>
  <c r="O194" i="54"/>
  <c r="K194" i="54"/>
  <c r="J194" i="54"/>
  <c r="I194" i="54"/>
  <c r="H194" i="54"/>
  <c r="G194" i="54"/>
  <c r="F194" i="54"/>
  <c r="E194" i="54"/>
  <c r="D194" i="54"/>
  <c r="BD193" i="54"/>
  <c r="BC193" i="54"/>
  <c r="BB193" i="54"/>
  <c r="BA193" i="54"/>
  <c r="AZ193" i="54"/>
  <c r="AY193" i="54"/>
  <c r="AN193" i="54"/>
  <c r="AJ193" i="54"/>
  <c r="AI193" i="54"/>
  <c r="AH193" i="54"/>
  <c r="L193" i="54"/>
  <c r="BD192" i="54"/>
  <c r="BC192" i="54"/>
  <c r="BB192" i="54"/>
  <c r="BA192" i="54"/>
  <c r="AZ192" i="54"/>
  <c r="AY192" i="54"/>
  <c r="AN192" i="54"/>
  <c r="AO192" i="54" s="1"/>
  <c r="AJ192" i="54"/>
  <c r="AI192" i="54"/>
  <c r="AH192" i="54"/>
  <c r="L192" i="54"/>
  <c r="BD191" i="54"/>
  <c r="BC191" i="54"/>
  <c r="BB191" i="54"/>
  <c r="BA191" i="54"/>
  <c r="AZ191" i="54"/>
  <c r="AY191" i="54"/>
  <c r="AN191" i="54"/>
  <c r="AO191" i="54" s="1"/>
  <c r="AJ191" i="54"/>
  <c r="AI191" i="54"/>
  <c r="AH191" i="54"/>
  <c r="BD190" i="54"/>
  <c r="BC190" i="54"/>
  <c r="BB190" i="54"/>
  <c r="BA190" i="54"/>
  <c r="AZ190" i="54"/>
  <c r="AY190" i="54"/>
  <c r="AN190" i="54"/>
  <c r="AJ190" i="54"/>
  <c r="AI190" i="54"/>
  <c r="AH190" i="54"/>
  <c r="L190" i="54"/>
  <c r="AM188" i="54"/>
  <c r="AM196" i="54" s="1"/>
  <c r="AL188" i="54"/>
  <c r="AK188" i="54"/>
  <c r="AG188" i="54"/>
  <c r="AG196" i="54" s="1"/>
  <c r="AF188" i="54"/>
  <c r="AE188" i="54"/>
  <c r="AE196" i="54" s="1"/>
  <c r="AD188" i="54"/>
  <c r="AC188" i="54"/>
  <c r="AA188" i="54"/>
  <c r="Z188" i="54"/>
  <c r="Z196" i="54" s="1"/>
  <c r="Y188" i="54"/>
  <c r="V188" i="54"/>
  <c r="V196" i="54" s="1"/>
  <c r="U188" i="54"/>
  <c r="T188" i="54"/>
  <c r="T196" i="54" s="1"/>
  <c r="S188" i="54"/>
  <c r="R188" i="54"/>
  <c r="R196" i="54" s="1"/>
  <c r="Q188" i="54"/>
  <c r="P188" i="54"/>
  <c r="O188" i="54"/>
  <c r="K188" i="54"/>
  <c r="J188" i="54"/>
  <c r="I188" i="54"/>
  <c r="H188" i="54"/>
  <c r="H196" i="54" s="1"/>
  <c r="G188" i="54"/>
  <c r="F188" i="54"/>
  <c r="E188" i="54"/>
  <c r="D188" i="54"/>
  <c r="BD187" i="54"/>
  <c r="BC187" i="54"/>
  <c r="BB187" i="54"/>
  <c r="BA187" i="54"/>
  <c r="AZ187" i="54"/>
  <c r="AY187" i="54"/>
  <c r="AN187" i="54"/>
  <c r="AJ187" i="54"/>
  <c r="AI187" i="54"/>
  <c r="AH187" i="54"/>
  <c r="L187" i="54"/>
  <c r="BD186" i="54"/>
  <c r="BC186" i="54"/>
  <c r="BB186" i="54"/>
  <c r="BA186" i="54"/>
  <c r="AZ186" i="54"/>
  <c r="AY186" i="54"/>
  <c r="AN186" i="54"/>
  <c r="AJ186" i="54"/>
  <c r="AI186" i="54"/>
  <c r="AH186" i="54"/>
  <c r="L186" i="54"/>
  <c r="BD185" i="54"/>
  <c r="BC185" i="54"/>
  <c r="BB185" i="54"/>
  <c r="BA185" i="54"/>
  <c r="AZ185" i="54"/>
  <c r="AY185" i="54"/>
  <c r="AN185" i="54"/>
  <c r="AJ185" i="54"/>
  <c r="AI185" i="54"/>
  <c r="AH185" i="54"/>
  <c r="L185" i="54"/>
  <c r="AA181" i="54"/>
  <c r="Y181" i="54"/>
  <c r="Q181" i="54"/>
  <c r="O181" i="54"/>
  <c r="G181" i="54"/>
  <c r="E181" i="54"/>
  <c r="AZ179" i="54"/>
  <c r="AM179" i="54"/>
  <c r="AL179" i="54"/>
  <c r="AL371" i="54" s="1"/>
  <c r="AK179" i="54"/>
  <c r="AI179" i="54"/>
  <c r="AG179" i="54"/>
  <c r="AG371" i="54" s="1"/>
  <c r="AF179" i="54"/>
  <c r="AE179" i="54"/>
  <c r="AD179" i="54"/>
  <c r="AD371" i="54" s="1"/>
  <c r="AC179" i="54"/>
  <c r="AA179" i="54"/>
  <c r="AA371" i="54" s="1"/>
  <c r="Z179" i="54"/>
  <c r="Y179" i="54"/>
  <c r="Y371" i="54" s="1"/>
  <c r="V179" i="54"/>
  <c r="U179" i="54"/>
  <c r="U371" i="54" s="1"/>
  <c r="T179" i="54"/>
  <c r="S179" i="54"/>
  <c r="S371" i="54" s="1"/>
  <c r="R179" i="54"/>
  <c r="Q179" i="54"/>
  <c r="Q371" i="54" s="1"/>
  <c r="P179" i="54"/>
  <c r="O179" i="54"/>
  <c r="O371" i="54" s="1"/>
  <c r="K179" i="54"/>
  <c r="K371" i="54" s="1"/>
  <c r="J179" i="54"/>
  <c r="I179" i="54"/>
  <c r="I371" i="54" s="1"/>
  <c r="H179" i="54"/>
  <c r="H371" i="54" s="1"/>
  <c r="G179" i="54"/>
  <c r="G371" i="54" s="1"/>
  <c r="F179" i="54"/>
  <c r="E179" i="54"/>
  <c r="E371" i="54" s="1"/>
  <c r="D179" i="54"/>
  <c r="BD179" i="54" s="1"/>
  <c r="BD178" i="54"/>
  <c r="BC178" i="54"/>
  <c r="BB178" i="54"/>
  <c r="BA178" i="54"/>
  <c r="AZ178" i="54"/>
  <c r="AY178" i="54"/>
  <c r="AN178" i="54"/>
  <c r="AJ178" i="54"/>
  <c r="AI178" i="54"/>
  <c r="AH178" i="54"/>
  <c r="L178" i="54"/>
  <c r="BD177" i="54"/>
  <c r="BC177" i="54"/>
  <c r="BB177" i="54"/>
  <c r="BA177" i="54"/>
  <c r="AZ177" i="54"/>
  <c r="AY177" i="54"/>
  <c r="AN177" i="54"/>
  <c r="AJ177" i="54"/>
  <c r="AI177" i="54"/>
  <c r="AH177" i="54"/>
  <c r="L177" i="54"/>
  <c r="BD176" i="54"/>
  <c r="BC176" i="54"/>
  <c r="BB176" i="54"/>
  <c r="BA176" i="54"/>
  <c r="AZ176" i="54"/>
  <c r="AY176" i="54"/>
  <c r="AN176" i="54"/>
  <c r="AJ176" i="54"/>
  <c r="AI176" i="54"/>
  <c r="AH176" i="54"/>
  <c r="L176" i="54"/>
  <c r="BD175" i="54"/>
  <c r="BC175" i="54"/>
  <c r="BB175" i="54"/>
  <c r="BA175" i="54"/>
  <c r="AZ175" i="54"/>
  <c r="AY175" i="54"/>
  <c r="AN175" i="54"/>
  <c r="AJ175" i="54"/>
  <c r="AI175" i="54"/>
  <c r="AH175" i="54"/>
  <c r="L175" i="54"/>
  <c r="AY173" i="54"/>
  <c r="AN173" i="54"/>
  <c r="AM173" i="54"/>
  <c r="AL173" i="54"/>
  <c r="AL181" i="54" s="1"/>
  <c r="AK173" i="54"/>
  <c r="AK298" i="54" s="1"/>
  <c r="AG173" i="54"/>
  <c r="AG298" i="54" s="1"/>
  <c r="AF173" i="54"/>
  <c r="AF181" i="54" s="1"/>
  <c r="AE173" i="54"/>
  <c r="AD173" i="54"/>
  <c r="AD298" i="54" s="1"/>
  <c r="AC173" i="54"/>
  <c r="AC298" i="54" s="1"/>
  <c r="AA173" i="54"/>
  <c r="AA298" i="54" s="1"/>
  <c r="Z173" i="54"/>
  <c r="Z181" i="54" s="1"/>
  <c r="Y173" i="54"/>
  <c r="Y298" i="54" s="1"/>
  <c r="V173" i="54"/>
  <c r="V181" i="54" s="1"/>
  <c r="U173" i="54"/>
  <c r="U298" i="54" s="1"/>
  <c r="T173" i="54"/>
  <c r="T181" i="54" s="1"/>
  <c r="S173" i="54"/>
  <c r="S298" i="54" s="1"/>
  <c r="R173" i="54"/>
  <c r="R181" i="54" s="1"/>
  <c r="Q173" i="54"/>
  <c r="Q298" i="54" s="1"/>
  <c r="P173" i="54"/>
  <c r="P181" i="54" s="1"/>
  <c r="O173" i="54"/>
  <c r="K173" i="54"/>
  <c r="J173" i="54"/>
  <c r="I173" i="54"/>
  <c r="I298" i="54" s="1"/>
  <c r="H173" i="54"/>
  <c r="G173" i="54"/>
  <c r="G298" i="54" s="1"/>
  <c r="F173" i="54"/>
  <c r="E173" i="54"/>
  <c r="D173" i="54"/>
  <c r="BD172" i="54"/>
  <c r="BC172" i="54"/>
  <c r="BB172" i="54"/>
  <c r="BA172" i="54"/>
  <c r="AZ172" i="54"/>
  <c r="AY172" i="54"/>
  <c r="AN172" i="54"/>
  <c r="AJ172" i="54"/>
  <c r="AI172" i="54"/>
  <c r="AH172" i="54"/>
  <c r="AO172" i="54" s="1"/>
  <c r="L172" i="54"/>
  <c r="BD171" i="54"/>
  <c r="BC171" i="54"/>
  <c r="BB171" i="54"/>
  <c r="BA171" i="54"/>
  <c r="AZ171" i="54"/>
  <c r="AY171" i="54"/>
  <c r="AN171" i="54"/>
  <c r="AJ171" i="54"/>
  <c r="AI171" i="54"/>
  <c r="AH171" i="54"/>
  <c r="AO171" i="54" s="1"/>
  <c r="L171" i="54"/>
  <c r="BD170" i="54"/>
  <c r="BC170" i="54"/>
  <c r="BB170" i="54"/>
  <c r="BA170" i="54"/>
  <c r="AZ170" i="54"/>
  <c r="AY170" i="54"/>
  <c r="AN170" i="54"/>
  <c r="AJ170" i="54"/>
  <c r="AI170" i="54"/>
  <c r="AH170" i="54"/>
  <c r="AO170" i="54" s="1"/>
  <c r="L170" i="54"/>
  <c r="BD169" i="54"/>
  <c r="BC169" i="54"/>
  <c r="BB169" i="54"/>
  <c r="BA169" i="54"/>
  <c r="AZ169" i="54"/>
  <c r="AY169" i="54"/>
  <c r="AN169" i="54"/>
  <c r="AJ169" i="54"/>
  <c r="AI169" i="54"/>
  <c r="AH169" i="54"/>
  <c r="AO169" i="54" s="1"/>
  <c r="L169" i="54"/>
  <c r="BD168" i="54"/>
  <c r="BC168" i="54"/>
  <c r="BB168" i="54"/>
  <c r="BA168" i="54"/>
  <c r="AZ168" i="54"/>
  <c r="AY168" i="54"/>
  <c r="AN168" i="54"/>
  <c r="AJ168" i="54"/>
  <c r="AI168" i="54"/>
  <c r="AH168" i="54"/>
  <c r="AO168" i="54" s="1"/>
  <c r="L168" i="54"/>
  <c r="C163" i="54"/>
  <c r="BB159" i="54"/>
  <c r="AM159" i="54"/>
  <c r="AL159" i="54"/>
  <c r="AK159" i="54"/>
  <c r="AG159" i="54"/>
  <c r="AF159" i="54"/>
  <c r="AE159" i="54"/>
  <c r="BA159" i="54" s="1"/>
  <c r="AD159" i="54"/>
  <c r="AC159" i="54"/>
  <c r="AA159" i="54"/>
  <c r="Z159" i="54"/>
  <c r="AI159" i="54" s="1"/>
  <c r="Y159" i="54"/>
  <c r="V159" i="54"/>
  <c r="U159" i="54"/>
  <c r="T159" i="54"/>
  <c r="S159" i="54"/>
  <c r="R159" i="54"/>
  <c r="Q159" i="54"/>
  <c r="P159" i="54"/>
  <c r="AJ159" i="54" s="1"/>
  <c r="O159" i="54"/>
  <c r="K159" i="54"/>
  <c r="J159" i="54"/>
  <c r="I159" i="54"/>
  <c r="H159" i="54"/>
  <c r="G159" i="54"/>
  <c r="F159" i="54"/>
  <c r="E159" i="54"/>
  <c r="D159" i="54"/>
  <c r="BD157" i="54"/>
  <c r="BC157" i="54"/>
  <c r="BB157" i="54"/>
  <c r="BA157" i="54"/>
  <c r="AZ157" i="54"/>
  <c r="AY157" i="54"/>
  <c r="AN157" i="54"/>
  <c r="AO157" i="54" s="1"/>
  <c r="AJ157" i="54"/>
  <c r="AI157" i="54"/>
  <c r="AH157" i="54"/>
  <c r="L157" i="54"/>
  <c r="BD156" i="54"/>
  <c r="BC156" i="54"/>
  <c r="BB156" i="54"/>
  <c r="BA156" i="54"/>
  <c r="AZ156" i="54"/>
  <c r="AY156" i="54"/>
  <c r="AN156" i="54"/>
  <c r="AJ156" i="54"/>
  <c r="AI156" i="54"/>
  <c r="AH156" i="54"/>
  <c r="L156" i="54"/>
  <c r="BD155" i="54"/>
  <c r="BC155" i="54"/>
  <c r="BB155" i="54"/>
  <c r="BA155" i="54"/>
  <c r="AZ155" i="54"/>
  <c r="AY155" i="54"/>
  <c r="AN155" i="54"/>
  <c r="AO155" i="54" s="1"/>
  <c r="AJ155" i="54"/>
  <c r="AI155" i="54"/>
  <c r="AH155" i="54"/>
  <c r="L155" i="54"/>
  <c r="BD154" i="54"/>
  <c r="BC154" i="54"/>
  <c r="BB154" i="54"/>
  <c r="BA154" i="54"/>
  <c r="AZ154" i="54"/>
  <c r="AY154" i="54"/>
  <c r="AN154" i="54"/>
  <c r="AJ154" i="54"/>
  <c r="AI154" i="54"/>
  <c r="AH154" i="54"/>
  <c r="L154" i="54"/>
  <c r="BD152" i="54"/>
  <c r="BC152" i="54"/>
  <c r="BB152" i="54"/>
  <c r="BA152" i="54"/>
  <c r="AZ152" i="54"/>
  <c r="AY152" i="54"/>
  <c r="AN152" i="54"/>
  <c r="AO152" i="54" s="1"/>
  <c r="AJ152" i="54"/>
  <c r="AI152" i="54"/>
  <c r="AH152" i="54"/>
  <c r="L152" i="54"/>
  <c r="C148" i="54"/>
  <c r="BD144" i="54"/>
  <c r="BC144" i="54"/>
  <c r="BB144" i="54"/>
  <c r="BA144" i="54"/>
  <c r="AZ144" i="54"/>
  <c r="AY144" i="54"/>
  <c r="AN144" i="54"/>
  <c r="AJ144" i="54"/>
  <c r="AI144" i="54"/>
  <c r="AH144" i="54"/>
  <c r="L144" i="54"/>
  <c r="BD143" i="54"/>
  <c r="BC143" i="54"/>
  <c r="BB143" i="54"/>
  <c r="BA143" i="54"/>
  <c r="AZ143" i="54"/>
  <c r="AY143" i="54"/>
  <c r="AN143" i="54"/>
  <c r="AJ143" i="54"/>
  <c r="AI143" i="54"/>
  <c r="AH143" i="54"/>
  <c r="AO143" i="54" s="1"/>
  <c r="L143" i="54"/>
  <c r="BD141" i="54"/>
  <c r="BC141" i="54"/>
  <c r="BB141" i="54"/>
  <c r="BA141" i="54"/>
  <c r="AZ141" i="54"/>
  <c r="AY141" i="54"/>
  <c r="AN141" i="54"/>
  <c r="AJ141" i="54"/>
  <c r="AI141" i="54"/>
  <c r="AH141" i="54"/>
  <c r="AO141" i="54" s="1"/>
  <c r="L141" i="54"/>
  <c r="C140" i="54"/>
  <c r="BC137" i="54"/>
  <c r="AY137" i="54"/>
  <c r="AN137" i="54"/>
  <c r="AM137" i="54"/>
  <c r="AL137" i="54"/>
  <c r="AK137" i="54"/>
  <c r="AG137" i="54"/>
  <c r="AF137" i="54"/>
  <c r="AE137" i="54"/>
  <c r="AD137" i="54"/>
  <c r="AC137" i="54"/>
  <c r="AA137" i="54"/>
  <c r="Z137" i="54"/>
  <c r="Y137" i="54"/>
  <c r="V137" i="54"/>
  <c r="U137" i="54"/>
  <c r="T137" i="54"/>
  <c r="S137" i="54"/>
  <c r="R137" i="54"/>
  <c r="Q137" i="54"/>
  <c r="P137" i="54"/>
  <c r="P305" i="54" s="1"/>
  <c r="O137" i="54"/>
  <c r="K137" i="54"/>
  <c r="J137" i="54"/>
  <c r="I137" i="54"/>
  <c r="H137" i="54"/>
  <c r="G137" i="54"/>
  <c r="F137" i="54"/>
  <c r="E137" i="54"/>
  <c r="D137" i="54"/>
  <c r="BD136" i="54"/>
  <c r="BC136" i="54"/>
  <c r="BB136" i="54"/>
  <c r="BA136" i="54"/>
  <c r="AZ136" i="54"/>
  <c r="AY136" i="54"/>
  <c r="AN136" i="54"/>
  <c r="AJ136" i="54"/>
  <c r="AI136" i="54"/>
  <c r="AH136" i="54"/>
  <c r="AO136" i="54" s="1"/>
  <c r="L136" i="54"/>
  <c r="BD135" i="54"/>
  <c r="BC135" i="54"/>
  <c r="BB135" i="54"/>
  <c r="BA135" i="54"/>
  <c r="AZ135" i="54"/>
  <c r="AY135" i="54"/>
  <c r="AN135" i="54"/>
  <c r="AJ135" i="54"/>
  <c r="AI135" i="54"/>
  <c r="AH135" i="54"/>
  <c r="AO135" i="54" s="1"/>
  <c r="L135" i="54"/>
  <c r="BD134" i="54"/>
  <c r="BC134" i="54"/>
  <c r="BB134" i="54"/>
  <c r="BA134" i="54"/>
  <c r="AZ134" i="54"/>
  <c r="AY134" i="54"/>
  <c r="AN134" i="54"/>
  <c r="AJ134" i="54"/>
  <c r="AI134" i="54"/>
  <c r="AH134" i="54"/>
  <c r="AO134" i="54" s="1"/>
  <c r="L134" i="54"/>
  <c r="BD133" i="54"/>
  <c r="BC133" i="54"/>
  <c r="BB133" i="54"/>
  <c r="BA133" i="54"/>
  <c r="AZ133" i="54"/>
  <c r="AY133" i="54"/>
  <c r="AN133" i="54"/>
  <c r="AJ133" i="54"/>
  <c r="AI133" i="54"/>
  <c r="AH133" i="54"/>
  <c r="AO133" i="54" s="1"/>
  <c r="L133" i="54"/>
  <c r="AK130" i="54"/>
  <c r="BD129" i="54"/>
  <c r="BB128" i="54"/>
  <c r="AM128" i="54"/>
  <c r="AM386" i="54" s="1"/>
  <c r="AL128" i="54"/>
  <c r="AK128" i="54"/>
  <c r="AK386" i="54" s="1"/>
  <c r="AI128" i="54"/>
  <c r="AG128" i="54"/>
  <c r="AG386" i="54" s="1"/>
  <c r="AF128" i="54"/>
  <c r="AF386" i="54" s="1"/>
  <c r="AE128" i="54"/>
  <c r="AE386" i="54" s="1"/>
  <c r="AD128" i="54"/>
  <c r="AD386" i="54" s="1"/>
  <c r="AC128" i="54"/>
  <c r="AC386" i="54" s="1"/>
  <c r="AA128" i="54"/>
  <c r="AA386" i="54" s="1"/>
  <c r="Z128" i="54"/>
  <c r="Z386" i="54" s="1"/>
  <c r="Y128" i="54"/>
  <c r="Y386" i="54" s="1"/>
  <c r="V128" i="54"/>
  <c r="V386" i="54" s="1"/>
  <c r="U128" i="54"/>
  <c r="U386" i="54" s="1"/>
  <c r="T128" i="54"/>
  <c r="T386" i="54" s="1"/>
  <c r="S128" i="54"/>
  <c r="S386" i="54" s="1"/>
  <c r="R128" i="54"/>
  <c r="R386" i="54" s="1"/>
  <c r="Q128" i="54"/>
  <c r="Q386" i="54" s="1"/>
  <c r="P128" i="54"/>
  <c r="O128" i="54"/>
  <c r="O386" i="54" s="1"/>
  <c r="K128" i="54"/>
  <c r="J128" i="54"/>
  <c r="J386" i="54" s="1"/>
  <c r="I128" i="54"/>
  <c r="H128" i="54"/>
  <c r="H386" i="54" s="1"/>
  <c r="G128" i="54"/>
  <c r="F128" i="54"/>
  <c r="F386" i="54" s="1"/>
  <c r="E128" i="54"/>
  <c r="D128" i="54"/>
  <c r="D386" i="54" s="1"/>
  <c r="BD127" i="54"/>
  <c r="BC127" i="54"/>
  <c r="BB127" i="54"/>
  <c r="BA127" i="54"/>
  <c r="AZ127" i="54"/>
  <c r="AY127" i="54"/>
  <c r="AN127" i="54"/>
  <c r="AJ127" i="54"/>
  <c r="AI127" i="54"/>
  <c r="AH127" i="54"/>
  <c r="L127" i="54"/>
  <c r="BD126" i="54"/>
  <c r="BC126" i="54"/>
  <c r="BB126" i="54"/>
  <c r="BA126" i="54"/>
  <c r="AZ126" i="54"/>
  <c r="AY126" i="54"/>
  <c r="AN126" i="54"/>
  <c r="AO126" i="54" s="1"/>
  <c r="AJ126" i="54"/>
  <c r="AI126" i="54"/>
  <c r="L126" i="54"/>
  <c r="BD125" i="54"/>
  <c r="BD385" i="54" s="1"/>
  <c r="BC125" i="54"/>
  <c r="BB125" i="54"/>
  <c r="BB385" i="54" s="1"/>
  <c r="BA125" i="54"/>
  <c r="AZ125" i="54"/>
  <c r="AZ385" i="54" s="1"/>
  <c r="AY125" i="54"/>
  <c r="AW385" i="54"/>
  <c r="AU385" i="54"/>
  <c r="AS385" i="54"/>
  <c r="AN125" i="54"/>
  <c r="AJ125" i="54"/>
  <c r="AJ385" i="54" s="1"/>
  <c r="AI125" i="54"/>
  <c r="AH125" i="54"/>
  <c r="AH385" i="54" s="1"/>
  <c r="L125" i="54"/>
  <c r="AK122" i="54"/>
  <c r="AG122" i="54"/>
  <c r="AG79" i="54" s="1"/>
  <c r="AG81" i="54" s="1"/>
  <c r="AF122" i="54"/>
  <c r="AC122" i="54"/>
  <c r="AA122" i="54"/>
  <c r="V122" i="54"/>
  <c r="V79" i="54" s="1"/>
  <c r="V81" i="54" s="1"/>
  <c r="U122" i="54"/>
  <c r="Q122" i="54"/>
  <c r="K122" i="54"/>
  <c r="G122" i="54"/>
  <c r="D122" i="54"/>
  <c r="BD121" i="54"/>
  <c r="BC121" i="54"/>
  <c r="BB121" i="54"/>
  <c r="BA121" i="54"/>
  <c r="AZ121" i="54"/>
  <c r="AY121" i="54"/>
  <c r="AN121" i="54"/>
  <c r="AO121" i="54" s="1"/>
  <c r="AJ121" i="54"/>
  <c r="AI121" i="54"/>
  <c r="AH121" i="54"/>
  <c r="L121" i="54"/>
  <c r="BD120" i="54"/>
  <c r="BC120" i="54"/>
  <c r="BB120" i="54"/>
  <c r="BA120" i="54"/>
  <c r="AZ120" i="54"/>
  <c r="AY120" i="54"/>
  <c r="AN120" i="54"/>
  <c r="AJ120" i="54"/>
  <c r="AI120" i="54"/>
  <c r="AH120" i="54"/>
  <c r="L120" i="54"/>
  <c r="BD119" i="54"/>
  <c r="BC119" i="54"/>
  <c r="BB119" i="54"/>
  <c r="BA119" i="54"/>
  <c r="AZ119" i="54"/>
  <c r="AY119" i="54"/>
  <c r="AN119" i="54"/>
  <c r="AO119" i="54" s="1"/>
  <c r="AJ119" i="54"/>
  <c r="AI119" i="54"/>
  <c r="AH119" i="54"/>
  <c r="AM118" i="54"/>
  <c r="AM122" i="54" s="1"/>
  <c r="AL118" i="54"/>
  <c r="AL122" i="54" s="1"/>
  <c r="AK118" i="54"/>
  <c r="AG118" i="54"/>
  <c r="AF118" i="54"/>
  <c r="AE118" i="54"/>
  <c r="AE122" i="54" s="1"/>
  <c r="AD118" i="54"/>
  <c r="AC118" i="54"/>
  <c r="AA118" i="54"/>
  <c r="Z118" i="54"/>
  <c r="Z122" i="54" s="1"/>
  <c r="Z130" i="54" s="1"/>
  <c r="Y118" i="54"/>
  <c r="Y122" i="54" s="1"/>
  <c r="V118" i="54"/>
  <c r="BB118" i="54" s="1"/>
  <c r="U118" i="54"/>
  <c r="T118" i="54"/>
  <c r="T122" i="54" s="1"/>
  <c r="S118" i="54"/>
  <c r="S122" i="54" s="1"/>
  <c r="R118" i="54"/>
  <c r="R122" i="54" s="1"/>
  <c r="R79" i="54" s="1"/>
  <c r="R81" i="54" s="1"/>
  <c r="Q118" i="54"/>
  <c r="P118" i="54"/>
  <c r="O118" i="54"/>
  <c r="O122" i="54" s="1"/>
  <c r="K118" i="54"/>
  <c r="J118" i="54"/>
  <c r="J122" i="54" s="1"/>
  <c r="I118" i="54"/>
  <c r="I122" i="54" s="1"/>
  <c r="H118" i="54"/>
  <c r="H122" i="54" s="1"/>
  <c r="H79" i="54" s="1"/>
  <c r="H81" i="54" s="1"/>
  <c r="G118" i="54"/>
  <c r="F118" i="54"/>
  <c r="F122" i="54" s="1"/>
  <c r="F79" i="54" s="1"/>
  <c r="F81" i="54" s="1"/>
  <c r="E118" i="54"/>
  <c r="E122" i="54" s="1"/>
  <c r="D118" i="54"/>
  <c r="BD117" i="54"/>
  <c r="BC117" i="54"/>
  <c r="BB117" i="54"/>
  <c r="BA117" i="54"/>
  <c r="AZ117" i="54"/>
  <c r="AY117" i="54"/>
  <c r="AN117" i="54"/>
  <c r="AJ117" i="54"/>
  <c r="AI117" i="54"/>
  <c r="AH117" i="54"/>
  <c r="L117" i="54"/>
  <c r="BD116" i="54"/>
  <c r="BC116" i="54"/>
  <c r="BB116" i="54"/>
  <c r="BA116" i="54"/>
  <c r="AZ116" i="54"/>
  <c r="AY116" i="54"/>
  <c r="AN116" i="54"/>
  <c r="AJ116" i="54"/>
  <c r="AI116" i="54"/>
  <c r="AH116" i="54"/>
  <c r="AH118" i="54" s="1"/>
  <c r="L116" i="54"/>
  <c r="AM113" i="54"/>
  <c r="AL113" i="54"/>
  <c r="AN113" i="54" s="1"/>
  <c r="AK113" i="54"/>
  <c r="AG113" i="54"/>
  <c r="AG364" i="54" s="1"/>
  <c r="AF113" i="54"/>
  <c r="AE113" i="54"/>
  <c r="AD113" i="54"/>
  <c r="BA113" i="54" s="1"/>
  <c r="AC113" i="54"/>
  <c r="AA113" i="54"/>
  <c r="Z113" i="54"/>
  <c r="Y113" i="54"/>
  <c r="V113" i="54"/>
  <c r="U113" i="54"/>
  <c r="T113" i="54"/>
  <c r="S113" i="54"/>
  <c r="AJ113" i="54" s="1"/>
  <c r="R113" i="54"/>
  <c r="Q113" i="54"/>
  <c r="P113" i="54"/>
  <c r="O113" i="54"/>
  <c r="K113" i="54"/>
  <c r="J113" i="54"/>
  <c r="I113" i="54"/>
  <c r="H113" i="54"/>
  <c r="G113" i="54"/>
  <c r="F113" i="54"/>
  <c r="E113" i="54"/>
  <c r="D113" i="54"/>
  <c r="BD112" i="54"/>
  <c r="BC112" i="54"/>
  <c r="BB112" i="54"/>
  <c r="BA112" i="54"/>
  <c r="AZ112" i="54"/>
  <c r="AY112" i="54"/>
  <c r="AN112" i="54"/>
  <c r="AJ112" i="54"/>
  <c r="AI112" i="54"/>
  <c r="AH112" i="54"/>
  <c r="AO112" i="54" s="1"/>
  <c r="L112" i="54"/>
  <c r="BD111" i="54"/>
  <c r="BC111" i="54"/>
  <c r="BB111" i="54"/>
  <c r="BA111" i="54"/>
  <c r="AZ111" i="54"/>
  <c r="AY111" i="54"/>
  <c r="AN111" i="54"/>
  <c r="AJ111" i="54"/>
  <c r="AI111" i="54"/>
  <c r="AH111" i="54"/>
  <c r="AO111" i="54" s="1"/>
  <c r="L111" i="54"/>
  <c r="BD110" i="54"/>
  <c r="BC110" i="54"/>
  <c r="BB110" i="54"/>
  <c r="BA110" i="54"/>
  <c r="AZ110" i="54"/>
  <c r="AY110" i="54"/>
  <c r="AN110" i="54"/>
  <c r="AJ110" i="54"/>
  <c r="AI110" i="54"/>
  <c r="AH110" i="54"/>
  <c r="AO110" i="54" s="1"/>
  <c r="L110" i="54"/>
  <c r="BD109" i="54"/>
  <c r="BC109" i="54"/>
  <c r="BB109" i="54"/>
  <c r="BA109" i="54"/>
  <c r="AZ109" i="54"/>
  <c r="AY109" i="54"/>
  <c r="AN109" i="54"/>
  <c r="AJ109" i="54"/>
  <c r="AI109" i="54"/>
  <c r="AH109" i="54"/>
  <c r="AO109" i="54" s="1"/>
  <c r="L109" i="54"/>
  <c r="BD108" i="54"/>
  <c r="BC108" i="54"/>
  <c r="BB108" i="54"/>
  <c r="BA108" i="54"/>
  <c r="AZ108" i="54"/>
  <c r="AY108" i="54"/>
  <c r="AN108" i="54"/>
  <c r="AJ108" i="54"/>
  <c r="AI108" i="54"/>
  <c r="AH108" i="54"/>
  <c r="AO108" i="54" s="1"/>
  <c r="L108" i="54"/>
  <c r="AM105" i="54"/>
  <c r="AM130" i="54" s="1"/>
  <c r="AK105" i="54"/>
  <c r="AG105" i="54"/>
  <c r="AG130" i="54" s="1"/>
  <c r="AE105" i="54"/>
  <c r="AC105" i="54"/>
  <c r="AC130" i="54" s="1"/>
  <c r="Z105" i="54"/>
  <c r="U105" i="54"/>
  <c r="U130" i="54" s="1"/>
  <c r="BD104" i="54"/>
  <c r="BC103" i="54"/>
  <c r="BA103" i="54"/>
  <c r="AZ103" i="54"/>
  <c r="AN103" i="54"/>
  <c r="AM103" i="54"/>
  <c r="AL103" i="54"/>
  <c r="AK103" i="54"/>
  <c r="AI103" i="54"/>
  <c r="AG103" i="54"/>
  <c r="AF103" i="54"/>
  <c r="AE103" i="54"/>
  <c r="AD103" i="54"/>
  <c r="AC103" i="54"/>
  <c r="AA103" i="54"/>
  <c r="AA105" i="54" s="1"/>
  <c r="AA130" i="54" s="1"/>
  <c r="Z103" i="54"/>
  <c r="Y103" i="54"/>
  <c r="V103" i="54"/>
  <c r="U103" i="54"/>
  <c r="T103" i="54"/>
  <c r="S103" i="54"/>
  <c r="AJ103" i="54" s="1"/>
  <c r="R103" i="54"/>
  <c r="Q103" i="54"/>
  <c r="P103" i="54"/>
  <c r="O103" i="54"/>
  <c r="O105" i="54" s="1"/>
  <c r="K103" i="54"/>
  <c r="J103" i="54"/>
  <c r="J105" i="54" s="1"/>
  <c r="I103" i="54"/>
  <c r="H103" i="54"/>
  <c r="G103" i="54"/>
  <c r="G105" i="54" s="1"/>
  <c r="G130" i="54" s="1"/>
  <c r="F103" i="54"/>
  <c r="F105" i="54" s="1"/>
  <c r="E103" i="54"/>
  <c r="D103" i="54"/>
  <c r="BD102" i="54"/>
  <c r="BC102" i="54"/>
  <c r="BB102" i="54"/>
  <c r="BA102" i="54"/>
  <c r="AZ102" i="54"/>
  <c r="AY102" i="54"/>
  <c r="AN102" i="54"/>
  <c r="AJ102" i="54"/>
  <c r="AI102" i="54"/>
  <c r="AH102" i="54"/>
  <c r="AO102" i="54" s="1"/>
  <c r="L102" i="54"/>
  <c r="BD101" i="54"/>
  <c r="BC101" i="54"/>
  <c r="BB101" i="54"/>
  <c r="BA101" i="54"/>
  <c r="AZ101" i="54"/>
  <c r="AY101" i="54"/>
  <c r="AN101" i="54"/>
  <c r="AJ101" i="54"/>
  <c r="AI101" i="54"/>
  <c r="AH101" i="54"/>
  <c r="AO101" i="54" s="1"/>
  <c r="L101" i="54"/>
  <c r="BD100" i="54"/>
  <c r="BC100" i="54"/>
  <c r="BB100" i="54"/>
  <c r="BA100" i="54"/>
  <c r="AZ100" i="54"/>
  <c r="AY100" i="54"/>
  <c r="AN100" i="54"/>
  <c r="AJ100" i="54"/>
  <c r="AI100" i="54"/>
  <c r="AH100" i="54"/>
  <c r="AO100" i="54" s="1"/>
  <c r="L100" i="54"/>
  <c r="BD99" i="54"/>
  <c r="BC99" i="54"/>
  <c r="BB99" i="54"/>
  <c r="BA99" i="54"/>
  <c r="AZ99" i="54"/>
  <c r="AY99" i="54"/>
  <c r="AN99" i="54"/>
  <c r="AJ99" i="54"/>
  <c r="AI99" i="54"/>
  <c r="AH99" i="54"/>
  <c r="AO99" i="54" s="1"/>
  <c r="L99" i="54"/>
  <c r="BD98" i="54"/>
  <c r="BC98" i="54"/>
  <c r="BB98" i="54"/>
  <c r="BA98" i="54"/>
  <c r="AZ98" i="54"/>
  <c r="AY98" i="54"/>
  <c r="AN98" i="54"/>
  <c r="AJ98" i="54"/>
  <c r="AI98" i="54"/>
  <c r="AH98" i="54"/>
  <c r="AO98" i="54" s="1"/>
  <c r="L98" i="54"/>
  <c r="BD97" i="54"/>
  <c r="BC97" i="54"/>
  <c r="BB97" i="54"/>
  <c r="BA97" i="54"/>
  <c r="AZ97" i="54"/>
  <c r="AY97" i="54"/>
  <c r="AN97" i="54"/>
  <c r="AJ97" i="54"/>
  <c r="AI97" i="54"/>
  <c r="AH97" i="54"/>
  <c r="AO97" i="54" s="1"/>
  <c r="L97" i="54"/>
  <c r="BD96" i="54"/>
  <c r="BC96" i="54"/>
  <c r="BB96" i="54"/>
  <c r="BA96" i="54"/>
  <c r="AZ96" i="54"/>
  <c r="AY96" i="54"/>
  <c r="AN96" i="54"/>
  <c r="AJ96" i="54"/>
  <c r="AI96" i="54"/>
  <c r="AH96" i="54"/>
  <c r="AO96" i="54" s="1"/>
  <c r="L96" i="54"/>
  <c r="BD95" i="54"/>
  <c r="BC95" i="54"/>
  <c r="BB95" i="54"/>
  <c r="BA95" i="54"/>
  <c r="AZ95" i="54"/>
  <c r="AY95" i="54"/>
  <c r="AN95" i="54"/>
  <c r="AJ95" i="54"/>
  <c r="AI95" i="54"/>
  <c r="AH95" i="54"/>
  <c r="AO95" i="54" s="1"/>
  <c r="L95" i="54"/>
  <c r="BD94" i="54"/>
  <c r="BC94" i="54"/>
  <c r="BC300" i="54" s="1"/>
  <c r="BB94" i="54"/>
  <c r="BA94" i="54"/>
  <c r="AZ94" i="54"/>
  <c r="AY94" i="54"/>
  <c r="AN94" i="54"/>
  <c r="AJ94" i="54"/>
  <c r="AI94" i="54"/>
  <c r="AH94" i="54"/>
  <c r="AN91" i="54"/>
  <c r="AM91" i="54"/>
  <c r="AL91" i="54"/>
  <c r="AK91" i="54"/>
  <c r="AJ91" i="54"/>
  <c r="AG91" i="54"/>
  <c r="AF91" i="54"/>
  <c r="AE91" i="54"/>
  <c r="AD91" i="54"/>
  <c r="AC91" i="54"/>
  <c r="AA91" i="54"/>
  <c r="Z91" i="54"/>
  <c r="Y91" i="54"/>
  <c r="Y105" i="54" s="1"/>
  <c r="Y130" i="54" s="1"/>
  <c r="V91" i="54"/>
  <c r="U91" i="54"/>
  <c r="T91" i="54"/>
  <c r="S91" i="54"/>
  <c r="S105" i="54" s="1"/>
  <c r="S130" i="54" s="1"/>
  <c r="R91" i="54"/>
  <c r="Q91" i="54"/>
  <c r="P91" i="54"/>
  <c r="O91" i="54"/>
  <c r="K91" i="54"/>
  <c r="K105" i="54" s="1"/>
  <c r="K130" i="54" s="1"/>
  <c r="J91" i="54"/>
  <c r="I91" i="54"/>
  <c r="H91" i="54"/>
  <c r="H105" i="54" s="1"/>
  <c r="H130" i="54" s="1"/>
  <c r="G91" i="54"/>
  <c r="F91" i="54"/>
  <c r="E91" i="54"/>
  <c r="E105" i="54" s="1"/>
  <c r="E130" i="54" s="1"/>
  <c r="D91" i="54"/>
  <c r="D105" i="54" s="1"/>
  <c r="BD90" i="54"/>
  <c r="BC90" i="54"/>
  <c r="BB90" i="54"/>
  <c r="BA90" i="54"/>
  <c r="AZ90" i="54"/>
  <c r="AY90" i="54"/>
  <c r="AN90" i="54"/>
  <c r="AJ90" i="54"/>
  <c r="AI90" i="54"/>
  <c r="AH90" i="54"/>
  <c r="AO90" i="54" s="1"/>
  <c r="L90" i="54"/>
  <c r="BD89" i="54"/>
  <c r="BC89" i="54"/>
  <c r="BB89" i="54"/>
  <c r="BA89" i="54"/>
  <c r="AZ89" i="54"/>
  <c r="AY89" i="54"/>
  <c r="AN89" i="54"/>
  <c r="AJ89" i="54"/>
  <c r="AI89" i="54"/>
  <c r="AH89" i="54"/>
  <c r="AO89" i="54" s="1"/>
  <c r="L89" i="54"/>
  <c r="BD88" i="54"/>
  <c r="BC88" i="54"/>
  <c r="BB88" i="54"/>
  <c r="BA88" i="54"/>
  <c r="AZ88" i="54"/>
  <c r="AY88" i="54"/>
  <c r="AN88" i="54"/>
  <c r="AJ88" i="54"/>
  <c r="AI88" i="54"/>
  <c r="AH88" i="54"/>
  <c r="AO88" i="54" s="1"/>
  <c r="L88" i="54"/>
  <c r="BD87" i="54"/>
  <c r="BC87" i="54"/>
  <c r="BB87" i="54"/>
  <c r="BA87" i="54"/>
  <c r="AZ87" i="54"/>
  <c r="AY87" i="54"/>
  <c r="AN87" i="54"/>
  <c r="AJ87" i="54"/>
  <c r="AI87" i="54"/>
  <c r="AH87" i="54"/>
  <c r="AO87" i="54" s="1"/>
  <c r="L87" i="54"/>
  <c r="BD86" i="54"/>
  <c r="BC86" i="54"/>
  <c r="BB86" i="54"/>
  <c r="BA86" i="54"/>
  <c r="AZ86" i="54"/>
  <c r="AY86" i="54"/>
  <c r="AN86" i="54"/>
  <c r="AJ86" i="54"/>
  <c r="AI86" i="54"/>
  <c r="AH86" i="54"/>
  <c r="AO86" i="54" s="1"/>
  <c r="L86" i="54"/>
  <c r="BD85" i="54"/>
  <c r="BC85" i="54"/>
  <c r="BB85" i="54"/>
  <c r="BA85" i="54"/>
  <c r="AZ85" i="54"/>
  <c r="AY85" i="54"/>
  <c r="AN85" i="54"/>
  <c r="AJ85" i="54"/>
  <c r="AI85" i="54"/>
  <c r="AH85" i="54"/>
  <c r="AO85" i="54" s="1"/>
  <c r="L85" i="54"/>
  <c r="BD84" i="54"/>
  <c r="BC84" i="54"/>
  <c r="BB84" i="54"/>
  <c r="BA84" i="54"/>
  <c r="AZ84" i="54"/>
  <c r="AY84" i="54"/>
  <c r="AV301" i="54"/>
  <c r="AN84" i="54"/>
  <c r="AJ84" i="54"/>
  <c r="AI84" i="54"/>
  <c r="AH84" i="54"/>
  <c r="L84" i="54"/>
  <c r="AB81" i="54"/>
  <c r="AM80" i="54"/>
  <c r="AK80" i="54"/>
  <c r="AG80" i="54"/>
  <c r="AE80" i="54"/>
  <c r="AC80" i="54"/>
  <c r="AC81" i="54" s="1"/>
  <c r="AB80" i="54"/>
  <c r="AA80" i="54"/>
  <c r="Z80" i="54"/>
  <c r="Y80" i="54"/>
  <c r="V80" i="54"/>
  <c r="U80" i="54"/>
  <c r="T80" i="54"/>
  <c r="S80" i="54"/>
  <c r="R80" i="54"/>
  <c r="Q80" i="54"/>
  <c r="P80" i="54"/>
  <c r="O80" i="54"/>
  <c r="K80" i="54"/>
  <c r="J80" i="54"/>
  <c r="I80" i="54"/>
  <c r="H80" i="54"/>
  <c r="G80" i="54"/>
  <c r="F80" i="54"/>
  <c r="E80" i="54"/>
  <c r="D80" i="54"/>
  <c r="AY80" i="54" s="1"/>
  <c r="AM79" i="54"/>
  <c r="AM81" i="54" s="1"/>
  <c r="AK79" i="54"/>
  <c r="AE79" i="54"/>
  <c r="AE81" i="54" s="1"/>
  <c r="AC79" i="54"/>
  <c r="T79" i="54"/>
  <c r="T81" i="54" s="1"/>
  <c r="J79" i="54"/>
  <c r="J81" i="54" s="1"/>
  <c r="AM78" i="54"/>
  <c r="AL78" i="54"/>
  <c r="BC78" i="54" s="1"/>
  <c r="AK78" i="54"/>
  <c r="AG78" i="54"/>
  <c r="AF78" i="54"/>
  <c r="AE78" i="54"/>
  <c r="AD78" i="54"/>
  <c r="AC78" i="54"/>
  <c r="AA78" i="54"/>
  <c r="Z78" i="54"/>
  <c r="Y78" i="54"/>
  <c r="V78" i="54"/>
  <c r="U78" i="54"/>
  <c r="AJ78" i="54" s="1"/>
  <c r="T78" i="54"/>
  <c r="S78" i="54"/>
  <c r="R78" i="54"/>
  <c r="Q78" i="54"/>
  <c r="BA78" i="54" s="1"/>
  <c r="P78" i="54"/>
  <c r="O78" i="54"/>
  <c r="K78" i="54"/>
  <c r="J78" i="54"/>
  <c r="I78" i="54"/>
  <c r="H78" i="54"/>
  <c r="G78" i="54"/>
  <c r="F78" i="54"/>
  <c r="E78" i="54"/>
  <c r="AY78" i="54" s="1"/>
  <c r="D78" i="54"/>
  <c r="C76" i="54"/>
  <c r="BD68" i="54"/>
  <c r="BC68" i="54"/>
  <c r="BB68" i="54"/>
  <c r="BA68" i="54"/>
  <c r="AZ68" i="54"/>
  <c r="AY68" i="54"/>
  <c r="AN68" i="54"/>
  <c r="AJ68" i="54"/>
  <c r="AI68" i="54"/>
  <c r="AH68" i="54"/>
  <c r="AO68" i="54" s="1"/>
  <c r="L68" i="54"/>
  <c r="AL64" i="54"/>
  <c r="AL353" i="54" s="1"/>
  <c r="AD64" i="54"/>
  <c r="AA64" i="54"/>
  <c r="AA57" i="54" s="1"/>
  <c r="S64" i="54"/>
  <c r="Q64" i="54"/>
  <c r="Q57" i="54" s="1"/>
  <c r="G64" i="54"/>
  <c r="G57" i="54" s="1"/>
  <c r="AN61" i="54"/>
  <c r="AM61" i="54"/>
  <c r="AL61" i="54"/>
  <c r="AK61" i="54"/>
  <c r="AJ61" i="54"/>
  <c r="AG61" i="54"/>
  <c r="AF61" i="54"/>
  <c r="AE61" i="54"/>
  <c r="AE64" i="54" s="1"/>
  <c r="AE62" i="54" s="1"/>
  <c r="AD61" i="54"/>
  <c r="AC61" i="54"/>
  <c r="AA61" i="54"/>
  <c r="Z61" i="54"/>
  <c r="Z64" i="54" s="1"/>
  <c r="Z62" i="54" s="1"/>
  <c r="Y61" i="54"/>
  <c r="Y64" i="54" s="1"/>
  <c r="V61" i="54"/>
  <c r="U61" i="54"/>
  <c r="T61" i="54"/>
  <c r="T64" i="54" s="1"/>
  <c r="T62" i="54" s="1"/>
  <c r="S61" i="54"/>
  <c r="R61" i="54"/>
  <c r="Q61" i="54"/>
  <c r="P61" i="54"/>
  <c r="P64" i="54" s="1"/>
  <c r="O61" i="54"/>
  <c r="O64" i="54" s="1"/>
  <c r="K61" i="54"/>
  <c r="K64" i="54" s="1"/>
  <c r="J61" i="54"/>
  <c r="I61" i="54"/>
  <c r="H61" i="54"/>
  <c r="G61" i="54"/>
  <c r="F61" i="54"/>
  <c r="E61" i="54"/>
  <c r="D61" i="54"/>
  <c r="BD60" i="54"/>
  <c r="BC60" i="54"/>
  <c r="BB60" i="54"/>
  <c r="BA60" i="54"/>
  <c r="AZ60" i="54"/>
  <c r="AY60" i="54"/>
  <c r="AN60" i="54"/>
  <c r="AJ60" i="54"/>
  <c r="AI60" i="54"/>
  <c r="AH60" i="54"/>
  <c r="AO60" i="54" s="1"/>
  <c r="L60" i="54"/>
  <c r="L61" i="54" s="1"/>
  <c r="BD59" i="54"/>
  <c r="BC59" i="54"/>
  <c r="BB59" i="54"/>
  <c r="BA59" i="54"/>
  <c r="AZ59" i="54"/>
  <c r="AY59" i="54"/>
  <c r="AN59" i="54"/>
  <c r="AJ59" i="54"/>
  <c r="AI59" i="54"/>
  <c r="AH59" i="54"/>
  <c r="L59" i="54"/>
  <c r="L58" i="54"/>
  <c r="AM56" i="54"/>
  <c r="AL56" i="54"/>
  <c r="AK56" i="54"/>
  <c r="AG56" i="54"/>
  <c r="AF56" i="54"/>
  <c r="AE56" i="54"/>
  <c r="AD56" i="54"/>
  <c r="AC56" i="54"/>
  <c r="BB56" i="54" s="1"/>
  <c r="AA56" i="54"/>
  <c r="Z56" i="54"/>
  <c r="AI56" i="54" s="1"/>
  <c r="Y56" i="54"/>
  <c r="V56" i="54"/>
  <c r="U56" i="54"/>
  <c r="T56" i="54"/>
  <c r="S56" i="54"/>
  <c r="R56" i="54"/>
  <c r="Q56" i="54"/>
  <c r="P56" i="54"/>
  <c r="AZ56" i="54" s="1"/>
  <c r="O56" i="54"/>
  <c r="K56" i="54"/>
  <c r="J56" i="54"/>
  <c r="I56" i="54"/>
  <c r="H56" i="54"/>
  <c r="G56" i="54"/>
  <c r="F56" i="54"/>
  <c r="E56" i="54"/>
  <c r="D56" i="54"/>
  <c r="BD55" i="54"/>
  <c r="BC55" i="54"/>
  <c r="BB55" i="54"/>
  <c r="BA55" i="54"/>
  <c r="AZ55" i="54"/>
  <c r="AY55" i="54"/>
  <c r="AN55" i="54"/>
  <c r="AJ55" i="54"/>
  <c r="AI55" i="54"/>
  <c r="AH55" i="54"/>
  <c r="L55" i="54"/>
  <c r="BD54" i="54"/>
  <c r="BC54" i="54"/>
  <c r="BB54" i="54"/>
  <c r="BA54" i="54"/>
  <c r="AZ54" i="54"/>
  <c r="AY54" i="54"/>
  <c r="AN54" i="54"/>
  <c r="AJ54" i="54"/>
  <c r="AI54" i="54"/>
  <c r="AH54" i="54"/>
  <c r="L54" i="54"/>
  <c r="BD53" i="54"/>
  <c r="BC53" i="54"/>
  <c r="BB53" i="54"/>
  <c r="BA53" i="54"/>
  <c r="AZ53" i="54"/>
  <c r="AY53" i="54"/>
  <c r="AN53" i="54"/>
  <c r="AJ53" i="54"/>
  <c r="AI53" i="54"/>
  <c r="AH53" i="54"/>
  <c r="L53" i="54"/>
  <c r="BD52" i="54"/>
  <c r="BD363" i="54" s="1"/>
  <c r="BC52" i="54"/>
  <c r="BC363" i="54" s="1"/>
  <c r="BB52" i="54"/>
  <c r="BB363" i="54" s="1"/>
  <c r="BA52" i="54"/>
  <c r="BA363" i="54" s="1"/>
  <c r="AZ52" i="54"/>
  <c r="AZ363" i="54" s="1"/>
  <c r="AY52" i="54"/>
  <c r="AY363" i="54" s="1"/>
  <c r="AW363" i="54"/>
  <c r="AV363" i="54"/>
  <c r="AU363" i="54"/>
  <c r="AT363" i="54"/>
  <c r="AS363" i="54"/>
  <c r="AR363" i="54"/>
  <c r="AN52" i="54"/>
  <c r="AJ52" i="54"/>
  <c r="AI52" i="54"/>
  <c r="AI363" i="54" s="1"/>
  <c r="AH52" i="54"/>
  <c r="AH363" i="54" s="1"/>
  <c r="L52" i="54"/>
  <c r="L363" i="54" s="1"/>
  <c r="BD51" i="54"/>
  <c r="BC51" i="54"/>
  <c r="BB51" i="54"/>
  <c r="BA51" i="54"/>
  <c r="AZ51" i="54"/>
  <c r="AY51" i="54"/>
  <c r="AN51" i="54"/>
  <c r="AJ51" i="54"/>
  <c r="AI51" i="54"/>
  <c r="AH51" i="54"/>
  <c r="L51" i="54"/>
  <c r="BD50" i="54"/>
  <c r="BC50" i="54"/>
  <c r="BB50" i="54"/>
  <c r="BA50" i="54"/>
  <c r="AZ50" i="54"/>
  <c r="AY50" i="54"/>
  <c r="AN50" i="54"/>
  <c r="AJ50" i="54"/>
  <c r="AI50" i="54"/>
  <c r="AH50" i="54"/>
  <c r="L50" i="54"/>
  <c r="BD47" i="54"/>
  <c r="BC47" i="54"/>
  <c r="BB47" i="54"/>
  <c r="BA47" i="54"/>
  <c r="AZ47" i="54"/>
  <c r="AY47" i="54"/>
  <c r="AN47" i="54"/>
  <c r="AJ47" i="54"/>
  <c r="AI47" i="54"/>
  <c r="AH47" i="54"/>
  <c r="L47" i="54"/>
  <c r="Z43" i="54"/>
  <c r="Z66" i="54" s="1"/>
  <c r="V43" i="54"/>
  <c r="P43" i="54"/>
  <c r="F43" i="54"/>
  <c r="D43" i="54"/>
  <c r="F41" i="54"/>
  <c r="AM40" i="54"/>
  <c r="AL40" i="54"/>
  <c r="AK40" i="54"/>
  <c r="AK43" i="54" s="1"/>
  <c r="AG40" i="54"/>
  <c r="AF40" i="54"/>
  <c r="AE40" i="54"/>
  <c r="AD40" i="54"/>
  <c r="AC40" i="54"/>
  <c r="AA40" i="54"/>
  <c r="Z40" i="54"/>
  <c r="Y40" i="54"/>
  <c r="V40" i="54"/>
  <c r="U40" i="54"/>
  <c r="T40" i="54"/>
  <c r="S40" i="54"/>
  <c r="R40" i="54"/>
  <c r="Q40" i="54"/>
  <c r="P40" i="54"/>
  <c r="O40" i="54"/>
  <c r="K40" i="54"/>
  <c r="J40" i="54"/>
  <c r="I40" i="54"/>
  <c r="H40" i="54"/>
  <c r="G40" i="54"/>
  <c r="F40" i="54"/>
  <c r="E40" i="54"/>
  <c r="D40" i="54"/>
  <c r="BD39" i="54"/>
  <c r="BC39" i="54"/>
  <c r="BB39" i="54"/>
  <c r="BA39" i="54"/>
  <c r="AZ39" i="54"/>
  <c r="AY39" i="54"/>
  <c r="AN39" i="54"/>
  <c r="AJ39" i="54"/>
  <c r="AI39" i="54"/>
  <c r="AH39" i="54"/>
  <c r="AO39" i="54" s="1"/>
  <c r="L39" i="54"/>
  <c r="BD38" i="54"/>
  <c r="BC38" i="54"/>
  <c r="BB38" i="54"/>
  <c r="BA38" i="54"/>
  <c r="AZ38" i="54"/>
  <c r="AY38" i="54"/>
  <c r="AN38" i="54"/>
  <c r="AJ38" i="54"/>
  <c r="AI38" i="54"/>
  <c r="AH38" i="54"/>
  <c r="AO38" i="54" s="1"/>
  <c r="L38" i="54"/>
  <c r="BD37" i="54"/>
  <c r="BC37" i="54"/>
  <c r="BB37" i="54"/>
  <c r="BA37" i="54"/>
  <c r="AZ37" i="54"/>
  <c r="AY37" i="54"/>
  <c r="AN37" i="54"/>
  <c r="AJ37" i="54"/>
  <c r="AI37" i="54"/>
  <c r="AH37" i="54"/>
  <c r="AO37" i="54" s="1"/>
  <c r="L37" i="54"/>
  <c r="BD36" i="54"/>
  <c r="BC36" i="54"/>
  <c r="BB36" i="54"/>
  <c r="BA36" i="54"/>
  <c r="AZ36" i="54"/>
  <c r="AY36" i="54"/>
  <c r="AN36" i="54"/>
  <c r="AJ36" i="54"/>
  <c r="AI36" i="54"/>
  <c r="L36" i="54"/>
  <c r="BD35" i="54"/>
  <c r="BC35" i="54"/>
  <c r="BB35" i="54"/>
  <c r="BA35" i="54"/>
  <c r="AZ35" i="54"/>
  <c r="AY35" i="54"/>
  <c r="AN35" i="54"/>
  <c r="AO35" i="54" s="1"/>
  <c r="AJ35" i="54"/>
  <c r="AI35" i="54"/>
  <c r="AH35" i="54"/>
  <c r="L35" i="54"/>
  <c r="BD34" i="54"/>
  <c r="BC34" i="54"/>
  <c r="BB34" i="54"/>
  <c r="BA34" i="54"/>
  <c r="AZ34" i="54"/>
  <c r="AY34" i="54"/>
  <c r="AN34" i="54"/>
  <c r="AJ34" i="54"/>
  <c r="AI34" i="54"/>
  <c r="AH34" i="54"/>
  <c r="L34" i="54"/>
  <c r="AM31" i="54"/>
  <c r="AL31" i="54"/>
  <c r="AK31" i="54"/>
  <c r="AK32" i="54" s="1"/>
  <c r="AG31" i="54"/>
  <c r="AF31" i="54"/>
  <c r="AE31" i="54"/>
  <c r="AE43" i="54" s="1"/>
  <c r="AD31" i="54"/>
  <c r="AC31" i="54"/>
  <c r="AA31" i="54"/>
  <c r="Z31" i="54"/>
  <c r="Y31" i="54"/>
  <c r="V31" i="54"/>
  <c r="U31" i="54"/>
  <c r="T31" i="54"/>
  <c r="T43" i="54" s="1"/>
  <c r="S31" i="54"/>
  <c r="R31" i="54"/>
  <c r="Q31" i="54"/>
  <c r="P31" i="54"/>
  <c r="O31" i="54"/>
  <c r="AZ31" i="54" s="1"/>
  <c r="K31" i="54"/>
  <c r="J31" i="54"/>
  <c r="J43" i="54" s="1"/>
  <c r="I31" i="54"/>
  <c r="H31" i="54"/>
  <c r="G31" i="54"/>
  <c r="F31" i="54"/>
  <c r="E31" i="54"/>
  <c r="D31" i="54"/>
  <c r="BD30" i="54"/>
  <c r="BC30" i="54"/>
  <c r="BB30" i="54"/>
  <c r="BA30" i="54"/>
  <c r="AZ30" i="54"/>
  <c r="AY30" i="54"/>
  <c r="AN30" i="54"/>
  <c r="AO30" i="54" s="1"/>
  <c r="AJ30" i="54"/>
  <c r="AI30" i="54"/>
  <c r="AH30" i="54"/>
  <c r="L30" i="54"/>
  <c r="BD29" i="54"/>
  <c r="BC29" i="54"/>
  <c r="BB29" i="54"/>
  <c r="BA29" i="54"/>
  <c r="AZ29" i="54"/>
  <c r="AY29" i="54"/>
  <c r="AN29" i="54"/>
  <c r="AO29" i="54" s="1"/>
  <c r="AJ29" i="54"/>
  <c r="AI29" i="54"/>
  <c r="AH29" i="54"/>
  <c r="L29" i="54"/>
  <c r="BD28" i="54"/>
  <c r="BC28" i="54"/>
  <c r="BB28" i="54"/>
  <c r="BA28" i="54"/>
  <c r="AZ28" i="54"/>
  <c r="AY28" i="54"/>
  <c r="AN28" i="54"/>
  <c r="AJ28" i="54"/>
  <c r="AI28" i="54"/>
  <c r="AH28" i="54"/>
  <c r="L28" i="54"/>
  <c r="BD27" i="54"/>
  <c r="BC27" i="54"/>
  <c r="BB27" i="54"/>
  <c r="BA27" i="54"/>
  <c r="AZ27" i="54"/>
  <c r="AY27" i="54"/>
  <c r="AN27" i="54"/>
  <c r="AJ27" i="54"/>
  <c r="AI27" i="54"/>
  <c r="AH27" i="54"/>
  <c r="AO27" i="54" s="1"/>
  <c r="L27" i="54"/>
  <c r="AM24" i="54"/>
  <c r="AL24" i="54"/>
  <c r="AK24" i="54"/>
  <c r="AG24" i="54"/>
  <c r="AF24" i="54"/>
  <c r="AE24" i="54"/>
  <c r="AE25" i="54" s="1"/>
  <c r="AD24" i="54"/>
  <c r="AC24" i="54"/>
  <c r="AA24" i="54"/>
  <c r="Z24" i="54"/>
  <c r="Z25" i="54" s="1"/>
  <c r="Y24" i="54"/>
  <c r="V24" i="54"/>
  <c r="U24" i="54"/>
  <c r="T24" i="54"/>
  <c r="S24" i="54"/>
  <c r="R24" i="54"/>
  <c r="Q24" i="54"/>
  <c r="P24" i="54"/>
  <c r="AJ24" i="54" s="1"/>
  <c r="O24" i="54"/>
  <c r="K24" i="54"/>
  <c r="J24" i="54"/>
  <c r="I24" i="54"/>
  <c r="H24" i="54"/>
  <c r="G24" i="54"/>
  <c r="F24" i="54"/>
  <c r="F25" i="54" s="1"/>
  <c r="E24" i="54"/>
  <c r="D24" i="54"/>
  <c r="BD23" i="54"/>
  <c r="BC23" i="54"/>
  <c r="BB23" i="54"/>
  <c r="BA23" i="54"/>
  <c r="AZ23" i="54"/>
  <c r="AY23" i="54"/>
  <c r="AN23" i="54"/>
  <c r="AJ23" i="54"/>
  <c r="AI23" i="54"/>
  <c r="AH23" i="54"/>
  <c r="L23" i="54"/>
  <c r="BD22" i="54"/>
  <c r="BC22" i="54"/>
  <c r="BB22" i="54"/>
  <c r="BA22" i="54"/>
  <c r="AZ22" i="54"/>
  <c r="AY22" i="54"/>
  <c r="AN22" i="54"/>
  <c r="AJ22" i="54"/>
  <c r="AI22" i="54"/>
  <c r="AH22" i="54"/>
  <c r="L22" i="54"/>
  <c r="BD21" i="54"/>
  <c r="BC21" i="54"/>
  <c r="BB21" i="54"/>
  <c r="BA21" i="54"/>
  <c r="AZ21" i="54"/>
  <c r="AY21" i="54"/>
  <c r="AN21" i="54"/>
  <c r="AO21" i="54" s="1"/>
  <c r="AJ21" i="54"/>
  <c r="AI21" i="54"/>
  <c r="AH21" i="54"/>
  <c r="L21" i="54"/>
  <c r="Z19" i="54"/>
  <c r="F19" i="54"/>
  <c r="AN18" i="54"/>
  <c r="AM18" i="54"/>
  <c r="AL18" i="54"/>
  <c r="AK18" i="54"/>
  <c r="AG18" i="54"/>
  <c r="AF18" i="54"/>
  <c r="AE18" i="54"/>
  <c r="AE19" i="54" s="1"/>
  <c r="AD18" i="54"/>
  <c r="AC18" i="54"/>
  <c r="AB18" i="54"/>
  <c r="AA18" i="54"/>
  <c r="Z18" i="54"/>
  <c r="Y18" i="54"/>
  <c r="V18" i="54"/>
  <c r="V19" i="54" s="1"/>
  <c r="U18" i="54"/>
  <c r="T18" i="54"/>
  <c r="T19" i="54" s="1"/>
  <c r="S18" i="54"/>
  <c r="BB18" i="54" s="1"/>
  <c r="R18" i="54"/>
  <c r="Q18" i="54"/>
  <c r="P18" i="54"/>
  <c r="O18" i="54"/>
  <c r="AH18" i="54" s="1"/>
  <c r="AS18" i="54" s="1"/>
  <c r="AS19" i="54" s="1"/>
  <c r="K18" i="54"/>
  <c r="K11" i="54" s="1"/>
  <c r="J18" i="54"/>
  <c r="I18" i="54"/>
  <c r="H18" i="54"/>
  <c r="G18" i="54"/>
  <c r="F18" i="54"/>
  <c r="BD18" i="54" s="1"/>
  <c r="E18" i="54"/>
  <c r="D18" i="54"/>
  <c r="D19" i="54" s="1"/>
  <c r="BD16" i="54"/>
  <c r="BC16" i="54"/>
  <c r="BB16" i="54"/>
  <c r="BA16" i="54"/>
  <c r="AZ16" i="54"/>
  <c r="AY16" i="54"/>
  <c r="AN16" i="54"/>
  <c r="AJ16" i="54"/>
  <c r="AI16" i="54"/>
  <c r="AH16" i="54"/>
  <c r="AO16" i="54" s="1"/>
  <c r="L16" i="54"/>
  <c r="BD15" i="54"/>
  <c r="BC15" i="54"/>
  <c r="BB15" i="54"/>
  <c r="BA15" i="54"/>
  <c r="AZ15" i="54"/>
  <c r="AY15" i="54"/>
  <c r="AN15" i="54"/>
  <c r="AO15" i="54" s="1"/>
  <c r="AJ15" i="54"/>
  <c r="AI15" i="54"/>
  <c r="AH15" i="54"/>
  <c r="BD14" i="54"/>
  <c r="BC14" i="54"/>
  <c r="BB14" i="54"/>
  <c r="BA14" i="54"/>
  <c r="AZ14" i="54"/>
  <c r="AY14" i="54"/>
  <c r="AN14" i="54"/>
  <c r="AJ14" i="54"/>
  <c r="AI14" i="54"/>
  <c r="AH14" i="54"/>
  <c r="L14" i="54"/>
  <c r="BD13" i="54"/>
  <c r="BC13" i="54"/>
  <c r="BB13" i="54"/>
  <c r="BA13" i="54"/>
  <c r="AZ13" i="54"/>
  <c r="AY13" i="54"/>
  <c r="AN13" i="54"/>
  <c r="AJ13" i="54"/>
  <c r="AI13" i="54"/>
  <c r="AH13" i="54"/>
  <c r="L13" i="54"/>
  <c r="AM11" i="54"/>
  <c r="AL11" i="54"/>
  <c r="AK11" i="54"/>
  <c r="BC11" i="54" s="1"/>
  <c r="AG11" i="54"/>
  <c r="AF11" i="54"/>
  <c r="AD11" i="54"/>
  <c r="AC11" i="54"/>
  <c r="AB383" i="54"/>
  <c r="Z11" i="54"/>
  <c r="V11" i="54"/>
  <c r="U11" i="54"/>
  <c r="T11" i="54"/>
  <c r="R11" i="54"/>
  <c r="Q11" i="54"/>
  <c r="P11" i="54"/>
  <c r="N383" i="54"/>
  <c r="M383" i="54"/>
  <c r="J11" i="54"/>
  <c r="I11" i="54"/>
  <c r="H11" i="54"/>
  <c r="F11" i="54"/>
  <c r="E11" i="54"/>
  <c r="D11" i="54"/>
  <c r="J383" i="54" l="1"/>
  <c r="J382" i="54"/>
  <c r="J377" i="54"/>
  <c r="J381" i="54"/>
  <c r="J380" i="54"/>
  <c r="J378" i="54"/>
  <c r="J376" i="54"/>
  <c r="J319" i="54"/>
  <c r="J311" i="54"/>
  <c r="J331" i="54"/>
  <c r="J66" i="54"/>
  <c r="J41" i="54"/>
  <c r="K353" i="54"/>
  <c r="K57" i="54"/>
  <c r="K48" i="54"/>
  <c r="O130" i="54"/>
  <c r="BA11" i="54"/>
  <c r="J19" i="54"/>
  <c r="U19" i="54"/>
  <c r="J25" i="54"/>
  <c r="U25" i="54"/>
  <c r="AA41" i="54"/>
  <c r="O353" i="54"/>
  <c r="O57" i="54"/>
  <c r="O48" i="54"/>
  <c r="Y353" i="54"/>
  <c r="Y57" i="54"/>
  <c r="Y48" i="54"/>
  <c r="K25" i="54"/>
  <c r="AT369" i="54"/>
  <c r="T383" i="54"/>
  <c r="T382" i="54"/>
  <c r="T381" i="54"/>
  <c r="T380" i="54"/>
  <c r="T378" i="54"/>
  <c r="T377" i="54"/>
  <c r="T376" i="54"/>
  <c r="T331" i="54"/>
  <c r="T319" i="54"/>
  <c r="T41" i="54"/>
  <c r="T66" i="54"/>
  <c r="T25" i="54"/>
  <c r="AE382" i="54"/>
  <c r="AE380" i="54"/>
  <c r="AE376" i="54"/>
  <c r="AE381" i="54"/>
  <c r="AE377" i="54"/>
  <c r="AE331" i="54"/>
  <c r="AE319" i="54"/>
  <c r="AE378" i="54"/>
  <c r="AE41" i="54"/>
  <c r="AE66" i="54"/>
  <c r="AK381" i="54"/>
  <c r="AK380" i="54"/>
  <c r="AK378" i="54"/>
  <c r="AK377" i="54"/>
  <c r="AK383" i="54"/>
  <c r="AK376" i="54"/>
  <c r="AK382" i="54"/>
  <c r="AK319" i="54"/>
  <c r="AK331" i="54"/>
  <c r="AK66" i="54"/>
  <c r="Z352" i="54"/>
  <c r="Z354" i="54"/>
  <c r="Z327" i="54"/>
  <c r="Z335" i="54"/>
  <c r="Z296" i="54"/>
  <c r="Z328" i="54" s="1"/>
  <c r="Z297" i="54"/>
  <c r="Z330" i="54" s="1"/>
  <c r="Z70" i="54"/>
  <c r="Z71" i="54"/>
  <c r="AJ18" i="54"/>
  <c r="AK25" i="54"/>
  <c r="BD31" i="54"/>
  <c r="K43" i="54"/>
  <c r="U43" i="54"/>
  <c r="AF43" i="54"/>
  <c r="AF25" i="54" s="1"/>
  <c r="U41" i="54"/>
  <c r="P383" i="54"/>
  <c r="P382" i="54"/>
  <c r="P381" i="54"/>
  <c r="P380" i="54"/>
  <c r="P378" i="54"/>
  <c r="P377" i="54"/>
  <c r="P376" i="54"/>
  <c r="P331" i="54"/>
  <c r="P319" i="54"/>
  <c r="P41" i="54"/>
  <c r="H64" i="54"/>
  <c r="V64" i="54"/>
  <c r="V57" i="54" s="1"/>
  <c r="AG64" i="54"/>
  <c r="AO59" i="54"/>
  <c r="AU364" i="54"/>
  <c r="AZ364" i="54"/>
  <c r="P353" i="54"/>
  <c r="P48" i="54"/>
  <c r="AY61" i="54"/>
  <c r="S353" i="54"/>
  <c r="AD353" i="54"/>
  <c r="AD312" i="54"/>
  <c r="AJ368" i="54"/>
  <c r="AJ301" i="54"/>
  <c r="AS368" i="54"/>
  <c r="AS301" i="54"/>
  <c r="AW368" i="54"/>
  <c r="AW301" i="54"/>
  <c r="AJ369" i="54"/>
  <c r="AJ105" i="54"/>
  <c r="AY91" i="54"/>
  <c r="O364" i="54"/>
  <c r="AI113" i="54"/>
  <c r="AZ113" i="54"/>
  <c r="Y364" i="54"/>
  <c r="AO116" i="54"/>
  <c r="AY122" i="54"/>
  <c r="AI386" i="54"/>
  <c r="D130" i="54"/>
  <c r="Q350" i="54"/>
  <c r="Q305" i="54"/>
  <c r="U350" i="54"/>
  <c r="U305" i="54"/>
  <c r="AA350" i="54"/>
  <c r="AA305" i="54"/>
  <c r="AF350" i="54"/>
  <c r="BB137" i="54"/>
  <c r="AF305" i="54"/>
  <c r="AO156" i="54"/>
  <c r="AF332" i="54"/>
  <c r="AF211" i="54"/>
  <c r="G332" i="54"/>
  <c r="G211" i="54"/>
  <c r="G215" i="54" s="1"/>
  <c r="G220" i="54" s="1"/>
  <c r="AA332" i="54"/>
  <c r="AA211" i="54"/>
  <c r="AA215" i="54" s="1"/>
  <c r="AA220" i="54" s="1"/>
  <c r="AO260" i="54"/>
  <c r="AZ263" i="54"/>
  <c r="P318" i="54"/>
  <c r="AJ263" i="54"/>
  <c r="P269" i="54"/>
  <c r="BB263" i="54"/>
  <c r="T269" i="54"/>
  <c r="T318" i="54"/>
  <c r="Z318" i="54"/>
  <c r="Z269" i="54"/>
  <c r="Z313" i="54" s="1"/>
  <c r="AI263" i="54"/>
  <c r="AO278" i="54"/>
  <c r="AI345" i="54"/>
  <c r="AI344" i="54"/>
  <c r="AY317" i="54"/>
  <c r="F381" i="54"/>
  <c r="G11" i="54"/>
  <c r="BD11" i="54" s="1"/>
  <c r="O11" i="54"/>
  <c r="AZ11" i="54" s="1"/>
  <c r="S11" i="54"/>
  <c r="Y11" i="54"/>
  <c r="AK19" i="54"/>
  <c r="AO18" i="54"/>
  <c r="AW18" i="54" s="1"/>
  <c r="BC18" i="54"/>
  <c r="AI318" i="54"/>
  <c r="AR318" i="54"/>
  <c r="AV318" i="54"/>
  <c r="D25" i="54"/>
  <c r="H25" i="54"/>
  <c r="L24" i="54"/>
  <c r="V25" i="54"/>
  <c r="AY24" i="54"/>
  <c r="BD24" i="54"/>
  <c r="P25" i="54"/>
  <c r="AO28" i="54"/>
  <c r="D379" i="54"/>
  <c r="AY31" i="54"/>
  <c r="H379" i="54"/>
  <c r="L31" i="54"/>
  <c r="V379" i="54"/>
  <c r="D32" i="54"/>
  <c r="V32" i="54"/>
  <c r="D41" i="54"/>
  <c r="H41" i="54"/>
  <c r="L40" i="54"/>
  <c r="V41" i="54"/>
  <c r="AL43" i="54"/>
  <c r="AN43" i="54" s="1"/>
  <c r="BC40" i="54"/>
  <c r="H43" i="54"/>
  <c r="R43" i="54"/>
  <c r="R41" i="54" s="1"/>
  <c r="AC43" i="54"/>
  <c r="AC379" i="54" s="1"/>
  <c r="AS323" i="54"/>
  <c r="AW323" i="54"/>
  <c r="BB323" i="54"/>
  <c r="G48" i="54"/>
  <c r="Q48" i="54"/>
  <c r="AA48" i="54"/>
  <c r="AO53" i="54"/>
  <c r="AH56" i="54"/>
  <c r="BA56" i="54"/>
  <c r="F64" i="54"/>
  <c r="J64" i="54"/>
  <c r="Q62" i="54"/>
  <c r="AA62" i="54"/>
  <c r="BB61" i="54"/>
  <c r="AF62" i="54"/>
  <c r="BA61" i="54"/>
  <c r="U64" i="54"/>
  <c r="AJ64" i="54" s="1"/>
  <c r="AF64" i="54"/>
  <c r="P66" i="54"/>
  <c r="L78" i="54"/>
  <c r="BD78" i="54" s="1"/>
  <c r="AZ78" i="54"/>
  <c r="AI78" i="54"/>
  <c r="AH78" i="54"/>
  <c r="D79" i="54"/>
  <c r="Q369" i="54"/>
  <c r="Q360" i="54"/>
  <c r="Q351" i="54"/>
  <c r="Q79" i="54"/>
  <c r="Q81" i="54" s="1"/>
  <c r="U369" i="54"/>
  <c r="U360" i="54"/>
  <c r="U351" i="54"/>
  <c r="U79" i="54"/>
  <c r="U81" i="54" s="1"/>
  <c r="AA369" i="54"/>
  <c r="AA360" i="54"/>
  <c r="AA351" i="54"/>
  <c r="AA79" i="54"/>
  <c r="AA81" i="54" s="1"/>
  <c r="AF369" i="54"/>
  <c r="AF360" i="54"/>
  <c r="AF351" i="54"/>
  <c r="AF79" i="54"/>
  <c r="AF105" i="54"/>
  <c r="BB91" i="54"/>
  <c r="BA91" i="54"/>
  <c r="AJ384" i="54"/>
  <c r="AJ305" i="54"/>
  <c r="AS384" i="54"/>
  <c r="AS386" i="54" s="1"/>
  <c r="AS300" i="54"/>
  <c r="AW384" i="54"/>
  <c r="BB384" i="54"/>
  <c r="BB300" i="54"/>
  <c r="BB305" i="54"/>
  <c r="BD103" i="54"/>
  <c r="AY103" i="54"/>
  <c r="Q105" i="54"/>
  <c r="Q130" i="54" s="1"/>
  <c r="E359" i="54"/>
  <c r="E364" i="54"/>
  <c r="I364" i="54"/>
  <c r="I359" i="54"/>
  <c r="AY113" i="54"/>
  <c r="AO117" i="54"/>
  <c r="BC122" i="54"/>
  <c r="BC351" i="54" s="1"/>
  <c r="AN122" i="54"/>
  <c r="P386" i="54"/>
  <c r="AZ128" i="54"/>
  <c r="AJ128" i="54"/>
  <c r="AJ386" i="54" s="1"/>
  <c r="G350" i="54"/>
  <c r="G305" i="54"/>
  <c r="K350" i="54"/>
  <c r="K305" i="54"/>
  <c r="BC350" i="54"/>
  <c r="K298" i="54"/>
  <c r="K181" i="54"/>
  <c r="R332" i="54"/>
  <c r="R211" i="54"/>
  <c r="R215" i="54" s="1"/>
  <c r="R220" i="54" s="1"/>
  <c r="V332" i="54"/>
  <c r="V211" i="54"/>
  <c r="V215" i="54" s="1"/>
  <c r="V220" i="54" s="1"/>
  <c r="BD241" i="54"/>
  <c r="E362" i="54"/>
  <c r="E346" i="54"/>
  <c r="E343" i="54"/>
  <c r="E342" i="54"/>
  <c r="E341" i="54"/>
  <c r="E324" i="54"/>
  <c r="I362" i="54"/>
  <c r="I346" i="54"/>
  <c r="I343" i="54"/>
  <c r="I342" i="54"/>
  <c r="I341" i="54"/>
  <c r="I324" i="54"/>
  <c r="AL312" i="54"/>
  <c r="BB11" i="54"/>
  <c r="AC19" i="54"/>
  <c r="AY18" i="54"/>
  <c r="P19" i="54"/>
  <c r="AV317" i="54"/>
  <c r="AO22" i="54"/>
  <c r="AH24" i="54"/>
  <c r="BA24" i="54"/>
  <c r="AI24" i="54"/>
  <c r="AZ24" i="54"/>
  <c r="E379" i="54"/>
  <c r="I379" i="54"/>
  <c r="S379" i="54"/>
  <c r="Y379" i="54"/>
  <c r="AH31" i="54"/>
  <c r="AM379" i="54"/>
  <c r="AM32" i="54"/>
  <c r="BA31" i="54"/>
  <c r="E32" i="54"/>
  <c r="Y32" i="54"/>
  <c r="E43" i="54"/>
  <c r="I43" i="54"/>
  <c r="O43" i="54"/>
  <c r="O379" i="54" s="1"/>
  <c r="AI40" i="54"/>
  <c r="S43" i="54"/>
  <c r="Y43" i="54"/>
  <c r="AD43" i="54"/>
  <c r="BA40" i="54"/>
  <c r="AH40" i="54"/>
  <c r="AY40" i="54"/>
  <c r="BD40" i="54"/>
  <c r="I41" i="54"/>
  <c r="AM43" i="54"/>
  <c r="S48" i="54"/>
  <c r="AD48" i="54"/>
  <c r="AL48" i="54"/>
  <c r="AO50" i="54"/>
  <c r="AO54" i="54"/>
  <c r="F57" i="54"/>
  <c r="J57" i="54"/>
  <c r="P57" i="54"/>
  <c r="AJ56" i="54"/>
  <c r="T57" i="54"/>
  <c r="Z57" i="54"/>
  <c r="AE57" i="54"/>
  <c r="AK64" i="54"/>
  <c r="AK57" i="54"/>
  <c r="BC56" i="54"/>
  <c r="AN56" i="54"/>
  <c r="S57" i="54"/>
  <c r="AD57" i="54"/>
  <c r="AL57" i="54"/>
  <c r="AJ364" i="54"/>
  <c r="AS364" i="54"/>
  <c r="AW364" i="54"/>
  <c r="BB358" i="54"/>
  <c r="G62" i="54"/>
  <c r="K62" i="54"/>
  <c r="AL62" i="54"/>
  <c r="BC61" i="54"/>
  <c r="E64" i="54"/>
  <c r="E62" i="54" s="1"/>
  <c r="AN78" i="54"/>
  <c r="AO78" i="54" s="1"/>
  <c r="Z79" i="54"/>
  <c r="Z81" i="54" s="1"/>
  <c r="AH368" i="54"/>
  <c r="AH301" i="54"/>
  <c r="AO84" i="54"/>
  <c r="AU368" i="54"/>
  <c r="AU301" i="54"/>
  <c r="AU299" i="54"/>
  <c r="AU372" i="54" s="1"/>
  <c r="AZ368" i="54"/>
  <c r="AZ301" i="54"/>
  <c r="AZ299" i="54"/>
  <c r="AZ372" i="54" s="1"/>
  <c r="BD368" i="54"/>
  <c r="BD299" i="54"/>
  <c r="BD372" i="54" s="1"/>
  <c r="BD301" i="54"/>
  <c r="G351" i="54"/>
  <c r="G369" i="54"/>
  <c r="G360" i="54"/>
  <c r="G79" i="54"/>
  <c r="G81" i="54" s="1"/>
  <c r="K369" i="54"/>
  <c r="K351" i="54"/>
  <c r="K360" i="54"/>
  <c r="K79" i="54"/>
  <c r="AL369" i="54"/>
  <c r="AL360" i="54"/>
  <c r="AL351" i="54"/>
  <c r="AL105" i="54"/>
  <c r="AL130" i="54" s="1"/>
  <c r="AL79" i="54"/>
  <c r="BC91" i="54"/>
  <c r="F130" i="54"/>
  <c r="J130" i="54"/>
  <c r="AH103" i="54"/>
  <c r="AE130" i="54"/>
  <c r="Q364" i="54"/>
  <c r="U364" i="54"/>
  <c r="AA359" i="54"/>
  <c r="AA364" i="54"/>
  <c r="AF364" i="54"/>
  <c r="BB113" i="54"/>
  <c r="AF80" i="54"/>
  <c r="AJ80" i="54" s="1"/>
  <c r="BD118" i="54"/>
  <c r="AY118" i="54"/>
  <c r="L118" i="54"/>
  <c r="AO120" i="54"/>
  <c r="AZ137" i="54"/>
  <c r="AJ137" i="54"/>
  <c r="AN350" i="54"/>
  <c r="AO154" i="54"/>
  <c r="BD159" i="54"/>
  <c r="AY159" i="54"/>
  <c r="L159" i="54"/>
  <c r="AO176" i="54"/>
  <c r="Q332" i="54"/>
  <c r="Q211" i="54"/>
  <c r="Q215" i="54" s="1"/>
  <c r="Q220" i="54" s="1"/>
  <c r="AO193" i="54"/>
  <c r="BC241" i="54"/>
  <c r="J362" i="54"/>
  <c r="J346" i="54"/>
  <c r="J343" i="54"/>
  <c r="J341" i="54"/>
  <c r="J342" i="54"/>
  <c r="J324" i="54"/>
  <c r="AR331" i="54"/>
  <c r="AO14" i="54"/>
  <c r="L317" i="54"/>
  <c r="AN317" i="54"/>
  <c r="AT317" i="54"/>
  <c r="BC317" i="54"/>
  <c r="AO23" i="54"/>
  <c r="AZ318" i="54"/>
  <c r="BC24" i="54"/>
  <c r="AK379" i="54"/>
  <c r="BC31" i="54"/>
  <c r="AN31" i="54"/>
  <c r="L331" i="54"/>
  <c r="G43" i="54"/>
  <c r="G19" i="54" s="1"/>
  <c r="Q43" i="54"/>
  <c r="Q19" i="54" s="1"/>
  <c r="AA43" i="54"/>
  <c r="AK41" i="54"/>
  <c r="BB40" i="54"/>
  <c r="K41" i="54"/>
  <c r="AF41" i="54"/>
  <c r="F383" i="54"/>
  <c r="F382" i="54"/>
  <c r="F377" i="54"/>
  <c r="F376" i="54"/>
  <c r="F380" i="54"/>
  <c r="F378" i="54"/>
  <c r="F331" i="54"/>
  <c r="F311" i="54"/>
  <c r="F319" i="54"/>
  <c r="Z383" i="54"/>
  <c r="Z382" i="54"/>
  <c r="Z381" i="54"/>
  <c r="Z380" i="54"/>
  <c r="Z378" i="54"/>
  <c r="Z377" i="54"/>
  <c r="Z376" i="54"/>
  <c r="Z319" i="54"/>
  <c r="Z311" i="54"/>
  <c r="Z41" i="54"/>
  <c r="Z331" i="54"/>
  <c r="AN363" i="54"/>
  <c r="AO52" i="54"/>
  <c r="AO363" i="54" s="1"/>
  <c r="D64" i="54"/>
  <c r="D57" i="54" s="1"/>
  <c r="AY56" i="54"/>
  <c r="L56" i="54"/>
  <c r="R64" i="54"/>
  <c r="R57" i="54"/>
  <c r="AC64" i="54"/>
  <c r="AC57" i="54" s="1"/>
  <c r="BD364" i="54"/>
  <c r="T353" i="54"/>
  <c r="T48" i="54"/>
  <c r="Z353" i="54"/>
  <c r="Z312" i="54"/>
  <c r="Z48" i="54"/>
  <c r="AE353" i="54"/>
  <c r="AE312" i="54"/>
  <c r="AE48" i="54"/>
  <c r="P62" i="54"/>
  <c r="I64" i="54"/>
  <c r="AK81" i="54"/>
  <c r="BB368" i="54"/>
  <c r="BB301" i="54"/>
  <c r="E369" i="54"/>
  <c r="E360" i="54"/>
  <c r="E351" i="54"/>
  <c r="E79" i="54"/>
  <c r="E81" i="54" s="1"/>
  <c r="I369" i="54"/>
  <c r="I351" i="54"/>
  <c r="I360" i="54"/>
  <c r="I79" i="54"/>
  <c r="I81" i="54" s="1"/>
  <c r="AN369" i="54"/>
  <c r="AN360" i="54"/>
  <c r="AO91" i="54"/>
  <c r="AN105" i="54"/>
  <c r="BB103" i="54"/>
  <c r="BB386" i="54" s="1"/>
  <c r="AO103" i="54"/>
  <c r="I105" i="54"/>
  <c r="I130" i="54" s="1"/>
  <c r="S364" i="54"/>
  <c r="AD364" i="54"/>
  <c r="AD359" i="54"/>
  <c r="AD80" i="54"/>
  <c r="AH113" i="54"/>
  <c r="P122" i="54"/>
  <c r="AZ118" i="54"/>
  <c r="AJ118" i="54"/>
  <c r="L122" i="54"/>
  <c r="AY350" i="54"/>
  <c r="AE11" i="54"/>
  <c r="AO13" i="54"/>
  <c r="AR376" i="54"/>
  <c r="R19" i="54"/>
  <c r="BA18" i="54"/>
  <c r="AI18" i="54"/>
  <c r="AZ18" i="54"/>
  <c r="AN318" i="54"/>
  <c r="AY318" i="54"/>
  <c r="AN24" i="54"/>
  <c r="BB24" i="54"/>
  <c r="F379" i="54"/>
  <c r="F32" i="54"/>
  <c r="J379" i="54"/>
  <c r="J32" i="54"/>
  <c r="P379" i="54"/>
  <c r="P32" i="54"/>
  <c r="AJ31" i="54"/>
  <c r="T379" i="54"/>
  <c r="T32" i="54"/>
  <c r="Z379" i="54"/>
  <c r="Z32" i="54"/>
  <c r="AE379" i="54"/>
  <c r="AE32" i="54"/>
  <c r="AI31" i="54"/>
  <c r="BB31" i="54"/>
  <c r="S32" i="54"/>
  <c r="AO34" i="54"/>
  <c r="AJ40" i="54"/>
  <c r="AN40" i="54"/>
  <c r="AZ40" i="54"/>
  <c r="D383" i="54"/>
  <c r="D382" i="54"/>
  <c r="D381" i="54"/>
  <c r="D380" i="54"/>
  <c r="D378" i="54"/>
  <c r="D377" i="54"/>
  <c r="D376" i="54"/>
  <c r="D331" i="54"/>
  <c r="D319" i="54"/>
  <c r="AY43" i="54"/>
  <c r="AY377" i="54" s="1"/>
  <c r="L43" i="54"/>
  <c r="L377" i="54" s="1"/>
  <c r="V383" i="54"/>
  <c r="V382" i="54"/>
  <c r="V381" i="54"/>
  <c r="V377" i="54"/>
  <c r="V376" i="54"/>
  <c r="V380" i="54"/>
  <c r="V378" i="54"/>
  <c r="V331" i="54"/>
  <c r="V319" i="54"/>
  <c r="V311" i="54"/>
  <c r="AG43" i="54"/>
  <c r="AG25" i="54" s="1"/>
  <c r="AH323" i="54"/>
  <c r="AO47" i="54"/>
  <c r="AZ323" i="54"/>
  <c r="AO51" i="54"/>
  <c r="AO55" i="54"/>
  <c r="BD56" i="54"/>
  <c r="BD61" i="54"/>
  <c r="O62" i="54"/>
  <c r="AI61" i="54"/>
  <c r="AZ61" i="54"/>
  <c r="S62" i="54"/>
  <c r="Y62" i="54"/>
  <c r="AD62" i="54"/>
  <c r="AH61" i="54"/>
  <c r="AM64" i="54"/>
  <c r="AM57" i="54" s="1"/>
  <c r="G353" i="54"/>
  <c r="Q353" i="54"/>
  <c r="Q312" i="54"/>
  <c r="AA353" i="54"/>
  <c r="AA312" i="54"/>
  <c r="BB78" i="54"/>
  <c r="BC79" i="54"/>
  <c r="AN79" i="54"/>
  <c r="AI80" i="54"/>
  <c r="AY105" i="54"/>
  <c r="O351" i="54"/>
  <c r="O369" i="54"/>
  <c r="O360" i="54"/>
  <c r="AZ91" i="54"/>
  <c r="AI91" i="54"/>
  <c r="O79" i="54"/>
  <c r="S369" i="54"/>
  <c r="S351" i="54"/>
  <c r="S360" i="54"/>
  <c r="S79" i="54"/>
  <c r="S81" i="54" s="1"/>
  <c r="Y360" i="54"/>
  <c r="Y351" i="54"/>
  <c r="Y369" i="54"/>
  <c r="Y79" i="54"/>
  <c r="Y81" i="54" s="1"/>
  <c r="AD369" i="54"/>
  <c r="AD360" i="54"/>
  <c r="AD105" i="54"/>
  <c r="AD79" i="54"/>
  <c r="AH91" i="54"/>
  <c r="AV369" i="54"/>
  <c r="AV360" i="54"/>
  <c r="AH384" i="54"/>
  <c r="AH305" i="54"/>
  <c r="AO94" i="54"/>
  <c r="AU384" i="54"/>
  <c r="AU305" i="54"/>
  <c r="AZ384" i="54"/>
  <c r="AZ305" i="54"/>
  <c r="AZ300" i="54"/>
  <c r="BD384" i="54"/>
  <c r="BD305" i="54"/>
  <c r="G364" i="54"/>
  <c r="K359" i="54"/>
  <c r="K364" i="54"/>
  <c r="AL364" i="54"/>
  <c r="AL359" i="54"/>
  <c r="AL80" i="54"/>
  <c r="AN80" i="54" s="1"/>
  <c r="AT364" i="54"/>
  <c r="BC113" i="54"/>
  <c r="AI122" i="54"/>
  <c r="AI351" i="54" s="1"/>
  <c r="BA118" i="54"/>
  <c r="AI118" i="54"/>
  <c r="AO127" i="54"/>
  <c r="BC130" i="54"/>
  <c r="AN130" i="54"/>
  <c r="AH370" i="54"/>
  <c r="AO144" i="54"/>
  <c r="AU371" i="54"/>
  <c r="AU373" i="54" s="1"/>
  <c r="AU370" i="54"/>
  <c r="AZ370" i="54"/>
  <c r="AZ371" i="54"/>
  <c r="AZ373" i="54" s="1"/>
  <c r="BD371" i="54"/>
  <c r="BD370" i="54"/>
  <c r="AN159" i="54"/>
  <c r="BC159" i="54"/>
  <c r="AL332" i="54"/>
  <c r="AV298" i="54"/>
  <c r="D196" i="54"/>
  <c r="BD188" i="54"/>
  <c r="AY188" i="54"/>
  <c r="L188" i="54"/>
  <c r="AC196" i="54"/>
  <c r="BB188" i="54"/>
  <c r="AI196" i="54"/>
  <c r="BC207" i="54"/>
  <c r="AN207" i="54"/>
  <c r="AE269" i="54"/>
  <c r="AE311" i="54" s="1"/>
  <c r="AY305" i="54"/>
  <c r="T312" i="54"/>
  <c r="AR381" i="54"/>
  <c r="L18" i="54"/>
  <c r="AJ317" i="54"/>
  <c r="AJ318" i="54"/>
  <c r="AS318" i="54"/>
  <c r="AW318" i="54"/>
  <c r="BB318" i="54"/>
  <c r="G379" i="54"/>
  <c r="K379" i="54"/>
  <c r="Q379" i="54"/>
  <c r="U379" i="54"/>
  <c r="AA379" i="54"/>
  <c r="AI323" i="54"/>
  <c r="AR323" i="54"/>
  <c r="AJ363" i="54"/>
  <c r="L364" i="54"/>
  <c r="AN364" i="54"/>
  <c r="AY364" i="54"/>
  <c r="BC364" i="54"/>
  <c r="L80" i="54"/>
  <c r="L368" i="54"/>
  <c r="L301" i="54"/>
  <c r="AN368" i="54"/>
  <c r="AN301" i="54"/>
  <c r="AT368" i="54"/>
  <c r="AT301" i="54"/>
  <c r="AY368" i="54"/>
  <c r="AY299" i="54"/>
  <c r="AY372" i="54" s="1"/>
  <c r="AY301" i="54"/>
  <c r="BC368" i="54"/>
  <c r="F369" i="54"/>
  <c r="F360" i="54"/>
  <c r="F361" i="54" s="1"/>
  <c r="F351" i="54"/>
  <c r="J369" i="54"/>
  <c r="J360" i="54"/>
  <c r="J361" i="54" s="1"/>
  <c r="J351" i="54"/>
  <c r="P369" i="54"/>
  <c r="P351" i="54"/>
  <c r="T369" i="54"/>
  <c r="T360" i="54"/>
  <c r="T361" i="54" s="1"/>
  <c r="T351" i="54"/>
  <c r="Z369" i="54"/>
  <c r="Z360" i="54"/>
  <c r="Z361" i="54" s="1"/>
  <c r="Z351" i="54"/>
  <c r="AE369" i="54"/>
  <c r="AE360" i="54"/>
  <c r="AE361" i="54" s="1"/>
  <c r="AE351" i="54"/>
  <c r="AM369" i="54"/>
  <c r="AM360" i="54"/>
  <c r="AM351" i="54"/>
  <c r="AI384" i="54"/>
  <c r="AR384" i="54"/>
  <c r="AR305" i="54"/>
  <c r="AV384" i="54"/>
  <c r="AV351" i="54"/>
  <c r="BA384" i="54"/>
  <c r="BA300" i="54"/>
  <c r="BA305" i="54"/>
  <c r="L384" i="54"/>
  <c r="L103" i="54"/>
  <c r="P105" i="54"/>
  <c r="P130" i="54" s="1"/>
  <c r="T105" i="54"/>
  <c r="T130" i="54" s="1"/>
  <c r="D364" i="54"/>
  <c r="H364" i="54"/>
  <c r="L113" i="54"/>
  <c r="R364" i="54"/>
  <c r="R359" i="54"/>
  <c r="V364" i="54"/>
  <c r="V359" i="54"/>
  <c r="AC364" i="54"/>
  <c r="AC359" i="54"/>
  <c r="AK364" i="54"/>
  <c r="BD113" i="54"/>
  <c r="AN118" i="54"/>
  <c r="AO118" i="54" s="1"/>
  <c r="BC118" i="54"/>
  <c r="AD122" i="54"/>
  <c r="L385" i="54"/>
  <c r="AN385" i="54"/>
  <c r="AT385" i="54"/>
  <c r="AT386" i="54" s="1"/>
  <c r="AY385" i="54"/>
  <c r="BC385" i="54"/>
  <c r="G386" i="54"/>
  <c r="K386" i="54"/>
  <c r="AN128" i="54"/>
  <c r="AY128" i="54"/>
  <c r="BC128" i="54"/>
  <c r="D350" i="54"/>
  <c r="D305" i="54"/>
  <c r="H350" i="54"/>
  <c r="H305" i="54"/>
  <c r="L137" i="54"/>
  <c r="R350" i="54"/>
  <c r="R305" i="54"/>
  <c r="V350" i="54"/>
  <c r="AC350" i="54"/>
  <c r="AC305" i="54"/>
  <c r="AG350" i="54"/>
  <c r="AG305" i="54"/>
  <c r="AK350" i="54"/>
  <c r="AK305" i="54"/>
  <c r="BD137" i="54"/>
  <c r="AI371" i="54"/>
  <c r="AI370" i="54"/>
  <c r="AR371" i="54"/>
  <c r="AR370" i="54"/>
  <c r="AV370" i="54"/>
  <c r="BA371" i="54"/>
  <c r="BA370" i="54"/>
  <c r="AZ159" i="54"/>
  <c r="AH159" i="54"/>
  <c r="D181" i="54"/>
  <c r="H181" i="54"/>
  <c r="O298" i="54"/>
  <c r="AZ173" i="54"/>
  <c r="AZ298" i="54" s="1"/>
  <c r="AH173" i="54"/>
  <c r="AO173" i="54" s="1"/>
  <c r="BA173" i="54"/>
  <c r="AO177" i="54"/>
  <c r="F371" i="54"/>
  <c r="F373" i="54" s="1"/>
  <c r="F299" i="54"/>
  <c r="F372" i="54" s="1"/>
  <c r="J371" i="54"/>
  <c r="J373" i="54" s="1"/>
  <c r="J299" i="54"/>
  <c r="J372" i="54" s="1"/>
  <c r="P371" i="54"/>
  <c r="P373" i="54" s="1"/>
  <c r="AJ179" i="54"/>
  <c r="AJ299" i="54" s="1"/>
  <c r="AJ372" i="54" s="1"/>
  <c r="T371" i="54"/>
  <c r="T373" i="54" s="1"/>
  <c r="T299" i="54"/>
  <c r="T372" i="54" s="1"/>
  <c r="Z371" i="54"/>
  <c r="Z373" i="54" s="1"/>
  <c r="Z299" i="54"/>
  <c r="Z372" i="54" s="1"/>
  <c r="AE371" i="54"/>
  <c r="AE373" i="54" s="1"/>
  <c r="AE299" i="54"/>
  <c r="AE372" i="54" s="1"/>
  <c r="AK371" i="54"/>
  <c r="AK373" i="54" s="1"/>
  <c r="AK299" i="54"/>
  <c r="AK372" i="54" s="1"/>
  <c r="AV371" i="54"/>
  <c r="BC179" i="54"/>
  <c r="BC299" i="54" s="1"/>
  <c r="BC372" i="54" s="1"/>
  <c r="AN179" i="54"/>
  <c r="AS299" i="54"/>
  <c r="AS372" i="54" s="1"/>
  <c r="BB179" i="54"/>
  <c r="BB299" i="54" s="1"/>
  <c r="BB372" i="54" s="1"/>
  <c r="I181" i="54"/>
  <c r="S181" i="54"/>
  <c r="AJ181" i="54" s="1"/>
  <c r="AJ332" i="54" s="1"/>
  <c r="AD181" i="54"/>
  <c r="AO185" i="54"/>
  <c r="AH188" i="54"/>
  <c r="BA188" i="54"/>
  <c r="AI188" i="54"/>
  <c r="AH194" i="54"/>
  <c r="BA194" i="54"/>
  <c r="AO200" i="54"/>
  <c r="E209" i="54"/>
  <c r="I209" i="54"/>
  <c r="P209" i="54"/>
  <c r="AJ209" i="54" s="1"/>
  <c r="AZ203" i="54"/>
  <c r="AJ203" i="54"/>
  <c r="AY209" i="54"/>
  <c r="AO239" i="54"/>
  <c r="AJ241" i="54"/>
  <c r="AI241" i="54"/>
  <c r="Q317" i="54"/>
  <c r="Q269" i="54"/>
  <c r="U317" i="54"/>
  <c r="U269" i="54"/>
  <c r="U359" i="54" s="1"/>
  <c r="AA362" i="54"/>
  <c r="AA346" i="54"/>
  <c r="AA343" i="54"/>
  <c r="AA342" i="54"/>
  <c r="AA341" i="54"/>
  <c r="AA324" i="54"/>
  <c r="BB257" i="54"/>
  <c r="BB317" i="54" s="1"/>
  <c r="AF269" i="54"/>
  <c r="AF359" i="54" s="1"/>
  <c r="AU317" i="54"/>
  <c r="AL346" i="54"/>
  <c r="AL343" i="54"/>
  <c r="AL342" i="54"/>
  <c r="AL324" i="54"/>
  <c r="AL362" i="54"/>
  <c r="AL341" i="54"/>
  <c r="BB268" i="54"/>
  <c r="BB274" i="54"/>
  <c r="L286" i="54"/>
  <c r="AN286" i="54"/>
  <c r="AN323" i="54" s="1"/>
  <c r="AO283" i="54"/>
  <c r="P323" i="54"/>
  <c r="AZ286" i="54"/>
  <c r="AJ286" i="54"/>
  <c r="AJ323" i="54" s="1"/>
  <c r="D298" i="54"/>
  <c r="H299" i="54"/>
  <c r="H372" i="54" s="1"/>
  <c r="P299" i="54"/>
  <c r="P372" i="54" s="1"/>
  <c r="AF317" i="54"/>
  <c r="P350" i="54"/>
  <c r="AO125" i="54"/>
  <c r="AO385" i="54" s="1"/>
  <c r="L128" i="54"/>
  <c r="AU386" i="54"/>
  <c r="BD128" i="54"/>
  <c r="BD386" i="54" s="1"/>
  <c r="E350" i="54"/>
  <c r="E305" i="54"/>
  <c r="I350" i="54"/>
  <c r="I305" i="54"/>
  <c r="O350" i="54"/>
  <c r="O305" i="54"/>
  <c r="S350" i="54"/>
  <c r="S305" i="54"/>
  <c r="Y350" i="54"/>
  <c r="Y305" i="54"/>
  <c r="AD350" i="54"/>
  <c r="AD305" i="54"/>
  <c r="AH137" i="54"/>
  <c r="AO137" i="54" s="1"/>
  <c r="AL350" i="54"/>
  <c r="AV350" i="54"/>
  <c r="BA137" i="54"/>
  <c r="AJ371" i="54"/>
  <c r="AJ370" i="54"/>
  <c r="AS371" i="54"/>
  <c r="AS370" i="54"/>
  <c r="AW370" i="54"/>
  <c r="BB371" i="54"/>
  <c r="BB370" i="54"/>
  <c r="AW298" i="54"/>
  <c r="E298" i="54"/>
  <c r="P332" i="54"/>
  <c r="T332" i="54"/>
  <c r="T211" i="54"/>
  <c r="T215" i="54" s="1"/>
  <c r="T220" i="54" s="1"/>
  <c r="Z332" i="54"/>
  <c r="Z211" i="54"/>
  <c r="Z215" i="54" s="1"/>
  <c r="Z220" i="54" s="1"/>
  <c r="AE298" i="54"/>
  <c r="AE181" i="54"/>
  <c r="AI173" i="54"/>
  <c r="AI298" i="54" s="1"/>
  <c r="AM298" i="54"/>
  <c r="AM181" i="54"/>
  <c r="BC173" i="54"/>
  <c r="BC298" i="54" s="1"/>
  <c r="AO178" i="54"/>
  <c r="U181" i="54"/>
  <c r="AO186" i="54"/>
  <c r="F196" i="54"/>
  <c r="J196" i="54"/>
  <c r="AZ188" i="54"/>
  <c r="P196" i="54"/>
  <c r="AJ196" i="54" s="1"/>
  <c r="AJ188" i="54"/>
  <c r="AK196" i="54"/>
  <c r="BC188" i="54"/>
  <c r="AN188" i="54"/>
  <c r="AO188" i="54" s="1"/>
  <c r="AH358" i="54"/>
  <c r="AO190" i="54"/>
  <c r="AO358" i="54" s="1"/>
  <c r="AU358" i="54"/>
  <c r="AZ358" i="54"/>
  <c r="BD358" i="54"/>
  <c r="AZ194" i="54"/>
  <c r="AJ194" i="54"/>
  <c r="AL209" i="54"/>
  <c r="AN209" i="54" s="1"/>
  <c r="BD207" i="54"/>
  <c r="AZ207" i="54"/>
  <c r="AI207" i="54"/>
  <c r="AH207" i="54"/>
  <c r="BB235" i="54"/>
  <c r="G317" i="54"/>
  <c r="G269" i="54"/>
  <c r="K317" i="54"/>
  <c r="K269" i="54"/>
  <c r="AO262" i="54"/>
  <c r="V362" i="54"/>
  <c r="V346" i="54"/>
  <c r="V343" i="54"/>
  <c r="V342" i="54"/>
  <c r="V341" i="54"/>
  <c r="V324" i="54"/>
  <c r="AM269" i="54"/>
  <c r="AO281" i="54"/>
  <c r="H298" i="54"/>
  <c r="P298" i="54"/>
  <c r="BC301" i="54"/>
  <c r="AL305" i="54"/>
  <c r="L323" i="54"/>
  <c r="AT323" i="54"/>
  <c r="BC323" i="54"/>
  <c r="AI364" i="54"/>
  <c r="AR364" i="54"/>
  <c r="AV364" i="54"/>
  <c r="BA364" i="54"/>
  <c r="AI368" i="54"/>
  <c r="AI301" i="54"/>
  <c r="AI299" i="54"/>
  <c r="AI372" i="54" s="1"/>
  <c r="AR368" i="54"/>
  <c r="AR299" i="54"/>
  <c r="AR372" i="54" s="1"/>
  <c r="AR301" i="54"/>
  <c r="AV368" i="54"/>
  <c r="AV299" i="54"/>
  <c r="AV372" i="54" s="1"/>
  <c r="BA368" i="54"/>
  <c r="BA301" i="54"/>
  <c r="D369" i="54"/>
  <c r="D351" i="54"/>
  <c r="D360" i="54"/>
  <c r="D361" i="54" s="1"/>
  <c r="H369" i="54"/>
  <c r="H360" i="54"/>
  <c r="H351" i="54"/>
  <c r="L91" i="54"/>
  <c r="R369" i="54"/>
  <c r="R360" i="54"/>
  <c r="R351" i="54"/>
  <c r="V369" i="54"/>
  <c r="V360" i="54"/>
  <c r="V361" i="54" s="1"/>
  <c r="V351" i="54"/>
  <c r="AC360" i="54"/>
  <c r="AC351" i="54"/>
  <c r="AC369" i="54"/>
  <c r="AG369" i="54"/>
  <c r="AG351" i="54"/>
  <c r="AG360" i="54"/>
  <c r="AK351" i="54"/>
  <c r="AK360" i="54"/>
  <c r="AK361" i="54" s="1"/>
  <c r="AK369" i="54"/>
  <c r="BD91" i="54"/>
  <c r="AN384" i="54"/>
  <c r="AN351" i="54"/>
  <c r="AN305" i="54"/>
  <c r="AT384" i="54"/>
  <c r="AT300" i="54"/>
  <c r="AT305" i="54"/>
  <c r="AY384" i="54"/>
  <c r="AY351" i="54"/>
  <c r="BC384" i="54"/>
  <c r="BC305" i="54"/>
  <c r="R105" i="54"/>
  <c r="R130" i="54" s="1"/>
  <c r="V105" i="54"/>
  <c r="V130" i="54" s="1"/>
  <c r="F364" i="54"/>
  <c r="F359" i="54"/>
  <c r="J364" i="54"/>
  <c r="J359" i="54"/>
  <c r="P364" i="54"/>
  <c r="T359" i="54"/>
  <c r="T364" i="54"/>
  <c r="Z364" i="54"/>
  <c r="Z359" i="54"/>
  <c r="AE359" i="54"/>
  <c r="AE364" i="54"/>
  <c r="AM364" i="54"/>
  <c r="AM359" i="54"/>
  <c r="AI385" i="54"/>
  <c r="AR385" i="54"/>
  <c r="AV385" i="54"/>
  <c r="BA385" i="54"/>
  <c r="E386" i="54"/>
  <c r="I386" i="54"/>
  <c r="AH128" i="54"/>
  <c r="AH386" i="54" s="1"/>
  <c r="AL386" i="54"/>
  <c r="AV386" i="54"/>
  <c r="BA128" i="54"/>
  <c r="BA386" i="54" s="1"/>
  <c r="F350" i="54"/>
  <c r="F305" i="54"/>
  <c r="J350" i="54"/>
  <c r="J305" i="54"/>
  <c r="T350" i="54"/>
  <c r="T305" i="54"/>
  <c r="Z350" i="54"/>
  <c r="Z305" i="54"/>
  <c r="AE350" i="54"/>
  <c r="AE305" i="54"/>
  <c r="AI137" i="54"/>
  <c r="AI350" i="54" s="1"/>
  <c r="AM350" i="54"/>
  <c r="AM305" i="54"/>
  <c r="L370" i="54"/>
  <c r="AN370" i="54"/>
  <c r="AT370" i="54"/>
  <c r="AY371" i="54"/>
  <c r="AY370" i="54"/>
  <c r="BC371" i="54"/>
  <c r="BC370" i="54"/>
  <c r="F298" i="54"/>
  <c r="F181" i="54"/>
  <c r="J298" i="54"/>
  <c r="J181" i="54"/>
  <c r="BB173" i="54"/>
  <c r="BB298" i="54" s="1"/>
  <c r="AF298" i="54"/>
  <c r="AU298" i="54"/>
  <c r="AJ173" i="54"/>
  <c r="AJ298" i="54" s="1"/>
  <c r="AO175" i="54"/>
  <c r="D371" i="54"/>
  <c r="D373" i="54" s="1"/>
  <c r="AR298" i="54"/>
  <c r="AY179" i="54"/>
  <c r="AY298" i="54" s="1"/>
  <c r="H373" i="54"/>
  <c r="L179" i="54"/>
  <c r="L299" i="54" s="1"/>
  <c r="L372" i="54" s="1"/>
  <c r="R371" i="54"/>
  <c r="R373" i="54" s="1"/>
  <c r="R299" i="54"/>
  <c r="R372" i="54" s="1"/>
  <c r="V371" i="54"/>
  <c r="V299" i="54"/>
  <c r="V372" i="54" s="1"/>
  <c r="AC371" i="54"/>
  <c r="AC373" i="54" s="1"/>
  <c r="AC299" i="54"/>
  <c r="AC372" i="54" s="1"/>
  <c r="AG373" i="54"/>
  <c r="AM371" i="54"/>
  <c r="AM373" i="54" s="1"/>
  <c r="AM299" i="54"/>
  <c r="AM372" i="54" s="1"/>
  <c r="AW299" i="54"/>
  <c r="AW372" i="54" s="1"/>
  <c r="E332" i="54"/>
  <c r="E211" i="54"/>
  <c r="E215" i="54" s="1"/>
  <c r="E220" i="54" s="1"/>
  <c r="O332" i="54"/>
  <c r="O211" i="54"/>
  <c r="Y332" i="54"/>
  <c r="Y211" i="54"/>
  <c r="Y215" i="54" s="1"/>
  <c r="Y220" i="54" s="1"/>
  <c r="AO187" i="54"/>
  <c r="AO202" i="54"/>
  <c r="AH235" i="54"/>
  <c r="AY241" i="54"/>
  <c r="BB241" i="54"/>
  <c r="AD362" i="54"/>
  <c r="AD342" i="54"/>
  <c r="AD324" i="54"/>
  <c r="AD346" i="54"/>
  <c r="AD341" i="54"/>
  <c r="AD343" i="54"/>
  <c r="L263" i="54"/>
  <c r="L269" i="54" s="1"/>
  <c r="AO263" i="54"/>
  <c r="AO269" i="54" s="1"/>
  <c r="BA263" i="54"/>
  <c r="BA318" i="54" s="1"/>
  <c r="BD268" i="54"/>
  <c r="BD317" i="54" s="1"/>
  <c r="F362" i="54"/>
  <c r="F346" i="54"/>
  <c r="F343" i="54"/>
  <c r="F342" i="54"/>
  <c r="F341" i="54"/>
  <c r="AH274" i="54"/>
  <c r="AO271" i="54"/>
  <c r="AO274" i="54" s="1"/>
  <c r="BD274" i="54"/>
  <c r="AR344" i="54"/>
  <c r="AR345" i="54"/>
  <c r="AV344" i="54"/>
  <c r="AV345" i="54"/>
  <c r="BA345" i="54"/>
  <c r="BA344" i="54"/>
  <c r="AO285" i="54"/>
  <c r="T298" i="54"/>
  <c r="AN300" i="54"/>
  <c r="L351" i="54"/>
  <c r="L173" i="54"/>
  <c r="BD173" i="54"/>
  <c r="BD298" i="54" s="1"/>
  <c r="Q373" i="54"/>
  <c r="U373" i="54"/>
  <c r="AF371" i="54"/>
  <c r="AF299" i="54"/>
  <c r="AF372" i="54" s="1"/>
  <c r="AT299" i="54"/>
  <c r="AT372" i="54" s="1"/>
  <c r="AI358" i="54"/>
  <c r="AR358" i="54"/>
  <c r="AV358" i="54"/>
  <c r="BA358" i="54"/>
  <c r="AN194" i="54"/>
  <c r="AO194" i="54" s="1"/>
  <c r="AY194" i="54"/>
  <c r="BC194" i="54"/>
  <c r="AN203" i="54"/>
  <c r="AY203" i="54"/>
  <c r="BC203" i="54"/>
  <c r="BB207" i="54"/>
  <c r="O209" i="54"/>
  <c r="AD209" i="54"/>
  <c r="AZ235" i="54"/>
  <c r="AZ257" i="54"/>
  <c r="AZ317" i="54" s="1"/>
  <c r="AN263" i="54"/>
  <c r="AN269" i="54" s="1"/>
  <c r="AT318" i="54"/>
  <c r="AY263" i="54"/>
  <c r="BC263" i="54"/>
  <c r="BC318" i="54" s="1"/>
  <c r="AZ268" i="54"/>
  <c r="AZ274" i="54"/>
  <c r="AJ345" i="54"/>
  <c r="AJ344" i="54"/>
  <c r="AS345" i="54"/>
  <c r="AS344" i="54"/>
  <c r="AW345" i="54"/>
  <c r="AW344" i="54"/>
  <c r="BB345" i="54"/>
  <c r="BB344" i="54"/>
  <c r="AY286" i="54"/>
  <c r="AY323" i="54" s="1"/>
  <c r="BC286" i="54"/>
  <c r="E299" i="54"/>
  <c r="E372" i="54" s="1"/>
  <c r="E373" i="54" s="1"/>
  <c r="I299" i="54"/>
  <c r="I372" i="54" s="1"/>
  <c r="I373" i="54" s="1"/>
  <c r="Q299" i="54"/>
  <c r="Q372" i="54" s="1"/>
  <c r="Y299" i="54"/>
  <c r="Y372" i="54" s="1"/>
  <c r="E317" i="54"/>
  <c r="V318" i="54"/>
  <c r="D323" i="54"/>
  <c r="AJ358" i="54"/>
  <c r="AS358" i="54"/>
  <c r="AW358" i="54"/>
  <c r="L194" i="54"/>
  <c r="BD194" i="54"/>
  <c r="L203" i="54"/>
  <c r="BD203" i="54"/>
  <c r="AO231" i="54"/>
  <c r="AO235" i="54" s="1"/>
  <c r="AH257" i="54"/>
  <c r="AH269" i="54" s="1"/>
  <c r="AR317" i="54"/>
  <c r="BA257" i="54"/>
  <c r="BA317" i="54" s="1"/>
  <c r="AU318" i="54"/>
  <c r="BD263" i="54"/>
  <c r="BD318" i="54" s="1"/>
  <c r="AH268" i="54"/>
  <c r="D269" i="54"/>
  <c r="H269" i="54"/>
  <c r="R269" i="54"/>
  <c r="AC269" i="54"/>
  <c r="AG269" i="54"/>
  <c r="AK269" i="54"/>
  <c r="AK311" i="54" s="1"/>
  <c r="L344" i="54"/>
  <c r="L345" i="54"/>
  <c r="AN345" i="54"/>
  <c r="AN344" i="54"/>
  <c r="AT345" i="54"/>
  <c r="AT344" i="54"/>
  <c r="AY345" i="54"/>
  <c r="AY344" i="54"/>
  <c r="BC345" i="54"/>
  <c r="BC344" i="54"/>
  <c r="AU323" i="54"/>
  <c r="BD286" i="54"/>
  <c r="BD323" i="54" s="1"/>
  <c r="AH362" i="54"/>
  <c r="AO290" i="54"/>
  <c r="R298" i="54"/>
  <c r="V298" i="54"/>
  <c r="S299" i="54"/>
  <c r="S372" i="54" s="1"/>
  <c r="S373" i="54" s="1"/>
  <c r="AD299" i="54"/>
  <c r="AD372" i="54" s="1"/>
  <c r="AD373" i="54" s="1"/>
  <c r="AD317" i="54"/>
  <c r="O373" i="54"/>
  <c r="Y373" i="54"/>
  <c r="AH179" i="54"/>
  <c r="AH299" i="54" s="1"/>
  <c r="AH372" i="54" s="1"/>
  <c r="AL373" i="54"/>
  <c r="BA179" i="54"/>
  <c r="BA299" i="54" s="1"/>
  <c r="BA372" i="54" s="1"/>
  <c r="AC181" i="54"/>
  <c r="AU332" i="54" s="1"/>
  <c r="AG181" i="54"/>
  <c r="AS332" i="54" s="1"/>
  <c r="AK181" i="54"/>
  <c r="L358" i="54"/>
  <c r="AN358" i="54"/>
  <c r="AT358" i="54"/>
  <c r="AY358" i="54"/>
  <c r="BC358" i="54"/>
  <c r="L207" i="54"/>
  <c r="AI235" i="54"/>
  <c r="AO238" i="54"/>
  <c r="AO241" i="54" s="1"/>
  <c r="AI257" i="54"/>
  <c r="AS317" i="54"/>
  <c r="AW317" i="54"/>
  <c r="AH263" i="54"/>
  <c r="AH318" i="54" s="1"/>
  <c r="AI268" i="54"/>
  <c r="AI317" i="54" s="1"/>
  <c r="O269" i="54"/>
  <c r="O312" i="54" s="1"/>
  <c r="S269" i="54"/>
  <c r="S312" i="54" s="1"/>
  <c r="Y269" i="54"/>
  <c r="Y312" i="54" s="1"/>
  <c r="AI274" i="54"/>
  <c r="AO277" i="54"/>
  <c r="AH344" i="54"/>
  <c r="AH345" i="54"/>
  <c r="AO284" i="54"/>
  <c r="AU345" i="54"/>
  <c r="AU344" i="54"/>
  <c r="AZ345" i="54"/>
  <c r="AZ344" i="54"/>
  <c r="BD345" i="54"/>
  <c r="BD344" i="54"/>
  <c r="AV323" i="54"/>
  <c r="BA286" i="54"/>
  <c r="BA323" i="54" s="1"/>
  <c r="G299" i="54"/>
  <c r="G372" i="54" s="1"/>
  <c r="G373" i="54" s="1"/>
  <c r="K299" i="54"/>
  <c r="K372" i="54" s="1"/>
  <c r="K373" i="54" s="1"/>
  <c r="O299" i="54"/>
  <c r="O372" i="54" s="1"/>
  <c r="AA299" i="54"/>
  <c r="AA372" i="54" s="1"/>
  <c r="AA373" i="54" s="1"/>
  <c r="AB373" i="54"/>
  <c r="N373" i="54"/>
  <c r="M373" i="54"/>
  <c r="AV373" i="54" l="1"/>
  <c r="AN343" i="54"/>
  <c r="AN342" i="54"/>
  <c r="AN341" i="54"/>
  <c r="AN359" i="54"/>
  <c r="AN362" i="54"/>
  <c r="AN346" i="54"/>
  <c r="AN324" i="54"/>
  <c r="L341" i="54"/>
  <c r="L343" i="54"/>
  <c r="L342" i="54"/>
  <c r="L362" i="54"/>
  <c r="L346" i="54"/>
  <c r="L324" i="54"/>
  <c r="AJ62" i="54"/>
  <c r="AJ48" i="54"/>
  <c r="AJ353" i="54"/>
  <c r="AN383" i="54"/>
  <c r="AN382" i="54"/>
  <c r="AN361" i="54"/>
  <c r="AN319" i="54"/>
  <c r="AN311" i="54"/>
  <c r="AN380" i="54"/>
  <c r="AN19" i="54"/>
  <c r="AN331" i="54"/>
  <c r="AN381" i="54"/>
  <c r="AN378" i="54"/>
  <c r="AN376" i="54"/>
  <c r="AN377" i="54"/>
  <c r="AO343" i="54"/>
  <c r="AO342" i="54"/>
  <c r="AO341" i="54"/>
  <c r="AG346" i="54"/>
  <c r="AG343" i="54"/>
  <c r="AG342" i="54"/>
  <c r="AG341" i="54"/>
  <c r="AG324" i="54"/>
  <c r="AG362" i="54"/>
  <c r="D362" i="54"/>
  <c r="D343" i="54"/>
  <c r="D324" i="54"/>
  <c r="D342" i="54"/>
  <c r="D341" i="54"/>
  <c r="BD269" i="54"/>
  <c r="AY269" i="54"/>
  <c r="D346" i="54"/>
  <c r="AH341" i="54"/>
  <c r="AH343" i="54"/>
  <c r="AH342" i="54"/>
  <c r="AH181" i="54"/>
  <c r="AH332" i="54" s="1"/>
  <c r="J332" i="54"/>
  <c r="J211" i="54"/>
  <c r="J215" i="54" s="1"/>
  <c r="J220" i="54" s="1"/>
  <c r="BB373" i="54"/>
  <c r="AS373" i="54"/>
  <c r="AO179" i="54"/>
  <c r="AO298" i="54" s="1"/>
  <c r="BA373" i="54"/>
  <c r="AR373" i="54"/>
  <c r="AV305" i="54"/>
  <c r="AO324" i="54"/>
  <c r="AO323" i="54"/>
  <c r="AJ122" i="54"/>
  <c r="P79" i="54"/>
  <c r="AZ122" i="54"/>
  <c r="AZ351" i="54" s="1"/>
  <c r="AO369" i="54"/>
  <c r="AO105" i="54"/>
  <c r="AO368" i="54"/>
  <c r="AO301" i="54"/>
  <c r="BC57" i="54"/>
  <c r="AH25" i="54"/>
  <c r="AR369" i="54"/>
  <c r="AR360" i="54"/>
  <c r="AH317" i="54"/>
  <c r="P341" i="54"/>
  <c r="P324" i="54"/>
  <c r="P362" i="54"/>
  <c r="P346" i="54"/>
  <c r="P343" i="54"/>
  <c r="P342" i="54"/>
  <c r="AJ269" i="54"/>
  <c r="AF215" i="54"/>
  <c r="AG353" i="54"/>
  <c r="AG312" i="54"/>
  <c r="AG48" i="54"/>
  <c r="AG62" i="54"/>
  <c r="AK334" i="54"/>
  <c r="AK352" i="54"/>
  <c r="AK327" i="54"/>
  <c r="AK313" i="54"/>
  <c r="AK297" i="54"/>
  <c r="AK330" i="54" s="1"/>
  <c r="AK296" i="54"/>
  <c r="AK328" i="54" s="1"/>
  <c r="AK335" i="54"/>
  <c r="AK70" i="54"/>
  <c r="AK71" i="54"/>
  <c r="O41" i="54"/>
  <c r="BA269" i="54"/>
  <c r="O215" i="54"/>
  <c r="V373" i="54"/>
  <c r="AY373" i="54"/>
  <c r="AN371" i="54"/>
  <c r="AR386" i="54"/>
  <c r="G346" i="54"/>
  <c r="G343" i="54"/>
  <c r="G342" i="54"/>
  <c r="G341" i="54"/>
  <c r="G362" i="54"/>
  <c r="G324" i="54"/>
  <c r="U332" i="54"/>
  <c r="U211" i="54"/>
  <c r="U215" i="54" s="1"/>
  <c r="U220" i="54" s="1"/>
  <c r="AM332" i="54"/>
  <c r="AM211" i="54"/>
  <c r="AM215" i="54" s="1"/>
  <c r="AM220" i="54" s="1"/>
  <c r="AR350" i="54"/>
  <c r="AO286" i="54"/>
  <c r="I332" i="54"/>
  <c r="I211" i="54"/>
  <c r="I215" i="54" s="1"/>
  <c r="I220" i="54" s="1"/>
  <c r="L350" i="54"/>
  <c r="L305" i="54"/>
  <c r="AN386" i="54"/>
  <c r="AO128" i="54"/>
  <c r="BA122" i="54"/>
  <c r="BA351" i="54" s="1"/>
  <c r="BD359" i="54"/>
  <c r="D359" i="54"/>
  <c r="AR351" i="54"/>
  <c r="P360" i="54"/>
  <c r="P361" i="54" s="1"/>
  <c r="L19" i="54"/>
  <c r="L11" i="54"/>
  <c r="AO207" i="54"/>
  <c r="AL211" i="54"/>
  <c r="AL215" i="54" s="1"/>
  <c r="AL220" i="54" s="1"/>
  <c r="AO159" i="54"/>
  <c r="AH371" i="54"/>
  <c r="AH373" i="54" s="1"/>
  <c r="AS351" i="54"/>
  <c r="G359" i="54"/>
  <c r="AD351" i="54"/>
  <c r="AI369" i="54"/>
  <c r="AI360" i="54"/>
  <c r="AI105" i="54"/>
  <c r="D311" i="54"/>
  <c r="AO24" i="54"/>
  <c r="AN25" i="54"/>
  <c r="AY378" i="54"/>
  <c r="L381" i="54"/>
  <c r="AH359" i="54"/>
  <c r="S359" i="54"/>
  <c r="AO61" i="54"/>
  <c r="R353" i="54"/>
  <c r="R312" i="54"/>
  <c r="R48" i="54"/>
  <c r="R62" i="54"/>
  <c r="AA382" i="54"/>
  <c r="AA380" i="54"/>
  <c r="AA378" i="54"/>
  <c r="AA381" i="54"/>
  <c r="AA377" i="54"/>
  <c r="AA376" i="54"/>
  <c r="AA383" i="54"/>
  <c r="AA361" i="54"/>
  <c r="AA331" i="54"/>
  <c r="AA319" i="54"/>
  <c r="AA66" i="54"/>
  <c r="AA311" i="54"/>
  <c r="AA32" i="54"/>
  <c r="L380" i="54"/>
  <c r="BC369" i="54"/>
  <c r="BC360" i="54"/>
  <c r="BB364" i="54"/>
  <c r="AO56" i="54"/>
  <c r="AK353" i="54"/>
  <c r="AK312" i="54"/>
  <c r="AK48" i="54"/>
  <c r="BC64" i="54"/>
  <c r="AN64" i="54"/>
  <c r="AN57" i="54" s="1"/>
  <c r="AK62" i="54"/>
  <c r="AJ57" i="54"/>
  <c r="AM383" i="54"/>
  <c r="AM382" i="54"/>
  <c r="AM380" i="54"/>
  <c r="AM378" i="54"/>
  <c r="AM376" i="54"/>
  <c r="AM381" i="54"/>
  <c r="AM377" i="54"/>
  <c r="AM361" i="54"/>
  <c r="AM331" i="54"/>
  <c r="AM319" i="54"/>
  <c r="AM311" i="54"/>
  <c r="AM41" i="54"/>
  <c r="AM66" i="54"/>
  <c r="AM25" i="54"/>
  <c r="Y383" i="54"/>
  <c r="Y382" i="54"/>
  <c r="Y380" i="54"/>
  <c r="Y378" i="54"/>
  <c r="Y381" i="54"/>
  <c r="Y376" i="54"/>
  <c r="Y377" i="54"/>
  <c r="Y361" i="54"/>
  <c r="Y331" i="54"/>
  <c r="Y319" i="54"/>
  <c r="Y311" i="54"/>
  <c r="Y66" i="54"/>
  <c r="Y25" i="54"/>
  <c r="I381" i="54"/>
  <c r="I380" i="54"/>
  <c r="I382" i="54"/>
  <c r="I378" i="54"/>
  <c r="I376" i="54"/>
  <c r="I377" i="54"/>
  <c r="I383" i="54"/>
  <c r="I361" i="54"/>
  <c r="I331" i="54"/>
  <c r="I319" i="54"/>
  <c r="I311" i="54"/>
  <c r="I66" i="54"/>
  <c r="I19" i="54"/>
  <c r="I25" i="54"/>
  <c r="AT379" i="54"/>
  <c r="AW386" i="54"/>
  <c r="BD122" i="54"/>
  <c r="BD351" i="54" s="1"/>
  <c r="AW359" i="54"/>
  <c r="BC105" i="54"/>
  <c r="BB369" i="54"/>
  <c r="BB360" i="54"/>
  <c r="J353" i="54"/>
  <c r="J312" i="54"/>
  <c r="J48" i="54"/>
  <c r="J62" i="54"/>
  <c r="H383" i="54"/>
  <c r="H382" i="54"/>
  <c r="H381" i="54"/>
  <c r="H380" i="54"/>
  <c r="H378" i="54"/>
  <c r="H377" i="54"/>
  <c r="H376" i="54"/>
  <c r="H361" i="54"/>
  <c r="H331" i="54"/>
  <c r="H311" i="54"/>
  <c r="H319" i="54"/>
  <c r="H66" i="54"/>
  <c r="H32" i="54"/>
  <c r="AG41" i="54"/>
  <c r="L41" i="54"/>
  <c r="AG379" i="54"/>
  <c r="L379" i="54"/>
  <c r="L32" i="54"/>
  <c r="R25" i="54"/>
  <c r="AY25" i="54"/>
  <c r="L376" i="54"/>
  <c r="BB181" i="54"/>
  <c r="BB332" i="54" s="1"/>
  <c r="O359" i="54"/>
  <c r="AJ43" i="54"/>
  <c r="U381" i="54"/>
  <c r="U383" i="54"/>
  <c r="U380" i="54"/>
  <c r="U382" i="54"/>
  <c r="U376" i="54"/>
  <c r="U378" i="54"/>
  <c r="U377" i="54"/>
  <c r="U361" i="54"/>
  <c r="U331" i="54"/>
  <c r="U319" i="54"/>
  <c r="U311" i="54"/>
  <c r="U66" i="54"/>
  <c r="U32" i="54"/>
  <c r="AY331" i="54"/>
  <c r="H19" i="54"/>
  <c r="Z334" i="54"/>
  <c r="T352" i="54"/>
  <c r="T354" i="54"/>
  <c r="T327" i="54"/>
  <c r="T335" i="54"/>
  <c r="T334" i="54"/>
  <c r="T313" i="54"/>
  <c r="T296" i="54"/>
  <c r="T328" i="54" s="1"/>
  <c r="T70" i="54"/>
  <c r="T71" i="54"/>
  <c r="T297" i="54"/>
  <c r="T330" i="54" s="1"/>
  <c r="G25" i="54"/>
  <c r="AZ64" i="54"/>
  <c r="Q41" i="54"/>
  <c r="Q25" i="54"/>
  <c r="AU350" i="54"/>
  <c r="AO317" i="54"/>
  <c r="S332" i="54"/>
  <c r="S211" i="54"/>
  <c r="S215" i="54" s="1"/>
  <c r="S220" i="54" s="1"/>
  <c r="D332" i="54"/>
  <c r="BD181" i="54"/>
  <c r="BD332" i="54" s="1"/>
  <c r="L181" i="54"/>
  <c r="L332" i="54" s="1"/>
  <c r="D211" i="54"/>
  <c r="AW332" i="54"/>
  <c r="AR332" i="54"/>
  <c r="AY181" i="54"/>
  <c r="AY332" i="54" s="1"/>
  <c r="AO371" i="54"/>
  <c r="AO370" i="54"/>
  <c r="BA105" i="54"/>
  <c r="AD130" i="54"/>
  <c r="AH79" i="54"/>
  <c r="AI79" i="54"/>
  <c r="O81" i="54"/>
  <c r="AZ79" i="54"/>
  <c r="AY382" i="54"/>
  <c r="AY361" i="54"/>
  <c r="AY319" i="54"/>
  <c r="AY311" i="54"/>
  <c r="BC80" i="54"/>
  <c r="AN379" i="54"/>
  <c r="AO31" i="54"/>
  <c r="AN32" i="54"/>
  <c r="AD383" i="54"/>
  <c r="AD382" i="54"/>
  <c r="AD381" i="54"/>
  <c r="AD380" i="54"/>
  <c r="AD378" i="54"/>
  <c r="AD377" i="54"/>
  <c r="AD376" i="54"/>
  <c r="AD331" i="54"/>
  <c r="AD311" i="54"/>
  <c r="AD319" i="54"/>
  <c r="BA43" i="54"/>
  <c r="AD66" i="54"/>
  <c r="AD41" i="54"/>
  <c r="AD19" i="54"/>
  <c r="AD25" i="54"/>
  <c r="AD361" i="54"/>
  <c r="O383" i="54"/>
  <c r="O382" i="54"/>
  <c r="O378" i="54"/>
  <c r="O376" i="54"/>
  <c r="O377" i="54"/>
  <c r="O381" i="54"/>
  <c r="O380" i="54"/>
  <c r="O361" i="54"/>
  <c r="O331" i="54"/>
  <c r="O319" i="54"/>
  <c r="O311" i="54"/>
  <c r="AH43" i="54"/>
  <c r="O66" i="54"/>
  <c r="AZ43" i="54"/>
  <c r="O32" i="54"/>
  <c r="AI43" i="54"/>
  <c r="O25" i="54"/>
  <c r="AH379" i="54"/>
  <c r="AH32" i="54"/>
  <c r="BD105" i="54"/>
  <c r="AU369" i="54"/>
  <c r="U353" i="54"/>
  <c r="U312" i="54"/>
  <c r="U57" i="54"/>
  <c r="U48" i="54"/>
  <c r="AL383" i="54"/>
  <c r="AL382" i="54"/>
  <c r="AL381" i="54"/>
  <c r="AL380" i="54"/>
  <c r="AL378" i="54"/>
  <c r="AL377" i="54"/>
  <c r="AL376" i="54"/>
  <c r="AL361" i="54"/>
  <c r="AL331" i="54"/>
  <c r="AL319" i="54"/>
  <c r="AL311" i="54"/>
  <c r="AL66" i="54"/>
  <c r="AL41" i="54"/>
  <c r="BC41" i="54" s="1"/>
  <c r="AL32" i="54"/>
  <c r="AL25" i="54"/>
  <c r="BC25" i="54" s="1"/>
  <c r="AL19" i="54"/>
  <c r="BC209" i="54"/>
  <c r="AC346" i="54"/>
  <c r="AC343" i="54"/>
  <c r="AC342" i="54"/>
  <c r="AC362" i="54"/>
  <c r="AC341" i="54"/>
  <c r="AC324" i="54"/>
  <c r="L298" i="54"/>
  <c r="R362" i="54"/>
  <c r="R346" i="54"/>
  <c r="R343" i="54"/>
  <c r="R342" i="54"/>
  <c r="R324" i="54"/>
  <c r="R341" i="54"/>
  <c r="BA209" i="54"/>
  <c r="AF373" i="54"/>
  <c r="AG359" i="54"/>
  <c r="AZ181" i="54"/>
  <c r="AZ332" i="54" s="1"/>
  <c r="F332" i="54"/>
  <c r="F211" i="54"/>
  <c r="F215" i="54" s="1"/>
  <c r="F220" i="54" s="1"/>
  <c r="AT371" i="54"/>
  <c r="AT373" i="54" s="1"/>
  <c r="L371" i="54"/>
  <c r="L373" i="54" s="1"/>
  <c r="P359" i="54"/>
  <c r="BC196" i="54"/>
  <c r="AN196" i="54"/>
  <c r="AO196" i="54" s="1"/>
  <c r="P211" i="54"/>
  <c r="AW371" i="54"/>
  <c r="AW373" i="54" s="1"/>
  <c r="AJ373" i="54"/>
  <c r="L386" i="54"/>
  <c r="Q362" i="54"/>
  <c r="Q346" i="54"/>
  <c r="Q343" i="54"/>
  <c r="Q342" i="54"/>
  <c r="Q341" i="54"/>
  <c r="Q324" i="54"/>
  <c r="L209" i="54"/>
  <c r="BD209" i="54"/>
  <c r="BA298" i="54"/>
  <c r="AI373" i="54"/>
  <c r="BC386" i="54"/>
  <c r="L359" i="54"/>
  <c r="AN299" i="54"/>
  <c r="AN372" i="54" s="1"/>
  <c r="AZ196" i="54"/>
  <c r="AH369" i="54"/>
  <c r="AH105" i="54"/>
  <c r="AS369" i="54"/>
  <c r="AS360" i="54"/>
  <c r="G312" i="54"/>
  <c r="BD57" i="54"/>
  <c r="AH324" i="54"/>
  <c r="L318" i="54"/>
  <c r="AI19" i="54"/>
  <c r="AY381" i="54"/>
  <c r="BA80" i="54"/>
  <c r="AH80" i="54"/>
  <c r="BD80" i="54" s="1"/>
  <c r="D353" i="54"/>
  <c r="BD64" i="54"/>
  <c r="L64" i="54"/>
  <c r="D48" i="54"/>
  <c r="D62" i="54"/>
  <c r="D66" i="54"/>
  <c r="AY64" i="54"/>
  <c r="D312" i="54"/>
  <c r="Q382" i="54"/>
  <c r="Q378" i="54"/>
  <c r="Q377" i="54"/>
  <c r="Q376" i="54"/>
  <c r="Q383" i="54"/>
  <c r="Q381" i="54"/>
  <c r="Q380" i="54"/>
  <c r="Q331" i="54"/>
  <c r="Q319" i="54"/>
  <c r="Q361" i="54"/>
  <c r="Q311" i="54"/>
  <c r="Q66" i="54"/>
  <c r="Q32" i="54"/>
  <c r="BB122" i="54"/>
  <c r="BB351" i="54" s="1"/>
  <c r="BB80" i="54"/>
  <c r="AL81" i="54"/>
  <c r="BC81" i="54" s="1"/>
  <c r="BA64" i="54"/>
  <c r="AH41" i="54"/>
  <c r="S380" i="54"/>
  <c r="S381" i="54"/>
  <c r="S378" i="54"/>
  <c r="S383" i="54"/>
  <c r="S382" i="54"/>
  <c r="S376" i="54"/>
  <c r="S377" i="54"/>
  <c r="S361" i="54"/>
  <c r="S319" i="54"/>
  <c r="S311" i="54"/>
  <c r="S331" i="54"/>
  <c r="S66" i="54"/>
  <c r="AJ66" i="54" s="1"/>
  <c r="S41" i="54"/>
  <c r="S25" i="54"/>
  <c r="E383" i="54"/>
  <c r="E381" i="54"/>
  <c r="E380" i="54"/>
  <c r="E378" i="54"/>
  <c r="E382" i="54"/>
  <c r="E376" i="54"/>
  <c r="E361" i="54"/>
  <c r="E331" i="54"/>
  <c r="E319" i="54"/>
  <c r="E377" i="54"/>
  <c r="E311" i="54"/>
  <c r="E66" i="54"/>
  <c r="E41" i="54"/>
  <c r="E19" i="54"/>
  <c r="E25" i="54"/>
  <c r="AD379" i="54"/>
  <c r="AG19" i="54"/>
  <c r="K332" i="54"/>
  <c r="K211" i="54"/>
  <c r="K215" i="54" s="1"/>
  <c r="K220" i="54" s="1"/>
  <c r="AY359" i="54"/>
  <c r="AF130" i="54"/>
  <c r="BB105" i="54"/>
  <c r="P352" i="54"/>
  <c r="P335" i="54"/>
  <c r="P327" i="54"/>
  <c r="P334" i="54"/>
  <c r="P313" i="54"/>
  <c r="P297" i="54"/>
  <c r="P330" i="54" s="1"/>
  <c r="P70" i="54"/>
  <c r="P296" i="54"/>
  <c r="P328" i="54" s="1"/>
  <c r="P71" i="54"/>
  <c r="F353" i="54"/>
  <c r="F312" i="54"/>
  <c r="F48" i="54"/>
  <c r="F62" i="54"/>
  <c r="BD43" i="54"/>
  <c r="AC41" i="54"/>
  <c r="BB41" i="54" s="1"/>
  <c r="AY32" i="54"/>
  <c r="L25" i="54"/>
  <c r="O19" i="54"/>
  <c r="BC19" i="54"/>
  <c r="T362" i="54"/>
  <c r="T346" i="54"/>
  <c r="T342" i="54"/>
  <c r="T341" i="54"/>
  <c r="T324" i="54"/>
  <c r="T343" i="54"/>
  <c r="BB209" i="54"/>
  <c r="AW351" i="54"/>
  <c r="AY369" i="54"/>
  <c r="AY360" i="54"/>
  <c r="AH364" i="54"/>
  <c r="V353" i="54"/>
  <c r="V312" i="54"/>
  <c r="V48" i="54"/>
  <c r="V62" i="54"/>
  <c r="V66" i="54"/>
  <c r="K382" i="54"/>
  <c r="K378" i="54"/>
  <c r="K383" i="54"/>
  <c r="K377" i="54"/>
  <c r="K376" i="54"/>
  <c r="K381" i="54"/>
  <c r="K380" i="54"/>
  <c r="K361" i="54"/>
  <c r="K331" i="54"/>
  <c r="K319" i="54"/>
  <c r="K311" i="54"/>
  <c r="K66" i="54"/>
  <c r="K19" i="54"/>
  <c r="K32" i="54"/>
  <c r="AY380" i="54"/>
  <c r="S19" i="54"/>
  <c r="Z365" i="54"/>
  <c r="Z333" i="54"/>
  <c r="Z329" i="54"/>
  <c r="Z300" i="54"/>
  <c r="Z228" i="54"/>
  <c r="Z243" i="54" s="1"/>
  <c r="Z72" i="54"/>
  <c r="BC43" i="54"/>
  <c r="BC379" i="54" s="1"/>
  <c r="T311" i="54"/>
  <c r="I32" i="54"/>
  <c r="AO113" i="54"/>
  <c r="AO359" i="54" s="1"/>
  <c r="AD32" i="54"/>
  <c r="AH64" i="54"/>
  <c r="F66" i="54"/>
  <c r="AY11" i="54"/>
  <c r="AY383" i="54" s="1"/>
  <c r="AO345" i="54"/>
  <c r="AO344" i="54"/>
  <c r="AG332" i="54"/>
  <c r="AG211" i="54"/>
  <c r="AG215" i="54" s="1"/>
  <c r="AG220" i="54" s="1"/>
  <c r="AT298" i="54"/>
  <c r="AE332" i="54"/>
  <c r="AE211" i="54"/>
  <c r="AE215" i="54" s="1"/>
  <c r="AE220" i="54" s="1"/>
  <c r="AF362" i="54"/>
  <c r="AF346" i="54"/>
  <c r="AF343" i="54"/>
  <c r="AF342" i="54"/>
  <c r="AF341" i="54"/>
  <c r="AF324" i="54"/>
  <c r="BB269" i="54"/>
  <c r="BB359" i="54" s="1"/>
  <c r="U346" i="54"/>
  <c r="U343" i="54"/>
  <c r="U342" i="54"/>
  <c r="U341" i="54"/>
  <c r="U324" i="54"/>
  <c r="U362" i="54"/>
  <c r="AH298" i="54"/>
  <c r="AM353" i="54"/>
  <c r="AM312" i="54"/>
  <c r="AM48" i="54"/>
  <c r="AM62" i="54"/>
  <c r="AO318" i="54"/>
  <c r="AZ350" i="54"/>
  <c r="R383" i="54"/>
  <c r="R382" i="54"/>
  <c r="R381" i="54"/>
  <c r="R380" i="54"/>
  <c r="R377" i="54"/>
  <c r="R361" i="54"/>
  <c r="R378" i="54"/>
  <c r="R376" i="54"/>
  <c r="R331" i="54"/>
  <c r="R311" i="54"/>
  <c r="R319" i="54"/>
  <c r="R66" i="54"/>
  <c r="R32" i="54"/>
  <c r="AL379" i="54"/>
  <c r="R379" i="54"/>
  <c r="H353" i="54"/>
  <c r="H312" i="54"/>
  <c r="H48" i="54"/>
  <c r="H62" i="54"/>
  <c r="AF383" i="54"/>
  <c r="AF382" i="54"/>
  <c r="AF381" i="54"/>
  <c r="AF380" i="54"/>
  <c r="AF376" i="54"/>
  <c r="AF377" i="54"/>
  <c r="AF378" i="54"/>
  <c r="AF361" i="54"/>
  <c r="AF331" i="54"/>
  <c r="AF319" i="54"/>
  <c r="AF66" i="54"/>
  <c r="AF311" i="54"/>
  <c r="BB43" i="54"/>
  <c r="AF32" i="54"/>
  <c r="AU379" i="54"/>
  <c r="AF19" i="54"/>
  <c r="AI130" i="54"/>
  <c r="AH130" i="54"/>
  <c r="AO130" i="54" s="1"/>
  <c r="AZ130" i="54"/>
  <c r="J352" i="54"/>
  <c r="J334" i="54"/>
  <c r="J335" i="54"/>
  <c r="J327" i="54"/>
  <c r="J297" i="54"/>
  <c r="J330" i="54" s="1"/>
  <c r="J296" i="54"/>
  <c r="J328" i="54" s="1"/>
  <c r="J313" i="54"/>
  <c r="J70" i="54"/>
  <c r="J71" i="54"/>
  <c r="Y346" i="54"/>
  <c r="Y343" i="54"/>
  <c r="Y342" i="54"/>
  <c r="Y362" i="54"/>
  <c r="Y324" i="54"/>
  <c r="Y341" i="54"/>
  <c r="AC332" i="54"/>
  <c r="AC211" i="54"/>
  <c r="AC215" i="54" s="1"/>
  <c r="AC220" i="54" s="1"/>
  <c r="AO203" i="54"/>
  <c r="AO346" i="54"/>
  <c r="S346" i="54"/>
  <c r="S343" i="54"/>
  <c r="S342" i="54"/>
  <c r="S362" i="54"/>
  <c r="S341" i="54"/>
  <c r="S324" i="54"/>
  <c r="BB196" i="54"/>
  <c r="AH346" i="54"/>
  <c r="O362" i="54"/>
  <c r="O346" i="54"/>
  <c r="O343" i="54"/>
  <c r="O342" i="54"/>
  <c r="O341" i="54"/>
  <c r="O324" i="54"/>
  <c r="AZ269" i="54"/>
  <c r="AZ359" i="54" s="1"/>
  <c r="AI269" i="54"/>
  <c r="AK332" i="54"/>
  <c r="AK211" i="54"/>
  <c r="AN181" i="54"/>
  <c r="AV332" i="54"/>
  <c r="BC181" i="54"/>
  <c r="BC332" i="54" s="1"/>
  <c r="AO362" i="54"/>
  <c r="AK362" i="54"/>
  <c r="AK346" i="54"/>
  <c r="AK343" i="54"/>
  <c r="AK342" i="54"/>
  <c r="AK341" i="54"/>
  <c r="AK324" i="54"/>
  <c r="BC269" i="54"/>
  <c r="H362" i="54"/>
  <c r="H342" i="54"/>
  <c r="H324" i="54"/>
  <c r="H346" i="54"/>
  <c r="H341" i="54"/>
  <c r="H343" i="54"/>
  <c r="AI209" i="54"/>
  <c r="AH209" i="54"/>
  <c r="AO209" i="54" s="1"/>
  <c r="AZ209" i="54"/>
  <c r="AT359" i="54"/>
  <c r="AI181" i="54"/>
  <c r="AI332" i="54" s="1"/>
  <c r="AN298" i="54"/>
  <c r="BC373" i="54"/>
  <c r="BD369" i="54"/>
  <c r="BD360" i="54"/>
  <c r="L369" i="54"/>
  <c r="L360" i="54"/>
  <c r="L105" i="54"/>
  <c r="AM362" i="54"/>
  <c r="AM346" i="54"/>
  <c r="AM343" i="54"/>
  <c r="AM342" i="54"/>
  <c r="AM341" i="54"/>
  <c r="AM324" i="54"/>
  <c r="K362" i="54"/>
  <c r="K346" i="54"/>
  <c r="K343" i="54"/>
  <c r="K342" i="54"/>
  <c r="K341" i="54"/>
  <c r="K324" i="54"/>
  <c r="BA350" i="54"/>
  <c r="AH350" i="54"/>
  <c r="AD211" i="54"/>
  <c r="AI211" i="54" s="1"/>
  <c r="AD332" i="54"/>
  <c r="BA181" i="54"/>
  <c r="BA332" i="54" s="1"/>
  <c r="AT332" i="54"/>
  <c r="AS298" i="54"/>
  <c r="H332" i="54"/>
  <c r="H211" i="54"/>
  <c r="H215" i="54" s="1"/>
  <c r="H220" i="54" s="1"/>
  <c r="BD350" i="54"/>
  <c r="AY386" i="54"/>
  <c r="AK359" i="54"/>
  <c r="H359" i="54"/>
  <c r="AI305" i="54"/>
  <c r="AW369" i="54"/>
  <c r="AW360" i="54"/>
  <c r="AF379" i="54"/>
  <c r="AY376" i="54"/>
  <c r="AE362" i="54"/>
  <c r="AE346" i="54"/>
  <c r="AE343" i="54"/>
  <c r="AE342" i="54"/>
  <c r="AE341" i="54"/>
  <c r="AE324" i="54"/>
  <c r="AH196" i="54"/>
  <c r="BD196" i="54"/>
  <c r="L196" i="54"/>
  <c r="AY196" i="54"/>
  <c r="BD373" i="54"/>
  <c r="AT350" i="54"/>
  <c r="AH122" i="54"/>
  <c r="AH351" i="54" s="1"/>
  <c r="AO384" i="54"/>
  <c r="AO351" i="54"/>
  <c r="AO305" i="54"/>
  <c r="AD81" i="54"/>
  <c r="BA79" i="54"/>
  <c r="AZ369" i="54"/>
  <c r="AZ360" i="54"/>
  <c r="AG383" i="54"/>
  <c r="AG382" i="54"/>
  <c r="AG378" i="54"/>
  <c r="AG381" i="54"/>
  <c r="AG380" i="54"/>
  <c r="AG377" i="54"/>
  <c r="AG361" i="54"/>
  <c r="AG376" i="54"/>
  <c r="AG331" i="54"/>
  <c r="AG319" i="54"/>
  <c r="AG311" i="54"/>
  <c r="AG32" i="54"/>
  <c r="AG66" i="54"/>
  <c r="L383" i="54"/>
  <c r="L382" i="54"/>
  <c r="L361" i="54"/>
  <c r="L311" i="54"/>
  <c r="L319" i="54"/>
  <c r="AR382" i="54"/>
  <c r="AR361" i="54"/>
  <c r="AR319" i="54"/>
  <c r="AR311" i="54"/>
  <c r="AO40" i="54"/>
  <c r="AN41" i="54"/>
  <c r="BB379" i="54"/>
  <c r="L378" i="54"/>
  <c r="I353" i="54"/>
  <c r="I312" i="54"/>
  <c r="I57" i="54"/>
  <c r="I48" i="54"/>
  <c r="I62" i="54"/>
  <c r="AC353" i="54"/>
  <c r="AC312" i="54"/>
  <c r="AC48" i="54"/>
  <c r="AC62" i="54"/>
  <c r="G383" i="54"/>
  <c r="G381" i="54"/>
  <c r="G380" i="54"/>
  <c r="G378" i="54"/>
  <c r="G382" i="54"/>
  <c r="G376" i="54"/>
  <c r="G377" i="54"/>
  <c r="G331" i="54"/>
  <c r="G319" i="54"/>
  <c r="G311" i="54"/>
  <c r="G361" i="54"/>
  <c r="G66" i="54"/>
  <c r="G32" i="54"/>
  <c r="AR379" i="54"/>
  <c r="AJ350" i="54"/>
  <c r="AU359" i="54"/>
  <c r="Q359" i="54"/>
  <c r="K81" i="54"/>
  <c r="E353" i="54"/>
  <c r="E312" i="54"/>
  <c r="E57" i="54"/>
  <c r="AY57" i="54" s="1"/>
  <c r="E48" i="54"/>
  <c r="BD41" i="54"/>
  <c r="AI41" i="54"/>
  <c r="AR380" i="54"/>
  <c r="AR377" i="54"/>
  <c r="AZ386" i="54"/>
  <c r="AO122" i="54"/>
  <c r="AW305" i="54"/>
  <c r="AS305" i="54"/>
  <c r="BA369" i="54"/>
  <c r="BA360" i="54"/>
  <c r="AF81" i="54"/>
  <c r="BB79" i="54"/>
  <c r="D81" i="54"/>
  <c r="AY79" i="54"/>
  <c r="L79" i="54"/>
  <c r="AO79" i="54" s="1"/>
  <c r="AF353" i="54"/>
  <c r="AF312" i="54"/>
  <c r="BB64" i="54"/>
  <c r="AF57" i="54"/>
  <c r="AF48" i="54"/>
  <c r="U62" i="54"/>
  <c r="BA62" i="54" s="1"/>
  <c r="AT353" i="54"/>
  <c r="AC381" i="54"/>
  <c r="AC378" i="54"/>
  <c r="AC383" i="54"/>
  <c r="AC382" i="54"/>
  <c r="AC377" i="54"/>
  <c r="AC376" i="54"/>
  <c r="AC380" i="54"/>
  <c r="AC361" i="54"/>
  <c r="AC331" i="54"/>
  <c r="AC319" i="54"/>
  <c r="AC311" i="54"/>
  <c r="AC66" i="54"/>
  <c r="AC32" i="54"/>
  <c r="AS379" i="54"/>
  <c r="AY379" i="54"/>
  <c r="BD25" i="54"/>
  <c r="AC25" i="54"/>
  <c r="BB25" i="54" s="1"/>
  <c r="AR378" i="54"/>
  <c r="AR383" i="54"/>
  <c r="Z362" i="54"/>
  <c r="Z346" i="54"/>
  <c r="Z343" i="54"/>
  <c r="Z324" i="54"/>
  <c r="Z341" i="54"/>
  <c r="Z342" i="54"/>
  <c r="BB350" i="54"/>
  <c r="AY130" i="54"/>
  <c r="BD130" i="54"/>
  <c r="L130" i="54"/>
  <c r="Y359" i="54"/>
  <c r="P312" i="54"/>
  <c r="AG57" i="54"/>
  <c r="H57" i="54"/>
  <c r="P311" i="54"/>
  <c r="BD379" i="54"/>
  <c r="Y41" i="54"/>
  <c r="AE352" i="54"/>
  <c r="AE335" i="54"/>
  <c r="AE334" i="54"/>
  <c r="AE327" i="54"/>
  <c r="AE313" i="54"/>
  <c r="AE297" i="54"/>
  <c r="AE330" i="54" s="1"/>
  <c r="AE296" i="54"/>
  <c r="AE328" i="54" s="1"/>
  <c r="AE70" i="54"/>
  <c r="AE71" i="54"/>
  <c r="AE383" i="54"/>
  <c r="AA19" i="54"/>
  <c r="G41" i="54"/>
  <c r="AZ80" i="54"/>
  <c r="AI64" i="54"/>
  <c r="AA25" i="54"/>
  <c r="Y19" i="54"/>
  <c r="AZ105" i="54"/>
  <c r="K312" i="54"/>
  <c r="AM19" i="54"/>
  <c r="AV335" i="54" l="1"/>
  <c r="AV334" i="54"/>
  <c r="AV327" i="54"/>
  <c r="AV313" i="54"/>
  <c r="AV297" i="54"/>
  <c r="AV330" i="54" s="1"/>
  <c r="AV296" i="54"/>
  <c r="AV328" i="54" s="1"/>
  <c r="AJ313" i="54"/>
  <c r="AJ297" i="54"/>
  <c r="AJ330" i="54" s="1"/>
  <c r="AJ296" i="54"/>
  <c r="AJ328" i="54" s="1"/>
  <c r="AJ327" i="54"/>
  <c r="AJ71" i="54"/>
  <c r="AI312" i="54"/>
  <c r="AI48" i="54"/>
  <c r="AI353" i="54"/>
  <c r="AI57" i="54"/>
  <c r="AN332" i="54"/>
  <c r="AO181" i="54"/>
  <c r="AO332" i="54" s="1"/>
  <c r="AY41" i="54"/>
  <c r="E352" i="54"/>
  <c r="E335" i="54"/>
  <c r="E334" i="54"/>
  <c r="E327" i="54"/>
  <c r="E313" i="54"/>
  <c r="E297" i="54"/>
  <c r="E330" i="54" s="1"/>
  <c r="E296" i="54"/>
  <c r="E328" i="54" s="1"/>
  <c r="E71" i="54"/>
  <c r="E70" i="54"/>
  <c r="D354" i="54"/>
  <c r="D334" i="54"/>
  <c r="D327" i="54"/>
  <c r="D352" i="54"/>
  <c r="D335" i="54"/>
  <c r="D313" i="54"/>
  <c r="D296" i="54"/>
  <c r="D328" i="54" s="1"/>
  <c r="D70" i="54"/>
  <c r="AY66" i="54"/>
  <c r="D297" i="54"/>
  <c r="D330" i="54" s="1"/>
  <c r="D71" i="54"/>
  <c r="BD66" i="54"/>
  <c r="L66" i="54"/>
  <c r="L312" i="54"/>
  <c r="L62" i="54"/>
  <c r="L353" i="54"/>
  <c r="L48" i="54"/>
  <c r="P215" i="54"/>
  <c r="AJ211" i="54"/>
  <c r="AZ32" i="54"/>
  <c r="BA32" i="54"/>
  <c r="AD352" i="54"/>
  <c r="AD335" i="54"/>
  <c r="AD354" i="54"/>
  <c r="AD334" i="54"/>
  <c r="AD327" i="54"/>
  <c r="AD313" i="54"/>
  <c r="AD297" i="54"/>
  <c r="AD330" i="54" s="1"/>
  <c r="AD71" i="54"/>
  <c r="BA66" i="54"/>
  <c r="AD296" i="54"/>
  <c r="AD328" i="54" s="1"/>
  <c r="AD70" i="54"/>
  <c r="AW350" i="54"/>
  <c r="AZ57" i="54"/>
  <c r="T365" i="54"/>
  <c r="T333" i="54"/>
  <c r="T329" i="54"/>
  <c r="T300" i="54"/>
  <c r="T228" i="54"/>
  <c r="T243" i="54" s="1"/>
  <c r="T72" i="54"/>
  <c r="U352" i="54"/>
  <c r="U335" i="54"/>
  <c r="U334" i="54"/>
  <c r="U327" i="54"/>
  <c r="U313" i="54"/>
  <c r="U297" i="54"/>
  <c r="U330" i="54" s="1"/>
  <c r="U296" i="54"/>
  <c r="U328" i="54" s="1"/>
  <c r="U71" i="54"/>
  <c r="U70" i="54"/>
  <c r="AJ383" i="54"/>
  <c r="AJ382" i="54"/>
  <c r="AJ311" i="54"/>
  <c r="AJ319" i="54"/>
  <c r="AJ377" i="54"/>
  <c r="AJ25" i="54"/>
  <c r="AJ376" i="54"/>
  <c r="AJ381" i="54"/>
  <c r="AJ380" i="54"/>
  <c r="AJ378" i="54"/>
  <c r="AJ331" i="54"/>
  <c r="I352" i="54"/>
  <c r="I335" i="54"/>
  <c r="I334" i="54"/>
  <c r="I327" i="54"/>
  <c r="I297" i="54"/>
  <c r="I330" i="54" s="1"/>
  <c r="I296" i="54"/>
  <c r="I328" i="54" s="1"/>
  <c r="I71" i="54"/>
  <c r="I70" i="54"/>
  <c r="I313" i="54"/>
  <c r="BC312" i="54"/>
  <c r="BC353" i="54"/>
  <c r="AH211" i="54"/>
  <c r="AH215" i="54" s="1"/>
  <c r="BA48" i="54"/>
  <c r="AK365" i="54"/>
  <c r="AK333" i="54"/>
  <c r="AK329" i="54"/>
  <c r="AK228" i="54"/>
  <c r="AK72" i="54"/>
  <c r="AJ343" i="54"/>
  <c r="AJ342" i="54"/>
  <c r="AJ341" i="54"/>
  <c r="AJ346" i="54"/>
  <c r="AJ359" i="54"/>
  <c r="AJ362" i="54"/>
  <c r="AJ324" i="54"/>
  <c r="BB62" i="54"/>
  <c r="AO360" i="54"/>
  <c r="AJ351" i="54"/>
  <c r="AJ360" i="54"/>
  <c r="AJ361" i="54" s="1"/>
  <c r="AO350" i="54"/>
  <c r="AU351" i="54"/>
  <c r="AJ312" i="54"/>
  <c r="AE365" i="54"/>
  <c r="AE333" i="54"/>
  <c r="AE329" i="54"/>
  <c r="AE228" i="54"/>
  <c r="AE243" i="54" s="1"/>
  <c r="AE72" i="54"/>
  <c r="AE300" i="54"/>
  <c r="AU312" i="54"/>
  <c r="AU353" i="54"/>
  <c r="G352" i="54"/>
  <c r="G335" i="54"/>
  <c r="G334" i="54"/>
  <c r="G327" i="54"/>
  <c r="G313" i="54"/>
  <c r="G297" i="54"/>
  <c r="G330" i="54" s="1"/>
  <c r="G296" i="54"/>
  <c r="G328" i="54" s="1"/>
  <c r="G71" i="54"/>
  <c r="G70" i="54"/>
  <c r="AS343" i="54"/>
  <c r="AS342" i="54"/>
  <c r="AS341" i="54"/>
  <c r="AS324" i="54"/>
  <c r="AS362" i="54"/>
  <c r="AS346" i="54"/>
  <c r="BB32" i="54"/>
  <c r="AH312" i="54"/>
  <c r="AH48" i="54"/>
  <c r="AH353" i="54"/>
  <c r="BD383" i="54"/>
  <c r="BD382" i="54"/>
  <c r="BD361" i="54"/>
  <c r="BD319" i="54"/>
  <c r="BD311" i="54"/>
  <c r="BD19" i="54"/>
  <c r="BD377" i="54"/>
  <c r="BD376" i="54"/>
  <c r="BD381" i="54"/>
  <c r="BD380" i="54"/>
  <c r="BD378" i="54"/>
  <c r="BD331" i="54"/>
  <c r="AV382" i="54"/>
  <c r="AV383" i="54"/>
  <c r="AV361" i="54"/>
  <c r="AV311" i="54"/>
  <c r="AV319" i="54"/>
  <c r="AV376" i="54"/>
  <c r="AV381" i="54"/>
  <c r="AV380" i="54"/>
  <c r="AV378" i="54"/>
  <c r="AV377" i="54"/>
  <c r="AV331" i="54"/>
  <c r="AS359" i="54"/>
  <c r="BB48" i="54"/>
  <c r="BC343" i="54"/>
  <c r="BC342" i="54"/>
  <c r="BC341" i="54"/>
  <c r="BC324" i="54"/>
  <c r="BC362" i="54"/>
  <c r="BC346" i="54"/>
  <c r="BC211" i="54"/>
  <c r="AN211" i="54"/>
  <c r="AK215" i="54"/>
  <c r="AZ343" i="54"/>
  <c r="AZ342" i="54"/>
  <c r="AZ341" i="54"/>
  <c r="AZ362" i="54"/>
  <c r="AZ346" i="54"/>
  <c r="AZ324" i="54"/>
  <c r="AJ19" i="54"/>
  <c r="BB383" i="54"/>
  <c r="BB382" i="54"/>
  <c r="BB319" i="54"/>
  <c r="BB311" i="54"/>
  <c r="BB361" i="54"/>
  <c r="BB376" i="54"/>
  <c r="BB331" i="54"/>
  <c r="BB381" i="54"/>
  <c r="BB380" i="54"/>
  <c r="BB377" i="54"/>
  <c r="BB378" i="54"/>
  <c r="AJ41" i="54"/>
  <c r="BB130" i="54"/>
  <c r="BA312" i="54"/>
  <c r="BA353" i="54"/>
  <c r="Q354" i="54"/>
  <c r="Q352" i="54"/>
  <c r="Q335" i="54"/>
  <c r="Q334" i="54"/>
  <c r="Q327" i="54"/>
  <c r="Q313" i="54"/>
  <c r="Q297" i="54"/>
  <c r="Q330" i="54" s="1"/>
  <c r="Q296" i="54"/>
  <c r="Q328" i="54" s="1"/>
  <c r="Q71" i="54"/>
  <c r="Q70" i="54"/>
  <c r="AY62" i="54"/>
  <c r="BD312" i="54"/>
  <c r="BD48" i="54"/>
  <c r="BD353" i="54"/>
  <c r="AI62" i="54"/>
  <c r="BC359" i="54"/>
  <c r="BC32" i="54"/>
  <c r="AU360" i="54"/>
  <c r="AU361" i="54" s="1"/>
  <c r="AZ25" i="54"/>
  <c r="BA25" i="54"/>
  <c r="AZ382" i="54"/>
  <c r="AZ383" i="54"/>
  <c r="AZ361" i="54"/>
  <c r="AZ319" i="54"/>
  <c r="AZ311" i="54"/>
  <c r="AZ379" i="54"/>
  <c r="AZ331" i="54"/>
  <c r="AZ380" i="54"/>
  <c r="AZ376" i="54"/>
  <c r="AZ377" i="54"/>
  <c r="AZ378" i="54"/>
  <c r="AZ381" i="54"/>
  <c r="BA382" i="54"/>
  <c r="BA383" i="54"/>
  <c r="BA361" i="54"/>
  <c r="BA319" i="54"/>
  <c r="BA311" i="54"/>
  <c r="BA378" i="54"/>
  <c r="BA377" i="54"/>
  <c r="BA331" i="54"/>
  <c r="BA376" i="54"/>
  <c r="BA381" i="54"/>
  <c r="BA380" i="54"/>
  <c r="AZ312" i="54"/>
  <c r="AZ353" i="54"/>
  <c r="AO364" i="54"/>
  <c r="Y352" i="54"/>
  <c r="Y335" i="54"/>
  <c r="Y334" i="54"/>
  <c r="Y327" i="54"/>
  <c r="Y313" i="54"/>
  <c r="Y297" i="54"/>
  <c r="Y330" i="54" s="1"/>
  <c r="Y296" i="54"/>
  <c r="Y328" i="54" s="1"/>
  <c r="Y71" i="54"/>
  <c r="Y70" i="54"/>
  <c r="AV312" i="54"/>
  <c r="AV353" i="54"/>
  <c r="BC48" i="54"/>
  <c r="BD62" i="54"/>
  <c r="AZ48" i="54"/>
  <c r="BA379" i="54"/>
  <c r="AO299" i="54"/>
  <c r="AO372" i="54" s="1"/>
  <c r="AO373" i="54" s="1"/>
  <c r="AJ32" i="54"/>
  <c r="AY343" i="54"/>
  <c r="AY342" i="54"/>
  <c r="AY341" i="54"/>
  <c r="AY324" i="54"/>
  <c r="AY362" i="54"/>
  <c r="AY346" i="54"/>
  <c r="AO80" i="54"/>
  <c r="AW382" i="54"/>
  <c r="AW383" i="54"/>
  <c r="AW361" i="54"/>
  <c r="AW319" i="54"/>
  <c r="AW311" i="54"/>
  <c r="AW381" i="54"/>
  <c r="AW378" i="54"/>
  <c r="AW380" i="54"/>
  <c r="AW19" i="54"/>
  <c r="AW331" i="54"/>
  <c r="AW376" i="54"/>
  <c r="AW377" i="54"/>
  <c r="AV342" i="54"/>
  <c r="AV341" i="54"/>
  <c r="AV343" i="54"/>
  <c r="AV362" i="54"/>
  <c r="AV359" i="54"/>
  <c r="AV324" i="54"/>
  <c r="AV346" i="54"/>
  <c r="BB19" i="54"/>
  <c r="BB343" i="54"/>
  <c r="BB342" i="54"/>
  <c r="BB341" i="54"/>
  <c r="BB324" i="54"/>
  <c r="BB346" i="54"/>
  <c r="BB362" i="54"/>
  <c r="AY312" i="54"/>
  <c r="AY353" i="54"/>
  <c r="AI383" i="54"/>
  <c r="AI319" i="54"/>
  <c r="AI361" i="54"/>
  <c r="AI311" i="54"/>
  <c r="AI382" i="54"/>
  <c r="AI331" i="54"/>
  <c r="AI378" i="54"/>
  <c r="AI377" i="54"/>
  <c r="AI380" i="54"/>
  <c r="AI376" i="54"/>
  <c r="AI381" i="54"/>
  <c r="O352" i="54"/>
  <c r="O335" i="54"/>
  <c r="O327" i="54"/>
  <c r="O313" i="54"/>
  <c r="O297" i="54"/>
  <c r="O330" i="54" s="1"/>
  <c r="O296" i="54"/>
  <c r="O328" i="54" s="1"/>
  <c r="O334" i="54"/>
  <c r="O71" i="54"/>
  <c r="AH66" i="54"/>
  <c r="AZ66" i="54"/>
  <c r="O70" i="54"/>
  <c r="AI66" i="54"/>
  <c r="AZ62" i="54"/>
  <c r="AI81" i="54"/>
  <c r="BD211" i="54"/>
  <c r="L211" i="54"/>
  <c r="L215" i="54" s="1"/>
  <c r="AY211" i="54"/>
  <c r="D215" i="54"/>
  <c r="BA57" i="54"/>
  <c r="H335" i="54"/>
  <c r="H352" i="54"/>
  <c r="H334" i="54"/>
  <c r="H327" i="54"/>
  <c r="H313" i="54"/>
  <c r="H297" i="54"/>
  <c r="H330" i="54" s="1"/>
  <c r="H70" i="54"/>
  <c r="H296" i="54"/>
  <c r="H328" i="54" s="1"/>
  <c r="H71" i="54"/>
  <c r="AM352" i="54"/>
  <c r="AM335" i="54"/>
  <c r="AM334" i="54"/>
  <c r="AM327" i="54"/>
  <c r="AM313" i="54"/>
  <c r="AM297" i="54"/>
  <c r="AM330" i="54" s="1"/>
  <c r="AM296" i="54"/>
  <c r="AM328" i="54" s="1"/>
  <c r="AM70" i="54"/>
  <c r="AM71" i="54"/>
  <c r="BC62" i="54"/>
  <c r="AA352" i="54"/>
  <c r="AA335" i="54"/>
  <c r="AA334" i="54"/>
  <c r="AA327" i="54"/>
  <c r="AA297" i="54"/>
  <c r="AA330" i="54" s="1"/>
  <c r="AA296" i="54"/>
  <c r="AA328" i="54" s="1"/>
  <c r="AA71" i="54"/>
  <c r="AA70" i="54"/>
  <c r="AA313" i="54"/>
  <c r="AI32" i="54"/>
  <c r="AH62" i="54"/>
  <c r="AT351" i="54"/>
  <c r="AT360" i="54"/>
  <c r="AS350" i="54"/>
  <c r="AZ211" i="54"/>
  <c r="AN66" i="54"/>
  <c r="BB211" i="54"/>
  <c r="AJ379" i="54"/>
  <c r="BD343" i="54"/>
  <c r="BD342" i="54"/>
  <c r="BD341" i="54"/>
  <c r="BD324" i="54"/>
  <c r="BD346" i="54"/>
  <c r="BD362" i="54"/>
  <c r="BB57" i="54"/>
  <c r="AT343" i="54"/>
  <c r="AT342" i="54"/>
  <c r="AT341" i="54"/>
  <c r="AT346" i="54"/>
  <c r="AT362" i="54"/>
  <c r="AT324" i="54"/>
  <c r="AT312" i="54"/>
  <c r="F352" i="54"/>
  <c r="F335" i="54"/>
  <c r="F334" i="54"/>
  <c r="F313" i="54"/>
  <c r="F297" i="54"/>
  <c r="F330" i="54" s="1"/>
  <c r="F296" i="54"/>
  <c r="F328" i="54" s="1"/>
  <c r="F327" i="54"/>
  <c r="F70" i="54"/>
  <c r="F71" i="54"/>
  <c r="BC383" i="54"/>
  <c r="BC382" i="54"/>
  <c r="BC361" i="54"/>
  <c r="BC311" i="54"/>
  <c r="BC319" i="54"/>
  <c r="BC331" i="54"/>
  <c r="BC378" i="54"/>
  <c r="BC376" i="54"/>
  <c r="BC380" i="54"/>
  <c r="BC381" i="54"/>
  <c r="BC377" i="54"/>
  <c r="AY19" i="54"/>
  <c r="S352" i="54"/>
  <c r="S334" i="54"/>
  <c r="S327" i="54"/>
  <c r="S313" i="54"/>
  <c r="S297" i="54"/>
  <c r="S330" i="54" s="1"/>
  <c r="S296" i="54"/>
  <c r="S328" i="54" s="1"/>
  <c r="S335" i="54"/>
  <c r="S71" i="54"/>
  <c r="S70" i="54"/>
  <c r="AY48" i="54"/>
  <c r="AN81" i="54"/>
  <c r="BD32" i="54"/>
  <c r="AC352" i="54"/>
  <c r="AC335" i="54"/>
  <c r="AC334" i="54"/>
  <c r="AC327" i="54"/>
  <c r="AC313" i="54"/>
  <c r="AC297" i="54"/>
  <c r="AC330" i="54" s="1"/>
  <c r="AC296" i="54"/>
  <c r="AC328" i="54" s="1"/>
  <c r="AC70" i="54"/>
  <c r="AC71" i="54"/>
  <c r="BB312" i="54"/>
  <c r="BB353" i="54"/>
  <c r="AY81" i="54"/>
  <c r="L81" i="54"/>
  <c r="AG352" i="54"/>
  <c r="AG354" i="54"/>
  <c r="AG335" i="54"/>
  <c r="AG327" i="54"/>
  <c r="AG313" i="54"/>
  <c r="AG297" i="54"/>
  <c r="AG330" i="54" s="1"/>
  <c r="AG296" i="54"/>
  <c r="AG328" i="54" s="1"/>
  <c r="AG334" i="54"/>
  <c r="AG70" i="54"/>
  <c r="AG71" i="54"/>
  <c r="BA81" i="54"/>
  <c r="BA211" i="54"/>
  <c r="AD215" i="54"/>
  <c r="AI343" i="54"/>
  <c r="AI342" i="54"/>
  <c r="AI341" i="54"/>
  <c r="AI362" i="54"/>
  <c r="AI324" i="54"/>
  <c r="AI346" i="54"/>
  <c r="J365" i="54"/>
  <c r="J333" i="54"/>
  <c r="J300" i="54"/>
  <c r="J329" i="54"/>
  <c r="J228" i="54"/>
  <c r="J243" i="54" s="1"/>
  <c r="J72" i="54"/>
  <c r="AS312" i="54"/>
  <c r="AS353" i="54"/>
  <c r="AU383" i="54"/>
  <c r="AU382" i="54"/>
  <c r="AU319" i="54"/>
  <c r="AU311" i="54"/>
  <c r="AU381" i="54"/>
  <c r="AU377" i="54"/>
  <c r="AU378" i="54"/>
  <c r="AU380" i="54"/>
  <c r="AU331" i="54"/>
  <c r="AU376" i="54"/>
  <c r="AF352" i="54"/>
  <c r="AF354" i="54"/>
  <c r="AF334" i="54"/>
  <c r="AF297" i="54"/>
  <c r="AF330" i="54" s="1"/>
  <c r="AF296" i="54"/>
  <c r="AF328" i="54" s="1"/>
  <c r="AF327" i="54"/>
  <c r="AF71" i="54"/>
  <c r="AF313" i="54"/>
  <c r="AF335" i="54"/>
  <c r="BB66" i="54"/>
  <c r="AF70" i="54"/>
  <c r="R335" i="54"/>
  <c r="R334" i="54"/>
  <c r="R352" i="54"/>
  <c r="R313" i="54"/>
  <c r="R297" i="54"/>
  <c r="R330" i="54" s="1"/>
  <c r="R296" i="54"/>
  <c r="R328" i="54" s="1"/>
  <c r="R327" i="54"/>
  <c r="R70" i="54"/>
  <c r="R71" i="54"/>
  <c r="AH57" i="54"/>
  <c r="AU343" i="54"/>
  <c r="AU342" i="54"/>
  <c r="AU341" i="54"/>
  <c r="AU324" i="54"/>
  <c r="AU362" i="54"/>
  <c r="AU346" i="54"/>
  <c r="K352" i="54"/>
  <c r="K354" i="54"/>
  <c r="K335" i="54"/>
  <c r="K327" i="54"/>
  <c r="K313" i="54"/>
  <c r="K334" i="54"/>
  <c r="K297" i="54"/>
  <c r="K330" i="54" s="1"/>
  <c r="K296" i="54"/>
  <c r="K328" i="54" s="1"/>
  <c r="K71" i="54"/>
  <c r="K70" i="54"/>
  <c r="V352" i="54"/>
  <c r="V335" i="54"/>
  <c r="V334" i="54"/>
  <c r="V327" i="54"/>
  <c r="V313" i="54"/>
  <c r="V297" i="54"/>
  <c r="V330" i="54" s="1"/>
  <c r="V296" i="54"/>
  <c r="V328" i="54" s="1"/>
  <c r="V70" i="54"/>
  <c r="V71" i="54"/>
  <c r="AI359" i="54"/>
  <c r="AZ19" i="54"/>
  <c r="BA19" i="54"/>
  <c r="P365" i="54"/>
  <c r="P329" i="54"/>
  <c r="P228" i="54"/>
  <c r="P333" i="54"/>
  <c r="P72" i="54"/>
  <c r="AI25" i="54"/>
  <c r="AW379" i="54"/>
  <c r="AR312" i="54"/>
  <c r="AR353" i="54"/>
  <c r="AW312" i="54"/>
  <c r="AW353" i="54"/>
  <c r="L57" i="54"/>
  <c r="AH360" i="54"/>
  <c r="AH361" i="54" s="1"/>
  <c r="AL352" i="54"/>
  <c r="AL327" i="54"/>
  <c r="AL335" i="54"/>
  <c r="AL334" i="54"/>
  <c r="AL313" i="54"/>
  <c r="AL296" i="54"/>
  <c r="AL328" i="54" s="1"/>
  <c r="AL297" i="54"/>
  <c r="AL330" i="54" s="1"/>
  <c r="AL71" i="54"/>
  <c r="BC71" i="54" s="1"/>
  <c r="AL70" i="54"/>
  <c r="AS383" i="54"/>
  <c r="AS382" i="54"/>
  <c r="AS361" i="54"/>
  <c r="AS319" i="54"/>
  <c r="AS311" i="54"/>
  <c r="AS331" i="54"/>
  <c r="AS380" i="54"/>
  <c r="AS378" i="54"/>
  <c r="AS376" i="54"/>
  <c r="AS381" i="54"/>
  <c r="AS377" i="54"/>
  <c r="AH383" i="54"/>
  <c r="AH382" i="54"/>
  <c r="AH319" i="54"/>
  <c r="AH311" i="54"/>
  <c r="AH331" i="54"/>
  <c r="AH376" i="54"/>
  <c r="AH19" i="54"/>
  <c r="AH381" i="54"/>
  <c r="AH378" i="54"/>
  <c r="AH380" i="54"/>
  <c r="AH377" i="54"/>
  <c r="AT383" i="54"/>
  <c r="AT382" i="54"/>
  <c r="AT361" i="54"/>
  <c r="AT311" i="54"/>
  <c r="AT319" i="54"/>
  <c r="AT376" i="54"/>
  <c r="AT381" i="54"/>
  <c r="AT378" i="54"/>
  <c r="AT377" i="54"/>
  <c r="AT380" i="54"/>
  <c r="AT331" i="54"/>
  <c r="AV379" i="54"/>
  <c r="BA130" i="54"/>
  <c r="AN312" i="54"/>
  <c r="AO64" i="54"/>
  <c r="AN48" i="54"/>
  <c r="AN353" i="54"/>
  <c r="AN62" i="54"/>
  <c r="AI379" i="54"/>
  <c r="AO386" i="54"/>
  <c r="AN373" i="54"/>
  <c r="AI215" i="54"/>
  <c r="O220" i="54"/>
  <c r="BA341" i="54"/>
  <c r="BA343" i="54"/>
  <c r="BA342" i="54"/>
  <c r="BA346" i="54"/>
  <c r="BA362" i="54"/>
  <c r="BA359" i="54"/>
  <c r="BA324" i="54"/>
  <c r="AZ41" i="54"/>
  <c r="BA41" i="54"/>
  <c r="BC66" i="54"/>
  <c r="AF220" i="54"/>
  <c r="BB215" i="54"/>
  <c r="AJ79" i="54"/>
  <c r="BD79" i="54" s="1"/>
  <c r="P81" i="54"/>
  <c r="AJ81" i="54" s="1"/>
  <c r="AJ130" i="54"/>
  <c r="AJ335" i="54" s="1"/>
  <c r="AW343" i="54"/>
  <c r="AW342" i="54"/>
  <c r="AW341" i="54"/>
  <c r="AW346" i="54"/>
  <c r="AW362" i="54"/>
  <c r="AW324" i="54"/>
  <c r="AR343" i="54"/>
  <c r="AR341" i="54"/>
  <c r="AR342" i="54"/>
  <c r="AR362" i="54"/>
  <c r="AR324" i="54"/>
  <c r="AR346" i="54"/>
  <c r="AR359" i="54"/>
  <c r="AO43" i="54"/>
  <c r="AO312" i="54" l="1"/>
  <c r="AO48" i="54"/>
  <c r="AO353" i="54"/>
  <c r="BB71" i="54"/>
  <c r="P243" i="54"/>
  <c r="V365" i="54"/>
  <c r="V333" i="54"/>
  <c r="V329" i="54"/>
  <c r="V228" i="54"/>
  <c r="V243" i="54" s="1"/>
  <c r="V72" i="54"/>
  <c r="K365" i="54"/>
  <c r="K333" i="54"/>
  <c r="K329" i="54"/>
  <c r="K300" i="54"/>
  <c r="K228" i="54"/>
  <c r="K243" i="54" s="1"/>
  <c r="K72" i="54"/>
  <c r="BA215" i="54"/>
  <c r="AD220" i="54"/>
  <c r="AI220" i="54" s="1"/>
  <c r="AO383" i="54"/>
  <c r="AO382" i="54"/>
  <c r="AO361" i="54"/>
  <c r="AO319" i="54"/>
  <c r="AO311" i="54"/>
  <c r="AO380" i="54"/>
  <c r="AO331" i="54"/>
  <c r="AO377" i="54"/>
  <c r="AO378" i="54"/>
  <c r="AO19" i="54"/>
  <c r="AO376" i="54"/>
  <c r="AO381" i="54"/>
  <c r="BC335" i="54"/>
  <c r="BC334" i="54"/>
  <c r="BC313" i="54"/>
  <c r="BC297" i="54"/>
  <c r="BC330" i="54" s="1"/>
  <c r="BC296" i="54"/>
  <c r="BC328" i="54" s="1"/>
  <c r="BC327" i="54"/>
  <c r="AL365" i="54"/>
  <c r="AL333" i="54"/>
  <c r="AL329" i="54"/>
  <c r="AL228" i="54"/>
  <c r="AL243" i="54" s="1"/>
  <c r="AL72" i="54"/>
  <c r="BC72" i="54" s="1"/>
  <c r="R365" i="54"/>
  <c r="R333" i="54"/>
  <c r="R329" i="54"/>
  <c r="R228" i="54"/>
  <c r="R243" i="54" s="1"/>
  <c r="R72" i="54"/>
  <c r="AF365" i="54"/>
  <c r="AF333" i="54"/>
  <c r="AF228" i="54"/>
  <c r="AF329" i="54"/>
  <c r="AF300" i="54"/>
  <c r="BB70" i="54"/>
  <c r="AF72" i="54"/>
  <c r="AO81" i="54"/>
  <c r="S365" i="54"/>
  <c r="S333" i="54"/>
  <c r="S329" i="54"/>
  <c r="S228" i="54"/>
  <c r="S243" i="54" s="1"/>
  <c r="S72" i="54"/>
  <c r="AN335" i="54"/>
  <c r="AN334" i="54"/>
  <c r="AN327" i="54"/>
  <c r="AN313" i="54"/>
  <c r="AN297" i="54"/>
  <c r="AN330" i="54" s="1"/>
  <c r="AN296" i="54"/>
  <c r="AN328" i="54" s="1"/>
  <c r="AN71" i="54"/>
  <c r="AO66" i="54"/>
  <c r="AM333" i="54"/>
  <c r="AM365" i="54"/>
  <c r="AM329" i="54"/>
  <c r="AM228" i="54"/>
  <c r="AM243" i="54" s="1"/>
  <c r="AM72" i="54"/>
  <c r="AH81" i="54"/>
  <c r="AI335" i="54"/>
  <c r="AI334" i="54"/>
  <c r="AI327" i="54"/>
  <c r="AI313" i="54"/>
  <c r="AI297" i="54"/>
  <c r="AI330" i="54" s="1"/>
  <c r="AI296" i="54"/>
  <c r="AI328" i="54" s="1"/>
  <c r="AI71" i="54"/>
  <c r="AH335" i="54"/>
  <c r="AH327" i="54"/>
  <c r="AH334" i="54"/>
  <c r="AH313" i="54"/>
  <c r="AH296" i="54"/>
  <c r="AH328" i="54" s="1"/>
  <c r="AH71" i="54"/>
  <c r="AH297" i="54"/>
  <c r="AH330" i="54" s="1"/>
  <c r="AO62" i="54"/>
  <c r="Q333" i="54"/>
  <c r="Q329" i="54"/>
  <c r="Q365" i="54"/>
  <c r="Q228" i="54"/>
  <c r="Q243" i="54" s="1"/>
  <c r="Q300" i="54"/>
  <c r="Q72" i="54"/>
  <c r="L335" i="54"/>
  <c r="L327" i="54"/>
  <c r="L334" i="54"/>
  <c r="L313" i="54"/>
  <c r="L296" i="54"/>
  <c r="L328" i="54" s="1"/>
  <c r="L71" i="54"/>
  <c r="L297" i="54"/>
  <c r="L330" i="54" s="1"/>
  <c r="AR334" i="54"/>
  <c r="AR327" i="54"/>
  <c r="AR313" i="54"/>
  <c r="AR335" i="54"/>
  <c r="AR296" i="54"/>
  <c r="AR328" i="54" s="1"/>
  <c r="AR297" i="54"/>
  <c r="AR330" i="54" s="1"/>
  <c r="AJ334" i="54"/>
  <c r="AA365" i="54"/>
  <c r="AA333" i="54"/>
  <c r="AA329" i="54"/>
  <c r="AA228" i="54"/>
  <c r="AA243" i="54" s="1"/>
  <c r="AA300" i="54"/>
  <c r="AA72" i="54"/>
  <c r="AZ81" i="54"/>
  <c r="AS335" i="54"/>
  <c r="AS334" i="54"/>
  <c r="AS327" i="54"/>
  <c r="AS297" i="54"/>
  <c r="AS330" i="54" s="1"/>
  <c r="AS296" i="54"/>
  <c r="AS328" i="54" s="1"/>
  <c r="AS313" i="54"/>
  <c r="BA71" i="54"/>
  <c r="AZ71" i="54"/>
  <c r="Y365" i="54"/>
  <c r="Y333" i="54"/>
  <c r="Y329" i="54"/>
  <c r="Y228" i="54"/>
  <c r="Y243" i="54" s="1"/>
  <c r="Y72" i="54"/>
  <c r="BB81" i="54"/>
  <c r="BA335" i="54"/>
  <c r="BA327" i="54"/>
  <c r="BA334" i="54"/>
  <c r="BA313" i="54"/>
  <c r="BA296" i="54"/>
  <c r="BA328" i="54" s="1"/>
  <c r="BA297" i="54"/>
  <c r="BA330" i="54" s="1"/>
  <c r="BD334" i="54"/>
  <c r="BD327" i="54"/>
  <c r="BD313" i="54"/>
  <c r="BD297" i="54"/>
  <c r="BD330" i="54" s="1"/>
  <c r="BD296" i="54"/>
  <c r="BD328" i="54" s="1"/>
  <c r="BD335" i="54"/>
  <c r="BD71" i="54"/>
  <c r="BB335" i="54"/>
  <c r="BB334" i="54"/>
  <c r="BB327" i="54"/>
  <c r="BB313" i="54"/>
  <c r="BB297" i="54"/>
  <c r="BB330" i="54" s="1"/>
  <c r="BB296" i="54"/>
  <c r="BB328" i="54" s="1"/>
  <c r="AU335" i="54"/>
  <c r="AU334" i="54"/>
  <c r="AU327" i="54"/>
  <c r="AU313" i="54"/>
  <c r="AU297" i="54"/>
  <c r="AU330" i="54" s="1"/>
  <c r="AU296" i="54"/>
  <c r="AU328" i="54" s="1"/>
  <c r="H365" i="54"/>
  <c r="H329" i="54"/>
  <c r="H333" i="54"/>
  <c r="H228" i="54"/>
  <c r="H243" i="54" s="1"/>
  <c r="H300" i="54"/>
  <c r="H72" i="54"/>
  <c r="AY215" i="54"/>
  <c r="D220" i="54"/>
  <c r="BD215" i="54"/>
  <c r="AO32" i="54"/>
  <c r="O365" i="54"/>
  <c r="O333" i="54"/>
  <c r="O329" i="54"/>
  <c r="O300" i="54"/>
  <c r="O228" i="54"/>
  <c r="AZ70" i="54"/>
  <c r="AI70" i="54"/>
  <c r="O72" i="54"/>
  <c r="AH70" i="54"/>
  <c r="AK220" i="54"/>
  <c r="BC215" i="54"/>
  <c r="AO41" i="54"/>
  <c r="BC70" i="54"/>
  <c r="AN228" i="54"/>
  <c r="AK243" i="54"/>
  <c r="AO57" i="54"/>
  <c r="I365" i="54"/>
  <c r="I333" i="54"/>
  <c r="I329" i="54"/>
  <c r="I228" i="54"/>
  <c r="I243" i="54" s="1"/>
  <c r="I72" i="54"/>
  <c r="U365" i="54"/>
  <c r="U333" i="54"/>
  <c r="U329" i="54"/>
  <c r="U228" i="54"/>
  <c r="U243" i="54" s="1"/>
  <c r="U72" i="54"/>
  <c r="AW335" i="54"/>
  <c r="AW334" i="54"/>
  <c r="AW327" i="54"/>
  <c r="AW313" i="54"/>
  <c r="AW297" i="54"/>
  <c r="AW330" i="54" s="1"/>
  <c r="AW296" i="54"/>
  <c r="AW328" i="54" s="1"/>
  <c r="AY334" i="54"/>
  <c r="AY335" i="54"/>
  <c r="AY297" i="54"/>
  <c r="AY330" i="54" s="1"/>
  <c r="AY296" i="54"/>
  <c r="AY328" i="54" s="1"/>
  <c r="AY313" i="54"/>
  <c r="AY327" i="54"/>
  <c r="AZ215" i="54"/>
  <c r="AJ70" i="54"/>
  <c r="AG365" i="54"/>
  <c r="AG333" i="54"/>
  <c r="AG329" i="54"/>
  <c r="AG300" i="54"/>
  <c r="AG72" i="54"/>
  <c r="AG228" i="54"/>
  <c r="AG243" i="54" s="1"/>
  <c r="AC365" i="54"/>
  <c r="AC329" i="54"/>
  <c r="AC333" i="54"/>
  <c r="AC228" i="54"/>
  <c r="AC243" i="54" s="1"/>
  <c r="AC72" i="54"/>
  <c r="F365" i="54"/>
  <c r="F333" i="54"/>
  <c r="F228" i="54"/>
  <c r="F243" i="54" s="1"/>
  <c r="F329" i="54"/>
  <c r="F72" i="54"/>
  <c r="BD81" i="54"/>
  <c r="AO379" i="54"/>
  <c r="AZ335" i="54"/>
  <c r="AZ327" i="54"/>
  <c r="AZ313" i="54"/>
  <c r="AZ297" i="54"/>
  <c r="AZ330" i="54" s="1"/>
  <c r="AZ296" i="54"/>
  <c r="AZ328" i="54" s="1"/>
  <c r="AZ334" i="54"/>
  <c r="AO25" i="54"/>
  <c r="AN215" i="54"/>
  <c r="AO211" i="54"/>
  <c r="AO215" i="54" s="1"/>
  <c r="G365" i="54"/>
  <c r="G329" i="54"/>
  <c r="G300" i="54"/>
  <c r="G333" i="54"/>
  <c r="G228" i="54"/>
  <c r="G243" i="54" s="1"/>
  <c r="G72" i="54"/>
  <c r="AN70" i="54"/>
  <c r="AD365" i="54"/>
  <c r="AD329" i="54"/>
  <c r="AD333" i="54"/>
  <c r="AD300" i="54"/>
  <c r="AD228" i="54"/>
  <c r="AD72" i="54"/>
  <c r="BA70" i="54"/>
  <c r="AT335" i="54"/>
  <c r="AT334" i="54"/>
  <c r="AT327" i="54"/>
  <c r="AT297" i="54"/>
  <c r="AT330" i="54" s="1"/>
  <c r="AT296" i="54"/>
  <c r="AT328" i="54" s="1"/>
  <c r="AT313" i="54"/>
  <c r="AJ215" i="54"/>
  <c r="P220" i="54"/>
  <c r="AJ220" i="54" s="1"/>
  <c r="AY71" i="54"/>
  <c r="D365" i="54"/>
  <c r="D333" i="54"/>
  <c r="D329" i="54"/>
  <c r="D228" i="54"/>
  <c r="BD70" i="54"/>
  <c r="L70" i="54"/>
  <c r="D72" i="54"/>
  <c r="D300" i="54"/>
  <c r="AY70" i="54"/>
  <c r="E365" i="54"/>
  <c r="E333" i="54"/>
  <c r="E329" i="54"/>
  <c r="E228" i="54"/>
  <c r="E243" i="54" s="1"/>
  <c r="E72" i="54"/>
  <c r="BC365" i="54" l="1"/>
  <c r="BC333" i="54"/>
  <c r="BC329" i="54"/>
  <c r="BC220" i="54"/>
  <c r="AN220" i="54"/>
  <c r="AS365" i="54"/>
  <c r="AS333" i="54"/>
  <c r="AS329" i="54"/>
  <c r="AU329" i="54"/>
  <c r="AU365" i="54"/>
  <c r="AU333" i="54"/>
  <c r="AU300" i="54"/>
  <c r="AH220" i="54"/>
  <c r="AJ228" i="54"/>
  <c r="AR365" i="54"/>
  <c r="AR333" i="54"/>
  <c r="AR329" i="54"/>
  <c r="AR300" i="54"/>
  <c r="BD365" i="54"/>
  <c r="BD333" i="54"/>
  <c r="BD329" i="54"/>
  <c r="BD72" i="54"/>
  <c r="BD300" i="54"/>
  <c r="AT365" i="54"/>
  <c r="AT333" i="54"/>
  <c r="AT329" i="54"/>
  <c r="BC243" i="54"/>
  <c r="AH365" i="54"/>
  <c r="AH329" i="54"/>
  <c r="AH333" i="54"/>
  <c r="AH72" i="54"/>
  <c r="AH300" i="54"/>
  <c r="AZ365" i="54"/>
  <c r="AZ333" i="54"/>
  <c r="AZ329" i="54"/>
  <c r="BD220" i="54"/>
  <c r="AY220" i="54"/>
  <c r="L220" i="54"/>
  <c r="BB220" i="54"/>
  <c r="AY228" i="54"/>
  <c r="D243" i="54"/>
  <c r="L228" i="54"/>
  <c r="L243" i="54" s="1"/>
  <c r="BD228" i="54"/>
  <c r="AJ365" i="54"/>
  <c r="AJ333" i="54"/>
  <c r="AJ329" i="54"/>
  <c r="AJ72" i="54"/>
  <c r="AJ300" i="54"/>
  <c r="AN243" i="54"/>
  <c r="AZ72" i="54"/>
  <c r="BA72" i="54"/>
  <c r="O243" i="54"/>
  <c r="AI228" i="54"/>
  <c r="AH228" i="54"/>
  <c r="AZ228" i="54"/>
  <c r="AV365" i="54"/>
  <c r="AV329" i="54"/>
  <c r="AV333" i="54"/>
  <c r="BB72" i="54"/>
  <c r="BA220" i="54"/>
  <c r="L365" i="54"/>
  <c r="L329" i="54"/>
  <c r="L333" i="54"/>
  <c r="L72" i="54"/>
  <c r="L300" i="54"/>
  <c r="BA329" i="54"/>
  <c r="BA365" i="54"/>
  <c r="BA333" i="54"/>
  <c r="AN365" i="54"/>
  <c r="AN333" i="54"/>
  <c r="AN329" i="54"/>
  <c r="AO70" i="54"/>
  <c r="AN72" i="54"/>
  <c r="AW365" i="54"/>
  <c r="AW333" i="54"/>
  <c r="AW329" i="54"/>
  <c r="AW300" i="54"/>
  <c r="AY365" i="54"/>
  <c r="AY333" i="54"/>
  <c r="AY329" i="54"/>
  <c r="AY300" i="54"/>
  <c r="AY72" i="54"/>
  <c r="AD243" i="54"/>
  <c r="BA228" i="54"/>
  <c r="BC228" i="54"/>
  <c r="AI365" i="54"/>
  <c r="AI333" i="54"/>
  <c r="AI329" i="54"/>
  <c r="AI72" i="54"/>
  <c r="AI300" i="54"/>
  <c r="AO335" i="54"/>
  <c r="AO334" i="54"/>
  <c r="AO327" i="54"/>
  <c r="AO313" i="54"/>
  <c r="AO297" i="54"/>
  <c r="AO330" i="54" s="1"/>
  <c r="AO296" i="54"/>
  <c r="AO328" i="54" s="1"/>
  <c r="AO71" i="54"/>
  <c r="BB365" i="54"/>
  <c r="BB333" i="54"/>
  <c r="BB329" i="54"/>
  <c r="BB228" i="54"/>
  <c r="AF243" i="54"/>
  <c r="AZ220" i="54"/>
  <c r="AH243" i="54" l="1"/>
  <c r="AS243" i="54" s="1"/>
  <c r="AS228" i="54"/>
  <c r="BB243" i="54"/>
  <c r="BA243" i="54"/>
  <c r="BD243" i="54"/>
  <c r="AY243" i="54"/>
  <c r="AJ243" i="54"/>
  <c r="AI243" i="54"/>
  <c r="AZ243" i="54"/>
  <c r="AO228" i="54"/>
  <c r="AO365" i="54"/>
  <c r="AO333" i="54"/>
  <c r="AO329" i="54"/>
  <c r="AO72" i="54"/>
  <c r="AO220" i="54"/>
  <c r="AO243" i="54" l="1"/>
  <c r="AW243" i="54" s="1"/>
  <c r="AW228" i="54"/>
  <c r="AM382" i="53"/>
  <c r="AL382" i="53"/>
  <c r="AK382" i="53"/>
  <c r="AG382" i="53"/>
  <c r="AF382" i="53"/>
  <c r="AE382" i="53"/>
  <c r="AD382" i="53"/>
  <c r="AC382" i="53"/>
  <c r="AB382" i="53"/>
  <c r="AB383" i="53" s="1"/>
  <c r="AA382" i="53"/>
  <c r="Z382" i="53"/>
  <c r="Y382" i="53"/>
  <c r="X382" i="53"/>
  <c r="W382" i="53"/>
  <c r="V382" i="53"/>
  <c r="U382" i="53"/>
  <c r="T382" i="53"/>
  <c r="S382" i="53"/>
  <c r="R382" i="53"/>
  <c r="Q382" i="53"/>
  <c r="P382" i="53"/>
  <c r="O382" i="53"/>
  <c r="N382" i="53"/>
  <c r="N383" i="53" s="1"/>
  <c r="M382" i="53"/>
  <c r="M383" i="53" s="1"/>
  <c r="K382" i="53"/>
  <c r="J382" i="53"/>
  <c r="I382" i="53"/>
  <c r="H382" i="53"/>
  <c r="G382" i="53"/>
  <c r="F382" i="53"/>
  <c r="E382" i="53"/>
  <c r="D382" i="53"/>
  <c r="AM381" i="53"/>
  <c r="AL381" i="53"/>
  <c r="AK381" i="53"/>
  <c r="AG381" i="53"/>
  <c r="AF381" i="53"/>
  <c r="AE381" i="53"/>
  <c r="AD381" i="53"/>
  <c r="AC381" i="53"/>
  <c r="AB381" i="53"/>
  <c r="AA381" i="53"/>
  <c r="Z381" i="53"/>
  <c r="Y381" i="53"/>
  <c r="X381" i="53"/>
  <c r="W381" i="53"/>
  <c r="V381" i="53"/>
  <c r="U381" i="53"/>
  <c r="T381" i="53"/>
  <c r="S381" i="53"/>
  <c r="R381" i="53"/>
  <c r="Q381" i="53"/>
  <c r="P381" i="53"/>
  <c r="O381" i="53"/>
  <c r="N381" i="53"/>
  <c r="M381" i="53"/>
  <c r="K381" i="53"/>
  <c r="J381" i="53"/>
  <c r="I381" i="53"/>
  <c r="H381" i="53"/>
  <c r="G381" i="53"/>
  <c r="F381" i="53"/>
  <c r="E381" i="53"/>
  <c r="D381" i="53"/>
  <c r="AQ380" i="53"/>
  <c r="AP380" i="53"/>
  <c r="AB379" i="53"/>
  <c r="N379" i="53"/>
  <c r="M379" i="53"/>
  <c r="AB378" i="53"/>
  <c r="N378" i="53"/>
  <c r="M378" i="53"/>
  <c r="AB377" i="53"/>
  <c r="N377" i="53"/>
  <c r="M377" i="53"/>
  <c r="AB376" i="53"/>
  <c r="N376" i="53"/>
  <c r="M376" i="53"/>
  <c r="AB375" i="53"/>
  <c r="N375" i="53"/>
  <c r="M375" i="53"/>
  <c r="AB374" i="53"/>
  <c r="N374" i="53"/>
  <c r="M374" i="53"/>
  <c r="AB373" i="53"/>
  <c r="N373" i="53"/>
  <c r="M373" i="53"/>
  <c r="AB368" i="53"/>
  <c r="N368" i="53"/>
  <c r="M368" i="53"/>
  <c r="AM367" i="53"/>
  <c r="AL367" i="53"/>
  <c r="AK367" i="53"/>
  <c r="AG367" i="53"/>
  <c r="AF367" i="53"/>
  <c r="AE367" i="53"/>
  <c r="AD367" i="53"/>
  <c r="AC367" i="53"/>
  <c r="AB367" i="53"/>
  <c r="AA367" i="53"/>
  <c r="Z367" i="53"/>
  <c r="Y367" i="53"/>
  <c r="V367" i="53"/>
  <c r="U367" i="53"/>
  <c r="T367" i="53"/>
  <c r="S367" i="53"/>
  <c r="R367" i="53"/>
  <c r="Q367" i="53"/>
  <c r="P367" i="53"/>
  <c r="O367" i="53"/>
  <c r="N367" i="53"/>
  <c r="M367" i="53"/>
  <c r="K367" i="53"/>
  <c r="J367" i="53"/>
  <c r="I367" i="53"/>
  <c r="H367" i="53"/>
  <c r="G367" i="53"/>
  <c r="F367" i="53"/>
  <c r="E367" i="53"/>
  <c r="D367" i="53"/>
  <c r="AB366" i="53"/>
  <c r="N366" i="53"/>
  <c r="M366" i="53"/>
  <c r="AM365" i="53"/>
  <c r="AL365" i="53"/>
  <c r="AK365" i="53"/>
  <c r="AG365" i="53"/>
  <c r="AF365" i="53"/>
  <c r="AE365" i="53"/>
  <c r="AD365" i="53"/>
  <c r="AC365" i="53"/>
  <c r="AB365" i="53"/>
  <c r="AA365" i="53"/>
  <c r="Z365" i="53"/>
  <c r="Y365" i="53"/>
  <c r="X365" i="53"/>
  <c r="W365" i="53"/>
  <c r="V365" i="53"/>
  <c r="U365" i="53"/>
  <c r="T365" i="53"/>
  <c r="S365" i="53"/>
  <c r="R365" i="53"/>
  <c r="Q365" i="53"/>
  <c r="P365" i="53"/>
  <c r="O365" i="53"/>
  <c r="N365" i="53"/>
  <c r="M365" i="53"/>
  <c r="K365" i="53"/>
  <c r="J365" i="53"/>
  <c r="I365" i="53"/>
  <c r="H365" i="53"/>
  <c r="G365" i="53"/>
  <c r="F365" i="53"/>
  <c r="E365" i="53"/>
  <c r="D365" i="53"/>
  <c r="AB362" i="53"/>
  <c r="N362" i="53"/>
  <c r="M362" i="53"/>
  <c r="AB361" i="53"/>
  <c r="N361" i="53"/>
  <c r="M361" i="53"/>
  <c r="AM360" i="53"/>
  <c r="AL360" i="53"/>
  <c r="AK360" i="53"/>
  <c r="AG360" i="53"/>
  <c r="AF360" i="53"/>
  <c r="AE360" i="53"/>
  <c r="AD360" i="53"/>
  <c r="AC360" i="53"/>
  <c r="AB360" i="53"/>
  <c r="AA360" i="53"/>
  <c r="Z360" i="53"/>
  <c r="Y360" i="53"/>
  <c r="V360" i="53"/>
  <c r="U360" i="53"/>
  <c r="T360" i="53"/>
  <c r="S360" i="53"/>
  <c r="R360" i="53"/>
  <c r="Q360" i="53"/>
  <c r="P360" i="53"/>
  <c r="O360" i="53"/>
  <c r="N360" i="53"/>
  <c r="M360" i="53"/>
  <c r="K360" i="53"/>
  <c r="J360" i="53"/>
  <c r="I360" i="53"/>
  <c r="H360" i="53"/>
  <c r="G360" i="53"/>
  <c r="F360" i="53"/>
  <c r="E360" i="53"/>
  <c r="D360" i="53"/>
  <c r="AB359" i="53"/>
  <c r="N359" i="53"/>
  <c r="M359" i="53"/>
  <c r="N358" i="53"/>
  <c r="AB357" i="53"/>
  <c r="AB358" i="53" s="1"/>
  <c r="N357" i="53"/>
  <c r="M357" i="53"/>
  <c r="M358" i="53" s="1"/>
  <c r="AB356" i="53"/>
  <c r="N356" i="53"/>
  <c r="M356" i="53"/>
  <c r="AM355" i="53"/>
  <c r="AL355" i="53"/>
  <c r="AK355" i="53"/>
  <c r="AG355" i="53"/>
  <c r="AF355" i="53"/>
  <c r="AE355" i="53"/>
  <c r="AD355" i="53"/>
  <c r="AC355" i="53"/>
  <c r="AB355" i="53"/>
  <c r="AA355" i="53"/>
  <c r="Z355" i="53"/>
  <c r="Y355" i="53"/>
  <c r="V355" i="53"/>
  <c r="U355" i="53"/>
  <c r="T355" i="53"/>
  <c r="S355" i="53"/>
  <c r="R355" i="53"/>
  <c r="Q355" i="53"/>
  <c r="P355" i="53"/>
  <c r="O355" i="53"/>
  <c r="N355" i="53"/>
  <c r="M355" i="53"/>
  <c r="K355" i="53"/>
  <c r="J355" i="53"/>
  <c r="I355" i="53"/>
  <c r="H355" i="53"/>
  <c r="G355" i="53"/>
  <c r="F355" i="53"/>
  <c r="E355" i="53"/>
  <c r="D355" i="53"/>
  <c r="AM351" i="53"/>
  <c r="AL351" i="53"/>
  <c r="AK351" i="53"/>
  <c r="AG351" i="53"/>
  <c r="AF351" i="53"/>
  <c r="AE351" i="53"/>
  <c r="AC351" i="53"/>
  <c r="AB351" i="53"/>
  <c r="AA351" i="53"/>
  <c r="Y351" i="53"/>
  <c r="V351" i="53"/>
  <c r="U351" i="53"/>
  <c r="T351" i="53"/>
  <c r="S351" i="53"/>
  <c r="R351" i="53"/>
  <c r="P351" i="53"/>
  <c r="O351" i="53"/>
  <c r="N351" i="53"/>
  <c r="M351" i="53"/>
  <c r="K351" i="53"/>
  <c r="J351" i="53"/>
  <c r="I351" i="53"/>
  <c r="H351" i="53"/>
  <c r="G351" i="53"/>
  <c r="F351" i="53"/>
  <c r="E351" i="53"/>
  <c r="AB350" i="53"/>
  <c r="N350" i="53"/>
  <c r="M350" i="53"/>
  <c r="AB349" i="53"/>
  <c r="X349" i="53"/>
  <c r="W349" i="53"/>
  <c r="N349" i="53"/>
  <c r="M349" i="53"/>
  <c r="AB348" i="53"/>
  <c r="N348" i="53"/>
  <c r="M348" i="53"/>
  <c r="AB347" i="53"/>
  <c r="AA347" i="53"/>
  <c r="N347" i="53"/>
  <c r="M347" i="53"/>
  <c r="AB343" i="53"/>
  <c r="N343" i="53"/>
  <c r="M343" i="53"/>
  <c r="AY342" i="53"/>
  <c r="AM342" i="53"/>
  <c r="AL342" i="53"/>
  <c r="AK342" i="53"/>
  <c r="AG342" i="53"/>
  <c r="AF342" i="53"/>
  <c r="AE342" i="53"/>
  <c r="AD342" i="53"/>
  <c r="AC342" i="53"/>
  <c r="AB342" i="53"/>
  <c r="AA342" i="53"/>
  <c r="Z342" i="53"/>
  <c r="Y342" i="53"/>
  <c r="V342" i="53"/>
  <c r="U342" i="53"/>
  <c r="T342" i="53"/>
  <c r="S342" i="53"/>
  <c r="R342" i="53"/>
  <c r="Q342" i="53"/>
  <c r="P342" i="53"/>
  <c r="O342" i="53"/>
  <c r="N342" i="53"/>
  <c r="M342" i="53"/>
  <c r="K342" i="53"/>
  <c r="J342" i="53"/>
  <c r="I342" i="53"/>
  <c r="H342" i="53"/>
  <c r="G342" i="53"/>
  <c r="F342" i="53"/>
  <c r="E342" i="53"/>
  <c r="D342" i="53"/>
  <c r="AM341" i="53"/>
  <c r="AL341" i="53"/>
  <c r="AK341" i="53"/>
  <c r="AG341" i="53"/>
  <c r="AF341" i="53"/>
  <c r="AE341" i="53"/>
  <c r="AD341" i="53"/>
  <c r="AC341" i="53"/>
  <c r="AB341" i="53"/>
  <c r="AA341" i="53"/>
  <c r="Z341" i="53"/>
  <c r="Y341" i="53"/>
  <c r="V341" i="53"/>
  <c r="U341" i="53"/>
  <c r="T341" i="53"/>
  <c r="S341" i="53"/>
  <c r="R341" i="53"/>
  <c r="Q341" i="53"/>
  <c r="P341" i="53"/>
  <c r="O341" i="53"/>
  <c r="N341" i="53"/>
  <c r="M341" i="53"/>
  <c r="K341" i="53"/>
  <c r="J341" i="53"/>
  <c r="I341" i="53"/>
  <c r="H341" i="53"/>
  <c r="G341" i="53"/>
  <c r="F341" i="53"/>
  <c r="E341" i="53"/>
  <c r="D341" i="53"/>
  <c r="AB340" i="53"/>
  <c r="N340" i="53"/>
  <c r="M340" i="53"/>
  <c r="AB339" i="53"/>
  <c r="N339" i="53"/>
  <c r="M339" i="53"/>
  <c r="AB338" i="53"/>
  <c r="N338" i="53"/>
  <c r="M338" i="53"/>
  <c r="AB332" i="53"/>
  <c r="N332" i="53"/>
  <c r="M332" i="53"/>
  <c r="AB331" i="53"/>
  <c r="N331" i="53"/>
  <c r="M331" i="53"/>
  <c r="AB330" i="53"/>
  <c r="N330" i="53"/>
  <c r="M330" i="53"/>
  <c r="AB329" i="53"/>
  <c r="N329" i="53"/>
  <c r="M329" i="53"/>
  <c r="AB328" i="53"/>
  <c r="N328" i="53"/>
  <c r="M328" i="53"/>
  <c r="M327" i="53"/>
  <c r="AB326" i="53"/>
  <c r="N326" i="53"/>
  <c r="M326" i="53"/>
  <c r="M325" i="53"/>
  <c r="AB324" i="53"/>
  <c r="N324" i="53"/>
  <c r="M324" i="53"/>
  <c r="AB321" i="53"/>
  <c r="N321" i="53"/>
  <c r="M321" i="53"/>
  <c r="AB320" i="53"/>
  <c r="AA320" i="53"/>
  <c r="U320" i="53"/>
  <c r="Q320" i="53"/>
  <c r="P320" i="53"/>
  <c r="N320" i="53"/>
  <c r="M320" i="53"/>
  <c r="K320" i="53"/>
  <c r="G320" i="53"/>
  <c r="AB316" i="53"/>
  <c r="N316" i="53"/>
  <c r="M316" i="53"/>
  <c r="AL315" i="53"/>
  <c r="AB315" i="53"/>
  <c r="U315" i="53"/>
  <c r="P315" i="53"/>
  <c r="N315" i="53"/>
  <c r="M315" i="53"/>
  <c r="AD314" i="53"/>
  <c r="AB314" i="53"/>
  <c r="Z314" i="53"/>
  <c r="S314" i="53"/>
  <c r="N314" i="53"/>
  <c r="M314" i="53"/>
  <c r="I314" i="53"/>
  <c r="AB310" i="53"/>
  <c r="N310" i="53"/>
  <c r="M310" i="53"/>
  <c r="AB309" i="53"/>
  <c r="N309" i="53"/>
  <c r="M309" i="53"/>
  <c r="AB308" i="53"/>
  <c r="N308" i="53"/>
  <c r="M308" i="53"/>
  <c r="AD302" i="53"/>
  <c r="AB302" i="53"/>
  <c r="X302" i="53"/>
  <c r="W302" i="53"/>
  <c r="N302" i="53"/>
  <c r="M302" i="53"/>
  <c r="AM298" i="53"/>
  <c r="AL298" i="53"/>
  <c r="AK298" i="53"/>
  <c r="AG298" i="53"/>
  <c r="AF298" i="53"/>
  <c r="AE298" i="53"/>
  <c r="AD298" i="53"/>
  <c r="AC298" i="53"/>
  <c r="AB298" i="53"/>
  <c r="AA298" i="53"/>
  <c r="Z298" i="53"/>
  <c r="Y298" i="53"/>
  <c r="V298" i="53"/>
  <c r="U298" i="53"/>
  <c r="T298" i="53"/>
  <c r="S298" i="53"/>
  <c r="R298" i="53"/>
  <c r="Q298" i="53"/>
  <c r="P298" i="53"/>
  <c r="O298" i="53"/>
  <c r="N298" i="53"/>
  <c r="M298" i="53"/>
  <c r="K298" i="53"/>
  <c r="J298" i="53"/>
  <c r="I298" i="53"/>
  <c r="H298" i="53"/>
  <c r="G298" i="53"/>
  <c r="F298" i="53"/>
  <c r="E298" i="53"/>
  <c r="D298" i="53"/>
  <c r="AM297" i="53"/>
  <c r="AK297" i="53"/>
  <c r="AE297" i="53"/>
  <c r="AC297" i="53"/>
  <c r="AB297" i="53"/>
  <c r="Y297" i="53"/>
  <c r="X297" i="53"/>
  <c r="W297" i="53"/>
  <c r="V297" i="53"/>
  <c r="U297" i="53"/>
  <c r="S297" i="53"/>
  <c r="R297" i="53"/>
  <c r="P297" i="53"/>
  <c r="N297" i="53"/>
  <c r="M297" i="53"/>
  <c r="F297" i="53"/>
  <c r="E297" i="53"/>
  <c r="AK296" i="53"/>
  <c r="AK369" i="53" s="1"/>
  <c r="AB296" i="53"/>
  <c r="AB369" i="53" s="1"/>
  <c r="N296" i="53"/>
  <c r="N369" i="53" s="1"/>
  <c r="M296" i="53"/>
  <c r="M369" i="53" s="1"/>
  <c r="J296" i="53"/>
  <c r="J369" i="53" s="1"/>
  <c r="AB295" i="53"/>
  <c r="N295" i="53"/>
  <c r="M295" i="53"/>
  <c r="AB294" i="53"/>
  <c r="AB327" i="53" s="1"/>
  <c r="N294" i="53"/>
  <c r="N327" i="53" s="1"/>
  <c r="M294" i="53"/>
  <c r="AB293" i="53"/>
  <c r="AB325" i="53" s="1"/>
  <c r="N293" i="53"/>
  <c r="N325" i="53" s="1"/>
  <c r="M293" i="53"/>
  <c r="C291" i="53"/>
  <c r="BD287" i="53"/>
  <c r="BC287" i="53"/>
  <c r="BB287" i="53"/>
  <c r="BA287" i="53"/>
  <c r="AZ287" i="53"/>
  <c r="AY287" i="53"/>
  <c r="AN287" i="53"/>
  <c r="AJ287" i="53"/>
  <c r="AI287" i="53"/>
  <c r="AH287" i="53"/>
  <c r="L287" i="53"/>
  <c r="BD285" i="53"/>
  <c r="BC285" i="53"/>
  <c r="BB285" i="53"/>
  <c r="BA285" i="53"/>
  <c r="AZ285" i="53"/>
  <c r="AY285" i="53"/>
  <c r="AN285" i="53"/>
  <c r="AJ285" i="53"/>
  <c r="AI285" i="53"/>
  <c r="AH285" i="53"/>
  <c r="L285" i="53"/>
  <c r="AM283" i="53"/>
  <c r="AM320" i="53" s="1"/>
  <c r="AL283" i="53"/>
  <c r="AL320" i="53" s="1"/>
  <c r="AK283" i="53"/>
  <c r="AG283" i="53"/>
  <c r="AG320" i="53" s="1"/>
  <c r="AF283" i="53"/>
  <c r="AF320" i="53" s="1"/>
  <c r="AE283" i="53"/>
  <c r="AE320" i="53" s="1"/>
  <c r="AD283" i="53"/>
  <c r="AC283" i="53"/>
  <c r="AA283" i="53"/>
  <c r="Z283" i="53"/>
  <c r="Z320" i="53" s="1"/>
  <c r="Y283" i="53"/>
  <c r="Y320" i="53" s="1"/>
  <c r="V283" i="53"/>
  <c r="V320" i="53" s="1"/>
  <c r="U283" i="53"/>
  <c r="T283" i="53"/>
  <c r="T320" i="53" s="1"/>
  <c r="S283" i="53"/>
  <c r="S320" i="53" s="1"/>
  <c r="R283" i="53"/>
  <c r="R320" i="53" s="1"/>
  <c r="Q283" i="53"/>
  <c r="P283" i="53"/>
  <c r="O283" i="53"/>
  <c r="O320" i="53" s="1"/>
  <c r="L283" i="53"/>
  <c r="K283" i="53"/>
  <c r="J283" i="53"/>
  <c r="J320" i="53" s="1"/>
  <c r="I283" i="53"/>
  <c r="I320" i="53" s="1"/>
  <c r="H283" i="53"/>
  <c r="H320" i="53" s="1"/>
  <c r="G283" i="53"/>
  <c r="F283" i="53"/>
  <c r="F320" i="53" s="1"/>
  <c r="E283" i="53"/>
  <c r="E320" i="53" s="1"/>
  <c r="D283" i="53"/>
  <c r="BD282" i="53"/>
  <c r="BC282" i="53"/>
  <c r="BB282" i="53"/>
  <c r="BA282" i="53"/>
  <c r="AZ282" i="53"/>
  <c r="AY282" i="53"/>
  <c r="AN282" i="53"/>
  <c r="AJ282" i="53"/>
  <c r="AI282" i="53"/>
  <c r="AH282" i="53"/>
  <c r="L282" i="53"/>
  <c r="BD281" i="53"/>
  <c r="BC281" i="53"/>
  <c r="BB281" i="53"/>
  <c r="BA281" i="53"/>
  <c r="AZ281" i="53"/>
  <c r="AY281" i="53"/>
  <c r="AY341" i="53" s="1"/>
  <c r="AN281" i="53"/>
  <c r="AJ281" i="53"/>
  <c r="AI281" i="53"/>
  <c r="AH281" i="53"/>
  <c r="L281" i="53"/>
  <c r="BD280" i="53"/>
  <c r="BC280" i="53"/>
  <c r="BB280" i="53"/>
  <c r="BA280" i="53"/>
  <c r="AZ280" i="53"/>
  <c r="AY280" i="53"/>
  <c r="AN280" i="53"/>
  <c r="AN283" i="53" s="1"/>
  <c r="AJ280" i="53"/>
  <c r="AI280" i="53"/>
  <c r="AH280" i="53"/>
  <c r="L280" i="53"/>
  <c r="AJ279" i="53"/>
  <c r="AI279" i="53"/>
  <c r="BD278" i="53"/>
  <c r="BC278" i="53"/>
  <c r="BB278" i="53"/>
  <c r="BA278" i="53"/>
  <c r="AZ278" i="53"/>
  <c r="AY278" i="53"/>
  <c r="AN278" i="53"/>
  <c r="AJ278" i="53"/>
  <c r="AI278" i="53"/>
  <c r="AH278" i="53"/>
  <c r="AO278" i="53" s="1"/>
  <c r="L278" i="53"/>
  <c r="BD277" i="53"/>
  <c r="BC277" i="53"/>
  <c r="BB277" i="53"/>
  <c r="BA277" i="53"/>
  <c r="AZ277" i="53"/>
  <c r="AY277" i="53"/>
  <c r="AN277" i="53"/>
  <c r="AJ277" i="53"/>
  <c r="AI277" i="53"/>
  <c r="AH277" i="53"/>
  <c r="AO277" i="53" s="1"/>
  <c r="L277" i="53"/>
  <c r="BD275" i="53"/>
  <c r="BC275" i="53"/>
  <c r="BB275" i="53"/>
  <c r="BA275" i="53"/>
  <c r="AZ275" i="53"/>
  <c r="AY275" i="53"/>
  <c r="AN275" i="53"/>
  <c r="AJ275" i="53"/>
  <c r="AI275" i="53"/>
  <c r="AH275" i="53"/>
  <c r="AO275" i="53" s="1"/>
  <c r="L275" i="53"/>
  <c r="BD274" i="53"/>
  <c r="BC274" i="53"/>
  <c r="BB274" i="53"/>
  <c r="BA274" i="53"/>
  <c r="AZ274" i="53"/>
  <c r="AY274" i="53"/>
  <c r="AN274" i="53"/>
  <c r="AJ274" i="53"/>
  <c r="AI274" i="53"/>
  <c r="AH274" i="53"/>
  <c r="L274" i="53"/>
  <c r="AM271" i="53"/>
  <c r="AL271" i="53"/>
  <c r="AK271" i="53"/>
  <c r="AG271" i="53"/>
  <c r="AZ271" i="53" s="1"/>
  <c r="AF271" i="53"/>
  <c r="AE271" i="53"/>
  <c r="AD271" i="53"/>
  <c r="AC271" i="53"/>
  <c r="AA271" i="53"/>
  <c r="Z271" i="53"/>
  <c r="Y271" i="53"/>
  <c r="V271" i="53"/>
  <c r="U271" i="53"/>
  <c r="T271" i="53"/>
  <c r="S271" i="53"/>
  <c r="R271" i="53"/>
  <c r="Q271" i="53"/>
  <c r="P271" i="53"/>
  <c r="AJ271" i="53" s="1"/>
  <c r="O271" i="53"/>
  <c r="K271" i="53"/>
  <c r="J271" i="53"/>
  <c r="I271" i="53"/>
  <c r="H271" i="53"/>
  <c r="G271" i="53"/>
  <c r="F271" i="53"/>
  <c r="E271" i="53"/>
  <c r="D271" i="53"/>
  <c r="BD270" i="53"/>
  <c r="BC270" i="53"/>
  <c r="BB270" i="53"/>
  <c r="BA270" i="53"/>
  <c r="AZ270" i="53"/>
  <c r="AY270" i="53"/>
  <c r="AN270" i="53"/>
  <c r="AO270" i="53" s="1"/>
  <c r="AJ270" i="53"/>
  <c r="AI270" i="53"/>
  <c r="AH270" i="53"/>
  <c r="L270" i="53"/>
  <c r="BD269" i="53"/>
  <c r="BC269" i="53"/>
  <c r="BB269" i="53"/>
  <c r="BA269" i="53"/>
  <c r="AZ269" i="53"/>
  <c r="AY269" i="53"/>
  <c r="AN269" i="53"/>
  <c r="AJ269" i="53"/>
  <c r="AI269" i="53"/>
  <c r="AH269" i="53"/>
  <c r="L269" i="53"/>
  <c r="L271" i="53" s="1"/>
  <c r="BD268" i="53"/>
  <c r="BC268" i="53"/>
  <c r="BB268" i="53"/>
  <c r="BA268" i="53"/>
  <c r="AZ268" i="53"/>
  <c r="AY268" i="53"/>
  <c r="AN268" i="53"/>
  <c r="AJ268" i="53"/>
  <c r="AI268" i="53"/>
  <c r="AH268" i="53"/>
  <c r="AO268" i="53" s="1"/>
  <c r="L268" i="53"/>
  <c r="AA266" i="53"/>
  <c r="G266" i="53"/>
  <c r="AM265" i="53"/>
  <c r="AL265" i="53"/>
  <c r="AK265" i="53"/>
  <c r="AG265" i="53"/>
  <c r="AF265" i="53"/>
  <c r="AE265" i="53"/>
  <c r="AD265" i="53"/>
  <c r="AC265" i="53"/>
  <c r="AA265" i="53"/>
  <c r="Z265" i="53"/>
  <c r="Y265" i="53"/>
  <c r="V265" i="53"/>
  <c r="U265" i="53"/>
  <c r="T265" i="53"/>
  <c r="S265" i="53"/>
  <c r="R265" i="53"/>
  <c r="Q265" i="53"/>
  <c r="P265" i="53"/>
  <c r="O265" i="53"/>
  <c r="L265" i="53"/>
  <c r="K265" i="53"/>
  <c r="J265" i="53"/>
  <c r="I265" i="53"/>
  <c r="H265" i="53"/>
  <c r="G265" i="53"/>
  <c r="F265" i="53"/>
  <c r="E265" i="53"/>
  <c r="D265" i="53"/>
  <c r="BD264" i="53"/>
  <c r="BC264" i="53"/>
  <c r="BB264" i="53"/>
  <c r="BA264" i="53"/>
  <c r="AZ264" i="53"/>
  <c r="AY264" i="53"/>
  <c r="AN264" i="53"/>
  <c r="AJ264" i="53"/>
  <c r="AI264" i="53"/>
  <c r="AH264" i="53"/>
  <c r="AO264" i="53" s="1"/>
  <c r="L264" i="53"/>
  <c r="BD263" i="53"/>
  <c r="BC263" i="53"/>
  <c r="BB263" i="53"/>
  <c r="BA263" i="53"/>
  <c r="AZ263" i="53"/>
  <c r="AY263" i="53"/>
  <c r="AN263" i="53"/>
  <c r="AJ263" i="53"/>
  <c r="AI263" i="53"/>
  <c r="AH263" i="53"/>
  <c r="L263" i="53"/>
  <c r="BD262" i="53"/>
  <c r="BC262" i="53"/>
  <c r="BB262" i="53"/>
  <c r="BA262" i="53"/>
  <c r="AZ262" i="53"/>
  <c r="AY262" i="53"/>
  <c r="AN262" i="53"/>
  <c r="AJ262" i="53"/>
  <c r="AI262" i="53"/>
  <c r="AH262" i="53"/>
  <c r="AO262" i="53" s="1"/>
  <c r="L262" i="53"/>
  <c r="BC260" i="53"/>
  <c r="AN260" i="53"/>
  <c r="AM260" i="53"/>
  <c r="AM315" i="53" s="1"/>
  <c r="AL260" i="53"/>
  <c r="AK260" i="53"/>
  <c r="AK315" i="53" s="1"/>
  <c r="AG260" i="53"/>
  <c r="AG315" i="53" s="1"/>
  <c r="AF260" i="53"/>
  <c r="AE260" i="53"/>
  <c r="AE315" i="53" s="1"/>
  <c r="AD260" i="53"/>
  <c r="AD315" i="53" s="1"/>
  <c r="AC260" i="53"/>
  <c r="AC315" i="53" s="1"/>
  <c r="AA260" i="53"/>
  <c r="AA315" i="53" s="1"/>
  <c r="Z260" i="53"/>
  <c r="Z315" i="53" s="1"/>
  <c r="Y260" i="53"/>
  <c r="Y315" i="53" s="1"/>
  <c r="V260" i="53"/>
  <c r="V315" i="53" s="1"/>
  <c r="U260" i="53"/>
  <c r="U266" i="53" s="1"/>
  <c r="T260" i="53"/>
  <c r="T315" i="53" s="1"/>
  <c r="S260" i="53"/>
  <c r="S315" i="53" s="1"/>
  <c r="R260" i="53"/>
  <c r="R315" i="53" s="1"/>
  <c r="Q260" i="53"/>
  <c r="Q266" i="53" s="1"/>
  <c r="Q321" i="53" s="1"/>
  <c r="P260" i="53"/>
  <c r="O260" i="53"/>
  <c r="O315" i="53" s="1"/>
  <c r="K260" i="53"/>
  <c r="J260" i="53"/>
  <c r="J315" i="53" s="1"/>
  <c r="I260" i="53"/>
  <c r="I315" i="53" s="1"/>
  <c r="H260" i="53"/>
  <c r="H315" i="53" s="1"/>
  <c r="G260" i="53"/>
  <c r="F260" i="53"/>
  <c r="F315" i="53" s="1"/>
  <c r="E260" i="53"/>
  <c r="E315" i="53" s="1"/>
  <c r="D260" i="53"/>
  <c r="D315" i="53" s="1"/>
  <c r="BD259" i="53"/>
  <c r="BC259" i="53"/>
  <c r="BB259" i="53"/>
  <c r="BA259" i="53"/>
  <c r="AZ259" i="53"/>
  <c r="AY259" i="53"/>
  <c r="AN259" i="53"/>
  <c r="AJ259" i="53"/>
  <c r="AI259" i="53"/>
  <c r="AH259" i="53"/>
  <c r="AO259" i="53" s="1"/>
  <c r="L259" i="53"/>
  <c r="BD258" i="53"/>
  <c r="BC258" i="53"/>
  <c r="BB258" i="53"/>
  <c r="BA258" i="53"/>
  <c r="AZ258" i="53"/>
  <c r="AY258" i="53"/>
  <c r="AN258" i="53"/>
  <c r="AJ258" i="53"/>
  <c r="AI258" i="53"/>
  <c r="AH258" i="53"/>
  <c r="AO258" i="53" s="1"/>
  <c r="L258" i="53"/>
  <c r="BD257" i="53"/>
  <c r="BC257" i="53"/>
  <c r="BB257" i="53"/>
  <c r="BA257" i="53"/>
  <c r="AZ257" i="53"/>
  <c r="AY257" i="53"/>
  <c r="AN257" i="53"/>
  <c r="AJ257" i="53"/>
  <c r="AI257" i="53"/>
  <c r="AH257" i="53"/>
  <c r="AO257" i="53" s="1"/>
  <c r="L257" i="53"/>
  <c r="BD256" i="53"/>
  <c r="BC256" i="53"/>
  <c r="BB256" i="53"/>
  <c r="BA256" i="53"/>
  <c r="AZ256" i="53"/>
  <c r="AY256" i="53"/>
  <c r="AN256" i="53"/>
  <c r="AJ256" i="53"/>
  <c r="AI256" i="53"/>
  <c r="AH256" i="53"/>
  <c r="L256" i="53"/>
  <c r="L260" i="53" s="1"/>
  <c r="AM254" i="53"/>
  <c r="AM314" i="53" s="1"/>
  <c r="AL254" i="53"/>
  <c r="AL314" i="53" s="1"/>
  <c r="AK254" i="53"/>
  <c r="AG254" i="53"/>
  <c r="AF254" i="53"/>
  <c r="AF314" i="53" s="1"/>
  <c r="AE254" i="53"/>
  <c r="AE266" i="53" s="1"/>
  <c r="AD254" i="53"/>
  <c r="AD266" i="53" s="1"/>
  <c r="AC254" i="53"/>
  <c r="AA254" i="53"/>
  <c r="AA314" i="53" s="1"/>
  <c r="Z254" i="53"/>
  <c r="Z266" i="53" s="1"/>
  <c r="Y254" i="53"/>
  <c r="Y314" i="53" s="1"/>
  <c r="V254" i="53"/>
  <c r="U254" i="53"/>
  <c r="U314" i="53" s="1"/>
  <c r="T254" i="53"/>
  <c r="T266" i="53" s="1"/>
  <c r="S254" i="53"/>
  <c r="S266" i="53" s="1"/>
  <c r="R254" i="53"/>
  <c r="AZ254" i="53" s="1"/>
  <c r="Q254" i="53"/>
  <c r="Q314" i="53" s="1"/>
  <c r="P254" i="53"/>
  <c r="P266" i="53" s="1"/>
  <c r="O254" i="53"/>
  <c r="O266" i="53" s="1"/>
  <c r="K254" i="53"/>
  <c r="K314" i="53" s="1"/>
  <c r="J254" i="53"/>
  <c r="J314" i="53" s="1"/>
  <c r="I254" i="53"/>
  <c r="I266" i="53" s="1"/>
  <c r="H254" i="53"/>
  <c r="G254" i="53"/>
  <c r="G314" i="53" s="1"/>
  <c r="F254" i="53"/>
  <c r="F314" i="53" s="1"/>
  <c r="E254" i="53"/>
  <c r="E266" i="53" s="1"/>
  <c r="D254" i="53"/>
  <c r="BD253" i="53"/>
  <c r="BC253" i="53"/>
  <c r="BB253" i="53"/>
  <c r="BA253" i="53"/>
  <c r="AZ253" i="53"/>
  <c r="AY253" i="53"/>
  <c r="AN253" i="53"/>
  <c r="AJ253" i="53"/>
  <c r="AI253" i="53"/>
  <c r="AH253" i="53"/>
  <c r="AO253" i="53" s="1"/>
  <c r="L253" i="53"/>
  <c r="BD252" i="53"/>
  <c r="BC252" i="53"/>
  <c r="BB252" i="53"/>
  <c r="BA252" i="53"/>
  <c r="AZ252" i="53"/>
  <c r="AY252" i="53"/>
  <c r="AN252" i="53"/>
  <c r="AJ252" i="53"/>
  <c r="AI252" i="53"/>
  <c r="AH252" i="53"/>
  <c r="L252" i="53"/>
  <c r="BD251" i="53"/>
  <c r="BC251" i="53"/>
  <c r="BB251" i="53"/>
  <c r="BA251" i="53"/>
  <c r="AZ251" i="53"/>
  <c r="AY251" i="53"/>
  <c r="AN251" i="53"/>
  <c r="AJ251" i="53"/>
  <c r="AI251" i="53"/>
  <c r="AH251" i="53"/>
  <c r="AO251" i="53" s="1"/>
  <c r="L251" i="53"/>
  <c r="BD250" i="53"/>
  <c r="BC250" i="53"/>
  <c r="BB250" i="53"/>
  <c r="BA250" i="53"/>
  <c r="AZ250" i="53"/>
  <c r="AY250" i="53"/>
  <c r="AN250" i="53"/>
  <c r="AJ250" i="53"/>
  <c r="AI250" i="53"/>
  <c r="AH250" i="53"/>
  <c r="L250" i="53"/>
  <c r="L254" i="53" s="1"/>
  <c r="L266" i="53" s="1"/>
  <c r="BD249" i="53"/>
  <c r="BC249" i="53"/>
  <c r="BB249" i="53"/>
  <c r="BA249" i="53"/>
  <c r="AZ249" i="53"/>
  <c r="AY249" i="53"/>
  <c r="AN249" i="53"/>
  <c r="AN254" i="53" s="1"/>
  <c r="AJ249" i="53"/>
  <c r="AI249" i="53"/>
  <c r="AH249" i="53"/>
  <c r="AO249" i="53" s="1"/>
  <c r="L249" i="53"/>
  <c r="C244" i="53"/>
  <c r="AK240" i="53"/>
  <c r="R240" i="53"/>
  <c r="BA238" i="53"/>
  <c r="AM238" i="53"/>
  <c r="AL238" i="53"/>
  <c r="AK238" i="53"/>
  <c r="AG238" i="53"/>
  <c r="AF238" i="53"/>
  <c r="AE238" i="53"/>
  <c r="AD238" i="53"/>
  <c r="AC238" i="53"/>
  <c r="AA238" i="53"/>
  <c r="Z238" i="53"/>
  <c r="Y238" i="53"/>
  <c r="V238" i="53"/>
  <c r="U238" i="53"/>
  <c r="T238" i="53"/>
  <c r="S238" i="53"/>
  <c r="R238" i="53"/>
  <c r="Q238" i="53"/>
  <c r="P238" i="53"/>
  <c r="O238" i="53"/>
  <c r="K238" i="53"/>
  <c r="J238" i="53"/>
  <c r="I238" i="53"/>
  <c r="H238" i="53"/>
  <c r="G238" i="53"/>
  <c r="F238" i="53"/>
  <c r="E238" i="53"/>
  <c r="D238" i="53"/>
  <c r="BD237" i="53"/>
  <c r="BC237" i="53"/>
  <c r="BB237" i="53"/>
  <c r="BA237" i="53"/>
  <c r="AZ237" i="53"/>
  <c r="AY237" i="53"/>
  <c r="AN237" i="53"/>
  <c r="AJ237" i="53"/>
  <c r="AI237" i="53"/>
  <c r="AH237" i="53"/>
  <c r="L237" i="53"/>
  <c r="BD236" i="53"/>
  <c r="BC236" i="53"/>
  <c r="BB236" i="53"/>
  <c r="BA236" i="53"/>
  <c r="AZ236" i="53"/>
  <c r="AY236" i="53"/>
  <c r="AN236" i="53"/>
  <c r="AJ236" i="53"/>
  <c r="AI236" i="53"/>
  <c r="AH236" i="53"/>
  <c r="L236" i="53"/>
  <c r="BD235" i="53"/>
  <c r="BC235" i="53"/>
  <c r="BB235" i="53"/>
  <c r="BA235" i="53"/>
  <c r="AZ235" i="53"/>
  <c r="AY235" i="53"/>
  <c r="AN235" i="53"/>
  <c r="AN238" i="53" s="1"/>
  <c r="AJ235" i="53"/>
  <c r="AI235" i="53"/>
  <c r="AH235" i="53"/>
  <c r="L235" i="53"/>
  <c r="L238" i="53" s="1"/>
  <c r="AM232" i="53"/>
  <c r="AM240" i="53" s="1"/>
  <c r="AL232" i="53"/>
  <c r="AL240" i="53" s="1"/>
  <c r="AK232" i="53"/>
  <c r="AG232" i="53"/>
  <c r="AG240" i="53" s="1"/>
  <c r="AF232" i="53"/>
  <c r="AF240" i="53" s="1"/>
  <c r="AE232" i="53"/>
  <c r="AE240" i="53" s="1"/>
  <c r="AD232" i="53"/>
  <c r="AC232" i="53"/>
  <c r="AA232" i="53"/>
  <c r="AA240" i="53" s="1"/>
  <c r="Z232" i="53"/>
  <c r="Y232" i="53"/>
  <c r="V232" i="53"/>
  <c r="V240" i="53" s="1"/>
  <c r="U232" i="53"/>
  <c r="U240" i="53" s="1"/>
  <c r="T232" i="53"/>
  <c r="T240" i="53" s="1"/>
  <c r="S232" i="53"/>
  <c r="R232" i="53"/>
  <c r="AJ232" i="53" s="1"/>
  <c r="Q232" i="53"/>
  <c r="Q240" i="53" s="1"/>
  <c r="P232" i="53"/>
  <c r="P240" i="53" s="1"/>
  <c r="O232" i="53"/>
  <c r="K232" i="53"/>
  <c r="K240" i="53" s="1"/>
  <c r="J232" i="53"/>
  <c r="J240" i="53" s="1"/>
  <c r="I232" i="53"/>
  <c r="I240" i="53" s="1"/>
  <c r="H232" i="53"/>
  <c r="H240" i="53" s="1"/>
  <c r="G232" i="53"/>
  <c r="G240" i="53" s="1"/>
  <c r="F232" i="53"/>
  <c r="F240" i="53" s="1"/>
  <c r="E232" i="53"/>
  <c r="E240" i="53" s="1"/>
  <c r="D232" i="53"/>
  <c r="D240" i="53" s="1"/>
  <c r="BD231" i="53"/>
  <c r="BC231" i="53"/>
  <c r="BB231" i="53"/>
  <c r="BA231" i="53"/>
  <c r="AZ231" i="53"/>
  <c r="AY231" i="53"/>
  <c r="AN231" i="53"/>
  <c r="AJ231" i="53"/>
  <c r="AI231" i="53"/>
  <c r="AH231" i="53"/>
  <c r="AO231" i="53" s="1"/>
  <c r="L231" i="53"/>
  <c r="BD230" i="53"/>
  <c r="BC230" i="53"/>
  <c r="BB230" i="53"/>
  <c r="BA230" i="53"/>
  <c r="AZ230" i="53"/>
  <c r="AY230" i="53"/>
  <c r="AN230" i="53"/>
  <c r="AJ230" i="53"/>
  <c r="AI230" i="53"/>
  <c r="AH230" i="53"/>
  <c r="L230" i="53"/>
  <c r="BD229" i="53"/>
  <c r="BC229" i="53"/>
  <c r="BB229" i="53"/>
  <c r="BA229" i="53"/>
  <c r="AZ229" i="53"/>
  <c r="AY229" i="53"/>
  <c r="AN229" i="53"/>
  <c r="AJ229" i="53"/>
  <c r="AI229" i="53"/>
  <c r="AH229" i="53"/>
  <c r="AO229" i="53" s="1"/>
  <c r="L229" i="53"/>
  <c r="BD228" i="53"/>
  <c r="BC228" i="53"/>
  <c r="BB228" i="53"/>
  <c r="BA228" i="53"/>
  <c r="AZ228" i="53"/>
  <c r="AY228" i="53"/>
  <c r="AN228" i="53"/>
  <c r="AJ228" i="53"/>
  <c r="AI228" i="53"/>
  <c r="AH228" i="53"/>
  <c r="L228" i="53"/>
  <c r="BD225" i="53"/>
  <c r="BC225" i="53"/>
  <c r="BB225" i="53"/>
  <c r="BA225" i="53"/>
  <c r="AZ225" i="53"/>
  <c r="AY225" i="53"/>
  <c r="AN225" i="53"/>
  <c r="AJ225" i="53"/>
  <c r="AI225" i="53"/>
  <c r="AH225" i="53"/>
  <c r="AO225" i="53" s="1"/>
  <c r="L225" i="53"/>
  <c r="C221" i="53"/>
  <c r="BD215" i="53"/>
  <c r="BC215" i="53"/>
  <c r="BB215" i="53"/>
  <c r="BA215" i="53"/>
  <c r="AZ215" i="53"/>
  <c r="AY215" i="53"/>
  <c r="AN215" i="53"/>
  <c r="AJ215" i="53"/>
  <c r="AI215" i="53"/>
  <c r="AH215" i="53"/>
  <c r="AO215" i="53" s="1"/>
  <c r="L215" i="53"/>
  <c r="BD210" i="53"/>
  <c r="BC210" i="53"/>
  <c r="BB210" i="53"/>
  <c r="BA210" i="53"/>
  <c r="AZ210" i="53"/>
  <c r="AY210" i="53"/>
  <c r="AN210" i="53"/>
  <c r="AJ210" i="53"/>
  <c r="AI210" i="53"/>
  <c r="AH210" i="53"/>
  <c r="AO210" i="53" s="1"/>
  <c r="L210" i="53"/>
  <c r="AF206" i="53"/>
  <c r="AA206" i="53"/>
  <c r="U206" i="53"/>
  <c r="Q206" i="53"/>
  <c r="K206" i="53"/>
  <c r="G206" i="53"/>
  <c r="AM204" i="53"/>
  <c r="AL204" i="53"/>
  <c r="AK204" i="53"/>
  <c r="AG204" i="53"/>
  <c r="AF204" i="53"/>
  <c r="AE204" i="53"/>
  <c r="AD204" i="53"/>
  <c r="AC204" i="53"/>
  <c r="AA204" i="53"/>
  <c r="Z204" i="53"/>
  <c r="Y204" i="53"/>
  <c r="V204" i="53"/>
  <c r="U204" i="53"/>
  <c r="T204" i="53"/>
  <c r="S204" i="53"/>
  <c r="R204" i="53"/>
  <c r="Q204" i="53"/>
  <c r="P204" i="53"/>
  <c r="O204" i="53"/>
  <c r="K204" i="53"/>
  <c r="J204" i="53"/>
  <c r="I204" i="53"/>
  <c r="H204" i="53"/>
  <c r="G204" i="53"/>
  <c r="F204" i="53"/>
  <c r="E204" i="53"/>
  <c r="D204" i="53"/>
  <c r="BD203" i="53"/>
  <c r="BC203" i="53"/>
  <c r="BB203" i="53"/>
  <c r="BA203" i="53"/>
  <c r="AZ203" i="53"/>
  <c r="AY203" i="53"/>
  <c r="AN203" i="53"/>
  <c r="AJ203" i="53"/>
  <c r="AI203" i="53"/>
  <c r="AH203" i="53"/>
  <c r="AO203" i="53" s="1"/>
  <c r="L203" i="53"/>
  <c r="BD202" i="53"/>
  <c r="BC202" i="53"/>
  <c r="BB202" i="53"/>
  <c r="BA202" i="53"/>
  <c r="AZ202" i="53"/>
  <c r="AY202" i="53"/>
  <c r="AN202" i="53"/>
  <c r="AJ202" i="53"/>
  <c r="AI202" i="53"/>
  <c r="AH202" i="53"/>
  <c r="L202" i="53"/>
  <c r="AM200" i="53"/>
  <c r="AM206" i="53" s="1"/>
  <c r="AL200" i="53"/>
  <c r="AL206" i="53" s="1"/>
  <c r="AK200" i="53"/>
  <c r="BC200" i="53" s="1"/>
  <c r="AG200" i="53"/>
  <c r="AF200" i="53"/>
  <c r="AE200" i="53"/>
  <c r="AE206" i="53" s="1"/>
  <c r="AD200" i="53"/>
  <c r="BA200" i="53" s="1"/>
  <c r="AC200" i="53"/>
  <c r="AA200" i="53"/>
  <c r="Z200" i="53"/>
  <c r="Z206" i="53" s="1"/>
  <c r="Y200" i="53"/>
  <c r="Y206" i="53" s="1"/>
  <c r="V200" i="53"/>
  <c r="U200" i="53"/>
  <c r="T200" i="53"/>
  <c r="T206" i="53" s="1"/>
  <c r="S200" i="53"/>
  <c r="S206" i="53" s="1"/>
  <c r="R200" i="53"/>
  <c r="Q200" i="53"/>
  <c r="P200" i="53"/>
  <c r="P206" i="53" s="1"/>
  <c r="O200" i="53"/>
  <c r="K200" i="53"/>
  <c r="J200" i="53"/>
  <c r="J206" i="53" s="1"/>
  <c r="I200" i="53"/>
  <c r="I206" i="53" s="1"/>
  <c r="H200" i="53"/>
  <c r="G200" i="53"/>
  <c r="F200" i="53"/>
  <c r="F206" i="53" s="1"/>
  <c r="E200" i="53"/>
  <c r="D200" i="53"/>
  <c r="BD199" i="53"/>
  <c r="BC199" i="53"/>
  <c r="BB199" i="53"/>
  <c r="BA199" i="53"/>
  <c r="AZ199" i="53"/>
  <c r="AY199" i="53"/>
  <c r="AN199" i="53"/>
  <c r="AO199" i="53" s="1"/>
  <c r="AJ199" i="53"/>
  <c r="AI199" i="53"/>
  <c r="AH199" i="53"/>
  <c r="L199" i="53"/>
  <c r="BD198" i="53"/>
  <c r="BC198" i="53"/>
  <c r="BB198" i="53"/>
  <c r="BA198" i="53"/>
  <c r="AZ198" i="53"/>
  <c r="AY198" i="53"/>
  <c r="AN198" i="53"/>
  <c r="AJ198" i="53"/>
  <c r="AI198" i="53"/>
  <c r="AH198" i="53"/>
  <c r="AO198" i="53" s="1"/>
  <c r="L198" i="53"/>
  <c r="BD197" i="53"/>
  <c r="BC197" i="53"/>
  <c r="BB197" i="53"/>
  <c r="BA197" i="53"/>
  <c r="AZ197" i="53"/>
  <c r="AY197" i="53"/>
  <c r="AN197" i="53"/>
  <c r="AO197" i="53" s="1"/>
  <c r="AJ197" i="53"/>
  <c r="AI197" i="53"/>
  <c r="AH197" i="53"/>
  <c r="L197" i="53"/>
  <c r="AK193" i="53"/>
  <c r="AC193" i="53"/>
  <c r="R193" i="53"/>
  <c r="H193" i="53"/>
  <c r="D193" i="53"/>
  <c r="AM191" i="53"/>
  <c r="AL191" i="53"/>
  <c r="AK191" i="53"/>
  <c r="AG191" i="53"/>
  <c r="AF191" i="53"/>
  <c r="AE191" i="53"/>
  <c r="AD191" i="53"/>
  <c r="AC191" i="53"/>
  <c r="AA191" i="53"/>
  <c r="Z191" i="53"/>
  <c r="Y191" i="53"/>
  <c r="V191" i="53"/>
  <c r="V193" i="53" s="1"/>
  <c r="U191" i="53"/>
  <c r="T191" i="53"/>
  <c r="S191" i="53"/>
  <c r="R191" i="53"/>
  <c r="Q191" i="53"/>
  <c r="P191" i="53"/>
  <c r="O191" i="53"/>
  <c r="K191" i="53"/>
  <c r="J191" i="53"/>
  <c r="I191" i="53"/>
  <c r="H191" i="53"/>
  <c r="G191" i="53"/>
  <c r="F191" i="53"/>
  <c r="E191" i="53"/>
  <c r="D191" i="53"/>
  <c r="BD191" i="53" s="1"/>
  <c r="BD190" i="53"/>
  <c r="BC190" i="53"/>
  <c r="BB190" i="53"/>
  <c r="BA190" i="53"/>
  <c r="AZ190" i="53"/>
  <c r="AY190" i="53"/>
  <c r="AN190" i="53"/>
  <c r="AJ190" i="53"/>
  <c r="AI190" i="53"/>
  <c r="AH190" i="53"/>
  <c r="L190" i="53"/>
  <c r="BD189" i="53"/>
  <c r="BC189" i="53"/>
  <c r="BB189" i="53"/>
  <c r="BA189" i="53"/>
  <c r="AZ189" i="53"/>
  <c r="AY189" i="53"/>
  <c r="AN189" i="53"/>
  <c r="AJ189" i="53"/>
  <c r="AI189" i="53"/>
  <c r="AH189" i="53"/>
  <c r="AO189" i="53" s="1"/>
  <c r="L189" i="53"/>
  <c r="BD188" i="53"/>
  <c r="BC188" i="53"/>
  <c r="BB188" i="53"/>
  <c r="BA188" i="53"/>
  <c r="AZ188" i="53"/>
  <c r="AY188" i="53"/>
  <c r="AN188" i="53"/>
  <c r="AJ188" i="53"/>
  <c r="AI188" i="53"/>
  <c r="AH188" i="53"/>
  <c r="BD187" i="53"/>
  <c r="BC187" i="53"/>
  <c r="BB187" i="53"/>
  <c r="BA187" i="53"/>
  <c r="AZ187" i="53"/>
  <c r="AY187" i="53"/>
  <c r="AN187" i="53"/>
  <c r="AJ187" i="53"/>
  <c r="AI187" i="53"/>
  <c r="AH187" i="53"/>
  <c r="L187" i="53"/>
  <c r="L355" i="53" s="1"/>
  <c r="AM185" i="53"/>
  <c r="AM193" i="53" s="1"/>
  <c r="AL185" i="53"/>
  <c r="AL193" i="53" s="1"/>
  <c r="AK185" i="53"/>
  <c r="BC185" i="53" s="1"/>
  <c r="AG185" i="53"/>
  <c r="AG193" i="53" s="1"/>
  <c r="AF185" i="53"/>
  <c r="AF193" i="53" s="1"/>
  <c r="AE185" i="53"/>
  <c r="AE193" i="53" s="1"/>
  <c r="AD185" i="53"/>
  <c r="AC185" i="53"/>
  <c r="AA185" i="53"/>
  <c r="AA193" i="53" s="1"/>
  <c r="Z185" i="53"/>
  <c r="Z193" i="53" s="1"/>
  <c r="Y185" i="53"/>
  <c r="V185" i="53"/>
  <c r="U185" i="53"/>
  <c r="U193" i="53" s="1"/>
  <c r="T185" i="53"/>
  <c r="T193" i="53" s="1"/>
  <c r="S185" i="53"/>
  <c r="R185" i="53"/>
  <c r="Q185" i="53"/>
  <c r="Q193" i="53" s="1"/>
  <c r="P185" i="53"/>
  <c r="P193" i="53" s="1"/>
  <c r="O185" i="53"/>
  <c r="K185" i="53"/>
  <c r="K193" i="53" s="1"/>
  <c r="J185" i="53"/>
  <c r="J193" i="53" s="1"/>
  <c r="I185" i="53"/>
  <c r="I193" i="53" s="1"/>
  <c r="H185" i="53"/>
  <c r="G185" i="53"/>
  <c r="G193" i="53" s="1"/>
  <c r="F185" i="53"/>
  <c r="F193" i="53" s="1"/>
  <c r="E185" i="53"/>
  <c r="E193" i="53" s="1"/>
  <c r="D185" i="53"/>
  <c r="BD184" i="53"/>
  <c r="BC184" i="53"/>
  <c r="BB184" i="53"/>
  <c r="BA184" i="53"/>
  <c r="AZ184" i="53"/>
  <c r="AY184" i="53"/>
  <c r="AN184" i="53"/>
  <c r="AJ184" i="53"/>
  <c r="AI184" i="53"/>
  <c r="AH184" i="53"/>
  <c r="L184" i="53"/>
  <c r="BD183" i="53"/>
  <c r="BC183" i="53"/>
  <c r="BB183" i="53"/>
  <c r="BA183" i="53"/>
  <c r="AZ183" i="53"/>
  <c r="AY183" i="53"/>
  <c r="AN183" i="53"/>
  <c r="AJ183" i="53"/>
  <c r="AI183" i="53"/>
  <c r="AH183" i="53"/>
  <c r="AO183" i="53" s="1"/>
  <c r="L183" i="53"/>
  <c r="BD182" i="53"/>
  <c r="BC182" i="53"/>
  <c r="BB182" i="53"/>
  <c r="BA182" i="53"/>
  <c r="AZ182" i="53"/>
  <c r="AY182" i="53"/>
  <c r="AN182" i="53"/>
  <c r="AJ182" i="53"/>
  <c r="AI182" i="53"/>
  <c r="AH182" i="53"/>
  <c r="L182" i="53"/>
  <c r="AK178" i="53"/>
  <c r="R178" i="53"/>
  <c r="AM176" i="53"/>
  <c r="AL176" i="53"/>
  <c r="AK176" i="53"/>
  <c r="AK368" i="53" s="1"/>
  <c r="AK370" i="53" s="1"/>
  <c r="AG176" i="53"/>
  <c r="AG368" i="53" s="1"/>
  <c r="AF176" i="53"/>
  <c r="AF368" i="53" s="1"/>
  <c r="AE176" i="53"/>
  <c r="AD176" i="53"/>
  <c r="AC176" i="53"/>
  <c r="AC368" i="53" s="1"/>
  <c r="AA176" i="53"/>
  <c r="Z176" i="53"/>
  <c r="Z368" i="53" s="1"/>
  <c r="Y176" i="53"/>
  <c r="V176" i="53"/>
  <c r="V368" i="53" s="1"/>
  <c r="U176" i="53"/>
  <c r="T176" i="53"/>
  <c r="T368" i="53" s="1"/>
  <c r="S176" i="53"/>
  <c r="S368" i="53" s="1"/>
  <c r="R176" i="53"/>
  <c r="R368" i="53" s="1"/>
  <c r="Q176" i="53"/>
  <c r="P176" i="53"/>
  <c r="P368" i="53" s="1"/>
  <c r="O176" i="53"/>
  <c r="K176" i="53"/>
  <c r="K368" i="53" s="1"/>
  <c r="J176" i="53"/>
  <c r="J368" i="53" s="1"/>
  <c r="I176" i="53"/>
  <c r="H176" i="53"/>
  <c r="H368" i="53" s="1"/>
  <c r="G176" i="53"/>
  <c r="G368" i="53" s="1"/>
  <c r="F176" i="53"/>
  <c r="F368" i="53" s="1"/>
  <c r="E176" i="53"/>
  <c r="D176" i="53"/>
  <c r="D296" i="53" s="1"/>
  <c r="D369" i="53" s="1"/>
  <c r="BD175" i="53"/>
  <c r="BC175" i="53"/>
  <c r="BB175" i="53"/>
  <c r="BA175" i="53"/>
  <c r="AZ175" i="53"/>
  <c r="AY175" i="53"/>
  <c r="AN175" i="53"/>
  <c r="AJ175" i="53"/>
  <c r="AI175" i="53"/>
  <c r="AH175" i="53"/>
  <c r="AO175" i="53" s="1"/>
  <c r="L175" i="53"/>
  <c r="BD174" i="53"/>
  <c r="BC174" i="53"/>
  <c r="BB174" i="53"/>
  <c r="BA174" i="53"/>
  <c r="AZ174" i="53"/>
  <c r="AY174" i="53"/>
  <c r="AN174" i="53"/>
  <c r="AJ174" i="53"/>
  <c r="AI174" i="53"/>
  <c r="AH174" i="53"/>
  <c r="AO174" i="53" s="1"/>
  <c r="L174" i="53"/>
  <c r="BD173" i="53"/>
  <c r="BC173" i="53"/>
  <c r="BB173" i="53"/>
  <c r="BA173" i="53"/>
  <c r="AZ173" i="53"/>
  <c r="AY173" i="53"/>
  <c r="AN173" i="53"/>
  <c r="AJ173" i="53"/>
  <c r="AI173" i="53"/>
  <c r="AH173" i="53"/>
  <c r="AO173" i="53" s="1"/>
  <c r="L173" i="53"/>
  <c r="BD172" i="53"/>
  <c r="BC172" i="53"/>
  <c r="BB172" i="53"/>
  <c r="BA172" i="53"/>
  <c r="AZ172" i="53"/>
  <c r="AY172" i="53"/>
  <c r="AN172" i="53"/>
  <c r="AJ172" i="53"/>
  <c r="AI172" i="53"/>
  <c r="AH172" i="53"/>
  <c r="AO172" i="53" s="1"/>
  <c r="L172" i="53"/>
  <c r="AM170" i="53"/>
  <c r="AL170" i="53"/>
  <c r="AL295" i="53" s="1"/>
  <c r="AK170" i="53"/>
  <c r="AK295" i="53" s="1"/>
  <c r="AG170" i="53"/>
  <c r="AG178" i="53" s="1"/>
  <c r="AF170" i="53"/>
  <c r="AE170" i="53"/>
  <c r="AD170" i="53"/>
  <c r="AC170" i="53"/>
  <c r="AC295" i="53" s="1"/>
  <c r="AA170" i="53"/>
  <c r="Z170" i="53"/>
  <c r="Y170" i="53"/>
  <c r="V170" i="53"/>
  <c r="V295" i="53" s="1"/>
  <c r="U170" i="53"/>
  <c r="T170" i="53"/>
  <c r="S170" i="53"/>
  <c r="R170" i="53"/>
  <c r="R295" i="53" s="1"/>
  <c r="Q170" i="53"/>
  <c r="P170" i="53"/>
  <c r="O170" i="53"/>
  <c r="O178" i="53" s="1"/>
  <c r="K170" i="53"/>
  <c r="K178" i="53" s="1"/>
  <c r="J170" i="53"/>
  <c r="I170" i="53"/>
  <c r="H170" i="53"/>
  <c r="H295" i="53" s="1"/>
  <c r="G170" i="53"/>
  <c r="F170" i="53"/>
  <c r="E170" i="53"/>
  <c r="D170" i="53"/>
  <c r="D295" i="53" s="1"/>
  <c r="BD169" i="53"/>
  <c r="BC169" i="53"/>
  <c r="BB169" i="53"/>
  <c r="BA169" i="53"/>
  <c r="AZ169" i="53"/>
  <c r="AY169" i="53"/>
  <c r="AN169" i="53"/>
  <c r="AJ169" i="53"/>
  <c r="AI169" i="53"/>
  <c r="AH169" i="53"/>
  <c r="L169" i="53"/>
  <c r="BD168" i="53"/>
  <c r="BC168" i="53"/>
  <c r="BB168" i="53"/>
  <c r="BA168" i="53"/>
  <c r="AZ168" i="53"/>
  <c r="AY168" i="53"/>
  <c r="AN168" i="53"/>
  <c r="AJ168" i="53"/>
  <c r="AI168" i="53"/>
  <c r="AH168" i="53"/>
  <c r="AO168" i="53" s="1"/>
  <c r="L168" i="53"/>
  <c r="BD167" i="53"/>
  <c r="BC167" i="53"/>
  <c r="BB167" i="53"/>
  <c r="BA167" i="53"/>
  <c r="AZ167" i="53"/>
  <c r="AY167" i="53"/>
  <c r="AN167" i="53"/>
  <c r="AJ167" i="53"/>
  <c r="AI167" i="53"/>
  <c r="AH167" i="53"/>
  <c r="L167" i="53"/>
  <c r="BD166" i="53"/>
  <c r="BC166" i="53"/>
  <c r="BB166" i="53"/>
  <c r="BA166" i="53"/>
  <c r="AZ166" i="53"/>
  <c r="AY166" i="53"/>
  <c r="AN166" i="53"/>
  <c r="AJ166" i="53"/>
  <c r="AI166" i="53"/>
  <c r="AH166" i="53"/>
  <c r="AO166" i="53" s="1"/>
  <c r="L166" i="53"/>
  <c r="BD165" i="53"/>
  <c r="BC165" i="53"/>
  <c r="BB165" i="53"/>
  <c r="BA165" i="53"/>
  <c r="AZ165" i="53"/>
  <c r="AY165" i="53"/>
  <c r="AN165" i="53"/>
  <c r="AJ165" i="53"/>
  <c r="AI165" i="53"/>
  <c r="AH165" i="53"/>
  <c r="L165" i="53"/>
  <c r="C160" i="53"/>
  <c r="AM156" i="53"/>
  <c r="AL156" i="53"/>
  <c r="AK156" i="53"/>
  <c r="BC156" i="53" s="1"/>
  <c r="AG156" i="53"/>
  <c r="AF156" i="53"/>
  <c r="AE156" i="53"/>
  <c r="AD156" i="53"/>
  <c r="AC156" i="53"/>
  <c r="AA156" i="53"/>
  <c r="Z156" i="53"/>
  <c r="AI156" i="53" s="1"/>
  <c r="Y156" i="53"/>
  <c r="V156" i="53"/>
  <c r="BB156" i="53" s="1"/>
  <c r="U156" i="53"/>
  <c r="T156" i="53"/>
  <c r="S156" i="53"/>
  <c r="R156" i="53"/>
  <c r="Q156" i="53"/>
  <c r="P156" i="53"/>
  <c r="O156" i="53"/>
  <c r="K156" i="53"/>
  <c r="J156" i="53"/>
  <c r="I156" i="53"/>
  <c r="H156" i="53"/>
  <c r="G156" i="53"/>
  <c r="F156" i="53"/>
  <c r="E156" i="53"/>
  <c r="BD154" i="53"/>
  <c r="BC154" i="53"/>
  <c r="BB154" i="53"/>
  <c r="BA154" i="53"/>
  <c r="AZ154" i="53"/>
  <c r="AY154" i="53"/>
  <c r="AN154" i="53"/>
  <c r="AJ154" i="53"/>
  <c r="AI154" i="53"/>
  <c r="AH154" i="53"/>
  <c r="L154" i="53"/>
  <c r="BD153" i="53"/>
  <c r="BC153" i="53"/>
  <c r="BB153" i="53"/>
  <c r="BA153" i="53"/>
  <c r="AZ153" i="53"/>
  <c r="AY153" i="53"/>
  <c r="AN153" i="53"/>
  <c r="AJ153" i="53"/>
  <c r="AI153" i="53"/>
  <c r="AH153" i="53"/>
  <c r="AO153" i="53" s="1"/>
  <c r="BD152" i="53"/>
  <c r="BC152" i="53"/>
  <c r="BB152" i="53"/>
  <c r="BA152" i="53"/>
  <c r="AZ152" i="53"/>
  <c r="AY152" i="53"/>
  <c r="AN152" i="53"/>
  <c r="AJ152" i="53"/>
  <c r="AI152" i="53"/>
  <c r="AH152" i="53"/>
  <c r="AO152" i="53" s="1"/>
  <c r="L152" i="53"/>
  <c r="BD151" i="53"/>
  <c r="BC151" i="53"/>
  <c r="BB151" i="53"/>
  <c r="BA151" i="53"/>
  <c r="AZ151" i="53"/>
  <c r="AY151" i="53"/>
  <c r="AN151" i="53"/>
  <c r="AJ151" i="53"/>
  <c r="AI151" i="53"/>
  <c r="AH151" i="53"/>
  <c r="AO151" i="53" s="1"/>
  <c r="L151" i="53"/>
  <c r="BD149" i="53"/>
  <c r="BC149" i="53"/>
  <c r="BB149" i="53"/>
  <c r="BA149" i="53"/>
  <c r="AZ149" i="53"/>
  <c r="AY149" i="53"/>
  <c r="AN149" i="53"/>
  <c r="AJ149" i="53"/>
  <c r="AI149" i="53"/>
  <c r="AH149" i="53"/>
  <c r="AO149" i="53" s="1"/>
  <c r="L149" i="53"/>
  <c r="C145" i="53"/>
  <c r="BD141" i="53"/>
  <c r="BC141" i="53"/>
  <c r="BB141" i="53"/>
  <c r="BA141" i="53"/>
  <c r="AZ141" i="53"/>
  <c r="AY141" i="53"/>
  <c r="AN141" i="53"/>
  <c r="AJ141" i="53"/>
  <c r="AI141" i="53"/>
  <c r="AH141" i="53"/>
  <c r="L141" i="53"/>
  <c r="BD140" i="53"/>
  <c r="BC140" i="53"/>
  <c r="BB140" i="53"/>
  <c r="BA140" i="53"/>
  <c r="AZ140" i="53"/>
  <c r="AY140" i="53"/>
  <c r="AN140" i="53"/>
  <c r="AJ140" i="53"/>
  <c r="AI140" i="53"/>
  <c r="AT140" i="53" s="1"/>
  <c r="AH140" i="53"/>
  <c r="AS140" i="53" s="1"/>
  <c r="L140" i="53"/>
  <c r="BD138" i="53"/>
  <c r="BC138" i="53"/>
  <c r="BB138" i="53"/>
  <c r="BA138" i="53"/>
  <c r="AZ138" i="53"/>
  <c r="AY138" i="53"/>
  <c r="AN138" i="53"/>
  <c r="AJ138" i="53"/>
  <c r="AI138" i="53"/>
  <c r="AH138" i="53"/>
  <c r="AO138" i="53" s="1"/>
  <c r="L138" i="53"/>
  <c r="C137" i="53"/>
  <c r="AM134" i="53"/>
  <c r="AL134" i="53"/>
  <c r="AK134" i="53"/>
  <c r="AG134" i="53"/>
  <c r="AF134" i="53"/>
  <c r="AE134" i="53"/>
  <c r="AD134" i="53"/>
  <c r="AC134" i="53"/>
  <c r="AA134" i="53"/>
  <c r="AA302" i="53" s="1"/>
  <c r="Z134" i="53"/>
  <c r="Y134" i="53"/>
  <c r="V134" i="53"/>
  <c r="U134" i="53"/>
  <c r="T134" i="53"/>
  <c r="S134" i="53"/>
  <c r="R134" i="53"/>
  <c r="Q134" i="53"/>
  <c r="Q302" i="53" s="1"/>
  <c r="P134" i="53"/>
  <c r="O134" i="53"/>
  <c r="K134" i="53"/>
  <c r="K302" i="53" s="1"/>
  <c r="J134" i="53"/>
  <c r="I134" i="53"/>
  <c r="H134" i="53"/>
  <c r="G134" i="53"/>
  <c r="F134" i="53"/>
  <c r="E134" i="53"/>
  <c r="D134" i="53"/>
  <c r="BD133" i="53"/>
  <c r="BC133" i="53"/>
  <c r="BB133" i="53"/>
  <c r="BA133" i="53"/>
  <c r="AZ133" i="53"/>
  <c r="AY133" i="53"/>
  <c r="AN133" i="53"/>
  <c r="AJ133" i="53"/>
  <c r="AI133" i="53"/>
  <c r="AH133" i="53"/>
  <c r="AO133" i="53" s="1"/>
  <c r="L133" i="53"/>
  <c r="BD132" i="53"/>
  <c r="BC132" i="53"/>
  <c r="BB132" i="53"/>
  <c r="BA132" i="53"/>
  <c r="AZ132" i="53"/>
  <c r="AY132" i="53"/>
  <c r="AN132" i="53"/>
  <c r="AJ132" i="53"/>
  <c r="AI132" i="53"/>
  <c r="AH132" i="53"/>
  <c r="L132" i="53"/>
  <c r="BD131" i="53"/>
  <c r="BC131" i="53"/>
  <c r="BB131" i="53"/>
  <c r="BA131" i="53"/>
  <c r="AZ131" i="53"/>
  <c r="AY131" i="53"/>
  <c r="AN131" i="53"/>
  <c r="AJ131" i="53"/>
  <c r="AI131" i="53"/>
  <c r="AH131" i="53"/>
  <c r="AO131" i="53" s="1"/>
  <c r="L131" i="53"/>
  <c r="BD130" i="53"/>
  <c r="BC130" i="53"/>
  <c r="BB130" i="53"/>
  <c r="BA130" i="53"/>
  <c r="AZ130" i="53"/>
  <c r="AY130" i="53"/>
  <c r="AN130" i="53"/>
  <c r="AJ130" i="53"/>
  <c r="AI130" i="53"/>
  <c r="AH130" i="53"/>
  <c r="L130" i="53"/>
  <c r="BD126" i="53"/>
  <c r="BC125" i="53"/>
  <c r="AN125" i="53"/>
  <c r="AM125" i="53"/>
  <c r="AL125" i="53"/>
  <c r="AK125" i="53"/>
  <c r="AJ125" i="53"/>
  <c r="AG125" i="53"/>
  <c r="AG383" i="53" s="1"/>
  <c r="AF125" i="53"/>
  <c r="AE125" i="53"/>
  <c r="AE383" i="53" s="1"/>
  <c r="AD125" i="53"/>
  <c r="AD383" i="53" s="1"/>
  <c r="AC125" i="53"/>
  <c r="AC383" i="53" s="1"/>
  <c r="Z125" i="53"/>
  <c r="Z383" i="53" s="1"/>
  <c r="Y125" i="53"/>
  <c r="Y383" i="53" s="1"/>
  <c r="V125" i="53"/>
  <c r="V383" i="53" s="1"/>
  <c r="U125" i="53"/>
  <c r="U383" i="53" s="1"/>
  <c r="T125" i="53"/>
  <c r="T383" i="53" s="1"/>
  <c r="S125" i="53"/>
  <c r="S383" i="53" s="1"/>
  <c r="R125" i="53"/>
  <c r="R383" i="53" s="1"/>
  <c r="Q125" i="53"/>
  <c r="Q383" i="53" s="1"/>
  <c r="P125" i="53"/>
  <c r="P383" i="53" s="1"/>
  <c r="O125" i="53"/>
  <c r="O383" i="53" s="1"/>
  <c r="K125" i="53"/>
  <c r="J125" i="53"/>
  <c r="I125" i="53"/>
  <c r="H125" i="53"/>
  <c r="G125" i="53"/>
  <c r="F125" i="53"/>
  <c r="AY125" i="53" s="1"/>
  <c r="E125" i="53"/>
  <c r="D125" i="53"/>
  <c r="BD124" i="53"/>
  <c r="BC124" i="53"/>
  <c r="BB124" i="53"/>
  <c r="BA124" i="53"/>
  <c r="AZ124" i="53"/>
  <c r="AY124" i="53"/>
  <c r="AN124" i="53"/>
  <c r="AO124" i="53" s="1"/>
  <c r="AJ124" i="53"/>
  <c r="AI124" i="53"/>
  <c r="AH124" i="53"/>
  <c r="L124" i="53"/>
  <c r="BD123" i="53"/>
  <c r="BC123" i="53"/>
  <c r="BB123" i="53"/>
  <c r="BA123" i="53"/>
  <c r="AZ123" i="53"/>
  <c r="AY123" i="53"/>
  <c r="AN123" i="53"/>
  <c r="AJ123" i="53"/>
  <c r="AI123" i="53"/>
  <c r="L123" i="53"/>
  <c r="AO123" i="53" s="1"/>
  <c r="BD122" i="53"/>
  <c r="BC122" i="53"/>
  <c r="BB122" i="53"/>
  <c r="BB382" i="53" s="1"/>
  <c r="BA122" i="53"/>
  <c r="AZ122" i="53"/>
  <c r="AY122" i="53"/>
  <c r="AW382" i="53"/>
  <c r="AS382" i="53"/>
  <c r="AN122" i="53"/>
  <c r="AJ122" i="53"/>
  <c r="AJ382" i="53" s="1"/>
  <c r="AI122" i="53"/>
  <c r="AH122" i="53"/>
  <c r="AH382" i="53" s="1"/>
  <c r="L122" i="53"/>
  <c r="AK119" i="53"/>
  <c r="AG119" i="53"/>
  <c r="AF119" i="53"/>
  <c r="AC119" i="53"/>
  <c r="U119" i="53"/>
  <c r="T119" i="53"/>
  <c r="R119" i="53"/>
  <c r="Q119" i="53"/>
  <c r="P119" i="53"/>
  <c r="K119" i="53"/>
  <c r="J119" i="53"/>
  <c r="H119" i="53"/>
  <c r="G119" i="53"/>
  <c r="F119" i="53"/>
  <c r="D119" i="53"/>
  <c r="BD118" i="53"/>
  <c r="BC118" i="53"/>
  <c r="BB118" i="53"/>
  <c r="BA118" i="53"/>
  <c r="AZ118" i="53"/>
  <c r="AY118" i="53"/>
  <c r="AN118" i="53"/>
  <c r="AJ118" i="53"/>
  <c r="AI118" i="53"/>
  <c r="AH118" i="53"/>
  <c r="AO118" i="53" s="1"/>
  <c r="L118" i="53"/>
  <c r="BD117" i="53"/>
  <c r="BC117" i="53"/>
  <c r="BB117" i="53"/>
  <c r="BA117" i="53"/>
  <c r="AZ117" i="53"/>
  <c r="AY117" i="53"/>
  <c r="AN117" i="53"/>
  <c r="AJ117" i="53"/>
  <c r="AI117" i="53"/>
  <c r="AH117" i="53"/>
  <c r="L117" i="53"/>
  <c r="BD116" i="53"/>
  <c r="BC116" i="53"/>
  <c r="BB116" i="53"/>
  <c r="BA116" i="53"/>
  <c r="AZ116" i="53"/>
  <c r="AY116" i="53"/>
  <c r="AN116" i="53"/>
  <c r="AJ116" i="53"/>
  <c r="AI116" i="53"/>
  <c r="AH116" i="53"/>
  <c r="AO116" i="53" s="1"/>
  <c r="AM115" i="53"/>
  <c r="AM119" i="53" s="1"/>
  <c r="AM78" i="53" s="1"/>
  <c r="AL115" i="53"/>
  <c r="AK115" i="53"/>
  <c r="BC115" i="53" s="1"/>
  <c r="AG115" i="53"/>
  <c r="AF115" i="53"/>
  <c r="AE115" i="53"/>
  <c r="AE119" i="53" s="1"/>
  <c r="AD115" i="53"/>
  <c r="AC115" i="53"/>
  <c r="Z119" i="53"/>
  <c r="Y115" i="53"/>
  <c r="Y119" i="53" s="1"/>
  <c r="Y78" i="53" s="1"/>
  <c r="V115" i="53"/>
  <c r="V119" i="53" s="1"/>
  <c r="U115" i="53"/>
  <c r="T115" i="53"/>
  <c r="S115" i="53"/>
  <c r="S119" i="53" s="1"/>
  <c r="S78" i="53" s="1"/>
  <c r="R115" i="53"/>
  <c r="Q115" i="53"/>
  <c r="P115" i="53"/>
  <c r="O115" i="53"/>
  <c r="K115" i="53"/>
  <c r="J115" i="53"/>
  <c r="I115" i="53"/>
  <c r="I119" i="53" s="1"/>
  <c r="I78" i="53" s="1"/>
  <c r="H115" i="53"/>
  <c r="G115" i="53"/>
  <c r="F115" i="53"/>
  <c r="E115" i="53"/>
  <c r="E119" i="53" s="1"/>
  <c r="E78" i="53" s="1"/>
  <c r="D115" i="53"/>
  <c r="BD114" i="53"/>
  <c r="BC114" i="53"/>
  <c r="BB114" i="53"/>
  <c r="BA114" i="53"/>
  <c r="AZ114" i="53"/>
  <c r="AY114" i="53"/>
  <c r="AN114" i="53"/>
  <c r="AJ114" i="53"/>
  <c r="AI114" i="53"/>
  <c r="AH114" i="53"/>
  <c r="AO114" i="53" s="1"/>
  <c r="L114" i="53"/>
  <c r="BD113" i="53"/>
  <c r="BC113" i="53"/>
  <c r="BB113" i="53"/>
  <c r="BA113" i="53"/>
  <c r="AZ113" i="53"/>
  <c r="AY113" i="53"/>
  <c r="AN113" i="53"/>
  <c r="AJ113" i="53"/>
  <c r="AI113" i="53"/>
  <c r="AH113" i="53"/>
  <c r="AH115" i="53" s="1"/>
  <c r="L113" i="53"/>
  <c r="L115" i="53" s="1"/>
  <c r="AM110" i="53"/>
  <c r="AL110" i="53"/>
  <c r="AK110" i="53"/>
  <c r="BC110" i="53" s="1"/>
  <c r="AG110" i="53"/>
  <c r="AF110" i="53"/>
  <c r="AE110" i="53"/>
  <c r="AD110" i="53"/>
  <c r="AC110" i="53"/>
  <c r="AA110" i="53"/>
  <c r="Z110" i="53"/>
  <c r="AI110" i="53" s="1"/>
  <c r="Y110" i="53"/>
  <c r="V110" i="53"/>
  <c r="BB110" i="53" s="1"/>
  <c r="U110" i="53"/>
  <c r="T110" i="53"/>
  <c r="S110" i="53"/>
  <c r="R110" i="53"/>
  <c r="Q110" i="53"/>
  <c r="P110" i="53"/>
  <c r="O110" i="53"/>
  <c r="K110" i="53"/>
  <c r="J110" i="53"/>
  <c r="I110" i="53"/>
  <c r="H110" i="53"/>
  <c r="G110" i="53"/>
  <c r="F110" i="53"/>
  <c r="E110" i="53"/>
  <c r="D110" i="53"/>
  <c r="BD109" i="53"/>
  <c r="BC109" i="53"/>
  <c r="BB109" i="53"/>
  <c r="BA109" i="53"/>
  <c r="AZ109" i="53"/>
  <c r="AY109" i="53"/>
  <c r="AN109" i="53"/>
  <c r="AJ109" i="53"/>
  <c r="AI109" i="53"/>
  <c r="AH109" i="53"/>
  <c r="L109" i="53"/>
  <c r="BD108" i="53"/>
  <c r="BC108" i="53"/>
  <c r="BB108" i="53"/>
  <c r="BA108" i="53"/>
  <c r="AZ108" i="53"/>
  <c r="AY108" i="53"/>
  <c r="AN108" i="53"/>
  <c r="AJ108" i="53"/>
  <c r="AI108" i="53"/>
  <c r="AH108" i="53"/>
  <c r="AO108" i="53" s="1"/>
  <c r="L108" i="53"/>
  <c r="BD107" i="53"/>
  <c r="BC107" i="53"/>
  <c r="BB107" i="53"/>
  <c r="BA107" i="53"/>
  <c r="AZ107" i="53"/>
  <c r="AY107" i="53"/>
  <c r="AN107" i="53"/>
  <c r="AJ107" i="53"/>
  <c r="AI107" i="53"/>
  <c r="AH107" i="53"/>
  <c r="L107" i="53"/>
  <c r="BD106" i="53"/>
  <c r="BC106" i="53"/>
  <c r="BB106" i="53"/>
  <c r="BA106" i="53"/>
  <c r="AZ106" i="53"/>
  <c r="AY106" i="53"/>
  <c r="AN106" i="53"/>
  <c r="AJ106" i="53"/>
  <c r="AI106" i="53"/>
  <c r="AH106" i="53"/>
  <c r="AO106" i="53" s="1"/>
  <c r="L106" i="53"/>
  <c r="BD105" i="53"/>
  <c r="BC105" i="53"/>
  <c r="BB105" i="53"/>
  <c r="BA105" i="53"/>
  <c r="AZ105" i="53"/>
  <c r="AY105" i="53"/>
  <c r="AN105" i="53"/>
  <c r="AJ105" i="53"/>
  <c r="AI105" i="53"/>
  <c r="AH105" i="53"/>
  <c r="L105" i="53"/>
  <c r="AL102" i="53"/>
  <c r="AD102" i="53"/>
  <c r="J102" i="53"/>
  <c r="J127" i="53" s="1"/>
  <c r="F102" i="53"/>
  <c r="BD101" i="53"/>
  <c r="BA100" i="53"/>
  <c r="AZ100" i="53"/>
  <c r="AM100" i="53"/>
  <c r="AL100" i="53"/>
  <c r="AK100" i="53"/>
  <c r="AI100" i="53"/>
  <c r="AG100" i="53"/>
  <c r="AF100" i="53"/>
  <c r="BB100" i="53" s="1"/>
  <c r="AE100" i="53"/>
  <c r="AD100" i="53"/>
  <c r="AC100" i="53"/>
  <c r="AA100" i="53"/>
  <c r="Z100" i="53"/>
  <c r="Y100" i="53"/>
  <c r="V100" i="53"/>
  <c r="U100" i="53"/>
  <c r="T100" i="53"/>
  <c r="S100" i="53"/>
  <c r="R100" i="53"/>
  <c r="Q100" i="53"/>
  <c r="P100" i="53"/>
  <c r="O100" i="53"/>
  <c r="K100" i="53"/>
  <c r="J100" i="53"/>
  <c r="I100" i="53"/>
  <c r="H100" i="53"/>
  <c r="G100" i="53"/>
  <c r="F100" i="53"/>
  <c r="BD100" i="53" s="1"/>
  <c r="E100" i="53"/>
  <c r="D100" i="53"/>
  <c r="BD99" i="53"/>
  <c r="BC99" i="53"/>
  <c r="BB99" i="53"/>
  <c r="BA99" i="53"/>
  <c r="AZ99" i="53"/>
  <c r="AY99" i="53"/>
  <c r="AN99" i="53"/>
  <c r="AJ99" i="53"/>
  <c r="AI99" i="53"/>
  <c r="L99" i="53"/>
  <c r="BD98" i="53"/>
  <c r="BC98" i="53"/>
  <c r="BB98" i="53"/>
  <c r="BA98" i="53"/>
  <c r="AZ98" i="53"/>
  <c r="AY98" i="53"/>
  <c r="AN98" i="53"/>
  <c r="AJ98" i="53"/>
  <c r="AI98" i="53"/>
  <c r="AO98" i="53"/>
  <c r="L98" i="53"/>
  <c r="BD97" i="53"/>
  <c r="BC97" i="53"/>
  <c r="BB97" i="53"/>
  <c r="BA97" i="53"/>
  <c r="AZ97" i="53"/>
  <c r="AY97" i="53"/>
  <c r="AN97" i="53"/>
  <c r="AJ97" i="53"/>
  <c r="AI97" i="53"/>
  <c r="L97" i="53"/>
  <c r="BD96" i="53"/>
  <c r="BC96" i="53"/>
  <c r="BB96" i="53"/>
  <c r="BA96" i="53"/>
  <c r="AZ96" i="53"/>
  <c r="AY96" i="53"/>
  <c r="AN96" i="53"/>
  <c r="AJ96" i="53"/>
  <c r="AI96" i="53"/>
  <c r="AO96" i="53"/>
  <c r="L96" i="53"/>
  <c r="BD95" i="53"/>
  <c r="BC95" i="53"/>
  <c r="BB95" i="53"/>
  <c r="BA95" i="53"/>
  <c r="AZ95" i="53"/>
  <c r="AY95" i="53"/>
  <c r="AN95" i="53"/>
  <c r="AJ95" i="53"/>
  <c r="AI95" i="53"/>
  <c r="L95" i="53"/>
  <c r="BD94" i="53"/>
  <c r="BC94" i="53"/>
  <c r="BB94" i="53"/>
  <c r="BA94" i="53"/>
  <c r="AZ94" i="53"/>
  <c r="AY94" i="53"/>
  <c r="AN94" i="53"/>
  <c r="AJ94" i="53"/>
  <c r="AI94" i="53"/>
  <c r="AO94" i="53"/>
  <c r="L94" i="53"/>
  <c r="BD93" i="53"/>
  <c r="BC93" i="53"/>
  <c r="BB93" i="53"/>
  <c r="BA93" i="53"/>
  <c r="AZ93" i="53"/>
  <c r="AY93" i="53"/>
  <c r="AN93" i="53"/>
  <c r="AJ93" i="53"/>
  <c r="AI93" i="53"/>
  <c r="L93" i="53"/>
  <c r="BD92" i="53"/>
  <c r="BC92" i="53"/>
  <c r="BB92" i="53"/>
  <c r="BA92" i="53"/>
  <c r="AZ92" i="53"/>
  <c r="AY92" i="53"/>
  <c r="AN92" i="53"/>
  <c r="AJ92" i="53"/>
  <c r="AI92" i="53"/>
  <c r="AO92" i="53"/>
  <c r="L92" i="53"/>
  <c r="BD91" i="53"/>
  <c r="BC91" i="53"/>
  <c r="BB91" i="53"/>
  <c r="BA91" i="53"/>
  <c r="AZ91" i="53"/>
  <c r="AY91" i="53"/>
  <c r="AN91" i="53"/>
  <c r="AJ91" i="53"/>
  <c r="AI91" i="53"/>
  <c r="AM88" i="53"/>
  <c r="AM102" i="53" s="1"/>
  <c r="AM127" i="53" s="1"/>
  <c r="AL88" i="53"/>
  <c r="AK88" i="53"/>
  <c r="AG88" i="53"/>
  <c r="AF88" i="53"/>
  <c r="AF102" i="53" s="1"/>
  <c r="AE88" i="53"/>
  <c r="AE102" i="53" s="1"/>
  <c r="AD88" i="53"/>
  <c r="AC88" i="53"/>
  <c r="AA88" i="53"/>
  <c r="AA102" i="53" s="1"/>
  <c r="AA127" i="53" s="1"/>
  <c r="Z88" i="53"/>
  <c r="Y88" i="53"/>
  <c r="V88" i="53"/>
  <c r="U88" i="53"/>
  <c r="T88" i="53"/>
  <c r="S88" i="53"/>
  <c r="R88" i="53"/>
  <c r="Q88" i="53"/>
  <c r="P88" i="53"/>
  <c r="O88" i="53"/>
  <c r="K88" i="53"/>
  <c r="K102" i="53" s="1"/>
  <c r="K127" i="53" s="1"/>
  <c r="J88" i="53"/>
  <c r="I88" i="53"/>
  <c r="H88" i="53"/>
  <c r="G88" i="53"/>
  <c r="G102" i="53" s="1"/>
  <c r="G127" i="53" s="1"/>
  <c r="F88" i="53"/>
  <c r="E88" i="53"/>
  <c r="D88" i="53"/>
  <c r="L88" i="53" s="1"/>
  <c r="BD87" i="53"/>
  <c r="BC87" i="53"/>
  <c r="BB87" i="53"/>
  <c r="BA87" i="53"/>
  <c r="AZ87" i="53"/>
  <c r="AY87" i="53"/>
  <c r="AN87" i="53"/>
  <c r="AJ87" i="53"/>
  <c r="AI87" i="53"/>
  <c r="AH87" i="53"/>
  <c r="AO87" i="53" s="1"/>
  <c r="L87" i="53"/>
  <c r="BD86" i="53"/>
  <c r="BC86" i="53"/>
  <c r="BB86" i="53"/>
  <c r="BA86" i="53"/>
  <c r="AZ86" i="53"/>
  <c r="AY86" i="53"/>
  <c r="AN86" i="53"/>
  <c r="AJ86" i="53"/>
  <c r="AI86" i="53"/>
  <c r="AH86" i="53"/>
  <c r="L86" i="53"/>
  <c r="BD85" i="53"/>
  <c r="BC85" i="53"/>
  <c r="BB85" i="53"/>
  <c r="BA85" i="53"/>
  <c r="AZ85" i="53"/>
  <c r="AY85" i="53"/>
  <c r="AN85" i="53"/>
  <c r="AJ85" i="53"/>
  <c r="AI85" i="53"/>
  <c r="AH85" i="53"/>
  <c r="AO85" i="53" s="1"/>
  <c r="L85" i="53"/>
  <c r="BD84" i="53"/>
  <c r="BC84" i="53"/>
  <c r="BB84" i="53"/>
  <c r="BA84" i="53"/>
  <c r="AZ84" i="53"/>
  <c r="AY84" i="53"/>
  <c r="AN84" i="53"/>
  <c r="AJ84" i="53"/>
  <c r="AI84" i="53"/>
  <c r="AH84" i="53"/>
  <c r="L84" i="53"/>
  <c r="BD83" i="53"/>
  <c r="BC83" i="53"/>
  <c r="BB83" i="53"/>
  <c r="BA83" i="53"/>
  <c r="AZ83" i="53"/>
  <c r="AY83" i="53"/>
  <c r="AN83" i="53"/>
  <c r="AJ83" i="53"/>
  <c r="AI83" i="53"/>
  <c r="AH83" i="53"/>
  <c r="AO83" i="53" s="1"/>
  <c r="L83" i="53"/>
  <c r="BD82" i="53"/>
  <c r="BC82" i="53"/>
  <c r="BB82" i="53"/>
  <c r="BA82" i="53"/>
  <c r="AZ82" i="53"/>
  <c r="AY82" i="53"/>
  <c r="AN82" i="53"/>
  <c r="AJ82" i="53"/>
  <c r="AI82" i="53"/>
  <c r="AH82" i="53"/>
  <c r="L82" i="53"/>
  <c r="BD81" i="53"/>
  <c r="BC81" i="53"/>
  <c r="BB81" i="53"/>
  <c r="BA81" i="53"/>
  <c r="AZ81" i="53"/>
  <c r="AY81" i="53"/>
  <c r="AN81" i="53"/>
  <c r="AJ81" i="53"/>
  <c r="AI81" i="53"/>
  <c r="AH81" i="53"/>
  <c r="L81" i="53"/>
  <c r="AF78" i="53"/>
  <c r="AA78" i="53"/>
  <c r="U78" i="53"/>
  <c r="T78" i="53"/>
  <c r="Q78" i="53"/>
  <c r="P78" i="53"/>
  <c r="K78" i="53"/>
  <c r="J78" i="53"/>
  <c r="G78" i="53"/>
  <c r="F78" i="53"/>
  <c r="AM77" i="53"/>
  <c r="AL77" i="53"/>
  <c r="AK77" i="53"/>
  <c r="AG77" i="53"/>
  <c r="AF77" i="53"/>
  <c r="AE77" i="53"/>
  <c r="AD77" i="53"/>
  <c r="AC77" i="53"/>
  <c r="AA77" i="53"/>
  <c r="Z77" i="53"/>
  <c r="AZ77" i="53" s="1"/>
  <c r="Y77" i="53"/>
  <c r="V77" i="53"/>
  <c r="U77" i="53"/>
  <c r="T77" i="53"/>
  <c r="S77" i="53"/>
  <c r="R77" i="53"/>
  <c r="AJ77" i="53" s="1"/>
  <c r="Q77" i="53"/>
  <c r="P77" i="53"/>
  <c r="O77" i="53"/>
  <c r="K77" i="53"/>
  <c r="J77" i="53"/>
  <c r="I77" i="53"/>
  <c r="H77" i="53"/>
  <c r="G77" i="53"/>
  <c r="F77" i="53"/>
  <c r="E77" i="53"/>
  <c r="D77" i="53"/>
  <c r="C75" i="53"/>
  <c r="BD67" i="53"/>
  <c r="BC67" i="53"/>
  <c r="BB67" i="53"/>
  <c r="BA67" i="53"/>
  <c r="AZ67" i="53"/>
  <c r="AY67" i="53"/>
  <c r="AN67" i="53"/>
  <c r="AJ67" i="53"/>
  <c r="AI67" i="53"/>
  <c r="AH67" i="53"/>
  <c r="AO67" i="53" s="1"/>
  <c r="L67" i="53"/>
  <c r="AK63" i="53"/>
  <c r="AC63" i="53"/>
  <c r="AA63" i="53"/>
  <c r="U63" i="53"/>
  <c r="R63" i="53"/>
  <c r="Q63" i="53"/>
  <c r="K63" i="53"/>
  <c r="H63" i="53"/>
  <c r="G63" i="53"/>
  <c r="D63" i="53"/>
  <c r="AM60" i="53"/>
  <c r="AL60" i="53"/>
  <c r="AK60" i="53"/>
  <c r="AG60" i="53"/>
  <c r="AF60" i="53"/>
  <c r="AE60" i="53"/>
  <c r="AD60" i="53"/>
  <c r="BA60" i="53" s="1"/>
  <c r="AC60" i="53"/>
  <c r="AA60" i="53"/>
  <c r="AA61" i="53" s="1"/>
  <c r="Z60" i="53"/>
  <c r="AI60" i="53" s="1"/>
  <c r="Y60" i="53"/>
  <c r="V60" i="53"/>
  <c r="BB60" i="53" s="1"/>
  <c r="U60" i="53"/>
  <c r="U61" i="53" s="1"/>
  <c r="T60" i="53"/>
  <c r="S60" i="53"/>
  <c r="R60" i="53"/>
  <c r="Q60" i="53"/>
  <c r="Q61" i="53" s="1"/>
  <c r="P60" i="53"/>
  <c r="O60" i="53"/>
  <c r="K60" i="53"/>
  <c r="K61" i="53" s="1"/>
  <c r="J60" i="53"/>
  <c r="I60" i="53"/>
  <c r="H60" i="53"/>
  <c r="G60" i="53"/>
  <c r="G61" i="53" s="1"/>
  <c r="F60" i="53"/>
  <c r="E60" i="53"/>
  <c r="D60" i="53"/>
  <c r="BD59" i="53"/>
  <c r="BC59" i="53"/>
  <c r="BB59" i="53"/>
  <c r="BA59" i="53"/>
  <c r="AZ59" i="53"/>
  <c r="AY59" i="53"/>
  <c r="AN59" i="53"/>
  <c r="AJ59" i="53"/>
  <c r="AI59" i="53"/>
  <c r="AH59" i="53"/>
  <c r="L59" i="53"/>
  <c r="L60" i="53" s="1"/>
  <c r="BD58" i="53"/>
  <c r="BC58" i="53"/>
  <c r="BB58" i="53"/>
  <c r="BA58" i="53"/>
  <c r="AZ58" i="53"/>
  <c r="AY58" i="53"/>
  <c r="AN58" i="53"/>
  <c r="AJ58" i="53"/>
  <c r="AI58" i="53"/>
  <c r="AH58" i="53"/>
  <c r="L58" i="53"/>
  <c r="L57" i="53"/>
  <c r="AK56" i="53"/>
  <c r="AC56" i="53"/>
  <c r="AA56" i="53"/>
  <c r="U56" i="53"/>
  <c r="R56" i="53"/>
  <c r="Q56" i="53"/>
  <c r="K56" i="53"/>
  <c r="H56" i="53"/>
  <c r="G56" i="53"/>
  <c r="AM55" i="53"/>
  <c r="AL55" i="53"/>
  <c r="AK55" i="53"/>
  <c r="AG55" i="53"/>
  <c r="AG63" i="53" s="1"/>
  <c r="AF55" i="53"/>
  <c r="AF63" i="53" s="1"/>
  <c r="AF47" i="53" s="1"/>
  <c r="AE55" i="53"/>
  <c r="AD55" i="53"/>
  <c r="AC55" i="53"/>
  <c r="AA55" i="53"/>
  <c r="Z55" i="53"/>
  <c r="BA55" i="53" s="1"/>
  <c r="Y55" i="53"/>
  <c r="V55" i="53"/>
  <c r="U55" i="53"/>
  <c r="T55" i="53"/>
  <c r="S55" i="53"/>
  <c r="R55" i="53"/>
  <c r="Q55" i="53"/>
  <c r="P55" i="53"/>
  <c r="O55" i="53"/>
  <c r="K55" i="53"/>
  <c r="J55" i="53"/>
  <c r="I55" i="53"/>
  <c r="H55" i="53"/>
  <c r="G55" i="53"/>
  <c r="F55" i="53"/>
  <c r="E55" i="53"/>
  <c r="D55" i="53"/>
  <c r="BD54" i="53"/>
  <c r="BC54" i="53"/>
  <c r="BB54" i="53"/>
  <c r="BA54" i="53"/>
  <c r="AZ54" i="53"/>
  <c r="AY54" i="53"/>
  <c r="AN54" i="53"/>
  <c r="AJ54" i="53"/>
  <c r="AI54" i="53"/>
  <c r="AH54" i="53"/>
  <c r="L54" i="53"/>
  <c r="BD53" i="53"/>
  <c r="BC53" i="53"/>
  <c r="BB53" i="53"/>
  <c r="BA53" i="53"/>
  <c r="AZ53" i="53"/>
  <c r="AY53" i="53"/>
  <c r="AN53" i="53"/>
  <c r="AJ53" i="53"/>
  <c r="AI53" i="53"/>
  <c r="AH53" i="53"/>
  <c r="L53" i="53"/>
  <c r="BD52" i="53"/>
  <c r="BC52" i="53"/>
  <c r="BB52" i="53"/>
  <c r="BA52" i="53"/>
  <c r="AZ52" i="53"/>
  <c r="AY52" i="53"/>
  <c r="AN52" i="53"/>
  <c r="AO52" i="53" s="1"/>
  <c r="AJ52" i="53"/>
  <c r="AI52" i="53"/>
  <c r="AH52" i="53"/>
  <c r="L52" i="53"/>
  <c r="BD51" i="53"/>
  <c r="BD360" i="53" s="1"/>
  <c r="BC51" i="53"/>
  <c r="BC360" i="53" s="1"/>
  <c r="BB51" i="53"/>
  <c r="BB360" i="53" s="1"/>
  <c r="BA51" i="53"/>
  <c r="BA360" i="53" s="1"/>
  <c r="AZ51" i="53"/>
  <c r="AZ360" i="53" s="1"/>
  <c r="AY51" i="53"/>
  <c r="AY360" i="53" s="1"/>
  <c r="AW360" i="53"/>
  <c r="AV360" i="53"/>
  <c r="AU360" i="53"/>
  <c r="AT360" i="53"/>
  <c r="AS360" i="53"/>
  <c r="AR360" i="53"/>
  <c r="AN51" i="53"/>
  <c r="AN360" i="53" s="1"/>
  <c r="AJ51" i="53"/>
  <c r="AJ360" i="53" s="1"/>
  <c r="AI51" i="53"/>
  <c r="AI360" i="53" s="1"/>
  <c r="AH51" i="53"/>
  <c r="AH360" i="53" s="1"/>
  <c r="L51" i="53"/>
  <c r="L360" i="53" s="1"/>
  <c r="BD50" i="53"/>
  <c r="BC50" i="53"/>
  <c r="BB50" i="53"/>
  <c r="BA50" i="53"/>
  <c r="AZ50" i="53"/>
  <c r="AY50" i="53"/>
  <c r="AN50" i="53"/>
  <c r="AJ50" i="53"/>
  <c r="AI50" i="53"/>
  <c r="AH50" i="53"/>
  <c r="L50" i="53"/>
  <c r="BD49" i="53"/>
  <c r="BC49" i="53"/>
  <c r="BB49" i="53"/>
  <c r="BA49" i="53"/>
  <c r="AZ49" i="53"/>
  <c r="AY49" i="53"/>
  <c r="AN49" i="53"/>
  <c r="AJ49" i="53"/>
  <c r="AI49" i="53"/>
  <c r="AH49" i="53"/>
  <c r="AO49" i="53" s="1"/>
  <c r="L49" i="53"/>
  <c r="AA47" i="53"/>
  <c r="U47" i="53"/>
  <c r="Q47" i="53"/>
  <c r="K47" i="53"/>
  <c r="G47" i="53"/>
  <c r="BD46" i="53"/>
  <c r="BC46" i="53"/>
  <c r="BB46" i="53"/>
  <c r="BA46" i="53"/>
  <c r="AZ46" i="53"/>
  <c r="AY46" i="53"/>
  <c r="AN46" i="53"/>
  <c r="AJ46" i="53"/>
  <c r="AI46" i="53"/>
  <c r="AH46" i="53"/>
  <c r="L46" i="53"/>
  <c r="L320" i="53" s="1"/>
  <c r="AL42" i="53"/>
  <c r="AL31" i="53" s="1"/>
  <c r="AD42" i="53"/>
  <c r="S42" i="53"/>
  <c r="I42" i="53"/>
  <c r="I31" i="53" s="1"/>
  <c r="BB39" i="53"/>
  <c r="AM39" i="53"/>
  <c r="AL39" i="53"/>
  <c r="AK39" i="53"/>
  <c r="BC39" i="53" s="1"/>
  <c r="AG39" i="53"/>
  <c r="AF39" i="53"/>
  <c r="AE39" i="53"/>
  <c r="AD39" i="53"/>
  <c r="AD40" i="53" s="1"/>
  <c r="AC39" i="53"/>
  <c r="AA39" i="53"/>
  <c r="Z39" i="53"/>
  <c r="Y39" i="53"/>
  <c r="V39" i="53"/>
  <c r="U39" i="53"/>
  <c r="T39" i="53"/>
  <c r="S39" i="53"/>
  <c r="AJ39" i="53" s="1"/>
  <c r="R39" i="53"/>
  <c r="Q39" i="53"/>
  <c r="P39" i="53"/>
  <c r="O39" i="53"/>
  <c r="K39" i="53"/>
  <c r="J39" i="53"/>
  <c r="I39" i="53"/>
  <c r="I40" i="53" s="1"/>
  <c r="H39" i="53"/>
  <c r="G39" i="53"/>
  <c r="F39" i="53"/>
  <c r="E39" i="53"/>
  <c r="D39" i="53"/>
  <c r="BD38" i="53"/>
  <c r="BC38" i="53"/>
  <c r="BB38" i="53"/>
  <c r="BA38" i="53"/>
  <c r="AZ38" i="53"/>
  <c r="AY38" i="53"/>
  <c r="AN38" i="53"/>
  <c r="AJ38" i="53"/>
  <c r="AI38" i="53"/>
  <c r="AH38" i="53"/>
  <c r="AO38" i="53" s="1"/>
  <c r="L38" i="53"/>
  <c r="BD37" i="53"/>
  <c r="BC37" i="53"/>
  <c r="BB37" i="53"/>
  <c r="BA37" i="53"/>
  <c r="AZ37" i="53"/>
  <c r="AY37" i="53"/>
  <c r="AN37" i="53"/>
  <c r="AJ37" i="53"/>
  <c r="AI37" i="53"/>
  <c r="AH37" i="53"/>
  <c r="AO37" i="53" s="1"/>
  <c r="L37" i="53"/>
  <c r="BD36" i="53"/>
  <c r="BC36" i="53"/>
  <c r="BB36" i="53"/>
  <c r="BA36" i="53"/>
  <c r="AZ36" i="53"/>
  <c r="AY36" i="53"/>
  <c r="AN36" i="53"/>
  <c r="AJ36" i="53"/>
  <c r="AI36" i="53"/>
  <c r="AH36" i="53"/>
  <c r="AO36" i="53" s="1"/>
  <c r="L36" i="53"/>
  <c r="BD35" i="53"/>
  <c r="BC35" i="53"/>
  <c r="BB35" i="53"/>
  <c r="BA35" i="53"/>
  <c r="AZ35" i="53"/>
  <c r="AY35" i="53"/>
  <c r="AN35" i="53"/>
  <c r="AJ35" i="53"/>
  <c r="AI35" i="53"/>
  <c r="L35" i="53"/>
  <c r="AO35" i="53" s="1"/>
  <c r="BD34" i="53"/>
  <c r="BC34" i="53"/>
  <c r="BB34" i="53"/>
  <c r="BA34" i="53"/>
  <c r="AZ34" i="53"/>
  <c r="AY34" i="53"/>
  <c r="AN34" i="53"/>
  <c r="AJ34" i="53"/>
  <c r="AI34" i="53"/>
  <c r="AH34" i="53"/>
  <c r="L34" i="53"/>
  <c r="BD33" i="53"/>
  <c r="BC33" i="53"/>
  <c r="BB33" i="53"/>
  <c r="BA33" i="53"/>
  <c r="AZ33" i="53"/>
  <c r="AY33" i="53"/>
  <c r="AQ39" i="53"/>
  <c r="AN33" i="53"/>
  <c r="AJ33" i="53"/>
  <c r="AI33" i="53"/>
  <c r="AH33" i="53"/>
  <c r="L33" i="53"/>
  <c r="AM30" i="53"/>
  <c r="AL30" i="53"/>
  <c r="AK30" i="53"/>
  <c r="AG30" i="53"/>
  <c r="AF30" i="53"/>
  <c r="AE30" i="53"/>
  <c r="AD30" i="53"/>
  <c r="AC30" i="53"/>
  <c r="AA30" i="53"/>
  <c r="Z30" i="53"/>
  <c r="Y30" i="53"/>
  <c r="V30" i="53"/>
  <c r="U30" i="53"/>
  <c r="T30" i="53"/>
  <c r="S30" i="53"/>
  <c r="R30" i="53"/>
  <c r="Q30" i="53"/>
  <c r="P30" i="53"/>
  <c r="O30" i="53"/>
  <c r="K30" i="53"/>
  <c r="J30" i="53"/>
  <c r="I30" i="53"/>
  <c r="H30" i="53"/>
  <c r="G30" i="53"/>
  <c r="F30" i="53"/>
  <c r="E30" i="53"/>
  <c r="D30" i="53"/>
  <c r="BD29" i="53"/>
  <c r="BC29" i="53"/>
  <c r="BB29" i="53"/>
  <c r="BA29" i="53"/>
  <c r="AZ29" i="53"/>
  <c r="AY29" i="53"/>
  <c r="AN29" i="53"/>
  <c r="AO29" i="53" s="1"/>
  <c r="AJ29" i="53"/>
  <c r="AI29" i="53"/>
  <c r="AH29" i="53"/>
  <c r="L29" i="53"/>
  <c r="BD28" i="53"/>
  <c r="BC28" i="53"/>
  <c r="BB28" i="53"/>
  <c r="BA28" i="53"/>
  <c r="AZ28" i="53"/>
  <c r="AY28" i="53"/>
  <c r="AN28" i="53"/>
  <c r="AJ28" i="53"/>
  <c r="AI28" i="53"/>
  <c r="AH28" i="53"/>
  <c r="L28" i="53"/>
  <c r="BD27" i="53"/>
  <c r="BC27" i="53"/>
  <c r="BB27" i="53"/>
  <c r="BA27" i="53"/>
  <c r="AZ27" i="53"/>
  <c r="AY27" i="53"/>
  <c r="AN27" i="53"/>
  <c r="AO27" i="53" s="1"/>
  <c r="AJ27" i="53"/>
  <c r="AI27" i="53"/>
  <c r="AH27" i="53"/>
  <c r="L27" i="53"/>
  <c r="BD26" i="53"/>
  <c r="BC26" i="53"/>
  <c r="BB26" i="53"/>
  <c r="BA26" i="53"/>
  <c r="AZ26" i="53"/>
  <c r="AY26" i="53"/>
  <c r="AN26" i="53"/>
  <c r="AO26" i="53" s="1"/>
  <c r="AJ26" i="53"/>
  <c r="AI26" i="53"/>
  <c r="AH26" i="53"/>
  <c r="L26" i="53"/>
  <c r="AL24" i="53"/>
  <c r="AD24" i="53"/>
  <c r="S24" i="53"/>
  <c r="I24" i="53"/>
  <c r="AM23" i="53"/>
  <c r="AL23" i="53"/>
  <c r="AK23" i="53"/>
  <c r="AG23" i="53"/>
  <c r="AI23" i="53" s="1"/>
  <c r="AF23" i="53"/>
  <c r="AE23" i="53"/>
  <c r="AD23" i="53"/>
  <c r="AC23" i="53"/>
  <c r="AA23" i="53"/>
  <c r="Z23" i="53"/>
  <c r="Y23" i="53"/>
  <c r="V23" i="53"/>
  <c r="U23" i="53"/>
  <c r="T23" i="53"/>
  <c r="S23" i="53"/>
  <c r="R23" i="53"/>
  <c r="Q23" i="53"/>
  <c r="P23" i="53"/>
  <c r="O23" i="53"/>
  <c r="AH23" i="53" s="1"/>
  <c r="K23" i="53"/>
  <c r="J23" i="53"/>
  <c r="I23" i="53"/>
  <c r="H23" i="53"/>
  <c r="G23" i="53"/>
  <c r="F23" i="53"/>
  <c r="E23" i="53"/>
  <c r="D23" i="53"/>
  <c r="BD22" i="53"/>
  <c r="BC22" i="53"/>
  <c r="BB22" i="53"/>
  <c r="BA22" i="53"/>
  <c r="AZ22" i="53"/>
  <c r="AY22" i="53"/>
  <c r="AN22" i="53"/>
  <c r="AO22" i="53" s="1"/>
  <c r="AJ22" i="53"/>
  <c r="AI22" i="53"/>
  <c r="AH22" i="53"/>
  <c r="L22" i="53"/>
  <c r="L315" i="53" s="1"/>
  <c r="BD21" i="53"/>
  <c r="BC21" i="53"/>
  <c r="BB21" i="53"/>
  <c r="BA21" i="53"/>
  <c r="AZ21" i="53"/>
  <c r="AY21" i="53"/>
  <c r="AN21" i="53"/>
  <c r="AJ21" i="53"/>
  <c r="AI21" i="53"/>
  <c r="AH21" i="53"/>
  <c r="L21" i="53"/>
  <c r="BD20" i="53"/>
  <c r="BC20" i="53"/>
  <c r="BB20" i="53"/>
  <c r="BA20" i="53"/>
  <c r="AZ20" i="53"/>
  <c r="AY20" i="53"/>
  <c r="AN20" i="53"/>
  <c r="AJ20" i="53"/>
  <c r="AI20" i="53"/>
  <c r="AH20" i="53"/>
  <c r="L20" i="53"/>
  <c r="AL18" i="53"/>
  <c r="AD18" i="53"/>
  <c r="S18" i="53"/>
  <c r="I18" i="53"/>
  <c r="AG17" i="53"/>
  <c r="AF17" i="53"/>
  <c r="AE17" i="53"/>
  <c r="AD17" i="53"/>
  <c r="BA17" i="53" s="1"/>
  <c r="AC17" i="53"/>
  <c r="AA17" i="53"/>
  <c r="Z17" i="53"/>
  <c r="Y17" i="53"/>
  <c r="V17" i="53"/>
  <c r="U17" i="53"/>
  <c r="T17" i="53"/>
  <c r="S17" i="53"/>
  <c r="R17" i="53"/>
  <c r="Q17" i="53"/>
  <c r="P17" i="53"/>
  <c r="BB17" i="53" s="1"/>
  <c r="O17" i="53"/>
  <c r="AH17" i="53" s="1"/>
  <c r="K17" i="53"/>
  <c r="J17" i="53"/>
  <c r="J11" i="53" s="1"/>
  <c r="I17" i="53"/>
  <c r="H17" i="53"/>
  <c r="G17" i="53"/>
  <c r="F17" i="53"/>
  <c r="F11" i="53" s="1"/>
  <c r="E17" i="53"/>
  <c r="D17" i="53"/>
  <c r="BD16" i="53"/>
  <c r="BC16" i="53"/>
  <c r="BB16" i="53"/>
  <c r="BA16" i="53"/>
  <c r="AZ16" i="53"/>
  <c r="AY16" i="53"/>
  <c r="AN16" i="53"/>
  <c r="AJ16" i="53"/>
  <c r="AI16" i="53"/>
  <c r="AH16" i="53"/>
  <c r="L16" i="53"/>
  <c r="BD15" i="53"/>
  <c r="BC15" i="53"/>
  <c r="BB15" i="53"/>
  <c r="BA15" i="53"/>
  <c r="AZ15" i="53"/>
  <c r="AY15" i="53"/>
  <c r="AN15" i="53"/>
  <c r="AJ15" i="53"/>
  <c r="AI15" i="53"/>
  <c r="AH15" i="53"/>
  <c r="BD14" i="53"/>
  <c r="BC14" i="53"/>
  <c r="BB14" i="53"/>
  <c r="BA14" i="53"/>
  <c r="AZ14" i="53"/>
  <c r="AY14" i="53"/>
  <c r="AN14" i="53"/>
  <c r="AJ14" i="53"/>
  <c r="AI14" i="53"/>
  <c r="AH14" i="53"/>
  <c r="L14" i="53"/>
  <c r="BD13" i="53"/>
  <c r="BC13" i="53"/>
  <c r="BB13" i="53"/>
  <c r="BA13" i="53"/>
  <c r="AZ13" i="53"/>
  <c r="AY13" i="53"/>
  <c r="AN13" i="53"/>
  <c r="AJ13" i="53"/>
  <c r="AI13" i="53"/>
  <c r="AH13" i="53"/>
  <c r="L13" i="53"/>
  <c r="AM11" i="53"/>
  <c r="AL11" i="53"/>
  <c r="AK11" i="53"/>
  <c r="AV11" i="53" s="1"/>
  <c r="AG11" i="53"/>
  <c r="AF11" i="53"/>
  <c r="AE11" i="53"/>
  <c r="AD11" i="53"/>
  <c r="AC11" i="53"/>
  <c r="AU11" i="53" s="1"/>
  <c r="AB11" i="53"/>
  <c r="AB380" i="53" s="1"/>
  <c r="Z11" i="53"/>
  <c r="Y11" i="53"/>
  <c r="V11" i="53"/>
  <c r="U11" i="53"/>
  <c r="T11" i="53"/>
  <c r="S11" i="53"/>
  <c r="R11" i="53"/>
  <c r="Q11" i="53"/>
  <c r="P11" i="53"/>
  <c r="BB11" i="53" s="1"/>
  <c r="O11" i="53"/>
  <c r="N11" i="53"/>
  <c r="N380" i="53" s="1"/>
  <c r="M11" i="53"/>
  <c r="M380" i="53" s="1"/>
  <c r="K11" i="53"/>
  <c r="I11" i="53"/>
  <c r="H11" i="53"/>
  <c r="G11" i="53"/>
  <c r="E11" i="53"/>
  <c r="D11" i="53"/>
  <c r="AR11" i="53" s="1"/>
  <c r="AH283" i="53" l="1"/>
  <c r="AH260" i="53"/>
  <c r="AS315" i="53"/>
  <c r="AJ100" i="53"/>
  <c r="AO21" i="53"/>
  <c r="BA23" i="53"/>
  <c r="AO20" i="53"/>
  <c r="AI342" i="53"/>
  <c r="AS342" i="53"/>
  <c r="AJ342" i="53"/>
  <c r="AI271" i="53"/>
  <c r="BD271" i="53"/>
  <c r="AF266" i="53"/>
  <c r="AF296" i="53"/>
  <c r="AF369" i="53" s="1"/>
  <c r="BA176" i="53"/>
  <c r="AH100" i="53"/>
  <c r="AE78" i="53"/>
  <c r="AF61" i="53"/>
  <c r="AF56" i="53"/>
  <c r="AO33" i="53"/>
  <c r="AO28" i="53"/>
  <c r="AL40" i="53"/>
  <c r="AJ156" i="53"/>
  <c r="AU298" i="53"/>
  <c r="BB77" i="53"/>
  <c r="AH60" i="53"/>
  <c r="V63" i="53"/>
  <c r="V61" i="53" s="1"/>
  <c r="AH232" i="53"/>
  <c r="AZ232" i="53"/>
  <c r="AH238" i="53"/>
  <c r="AO237" i="53"/>
  <c r="BA185" i="53"/>
  <c r="AO190" i="53"/>
  <c r="AO188" i="53"/>
  <c r="AO184" i="53"/>
  <c r="AO182" i="53"/>
  <c r="Z296" i="53"/>
  <c r="Z369" i="53" s="1"/>
  <c r="AZ134" i="53"/>
  <c r="AZ302" i="53" s="1"/>
  <c r="BA77" i="53"/>
  <c r="Z102" i="53"/>
  <c r="Z78" i="53"/>
  <c r="AO84" i="53"/>
  <c r="AO50" i="53"/>
  <c r="AO54" i="53"/>
  <c r="BA11" i="53"/>
  <c r="AO15" i="53"/>
  <c r="AO16" i="53"/>
  <c r="AC31" i="53"/>
  <c r="V24" i="53"/>
  <c r="V18" i="53"/>
  <c r="AD127" i="53"/>
  <c r="AH11" i="53"/>
  <c r="AS11" i="53"/>
  <c r="AW11" i="53"/>
  <c r="AI17" i="53"/>
  <c r="BB23" i="53"/>
  <c r="H376" i="53"/>
  <c r="AZ30" i="53"/>
  <c r="AD380" i="53"/>
  <c r="AD379" i="53"/>
  <c r="AD378" i="53"/>
  <c r="AD377" i="53"/>
  <c r="AD375" i="53"/>
  <c r="AD374" i="53"/>
  <c r="AD373" i="53"/>
  <c r="AD328" i="53"/>
  <c r="AD308" i="53"/>
  <c r="AD316" i="53"/>
  <c r="AN320" i="53"/>
  <c r="AO46" i="53"/>
  <c r="J63" i="53"/>
  <c r="J61" i="53"/>
  <c r="AG350" i="53"/>
  <c r="AG61" i="53"/>
  <c r="AG47" i="53"/>
  <c r="H357" i="53"/>
  <c r="H348" i="53"/>
  <c r="H366" i="53"/>
  <c r="H102" i="53"/>
  <c r="H127" i="53" s="1"/>
  <c r="H78" i="53"/>
  <c r="AG366" i="53"/>
  <c r="AG357" i="53"/>
  <c r="AG102" i="53"/>
  <c r="AG127" i="53" s="1"/>
  <c r="AG348" i="53"/>
  <c r="AG78" i="53"/>
  <c r="AY119" i="53"/>
  <c r="D347" i="53"/>
  <c r="D302" i="53"/>
  <c r="AY134" i="53"/>
  <c r="AW302" i="53"/>
  <c r="AR347" i="53"/>
  <c r="AR367" i="53"/>
  <c r="AO167" i="53"/>
  <c r="P178" i="53"/>
  <c r="P295" i="53"/>
  <c r="AZ170" i="53"/>
  <c r="AJ170" i="53"/>
  <c r="Z295" i="53"/>
  <c r="Z178" i="53"/>
  <c r="AJ204" i="53"/>
  <c r="AZ204" i="53"/>
  <c r="E359" i="53"/>
  <c r="E340" i="53"/>
  <c r="E339" i="53"/>
  <c r="E338" i="53"/>
  <c r="E343" i="53"/>
  <c r="E321" i="53"/>
  <c r="AT11" i="53"/>
  <c r="AY11" i="53"/>
  <c r="BC11" i="53"/>
  <c r="AJ17" i="53"/>
  <c r="AN17" i="53"/>
  <c r="AY17" i="53"/>
  <c r="BC17" i="53"/>
  <c r="F18" i="53"/>
  <c r="AH315" i="53"/>
  <c r="AJ23" i="53"/>
  <c r="AN23" i="53"/>
  <c r="AY23" i="53"/>
  <c r="BC23" i="53"/>
  <c r="F24" i="53"/>
  <c r="I376" i="53"/>
  <c r="O376" i="53"/>
  <c r="S376" i="53"/>
  <c r="AD376" i="53"/>
  <c r="AH30" i="53"/>
  <c r="AL376" i="53"/>
  <c r="BA30" i="53"/>
  <c r="V31" i="53"/>
  <c r="AO34" i="53"/>
  <c r="D40" i="53"/>
  <c r="L39" i="53"/>
  <c r="R40" i="53"/>
  <c r="S40" i="53"/>
  <c r="D42" i="53"/>
  <c r="V42" i="53"/>
  <c r="AG42" i="53"/>
  <c r="AO51" i="53"/>
  <c r="D56" i="53"/>
  <c r="AG56" i="53"/>
  <c r="AO59" i="53"/>
  <c r="AM63" i="53"/>
  <c r="AK350" i="53"/>
  <c r="BC63" i="53"/>
  <c r="AK61" i="53"/>
  <c r="AK47" i="53"/>
  <c r="AY77" i="53"/>
  <c r="AK366" i="53"/>
  <c r="AK357" i="53"/>
  <c r="AK348" i="53"/>
  <c r="AK102" i="53"/>
  <c r="BC88" i="53"/>
  <c r="AN88" i="53"/>
  <c r="AK78" i="53"/>
  <c r="AO93" i="53"/>
  <c r="AO97" i="53"/>
  <c r="AY100" i="53"/>
  <c r="AY383" i="53" s="1"/>
  <c r="Z127" i="53"/>
  <c r="AO105" i="53"/>
  <c r="AO109" i="53"/>
  <c r="AM361" i="53"/>
  <c r="AJ115" i="53"/>
  <c r="BB115" i="53"/>
  <c r="AJ119" i="53"/>
  <c r="BD125" i="53"/>
  <c r="AK347" i="53"/>
  <c r="AK302" i="53"/>
  <c r="BC134" i="53"/>
  <c r="AN134" i="53"/>
  <c r="AI367" i="53"/>
  <c r="AO154" i="53"/>
  <c r="F178" i="53"/>
  <c r="F295" i="53"/>
  <c r="J295" i="53"/>
  <c r="J178" i="53"/>
  <c r="BB170" i="53"/>
  <c r="AL368" i="53"/>
  <c r="AL370" i="53" s="1"/>
  <c r="AL296" i="53"/>
  <c r="AL369" i="53" s="1"/>
  <c r="AV368" i="53"/>
  <c r="AK329" i="53"/>
  <c r="AK208" i="53"/>
  <c r="L232" i="53"/>
  <c r="L240" i="53" s="1"/>
  <c r="AY240" i="53"/>
  <c r="AY265" i="53"/>
  <c r="BD265" i="53"/>
  <c r="AJ265" i="53"/>
  <c r="AZ265" i="53"/>
  <c r="AZ314" i="53" s="1"/>
  <c r="AU314" i="53"/>
  <c r="AO13" i="53"/>
  <c r="D376" i="53"/>
  <c r="L30" i="53"/>
  <c r="BD30" i="53"/>
  <c r="K42" i="53"/>
  <c r="K40" i="53" s="1"/>
  <c r="AA42" i="53"/>
  <c r="AF42" i="53"/>
  <c r="AF40" i="53" s="1"/>
  <c r="S380" i="53"/>
  <c r="S379" i="53"/>
  <c r="S378" i="53"/>
  <c r="S377" i="53"/>
  <c r="S374" i="53"/>
  <c r="S375" i="53"/>
  <c r="S328" i="53"/>
  <c r="S373" i="53"/>
  <c r="S308" i="53"/>
  <c r="S316" i="53"/>
  <c r="F63" i="53"/>
  <c r="F61" i="53" s="1"/>
  <c r="D350" i="53"/>
  <c r="D61" i="53"/>
  <c r="D47" i="53"/>
  <c r="D366" i="53"/>
  <c r="D348" i="53"/>
  <c r="D357" i="53"/>
  <c r="AY88" i="53"/>
  <c r="D102" i="53"/>
  <c r="D78" i="53"/>
  <c r="R366" i="53"/>
  <c r="R357" i="53"/>
  <c r="R348" i="53"/>
  <c r="AJ88" i="53"/>
  <c r="AJ102" i="53" s="1"/>
  <c r="R78" i="53"/>
  <c r="AC366" i="53"/>
  <c r="AC357" i="53"/>
  <c r="AC348" i="53"/>
  <c r="AC102" i="53"/>
  <c r="AC127" i="53" s="1"/>
  <c r="AC78" i="53"/>
  <c r="BC100" i="53"/>
  <c r="AN100" i="53"/>
  <c r="F361" i="53"/>
  <c r="J361" i="53"/>
  <c r="AZ115" i="53"/>
  <c r="O119" i="53"/>
  <c r="AO130" i="53"/>
  <c r="L134" i="53"/>
  <c r="V347" i="53"/>
  <c r="V302" i="53"/>
  <c r="AG347" i="53"/>
  <c r="AG302" i="53"/>
  <c r="BA368" i="53"/>
  <c r="BA367" i="53"/>
  <c r="AY204" i="53"/>
  <c r="BD204" i="53"/>
  <c r="L204" i="53"/>
  <c r="I359" i="53"/>
  <c r="I340" i="53"/>
  <c r="I339" i="53"/>
  <c r="I338" i="53"/>
  <c r="I343" i="53"/>
  <c r="I321" i="53"/>
  <c r="BD11" i="53"/>
  <c r="L17" i="53"/>
  <c r="AZ17" i="53"/>
  <c r="BD17" i="53"/>
  <c r="AV315" i="53"/>
  <c r="L23" i="53"/>
  <c r="AZ23" i="53"/>
  <c r="BD23" i="53"/>
  <c r="F376" i="53"/>
  <c r="F42" i="53"/>
  <c r="J376" i="53"/>
  <c r="J42" i="53"/>
  <c r="P376" i="53"/>
  <c r="P42" i="53"/>
  <c r="P18" i="53" s="1"/>
  <c r="T376" i="53"/>
  <c r="T42" i="53"/>
  <c r="Z42" i="53"/>
  <c r="Z18" i="53" s="1"/>
  <c r="AE42" i="53"/>
  <c r="AE376" i="53" s="1"/>
  <c r="AI30" i="53"/>
  <c r="AM42" i="53"/>
  <c r="AM18" i="53" s="1"/>
  <c r="BB30" i="53"/>
  <c r="S31" i="53"/>
  <c r="AD31" i="53"/>
  <c r="AI39" i="53"/>
  <c r="BA39" i="53"/>
  <c r="AH39" i="53"/>
  <c r="AY39" i="53"/>
  <c r="BD39" i="53"/>
  <c r="E42" i="53"/>
  <c r="O42" i="53"/>
  <c r="Y42" i="53"/>
  <c r="BD55" i="53"/>
  <c r="AZ55" i="53"/>
  <c r="O56" i="53"/>
  <c r="AI55" i="53"/>
  <c r="Y56" i="53"/>
  <c r="AH55" i="53"/>
  <c r="AI361" i="53"/>
  <c r="BD60" i="53"/>
  <c r="S63" i="53"/>
  <c r="Y63" i="53"/>
  <c r="H350" i="53"/>
  <c r="H61" i="53"/>
  <c r="H47" i="53"/>
  <c r="R350" i="53"/>
  <c r="R61" i="53"/>
  <c r="R47" i="53"/>
  <c r="AC350" i="53"/>
  <c r="AC61" i="53"/>
  <c r="AC47" i="53"/>
  <c r="BC77" i="53"/>
  <c r="AN77" i="53"/>
  <c r="AR298" i="53"/>
  <c r="AR365" i="53"/>
  <c r="AV365" i="53"/>
  <c r="AV298" i="53"/>
  <c r="BA365" i="53"/>
  <c r="BA298" i="53"/>
  <c r="BA296" i="53"/>
  <c r="BA369" i="53" s="1"/>
  <c r="AO82" i="53"/>
  <c r="AO86" i="53"/>
  <c r="AE127" i="53"/>
  <c r="AZ88" i="53"/>
  <c r="AT381" i="53"/>
  <c r="AT297" i="53"/>
  <c r="AY381" i="53"/>
  <c r="AY302" i="53"/>
  <c r="BC381" i="53"/>
  <c r="BC302" i="53"/>
  <c r="AY110" i="53"/>
  <c r="AY361" i="53" s="1"/>
  <c r="AZ110" i="53"/>
  <c r="AZ361" i="53" s="1"/>
  <c r="AO113" i="53"/>
  <c r="AO117" i="53"/>
  <c r="L119" i="53"/>
  <c r="AN119" i="53"/>
  <c r="BD119" i="53"/>
  <c r="AF383" i="53"/>
  <c r="BB125" i="53"/>
  <c r="AO132" i="53"/>
  <c r="AO140" i="53"/>
  <c r="AW140" i="53" s="1"/>
  <c r="BD156" i="53"/>
  <c r="AH156" i="53"/>
  <c r="BA156" i="53"/>
  <c r="AO165" i="53"/>
  <c r="AO169" i="53"/>
  <c r="AG329" i="53"/>
  <c r="AM295" i="53"/>
  <c r="AM178" i="53"/>
  <c r="AZ191" i="53"/>
  <c r="AI191" i="53"/>
  <c r="BA191" i="53"/>
  <c r="AH191" i="53"/>
  <c r="Q359" i="53"/>
  <c r="Q340" i="53"/>
  <c r="Q339" i="53"/>
  <c r="Q338" i="53"/>
  <c r="Q343" i="53"/>
  <c r="U359" i="53"/>
  <c r="U340" i="53"/>
  <c r="U339" i="53"/>
  <c r="U338" i="53"/>
  <c r="U343" i="53"/>
  <c r="U321" i="53"/>
  <c r="AF359" i="53"/>
  <c r="AF343" i="53"/>
  <c r="AF321" i="53"/>
  <c r="AF340" i="53"/>
  <c r="AF338" i="53"/>
  <c r="AF339" i="53"/>
  <c r="G359" i="53"/>
  <c r="G343" i="53"/>
  <c r="G340" i="53"/>
  <c r="G339" i="53"/>
  <c r="G338" i="53"/>
  <c r="G321" i="53"/>
  <c r="AO269" i="53"/>
  <c r="AO271" i="53" s="1"/>
  <c r="AO285" i="53"/>
  <c r="L314" i="53"/>
  <c r="AN315" i="53"/>
  <c r="AT315" i="53"/>
  <c r="BC315" i="53"/>
  <c r="AG376" i="53"/>
  <c r="G42" i="53"/>
  <c r="G40" i="53"/>
  <c r="Q42" i="53"/>
  <c r="Q40" i="53"/>
  <c r="U42" i="53"/>
  <c r="U40" i="53"/>
  <c r="I380" i="53"/>
  <c r="I378" i="53"/>
  <c r="I375" i="53"/>
  <c r="I374" i="53"/>
  <c r="I373" i="53"/>
  <c r="I379" i="53"/>
  <c r="I377" i="53"/>
  <c r="I328" i="53"/>
  <c r="I308" i="53"/>
  <c r="I316" i="53"/>
  <c r="AL380" i="53"/>
  <c r="AL379" i="53"/>
  <c r="AL378" i="53"/>
  <c r="AL377" i="53"/>
  <c r="AL375" i="53"/>
  <c r="AL374" i="53"/>
  <c r="AL373" i="53"/>
  <c r="AL328" i="53"/>
  <c r="AL316" i="53"/>
  <c r="AL65" i="53"/>
  <c r="L321" i="53"/>
  <c r="AO53" i="53"/>
  <c r="F56" i="53"/>
  <c r="J56" i="53"/>
  <c r="V366" i="53"/>
  <c r="V357" i="53"/>
  <c r="V348" i="53"/>
  <c r="V78" i="53"/>
  <c r="BB78" i="53" s="1"/>
  <c r="V102" i="53"/>
  <c r="V127" i="53" s="1"/>
  <c r="BB119" i="53"/>
  <c r="H347" i="53"/>
  <c r="H302" i="53"/>
  <c r="R347" i="53"/>
  <c r="R302" i="53"/>
  <c r="AC347" i="53"/>
  <c r="AC302" i="53"/>
  <c r="AV367" i="53"/>
  <c r="T178" i="53"/>
  <c r="T295" i="53"/>
  <c r="AE295" i="53"/>
  <c r="AE178" i="53"/>
  <c r="R329" i="53"/>
  <c r="AZ11" i="53"/>
  <c r="AO14" i="53"/>
  <c r="G376" i="53"/>
  <c r="K376" i="53"/>
  <c r="Q376" i="53"/>
  <c r="U376" i="53"/>
  <c r="AF376" i="53"/>
  <c r="AJ30" i="53"/>
  <c r="AN30" i="53"/>
  <c r="AY30" i="53"/>
  <c r="BC30" i="53"/>
  <c r="F31" i="53"/>
  <c r="J31" i="53"/>
  <c r="P31" i="53"/>
  <c r="T31" i="53"/>
  <c r="AE31" i="53"/>
  <c r="AM31" i="53"/>
  <c r="AN39" i="53"/>
  <c r="AZ39" i="53"/>
  <c r="O40" i="53"/>
  <c r="H42" i="53"/>
  <c r="H24" i="53" s="1"/>
  <c r="R42" i="53"/>
  <c r="R18" i="53" s="1"/>
  <c r="AC42" i="53"/>
  <c r="AK42" i="53"/>
  <c r="AK24" i="53" s="1"/>
  <c r="BC55" i="53"/>
  <c r="I63" i="53"/>
  <c r="P63" i="53"/>
  <c r="P56" i="53" s="1"/>
  <c r="AJ60" i="53"/>
  <c r="T63" i="53"/>
  <c r="T61" i="53"/>
  <c r="Z63" i="53"/>
  <c r="Z56" i="53" s="1"/>
  <c r="AE63" i="53"/>
  <c r="AE61" i="53" s="1"/>
  <c r="AI365" i="53"/>
  <c r="AI298" i="53"/>
  <c r="AF127" i="53"/>
  <c r="BD88" i="53"/>
  <c r="AN381" i="53"/>
  <c r="AN302" i="53"/>
  <c r="AO91" i="53"/>
  <c r="AO95" i="53"/>
  <c r="AO99" i="53"/>
  <c r="F127" i="53"/>
  <c r="R102" i="53"/>
  <c r="R127" i="53" s="1"/>
  <c r="AO107" i="53"/>
  <c r="P361" i="53"/>
  <c r="P356" i="53"/>
  <c r="AJ110" i="53"/>
  <c r="T361" i="53"/>
  <c r="T356" i="53"/>
  <c r="Z361" i="53"/>
  <c r="Z356" i="53"/>
  <c r="AE361" i="53"/>
  <c r="AE356" i="53"/>
  <c r="AW361" i="53"/>
  <c r="BA115" i="53"/>
  <c r="AI115" i="53"/>
  <c r="F383" i="53"/>
  <c r="J383" i="53"/>
  <c r="BB134" i="53"/>
  <c r="BD134" i="53"/>
  <c r="BD302" i="53" s="1"/>
  <c r="AI170" i="53"/>
  <c r="AO187" i="53"/>
  <c r="AN355" i="53"/>
  <c r="L193" i="53"/>
  <c r="E206" i="53"/>
  <c r="AO230" i="53"/>
  <c r="AO236" i="53"/>
  <c r="BC240" i="53"/>
  <c r="L340" i="53"/>
  <c r="L339" i="53"/>
  <c r="L338" i="53"/>
  <c r="O359" i="53"/>
  <c r="O340" i="53"/>
  <c r="O339" i="53"/>
  <c r="O338" i="53"/>
  <c r="O343" i="53"/>
  <c r="O321" i="53"/>
  <c r="S359" i="53"/>
  <c r="S343" i="53"/>
  <c r="S340" i="53"/>
  <c r="S339" i="53"/>
  <c r="S338" i="53"/>
  <c r="S321" i="53"/>
  <c r="AD343" i="53"/>
  <c r="AD340" i="53"/>
  <c r="AD339" i="53"/>
  <c r="AD338" i="53"/>
  <c r="AD359" i="53"/>
  <c r="AD321" i="53"/>
  <c r="BC254" i="53"/>
  <c r="AK314" i="53"/>
  <c r="AK266" i="53"/>
  <c r="AK309" i="53" s="1"/>
  <c r="AV314" i="53"/>
  <c r="BD254" i="53"/>
  <c r="BD314" i="53" s="1"/>
  <c r="G315" i="53"/>
  <c r="AY260" i="53"/>
  <c r="AY315" i="53" s="1"/>
  <c r="K315" i="53"/>
  <c r="K266" i="53"/>
  <c r="AA359" i="53"/>
  <c r="AA339" i="53"/>
  <c r="AA343" i="53"/>
  <c r="AA340" i="53"/>
  <c r="AA338" i="53"/>
  <c r="AA321" i="53"/>
  <c r="AH320" i="53"/>
  <c r="BB55" i="53"/>
  <c r="AJ361" i="53"/>
  <c r="AS361" i="53"/>
  <c r="BB361" i="53"/>
  <c r="AN60" i="53"/>
  <c r="AY60" i="53"/>
  <c r="BC60" i="53"/>
  <c r="E63" i="53"/>
  <c r="AY63" i="53" s="1"/>
  <c r="O63" i="53"/>
  <c r="AD63" i="53"/>
  <c r="AL63" i="53"/>
  <c r="AH77" i="53"/>
  <c r="AJ365" i="53"/>
  <c r="AS365" i="53"/>
  <c r="AS298" i="53"/>
  <c r="AW365" i="53"/>
  <c r="AW298" i="53"/>
  <c r="BB365" i="53"/>
  <c r="E366" i="53"/>
  <c r="E357" i="53"/>
  <c r="E348" i="53"/>
  <c r="I366" i="53"/>
  <c r="I357" i="53"/>
  <c r="I358" i="53" s="1"/>
  <c r="I348" i="53"/>
  <c r="O366" i="53"/>
  <c r="O357" i="53"/>
  <c r="O348" i="53"/>
  <c r="S366" i="53"/>
  <c r="S357" i="53"/>
  <c r="S358" i="53" s="1"/>
  <c r="S348" i="53"/>
  <c r="Y366" i="53"/>
  <c r="Y357" i="53"/>
  <c r="Y348" i="53"/>
  <c r="AD348" i="53"/>
  <c r="AD366" i="53"/>
  <c r="AH88" i="53"/>
  <c r="AH102" i="53" s="1"/>
  <c r="AL348" i="53"/>
  <c r="AL366" i="53"/>
  <c r="AL357" i="53"/>
  <c r="AL358" i="53" s="1"/>
  <c r="BA88" i="53"/>
  <c r="AH381" i="53"/>
  <c r="AU381" i="53"/>
  <c r="AU302" i="53"/>
  <c r="AZ381" i="53"/>
  <c r="BD381" i="53"/>
  <c r="O102" i="53"/>
  <c r="O127" i="53" s="1"/>
  <c r="S102" i="53"/>
  <c r="S127" i="53" s="1"/>
  <c r="G361" i="53"/>
  <c r="G356" i="53"/>
  <c r="K361" i="53"/>
  <c r="K356" i="53"/>
  <c r="Q361" i="53"/>
  <c r="Q356" i="53"/>
  <c r="U361" i="53"/>
  <c r="U356" i="53"/>
  <c r="AA361" i="53"/>
  <c r="AA356" i="53"/>
  <c r="AF356" i="53"/>
  <c r="AF361" i="53"/>
  <c r="AN110" i="53"/>
  <c r="AN348" i="53" s="1"/>
  <c r="AN115" i="53"/>
  <c r="AO115" i="53" s="1"/>
  <c r="AY115" i="53"/>
  <c r="AD119" i="53"/>
  <c r="AD347" i="53" s="1"/>
  <c r="AL119" i="53"/>
  <c r="L382" i="53"/>
  <c r="AN382" i="53"/>
  <c r="AT382" i="53"/>
  <c r="AY382" i="53"/>
  <c r="BC382" i="53"/>
  <c r="BC383" i="53" s="1"/>
  <c r="G383" i="53"/>
  <c r="K383" i="53"/>
  <c r="AK383" i="53"/>
  <c r="AZ125" i="53"/>
  <c r="E347" i="53"/>
  <c r="E302" i="53"/>
  <c r="I347" i="53"/>
  <c r="I302" i="53"/>
  <c r="O347" i="53"/>
  <c r="O302" i="53"/>
  <c r="S347" i="53"/>
  <c r="S302" i="53"/>
  <c r="Y347" i="53"/>
  <c r="Y302" i="53"/>
  <c r="AH134" i="53"/>
  <c r="AL347" i="53"/>
  <c r="AL302" i="53"/>
  <c r="BA134" i="53"/>
  <c r="BA302" i="53" s="1"/>
  <c r="AJ367" i="53"/>
  <c r="AS367" i="53"/>
  <c r="AW367" i="53"/>
  <c r="BB367" i="53"/>
  <c r="AN156" i="53"/>
  <c r="AY156" i="53"/>
  <c r="G178" i="53"/>
  <c r="G295" i="53"/>
  <c r="K329" i="53"/>
  <c r="K208" i="53"/>
  <c r="K212" i="53" s="1"/>
  <c r="Q295" i="53"/>
  <c r="Q178" i="53"/>
  <c r="U295" i="53"/>
  <c r="U178" i="53"/>
  <c r="AA295" i="53"/>
  <c r="AA178" i="53"/>
  <c r="AF295" i="53"/>
  <c r="AF178" i="53"/>
  <c r="AN170" i="53"/>
  <c r="AY170" i="53"/>
  <c r="AY295" i="53" s="1"/>
  <c r="BC170" i="53"/>
  <c r="D178" i="53"/>
  <c r="V178" i="53"/>
  <c r="BD185" i="53"/>
  <c r="AZ185" i="53"/>
  <c r="O193" i="53"/>
  <c r="O208" i="53" s="1"/>
  <c r="AI185" i="53"/>
  <c r="S193" i="53"/>
  <c r="Y193" i="53"/>
  <c r="AD193" i="53"/>
  <c r="AH185" i="53"/>
  <c r="AJ191" i="53"/>
  <c r="BC191" i="53"/>
  <c r="BA204" i="53"/>
  <c r="BC204" i="53"/>
  <c r="AN204" i="53"/>
  <c r="BD232" i="53"/>
  <c r="AO252" i="53"/>
  <c r="P359" i="53"/>
  <c r="P343" i="53"/>
  <c r="P340" i="53"/>
  <c r="P339" i="53"/>
  <c r="P338" i="53"/>
  <c r="P321" i="53"/>
  <c r="T343" i="53"/>
  <c r="T340" i="53"/>
  <c r="T339" i="53"/>
  <c r="T338" i="53"/>
  <c r="T359" i="53"/>
  <c r="T321" i="53"/>
  <c r="Z359" i="53"/>
  <c r="Z343" i="53"/>
  <c r="Z340" i="53"/>
  <c r="Z339" i="53"/>
  <c r="Z338" i="53"/>
  <c r="Z321" i="53"/>
  <c r="AE359" i="53"/>
  <c r="AE343" i="53"/>
  <c r="AE340" i="53"/>
  <c r="AE339" i="53"/>
  <c r="AE338" i="53"/>
  <c r="AE321" i="53"/>
  <c r="AJ260" i="53"/>
  <c r="AJ315" i="53" s="1"/>
  <c r="AN265" i="53"/>
  <c r="AN314" i="53" s="1"/>
  <c r="BA265" i="53"/>
  <c r="BC265" i="53"/>
  <c r="BC314" i="53" s="1"/>
  <c r="AG295" i="53"/>
  <c r="S296" i="53"/>
  <c r="S369" i="53" s="1"/>
  <c r="BB298" i="53"/>
  <c r="K347" i="53"/>
  <c r="AJ55" i="53"/>
  <c r="AN55" i="53"/>
  <c r="AY55" i="53"/>
  <c r="L361" i="53"/>
  <c r="BC361" i="53"/>
  <c r="AZ60" i="53"/>
  <c r="AI77" i="53"/>
  <c r="L365" i="53"/>
  <c r="L298" i="53"/>
  <c r="AN365" i="53"/>
  <c r="AN296" i="53"/>
  <c r="AN369" i="53" s="1"/>
  <c r="AT365" i="53"/>
  <c r="AT298" i="53"/>
  <c r="AY365" i="53"/>
  <c r="AY298" i="53"/>
  <c r="BC365" i="53"/>
  <c r="BC298" i="53"/>
  <c r="F366" i="53"/>
  <c r="F357" i="53"/>
  <c r="F348" i="53"/>
  <c r="J366" i="53"/>
  <c r="J357" i="53"/>
  <c r="J348" i="53"/>
  <c r="P357" i="53"/>
  <c r="P348" i="53"/>
  <c r="P366" i="53"/>
  <c r="T366" i="53"/>
  <c r="T348" i="53"/>
  <c r="T357" i="53"/>
  <c r="Z357" i="53"/>
  <c r="Z348" i="53"/>
  <c r="Z366" i="53"/>
  <c r="AE366" i="53"/>
  <c r="AE357" i="53"/>
  <c r="AE348" i="53"/>
  <c r="AI88" i="53"/>
  <c r="AI102" i="53" s="1"/>
  <c r="AM366" i="53"/>
  <c r="AM357" i="53"/>
  <c r="AM348" i="53"/>
  <c r="BB88" i="53"/>
  <c r="AI381" i="53"/>
  <c r="AR381" i="53"/>
  <c r="AV381" i="53"/>
  <c r="BA381" i="53"/>
  <c r="BA297" i="53"/>
  <c r="L381" i="53"/>
  <c r="L348" i="53"/>
  <c r="L100" i="53"/>
  <c r="L366" i="53" s="1"/>
  <c r="P102" i="53"/>
  <c r="P127" i="53" s="1"/>
  <c r="T102" i="53"/>
  <c r="D361" i="53"/>
  <c r="D356" i="53"/>
  <c r="H361" i="53"/>
  <c r="L110" i="53"/>
  <c r="L356" i="53" s="1"/>
  <c r="R361" i="53"/>
  <c r="V361" i="53"/>
  <c r="AC361" i="53"/>
  <c r="AG361" i="53"/>
  <c r="AK361" i="53"/>
  <c r="AK356" i="53"/>
  <c r="AU361" i="53"/>
  <c r="BD110" i="53"/>
  <c r="BD361" i="53" s="1"/>
  <c r="BD115" i="53"/>
  <c r="AO122" i="53"/>
  <c r="AO382" i="53" s="1"/>
  <c r="AU382" i="53"/>
  <c r="AZ382" i="53"/>
  <c r="BD382" i="53"/>
  <c r="D383" i="53"/>
  <c r="H383" i="53"/>
  <c r="L125" i="53"/>
  <c r="AH125" i="53"/>
  <c r="AO125" i="53" s="1"/>
  <c r="AL383" i="53"/>
  <c r="BA125" i="53"/>
  <c r="F347" i="53"/>
  <c r="J347" i="53"/>
  <c r="J302" i="53"/>
  <c r="P347" i="53"/>
  <c r="P302" i="53"/>
  <c r="T347" i="53"/>
  <c r="T302" i="53"/>
  <c r="Z347" i="53"/>
  <c r="AE347" i="53"/>
  <c r="AE302" i="53"/>
  <c r="AI134" i="53"/>
  <c r="AI302" i="53" s="1"/>
  <c r="AM347" i="53"/>
  <c r="AM302" i="53"/>
  <c r="AS302" i="53"/>
  <c r="L367" i="53"/>
  <c r="AN367" i="53"/>
  <c r="AN368" i="53"/>
  <c r="AN370" i="53" s="1"/>
  <c r="AT367" i="53"/>
  <c r="AY367" i="53"/>
  <c r="BC367" i="53"/>
  <c r="L156" i="53"/>
  <c r="AZ156" i="53"/>
  <c r="L170" i="53"/>
  <c r="BD170" i="53"/>
  <c r="D368" i="53"/>
  <c r="D370" i="53" s="1"/>
  <c r="BD176" i="53"/>
  <c r="BD296" i="53" s="1"/>
  <c r="BD369" i="53" s="1"/>
  <c r="L176" i="53"/>
  <c r="L368" i="53" s="1"/>
  <c r="AY176" i="53"/>
  <c r="AY368" i="53" s="1"/>
  <c r="AY370" i="53" s="1"/>
  <c r="AW296" i="53"/>
  <c r="AW369" i="53" s="1"/>
  <c r="O368" i="53"/>
  <c r="O370" i="53" s="1"/>
  <c r="AZ176" i="53"/>
  <c r="AZ296" i="53" s="1"/>
  <c r="AZ369" i="53" s="1"/>
  <c r="O296" i="53"/>
  <c r="O369" i="53" s="1"/>
  <c r="AS296" i="53"/>
  <c r="AS369" i="53" s="1"/>
  <c r="AI176" i="53"/>
  <c r="AI368" i="53" s="1"/>
  <c r="S370" i="53"/>
  <c r="Y368" i="53"/>
  <c r="Y296" i="53"/>
  <c r="Y369" i="53" s="1"/>
  <c r="AD368" i="53"/>
  <c r="AD296" i="53"/>
  <c r="AD369" i="53" s="1"/>
  <c r="AT368" i="53"/>
  <c r="AH176" i="53"/>
  <c r="AH368" i="53" s="1"/>
  <c r="AR368" i="53"/>
  <c r="H178" i="53"/>
  <c r="AC178" i="53"/>
  <c r="AJ193" i="53"/>
  <c r="BC193" i="53"/>
  <c r="AN193" i="53"/>
  <c r="R206" i="53"/>
  <c r="AJ206" i="53" s="1"/>
  <c r="V206" i="53"/>
  <c r="AG206" i="53"/>
  <c r="AG208" i="53" s="1"/>
  <c r="AG212" i="53" s="1"/>
  <c r="AG217" i="53" s="1"/>
  <c r="AO202" i="53"/>
  <c r="AN232" i="53"/>
  <c r="AN240" i="53" s="1"/>
  <c r="AO228" i="53"/>
  <c r="AO232" i="53" s="1"/>
  <c r="AY232" i="53"/>
  <c r="BD238" i="53"/>
  <c r="AZ238" i="53"/>
  <c r="AI238" i="53"/>
  <c r="AC240" i="53"/>
  <c r="AO263" i="53"/>
  <c r="AO265" i="53" s="1"/>
  <c r="AY271" i="53"/>
  <c r="BB271" i="53"/>
  <c r="AY283" i="53"/>
  <c r="AY320" i="53" s="1"/>
  <c r="BD283" i="53"/>
  <c r="BD320" i="53" s="1"/>
  <c r="AW320" i="53"/>
  <c r="AR320" i="53"/>
  <c r="D320" i="53"/>
  <c r="BB283" i="53"/>
  <c r="BB320" i="53" s="1"/>
  <c r="AC320" i="53"/>
  <c r="AU320" i="53"/>
  <c r="AS320" i="53"/>
  <c r="O295" i="53"/>
  <c r="F302" i="53"/>
  <c r="Z302" i="53"/>
  <c r="AJ355" i="53"/>
  <c r="L55" i="53"/>
  <c r="AO58" i="53"/>
  <c r="G350" i="53"/>
  <c r="G309" i="53"/>
  <c r="K350" i="53"/>
  <c r="K309" i="53"/>
  <c r="Q350" i="53"/>
  <c r="Q309" i="53"/>
  <c r="U350" i="53"/>
  <c r="U309" i="53"/>
  <c r="AA350" i="53"/>
  <c r="AA309" i="53"/>
  <c r="AF350" i="53"/>
  <c r="AF309" i="53"/>
  <c r="AH298" i="53"/>
  <c r="AH365" i="53"/>
  <c r="AO81" i="53"/>
  <c r="AU365" i="53"/>
  <c r="AZ365" i="53"/>
  <c r="AZ298" i="53"/>
  <c r="BD365" i="53"/>
  <c r="BD298" i="53"/>
  <c r="G366" i="53"/>
  <c r="G357" i="53"/>
  <c r="G348" i="53"/>
  <c r="K366" i="53"/>
  <c r="K357" i="53"/>
  <c r="K348" i="53"/>
  <c r="Q366" i="53"/>
  <c r="Q357" i="53"/>
  <c r="Q348" i="53"/>
  <c r="U366" i="53"/>
  <c r="U357" i="53"/>
  <c r="U348" i="53"/>
  <c r="AA366" i="53"/>
  <c r="AA357" i="53"/>
  <c r="AA348" i="53"/>
  <c r="AF366" i="53"/>
  <c r="AF357" i="53"/>
  <c r="AF348" i="53"/>
  <c r="AJ381" i="53"/>
  <c r="AJ383" i="53" s="1"/>
  <c r="AJ348" i="53"/>
  <c r="AS381" i="53"/>
  <c r="AS297" i="53"/>
  <c r="AW381" i="53"/>
  <c r="BB381" i="53"/>
  <c r="BB297" i="53"/>
  <c r="E102" i="53"/>
  <c r="E127" i="53" s="1"/>
  <c r="I102" i="53"/>
  <c r="I127" i="53" s="1"/>
  <c r="Q102" i="53"/>
  <c r="Q127" i="53" s="1"/>
  <c r="U102" i="53"/>
  <c r="U127" i="53" s="1"/>
  <c r="Y102" i="53"/>
  <c r="Y127" i="53" s="1"/>
  <c r="E361" i="53"/>
  <c r="E356" i="53"/>
  <c r="I361" i="53"/>
  <c r="I356" i="53"/>
  <c r="O361" i="53"/>
  <c r="O356" i="53"/>
  <c r="S361" i="53"/>
  <c r="S356" i="53"/>
  <c r="Y361" i="53"/>
  <c r="AD361" i="53"/>
  <c r="AD356" i="53"/>
  <c r="AH110" i="53"/>
  <c r="AL361" i="53"/>
  <c r="BA110" i="53"/>
  <c r="AI382" i="53"/>
  <c r="AR382" i="53"/>
  <c r="AR383" i="53" s="1"/>
  <c r="AV382" i="53"/>
  <c r="BA382" i="53"/>
  <c r="E383" i="53"/>
  <c r="I383" i="53"/>
  <c r="AI125" i="53"/>
  <c r="AM383" i="53"/>
  <c r="G347" i="53"/>
  <c r="G302" i="53"/>
  <c r="Q347" i="53"/>
  <c r="U347" i="53"/>
  <c r="U302" i="53"/>
  <c r="AF347" i="53"/>
  <c r="AF302" i="53"/>
  <c r="AJ134" i="53"/>
  <c r="AJ347" i="53" s="1"/>
  <c r="AT302" i="53"/>
  <c r="AH367" i="53"/>
  <c r="AO141" i="53"/>
  <c r="AU367" i="53"/>
  <c r="AZ367" i="53"/>
  <c r="BD367" i="53"/>
  <c r="E295" i="53"/>
  <c r="E178" i="53"/>
  <c r="I295" i="53"/>
  <c r="I178" i="53"/>
  <c r="O329" i="53"/>
  <c r="S295" i="53"/>
  <c r="S178" i="53"/>
  <c r="Y295" i="53"/>
  <c r="Y178" i="53"/>
  <c r="AD295" i="53"/>
  <c r="AD178" i="53"/>
  <c r="AH170" i="53"/>
  <c r="AL178" i="53"/>
  <c r="AN178" i="53" s="1"/>
  <c r="AR295" i="53"/>
  <c r="AV295" i="53"/>
  <c r="BA170" i="53"/>
  <c r="BA295" i="53" s="1"/>
  <c r="E368" i="53"/>
  <c r="E370" i="53" s="1"/>
  <c r="E296" i="53"/>
  <c r="E369" i="53" s="1"/>
  <c r="I368" i="53"/>
  <c r="I370" i="53" s="1"/>
  <c r="I296" i="53"/>
  <c r="I369" i="53" s="1"/>
  <c r="AT355" i="53"/>
  <c r="AY355" i="53"/>
  <c r="BC355" i="53"/>
  <c r="AY193" i="53"/>
  <c r="BD200" i="53"/>
  <c r="H206" i="53"/>
  <c r="AZ200" i="53"/>
  <c r="O206" i="53"/>
  <c r="AI200" i="53"/>
  <c r="AD206" i="53"/>
  <c r="AH200" i="53"/>
  <c r="BB204" i="53"/>
  <c r="S240" i="53"/>
  <c r="Y240" i="53"/>
  <c r="AJ240" i="53" s="1"/>
  <c r="AD240" i="53"/>
  <c r="BC232" i="53"/>
  <c r="AJ238" i="53"/>
  <c r="BC238" i="53"/>
  <c r="AO250" i="53"/>
  <c r="AO254" i="53" s="1"/>
  <c r="AY254" i="53"/>
  <c r="AY314" i="53" s="1"/>
  <c r="AW314" i="53"/>
  <c r="D266" i="53"/>
  <c r="D309" i="53" s="1"/>
  <c r="AR314" i="53"/>
  <c r="H314" i="53"/>
  <c r="H266" i="53"/>
  <c r="H309" i="53" s="1"/>
  <c r="R314" i="53"/>
  <c r="R266" i="53"/>
  <c r="R309" i="53" s="1"/>
  <c r="V314" i="53"/>
  <c r="V266" i="53"/>
  <c r="V309" i="53" s="1"/>
  <c r="AC314" i="53"/>
  <c r="AC266" i="53"/>
  <c r="AG314" i="53"/>
  <c r="AG266" i="53"/>
  <c r="AG309" i="53" s="1"/>
  <c r="AI260" i="53"/>
  <c r="AI315" i="53" s="1"/>
  <c r="Q315" i="53"/>
  <c r="AF315" i="53"/>
  <c r="BB260" i="53"/>
  <c r="BB315" i="53" s="1"/>
  <c r="AU315" i="53"/>
  <c r="BB265" i="53"/>
  <c r="AN271" i="53"/>
  <c r="BA271" i="53"/>
  <c r="BC271" i="53"/>
  <c r="AO280" i="53"/>
  <c r="AV320" i="53"/>
  <c r="AZ283" i="53"/>
  <c r="AZ320" i="53" s="1"/>
  <c r="K295" i="53"/>
  <c r="AY296" i="53"/>
  <c r="AY369" i="53" s="1"/>
  <c r="AZ297" i="53"/>
  <c r="AJ298" i="53"/>
  <c r="AN298" i="53"/>
  <c r="AV302" i="53"/>
  <c r="D314" i="53"/>
  <c r="F370" i="53"/>
  <c r="J370" i="53"/>
  <c r="P370" i="53"/>
  <c r="Z370" i="53"/>
  <c r="AE368" i="53"/>
  <c r="AE296" i="53"/>
  <c r="AE369" i="53" s="1"/>
  <c r="AM368" i="53"/>
  <c r="AM296" i="53"/>
  <c r="AM369" i="53" s="1"/>
  <c r="BB176" i="53"/>
  <c r="BB368" i="53" s="1"/>
  <c r="BB185" i="53"/>
  <c r="AH355" i="53"/>
  <c r="AU355" i="53"/>
  <c r="AZ355" i="53"/>
  <c r="BD355" i="53"/>
  <c r="BB191" i="53"/>
  <c r="BB200" i="53"/>
  <c r="AH204" i="53"/>
  <c r="D206" i="53"/>
  <c r="AC206" i="53"/>
  <c r="BB206" i="53" s="1"/>
  <c r="AK206" i="53"/>
  <c r="BA232" i="53"/>
  <c r="BB238" i="53"/>
  <c r="O240" i="53"/>
  <c r="AH254" i="53"/>
  <c r="BA254" i="53"/>
  <c r="BA314" i="53" s="1"/>
  <c r="AZ260" i="53"/>
  <c r="AZ315" i="53" s="1"/>
  <c r="BD260" i="53"/>
  <c r="BD315" i="53" s="1"/>
  <c r="AH265" i="53"/>
  <c r="AH271" i="53"/>
  <c r="L343" i="53"/>
  <c r="L342" i="53"/>
  <c r="L341" i="53"/>
  <c r="AN341" i="53"/>
  <c r="AT342" i="53"/>
  <c r="AT341" i="53"/>
  <c r="BC342" i="53"/>
  <c r="BC341" i="53"/>
  <c r="AT320" i="53"/>
  <c r="BA283" i="53"/>
  <c r="BA320" i="53" s="1"/>
  <c r="F296" i="53"/>
  <c r="F369" i="53" s="1"/>
  <c r="K296" i="53"/>
  <c r="K369" i="53" s="1"/>
  <c r="T296" i="53"/>
  <c r="T369" i="53" s="1"/>
  <c r="T370" i="53" s="1"/>
  <c r="AG296" i="53"/>
  <c r="AG369" i="53" s="1"/>
  <c r="AG370" i="53" s="1"/>
  <c r="E314" i="53"/>
  <c r="O314" i="53"/>
  <c r="T314" i="53"/>
  <c r="AE314" i="53"/>
  <c r="K370" i="53"/>
  <c r="Q368" i="53"/>
  <c r="Q296" i="53"/>
  <c r="Q369" i="53" s="1"/>
  <c r="U368" i="53"/>
  <c r="U296" i="53"/>
  <c r="U369" i="53" s="1"/>
  <c r="AA368" i="53"/>
  <c r="AA296" i="53"/>
  <c r="AA369" i="53" s="1"/>
  <c r="AF370" i="53"/>
  <c r="AJ176" i="53"/>
  <c r="AJ368" i="53" s="1"/>
  <c r="AN176" i="53"/>
  <c r="BC176" i="53"/>
  <c r="BC368" i="53" s="1"/>
  <c r="AJ185" i="53"/>
  <c r="AN185" i="53"/>
  <c r="AY185" i="53"/>
  <c r="AI355" i="53"/>
  <c r="AR355" i="53"/>
  <c r="AV355" i="53"/>
  <c r="BA355" i="53"/>
  <c r="AN191" i="53"/>
  <c r="AY191" i="53"/>
  <c r="AJ200" i="53"/>
  <c r="AN200" i="53"/>
  <c r="AY200" i="53"/>
  <c r="AI204" i="53"/>
  <c r="AI232" i="53"/>
  <c r="BB232" i="53"/>
  <c r="AO235" i="53"/>
  <c r="AO238" i="53" s="1"/>
  <c r="AY238" i="53"/>
  <c r="AI254" i="53"/>
  <c r="BB254" i="53"/>
  <c r="BB314" i="53" s="1"/>
  <c r="AO256" i="53"/>
  <c r="AO260" i="53" s="1"/>
  <c r="AO315" i="53" s="1"/>
  <c r="AR315" i="53"/>
  <c r="BA260" i="53"/>
  <c r="BA315" i="53" s="1"/>
  <c r="AI265" i="53"/>
  <c r="Y266" i="53"/>
  <c r="AL266" i="53"/>
  <c r="AL308" i="53" s="1"/>
  <c r="AO274" i="53"/>
  <c r="AH342" i="53"/>
  <c r="AH341" i="53"/>
  <c r="AO281" i="53"/>
  <c r="AU341" i="53"/>
  <c r="AU342" i="53"/>
  <c r="AZ342" i="53"/>
  <c r="AZ341" i="53"/>
  <c r="BD342" i="53"/>
  <c r="BD341" i="53"/>
  <c r="AJ283" i="53"/>
  <c r="AJ320" i="53" s="1"/>
  <c r="AI283" i="53"/>
  <c r="AI320" i="53" s="1"/>
  <c r="G296" i="53"/>
  <c r="G369" i="53" s="1"/>
  <c r="G370" i="53" s="1"/>
  <c r="P296" i="53"/>
  <c r="P369" i="53" s="1"/>
  <c r="V296" i="53"/>
  <c r="V369" i="53" s="1"/>
  <c r="V370" i="53" s="1"/>
  <c r="AC296" i="53"/>
  <c r="AC369" i="53" s="1"/>
  <c r="P314" i="53"/>
  <c r="AD320" i="53"/>
  <c r="AI341" i="53"/>
  <c r="AC370" i="53"/>
  <c r="AU368" i="53"/>
  <c r="L185" i="53"/>
  <c r="AS355" i="53"/>
  <c r="AW355" i="53"/>
  <c r="BB355" i="53"/>
  <c r="L191" i="53"/>
  <c r="L200" i="53"/>
  <c r="AJ254" i="53"/>
  <c r="AJ314" i="53" s="1"/>
  <c r="AW315" i="53"/>
  <c r="F266" i="53"/>
  <c r="F356" i="53" s="1"/>
  <c r="J266" i="53"/>
  <c r="J356" i="53" s="1"/>
  <c r="AM266" i="53"/>
  <c r="AR342" i="53"/>
  <c r="AR341" i="53"/>
  <c r="AV342" i="53"/>
  <c r="AV341" i="53"/>
  <c r="BA342" i="53"/>
  <c r="BA341" i="53"/>
  <c r="AO282" i="53"/>
  <c r="BC283" i="53"/>
  <c r="BC320" i="53" s="1"/>
  <c r="AO287" i="53"/>
  <c r="H296" i="53"/>
  <c r="H369" i="53" s="1"/>
  <c r="H370" i="53" s="1"/>
  <c r="R296" i="53"/>
  <c r="R369" i="53" s="1"/>
  <c r="R370" i="53" s="1"/>
  <c r="AK320" i="53"/>
  <c r="AN342" i="53"/>
  <c r="AJ341" i="53"/>
  <c r="AW342" i="53"/>
  <c r="BB341" i="53"/>
  <c r="L359" i="53"/>
  <c r="AS341" i="53"/>
  <c r="BB342" i="53"/>
  <c r="AW341" i="53"/>
  <c r="N370" i="53"/>
  <c r="AB370" i="53"/>
  <c r="M370" i="53"/>
  <c r="AA383" i="53"/>
  <c r="AS329" i="53" l="1"/>
  <c r="AU366" i="53"/>
  <c r="AI314" i="53"/>
  <c r="AH314" i="53"/>
  <c r="AT314" i="53"/>
  <c r="AS314" i="53"/>
  <c r="BB296" i="53"/>
  <c r="BB369" i="53" s="1"/>
  <c r="BB370" i="53"/>
  <c r="AH178" i="53"/>
  <c r="AH329" i="53" s="1"/>
  <c r="AH240" i="53"/>
  <c r="AJ302" i="53"/>
  <c r="AJ78" i="53"/>
  <c r="V350" i="53"/>
  <c r="V56" i="53"/>
  <c r="V47" i="53"/>
  <c r="AO240" i="53"/>
  <c r="AO191" i="53"/>
  <c r="AO185" i="53"/>
  <c r="AH296" i="53"/>
  <c r="AH369" i="53" s="1"/>
  <c r="AH370" i="53" s="1"/>
  <c r="AI296" i="53"/>
  <c r="AI369" i="53" s="1"/>
  <c r="BD368" i="53"/>
  <c r="BD370" i="53" s="1"/>
  <c r="AI295" i="53"/>
  <c r="AZ368" i="53"/>
  <c r="AZ370" i="53" s="1"/>
  <c r="AI383" i="53"/>
  <c r="BA383" i="53"/>
  <c r="AI370" i="53"/>
  <c r="AW348" i="53"/>
  <c r="AZ383" i="53"/>
  <c r="BD348" i="53"/>
  <c r="BD77" i="53"/>
  <c r="Z61" i="53"/>
  <c r="Z31" i="53"/>
  <c r="Z376" i="53"/>
  <c r="AO156" i="53"/>
  <c r="AU340" i="53"/>
  <c r="AU339" i="53"/>
  <c r="AU338" i="53"/>
  <c r="AU359" i="53"/>
  <c r="AU321" i="53"/>
  <c r="AU343" i="53"/>
  <c r="AO266" i="53"/>
  <c r="AO314" i="53"/>
  <c r="O212" i="53"/>
  <c r="BC370" i="53"/>
  <c r="AN329" i="53"/>
  <c r="AY309" i="53"/>
  <c r="AY350" i="53"/>
  <c r="AD350" i="53"/>
  <c r="AD309" i="53"/>
  <c r="BA63" i="53"/>
  <c r="AD61" i="53"/>
  <c r="AD47" i="53"/>
  <c r="BB347" i="53"/>
  <c r="BB266" i="53"/>
  <c r="S350" i="53"/>
  <c r="S47" i="53"/>
  <c r="S309" i="53"/>
  <c r="S61" i="53"/>
  <c r="Y380" i="53"/>
  <c r="Y379" i="53"/>
  <c r="Y378" i="53"/>
  <c r="Y377" i="53"/>
  <c r="Y375" i="53"/>
  <c r="Y373" i="53"/>
  <c r="Y358" i="53"/>
  <c r="Y328" i="53"/>
  <c r="Y374" i="53"/>
  <c r="Y316" i="53"/>
  <c r="Y308" i="53"/>
  <c r="Y65" i="53"/>
  <c r="Y24" i="53"/>
  <c r="Y18" i="53"/>
  <c r="Y31" i="53"/>
  <c r="L11" i="53"/>
  <c r="L347" i="53"/>
  <c r="D127" i="53"/>
  <c r="BD102" i="53"/>
  <c r="AY102" i="53"/>
  <c r="AY61" i="53"/>
  <c r="AA380" i="53"/>
  <c r="AA379" i="53"/>
  <c r="AA377" i="53"/>
  <c r="AA375" i="53"/>
  <c r="AA374" i="53"/>
  <c r="AA373" i="53"/>
  <c r="AA378" i="53"/>
  <c r="AA358" i="53"/>
  <c r="AA328" i="53"/>
  <c r="AA308" i="53"/>
  <c r="AA316" i="53"/>
  <c r="AA31" i="53"/>
  <c r="AA65" i="53"/>
  <c r="AA24" i="53"/>
  <c r="AA18" i="53"/>
  <c r="AK212" i="53"/>
  <c r="J329" i="53"/>
  <c r="J208" i="53"/>
  <c r="J212" i="53" s="1"/>
  <c r="AV347" i="53"/>
  <c r="AZ102" i="53"/>
  <c r="BC366" i="53"/>
  <c r="AV309" i="53"/>
  <c r="BC309" i="53"/>
  <c r="AM350" i="53"/>
  <c r="AM309" i="53"/>
  <c r="AM47" i="53"/>
  <c r="AV361" i="53"/>
  <c r="AG380" i="53"/>
  <c r="AG379" i="53"/>
  <c r="AG378" i="53"/>
  <c r="AG377" i="53"/>
  <c r="AG374" i="53"/>
  <c r="AG375" i="53"/>
  <c r="AG358" i="53"/>
  <c r="AG373" i="53"/>
  <c r="AG328" i="53"/>
  <c r="AG316" i="53"/>
  <c r="AG65" i="53"/>
  <c r="AG308" i="53"/>
  <c r="AY40" i="53"/>
  <c r="AO23" i="53"/>
  <c r="AO17" i="53"/>
  <c r="AN11" i="53"/>
  <c r="P329" i="53"/>
  <c r="AJ178" i="53"/>
  <c r="AJ329" i="53" s="1"/>
  <c r="P208" i="53"/>
  <c r="AU347" i="53"/>
  <c r="L102" i="53"/>
  <c r="AU357" i="53"/>
  <c r="Y40" i="53"/>
  <c r="AM359" i="53"/>
  <c r="AM340" i="53"/>
  <c r="AM339" i="53"/>
  <c r="AM338" i="53"/>
  <c r="AM343" i="53"/>
  <c r="AM321" i="53"/>
  <c r="Y359" i="53"/>
  <c r="Y343" i="53"/>
  <c r="Y340" i="53"/>
  <c r="Y339" i="53"/>
  <c r="Y338" i="53"/>
  <c r="Y321" i="53"/>
  <c r="U370" i="53"/>
  <c r="AI240" i="53"/>
  <c r="AZ240" i="53"/>
  <c r="BD240" i="53"/>
  <c r="AN206" i="53"/>
  <c r="BC206" i="53"/>
  <c r="AM370" i="53"/>
  <c r="BB193" i="53"/>
  <c r="E329" i="53"/>
  <c r="E208" i="53"/>
  <c r="E212" i="53" s="1"/>
  <c r="AO367" i="53"/>
  <c r="AW383" i="53"/>
  <c r="AR356" i="53"/>
  <c r="AT366" i="53"/>
  <c r="AU296" i="53"/>
  <c r="AU369" i="53" s="1"/>
  <c r="AU370" i="53" s="1"/>
  <c r="BC350" i="53"/>
  <c r="AC329" i="53"/>
  <c r="AC208" i="53"/>
  <c r="AC212" i="53" s="1"/>
  <c r="Y370" i="53"/>
  <c r="BD295" i="53"/>
  <c r="AC356" i="53"/>
  <c r="R356" i="53"/>
  <c r="AJ127" i="53"/>
  <c r="AR302" i="53"/>
  <c r="AS366" i="53"/>
  <c r="AI366" i="53"/>
  <c r="BC296" i="53"/>
  <c r="BC369" i="53" s="1"/>
  <c r="AT296" i="53"/>
  <c r="AT369" i="53" s="1"/>
  <c r="AT370" i="53" s="1"/>
  <c r="V329" i="53"/>
  <c r="V208" i="53"/>
  <c r="V212" i="53" s="1"/>
  <c r="V217" i="53" s="1"/>
  <c r="AN295" i="53"/>
  <c r="AO170" i="53"/>
  <c r="G329" i="53"/>
  <c r="G208" i="53"/>
  <c r="G212" i="53" s="1"/>
  <c r="AL78" i="53"/>
  <c r="AN78" i="53" s="1"/>
  <c r="AL127" i="53"/>
  <c r="BA366" i="53"/>
  <c r="AH366" i="53"/>
  <c r="O350" i="53"/>
  <c r="O309" i="53"/>
  <c r="AI63" i="53"/>
  <c r="AI56" i="53" s="1"/>
  <c r="AH63" i="53"/>
  <c r="AH56" i="53" s="1"/>
  <c r="O61" i="53"/>
  <c r="O47" i="53"/>
  <c r="AZ63" i="53"/>
  <c r="K359" i="53"/>
  <c r="K339" i="53"/>
  <c r="K343" i="53"/>
  <c r="K340" i="53"/>
  <c r="K338" i="53"/>
  <c r="K321" i="53"/>
  <c r="AO355" i="53"/>
  <c r="AT295" i="53"/>
  <c r="BD366" i="53"/>
  <c r="BD357" i="53"/>
  <c r="AE350" i="53"/>
  <c r="AE309" i="53"/>
  <c r="AE47" i="53"/>
  <c r="T350" i="53"/>
  <c r="T309" i="53"/>
  <c r="T47" i="53"/>
  <c r="I350" i="53"/>
  <c r="I309" i="53"/>
  <c r="I61" i="53"/>
  <c r="I47" i="53"/>
  <c r="AE56" i="53"/>
  <c r="BA56" i="53" s="1"/>
  <c r="I56" i="53"/>
  <c r="AC380" i="53"/>
  <c r="AC379" i="53"/>
  <c r="AC378" i="53"/>
  <c r="AC377" i="53"/>
  <c r="AC373" i="53"/>
  <c r="AC374" i="53"/>
  <c r="AC375" i="53"/>
  <c r="AC358" i="53"/>
  <c r="AC328" i="53"/>
  <c r="AC316" i="53"/>
  <c r="AC308" i="53"/>
  <c r="AC65" i="53"/>
  <c r="R208" i="53"/>
  <c r="R212" i="53" s="1"/>
  <c r="T329" i="53"/>
  <c r="T208" i="53"/>
  <c r="T212" i="53" s="1"/>
  <c r="I65" i="53"/>
  <c r="U378" i="53"/>
  <c r="U380" i="53"/>
  <c r="U375" i="53"/>
  <c r="U374" i="53"/>
  <c r="U373" i="53"/>
  <c r="U379" i="53"/>
  <c r="U377" i="53"/>
  <c r="U358" i="53"/>
  <c r="U328" i="53"/>
  <c r="U316" i="53"/>
  <c r="U308" i="53"/>
  <c r="U24" i="53"/>
  <c r="U18" i="53"/>
  <c r="U65" i="53"/>
  <c r="U31" i="53"/>
  <c r="G380" i="53"/>
  <c r="G379" i="53"/>
  <c r="G378" i="53"/>
  <c r="G377" i="53"/>
  <c r="G374" i="53"/>
  <c r="G373" i="53"/>
  <c r="G375" i="53"/>
  <c r="G358" i="53"/>
  <c r="G328" i="53"/>
  <c r="G316" i="53"/>
  <c r="G308" i="53"/>
  <c r="G65" i="53"/>
  <c r="G24" i="53"/>
  <c r="G18" i="53"/>
  <c r="G31" i="53"/>
  <c r="R376" i="53"/>
  <c r="AN266" i="53"/>
  <c r="AM329" i="53"/>
  <c r="AM208" i="53"/>
  <c r="AM212" i="53" s="1"/>
  <c r="AM217" i="53" s="1"/>
  <c r="AU383" i="53"/>
  <c r="BC348" i="53"/>
  <c r="AR296" i="53"/>
  <c r="AR369" i="53" s="1"/>
  <c r="AR370" i="53" s="1"/>
  <c r="AO77" i="53"/>
  <c r="AC309" i="53"/>
  <c r="S56" i="53"/>
  <c r="BB56" i="53" s="1"/>
  <c r="O380" i="53"/>
  <c r="O379" i="53"/>
  <c r="O378" i="53"/>
  <c r="O377" i="53"/>
  <c r="O373" i="53"/>
  <c r="O374" i="53"/>
  <c r="O375" i="53"/>
  <c r="O358" i="53"/>
  <c r="O328" i="53"/>
  <c r="O308" i="53"/>
  <c r="O316" i="53"/>
  <c r="O65" i="53"/>
  <c r="AI42" i="53"/>
  <c r="AH42" i="53"/>
  <c r="AH376" i="53" s="1"/>
  <c r="O31" i="53"/>
  <c r="O24" i="53"/>
  <c r="AZ42" i="53"/>
  <c r="O18" i="53"/>
  <c r="AS376" i="53"/>
  <c r="AE378" i="53"/>
  <c r="AE375" i="53"/>
  <c r="AE374" i="53"/>
  <c r="AE373" i="53"/>
  <c r="AE379" i="53"/>
  <c r="AE377" i="53"/>
  <c r="AE380" i="53"/>
  <c r="AE358" i="53"/>
  <c r="AE308" i="53"/>
  <c r="AE328" i="53"/>
  <c r="AE316" i="53"/>
  <c r="AE65" i="53"/>
  <c r="AE69" i="53" s="1"/>
  <c r="AE40" i="53"/>
  <c r="T380" i="53"/>
  <c r="T379" i="53"/>
  <c r="T378" i="53"/>
  <c r="T377" i="53"/>
  <c r="T375" i="53"/>
  <c r="T374" i="53"/>
  <c r="T373" i="53"/>
  <c r="T358" i="53"/>
  <c r="T328" i="53"/>
  <c r="T308" i="53"/>
  <c r="T316" i="53"/>
  <c r="T65" i="53"/>
  <c r="T40" i="53"/>
  <c r="J380" i="53"/>
  <c r="J379" i="53"/>
  <c r="J378" i="53"/>
  <c r="J377" i="53"/>
  <c r="J375" i="53"/>
  <c r="J374" i="53"/>
  <c r="J373" i="53"/>
  <c r="J358" i="53"/>
  <c r="J328" i="53"/>
  <c r="J316" i="53"/>
  <c r="J308" i="53"/>
  <c r="J65" i="53"/>
  <c r="J40" i="53"/>
  <c r="AO100" i="53"/>
  <c r="AJ366" i="53"/>
  <c r="AJ357" i="53"/>
  <c r="AY78" i="53"/>
  <c r="AY366" i="53"/>
  <c r="AY357" i="53"/>
  <c r="S65" i="53"/>
  <c r="AN347" i="53"/>
  <c r="AO134" i="53"/>
  <c r="AT383" i="53"/>
  <c r="BC78" i="53"/>
  <c r="AK127" i="53"/>
  <c r="BC102" i="53"/>
  <c r="AR361" i="53"/>
  <c r="AM56" i="53"/>
  <c r="V380" i="53"/>
  <c r="V379" i="53"/>
  <c r="V378" i="53"/>
  <c r="V377" i="53"/>
  <c r="V375" i="53"/>
  <c r="V374" i="53"/>
  <c r="V373" i="53"/>
  <c r="V358" i="53"/>
  <c r="V328" i="53"/>
  <c r="V316" i="53"/>
  <c r="V308" i="53"/>
  <c r="V65" i="53"/>
  <c r="AG40" i="53"/>
  <c r="AJ11" i="53"/>
  <c r="AJ295" i="53"/>
  <c r="AW347" i="53"/>
  <c r="AO321" i="53"/>
  <c r="AI11" i="53"/>
  <c r="J24" i="53"/>
  <c r="L357" i="53"/>
  <c r="AE24" i="53"/>
  <c r="AE18" i="53"/>
  <c r="AG24" i="53"/>
  <c r="AL343" i="53"/>
  <c r="AL340" i="53"/>
  <c r="AL339" i="53"/>
  <c r="AL338" i="53"/>
  <c r="AL359" i="53"/>
  <c r="AL321" i="53"/>
  <c r="AG359" i="53"/>
  <c r="AG340" i="53"/>
  <c r="AG339" i="53"/>
  <c r="AG338" i="53"/>
  <c r="AG321" i="53"/>
  <c r="AG343" i="53"/>
  <c r="H359" i="53"/>
  <c r="H343" i="53"/>
  <c r="H340" i="53"/>
  <c r="H339" i="53"/>
  <c r="H338" i="53"/>
  <c r="H321" i="53"/>
  <c r="S329" i="53"/>
  <c r="S208" i="53"/>
  <c r="S212" i="53" s="1"/>
  <c r="AU356" i="53"/>
  <c r="BB366" i="53"/>
  <c r="BB357" i="53"/>
  <c r="AO204" i="53"/>
  <c r="BA193" i="53"/>
  <c r="AA329" i="53"/>
  <c r="AA208" i="53"/>
  <c r="AA212" i="53" s="1"/>
  <c r="AW368" i="53"/>
  <c r="AW370" i="53" s="1"/>
  <c r="AO381" i="53"/>
  <c r="AO302" i="53"/>
  <c r="AK380" i="53"/>
  <c r="AK379" i="53"/>
  <c r="AK378" i="53"/>
  <c r="AK377" i="53"/>
  <c r="AK375" i="53"/>
  <c r="AK373" i="53"/>
  <c r="AK358" i="53"/>
  <c r="AK328" i="53"/>
  <c r="AK308" i="53"/>
  <c r="AK374" i="53"/>
  <c r="AK316" i="53"/>
  <c r="BC42" i="53"/>
  <c r="AN42" i="53"/>
  <c r="AN18" i="53" s="1"/>
  <c r="AK65" i="53"/>
  <c r="AV376" i="53"/>
  <c r="R359" i="53"/>
  <c r="R343" i="53"/>
  <c r="R321" i="53"/>
  <c r="R339" i="53"/>
  <c r="AJ266" i="53"/>
  <c r="R340" i="53"/>
  <c r="R338" i="53"/>
  <c r="AI206" i="53"/>
  <c r="AH206" i="53"/>
  <c r="AZ206" i="53"/>
  <c r="AZ178" i="53"/>
  <c r="AZ329" i="53" s="1"/>
  <c r="AL329" i="53"/>
  <c r="AL208" i="53"/>
  <c r="AL212" i="53" s="1"/>
  <c r="AL217" i="53" s="1"/>
  <c r="Y329" i="53"/>
  <c r="Y208" i="53"/>
  <c r="Y212" i="53" s="1"/>
  <c r="AL356" i="53"/>
  <c r="H329" i="53"/>
  <c r="H208" i="53"/>
  <c r="H212" i="53" s="1"/>
  <c r="AU295" i="53"/>
  <c r="AH383" i="53"/>
  <c r="L296" i="53"/>
  <c r="L369" i="53" s="1"/>
  <c r="L370" i="53" s="1"/>
  <c r="AO55" i="53"/>
  <c r="AI193" i="53"/>
  <c r="AH193" i="53"/>
  <c r="AO193" i="53" s="1"/>
  <c r="AZ193" i="53"/>
  <c r="AF329" i="53"/>
  <c r="BB178" i="53"/>
  <c r="BB329" i="53" s="1"/>
  <c r="AF208" i="53"/>
  <c r="AU329" i="53"/>
  <c r="AS368" i="53"/>
  <c r="AS370" i="53" s="1"/>
  <c r="AN356" i="53"/>
  <c r="AO110" i="53"/>
  <c r="AO361" i="53" s="1"/>
  <c r="E350" i="53"/>
  <c r="E309" i="53"/>
  <c r="E61" i="53"/>
  <c r="E47" i="53"/>
  <c r="AY47" i="53" s="1"/>
  <c r="AN61" i="53"/>
  <c r="AO60" i="53"/>
  <c r="AV350" i="53"/>
  <c r="BA266" i="53"/>
  <c r="BA356" i="53" s="1"/>
  <c r="BD193" i="53"/>
  <c r="BB102" i="53"/>
  <c r="BB63" i="53"/>
  <c r="E56" i="53"/>
  <c r="AY56" i="53" s="1"/>
  <c r="R380" i="53"/>
  <c r="R379" i="53"/>
  <c r="R378" i="53"/>
  <c r="R377" i="53"/>
  <c r="R375" i="53"/>
  <c r="R374" i="53"/>
  <c r="R373" i="53"/>
  <c r="R358" i="53"/>
  <c r="R316" i="53"/>
  <c r="R308" i="53"/>
  <c r="R328" i="53"/>
  <c r="R65" i="53"/>
  <c r="AA376" i="53"/>
  <c r="AE329" i="53"/>
  <c r="AE208" i="53"/>
  <c r="AE212" i="53" s="1"/>
  <c r="AE217" i="53" s="1"/>
  <c r="AL332" i="53"/>
  <c r="AL324" i="53"/>
  <c r="AL331" i="53"/>
  <c r="AL349" i="53"/>
  <c r="AL294" i="53"/>
  <c r="AL327" i="53" s="1"/>
  <c r="AL293" i="53"/>
  <c r="AL325" i="53" s="1"/>
  <c r="AL70" i="53"/>
  <c r="AL69" i="53"/>
  <c r="AL310" i="53"/>
  <c r="BB383" i="53"/>
  <c r="AY356" i="53"/>
  <c r="AV296" i="53"/>
  <c r="AV369" i="53" s="1"/>
  <c r="AV370" i="53" s="1"/>
  <c r="AD56" i="53"/>
  <c r="E380" i="53"/>
  <c r="E378" i="53"/>
  <c r="E375" i="53"/>
  <c r="E374" i="53"/>
  <c r="E373" i="53"/>
  <c r="E379" i="53"/>
  <c r="E377" i="53"/>
  <c r="E358" i="53"/>
  <c r="E328" i="53"/>
  <c r="E308" i="53"/>
  <c r="E316" i="53"/>
  <c r="E65" i="53"/>
  <c r="E31" i="53"/>
  <c r="E24" i="53"/>
  <c r="E18" i="53"/>
  <c r="AH40" i="53"/>
  <c r="AM380" i="53"/>
  <c r="AM379" i="53"/>
  <c r="AM377" i="53"/>
  <c r="AM375" i="53"/>
  <c r="AM374" i="53"/>
  <c r="AM373" i="53"/>
  <c r="AM378" i="53"/>
  <c r="AM358" i="53"/>
  <c r="AM328" i="53"/>
  <c r="AM316" i="53"/>
  <c r="AM308" i="53"/>
  <c r="AM65" i="53"/>
  <c r="AM40" i="53"/>
  <c r="AS348" i="53"/>
  <c r="AI119" i="53"/>
  <c r="AI348" i="53" s="1"/>
  <c r="O78" i="53"/>
  <c r="AH119" i="53"/>
  <c r="AH357" i="53" s="1"/>
  <c r="AZ119" i="53"/>
  <c r="AZ348" i="53" s="1"/>
  <c r="AR366" i="53"/>
  <c r="AR357" i="53"/>
  <c r="F350" i="53"/>
  <c r="F309" i="53"/>
  <c r="F47" i="53"/>
  <c r="AF380" i="53"/>
  <c r="AF379" i="53"/>
  <c r="AF378" i="53"/>
  <c r="AF377" i="53"/>
  <c r="AF375" i="53"/>
  <c r="AF374" i="53"/>
  <c r="AF373" i="53"/>
  <c r="AF328" i="53"/>
  <c r="AF316" i="53"/>
  <c r="AF308" i="53"/>
  <c r="AF358" i="53"/>
  <c r="BB42" i="53"/>
  <c r="AF65" i="53"/>
  <c r="AF24" i="53"/>
  <c r="AF18" i="53"/>
  <c r="AF31" i="53"/>
  <c r="K380" i="53"/>
  <c r="K379" i="53"/>
  <c r="K378" i="53"/>
  <c r="K377" i="53"/>
  <c r="K374" i="53"/>
  <c r="K375" i="53"/>
  <c r="K358" i="53"/>
  <c r="K373" i="53"/>
  <c r="K328" i="53"/>
  <c r="K308" i="53"/>
  <c r="K316" i="53"/>
  <c r="K65" i="53"/>
  <c r="K24" i="53"/>
  <c r="K18" i="53"/>
  <c r="K31" i="53"/>
  <c r="AC376" i="53"/>
  <c r="BB302" i="53"/>
  <c r="BC178" i="53"/>
  <c r="BC329" i="53" s="1"/>
  <c r="BD383" i="53"/>
  <c r="AV366" i="53"/>
  <c r="AV357" i="53"/>
  <c r="D380" i="53"/>
  <c r="D379" i="53"/>
  <c r="D378" i="53"/>
  <c r="D377" i="53"/>
  <c r="D375" i="53"/>
  <c r="D374" i="53"/>
  <c r="D373" i="53"/>
  <c r="D358" i="53"/>
  <c r="D328" i="53"/>
  <c r="D308" i="53"/>
  <c r="D316" i="53"/>
  <c r="AY42" i="53"/>
  <c r="D65" i="53"/>
  <c r="BD42" i="53"/>
  <c r="BD24" i="53" s="1"/>
  <c r="L42" i="53"/>
  <c r="AC40" i="53"/>
  <c r="H40" i="53"/>
  <c r="AR376" i="53"/>
  <c r="Y376" i="53"/>
  <c r="E376" i="53"/>
  <c r="AW295" i="53"/>
  <c r="AZ295" i="53"/>
  <c r="AY347" i="53"/>
  <c r="AN383" i="53"/>
  <c r="AT376" i="53"/>
  <c r="H18" i="53"/>
  <c r="R31" i="53"/>
  <c r="Z24" i="53"/>
  <c r="AG18" i="53"/>
  <c r="AK31" i="53"/>
  <c r="AC24" i="53"/>
  <c r="V343" i="53"/>
  <c r="V340" i="53"/>
  <c r="V339" i="53"/>
  <c r="V338" i="53"/>
  <c r="V321" i="53"/>
  <c r="V359" i="53"/>
  <c r="AD329" i="53"/>
  <c r="AD208" i="53"/>
  <c r="AT329" i="53"/>
  <c r="BA178" i="53"/>
  <c r="BA329" i="53" s="1"/>
  <c r="H356" i="53"/>
  <c r="T127" i="53"/>
  <c r="BA102" i="53"/>
  <c r="Q329" i="53"/>
  <c r="Q208" i="53"/>
  <c r="Q212" i="53" s="1"/>
  <c r="AU348" i="53"/>
  <c r="AJ296" i="53"/>
  <c r="AJ369" i="53" s="1"/>
  <c r="AJ370" i="53" s="1"/>
  <c r="AI266" i="53"/>
  <c r="P350" i="53"/>
  <c r="P309" i="53"/>
  <c r="AJ63" i="53"/>
  <c r="P47" i="53"/>
  <c r="BC376" i="53"/>
  <c r="J359" i="53"/>
  <c r="J340" i="53"/>
  <c r="J339" i="53"/>
  <c r="J338" i="53"/>
  <c r="J343" i="53"/>
  <c r="J321" i="53"/>
  <c r="AC359" i="53"/>
  <c r="AC343" i="53"/>
  <c r="AC340" i="53"/>
  <c r="AC339" i="53"/>
  <c r="AC338" i="53"/>
  <c r="AC321" i="53"/>
  <c r="AS383" i="53"/>
  <c r="AT361" i="53"/>
  <c r="D329" i="53"/>
  <c r="AY178" i="53"/>
  <c r="AY329" i="53" s="1"/>
  <c r="D208" i="53"/>
  <c r="AW329" i="53"/>
  <c r="AR329" i="53"/>
  <c r="L178" i="53"/>
  <c r="L329" i="53" s="1"/>
  <c r="BD178" i="53"/>
  <c r="BD329" i="53" s="1"/>
  <c r="U329" i="53"/>
  <c r="U208" i="53"/>
  <c r="U212" i="53" s="1"/>
  <c r="AT357" i="53"/>
  <c r="AD78" i="53"/>
  <c r="BA119" i="53"/>
  <c r="BA348" i="53" s="1"/>
  <c r="AH302" i="53"/>
  <c r="AO359" i="53"/>
  <c r="F359" i="53"/>
  <c r="F343" i="53"/>
  <c r="F340" i="53"/>
  <c r="F339" i="53"/>
  <c r="F338" i="53"/>
  <c r="F321" i="53"/>
  <c r="AO342" i="53"/>
  <c r="AO341" i="53"/>
  <c r="AO200" i="53"/>
  <c r="AO176" i="53"/>
  <c r="AO368" i="53" s="1"/>
  <c r="AA370" i="53"/>
  <c r="Q370" i="53"/>
  <c r="AH266" i="53"/>
  <c r="BD206" i="53"/>
  <c r="L206" i="53"/>
  <c r="AY206" i="53"/>
  <c r="AE370" i="53"/>
  <c r="AO283" i="53"/>
  <c r="AO320" i="53" s="1"/>
  <c r="D343" i="53"/>
  <c r="D340" i="53"/>
  <c r="D339" i="53"/>
  <c r="D338" i="53"/>
  <c r="BD266" i="53"/>
  <c r="BD356" i="53" s="1"/>
  <c r="AY266" i="53"/>
  <c r="D321" i="53"/>
  <c r="D359" i="53"/>
  <c r="BA240" i="53"/>
  <c r="BA206" i="53"/>
  <c r="AH295" i="53"/>
  <c r="AI178" i="53"/>
  <c r="AI329" i="53" s="1"/>
  <c r="I329" i="53"/>
  <c r="I208" i="53"/>
  <c r="I212" i="53" s="1"/>
  <c r="Y356" i="53"/>
  <c r="BB348" i="53"/>
  <c r="AO365" i="53"/>
  <c r="AO298" i="53"/>
  <c r="AH361" i="53"/>
  <c r="AD370" i="53"/>
  <c r="L295" i="53"/>
  <c r="AV383" i="53"/>
  <c r="L383" i="53"/>
  <c r="AG356" i="53"/>
  <c r="V356" i="53"/>
  <c r="L302" i="53"/>
  <c r="AV348" i="53"/>
  <c r="AR348" i="53"/>
  <c r="AN361" i="53"/>
  <c r="BB240" i="53"/>
  <c r="BC295" i="53"/>
  <c r="AD357" i="53"/>
  <c r="AD358" i="53" s="1"/>
  <c r="AL350" i="53"/>
  <c r="AL309" i="53"/>
  <c r="AL61" i="53"/>
  <c r="BC61" i="53" s="1"/>
  <c r="AL47" i="53"/>
  <c r="BC47" i="53" s="1"/>
  <c r="AK359" i="53"/>
  <c r="AK340" i="53"/>
  <c r="AK339" i="53"/>
  <c r="AK338" i="53"/>
  <c r="AK343" i="53"/>
  <c r="AK321" i="53"/>
  <c r="BC266" i="53"/>
  <c r="AZ266" i="53"/>
  <c r="AZ356" i="53" s="1"/>
  <c r="AS295" i="53"/>
  <c r="BD347" i="53"/>
  <c r="AJ356" i="53"/>
  <c r="BB127" i="53"/>
  <c r="Z350" i="53"/>
  <c r="Z309" i="53"/>
  <c r="Z47" i="53"/>
  <c r="P61" i="53"/>
  <c r="BB61" i="53" s="1"/>
  <c r="T56" i="53"/>
  <c r="H380" i="53"/>
  <c r="H379" i="53"/>
  <c r="H378" i="53"/>
  <c r="H377" i="53"/>
  <c r="H375" i="53"/>
  <c r="H374" i="53"/>
  <c r="H373" i="53"/>
  <c r="H358" i="53"/>
  <c r="H328" i="53"/>
  <c r="H316" i="53"/>
  <c r="H308" i="53"/>
  <c r="H65" i="53"/>
  <c r="AO39" i="53"/>
  <c r="AN376" i="53"/>
  <c r="AO30" i="53"/>
  <c r="L63" i="53"/>
  <c r="L56" i="53" s="1"/>
  <c r="AK40" i="53"/>
  <c r="Q378" i="53"/>
  <c r="Q375" i="53"/>
  <c r="Q374" i="53"/>
  <c r="Q373" i="53"/>
  <c r="Q380" i="53"/>
  <c r="Q358" i="53"/>
  <c r="Q328" i="53"/>
  <c r="Q377" i="53"/>
  <c r="Q316" i="53"/>
  <c r="Q308" i="53"/>
  <c r="Q379" i="53"/>
  <c r="Q24" i="53"/>
  <c r="Q18" i="53"/>
  <c r="Q65" i="53"/>
  <c r="Q31" i="53"/>
  <c r="AK376" i="53"/>
  <c r="BC119" i="53"/>
  <c r="BC347" i="53" s="1"/>
  <c r="AY348" i="53"/>
  <c r="AZ366" i="53"/>
  <c r="Y350" i="53"/>
  <c r="Y309" i="53"/>
  <c r="Y61" i="53"/>
  <c r="Y47" i="53"/>
  <c r="BA42" i="53"/>
  <c r="BB376" i="53"/>
  <c r="AM376" i="53"/>
  <c r="Z380" i="53"/>
  <c r="Z379" i="53"/>
  <c r="Z378" i="53"/>
  <c r="Z377" i="53"/>
  <c r="Z375" i="53"/>
  <c r="Z374" i="53"/>
  <c r="Z373" i="53"/>
  <c r="Z358" i="53"/>
  <c r="Z328" i="53"/>
  <c r="Z308" i="53"/>
  <c r="Z316" i="53"/>
  <c r="Z65" i="53"/>
  <c r="Z40" i="53"/>
  <c r="BA40" i="53" s="1"/>
  <c r="P380" i="53"/>
  <c r="P379" i="53"/>
  <c r="P378" i="53"/>
  <c r="P377" i="53"/>
  <c r="P375" i="53"/>
  <c r="P374" i="53"/>
  <c r="P373" i="53"/>
  <c r="P358" i="53"/>
  <c r="P328" i="53"/>
  <c r="P316" i="53"/>
  <c r="P65" i="53"/>
  <c r="AJ42" i="53"/>
  <c r="P308" i="53"/>
  <c r="P40" i="53"/>
  <c r="AZ40" i="53" s="1"/>
  <c r="F380" i="53"/>
  <c r="F379" i="53"/>
  <c r="F378" i="53"/>
  <c r="F377" i="53"/>
  <c r="F375" i="53"/>
  <c r="F374" i="53"/>
  <c r="F373" i="53"/>
  <c r="F358" i="53"/>
  <c r="F328" i="53"/>
  <c r="F316" i="53"/>
  <c r="F308" i="53"/>
  <c r="F65" i="53"/>
  <c r="F40" i="53"/>
  <c r="BA370" i="53"/>
  <c r="AW366" i="53"/>
  <c r="AW357" i="53"/>
  <c r="AL56" i="53"/>
  <c r="AA40" i="53"/>
  <c r="L31" i="53"/>
  <c r="AV329" i="53"/>
  <c r="BB295" i="53"/>
  <c r="F329" i="53"/>
  <c r="F208" i="53"/>
  <c r="F212" i="53" s="1"/>
  <c r="AM356" i="53"/>
  <c r="AN366" i="53"/>
  <c r="AN357" i="53"/>
  <c r="AN102" i="53"/>
  <c r="AO88" i="53"/>
  <c r="AN63" i="53"/>
  <c r="AM61" i="53"/>
  <c r="BA361" i="53"/>
  <c r="AO360" i="53"/>
  <c r="V40" i="53"/>
  <c r="H31" i="53"/>
  <c r="P24" i="53"/>
  <c r="J18" i="53"/>
  <c r="Z329" i="53"/>
  <c r="Z208" i="53"/>
  <c r="Z212" i="53" s="1"/>
  <c r="J350" i="53"/>
  <c r="J309" i="53"/>
  <c r="J47" i="53"/>
  <c r="AD65" i="53"/>
  <c r="V376" i="53"/>
  <c r="AK18" i="53"/>
  <c r="D18" i="53"/>
  <c r="AM24" i="53"/>
  <c r="BC24" i="53" s="1"/>
  <c r="E40" i="53"/>
  <c r="T24" i="53"/>
  <c r="AC18" i="53"/>
  <c r="BD63" i="53"/>
  <c r="BD61" i="53" s="1"/>
  <c r="D31" i="53"/>
  <c r="D24" i="53"/>
  <c r="AG31" i="53"/>
  <c r="R24" i="53"/>
  <c r="T18" i="53"/>
  <c r="BD40" i="53" l="1"/>
  <c r="AZ357" i="53"/>
  <c r="AZ358" i="53" s="1"/>
  <c r="AH348" i="53"/>
  <c r="AO296" i="53"/>
  <c r="AO369" i="53" s="1"/>
  <c r="AO370" i="53" s="1"/>
  <c r="AO295" i="53"/>
  <c r="AT348" i="53"/>
  <c r="AH347" i="53"/>
  <c r="AT347" i="53"/>
  <c r="AO119" i="53"/>
  <c r="AI347" i="53"/>
  <c r="AO383" i="53"/>
  <c r="BD56" i="53"/>
  <c r="AH31" i="53"/>
  <c r="BD18" i="53"/>
  <c r="BD376" i="53"/>
  <c r="AJ380" i="53"/>
  <c r="AJ379" i="53"/>
  <c r="AJ358" i="53"/>
  <c r="AJ316" i="53"/>
  <c r="AJ308" i="53"/>
  <c r="AJ378" i="53"/>
  <c r="AJ374" i="53"/>
  <c r="AJ375" i="53"/>
  <c r="AJ377" i="53"/>
  <c r="AJ373" i="53"/>
  <c r="AJ328" i="53"/>
  <c r="AJ40" i="53"/>
  <c r="AW339" i="53"/>
  <c r="AW340" i="53"/>
  <c r="AW338" i="53"/>
  <c r="AW359" i="53"/>
  <c r="AW321" i="53"/>
  <c r="AW343" i="53"/>
  <c r="BA208" i="53"/>
  <c r="AD212" i="53"/>
  <c r="AI78" i="53"/>
  <c r="AH78" i="53"/>
  <c r="AO78" i="53" s="1"/>
  <c r="AZ78" i="53"/>
  <c r="E332" i="53"/>
  <c r="E331" i="53"/>
  <c r="E294" i="53"/>
  <c r="E327" i="53" s="1"/>
  <c r="E293" i="53"/>
  <c r="E325" i="53" s="1"/>
  <c r="E349" i="53"/>
  <c r="E324" i="53"/>
  <c r="E310" i="53"/>
  <c r="E70" i="53"/>
  <c r="E69" i="53"/>
  <c r="V349" i="53"/>
  <c r="V331" i="53"/>
  <c r="V332" i="53"/>
  <c r="V324" i="53"/>
  <c r="V310" i="53"/>
  <c r="V293" i="53"/>
  <c r="V325" i="53" s="1"/>
  <c r="V294" i="53"/>
  <c r="V327" i="53" s="1"/>
  <c r="V70" i="53"/>
  <c r="V69" i="53"/>
  <c r="AZ379" i="53"/>
  <c r="AZ380" i="53"/>
  <c r="AZ316" i="53"/>
  <c r="AZ308" i="53"/>
  <c r="AZ373" i="53"/>
  <c r="AZ328" i="53"/>
  <c r="AZ378" i="53"/>
  <c r="AZ374" i="53"/>
  <c r="AZ375" i="53"/>
  <c r="AZ377" i="53"/>
  <c r="G349" i="53"/>
  <c r="G331" i="53"/>
  <c r="G332" i="53"/>
  <c r="G293" i="53"/>
  <c r="G325" i="53" s="1"/>
  <c r="G69" i="53"/>
  <c r="G324" i="53"/>
  <c r="G294" i="53"/>
  <c r="G327" i="53" s="1"/>
  <c r="G70" i="53"/>
  <c r="G310" i="53"/>
  <c r="AZ47" i="53"/>
  <c r="BA47" i="53"/>
  <c r="P212" i="53"/>
  <c r="AJ208" i="53"/>
  <c r="AO11" i="53"/>
  <c r="BB340" i="53"/>
  <c r="BB339" i="53"/>
  <c r="BB338" i="53"/>
  <c r="BB356" i="53"/>
  <c r="BB343" i="53"/>
  <c r="BB359" i="53"/>
  <c r="BB321" i="53"/>
  <c r="AY24" i="53"/>
  <c r="BC18" i="53"/>
  <c r="AW309" i="53"/>
  <c r="AW350" i="53"/>
  <c r="Q349" i="53"/>
  <c r="Q351" i="53"/>
  <c r="Q332" i="53"/>
  <c r="Q331" i="53"/>
  <c r="Q294" i="53"/>
  <c r="Q327" i="53" s="1"/>
  <c r="Q293" i="53"/>
  <c r="Q325" i="53" s="1"/>
  <c r="Q324" i="53"/>
  <c r="Q310" i="53"/>
  <c r="Q69" i="53"/>
  <c r="Q70" i="53"/>
  <c r="R349" i="53"/>
  <c r="R324" i="53"/>
  <c r="R310" i="53"/>
  <c r="R331" i="53"/>
  <c r="R332" i="53"/>
  <c r="R294" i="53"/>
  <c r="R327" i="53" s="1"/>
  <c r="R293" i="53"/>
  <c r="R325" i="53" s="1"/>
  <c r="R70" i="53"/>
  <c r="R69" i="53"/>
  <c r="AT340" i="53"/>
  <c r="AT339" i="53"/>
  <c r="AT338" i="53"/>
  <c r="AT359" i="53"/>
  <c r="AT321" i="53"/>
  <c r="AT343" i="53"/>
  <c r="AE332" i="53"/>
  <c r="AE349" i="53"/>
  <c r="AE294" i="53"/>
  <c r="AE327" i="53" s="1"/>
  <c r="AE293" i="53"/>
  <c r="AE325" i="53" s="1"/>
  <c r="AE310" i="53"/>
  <c r="AE331" i="53"/>
  <c r="AE324" i="53"/>
  <c r="AE70" i="53"/>
  <c r="AZ24" i="53"/>
  <c r="BA24" i="53"/>
  <c r="AS380" i="53"/>
  <c r="AS379" i="53"/>
  <c r="AS316" i="53"/>
  <c r="AS308" i="53"/>
  <c r="AS378" i="53"/>
  <c r="AS328" i="53"/>
  <c r="AS373" i="53"/>
  <c r="AS374" i="53"/>
  <c r="AS375" i="53"/>
  <c r="AS377" i="53"/>
  <c r="U349" i="53"/>
  <c r="U332" i="53"/>
  <c r="U331" i="53"/>
  <c r="U294" i="53"/>
  <c r="U327" i="53" s="1"/>
  <c r="U293" i="53"/>
  <c r="U325" i="53" s="1"/>
  <c r="U69" i="53"/>
  <c r="U324" i="53"/>
  <c r="U310" i="53"/>
  <c r="U70" i="53"/>
  <c r="BA309" i="53"/>
  <c r="BA350" i="53"/>
  <c r="BB40" i="53"/>
  <c r="AZ208" i="53"/>
  <c r="AO340" i="53"/>
  <c r="AO339" i="53"/>
  <c r="AO338" i="53"/>
  <c r="BA379" i="53"/>
  <c r="BA380" i="53"/>
  <c r="BA316" i="53"/>
  <c r="BA308" i="53"/>
  <c r="BA373" i="53"/>
  <c r="BA374" i="53"/>
  <c r="BA375" i="53"/>
  <c r="BA377" i="53"/>
  <c r="BA378" i="53"/>
  <c r="BA328" i="53"/>
  <c r="BD208" i="53"/>
  <c r="L208" i="53"/>
  <c r="L212" i="53" s="1"/>
  <c r="D212" i="53"/>
  <c r="AY208" i="53"/>
  <c r="AW380" i="53"/>
  <c r="AW379" i="53"/>
  <c r="AW358" i="53"/>
  <c r="AW308" i="53"/>
  <c r="AW316" i="53"/>
  <c r="AW374" i="53"/>
  <c r="AW377" i="53"/>
  <c r="AW378" i="53"/>
  <c r="AW373" i="53"/>
  <c r="AW375" i="53"/>
  <c r="AW328" i="53"/>
  <c r="BB24" i="53"/>
  <c r="AM332" i="53"/>
  <c r="AM331" i="53"/>
  <c r="AM349" i="53"/>
  <c r="AM294" i="53"/>
  <c r="AM327" i="53" s="1"/>
  <c r="AM293" i="53"/>
  <c r="AM325" i="53" s="1"/>
  <c r="AM324" i="53"/>
  <c r="AM310" i="53"/>
  <c r="AM70" i="53"/>
  <c r="AM69" i="53"/>
  <c r="AK349" i="53"/>
  <c r="AK331" i="53"/>
  <c r="AK332" i="53"/>
  <c r="AK310" i="53"/>
  <c r="AK294" i="53"/>
  <c r="AK327" i="53" s="1"/>
  <c r="AK293" i="53"/>
  <c r="AK325" i="53" s="1"/>
  <c r="AK70" i="53"/>
  <c r="AK324" i="53"/>
  <c r="AK69" i="53"/>
  <c r="AN65" i="53"/>
  <c r="BC65" i="53"/>
  <c r="AJ24" i="53"/>
  <c r="T332" i="53"/>
  <c r="T324" i="53"/>
  <c r="T349" i="53"/>
  <c r="T331" i="53"/>
  <c r="T310" i="53"/>
  <c r="T294" i="53"/>
  <c r="T327" i="53" s="1"/>
  <c r="T293" i="53"/>
  <c r="T325" i="53" s="1"/>
  <c r="T70" i="53"/>
  <c r="T69" i="53"/>
  <c r="AC349" i="53"/>
  <c r="AC331" i="53"/>
  <c r="AC332" i="53"/>
  <c r="AC293" i="53"/>
  <c r="AC325" i="53" s="1"/>
  <c r="AC310" i="53"/>
  <c r="AC324" i="53"/>
  <c r="AC294" i="53"/>
  <c r="AC327" i="53" s="1"/>
  <c r="AC70" i="53"/>
  <c r="AC69" i="53"/>
  <c r="AS340" i="53"/>
  <c r="AS339" i="53"/>
  <c r="AS338" i="53"/>
  <c r="AS321" i="53"/>
  <c r="AS359" i="53"/>
  <c r="AS356" i="53"/>
  <c r="AS343" i="53"/>
  <c r="AS309" i="53"/>
  <c r="AS350" i="53"/>
  <c r="AN208" i="53"/>
  <c r="P332" i="53"/>
  <c r="P324" i="53"/>
  <c r="P331" i="53"/>
  <c r="P349" i="53"/>
  <c r="P293" i="53"/>
  <c r="P325" i="53" s="1"/>
  <c r="P70" i="53"/>
  <c r="P294" i="53"/>
  <c r="P327" i="53" s="1"/>
  <c r="P69" i="53"/>
  <c r="P310" i="53"/>
  <c r="AJ65" i="53"/>
  <c r="Z332" i="53"/>
  <c r="Z324" i="53"/>
  <c r="Z349" i="53"/>
  <c r="Z351" i="53"/>
  <c r="Z310" i="53"/>
  <c r="Z294" i="53"/>
  <c r="Z327" i="53" s="1"/>
  <c r="Z293" i="53"/>
  <c r="Z325" i="53" s="1"/>
  <c r="Z331" i="53"/>
  <c r="Z70" i="53"/>
  <c r="Z69" i="53"/>
  <c r="AW356" i="53"/>
  <c r="BC340" i="53"/>
  <c r="BC339" i="53"/>
  <c r="BC338" i="53"/>
  <c r="BC343" i="53"/>
  <c r="BC321" i="53"/>
  <c r="BC356" i="53"/>
  <c r="BC359" i="53"/>
  <c r="AY340" i="53"/>
  <c r="AY339" i="53"/>
  <c r="AY338" i="53"/>
  <c r="AY321" i="53"/>
  <c r="AY343" i="53"/>
  <c r="AY359" i="53"/>
  <c r="AJ309" i="53"/>
  <c r="AJ350" i="53"/>
  <c r="AJ47" i="53"/>
  <c r="AI340" i="53"/>
  <c r="AI339" i="53"/>
  <c r="AI338" i="53"/>
  <c r="AI321" i="53"/>
  <c r="AI343" i="53"/>
  <c r="AI356" i="53"/>
  <c r="AI359" i="53"/>
  <c r="BC31" i="53"/>
  <c r="L380" i="53"/>
  <c r="L379" i="53"/>
  <c r="L316" i="53"/>
  <c r="L358" i="53"/>
  <c r="L308" i="53"/>
  <c r="L378" i="53"/>
  <c r="L374" i="53"/>
  <c r="L373" i="53"/>
  <c r="L377" i="53"/>
  <c r="L375" i="53"/>
  <c r="L328" i="53"/>
  <c r="D349" i="53"/>
  <c r="D332" i="53"/>
  <c r="D351" i="53"/>
  <c r="D324" i="53"/>
  <c r="D331" i="53"/>
  <c r="D310" i="53"/>
  <c r="D294" i="53"/>
  <c r="D327" i="53" s="1"/>
  <c r="D293" i="53"/>
  <c r="D325" i="53" s="1"/>
  <c r="D70" i="53"/>
  <c r="BD65" i="53"/>
  <c r="L65" i="53"/>
  <c r="AY65" i="53"/>
  <c r="D69" i="53"/>
  <c r="AU379" i="53"/>
  <c r="AU380" i="53"/>
  <c r="AU358" i="53"/>
  <c r="AU316" i="53"/>
  <c r="AU308" i="53"/>
  <c r="AU374" i="53"/>
  <c r="AU375" i="53"/>
  <c r="AU378" i="53"/>
  <c r="AU377" i="53"/>
  <c r="AU328" i="53"/>
  <c r="AU373" i="53"/>
  <c r="AL362" i="53"/>
  <c r="AL330" i="53"/>
  <c r="AL326" i="53"/>
  <c r="AL71" i="53"/>
  <c r="AL297" i="53"/>
  <c r="AJ340" i="53"/>
  <c r="AJ339" i="53"/>
  <c r="AJ338" i="53"/>
  <c r="AJ321" i="53"/>
  <c r="AJ343" i="53"/>
  <c r="AJ359" i="53"/>
  <c r="AN380" i="53"/>
  <c r="AN379" i="53"/>
  <c r="AN358" i="53"/>
  <c r="AN316" i="53"/>
  <c r="AN308" i="53"/>
  <c r="AO42" i="53"/>
  <c r="AO24" i="53" s="1"/>
  <c r="AN375" i="53"/>
  <c r="AN377" i="53"/>
  <c r="AN378" i="53"/>
  <c r="AN373" i="53"/>
  <c r="AN328" i="53"/>
  <c r="AN374" i="53"/>
  <c r="S331" i="53"/>
  <c r="S349" i="53"/>
  <c r="S332" i="53"/>
  <c r="S324" i="53"/>
  <c r="S310" i="53"/>
  <c r="S294" i="53"/>
  <c r="S327" i="53" s="1"/>
  <c r="S293" i="53"/>
  <c r="S325" i="53" s="1"/>
  <c r="S70" i="53"/>
  <c r="S69" i="53"/>
  <c r="AZ61" i="53"/>
  <c r="BA61" i="53"/>
  <c r="AI127" i="53"/>
  <c r="AI357" i="53"/>
  <c r="AI358" i="53" s="1"/>
  <c r="BC208" i="53"/>
  <c r="L18" i="53"/>
  <c r="AY31" i="53"/>
  <c r="AN309" i="53"/>
  <c r="AO63" i="53"/>
  <c r="AO61" i="53" s="1"/>
  <c r="AN47" i="53"/>
  <c r="AN350" i="53"/>
  <c r="L376" i="53"/>
  <c r="F331" i="53"/>
  <c r="F349" i="53"/>
  <c r="F332" i="53"/>
  <c r="F324" i="53"/>
  <c r="F310" i="53"/>
  <c r="F294" i="53"/>
  <c r="F327" i="53" s="1"/>
  <c r="F293" i="53"/>
  <c r="F325" i="53" s="1"/>
  <c r="F70" i="53"/>
  <c r="F69" i="53"/>
  <c r="BB47" i="53"/>
  <c r="AN31" i="53"/>
  <c r="AN40" i="53"/>
  <c r="AV340" i="53"/>
  <c r="AV339" i="53"/>
  <c r="AV338" i="53"/>
  <c r="AV343" i="53"/>
  <c r="AV321" i="53"/>
  <c r="AV359" i="53"/>
  <c r="AJ56" i="53"/>
  <c r="BD340" i="53"/>
  <c r="BD338" i="53"/>
  <c r="BD339" i="53"/>
  <c r="BD343" i="53"/>
  <c r="BD321" i="53"/>
  <c r="BD359" i="53"/>
  <c r="AZ376" i="53"/>
  <c r="AR379" i="53"/>
  <c r="AR380" i="53"/>
  <c r="AR358" i="53"/>
  <c r="AR308" i="53"/>
  <c r="AR316" i="53"/>
  <c r="AR374" i="53"/>
  <c r="AR375" i="53"/>
  <c r="AR377" i="53"/>
  <c r="AR378" i="53"/>
  <c r="AR373" i="53"/>
  <c r="AR328" i="53"/>
  <c r="AY380" i="53"/>
  <c r="AY379" i="53"/>
  <c r="AY358" i="53"/>
  <c r="AY316" i="53"/>
  <c r="AY308" i="53"/>
  <c r="AY374" i="53"/>
  <c r="AY375" i="53"/>
  <c r="AY378" i="53"/>
  <c r="AY328" i="53"/>
  <c r="AY373" i="53"/>
  <c r="AY377" i="53"/>
  <c r="K331" i="53"/>
  <c r="K332" i="53"/>
  <c r="K310" i="53"/>
  <c r="K294" i="53"/>
  <c r="K327" i="53" s="1"/>
  <c r="K324" i="53"/>
  <c r="K293" i="53"/>
  <c r="K325" i="53" s="1"/>
  <c r="K349" i="53"/>
  <c r="K69" i="53"/>
  <c r="K70" i="53"/>
  <c r="BB31" i="53"/>
  <c r="AF349" i="53"/>
  <c r="AF331" i="53"/>
  <c r="AF324" i="53"/>
  <c r="AF310" i="53"/>
  <c r="AF294" i="53"/>
  <c r="AF327" i="53" s="1"/>
  <c r="AF332" i="53"/>
  <c r="AF293" i="53"/>
  <c r="AF325" i="53" s="1"/>
  <c r="AF69" i="53"/>
  <c r="BB65" i="53"/>
  <c r="AF70" i="53"/>
  <c r="AJ61" i="53"/>
  <c r="BA340" i="53"/>
  <c r="BA339" i="53"/>
  <c r="BA338" i="53"/>
  <c r="BA359" i="53"/>
  <c r="BA321" i="53"/>
  <c r="BA343" i="53"/>
  <c r="AO356" i="53"/>
  <c r="AF212" i="53"/>
  <c r="AF217" i="53" s="1"/>
  <c r="AH217" i="53" s="1"/>
  <c r="BB208" i="53"/>
  <c r="AN56" i="53"/>
  <c r="AJ31" i="53"/>
  <c r="BC380" i="53"/>
  <c r="BC379" i="53"/>
  <c r="BC358" i="53"/>
  <c r="BC316" i="53"/>
  <c r="BC308" i="53"/>
  <c r="BC377" i="53"/>
  <c r="BC375" i="53"/>
  <c r="BC328" i="53"/>
  <c r="BC378" i="53"/>
  <c r="BC373" i="53"/>
  <c r="BC374" i="53"/>
  <c r="AS347" i="53"/>
  <c r="L40" i="53"/>
  <c r="BC127" i="53"/>
  <c r="AN127" i="53"/>
  <c r="AR309" i="53"/>
  <c r="AR350" i="53"/>
  <c r="BA31" i="53"/>
  <c r="AZ31" i="53"/>
  <c r="O332" i="53"/>
  <c r="O331" i="53"/>
  <c r="O349" i="53"/>
  <c r="O310" i="53"/>
  <c r="O294" i="53"/>
  <c r="O327" i="53" s="1"/>
  <c r="O293" i="53"/>
  <c r="O325" i="53" s="1"/>
  <c r="O324" i="53"/>
  <c r="AI65" i="53"/>
  <c r="O70" i="53"/>
  <c r="AH65" i="53"/>
  <c r="O69" i="53"/>
  <c r="AZ65" i="53"/>
  <c r="AH309" i="53"/>
  <c r="AH47" i="53"/>
  <c r="AH61" i="53"/>
  <c r="AH350" i="53"/>
  <c r="BA347" i="53"/>
  <c r="AO206" i="53"/>
  <c r="BA127" i="53"/>
  <c r="BA376" i="53"/>
  <c r="BC357" i="53"/>
  <c r="AK217" i="53"/>
  <c r="BC212" i="53"/>
  <c r="AA349" i="53"/>
  <c r="AA331" i="53"/>
  <c r="AA294" i="53"/>
  <c r="AA327" i="53" s="1"/>
  <c r="AA293" i="53"/>
  <c r="AA325" i="53" s="1"/>
  <c r="AA332" i="53"/>
  <c r="AA310" i="53"/>
  <c r="AA324" i="53"/>
  <c r="AA69" i="53"/>
  <c r="AA70" i="53"/>
  <c r="BD127" i="53"/>
  <c r="L127" i="53"/>
  <c r="AY127" i="53"/>
  <c r="L24" i="53"/>
  <c r="AW376" i="53"/>
  <c r="AT309" i="53"/>
  <c r="AT350" i="53"/>
  <c r="AI212" i="53"/>
  <c r="AY18" i="53"/>
  <c r="BC56" i="53"/>
  <c r="L309" i="53"/>
  <c r="L47" i="53"/>
  <c r="L61" i="53"/>
  <c r="L350" i="53"/>
  <c r="AZ340" i="53"/>
  <c r="AZ339" i="53"/>
  <c r="AZ338" i="53"/>
  <c r="AZ343" i="53"/>
  <c r="AZ321" i="53"/>
  <c r="AZ359" i="53"/>
  <c r="AH340" i="53"/>
  <c r="AH339" i="53"/>
  <c r="AH338" i="53"/>
  <c r="AH321" i="53"/>
  <c r="AH343" i="53"/>
  <c r="AH359" i="53"/>
  <c r="BA78" i="53"/>
  <c r="AI380" i="53"/>
  <c r="AI379" i="53"/>
  <c r="AI308" i="53"/>
  <c r="AI316" i="53"/>
  <c r="AI328" i="53"/>
  <c r="AI373" i="53"/>
  <c r="AI378" i="53"/>
  <c r="AI24" i="53"/>
  <c r="AI374" i="53"/>
  <c r="AI375" i="53"/>
  <c r="AI377" i="53"/>
  <c r="AH127" i="53"/>
  <c r="AI376" i="53"/>
  <c r="BD309" i="53"/>
  <c r="BD350" i="53"/>
  <c r="BD47" i="53"/>
  <c r="AD351" i="53"/>
  <c r="AD332" i="53"/>
  <c r="AD331" i="53"/>
  <c r="AD324" i="53"/>
  <c r="AD349" i="53"/>
  <c r="AD310" i="53"/>
  <c r="AD294" i="53"/>
  <c r="AD327" i="53" s="1"/>
  <c r="AD70" i="53"/>
  <c r="BA65" i="53"/>
  <c r="AD293" i="53"/>
  <c r="AD325" i="53" s="1"/>
  <c r="AD69" i="53"/>
  <c r="AO366" i="53"/>
  <c r="AO357" i="53"/>
  <c r="AO102" i="53"/>
  <c r="AU309" i="53"/>
  <c r="AU350" i="53"/>
  <c r="BC40" i="53"/>
  <c r="AO376" i="53"/>
  <c r="AO31" i="53"/>
  <c r="H349" i="53"/>
  <c r="H332" i="53"/>
  <c r="H324" i="53"/>
  <c r="H310" i="53"/>
  <c r="H294" i="53"/>
  <c r="H327" i="53" s="1"/>
  <c r="H293" i="53"/>
  <c r="H325" i="53" s="1"/>
  <c r="H70" i="53"/>
  <c r="H69" i="53"/>
  <c r="H331" i="53"/>
  <c r="AR340" i="53"/>
  <c r="AR339" i="53"/>
  <c r="AR338" i="53"/>
  <c r="AR343" i="53"/>
  <c r="AR321" i="53"/>
  <c r="AR359" i="53"/>
  <c r="AT380" i="53"/>
  <c r="AT379" i="53"/>
  <c r="AT358" i="53"/>
  <c r="AT316" i="53"/>
  <c r="AT308" i="53"/>
  <c r="AT377" i="53"/>
  <c r="AT374" i="53"/>
  <c r="AT328" i="53"/>
  <c r="AT373" i="53"/>
  <c r="AT375" i="53"/>
  <c r="AT378" i="53"/>
  <c r="BD379" i="53"/>
  <c r="BD380" i="53"/>
  <c r="BD358" i="53"/>
  <c r="BD308" i="53"/>
  <c r="BD316" i="53"/>
  <c r="BD374" i="53"/>
  <c r="BD375" i="53"/>
  <c r="BD377" i="53"/>
  <c r="BD328" i="53"/>
  <c r="BD378" i="53"/>
  <c r="BD373" i="53"/>
  <c r="BB18" i="53"/>
  <c r="BB380" i="53"/>
  <c r="BB379" i="53"/>
  <c r="BB358" i="53"/>
  <c r="BB308" i="53"/>
  <c r="BB316" i="53"/>
  <c r="BB377" i="53"/>
  <c r="BB378" i="53"/>
  <c r="BB375" i="53"/>
  <c r="BB373" i="53"/>
  <c r="BB374" i="53"/>
  <c r="BB328" i="53"/>
  <c r="AU376" i="53"/>
  <c r="BB309" i="53"/>
  <c r="BB350" i="53"/>
  <c r="AJ376" i="53"/>
  <c r="AV379" i="53"/>
  <c r="AV380" i="53"/>
  <c r="AV358" i="53"/>
  <c r="AV308" i="53"/>
  <c r="AV316" i="53"/>
  <c r="AV328" i="53"/>
  <c r="AV378" i="53"/>
  <c r="AV373" i="53"/>
  <c r="AV374" i="53"/>
  <c r="AV375" i="53"/>
  <c r="AV377" i="53"/>
  <c r="AO348" i="53"/>
  <c r="AH356" i="53"/>
  <c r="AI18" i="53"/>
  <c r="AJ18" i="53"/>
  <c r="AO347" i="53"/>
  <c r="BD31" i="53"/>
  <c r="J332" i="53"/>
  <c r="J349" i="53"/>
  <c r="J331" i="53"/>
  <c r="J324" i="53"/>
  <c r="J310" i="53"/>
  <c r="J294" i="53"/>
  <c r="J327" i="53" s="1"/>
  <c r="J293" i="53"/>
  <c r="J325" i="53" s="1"/>
  <c r="J70" i="53"/>
  <c r="J69" i="53"/>
  <c r="AZ18" i="53"/>
  <c r="BA18" i="53"/>
  <c r="AH380" i="53"/>
  <c r="AH379" i="53"/>
  <c r="AH358" i="53"/>
  <c r="AH316" i="53"/>
  <c r="AH308" i="53"/>
  <c r="AH24" i="53"/>
  <c r="AH374" i="53"/>
  <c r="AH375" i="53"/>
  <c r="AH377" i="53"/>
  <c r="AH18" i="53"/>
  <c r="AH373" i="53"/>
  <c r="AH328" i="53"/>
  <c r="AH378" i="53"/>
  <c r="AN339" i="53"/>
  <c r="AN340" i="53"/>
  <c r="AN338" i="53"/>
  <c r="AN343" i="53"/>
  <c r="AN359" i="53"/>
  <c r="AN321" i="53"/>
  <c r="I332" i="53"/>
  <c r="I349" i="53"/>
  <c r="I331" i="53"/>
  <c r="I294" i="53"/>
  <c r="I327" i="53" s="1"/>
  <c r="I293" i="53"/>
  <c r="I325" i="53" s="1"/>
  <c r="I310" i="53"/>
  <c r="I324" i="53"/>
  <c r="I70" i="53"/>
  <c r="I69" i="53"/>
  <c r="AY376" i="53"/>
  <c r="AZ309" i="53"/>
  <c r="AZ350" i="53"/>
  <c r="AI309" i="53"/>
  <c r="AI47" i="53"/>
  <c r="AI61" i="53"/>
  <c r="AI350" i="53"/>
  <c r="BA357" i="53"/>
  <c r="BA358" i="53" s="1"/>
  <c r="AZ127" i="53"/>
  <c r="AS357" i="53"/>
  <c r="AS358" i="53" s="1"/>
  <c r="AO343" i="53"/>
  <c r="AN24" i="53"/>
  <c r="AG349" i="53"/>
  <c r="AG332" i="53"/>
  <c r="AG331" i="53"/>
  <c r="AG294" i="53"/>
  <c r="AG327" i="53" s="1"/>
  <c r="AG324" i="53"/>
  <c r="AG293" i="53"/>
  <c r="AG325" i="53" s="1"/>
  <c r="AG310" i="53"/>
  <c r="AG70" i="53"/>
  <c r="AG69" i="53"/>
  <c r="AI31" i="53"/>
  <c r="AI40" i="53"/>
  <c r="Y349" i="53"/>
  <c r="Y331" i="53"/>
  <c r="Y332" i="53"/>
  <c r="Y324" i="53"/>
  <c r="Y310" i="53"/>
  <c r="Y294" i="53"/>
  <c r="Y327" i="53" s="1"/>
  <c r="Y293" i="53"/>
  <c r="Y325" i="53" s="1"/>
  <c r="Y70" i="53"/>
  <c r="Y69" i="53"/>
  <c r="AZ56" i="53"/>
  <c r="AT356" i="53"/>
  <c r="AV356" i="53"/>
  <c r="AZ347" i="53"/>
  <c r="AO178" i="53"/>
  <c r="AO329" i="53" s="1"/>
  <c r="AI208" i="53"/>
  <c r="AH208" i="53"/>
  <c r="AH212" i="53" s="1"/>
  <c r="AZ212" i="53" l="1"/>
  <c r="BD78" i="53"/>
  <c r="AO18" i="53"/>
  <c r="AO40" i="53"/>
  <c r="H362" i="53"/>
  <c r="H326" i="53"/>
  <c r="H330" i="53"/>
  <c r="H297" i="53"/>
  <c r="H71" i="53"/>
  <c r="S362" i="53"/>
  <c r="S330" i="53"/>
  <c r="S326" i="53"/>
  <c r="S71" i="53"/>
  <c r="AY70" i="53"/>
  <c r="BC70" i="53"/>
  <c r="AM362" i="53"/>
  <c r="AM330" i="53"/>
  <c r="AM326" i="53"/>
  <c r="AM71" i="53"/>
  <c r="Y362" i="53"/>
  <c r="Y330" i="53"/>
  <c r="Y326" i="53"/>
  <c r="Y71" i="53"/>
  <c r="AG362" i="53"/>
  <c r="AG330" i="53"/>
  <c r="AG326" i="53"/>
  <c r="AG297" i="53"/>
  <c r="AG71" i="53"/>
  <c r="J362" i="53"/>
  <c r="J330" i="53"/>
  <c r="J326" i="53"/>
  <c r="J297" i="53"/>
  <c r="J71" i="53"/>
  <c r="AD362" i="53"/>
  <c r="AD330" i="53"/>
  <c r="AD326" i="53"/>
  <c r="AD297" i="53"/>
  <c r="AD71" i="53"/>
  <c r="BA69" i="53"/>
  <c r="BA70" i="53"/>
  <c r="AZ70" i="53"/>
  <c r="BB212" i="53"/>
  <c r="AU331" i="53"/>
  <c r="AU332" i="53"/>
  <c r="AU293" i="53"/>
  <c r="AU325" i="53" s="1"/>
  <c r="AU310" i="53"/>
  <c r="AU324" i="53"/>
  <c r="AU294" i="53"/>
  <c r="AU327" i="53" s="1"/>
  <c r="AY332" i="53"/>
  <c r="AY331" i="53"/>
  <c r="AY324" i="53"/>
  <c r="AY310" i="53"/>
  <c r="AY294" i="53"/>
  <c r="AY327" i="53" s="1"/>
  <c r="AY293" i="53"/>
  <c r="AY325" i="53" s="1"/>
  <c r="AR332" i="53"/>
  <c r="AR324" i="53"/>
  <c r="AR310" i="53"/>
  <c r="AR294" i="53"/>
  <c r="AR327" i="53" s="1"/>
  <c r="AR293" i="53"/>
  <c r="AR325" i="53" s="1"/>
  <c r="AR331" i="53"/>
  <c r="Z362" i="53"/>
  <c r="Z326" i="53"/>
  <c r="Z330" i="53"/>
  <c r="Z297" i="53"/>
  <c r="Z71" i="53"/>
  <c r="P362" i="53"/>
  <c r="P326" i="53"/>
  <c r="P330" i="53"/>
  <c r="AJ69" i="53"/>
  <c r="P71" i="53"/>
  <c r="AN331" i="53"/>
  <c r="AN324" i="53"/>
  <c r="AN310" i="53"/>
  <c r="AN293" i="53"/>
  <c r="AN325" i="53" s="1"/>
  <c r="AN332" i="53"/>
  <c r="AN294" i="53"/>
  <c r="AN327" i="53" s="1"/>
  <c r="AO65" i="53"/>
  <c r="AN70" i="53"/>
  <c r="AV332" i="53"/>
  <c r="AV331" i="53"/>
  <c r="AV324" i="53"/>
  <c r="AV310" i="53"/>
  <c r="AV294" i="53"/>
  <c r="AV327" i="53" s="1"/>
  <c r="AV293" i="53"/>
  <c r="AV325" i="53" s="1"/>
  <c r="BD212" i="53"/>
  <c r="AY212" i="53"/>
  <c r="R362" i="53"/>
  <c r="R326" i="53"/>
  <c r="R71" i="53"/>
  <c r="R330" i="53"/>
  <c r="E362" i="53"/>
  <c r="E330" i="53"/>
  <c r="E326" i="53"/>
  <c r="E71" i="53"/>
  <c r="BA332" i="53"/>
  <c r="BA331" i="53"/>
  <c r="BA324" i="53"/>
  <c r="BA293" i="53"/>
  <c r="BA325" i="53" s="1"/>
  <c r="BA310" i="53"/>
  <c r="BA294" i="53"/>
  <c r="BA327" i="53" s="1"/>
  <c r="AT332" i="53"/>
  <c r="AT331" i="53"/>
  <c r="AT324" i="53"/>
  <c r="AT310" i="53"/>
  <c r="AT294" i="53"/>
  <c r="AT327" i="53" s="1"/>
  <c r="AT293" i="53"/>
  <c r="AT325" i="53" s="1"/>
  <c r="BC217" i="53"/>
  <c r="AN217" i="53"/>
  <c r="AH332" i="53"/>
  <c r="AH324" i="53"/>
  <c r="AH331" i="53"/>
  <c r="AH293" i="53"/>
  <c r="AH325" i="53" s="1"/>
  <c r="AH310" i="53"/>
  <c r="AH294" i="53"/>
  <c r="AH327" i="53" s="1"/>
  <c r="AH70" i="53"/>
  <c r="BB70" i="53"/>
  <c r="D362" i="53"/>
  <c r="D326" i="53"/>
  <c r="D330" i="53"/>
  <c r="D297" i="53"/>
  <c r="AY69" i="53"/>
  <c r="D71" i="53"/>
  <c r="L69" i="53"/>
  <c r="BD69" i="53"/>
  <c r="AC362" i="53"/>
  <c r="AC330" i="53"/>
  <c r="AC326" i="53"/>
  <c r="AC71" i="53"/>
  <c r="BC332" i="53"/>
  <c r="BC331" i="53"/>
  <c r="BC324" i="53"/>
  <c r="BC310" i="53"/>
  <c r="BC294" i="53"/>
  <c r="BC327" i="53" s="1"/>
  <c r="BC293" i="53"/>
  <c r="BC325" i="53" s="1"/>
  <c r="I362" i="53"/>
  <c r="I330" i="53"/>
  <c r="I297" i="53"/>
  <c r="I326" i="53"/>
  <c r="I71" i="53"/>
  <c r="AZ332" i="53"/>
  <c r="AZ331" i="53"/>
  <c r="AZ294" i="53"/>
  <c r="AZ327" i="53" s="1"/>
  <c r="AZ324" i="53"/>
  <c r="AZ293" i="53"/>
  <c r="AZ325" i="53" s="1"/>
  <c r="AZ310" i="53"/>
  <c r="AI331" i="53"/>
  <c r="AI332" i="53"/>
  <c r="AI294" i="53"/>
  <c r="AI327" i="53" s="1"/>
  <c r="AI293" i="53"/>
  <c r="AI325" i="53" s="1"/>
  <c r="AI324" i="53"/>
  <c r="AI310" i="53"/>
  <c r="AI70" i="53"/>
  <c r="AO127" i="53"/>
  <c r="BB332" i="53"/>
  <c r="BB331" i="53"/>
  <c r="BB294" i="53"/>
  <c r="BB327" i="53" s="1"/>
  <c r="BB293" i="53"/>
  <c r="BB325" i="53" s="1"/>
  <c r="BB324" i="53"/>
  <c r="BB310" i="53"/>
  <c r="K362" i="53"/>
  <c r="K330" i="53"/>
  <c r="K326" i="53"/>
  <c r="K297" i="53"/>
  <c r="K71" i="53"/>
  <c r="L332" i="53"/>
  <c r="L331" i="53"/>
  <c r="L324" i="53"/>
  <c r="L293" i="53"/>
  <c r="L325" i="53" s="1"/>
  <c r="L294" i="53"/>
  <c r="L327" i="53" s="1"/>
  <c r="L310" i="53"/>
  <c r="L70" i="53"/>
  <c r="AW294" i="53"/>
  <c r="AW327" i="53" s="1"/>
  <c r="AW293" i="53"/>
  <c r="AW325" i="53" s="1"/>
  <c r="AW332" i="53"/>
  <c r="AW310" i="53"/>
  <c r="AW331" i="53"/>
  <c r="AW324" i="53"/>
  <c r="AO208" i="53"/>
  <c r="AO212" i="53" s="1"/>
  <c r="AN212" i="53"/>
  <c r="T362" i="53"/>
  <c r="T326" i="53"/>
  <c r="T330" i="53"/>
  <c r="T297" i="53"/>
  <c r="T71" i="53"/>
  <c r="AK362" i="53"/>
  <c r="AK330" i="53"/>
  <c r="AK326" i="53"/>
  <c r="BC69" i="53"/>
  <c r="AN69" i="53"/>
  <c r="AK71" i="53"/>
  <c r="U362" i="53"/>
  <c r="U330" i="53"/>
  <c r="U326" i="53"/>
  <c r="U71" i="53"/>
  <c r="AE362" i="53"/>
  <c r="AE330" i="53"/>
  <c r="AE326" i="53"/>
  <c r="AE71" i="53"/>
  <c r="AJ217" i="53"/>
  <c r="AJ212" i="53"/>
  <c r="G362" i="53"/>
  <c r="G330" i="53"/>
  <c r="G326" i="53"/>
  <c r="G297" i="53"/>
  <c r="G71" i="53"/>
  <c r="V362" i="53"/>
  <c r="V330" i="53"/>
  <c r="V326" i="53"/>
  <c r="V71" i="53"/>
  <c r="AA362" i="53"/>
  <c r="AA330" i="53"/>
  <c r="AA326" i="53"/>
  <c r="AA297" i="53"/>
  <c r="AA71" i="53"/>
  <c r="O362" i="53"/>
  <c r="O330" i="53"/>
  <c r="O326" i="53"/>
  <c r="O297" i="53"/>
  <c r="O71" i="53"/>
  <c r="AI69" i="53"/>
  <c r="AH69" i="53"/>
  <c r="AZ69" i="53"/>
  <c r="AS332" i="53"/>
  <c r="AS331" i="53"/>
  <c r="AS294" i="53"/>
  <c r="AS327" i="53" s="1"/>
  <c r="AS293" i="53"/>
  <c r="AS325" i="53" s="1"/>
  <c r="AS324" i="53"/>
  <c r="AS310" i="53"/>
  <c r="AF362" i="53"/>
  <c r="AF330" i="53"/>
  <c r="AF326" i="53"/>
  <c r="AF297" i="53"/>
  <c r="BB69" i="53"/>
  <c r="AF71" i="53"/>
  <c r="F330" i="53"/>
  <c r="F362" i="53"/>
  <c r="F326" i="53"/>
  <c r="F71" i="53"/>
  <c r="AO309" i="53"/>
  <c r="AO47" i="53"/>
  <c r="AO350" i="53"/>
  <c r="AO380" i="53"/>
  <c r="AO379" i="53"/>
  <c r="AO358" i="53"/>
  <c r="AO308" i="53"/>
  <c r="AO316" i="53"/>
  <c r="AO375" i="53"/>
  <c r="AO374" i="53"/>
  <c r="AO328" i="53"/>
  <c r="AO373" i="53"/>
  <c r="AO377" i="53"/>
  <c r="AO378" i="53"/>
  <c r="AO56" i="53"/>
  <c r="BD310" i="53"/>
  <c r="BD331" i="53"/>
  <c r="BD294" i="53"/>
  <c r="BD327" i="53" s="1"/>
  <c r="BD293" i="53"/>
  <c r="BD325" i="53" s="1"/>
  <c r="BD324" i="53"/>
  <c r="BD332" i="53"/>
  <c r="BD70" i="53"/>
  <c r="AJ332" i="53"/>
  <c r="AJ324" i="53"/>
  <c r="AJ310" i="53"/>
  <c r="AJ331" i="53"/>
  <c r="AJ294" i="53"/>
  <c r="AJ327" i="53" s="1"/>
  <c r="AJ293" i="53"/>
  <c r="AJ325" i="53" s="1"/>
  <c r="AJ70" i="53"/>
  <c r="Q362" i="53"/>
  <c r="Q330" i="53"/>
  <c r="Q297" i="53"/>
  <c r="Q326" i="53"/>
  <c r="Q71" i="53"/>
  <c r="BA212" i="53"/>
  <c r="BA217" i="53" l="1"/>
  <c r="AU362" i="53"/>
  <c r="AU330" i="53"/>
  <c r="AU326" i="53"/>
  <c r="AU297" i="53"/>
  <c r="AS362" i="53"/>
  <c r="AS330" i="53"/>
  <c r="AS326" i="53"/>
  <c r="AN362" i="53"/>
  <c r="AN330" i="53"/>
  <c r="AN326" i="53"/>
  <c r="AN71" i="53"/>
  <c r="AO69" i="53"/>
  <c r="AN297" i="53"/>
  <c r="AR362" i="53"/>
  <c r="AR326" i="53"/>
  <c r="AR330" i="53"/>
  <c r="AR297" i="53"/>
  <c r="AZ217" i="53"/>
  <c r="AY217" i="53"/>
  <c r="BD217" i="53"/>
  <c r="L217" i="53"/>
  <c r="AO331" i="53"/>
  <c r="AO332" i="53"/>
  <c r="AO324" i="53"/>
  <c r="AO310" i="53"/>
  <c r="AO294" i="53"/>
  <c r="AO327" i="53" s="1"/>
  <c r="AO293" i="53"/>
  <c r="AO325" i="53" s="1"/>
  <c r="AO70" i="53"/>
  <c r="AJ362" i="53"/>
  <c r="AJ326" i="53"/>
  <c r="AJ330" i="53"/>
  <c r="AJ71" i="53"/>
  <c r="AJ297" i="53"/>
  <c r="BC71" i="53"/>
  <c r="L362" i="53"/>
  <c r="L330" i="53"/>
  <c r="L326" i="53"/>
  <c r="L71" i="53"/>
  <c r="L297" i="53"/>
  <c r="BB71" i="53"/>
  <c r="AZ362" i="53"/>
  <c r="AZ330" i="53"/>
  <c r="AZ326" i="53"/>
  <c r="BA71" i="53"/>
  <c r="AZ71" i="53"/>
  <c r="BC362" i="53"/>
  <c r="BC330" i="53"/>
  <c r="BC326" i="53"/>
  <c r="BC297" i="53"/>
  <c r="AW362" i="53"/>
  <c r="AW330" i="53"/>
  <c r="AW326" i="53"/>
  <c r="AW297" i="53"/>
  <c r="BB217" i="53"/>
  <c r="BA362" i="53"/>
  <c r="BA330" i="53"/>
  <c r="BA326" i="53"/>
  <c r="AI362" i="53"/>
  <c r="AI330" i="53"/>
  <c r="AI326" i="53"/>
  <c r="AI71" i="53"/>
  <c r="AI297" i="53"/>
  <c r="AY362" i="53"/>
  <c r="AY330" i="53"/>
  <c r="AY326" i="53"/>
  <c r="AY297" i="53"/>
  <c r="BB362" i="53"/>
  <c r="BB330" i="53"/>
  <c r="BB326" i="53"/>
  <c r="AH362" i="53"/>
  <c r="AH330" i="53"/>
  <c r="AH326" i="53"/>
  <c r="AH71" i="53"/>
  <c r="AH297" i="53"/>
  <c r="AV362" i="53"/>
  <c r="AV330" i="53"/>
  <c r="AV326" i="53"/>
  <c r="AV297" i="53"/>
  <c r="BD362" i="53"/>
  <c r="BD330" i="53"/>
  <c r="BD326" i="53"/>
  <c r="BD71" i="53"/>
  <c r="BD297" i="53"/>
  <c r="AY71" i="53"/>
  <c r="AI217" i="53"/>
  <c r="AT362" i="53"/>
  <c r="AT330" i="53"/>
  <c r="AT326" i="53"/>
  <c r="AO217" i="53" l="1"/>
  <c r="AO362" i="53"/>
  <c r="AO330" i="53"/>
  <c r="AO326" i="53"/>
  <c r="AO71" i="53"/>
  <c r="AA297" i="52" l="1"/>
  <c r="AA298" i="52"/>
  <c r="AA315" i="52"/>
  <c r="AA341" i="52"/>
  <c r="AA342" i="52"/>
  <c r="AA351" i="52"/>
  <c r="AA355" i="52"/>
  <c r="AA360" i="52"/>
  <c r="AA365" i="52"/>
  <c r="AA367" i="52"/>
  <c r="AA381" i="52"/>
  <c r="AA383" i="52" s="1"/>
  <c r="AA382" i="52"/>
  <c r="AA254" i="52"/>
  <c r="AA266" i="52" s="1"/>
  <c r="AA321" i="52" s="1"/>
  <c r="AA260" i="52"/>
  <c r="AA265" i="52"/>
  <c r="AA271" i="52"/>
  <c r="AA283" i="52"/>
  <c r="AF232" i="52"/>
  <c r="AF238" i="52"/>
  <c r="AA232" i="52"/>
  <c r="AA238" i="52"/>
  <c r="AA240" i="52" s="1"/>
  <c r="AA204" i="52"/>
  <c r="AA200" i="52"/>
  <c r="AA176" i="52"/>
  <c r="AA368" i="52" s="1"/>
  <c r="AA185" i="52"/>
  <c r="AA191" i="52"/>
  <c r="AA17" i="52"/>
  <c r="AA23" i="52"/>
  <c r="AA30" i="52"/>
  <c r="AA39" i="52"/>
  <c r="AA55" i="52"/>
  <c r="AA60" i="52"/>
  <c r="AA77" i="52"/>
  <c r="AA78" i="52"/>
  <c r="AA88" i="52"/>
  <c r="AA348" i="52" s="1"/>
  <c r="AA100" i="52"/>
  <c r="AA110" i="52"/>
  <c r="AA357" i="52" s="1"/>
  <c r="AA119" i="52"/>
  <c r="AA134" i="52"/>
  <c r="AA302" i="52" s="1"/>
  <c r="AA156" i="52"/>
  <c r="AA170" i="52"/>
  <c r="AA295" i="52" s="1"/>
  <c r="AA361" i="52" l="1"/>
  <c r="AA347" i="52"/>
  <c r="AA42" i="52"/>
  <c r="AA206" i="52"/>
  <c r="AA366" i="52"/>
  <c r="AA296" i="52"/>
  <c r="AA369" i="52" s="1"/>
  <c r="AA370" i="52" s="1"/>
  <c r="AA127" i="52"/>
  <c r="AA178" i="52"/>
  <c r="AA329" i="52" s="1"/>
  <c r="AA362" i="52"/>
  <c r="AA320" i="52"/>
  <c r="AA359" i="52"/>
  <c r="AA340" i="52"/>
  <c r="AA309" i="52"/>
  <c r="AA343" i="52"/>
  <c r="AA339" i="52"/>
  <c r="AA356" i="52"/>
  <c r="AA338" i="52"/>
  <c r="AA314" i="52"/>
  <c r="AF240" i="52"/>
  <c r="AA193" i="52"/>
  <c r="AA31" i="52"/>
  <c r="AA63" i="52"/>
  <c r="AA61" i="52"/>
  <c r="BA13" i="52"/>
  <c r="BA14" i="52"/>
  <c r="BA15" i="52"/>
  <c r="BA16" i="52"/>
  <c r="BA20" i="52"/>
  <c r="BA21" i="52"/>
  <c r="BA22" i="52"/>
  <c r="BA26" i="52"/>
  <c r="BA27" i="52"/>
  <c r="BA28" i="52"/>
  <c r="BA29" i="52"/>
  <c r="BA33" i="52"/>
  <c r="BA34" i="52"/>
  <c r="BA35" i="52"/>
  <c r="BA36" i="52"/>
  <c r="BA37" i="52"/>
  <c r="BA38" i="52"/>
  <c r="BA46" i="52"/>
  <c r="BA49" i="52"/>
  <c r="BA50" i="52"/>
  <c r="BA51" i="52"/>
  <c r="BA52" i="52"/>
  <c r="BA53" i="52"/>
  <c r="BA54" i="52"/>
  <c r="BA58" i="52"/>
  <c r="BA59" i="52"/>
  <c r="BA67" i="52"/>
  <c r="BA81" i="52"/>
  <c r="BA82" i="52"/>
  <c r="BA83" i="52"/>
  <c r="BA84" i="52"/>
  <c r="BA85" i="52"/>
  <c r="BA86" i="52"/>
  <c r="BA87" i="52"/>
  <c r="BA91" i="52"/>
  <c r="BA92" i="52"/>
  <c r="BA93" i="52"/>
  <c r="BA94" i="52"/>
  <c r="BA95" i="52"/>
  <c r="BA96" i="52"/>
  <c r="BA97" i="52"/>
  <c r="BA98" i="52"/>
  <c r="BA99" i="52"/>
  <c r="BA100" i="52"/>
  <c r="BA105" i="52"/>
  <c r="BA106" i="52"/>
  <c r="BA107" i="52"/>
  <c r="BA108" i="52"/>
  <c r="BA109" i="52"/>
  <c r="BA113" i="52"/>
  <c r="BA365" i="52" s="1"/>
  <c r="BA114" i="52"/>
  <c r="BA116" i="52"/>
  <c r="BA117" i="52"/>
  <c r="BA118" i="52"/>
  <c r="BA122" i="52"/>
  <c r="BA297" i="52" s="1"/>
  <c r="BA123" i="52"/>
  <c r="BA124" i="52"/>
  <c r="BA130" i="52"/>
  <c r="BA131" i="52"/>
  <c r="BA132" i="52"/>
  <c r="BA133" i="52"/>
  <c r="BA138" i="52"/>
  <c r="BA140" i="52"/>
  <c r="BA141" i="52"/>
  <c r="BA149" i="52"/>
  <c r="BA151" i="52"/>
  <c r="BA152" i="52"/>
  <c r="BA153" i="52"/>
  <c r="BA154" i="52"/>
  <c r="BA165" i="52"/>
  <c r="BA166" i="52"/>
  <c r="BA167" i="52"/>
  <c r="BA168" i="52"/>
  <c r="BA169" i="52"/>
  <c r="BA172" i="52"/>
  <c r="BA173" i="52"/>
  <c r="BA174" i="52"/>
  <c r="BA175" i="52"/>
  <c r="BA182" i="52"/>
  <c r="BA183" i="52"/>
  <c r="BA184" i="52"/>
  <c r="BA187" i="52"/>
  <c r="BA188" i="52"/>
  <c r="BA189" i="52"/>
  <c r="BA190" i="52"/>
  <c r="BA197" i="52"/>
  <c r="BA198" i="52"/>
  <c r="BA199" i="52"/>
  <c r="BA202" i="52"/>
  <c r="BA203" i="52"/>
  <c r="BA210" i="52"/>
  <c r="BA215" i="52"/>
  <c r="BA225" i="52"/>
  <c r="BA228" i="52"/>
  <c r="BA229" i="52"/>
  <c r="BA230" i="52"/>
  <c r="BA231" i="52"/>
  <c r="BA235" i="52"/>
  <c r="BA236" i="52"/>
  <c r="BA237" i="52"/>
  <c r="BA249" i="52"/>
  <c r="BA250" i="52"/>
  <c r="BA251" i="52"/>
  <c r="BA252" i="52"/>
  <c r="BA253" i="52"/>
  <c r="BA256" i="52"/>
  <c r="BA257" i="52"/>
  <c r="BA258" i="52"/>
  <c r="BA259" i="52"/>
  <c r="BA262" i="52"/>
  <c r="BA263" i="52"/>
  <c r="BA264" i="52"/>
  <c r="BA268" i="52"/>
  <c r="BA269" i="52"/>
  <c r="BA270" i="52"/>
  <c r="BA274" i="52"/>
  <c r="BA275" i="52"/>
  <c r="BA277" i="52"/>
  <c r="BA278" i="52"/>
  <c r="BA280" i="52"/>
  <c r="BA281" i="52"/>
  <c r="BA282" i="52"/>
  <c r="BA285" i="52"/>
  <c r="BA287" i="52"/>
  <c r="BA360" i="52" s="1"/>
  <c r="BA367" i="52"/>
  <c r="BB287" i="52"/>
  <c r="BB285" i="52"/>
  <c r="BB282" i="52"/>
  <c r="BB281" i="52"/>
  <c r="BB280" i="52"/>
  <c r="BB278" i="52"/>
  <c r="BB277" i="52"/>
  <c r="BB275" i="52"/>
  <c r="BB274" i="52"/>
  <c r="BB270" i="52"/>
  <c r="BB269" i="52"/>
  <c r="BB268" i="52"/>
  <c r="BB264" i="52"/>
  <c r="BB263" i="52"/>
  <c r="BB262" i="52"/>
  <c r="BB259" i="52"/>
  <c r="BB258" i="52"/>
  <c r="BB257" i="52"/>
  <c r="BB256" i="52"/>
  <c r="BB253" i="52"/>
  <c r="BB252" i="52"/>
  <c r="BB251" i="52"/>
  <c r="BB250" i="52"/>
  <c r="BB249" i="52"/>
  <c r="BB237" i="52"/>
  <c r="BB236" i="52"/>
  <c r="BB235" i="52"/>
  <c r="BB231" i="52"/>
  <c r="BB230" i="52"/>
  <c r="BB229" i="52"/>
  <c r="BB228" i="52"/>
  <c r="BB225" i="52"/>
  <c r="BB215" i="52"/>
  <c r="BB210" i="52"/>
  <c r="BB203" i="52"/>
  <c r="BB202" i="52"/>
  <c r="BB199" i="52"/>
  <c r="BB198" i="52"/>
  <c r="BB197" i="52"/>
  <c r="BB190" i="52"/>
  <c r="BB189" i="52"/>
  <c r="BB188" i="52"/>
  <c r="BB187" i="52"/>
  <c r="BB184" i="52"/>
  <c r="BB183" i="52"/>
  <c r="BB182" i="52"/>
  <c r="BB175" i="52"/>
  <c r="BB174" i="52"/>
  <c r="BB173" i="52"/>
  <c r="BB172" i="52"/>
  <c r="BB169" i="52"/>
  <c r="BB168" i="52"/>
  <c r="BB167" i="52"/>
  <c r="BB166" i="52"/>
  <c r="BB165" i="52"/>
  <c r="BB154" i="52"/>
  <c r="BB153" i="52"/>
  <c r="BB152" i="52"/>
  <c r="BB151" i="52"/>
  <c r="BB149" i="52"/>
  <c r="BB141" i="52"/>
  <c r="BB140" i="52"/>
  <c r="BB138" i="52"/>
  <c r="BB133" i="52"/>
  <c r="BB132" i="52"/>
  <c r="BB131" i="52"/>
  <c r="BB130" i="52"/>
  <c r="BB124" i="52"/>
  <c r="BB123" i="52"/>
  <c r="BB122" i="52"/>
  <c r="BB118" i="52"/>
  <c r="BB117" i="52"/>
  <c r="BB116" i="52"/>
  <c r="BB114" i="52"/>
  <c r="BB113" i="52"/>
  <c r="BB109" i="52"/>
  <c r="BB108" i="52"/>
  <c r="BB107" i="52"/>
  <c r="BB106" i="52"/>
  <c r="BB105" i="52"/>
  <c r="BB99" i="52"/>
  <c r="BB98" i="52"/>
  <c r="BB97" i="52"/>
  <c r="BB96" i="52"/>
  <c r="BB95" i="52"/>
  <c r="BB94" i="52"/>
  <c r="BB93" i="52"/>
  <c r="BB92" i="52"/>
  <c r="BB91" i="52"/>
  <c r="BB87" i="52"/>
  <c r="BB86" i="52"/>
  <c r="BB85" i="52"/>
  <c r="BB84" i="52"/>
  <c r="BB83" i="52"/>
  <c r="BB82" i="52"/>
  <c r="BB81" i="52"/>
  <c r="BB67" i="52"/>
  <c r="BB59" i="52"/>
  <c r="BB58" i="52"/>
  <c r="BB54" i="52"/>
  <c r="BB53" i="52"/>
  <c r="BB52" i="52"/>
  <c r="BB51" i="52"/>
  <c r="BB50" i="52"/>
  <c r="BB49" i="52"/>
  <c r="BB46" i="52"/>
  <c r="BB38" i="52"/>
  <c r="BB37" i="52"/>
  <c r="BB36" i="52"/>
  <c r="BB35" i="52"/>
  <c r="BB34" i="52"/>
  <c r="BB33" i="52"/>
  <c r="BB29" i="52"/>
  <c r="BB28" i="52"/>
  <c r="BB27" i="52"/>
  <c r="BB26" i="52"/>
  <c r="BB22" i="52"/>
  <c r="BB21" i="52"/>
  <c r="BB20" i="52"/>
  <c r="BB16" i="52"/>
  <c r="BB15" i="52"/>
  <c r="BB14" i="52"/>
  <c r="AU360" i="52"/>
  <c r="AU367" i="52"/>
  <c r="BB13" i="52"/>
  <c r="AJ13" i="52"/>
  <c r="AJ14" i="52"/>
  <c r="AJ15" i="52"/>
  <c r="AJ16" i="52"/>
  <c r="AJ20" i="52"/>
  <c r="AJ21" i="52"/>
  <c r="AJ22" i="52"/>
  <c r="AJ26" i="52"/>
  <c r="AJ27" i="52"/>
  <c r="AJ28" i="52"/>
  <c r="AJ29" i="52"/>
  <c r="AJ33" i="52"/>
  <c r="AJ34" i="52"/>
  <c r="AJ35" i="52"/>
  <c r="AJ36" i="52"/>
  <c r="AJ37" i="52"/>
  <c r="AJ38" i="52"/>
  <c r="AJ46" i="52"/>
  <c r="AJ49" i="52"/>
  <c r="AJ50" i="52"/>
  <c r="AJ51" i="52"/>
  <c r="AJ360" i="52" s="1"/>
  <c r="AJ52" i="52"/>
  <c r="AJ53" i="52"/>
  <c r="AJ54" i="52"/>
  <c r="AJ58" i="52"/>
  <c r="AJ59" i="52"/>
  <c r="AJ67" i="52"/>
  <c r="AJ81" i="52"/>
  <c r="AJ82" i="52"/>
  <c r="AJ83" i="52"/>
  <c r="AJ84" i="52"/>
  <c r="AJ85" i="52"/>
  <c r="AJ86" i="52"/>
  <c r="AJ87" i="52"/>
  <c r="AJ91" i="52"/>
  <c r="AJ92" i="52"/>
  <c r="AJ93" i="52"/>
  <c r="AJ94" i="52"/>
  <c r="AJ95" i="52"/>
  <c r="AJ96" i="52"/>
  <c r="AJ97" i="52"/>
  <c r="AJ98" i="52"/>
  <c r="AJ99" i="52"/>
  <c r="AJ105" i="52"/>
  <c r="AJ106" i="52"/>
  <c r="AJ107" i="52"/>
  <c r="AJ108" i="52"/>
  <c r="AJ109" i="52"/>
  <c r="AJ113" i="52"/>
  <c r="AJ114" i="52"/>
  <c r="AJ116" i="52"/>
  <c r="AJ117" i="52"/>
  <c r="AJ118" i="52"/>
  <c r="AJ122" i="52"/>
  <c r="AJ123" i="52"/>
  <c r="AJ124" i="52"/>
  <c r="AJ130" i="52"/>
  <c r="AJ131" i="52"/>
  <c r="AJ132" i="52"/>
  <c r="AJ133" i="52"/>
  <c r="AJ138" i="52"/>
  <c r="AJ140" i="52"/>
  <c r="AJ141" i="52"/>
  <c r="AJ367" i="52" s="1"/>
  <c r="AJ149" i="52"/>
  <c r="AJ151" i="52"/>
  <c r="AJ152" i="52"/>
  <c r="AJ153" i="52"/>
  <c r="AJ154" i="52"/>
  <c r="AJ165" i="52"/>
  <c r="AJ166" i="52"/>
  <c r="AJ167" i="52"/>
  <c r="AJ168" i="52"/>
  <c r="AJ169" i="52"/>
  <c r="AJ172" i="52"/>
  <c r="AJ173" i="52"/>
  <c r="AJ174" i="52"/>
  <c r="AJ175" i="52"/>
  <c r="AJ182" i="52"/>
  <c r="AJ183" i="52"/>
  <c r="AJ184" i="52"/>
  <c r="AJ187" i="52"/>
  <c r="AJ355" i="52" s="1"/>
  <c r="AJ188" i="52"/>
  <c r="AJ189" i="52"/>
  <c r="AJ190" i="52"/>
  <c r="AJ197" i="52"/>
  <c r="AJ198" i="52"/>
  <c r="AJ199" i="52"/>
  <c r="AJ202" i="52"/>
  <c r="AJ203" i="52"/>
  <c r="AJ210" i="52"/>
  <c r="AJ215" i="52"/>
  <c r="AJ225" i="52"/>
  <c r="AJ228" i="52"/>
  <c r="AJ229" i="52"/>
  <c r="AJ230" i="52"/>
  <c r="AJ231" i="52"/>
  <c r="AJ235" i="52"/>
  <c r="AJ236" i="52"/>
  <c r="AJ237" i="52"/>
  <c r="AJ249" i="52"/>
  <c r="AJ250" i="52"/>
  <c r="AJ251" i="52"/>
  <c r="AJ252" i="52"/>
  <c r="AJ253" i="52"/>
  <c r="AJ256" i="52"/>
  <c r="AJ257" i="52"/>
  <c r="AJ258" i="52"/>
  <c r="AJ259" i="52"/>
  <c r="AJ262" i="52"/>
  <c r="AJ263" i="52"/>
  <c r="AJ264" i="52"/>
  <c r="AJ268" i="52"/>
  <c r="AJ269" i="52"/>
  <c r="AJ270" i="52"/>
  <c r="AJ274" i="52"/>
  <c r="AJ275" i="52"/>
  <c r="AJ277" i="52"/>
  <c r="AJ278" i="52"/>
  <c r="AJ279" i="52"/>
  <c r="AJ280" i="52"/>
  <c r="AJ281" i="52"/>
  <c r="AJ282" i="52"/>
  <c r="AJ285" i="52"/>
  <c r="AJ287" i="52"/>
  <c r="AA40" i="52" l="1"/>
  <c r="AA374" i="52"/>
  <c r="AA378" i="52"/>
  <c r="AA328" i="52"/>
  <c r="AA379" i="52"/>
  <c r="AA375" i="52"/>
  <c r="AA380" i="52"/>
  <c r="AA373" i="52"/>
  <c r="AA377" i="52"/>
  <c r="AA71" i="52"/>
  <c r="AJ298" i="52"/>
  <c r="AJ365" i="52"/>
  <c r="BA298" i="52"/>
  <c r="AA24" i="52"/>
  <c r="AA358" i="52"/>
  <c r="AA308" i="52"/>
  <c r="AA316" i="52"/>
  <c r="AA330" i="52"/>
  <c r="AA326" i="52"/>
  <c r="AJ341" i="52"/>
  <c r="AJ342" i="52"/>
  <c r="AA18" i="52"/>
  <c r="AA376" i="52"/>
  <c r="AA65" i="52"/>
  <c r="AA47" i="52"/>
  <c r="AA350" i="52"/>
  <c r="AA208" i="52"/>
  <c r="AA212" i="52" s="1"/>
  <c r="AA217" i="52" s="1"/>
  <c r="AA56" i="52"/>
  <c r="AU355" i="52"/>
  <c r="BA355" i="52"/>
  <c r="AU342" i="52"/>
  <c r="BA342" i="52"/>
  <c r="AU365" i="52"/>
  <c r="AU298" i="52"/>
  <c r="AU341" i="52"/>
  <c r="BA341" i="52"/>
  <c r="AM382" i="52"/>
  <c r="AL382" i="52"/>
  <c r="AK382" i="52"/>
  <c r="AG382" i="52"/>
  <c r="AF382" i="52"/>
  <c r="AE382" i="52"/>
  <c r="AD382" i="52"/>
  <c r="AB382" i="52"/>
  <c r="AC382" i="52"/>
  <c r="Z382" i="52"/>
  <c r="Y382" i="52"/>
  <c r="X382" i="52"/>
  <c r="W382" i="52"/>
  <c r="V382" i="52"/>
  <c r="U382" i="52"/>
  <c r="T382" i="52"/>
  <c r="S382" i="52"/>
  <c r="R382" i="52"/>
  <c r="Q382" i="52"/>
  <c r="P382" i="52"/>
  <c r="O382" i="52"/>
  <c r="N382" i="52"/>
  <c r="M382" i="52"/>
  <c r="K382" i="52"/>
  <c r="J382" i="52"/>
  <c r="I382" i="52"/>
  <c r="H382" i="52"/>
  <c r="G382" i="52"/>
  <c r="F382" i="52"/>
  <c r="E382" i="52"/>
  <c r="D382" i="52"/>
  <c r="AM381" i="52"/>
  <c r="AL381" i="52"/>
  <c r="AK381" i="52"/>
  <c r="AG381" i="52"/>
  <c r="AF381" i="52"/>
  <c r="AE381" i="52"/>
  <c r="AD381" i="52"/>
  <c r="AB381" i="52"/>
  <c r="AC381" i="52"/>
  <c r="Z381" i="52"/>
  <c r="Y381" i="52"/>
  <c r="X381" i="52"/>
  <c r="W381" i="52"/>
  <c r="V381" i="52"/>
  <c r="U381" i="52"/>
  <c r="T381" i="52"/>
  <c r="S381" i="52"/>
  <c r="R381" i="52"/>
  <c r="Q381" i="52"/>
  <c r="P381" i="52"/>
  <c r="O381" i="52"/>
  <c r="N381" i="52"/>
  <c r="M381" i="52"/>
  <c r="K381" i="52"/>
  <c r="J381" i="52"/>
  <c r="I381" i="52"/>
  <c r="H381" i="52"/>
  <c r="G381" i="52"/>
  <c r="F381" i="52"/>
  <c r="E381" i="52"/>
  <c r="D381" i="52"/>
  <c r="AQ380" i="52"/>
  <c r="AP380" i="52"/>
  <c r="AM367" i="52"/>
  <c r="AL367" i="52"/>
  <c r="AK367" i="52"/>
  <c r="AG367" i="52"/>
  <c r="AF367" i="52"/>
  <c r="AE367" i="52"/>
  <c r="AD367" i="52"/>
  <c r="AB367" i="52"/>
  <c r="AC367" i="52"/>
  <c r="Z367" i="52"/>
  <c r="Y367" i="52"/>
  <c r="V367" i="52"/>
  <c r="U367" i="52"/>
  <c r="T367" i="52"/>
  <c r="S367" i="52"/>
  <c r="R367" i="52"/>
  <c r="Q367" i="52"/>
  <c r="P367" i="52"/>
  <c r="O367" i="52"/>
  <c r="N367" i="52"/>
  <c r="M367" i="52"/>
  <c r="K367" i="52"/>
  <c r="J367" i="52"/>
  <c r="I367" i="52"/>
  <c r="H367" i="52"/>
  <c r="G367" i="52"/>
  <c r="F367" i="52"/>
  <c r="E367" i="52"/>
  <c r="D367" i="52"/>
  <c r="AM365" i="52"/>
  <c r="AL365" i="52"/>
  <c r="AK365" i="52"/>
  <c r="AG365" i="52"/>
  <c r="AF365" i="52"/>
  <c r="AE365" i="52"/>
  <c r="AD365" i="52"/>
  <c r="AB365" i="52"/>
  <c r="AC365" i="52"/>
  <c r="Z365" i="52"/>
  <c r="Y365" i="52"/>
  <c r="X365" i="52"/>
  <c r="W365" i="52"/>
  <c r="V365" i="52"/>
  <c r="U365" i="52"/>
  <c r="T365" i="52"/>
  <c r="S365" i="52"/>
  <c r="R365" i="52"/>
  <c r="Q365" i="52"/>
  <c r="P365" i="52"/>
  <c r="O365" i="52"/>
  <c r="N365" i="52"/>
  <c r="M365" i="52"/>
  <c r="K365" i="52"/>
  <c r="J365" i="52"/>
  <c r="I365" i="52"/>
  <c r="H365" i="52"/>
  <c r="G365" i="52"/>
  <c r="F365" i="52"/>
  <c r="E365" i="52"/>
  <c r="D365" i="52"/>
  <c r="AM360" i="52"/>
  <c r="AL360" i="52"/>
  <c r="AK360" i="52"/>
  <c r="AG360" i="52"/>
  <c r="AF360" i="52"/>
  <c r="AE360" i="52"/>
  <c r="AD360" i="52"/>
  <c r="AB360" i="52"/>
  <c r="AC360" i="52"/>
  <c r="Z360" i="52"/>
  <c r="Y360" i="52"/>
  <c r="V360" i="52"/>
  <c r="U360" i="52"/>
  <c r="T360" i="52"/>
  <c r="S360" i="52"/>
  <c r="R360" i="52"/>
  <c r="Q360" i="52"/>
  <c r="P360" i="52"/>
  <c r="O360" i="52"/>
  <c r="N360" i="52"/>
  <c r="M360" i="52"/>
  <c r="K360" i="52"/>
  <c r="J360" i="52"/>
  <c r="I360" i="52"/>
  <c r="H360" i="52"/>
  <c r="G360" i="52"/>
  <c r="F360" i="52"/>
  <c r="E360" i="52"/>
  <c r="D360" i="52"/>
  <c r="AM355" i="52"/>
  <c r="AL355" i="52"/>
  <c r="AK355" i="52"/>
  <c r="AG355" i="52"/>
  <c r="AF355" i="52"/>
  <c r="AE355" i="52"/>
  <c r="AD355" i="52"/>
  <c r="AB355" i="52"/>
  <c r="AC355" i="52"/>
  <c r="Z355" i="52"/>
  <c r="Y355" i="52"/>
  <c r="V355" i="52"/>
  <c r="U355" i="52"/>
  <c r="T355" i="52"/>
  <c r="S355" i="52"/>
  <c r="R355" i="52"/>
  <c r="Q355" i="52"/>
  <c r="P355" i="52"/>
  <c r="O355" i="52"/>
  <c r="N355" i="52"/>
  <c r="M355" i="52"/>
  <c r="K355" i="52"/>
  <c r="J355" i="52"/>
  <c r="I355" i="52"/>
  <c r="H355" i="52"/>
  <c r="G355" i="52"/>
  <c r="F355" i="52"/>
  <c r="E355" i="52"/>
  <c r="D355" i="52"/>
  <c r="X349" i="52"/>
  <c r="W349" i="52"/>
  <c r="AM342" i="52"/>
  <c r="AL342" i="52"/>
  <c r="AK342" i="52"/>
  <c r="AG342" i="52"/>
  <c r="AF342" i="52"/>
  <c r="AE342" i="52"/>
  <c r="AD342" i="52"/>
  <c r="AB342" i="52"/>
  <c r="AC342" i="52"/>
  <c r="Z342" i="52"/>
  <c r="Y342" i="52"/>
  <c r="V342" i="52"/>
  <c r="U342" i="52"/>
  <c r="T342" i="52"/>
  <c r="S342" i="52"/>
  <c r="R342" i="52"/>
  <c r="Q342" i="52"/>
  <c r="P342" i="52"/>
  <c r="O342" i="52"/>
  <c r="N342" i="52"/>
  <c r="M342" i="52"/>
  <c r="K342" i="52"/>
  <c r="J342" i="52"/>
  <c r="I342" i="52"/>
  <c r="H342" i="52"/>
  <c r="G342" i="52"/>
  <c r="F342" i="52"/>
  <c r="E342" i="52"/>
  <c r="D342" i="52"/>
  <c r="AM341" i="52"/>
  <c r="AL341" i="52"/>
  <c r="AK341" i="52"/>
  <c r="AG341" i="52"/>
  <c r="AF341" i="52"/>
  <c r="AE341" i="52"/>
  <c r="AD341" i="52"/>
  <c r="AB341" i="52"/>
  <c r="AC341" i="52"/>
  <c r="Z341" i="52"/>
  <c r="Y341" i="52"/>
  <c r="V341" i="52"/>
  <c r="U341" i="52"/>
  <c r="T341" i="52"/>
  <c r="S341" i="52"/>
  <c r="R341" i="52"/>
  <c r="Q341" i="52"/>
  <c r="P341" i="52"/>
  <c r="O341" i="52"/>
  <c r="N341" i="52"/>
  <c r="M341" i="52"/>
  <c r="K341" i="52"/>
  <c r="J341" i="52"/>
  <c r="I341" i="52"/>
  <c r="H341" i="52"/>
  <c r="G341" i="52"/>
  <c r="F341" i="52"/>
  <c r="E341" i="52"/>
  <c r="D341" i="52"/>
  <c r="X302" i="52"/>
  <c r="W302" i="52"/>
  <c r="AM298" i="52"/>
  <c r="AL298" i="52"/>
  <c r="AK298" i="52"/>
  <c r="AG298" i="52"/>
  <c r="AF298" i="52"/>
  <c r="AE298" i="52"/>
  <c r="AD298" i="52"/>
  <c r="AB298" i="52"/>
  <c r="AC298" i="52"/>
  <c r="Z298" i="52"/>
  <c r="Y298" i="52"/>
  <c r="V298" i="52"/>
  <c r="U298" i="52"/>
  <c r="T298" i="52"/>
  <c r="S298" i="52"/>
  <c r="R298" i="52"/>
  <c r="Q298" i="52"/>
  <c r="P298" i="52"/>
  <c r="O298" i="52"/>
  <c r="N298" i="52"/>
  <c r="M298" i="52"/>
  <c r="K298" i="52"/>
  <c r="J298" i="52"/>
  <c r="I298" i="52"/>
  <c r="H298" i="52"/>
  <c r="G298" i="52"/>
  <c r="F298" i="52"/>
  <c r="E298" i="52"/>
  <c r="D298" i="52"/>
  <c r="AM297" i="52"/>
  <c r="AK297" i="52"/>
  <c r="AG297" i="52"/>
  <c r="AE297" i="52"/>
  <c r="AB297" i="52"/>
  <c r="Y297" i="52"/>
  <c r="X297" i="52"/>
  <c r="W297" i="52"/>
  <c r="V297" i="52"/>
  <c r="U297" i="52"/>
  <c r="T297" i="52"/>
  <c r="S297" i="52"/>
  <c r="R297" i="52"/>
  <c r="P297" i="52"/>
  <c r="N297" i="52"/>
  <c r="M297" i="52"/>
  <c r="C291" i="52"/>
  <c r="BD287" i="52"/>
  <c r="BC287" i="52"/>
  <c r="AZ287" i="52"/>
  <c r="AY287" i="52"/>
  <c r="AN287" i="52"/>
  <c r="AI287" i="52"/>
  <c r="AH287" i="52"/>
  <c r="L287" i="52"/>
  <c r="BD285" i="52"/>
  <c r="BC285" i="52"/>
  <c r="AZ285" i="52"/>
  <c r="AY285" i="52"/>
  <c r="AN285" i="52"/>
  <c r="AI285" i="52"/>
  <c r="AH285" i="52"/>
  <c r="L285" i="52"/>
  <c r="AM283" i="52"/>
  <c r="AM320" i="52" s="1"/>
  <c r="AL283" i="52"/>
  <c r="AL320" i="52" s="1"/>
  <c r="AK283" i="52"/>
  <c r="AK320" i="52" s="1"/>
  <c r="AG283" i="52"/>
  <c r="AG320" i="52" s="1"/>
  <c r="AF283" i="52"/>
  <c r="AE283" i="52"/>
  <c r="AE320" i="52" s="1"/>
  <c r="AD283" i="52"/>
  <c r="AB320" i="52"/>
  <c r="AC283" i="52"/>
  <c r="AC320" i="52" s="1"/>
  <c r="Z283" i="52"/>
  <c r="Z320" i="52" s="1"/>
  <c r="Y283" i="52"/>
  <c r="Y320" i="52" s="1"/>
  <c r="V283" i="52"/>
  <c r="V320" i="52" s="1"/>
  <c r="U283" i="52"/>
  <c r="U320" i="52" s="1"/>
  <c r="T283" i="52"/>
  <c r="T320" i="52" s="1"/>
  <c r="S283" i="52"/>
  <c r="S320" i="52" s="1"/>
  <c r="R283" i="52"/>
  <c r="R320" i="52" s="1"/>
  <c r="Q283" i="52"/>
  <c r="Q320" i="52" s="1"/>
  <c r="P283" i="52"/>
  <c r="O283" i="52"/>
  <c r="O320" i="52" s="1"/>
  <c r="N320" i="52"/>
  <c r="M320" i="52"/>
  <c r="K283" i="52"/>
  <c r="K320" i="52" s="1"/>
  <c r="J283" i="52"/>
  <c r="J320" i="52" s="1"/>
  <c r="I283" i="52"/>
  <c r="I320" i="52" s="1"/>
  <c r="H283" i="52"/>
  <c r="H320" i="52" s="1"/>
  <c r="G283" i="52"/>
  <c r="G320" i="52" s="1"/>
  <c r="F283" i="52"/>
  <c r="F320" i="52" s="1"/>
  <c r="E283" i="52"/>
  <c r="E320" i="52" s="1"/>
  <c r="D283" i="52"/>
  <c r="D320" i="52" s="1"/>
  <c r="BD282" i="52"/>
  <c r="BC282" i="52"/>
  <c r="AZ282" i="52"/>
  <c r="AY282" i="52"/>
  <c r="AN282" i="52"/>
  <c r="AI282" i="52"/>
  <c r="AH282" i="52"/>
  <c r="L282" i="52"/>
  <c r="BD281" i="52"/>
  <c r="BC281" i="52"/>
  <c r="AZ281" i="52"/>
  <c r="AY281" i="52"/>
  <c r="AN281" i="52"/>
  <c r="AI281" i="52"/>
  <c r="AH281" i="52"/>
  <c r="L281" i="52"/>
  <c r="BD280" i="52"/>
  <c r="BC280" i="52"/>
  <c r="AZ280" i="52"/>
  <c r="AY280" i="52"/>
  <c r="AN280" i="52"/>
  <c r="AI280" i="52"/>
  <c r="AH280" i="52"/>
  <c r="L280" i="52"/>
  <c r="AI279" i="52"/>
  <c r="BD278" i="52"/>
  <c r="BC278" i="52"/>
  <c r="AZ278" i="52"/>
  <c r="AY278" i="52"/>
  <c r="AN278" i="52"/>
  <c r="AI278" i="52"/>
  <c r="AH278" i="52"/>
  <c r="L278" i="52"/>
  <c r="BD277" i="52"/>
  <c r="BC277" i="52"/>
  <c r="AZ277" i="52"/>
  <c r="AY277" i="52"/>
  <c r="AN277" i="52"/>
  <c r="AI277" i="52"/>
  <c r="AH277" i="52"/>
  <c r="L277" i="52"/>
  <c r="BD275" i="52"/>
  <c r="BC275" i="52"/>
  <c r="AZ275" i="52"/>
  <c r="AY275" i="52"/>
  <c r="AN275" i="52"/>
  <c r="AI275" i="52"/>
  <c r="AH275" i="52"/>
  <c r="L275" i="52"/>
  <c r="BD274" i="52"/>
  <c r="BC274" i="52"/>
  <c r="AZ274" i="52"/>
  <c r="AY274" i="52"/>
  <c r="AN274" i="52"/>
  <c r="AI274" i="52"/>
  <c r="AH274" i="52"/>
  <c r="L274" i="52"/>
  <c r="AM271" i="52"/>
  <c r="AL271" i="52"/>
  <c r="AK271" i="52"/>
  <c r="AG271" i="52"/>
  <c r="AF271" i="52"/>
  <c r="AE271" i="52"/>
  <c r="AD271" i="52"/>
  <c r="AC271" i="52"/>
  <c r="Z271" i="52"/>
  <c r="Y271" i="52"/>
  <c r="V271" i="52"/>
  <c r="U271" i="52"/>
  <c r="T271" i="52"/>
  <c r="S271" i="52"/>
  <c r="R271" i="52"/>
  <c r="Q271" i="52"/>
  <c r="P271" i="52"/>
  <c r="O271" i="52"/>
  <c r="K271" i="52"/>
  <c r="J271" i="52"/>
  <c r="I271" i="52"/>
  <c r="H271" i="52"/>
  <c r="G271" i="52"/>
  <c r="F271" i="52"/>
  <c r="E271" i="52"/>
  <c r="D271" i="52"/>
  <c r="BD270" i="52"/>
  <c r="BC270" i="52"/>
  <c r="AZ270" i="52"/>
  <c r="AY270" i="52"/>
  <c r="AN270" i="52"/>
  <c r="AI270" i="52"/>
  <c r="AH270" i="52"/>
  <c r="L270" i="52"/>
  <c r="BD269" i="52"/>
  <c r="BC269" i="52"/>
  <c r="AZ269" i="52"/>
  <c r="AY269" i="52"/>
  <c r="AN269" i="52"/>
  <c r="AI269" i="52"/>
  <c r="AH269" i="52"/>
  <c r="L269" i="52"/>
  <c r="BD268" i="52"/>
  <c r="BC268" i="52"/>
  <c r="AZ268" i="52"/>
  <c r="AY268" i="52"/>
  <c r="AN268" i="52"/>
  <c r="AI268" i="52"/>
  <c r="AH268" i="52"/>
  <c r="L268" i="52"/>
  <c r="AM265" i="52"/>
  <c r="AL265" i="52"/>
  <c r="AK265" i="52"/>
  <c r="AG265" i="52"/>
  <c r="AF265" i="52"/>
  <c r="AE265" i="52"/>
  <c r="AD265" i="52"/>
  <c r="AC265" i="52"/>
  <c r="Z265" i="52"/>
  <c r="Y265" i="52"/>
  <c r="V265" i="52"/>
  <c r="U265" i="52"/>
  <c r="T265" i="52"/>
  <c r="S265" i="52"/>
  <c r="R265" i="52"/>
  <c r="Q265" i="52"/>
  <c r="P265" i="52"/>
  <c r="O265" i="52"/>
  <c r="K265" i="52"/>
  <c r="J265" i="52"/>
  <c r="I265" i="52"/>
  <c r="H265" i="52"/>
  <c r="G265" i="52"/>
  <c r="F265" i="52"/>
  <c r="E265" i="52"/>
  <c r="D265" i="52"/>
  <c r="BD264" i="52"/>
  <c r="BC264" i="52"/>
  <c r="AZ264" i="52"/>
  <c r="AY264" i="52"/>
  <c r="AN264" i="52"/>
  <c r="AI264" i="52"/>
  <c r="AH264" i="52"/>
  <c r="L264" i="52"/>
  <c r="BD263" i="52"/>
  <c r="BC263" i="52"/>
  <c r="AZ263" i="52"/>
  <c r="AY263" i="52"/>
  <c r="AN263" i="52"/>
  <c r="AI263" i="52"/>
  <c r="AH263" i="52"/>
  <c r="L263" i="52"/>
  <c r="BD262" i="52"/>
  <c r="BC262" i="52"/>
  <c r="AZ262" i="52"/>
  <c r="AY262" i="52"/>
  <c r="AN262" i="52"/>
  <c r="AI262" i="52"/>
  <c r="AH262" i="52"/>
  <c r="L262" i="52"/>
  <c r="AM260" i="52"/>
  <c r="AM315" i="52" s="1"/>
  <c r="AL260" i="52"/>
  <c r="AL315" i="52" s="1"/>
  <c r="AK260" i="52"/>
  <c r="AK315" i="52" s="1"/>
  <c r="AG260" i="52"/>
  <c r="AG315" i="52" s="1"/>
  <c r="AF260" i="52"/>
  <c r="AE260" i="52"/>
  <c r="AE315" i="52" s="1"/>
  <c r="AD260" i="52"/>
  <c r="AB315" i="52"/>
  <c r="AC260" i="52"/>
  <c r="AC315" i="52" s="1"/>
  <c r="Z260" i="52"/>
  <c r="Z315" i="52" s="1"/>
  <c r="Y260" i="52"/>
  <c r="Y315" i="52" s="1"/>
  <c r="V260" i="52"/>
  <c r="V315" i="52" s="1"/>
  <c r="U260" i="52"/>
  <c r="U315" i="52" s="1"/>
  <c r="T260" i="52"/>
  <c r="T315" i="52" s="1"/>
  <c r="S260" i="52"/>
  <c r="S315" i="52" s="1"/>
  <c r="R260" i="52"/>
  <c r="R315" i="52" s="1"/>
  <c r="Q260" i="52"/>
  <c r="Q315" i="52" s="1"/>
  <c r="P260" i="52"/>
  <c r="O260" i="52"/>
  <c r="O315" i="52" s="1"/>
  <c r="N315" i="52"/>
  <c r="M315" i="52"/>
  <c r="K260" i="52"/>
  <c r="K315" i="52" s="1"/>
  <c r="J260" i="52"/>
  <c r="J315" i="52" s="1"/>
  <c r="I260" i="52"/>
  <c r="I315" i="52" s="1"/>
  <c r="H260" i="52"/>
  <c r="H315" i="52" s="1"/>
  <c r="G260" i="52"/>
  <c r="G315" i="52" s="1"/>
  <c r="F260" i="52"/>
  <c r="F315" i="52" s="1"/>
  <c r="E260" i="52"/>
  <c r="E315" i="52" s="1"/>
  <c r="D260" i="52"/>
  <c r="D315" i="52" s="1"/>
  <c r="BD259" i="52"/>
  <c r="BC259" i="52"/>
  <c r="AZ259" i="52"/>
  <c r="AY259" i="52"/>
  <c r="AN259" i="52"/>
  <c r="AI259" i="52"/>
  <c r="AH259" i="52"/>
  <c r="L259" i="52"/>
  <c r="BD258" i="52"/>
  <c r="BC258" i="52"/>
  <c r="AZ258" i="52"/>
  <c r="AY258" i="52"/>
  <c r="AN258" i="52"/>
  <c r="AI258" i="52"/>
  <c r="AH258" i="52"/>
  <c r="L258" i="52"/>
  <c r="BD257" i="52"/>
  <c r="BC257" i="52"/>
  <c r="AZ257" i="52"/>
  <c r="AY257" i="52"/>
  <c r="AN257" i="52"/>
  <c r="AI257" i="52"/>
  <c r="AH257" i="52"/>
  <c r="L257" i="52"/>
  <c r="BD256" i="52"/>
  <c r="BC256" i="52"/>
  <c r="AZ256" i="52"/>
  <c r="AY256" i="52"/>
  <c r="AN256" i="52"/>
  <c r="AI256" i="52"/>
  <c r="AH256" i="52"/>
  <c r="L256" i="52"/>
  <c r="AM254" i="52"/>
  <c r="AL254" i="52"/>
  <c r="AL314" i="52" s="1"/>
  <c r="AK254" i="52"/>
  <c r="AG254" i="52"/>
  <c r="AF254" i="52"/>
  <c r="AE254" i="52"/>
  <c r="AE314" i="52" s="1"/>
  <c r="AD254" i="52"/>
  <c r="AC254" i="52"/>
  <c r="AC314" i="52" s="1"/>
  <c r="Z254" i="52"/>
  <c r="Z266" i="52" s="1"/>
  <c r="Y254" i="52"/>
  <c r="V254" i="52"/>
  <c r="U254" i="52"/>
  <c r="T254" i="52"/>
  <c r="T266" i="52" s="1"/>
  <c r="S254" i="52"/>
  <c r="R254" i="52"/>
  <c r="Q254" i="52"/>
  <c r="P254" i="52"/>
  <c r="O254" i="52"/>
  <c r="K254" i="52"/>
  <c r="J254" i="52"/>
  <c r="I254" i="52"/>
  <c r="H254" i="52"/>
  <c r="G254" i="52"/>
  <c r="F254" i="52"/>
  <c r="E254" i="52"/>
  <c r="D254" i="52"/>
  <c r="BD253" i="52"/>
  <c r="BC253" i="52"/>
  <c r="AZ253" i="52"/>
  <c r="AY253" i="52"/>
  <c r="AN253" i="52"/>
  <c r="AI253" i="52"/>
  <c r="AH253" i="52"/>
  <c r="L253" i="52"/>
  <c r="BD252" i="52"/>
  <c r="BC252" i="52"/>
  <c r="AZ252" i="52"/>
  <c r="AY252" i="52"/>
  <c r="AN252" i="52"/>
  <c r="AI252" i="52"/>
  <c r="AH252" i="52"/>
  <c r="L252" i="52"/>
  <c r="BD251" i="52"/>
  <c r="BC251" i="52"/>
  <c r="AZ251" i="52"/>
  <c r="AY251" i="52"/>
  <c r="AN251" i="52"/>
  <c r="AI251" i="52"/>
  <c r="AH251" i="52"/>
  <c r="L251" i="52"/>
  <c r="BD250" i="52"/>
  <c r="BC250" i="52"/>
  <c r="AZ250" i="52"/>
  <c r="AY250" i="52"/>
  <c r="AN250" i="52"/>
  <c r="AI250" i="52"/>
  <c r="AH250" i="52"/>
  <c r="L250" i="52"/>
  <c r="BD249" i="52"/>
  <c r="BC249" i="52"/>
  <c r="AZ249" i="52"/>
  <c r="AY249" i="52"/>
  <c r="AN249" i="52"/>
  <c r="AI249" i="52"/>
  <c r="AH249" i="52"/>
  <c r="L249" i="52"/>
  <c r="C244" i="52"/>
  <c r="AM238" i="52"/>
  <c r="AL238" i="52"/>
  <c r="AK238" i="52"/>
  <c r="AG238" i="52"/>
  <c r="AE238" i="52"/>
  <c r="AD238" i="52"/>
  <c r="AC238" i="52"/>
  <c r="Z238" i="52"/>
  <c r="Y238" i="52"/>
  <c r="V238" i="52"/>
  <c r="U238" i="52"/>
  <c r="T238" i="52"/>
  <c r="S238" i="52"/>
  <c r="R238" i="52"/>
  <c r="Q238" i="52"/>
  <c r="P238" i="52"/>
  <c r="O238" i="52"/>
  <c r="K238" i="52"/>
  <c r="J238" i="52"/>
  <c r="I238" i="52"/>
  <c r="H238" i="52"/>
  <c r="G238" i="52"/>
  <c r="F238" i="52"/>
  <c r="E238" i="52"/>
  <c r="D238" i="52"/>
  <c r="BD237" i="52"/>
  <c r="BC237" i="52"/>
  <c r="AZ237" i="52"/>
  <c r="AY237" i="52"/>
  <c r="AN237" i="52"/>
  <c r="AI237" i="52"/>
  <c r="AH237" i="52"/>
  <c r="L237" i="52"/>
  <c r="BD236" i="52"/>
  <c r="BC236" i="52"/>
  <c r="AZ236" i="52"/>
  <c r="AY236" i="52"/>
  <c r="AN236" i="52"/>
  <c r="AI236" i="52"/>
  <c r="AH236" i="52"/>
  <c r="L236" i="52"/>
  <c r="BD235" i="52"/>
  <c r="BC235" i="52"/>
  <c r="AZ235" i="52"/>
  <c r="AY235" i="52"/>
  <c r="AN235" i="52"/>
  <c r="AI235" i="52"/>
  <c r="AH235" i="52"/>
  <c r="L235" i="52"/>
  <c r="AM232" i="52"/>
  <c r="AM240" i="52" s="1"/>
  <c r="AL232" i="52"/>
  <c r="AK232" i="52"/>
  <c r="AG232" i="52"/>
  <c r="AG240" i="52" s="1"/>
  <c r="AE232" i="52"/>
  <c r="AE240" i="52" s="1"/>
  <c r="AD232" i="52"/>
  <c r="AC232" i="52"/>
  <c r="AC240" i="52" s="1"/>
  <c r="Z232" i="52"/>
  <c r="Z240" i="52" s="1"/>
  <c r="Y232" i="52"/>
  <c r="V232" i="52"/>
  <c r="U232" i="52"/>
  <c r="U240" i="52" s="1"/>
  <c r="T232" i="52"/>
  <c r="S232" i="52"/>
  <c r="R232" i="52"/>
  <c r="Q232" i="52"/>
  <c r="Q240" i="52" s="1"/>
  <c r="P232" i="52"/>
  <c r="O232" i="52"/>
  <c r="K232" i="52"/>
  <c r="K240" i="52" s="1"/>
  <c r="J232" i="52"/>
  <c r="I232" i="52"/>
  <c r="H232" i="52"/>
  <c r="H240" i="52" s="1"/>
  <c r="G232" i="52"/>
  <c r="F232" i="52"/>
  <c r="E232" i="52"/>
  <c r="D232" i="52"/>
  <c r="D240" i="52" s="1"/>
  <c r="BD231" i="52"/>
  <c r="BC231" i="52"/>
  <c r="AZ231" i="52"/>
  <c r="AY231" i="52"/>
  <c r="AN231" i="52"/>
  <c r="AI231" i="52"/>
  <c r="AH231" i="52"/>
  <c r="L231" i="52"/>
  <c r="BD230" i="52"/>
  <c r="BC230" i="52"/>
  <c r="AZ230" i="52"/>
  <c r="AY230" i="52"/>
  <c r="AN230" i="52"/>
  <c r="AI230" i="52"/>
  <c r="AH230" i="52"/>
  <c r="L230" i="52"/>
  <c r="BD229" i="52"/>
  <c r="BC229" i="52"/>
  <c r="AZ229" i="52"/>
  <c r="AY229" i="52"/>
  <c r="AN229" i="52"/>
  <c r="AI229" i="52"/>
  <c r="AH229" i="52"/>
  <c r="L229" i="52"/>
  <c r="BD228" i="52"/>
  <c r="BC228" i="52"/>
  <c r="AZ228" i="52"/>
  <c r="AY228" i="52"/>
  <c r="AN228" i="52"/>
  <c r="AI228" i="52"/>
  <c r="AH228" i="52"/>
  <c r="L228" i="52"/>
  <c r="BD225" i="52"/>
  <c r="BC225" i="52"/>
  <c r="AZ225" i="52"/>
  <c r="AY225" i="52"/>
  <c r="AN225" i="52"/>
  <c r="AI225" i="52"/>
  <c r="AH225" i="52"/>
  <c r="L225" i="52"/>
  <c r="C221" i="52"/>
  <c r="BD215" i="52"/>
  <c r="BC215" i="52"/>
  <c r="AZ215" i="52"/>
  <c r="AY215" i="52"/>
  <c r="AN215" i="52"/>
  <c r="AI215" i="52"/>
  <c r="AH215" i="52"/>
  <c r="L215" i="52"/>
  <c r="BD210" i="52"/>
  <c r="BC210" i="52"/>
  <c r="AZ210" i="52"/>
  <c r="AY210" i="52"/>
  <c r="AN210" i="52"/>
  <c r="AI210" i="52"/>
  <c r="AH210" i="52"/>
  <c r="L210" i="52"/>
  <c r="AM204" i="52"/>
  <c r="AL204" i="52"/>
  <c r="AK204" i="52"/>
  <c r="AG204" i="52"/>
  <c r="AF204" i="52"/>
  <c r="AE204" i="52"/>
  <c r="AD204" i="52"/>
  <c r="AC204" i="52"/>
  <c r="Z204" i="52"/>
  <c r="Y204" i="52"/>
  <c r="V204" i="52"/>
  <c r="U204" i="52"/>
  <c r="T204" i="52"/>
  <c r="S204" i="52"/>
  <c r="R204" i="52"/>
  <c r="Q204" i="52"/>
  <c r="P204" i="52"/>
  <c r="O204" i="52"/>
  <c r="K204" i="52"/>
  <c r="J204" i="52"/>
  <c r="I204" i="52"/>
  <c r="H204" i="52"/>
  <c r="G204" i="52"/>
  <c r="F204" i="52"/>
  <c r="E204" i="52"/>
  <c r="D204" i="52"/>
  <c r="BD203" i="52"/>
  <c r="BC203" i="52"/>
  <c r="AZ203" i="52"/>
  <c r="AY203" i="52"/>
  <c r="AN203" i="52"/>
  <c r="AI203" i="52"/>
  <c r="AH203" i="52"/>
  <c r="L203" i="52"/>
  <c r="BD202" i="52"/>
  <c r="BC202" i="52"/>
  <c r="AZ202" i="52"/>
  <c r="AY202" i="52"/>
  <c r="AN202" i="52"/>
  <c r="AI202" i="52"/>
  <c r="AH202" i="52"/>
  <c r="L202" i="52"/>
  <c r="AM200" i="52"/>
  <c r="AL200" i="52"/>
  <c r="AK200" i="52"/>
  <c r="AG200" i="52"/>
  <c r="AF200" i="52"/>
  <c r="AE200" i="52"/>
  <c r="AE206" i="52" s="1"/>
  <c r="AD200" i="52"/>
  <c r="AC200" i="52"/>
  <c r="Z200" i="52"/>
  <c r="Y200" i="52"/>
  <c r="V200" i="52"/>
  <c r="U200" i="52"/>
  <c r="T200" i="52"/>
  <c r="S200" i="52"/>
  <c r="R200" i="52"/>
  <c r="Q200" i="52"/>
  <c r="P200" i="52"/>
  <c r="O200" i="52"/>
  <c r="K200" i="52"/>
  <c r="K206" i="52" s="1"/>
  <c r="J200" i="52"/>
  <c r="I200" i="52"/>
  <c r="H200" i="52"/>
  <c r="G200" i="52"/>
  <c r="G206" i="52" s="1"/>
  <c r="F200" i="52"/>
  <c r="E200" i="52"/>
  <c r="D200" i="52"/>
  <c r="BD199" i="52"/>
  <c r="BC199" i="52"/>
  <c r="AZ199" i="52"/>
  <c r="AY199" i="52"/>
  <c r="AN199" i="52"/>
  <c r="AI199" i="52"/>
  <c r="AH199" i="52"/>
  <c r="L199" i="52"/>
  <c r="BD198" i="52"/>
  <c r="BC198" i="52"/>
  <c r="AZ198" i="52"/>
  <c r="AY198" i="52"/>
  <c r="AN198" i="52"/>
  <c r="AI198" i="52"/>
  <c r="AH198" i="52"/>
  <c r="L198" i="52"/>
  <c r="BD197" i="52"/>
  <c r="BC197" i="52"/>
  <c r="AZ197" i="52"/>
  <c r="AY197" i="52"/>
  <c r="AN197" i="52"/>
  <c r="AI197" i="52"/>
  <c r="AH197" i="52"/>
  <c r="L197" i="52"/>
  <c r="AM191" i="52"/>
  <c r="AL191" i="52"/>
  <c r="AK191" i="52"/>
  <c r="AG191" i="52"/>
  <c r="AF191" i="52"/>
  <c r="AE191" i="52"/>
  <c r="AD191" i="52"/>
  <c r="AC191" i="52"/>
  <c r="Z191" i="52"/>
  <c r="Y191" i="52"/>
  <c r="V191" i="52"/>
  <c r="U191" i="52"/>
  <c r="T191" i="52"/>
  <c r="S191" i="52"/>
  <c r="R191" i="52"/>
  <c r="Q191" i="52"/>
  <c r="P191" i="52"/>
  <c r="O191" i="52"/>
  <c r="K191" i="52"/>
  <c r="J191" i="52"/>
  <c r="I191" i="52"/>
  <c r="H191" i="52"/>
  <c r="G191" i="52"/>
  <c r="F191" i="52"/>
  <c r="E191" i="52"/>
  <c r="D191" i="52"/>
  <c r="BD190" i="52"/>
  <c r="BC190" i="52"/>
  <c r="AZ190" i="52"/>
  <c r="AY190" i="52"/>
  <c r="AN190" i="52"/>
  <c r="AI190" i="52"/>
  <c r="AH190" i="52"/>
  <c r="L190" i="52"/>
  <c r="BD189" i="52"/>
  <c r="BC189" i="52"/>
  <c r="AZ189" i="52"/>
  <c r="AY189" i="52"/>
  <c r="AN189" i="52"/>
  <c r="AI189" i="52"/>
  <c r="AH189" i="52"/>
  <c r="L189" i="52"/>
  <c r="BD188" i="52"/>
  <c r="BC188" i="52"/>
  <c r="AZ188" i="52"/>
  <c r="AY188" i="52"/>
  <c r="AN188" i="52"/>
  <c r="AI188" i="52"/>
  <c r="AH188" i="52"/>
  <c r="BD187" i="52"/>
  <c r="BC187" i="52"/>
  <c r="AZ187" i="52"/>
  <c r="AY187" i="52"/>
  <c r="AN187" i="52"/>
  <c r="AI187" i="52"/>
  <c r="AH187" i="52"/>
  <c r="L187" i="52"/>
  <c r="AM185" i="52"/>
  <c r="AM193" i="52" s="1"/>
  <c r="AL185" i="52"/>
  <c r="AL193" i="52" s="1"/>
  <c r="AK185" i="52"/>
  <c r="AG185" i="52"/>
  <c r="AF185" i="52"/>
  <c r="AE185" i="52"/>
  <c r="AE193" i="52" s="1"/>
  <c r="AD185" i="52"/>
  <c r="AC185" i="52"/>
  <c r="Z185" i="52"/>
  <c r="Z193" i="52" s="1"/>
  <c r="Y185" i="52"/>
  <c r="Y193" i="52" s="1"/>
  <c r="V185" i="52"/>
  <c r="V193" i="52" s="1"/>
  <c r="U185" i="52"/>
  <c r="T185" i="52"/>
  <c r="T193" i="52" s="1"/>
  <c r="S185" i="52"/>
  <c r="S193" i="52" s="1"/>
  <c r="R185" i="52"/>
  <c r="R193" i="52" s="1"/>
  <c r="Q185" i="52"/>
  <c r="P185" i="52"/>
  <c r="O185" i="52"/>
  <c r="O193" i="52" s="1"/>
  <c r="K185" i="52"/>
  <c r="K193" i="52" s="1"/>
  <c r="J185" i="52"/>
  <c r="I185" i="52"/>
  <c r="I193" i="52" s="1"/>
  <c r="H185" i="52"/>
  <c r="H193" i="52" s="1"/>
  <c r="G185" i="52"/>
  <c r="G193" i="52" s="1"/>
  <c r="F185" i="52"/>
  <c r="E185" i="52"/>
  <c r="E193" i="52" s="1"/>
  <c r="D185" i="52"/>
  <c r="D193" i="52" s="1"/>
  <c r="BD184" i="52"/>
  <c r="BC184" i="52"/>
  <c r="AZ184" i="52"/>
  <c r="AY184" i="52"/>
  <c r="AN184" i="52"/>
  <c r="AI184" i="52"/>
  <c r="AH184" i="52"/>
  <c r="L184" i="52"/>
  <c r="BD183" i="52"/>
  <c r="BC183" i="52"/>
  <c r="AZ183" i="52"/>
  <c r="AY183" i="52"/>
  <c r="AN183" i="52"/>
  <c r="AI183" i="52"/>
  <c r="AH183" i="52"/>
  <c r="L183" i="52"/>
  <c r="BD182" i="52"/>
  <c r="BC182" i="52"/>
  <c r="AZ182" i="52"/>
  <c r="AY182" i="52"/>
  <c r="AN182" i="52"/>
  <c r="AI182" i="52"/>
  <c r="AH182" i="52"/>
  <c r="L182" i="52"/>
  <c r="AM176" i="52"/>
  <c r="AL176" i="52"/>
  <c r="AK176" i="52"/>
  <c r="AG176" i="52"/>
  <c r="AF176" i="52"/>
  <c r="AE176" i="52"/>
  <c r="AD176" i="52"/>
  <c r="AC176" i="52"/>
  <c r="Z176" i="52"/>
  <c r="Y176" i="52"/>
  <c r="V176" i="52"/>
  <c r="U176" i="52"/>
  <c r="T176" i="52"/>
  <c r="S176" i="52"/>
  <c r="R176" i="52"/>
  <c r="Q176" i="52"/>
  <c r="P176" i="52"/>
  <c r="O176" i="52"/>
  <c r="K176" i="52"/>
  <c r="J176" i="52"/>
  <c r="I176" i="52"/>
  <c r="H176" i="52"/>
  <c r="G176" i="52"/>
  <c r="F176" i="52"/>
  <c r="E176" i="52"/>
  <c r="D176" i="52"/>
  <c r="BD175" i="52"/>
  <c r="BC175" i="52"/>
  <c r="AZ175" i="52"/>
  <c r="AY175" i="52"/>
  <c r="AN175" i="52"/>
  <c r="AI175" i="52"/>
  <c r="AH175" i="52"/>
  <c r="L175" i="52"/>
  <c r="BD174" i="52"/>
  <c r="BC174" i="52"/>
  <c r="AZ174" i="52"/>
  <c r="AY174" i="52"/>
  <c r="AN174" i="52"/>
  <c r="AI174" i="52"/>
  <c r="AH174" i="52"/>
  <c r="L174" i="52"/>
  <c r="BD173" i="52"/>
  <c r="BC173" i="52"/>
  <c r="AZ173" i="52"/>
  <c r="AY173" i="52"/>
  <c r="AN173" i="52"/>
  <c r="AI173" i="52"/>
  <c r="AH173" i="52"/>
  <c r="L173" i="52"/>
  <c r="BD172" i="52"/>
  <c r="BC172" i="52"/>
  <c r="AZ172" i="52"/>
  <c r="AY172" i="52"/>
  <c r="AN172" i="52"/>
  <c r="AI172" i="52"/>
  <c r="AH172" i="52"/>
  <c r="L172" i="52"/>
  <c r="AM170" i="52"/>
  <c r="AL170" i="52"/>
  <c r="AK170" i="52"/>
  <c r="BC170" i="52" s="1"/>
  <c r="AG170" i="52"/>
  <c r="AF170" i="52"/>
  <c r="AE170" i="52"/>
  <c r="AD170" i="52"/>
  <c r="AC170" i="52"/>
  <c r="Z170" i="52"/>
  <c r="Y170" i="52"/>
  <c r="V170" i="52"/>
  <c r="U170" i="52"/>
  <c r="T170" i="52"/>
  <c r="S170" i="52"/>
  <c r="R170" i="52"/>
  <c r="Q170" i="52"/>
  <c r="P170" i="52"/>
  <c r="O170" i="52"/>
  <c r="K170" i="52"/>
  <c r="J170" i="52"/>
  <c r="I170" i="52"/>
  <c r="H170" i="52"/>
  <c r="G170" i="52"/>
  <c r="F170" i="52"/>
  <c r="E170" i="52"/>
  <c r="D170" i="52"/>
  <c r="BD169" i="52"/>
  <c r="BC169" i="52"/>
  <c r="AZ169" i="52"/>
  <c r="AY169" i="52"/>
  <c r="AN169" i="52"/>
  <c r="AI169" i="52"/>
  <c r="AH169" i="52"/>
  <c r="L169" i="52"/>
  <c r="BD168" i="52"/>
  <c r="BC168" i="52"/>
  <c r="AZ168" i="52"/>
  <c r="AY168" i="52"/>
  <c r="AN168" i="52"/>
  <c r="AI168" i="52"/>
  <c r="AH168" i="52"/>
  <c r="L168" i="52"/>
  <c r="BD167" i="52"/>
  <c r="BC167" i="52"/>
  <c r="AZ167" i="52"/>
  <c r="AY167" i="52"/>
  <c r="AN167" i="52"/>
  <c r="AI167" i="52"/>
  <c r="AH167" i="52"/>
  <c r="L167" i="52"/>
  <c r="BD166" i="52"/>
  <c r="BC166" i="52"/>
  <c r="AZ166" i="52"/>
  <c r="AY166" i="52"/>
  <c r="AN166" i="52"/>
  <c r="AI166" i="52"/>
  <c r="AH166" i="52"/>
  <c r="L166" i="52"/>
  <c r="BD165" i="52"/>
  <c r="BC165" i="52"/>
  <c r="AZ165" i="52"/>
  <c r="AY165" i="52"/>
  <c r="AN165" i="52"/>
  <c r="AI165" i="52"/>
  <c r="AH165" i="52"/>
  <c r="L165" i="52"/>
  <c r="C160" i="52"/>
  <c r="AM156" i="52"/>
  <c r="AL156" i="52"/>
  <c r="AK156" i="52"/>
  <c r="AG156" i="52"/>
  <c r="AF156" i="52"/>
  <c r="AE156" i="52"/>
  <c r="AD156" i="52"/>
  <c r="AC156" i="52"/>
  <c r="Z156" i="52"/>
  <c r="Y156" i="52"/>
  <c r="V156" i="52"/>
  <c r="U156" i="52"/>
  <c r="T156" i="52"/>
  <c r="S156" i="52"/>
  <c r="R156" i="52"/>
  <c r="Q156" i="52"/>
  <c r="P156" i="52"/>
  <c r="O156" i="52"/>
  <c r="K156" i="52"/>
  <c r="J156" i="52"/>
  <c r="I156" i="52"/>
  <c r="H156" i="52"/>
  <c r="G156" i="52"/>
  <c r="F156" i="52"/>
  <c r="E156" i="52"/>
  <c r="D156" i="52"/>
  <c r="BD154" i="52"/>
  <c r="BC154" i="52"/>
  <c r="AZ154" i="52"/>
  <c r="AY154" i="52"/>
  <c r="AN154" i="52"/>
  <c r="AI154" i="52"/>
  <c r="AH154" i="52"/>
  <c r="L154" i="52"/>
  <c r="BD153" i="52"/>
  <c r="BC153" i="52"/>
  <c r="AZ153" i="52"/>
  <c r="AY153" i="52"/>
  <c r="AN153" i="52"/>
  <c r="AI153" i="52"/>
  <c r="AH153" i="52"/>
  <c r="BD152" i="52"/>
  <c r="BC152" i="52"/>
  <c r="AZ152" i="52"/>
  <c r="AY152" i="52"/>
  <c r="AN152" i="52"/>
  <c r="AI152" i="52"/>
  <c r="AH152" i="52"/>
  <c r="L152" i="52"/>
  <c r="BD151" i="52"/>
  <c r="BC151" i="52"/>
  <c r="AZ151" i="52"/>
  <c r="AY151" i="52"/>
  <c r="AN151" i="52"/>
  <c r="AI151" i="52"/>
  <c r="AH151" i="52"/>
  <c r="L151" i="52"/>
  <c r="BD149" i="52"/>
  <c r="BC149" i="52"/>
  <c r="AZ149" i="52"/>
  <c r="AY149" i="52"/>
  <c r="AN149" i="52"/>
  <c r="AI149" i="52"/>
  <c r="AH149" i="52"/>
  <c r="L149" i="52"/>
  <c r="C145" i="52"/>
  <c r="BD141" i="52"/>
  <c r="BC141" i="52"/>
  <c r="AZ141" i="52"/>
  <c r="AY141" i="52"/>
  <c r="AN141" i="52"/>
  <c r="AI141" i="52"/>
  <c r="AH141" i="52"/>
  <c r="L141" i="52"/>
  <c r="BD140" i="52"/>
  <c r="BC140" i="52"/>
  <c r="AZ140" i="52"/>
  <c r="AY140" i="52"/>
  <c r="AN140" i="52"/>
  <c r="AI140" i="52"/>
  <c r="AH140" i="52"/>
  <c r="L140" i="52"/>
  <c r="BD138" i="52"/>
  <c r="BC138" i="52"/>
  <c r="AZ138" i="52"/>
  <c r="AY138" i="52"/>
  <c r="AN138" i="52"/>
  <c r="AI138" i="52"/>
  <c r="AH138" i="52"/>
  <c r="L138" i="52"/>
  <c r="C137" i="52"/>
  <c r="AM134" i="52"/>
  <c r="AL134" i="52"/>
  <c r="AK134" i="52"/>
  <c r="AG134" i="52"/>
  <c r="AF134" i="52"/>
  <c r="AE134" i="52"/>
  <c r="AD134" i="52"/>
  <c r="AC134" i="52"/>
  <c r="Z134" i="52"/>
  <c r="Y134" i="52"/>
  <c r="V134" i="52"/>
  <c r="U134" i="52"/>
  <c r="T134" i="52"/>
  <c r="S134" i="52"/>
  <c r="R134" i="52"/>
  <c r="Q134" i="52"/>
  <c r="P134" i="52"/>
  <c r="O134" i="52"/>
  <c r="K134" i="52"/>
  <c r="J134" i="52"/>
  <c r="I134" i="52"/>
  <c r="H134" i="52"/>
  <c r="G134" i="52"/>
  <c r="F134" i="52"/>
  <c r="E134" i="52"/>
  <c r="D134" i="52"/>
  <c r="BD133" i="52"/>
  <c r="BC133" i="52"/>
  <c r="AZ133" i="52"/>
  <c r="AY133" i="52"/>
  <c r="AN133" i="52"/>
  <c r="AI133" i="52"/>
  <c r="AH133" i="52"/>
  <c r="L133" i="52"/>
  <c r="BD132" i="52"/>
  <c r="BC132" i="52"/>
  <c r="AZ132" i="52"/>
  <c r="AY132" i="52"/>
  <c r="AN132" i="52"/>
  <c r="AI132" i="52"/>
  <c r="AH132" i="52"/>
  <c r="L132" i="52"/>
  <c r="BD131" i="52"/>
  <c r="BC131" i="52"/>
  <c r="AZ131" i="52"/>
  <c r="AY131" i="52"/>
  <c r="AN131" i="52"/>
  <c r="AI131" i="52"/>
  <c r="AH131" i="52"/>
  <c r="L131" i="52"/>
  <c r="BD130" i="52"/>
  <c r="BC130" i="52"/>
  <c r="AZ130" i="52"/>
  <c r="AY130" i="52"/>
  <c r="AN130" i="52"/>
  <c r="AI130" i="52"/>
  <c r="AH130" i="52"/>
  <c r="L130" i="52"/>
  <c r="BD126" i="52"/>
  <c r="AM125" i="52"/>
  <c r="AL125" i="52"/>
  <c r="AK125" i="52"/>
  <c r="AG125" i="52"/>
  <c r="AG383" i="52" s="1"/>
  <c r="AF125" i="52"/>
  <c r="AE125" i="52"/>
  <c r="AE383" i="52" s="1"/>
  <c r="AD125" i="52"/>
  <c r="AB383" i="52"/>
  <c r="AC125" i="52"/>
  <c r="AC383" i="52" s="1"/>
  <c r="Z125" i="52"/>
  <c r="Z383" i="52" s="1"/>
  <c r="Y125" i="52"/>
  <c r="Y383" i="52" s="1"/>
  <c r="V125" i="52"/>
  <c r="V383" i="52" s="1"/>
  <c r="U125" i="52"/>
  <c r="U383" i="52" s="1"/>
  <c r="T125" i="52"/>
  <c r="S125" i="52"/>
  <c r="S383" i="52" s="1"/>
  <c r="R125" i="52"/>
  <c r="R383" i="52" s="1"/>
  <c r="Q125" i="52"/>
  <c r="Q383" i="52" s="1"/>
  <c r="P125" i="52"/>
  <c r="O125" i="52"/>
  <c r="O383" i="52" s="1"/>
  <c r="N383" i="52"/>
  <c r="M383" i="52"/>
  <c r="K125" i="52"/>
  <c r="J125" i="52"/>
  <c r="I125" i="52"/>
  <c r="H125" i="52"/>
  <c r="G125" i="52"/>
  <c r="F125" i="52"/>
  <c r="E125" i="52"/>
  <c r="D125" i="52"/>
  <c r="BD124" i="52"/>
  <c r="BC124" i="52"/>
  <c r="AZ124" i="52"/>
  <c r="AY124" i="52"/>
  <c r="AN124" i="52"/>
  <c r="AI124" i="52"/>
  <c r="AH124" i="52"/>
  <c r="L124" i="52"/>
  <c r="BD123" i="52"/>
  <c r="BC123" i="52"/>
  <c r="AZ123" i="52"/>
  <c r="AY123" i="52"/>
  <c r="AN123" i="52"/>
  <c r="AI123" i="52"/>
  <c r="L123" i="52"/>
  <c r="BD122" i="52"/>
  <c r="BC122" i="52"/>
  <c r="AZ122" i="52"/>
  <c r="AY122" i="52"/>
  <c r="AU382" i="52"/>
  <c r="AN122" i="52"/>
  <c r="AJ382" i="52"/>
  <c r="AI122" i="52"/>
  <c r="AH122" i="52"/>
  <c r="AH382" i="52" s="1"/>
  <c r="L122" i="52"/>
  <c r="BD118" i="52"/>
  <c r="BC118" i="52"/>
  <c r="AZ118" i="52"/>
  <c r="AY118" i="52"/>
  <c r="AN118" i="52"/>
  <c r="AI118" i="52"/>
  <c r="AH118" i="52"/>
  <c r="L118" i="52"/>
  <c r="BD117" i="52"/>
  <c r="BC117" i="52"/>
  <c r="AZ117" i="52"/>
  <c r="AY117" i="52"/>
  <c r="AN117" i="52"/>
  <c r="AI117" i="52"/>
  <c r="AH117" i="52"/>
  <c r="L117" i="52"/>
  <c r="BD116" i="52"/>
  <c r="BC116" i="52"/>
  <c r="AZ116" i="52"/>
  <c r="AY116" i="52"/>
  <c r="AN116" i="52"/>
  <c r="AI116" i="52"/>
  <c r="AH116" i="52"/>
  <c r="AM115" i="52"/>
  <c r="AM119" i="52" s="1"/>
  <c r="AL115" i="52"/>
  <c r="AL119" i="52" s="1"/>
  <c r="AK115" i="52"/>
  <c r="AG115" i="52"/>
  <c r="AG119" i="52" s="1"/>
  <c r="AF115" i="52"/>
  <c r="AE115" i="52"/>
  <c r="AE119" i="52" s="1"/>
  <c r="AD115" i="52"/>
  <c r="AC115" i="52"/>
  <c r="AC119" i="52" s="1"/>
  <c r="Z115" i="52"/>
  <c r="Z119" i="52" s="1"/>
  <c r="Y115" i="52"/>
  <c r="Y119" i="52" s="1"/>
  <c r="V115" i="52"/>
  <c r="V119" i="52" s="1"/>
  <c r="U115" i="52"/>
  <c r="U119" i="52" s="1"/>
  <c r="T115" i="52"/>
  <c r="T119" i="52" s="1"/>
  <c r="S115" i="52"/>
  <c r="S119" i="52" s="1"/>
  <c r="R115" i="52"/>
  <c r="R119" i="52" s="1"/>
  <c r="Q115" i="52"/>
  <c r="Q119" i="52" s="1"/>
  <c r="P115" i="52"/>
  <c r="O115" i="52"/>
  <c r="O119" i="52" s="1"/>
  <c r="K115" i="52"/>
  <c r="K119" i="52" s="1"/>
  <c r="J115" i="52"/>
  <c r="J119" i="52" s="1"/>
  <c r="I115" i="52"/>
  <c r="I119" i="52" s="1"/>
  <c r="H115" i="52"/>
  <c r="H119" i="52" s="1"/>
  <c r="G115" i="52"/>
  <c r="G119" i="52" s="1"/>
  <c r="F115" i="52"/>
  <c r="F119" i="52" s="1"/>
  <c r="E115" i="52"/>
  <c r="E119" i="52" s="1"/>
  <c r="D115" i="52"/>
  <c r="D119" i="52" s="1"/>
  <c r="BD114" i="52"/>
  <c r="BC114" i="52"/>
  <c r="AZ114" i="52"/>
  <c r="AY114" i="52"/>
  <c r="AN114" i="52"/>
  <c r="AI114" i="52"/>
  <c r="AH114" i="52"/>
  <c r="L114" i="52"/>
  <c r="BD113" i="52"/>
  <c r="BC113" i="52"/>
  <c r="AZ113" i="52"/>
  <c r="AY113" i="52"/>
  <c r="AN113" i="52"/>
  <c r="AI113" i="52"/>
  <c r="AH113" i="52"/>
  <c r="L113" i="52"/>
  <c r="AM110" i="52"/>
  <c r="AL110" i="52"/>
  <c r="AK110" i="52"/>
  <c r="AG110" i="52"/>
  <c r="AF110" i="52"/>
  <c r="AE110" i="52"/>
  <c r="AD110" i="52"/>
  <c r="AC110" i="52"/>
  <c r="Z110" i="52"/>
  <c r="Y110" i="52"/>
  <c r="V110" i="52"/>
  <c r="U110" i="52"/>
  <c r="T110" i="52"/>
  <c r="S110" i="52"/>
  <c r="R110" i="52"/>
  <c r="Q110" i="52"/>
  <c r="P110" i="52"/>
  <c r="O110" i="52"/>
  <c r="K110" i="52"/>
  <c r="J110" i="52"/>
  <c r="I110" i="52"/>
  <c r="H110" i="52"/>
  <c r="G110" i="52"/>
  <c r="F110" i="52"/>
  <c r="E110" i="52"/>
  <c r="D110" i="52"/>
  <c r="BD109" i="52"/>
  <c r="BC109" i="52"/>
  <c r="AZ109" i="52"/>
  <c r="AY109" i="52"/>
  <c r="AN109" i="52"/>
  <c r="AI109" i="52"/>
  <c r="AH109" i="52"/>
  <c r="L109" i="52"/>
  <c r="BD108" i="52"/>
  <c r="BC108" i="52"/>
  <c r="AZ108" i="52"/>
  <c r="AY108" i="52"/>
  <c r="AN108" i="52"/>
  <c r="AI108" i="52"/>
  <c r="AH108" i="52"/>
  <c r="L108" i="52"/>
  <c r="BD107" i="52"/>
  <c r="BC107" i="52"/>
  <c r="AZ107" i="52"/>
  <c r="AY107" i="52"/>
  <c r="AN107" i="52"/>
  <c r="AI107" i="52"/>
  <c r="AH107" i="52"/>
  <c r="L107" i="52"/>
  <c r="BD106" i="52"/>
  <c r="BC106" i="52"/>
  <c r="AZ106" i="52"/>
  <c r="AY106" i="52"/>
  <c r="AN106" i="52"/>
  <c r="AI106" i="52"/>
  <c r="AH106" i="52"/>
  <c r="L106" i="52"/>
  <c r="BD105" i="52"/>
  <c r="BC105" i="52"/>
  <c r="AZ105" i="52"/>
  <c r="AY105" i="52"/>
  <c r="AN105" i="52"/>
  <c r="AI105" i="52"/>
  <c r="AH105" i="52"/>
  <c r="L105" i="52"/>
  <c r="BD101" i="52"/>
  <c r="AZ100" i="52"/>
  <c r="AM100" i="52"/>
  <c r="AL100" i="52"/>
  <c r="AK100" i="52"/>
  <c r="AI100" i="52"/>
  <c r="AH100" i="52"/>
  <c r="AG100" i="52"/>
  <c r="AF100" i="52"/>
  <c r="AE100" i="52"/>
  <c r="AD100" i="52"/>
  <c r="AC100" i="52"/>
  <c r="Z100" i="52"/>
  <c r="Y100" i="52"/>
  <c r="X100" i="52"/>
  <c r="W100" i="52"/>
  <c r="V100" i="52"/>
  <c r="U100" i="52"/>
  <c r="T100" i="52"/>
  <c r="S100" i="52"/>
  <c r="R100" i="52"/>
  <c r="Q100" i="52"/>
  <c r="P100" i="52"/>
  <c r="O100" i="52"/>
  <c r="K100" i="52"/>
  <c r="J100" i="52"/>
  <c r="I100" i="52"/>
  <c r="H100" i="52"/>
  <c r="G100" i="52"/>
  <c r="F100" i="52"/>
  <c r="E100" i="52"/>
  <c r="D100" i="52"/>
  <c r="BD99" i="52"/>
  <c r="BC99" i="52"/>
  <c r="AZ99" i="52"/>
  <c r="AY99" i="52"/>
  <c r="AN99" i="52"/>
  <c r="AI99" i="52"/>
  <c r="AH99" i="52"/>
  <c r="L99" i="52"/>
  <c r="BD98" i="52"/>
  <c r="BC98" i="52"/>
  <c r="AZ98" i="52"/>
  <c r="AY98" i="52"/>
  <c r="AN98" i="52"/>
  <c r="AI98" i="52"/>
  <c r="AH98" i="52"/>
  <c r="L98" i="52"/>
  <c r="BD97" i="52"/>
  <c r="BC97" i="52"/>
  <c r="AZ97" i="52"/>
  <c r="AY97" i="52"/>
  <c r="AN97" i="52"/>
  <c r="AI97" i="52"/>
  <c r="AH97" i="52"/>
  <c r="L97" i="52"/>
  <c r="BD96" i="52"/>
  <c r="BC96" i="52"/>
  <c r="AZ96" i="52"/>
  <c r="AY96" i="52"/>
  <c r="AN96" i="52"/>
  <c r="AI96" i="52"/>
  <c r="AH96" i="52"/>
  <c r="L96" i="52"/>
  <c r="BD95" i="52"/>
  <c r="BC95" i="52"/>
  <c r="AZ95" i="52"/>
  <c r="AY95" i="52"/>
  <c r="AN95" i="52"/>
  <c r="AI95" i="52"/>
  <c r="AH95" i="52"/>
  <c r="L95" i="52"/>
  <c r="BD94" i="52"/>
  <c r="BC94" i="52"/>
  <c r="AZ94" i="52"/>
  <c r="AY94" i="52"/>
  <c r="AN94" i="52"/>
  <c r="AI94" i="52"/>
  <c r="AH94" i="52"/>
  <c r="L94" i="52"/>
  <c r="BD93" i="52"/>
  <c r="BC93" i="52"/>
  <c r="AZ93" i="52"/>
  <c r="AY93" i="52"/>
  <c r="AN93" i="52"/>
  <c r="AI93" i="52"/>
  <c r="AH93" i="52"/>
  <c r="L93" i="52"/>
  <c r="BD92" i="52"/>
  <c r="BC92" i="52"/>
  <c r="AZ92" i="52"/>
  <c r="AY92" i="52"/>
  <c r="AN92" i="52"/>
  <c r="AI92" i="52"/>
  <c r="AH92" i="52"/>
  <c r="L92" i="52"/>
  <c r="BD91" i="52"/>
  <c r="BC91" i="52"/>
  <c r="AZ91" i="52"/>
  <c r="AY91" i="52"/>
  <c r="AN91" i="52"/>
  <c r="AI91" i="52"/>
  <c r="AH91" i="52"/>
  <c r="AM88" i="52"/>
  <c r="AL88" i="52"/>
  <c r="AK88" i="52"/>
  <c r="AG88" i="52"/>
  <c r="AF88" i="52"/>
  <c r="AE88" i="52"/>
  <c r="AD88" i="52"/>
  <c r="AC88" i="52"/>
  <c r="Z88" i="52"/>
  <c r="Y88" i="52"/>
  <c r="V88" i="52"/>
  <c r="U88" i="52"/>
  <c r="T88" i="52"/>
  <c r="S88" i="52"/>
  <c r="R88" i="52"/>
  <c r="Q88" i="52"/>
  <c r="P88" i="52"/>
  <c r="O88" i="52"/>
  <c r="K88" i="52"/>
  <c r="J88" i="52"/>
  <c r="I88" i="52"/>
  <c r="H88" i="52"/>
  <c r="G88" i="52"/>
  <c r="F88" i="52"/>
  <c r="E88" i="52"/>
  <c r="D88" i="52"/>
  <c r="BD87" i="52"/>
  <c r="BC87" i="52"/>
  <c r="AZ87" i="52"/>
  <c r="AY87" i="52"/>
  <c r="AN87" i="52"/>
  <c r="AI87" i="52"/>
  <c r="AH87" i="52"/>
  <c r="L87" i="52"/>
  <c r="BD86" i="52"/>
  <c r="BC86" i="52"/>
  <c r="AZ86" i="52"/>
  <c r="AY86" i="52"/>
  <c r="AN86" i="52"/>
  <c r="AI86" i="52"/>
  <c r="AH86" i="52"/>
  <c r="L86" i="52"/>
  <c r="BD85" i="52"/>
  <c r="BC85" i="52"/>
  <c r="AZ85" i="52"/>
  <c r="AY85" i="52"/>
  <c r="AN85" i="52"/>
  <c r="AI85" i="52"/>
  <c r="AH85" i="52"/>
  <c r="L85" i="52"/>
  <c r="BD84" i="52"/>
  <c r="BC84" i="52"/>
  <c r="AZ84" i="52"/>
  <c r="AY84" i="52"/>
  <c r="AN84" i="52"/>
  <c r="AI84" i="52"/>
  <c r="AH84" i="52"/>
  <c r="L84" i="52"/>
  <c r="BD83" i="52"/>
  <c r="BC83" i="52"/>
  <c r="AZ83" i="52"/>
  <c r="AY83" i="52"/>
  <c r="AN83" i="52"/>
  <c r="AI83" i="52"/>
  <c r="AH83" i="52"/>
  <c r="L83" i="52"/>
  <c r="BD82" i="52"/>
  <c r="BC82" i="52"/>
  <c r="AZ82" i="52"/>
  <c r="AY82" i="52"/>
  <c r="AN82" i="52"/>
  <c r="AI82" i="52"/>
  <c r="AH82" i="52"/>
  <c r="L82" i="52"/>
  <c r="BD81" i="52"/>
  <c r="BC81" i="52"/>
  <c r="AZ81" i="52"/>
  <c r="AY81" i="52"/>
  <c r="AN81" i="52"/>
  <c r="AI81" i="52"/>
  <c r="AH81" i="52"/>
  <c r="L81" i="52"/>
  <c r="AM77" i="52"/>
  <c r="AL77" i="52"/>
  <c r="AK77" i="52"/>
  <c r="AG77" i="52"/>
  <c r="AF77" i="52"/>
  <c r="AE77" i="52"/>
  <c r="AD77" i="52"/>
  <c r="AC77" i="52"/>
  <c r="Z77" i="52"/>
  <c r="Y77" i="52"/>
  <c r="V77" i="52"/>
  <c r="U77" i="52"/>
  <c r="T77" i="52"/>
  <c r="S77" i="52"/>
  <c r="R77" i="52"/>
  <c r="Q77" i="52"/>
  <c r="P77" i="52"/>
  <c r="O77" i="52"/>
  <c r="K77" i="52"/>
  <c r="J77" i="52"/>
  <c r="I77" i="52"/>
  <c r="H77" i="52"/>
  <c r="G77" i="52"/>
  <c r="F77" i="52"/>
  <c r="E77" i="52"/>
  <c r="D77" i="52"/>
  <c r="C75" i="52"/>
  <c r="BD67" i="52"/>
  <c r="BC67" i="52"/>
  <c r="AZ67" i="52"/>
  <c r="AY67" i="52"/>
  <c r="AN67" i="52"/>
  <c r="AI67" i="52"/>
  <c r="AH67" i="52"/>
  <c r="L67" i="52"/>
  <c r="AM60" i="52"/>
  <c r="AL60" i="52"/>
  <c r="AK60" i="52"/>
  <c r="AG60" i="52"/>
  <c r="AF60" i="52"/>
  <c r="AE60" i="52"/>
  <c r="AD60" i="52"/>
  <c r="AC60" i="52"/>
  <c r="Z60" i="52"/>
  <c r="Y60" i="52"/>
  <c r="V60" i="52"/>
  <c r="U60" i="52"/>
  <c r="T60" i="52"/>
  <c r="S60" i="52"/>
  <c r="R60" i="52"/>
  <c r="Q60" i="52"/>
  <c r="P60" i="52"/>
  <c r="O60" i="52"/>
  <c r="K60" i="52"/>
  <c r="J60" i="52"/>
  <c r="I60" i="52"/>
  <c r="H60" i="52"/>
  <c r="G60" i="52"/>
  <c r="F60" i="52"/>
  <c r="E60" i="52"/>
  <c r="D60" i="52"/>
  <c r="BD59" i="52"/>
  <c r="BC59" i="52"/>
  <c r="AZ59" i="52"/>
  <c r="AY59" i="52"/>
  <c r="AN59" i="52"/>
  <c r="AI59" i="52"/>
  <c r="AH59" i="52"/>
  <c r="L59" i="52"/>
  <c r="BD58" i="52"/>
  <c r="BC58" i="52"/>
  <c r="AZ58" i="52"/>
  <c r="AY58" i="52"/>
  <c r="AN58" i="52"/>
  <c r="AI58" i="52"/>
  <c r="AH58" i="52"/>
  <c r="L58" i="52"/>
  <c r="L57" i="52"/>
  <c r="AM55" i="52"/>
  <c r="AL55" i="52"/>
  <c r="AK55" i="52"/>
  <c r="AG55" i="52"/>
  <c r="AF55" i="52"/>
  <c r="AE55" i="52"/>
  <c r="AD55" i="52"/>
  <c r="AC55" i="52"/>
  <c r="Z55" i="52"/>
  <c r="Y55" i="52"/>
  <c r="V55" i="52"/>
  <c r="U55" i="52"/>
  <c r="T55" i="52"/>
  <c r="S55" i="52"/>
  <c r="R55" i="52"/>
  <c r="Q55" i="52"/>
  <c r="P55" i="52"/>
  <c r="O55" i="52"/>
  <c r="K55" i="52"/>
  <c r="J55" i="52"/>
  <c r="I55" i="52"/>
  <c r="H55" i="52"/>
  <c r="H63" i="52" s="1"/>
  <c r="G55" i="52"/>
  <c r="F55" i="52"/>
  <c r="E55" i="52"/>
  <c r="D55" i="52"/>
  <c r="D63" i="52" s="1"/>
  <c r="BD54" i="52"/>
  <c r="BC54" i="52"/>
  <c r="AZ54" i="52"/>
  <c r="AY54" i="52"/>
  <c r="AN54" i="52"/>
  <c r="AI54" i="52"/>
  <c r="AH54" i="52"/>
  <c r="L54" i="52"/>
  <c r="BD53" i="52"/>
  <c r="BC53" i="52"/>
  <c r="AZ53" i="52"/>
  <c r="AY53" i="52"/>
  <c r="AN53" i="52"/>
  <c r="AI53" i="52"/>
  <c r="AH53" i="52"/>
  <c r="L53" i="52"/>
  <c r="BD52" i="52"/>
  <c r="BC52" i="52"/>
  <c r="AZ52" i="52"/>
  <c r="AY52" i="52"/>
  <c r="AN52" i="52"/>
  <c r="AI52" i="52"/>
  <c r="AH52" i="52"/>
  <c r="L52" i="52"/>
  <c r="BD51" i="52"/>
  <c r="BD360" i="52" s="1"/>
  <c r="BC51" i="52"/>
  <c r="BB360" i="52"/>
  <c r="AZ51" i="52"/>
  <c r="AZ360" i="52" s="1"/>
  <c r="AY51" i="52"/>
  <c r="AT360" i="52"/>
  <c r="AS360" i="52"/>
  <c r="AR360" i="52"/>
  <c r="AN51" i="52"/>
  <c r="AI51" i="52"/>
  <c r="AI360" i="52" s="1"/>
  <c r="AH51" i="52"/>
  <c r="AH360" i="52" s="1"/>
  <c r="L51" i="52"/>
  <c r="L360" i="52" s="1"/>
  <c r="BD50" i="52"/>
  <c r="BC50" i="52"/>
  <c r="AZ50" i="52"/>
  <c r="AY50" i="52"/>
  <c r="AN50" i="52"/>
  <c r="AI50" i="52"/>
  <c r="AH50" i="52"/>
  <c r="L50" i="52"/>
  <c r="BD49" i="52"/>
  <c r="BC49" i="52"/>
  <c r="AZ49" i="52"/>
  <c r="AY49" i="52"/>
  <c r="AN49" i="52"/>
  <c r="AI49" i="52"/>
  <c r="AH49" i="52"/>
  <c r="L49" i="52"/>
  <c r="BD46" i="52"/>
  <c r="BC46" i="52"/>
  <c r="AZ46" i="52"/>
  <c r="AY46" i="52"/>
  <c r="AN46" i="52"/>
  <c r="AI46" i="52"/>
  <c r="AH46" i="52"/>
  <c r="L46" i="52"/>
  <c r="AM39" i="52"/>
  <c r="AL39" i="52"/>
  <c r="AK39" i="52"/>
  <c r="AG39" i="52"/>
  <c r="AF39" i="52"/>
  <c r="AE39" i="52"/>
  <c r="AD39" i="52"/>
  <c r="AC39" i="52"/>
  <c r="Z39" i="52"/>
  <c r="Y39" i="52"/>
  <c r="V39" i="52"/>
  <c r="U39" i="52"/>
  <c r="T39" i="52"/>
  <c r="S39" i="52"/>
  <c r="R39" i="52"/>
  <c r="Q39" i="52"/>
  <c r="P39" i="52"/>
  <c r="O39" i="52"/>
  <c r="K39" i="52"/>
  <c r="J39" i="52"/>
  <c r="I39" i="52"/>
  <c r="H39" i="52"/>
  <c r="G39" i="52"/>
  <c r="F39" i="52"/>
  <c r="E39" i="52"/>
  <c r="D39" i="52"/>
  <c r="BD38" i="52"/>
  <c r="BC38" i="52"/>
  <c r="AZ38" i="52"/>
  <c r="AY38" i="52"/>
  <c r="AN38" i="52"/>
  <c r="AI38" i="52"/>
  <c r="AH38" i="52"/>
  <c r="L38" i="52"/>
  <c r="BD37" i="52"/>
  <c r="BC37" i="52"/>
  <c r="AZ37" i="52"/>
  <c r="AY37" i="52"/>
  <c r="AN37" i="52"/>
  <c r="AI37" i="52"/>
  <c r="AH37" i="52"/>
  <c r="L37" i="52"/>
  <c r="BD36" i="52"/>
  <c r="BC36" i="52"/>
  <c r="AZ36" i="52"/>
  <c r="AY36" i="52"/>
  <c r="AN36" i="52"/>
  <c r="AI36" i="52"/>
  <c r="AH36" i="52"/>
  <c r="L36" i="52"/>
  <c r="BD35" i="52"/>
  <c r="BC35" i="52"/>
  <c r="AZ35" i="52"/>
  <c r="AY35" i="52"/>
  <c r="AN35" i="52"/>
  <c r="AI35" i="52"/>
  <c r="L35" i="52"/>
  <c r="BD34" i="52"/>
  <c r="BC34" i="52"/>
  <c r="AZ34" i="52"/>
  <c r="AY34" i="52"/>
  <c r="AN34" i="52"/>
  <c r="AI34" i="52"/>
  <c r="AH34" i="52"/>
  <c r="L34" i="52"/>
  <c r="BD33" i="52"/>
  <c r="BC33" i="52"/>
  <c r="AZ33" i="52"/>
  <c r="AY33" i="52"/>
  <c r="AN33" i="52"/>
  <c r="AI33" i="52"/>
  <c r="AH33" i="52"/>
  <c r="L33" i="52"/>
  <c r="AM30" i="52"/>
  <c r="AL30" i="52"/>
  <c r="AK30" i="52"/>
  <c r="AG30" i="52"/>
  <c r="AF30" i="52"/>
  <c r="AE30" i="52"/>
  <c r="AD30" i="52"/>
  <c r="AC30" i="52"/>
  <c r="Z30" i="52"/>
  <c r="Y30" i="52"/>
  <c r="V30" i="52"/>
  <c r="U30" i="52"/>
  <c r="T30" i="52"/>
  <c r="S30" i="52"/>
  <c r="R30" i="52"/>
  <c r="Q30" i="52"/>
  <c r="P30" i="52"/>
  <c r="O30" i="52"/>
  <c r="K30" i="52"/>
  <c r="J30" i="52"/>
  <c r="I30" i="52"/>
  <c r="H30" i="52"/>
  <c r="G30" i="52"/>
  <c r="F30" i="52"/>
  <c r="E30" i="52"/>
  <c r="D30" i="52"/>
  <c r="BD29" i="52"/>
  <c r="BC29" i="52"/>
  <c r="AZ29" i="52"/>
  <c r="AY29" i="52"/>
  <c r="AN29" i="52"/>
  <c r="AI29" i="52"/>
  <c r="AH29" i="52"/>
  <c r="L29" i="52"/>
  <c r="BD28" i="52"/>
  <c r="BC28" i="52"/>
  <c r="AZ28" i="52"/>
  <c r="AY28" i="52"/>
  <c r="AN28" i="52"/>
  <c r="AI28" i="52"/>
  <c r="AH28" i="52"/>
  <c r="L28" i="52"/>
  <c r="BD27" i="52"/>
  <c r="BC27" i="52"/>
  <c r="AZ27" i="52"/>
  <c r="AY27" i="52"/>
  <c r="AN27" i="52"/>
  <c r="AI27" i="52"/>
  <c r="AH27" i="52"/>
  <c r="L27" i="52"/>
  <c r="BD26" i="52"/>
  <c r="BC26" i="52"/>
  <c r="AZ26" i="52"/>
  <c r="AY26" i="52"/>
  <c r="AN26" i="52"/>
  <c r="AI26" i="52"/>
  <c r="AH26" i="52"/>
  <c r="L26" i="52"/>
  <c r="AM23" i="52"/>
  <c r="AL23" i="52"/>
  <c r="AK23" i="52"/>
  <c r="AG23" i="52"/>
  <c r="AF23" i="52"/>
  <c r="AE23" i="52"/>
  <c r="AD23" i="52"/>
  <c r="AC23" i="52"/>
  <c r="Z23" i="52"/>
  <c r="Y23" i="52"/>
  <c r="V23" i="52"/>
  <c r="U23" i="52"/>
  <c r="T23" i="52"/>
  <c r="S23" i="52"/>
  <c r="R23" i="52"/>
  <c r="Q23" i="52"/>
  <c r="P23" i="52"/>
  <c r="O23" i="52"/>
  <c r="K23" i="52"/>
  <c r="J23" i="52"/>
  <c r="I23" i="52"/>
  <c r="H23" i="52"/>
  <c r="G23" i="52"/>
  <c r="F23" i="52"/>
  <c r="E23" i="52"/>
  <c r="D23" i="52"/>
  <c r="BD22" i="52"/>
  <c r="BC22" i="52"/>
  <c r="AZ22" i="52"/>
  <c r="AY22" i="52"/>
  <c r="AN22" i="52"/>
  <c r="AI22" i="52"/>
  <c r="AH22" i="52"/>
  <c r="L22" i="52"/>
  <c r="BD21" i="52"/>
  <c r="BC21" i="52"/>
  <c r="AZ21" i="52"/>
  <c r="AY21" i="52"/>
  <c r="AN21" i="52"/>
  <c r="AI21" i="52"/>
  <c r="AH21" i="52"/>
  <c r="L21" i="52"/>
  <c r="BD20" i="52"/>
  <c r="BC20" i="52"/>
  <c r="AZ20" i="52"/>
  <c r="AY20" i="52"/>
  <c r="AN20" i="52"/>
  <c r="AI20" i="52"/>
  <c r="AH20" i="52"/>
  <c r="L20" i="52"/>
  <c r="AM17" i="52"/>
  <c r="AM11" i="52" s="1"/>
  <c r="AL17" i="52"/>
  <c r="AL11" i="52" s="1"/>
  <c r="AK17" i="52"/>
  <c r="AG17" i="52"/>
  <c r="AF17" i="52"/>
  <c r="AE17" i="52"/>
  <c r="AE11" i="52" s="1"/>
  <c r="AD17" i="52"/>
  <c r="AC17" i="52"/>
  <c r="Z17" i="52"/>
  <c r="Z11" i="52" s="1"/>
  <c r="Y17" i="52"/>
  <c r="Y11" i="52" s="1"/>
  <c r="V17" i="52"/>
  <c r="U17" i="52"/>
  <c r="U11" i="52" s="1"/>
  <c r="T17" i="52"/>
  <c r="T11" i="52" s="1"/>
  <c r="S17" i="52"/>
  <c r="S11" i="52" s="1"/>
  <c r="R17" i="52"/>
  <c r="Q17" i="52"/>
  <c r="Q11" i="52" s="1"/>
  <c r="P17" i="52"/>
  <c r="O17" i="52"/>
  <c r="O11" i="52" s="1"/>
  <c r="M11" i="52"/>
  <c r="K17" i="52"/>
  <c r="K11" i="52" s="1"/>
  <c r="J17" i="52"/>
  <c r="I17" i="52"/>
  <c r="H17" i="52"/>
  <c r="H11" i="52" s="1"/>
  <c r="G17" i="52"/>
  <c r="G11" i="52" s="1"/>
  <c r="F17" i="52"/>
  <c r="E17" i="52"/>
  <c r="E11" i="52" s="1"/>
  <c r="D17" i="52"/>
  <c r="D11" i="52" s="1"/>
  <c r="BD16" i="52"/>
  <c r="BC16" i="52"/>
  <c r="AZ16" i="52"/>
  <c r="AY16" i="52"/>
  <c r="AN16" i="52"/>
  <c r="AI16" i="52"/>
  <c r="AH16" i="52"/>
  <c r="L16" i="52"/>
  <c r="BD15" i="52"/>
  <c r="BC15" i="52"/>
  <c r="AZ15" i="52"/>
  <c r="AY15" i="52"/>
  <c r="AN15" i="52"/>
  <c r="AI15" i="52"/>
  <c r="AH15" i="52"/>
  <c r="BD14" i="52"/>
  <c r="BC14" i="52"/>
  <c r="AZ14" i="52"/>
  <c r="AY14" i="52"/>
  <c r="AN14" i="52"/>
  <c r="AI14" i="52"/>
  <c r="AH14" i="52"/>
  <c r="L14" i="52"/>
  <c r="BD13" i="52"/>
  <c r="BC13" i="52"/>
  <c r="AZ13" i="52"/>
  <c r="AY13" i="52"/>
  <c r="AN13" i="52"/>
  <c r="AI13" i="52"/>
  <c r="AH13" i="52"/>
  <c r="AC11" i="52"/>
  <c r="I11" i="52"/>
  <c r="Y295" i="52" l="1"/>
  <c r="AH232" i="52"/>
  <c r="L238" i="52"/>
  <c r="AA70" i="52"/>
  <c r="AA332" i="52"/>
  <c r="AA349" i="52"/>
  <c r="AA293" i="52"/>
  <c r="AA325" i="52" s="1"/>
  <c r="AA324" i="52"/>
  <c r="AA294" i="52"/>
  <c r="AA327" i="52" s="1"/>
  <c r="AA331" i="52"/>
  <c r="AA310" i="52"/>
  <c r="AM63" i="52"/>
  <c r="J193" i="52"/>
  <c r="Q193" i="52"/>
  <c r="U193" i="52"/>
  <c r="AC193" i="52"/>
  <c r="AG193" i="52"/>
  <c r="G314" i="52"/>
  <c r="K314" i="52"/>
  <c r="AY204" i="52"/>
  <c r="AH265" i="52"/>
  <c r="AO91" i="52"/>
  <c r="AN360" i="52"/>
  <c r="AV360" i="52"/>
  <c r="BC360" i="52"/>
  <c r="BC204" i="52"/>
  <c r="AC127" i="52"/>
  <c r="AJ265" i="52"/>
  <c r="R240" i="52"/>
  <c r="V240" i="52"/>
  <c r="T240" i="52"/>
  <c r="T206" i="52"/>
  <c r="AO188" i="52"/>
  <c r="T383" i="52"/>
  <c r="AJ60" i="52"/>
  <c r="G295" i="52"/>
  <c r="K295" i="52"/>
  <c r="T295" i="52"/>
  <c r="Z295" i="52"/>
  <c r="AE295" i="52"/>
  <c r="AL295" i="52"/>
  <c r="F102" i="52"/>
  <c r="F127" i="52" s="1"/>
  <c r="J102" i="52"/>
  <c r="J127" i="52" s="1"/>
  <c r="AJ30" i="52"/>
  <c r="AJ55" i="52"/>
  <c r="AJ100" i="52"/>
  <c r="AJ271" i="52"/>
  <c r="BB17" i="52"/>
  <c r="BB23" i="52"/>
  <c r="AF11" i="52"/>
  <c r="BB30" i="52"/>
  <c r="BA39" i="52"/>
  <c r="BB55" i="52"/>
  <c r="BB60" i="52"/>
  <c r="L77" i="52"/>
  <c r="R127" i="52"/>
  <c r="V127" i="52"/>
  <c r="AG127" i="52"/>
  <c r="BA110" i="52"/>
  <c r="P119" i="52"/>
  <c r="AJ115" i="52"/>
  <c r="L382" i="52"/>
  <c r="BB125" i="52"/>
  <c r="BA134" i="52"/>
  <c r="BA156" i="52"/>
  <c r="P295" i="52"/>
  <c r="AJ170" i="52"/>
  <c r="BA176" i="52"/>
  <c r="BA185" i="52"/>
  <c r="BA191" i="52"/>
  <c r="BA200" i="52"/>
  <c r="AJ204" i="52"/>
  <c r="O240" i="52"/>
  <c r="S240" i="52"/>
  <c r="Y240" i="52"/>
  <c r="BA232" i="52"/>
  <c r="AJ238" i="52"/>
  <c r="BB260" i="52"/>
  <c r="AU315" i="52"/>
  <c r="BB265" i="52"/>
  <c r="BB271" i="52"/>
  <c r="P320" i="52"/>
  <c r="AJ283" i="52"/>
  <c r="BA17" i="52"/>
  <c r="BA23" i="52"/>
  <c r="AJ39" i="52"/>
  <c r="BA77" i="52"/>
  <c r="BA88" i="52"/>
  <c r="AJ110" i="52"/>
  <c r="BB115" i="52"/>
  <c r="AJ134" i="52"/>
  <c r="AJ156" i="52"/>
  <c r="D295" i="52"/>
  <c r="H295" i="52"/>
  <c r="BB170" i="52"/>
  <c r="AJ176" i="52"/>
  <c r="P193" i="52"/>
  <c r="AJ185" i="52"/>
  <c r="AJ191" i="52"/>
  <c r="AJ200" i="52"/>
  <c r="BB204" i="52"/>
  <c r="AN232" i="52"/>
  <c r="P240" i="52"/>
  <c r="AJ232" i="52"/>
  <c r="F314" i="52"/>
  <c r="J314" i="52"/>
  <c r="O314" i="52"/>
  <c r="S314" i="52"/>
  <c r="Y314" i="52"/>
  <c r="AD314" i="52"/>
  <c r="BA254" i="52"/>
  <c r="BA314" i="52" s="1"/>
  <c r="L271" i="52"/>
  <c r="AO278" i="52"/>
  <c r="AN283" i="52"/>
  <c r="BB283" i="52"/>
  <c r="BB320" i="52" s="1"/>
  <c r="P11" i="52"/>
  <c r="AJ17" i="52"/>
  <c r="AJ11" i="52" s="1"/>
  <c r="AJ23" i="52"/>
  <c r="BA30" i="52"/>
  <c r="BB39" i="52"/>
  <c r="BA55" i="52"/>
  <c r="BA60" i="52"/>
  <c r="AK63" i="52"/>
  <c r="AJ77" i="52"/>
  <c r="AJ88" i="52"/>
  <c r="BB100" i="52"/>
  <c r="BB110" i="52"/>
  <c r="AS382" i="52"/>
  <c r="AD383" i="52"/>
  <c r="BA125" i="52"/>
  <c r="BB134" i="52"/>
  <c r="BB302" i="52" s="1"/>
  <c r="BB156" i="52"/>
  <c r="BB176" i="52"/>
  <c r="BB368" i="52" s="1"/>
  <c r="BB185" i="52"/>
  <c r="BB191" i="52"/>
  <c r="BB200" i="52"/>
  <c r="BB238" i="52"/>
  <c r="P266" i="52"/>
  <c r="P359" i="52" s="1"/>
  <c r="AJ254" i="52"/>
  <c r="AD315" i="52"/>
  <c r="BA260" i="52"/>
  <c r="BA315" i="52" s="1"/>
  <c r="BA265" i="52"/>
  <c r="AH271" i="52"/>
  <c r="BA271" i="52"/>
  <c r="BB77" i="52"/>
  <c r="BB88" i="52"/>
  <c r="AD119" i="52"/>
  <c r="BA119" i="52" s="1"/>
  <c r="BA115" i="52"/>
  <c r="P383" i="52"/>
  <c r="AJ125" i="52"/>
  <c r="AU125" i="52" s="1"/>
  <c r="AD295" i="52"/>
  <c r="BA170" i="52"/>
  <c r="BA204" i="52"/>
  <c r="BB232" i="52"/>
  <c r="BA238" i="52"/>
  <c r="BB254" i="52"/>
  <c r="AU314" i="52"/>
  <c r="P315" i="52"/>
  <c r="AJ260" i="52"/>
  <c r="AJ315" i="52" s="1"/>
  <c r="AD320" i="52"/>
  <c r="BA283" i="52"/>
  <c r="BA320" i="52" s="1"/>
  <c r="AZ382" i="52"/>
  <c r="G63" i="52"/>
  <c r="G47" i="52" s="1"/>
  <c r="K63" i="52"/>
  <c r="K56" i="52" s="1"/>
  <c r="P63" i="52"/>
  <c r="T63" i="52"/>
  <c r="T47" i="52" s="1"/>
  <c r="Z63" i="52"/>
  <c r="Z47" i="52" s="1"/>
  <c r="AE63" i="52"/>
  <c r="AE47" i="52" s="1"/>
  <c r="R63" i="52"/>
  <c r="R350" i="52" s="1"/>
  <c r="V63" i="52"/>
  <c r="V56" i="52" s="1"/>
  <c r="AG63" i="52"/>
  <c r="AG56" i="52" s="1"/>
  <c r="BC88" i="52"/>
  <c r="BC110" i="52"/>
  <c r="BC361" i="52" s="1"/>
  <c r="BC134" i="52"/>
  <c r="BC302" i="52" s="1"/>
  <c r="AO153" i="52"/>
  <c r="AZ185" i="52"/>
  <c r="AZ191" i="52"/>
  <c r="H206" i="52"/>
  <c r="Q206" i="52"/>
  <c r="U206" i="52"/>
  <c r="AC206" i="52"/>
  <c r="AF206" i="52"/>
  <c r="AM206" i="52"/>
  <c r="AO230" i="52"/>
  <c r="AF314" i="52"/>
  <c r="AM266" i="52"/>
  <c r="AM338" i="52" s="1"/>
  <c r="AZ271" i="52"/>
  <c r="AW382" i="52"/>
  <c r="BB382" i="52"/>
  <c r="M295" i="52"/>
  <c r="Q295" i="52"/>
  <c r="U295" i="52"/>
  <c r="AC295" i="52"/>
  <c r="AM295" i="52"/>
  <c r="R206" i="52"/>
  <c r="AG206" i="52"/>
  <c r="AF315" i="52"/>
  <c r="Z78" i="52"/>
  <c r="AE78" i="52"/>
  <c r="AL78" i="52"/>
  <c r="AO257" i="52"/>
  <c r="AF320" i="52"/>
  <c r="Y63" i="52"/>
  <c r="Y47" i="52" s="1"/>
  <c r="AD63" i="52"/>
  <c r="AD61" i="52" s="1"/>
  <c r="AO92" i="52"/>
  <c r="AO108" i="52"/>
  <c r="AF119" i="52"/>
  <c r="AF78" i="52" s="1"/>
  <c r="BD382" i="52"/>
  <c r="AF383" i="52"/>
  <c r="AF193" i="52"/>
  <c r="AZ265" i="52"/>
  <c r="AW360" i="52"/>
  <c r="E314" i="52"/>
  <c r="I314" i="52"/>
  <c r="L260" i="52"/>
  <c r="E240" i="52"/>
  <c r="I240" i="52"/>
  <c r="AO123" i="52"/>
  <c r="AO84" i="52"/>
  <c r="H78" i="52"/>
  <c r="AQ39" i="52"/>
  <c r="AH283" i="52"/>
  <c r="AH320" i="52" s="1"/>
  <c r="V314" i="52"/>
  <c r="AB314" i="52"/>
  <c r="AG314" i="52"/>
  <c r="AH260" i="52"/>
  <c r="AH315" i="52" s="1"/>
  <c r="AH254" i="52"/>
  <c r="AH314" i="52" s="1"/>
  <c r="Y206" i="52"/>
  <c r="V206" i="52"/>
  <c r="AF295" i="52"/>
  <c r="AI134" i="52"/>
  <c r="AH115" i="52"/>
  <c r="AG78" i="52"/>
  <c r="AZ77" i="52"/>
  <c r="Y78" i="52"/>
  <c r="Q78" i="52"/>
  <c r="U78" i="52"/>
  <c r="AC78" i="52"/>
  <c r="S63" i="52"/>
  <c r="S47" i="52" s="1"/>
  <c r="AO14" i="52"/>
  <c r="AO15" i="52"/>
  <c r="M379" i="52"/>
  <c r="Q42" i="52"/>
  <c r="Q378" i="52" s="1"/>
  <c r="U42" i="52"/>
  <c r="U373" i="52" s="1"/>
  <c r="AC42" i="52"/>
  <c r="AC373" i="52" s="1"/>
  <c r="AF42" i="52"/>
  <c r="AF380" i="52" s="1"/>
  <c r="AO277" i="52"/>
  <c r="AN260" i="52"/>
  <c r="AN315" i="52" s="1"/>
  <c r="AO259" i="52"/>
  <c r="AL240" i="52"/>
  <c r="AO236" i="52"/>
  <c r="AN238" i="52"/>
  <c r="AL206" i="52"/>
  <c r="AO203" i="52"/>
  <c r="AN204" i="52"/>
  <c r="AK206" i="52"/>
  <c r="BC185" i="52"/>
  <c r="BC176" i="52"/>
  <c r="BC296" i="52" s="1"/>
  <c r="BC369" i="52" s="1"/>
  <c r="AN170" i="52"/>
  <c r="AO168" i="52"/>
  <c r="AO154" i="52"/>
  <c r="AO140" i="52"/>
  <c r="AO133" i="52"/>
  <c r="AO130" i="52"/>
  <c r="AO116" i="52"/>
  <c r="AN77" i="52"/>
  <c r="AO105" i="52"/>
  <c r="AO107" i="52"/>
  <c r="BC77" i="52"/>
  <c r="AM78" i="52"/>
  <c r="AO67" i="52"/>
  <c r="AN60" i="52"/>
  <c r="BC60" i="52"/>
  <c r="AL63" i="52"/>
  <c r="AL47" i="52" s="1"/>
  <c r="AO36" i="52"/>
  <c r="AO35" i="52"/>
  <c r="AH17" i="52"/>
  <c r="AH11" i="52" s="1"/>
  <c r="AH23" i="52"/>
  <c r="AH30" i="52"/>
  <c r="AI39" i="52"/>
  <c r="R56" i="52"/>
  <c r="AZ60" i="52"/>
  <c r="AI77" i="52"/>
  <c r="AS366" i="52"/>
  <c r="AI88" i="52"/>
  <c r="U127" i="52"/>
  <c r="S78" i="52"/>
  <c r="O295" i="52"/>
  <c r="S295" i="52"/>
  <c r="AI191" i="52"/>
  <c r="O206" i="52"/>
  <c r="S206" i="52"/>
  <c r="AI238" i="52"/>
  <c r="Q314" i="52"/>
  <c r="U314" i="52"/>
  <c r="AI265" i="52"/>
  <c r="AI271" i="52"/>
  <c r="AI23" i="52"/>
  <c r="BD60" i="52"/>
  <c r="E102" i="52"/>
  <c r="E127" i="52" s="1"/>
  <c r="I102" i="52"/>
  <c r="I127" i="52" s="1"/>
  <c r="AI110" i="52"/>
  <c r="AI361" i="52" s="1"/>
  <c r="AT361" i="52"/>
  <c r="P78" i="52"/>
  <c r="T78" i="52"/>
  <c r="AS302" i="52"/>
  <c r="AH156" i="52"/>
  <c r="AH191" i="52"/>
  <c r="AI200" i="52"/>
  <c r="BD232" i="52"/>
  <c r="AZ254" i="52"/>
  <c r="R266" i="52"/>
  <c r="R359" i="52" s="1"/>
  <c r="BB296" i="52"/>
  <c r="BB369" i="52" s="1"/>
  <c r="AY17" i="52"/>
  <c r="AY23" i="52"/>
  <c r="O63" i="52"/>
  <c r="O47" i="52" s="1"/>
  <c r="BB361" i="52"/>
  <c r="R78" i="52"/>
  <c r="V78" i="52"/>
  <c r="BD156" i="52"/>
  <c r="AZ156" i="52"/>
  <c r="E295" i="52"/>
  <c r="I295" i="52"/>
  <c r="N295" i="52"/>
  <c r="R295" i="52"/>
  <c r="BD185" i="52"/>
  <c r="E206" i="52"/>
  <c r="I206" i="52"/>
  <c r="AZ200" i="52"/>
  <c r="AI204" i="52"/>
  <c r="BD265" i="52"/>
  <c r="BD271" i="52"/>
  <c r="AO285" i="52"/>
  <c r="AY360" i="52"/>
  <c r="AO275" i="52"/>
  <c r="L283" i="52"/>
  <c r="L320" i="52" s="1"/>
  <c r="AO282" i="52"/>
  <c r="AO270" i="52"/>
  <c r="AO268" i="52"/>
  <c r="AO269" i="52"/>
  <c r="D266" i="52"/>
  <c r="D356" i="52" s="1"/>
  <c r="H266" i="52"/>
  <c r="H309" i="52" s="1"/>
  <c r="AO264" i="52"/>
  <c r="L265" i="52"/>
  <c r="AO262" i="52"/>
  <c r="AO263" i="52"/>
  <c r="AO258" i="52"/>
  <c r="AO251" i="52"/>
  <c r="AO250" i="52"/>
  <c r="AO252" i="52"/>
  <c r="L254" i="52"/>
  <c r="AO249" i="52"/>
  <c r="AO253" i="52"/>
  <c r="BD238" i="52"/>
  <c r="AO229" i="52"/>
  <c r="L232" i="52"/>
  <c r="L240" i="52" s="1"/>
  <c r="AO231" i="52"/>
  <c r="AO215" i="52"/>
  <c r="AO210" i="52"/>
  <c r="F206" i="52"/>
  <c r="J206" i="52"/>
  <c r="AO202" i="52"/>
  <c r="AO197" i="52"/>
  <c r="AO198" i="52"/>
  <c r="AO199" i="52"/>
  <c r="AO189" i="52"/>
  <c r="AO190" i="52"/>
  <c r="AO184" i="52"/>
  <c r="AO182" i="52"/>
  <c r="AO183" i="52"/>
  <c r="F295" i="52"/>
  <c r="J295" i="52"/>
  <c r="AO175" i="52"/>
  <c r="AO172" i="52"/>
  <c r="AO173" i="52"/>
  <c r="AO174" i="52"/>
  <c r="AO167" i="52"/>
  <c r="AO165" i="52"/>
  <c r="AO169" i="52"/>
  <c r="AO166" i="52"/>
  <c r="AO151" i="52"/>
  <c r="AY156" i="52"/>
  <c r="AO149" i="52"/>
  <c r="AO152" i="52"/>
  <c r="AO138" i="52"/>
  <c r="AO132" i="52"/>
  <c r="AO131" i="52"/>
  <c r="AO118" i="52"/>
  <c r="AO117" i="52"/>
  <c r="L115" i="52"/>
  <c r="AO113" i="52"/>
  <c r="AO106" i="52"/>
  <c r="AO109" i="52"/>
  <c r="AO94" i="52"/>
  <c r="AO95" i="52"/>
  <c r="AO99" i="52"/>
  <c r="AO93" i="52"/>
  <c r="AO96" i="52"/>
  <c r="AO97" i="52"/>
  <c r="AO98" i="52"/>
  <c r="AY77" i="52"/>
  <c r="F78" i="52"/>
  <c r="J78" i="52"/>
  <c r="AO81" i="52"/>
  <c r="AO85" i="52"/>
  <c r="G78" i="52"/>
  <c r="K78" i="52"/>
  <c r="AO82" i="52"/>
  <c r="AO83" i="52"/>
  <c r="AO86" i="52"/>
  <c r="AO87" i="52"/>
  <c r="E78" i="52"/>
  <c r="I78" i="52"/>
  <c r="L60" i="52"/>
  <c r="AO59" i="52"/>
  <c r="AO50" i="52"/>
  <c r="F63" i="52"/>
  <c r="F61" i="52" s="1"/>
  <c r="J63" i="52"/>
  <c r="J47" i="52" s="1"/>
  <c r="AO52" i="52"/>
  <c r="G56" i="52"/>
  <c r="G61" i="52"/>
  <c r="AO49" i="52"/>
  <c r="AO54" i="52"/>
  <c r="K47" i="52"/>
  <c r="K61" i="52"/>
  <c r="AO33" i="52"/>
  <c r="AO37" i="52"/>
  <c r="AO38" i="52"/>
  <c r="AO26" i="52"/>
  <c r="AO27" i="52"/>
  <c r="AO28" i="52"/>
  <c r="AO29" i="52"/>
  <c r="AO21" i="52"/>
  <c r="E42" i="52"/>
  <c r="E379" i="52" s="1"/>
  <c r="AO16" i="52"/>
  <c r="I42" i="52"/>
  <c r="I378" i="52" s="1"/>
  <c r="Z61" i="52"/>
  <c r="D350" i="52"/>
  <c r="D309" i="52"/>
  <c r="D47" i="52"/>
  <c r="D61" i="52"/>
  <c r="H350" i="52"/>
  <c r="H47" i="52"/>
  <c r="H61" i="52"/>
  <c r="AM350" i="52"/>
  <c r="AM309" i="52"/>
  <c r="AM47" i="52"/>
  <c r="AM61" i="52"/>
  <c r="V47" i="52"/>
  <c r="M328" i="52"/>
  <c r="AC377" i="52"/>
  <c r="AF379" i="52"/>
  <c r="F350" i="52"/>
  <c r="AK350" i="52"/>
  <c r="AK61" i="52"/>
  <c r="AK47" i="52"/>
  <c r="AI366" i="52"/>
  <c r="O78" i="52"/>
  <c r="AD78" i="52"/>
  <c r="E378" i="52"/>
  <c r="E24" i="52"/>
  <c r="I18" i="52"/>
  <c r="AK56" i="52"/>
  <c r="P61" i="52"/>
  <c r="T350" i="52"/>
  <c r="T309" i="52"/>
  <c r="AY119" i="52"/>
  <c r="L119" i="52"/>
  <c r="D78" i="52"/>
  <c r="AH119" i="52"/>
  <c r="J11" i="52"/>
  <c r="V11" i="52"/>
  <c r="L17" i="52"/>
  <c r="AI17" i="52"/>
  <c r="AV314" i="52"/>
  <c r="L23" i="52"/>
  <c r="AZ30" i="52"/>
  <c r="BD30" i="52"/>
  <c r="AN39" i="52"/>
  <c r="F42" i="52"/>
  <c r="F376" i="52" s="1"/>
  <c r="J42" i="52"/>
  <c r="J376" i="52" s="1"/>
  <c r="N376" i="52"/>
  <c r="R42" i="52"/>
  <c r="R376" i="52" s="1"/>
  <c r="V42" i="52"/>
  <c r="V376" i="52" s="1"/>
  <c r="AB376" i="52"/>
  <c r="AG42" i="52"/>
  <c r="AG24" i="52" s="1"/>
  <c r="AK42" i="52"/>
  <c r="AK376" i="52" s="1"/>
  <c r="AZ55" i="52"/>
  <c r="BD55" i="52"/>
  <c r="AS361" i="52"/>
  <c r="AH60" i="52"/>
  <c r="E63" i="52"/>
  <c r="E61" i="52" s="1"/>
  <c r="I63" i="52"/>
  <c r="Q63" i="52"/>
  <c r="Q61" i="52" s="1"/>
  <c r="U63" i="52"/>
  <c r="AC63" i="52"/>
  <c r="AF63" i="52"/>
  <c r="AH77" i="52"/>
  <c r="AH365" i="52"/>
  <c r="AH298" i="52"/>
  <c r="AZ365" i="52"/>
  <c r="AZ298" i="52"/>
  <c r="BD365" i="52"/>
  <c r="BD298" i="52"/>
  <c r="G366" i="52"/>
  <c r="G357" i="52"/>
  <c r="G348" i="52"/>
  <c r="K366" i="52"/>
  <c r="K357" i="52"/>
  <c r="K348" i="52"/>
  <c r="O357" i="52"/>
  <c r="O366" i="52"/>
  <c r="O348" i="52"/>
  <c r="S357" i="52"/>
  <c r="S366" i="52"/>
  <c r="S348" i="52"/>
  <c r="Y366" i="52"/>
  <c r="Y357" i="52"/>
  <c r="Y348" i="52"/>
  <c r="AD366" i="52"/>
  <c r="AD357" i="52"/>
  <c r="AD348" i="52"/>
  <c r="AH88" i="52"/>
  <c r="AL357" i="52"/>
  <c r="AL366" i="52"/>
  <c r="AL348" i="52"/>
  <c r="AH381" i="52"/>
  <c r="AU381" i="52"/>
  <c r="AZ381" i="52"/>
  <c r="AZ297" i="52"/>
  <c r="BD381" i="52"/>
  <c r="AN100" i="52"/>
  <c r="AY100" i="52"/>
  <c r="BC100" i="52"/>
  <c r="BC366" i="52" s="1"/>
  <c r="Q127" i="52"/>
  <c r="D361" i="52"/>
  <c r="H361" i="52"/>
  <c r="L110" i="52"/>
  <c r="P361" i="52"/>
  <c r="P356" i="52"/>
  <c r="T361" i="52"/>
  <c r="T356" i="52"/>
  <c r="Z361" i="52"/>
  <c r="Z356" i="52"/>
  <c r="AE361" i="52"/>
  <c r="AM361" i="52"/>
  <c r="AM356" i="52"/>
  <c r="AN115" i="52"/>
  <c r="AY115" i="52"/>
  <c r="BC115" i="52"/>
  <c r="AO124" i="52"/>
  <c r="AI125" i="52"/>
  <c r="AZ125" i="52"/>
  <c r="F11" i="52"/>
  <c r="N11" i="52"/>
  <c r="R11" i="52"/>
  <c r="AB11" i="52"/>
  <c r="AG11" i="52"/>
  <c r="AK11" i="52"/>
  <c r="AD11" i="52"/>
  <c r="AN17" i="52"/>
  <c r="BC17" i="52"/>
  <c r="AN23" i="52"/>
  <c r="BC23" i="52"/>
  <c r="AY39" i="52"/>
  <c r="BC39" i="52"/>
  <c r="G42" i="52"/>
  <c r="K42" i="52"/>
  <c r="K376" i="52" s="1"/>
  <c r="O42" i="52"/>
  <c r="O376" i="52" s="1"/>
  <c r="S42" i="52"/>
  <c r="S40" i="52" s="1"/>
  <c r="Y42" i="52"/>
  <c r="Y40" i="52" s="1"/>
  <c r="AD42" i="52"/>
  <c r="AL42" i="52"/>
  <c r="AL376" i="52" s="1"/>
  <c r="AN320" i="52"/>
  <c r="AH55" i="52"/>
  <c r="D56" i="52"/>
  <c r="H56" i="52"/>
  <c r="AE56" i="52"/>
  <c r="AM56" i="52"/>
  <c r="AI60" i="52"/>
  <c r="AI365" i="52"/>
  <c r="AI298" i="52"/>
  <c r="AR365" i="52"/>
  <c r="AR296" i="52"/>
  <c r="AR369" i="52" s="1"/>
  <c r="AR298" i="52"/>
  <c r="AV365" i="52"/>
  <c r="AV298" i="52"/>
  <c r="D366" i="52"/>
  <c r="D357" i="52"/>
  <c r="D348" i="52"/>
  <c r="H366" i="52"/>
  <c r="H357" i="52"/>
  <c r="H348" i="52"/>
  <c r="L88" i="52"/>
  <c r="P366" i="52"/>
  <c r="P357" i="52"/>
  <c r="P348" i="52"/>
  <c r="T366" i="52"/>
  <c r="T357" i="52"/>
  <c r="T348" i="52"/>
  <c r="Z366" i="52"/>
  <c r="Z357" i="52"/>
  <c r="Z348" i="52"/>
  <c r="AE366" i="52"/>
  <c r="AE357" i="52"/>
  <c r="AE348" i="52"/>
  <c r="AM366" i="52"/>
  <c r="AM357" i="52"/>
  <c r="AM348" i="52"/>
  <c r="AI381" i="52"/>
  <c r="AI302" i="52"/>
  <c r="AR381" i="52"/>
  <c r="AV381" i="52"/>
  <c r="BA381" i="52"/>
  <c r="L381" i="52"/>
  <c r="L100" i="52"/>
  <c r="BD100" i="52"/>
  <c r="AK102" i="52"/>
  <c r="E361" i="52"/>
  <c r="I361" i="52"/>
  <c r="M361" i="52"/>
  <c r="Q361" i="52"/>
  <c r="U361" i="52"/>
  <c r="AC361" i="52"/>
  <c r="AF361" i="52"/>
  <c r="AN110" i="52"/>
  <c r="AN361" i="52" s="1"/>
  <c r="AY110" i="52"/>
  <c r="AY361" i="52" s="1"/>
  <c r="AZ115" i="52"/>
  <c r="BD115" i="52"/>
  <c r="AK119" i="52"/>
  <c r="AK347" i="52" s="1"/>
  <c r="D383" i="52"/>
  <c r="AY125" i="52"/>
  <c r="H383" i="52"/>
  <c r="L125" i="52"/>
  <c r="AK383" i="52"/>
  <c r="BC125" i="52"/>
  <c r="AN125" i="52"/>
  <c r="AZ17" i="52"/>
  <c r="BD17" i="52"/>
  <c r="L315" i="52"/>
  <c r="AZ23" i="52"/>
  <c r="BD23" i="52"/>
  <c r="L30" i="52"/>
  <c r="AI30" i="52"/>
  <c r="AH39" i="52"/>
  <c r="AZ39" i="52"/>
  <c r="BD39" i="52"/>
  <c r="D42" i="52"/>
  <c r="D376" i="52" s="1"/>
  <c r="H42" i="52"/>
  <c r="H31" i="52" s="1"/>
  <c r="P42" i="52"/>
  <c r="T42" i="52"/>
  <c r="T31" i="52" s="1"/>
  <c r="Z42" i="52"/>
  <c r="AE42" i="52"/>
  <c r="AE31" i="52" s="1"/>
  <c r="AM42" i="52"/>
  <c r="AM376" i="52" s="1"/>
  <c r="AO46" i="52"/>
  <c r="L55" i="52"/>
  <c r="AI55" i="52"/>
  <c r="AO58" i="52"/>
  <c r="AY60" i="52"/>
  <c r="G350" i="52"/>
  <c r="K350" i="52"/>
  <c r="Y350" i="52"/>
  <c r="AS365" i="52"/>
  <c r="AS298" i="52"/>
  <c r="AS296" i="52"/>
  <c r="AS369" i="52" s="1"/>
  <c r="AW365" i="52"/>
  <c r="AW298" i="52"/>
  <c r="BB365" i="52"/>
  <c r="BB298" i="52"/>
  <c r="E366" i="52"/>
  <c r="E357" i="52"/>
  <c r="E348" i="52"/>
  <c r="I366" i="52"/>
  <c r="I357" i="52"/>
  <c r="I358" i="52" s="1"/>
  <c r="I348" i="52"/>
  <c r="M366" i="52"/>
  <c r="M357" i="52"/>
  <c r="M348" i="52"/>
  <c r="Q366" i="52"/>
  <c r="Q357" i="52"/>
  <c r="Q348" i="52"/>
  <c r="U366" i="52"/>
  <c r="U357" i="52"/>
  <c r="U348" i="52"/>
  <c r="AC366" i="52"/>
  <c r="AC357" i="52"/>
  <c r="AC348" i="52"/>
  <c r="AF366" i="52"/>
  <c r="AF357" i="52"/>
  <c r="AF348" i="52"/>
  <c r="AN88" i="52"/>
  <c r="AY88" i="52"/>
  <c r="AJ381" i="52"/>
  <c r="AS381" i="52"/>
  <c r="AW381" i="52"/>
  <c r="BB381" i="52"/>
  <c r="BB297" i="52"/>
  <c r="G102" i="52"/>
  <c r="G127" i="52" s="1"/>
  <c r="K102" i="52"/>
  <c r="K127" i="52" s="1"/>
  <c r="S127" i="52"/>
  <c r="Y127" i="52"/>
  <c r="AL102" i="52"/>
  <c r="AL127" i="52" s="1"/>
  <c r="F361" i="52"/>
  <c r="J361" i="52"/>
  <c r="N361" i="52"/>
  <c r="R361" i="52"/>
  <c r="V361" i="52"/>
  <c r="AB361" i="52"/>
  <c r="AG361" i="52"/>
  <c r="AK361" i="52"/>
  <c r="AZ110" i="52"/>
  <c r="AZ361" i="52" s="1"/>
  <c r="BD110" i="52"/>
  <c r="BD361" i="52" s="1"/>
  <c r="AO114" i="52"/>
  <c r="BD125" i="52"/>
  <c r="AO13" i="52"/>
  <c r="AO20" i="52"/>
  <c r="AO22" i="52"/>
  <c r="AN30" i="52"/>
  <c r="AY30" i="52"/>
  <c r="BC30" i="52"/>
  <c r="F31" i="52"/>
  <c r="AG31" i="52"/>
  <c r="AO34" i="52"/>
  <c r="L39" i="52"/>
  <c r="AO51" i="52"/>
  <c r="AO53" i="52"/>
  <c r="AN55" i="52"/>
  <c r="AY55" i="52"/>
  <c r="BC55" i="52"/>
  <c r="L365" i="52"/>
  <c r="L298" i="52"/>
  <c r="AN365" i="52"/>
  <c r="AN298" i="52"/>
  <c r="AT365" i="52"/>
  <c r="AT298" i="52"/>
  <c r="AY365" i="52"/>
  <c r="AY298" i="52"/>
  <c r="BC365" i="52"/>
  <c r="BC298" i="52"/>
  <c r="F366" i="52"/>
  <c r="F357" i="52"/>
  <c r="F348" i="52"/>
  <c r="J366" i="52"/>
  <c r="J357" i="52"/>
  <c r="J348" i="52"/>
  <c r="N357" i="52"/>
  <c r="N366" i="52"/>
  <c r="N348" i="52"/>
  <c r="R366" i="52"/>
  <c r="R357" i="52"/>
  <c r="R348" i="52"/>
  <c r="V366" i="52"/>
  <c r="V357" i="52"/>
  <c r="V348" i="52"/>
  <c r="AB366" i="52"/>
  <c r="AB357" i="52"/>
  <c r="AB348" i="52"/>
  <c r="AG357" i="52"/>
  <c r="AG366" i="52"/>
  <c r="AG348" i="52"/>
  <c r="AK366" i="52"/>
  <c r="AZ88" i="52"/>
  <c r="BD88" i="52"/>
  <c r="AN381" i="52"/>
  <c r="AT381" i="52"/>
  <c r="AT297" i="52"/>
  <c r="AT302" i="52"/>
  <c r="AY381" i="52"/>
  <c r="BC381" i="52"/>
  <c r="D102" i="52"/>
  <c r="H102" i="52"/>
  <c r="H127" i="52" s="1"/>
  <c r="T127" i="52"/>
  <c r="Z127" i="52"/>
  <c r="AE127" i="52"/>
  <c r="AM102" i="52"/>
  <c r="AM127" i="52" s="1"/>
  <c r="G361" i="52"/>
  <c r="K361" i="52"/>
  <c r="O361" i="52"/>
  <c r="S361" i="52"/>
  <c r="Y361" i="52"/>
  <c r="AD361" i="52"/>
  <c r="AH110" i="52"/>
  <c r="AL361" i="52"/>
  <c r="AI115" i="52"/>
  <c r="AO122" i="52"/>
  <c r="AO382" i="52" s="1"/>
  <c r="F383" i="52"/>
  <c r="J383" i="52"/>
  <c r="AM383" i="52"/>
  <c r="AN382" i="52"/>
  <c r="AT382" i="52"/>
  <c r="AY382" i="52"/>
  <c r="BC382" i="52"/>
  <c r="G383" i="52"/>
  <c r="K383" i="52"/>
  <c r="AH125" i="52"/>
  <c r="AL383" i="52"/>
  <c r="D347" i="52"/>
  <c r="D302" i="52"/>
  <c r="H347" i="52"/>
  <c r="H302" i="52"/>
  <c r="L134" i="52"/>
  <c r="P302" i="52"/>
  <c r="T347" i="52"/>
  <c r="T302" i="52"/>
  <c r="Z347" i="52"/>
  <c r="Z302" i="52"/>
  <c r="AE347" i="52"/>
  <c r="AE302" i="52"/>
  <c r="AM347" i="52"/>
  <c r="AM302" i="52"/>
  <c r="AI367" i="52"/>
  <c r="AR368" i="52"/>
  <c r="AR370" i="52" s="1"/>
  <c r="AR367" i="52"/>
  <c r="AV367" i="52"/>
  <c r="L156" i="52"/>
  <c r="AI156" i="52"/>
  <c r="V295" i="52"/>
  <c r="AB295" i="52"/>
  <c r="AG295" i="52"/>
  <c r="AK295" i="52"/>
  <c r="AZ170" i="52"/>
  <c r="BD170" i="52"/>
  <c r="G368" i="52"/>
  <c r="G296" i="52"/>
  <c r="G369" i="52" s="1"/>
  <c r="K368" i="52"/>
  <c r="K296" i="52"/>
  <c r="K369" i="52" s="1"/>
  <c r="O368" i="52"/>
  <c r="O296" i="52"/>
  <c r="O369" i="52" s="1"/>
  <c r="S368" i="52"/>
  <c r="S296" i="52"/>
  <c r="S369" i="52" s="1"/>
  <c r="Y368" i="52"/>
  <c r="Y296" i="52"/>
  <c r="Y369" i="52" s="1"/>
  <c r="AD368" i="52"/>
  <c r="AD296" i="52"/>
  <c r="AD369" i="52" s="1"/>
  <c r="AH176" i="52"/>
  <c r="AH296" i="52" s="1"/>
  <c r="AH369" i="52" s="1"/>
  <c r="AL368" i="52"/>
  <c r="AL296" i="52"/>
  <c r="AL369" i="52" s="1"/>
  <c r="AV296" i="52"/>
  <c r="AV369" i="52" s="1"/>
  <c r="D178" i="52"/>
  <c r="H178" i="52"/>
  <c r="P178" i="52"/>
  <c r="T178" i="52"/>
  <c r="Z178" i="52"/>
  <c r="AE178" i="52"/>
  <c r="AM178" i="52"/>
  <c r="AH185" i="52"/>
  <c r="L355" i="52"/>
  <c r="AN355" i="52"/>
  <c r="AT355" i="52"/>
  <c r="AY355" i="52"/>
  <c r="BC355" i="52"/>
  <c r="AN191" i="52"/>
  <c r="AY191" i="52"/>
  <c r="BC191" i="52"/>
  <c r="F193" i="52"/>
  <c r="AK193" i="52"/>
  <c r="AN200" i="52"/>
  <c r="AY200" i="52"/>
  <c r="BC200" i="52"/>
  <c r="AZ204" i="52"/>
  <c r="BD204" i="52"/>
  <c r="AD206" i="52"/>
  <c r="AZ232" i="52"/>
  <c r="AO237" i="52"/>
  <c r="P343" i="52"/>
  <c r="P339" i="52"/>
  <c r="P340" i="52"/>
  <c r="P338" i="52"/>
  <c r="T359" i="52"/>
  <c r="T343" i="52"/>
  <c r="T339" i="52"/>
  <c r="T338" i="52"/>
  <c r="T340" i="52"/>
  <c r="T321" i="52"/>
  <c r="Z359" i="52"/>
  <c r="Z343" i="52"/>
  <c r="Z339" i="52"/>
  <c r="Z338" i="52"/>
  <c r="Z340" i="52"/>
  <c r="Z321" i="52"/>
  <c r="E347" i="52"/>
  <c r="E302" i="52"/>
  <c r="I347" i="52"/>
  <c r="I302" i="52"/>
  <c r="M347" i="52"/>
  <c r="M302" i="52"/>
  <c r="Q347" i="52"/>
  <c r="Q302" i="52"/>
  <c r="U347" i="52"/>
  <c r="U302" i="52"/>
  <c r="AC347" i="52"/>
  <c r="AC302" i="52"/>
  <c r="AF347" i="52"/>
  <c r="AF302" i="52"/>
  <c r="AN134" i="52"/>
  <c r="AN302" i="52" s="1"/>
  <c r="AY134" i="52"/>
  <c r="AS368" i="52"/>
  <c r="AS367" i="52"/>
  <c r="AW367" i="52"/>
  <c r="BB367" i="52"/>
  <c r="AN156" i="52"/>
  <c r="BC156" i="52"/>
  <c r="AH170" i="52"/>
  <c r="AR295" i="52"/>
  <c r="D368" i="52"/>
  <c r="D296" i="52"/>
  <c r="D369" i="52" s="1"/>
  <c r="H368" i="52"/>
  <c r="H296" i="52"/>
  <c r="H369" i="52" s="1"/>
  <c r="L176" i="52"/>
  <c r="L296" i="52" s="1"/>
  <c r="L369" i="52" s="1"/>
  <c r="P368" i="52"/>
  <c r="P296" i="52"/>
  <c r="P369" i="52" s="1"/>
  <c r="T368" i="52"/>
  <c r="T296" i="52"/>
  <c r="T369" i="52" s="1"/>
  <c r="Z368" i="52"/>
  <c r="Z296" i="52"/>
  <c r="Z369" i="52" s="1"/>
  <c r="AE368" i="52"/>
  <c r="AE296" i="52"/>
  <c r="AE369" i="52" s="1"/>
  <c r="AI176" i="52"/>
  <c r="AI296" i="52" s="1"/>
  <c r="AI369" i="52" s="1"/>
  <c r="AM368" i="52"/>
  <c r="AM296" i="52"/>
  <c r="AM369" i="52" s="1"/>
  <c r="AW296" i="52"/>
  <c r="AW369" i="52" s="1"/>
  <c r="E178" i="52"/>
  <c r="I178" i="52"/>
  <c r="Q178" i="52"/>
  <c r="U178" i="52"/>
  <c r="AC178" i="52"/>
  <c r="AF178" i="52"/>
  <c r="L185" i="52"/>
  <c r="AI185" i="52"/>
  <c r="AH355" i="52"/>
  <c r="AO187" i="52"/>
  <c r="AZ355" i="52"/>
  <c r="BD355" i="52"/>
  <c r="BD191" i="52"/>
  <c r="AD193" i="52"/>
  <c r="BA193" i="52" s="1"/>
  <c r="BD200" i="52"/>
  <c r="AH204" i="52"/>
  <c r="D206" i="52"/>
  <c r="P206" i="52"/>
  <c r="AJ206" i="52" s="1"/>
  <c r="Z206" i="52"/>
  <c r="AO228" i="52"/>
  <c r="AO232" i="52" s="1"/>
  <c r="AH238" i="52"/>
  <c r="AH240" i="52" s="1"/>
  <c r="AO235" i="52"/>
  <c r="AY238" i="52"/>
  <c r="G240" i="52"/>
  <c r="AH266" i="52"/>
  <c r="AH343" i="52" s="1"/>
  <c r="D359" i="52"/>
  <c r="D339" i="52"/>
  <c r="D340" i="52"/>
  <c r="D321" i="52"/>
  <c r="H359" i="52"/>
  <c r="H338" i="52"/>
  <c r="H340" i="52"/>
  <c r="AM339" i="52"/>
  <c r="AI382" i="52"/>
  <c r="AR382" i="52"/>
  <c r="AV382" i="52"/>
  <c r="BA382" i="52"/>
  <c r="E383" i="52"/>
  <c r="I383" i="52"/>
  <c r="AJ383" i="52"/>
  <c r="AT383" i="52"/>
  <c r="F347" i="52"/>
  <c r="F302" i="52"/>
  <c r="J347" i="52"/>
  <c r="J302" i="52"/>
  <c r="N347" i="52"/>
  <c r="N302" i="52"/>
  <c r="R347" i="52"/>
  <c r="R302" i="52"/>
  <c r="V347" i="52"/>
  <c r="V302" i="52"/>
  <c r="AB347" i="52"/>
  <c r="AB302" i="52"/>
  <c r="AG347" i="52"/>
  <c r="AG302" i="52"/>
  <c r="AK302" i="52"/>
  <c r="AZ134" i="52"/>
  <c r="BD134" i="52"/>
  <c r="BD302" i="52" s="1"/>
  <c r="L367" i="52"/>
  <c r="AN367" i="52"/>
  <c r="AT367" i="52"/>
  <c r="AY367" i="52"/>
  <c r="BC367" i="52"/>
  <c r="L170" i="52"/>
  <c r="AI170" i="52"/>
  <c r="AI295" i="52" s="1"/>
  <c r="AS295" i="52"/>
  <c r="E368" i="52"/>
  <c r="E296" i="52"/>
  <c r="E369" i="52" s="1"/>
  <c r="I368" i="52"/>
  <c r="I296" i="52"/>
  <c r="I369" i="52" s="1"/>
  <c r="M368" i="52"/>
  <c r="M296" i="52"/>
  <c r="M369" i="52" s="1"/>
  <c r="Q368" i="52"/>
  <c r="Q296" i="52"/>
  <c r="Q369" i="52" s="1"/>
  <c r="U368" i="52"/>
  <c r="U296" i="52"/>
  <c r="U369" i="52" s="1"/>
  <c r="AC368" i="52"/>
  <c r="AC296" i="52"/>
  <c r="AC369" i="52" s="1"/>
  <c r="AF368" i="52"/>
  <c r="AF296" i="52"/>
  <c r="AF369" i="52" s="1"/>
  <c r="AN176" i="52"/>
  <c r="AN295" i="52" s="1"/>
  <c r="AT296" i="52"/>
  <c r="AT369" i="52" s="1"/>
  <c r="AY176" i="52"/>
  <c r="AY296" i="52" s="1"/>
  <c r="AY369" i="52" s="1"/>
  <c r="F178" i="52"/>
  <c r="J178" i="52"/>
  <c r="R178" i="52"/>
  <c r="V178" i="52"/>
  <c r="AG178" i="52"/>
  <c r="AK178" i="52"/>
  <c r="AN185" i="52"/>
  <c r="AY185" i="52"/>
  <c r="AI355" i="52"/>
  <c r="AR355" i="52"/>
  <c r="AV355" i="52"/>
  <c r="AH200" i="52"/>
  <c r="L204" i="52"/>
  <c r="AN240" i="52"/>
  <c r="F240" i="52"/>
  <c r="J240" i="52"/>
  <c r="AI232" i="52"/>
  <c r="BC238" i="52"/>
  <c r="AD240" i="52"/>
  <c r="R339" i="52"/>
  <c r="G347" i="52"/>
  <c r="G302" i="52"/>
  <c r="K347" i="52"/>
  <c r="K302" i="52"/>
  <c r="O347" i="52"/>
  <c r="O302" i="52"/>
  <c r="S347" i="52"/>
  <c r="S302" i="52"/>
  <c r="Y347" i="52"/>
  <c r="Y302" i="52"/>
  <c r="AD347" i="52"/>
  <c r="AD302" i="52"/>
  <c r="AH134" i="52"/>
  <c r="AL347" i="52"/>
  <c r="AL302" i="52"/>
  <c r="AH368" i="52"/>
  <c r="AH367" i="52"/>
  <c r="AO141" i="52"/>
  <c r="AZ367" i="52"/>
  <c r="BD367" i="52"/>
  <c r="AY170" i="52"/>
  <c r="BC295" i="52"/>
  <c r="F368" i="52"/>
  <c r="F296" i="52"/>
  <c r="F369" i="52" s="1"/>
  <c r="J368" i="52"/>
  <c r="J296" i="52"/>
  <c r="J369" i="52" s="1"/>
  <c r="N368" i="52"/>
  <c r="N296" i="52"/>
  <c r="N369" i="52" s="1"/>
  <c r="R368" i="52"/>
  <c r="R296" i="52"/>
  <c r="R369" i="52" s="1"/>
  <c r="V368" i="52"/>
  <c r="V296" i="52"/>
  <c r="V369" i="52" s="1"/>
  <c r="AB368" i="52"/>
  <c r="AB296" i="52"/>
  <c r="AB369" i="52" s="1"/>
  <c r="AG368" i="52"/>
  <c r="AG296" i="52"/>
  <c r="AG369" i="52" s="1"/>
  <c r="AK368" i="52"/>
  <c r="AK296" i="52"/>
  <c r="AK369" i="52" s="1"/>
  <c r="AZ176" i="52"/>
  <c r="AZ296" i="52" s="1"/>
  <c r="AZ369" i="52" s="1"/>
  <c r="BD176" i="52"/>
  <c r="BD296" i="52" s="1"/>
  <c r="BD369" i="52" s="1"/>
  <c r="G178" i="52"/>
  <c r="K178" i="52"/>
  <c r="O178" i="52"/>
  <c r="S178" i="52"/>
  <c r="Y178" i="52"/>
  <c r="AD178" i="52"/>
  <c r="AL178" i="52"/>
  <c r="AS355" i="52"/>
  <c r="AW355" i="52"/>
  <c r="BB355" i="52"/>
  <c r="L191" i="52"/>
  <c r="L200" i="52"/>
  <c r="AO225" i="52"/>
  <c r="BC232" i="52"/>
  <c r="AK240" i="52"/>
  <c r="AZ238" i="52"/>
  <c r="AI254" i="52"/>
  <c r="AI314" i="52" s="1"/>
  <c r="AO256" i="52"/>
  <c r="AT315" i="52"/>
  <c r="AY260" i="52"/>
  <c r="AY315" i="52" s="1"/>
  <c r="BC260" i="52"/>
  <c r="BC315" i="52" s="1"/>
  <c r="E266" i="52"/>
  <c r="I266" i="52"/>
  <c r="Q266" i="52"/>
  <c r="U266" i="52"/>
  <c r="AC266" i="52"/>
  <c r="AF266" i="52"/>
  <c r="AO274" i="52"/>
  <c r="AH342" i="52"/>
  <c r="AH341" i="52"/>
  <c r="AO281" i="52"/>
  <c r="AZ342" i="52"/>
  <c r="AZ341" i="52"/>
  <c r="BD342" i="52"/>
  <c r="BD341" i="52"/>
  <c r="AT320" i="52"/>
  <c r="AY283" i="52"/>
  <c r="AY320" i="52" s="1"/>
  <c r="BC283" i="52"/>
  <c r="BC320" i="52" s="1"/>
  <c r="H314" i="52"/>
  <c r="M314" i="52"/>
  <c r="R314" i="52"/>
  <c r="Z314" i="52"/>
  <c r="AK314" i="52"/>
  <c r="AY232" i="52"/>
  <c r="AN254" i="52"/>
  <c r="AY254" i="52"/>
  <c r="BC254" i="52"/>
  <c r="AZ260" i="52"/>
  <c r="AZ315" i="52" s="1"/>
  <c r="BD260" i="52"/>
  <c r="BD315" i="52" s="1"/>
  <c r="AN265" i="52"/>
  <c r="AY265" i="52"/>
  <c r="BC265" i="52"/>
  <c r="F266" i="52"/>
  <c r="J266" i="52"/>
  <c r="V266" i="52"/>
  <c r="AG266" i="52"/>
  <c r="AK266" i="52"/>
  <c r="AK309" i="52" s="1"/>
  <c r="AN271" i="52"/>
  <c r="AY271" i="52"/>
  <c r="BC271" i="52"/>
  <c r="AI342" i="52"/>
  <c r="AI341" i="52"/>
  <c r="AR342" i="52"/>
  <c r="AR341" i="52"/>
  <c r="AV341" i="52"/>
  <c r="AV342" i="52"/>
  <c r="AZ283" i="52"/>
  <c r="AZ320" i="52" s="1"/>
  <c r="BD283" i="52"/>
  <c r="BD320" i="52" s="1"/>
  <c r="AO287" i="52"/>
  <c r="D314" i="52"/>
  <c r="N314" i="52"/>
  <c r="T314" i="52"/>
  <c r="AM314" i="52"/>
  <c r="BD254" i="52"/>
  <c r="BD314" i="52" s="1"/>
  <c r="AR315" i="52"/>
  <c r="AV315" i="52"/>
  <c r="G266" i="52"/>
  <c r="K266" i="52"/>
  <c r="O266" i="52"/>
  <c r="S266" i="52"/>
  <c r="Y266" i="52"/>
  <c r="AD266" i="52"/>
  <c r="AL266" i="52"/>
  <c r="AL309" i="52" s="1"/>
  <c r="AO280" i="52"/>
  <c r="AS342" i="52"/>
  <c r="AS341" i="52"/>
  <c r="AW342" i="52"/>
  <c r="AW341" i="52"/>
  <c r="BB341" i="52"/>
  <c r="BB342" i="52"/>
  <c r="AR320" i="52"/>
  <c r="AV320" i="52"/>
  <c r="P314" i="52"/>
  <c r="AR314" i="52"/>
  <c r="AI260" i="52"/>
  <c r="AI315" i="52" s="1"/>
  <c r="AS315" i="52"/>
  <c r="AW315" i="52"/>
  <c r="BB315" i="52"/>
  <c r="AE266" i="52"/>
  <c r="AE309" i="52" s="1"/>
  <c r="L342" i="52"/>
  <c r="L341" i="52"/>
  <c r="AN342" i="52"/>
  <c r="AN341" i="52"/>
  <c r="AT341" i="52"/>
  <c r="AT342" i="52"/>
  <c r="AY341" i="52"/>
  <c r="AY342" i="52"/>
  <c r="BC341" i="52"/>
  <c r="BC342" i="52"/>
  <c r="AI283" i="52"/>
  <c r="AI320" i="52" s="1"/>
  <c r="AS320" i="52"/>
  <c r="AW320" i="52"/>
  <c r="AH13" i="51"/>
  <c r="AG20" i="51"/>
  <c r="AR20" i="51" s="1"/>
  <c r="AH383" i="52" l="1"/>
  <c r="AS125" i="52"/>
  <c r="AS383" i="52" s="1"/>
  <c r="BC314" i="52"/>
  <c r="J61" i="52"/>
  <c r="AJ366" i="52"/>
  <c r="AJ361" i="52"/>
  <c r="AJ302" i="52"/>
  <c r="BB295" i="52"/>
  <c r="AJ295" i="52"/>
  <c r="AJ368" i="52"/>
  <c r="AJ296" i="52"/>
  <c r="AJ369" i="52" s="1"/>
  <c r="AJ314" i="52"/>
  <c r="AJ320" i="52"/>
  <c r="AM343" i="52"/>
  <c r="AM359" i="52"/>
  <c r="BD383" i="52"/>
  <c r="AM321" i="52"/>
  <c r="AZ314" i="52"/>
  <c r="AM340" i="52"/>
  <c r="AO260" i="52"/>
  <c r="BA206" i="52"/>
  <c r="AH295" i="52"/>
  <c r="AI119" i="52"/>
  <c r="AZ119" i="52"/>
  <c r="AO115" i="52"/>
  <c r="BB366" i="52"/>
  <c r="AG61" i="52"/>
  <c r="Z309" i="52"/>
  <c r="AE61" i="52"/>
  <c r="Z56" i="52"/>
  <c r="AB350" i="52"/>
  <c r="Z350" i="52"/>
  <c r="AE350" i="52"/>
  <c r="Y56" i="52"/>
  <c r="BA56" i="52" s="1"/>
  <c r="AD350" i="52"/>
  <c r="AF358" i="52"/>
  <c r="AF18" i="52"/>
  <c r="AC31" i="52"/>
  <c r="AC358" i="52"/>
  <c r="AC328" i="52"/>
  <c r="AC376" i="52"/>
  <c r="AC379" i="52"/>
  <c r="AF376" i="52"/>
  <c r="P321" i="52"/>
  <c r="BA295" i="52"/>
  <c r="P347" i="52"/>
  <c r="AW348" i="52"/>
  <c r="AS348" i="52"/>
  <c r="AH347" i="52"/>
  <c r="R47" i="52"/>
  <c r="T61" i="52"/>
  <c r="R61" i="52"/>
  <c r="S350" i="52"/>
  <c r="V61" i="52"/>
  <c r="S61" i="52"/>
  <c r="S56" i="52"/>
  <c r="O350" i="52"/>
  <c r="T56" i="52"/>
  <c r="V350" i="52"/>
  <c r="Q379" i="52"/>
  <c r="Q24" i="52"/>
  <c r="Q377" i="52"/>
  <c r="Q358" i="52"/>
  <c r="Q18" i="52"/>
  <c r="Q373" i="52"/>
  <c r="Q376" i="52"/>
  <c r="Q40" i="52"/>
  <c r="Q328" i="52"/>
  <c r="Q380" i="52"/>
  <c r="M351" i="52"/>
  <c r="M375" i="52"/>
  <c r="M308" i="52"/>
  <c r="M376" i="52"/>
  <c r="M358" i="52"/>
  <c r="U40" i="52"/>
  <c r="M316" i="52"/>
  <c r="M373" i="52"/>
  <c r="M377" i="52"/>
  <c r="BA11" i="52"/>
  <c r="Q31" i="52"/>
  <c r="Q374" i="52"/>
  <c r="AN206" i="52"/>
  <c r="BA266" i="52"/>
  <c r="BA356" i="52" s="1"/>
  <c r="BB178" i="52"/>
  <c r="BB329" i="52" s="1"/>
  <c r="AU329" i="52"/>
  <c r="AJ178" i="52"/>
  <c r="AJ329" i="52" s="1"/>
  <c r="BA102" i="52"/>
  <c r="AD376" i="52"/>
  <c r="BA42" i="52"/>
  <c r="BA376" i="52" s="1"/>
  <c r="AF61" i="52"/>
  <c r="BB63" i="52"/>
  <c r="BA78" i="52"/>
  <c r="AO254" i="52"/>
  <c r="L314" i="52"/>
  <c r="AO271" i="52"/>
  <c r="BB206" i="52"/>
  <c r="P309" i="52"/>
  <c r="AJ63" i="52"/>
  <c r="AJ350" i="52" s="1"/>
  <c r="AJ266" i="52"/>
  <c r="BA361" i="52"/>
  <c r="AO185" i="52"/>
  <c r="O40" i="52"/>
  <c r="AU316" i="52"/>
  <c r="BB42" i="52"/>
  <c r="AD47" i="52"/>
  <c r="BA63" i="52"/>
  <c r="BB240" i="52"/>
  <c r="AU320" i="52"/>
  <c r="AJ193" i="52"/>
  <c r="BB266" i="52"/>
  <c r="AI240" i="52"/>
  <c r="BA240" i="52"/>
  <c r="P31" i="52"/>
  <c r="AJ42" i="52"/>
  <c r="BB102" i="52"/>
  <c r="AJ78" i="52"/>
  <c r="BB193" i="52"/>
  <c r="BB119" i="52"/>
  <c r="BB348" i="52" s="1"/>
  <c r="AU348" i="52"/>
  <c r="AU368" i="52"/>
  <c r="AU296" i="52"/>
  <c r="AU369" i="52" s="1"/>
  <c r="AU302" i="52"/>
  <c r="AU347" i="52"/>
  <c r="AU356" i="52"/>
  <c r="AU361" i="52"/>
  <c r="AJ240" i="52"/>
  <c r="BA348" i="52"/>
  <c r="BA357" i="52"/>
  <c r="BA366" i="52"/>
  <c r="BA368" i="52"/>
  <c r="BA296" i="52"/>
  <c r="BA369" i="52" s="1"/>
  <c r="BA302" i="52"/>
  <c r="BA347" i="52"/>
  <c r="BA178" i="52"/>
  <c r="BA329" i="52" s="1"/>
  <c r="P127" i="52"/>
  <c r="AJ102" i="52"/>
  <c r="BB78" i="52"/>
  <c r="AU366" i="52"/>
  <c r="AU295" i="52"/>
  <c r="AJ119" i="52"/>
  <c r="F56" i="52"/>
  <c r="AC316" i="52"/>
  <c r="U378" i="52"/>
  <c r="Q316" i="52"/>
  <c r="Q375" i="52"/>
  <c r="R309" i="52"/>
  <c r="Y61" i="52"/>
  <c r="AD56" i="52"/>
  <c r="AN266" i="52"/>
  <c r="AN339" i="52" s="1"/>
  <c r="U308" i="52"/>
  <c r="R340" i="52"/>
  <c r="R343" i="52"/>
  <c r="BC368" i="52"/>
  <c r="AI368" i="52"/>
  <c r="AI370" i="52" s="1"/>
  <c r="L347" i="52"/>
  <c r="AK31" i="52"/>
  <c r="U358" i="52"/>
  <c r="P350" i="52"/>
  <c r="U374" i="52"/>
  <c r="AG47" i="52"/>
  <c r="AR366" i="52"/>
  <c r="AH359" i="52"/>
  <c r="AF308" i="52"/>
  <c r="R338" i="52"/>
  <c r="R31" i="52"/>
  <c r="AT347" i="52"/>
  <c r="P47" i="52"/>
  <c r="AG350" i="52"/>
  <c r="N350" i="52"/>
  <c r="AT295" i="52"/>
  <c r="R321" i="52"/>
  <c r="AT368" i="52"/>
  <c r="AT370" i="52" s="1"/>
  <c r="U376" i="52"/>
  <c r="P56" i="52"/>
  <c r="AF65" i="52"/>
  <c r="AF324" i="52" s="1"/>
  <c r="U18" i="52"/>
  <c r="O56" i="52"/>
  <c r="AF373" i="52"/>
  <c r="AY314" i="52"/>
  <c r="AO265" i="52"/>
  <c r="H339" i="52"/>
  <c r="D338" i="52"/>
  <c r="H321" i="52"/>
  <c r="H343" i="52"/>
  <c r="D343" i="52"/>
  <c r="AW295" i="52"/>
  <c r="AR347" i="52"/>
  <c r="AR357" i="52"/>
  <c r="L383" i="52"/>
  <c r="J309" i="52"/>
  <c r="J56" i="52"/>
  <c r="E376" i="52"/>
  <c r="E374" i="52"/>
  <c r="I40" i="52"/>
  <c r="I375" i="52"/>
  <c r="I374" i="52"/>
  <c r="I380" i="52"/>
  <c r="E316" i="52"/>
  <c r="AH356" i="52"/>
  <c r="R356" i="52"/>
  <c r="AZ206" i="52"/>
  <c r="AI206" i="52"/>
  <c r="AH193" i="52"/>
  <c r="AE370" i="52"/>
  <c r="M380" i="52"/>
  <c r="M378" i="52"/>
  <c r="AS370" i="52"/>
  <c r="AU383" i="52"/>
  <c r="AI347" i="52"/>
  <c r="AI357" i="52"/>
  <c r="AZ347" i="52"/>
  <c r="AI348" i="52"/>
  <c r="AO381" i="52"/>
  <c r="AZ383" i="52"/>
  <c r="BB370" i="52"/>
  <c r="Y370" i="52"/>
  <c r="O370" i="52"/>
  <c r="AT348" i="52"/>
  <c r="AB370" i="52"/>
  <c r="AC370" i="52"/>
  <c r="Q370" i="52"/>
  <c r="AO365" i="52"/>
  <c r="AO355" i="52"/>
  <c r="AI63" i="52"/>
  <c r="AI47" i="52" s="1"/>
  <c r="AF316" i="52"/>
  <c r="U377" i="52"/>
  <c r="AF377" i="52"/>
  <c r="U316" i="52"/>
  <c r="V31" i="52"/>
  <c r="AC40" i="52"/>
  <c r="AF328" i="52"/>
  <c r="AF378" i="52"/>
  <c r="AC374" i="52"/>
  <c r="U31" i="52"/>
  <c r="U380" i="52"/>
  <c r="AD40" i="52"/>
  <c r="AF40" i="52"/>
  <c r="AF31" i="52"/>
  <c r="AF375" i="52"/>
  <c r="AC18" i="52"/>
  <c r="AC380" i="52"/>
  <c r="AC378" i="52"/>
  <c r="U328" i="52"/>
  <c r="U379" i="52"/>
  <c r="BA31" i="52"/>
  <c r="AF24" i="52"/>
  <c r="AF374" i="52"/>
  <c r="AC24" i="52"/>
  <c r="AC375" i="52"/>
  <c r="U24" i="52"/>
  <c r="U375" i="52"/>
  <c r="M374" i="52"/>
  <c r="AG376" i="52"/>
  <c r="BC206" i="52"/>
  <c r="BC370" i="52"/>
  <c r="AK348" i="52"/>
  <c r="AK357" i="52"/>
  <c r="AO77" i="52"/>
  <c r="AK370" i="52"/>
  <c r="AL350" i="52"/>
  <c r="BC63" i="52"/>
  <c r="BC350" i="52" s="1"/>
  <c r="AL61" i="52"/>
  <c r="BC61" i="52" s="1"/>
  <c r="AN63" i="52"/>
  <c r="AV350" i="52"/>
  <c r="AL56" i="52"/>
  <c r="BC56" i="52" s="1"/>
  <c r="AL40" i="52"/>
  <c r="AK18" i="52"/>
  <c r="AS314" i="52"/>
  <c r="AT314" i="52"/>
  <c r="R370" i="52"/>
  <c r="AY347" i="52"/>
  <c r="AZ193" i="52"/>
  <c r="H356" i="52"/>
  <c r="I24" i="52"/>
  <c r="AI78" i="52"/>
  <c r="F47" i="52"/>
  <c r="O61" i="52"/>
  <c r="BB314" i="52"/>
  <c r="T370" i="52"/>
  <c r="AZ11" i="52"/>
  <c r="L266" i="52"/>
  <c r="L321" i="52" s="1"/>
  <c r="AH42" i="52"/>
  <c r="AH379" i="52" s="1"/>
  <c r="AO283" i="52"/>
  <c r="AW314" i="52"/>
  <c r="AO238" i="52"/>
  <c r="AO240" i="52" s="1"/>
  <c r="AO204" i="52"/>
  <c r="L193" i="52"/>
  <c r="BD368" i="52"/>
  <c r="L368" i="52"/>
  <c r="L370" i="52" s="1"/>
  <c r="AY348" i="52"/>
  <c r="L348" i="52"/>
  <c r="D370" i="52"/>
  <c r="AO298" i="52"/>
  <c r="AW383" i="52"/>
  <c r="I370" i="52"/>
  <c r="J370" i="52"/>
  <c r="G370" i="52"/>
  <c r="J350" i="52"/>
  <c r="L63" i="52"/>
  <c r="E18" i="52"/>
  <c r="E380" i="52"/>
  <c r="BD11" i="52"/>
  <c r="E375" i="52"/>
  <c r="J31" i="52"/>
  <c r="I376" i="52"/>
  <c r="E358" i="52"/>
  <c r="I31" i="52"/>
  <c r="I377" i="52"/>
  <c r="E328" i="52"/>
  <c r="E373" i="52"/>
  <c r="F24" i="52"/>
  <c r="E40" i="52"/>
  <c r="I328" i="52"/>
  <c r="I373" i="52"/>
  <c r="E31" i="52"/>
  <c r="E377" i="52"/>
  <c r="F18" i="52"/>
  <c r="I316" i="52"/>
  <c r="I379" i="52"/>
  <c r="M324" i="52"/>
  <c r="M294" i="52"/>
  <c r="M327" i="52" s="1"/>
  <c r="O359" i="52"/>
  <c r="O343" i="52"/>
  <c r="O338" i="52"/>
  <c r="O339" i="52"/>
  <c r="O340" i="52"/>
  <c r="O321" i="52"/>
  <c r="AI266" i="52"/>
  <c r="Q359" i="52"/>
  <c r="Q340" i="52"/>
  <c r="Q321" i="52"/>
  <c r="Q338" i="52"/>
  <c r="Q343" i="52"/>
  <c r="Q339" i="52"/>
  <c r="AL329" i="52"/>
  <c r="AL208" i="52"/>
  <c r="AL212" i="52" s="1"/>
  <c r="AL217" i="52" s="1"/>
  <c r="O329" i="52"/>
  <c r="O208" i="52"/>
  <c r="AI178" i="52"/>
  <c r="AI329" i="52" s="1"/>
  <c r="AD359" i="52"/>
  <c r="AD343" i="52"/>
  <c r="AD338" i="52"/>
  <c r="AD340" i="52"/>
  <c r="AD339" i="52"/>
  <c r="AD321" i="52"/>
  <c r="K359" i="52"/>
  <c r="K343" i="52"/>
  <c r="K338" i="52"/>
  <c r="K340" i="52"/>
  <c r="K339" i="52"/>
  <c r="K321" i="52"/>
  <c r="AB359" i="52"/>
  <c r="AB343" i="52"/>
  <c r="AB339" i="52"/>
  <c r="AB321" i="52"/>
  <c r="AB340" i="52"/>
  <c r="AB338" i="52"/>
  <c r="F359" i="52"/>
  <c r="F340" i="52"/>
  <c r="F321" i="52"/>
  <c r="F338" i="52"/>
  <c r="F343" i="52"/>
  <c r="F339" i="52"/>
  <c r="AN343" i="52"/>
  <c r="Y359" i="52"/>
  <c r="Y343" i="52"/>
  <c r="Y338" i="52"/>
  <c r="Y339" i="52"/>
  <c r="Y340" i="52"/>
  <c r="Y321" i="52"/>
  <c r="G359" i="52"/>
  <c r="G343" i="52"/>
  <c r="G338" i="52"/>
  <c r="G339" i="52"/>
  <c r="G340" i="52"/>
  <c r="G321" i="52"/>
  <c r="V359" i="52"/>
  <c r="V340" i="52"/>
  <c r="V321" i="52"/>
  <c r="V343" i="52"/>
  <c r="V338" i="52"/>
  <c r="V339" i="52"/>
  <c r="AO342" i="52"/>
  <c r="AO341" i="52"/>
  <c r="AC359" i="52"/>
  <c r="AC343" i="52"/>
  <c r="AC340" i="52"/>
  <c r="AC338" i="52"/>
  <c r="AC339" i="52"/>
  <c r="AC321" i="52"/>
  <c r="I359" i="52"/>
  <c r="I340" i="52"/>
  <c r="I338" i="52"/>
  <c r="I339" i="52"/>
  <c r="I321" i="52"/>
  <c r="I343" i="52"/>
  <c r="Y329" i="52"/>
  <c r="Y208" i="52"/>
  <c r="Y212" i="52" s="1"/>
  <c r="Y217" i="52" s="1"/>
  <c r="G329" i="52"/>
  <c r="G208" i="52"/>
  <c r="G212" i="52" s="1"/>
  <c r="G217" i="52" s="1"/>
  <c r="AZ368" i="52"/>
  <c r="AZ370" i="52" s="1"/>
  <c r="AB329" i="52"/>
  <c r="J329" i="52"/>
  <c r="J208" i="52"/>
  <c r="J212" i="52" s="1"/>
  <c r="J217" i="52" s="1"/>
  <c r="AO176" i="52"/>
  <c r="AO296" i="52" s="1"/>
  <c r="AO369" i="52" s="1"/>
  <c r="L295" i="52"/>
  <c r="AY368" i="52"/>
  <c r="AY370" i="52" s="1"/>
  <c r="AN368" i="52"/>
  <c r="AH338" i="52"/>
  <c r="AH339" i="52"/>
  <c r="AH340" i="52"/>
  <c r="U329" i="52"/>
  <c r="U208" i="52"/>
  <c r="U212" i="52" s="1"/>
  <c r="U217" i="52" s="1"/>
  <c r="E329" i="52"/>
  <c r="E208" i="52"/>
  <c r="E212" i="52" s="1"/>
  <c r="E217" i="52" s="1"/>
  <c r="Z370" i="52"/>
  <c r="P370" i="52"/>
  <c r="AO156" i="52"/>
  <c r="AZ240" i="52"/>
  <c r="AY240" i="52"/>
  <c r="Z329" i="52"/>
  <c r="Z208" i="52"/>
  <c r="Z212" i="52" s="1"/>
  <c r="Z217" i="52" s="1"/>
  <c r="D329" i="52"/>
  <c r="AR329" i="52"/>
  <c r="BD178" i="52"/>
  <c r="BD329" i="52" s="1"/>
  <c r="AY178" i="52"/>
  <c r="AY329" i="52" s="1"/>
  <c r="D208" i="52"/>
  <c r="AW329" i="52"/>
  <c r="L178" i="52"/>
  <c r="L329" i="52" s="1"/>
  <c r="AL370" i="52"/>
  <c r="AL356" i="52"/>
  <c r="AO55" i="52"/>
  <c r="BD193" i="52"/>
  <c r="AY193" i="52"/>
  <c r="AK356" i="52"/>
  <c r="AD127" i="52"/>
  <c r="AN366" i="52"/>
  <c r="AO88" i="52"/>
  <c r="AH321" i="52"/>
  <c r="Z377" i="52"/>
  <c r="Z380" i="52"/>
  <c r="Z378" i="52"/>
  <c r="Z375" i="52"/>
  <c r="Z379" i="52"/>
  <c r="Z373" i="52"/>
  <c r="Z374" i="52"/>
  <c r="Z358" i="52"/>
  <c r="Z316" i="52"/>
  <c r="Z328" i="52"/>
  <c r="Z308" i="52"/>
  <c r="Z24" i="52"/>
  <c r="Z18" i="52"/>
  <c r="Z65" i="52"/>
  <c r="Z351" i="52" s="1"/>
  <c r="D377" i="52"/>
  <c r="D378" i="52"/>
  <c r="D379" i="52"/>
  <c r="D373" i="52"/>
  <c r="D374" i="52"/>
  <c r="D380" i="52"/>
  <c r="D375" i="52"/>
  <c r="D358" i="52"/>
  <c r="D328" i="52"/>
  <c r="D316" i="52"/>
  <c r="D308" i="52"/>
  <c r="AY42" i="52"/>
  <c r="D24" i="52"/>
  <c r="D18" i="52"/>
  <c r="D65" i="52"/>
  <c r="AW40" i="52"/>
  <c r="L42" i="52"/>
  <c r="L24" i="52" s="1"/>
  <c r="AR376" i="52"/>
  <c r="BD42" i="52"/>
  <c r="BD40" i="52" s="1"/>
  <c r="Z376" i="52"/>
  <c r="H376" i="52"/>
  <c r="AN314" i="52"/>
  <c r="AH206" i="52"/>
  <c r="AY383" i="52"/>
  <c r="AR348" i="52"/>
  <c r="AN321" i="52"/>
  <c r="AL380" i="52"/>
  <c r="AL377" i="52"/>
  <c r="AL379" i="52"/>
  <c r="AL378" i="52"/>
  <c r="AL375" i="52"/>
  <c r="AL373" i="52"/>
  <c r="AL374" i="52"/>
  <c r="AL358" i="52"/>
  <c r="AL328" i="52"/>
  <c r="AL316" i="52"/>
  <c r="AL308" i="52"/>
  <c r="AL24" i="52"/>
  <c r="AL18" i="52"/>
  <c r="AL65" i="52"/>
  <c r="AL351" i="52" s="1"/>
  <c r="AL31" i="52"/>
  <c r="O380" i="52"/>
  <c r="O378" i="52"/>
  <c r="O375" i="52"/>
  <c r="O377" i="52"/>
  <c r="O373" i="52"/>
  <c r="O374" i="52"/>
  <c r="O379" i="52"/>
  <c r="O358" i="52"/>
  <c r="O328" i="52"/>
  <c r="O316" i="52"/>
  <c r="O308" i="52"/>
  <c r="AI42" i="52"/>
  <c r="AI31" i="52" s="1"/>
  <c r="O24" i="52"/>
  <c r="O18" i="52"/>
  <c r="O65" i="52"/>
  <c r="O351" i="52" s="1"/>
  <c r="O31" i="52"/>
  <c r="S376" i="52"/>
  <c r="AK24" i="52"/>
  <c r="AY11" i="52"/>
  <c r="AO170" i="52"/>
  <c r="AI383" i="52"/>
  <c r="AO100" i="52"/>
  <c r="AC350" i="52"/>
  <c r="AC309" i="52"/>
  <c r="AC56" i="52"/>
  <c r="AC47" i="52"/>
  <c r="I350" i="52"/>
  <c r="I309" i="52"/>
  <c r="I56" i="52"/>
  <c r="I47" i="52"/>
  <c r="AB379" i="52"/>
  <c r="AB375" i="52"/>
  <c r="AB378" i="52"/>
  <c r="AB374" i="52"/>
  <c r="AB373" i="52"/>
  <c r="AB380" i="52"/>
  <c r="AB377" i="52"/>
  <c r="AB358" i="52"/>
  <c r="AB328" i="52"/>
  <c r="AB316" i="52"/>
  <c r="AB308" i="52"/>
  <c r="AB351" i="52"/>
  <c r="J379" i="52"/>
  <c r="J378" i="52"/>
  <c r="J374" i="52"/>
  <c r="J373" i="52"/>
  <c r="J375" i="52"/>
  <c r="J380" i="52"/>
  <c r="J377" i="52"/>
  <c r="J358" i="52"/>
  <c r="J328" i="52"/>
  <c r="J316" i="52"/>
  <c r="J308" i="52"/>
  <c r="J65" i="52"/>
  <c r="J351" i="52" s="1"/>
  <c r="AO39" i="52"/>
  <c r="AI11" i="52"/>
  <c r="AC61" i="52"/>
  <c r="I308" i="52"/>
  <c r="BB376" i="52"/>
  <c r="AC65" i="52"/>
  <c r="AC351" i="52" s="1"/>
  <c r="AZ42" i="52"/>
  <c r="I61" i="52"/>
  <c r="AY63" i="52"/>
  <c r="P40" i="52"/>
  <c r="J24" i="52"/>
  <c r="AM31" i="52"/>
  <c r="AK359" i="52"/>
  <c r="AK343" i="52"/>
  <c r="AK321" i="52"/>
  <c r="AK338" i="52"/>
  <c r="AK339" i="52"/>
  <c r="AK340" i="52"/>
  <c r="AV356" i="52"/>
  <c r="BC266" i="52"/>
  <c r="N359" i="52"/>
  <c r="N343" i="52"/>
  <c r="N338" i="52"/>
  <c r="N321" i="52"/>
  <c r="N339" i="52"/>
  <c r="N340" i="52"/>
  <c r="U359" i="52"/>
  <c r="U343" i="52"/>
  <c r="U340" i="52"/>
  <c r="U339" i="52"/>
  <c r="U321" i="52"/>
  <c r="U338" i="52"/>
  <c r="E359" i="52"/>
  <c r="E340" i="52"/>
  <c r="E343" i="52"/>
  <c r="E339" i="52"/>
  <c r="E321" i="52"/>
  <c r="E338" i="52"/>
  <c r="S329" i="52"/>
  <c r="S208" i="52"/>
  <c r="S212" i="52" s="1"/>
  <c r="S217" i="52" s="1"/>
  <c r="AY295" i="52"/>
  <c r="AH370" i="52"/>
  <c r="V329" i="52"/>
  <c r="V208" i="52"/>
  <c r="V212" i="52" s="1"/>
  <c r="V217" i="52" s="1"/>
  <c r="F329" i="52"/>
  <c r="F208" i="52"/>
  <c r="F212" i="52" s="1"/>
  <c r="F217" i="52" s="1"/>
  <c r="AW356" i="52"/>
  <c r="BD206" i="52"/>
  <c r="AY206" i="52"/>
  <c r="L206" i="52"/>
  <c r="Q329" i="52"/>
  <c r="Q208" i="52"/>
  <c r="Q212" i="52" s="1"/>
  <c r="Q217" i="52" s="1"/>
  <c r="AW368" i="52"/>
  <c r="AW370" i="52" s="1"/>
  <c r="AO200" i="52"/>
  <c r="BC193" i="52"/>
  <c r="AN193" i="52"/>
  <c r="T329" i="52"/>
  <c r="T208" i="52"/>
  <c r="T212" i="52" s="1"/>
  <c r="T217" i="52" s="1"/>
  <c r="AV368" i="52"/>
  <c r="AV370" i="52" s="1"/>
  <c r="Y356" i="52"/>
  <c r="O356" i="52"/>
  <c r="G356" i="52"/>
  <c r="L102" i="52"/>
  <c r="BD102" i="52"/>
  <c r="D127" i="52"/>
  <c r="AY102" i="52"/>
  <c r="V356" i="52"/>
  <c r="F356" i="52"/>
  <c r="Y309" i="52"/>
  <c r="O309" i="52"/>
  <c r="G309" i="52"/>
  <c r="AH361" i="52"/>
  <c r="T377" i="52"/>
  <c r="T378" i="52"/>
  <c r="T379" i="52"/>
  <c r="T373" i="52"/>
  <c r="T380" i="52"/>
  <c r="T374" i="52"/>
  <c r="T375" i="52"/>
  <c r="T358" i="52"/>
  <c r="T328" i="52"/>
  <c r="T316" i="52"/>
  <c r="T308" i="52"/>
  <c r="T24" i="52"/>
  <c r="T18" i="52"/>
  <c r="T65" i="52"/>
  <c r="T351" i="52" s="1"/>
  <c r="T376" i="52"/>
  <c r="AV383" i="52"/>
  <c r="U356" i="52"/>
  <c r="E356" i="52"/>
  <c r="AD380" i="52"/>
  <c r="AD379" i="52"/>
  <c r="AD373" i="52"/>
  <c r="AD377" i="52"/>
  <c r="AD374" i="52"/>
  <c r="AD375" i="52"/>
  <c r="AD378" i="52"/>
  <c r="AD358" i="52"/>
  <c r="AD316" i="52"/>
  <c r="AD328" i="52"/>
  <c r="AD308" i="52"/>
  <c r="AD24" i="52"/>
  <c r="AD18" i="52"/>
  <c r="AD65" i="52"/>
  <c r="AD31" i="52"/>
  <c r="K380" i="52"/>
  <c r="K379" i="52"/>
  <c r="K375" i="52"/>
  <c r="K378" i="52"/>
  <c r="K373" i="52"/>
  <c r="K374" i="52"/>
  <c r="K377" i="52"/>
  <c r="K358" i="52"/>
  <c r="K316" i="52"/>
  <c r="K328" i="52"/>
  <c r="K308" i="52"/>
  <c r="K24" i="52"/>
  <c r="K18" i="52"/>
  <c r="K65" i="52"/>
  <c r="K351" i="52" s="1"/>
  <c r="K31" i="52"/>
  <c r="AO17" i="52"/>
  <c r="AN11" i="52"/>
  <c r="BB11" i="52"/>
  <c r="AH102" i="52"/>
  <c r="AZ102" i="52"/>
  <c r="AZ302" i="52"/>
  <c r="U350" i="52"/>
  <c r="U309" i="52"/>
  <c r="U56" i="52"/>
  <c r="U47" i="52"/>
  <c r="E350" i="52"/>
  <c r="E309" i="52"/>
  <c r="E56" i="52"/>
  <c r="AY56" i="52" s="1"/>
  <c r="E47" i="52"/>
  <c r="V379" i="52"/>
  <c r="V380" i="52"/>
  <c r="V374" i="52"/>
  <c r="V377" i="52"/>
  <c r="V373" i="52"/>
  <c r="V375" i="52"/>
  <c r="V378" i="52"/>
  <c r="V358" i="52"/>
  <c r="V328" i="52"/>
  <c r="V316" i="52"/>
  <c r="V308" i="52"/>
  <c r="V65" i="52"/>
  <c r="V351" i="52" s="1"/>
  <c r="F379" i="52"/>
  <c r="F380" i="52"/>
  <c r="F374" i="52"/>
  <c r="F373" i="52"/>
  <c r="F377" i="52"/>
  <c r="F375" i="52"/>
  <c r="F378" i="52"/>
  <c r="F358" i="52"/>
  <c r="F328" i="52"/>
  <c r="F316" i="52"/>
  <c r="F308" i="52"/>
  <c r="F65" i="52"/>
  <c r="F351" i="52" s="1"/>
  <c r="L18" i="52"/>
  <c r="L11" i="52"/>
  <c r="U61" i="52"/>
  <c r="BD77" i="52"/>
  <c r="V40" i="52"/>
  <c r="BC47" i="52"/>
  <c r="F309" i="52"/>
  <c r="AC308" i="52"/>
  <c r="H40" i="52"/>
  <c r="BD63" i="52"/>
  <c r="BD56" i="52" s="1"/>
  <c r="AW56" i="52"/>
  <c r="AE40" i="52"/>
  <c r="K40" i="52"/>
  <c r="J18" i="52"/>
  <c r="S359" i="52"/>
  <c r="S343" i="52"/>
  <c r="S338" i="52"/>
  <c r="S339" i="52"/>
  <c r="S340" i="52"/>
  <c r="S321" i="52"/>
  <c r="AE359" i="52"/>
  <c r="AE339" i="52"/>
  <c r="AE343" i="52"/>
  <c r="AE338" i="52"/>
  <c r="AE321" i="52"/>
  <c r="AE340" i="52"/>
  <c r="AG359" i="52"/>
  <c r="AG343" i="52"/>
  <c r="AG338" i="52"/>
  <c r="AG321" i="52"/>
  <c r="AG339" i="52"/>
  <c r="AG340" i="52"/>
  <c r="J359" i="52"/>
  <c r="J339" i="52"/>
  <c r="J321" i="52"/>
  <c r="J343" i="52"/>
  <c r="J340" i="52"/>
  <c r="J338" i="52"/>
  <c r="BD370" i="52"/>
  <c r="AK329" i="52"/>
  <c r="AV329" i="52"/>
  <c r="AK208" i="52"/>
  <c r="BC178" i="52"/>
  <c r="BC329" i="52" s="1"/>
  <c r="AN178" i="52"/>
  <c r="R329" i="52"/>
  <c r="R208" i="52"/>
  <c r="R212" i="52" s="1"/>
  <c r="R217" i="52" s="1"/>
  <c r="AY266" i="52"/>
  <c r="AY356" i="52" s="1"/>
  <c r="AF329" i="52"/>
  <c r="AF208" i="52"/>
  <c r="M329" i="52"/>
  <c r="AH178" i="52"/>
  <c r="AH329" i="52" s="1"/>
  <c r="AZ178" i="52"/>
  <c r="AZ329" i="52" s="1"/>
  <c r="AS329" i="52"/>
  <c r="BD240" i="52"/>
  <c r="AM329" i="52"/>
  <c r="AM208" i="52"/>
  <c r="AM212" i="52" s="1"/>
  <c r="AM217" i="52" s="1"/>
  <c r="P329" i="52"/>
  <c r="P208" i="52"/>
  <c r="BD295" i="52"/>
  <c r="BA383" i="52"/>
  <c r="BD366" i="52"/>
  <c r="AN296" i="52"/>
  <c r="AN369" i="52" s="1"/>
  <c r="AV361" i="52"/>
  <c r="AO360" i="52"/>
  <c r="AO30" i="52"/>
  <c r="AG356" i="52"/>
  <c r="N356" i="52"/>
  <c r="AW302" i="52"/>
  <c r="AY366" i="52"/>
  <c r="AY357" i="52"/>
  <c r="AM380" i="52"/>
  <c r="AM377" i="52"/>
  <c r="AM378" i="52"/>
  <c r="AM375" i="52"/>
  <c r="AM373" i="52"/>
  <c r="AM374" i="52"/>
  <c r="AM379" i="52"/>
  <c r="AM358" i="52"/>
  <c r="AM328" i="52"/>
  <c r="AM316" i="52"/>
  <c r="AM308" i="52"/>
  <c r="AM24" i="52"/>
  <c r="AM18" i="52"/>
  <c r="AM65" i="52"/>
  <c r="AM351" i="52" s="1"/>
  <c r="P377" i="52"/>
  <c r="P379" i="52"/>
  <c r="P380" i="52"/>
  <c r="P373" i="52"/>
  <c r="P378" i="52"/>
  <c r="P374" i="52"/>
  <c r="P375" i="52"/>
  <c r="P358" i="52"/>
  <c r="P316" i="52"/>
  <c r="P328" i="52"/>
  <c r="P308" i="52"/>
  <c r="P24" i="52"/>
  <c r="BA24" i="52" s="1"/>
  <c r="P18" i="52"/>
  <c r="P65" i="52"/>
  <c r="P376" i="52"/>
  <c r="AN383" i="52"/>
  <c r="AO125" i="52"/>
  <c r="AW125" i="52" s="1"/>
  <c r="BC119" i="52"/>
  <c r="AN119" i="52"/>
  <c r="AN357" i="52" s="1"/>
  <c r="AK78" i="52"/>
  <c r="AV348" i="52"/>
  <c r="AF356" i="52"/>
  <c r="M356" i="52"/>
  <c r="L302" i="52"/>
  <c r="AW366" i="52"/>
  <c r="L366" i="52"/>
  <c r="L357" i="52"/>
  <c r="L78" i="52"/>
  <c r="Y380" i="52"/>
  <c r="Y375" i="52"/>
  <c r="Y374" i="52"/>
  <c r="Y378" i="52"/>
  <c r="Y379" i="52"/>
  <c r="Y377" i="52"/>
  <c r="Y373" i="52"/>
  <c r="Y358" i="52"/>
  <c r="Y316" i="52"/>
  <c r="Y328" i="52"/>
  <c r="Y308" i="52"/>
  <c r="Y24" i="52"/>
  <c r="Y18" i="52"/>
  <c r="Y65" i="52"/>
  <c r="Y351" i="52" s="1"/>
  <c r="Y31" i="52"/>
  <c r="G380" i="52"/>
  <c r="G375" i="52"/>
  <c r="G379" i="52"/>
  <c r="G377" i="52"/>
  <c r="G374" i="52"/>
  <c r="G378" i="52"/>
  <c r="G373" i="52"/>
  <c r="G358" i="52"/>
  <c r="G316" i="52"/>
  <c r="G328" i="52"/>
  <c r="G308" i="52"/>
  <c r="G24" i="52"/>
  <c r="G18" i="52"/>
  <c r="G65" i="52"/>
  <c r="G351" i="52" s="1"/>
  <c r="G31" i="52"/>
  <c r="AO23" i="52"/>
  <c r="AE356" i="52"/>
  <c r="AH302" i="52"/>
  <c r="AV366" i="52"/>
  <c r="AH357" i="52"/>
  <c r="AH366" i="52"/>
  <c r="Q350" i="52"/>
  <c r="Q309" i="52"/>
  <c r="Q56" i="52"/>
  <c r="Q47" i="52"/>
  <c r="BA47" i="52" s="1"/>
  <c r="AK379" i="52"/>
  <c r="AK375" i="52"/>
  <c r="AK374" i="52"/>
  <c r="AK377" i="52"/>
  <c r="AK380" i="52"/>
  <c r="AK378" i="52"/>
  <c r="AK373" i="52"/>
  <c r="AK358" i="52"/>
  <c r="AK328" i="52"/>
  <c r="AK316" i="52"/>
  <c r="AK308" i="52"/>
  <c r="BC42" i="52"/>
  <c r="BC376" i="52" s="1"/>
  <c r="AN42" i="52"/>
  <c r="AN31" i="52" s="1"/>
  <c r="AV376" i="52"/>
  <c r="AK65" i="52"/>
  <c r="AK351" i="52" s="1"/>
  <c r="R379" i="52"/>
  <c r="R374" i="52"/>
  <c r="R378" i="52"/>
  <c r="R375" i="52"/>
  <c r="R377" i="52"/>
  <c r="R380" i="52"/>
  <c r="R373" i="52"/>
  <c r="R358" i="52"/>
  <c r="R328" i="52"/>
  <c r="R316" i="52"/>
  <c r="R308" i="52"/>
  <c r="R65" i="52"/>
  <c r="R351" i="52" s="1"/>
  <c r="BD119" i="52"/>
  <c r="BD348" i="52" s="1"/>
  <c r="V24" i="52"/>
  <c r="R40" i="52"/>
  <c r="E65" i="52"/>
  <c r="E351" i="52" s="1"/>
  <c r="R24" i="52"/>
  <c r="Q65" i="52"/>
  <c r="D40" i="52"/>
  <c r="AG309" i="52"/>
  <c r="AB309" i="52"/>
  <c r="V309" i="52"/>
  <c r="N309" i="52"/>
  <c r="Z40" i="52"/>
  <c r="G40" i="52"/>
  <c r="D31" i="52"/>
  <c r="AL359" i="52"/>
  <c r="AL343" i="52"/>
  <c r="AL338" i="52"/>
  <c r="AL339" i="52"/>
  <c r="AL340" i="52"/>
  <c r="AL321" i="52"/>
  <c r="BC240" i="52"/>
  <c r="AF359" i="52"/>
  <c r="AF343" i="52"/>
  <c r="AF340" i="52"/>
  <c r="AF338" i="52"/>
  <c r="AF321" i="52"/>
  <c r="AF339" i="52"/>
  <c r="M359" i="52"/>
  <c r="M343" i="52"/>
  <c r="M340" i="52"/>
  <c r="M338" i="52"/>
  <c r="M321" i="52"/>
  <c r="M339" i="52"/>
  <c r="AZ266" i="52"/>
  <c r="AD329" i="52"/>
  <c r="AD208" i="52"/>
  <c r="AT329" i="52"/>
  <c r="K329" i="52"/>
  <c r="K208" i="52"/>
  <c r="K212" i="52" s="1"/>
  <c r="K217" i="52" s="1"/>
  <c r="AG370" i="52"/>
  <c r="V370" i="52"/>
  <c r="N370" i="52"/>
  <c r="F370" i="52"/>
  <c r="AO367" i="52"/>
  <c r="AG329" i="52"/>
  <c r="AG208" i="52"/>
  <c r="AG212" i="52" s="1"/>
  <c r="AG217" i="52" s="1"/>
  <c r="N329" i="52"/>
  <c r="AF370" i="52"/>
  <c r="U370" i="52"/>
  <c r="M370" i="52"/>
  <c r="E370" i="52"/>
  <c r="BD266" i="52"/>
  <c r="BD356" i="52" s="1"/>
  <c r="AC329" i="52"/>
  <c r="AC208" i="52"/>
  <c r="AC212" i="52" s="1"/>
  <c r="AC217" i="52" s="1"/>
  <c r="I329" i="52"/>
  <c r="I208" i="52"/>
  <c r="I212" i="52" s="1"/>
  <c r="I217" i="52" s="1"/>
  <c r="AM370" i="52"/>
  <c r="H370" i="52"/>
  <c r="AV295" i="52"/>
  <c r="AO134" i="52"/>
  <c r="AO191" i="52"/>
  <c r="AE329" i="52"/>
  <c r="AE208" i="52"/>
  <c r="AE212" i="52" s="1"/>
  <c r="AE217" i="52" s="1"/>
  <c r="H329" i="52"/>
  <c r="H208" i="52"/>
  <c r="H212" i="52" s="1"/>
  <c r="H217" i="52" s="1"/>
  <c r="AD370" i="52"/>
  <c r="S370" i="52"/>
  <c r="K370" i="52"/>
  <c r="AZ295" i="52"/>
  <c r="AD356" i="52"/>
  <c r="S356" i="52"/>
  <c r="K356" i="52"/>
  <c r="AY302" i="52"/>
  <c r="AZ357" i="52"/>
  <c r="AZ366" i="52"/>
  <c r="AR361" i="52"/>
  <c r="AB356" i="52"/>
  <c r="J356" i="52"/>
  <c r="O127" i="52"/>
  <c r="AI102" i="52"/>
  <c r="AT366" i="52"/>
  <c r="AT357" i="52"/>
  <c r="AD309" i="52"/>
  <c r="S309" i="52"/>
  <c r="K309" i="52"/>
  <c r="AO320" i="52"/>
  <c r="AE380" i="52"/>
  <c r="AE377" i="52"/>
  <c r="AE375" i="52"/>
  <c r="AE379" i="52"/>
  <c r="AE374" i="52"/>
  <c r="AE378" i="52"/>
  <c r="AE373" i="52"/>
  <c r="AE358" i="52"/>
  <c r="AE316" i="52"/>
  <c r="AE328" i="52"/>
  <c r="AE308" i="52"/>
  <c r="AE24" i="52"/>
  <c r="AE18" i="52"/>
  <c r="AE65" i="52"/>
  <c r="AE351" i="52" s="1"/>
  <c r="H377" i="52"/>
  <c r="H375" i="52"/>
  <c r="H380" i="52"/>
  <c r="H378" i="52"/>
  <c r="H373" i="52"/>
  <c r="H379" i="52"/>
  <c r="H374" i="52"/>
  <c r="H358" i="52"/>
  <c r="H316" i="52"/>
  <c r="H328" i="52"/>
  <c r="H308" i="52"/>
  <c r="H24" i="52"/>
  <c r="H18" i="52"/>
  <c r="H65" i="52"/>
  <c r="H351" i="52" s="1"/>
  <c r="AE376" i="52"/>
  <c r="L31" i="52"/>
  <c r="BB383" i="52"/>
  <c r="BC383" i="52"/>
  <c r="AR383" i="52"/>
  <c r="AN356" i="52"/>
  <c r="AO110" i="52"/>
  <c r="AC356" i="52"/>
  <c r="Q356" i="52"/>
  <c r="I356" i="52"/>
  <c r="AK127" i="52"/>
  <c r="BC102" i="52"/>
  <c r="AN102" i="52"/>
  <c r="AV302" i="52"/>
  <c r="AR302" i="52"/>
  <c r="L361" i="52"/>
  <c r="S380" i="52"/>
  <c r="S377" i="52"/>
  <c r="S375" i="52"/>
  <c r="S379" i="52"/>
  <c r="S373" i="52"/>
  <c r="S378" i="52"/>
  <c r="S374" i="52"/>
  <c r="S358" i="52"/>
  <c r="S328" i="52"/>
  <c r="S316" i="52"/>
  <c r="S308" i="52"/>
  <c r="S24" i="52"/>
  <c r="S18" i="52"/>
  <c r="S65" i="52"/>
  <c r="S351" i="52" s="1"/>
  <c r="S31" i="52"/>
  <c r="Y376" i="52"/>
  <c r="G376" i="52"/>
  <c r="BC11" i="52"/>
  <c r="AI193" i="52"/>
  <c r="AF127" i="52"/>
  <c r="AZ348" i="52"/>
  <c r="AH348" i="52"/>
  <c r="AF350" i="52"/>
  <c r="AF309" i="52"/>
  <c r="AF56" i="52"/>
  <c r="AF47" i="52"/>
  <c r="M350" i="52"/>
  <c r="M309" i="52"/>
  <c r="AH63" i="52"/>
  <c r="AZ63" i="52"/>
  <c r="AW361" i="52"/>
  <c r="AG379" i="52"/>
  <c r="AG375" i="52"/>
  <c r="AG377" i="52"/>
  <c r="AG374" i="52"/>
  <c r="AG380" i="52"/>
  <c r="AG378" i="52"/>
  <c r="AG373" i="52"/>
  <c r="AG358" i="52"/>
  <c r="AG328" i="52"/>
  <c r="AG316" i="52"/>
  <c r="AG308" i="52"/>
  <c r="AG65" i="52"/>
  <c r="AG351" i="52" s="1"/>
  <c r="N379" i="52"/>
  <c r="N377" i="52"/>
  <c r="N374" i="52"/>
  <c r="N380" i="52"/>
  <c r="N378" i="52"/>
  <c r="N373" i="52"/>
  <c r="N375" i="52"/>
  <c r="N358" i="52"/>
  <c r="N328" i="52"/>
  <c r="N316" i="52"/>
  <c r="N308" i="52"/>
  <c r="N351" i="52"/>
  <c r="AZ376" i="52"/>
  <c r="AH78" i="52"/>
  <c r="AZ78" i="52"/>
  <c r="AY78" i="52"/>
  <c r="AK40" i="52"/>
  <c r="F40" i="52"/>
  <c r="AG18" i="52"/>
  <c r="AG40" i="52"/>
  <c r="I65" i="52"/>
  <c r="I351" i="52" s="1"/>
  <c r="E308" i="52"/>
  <c r="Z31" i="52"/>
  <c r="AM40" i="52"/>
  <c r="U65" i="52"/>
  <c r="U351" i="52" s="1"/>
  <c r="Q308" i="52"/>
  <c r="AS376" i="52"/>
  <c r="V18" i="52"/>
  <c r="AO60" i="52"/>
  <c r="T40" i="52"/>
  <c r="J40" i="52"/>
  <c r="R18" i="52"/>
  <c r="AL381" i="2"/>
  <c r="AK381" i="2"/>
  <c r="AJ381" i="2"/>
  <c r="AF381" i="2"/>
  <c r="AE381" i="2"/>
  <c r="AD381" i="2"/>
  <c r="AC381" i="2"/>
  <c r="AB381" i="2"/>
  <c r="AA381" i="2"/>
  <c r="Z381" i="2"/>
  <c r="Y381" i="2"/>
  <c r="X381" i="2"/>
  <c r="W381" i="2"/>
  <c r="V381" i="2"/>
  <c r="U381" i="2"/>
  <c r="T381" i="2"/>
  <c r="S381" i="2"/>
  <c r="R381" i="2"/>
  <c r="Q381" i="2"/>
  <c r="P381" i="2"/>
  <c r="O381" i="2"/>
  <c r="N381" i="2"/>
  <c r="M381" i="2"/>
  <c r="K381" i="2"/>
  <c r="J381" i="2"/>
  <c r="I381" i="2"/>
  <c r="H381" i="2"/>
  <c r="G381" i="2"/>
  <c r="F381" i="2"/>
  <c r="E381" i="2"/>
  <c r="D381" i="2"/>
  <c r="AL381" i="3"/>
  <c r="AK381" i="3"/>
  <c r="AJ381" i="3"/>
  <c r="AF381" i="3"/>
  <c r="AE381" i="3"/>
  <c r="AD381" i="3"/>
  <c r="AC381" i="3"/>
  <c r="AB381" i="3"/>
  <c r="AA381" i="3"/>
  <c r="Z381" i="3"/>
  <c r="Y381" i="3"/>
  <c r="X381" i="3"/>
  <c r="W381" i="3"/>
  <c r="V381" i="3"/>
  <c r="U381" i="3"/>
  <c r="T381" i="3"/>
  <c r="S381" i="3"/>
  <c r="R381" i="3"/>
  <c r="Q381" i="3"/>
  <c r="P381" i="3"/>
  <c r="O381" i="3"/>
  <c r="N381" i="3"/>
  <c r="M381" i="3"/>
  <c r="K381" i="3"/>
  <c r="J381" i="3"/>
  <c r="I381" i="3"/>
  <c r="H381" i="3"/>
  <c r="G381" i="3"/>
  <c r="F381" i="3"/>
  <c r="E381" i="3"/>
  <c r="D381" i="3"/>
  <c r="AL381" i="4"/>
  <c r="AK381" i="4"/>
  <c r="AJ381" i="4"/>
  <c r="AF381" i="4"/>
  <c r="AE381" i="4"/>
  <c r="AD381" i="4"/>
  <c r="AC381" i="4"/>
  <c r="AB381" i="4"/>
  <c r="AA381" i="4"/>
  <c r="Z381" i="4"/>
  <c r="Y381" i="4"/>
  <c r="X381" i="4"/>
  <c r="W381" i="4"/>
  <c r="V381" i="4"/>
  <c r="U381" i="4"/>
  <c r="T381" i="4"/>
  <c r="S381" i="4"/>
  <c r="R381" i="4"/>
  <c r="Q381" i="4"/>
  <c r="P381" i="4"/>
  <c r="O381" i="4"/>
  <c r="N381" i="4"/>
  <c r="M381" i="4"/>
  <c r="K381" i="4"/>
  <c r="J381" i="4"/>
  <c r="I381" i="4"/>
  <c r="H381" i="4"/>
  <c r="G381" i="4"/>
  <c r="F381" i="4"/>
  <c r="E381" i="4"/>
  <c r="D381" i="4"/>
  <c r="AL381" i="5"/>
  <c r="AK381" i="5"/>
  <c r="AJ381" i="5"/>
  <c r="AF381" i="5"/>
  <c r="AE381" i="5"/>
  <c r="AD381" i="5"/>
  <c r="AC381" i="5"/>
  <c r="AB381" i="5"/>
  <c r="AA381" i="5"/>
  <c r="Z381" i="5"/>
  <c r="Y381" i="5"/>
  <c r="X381" i="5"/>
  <c r="W381" i="5"/>
  <c r="V381" i="5"/>
  <c r="U381" i="5"/>
  <c r="T381" i="5"/>
  <c r="S381" i="5"/>
  <c r="R381" i="5"/>
  <c r="Q381" i="5"/>
  <c r="P381" i="5"/>
  <c r="O381" i="5"/>
  <c r="N381" i="5"/>
  <c r="M381" i="5"/>
  <c r="K381" i="5"/>
  <c r="J381" i="5"/>
  <c r="I381" i="5"/>
  <c r="H381" i="5"/>
  <c r="G381" i="5"/>
  <c r="F381" i="5"/>
  <c r="E381" i="5"/>
  <c r="D381" i="5"/>
  <c r="AL381" i="6"/>
  <c r="AK381" i="6"/>
  <c r="AJ381" i="6"/>
  <c r="AF381" i="6"/>
  <c r="AE381" i="6"/>
  <c r="AD381" i="6"/>
  <c r="AC381" i="6"/>
  <c r="AB381" i="6"/>
  <c r="AA381" i="6"/>
  <c r="Z381" i="6"/>
  <c r="Y381" i="6"/>
  <c r="X381" i="6"/>
  <c r="W381" i="6"/>
  <c r="V381" i="6"/>
  <c r="U381" i="6"/>
  <c r="T381" i="6"/>
  <c r="S381" i="6"/>
  <c r="R381" i="6"/>
  <c r="Q381" i="6"/>
  <c r="P381" i="6"/>
  <c r="O381" i="6"/>
  <c r="N381" i="6"/>
  <c r="M381" i="6"/>
  <c r="K381" i="6"/>
  <c r="J381" i="6"/>
  <c r="I381" i="6"/>
  <c r="H381" i="6"/>
  <c r="G381" i="6"/>
  <c r="F381" i="6"/>
  <c r="E381" i="6"/>
  <c r="D381" i="6"/>
  <c r="AL381" i="7"/>
  <c r="AK381" i="7"/>
  <c r="AJ381" i="7"/>
  <c r="AF381" i="7"/>
  <c r="AE381" i="7"/>
  <c r="AD381" i="7"/>
  <c r="AC381" i="7"/>
  <c r="AB381" i="7"/>
  <c r="AA381" i="7"/>
  <c r="Z381" i="7"/>
  <c r="Y381" i="7"/>
  <c r="X381" i="7"/>
  <c r="W381" i="7"/>
  <c r="V381" i="7"/>
  <c r="U381" i="7"/>
  <c r="T381" i="7"/>
  <c r="S381" i="7"/>
  <c r="R381" i="7"/>
  <c r="Q381" i="7"/>
  <c r="P381" i="7"/>
  <c r="O381" i="7"/>
  <c r="N381" i="7"/>
  <c r="M381" i="7"/>
  <c r="K381" i="7"/>
  <c r="J381" i="7"/>
  <c r="I381" i="7"/>
  <c r="H381" i="7"/>
  <c r="G381" i="7"/>
  <c r="F381" i="7"/>
  <c r="E381" i="7"/>
  <c r="D381" i="7"/>
  <c r="AL381" i="8"/>
  <c r="AK381" i="8"/>
  <c r="AJ381" i="8"/>
  <c r="AF381" i="8"/>
  <c r="AE381" i="8"/>
  <c r="AD381" i="8"/>
  <c r="AC381" i="8"/>
  <c r="AB381" i="8"/>
  <c r="AA381" i="8"/>
  <c r="Z381" i="8"/>
  <c r="Y381" i="8"/>
  <c r="X381" i="8"/>
  <c r="W381" i="8"/>
  <c r="V381" i="8"/>
  <c r="U381" i="8"/>
  <c r="T381" i="8"/>
  <c r="S381" i="8"/>
  <c r="R381" i="8"/>
  <c r="Q381" i="8"/>
  <c r="P381" i="8"/>
  <c r="O381" i="8"/>
  <c r="N381" i="8"/>
  <c r="M381" i="8"/>
  <c r="K381" i="8"/>
  <c r="J381" i="8"/>
  <c r="I381" i="8"/>
  <c r="H381" i="8"/>
  <c r="G381" i="8"/>
  <c r="F381" i="8"/>
  <c r="E381" i="8"/>
  <c r="D381" i="8"/>
  <c r="AL381" i="9"/>
  <c r="AK381" i="9"/>
  <c r="AJ381" i="9"/>
  <c r="AF381" i="9"/>
  <c r="AE381" i="9"/>
  <c r="AD381" i="9"/>
  <c r="AC381" i="9"/>
  <c r="AB381" i="9"/>
  <c r="AA381" i="9"/>
  <c r="Z381" i="9"/>
  <c r="Y381" i="9"/>
  <c r="X381" i="9"/>
  <c r="W381" i="9"/>
  <c r="V381" i="9"/>
  <c r="U381" i="9"/>
  <c r="T381" i="9"/>
  <c r="S381" i="9"/>
  <c r="R381" i="9"/>
  <c r="Q381" i="9"/>
  <c r="P381" i="9"/>
  <c r="O381" i="9"/>
  <c r="N381" i="9"/>
  <c r="M381" i="9"/>
  <c r="K381" i="9"/>
  <c r="J381" i="9"/>
  <c r="I381" i="9"/>
  <c r="H381" i="9"/>
  <c r="G381" i="9"/>
  <c r="F381" i="9"/>
  <c r="E381" i="9"/>
  <c r="D381" i="9"/>
  <c r="AL381" i="10"/>
  <c r="AK381" i="10"/>
  <c r="AJ381" i="10"/>
  <c r="AF381" i="10"/>
  <c r="AE381" i="10"/>
  <c r="AD381" i="10"/>
  <c r="AC381" i="10"/>
  <c r="AB381" i="10"/>
  <c r="AA381" i="10"/>
  <c r="Z381" i="10"/>
  <c r="Y381" i="10"/>
  <c r="X381" i="10"/>
  <c r="W381" i="10"/>
  <c r="V381" i="10"/>
  <c r="U381" i="10"/>
  <c r="T381" i="10"/>
  <c r="S381" i="10"/>
  <c r="R381" i="10"/>
  <c r="Q381" i="10"/>
  <c r="P381" i="10"/>
  <c r="O381" i="10"/>
  <c r="N381" i="10"/>
  <c r="M381" i="10"/>
  <c r="K381" i="10"/>
  <c r="J381" i="10"/>
  <c r="I381" i="10"/>
  <c r="H381" i="10"/>
  <c r="G381" i="10"/>
  <c r="F381" i="10"/>
  <c r="E381" i="10"/>
  <c r="D381" i="10"/>
  <c r="AL381" i="11"/>
  <c r="AK381" i="11"/>
  <c r="AJ381" i="11"/>
  <c r="AF381" i="11"/>
  <c r="AE381" i="11"/>
  <c r="AD381" i="11"/>
  <c r="AC381" i="11"/>
  <c r="AB381" i="11"/>
  <c r="AA381" i="11"/>
  <c r="Z381" i="11"/>
  <c r="Y381" i="11"/>
  <c r="X381" i="11"/>
  <c r="W381" i="11"/>
  <c r="V381" i="11"/>
  <c r="U381" i="11"/>
  <c r="T381" i="11"/>
  <c r="S381" i="11"/>
  <c r="R381" i="11"/>
  <c r="Q381" i="11"/>
  <c r="P381" i="11"/>
  <c r="O381" i="11"/>
  <c r="N381" i="11"/>
  <c r="M381" i="11"/>
  <c r="K381" i="11"/>
  <c r="J381" i="11"/>
  <c r="I381" i="11"/>
  <c r="H381" i="11"/>
  <c r="G381" i="11"/>
  <c r="F381" i="11"/>
  <c r="E381" i="11"/>
  <c r="D381" i="11"/>
  <c r="AL381" i="50"/>
  <c r="AK381" i="50"/>
  <c r="AJ381" i="50"/>
  <c r="AF381" i="50"/>
  <c r="AE381" i="50"/>
  <c r="AD381" i="50"/>
  <c r="AC381" i="50"/>
  <c r="AB381" i="50"/>
  <c r="AA381" i="50"/>
  <c r="Z381" i="50"/>
  <c r="Y381" i="50"/>
  <c r="X381" i="50"/>
  <c r="W381" i="50"/>
  <c r="V381" i="50"/>
  <c r="U381" i="50"/>
  <c r="T381" i="50"/>
  <c r="S381" i="50"/>
  <c r="R381" i="50"/>
  <c r="Q381" i="50"/>
  <c r="P381" i="50"/>
  <c r="O381" i="50"/>
  <c r="N381" i="50"/>
  <c r="M381" i="50"/>
  <c r="K381" i="50"/>
  <c r="J381" i="50"/>
  <c r="I381" i="50"/>
  <c r="H381" i="50"/>
  <c r="G381" i="50"/>
  <c r="F381" i="50"/>
  <c r="E381" i="50"/>
  <c r="D381" i="50"/>
  <c r="E381" i="51"/>
  <c r="F381" i="51"/>
  <c r="G381" i="51"/>
  <c r="H381" i="51"/>
  <c r="I381" i="51"/>
  <c r="J381" i="51"/>
  <c r="K381" i="51"/>
  <c r="M381" i="51"/>
  <c r="N381" i="51"/>
  <c r="O381" i="51"/>
  <c r="P381" i="51"/>
  <c r="Q381" i="51"/>
  <c r="R381" i="51"/>
  <c r="S381" i="51"/>
  <c r="T381" i="51"/>
  <c r="U381" i="51"/>
  <c r="V381" i="51"/>
  <c r="W381" i="51"/>
  <c r="X381" i="51"/>
  <c r="Y381" i="51"/>
  <c r="Z381" i="51"/>
  <c r="AA381" i="51"/>
  <c r="AB381" i="51"/>
  <c r="AC381" i="51"/>
  <c r="AD381" i="51"/>
  <c r="AE381" i="51"/>
  <c r="AF381" i="51"/>
  <c r="AJ381" i="51"/>
  <c r="AK381" i="51"/>
  <c r="AL381" i="51"/>
  <c r="D381" i="51"/>
  <c r="X302" i="50"/>
  <c r="W302" i="50"/>
  <c r="X302" i="51"/>
  <c r="W302" i="51"/>
  <c r="AX91" i="50"/>
  <c r="AY91" i="50"/>
  <c r="AZ91" i="50"/>
  <c r="BA91" i="50"/>
  <c r="BB91" i="50"/>
  <c r="BC91" i="50"/>
  <c r="AG91" i="50"/>
  <c r="AH91" i="50"/>
  <c r="AI91" i="50"/>
  <c r="AL382" i="50"/>
  <c r="AK382" i="50"/>
  <c r="AJ382" i="50"/>
  <c r="AF382" i="50"/>
  <c r="AE382" i="50"/>
  <c r="AD382" i="50"/>
  <c r="AC382" i="50"/>
  <c r="AB382" i="50"/>
  <c r="AA382" i="50"/>
  <c r="Z382" i="50"/>
  <c r="Y382" i="50"/>
  <c r="X382" i="50"/>
  <c r="W382" i="50"/>
  <c r="V382" i="50"/>
  <c r="U382" i="50"/>
  <c r="T382" i="50"/>
  <c r="S382" i="50"/>
  <c r="R382" i="50"/>
  <c r="Q382" i="50"/>
  <c r="P382" i="50"/>
  <c r="P383" i="50"/>
  <c r="O382" i="50"/>
  <c r="N382" i="50"/>
  <c r="M382" i="50"/>
  <c r="AF365" i="50"/>
  <c r="AE365" i="50"/>
  <c r="AD365" i="50"/>
  <c r="AC365" i="50"/>
  <c r="AB365" i="50"/>
  <c r="AA365" i="50"/>
  <c r="Z365" i="50"/>
  <c r="Y365" i="50"/>
  <c r="X365" i="50"/>
  <c r="W365" i="50"/>
  <c r="V365" i="50"/>
  <c r="U365" i="50"/>
  <c r="T365" i="50"/>
  <c r="S365" i="50"/>
  <c r="R365" i="50"/>
  <c r="Q365" i="50"/>
  <c r="P365" i="50"/>
  <c r="O365" i="50"/>
  <c r="N365" i="50"/>
  <c r="M365" i="50"/>
  <c r="X349" i="50"/>
  <c r="W349" i="50"/>
  <c r="AF297" i="50"/>
  <c r="AD297" i="50"/>
  <c r="AB297" i="50"/>
  <c r="Y297" i="50"/>
  <c r="X297" i="50"/>
  <c r="W297" i="50"/>
  <c r="V297" i="50"/>
  <c r="U297" i="50"/>
  <c r="T297" i="50"/>
  <c r="S297" i="50"/>
  <c r="R297" i="50"/>
  <c r="P297" i="50"/>
  <c r="N297" i="50"/>
  <c r="M297" i="50"/>
  <c r="AF365" i="51"/>
  <c r="AE365" i="51"/>
  <c r="AD365" i="51"/>
  <c r="AC365" i="51"/>
  <c r="AB365" i="51"/>
  <c r="AA365" i="51"/>
  <c r="Z365" i="51"/>
  <c r="Y365" i="51"/>
  <c r="X365" i="51"/>
  <c r="W365" i="51"/>
  <c r="V365" i="51"/>
  <c r="U365" i="51"/>
  <c r="T365" i="51"/>
  <c r="S365" i="51"/>
  <c r="R365" i="51"/>
  <c r="Q365" i="51"/>
  <c r="P365" i="51"/>
  <c r="O365" i="51"/>
  <c r="N365" i="51"/>
  <c r="M365" i="51"/>
  <c r="X349" i="51"/>
  <c r="W349" i="51"/>
  <c r="AX91" i="51"/>
  <c r="AY91" i="51"/>
  <c r="AZ91" i="51"/>
  <c r="BA91" i="51"/>
  <c r="BB91" i="51"/>
  <c r="BC91" i="51"/>
  <c r="AG91" i="51"/>
  <c r="AH91" i="51"/>
  <c r="AI91" i="51"/>
  <c r="AF297" i="51"/>
  <c r="AD297" i="51"/>
  <c r="AB297" i="51"/>
  <c r="Y297" i="51"/>
  <c r="X297" i="51"/>
  <c r="W297" i="51"/>
  <c r="V297" i="51"/>
  <c r="U297" i="51"/>
  <c r="T297" i="51"/>
  <c r="S297" i="51"/>
  <c r="R297" i="51"/>
  <c r="P297" i="51"/>
  <c r="N297" i="51"/>
  <c r="M297" i="51"/>
  <c r="AF100" i="51"/>
  <c r="AE100" i="51"/>
  <c r="AD100" i="51"/>
  <c r="AC100" i="51"/>
  <c r="AB100" i="51"/>
  <c r="AA100" i="51"/>
  <c r="Z100" i="51"/>
  <c r="Y100" i="51"/>
  <c r="X100" i="51"/>
  <c r="W100" i="51"/>
  <c r="V100" i="51"/>
  <c r="U100" i="51"/>
  <c r="T100" i="51"/>
  <c r="S100" i="51"/>
  <c r="R100" i="51"/>
  <c r="Q100" i="51"/>
  <c r="P100" i="51"/>
  <c r="O100" i="51"/>
  <c r="N100" i="51"/>
  <c r="M100" i="51"/>
  <c r="AF100" i="50"/>
  <c r="AE100" i="50"/>
  <c r="AD100" i="50"/>
  <c r="AC100" i="50"/>
  <c r="AB100" i="50"/>
  <c r="AA100" i="50"/>
  <c r="Z100" i="50"/>
  <c r="Y100" i="50"/>
  <c r="X100" i="50"/>
  <c r="X383" i="50" s="1"/>
  <c r="W100" i="50"/>
  <c r="W383" i="50" s="1"/>
  <c r="V100" i="50"/>
  <c r="U100" i="50"/>
  <c r="T100" i="50"/>
  <c r="S100" i="50"/>
  <c r="R100" i="50"/>
  <c r="Q100" i="50"/>
  <c r="P100" i="50"/>
  <c r="O100" i="50"/>
  <c r="N100" i="50"/>
  <c r="M100" i="50"/>
  <c r="AL382" i="2"/>
  <c r="AK382" i="2"/>
  <c r="AJ382" i="2"/>
  <c r="AF382" i="2"/>
  <c r="AE382" i="2"/>
  <c r="AD382" i="2"/>
  <c r="AC382" i="2"/>
  <c r="AB382" i="2"/>
  <c r="AA382" i="2"/>
  <c r="Z382" i="2"/>
  <c r="Y382" i="2"/>
  <c r="X382" i="2"/>
  <c r="W382" i="2"/>
  <c r="V382" i="2"/>
  <c r="U382" i="2"/>
  <c r="T382" i="2"/>
  <c r="S382" i="2"/>
  <c r="R382" i="2"/>
  <c r="Q382" i="2"/>
  <c r="P382" i="2"/>
  <c r="O382" i="2"/>
  <c r="N382" i="2"/>
  <c r="M382" i="2"/>
  <c r="K382" i="2"/>
  <c r="J382" i="2"/>
  <c r="I382" i="2"/>
  <c r="H382" i="2"/>
  <c r="G382" i="2"/>
  <c r="F382" i="2"/>
  <c r="E382" i="2"/>
  <c r="D382" i="2"/>
  <c r="AL382" i="3"/>
  <c r="AK382" i="3"/>
  <c r="AJ382" i="3"/>
  <c r="AF382" i="3"/>
  <c r="AE382" i="3"/>
  <c r="AD382" i="3"/>
  <c r="AC382" i="3"/>
  <c r="AB382" i="3"/>
  <c r="AA382" i="3"/>
  <c r="Z382" i="3"/>
  <c r="Y382" i="3"/>
  <c r="X382" i="3"/>
  <c r="W382" i="3"/>
  <c r="V382" i="3"/>
  <c r="U382" i="3"/>
  <c r="T382" i="3"/>
  <c r="S382" i="3"/>
  <c r="R382" i="3"/>
  <c r="Q382" i="3"/>
  <c r="P382" i="3"/>
  <c r="O382" i="3"/>
  <c r="N382" i="3"/>
  <c r="M382" i="3"/>
  <c r="K382" i="3"/>
  <c r="J382" i="3"/>
  <c r="I382" i="3"/>
  <c r="H382" i="3"/>
  <c r="G382" i="3"/>
  <c r="F382" i="3"/>
  <c r="E382" i="3"/>
  <c r="D382" i="3"/>
  <c r="AL382" i="4"/>
  <c r="AK382" i="4"/>
  <c r="AJ382" i="4"/>
  <c r="AF382" i="4"/>
  <c r="AE382" i="4"/>
  <c r="AD382" i="4"/>
  <c r="AC382" i="4"/>
  <c r="AB382" i="4"/>
  <c r="AA382" i="4"/>
  <c r="Z382" i="4"/>
  <c r="Y382" i="4"/>
  <c r="X382" i="4"/>
  <c r="W382" i="4"/>
  <c r="V382" i="4"/>
  <c r="U382" i="4"/>
  <c r="T382" i="4"/>
  <c r="S382" i="4"/>
  <c r="R382" i="4"/>
  <c r="Q382" i="4"/>
  <c r="P382" i="4"/>
  <c r="O382" i="4"/>
  <c r="N382" i="4"/>
  <c r="M382" i="4"/>
  <c r="K382" i="4"/>
  <c r="J382" i="4"/>
  <c r="I382" i="4"/>
  <c r="H382" i="4"/>
  <c r="G382" i="4"/>
  <c r="F382" i="4"/>
  <c r="E382" i="4"/>
  <c r="D382" i="4"/>
  <c r="AL382" i="5"/>
  <c r="AK382" i="5"/>
  <c r="AJ382" i="5"/>
  <c r="AF382" i="5"/>
  <c r="AE382" i="5"/>
  <c r="AD382" i="5"/>
  <c r="AC382" i="5"/>
  <c r="AB382" i="5"/>
  <c r="AA382" i="5"/>
  <c r="Z382" i="5"/>
  <c r="Y382" i="5"/>
  <c r="X382" i="5"/>
  <c r="W382" i="5"/>
  <c r="V382" i="5"/>
  <c r="U382" i="5"/>
  <c r="T382" i="5"/>
  <c r="S382" i="5"/>
  <c r="R382" i="5"/>
  <c r="Q382" i="5"/>
  <c r="P382" i="5"/>
  <c r="O382" i="5"/>
  <c r="N382" i="5"/>
  <c r="M382" i="5"/>
  <c r="K382" i="5"/>
  <c r="J382" i="5"/>
  <c r="I382" i="5"/>
  <c r="H382" i="5"/>
  <c r="G382" i="5"/>
  <c r="F382" i="5"/>
  <c r="E382" i="5"/>
  <c r="D382" i="5"/>
  <c r="AL382" i="6"/>
  <c r="AK382" i="6"/>
  <c r="AJ382" i="6"/>
  <c r="AF382" i="6"/>
  <c r="AE382" i="6"/>
  <c r="AD382" i="6"/>
  <c r="AC382" i="6"/>
  <c r="AB382" i="6"/>
  <c r="AA382" i="6"/>
  <c r="Z382" i="6"/>
  <c r="Y382" i="6"/>
  <c r="X382" i="6"/>
  <c r="W382" i="6"/>
  <c r="V382" i="6"/>
  <c r="U382" i="6"/>
  <c r="T382" i="6"/>
  <c r="S382" i="6"/>
  <c r="R382" i="6"/>
  <c r="Q382" i="6"/>
  <c r="P382" i="6"/>
  <c r="O382" i="6"/>
  <c r="N382" i="6"/>
  <c r="M382" i="6"/>
  <c r="K382" i="6"/>
  <c r="J382" i="6"/>
  <c r="I382" i="6"/>
  <c r="H382" i="6"/>
  <c r="G382" i="6"/>
  <c r="F382" i="6"/>
  <c r="E382" i="6"/>
  <c r="D382" i="6"/>
  <c r="AL382" i="7"/>
  <c r="AK382" i="7"/>
  <c r="AJ382" i="7"/>
  <c r="AF382" i="7"/>
  <c r="AE382" i="7"/>
  <c r="AD382" i="7"/>
  <c r="AC382" i="7"/>
  <c r="AB382" i="7"/>
  <c r="AA382" i="7"/>
  <c r="Z382" i="7"/>
  <c r="Y382" i="7"/>
  <c r="X382" i="7"/>
  <c r="W382" i="7"/>
  <c r="V382" i="7"/>
  <c r="U382" i="7"/>
  <c r="T382" i="7"/>
  <c r="S382" i="7"/>
  <c r="R382" i="7"/>
  <c r="Q382" i="7"/>
  <c r="P382" i="7"/>
  <c r="O382" i="7"/>
  <c r="N382" i="7"/>
  <c r="M382" i="7"/>
  <c r="K382" i="7"/>
  <c r="J382" i="7"/>
  <c r="I382" i="7"/>
  <c r="H382" i="7"/>
  <c r="G382" i="7"/>
  <c r="F382" i="7"/>
  <c r="E382" i="7"/>
  <c r="D382" i="7"/>
  <c r="AL382" i="8"/>
  <c r="AK382" i="8"/>
  <c r="AJ382" i="8"/>
  <c r="AF382" i="8"/>
  <c r="AE382" i="8"/>
  <c r="AD382" i="8"/>
  <c r="AC382" i="8"/>
  <c r="AB382" i="8"/>
  <c r="AA382" i="8"/>
  <c r="Z382" i="8"/>
  <c r="Y382" i="8"/>
  <c r="X382" i="8"/>
  <c r="W382" i="8"/>
  <c r="V382" i="8"/>
  <c r="U382" i="8"/>
  <c r="T382" i="8"/>
  <c r="S382" i="8"/>
  <c r="R382" i="8"/>
  <c r="Q382" i="8"/>
  <c r="P382" i="8"/>
  <c r="O382" i="8"/>
  <c r="N382" i="8"/>
  <c r="M382" i="8"/>
  <c r="K382" i="8"/>
  <c r="J382" i="8"/>
  <c r="I382" i="8"/>
  <c r="H382" i="8"/>
  <c r="G382" i="8"/>
  <c r="F382" i="8"/>
  <c r="E382" i="8"/>
  <c r="D382" i="8"/>
  <c r="AL382" i="9"/>
  <c r="AK382" i="9"/>
  <c r="AJ382" i="9"/>
  <c r="AF382" i="9"/>
  <c r="AE382" i="9"/>
  <c r="AD382" i="9"/>
  <c r="AC382" i="9"/>
  <c r="AB382" i="9"/>
  <c r="AA382" i="9"/>
  <c r="Z382" i="9"/>
  <c r="Y382" i="9"/>
  <c r="X382" i="9"/>
  <c r="W382" i="9"/>
  <c r="V382" i="9"/>
  <c r="U382" i="9"/>
  <c r="T382" i="9"/>
  <c r="S382" i="9"/>
  <c r="R382" i="9"/>
  <c r="Q382" i="9"/>
  <c r="P382" i="9"/>
  <c r="O382" i="9"/>
  <c r="N382" i="9"/>
  <c r="M382" i="9"/>
  <c r="K382" i="9"/>
  <c r="J382" i="9"/>
  <c r="I382" i="9"/>
  <c r="H382" i="9"/>
  <c r="G382" i="9"/>
  <c r="F382" i="9"/>
  <c r="E382" i="9"/>
  <c r="D382" i="9"/>
  <c r="AL382" i="10"/>
  <c r="AK382" i="10"/>
  <c r="AJ382" i="10"/>
  <c r="AF382" i="10"/>
  <c r="AE382" i="10"/>
  <c r="AD382" i="10"/>
  <c r="AC382" i="10"/>
  <c r="AB382" i="10"/>
  <c r="AA382" i="10"/>
  <c r="Z382" i="10"/>
  <c r="Y382" i="10"/>
  <c r="X382" i="10"/>
  <c r="W382" i="10"/>
  <c r="V382" i="10"/>
  <c r="U382" i="10"/>
  <c r="T382" i="10"/>
  <c r="S382" i="10"/>
  <c r="R382" i="10"/>
  <c r="Q382" i="10"/>
  <c r="P382" i="10"/>
  <c r="O382" i="10"/>
  <c r="N382" i="10"/>
  <c r="M382" i="10"/>
  <c r="K382" i="10"/>
  <c r="J382" i="10"/>
  <c r="I382" i="10"/>
  <c r="H382" i="10"/>
  <c r="G382" i="10"/>
  <c r="F382" i="10"/>
  <c r="E382" i="10"/>
  <c r="D382" i="10"/>
  <c r="AL382" i="11"/>
  <c r="AK382" i="11"/>
  <c r="AJ382" i="11"/>
  <c r="AF382" i="11"/>
  <c r="AE382" i="11"/>
  <c r="AD382" i="11"/>
  <c r="AC382" i="11"/>
  <c r="AB382" i="11"/>
  <c r="AA382" i="11"/>
  <c r="Z382" i="11"/>
  <c r="Y382" i="11"/>
  <c r="X382" i="11"/>
  <c r="W382" i="11"/>
  <c r="V382" i="11"/>
  <c r="U382" i="11"/>
  <c r="T382" i="11"/>
  <c r="S382" i="11"/>
  <c r="R382" i="11"/>
  <c r="Q382" i="11"/>
  <c r="P382" i="11"/>
  <c r="O382" i="11"/>
  <c r="N382" i="11"/>
  <c r="M382" i="11"/>
  <c r="K382" i="11"/>
  <c r="J382" i="11"/>
  <c r="I382" i="11"/>
  <c r="H382" i="11"/>
  <c r="G382" i="11"/>
  <c r="F382" i="11"/>
  <c r="E382" i="11"/>
  <c r="D382" i="11"/>
  <c r="L382" i="50"/>
  <c r="K382" i="50"/>
  <c r="J382" i="50"/>
  <c r="I382" i="50"/>
  <c r="H382" i="50"/>
  <c r="G382" i="50"/>
  <c r="F382" i="50"/>
  <c r="E382" i="50"/>
  <c r="D382" i="50"/>
  <c r="E382" i="51"/>
  <c r="F382" i="51"/>
  <c r="G382" i="51"/>
  <c r="H382" i="51"/>
  <c r="I382" i="51"/>
  <c r="J382" i="51"/>
  <c r="K382" i="51"/>
  <c r="M382" i="51"/>
  <c r="N382" i="51"/>
  <c r="O382" i="51"/>
  <c r="P382" i="51"/>
  <c r="Q382" i="51"/>
  <c r="R382" i="51"/>
  <c r="S382" i="51"/>
  <c r="T382" i="51"/>
  <c r="U382" i="51"/>
  <c r="V382" i="51"/>
  <c r="W382" i="51"/>
  <c r="X382" i="51"/>
  <c r="Y382" i="51"/>
  <c r="Z382" i="51"/>
  <c r="AA382" i="51"/>
  <c r="AB382" i="51"/>
  <c r="AC382" i="51"/>
  <c r="AD382" i="51"/>
  <c r="AE382" i="51"/>
  <c r="AF382" i="51"/>
  <c r="AJ382" i="51"/>
  <c r="AK382" i="51"/>
  <c r="AL382" i="51"/>
  <c r="D382" i="51"/>
  <c r="AP380" i="51"/>
  <c r="AO380" i="51"/>
  <c r="AL367" i="51"/>
  <c r="AK367" i="51"/>
  <c r="AJ367" i="51"/>
  <c r="AF367" i="51"/>
  <c r="AE367" i="51"/>
  <c r="AD367" i="51"/>
  <c r="AC367" i="51"/>
  <c r="AB367" i="51"/>
  <c r="AA367" i="51"/>
  <c r="Z367" i="51"/>
  <c r="Y367" i="51"/>
  <c r="V367" i="51"/>
  <c r="U367" i="51"/>
  <c r="T367" i="51"/>
  <c r="S367" i="51"/>
  <c r="R367" i="51"/>
  <c r="Q367" i="51"/>
  <c r="P367" i="51"/>
  <c r="O367" i="51"/>
  <c r="N367" i="51"/>
  <c r="M367" i="51"/>
  <c r="K367" i="51"/>
  <c r="J367" i="51"/>
  <c r="I367" i="51"/>
  <c r="H367" i="51"/>
  <c r="G367" i="51"/>
  <c r="F367" i="51"/>
  <c r="E367" i="51"/>
  <c r="D367" i="51"/>
  <c r="AL365" i="51"/>
  <c r="AK365" i="51"/>
  <c r="AJ365" i="51"/>
  <c r="K365" i="51"/>
  <c r="J365" i="51"/>
  <c r="I365" i="51"/>
  <c r="H365" i="51"/>
  <c r="G365" i="51"/>
  <c r="F365" i="51"/>
  <c r="E365" i="51"/>
  <c r="D365" i="51"/>
  <c r="AL360" i="51"/>
  <c r="AK360" i="51"/>
  <c r="AJ360" i="51"/>
  <c r="AF360" i="51"/>
  <c r="AE360" i="51"/>
  <c r="AD360" i="51"/>
  <c r="AC360" i="51"/>
  <c r="AB360" i="51"/>
  <c r="AA360" i="51"/>
  <c r="Z360" i="51"/>
  <c r="Y360" i="51"/>
  <c r="V360" i="51"/>
  <c r="U360" i="51"/>
  <c r="T360" i="51"/>
  <c r="S360" i="51"/>
  <c r="R360" i="51"/>
  <c r="Q360" i="51"/>
  <c r="P360" i="51"/>
  <c r="O360" i="51"/>
  <c r="N360" i="51"/>
  <c r="M360" i="51"/>
  <c r="K360" i="51"/>
  <c r="J360" i="51"/>
  <c r="I360" i="51"/>
  <c r="H360" i="51"/>
  <c r="G360" i="51"/>
  <c r="F360" i="51"/>
  <c r="E360" i="51"/>
  <c r="D360" i="51"/>
  <c r="AL355" i="51"/>
  <c r="AK355" i="51"/>
  <c r="AJ355" i="51"/>
  <c r="AF355" i="51"/>
  <c r="AE355" i="51"/>
  <c r="AD355" i="51"/>
  <c r="AC355" i="51"/>
  <c r="AB355" i="51"/>
  <c r="AA355" i="51"/>
  <c r="Z355" i="51"/>
  <c r="Y355" i="51"/>
  <c r="V355" i="51"/>
  <c r="U355" i="51"/>
  <c r="T355" i="51"/>
  <c r="S355" i="51"/>
  <c r="R355" i="51"/>
  <c r="Q355" i="51"/>
  <c r="P355" i="51"/>
  <c r="O355" i="51"/>
  <c r="N355" i="51"/>
  <c r="M355" i="51"/>
  <c r="K355" i="51"/>
  <c r="J355" i="51"/>
  <c r="I355" i="51"/>
  <c r="H355" i="51"/>
  <c r="G355" i="51"/>
  <c r="F355" i="51"/>
  <c r="E355" i="51"/>
  <c r="D355" i="51"/>
  <c r="AL342" i="51"/>
  <c r="AK342" i="51"/>
  <c r="AJ342" i="51"/>
  <c r="AF342" i="51"/>
  <c r="AE342" i="51"/>
  <c r="AD342" i="51"/>
  <c r="AC342" i="51"/>
  <c r="AB342" i="51"/>
  <c r="AA342" i="51"/>
  <c r="Z342" i="51"/>
  <c r="Y342" i="51"/>
  <c r="V342" i="51"/>
  <c r="U342" i="51"/>
  <c r="T342" i="51"/>
  <c r="S342" i="51"/>
  <c r="R342" i="51"/>
  <c r="Q342" i="51"/>
  <c r="P342" i="51"/>
  <c r="O342" i="51"/>
  <c r="N342" i="51"/>
  <c r="M342" i="51"/>
  <c r="K342" i="51"/>
  <c r="J342" i="51"/>
  <c r="I342" i="51"/>
  <c r="H342" i="51"/>
  <c r="G342" i="51"/>
  <c r="F342" i="51"/>
  <c r="E342" i="51"/>
  <c r="D342" i="51"/>
  <c r="AL341" i="51"/>
  <c r="AK341" i="51"/>
  <c r="AJ341" i="51"/>
  <c r="AF341" i="51"/>
  <c r="AE341" i="51"/>
  <c r="AD341" i="51"/>
  <c r="AC341" i="51"/>
  <c r="AB341" i="51"/>
  <c r="AA341" i="51"/>
  <c r="Z341" i="51"/>
  <c r="Y341" i="51"/>
  <c r="V341" i="51"/>
  <c r="U341" i="51"/>
  <c r="T341" i="51"/>
  <c r="S341" i="51"/>
  <c r="R341" i="51"/>
  <c r="Q341" i="51"/>
  <c r="P341" i="51"/>
  <c r="O341" i="51"/>
  <c r="N341" i="51"/>
  <c r="M341" i="51"/>
  <c r="K341" i="51"/>
  <c r="J341" i="51"/>
  <c r="I341" i="51"/>
  <c r="H341" i="51"/>
  <c r="G341" i="51"/>
  <c r="F341" i="51"/>
  <c r="E341" i="51"/>
  <c r="D341" i="51"/>
  <c r="AL298" i="51"/>
  <c r="AK298" i="51"/>
  <c r="AJ298" i="51"/>
  <c r="AF298" i="51"/>
  <c r="AE298" i="51"/>
  <c r="AD298" i="51"/>
  <c r="AC298" i="51"/>
  <c r="AB298" i="51"/>
  <c r="AA298" i="51"/>
  <c r="Z298" i="51"/>
  <c r="Y298" i="51"/>
  <c r="V298" i="51"/>
  <c r="U298" i="51"/>
  <c r="T298" i="51"/>
  <c r="S298" i="51"/>
  <c r="R298" i="51"/>
  <c r="Q298" i="51"/>
  <c r="P298" i="51"/>
  <c r="O298" i="51"/>
  <c r="N298" i="51"/>
  <c r="M298" i="51"/>
  <c r="K298" i="51"/>
  <c r="J298" i="51"/>
  <c r="I298" i="51"/>
  <c r="H298" i="51"/>
  <c r="G298" i="51"/>
  <c r="F298" i="51"/>
  <c r="E298" i="51"/>
  <c r="D298" i="51"/>
  <c r="AL297" i="51"/>
  <c r="AJ297" i="51"/>
  <c r="I297" i="51"/>
  <c r="C291" i="51"/>
  <c r="BC287" i="51"/>
  <c r="BB287" i="51"/>
  <c r="BA287" i="51"/>
  <c r="AZ287" i="51"/>
  <c r="AY287" i="51"/>
  <c r="AX287" i="51"/>
  <c r="AM287" i="51"/>
  <c r="AI287" i="51"/>
  <c r="AH287" i="51"/>
  <c r="AG287" i="51"/>
  <c r="L287" i="51"/>
  <c r="BC285" i="51"/>
  <c r="BB285" i="51"/>
  <c r="BA285" i="51"/>
  <c r="AZ285" i="51"/>
  <c r="AY285" i="51"/>
  <c r="AX285" i="51"/>
  <c r="AM285" i="51"/>
  <c r="AI285" i="51"/>
  <c r="AH285" i="51"/>
  <c r="AG285" i="51"/>
  <c r="AN285" i="51" s="1"/>
  <c r="L285" i="51"/>
  <c r="AL283" i="51"/>
  <c r="AL320" i="51"/>
  <c r="AK283" i="51"/>
  <c r="AK320" i="51"/>
  <c r="AJ283" i="51"/>
  <c r="AJ320" i="51"/>
  <c r="AF283" i="51"/>
  <c r="AF320" i="51"/>
  <c r="AE283" i="51"/>
  <c r="AE320" i="51"/>
  <c r="AD283" i="51"/>
  <c r="AD320" i="51"/>
  <c r="AC283" i="51"/>
  <c r="AB283" i="51"/>
  <c r="AB320" i="51" s="1"/>
  <c r="AA283" i="51"/>
  <c r="AA320" i="51" s="1"/>
  <c r="Z283" i="51"/>
  <c r="Y283" i="51"/>
  <c r="Y320" i="51"/>
  <c r="V283" i="51"/>
  <c r="V320" i="51"/>
  <c r="U283" i="51"/>
  <c r="U320" i="51"/>
  <c r="T283" i="51"/>
  <c r="T320" i="51"/>
  <c r="S283" i="51"/>
  <c r="S320" i="51"/>
  <c r="R283" i="51"/>
  <c r="R320" i="51"/>
  <c r="Q283" i="51"/>
  <c r="Q320" i="51"/>
  <c r="P283" i="51"/>
  <c r="O283" i="51"/>
  <c r="O320" i="51" s="1"/>
  <c r="N283" i="51"/>
  <c r="N320" i="51" s="1"/>
  <c r="M283" i="51"/>
  <c r="M320" i="51" s="1"/>
  <c r="K283" i="51"/>
  <c r="K320" i="51" s="1"/>
  <c r="J283" i="51"/>
  <c r="J320" i="51" s="1"/>
  <c r="I283" i="51"/>
  <c r="I320" i="51" s="1"/>
  <c r="H283" i="51"/>
  <c r="H320" i="51" s="1"/>
  <c r="G283" i="51"/>
  <c r="G320" i="51" s="1"/>
  <c r="F283" i="51"/>
  <c r="F320" i="51" s="1"/>
  <c r="E283" i="51"/>
  <c r="E320" i="51" s="1"/>
  <c r="D283" i="51"/>
  <c r="BC282" i="51"/>
  <c r="BB282" i="51"/>
  <c r="BA282" i="51"/>
  <c r="AZ282" i="51"/>
  <c r="AY282" i="51"/>
  <c r="AX282" i="51"/>
  <c r="AM282" i="51"/>
  <c r="AI282" i="51"/>
  <c r="AH282" i="51"/>
  <c r="AG282" i="51"/>
  <c r="L282" i="51"/>
  <c r="BC281" i="51"/>
  <c r="BB281" i="51"/>
  <c r="BA281" i="51"/>
  <c r="AZ281" i="51"/>
  <c r="AY281" i="51"/>
  <c r="AX281" i="51"/>
  <c r="AM281" i="51"/>
  <c r="AU281" i="51" s="1"/>
  <c r="AI281" i="51"/>
  <c r="AH281" i="51"/>
  <c r="AG281" i="51"/>
  <c r="L281" i="51"/>
  <c r="BC280" i="51"/>
  <c r="BB280" i="51"/>
  <c r="BA280" i="51"/>
  <c r="AZ280" i="51"/>
  <c r="AY280" i="51"/>
  <c r="AX280" i="51"/>
  <c r="AM280" i="51"/>
  <c r="AI280" i="51"/>
  <c r="AH280" i="51"/>
  <c r="AG280" i="51"/>
  <c r="L280" i="51"/>
  <c r="AI279" i="51"/>
  <c r="AH279" i="51"/>
  <c r="BC278" i="51"/>
  <c r="BB278" i="51"/>
  <c r="BA278" i="51"/>
  <c r="AZ278" i="51"/>
  <c r="AY278" i="51"/>
  <c r="AX278" i="51"/>
  <c r="AM278" i="51"/>
  <c r="AI278" i="51"/>
  <c r="AH278" i="51"/>
  <c r="AG278" i="51"/>
  <c r="L278" i="51"/>
  <c r="BC277" i="51"/>
  <c r="BB277" i="51"/>
  <c r="BA277" i="51"/>
  <c r="AZ277" i="51"/>
  <c r="AY277" i="51"/>
  <c r="AX277" i="51"/>
  <c r="AM277" i="51"/>
  <c r="AI277" i="51"/>
  <c r="AH277" i="51"/>
  <c r="AG277" i="51"/>
  <c r="L277" i="51"/>
  <c r="BC275" i="51"/>
  <c r="BB275" i="51"/>
  <c r="BA275" i="51"/>
  <c r="AZ275" i="51"/>
  <c r="AY275" i="51"/>
  <c r="AX275" i="51"/>
  <c r="AM275" i="51"/>
  <c r="AI275" i="51"/>
  <c r="AH275" i="51"/>
  <c r="AG275" i="51"/>
  <c r="L275" i="51"/>
  <c r="BC274" i="51"/>
  <c r="BB274" i="51"/>
  <c r="BA274" i="51"/>
  <c r="AZ274" i="51"/>
  <c r="AY274" i="51"/>
  <c r="AX274" i="51"/>
  <c r="AM274" i="51"/>
  <c r="AI274" i="51"/>
  <c r="AH274" i="51"/>
  <c r="AG274" i="51"/>
  <c r="L274" i="51"/>
  <c r="AL271" i="51"/>
  <c r="AK271" i="51"/>
  <c r="AJ271" i="51"/>
  <c r="AF271" i="51"/>
  <c r="AE271" i="51"/>
  <c r="AD271" i="51"/>
  <c r="AC271" i="51"/>
  <c r="AB271" i="51"/>
  <c r="AA271" i="51"/>
  <c r="Z271" i="51"/>
  <c r="Y271" i="51"/>
  <c r="V271" i="51"/>
  <c r="U271" i="51"/>
  <c r="T271" i="51"/>
  <c r="S271" i="51"/>
  <c r="R271" i="51"/>
  <c r="Q271" i="51"/>
  <c r="P271" i="51"/>
  <c r="O271" i="51"/>
  <c r="N271" i="51"/>
  <c r="M271" i="51"/>
  <c r="K271" i="51"/>
  <c r="J271" i="51"/>
  <c r="I271" i="51"/>
  <c r="H271" i="51"/>
  <c r="G271" i="51"/>
  <c r="F271" i="51"/>
  <c r="E271" i="51"/>
  <c r="D271" i="51"/>
  <c r="BC270" i="51"/>
  <c r="BB270" i="51"/>
  <c r="BA270" i="51"/>
  <c r="AZ270" i="51"/>
  <c r="AY270" i="51"/>
  <c r="AX270" i="51"/>
  <c r="AM270" i="51"/>
  <c r="AI270" i="51"/>
  <c r="AH270" i="51"/>
  <c r="AG270" i="51"/>
  <c r="L270" i="51"/>
  <c r="BC269" i="51"/>
  <c r="BB269" i="51"/>
  <c r="BA269" i="51"/>
  <c r="AZ269" i="51"/>
  <c r="AY269" i="51"/>
  <c r="AX269" i="51"/>
  <c r="AM269" i="51"/>
  <c r="AI269" i="51"/>
  <c r="AH269" i="51"/>
  <c r="AG269" i="51"/>
  <c r="AG271" i="51" s="1"/>
  <c r="L269" i="51"/>
  <c r="BC268" i="51"/>
  <c r="BB268" i="51"/>
  <c r="BA268" i="51"/>
  <c r="AZ268" i="51"/>
  <c r="AY268" i="51"/>
  <c r="AX268" i="51"/>
  <c r="AM268" i="51"/>
  <c r="AI268" i="51"/>
  <c r="AH268" i="51"/>
  <c r="AG268" i="51"/>
  <c r="L268" i="51"/>
  <c r="AL265" i="51"/>
  <c r="AK265" i="51"/>
  <c r="AJ265" i="51"/>
  <c r="AF265" i="51"/>
  <c r="AE265" i="51"/>
  <c r="AD265" i="51"/>
  <c r="AC265" i="51"/>
  <c r="AB265" i="51"/>
  <c r="AA265" i="51"/>
  <c r="Z265" i="51"/>
  <c r="Y265" i="51"/>
  <c r="V265" i="51"/>
  <c r="U265" i="51"/>
  <c r="T265" i="51"/>
  <c r="S265" i="51"/>
  <c r="R265" i="51"/>
  <c r="Q265" i="51"/>
  <c r="P265" i="51"/>
  <c r="O265" i="51"/>
  <c r="N265" i="51"/>
  <c r="M265" i="51"/>
  <c r="K265" i="51"/>
  <c r="J265" i="51"/>
  <c r="I265" i="51"/>
  <c r="H265" i="51"/>
  <c r="G265" i="51"/>
  <c r="F265" i="51"/>
  <c r="E265" i="51"/>
  <c r="D265" i="51"/>
  <c r="BC264" i="51"/>
  <c r="BB264" i="51"/>
  <c r="BA264" i="51"/>
  <c r="AZ264" i="51"/>
  <c r="AY264" i="51"/>
  <c r="AX264" i="51"/>
  <c r="AM264" i="51"/>
  <c r="AI264" i="51"/>
  <c r="AH264" i="51"/>
  <c r="AG264" i="51"/>
  <c r="AN264" i="51"/>
  <c r="L264" i="51"/>
  <c r="BC263" i="51"/>
  <c r="BB263" i="51"/>
  <c r="BA263" i="51"/>
  <c r="AZ263" i="51"/>
  <c r="AY263" i="51"/>
  <c r="AX263" i="51"/>
  <c r="AM263" i="51"/>
  <c r="AI263" i="51"/>
  <c r="AH263" i="51"/>
  <c r="AG263" i="51"/>
  <c r="L263" i="51"/>
  <c r="BC262" i="51"/>
  <c r="BB262" i="51"/>
  <c r="BA262" i="51"/>
  <c r="AZ262" i="51"/>
  <c r="AY262" i="51"/>
  <c r="AX262" i="51"/>
  <c r="AM262" i="51"/>
  <c r="AM265" i="51" s="1"/>
  <c r="AI262" i="51"/>
  <c r="AH262" i="51"/>
  <c r="AG262" i="51"/>
  <c r="AG265" i="51" s="1"/>
  <c r="L262" i="51"/>
  <c r="L265" i="51" s="1"/>
  <c r="AL260" i="51"/>
  <c r="AL315" i="51"/>
  <c r="AK260" i="51"/>
  <c r="AK315" i="51"/>
  <c r="AJ260" i="51"/>
  <c r="AJ315" i="51"/>
  <c r="AF260" i="51"/>
  <c r="AF315" i="51"/>
  <c r="AE260" i="51"/>
  <c r="AE315" i="51"/>
  <c r="AD260" i="51"/>
  <c r="AD315" i="51"/>
  <c r="AC260" i="51"/>
  <c r="AC315" i="51"/>
  <c r="AB260" i="51"/>
  <c r="AB315" i="51"/>
  <c r="AA260" i="51"/>
  <c r="AA315" i="51"/>
  <c r="Z260" i="51"/>
  <c r="Z315" i="51"/>
  <c r="Y260" i="51"/>
  <c r="Y315" i="51"/>
  <c r="V260" i="51"/>
  <c r="V315" i="51"/>
  <c r="U260" i="51"/>
  <c r="U315" i="51"/>
  <c r="T260" i="51"/>
  <c r="T315" i="51"/>
  <c r="S260" i="51"/>
  <c r="S315" i="51"/>
  <c r="R260" i="51"/>
  <c r="R315" i="51"/>
  <c r="Q260" i="51"/>
  <c r="Q315" i="51"/>
  <c r="P260" i="51"/>
  <c r="P315" i="51"/>
  <c r="O260" i="51"/>
  <c r="O315" i="51"/>
  <c r="N260" i="51"/>
  <c r="N315" i="51"/>
  <c r="M260" i="51"/>
  <c r="M315" i="51"/>
  <c r="K260" i="51"/>
  <c r="K315" i="51"/>
  <c r="J260" i="51"/>
  <c r="J315" i="51"/>
  <c r="I260" i="51"/>
  <c r="I315" i="51"/>
  <c r="H260" i="51"/>
  <c r="H315" i="51"/>
  <c r="G260" i="51"/>
  <c r="G315" i="51"/>
  <c r="F260" i="51"/>
  <c r="F315" i="51"/>
  <c r="E260" i="51"/>
  <c r="E315" i="51"/>
  <c r="D260" i="51"/>
  <c r="D315" i="51"/>
  <c r="BC259" i="51"/>
  <c r="BB259" i="51"/>
  <c r="BA259" i="51"/>
  <c r="AZ259" i="51"/>
  <c r="AY259" i="51"/>
  <c r="AX259" i="51"/>
  <c r="AM259" i="51"/>
  <c r="AI259" i="51"/>
  <c r="AH259" i="51"/>
  <c r="AG259" i="51"/>
  <c r="L259" i="51"/>
  <c r="BC258" i="51"/>
  <c r="BB258" i="51"/>
  <c r="BA258" i="51"/>
  <c r="AZ258" i="51"/>
  <c r="AY258" i="51"/>
  <c r="AX258" i="51"/>
  <c r="AM258" i="51"/>
  <c r="AI258" i="51"/>
  <c r="AH258" i="51"/>
  <c r="AG258" i="51"/>
  <c r="L258" i="51"/>
  <c r="L260" i="51" s="1"/>
  <c r="BC257" i="51"/>
  <c r="BB257" i="51"/>
  <c r="BA257" i="51"/>
  <c r="AZ257" i="51"/>
  <c r="AY257" i="51"/>
  <c r="AX257" i="51"/>
  <c r="AM257" i="51"/>
  <c r="AI257" i="51"/>
  <c r="AH257" i="51"/>
  <c r="AG257" i="51"/>
  <c r="L257" i="51"/>
  <c r="BC256" i="51"/>
  <c r="BB256" i="51"/>
  <c r="BA256" i="51"/>
  <c r="AZ256" i="51"/>
  <c r="AY256" i="51"/>
  <c r="AX256" i="51"/>
  <c r="AM256" i="51"/>
  <c r="AI256" i="51"/>
  <c r="AH256" i="51"/>
  <c r="AG256" i="51"/>
  <c r="L256" i="51"/>
  <c r="AL254" i="51"/>
  <c r="AK254" i="51"/>
  <c r="AK314" i="51" s="1"/>
  <c r="AJ254" i="51"/>
  <c r="AJ314" i="51" s="1"/>
  <c r="AF254" i="51"/>
  <c r="AF314" i="51" s="1"/>
  <c r="AE254" i="51"/>
  <c r="AD254" i="51"/>
  <c r="AD314" i="51" s="1"/>
  <c r="AC254" i="51"/>
  <c r="AC314" i="51" s="1"/>
  <c r="AB254" i="51"/>
  <c r="AB314" i="51" s="1"/>
  <c r="AA254" i="51"/>
  <c r="Z254" i="51"/>
  <c r="Z314" i="51" s="1"/>
  <c r="Y254" i="51"/>
  <c r="Y314" i="51" s="1"/>
  <c r="V254" i="51"/>
  <c r="V314" i="51" s="1"/>
  <c r="U254" i="51"/>
  <c r="T254" i="51"/>
  <c r="T314" i="51" s="1"/>
  <c r="S254" i="51"/>
  <c r="S314" i="51" s="1"/>
  <c r="R254" i="51"/>
  <c r="R314" i="51" s="1"/>
  <c r="Q254" i="51"/>
  <c r="P254" i="51"/>
  <c r="P314" i="51" s="1"/>
  <c r="O254" i="51"/>
  <c r="O314" i="51" s="1"/>
  <c r="N254" i="51"/>
  <c r="N314" i="51" s="1"/>
  <c r="M254" i="51"/>
  <c r="M314" i="51" s="1"/>
  <c r="K254" i="51"/>
  <c r="K314" i="51" s="1"/>
  <c r="J254" i="51"/>
  <c r="J314" i="51"/>
  <c r="I254" i="51"/>
  <c r="H254" i="51"/>
  <c r="G254" i="51"/>
  <c r="G314" i="51"/>
  <c r="F254" i="51"/>
  <c r="F314" i="51"/>
  <c r="E254" i="51"/>
  <c r="E314" i="51"/>
  <c r="D254" i="51"/>
  <c r="BC253" i="51"/>
  <c r="BB253" i="51"/>
  <c r="BA253" i="51"/>
  <c r="AZ253" i="51"/>
  <c r="AY253" i="51"/>
  <c r="AX253" i="51"/>
  <c r="AM253" i="51"/>
  <c r="AU253" i="51" s="1"/>
  <c r="AI253" i="51"/>
  <c r="AH253" i="51"/>
  <c r="AG253" i="51"/>
  <c r="L253" i="51"/>
  <c r="BC252" i="51"/>
  <c r="BB252" i="51"/>
  <c r="BA252" i="51"/>
  <c r="AZ252" i="51"/>
  <c r="AY252" i="51"/>
  <c r="AX252" i="51"/>
  <c r="AM252" i="51"/>
  <c r="AI252" i="51"/>
  <c r="AH252" i="51"/>
  <c r="AG252" i="51"/>
  <c r="L252" i="51"/>
  <c r="AN252" i="51" s="1"/>
  <c r="BC251" i="51"/>
  <c r="BB251" i="51"/>
  <c r="BA251" i="51"/>
  <c r="AZ251" i="51"/>
  <c r="AY251" i="51"/>
  <c r="AX251" i="51"/>
  <c r="AM251" i="51"/>
  <c r="AI251" i="51"/>
  <c r="AH251" i="51"/>
  <c r="AG251" i="51"/>
  <c r="L251" i="51"/>
  <c r="BC250" i="51"/>
  <c r="BB250" i="51"/>
  <c r="BA250" i="51"/>
  <c r="AZ250" i="51"/>
  <c r="AY250" i="51"/>
  <c r="AX250" i="51"/>
  <c r="AM250" i="51"/>
  <c r="AI250" i="51"/>
  <c r="AH250" i="51"/>
  <c r="AG250" i="51"/>
  <c r="AN250" i="51" s="1"/>
  <c r="L250" i="51"/>
  <c r="BC249" i="51"/>
  <c r="BB249" i="51"/>
  <c r="BA249" i="51"/>
  <c r="AZ249" i="51"/>
  <c r="AY249" i="51"/>
  <c r="AX249" i="51"/>
  <c r="AM249" i="51"/>
  <c r="AM254" i="51" s="1"/>
  <c r="AU254" i="51" s="1"/>
  <c r="AI249" i="51"/>
  <c r="AH249" i="51"/>
  <c r="AG249" i="51"/>
  <c r="L249" i="51"/>
  <c r="C244" i="51"/>
  <c r="AL238" i="51"/>
  <c r="AK238" i="51"/>
  <c r="AJ238" i="51"/>
  <c r="AF238" i="51"/>
  <c r="AF240" i="51" s="1"/>
  <c r="AD238" i="51"/>
  <c r="AC238" i="51"/>
  <c r="AB238" i="51"/>
  <c r="AA238" i="51"/>
  <c r="Z238" i="51"/>
  <c r="Y238" i="51"/>
  <c r="V238" i="51"/>
  <c r="V240" i="51" s="1"/>
  <c r="U238" i="51"/>
  <c r="T238" i="51"/>
  <c r="S238" i="51"/>
  <c r="R238" i="51"/>
  <c r="Q238" i="51"/>
  <c r="P238" i="51"/>
  <c r="O238" i="51"/>
  <c r="N238" i="51"/>
  <c r="AI238" i="51"/>
  <c r="AT238" i="51" s="1"/>
  <c r="M238" i="51"/>
  <c r="K238" i="51"/>
  <c r="J238" i="51"/>
  <c r="I238" i="51"/>
  <c r="I240" i="51" s="1"/>
  <c r="H238" i="51"/>
  <c r="G238" i="51"/>
  <c r="F238" i="51"/>
  <c r="E238" i="51"/>
  <c r="D238" i="51"/>
  <c r="BC237" i="51"/>
  <c r="BB237" i="51"/>
  <c r="BA237" i="51"/>
  <c r="AZ237" i="51"/>
  <c r="AY237" i="51"/>
  <c r="AX237" i="51"/>
  <c r="AM237" i="51"/>
  <c r="AI237" i="51"/>
  <c r="AH237" i="51"/>
  <c r="AS237" i="51" s="1"/>
  <c r="AG237" i="51"/>
  <c r="AR237" i="51" s="1"/>
  <c r="L237" i="51"/>
  <c r="BC236" i="51"/>
  <c r="BB236" i="51"/>
  <c r="BA236" i="51"/>
  <c r="AZ236" i="51"/>
  <c r="AY236" i="51"/>
  <c r="AX236" i="51"/>
  <c r="AM236" i="51"/>
  <c r="AU236" i="51" s="1"/>
  <c r="AI236" i="51"/>
  <c r="AH236" i="51"/>
  <c r="AS236" i="51" s="1"/>
  <c r="AG236" i="51"/>
  <c r="AR236" i="51" s="1"/>
  <c r="L236" i="51"/>
  <c r="BC235" i="51"/>
  <c r="BB235" i="51"/>
  <c r="BA235" i="51"/>
  <c r="AZ235" i="51"/>
  <c r="AY235" i="51"/>
  <c r="AX235" i="51"/>
  <c r="AM235" i="51"/>
  <c r="AI235" i="51"/>
  <c r="AH235" i="51"/>
  <c r="AS235" i="51" s="1"/>
  <c r="AG235" i="51"/>
  <c r="L235" i="51"/>
  <c r="L238" i="51" s="1"/>
  <c r="AL232" i="51"/>
  <c r="AK232" i="51"/>
  <c r="AK240" i="51"/>
  <c r="AJ232" i="51"/>
  <c r="AF232" i="51"/>
  <c r="AD232" i="51"/>
  <c r="AC232" i="51"/>
  <c r="AB232" i="51"/>
  <c r="AB240" i="51"/>
  <c r="AA232" i="51"/>
  <c r="AA240" i="51" s="1"/>
  <c r="Z232" i="51"/>
  <c r="Y232" i="51"/>
  <c r="Y240" i="51"/>
  <c r="V232" i="51"/>
  <c r="U232" i="51"/>
  <c r="U240" i="51"/>
  <c r="T232" i="51"/>
  <c r="S232" i="51"/>
  <c r="S240" i="51"/>
  <c r="R232" i="51"/>
  <c r="Q232" i="51"/>
  <c r="P232" i="51"/>
  <c r="O232" i="51"/>
  <c r="N232" i="51"/>
  <c r="N240" i="51"/>
  <c r="M232" i="51"/>
  <c r="M240" i="51"/>
  <c r="K232" i="51"/>
  <c r="J232" i="51"/>
  <c r="J240" i="51" s="1"/>
  <c r="I232" i="51"/>
  <c r="H232" i="51"/>
  <c r="H240" i="51"/>
  <c r="G232" i="51"/>
  <c r="F232" i="51"/>
  <c r="F240" i="51"/>
  <c r="E232" i="51"/>
  <c r="D232" i="51"/>
  <c r="BC231" i="51"/>
  <c r="BB231" i="51"/>
  <c r="BA231" i="51"/>
  <c r="AZ231" i="51"/>
  <c r="AY231" i="51"/>
  <c r="AX231" i="51"/>
  <c r="AM231" i="51"/>
  <c r="AU231" i="51" s="1"/>
  <c r="AI231" i="51"/>
  <c r="AH231" i="51"/>
  <c r="AS231" i="51" s="1"/>
  <c r="AG231" i="51"/>
  <c r="AR231" i="51" s="1"/>
  <c r="L231" i="51"/>
  <c r="BC230" i="51"/>
  <c r="BB230" i="51"/>
  <c r="BA230" i="51"/>
  <c r="AZ230" i="51"/>
  <c r="AY230" i="51"/>
  <c r="AX230" i="51"/>
  <c r="AM230" i="51"/>
  <c r="AU230" i="51" s="1"/>
  <c r="AI230" i="51"/>
  <c r="AH230" i="51"/>
  <c r="AS230" i="51" s="1"/>
  <c r="AG230" i="51"/>
  <c r="AR230" i="51" s="1"/>
  <c r="L230" i="51"/>
  <c r="BC229" i="51"/>
  <c r="BB229" i="51"/>
  <c r="BA229" i="51"/>
  <c r="AZ229" i="51"/>
  <c r="AY229" i="51"/>
  <c r="AX229" i="51"/>
  <c r="AM229" i="51"/>
  <c r="AU229" i="51" s="1"/>
  <c r="AI229" i="51"/>
  <c r="AH229" i="51"/>
  <c r="AS229" i="51" s="1"/>
  <c r="AG229" i="51"/>
  <c r="AR229" i="51" s="1"/>
  <c r="L229" i="51"/>
  <c r="BC228" i="51"/>
  <c r="BB228" i="51"/>
  <c r="BA228" i="51"/>
  <c r="AZ228" i="51"/>
  <c r="AY228" i="51"/>
  <c r="AX228" i="51"/>
  <c r="AM228" i="51"/>
  <c r="AU228" i="51" s="1"/>
  <c r="AI228" i="51"/>
  <c r="AH228" i="51"/>
  <c r="AS228" i="51" s="1"/>
  <c r="AG228" i="51"/>
  <c r="L228" i="51"/>
  <c r="BC225" i="51"/>
  <c r="BB225" i="51"/>
  <c r="BA225" i="51"/>
  <c r="AZ225" i="51"/>
  <c r="AY225" i="51"/>
  <c r="AX225" i="51"/>
  <c r="AM225" i="51"/>
  <c r="AU225" i="51" s="1"/>
  <c r="AI225" i="51"/>
  <c r="AH225" i="51"/>
  <c r="AS225" i="51" s="1"/>
  <c r="AG225" i="51"/>
  <c r="AR225" i="51" s="1"/>
  <c r="L225" i="51"/>
  <c r="C221" i="51"/>
  <c r="BC215" i="51"/>
  <c r="BB215" i="51"/>
  <c r="BA215" i="51"/>
  <c r="AZ215" i="51"/>
  <c r="AY215" i="51"/>
  <c r="AX215" i="51"/>
  <c r="AM215" i="51"/>
  <c r="AU215" i="51" s="1"/>
  <c r="AI215" i="51"/>
  <c r="AH215" i="51"/>
  <c r="AG215" i="51"/>
  <c r="L215" i="51"/>
  <c r="BC210" i="51"/>
  <c r="BB210" i="51"/>
  <c r="BA210" i="51"/>
  <c r="AZ210" i="51"/>
  <c r="AY210" i="51"/>
  <c r="AX210" i="51"/>
  <c r="AM210" i="51"/>
  <c r="AI210" i="51"/>
  <c r="AH210" i="51"/>
  <c r="AG210" i="51"/>
  <c r="L210" i="51"/>
  <c r="AL204" i="51"/>
  <c r="AK204" i="51"/>
  <c r="AJ204" i="51"/>
  <c r="AF204" i="51"/>
  <c r="AE204" i="51"/>
  <c r="AD204" i="51"/>
  <c r="AC204" i="51"/>
  <c r="AB204" i="51"/>
  <c r="AA204" i="51"/>
  <c r="Z204" i="51"/>
  <c r="Y204" i="51"/>
  <c r="Y206" i="51" s="1"/>
  <c r="V204" i="51"/>
  <c r="U204" i="51"/>
  <c r="T204" i="51"/>
  <c r="S204" i="51"/>
  <c r="S206" i="51" s="1"/>
  <c r="R204" i="51"/>
  <c r="Q204" i="51"/>
  <c r="P204" i="51"/>
  <c r="O204" i="51"/>
  <c r="N204" i="51"/>
  <c r="M204" i="51"/>
  <c r="AY204" i="51" s="1"/>
  <c r="K204" i="51"/>
  <c r="J204" i="51"/>
  <c r="I204" i="51"/>
  <c r="H204" i="51"/>
  <c r="G204" i="51"/>
  <c r="F204" i="51"/>
  <c r="E204" i="51"/>
  <c r="D204" i="51"/>
  <c r="BC203" i="51"/>
  <c r="BB203" i="51"/>
  <c r="BA203" i="51"/>
  <c r="AZ203" i="51"/>
  <c r="AY203" i="51"/>
  <c r="AX203" i="51"/>
  <c r="AM203" i="51"/>
  <c r="AI203" i="51"/>
  <c r="AH203" i="51"/>
  <c r="AG203" i="51"/>
  <c r="L203" i="51"/>
  <c r="BC202" i="51"/>
  <c r="BB202" i="51"/>
  <c r="BA202" i="51"/>
  <c r="AZ202" i="51"/>
  <c r="AY202" i="51"/>
  <c r="AX202" i="51"/>
  <c r="AM202" i="51"/>
  <c r="AI202" i="51"/>
  <c r="AH202" i="51"/>
  <c r="AG202" i="51"/>
  <c r="AN202" i="51" s="1"/>
  <c r="L202" i="51"/>
  <c r="AL200" i="51"/>
  <c r="AL206" i="51"/>
  <c r="AK200" i="51"/>
  <c r="AJ200" i="51"/>
  <c r="AF200" i="51"/>
  <c r="AE200" i="51"/>
  <c r="AE206" i="51" s="1"/>
  <c r="AD200" i="51"/>
  <c r="AD206" i="51"/>
  <c r="AC200" i="51"/>
  <c r="AC206" i="51" s="1"/>
  <c r="AB200" i="51"/>
  <c r="AA200" i="51"/>
  <c r="AA206" i="51" s="1"/>
  <c r="Z200" i="51"/>
  <c r="Z206" i="51" s="1"/>
  <c r="Y200" i="51"/>
  <c r="V200" i="51"/>
  <c r="U200" i="51"/>
  <c r="U206" i="51"/>
  <c r="T200" i="51"/>
  <c r="T206" i="51"/>
  <c r="S200" i="51"/>
  <c r="R200" i="51"/>
  <c r="Q200" i="51"/>
  <c r="Q206" i="51" s="1"/>
  <c r="P200" i="51"/>
  <c r="P206" i="51"/>
  <c r="O200" i="51"/>
  <c r="O206" i="51" s="1"/>
  <c r="N200" i="51"/>
  <c r="M200" i="51"/>
  <c r="K200" i="51"/>
  <c r="J200" i="51"/>
  <c r="J206" i="51"/>
  <c r="I200" i="51"/>
  <c r="I206" i="51" s="1"/>
  <c r="H200" i="51"/>
  <c r="G200" i="51"/>
  <c r="F200" i="51"/>
  <c r="F206" i="51" s="1"/>
  <c r="E200" i="51"/>
  <c r="E206" i="51"/>
  <c r="D200" i="51"/>
  <c r="BC199" i="51"/>
  <c r="BB199" i="51"/>
  <c r="BA199" i="51"/>
  <c r="AZ199" i="51"/>
  <c r="AY199" i="51"/>
  <c r="AX199" i="51"/>
  <c r="AM199" i="51"/>
  <c r="AI199" i="51"/>
  <c r="AH199" i="51"/>
  <c r="AG199" i="51"/>
  <c r="L199" i="51"/>
  <c r="BC198" i="51"/>
  <c r="BB198" i="51"/>
  <c r="BA198" i="51"/>
  <c r="AZ198" i="51"/>
  <c r="AY198" i="51"/>
  <c r="AX198" i="51"/>
  <c r="AM198" i="51"/>
  <c r="AI198" i="51"/>
  <c r="AH198" i="51"/>
  <c r="AG198" i="51"/>
  <c r="L198" i="51"/>
  <c r="BC197" i="51"/>
  <c r="BB197" i="51"/>
  <c r="BA197" i="51"/>
  <c r="AZ197" i="51"/>
  <c r="AY197" i="51"/>
  <c r="AX197" i="51"/>
  <c r="AM197" i="51"/>
  <c r="AI197" i="51"/>
  <c r="AH197" i="51"/>
  <c r="AG197" i="51"/>
  <c r="L197" i="51"/>
  <c r="AL191" i="51"/>
  <c r="AK191" i="51"/>
  <c r="AJ191" i="51"/>
  <c r="AF191" i="51"/>
  <c r="AE191" i="51"/>
  <c r="AD191" i="51"/>
  <c r="AC191" i="51"/>
  <c r="AB191" i="51"/>
  <c r="AA191" i="51"/>
  <c r="Z191" i="51"/>
  <c r="Y191" i="51"/>
  <c r="V191" i="51"/>
  <c r="U191" i="51"/>
  <c r="T191" i="51"/>
  <c r="S191" i="51"/>
  <c r="R191" i="51"/>
  <c r="Q191" i="51"/>
  <c r="P191" i="51"/>
  <c r="O191" i="51"/>
  <c r="N191" i="51"/>
  <c r="M191" i="51"/>
  <c r="K191" i="51"/>
  <c r="J191" i="51"/>
  <c r="I191" i="51"/>
  <c r="H191" i="51"/>
  <c r="G191" i="51"/>
  <c r="F191" i="51"/>
  <c r="E191" i="51"/>
  <c r="D191" i="51"/>
  <c r="AX191" i="51" s="1"/>
  <c r="BC190" i="51"/>
  <c r="BB190" i="51"/>
  <c r="BA190" i="51"/>
  <c r="AZ190" i="51"/>
  <c r="AY190" i="51"/>
  <c r="AX190" i="51"/>
  <c r="AM190" i="51"/>
  <c r="AU190" i="51" s="1"/>
  <c r="AI190" i="51"/>
  <c r="AH190" i="51"/>
  <c r="AG190" i="51"/>
  <c r="AN190" i="51" s="1"/>
  <c r="AV190" i="51" s="1"/>
  <c r="L190" i="51"/>
  <c r="BC189" i="51"/>
  <c r="BB189" i="51"/>
  <c r="BA189" i="51"/>
  <c r="AZ189" i="51"/>
  <c r="AY189" i="51"/>
  <c r="AX189" i="51"/>
  <c r="AM189" i="51"/>
  <c r="AU189" i="51" s="1"/>
  <c r="AI189" i="51"/>
  <c r="AH189" i="51"/>
  <c r="AG189" i="51"/>
  <c r="L189" i="51"/>
  <c r="AN189" i="51" s="1"/>
  <c r="AV189" i="51" s="1"/>
  <c r="BC188" i="51"/>
  <c r="BB188" i="51"/>
  <c r="BA188" i="51"/>
  <c r="AZ188" i="51"/>
  <c r="AY188" i="51"/>
  <c r="AX188" i="51"/>
  <c r="AM188" i="51"/>
  <c r="AU188" i="51" s="1"/>
  <c r="AI188" i="51"/>
  <c r="AH188" i="51"/>
  <c r="AG188" i="51"/>
  <c r="BC187" i="51"/>
  <c r="BB187" i="51"/>
  <c r="BA187" i="51"/>
  <c r="AZ187" i="51"/>
  <c r="AY187" i="51"/>
  <c r="AX187" i="51"/>
  <c r="AM187" i="51"/>
  <c r="AU187" i="51" s="1"/>
  <c r="AI187" i="51"/>
  <c r="AH187" i="51"/>
  <c r="AG187" i="51"/>
  <c r="L187" i="51"/>
  <c r="AL185" i="51"/>
  <c r="AL193" i="51"/>
  <c r="AK185" i="51"/>
  <c r="AJ185" i="51"/>
  <c r="AF185" i="51"/>
  <c r="AE185" i="51"/>
  <c r="AD185" i="51"/>
  <c r="AD193" i="51" s="1"/>
  <c r="AC185" i="51"/>
  <c r="AB185" i="51"/>
  <c r="AA185" i="51"/>
  <c r="AA193" i="51"/>
  <c r="Z185" i="51"/>
  <c r="Z193" i="51"/>
  <c r="Y185" i="51"/>
  <c r="V185" i="51"/>
  <c r="U185" i="51"/>
  <c r="U193" i="51"/>
  <c r="T185" i="51"/>
  <c r="T193" i="51"/>
  <c r="S185" i="51"/>
  <c r="R185" i="51"/>
  <c r="Q185" i="51"/>
  <c r="Q193" i="51"/>
  <c r="P185" i="51"/>
  <c r="P193" i="51"/>
  <c r="O185" i="51"/>
  <c r="N185" i="51"/>
  <c r="M185" i="51"/>
  <c r="K185" i="51"/>
  <c r="J185" i="51"/>
  <c r="J193" i="51"/>
  <c r="I185" i="51"/>
  <c r="I193" i="51"/>
  <c r="H185" i="51"/>
  <c r="H193" i="51"/>
  <c r="G185" i="51"/>
  <c r="F185" i="51"/>
  <c r="F193" i="51" s="1"/>
  <c r="E185" i="51"/>
  <c r="D185" i="51"/>
  <c r="D193" i="51"/>
  <c r="BC184" i="51"/>
  <c r="BB184" i="51"/>
  <c r="BA184" i="51"/>
  <c r="AZ184" i="51"/>
  <c r="AY184" i="51"/>
  <c r="AX184" i="51"/>
  <c r="AM184" i="51"/>
  <c r="AI184" i="51"/>
  <c r="AH184" i="51"/>
  <c r="AG184" i="51"/>
  <c r="L184" i="51"/>
  <c r="BC183" i="51"/>
  <c r="BB183" i="51"/>
  <c r="BA183" i="51"/>
  <c r="AZ183" i="51"/>
  <c r="AY183" i="51"/>
  <c r="AX183" i="51"/>
  <c r="AM183" i="51"/>
  <c r="AI183" i="51"/>
  <c r="AH183" i="51"/>
  <c r="AG183" i="51"/>
  <c r="L183" i="51"/>
  <c r="AN183" i="51" s="1"/>
  <c r="BC182" i="51"/>
  <c r="BB182" i="51"/>
  <c r="BA182" i="51"/>
  <c r="AZ182" i="51"/>
  <c r="AY182" i="51"/>
  <c r="AX182" i="51"/>
  <c r="AM182" i="51"/>
  <c r="AI182" i="51"/>
  <c r="AH182" i="51"/>
  <c r="AG182" i="51"/>
  <c r="L182" i="51"/>
  <c r="AN182" i="51" s="1"/>
  <c r="AL176" i="51"/>
  <c r="AK176" i="51"/>
  <c r="AJ176" i="51"/>
  <c r="BB176" i="51"/>
  <c r="AF176" i="51"/>
  <c r="AE176" i="51"/>
  <c r="AD176" i="51"/>
  <c r="AC176" i="51"/>
  <c r="AB176" i="51"/>
  <c r="AA176" i="51"/>
  <c r="Z176" i="51"/>
  <c r="Y176" i="51"/>
  <c r="V176" i="51"/>
  <c r="U176" i="51"/>
  <c r="T176" i="51"/>
  <c r="S176" i="51"/>
  <c r="R176" i="51"/>
  <c r="Q176" i="51"/>
  <c r="P176" i="51"/>
  <c r="O176" i="51"/>
  <c r="N176" i="51"/>
  <c r="M176" i="51"/>
  <c r="AI176" i="51"/>
  <c r="K176" i="51"/>
  <c r="J176" i="51"/>
  <c r="I176" i="51"/>
  <c r="H176" i="51"/>
  <c r="G176" i="51"/>
  <c r="L176" i="51" s="1"/>
  <c r="F176" i="51"/>
  <c r="E176" i="51"/>
  <c r="D176" i="51"/>
  <c r="BC175" i="51"/>
  <c r="BB175" i="51"/>
  <c r="BA175" i="51"/>
  <c r="AZ175" i="51"/>
  <c r="AY175" i="51"/>
  <c r="AX175" i="51"/>
  <c r="AM175" i="51"/>
  <c r="AU175" i="51" s="1"/>
  <c r="AI175" i="51"/>
  <c r="AH175" i="51"/>
  <c r="AG175" i="51"/>
  <c r="L175" i="51"/>
  <c r="BC174" i="51"/>
  <c r="BB174" i="51"/>
  <c r="BA174" i="51"/>
  <c r="AZ174" i="51"/>
  <c r="AY174" i="51"/>
  <c r="AX174" i="51"/>
  <c r="AM174" i="51"/>
  <c r="AU174" i="51" s="1"/>
  <c r="AI174" i="51"/>
  <c r="AH174" i="51"/>
  <c r="AG174" i="51"/>
  <c r="L174" i="51"/>
  <c r="BC173" i="51"/>
  <c r="BB173" i="51"/>
  <c r="BA173" i="51"/>
  <c r="AZ173" i="51"/>
  <c r="AY173" i="51"/>
  <c r="AX173" i="51"/>
  <c r="AM173" i="51"/>
  <c r="AU173" i="51" s="1"/>
  <c r="AI173" i="51"/>
  <c r="AH173" i="51"/>
  <c r="AG173" i="51"/>
  <c r="L173" i="51"/>
  <c r="BC172" i="51"/>
  <c r="BB172" i="51"/>
  <c r="BA172" i="51"/>
  <c r="AZ172" i="51"/>
  <c r="AY172" i="51"/>
  <c r="AX172" i="51"/>
  <c r="AM172" i="51"/>
  <c r="AU172" i="51" s="1"/>
  <c r="AI172" i="51"/>
  <c r="AH172" i="51"/>
  <c r="AG172" i="51"/>
  <c r="L172" i="51"/>
  <c r="AL170" i="51"/>
  <c r="AK170" i="51"/>
  <c r="AJ170" i="51"/>
  <c r="AJ295" i="51" s="1"/>
  <c r="AF170" i="51"/>
  <c r="AF295" i="51" s="1"/>
  <c r="AE170" i="51"/>
  <c r="AE178" i="51"/>
  <c r="AE329" i="51" s="1"/>
  <c r="AD170" i="51"/>
  <c r="AC170" i="51"/>
  <c r="AB170" i="51"/>
  <c r="AB295" i="51"/>
  <c r="AA170" i="51"/>
  <c r="AA178" i="51" s="1"/>
  <c r="Z170" i="51"/>
  <c r="Y170" i="51"/>
  <c r="V170" i="51"/>
  <c r="V295" i="51" s="1"/>
  <c r="U170" i="51"/>
  <c r="U178" i="51"/>
  <c r="T170" i="51"/>
  <c r="S170" i="51"/>
  <c r="R170" i="51"/>
  <c r="R295" i="51"/>
  <c r="Q170" i="51"/>
  <c r="Q178" i="51" s="1"/>
  <c r="P170" i="51"/>
  <c r="O170" i="51"/>
  <c r="N170" i="51"/>
  <c r="N295" i="51" s="1"/>
  <c r="M170" i="51"/>
  <c r="M178" i="51"/>
  <c r="M329" i="51" s="1"/>
  <c r="K170" i="51"/>
  <c r="J170" i="51"/>
  <c r="J295" i="51"/>
  <c r="I170" i="51"/>
  <c r="H170" i="51"/>
  <c r="G170" i="51"/>
  <c r="G295" i="51" s="1"/>
  <c r="F170" i="51"/>
  <c r="F295" i="51"/>
  <c r="E170" i="51"/>
  <c r="D170" i="51"/>
  <c r="BC169" i="51"/>
  <c r="BB169" i="51"/>
  <c r="BA169" i="51"/>
  <c r="AZ169" i="51"/>
  <c r="AY169" i="51"/>
  <c r="AX169" i="51"/>
  <c r="AM169" i="51"/>
  <c r="AU169" i="51" s="1"/>
  <c r="AI169" i="51"/>
  <c r="AH169" i="51"/>
  <c r="AG169" i="51"/>
  <c r="L169" i="51"/>
  <c r="BC168" i="51"/>
  <c r="BB168" i="51"/>
  <c r="BA168" i="51"/>
  <c r="AZ168" i="51"/>
  <c r="AY168" i="51"/>
  <c r="AX168" i="51"/>
  <c r="AM168" i="51"/>
  <c r="AU168" i="51" s="1"/>
  <c r="AI168" i="51"/>
  <c r="AH168" i="51"/>
  <c r="AG168" i="51"/>
  <c r="L168" i="51"/>
  <c r="BC167" i="51"/>
  <c r="BB167" i="51"/>
  <c r="BA167" i="51"/>
  <c r="AZ167" i="51"/>
  <c r="AY167" i="51"/>
  <c r="AX167" i="51"/>
  <c r="AM167" i="51"/>
  <c r="AU167" i="51" s="1"/>
  <c r="AI167" i="51"/>
  <c r="AH167" i="51"/>
  <c r="AG167" i="51"/>
  <c r="L167" i="51"/>
  <c r="BC166" i="51"/>
  <c r="BB166" i="51"/>
  <c r="BA166" i="51"/>
  <c r="AZ166" i="51"/>
  <c r="AY166" i="51"/>
  <c r="AX166" i="51"/>
  <c r="AM166" i="51"/>
  <c r="AU166" i="51" s="1"/>
  <c r="AI166" i="51"/>
  <c r="AH166" i="51"/>
  <c r="AG166" i="51"/>
  <c r="L166" i="51"/>
  <c r="AN166" i="51" s="1"/>
  <c r="AV166" i="51" s="1"/>
  <c r="BC165" i="51"/>
  <c r="BB165" i="51"/>
  <c r="BA165" i="51"/>
  <c r="AZ165" i="51"/>
  <c r="AY165" i="51"/>
  <c r="AX165" i="51"/>
  <c r="AM165" i="51"/>
  <c r="AU165" i="51" s="1"/>
  <c r="AI165" i="51"/>
  <c r="AH165" i="51"/>
  <c r="AG165" i="51"/>
  <c r="L165" i="51"/>
  <c r="C160" i="51"/>
  <c r="AL156" i="51"/>
  <c r="AK156" i="51"/>
  <c r="AJ156" i="51"/>
  <c r="AM156" i="51" s="1"/>
  <c r="AU156" i="51" s="1"/>
  <c r="AF156" i="51"/>
  <c r="AE156" i="51"/>
  <c r="AD156" i="51"/>
  <c r="AC156" i="51"/>
  <c r="AB156" i="51"/>
  <c r="AA156" i="51"/>
  <c r="Z156" i="51"/>
  <c r="Y156" i="51"/>
  <c r="V156" i="51"/>
  <c r="U156" i="51"/>
  <c r="T156" i="51"/>
  <c r="S156" i="51"/>
  <c r="R156" i="51"/>
  <c r="Q156" i="51"/>
  <c r="P156" i="51"/>
  <c r="O156" i="51"/>
  <c r="N156" i="51"/>
  <c r="M156" i="51"/>
  <c r="K156" i="51"/>
  <c r="J156" i="51"/>
  <c r="I156" i="51"/>
  <c r="H156" i="51"/>
  <c r="G156" i="51"/>
  <c r="F156" i="51"/>
  <c r="E156" i="51"/>
  <c r="D156" i="51"/>
  <c r="BC154" i="51"/>
  <c r="BB154" i="51"/>
  <c r="BA154" i="51"/>
  <c r="AZ154" i="51"/>
  <c r="AY154" i="51"/>
  <c r="AX154" i="51"/>
  <c r="AM154" i="51"/>
  <c r="AI154" i="51"/>
  <c r="AH154" i="51"/>
  <c r="AG154" i="51"/>
  <c r="L154" i="51"/>
  <c r="BC153" i="51"/>
  <c r="BB153" i="51"/>
  <c r="BA153" i="51"/>
  <c r="AZ153" i="51"/>
  <c r="AY153" i="51"/>
  <c r="AX153" i="51"/>
  <c r="AM153" i="51"/>
  <c r="AN153" i="51" s="1"/>
  <c r="AI153" i="51"/>
  <c r="AH153" i="51"/>
  <c r="AG153" i="51"/>
  <c r="BC152" i="51"/>
  <c r="BB152" i="51"/>
  <c r="BA152" i="51"/>
  <c r="AZ152" i="51"/>
  <c r="AY152" i="51"/>
  <c r="AX152" i="51"/>
  <c r="AM152" i="51"/>
  <c r="AU152" i="51" s="1"/>
  <c r="AI152" i="51"/>
  <c r="AH152" i="51"/>
  <c r="AG152" i="51"/>
  <c r="L152" i="51"/>
  <c r="BC151" i="51"/>
  <c r="BB151" i="51"/>
  <c r="BA151" i="51"/>
  <c r="AZ151" i="51"/>
  <c r="AY151" i="51"/>
  <c r="AX151" i="51"/>
  <c r="AM151" i="51"/>
  <c r="AU151" i="51" s="1"/>
  <c r="AI151" i="51"/>
  <c r="AH151" i="51"/>
  <c r="AG151" i="51"/>
  <c r="L151" i="51"/>
  <c r="AN151" i="51" s="1"/>
  <c r="AV151" i="51" s="1"/>
  <c r="AI150" i="51"/>
  <c r="AH150" i="51"/>
  <c r="BC149" i="51"/>
  <c r="BB149" i="51"/>
  <c r="BA149" i="51"/>
  <c r="AZ149" i="51"/>
  <c r="AY149" i="51"/>
  <c r="AX149" i="51"/>
  <c r="AM149" i="51"/>
  <c r="AU149" i="51" s="1"/>
  <c r="AI149" i="51"/>
  <c r="AH149" i="51"/>
  <c r="AG149" i="51"/>
  <c r="L149" i="51"/>
  <c r="C145" i="51"/>
  <c r="BC141" i="51"/>
  <c r="BB141" i="51"/>
  <c r="BA141" i="51"/>
  <c r="AZ141" i="51"/>
  <c r="AY141" i="51"/>
  <c r="AX141" i="51"/>
  <c r="AX367" i="51" s="1"/>
  <c r="AU367" i="51"/>
  <c r="AM141" i="51"/>
  <c r="AI141" i="51"/>
  <c r="AH141" i="51"/>
  <c r="AG141" i="51"/>
  <c r="L141" i="51"/>
  <c r="BC140" i="51"/>
  <c r="BB140" i="51"/>
  <c r="BA140" i="51"/>
  <c r="AZ140" i="51"/>
  <c r="AY140" i="51"/>
  <c r="AX140" i="51"/>
  <c r="AM140" i="51"/>
  <c r="AI140" i="51"/>
  <c r="AH140" i="51"/>
  <c r="AG140" i="51"/>
  <c r="L140" i="51"/>
  <c r="AN140" i="51" s="1"/>
  <c r="AI139" i="51"/>
  <c r="AH139" i="51"/>
  <c r="BC138" i="51"/>
  <c r="BB138" i="51"/>
  <c r="BA138" i="51"/>
  <c r="AZ138" i="51"/>
  <c r="AY138" i="51"/>
  <c r="AX138" i="51"/>
  <c r="AM138" i="51"/>
  <c r="AI138" i="51"/>
  <c r="AH138" i="51"/>
  <c r="AG138" i="51"/>
  <c r="L138" i="51"/>
  <c r="C137" i="51"/>
  <c r="AL134" i="51"/>
  <c r="AL302" i="51" s="1"/>
  <c r="AK134" i="51"/>
  <c r="AJ134" i="51"/>
  <c r="AJ302" i="51" s="1"/>
  <c r="AF134" i="51"/>
  <c r="AF302" i="51" s="1"/>
  <c r="AE134" i="51"/>
  <c r="AE302" i="51" s="1"/>
  <c r="AD134" i="51"/>
  <c r="AC134" i="51"/>
  <c r="AC302" i="51" s="1"/>
  <c r="AB134" i="51"/>
  <c r="AB302" i="51" s="1"/>
  <c r="AA134" i="51"/>
  <c r="AA302" i="51" s="1"/>
  <c r="Z134" i="51"/>
  <c r="Y134" i="51"/>
  <c r="Y302" i="51" s="1"/>
  <c r="V134" i="51"/>
  <c r="V302" i="51" s="1"/>
  <c r="U134" i="51"/>
  <c r="U302" i="51" s="1"/>
  <c r="T134" i="51"/>
  <c r="S134" i="51"/>
  <c r="S302" i="51" s="1"/>
  <c r="R134" i="51"/>
  <c r="R302" i="51" s="1"/>
  <c r="Q134" i="51"/>
  <c r="Q302" i="51" s="1"/>
  <c r="P134" i="51"/>
  <c r="O134" i="51"/>
  <c r="O302" i="51" s="1"/>
  <c r="N134" i="51"/>
  <c r="N302" i="51" s="1"/>
  <c r="M134" i="51"/>
  <c r="M302" i="51" s="1"/>
  <c r="AG134" i="51"/>
  <c r="AG302" i="51" s="1"/>
  <c r="K134" i="51"/>
  <c r="J134" i="51"/>
  <c r="I134" i="51"/>
  <c r="H134" i="51"/>
  <c r="G134" i="51"/>
  <c r="F134" i="51"/>
  <c r="E134" i="51"/>
  <c r="D134" i="51"/>
  <c r="BC133" i="51"/>
  <c r="BB133" i="51"/>
  <c r="BA133" i="51"/>
  <c r="AZ133" i="51"/>
  <c r="AY133" i="51"/>
  <c r="AX133" i="51"/>
  <c r="AM133" i="51"/>
  <c r="AU133" i="51" s="1"/>
  <c r="AI133" i="51"/>
  <c r="AH133" i="51"/>
  <c r="AG133" i="51"/>
  <c r="L133" i="51"/>
  <c r="AN133" i="51" s="1"/>
  <c r="AV133" i="51" s="1"/>
  <c r="BC132" i="51"/>
  <c r="BB132" i="51"/>
  <c r="BA132" i="51"/>
  <c r="AZ132" i="51"/>
  <c r="AY132" i="51"/>
  <c r="AX132" i="51"/>
  <c r="AM132" i="51"/>
  <c r="AU132" i="51" s="1"/>
  <c r="AI132" i="51"/>
  <c r="AH132" i="51"/>
  <c r="AG132" i="51"/>
  <c r="L132" i="51"/>
  <c r="AN132" i="51" s="1"/>
  <c r="AV132" i="51" s="1"/>
  <c r="BC131" i="51"/>
  <c r="BB131" i="51"/>
  <c r="BA131" i="51"/>
  <c r="AZ131" i="51"/>
  <c r="AY131" i="51"/>
  <c r="AX131" i="51"/>
  <c r="AM131" i="51"/>
  <c r="AU131" i="51" s="1"/>
  <c r="AI131" i="51"/>
  <c r="AH131" i="51"/>
  <c r="AG131" i="51"/>
  <c r="L131" i="51"/>
  <c r="BC130" i="51"/>
  <c r="BB130" i="51"/>
  <c r="BA130" i="51"/>
  <c r="AZ130" i="51"/>
  <c r="AY130" i="51"/>
  <c r="AX130" i="51"/>
  <c r="AM130" i="51"/>
  <c r="AU130" i="51" s="1"/>
  <c r="AI130" i="51"/>
  <c r="AH130" i="51"/>
  <c r="AG130" i="51"/>
  <c r="L130" i="51"/>
  <c r="BC126" i="51"/>
  <c r="AL125" i="51"/>
  <c r="AK125" i="51"/>
  <c r="AJ125" i="51"/>
  <c r="BB125" i="51" s="1"/>
  <c r="AF125" i="51"/>
  <c r="AE125" i="51"/>
  <c r="AD125" i="51"/>
  <c r="AC125" i="51"/>
  <c r="AB125" i="51"/>
  <c r="AA125" i="51"/>
  <c r="Z125" i="51"/>
  <c r="Y125" i="51"/>
  <c r="V125" i="51"/>
  <c r="U125" i="51"/>
  <c r="T125" i="51"/>
  <c r="S125" i="51"/>
  <c r="R125" i="51"/>
  <c r="Q125" i="51"/>
  <c r="P125" i="51"/>
  <c r="O125" i="51"/>
  <c r="N125" i="51"/>
  <c r="M125" i="51"/>
  <c r="K125" i="51"/>
  <c r="J125" i="51"/>
  <c r="I125" i="51"/>
  <c r="H125" i="51"/>
  <c r="G125" i="51"/>
  <c r="F125" i="51"/>
  <c r="E125" i="51"/>
  <c r="D125" i="51"/>
  <c r="BC125" i="51" s="1"/>
  <c r="BC124" i="51"/>
  <c r="BB124" i="51"/>
  <c r="BA124" i="51"/>
  <c r="AZ124" i="51"/>
  <c r="AY124" i="51"/>
  <c r="AX124" i="51"/>
  <c r="AM124" i="51"/>
  <c r="AI124" i="51"/>
  <c r="AH124" i="51"/>
  <c r="AG124" i="51"/>
  <c r="L124" i="51"/>
  <c r="BC123" i="51"/>
  <c r="BB123" i="51"/>
  <c r="BA123" i="51"/>
  <c r="AZ123" i="51"/>
  <c r="AY123" i="51"/>
  <c r="AX123" i="51"/>
  <c r="AM123" i="51"/>
  <c r="AI123" i="51"/>
  <c r="AH123" i="51"/>
  <c r="L123" i="51"/>
  <c r="BC122" i="51"/>
  <c r="BC382" i="51" s="1"/>
  <c r="BB122" i="51"/>
  <c r="BB382" i="51" s="1"/>
  <c r="BA122" i="51"/>
  <c r="BA382" i="51" s="1"/>
  <c r="AZ122" i="51"/>
  <c r="AZ382" i="51" s="1"/>
  <c r="AY122" i="51"/>
  <c r="AX122" i="51"/>
  <c r="AX382" i="51" s="1"/>
  <c r="AV382" i="51"/>
  <c r="AU382" i="51"/>
  <c r="AT382" i="51"/>
  <c r="AS382" i="51"/>
  <c r="AR382" i="51"/>
  <c r="AQ382" i="51"/>
  <c r="AM122" i="51"/>
  <c r="AM382" i="51" s="1"/>
  <c r="AI122" i="51"/>
  <c r="AI382" i="51" s="1"/>
  <c r="AH122" i="51"/>
  <c r="AH382" i="51" s="1"/>
  <c r="AG122" i="51"/>
  <c r="AG382" i="51" s="1"/>
  <c r="L122" i="51"/>
  <c r="BC118" i="51"/>
  <c r="BB118" i="51"/>
  <c r="BA118" i="51"/>
  <c r="AZ118" i="51"/>
  <c r="AY118" i="51"/>
  <c r="AX118" i="51"/>
  <c r="AM118" i="51"/>
  <c r="AU118" i="51" s="1"/>
  <c r="AI118" i="51"/>
  <c r="AH118" i="51"/>
  <c r="AG118" i="51"/>
  <c r="L118" i="51"/>
  <c r="AN118" i="51" s="1"/>
  <c r="AV118" i="51" s="1"/>
  <c r="BC117" i="51"/>
  <c r="BB117" i="51"/>
  <c r="BA117" i="51"/>
  <c r="AZ117" i="51"/>
  <c r="AY117" i="51"/>
  <c r="AX117" i="51"/>
  <c r="AM117" i="51"/>
  <c r="AU117" i="51" s="1"/>
  <c r="AI117" i="51"/>
  <c r="AH117" i="51"/>
  <c r="AG117" i="51"/>
  <c r="L117" i="51"/>
  <c r="BC116" i="51"/>
  <c r="BB116" i="51"/>
  <c r="BA116" i="51"/>
  <c r="AZ116" i="51"/>
  <c r="AY116" i="51"/>
  <c r="AX116" i="51"/>
  <c r="AM116" i="51"/>
  <c r="AU116" i="51" s="1"/>
  <c r="AI116" i="51"/>
  <c r="AH116" i="51"/>
  <c r="AG116" i="51"/>
  <c r="AL115" i="51"/>
  <c r="AL119" i="51"/>
  <c r="AL78" i="51" s="1"/>
  <c r="AK115" i="51"/>
  <c r="AK119" i="51" s="1"/>
  <c r="AJ115" i="51"/>
  <c r="AJ119" i="51"/>
  <c r="AF115" i="51"/>
  <c r="AF119" i="51" s="1"/>
  <c r="AE115" i="51"/>
  <c r="AD115" i="51"/>
  <c r="AD119" i="51" s="1"/>
  <c r="AD78" i="51" s="1"/>
  <c r="AC115" i="51"/>
  <c r="AC119" i="51" s="1"/>
  <c r="AB115" i="51"/>
  <c r="AB119" i="51" s="1"/>
  <c r="AB78" i="51" s="1"/>
  <c r="AA115" i="51"/>
  <c r="AA119" i="51"/>
  <c r="Z115" i="51"/>
  <c r="Z119" i="51" s="1"/>
  <c r="Y115" i="51"/>
  <c r="Y119" i="51"/>
  <c r="V115" i="51"/>
  <c r="V119" i="51" s="1"/>
  <c r="V78" i="51" s="1"/>
  <c r="U115" i="51"/>
  <c r="U119" i="51"/>
  <c r="T115" i="51"/>
  <c r="T119" i="51" s="1"/>
  <c r="T78" i="51" s="1"/>
  <c r="S115" i="51"/>
  <c r="S119" i="51"/>
  <c r="R115" i="51"/>
  <c r="R119" i="51" s="1"/>
  <c r="Q115" i="51"/>
  <c r="Q119" i="51"/>
  <c r="P115" i="51"/>
  <c r="P119" i="51" s="1"/>
  <c r="P78" i="51" s="1"/>
  <c r="O115" i="51"/>
  <c r="N115" i="51"/>
  <c r="N119" i="51" s="1"/>
  <c r="N78" i="51" s="1"/>
  <c r="M115" i="51"/>
  <c r="K115" i="51"/>
  <c r="K119" i="51" s="1"/>
  <c r="K78" i="51" s="1"/>
  <c r="J115" i="51"/>
  <c r="J119" i="51" s="1"/>
  <c r="I115" i="51"/>
  <c r="I119" i="51" s="1"/>
  <c r="H115" i="51"/>
  <c r="H119" i="51" s="1"/>
  <c r="G115" i="51"/>
  <c r="G119" i="51" s="1"/>
  <c r="F115" i="51"/>
  <c r="F119" i="51"/>
  <c r="E115" i="51"/>
  <c r="E119" i="51" s="1"/>
  <c r="D115" i="51"/>
  <c r="D119" i="51" s="1"/>
  <c r="BC114" i="51"/>
  <c r="BB114" i="51"/>
  <c r="BA114" i="51"/>
  <c r="AZ114" i="51"/>
  <c r="AY114" i="51"/>
  <c r="AX114" i="51"/>
  <c r="AM114" i="51"/>
  <c r="AI114" i="51"/>
  <c r="AH114" i="51"/>
  <c r="AS114" i="51" s="1"/>
  <c r="AG114" i="51"/>
  <c r="L114" i="51"/>
  <c r="BC113" i="51"/>
  <c r="BB113" i="51"/>
  <c r="BA113" i="51"/>
  <c r="AZ113" i="51"/>
  <c r="AY113" i="51"/>
  <c r="AX113" i="51"/>
  <c r="AM113" i="51"/>
  <c r="AU113" i="51" s="1"/>
  <c r="AI113" i="51"/>
  <c r="AH113" i="51"/>
  <c r="AG113" i="51"/>
  <c r="L113" i="51"/>
  <c r="AL110" i="51"/>
  <c r="BB110" i="51" s="1"/>
  <c r="AK110" i="51"/>
  <c r="AJ110" i="51"/>
  <c r="AF110" i="51"/>
  <c r="AE110" i="51"/>
  <c r="AD110" i="51"/>
  <c r="AC110" i="51"/>
  <c r="AB110" i="51"/>
  <c r="AA110" i="51"/>
  <c r="Z110" i="51"/>
  <c r="Y110" i="51"/>
  <c r="V110" i="51"/>
  <c r="U110" i="51"/>
  <c r="T110" i="51"/>
  <c r="S110" i="51"/>
  <c r="R110" i="51"/>
  <c r="Q110" i="51"/>
  <c r="P110" i="51"/>
  <c r="O110" i="51"/>
  <c r="N110" i="51"/>
  <c r="M110" i="51"/>
  <c r="K110" i="51"/>
  <c r="J110" i="51"/>
  <c r="I110" i="51"/>
  <c r="H110" i="51"/>
  <c r="G110" i="51"/>
  <c r="F110" i="51"/>
  <c r="E110" i="51"/>
  <c r="D110" i="51"/>
  <c r="BC109" i="51"/>
  <c r="BB109" i="51"/>
  <c r="BA109" i="51"/>
  <c r="AZ109" i="51"/>
  <c r="AY109" i="51"/>
  <c r="AX109" i="51"/>
  <c r="AM109" i="51"/>
  <c r="AU109" i="51" s="1"/>
  <c r="AI109" i="51"/>
  <c r="AH109" i="51"/>
  <c r="AS109" i="51" s="1"/>
  <c r="AG109" i="51"/>
  <c r="AR109" i="51" s="1"/>
  <c r="L109" i="51"/>
  <c r="BC108" i="51"/>
  <c r="BB108" i="51"/>
  <c r="BA108" i="51"/>
  <c r="AZ108" i="51"/>
  <c r="AY108" i="51"/>
  <c r="AX108" i="51"/>
  <c r="AM108" i="51"/>
  <c r="AU108" i="51" s="1"/>
  <c r="AI108" i="51"/>
  <c r="AH108" i="51"/>
  <c r="AG108" i="51"/>
  <c r="L108" i="51"/>
  <c r="BC107" i="51"/>
  <c r="BB107" i="51"/>
  <c r="BA107" i="51"/>
  <c r="AZ107" i="51"/>
  <c r="AY107" i="51"/>
  <c r="AX107" i="51"/>
  <c r="AM107" i="51"/>
  <c r="AU107" i="51" s="1"/>
  <c r="AI107" i="51"/>
  <c r="AH107" i="51"/>
  <c r="AG107" i="51"/>
  <c r="L107" i="51"/>
  <c r="BC106" i="51"/>
  <c r="BB106" i="51"/>
  <c r="BA106" i="51"/>
  <c r="AZ106" i="51"/>
  <c r="AY106" i="51"/>
  <c r="AX106" i="51"/>
  <c r="AM106" i="51"/>
  <c r="AU106" i="51" s="1"/>
  <c r="AI106" i="51"/>
  <c r="AH106" i="51"/>
  <c r="AG106" i="51"/>
  <c r="L106" i="51"/>
  <c r="BC105" i="51"/>
  <c r="BB105" i="51"/>
  <c r="BA105" i="51"/>
  <c r="AZ105" i="51"/>
  <c r="AY105" i="51"/>
  <c r="AX105" i="51"/>
  <c r="AM105" i="51"/>
  <c r="AU105" i="51" s="1"/>
  <c r="AI105" i="51"/>
  <c r="AH105" i="51"/>
  <c r="AG105" i="51"/>
  <c r="L105" i="51"/>
  <c r="BC101" i="51"/>
  <c r="AL100" i="51"/>
  <c r="AK100" i="51"/>
  <c r="AJ100" i="51"/>
  <c r="BA100" i="51"/>
  <c r="AZ100" i="51"/>
  <c r="AH100" i="51"/>
  <c r="K100" i="51"/>
  <c r="J100" i="51"/>
  <c r="I100" i="51"/>
  <c r="H100" i="51"/>
  <c r="G100" i="51"/>
  <c r="G366" i="51" s="1"/>
  <c r="F100" i="51"/>
  <c r="E100" i="51"/>
  <c r="D100" i="51"/>
  <c r="BC99" i="51"/>
  <c r="BB99" i="51"/>
  <c r="BA99" i="51"/>
  <c r="AZ99" i="51"/>
  <c r="AY99" i="51"/>
  <c r="AX99" i="51"/>
  <c r="AM99" i="51"/>
  <c r="AU99" i="51" s="1"/>
  <c r="AI99" i="51"/>
  <c r="AH99" i="51"/>
  <c r="AG99" i="51"/>
  <c r="L99" i="51"/>
  <c r="BC98" i="51"/>
  <c r="BB98" i="51"/>
  <c r="BA98" i="51"/>
  <c r="AZ98" i="51"/>
  <c r="AY98" i="51"/>
  <c r="AX98" i="51"/>
  <c r="AM98" i="51"/>
  <c r="AU98" i="51" s="1"/>
  <c r="AI98" i="51"/>
  <c r="AH98" i="51"/>
  <c r="AG98" i="51"/>
  <c r="L98" i="51"/>
  <c r="BC97" i="51"/>
  <c r="BB97" i="51"/>
  <c r="BA97" i="51"/>
  <c r="AZ97" i="51"/>
  <c r="AY97" i="51"/>
  <c r="AX97" i="51"/>
  <c r="AM97" i="51"/>
  <c r="AU97" i="51" s="1"/>
  <c r="AI97" i="51"/>
  <c r="AH97" i="51"/>
  <c r="AG97" i="51"/>
  <c r="L97" i="51"/>
  <c r="BC96" i="51"/>
  <c r="BB96" i="51"/>
  <c r="BA96" i="51"/>
  <c r="AZ96" i="51"/>
  <c r="AY96" i="51"/>
  <c r="AX96" i="51"/>
  <c r="AX381" i="51" s="1"/>
  <c r="AM96" i="51"/>
  <c r="AU96" i="51" s="1"/>
  <c r="AI96" i="51"/>
  <c r="AH96" i="51"/>
  <c r="AG96" i="51"/>
  <c r="L96" i="51"/>
  <c r="BC95" i="51"/>
  <c r="BB95" i="51"/>
  <c r="BA95" i="51"/>
  <c r="AZ95" i="51"/>
  <c r="AY95" i="51"/>
  <c r="AX95" i="51"/>
  <c r="AM95" i="51"/>
  <c r="AU95" i="51" s="1"/>
  <c r="AI95" i="51"/>
  <c r="AH95" i="51"/>
  <c r="AG95" i="51"/>
  <c r="L95" i="51"/>
  <c r="AN95" i="51" s="1"/>
  <c r="AV95" i="51" s="1"/>
  <c r="BC94" i="51"/>
  <c r="BB94" i="51"/>
  <c r="BA94" i="51"/>
  <c r="AZ94" i="51"/>
  <c r="AY94" i="51"/>
  <c r="AX94" i="51"/>
  <c r="AM94" i="51"/>
  <c r="AU94" i="51" s="1"/>
  <c r="AI94" i="51"/>
  <c r="AH94" i="51"/>
  <c r="AG94" i="51"/>
  <c r="L94" i="51"/>
  <c r="BC93" i="51"/>
  <c r="BB93" i="51"/>
  <c r="BA93" i="51"/>
  <c r="AZ93" i="51"/>
  <c r="AY93" i="51"/>
  <c r="AX93" i="51"/>
  <c r="AM93" i="51"/>
  <c r="AU93" i="51" s="1"/>
  <c r="AI93" i="51"/>
  <c r="AH93" i="51"/>
  <c r="AG93" i="51"/>
  <c r="L93" i="51"/>
  <c r="BC92" i="51"/>
  <c r="BB92" i="51"/>
  <c r="BA92" i="51"/>
  <c r="AZ92" i="51"/>
  <c r="AY92" i="51"/>
  <c r="AX92" i="51"/>
  <c r="AM92" i="51"/>
  <c r="AU92" i="51" s="1"/>
  <c r="AI92" i="51"/>
  <c r="AH92" i="51"/>
  <c r="AG92" i="51"/>
  <c r="AN92" i="51" s="1"/>
  <c r="AV92" i="51" s="1"/>
  <c r="L92" i="51"/>
  <c r="AM91" i="51"/>
  <c r="AU91" i="51" s="1"/>
  <c r="AL88" i="51"/>
  <c r="AK88" i="51"/>
  <c r="AK78" i="51" s="1"/>
  <c r="AJ88" i="51"/>
  <c r="AF88" i="51"/>
  <c r="AF78" i="51" s="1"/>
  <c r="AE88" i="51"/>
  <c r="AD88" i="51"/>
  <c r="AC88" i="51"/>
  <c r="AB88" i="51"/>
  <c r="AA88" i="51"/>
  <c r="Z88" i="51"/>
  <c r="Z78" i="51" s="1"/>
  <c r="Y88" i="51"/>
  <c r="V88" i="51"/>
  <c r="U88" i="51"/>
  <c r="T88" i="51"/>
  <c r="S88" i="51"/>
  <c r="R88" i="51"/>
  <c r="Q88" i="51"/>
  <c r="P88" i="51"/>
  <c r="O88" i="51"/>
  <c r="N88" i="51"/>
  <c r="M88" i="51"/>
  <c r="K88" i="51"/>
  <c r="J88" i="51"/>
  <c r="I88" i="51"/>
  <c r="H88" i="51"/>
  <c r="G88" i="51"/>
  <c r="F88" i="51"/>
  <c r="F78" i="51" s="1"/>
  <c r="E88" i="51"/>
  <c r="D88" i="51"/>
  <c r="BC87" i="51"/>
  <c r="BB87" i="51"/>
  <c r="BA87" i="51"/>
  <c r="AZ87" i="51"/>
  <c r="AY87" i="51"/>
  <c r="AX87" i="51"/>
  <c r="AM87" i="51"/>
  <c r="AU87" i="51" s="1"/>
  <c r="AI87" i="51"/>
  <c r="AH87" i="51"/>
  <c r="AG87" i="51"/>
  <c r="L87" i="51"/>
  <c r="BC86" i="51"/>
  <c r="BB86" i="51"/>
  <c r="BA86" i="51"/>
  <c r="AZ86" i="51"/>
  <c r="AY86" i="51"/>
  <c r="AX86" i="51"/>
  <c r="AM86" i="51"/>
  <c r="AU86" i="51" s="1"/>
  <c r="AI86" i="51"/>
  <c r="AH86" i="51"/>
  <c r="AG86" i="51"/>
  <c r="L86" i="51"/>
  <c r="BC85" i="51"/>
  <c r="BB85" i="51"/>
  <c r="BA85" i="51"/>
  <c r="AZ85" i="51"/>
  <c r="AY85" i="51"/>
  <c r="AX85" i="51"/>
  <c r="AM85" i="51"/>
  <c r="AU85" i="51" s="1"/>
  <c r="AI85" i="51"/>
  <c r="AH85" i="51"/>
  <c r="AG85" i="51"/>
  <c r="L85" i="51"/>
  <c r="AN85" i="51" s="1"/>
  <c r="AV85" i="51" s="1"/>
  <c r="BC84" i="51"/>
  <c r="BB84" i="51"/>
  <c r="BA84" i="51"/>
  <c r="AZ84" i="51"/>
  <c r="AY84" i="51"/>
  <c r="AX84" i="51"/>
  <c r="AQ298" i="51"/>
  <c r="AM84" i="51"/>
  <c r="AU84" i="51" s="1"/>
  <c r="AI84" i="51"/>
  <c r="AH84" i="51"/>
  <c r="AG84" i="51"/>
  <c r="L84" i="51"/>
  <c r="AN84" i="51" s="1"/>
  <c r="AV84" i="51" s="1"/>
  <c r="BC83" i="51"/>
  <c r="BB83" i="51"/>
  <c r="BA83" i="51"/>
  <c r="AZ83" i="51"/>
  <c r="AY83" i="51"/>
  <c r="AX83" i="51"/>
  <c r="AM83" i="51"/>
  <c r="AU83" i="51" s="1"/>
  <c r="AI83" i="51"/>
  <c r="AH83" i="51"/>
  <c r="AG83" i="51"/>
  <c r="L83" i="51"/>
  <c r="BC82" i="51"/>
  <c r="BB82" i="51"/>
  <c r="BA82" i="51"/>
  <c r="AZ82" i="51"/>
  <c r="AY82" i="51"/>
  <c r="AX82" i="51"/>
  <c r="AX365" i="51" s="1"/>
  <c r="AM82" i="51"/>
  <c r="AU82" i="51" s="1"/>
  <c r="AI82" i="51"/>
  <c r="AH82" i="51"/>
  <c r="AG82" i="51"/>
  <c r="L82" i="51"/>
  <c r="BC81" i="51"/>
  <c r="BB81" i="51"/>
  <c r="BA81" i="51"/>
  <c r="AZ81" i="51"/>
  <c r="AY81" i="51"/>
  <c r="AX81" i="51"/>
  <c r="AM81" i="51"/>
  <c r="AU81" i="51" s="1"/>
  <c r="AI81" i="51"/>
  <c r="AH81" i="51"/>
  <c r="AG81" i="51"/>
  <c r="L81" i="51"/>
  <c r="L77" i="51" s="1"/>
  <c r="AJ78" i="51"/>
  <c r="AL77" i="51"/>
  <c r="AK77" i="51"/>
  <c r="AJ77" i="51"/>
  <c r="AF77" i="51"/>
  <c r="AE77" i="51"/>
  <c r="AD77" i="51"/>
  <c r="AC77" i="51"/>
  <c r="AB77" i="51"/>
  <c r="AA77" i="51"/>
  <c r="Z77" i="51"/>
  <c r="Y77" i="51"/>
  <c r="V77" i="51"/>
  <c r="U77" i="51"/>
  <c r="T77" i="51"/>
  <c r="S77" i="51"/>
  <c r="R77" i="51"/>
  <c r="Q77" i="51"/>
  <c r="P77" i="51"/>
  <c r="O77" i="51"/>
  <c r="N77" i="51"/>
  <c r="M77" i="51"/>
  <c r="AI77" i="51"/>
  <c r="K77" i="51"/>
  <c r="J77" i="51"/>
  <c r="I77" i="51"/>
  <c r="H77" i="51"/>
  <c r="G77" i="51"/>
  <c r="AX77" i="51" s="1"/>
  <c r="F77" i="51"/>
  <c r="E77" i="51"/>
  <c r="D77" i="51"/>
  <c r="C75" i="51"/>
  <c r="BC67" i="51"/>
  <c r="BB67" i="51"/>
  <c r="BA67" i="51"/>
  <c r="AZ67" i="51"/>
  <c r="AY67" i="51"/>
  <c r="AX67" i="51"/>
  <c r="AM67" i="51"/>
  <c r="AU67" i="51" s="1"/>
  <c r="AI67" i="51"/>
  <c r="AH67" i="51"/>
  <c r="AS67" i="51" s="1"/>
  <c r="AG67" i="51"/>
  <c r="AR67" i="51" s="1"/>
  <c r="L67" i="51"/>
  <c r="AL60" i="51"/>
  <c r="AK60" i="51"/>
  <c r="AJ60" i="51"/>
  <c r="AF60" i="51"/>
  <c r="AE60" i="51"/>
  <c r="AD60" i="51"/>
  <c r="AC60" i="51"/>
  <c r="AB60" i="51"/>
  <c r="AA60" i="51"/>
  <c r="AA63" i="51" s="1"/>
  <c r="Z60" i="51"/>
  <c r="Z63" i="51"/>
  <c r="Z47" i="51"/>
  <c r="Y60" i="51"/>
  <c r="V60" i="51"/>
  <c r="U60" i="51"/>
  <c r="U63" i="51"/>
  <c r="T60" i="51"/>
  <c r="S60" i="51"/>
  <c r="R60" i="51"/>
  <c r="Q60" i="51"/>
  <c r="P60" i="51"/>
  <c r="P63" i="51"/>
  <c r="P47" i="51" s="1"/>
  <c r="O60" i="51"/>
  <c r="N60" i="51"/>
  <c r="M60" i="51"/>
  <c r="K60" i="51"/>
  <c r="J60" i="51"/>
  <c r="I60" i="51"/>
  <c r="H60" i="51"/>
  <c r="H63" i="51" s="1"/>
  <c r="G60" i="51"/>
  <c r="F60" i="51"/>
  <c r="E60" i="51"/>
  <c r="D60" i="51"/>
  <c r="BC59" i="51"/>
  <c r="BB59" i="51"/>
  <c r="BA59" i="51"/>
  <c r="AZ59" i="51"/>
  <c r="AY59" i="51"/>
  <c r="AX59" i="51"/>
  <c r="AM59" i="51"/>
  <c r="AU59" i="51" s="1"/>
  <c r="AI59" i="51"/>
  <c r="AH59" i="51"/>
  <c r="AG59" i="51"/>
  <c r="L59" i="51"/>
  <c r="BC58" i="51"/>
  <c r="BB58" i="51"/>
  <c r="BB361" i="51" s="1"/>
  <c r="BA58" i="51"/>
  <c r="AZ58" i="51"/>
  <c r="AY58" i="51"/>
  <c r="AX58" i="51"/>
  <c r="AX355" i="51" s="1"/>
  <c r="AM58" i="51"/>
  <c r="AU58" i="51" s="1"/>
  <c r="AI58" i="51"/>
  <c r="AH58" i="51"/>
  <c r="AG58" i="51"/>
  <c r="L58" i="51"/>
  <c r="L57" i="51"/>
  <c r="AL55" i="51"/>
  <c r="AK55" i="51"/>
  <c r="AK63" i="51"/>
  <c r="AJ55" i="51"/>
  <c r="AJ63" i="51" s="1"/>
  <c r="AF55" i="51"/>
  <c r="AE55" i="51"/>
  <c r="AD55" i="51"/>
  <c r="AC55" i="51"/>
  <c r="AC63" i="51" s="1"/>
  <c r="AB55" i="51"/>
  <c r="AB63" i="51"/>
  <c r="AA55" i="51"/>
  <c r="Z55" i="51"/>
  <c r="Y55" i="51"/>
  <c r="V55" i="51"/>
  <c r="U55" i="51"/>
  <c r="T55" i="51"/>
  <c r="S55" i="51"/>
  <c r="S63" i="51"/>
  <c r="R55" i="51"/>
  <c r="Q55" i="51"/>
  <c r="Q63" i="51"/>
  <c r="Q47" i="51"/>
  <c r="P55" i="51"/>
  <c r="O55" i="51"/>
  <c r="N55" i="51"/>
  <c r="M55" i="51"/>
  <c r="K55" i="51"/>
  <c r="J55" i="51"/>
  <c r="J63" i="51"/>
  <c r="I55" i="51"/>
  <c r="H55" i="51"/>
  <c r="G55" i="51"/>
  <c r="F55" i="51"/>
  <c r="E55" i="51"/>
  <c r="D55" i="51"/>
  <c r="BC54" i="51"/>
  <c r="BB54" i="51"/>
  <c r="BA54" i="51"/>
  <c r="AZ54" i="51"/>
  <c r="AY54" i="51"/>
  <c r="AX54" i="51"/>
  <c r="AM54" i="51"/>
  <c r="AU54" i="51" s="1"/>
  <c r="AI54" i="51"/>
  <c r="AH54" i="51"/>
  <c r="AG54" i="51"/>
  <c r="L54" i="51"/>
  <c r="AN54" i="51" s="1"/>
  <c r="AV54" i="51" s="1"/>
  <c r="BC53" i="51"/>
  <c r="BB53" i="51"/>
  <c r="BA53" i="51"/>
  <c r="AZ53" i="51"/>
  <c r="AY53" i="51"/>
  <c r="AX53" i="51"/>
  <c r="AM53" i="51"/>
  <c r="AI53" i="51"/>
  <c r="AH53" i="51"/>
  <c r="AG53" i="51"/>
  <c r="L53" i="51"/>
  <c r="BC52" i="51"/>
  <c r="BB52" i="51"/>
  <c r="BA52" i="51"/>
  <c r="AZ52" i="51"/>
  <c r="AY52" i="51"/>
  <c r="AX52" i="51"/>
  <c r="AM52" i="51"/>
  <c r="AI52" i="51"/>
  <c r="AH52" i="51"/>
  <c r="AG52" i="51"/>
  <c r="AN52" i="51" s="1"/>
  <c r="L52" i="51"/>
  <c r="BC51" i="51"/>
  <c r="BC360" i="51"/>
  <c r="BB51" i="51"/>
  <c r="BB360" i="51" s="1"/>
  <c r="BA51" i="51"/>
  <c r="BA360" i="51"/>
  <c r="AZ51" i="51"/>
  <c r="AZ360" i="51" s="1"/>
  <c r="AY51" i="51"/>
  <c r="AY360" i="51"/>
  <c r="AX51" i="51"/>
  <c r="AX360" i="51" s="1"/>
  <c r="AV360" i="51"/>
  <c r="AU360" i="51"/>
  <c r="AT360" i="51"/>
  <c r="AR360" i="51"/>
  <c r="AQ360" i="51"/>
  <c r="AM51" i="51"/>
  <c r="AM360" i="51"/>
  <c r="AI51" i="51"/>
  <c r="AH51" i="51"/>
  <c r="AH360" i="51" s="1"/>
  <c r="AG51" i="51"/>
  <c r="AG360" i="51"/>
  <c r="L51" i="51"/>
  <c r="L360" i="51" s="1"/>
  <c r="BC50" i="51"/>
  <c r="BB50" i="51"/>
  <c r="BA50" i="51"/>
  <c r="AZ50" i="51"/>
  <c r="AY50" i="51"/>
  <c r="AX50" i="51"/>
  <c r="AM50" i="51"/>
  <c r="AI50" i="51"/>
  <c r="AH50" i="51"/>
  <c r="AG50" i="51"/>
  <c r="L50" i="51"/>
  <c r="BC49" i="51"/>
  <c r="BB49" i="51"/>
  <c r="BA49" i="51"/>
  <c r="AZ49" i="51"/>
  <c r="AY49" i="51"/>
  <c r="AX49" i="51"/>
  <c r="AM49" i="51"/>
  <c r="AU49" i="51" s="1"/>
  <c r="AI49" i="51"/>
  <c r="AH49" i="51"/>
  <c r="AS49" i="51" s="1"/>
  <c r="AG49" i="51"/>
  <c r="AR49" i="51" s="1"/>
  <c r="L49" i="51"/>
  <c r="BC46" i="51"/>
  <c r="BB46" i="51"/>
  <c r="BA46" i="51"/>
  <c r="AZ46" i="51"/>
  <c r="AY46" i="51"/>
  <c r="AX46" i="51"/>
  <c r="AQ320" i="51"/>
  <c r="AM46" i="51"/>
  <c r="AI46" i="51"/>
  <c r="AH46" i="51"/>
  <c r="AS46" i="51" s="1"/>
  <c r="AG46" i="51"/>
  <c r="AR46" i="51" s="1"/>
  <c r="L46" i="51"/>
  <c r="AL39" i="51"/>
  <c r="AK39" i="51"/>
  <c r="AJ39" i="51"/>
  <c r="AF39" i="51"/>
  <c r="AE39" i="51"/>
  <c r="AD39" i="51"/>
  <c r="AC39" i="51"/>
  <c r="AB39" i="51"/>
  <c r="AA39" i="51"/>
  <c r="Z39" i="51"/>
  <c r="Y39" i="51"/>
  <c r="V39" i="51"/>
  <c r="U39" i="51"/>
  <c r="T39" i="51"/>
  <c r="S39" i="51"/>
  <c r="R39" i="51"/>
  <c r="Q39" i="51"/>
  <c r="P39" i="51"/>
  <c r="O39" i="51"/>
  <c r="N39" i="51"/>
  <c r="M39" i="51"/>
  <c r="K39" i="51"/>
  <c r="J39" i="51"/>
  <c r="I39" i="51"/>
  <c r="H39" i="51"/>
  <c r="G39" i="51"/>
  <c r="F39" i="51"/>
  <c r="E39" i="51"/>
  <c r="D39" i="51"/>
  <c r="BC38" i="51"/>
  <c r="BB38" i="51"/>
  <c r="BA38" i="51"/>
  <c r="AZ38" i="51"/>
  <c r="AY38" i="51"/>
  <c r="AX38" i="51"/>
  <c r="AM38" i="51"/>
  <c r="AU38" i="51" s="1"/>
  <c r="AI38" i="51"/>
  <c r="AH38" i="51"/>
  <c r="AS38" i="51" s="1"/>
  <c r="AG38" i="51"/>
  <c r="AR38" i="51" s="1"/>
  <c r="L38" i="51"/>
  <c r="BC37" i="51"/>
  <c r="BB37" i="51"/>
  <c r="BA37" i="51"/>
  <c r="AZ37" i="51"/>
  <c r="AY37" i="51"/>
  <c r="AX37" i="51"/>
  <c r="AM37" i="51"/>
  <c r="AU37" i="51" s="1"/>
  <c r="AI37" i="51"/>
  <c r="AH37" i="51"/>
  <c r="AS37" i="51" s="1"/>
  <c r="AG37" i="51"/>
  <c r="AR37" i="51" s="1"/>
  <c r="L37" i="51"/>
  <c r="BC36" i="51"/>
  <c r="BB36" i="51"/>
  <c r="BA36" i="51"/>
  <c r="AZ36" i="51"/>
  <c r="AY36" i="51"/>
  <c r="AX36" i="51"/>
  <c r="AM36" i="51"/>
  <c r="AU36" i="51" s="1"/>
  <c r="AI36" i="51"/>
  <c r="AH36" i="51"/>
  <c r="AS36" i="51" s="1"/>
  <c r="AG36" i="51"/>
  <c r="AR36" i="51" s="1"/>
  <c r="L36" i="51"/>
  <c r="BC35" i="51"/>
  <c r="BB35" i="51"/>
  <c r="BA35" i="51"/>
  <c r="AZ35" i="51"/>
  <c r="AY35" i="51"/>
  <c r="AX35" i="51"/>
  <c r="AM35" i="51"/>
  <c r="AI35" i="51"/>
  <c r="AH35" i="51"/>
  <c r="AS35" i="51" s="1"/>
  <c r="L35" i="51"/>
  <c r="BC34" i="51"/>
  <c r="BB34" i="51"/>
  <c r="BA34" i="51"/>
  <c r="AZ34" i="51"/>
  <c r="AY34" i="51"/>
  <c r="AX34" i="51"/>
  <c r="AM34" i="51"/>
  <c r="AU34" i="51" s="1"/>
  <c r="AI34" i="51"/>
  <c r="AH34" i="51"/>
  <c r="AS34" i="51" s="1"/>
  <c r="AG34" i="51"/>
  <c r="AR34" i="51" s="1"/>
  <c r="L34" i="51"/>
  <c r="BC33" i="51"/>
  <c r="BB33" i="51"/>
  <c r="BA33" i="51"/>
  <c r="AZ33" i="51"/>
  <c r="AY33" i="51"/>
  <c r="AX33" i="51"/>
  <c r="AP39" i="51"/>
  <c r="AM33" i="51"/>
  <c r="AU33" i="51" s="1"/>
  <c r="AI33" i="51"/>
  <c r="AH33" i="51"/>
  <c r="AG33" i="51"/>
  <c r="L33" i="51"/>
  <c r="AL30" i="51"/>
  <c r="AK30" i="51"/>
  <c r="AJ30" i="51"/>
  <c r="AF30" i="51"/>
  <c r="AE30" i="51"/>
  <c r="AD30" i="51"/>
  <c r="AB30" i="51"/>
  <c r="AA30" i="51"/>
  <c r="Z30" i="51"/>
  <c r="Y30" i="51"/>
  <c r="V30" i="51"/>
  <c r="U30" i="51"/>
  <c r="T30" i="51"/>
  <c r="S30" i="51"/>
  <c r="R30" i="51"/>
  <c r="Q30" i="51"/>
  <c r="P30" i="51"/>
  <c r="O30" i="51"/>
  <c r="N30" i="51"/>
  <c r="M30" i="51"/>
  <c r="K30" i="51"/>
  <c r="J30" i="51"/>
  <c r="I30" i="51"/>
  <c r="H30" i="51"/>
  <c r="G30" i="51"/>
  <c r="F30" i="51"/>
  <c r="E30" i="51"/>
  <c r="D30" i="51"/>
  <c r="AX30" i="51" s="1"/>
  <c r="BC29" i="51"/>
  <c r="BB29" i="51"/>
  <c r="BA29" i="51"/>
  <c r="AZ29" i="51"/>
  <c r="AY29" i="51"/>
  <c r="AX29" i="51"/>
  <c r="AM29" i="51"/>
  <c r="AI29" i="51"/>
  <c r="AH29" i="51"/>
  <c r="AS29" i="51" s="1"/>
  <c r="AG29" i="51"/>
  <c r="AR29" i="51" s="1"/>
  <c r="L29" i="51"/>
  <c r="BC28" i="51"/>
  <c r="BB28" i="51"/>
  <c r="BA28" i="51"/>
  <c r="AZ28" i="51"/>
  <c r="AY28" i="51"/>
  <c r="AX28" i="51"/>
  <c r="AM28" i="51"/>
  <c r="AI28" i="51"/>
  <c r="AH28" i="51"/>
  <c r="AS28" i="51" s="1"/>
  <c r="AG28" i="51"/>
  <c r="AR28" i="51" s="1"/>
  <c r="L28" i="51"/>
  <c r="BC27" i="51"/>
  <c r="BB27" i="51"/>
  <c r="BA27" i="51"/>
  <c r="AZ27" i="51"/>
  <c r="AY27" i="51"/>
  <c r="AX27" i="51"/>
  <c r="AM27" i="51"/>
  <c r="AI27" i="51"/>
  <c r="AH27" i="51"/>
  <c r="AS27" i="51" s="1"/>
  <c r="AG27" i="51"/>
  <c r="AR27" i="51" s="1"/>
  <c r="L27" i="51"/>
  <c r="BC26" i="51"/>
  <c r="BB26" i="51"/>
  <c r="BA26" i="51"/>
  <c r="AZ26" i="51"/>
  <c r="AY26" i="51"/>
  <c r="AX26" i="51"/>
  <c r="AM26" i="51"/>
  <c r="AI26" i="51"/>
  <c r="AH26" i="51"/>
  <c r="AS26" i="51" s="1"/>
  <c r="AG26" i="51"/>
  <c r="AR26" i="51" s="1"/>
  <c r="L26" i="51"/>
  <c r="AL23" i="51"/>
  <c r="AK23" i="51"/>
  <c r="AJ23" i="51"/>
  <c r="AF23" i="51"/>
  <c r="AE23" i="51"/>
  <c r="AD23" i="51"/>
  <c r="AC23" i="51"/>
  <c r="AB23" i="51"/>
  <c r="AA23" i="51"/>
  <c r="Z23" i="51"/>
  <c r="Y23" i="51"/>
  <c r="V23" i="51"/>
  <c r="U23" i="51"/>
  <c r="T23" i="51"/>
  <c r="S23" i="51"/>
  <c r="R23" i="51"/>
  <c r="Q23" i="51"/>
  <c r="P23" i="51"/>
  <c r="O23" i="51"/>
  <c r="N23" i="51"/>
  <c r="M23" i="51"/>
  <c r="K23" i="51"/>
  <c r="J23" i="51"/>
  <c r="I23" i="51"/>
  <c r="H23" i="51"/>
  <c r="G23" i="51"/>
  <c r="F23" i="51"/>
  <c r="E23" i="51"/>
  <c r="D23" i="51"/>
  <c r="BC22" i="51"/>
  <c r="BC315" i="51" s="1"/>
  <c r="BB22" i="51"/>
  <c r="BB315" i="51" s="1"/>
  <c r="BA22" i="51"/>
  <c r="AZ22" i="51"/>
  <c r="AY22" i="51"/>
  <c r="AX22" i="51"/>
  <c r="AX315" i="51" s="1"/>
  <c r="AQ315" i="51"/>
  <c r="AM22" i="51"/>
  <c r="AU22" i="51" s="1"/>
  <c r="AI22" i="51"/>
  <c r="AI315" i="51" s="1"/>
  <c r="AH22" i="51"/>
  <c r="AS22" i="51" s="1"/>
  <c r="AS315" i="51" s="1"/>
  <c r="AG22" i="51"/>
  <c r="AR22" i="51" s="1"/>
  <c r="L22" i="51"/>
  <c r="BC21" i="51"/>
  <c r="BB21" i="51"/>
  <c r="BA21" i="51"/>
  <c r="AZ21" i="51"/>
  <c r="AY21" i="51"/>
  <c r="AX21" i="51"/>
  <c r="AM21" i="51"/>
  <c r="AU21" i="51" s="1"/>
  <c r="AI21" i="51"/>
  <c r="AH21" i="51"/>
  <c r="AS21" i="51" s="1"/>
  <c r="AG21" i="51"/>
  <c r="AR21" i="51" s="1"/>
  <c r="L21" i="51"/>
  <c r="BC20" i="51"/>
  <c r="BB20" i="51"/>
  <c r="BA20" i="51"/>
  <c r="AZ20" i="51"/>
  <c r="AY20" i="51"/>
  <c r="AX20" i="51"/>
  <c r="AM20" i="51"/>
  <c r="AU20" i="51" s="1"/>
  <c r="AI20" i="51"/>
  <c r="AH20" i="51"/>
  <c r="AS20" i="51" s="1"/>
  <c r="L20" i="51"/>
  <c r="AL17" i="51"/>
  <c r="AL11" i="51" s="1"/>
  <c r="AK17" i="51"/>
  <c r="AK11" i="51" s="1"/>
  <c r="AJ17" i="51"/>
  <c r="AF17" i="51"/>
  <c r="AE17" i="51"/>
  <c r="AD17" i="51"/>
  <c r="AC17" i="51"/>
  <c r="AB17" i="51"/>
  <c r="AA17" i="51"/>
  <c r="AA11" i="51" s="1"/>
  <c r="Z17" i="51"/>
  <c r="Z11" i="51"/>
  <c r="Y17" i="51"/>
  <c r="V17" i="51"/>
  <c r="U17" i="51"/>
  <c r="U11" i="51"/>
  <c r="T17" i="51"/>
  <c r="S17" i="51"/>
  <c r="R17" i="51"/>
  <c r="Q17" i="51"/>
  <c r="Q11" i="51" s="1"/>
  <c r="P17" i="51"/>
  <c r="P11" i="51"/>
  <c r="O17" i="51"/>
  <c r="N17" i="51"/>
  <c r="M17" i="51"/>
  <c r="K17" i="51"/>
  <c r="K11" i="51" s="1"/>
  <c r="J17" i="51"/>
  <c r="I17" i="51"/>
  <c r="I11" i="51"/>
  <c r="H17" i="51"/>
  <c r="H11" i="51" s="1"/>
  <c r="G17" i="51"/>
  <c r="F17" i="51"/>
  <c r="E17" i="51"/>
  <c r="E11" i="51" s="1"/>
  <c r="D17" i="51"/>
  <c r="BC16" i="51"/>
  <c r="BB16" i="51"/>
  <c r="BA16" i="51"/>
  <c r="AZ16" i="51"/>
  <c r="AY16" i="51"/>
  <c r="AX16" i="51"/>
  <c r="AM16" i="51"/>
  <c r="AU16" i="51" s="1"/>
  <c r="AI16" i="51"/>
  <c r="AH16" i="51"/>
  <c r="AG16" i="51"/>
  <c r="L16" i="51"/>
  <c r="BC15" i="51"/>
  <c r="BB15" i="51"/>
  <c r="BA15" i="51"/>
  <c r="AZ15" i="51"/>
  <c r="AY15" i="51"/>
  <c r="AX15" i="51"/>
  <c r="AM15" i="51"/>
  <c r="AU15" i="51" s="1"/>
  <c r="AI15" i="51"/>
  <c r="AH15" i="51"/>
  <c r="AG15" i="51"/>
  <c r="BC14" i="51"/>
  <c r="BB14" i="51"/>
  <c r="BA14" i="51"/>
  <c r="AZ14" i="51"/>
  <c r="AY14" i="51"/>
  <c r="AX14" i="51"/>
  <c r="AM14" i="51"/>
  <c r="AU14" i="51" s="1"/>
  <c r="AI14" i="51"/>
  <c r="AH14" i="51"/>
  <c r="AG14" i="51"/>
  <c r="L14" i="51"/>
  <c r="BC13" i="51"/>
  <c r="BB13" i="51"/>
  <c r="BA13" i="51"/>
  <c r="AZ13" i="51"/>
  <c r="AY13" i="51"/>
  <c r="AX13" i="51"/>
  <c r="AM13" i="51"/>
  <c r="AU13" i="51" s="1"/>
  <c r="AI13" i="51"/>
  <c r="AG13" i="51"/>
  <c r="L13" i="51"/>
  <c r="AF11" i="51"/>
  <c r="AC11" i="51"/>
  <c r="AB11" i="51"/>
  <c r="Y11" i="51"/>
  <c r="V11" i="51"/>
  <c r="S11" i="51"/>
  <c r="R11" i="51"/>
  <c r="O11" i="51"/>
  <c r="N11" i="51"/>
  <c r="J11" i="51"/>
  <c r="G11" i="51"/>
  <c r="F11" i="51"/>
  <c r="AE17" i="50"/>
  <c r="AP380" i="50"/>
  <c r="AO380" i="50"/>
  <c r="AL367" i="50"/>
  <c r="AK367" i="50"/>
  <c r="AJ367" i="50"/>
  <c r="AF367" i="50"/>
  <c r="AE367" i="50"/>
  <c r="AD367" i="50"/>
  <c r="AC367" i="50"/>
  <c r="AB367" i="50"/>
  <c r="AA367" i="50"/>
  <c r="Z367" i="50"/>
  <c r="Y367" i="50"/>
  <c r="V367" i="50"/>
  <c r="U367" i="50"/>
  <c r="T367" i="50"/>
  <c r="S367" i="50"/>
  <c r="R367" i="50"/>
  <c r="Q367" i="50"/>
  <c r="P367" i="50"/>
  <c r="O367" i="50"/>
  <c r="N367" i="50"/>
  <c r="M367" i="50"/>
  <c r="K367" i="50"/>
  <c r="J367" i="50"/>
  <c r="I367" i="50"/>
  <c r="H367" i="50"/>
  <c r="G367" i="50"/>
  <c r="F367" i="50"/>
  <c r="E367" i="50"/>
  <c r="D367" i="50"/>
  <c r="AL365" i="50"/>
  <c r="AK365" i="50"/>
  <c r="AJ365" i="50"/>
  <c r="K365" i="50"/>
  <c r="J365" i="50"/>
  <c r="I365" i="50"/>
  <c r="H365" i="50"/>
  <c r="G365" i="50"/>
  <c r="F365" i="50"/>
  <c r="E365" i="50"/>
  <c r="D365" i="50"/>
  <c r="AL360" i="50"/>
  <c r="AK360" i="50"/>
  <c r="AJ360" i="50"/>
  <c r="AF360" i="50"/>
  <c r="AE360" i="50"/>
  <c r="AD360" i="50"/>
  <c r="AC360" i="50"/>
  <c r="AB360" i="50"/>
  <c r="AA360" i="50"/>
  <c r="Z360" i="50"/>
  <c r="Y360" i="50"/>
  <c r="V360" i="50"/>
  <c r="U360" i="50"/>
  <c r="T360" i="50"/>
  <c r="S360" i="50"/>
  <c r="R360" i="50"/>
  <c r="Q360" i="50"/>
  <c r="P360" i="50"/>
  <c r="O360" i="50"/>
  <c r="N360" i="50"/>
  <c r="M360" i="50"/>
  <c r="K360" i="50"/>
  <c r="J360" i="50"/>
  <c r="I360" i="50"/>
  <c r="H360" i="50"/>
  <c r="G360" i="50"/>
  <c r="F360" i="50"/>
  <c r="E360" i="50"/>
  <c r="D360" i="50"/>
  <c r="AL355" i="50"/>
  <c r="AK355" i="50"/>
  <c r="AJ355" i="50"/>
  <c r="AF355" i="50"/>
  <c r="AE355" i="50"/>
  <c r="AD355" i="50"/>
  <c r="AC355" i="50"/>
  <c r="AB355" i="50"/>
  <c r="AA355" i="50"/>
  <c r="Z355" i="50"/>
  <c r="Y355" i="50"/>
  <c r="V355" i="50"/>
  <c r="U355" i="50"/>
  <c r="T355" i="50"/>
  <c r="S355" i="50"/>
  <c r="R355" i="50"/>
  <c r="Q355" i="50"/>
  <c r="P355" i="50"/>
  <c r="O355" i="50"/>
  <c r="N355" i="50"/>
  <c r="M355" i="50"/>
  <c r="K355" i="50"/>
  <c r="J355" i="50"/>
  <c r="I355" i="50"/>
  <c r="H355" i="50"/>
  <c r="G355" i="50"/>
  <c r="F355" i="50"/>
  <c r="E355" i="50"/>
  <c r="D355" i="50"/>
  <c r="AL342" i="50"/>
  <c r="AK342" i="50"/>
  <c r="AJ342" i="50"/>
  <c r="AF342" i="50"/>
  <c r="AE342" i="50"/>
  <c r="AD342" i="50"/>
  <c r="AC342" i="50"/>
  <c r="AB342" i="50"/>
  <c r="AA342" i="50"/>
  <c r="Z342" i="50"/>
  <c r="Y342" i="50"/>
  <c r="V342" i="50"/>
  <c r="U342" i="50"/>
  <c r="T342" i="50"/>
  <c r="S342" i="50"/>
  <c r="R342" i="50"/>
  <c r="Q342" i="50"/>
  <c r="P342" i="50"/>
  <c r="O342" i="50"/>
  <c r="N342" i="50"/>
  <c r="M342" i="50"/>
  <c r="K342" i="50"/>
  <c r="J342" i="50"/>
  <c r="I342" i="50"/>
  <c r="H342" i="50"/>
  <c r="G342" i="50"/>
  <c r="F342" i="50"/>
  <c r="E342" i="50"/>
  <c r="D342" i="50"/>
  <c r="AL341" i="50"/>
  <c r="AK341" i="50"/>
  <c r="AJ341" i="50"/>
  <c r="AF341" i="50"/>
  <c r="AE341" i="50"/>
  <c r="AD341" i="50"/>
  <c r="AC341" i="50"/>
  <c r="AB341" i="50"/>
  <c r="AA341" i="50"/>
  <c r="Z341" i="50"/>
  <c r="Y341" i="50"/>
  <c r="V341" i="50"/>
  <c r="U341" i="50"/>
  <c r="T341" i="50"/>
  <c r="S341" i="50"/>
  <c r="R341" i="50"/>
  <c r="Q341" i="50"/>
  <c r="P341" i="50"/>
  <c r="O341" i="50"/>
  <c r="N341" i="50"/>
  <c r="M341" i="50"/>
  <c r="K341" i="50"/>
  <c r="J341" i="50"/>
  <c r="I341" i="50"/>
  <c r="H341" i="50"/>
  <c r="G341" i="50"/>
  <c r="F341" i="50"/>
  <c r="E341" i="50"/>
  <c r="D341" i="50"/>
  <c r="AL298" i="50"/>
  <c r="AK298" i="50"/>
  <c r="AJ298" i="50"/>
  <c r="AF298" i="50"/>
  <c r="AE298" i="50"/>
  <c r="AD298" i="50"/>
  <c r="AC298" i="50"/>
  <c r="AB298" i="50"/>
  <c r="AA298" i="50"/>
  <c r="Z298" i="50"/>
  <c r="Y298" i="50"/>
  <c r="V298" i="50"/>
  <c r="U298" i="50"/>
  <c r="T298" i="50"/>
  <c r="S298" i="50"/>
  <c r="R298" i="50"/>
  <c r="Q298" i="50"/>
  <c r="P298" i="50"/>
  <c r="O298" i="50"/>
  <c r="N298" i="50"/>
  <c r="M298" i="50"/>
  <c r="K298" i="50"/>
  <c r="J298" i="50"/>
  <c r="I298" i="50"/>
  <c r="H298" i="50"/>
  <c r="G298" i="50"/>
  <c r="F298" i="50"/>
  <c r="E298" i="50"/>
  <c r="D298" i="50"/>
  <c r="AL297" i="50"/>
  <c r="I297" i="50"/>
  <c r="C291" i="50"/>
  <c r="BC287" i="50"/>
  <c r="BC360" i="50" s="1"/>
  <c r="BB287" i="50"/>
  <c r="BA287" i="50"/>
  <c r="AZ287" i="50"/>
  <c r="AY287" i="50"/>
  <c r="AX287" i="50"/>
  <c r="AM287" i="50"/>
  <c r="AI287" i="50"/>
  <c r="AH287" i="50"/>
  <c r="AG287" i="50"/>
  <c r="L287" i="50"/>
  <c r="L360" i="50" s="1"/>
  <c r="BC285" i="50"/>
  <c r="BB285" i="50"/>
  <c r="BA285" i="50"/>
  <c r="AZ285" i="50"/>
  <c r="AY285" i="50"/>
  <c r="AX285" i="50"/>
  <c r="AM285" i="50"/>
  <c r="AI285" i="50"/>
  <c r="AH285" i="50"/>
  <c r="AG285" i="50"/>
  <c r="AN285" i="50" s="1"/>
  <c r="L285" i="50"/>
  <c r="AL283" i="50"/>
  <c r="AL320" i="50"/>
  <c r="AK283" i="50"/>
  <c r="AJ283" i="50"/>
  <c r="AJ320" i="50"/>
  <c r="AF283" i="50"/>
  <c r="AF320" i="50" s="1"/>
  <c r="AE283" i="50"/>
  <c r="AE320" i="50"/>
  <c r="AD283" i="50"/>
  <c r="AD320" i="50" s="1"/>
  <c r="AC283" i="50"/>
  <c r="AC320" i="50"/>
  <c r="AB283" i="50"/>
  <c r="AB320" i="50" s="1"/>
  <c r="AA283" i="50"/>
  <c r="AA320" i="50"/>
  <c r="Z283" i="50"/>
  <c r="Y283" i="50"/>
  <c r="Y320" i="50" s="1"/>
  <c r="V283" i="50"/>
  <c r="V320" i="50"/>
  <c r="U283" i="50"/>
  <c r="U320" i="50" s="1"/>
  <c r="T283" i="50"/>
  <c r="T320" i="50"/>
  <c r="S283" i="50"/>
  <c r="S320" i="50" s="1"/>
  <c r="R283" i="50"/>
  <c r="R320" i="50"/>
  <c r="Q283" i="50"/>
  <c r="Q320" i="50" s="1"/>
  <c r="P283" i="50"/>
  <c r="AR320" i="50"/>
  <c r="O283" i="50"/>
  <c r="O320" i="50" s="1"/>
  <c r="N283" i="50"/>
  <c r="N320" i="50"/>
  <c r="M283" i="50"/>
  <c r="M320" i="50" s="1"/>
  <c r="K283" i="50"/>
  <c r="K320" i="50"/>
  <c r="J283" i="50"/>
  <c r="J320" i="50" s="1"/>
  <c r="I283" i="50"/>
  <c r="I320" i="50"/>
  <c r="H283" i="50"/>
  <c r="H320" i="50" s="1"/>
  <c r="G283" i="50"/>
  <c r="G320" i="50"/>
  <c r="F283" i="50"/>
  <c r="F320" i="50" s="1"/>
  <c r="E283" i="50"/>
  <c r="E320" i="50"/>
  <c r="D283" i="50"/>
  <c r="BC282" i="50"/>
  <c r="BB282" i="50"/>
  <c r="BA282" i="50"/>
  <c r="AZ282" i="50"/>
  <c r="AY282" i="50"/>
  <c r="AX282" i="50"/>
  <c r="AM282" i="50"/>
  <c r="AI282" i="50"/>
  <c r="AH282" i="50"/>
  <c r="AG282" i="50"/>
  <c r="L282" i="50"/>
  <c r="BC281" i="50"/>
  <c r="BB281" i="50"/>
  <c r="BA281" i="50"/>
  <c r="AZ281" i="50"/>
  <c r="AY281" i="50"/>
  <c r="AX281" i="50"/>
  <c r="AM281" i="50"/>
  <c r="AI281" i="50"/>
  <c r="AH281" i="50"/>
  <c r="AG281" i="50"/>
  <c r="L281" i="50"/>
  <c r="BC280" i="50"/>
  <c r="BB280" i="50"/>
  <c r="BA280" i="50"/>
  <c r="AZ280" i="50"/>
  <c r="AY280" i="50"/>
  <c r="AX280" i="50"/>
  <c r="AM280" i="50"/>
  <c r="AI280" i="50"/>
  <c r="AH280" i="50"/>
  <c r="AG280" i="50"/>
  <c r="L280" i="50"/>
  <c r="AI279" i="50"/>
  <c r="AH279" i="50"/>
  <c r="BC278" i="50"/>
  <c r="BB278" i="50"/>
  <c r="BA278" i="50"/>
  <c r="AZ278" i="50"/>
  <c r="AY278" i="50"/>
  <c r="AX278" i="50"/>
  <c r="AM278" i="50"/>
  <c r="AI278" i="50"/>
  <c r="AH278" i="50"/>
  <c r="AG278" i="50"/>
  <c r="L278" i="50"/>
  <c r="BC277" i="50"/>
  <c r="BB277" i="50"/>
  <c r="BA277" i="50"/>
  <c r="AZ277" i="50"/>
  <c r="AY277" i="50"/>
  <c r="AX277" i="50"/>
  <c r="AM277" i="50"/>
  <c r="AI277" i="50"/>
  <c r="AH277" i="50"/>
  <c r="AG277" i="50"/>
  <c r="L277" i="50"/>
  <c r="BC275" i="50"/>
  <c r="BB275" i="50"/>
  <c r="BA275" i="50"/>
  <c r="AZ275" i="50"/>
  <c r="AY275" i="50"/>
  <c r="AX275" i="50"/>
  <c r="AM275" i="50"/>
  <c r="AI275" i="50"/>
  <c r="AH275" i="50"/>
  <c r="AG275" i="50"/>
  <c r="L275" i="50"/>
  <c r="BC274" i="50"/>
  <c r="BB274" i="50"/>
  <c r="BA274" i="50"/>
  <c r="AZ274" i="50"/>
  <c r="AY274" i="50"/>
  <c r="AX274" i="50"/>
  <c r="AM274" i="50"/>
  <c r="AI274" i="50"/>
  <c r="AH274" i="50"/>
  <c r="AG274" i="50"/>
  <c r="L274" i="50"/>
  <c r="AL271" i="50"/>
  <c r="AK271" i="50"/>
  <c r="AJ271" i="50"/>
  <c r="AF271" i="50"/>
  <c r="AE271" i="50"/>
  <c r="AD271" i="50"/>
  <c r="AC271" i="50"/>
  <c r="AB271" i="50"/>
  <c r="AA271" i="50"/>
  <c r="Z271" i="50"/>
  <c r="Y271" i="50"/>
  <c r="V271" i="50"/>
  <c r="U271" i="50"/>
  <c r="T271" i="50"/>
  <c r="S271" i="50"/>
  <c r="R271" i="50"/>
  <c r="Q271" i="50"/>
  <c r="P271" i="50"/>
  <c r="O271" i="50"/>
  <c r="N271" i="50"/>
  <c r="M271" i="50"/>
  <c r="K271" i="50"/>
  <c r="J271" i="50"/>
  <c r="I271" i="50"/>
  <c r="H271" i="50"/>
  <c r="G271" i="50"/>
  <c r="F271" i="50"/>
  <c r="E271" i="50"/>
  <c r="D271" i="50"/>
  <c r="BC270" i="50"/>
  <c r="BB270" i="50"/>
  <c r="BA270" i="50"/>
  <c r="AZ270" i="50"/>
  <c r="AY270" i="50"/>
  <c r="AX270" i="50"/>
  <c r="AM270" i="50"/>
  <c r="AI270" i="50"/>
  <c r="AH270" i="50"/>
  <c r="AS270" i="50" s="1"/>
  <c r="AG270" i="50"/>
  <c r="L270" i="50"/>
  <c r="BC269" i="50"/>
  <c r="BB269" i="50"/>
  <c r="BA269" i="50"/>
  <c r="AZ269" i="50"/>
  <c r="AY269" i="50"/>
  <c r="AX269" i="50"/>
  <c r="AM269" i="50"/>
  <c r="AI269" i="50"/>
  <c r="AH269" i="50"/>
  <c r="AS269" i="50" s="1"/>
  <c r="AG269" i="50"/>
  <c r="AR269" i="50" s="1"/>
  <c r="L269" i="50"/>
  <c r="BC268" i="50"/>
  <c r="BB268" i="50"/>
  <c r="BA268" i="50"/>
  <c r="AZ268" i="50"/>
  <c r="AY268" i="50"/>
  <c r="AX268" i="50"/>
  <c r="AM268" i="50"/>
  <c r="AI268" i="50"/>
  <c r="AH268" i="50"/>
  <c r="AS268" i="50" s="1"/>
  <c r="AG268" i="50"/>
  <c r="AR268" i="50" s="1"/>
  <c r="L268" i="50"/>
  <c r="L271" i="50" s="1"/>
  <c r="AL265" i="50"/>
  <c r="AK265" i="50"/>
  <c r="AJ265" i="50"/>
  <c r="AF265" i="50"/>
  <c r="AE265" i="50"/>
  <c r="AD265" i="50"/>
  <c r="AC265" i="50"/>
  <c r="AB265" i="50"/>
  <c r="AA265" i="50"/>
  <c r="Z265" i="50"/>
  <c r="Y265" i="50"/>
  <c r="V265" i="50"/>
  <c r="U265" i="50"/>
  <c r="T265" i="50"/>
  <c r="S265" i="50"/>
  <c r="R265" i="50"/>
  <c r="Q265" i="50"/>
  <c r="P265" i="50"/>
  <c r="P314" i="50" s="1"/>
  <c r="O265" i="50"/>
  <c r="N265" i="50"/>
  <c r="M265" i="50"/>
  <c r="K265" i="50"/>
  <c r="J265" i="50"/>
  <c r="I265" i="50"/>
  <c r="H265" i="50"/>
  <c r="G265" i="50"/>
  <c r="F265" i="50"/>
  <c r="E265" i="50"/>
  <c r="D265" i="50"/>
  <c r="BC264" i="50"/>
  <c r="BB264" i="50"/>
  <c r="BA264" i="50"/>
  <c r="AZ264" i="50"/>
  <c r="AY264" i="50"/>
  <c r="AX264" i="50"/>
  <c r="AM264" i="50"/>
  <c r="AI264" i="50"/>
  <c r="AH264" i="50"/>
  <c r="AG264" i="50"/>
  <c r="L264" i="50"/>
  <c r="L265" i="50" s="1"/>
  <c r="BC263" i="50"/>
  <c r="BB263" i="50"/>
  <c r="BA263" i="50"/>
  <c r="AZ263" i="50"/>
  <c r="AY263" i="50"/>
  <c r="AX263" i="50"/>
  <c r="AM263" i="50"/>
  <c r="AI263" i="50"/>
  <c r="AH263" i="50"/>
  <c r="AS263" i="50" s="1"/>
  <c r="AG263" i="50"/>
  <c r="AR263" i="50" s="1"/>
  <c r="L263" i="50"/>
  <c r="BC262" i="50"/>
  <c r="BB262" i="50"/>
  <c r="BA262" i="50"/>
  <c r="AZ262" i="50"/>
  <c r="AY262" i="50"/>
  <c r="AX262" i="50"/>
  <c r="AM262" i="50"/>
  <c r="AI262" i="50"/>
  <c r="AH262" i="50"/>
  <c r="AS262" i="50" s="1"/>
  <c r="AG262" i="50"/>
  <c r="L262" i="50"/>
  <c r="AL260" i="50"/>
  <c r="AL315" i="50" s="1"/>
  <c r="AK260" i="50"/>
  <c r="AK315" i="50"/>
  <c r="AJ260" i="50"/>
  <c r="AJ315" i="50" s="1"/>
  <c r="AF260" i="50"/>
  <c r="AF315" i="50"/>
  <c r="AE260" i="50"/>
  <c r="AE315" i="50" s="1"/>
  <c r="AD260" i="50"/>
  <c r="AD315" i="50"/>
  <c r="AC260" i="50"/>
  <c r="AC315" i="50" s="1"/>
  <c r="AB260" i="50"/>
  <c r="AB315" i="50"/>
  <c r="AA260" i="50"/>
  <c r="AA315" i="50" s="1"/>
  <c r="Z260" i="50"/>
  <c r="Z315" i="50"/>
  <c r="Y260" i="50"/>
  <c r="Y315" i="50" s="1"/>
  <c r="V260" i="50"/>
  <c r="V315" i="50"/>
  <c r="U260" i="50"/>
  <c r="U315" i="50" s="1"/>
  <c r="T260" i="50"/>
  <c r="T315" i="50"/>
  <c r="S260" i="50"/>
  <c r="S315" i="50" s="1"/>
  <c r="R260" i="50"/>
  <c r="R315" i="50"/>
  <c r="Q260" i="50"/>
  <c r="Q315" i="50" s="1"/>
  <c r="P260" i="50"/>
  <c r="P315" i="50"/>
  <c r="O260" i="50"/>
  <c r="O315" i="50" s="1"/>
  <c r="N260" i="50"/>
  <c r="N315" i="50"/>
  <c r="M260" i="50"/>
  <c r="M315" i="50" s="1"/>
  <c r="K260" i="50"/>
  <c r="K315" i="50"/>
  <c r="J260" i="50"/>
  <c r="J315" i="50" s="1"/>
  <c r="I260" i="50"/>
  <c r="I315" i="50"/>
  <c r="H260" i="50"/>
  <c r="H315" i="50" s="1"/>
  <c r="G260" i="50"/>
  <c r="G315" i="50"/>
  <c r="F260" i="50"/>
  <c r="F315" i="50" s="1"/>
  <c r="E260" i="50"/>
  <c r="E315" i="50"/>
  <c r="D260" i="50"/>
  <c r="D315" i="50" s="1"/>
  <c r="BC259" i="50"/>
  <c r="BB259" i="50"/>
  <c r="BA259" i="50"/>
  <c r="AZ259" i="50"/>
  <c r="AY259" i="50"/>
  <c r="AX259" i="50"/>
  <c r="AM259" i="50"/>
  <c r="AI259" i="50"/>
  <c r="AH259" i="50"/>
  <c r="AS259" i="50" s="1"/>
  <c r="AG259" i="50"/>
  <c r="AR259" i="50" s="1"/>
  <c r="L259" i="50"/>
  <c r="BC258" i="50"/>
  <c r="BB258" i="50"/>
  <c r="BA258" i="50"/>
  <c r="AZ258" i="50"/>
  <c r="AY258" i="50"/>
  <c r="AX258" i="50"/>
  <c r="AM258" i="50"/>
  <c r="AI258" i="50"/>
  <c r="AH258" i="50"/>
  <c r="AS258" i="50" s="1"/>
  <c r="AG258" i="50"/>
  <c r="AR258" i="50" s="1"/>
  <c r="L258" i="50"/>
  <c r="L260" i="50" s="1"/>
  <c r="BC257" i="50"/>
  <c r="BB257" i="50"/>
  <c r="BA257" i="50"/>
  <c r="AZ257" i="50"/>
  <c r="AY257" i="50"/>
  <c r="AX257" i="50"/>
  <c r="AM257" i="50"/>
  <c r="AI257" i="50"/>
  <c r="AH257" i="50"/>
  <c r="AS257" i="50" s="1"/>
  <c r="AG257" i="50"/>
  <c r="AR257" i="50" s="1"/>
  <c r="L257" i="50"/>
  <c r="BC256" i="50"/>
  <c r="BB256" i="50"/>
  <c r="BA256" i="50"/>
  <c r="AZ256" i="50"/>
  <c r="AY256" i="50"/>
  <c r="AX256" i="50"/>
  <c r="AM256" i="50"/>
  <c r="AI256" i="50"/>
  <c r="AH256" i="50"/>
  <c r="AS256" i="50" s="1"/>
  <c r="AG256" i="50"/>
  <c r="AR256" i="50" s="1"/>
  <c r="L256" i="50"/>
  <c r="AL254" i="50"/>
  <c r="AL314" i="50" s="1"/>
  <c r="AK254" i="50"/>
  <c r="AK314" i="50"/>
  <c r="AJ254" i="50"/>
  <c r="AF254" i="50"/>
  <c r="AF314" i="50"/>
  <c r="AE254" i="50"/>
  <c r="AE314" i="50" s="1"/>
  <c r="AD254" i="50"/>
  <c r="AC254" i="50"/>
  <c r="AC314" i="50" s="1"/>
  <c r="AB254" i="50"/>
  <c r="AB314" i="50" s="1"/>
  <c r="AA254" i="50"/>
  <c r="Z254" i="50"/>
  <c r="Y254" i="50"/>
  <c r="Y314" i="50"/>
  <c r="V254" i="50"/>
  <c r="V314" i="50" s="1"/>
  <c r="U254" i="50"/>
  <c r="T254" i="50"/>
  <c r="T314" i="50"/>
  <c r="S254" i="50"/>
  <c r="S314" i="50" s="1"/>
  <c r="R254" i="50"/>
  <c r="R314" i="50"/>
  <c r="Q254" i="50"/>
  <c r="P254" i="50"/>
  <c r="O254" i="50"/>
  <c r="O314" i="50" s="1"/>
  <c r="N254" i="50"/>
  <c r="N314" i="50"/>
  <c r="M254" i="50"/>
  <c r="K254" i="50"/>
  <c r="J254" i="50"/>
  <c r="J314" i="50"/>
  <c r="I254" i="50"/>
  <c r="I314" i="50" s="1"/>
  <c r="H254" i="50"/>
  <c r="H314" i="50"/>
  <c r="G254" i="50"/>
  <c r="G314" i="50" s="1"/>
  <c r="F254" i="50"/>
  <c r="F314" i="50"/>
  <c r="E254" i="50"/>
  <c r="E314" i="50" s="1"/>
  <c r="D254" i="50"/>
  <c r="D314" i="50"/>
  <c r="BC253" i="50"/>
  <c r="BB253" i="50"/>
  <c r="BA253" i="50"/>
  <c r="AZ253" i="50"/>
  <c r="AY253" i="50"/>
  <c r="AX253" i="50"/>
  <c r="AM253" i="50"/>
  <c r="AI253" i="50"/>
  <c r="AH253" i="50"/>
  <c r="AS253" i="50" s="1"/>
  <c r="AG253" i="50"/>
  <c r="AR253" i="50" s="1"/>
  <c r="L253" i="50"/>
  <c r="BC252" i="50"/>
  <c r="BB252" i="50"/>
  <c r="BA252" i="50"/>
  <c r="AZ252" i="50"/>
  <c r="AY252" i="50"/>
  <c r="AX252" i="50"/>
  <c r="AM252" i="50"/>
  <c r="AI252" i="50"/>
  <c r="AH252" i="50"/>
  <c r="AS252" i="50" s="1"/>
  <c r="AG252" i="50"/>
  <c r="AR252" i="50" s="1"/>
  <c r="L252" i="50"/>
  <c r="BC251" i="50"/>
  <c r="BB251" i="50"/>
  <c r="BA251" i="50"/>
  <c r="AZ251" i="50"/>
  <c r="AY251" i="50"/>
  <c r="AX251" i="50"/>
  <c r="AM251" i="50"/>
  <c r="AI251" i="50"/>
  <c r="AH251" i="50"/>
  <c r="AS251" i="50" s="1"/>
  <c r="AG251" i="50"/>
  <c r="AR251" i="50" s="1"/>
  <c r="L251" i="50"/>
  <c r="BC250" i="50"/>
  <c r="BB250" i="50"/>
  <c r="BA250" i="50"/>
  <c r="AZ250" i="50"/>
  <c r="AY250" i="50"/>
  <c r="AX250" i="50"/>
  <c r="AM250" i="50"/>
  <c r="AI250" i="50"/>
  <c r="AH250" i="50"/>
  <c r="AS250" i="50" s="1"/>
  <c r="AG250" i="50"/>
  <c r="AR250" i="50" s="1"/>
  <c r="L250" i="50"/>
  <c r="BC249" i="50"/>
  <c r="BB249" i="50"/>
  <c r="BA249" i="50"/>
  <c r="AZ249" i="50"/>
  <c r="AY249" i="50"/>
  <c r="AX249" i="50"/>
  <c r="AM249" i="50"/>
  <c r="AI249" i="50"/>
  <c r="AH249" i="50"/>
  <c r="AS249" i="50" s="1"/>
  <c r="AG249" i="50"/>
  <c r="AR249" i="50" s="1"/>
  <c r="L249" i="50"/>
  <c r="C244" i="50"/>
  <c r="AL238" i="50"/>
  <c r="AK238" i="50"/>
  <c r="AJ238" i="50"/>
  <c r="AF238" i="50"/>
  <c r="AD238" i="50"/>
  <c r="AC238" i="50"/>
  <c r="AB238" i="50"/>
  <c r="AA238" i="50"/>
  <c r="Z238" i="50"/>
  <c r="Y238" i="50"/>
  <c r="V238" i="50"/>
  <c r="U238" i="50"/>
  <c r="T238" i="50"/>
  <c r="S238" i="50"/>
  <c r="R238" i="50"/>
  <c r="Q238" i="50"/>
  <c r="P238" i="50"/>
  <c r="O238" i="50"/>
  <c r="AH238" i="50" s="1"/>
  <c r="N238" i="50"/>
  <c r="M238" i="50"/>
  <c r="K238" i="50"/>
  <c r="J238" i="50"/>
  <c r="J240" i="50" s="1"/>
  <c r="I238" i="50"/>
  <c r="H238" i="50"/>
  <c r="G238" i="50"/>
  <c r="F238" i="50"/>
  <c r="BC238" i="50" s="1"/>
  <c r="E238" i="50"/>
  <c r="D238" i="50"/>
  <c r="BC237" i="50"/>
  <c r="BB237" i="50"/>
  <c r="BA237" i="50"/>
  <c r="AZ237" i="50"/>
  <c r="AY237" i="50"/>
  <c r="AX237" i="50"/>
  <c r="AM237" i="50"/>
  <c r="AI237" i="50"/>
  <c r="AH237" i="50"/>
  <c r="AG237" i="50"/>
  <c r="L237" i="50"/>
  <c r="BC236" i="50"/>
  <c r="BB236" i="50"/>
  <c r="BA236" i="50"/>
  <c r="AZ236" i="50"/>
  <c r="AY236" i="50"/>
  <c r="AX236" i="50"/>
  <c r="AM236" i="50"/>
  <c r="AM238" i="50" s="1"/>
  <c r="AI236" i="50"/>
  <c r="AH236" i="50"/>
  <c r="AG236" i="50"/>
  <c r="L236" i="50"/>
  <c r="L238" i="50" s="1"/>
  <c r="BC235" i="50"/>
  <c r="BB235" i="50"/>
  <c r="BA235" i="50"/>
  <c r="AZ235" i="50"/>
  <c r="AY235" i="50"/>
  <c r="AX235" i="50"/>
  <c r="AM235" i="50"/>
  <c r="AI235" i="50"/>
  <c r="AH235" i="50"/>
  <c r="AG235" i="50"/>
  <c r="L235" i="50"/>
  <c r="AL232" i="50"/>
  <c r="AK232" i="50"/>
  <c r="AJ232" i="50"/>
  <c r="AF232" i="50"/>
  <c r="AD232" i="50"/>
  <c r="AC232" i="50"/>
  <c r="AB232" i="50"/>
  <c r="AB240" i="50"/>
  <c r="AA232" i="50"/>
  <c r="Z232" i="50"/>
  <c r="Y232" i="50"/>
  <c r="V232" i="50"/>
  <c r="V240" i="50"/>
  <c r="U232" i="50"/>
  <c r="T232" i="50"/>
  <c r="S232" i="50"/>
  <c r="R232" i="50"/>
  <c r="R240" i="50" s="1"/>
  <c r="Q232" i="50"/>
  <c r="P232" i="50"/>
  <c r="O232" i="50"/>
  <c r="N232" i="50"/>
  <c r="N240" i="50"/>
  <c r="M232" i="50"/>
  <c r="K232" i="50"/>
  <c r="J232" i="50"/>
  <c r="I232" i="50"/>
  <c r="AX232" i="50" s="1"/>
  <c r="H232" i="50"/>
  <c r="G232" i="50"/>
  <c r="F232" i="50"/>
  <c r="F240" i="50"/>
  <c r="E232" i="50"/>
  <c r="D232" i="50"/>
  <c r="BC231" i="50"/>
  <c r="BB231" i="50"/>
  <c r="BA231" i="50"/>
  <c r="AZ231" i="50"/>
  <c r="AY231" i="50"/>
  <c r="AX231" i="50"/>
  <c r="AM231" i="50"/>
  <c r="AI231" i="50"/>
  <c r="AH231" i="50"/>
  <c r="AG231" i="50"/>
  <c r="L231" i="50"/>
  <c r="L232" i="50" s="1"/>
  <c r="BC230" i="50"/>
  <c r="BB230" i="50"/>
  <c r="BA230" i="50"/>
  <c r="AZ230" i="50"/>
  <c r="AY230" i="50"/>
  <c r="AX230" i="50"/>
  <c r="AM230" i="50"/>
  <c r="AI230" i="50"/>
  <c r="AH230" i="50"/>
  <c r="AG230" i="50"/>
  <c r="L230" i="50"/>
  <c r="BC229" i="50"/>
  <c r="BB229" i="50"/>
  <c r="BA229" i="50"/>
  <c r="AZ229" i="50"/>
  <c r="AY229" i="50"/>
  <c r="AX229" i="50"/>
  <c r="AM229" i="50"/>
  <c r="AI229" i="50"/>
  <c r="AH229" i="50"/>
  <c r="AG229" i="50"/>
  <c r="L229" i="50"/>
  <c r="BC228" i="50"/>
  <c r="BB228" i="50"/>
  <c r="BA228" i="50"/>
  <c r="AZ228" i="50"/>
  <c r="AY228" i="50"/>
  <c r="AX228" i="50"/>
  <c r="AM228" i="50"/>
  <c r="AM232" i="50"/>
  <c r="AI228" i="50"/>
  <c r="AH228" i="50"/>
  <c r="AG228" i="50"/>
  <c r="AG232" i="50"/>
  <c r="L228" i="50"/>
  <c r="BC225" i="50"/>
  <c r="BB225" i="50"/>
  <c r="BA225" i="50"/>
  <c r="AZ225" i="50"/>
  <c r="AY225" i="50"/>
  <c r="AX225" i="50"/>
  <c r="AM225" i="50"/>
  <c r="AI225" i="50"/>
  <c r="AH225" i="50"/>
  <c r="AG225" i="50"/>
  <c r="L225" i="50"/>
  <c r="C221" i="50"/>
  <c r="BC215" i="50"/>
  <c r="BB215" i="50"/>
  <c r="BA215" i="50"/>
  <c r="AZ215" i="50"/>
  <c r="AY215" i="50"/>
  <c r="AX215" i="50"/>
  <c r="AM215" i="50"/>
  <c r="AI215" i="50"/>
  <c r="AH215" i="50"/>
  <c r="AG215" i="50"/>
  <c r="L215" i="50"/>
  <c r="BC210" i="50"/>
  <c r="BB210" i="50"/>
  <c r="BA210" i="50"/>
  <c r="AZ210" i="50"/>
  <c r="AY210" i="50"/>
  <c r="AX210" i="50"/>
  <c r="AM210" i="50"/>
  <c r="AI210" i="50"/>
  <c r="AH210" i="50"/>
  <c r="AG210" i="50"/>
  <c r="L210" i="50"/>
  <c r="AL204" i="50"/>
  <c r="AK204" i="50"/>
  <c r="AJ204" i="50"/>
  <c r="AF204" i="50"/>
  <c r="AE204" i="50"/>
  <c r="AD204" i="50"/>
  <c r="AC204" i="50"/>
  <c r="AB204" i="50"/>
  <c r="AA204" i="50"/>
  <c r="Z204" i="50"/>
  <c r="Y204" i="50"/>
  <c r="V204" i="50"/>
  <c r="U204" i="50"/>
  <c r="T204" i="50"/>
  <c r="S204" i="50"/>
  <c r="R204" i="50"/>
  <c r="Q204" i="50"/>
  <c r="P204" i="50"/>
  <c r="O204" i="50"/>
  <c r="N204" i="50"/>
  <c r="M204" i="50"/>
  <c r="K204" i="50"/>
  <c r="J204" i="50"/>
  <c r="I204" i="50"/>
  <c r="H204" i="50"/>
  <c r="H206" i="50" s="1"/>
  <c r="G204" i="50"/>
  <c r="F204" i="50"/>
  <c r="E204" i="50"/>
  <c r="D204" i="50"/>
  <c r="BC203" i="50"/>
  <c r="BB203" i="50"/>
  <c r="BA203" i="50"/>
  <c r="AZ203" i="50"/>
  <c r="AY203" i="50"/>
  <c r="AX203" i="50"/>
  <c r="AM203" i="50"/>
  <c r="AI203" i="50"/>
  <c r="AH203" i="50"/>
  <c r="AG203" i="50"/>
  <c r="L203" i="50"/>
  <c r="BC202" i="50"/>
  <c r="BB202" i="50"/>
  <c r="BA202" i="50"/>
  <c r="AZ202" i="50"/>
  <c r="AY202" i="50"/>
  <c r="AX202" i="50"/>
  <c r="AM202" i="50"/>
  <c r="AI202" i="50"/>
  <c r="AH202" i="50"/>
  <c r="AG202" i="50"/>
  <c r="L202" i="50"/>
  <c r="AL200" i="50"/>
  <c r="AL206" i="50"/>
  <c r="AK200" i="50"/>
  <c r="AJ200" i="50"/>
  <c r="AF200" i="50"/>
  <c r="AF206" i="50"/>
  <c r="AE200" i="50"/>
  <c r="AD200" i="50"/>
  <c r="AC200" i="50"/>
  <c r="AB200" i="50"/>
  <c r="AB206" i="50" s="1"/>
  <c r="AA200" i="50"/>
  <c r="Z200" i="50"/>
  <c r="Y200" i="50"/>
  <c r="Y206" i="50" s="1"/>
  <c r="V200" i="50"/>
  <c r="V206" i="50"/>
  <c r="U200" i="50"/>
  <c r="T200" i="50"/>
  <c r="S200" i="50"/>
  <c r="S206" i="50"/>
  <c r="R200" i="50"/>
  <c r="R206" i="50" s="1"/>
  <c r="Q200" i="50"/>
  <c r="P200" i="50"/>
  <c r="O200" i="50"/>
  <c r="O206" i="50" s="1"/>
  <c r="N200" i="50"/>
  <c r="M200" i="50"/>
  <c r="K200" i="50"/>
  <c r="K206" i="50"/>
  <c r="J200" i="50"/>
  <c r="I200" i="50"/>
  <c r="H200" i="50"/>
  <c r="G200" i="50"/>
  <c r="G206" i="50"/>
  <c r="F200" i="50"/>
  <c r="E200" i="50"/>
  <c r="D200" i="50"/>
  <c r="D206" i="50"/>
  <c r="BC199" i="50"/>
  <c r="BB199" i="50"/>
  <c r="BA199" i="50"/>
  <c r="AZ199" i="50"/>
  <c r="AY199" i="50"/>
  <c r="AX199" i="50"/>
  <c r="AM199" i="50"/>
  <c r="AI199" i="50"/>
  <c r="AH199" i="50"/>
  <c r="AG199" i="50"/>
  <c r="L199" i="50"/>
  <c r="BC198" i="50"/>
  <c r="BB198" i="50"/>
  <c r="BA198" i="50"/>
  <c r="AZ198" i="50"/>
  <c r="AY198" i="50"/>
  <c r="AX198" i="50"/>
  <c r="AM198" i="50"/>
  <c r="AI198" i="50"/>
  <c r="AH198" i="50"/>
  <c r="AG198" i="50"/>
  <c r="L198" i="50"/>
  <c r="BC197" i="50"/>
  <c r="BB197" i="50"/>
  <c r="BA197" i="50"/>
  <c r="AZ197" i="50"/>
  <c r="AY197" i="50"/>
  <c r="AX197" i="50"/>
  <c r="AM197" i="50"/>
  <c r="AI197" i="50"/>
  <c r="AH197" i="50"/>
  <c r="AG197" i="50"/>
  <c r="L197" i="50"/>
  <c r="AL191" i="50"/>
  <c r="AL193" i="50" s="1"/>
  <c r="AK191" i="50"/>
  <c r="AJ191" i="50"/>
  <c r="AF191" i="50"/>
  <c r="AE191" i="50"/>
  <c r="AE193" i="50" s="1"/>
  <c r="AD191" i="50"/>
  <c r="AC191" i="50"/>
  <c r="AB191" i="50"/>
  <c r="AA191" i="50"/>
  <c r="Z191" i="50"/>
  <c r="Y191" i="50"/>
  <c r="V191" i="50"/>
  <c r="U191" i="50"/>
  <c r="U193" i="50" s="1"/>
  <c r="T191" i="50"/>
  <c r="S191" i="50"/>
  <c r="R191" i="50"/>
  <c r="Q191" i="50"/>
  <c r="P191" i="50"/>
  <c r="O191" i="50"/>
  <c r="N191" i="50"/>
  <c r="AI191" i="50" s="1"/>
  <c r="M191" i="50"/>
  <c r="K191" i="50"/>
  <c r="K193" i="50" s="1"/>
  <c r="J191" i="50"/>
  <c r="I191" i="50"/>
  <c r="H191" i="50"/>
  <c r="G191" i="50"/>
  <c r="F191" i="50"/>
  <c r="E191" i="50"/>
  <c r="D191" i="50"/>
  <c r="BC190" i="50"/>
  <c r="BB190" i="50"/>
  <c r="BA190" i="50"/>
  <c r="AZ190" i="50"/>
  <c r="AY190" i="50"/>
  <c r="AX190" i="50"/>
  <c r="AM190" i="50"/>
  <c r="AI190" i="50"/>
  <c r="AH190" i="50"/>
  <c r="AG190" i="50"/>
  <c r="L190" i="50"/>
  <c r="BC189" i="50"/>
  <c r="BB189" i="50"/>
  <c r="BA189" i="50"/>
  <c r="AZ189" i="50"/>
  <c r="AY189" i="50"/>
  <c r="AX189" i="50"/>
  <c r="AM189" i="50"/>
  <c r="AI189" i="50"/>
  <c r="AH189" i="50"/>
  <c r="AG189" i="50"/>
  <c r="L189" i="50"/>
  <c r="BC188" i="50"/>
  <c r="BB188" i="50"/>
  <c r="BA188" i="50"/>
  <c r="AZ188" i="50"/>
  <c r="AY188" i="50"/>
  <c r="AX188" i="50"/>
  <c r="AM188" i="50"/>
  <c r="AI188" i="50"/>
  <c r="AH188" i="50"/>
  <c r="AG188" i="50"/>
  <c r="BC187" i="50"/>
  <c r="BB187" i="50"/>
  <c r="BA187" i="50"/>
  <c r="AZ187" i="50"/>
  <c r="AY187" i="50"/>
  <c r="AX187" i="50"/>
  <c r="AM187" i="50"/>
  <c r="AI187" i="50"/>
  <c r="AH187" i="50"/>
  <c r="AG187" i="50"/>
  <c r="L187" i="50"/>
  <c r="AL185" i="50"/>
  <c r="AK185" i="50"/>
  <c r="AJ185" i="50"/>
  <c r="BB185" i="50" s="1"/>
  <c r="AF185" i="50"/>
  <c r="AE185" i="50"/>
  <c r="AD185" i="50"/>
  <c r="AD193" i="50"/>
  <c r="AC185" i="50"/>
  <c r="AC193" i="50"/>
  <c r="AB185" i="50"/>
  <c r="AA185" i="50"/>
  <c r="Z185" i="50"/>
  <c r="Z193" i="50"/>
  <c r="Y185" i="50"/>
  <c r="V185" i="50"/>
  <c r="U185" i="50"/>
  <c r="T185" i="50"/>
  <c r="T193" i="50" s="1"/>
  <c r="S185" i="50"/>
  <c r="S193" i="50"/>
  <c r="R185" i="50"/>
  <c r="Q185" i="50"/>
  <c r="P185" i="50"/>
  <c r="P193" i="50"/>
  <c r="O185" i="50"/>
  <c r="O193" i="50"/>
  <c r="N185" i="50"/>
  <c r="M185" i="50"/>
  <c r="K185" i="50"/>
  <c r="J185" i="50"/>
  <c r="I185" i="50"/>
  <c r="I193" i="50" s="1"/>
  <c r="H185" i="50"/>
  <c r="H193" i="50"/>
  <c r="G185" i="50"/>
  <c r="F185" i="50"/>
  <c r="E185" i="50"/>
  <c r="E193" i="50"/>
  <c r="D185" i="50"/>
  <c r="BC184" i="50"/>
  <c r="BB184" i="50"/>
  <c r="BA184" i="50"/>
  <c r="AZ184" i="50"/>
  <c r="AY184" i="50"/>
  <c r="AX184" i="50"/>
  <c r="AM184" i="50"/>
  <c r="AI184" i="50"/>
  <c r="AH184" i="50"/>
  <c r="AG184" i="50"/>
  <c r="L184" i="50"/>
  <c r="BC183" i="50"/>
  <c r="BB183" i="50"/>
  <c r="BA183" i="50"/>
  <c r="AZ183" i="50"/>
  <c r="AY183" i="50"/>
  <c r="AX183" i="50"/>
  <c r="AM183" i="50"/>
  <c r="AI183" i="50"/>
  <c r="AH183" i="50"/>
  <c r="AG183" i="50"/>
  <c r="L183" i="50"/>
  <c r="BC182" i="50"/>
  <c r="BB182" i="50"/>
  <c r="BA182" i="50"/>
  <c r="AZ182" i="50"/>
  <c r="AY182" i="50"/>
  <c r="AX182" i="50"/>
  <c r="AM182" i="50"/>
  <c r="AI182" i="50"/>
  <c r="AH182" i="50"/>
  <c r="AG182" i="50"/>
  <c r="L182" i="50"/>
  <c r="AL176" i="50"/>
  <c r="AK176" i="50"/>
  <c r="AJ176" i="50"/>
  <c r="AJ295" i="50" s="1"/>
  <c r="AF176" i="50"/>
  <c r="AE176" i="50"/>
  <c r="AD176" i="50"/>
  <c r="AC176" i="50"/>
  <c r="AB176" i="50"/>
  <c r="AB295" i="50" s="1"/>
  <c r="AA176" i="50"/>
  <c r="Z176" i="50"/>
  <c r="Y176" i="50"/>
  <c r="V176" i="50"/>
  <c r="V295" i="50" s="1"/>
  <c r="U176" i="50"/>
  <c r="T176" i="50"/>
  <c r="S176" i="50"/>
  <c r="R176" i="50"/>
  <c r="R295" i="50" s="1"/>
  <c r="Q176" i="50"/>
  <c r="P176" i="50"/>
  <c r="O176" i="50"/>
  <c r="N176" i="50"/>
  <c r="M176" i="50"/>
  <c r="K176" i="50"/>
  <c r="J176" i="50"/>
  <c r="I176" i="50"/>
  <c r="H176" i="50"/>
  <c r="G176" i="50"/>
  <c r="F176" i="50"/>
  <c r="E176" i="50"/>
  <c r="D176" i="50"/>
  <c r="BC175" i="50"/>
  <c r="BB175" i="50"/>
  <c r="BA175" i="50"/>
  <c r="AZ175" i="50"/>
  <c r="AY175" i="50"/>
  <c r="AX175" i="50"/>
  <c r="AM175" i="50"/>
  <c r="AI175" i="50"/>
  <c r="AH175" i="50"/>
  <c r="AG175" i="50"/>
  <c r="L175" i="50"/>
  <c r="BC174" i="50"/>
  <c r="BB174" i="50"/>
  <c r="BA174" i="50"/>
  <c r="AZ174" i="50"/>
  <c r="AY174" i="50"/>
  <c r="AX174" i="50"/>
  <c r="AM174" i="50"/>
  <c r="AI174" i="50"/>
  <c r="AH174" i="50"/>
  <c r="AG174" i="50"/>
  <c r="L174" i="50"/>
  <c r="BC173" i="50"/>
  <c r="BB173" i="50"/>
  <c r="BA173" i="50"/>
  <c r="AZ173" i="50"/>
  <c r="AY173" i="50"/>
  <c r="AX173" i="50"/>
  <c r="AM173" i="50"/>
  <c r="AI173" i="50"/>
  <c r="AH173" i="50"/>
  <c r="AG173" i="50"/>
  <c r="L173" i="50"/>
  <c r="BC172" i="50"/>
  <c r="BB172" i="50"/>
  <c r="BA172" i="50"/>
  <c r="AZ172" i="50"/>
  <c r="AY172" i="50"/>
  <c r="AX172" i="50"/>
  <c r="AM172" i="50"/>
  <c r="AI172" i="50"/>
  <c r="AH172" i="50"/>
  <c r="AG172" i="50"/>
  <c r="L172" i="50"/>
  <c r="AL170" i="50"/>
  <c r="AL295" i="50"/>
  <c r="AK170" i="50"/>
  <c r="AJ170" i="50"/>
  <c r="AF170" i="50"/>
  <c r="AF295" i="50"/>
  <c r="AE170" i="50"/>
  <c r="AD170" i="50"/>
  <c r="AD295" i="50"/>
  <c r="AC170" i="50"/>
  <c r="AB170" i="50"/>
  <c r="AA170" i="50"/>
  <c r="Z170" i="50"/>
  <c r="Z295" i="50" s="1"/>
  <c r="Y170" i="50"/>
  <c r="V170" i="50"/>
  <c r="U170" i="50"/>
  <c r="T170" i="50"/>
  <c r="T295" i="50"/>
  <c r="S170" i="50"/>
  <c r="R170" i="50"/>
  <c r="Q170" i="50"/>
  <c r="P170" i="50"/>
  <c r="P295" i="50" s="1"/>
  <c r="O170" i="50"/>
  <c r="N170" i="50"/>
  <c r="N295" i="50"/>
  <c r="M170" i="50"/>
  <c r="K170" i="50"/>
  <c r="K178" i="50"/>
  <c r="J170" i="50"/>
  <c r="J295" i="50" s="1"/>
  <c r="I170" i="50"/>
  <c r="H170" i="50"/>
  <c r="G170" i="50"/>
  <c r="G178" i="50"/>
  <c r="F170" i="50"/>
  <c r="E170" i="50"/>
  <c r="D170" i="50"/>
  <c r="BC169" i="50"/>
  <c r="BB169" i="50"/>
  <c r="BA169" i="50"/>
  <c r="AZ169" i="50"/>
  <c r="AY169" i="50"/>
  <c r="AX169" i="50"/>
  <c r="AM169" i="50"/>
  <c r="AI169" i="50"/>
  <c r="AH169" i="50"/>
  <c r="AG169" i="50"/>
  <c r="L169" i="50"/>
  <c r="BC168" i="50"/>
  <c r="BB168" i="50"/>
  <c r="BA168" i="50"/>
  <c r="AZ168" i="50"/>
  <c r="AY168" i="50"/>
  <c r="AX168" i="50"/>
  <c r="AM168" i="50"/>
  <c r="AI168" i="50"/>
  <c r="AH168" i="50"/>
  <c r="AG168" i="50"/>
  <c r="L168" i="50"/>
  <c r="BC167" i="50"/>
  <c r="BB167" i="50"/>
  <c r="BA167" i="50"/>
  <c r="AZ167" i="50"/>
  <c r="AY167" i="50"/>
  <c r="AX167" i="50"/>
  <c r="AM167" i="50"/>
  <c r="AI167" i="50"/>
  <c r="AH167" i="50"/>
  <c r="AG167" i="50"/>
  <c r="L167" i="50"/>
  <c r="BC166" i="50"/>
  <c r="BB166" i="50"/>
  <c r="BA166" i="50"/>
  <c r="AZ166" i="50"/>
  <c r="AY166" i="50"/>
  <c r="AX166" i="50"/>
  <c r="AM166" i="50"/>
  <c r="AI166" i="50"/>
  <c r="AH166" i="50"/>
  <c r="AG166" i="50"/>
  <c r="L166" i="50"/>
  <c r="BC165" i="50"/>
  <c r="BB165" i="50"/>
  <c r="BA165" i="50"/>
  <c r="AZ165" i="50"/>
  <c r="AY165" i="50"/>
  <c r="AX165" i="50"/>
  <c r="AM165" i="50"/>
  <c r="AI165" i="50"/>
  <c r="AH165" i="50"/>
  <c r="AG165" i="50"/>
  <c r="L165" i="50"/>
  <c r="C160" i="50"/>
  <c r="AL156" i="50"/>
  <c r="AK156" i="50"/>
  <c r="BB156" i="50" s="1"/>
  <c r="AJ156" i="50"/>
  <c r="AF156" i="50"/>
  <c r="AE156" i="50"/>
  <c r="AD156" i="50"/>
  <c r="AC156" i="50"/>
  <c r="AB156" i="50"/>
  <c r="AA156" i="50"/>
  <c r="Z156" i="50"/>
  <c r="Y156" i="50"/>
  <c r="V156" i="50"/>
  <c r="U156" i="50"/>
  <c r="T156" i="50"/>
  <c r="S156" i="50"/>
  <c r="R156" i="50"/>
  <c r="Q156" i="50"/>
  <c r="P156" i="50"/>
  <c r="O156" i="50"/>
  <c r="N156" i="50"/>
  <c r="M156" i="50"/>
  <c r="K156" i="50"/>
  <c r="J156" i="50"/>
  <c r="I156" i="50"/>
  <c r="H156" i="50"/>
  <c r="G156" i="50"/>
  <c r="F156" i="50"/>
  <c r="E156" i="50"/>
  <c r="D156" i="50"/>
  <c r="AI155" i="50"/>
  <c r="AH155" i="50"/>
  <c r="BC154" i="50"/>
  <c r="BB154" i="50"/>
  <c r="BA154" i="50"/>
  <c r="AZ154" i="50"/>
  <c r="AY154" i="50"/>
  <c r="AX154" i="50"/>
  <c r="AM154" i="50"/>
  <c r="AI154" i="50"/>
  <c r="AH154" i="50"/>
  <c r="AG154" i="50"/>
  <c r="L154" i="50"/>
  <c r="BC153" i="50"/>
  <c r="BB153" i="50"/>
  <c r="BA153" i="50"/>
  <c r="AZ153" i="50"/>
  <c r="AY153" i="50"/>
  <c r="AX153" i="50"/>
  <c r="AM153" i="50"/>
  <c r="AN153" i="50"/>
  <c r="AI153" i="50"/>
  <c r="AH153" i="50"/>
  <c r="AG153" i="50"/>
  <c r="BC152" i="50"/>
  <c r="BB152" i="50"/>
  <c r="BA152" i="50"/>
  <c r="AZ152" i="50"/>
  <c r="AY152" i="50"/>
  <c r="AX152" i="50"/>
  <c r="AM152" i="50"/>
  <c r="AI152" i="50"/>
  <c r="AH152" i="50"/>
  <c r="AS152" i="50" s="1"/>
  <c r="AG152" i="50"/>
  <c r="AR152" i="50" s="1"/>
  <c r="L152" i="50"/>
  <c r="BC151" i="50"/>
  <c r="BB151" i="50"/>
  <c r="BA151" i="50"/>
  <c r="AZ151" i="50"/>
  <c r="AY151" i="50"/>
  <c r="AX151" i="50"/>
  <c r="AM151" i="50"/>
  <c r="AI151" i="50"/>
  <c r="AH151" i="50"/>
  <c r="AS151" i="50" s="1"/>
  <c r="AG151" i="50"/>
  <c r="L151" i="50"/>
  <c r="AI150" i="50"/>
  <c r="AH150" i="50"/>
  <c r="BC149" i="50"/>
  <c r="BB149" i="50"/>
  <c r="BA149" i="50"/>
  <c r="AZ149" i="50"/>
  <c r="AY149" i="50"/>
  <c r="AX149" i="50"/>
  <c r="AM149" i="50"/>
  <c r="AI149" i="50"/>
  <c r="AH149" i="50"/>
  <c r="AG149" i="50"/>
  <c r="L149" i="50"/>
  <c r="C145" i="50"/>
  <c r="BC141" i="50"/>
  <c r="BB141" i="50"/>
  <c r="BA141" i="50"/>
  <c r="AZ141" i="50"/>
  <c r="AY141" i="50"/>
  <c r="AX141" i="50"/>
  <c r="AM141" i="50"/>
  <c r="AI141" i="50"/>
  <c r="AH141" i="50"/>
  <c r="AS141" i="50" s="1"/>
  <c r="AG141" i="50"/>
  <c r="AR141" i="50" s="1"/>
  <c r="L141" i="50"/>
  <c r="BC140" i="50"/>
  <c r="BB140" i="50"/>
  <c r="BA140" i="50"/>
  <c r="AZ140" i="50"/>
  <c r="AY140" i="50"/>
  <c r="AX140" i="50"/>
  <c r="AM140" i="50"/>
  <c r="AI140" i="50"/>
  <c r="AH140" i="50"/>
  <c r="AS140" i="50" s="1"/>
  <c r="AG140" i="50"/>
  <c r="AR140" i="50" s="1"/>
  <c r="L140" i="50"/>
  <c r="AI139" i="50"/>
  <c r="AH139" i="50"/>
  <c r="BC138" i="50"/>
  <c r="BB138" i="50"/>
  <c r="BA138" i="50"/>
  <c r="AZ138" i="50"/>
  <c r="AY138" i="50"/>
  <c r="AX138" i="50"/>
  <c r="AM138" i="50"/>
  <c r="AI138" i="50"/>
  <c r="AH138" i="50"/>
  <c r="AS138" i="50" s="1"/>
  <c r="AG138" i="50"/>
  <c r="AR138" i="50" s="1"/>
  <c r="L138" i="50"/>
  <c r="C137" i="50"/>
  <c r="AL134" i="50"/>
  <c r="AL302" i="50" s="1"/>
  <c r="AK134" i="50"/>
  <c r="AK302" i="50" s="1"/>
  <c r="AJ134" i="50"/>
  <c r="AJ302" i="50" s="1"/>
  <c r="AF134" i="50"/>
  <c r="AF302" i="50" s="1"/>
  <c r="AE134" i="50"/>
  <c r="AE302" i="50" s="1"/>
  <c r="AD134" i="50"/>
  <c r="AD302" i="50" s="1"/>
  <c r="AC134" i="50"/>
  <c r="AC302" i="50" s="1"/>
  <c r="AB134" i="50"/>
  <c r="AB302" i="50" s="1"/>
  <c r="AA134" i="50"/>
  <c r="AA302" i="50" s="1"/>
  <c r="Z134" i="50"/>
  <c r="Z302" i="50" s="1"/>
  <c r="Y134" i="50"/>
  <c r="Y302" i="50" s="1"/>
  <c r="V134" i="50"/>
  <c r="V302" i="50" s="1"/>
  <c r="U134" i="50"/>
  <c r="U302" i="50" s="1"/>
  <c r="T134" i="50"/>
  <c r="T302" i="50" s="1"/>
  <c r="S134" i="50"/>
  <c r="S302" i="50" s="1"/>
  <c r="R134" i="50"/>
  <c r="R302" i="50" s="1"/>
  <c r="Q134" i="50"/>
  <c r="Q302" i="50" s="1"/>
  <c r="P134" i="50"/>
  <c r="P302" i="50" s="1"/>
  <c r="O134" i="50"/>
  <c r="O302" i="50" s="1"/>
  <c r="N134" i="50"/>
  <c r="N302" i="50" s="1"/>
  <c r="M134" i="50"/>
  <c r="M302" i="50" s="1"/>
  <c r="K134" i="50"/>
  <c r="J134" i="50"/>
  <c r="I134" i="50"/>
  <c r="H134" i="50"/>
  <c r="G134" i="50"/>
  <c r="F134" i="50"/>
  <c r="E134" i="50"/>
  <c r="D134" i="50"/>
  <c r="AX134" i="50" s="1"/>
  <c r="BC133" i="50"/>
  <c r="BB133" i="50"/>
  <c r="BA133" i="50"/>
  <c r="AZ133" i="50"/>
  <c r="AY133" i="50"/>
  <c r="AX133" i="50"/>
  <c r="AM133" i="50"/>
  <c r="AI133" i="50"/>
  <c r="AH133" i="50"/>
  <c r="AG133" i="50"/>
  <c r="L133" i="50"/>
  <c r="BC132" i="50"/>
  <c r="BB132" i="50"/>
  <c r="BA132" i="50"/>
  <c r="AZ132" i="50"/>
  <c r="AY132" i="50"/>
  <c r="AX132" i="50"/>
  <c r="AM132" i="50"/>
  <c r="AI132" i="50"/>
  <c r="AH132" i="50"/>
  <c r="AG132" i="50"/>
  <c r="L132" i="50"/>
  <c r="BC131" i="50"/>
  <c r="BB131" i="50"/>
  <c r="BA131" i="50"/>
  <c r="AZ131" i="50"/>
  <c r="AY131" i="50"/>
  <c r="AX131" i="50"/>
  <c r="AM131" i="50"/>
  <c r="AI131" i="50"/>
  <c r="AH131" i="50"/>
  <c r="AG131" i="50"/>
  <c r="L131" i="50"/>
  <c r="BC130" i="50"/>
  <c r="BB130" i="50"/>
  <c r="BA130" i="50"/>
  <c r="AZ130" i="50"/>
  <c r="AY130" i="50"/>
  <c r="AX130" i="50"/>
  <c r="AM130" i="50"/>
  <c r="AI130" i="50"/>
  <c r="AH130" i="50"/>
  <c r="AG130" i="50"/>
  <c r="L130" i="50"/>
  <c r="BC126" i="50"/>
  <c r="AL125" i="50"/>
  <c r="AK125" i="50"/>
  <c r="AJ125" i="50"/>
  <c r="AJ383" i="50" s="1"/>
  <c r="AF125" i="50"/>
  <c r="AF383" i="50" s="1"/>
  <c r="AE125" i="50"/>
  <c r="AE383" i="50" s="1"/>
  <c r="AD125" i="50"/>
  <c r="AD383" i="50" s="1"/>
  <c r="AC125" i="50"/>
  <c r="AC383" i="50" s="1"/>
  <c r="AB125" i="50"/>
  <c r="AB383" i="50" s="1"/>
  <c r="AA125" i="50"/>
  <c r="AA383" i="50" s="1"/>
  <c r="Z125" i="50"/>
  <c r="Z383" i="50" s="1"/>
  <c r="Y125" i="50"/>
  <c r="Y383" i="50" s="1"/>
  <c r="V125" i="50"/>
  <c r="V383" i="50" s="1"/>
  <c r="U125" i="50"/>
  <c r="U383" i="50" s="1"/>
  <c r="T125" i="50"/>
  <c r="T383" i="50" s="1"/>
  <c r="S125" i="50"/>
  <c r="R125" i="50"/>
  <c r="R383" i="50" s="1"/>
  <c r="Q125" i="50"/>
  <c r="Q383" i="50" s="1"/>
  <c r="P125" i="50"/>
  <c r="O125" i="50"/>
  <c r="O383" i="50" s="1"/>
  <c r="N125" i="50"/>
  <c r="M125" i="50"/>
  <c r="M383" i="50" s="1"/>
  <c r="K125" i="50"/>
  <c r="J125" i="50"/>
  <c r="I125" i="50"/>
  <c r="H125" i="50"/>
  <c r="G125" i="50"/>
  <c r="F125" i="50"/>
  <c r="E125" i="50"/>
  <c r="D125" i="50"/>
  <c r="BC124" i="50"/>
  <c r="BB124" i="50"/>
  <c r="BA124" i="50"/>
  <c r="AZ124" i="50"/>
  <c r="AY124" i="50"/>
  <c r="AX124" i="50"/>
  <c r="AM124" i="50"/>
  <c r="AI124" i="50"/>
  <c r="AH124" i="50"/>
  <c r="AG124" i="50"/>
  <c r="L124" i="50"/>
  <c r="BC123" i="50"/>
  <c r="BB123" i="50"/>
  <c r="BA123" i="50"/>
  <c r="AZ123" i="50"/>
  <c r="AY123" i="50"/>
  <c r="AX123" i="50"/>
  <c r="AM123" i="50"/>
  <c r="AI123" i="50"/>
  <c r="AH123" i="50"/>
  <c r="L123" i="50"/>
  <c r="AN123" i="50"/>
  <c r="BC122" i="50"/>
  <c r="BC382" i="50" s="1"/>
  <c r="BB122" i="50"/>
  <c r="BB382" i="50" s="1"/>
  <c r="BA122" i="50"/>
  <c r="BA382" i="50" s="1"/>
  <c r="AZ122" i="50"/>
  <c r="AZ382" i="50" s="1"/>
  <c r="AY122" i="50"/>
  <c r="AY382" i="50" s="1"/>
  <c r="AX122" i="50"/>
  <c r="AX382" i="50" s="1"/>
  <c r="AV382" i="50"/>
  <c r="AU382" i="50"/>
  <c r="AT382" i="50"/>
  <c r="AS382" i="50"/>
  <c r="AR382" i="50"/>
  <c r="AQ382" i="50"/>
  <c r="AM122" i="50"/>
  <c r="AI122" i="50"/>
  <c r="AI382" i="50" s="1"/>
  <c r="AH122" i="50"/>
  <c r="AH382" i="50" s="1"/>
  <c r="AG122" i="50"/>
  <c r="AG382" i="50" s="1"/>
  <c r="L122" i="50"/>
  <c r="BC118" i="50"/>
  <c r="BB118" i="50"/>
  <c r="BA118" i="50"/>
  <c r="AZ118" i="50"/>
  <c r="AY118" i="50"/>
  <c r="AX118" i="50"/>
  <c r="AM118" i="50"/>
  <c r="AI118" i="50"/>
  <c r="AH118" i="50"/>
  <c r="AG118" i="50"/>
  <c r="L118" i="50"/>
  <c r="BC117" i="50"/>
  <c r="BB117" i="50"/>
  <c r="BA117" i="50"/>
  <c r="AZ117" i="50"/>
  <c r="AY117" i="50"/>
  <c r="AX117" i="50"/>
  <c r="AM117" i="50"/>
  <c r="AI117" i="50"/>
  <c r="AH117" i="50"/>
  <c r="AG117" i="50"/>
  <c r="L117" i="50"/>
  <c r="AN117" i="50" s="1"/>
  <c r="BC116" i="50"/>
  <c r="BB116" i="50"/>
  <c r="BA116" i="50"/>
  <c r="AZ116" i="50"/>
  <c r="AY116" i="50"/>
  <c r="AX116" i="50"/>
  <c r="AM116" i="50"/>
  <c r="AN116" i="50"/>
  <c r="AI116" i="50"/>
  <c r="AH116" i="50"/>
  <c r="AG116" i="50"/>
  <c r="AL115" i="50"/>
  <c r="AL119" i="50"/>
  <c r="AK115" i="50"/>
  <c r="AK119" i="50"/>
  <c r="AJ115" i="50"/>
  <c r="AF115" i="50"/>
  <c r="AF119" i="50"/>
  <c r="AE115" i="50"/>
  <c r="AD115" i="50"/>
  <c r="AD119" i="50" s="1"/>
  <c r="AD78" i="50" s="1"/>
  <c r="AC115" i="50"/>
  <c r="AC119" i="50"/>
  <c r="AB115" i="50"/>
  <c r="AB119" i="50" s="1"/>
  <c r="AA115" i="50"/>
  <c r="AA119" i="50"/>
  <c r="Z115" i="50"/>
  <c r="Z119" i="50" s="1"/>
  <c r="Z78" i="50" s="1"/>
  <c r="Y115" i="50"/>
  <c r="Y119" i="50"/>
  <c r="V115" i="50"/>
  <c r="V119" i="50" s="1"/>
  <c r="U115" i="50"/>
  <c r="U119" i="50"/>
  <c r="T115" i="50"/>
  <c r="T119" i="50" s="1"/>
  <c r="S115" i="50"/>
  <c r="S119" i="50"/>
  <c r="R115" i="50"/>
  <c r="R119" i="50" s="1"/>
  <c r="Q115" i="50"/>
  <c r="Q119" i="50"/>
  <c r="P115" i="50"/>
  <c r="P119" i="50" s="1"/>
  <c r="O115" i="50"/>
  <c r="O119" i="50"/>
  <c r="N115" i="50"/>
  <c r="N119" i="50" s="1"/>
  <c r="M115" i="50"/>
  <c r="K115" i="50"/>
  <c r="K119" i="50"/>
  <c r="J115" i="50"/>
  <c r="J119" i="50"/>
  <c r="I115" i="50"/>
  <c r="I119" i="50"/>
  <c r="H115" i="50"/>
  <c r="H119" i="50"/>
  <c r="G115" i="50"/>
  <c r="G119" i="50"/>
  <c r="F115" i="50"/>
  <c r="F119" i="50"/>
  <c r="E115" i="50"/>
  <c r="D115" i="50"/>
  <c r="BC114" i="50"/>
  <c r="BB114" i="50"/>
  <c r="BA114" i="50"/>
  <c r="AZ114" i="50"/>
  <c r="AY114" i="50"/>
  <c r="AX114" i="50"/>
  <c r="AM114" i="50"/>
  <c r="AI114" i="50"/>
  <c r="AH114" i="50"/>
  <c r="AG114" i="50"/>
  <c r="L114" i="50"/>
  <c r="BC113" i="50"/>
  <c r="BB113" i="50"/>
  <c r="BA113" i="50"/>
  <c r="AZ113" i="50"/>
  <c r="AY113" i="50"/>
  <c r="AX113" i="50"/>
  <c r="AM113" i="50"/>
  <c r="AI113" i="50"/>
  <c r="AH113" i="50"/>
  <c r="AG113" i="50"/>
  <c r="AG115" i="50"/>
  <c r="L113" i="50"/>
  <c r="AL110" i="50"/>
  <c r="AK110" i="50"/>
  <c r="AJ110" i="50"/>
  <c r="BB110" i="50"/>
  <c r="AF110" i="50"/>
  <c r="AE110" i="50"/>
  <c r="AD110" i="50"/>
  <c r="AC110" i="50"/>
  <c r="AB110" i="50"/>
  <c r="AA110" i="50"/>
  <c r="Z110" i="50"/>
  <c r="Y110" i="50"/>
  <c r="V110" i="50"/>
  <c r="U110" i="50"/>
  <c r="T110" i="50"/>
  <c r="S110" i="50"/>
  <c r="R110" i="50"/>
  <c r="Q110" i="50"/>
  <c r="P110" i="50"/>
  <c r="O110" i="50"/>
  <c r="AG110" i="50" s="1"/>
  <c r="N110" i="50"/>
  <c r="M110" i="50"/>
  <c r="K110" i="50"/>
  <c r="J110" i="50"/>
  <c r="I110" i="50"/>
  <c r="H110" i="50"/>
  <c r="G110" i="50"/>
  <c r="F110" i="50"/>
  <c r="E110" i="50"/>
  <c r="D110" i="50"/>
  <c r="BC109" i="50"/>
  <c r="BB109" i="50"/>
  <c r="BA109" i="50"/>
  <c r="AZ109" i="50"/>
  <c r="AY109" i="50"/>
  <c r="AX109" i="50"/>
  <c r="AM109" i="50"/>
  <c r="AI109" i="50"/>
  <c r="AH109" i="50"/>
  <c r="AG109" i="50"/>
  <c r="L109" i="50"/>
  <c r="BC108" i="50"/>
  <c r="BB108" i="50"/>
  <c r="BA108" i="50"/>
  <c r="AZ108" i="50"/>
  <c r="AY108" i="50"/>
  <c r="AX108" i="50"/>
  <c r="AM108" i="50"/>
  <c r="AI108" i="50"/>
  <c r="AH108" i="50"/>
  <c r="AG108" i="50"/>
  <c r="L108" i="50"/>
  <c r="BC107" i="50"/>
  <c r="BB107" i="50"/>
  <c r="BA107" i="50"/>
  <c r="AZ107" i="50"/>
  <c r="AY107" i="50"/>
  <c r="AX107" i="50"/>
  <c r="AM107" i="50"/>
  <c r="AI107" i="50"/>
  <c r="AH107" i="50"/>
  <c r="AG107" i="50"/>
  <c r="L107" i="50"/>
  <c r="BC106" i="50"/>
  <c r="BB106" i="50"/>
  <c r="BA106" i="50"/>
  <c r="AZ106" i="50"/>
  <c r="AY106" i="50"/>
  <c r="AX106" i="50"/>
  <c r="AM106" i="50"/>
  <c r="AI106" i="50"/>
  <c r="AH106" i="50"/>
  <c r="AG106" i="50"/>
  <c r="L106" i="50"/>
  <c r="BC105" i="50"/>
  <c r="BB105" i="50"/>
  <c r="BA105" i="50"/>
  <c r="AZ105" i="50"/>
  <c r="AY105" i="50"/>
  <c r="AX105" i="50"/>
  <c r="AM105" i="50"/>
  <c r="AI105" i="50"/>
  <c r="AH105" i="50"/>
  <c r="AG105" i="50"/>
  <c r="L105" i="50"/>
  <c r="BC101" i="50"/>
  <c r="AL100" i="50"/>
  <c r="AK100" i="50"/>
  <c r="AJ100" i="50"/>
  <c r="K100" i="50"/>
  <c r="J100" i="50"/>
  <c r="I100" i="50"/>
  <c r="H100" i="50"/>
  <c r="G100" i="50"/>
  <c r="F100" i="50"/>
  <c r="E100" i="50"/>
  <c r="D100" i="50"/>
  <c r="BC99" i="50"/>
  <c r="BB99" i="50"/>
  <c r="BA99" i="50"/>
  <c r="AZ99" i="50"/>
  <c r="AY99" i="50"/>
  <c r="AX99" i="50"/>
  <c r="AM99" i="50"/>
  <c r="AI99" i="50"/>
  <c r="AH99" i="50"/>
  <c r="AG99" i="50"/>
  <c r="L99" i="50"/>
  <c r="BC98" i="50"/>
  <c r="BB98" i="50"/>
  <c r="BA98" i="50"/>
  <c r="AZ98" i="50"/>
  <c r="AY98" i="50"/>
  <c r="AX98" i="50"/>
  <c r="AM98" i="50"/>
  <c r="AI98" i="50"/>
  <c r="AH98" i="50"/>
  <c r="AG98" i="50"/>
  <c r="L98" i="50"/>
  <c r="BC97" i="50"/>
  <c r="BB97" i="50"/>
  <c r="BA97" i="50"/>
  <c r="AZ97" i="50"/>
  <c r="AY97" i="50"/>
  <c r="AX97" i="50"/>
  <c r="AM97" i="50"/>
  <c r="AI97" i="50"/>
  <c r="AH97" i="50"/>
  <c r="AS97" i="50" s="1"/>
  <c r="AG97" i="50"/>
  <c r="AR97" i="50" s="1"/>
  <c r="L97" i="50"/>
  <c r="BC96" i="50"/>
  <c r="BC381" i="50" s="1"/>
  <c r="BB96" i="50"/>
  <c r="BA96" i="50"/>
  <c r="AZ96" i="50"/>
  <c r="AZ381" i="50" s="1"/>
  <c r="AY96" i="50"/>
  <c r="AY381" i="50" s="1"/>
  <c r="AX96" i="50"/>
  <c r="AU381" i="50"/>
  <c r="AU383" i="50" s="1"/>
  <c r="AT381" i="50"/>
  <c r="AQ381" i="50"/>
  <c r="AM96" i="50"/>
  <c r="AI96" i="50"/>
  <c r="AH96" i="50"/>
  <c r="AS96" i="50" s="1"/>
  <c r="AG96" i="50"/>
  <c r="AR96" i="50" s="1"/>
  <c r="L96" i="50"/>
  <c r="L381" i="50" s="1"/>
  <c r="BC95" i="50"/>
  <c r="BB95" i="50"/>
  <c r="BA95" i="50"/>
  <c r="AZ95" i="50"/>
  <c r="AY95" i="50"/>
  <c r="AX95" i="50"/>
  <c r="AM95" i="50"/>
  <c r="AI95" i="50"/>
  <c r="AH95" i="50"/>
  <c r="AS95" i="50" s="1"/>
  <c r="AG95" i="50"/>
  <c r="AR95" i="50" s="1"/>
  <c r="L95" i="50"/>
  <c r="BC94" i="50"/>
  <c r="BB94" i="50"/>
  <c r="BA94" i="50"/>
  <c r="AZ94" i="50"/>
  <c r="AY94" i="50"/>
  <c r="AX94" i="50"/>
  <c r="AM94" i="50"/>
  <c r="AI94" i="50"/>
  <c r="AH94" i="50"/>
  <c r="AS94" i="50" s="1"/>
  <c r="AG94" i="50"/>
  <c r="AR94" i="50" s="1"/>
  <c r="L94" i="50"/>
  <c r="BC93" i="50"/>
  <c r="BB93" i="50"/>
  <c r="BA93" i="50"/>
  <c r="AZ93" i="50"/>
  <c r="AY93" i="50"/>
  <c r="AX93" i="50"/>
  <c r="AM93" i="50"/>
  <c r="AI93" i="50"/>
  <c r="AH93" i="50"/>
  <c r="AS93" i="50" s="1"/>
  <c r="AG93" i="50"/>
  <c r="AR93" i="50" s="1"/>
  <c r="L93" i="50"/>
  <c r="BC92" i="50"/>
  <c r="BB92" i="50"/>
  <c r="BA92" i="50"/>
  <c r="AZ92" i="50"/>
  <c r="AY92" i="50"/>
  <c r="AX92" i="50"/>
  <c r="AM92" i="50"/>
  <c r="AI92" i="50"/>
  <c r="AH92" i="50"/>
  <c r="AG92" i="50"/>
  <c r="L92" i="50"/>
  <c r="AM91" i="50"/>
  <c r="AM381" i="50" s="1"/>
  <c r="AL88" i="50"/>
  <c r="AL78" i="50" s="1"/>
  <c r="AK88" i="50"/>
  <c r="AJ88" i="50"/>
  <c r="AF88" i="50"/>
  <c r="AE88" i="50"/>
  <c r="AD88" i="50"/>
  <c r="AC88" i="50"/>
  <c r="AC102" i="50" s="1"/>
  <c r="AB88" i="50"/>
  <c r="AA88" i="50"/>
  <c r="Z88" i="50"/>
  <c r="Y88" i="50"/>
  <c r="V88" i="50"/>
  <c r="U88" i="50"/>
  <c r="T88" i="50"/>
  <c r="S88" i="50"/>
  <c r="R88" i="50"/>
  <c r="Q88" i="50"/>
  <c r="P88" i="50"/>
  <c r="O88" i="50"/>
  <c r="N88" i="50"/>
  <c r="M88" i="50"/>
  <c r="K88" i="50"/>
  <c r="J88" i="50"/>
  <c r="I88" i="50"/>
  <c r="H88" i="50"/>
  <c r="G88" i="50"/>
  <c r="F88" i="50"/>
  <c r="E88" i="50"/>
  <c r="D88" i="50"/>
  <c r="BC87" i="50"/>
  <c r="BB87" i="50"/>
  <c r="BA87" i="50"/>
  <c r="AZ87" i="50"/>
  <c r="AY87" i="50"/>
  <c r="AX87" i="50"/>
  <c r="AM87" i="50"/>
  <c r="AI87" i="50"/>
  <c r="AH87" i="50"/>
  <c r="AS87" i="50" s="1"/>
  <c r="AG87" i="50"/>
  <c r="AR87" i="50" s="1"/>
  <c r="L87" i="50"/>
  <c r="BC86" i="50"/>
  <c r="BB86" i="50"/>
  <c r="BA86" i="50"/>
  <c r="AZ86" i="50"/>
  <c r="AY86" i="50"/>
  <c r="AX86" i="50"/>
  <c r="AM86" i="50"/>
  <c r="AI86" i="50"/>
  <c r="AH86" i="50"/>
  <c r="AS86" i="50" s="1"/>
  <c r="AG86" i="50"/>
  <c r="AR86" i="50" s="1"/>
  <c r="L86" i="50"/>
  <c r="BC85" i="50"/>
  <c r="BB85" i="50"/>
  <c r="BA85" i="50"/>
  <c r="AZ85" i="50"/>
  <c r="AY85" i="50"/>
  <c r="AX85" i="50"/>
  <c r="AM85" i="50"/>
  <c r="AI85" i="50"/>
  <c r="AH85" i="50"/>
  <c r="AS85" i="50" s="1"/>
  <c r="AG85" i="50"/>
  <c r="AR85" i="50" s="1"/>
  <c r="L85" i="50"/>
  <c r="BC84" i="50"/>
  <c r="BB84" i="50"/>
  <c r="BA84" i="50"/>
  <c r="AZ84" i="50"/>
  <c r="AY84" i="50"/>
  <c r="AX84" i="50"/>
  <c r="AM84" i="50"/>
  <c r="AI84" i="50"/>
  <c r="AH84" i="50"/>
  <c r="AS84" i="50" s="1"/>
  <c r="AG84" i="50"/>
  <c r="AR84" i="50" s="1"/>
  <c r="L84" i="50"/>
  <c r="BC83" i="50"/>
  <c r="BB83" i="50"/>
  <c r="BA83" i="50"/>
  <c r="AZ83" i="50"/>
  <c r="AY83" i="50"/>
  <c r="AX83" i="50"/>
  <c r="AM83" i="50"/>
  <c r="AI83" i="50"/>
  <c r="AH83" i="50"/>
  <c r="AS83" i="50" s="1"/>
  <c r="AG83" i="50"/>
  <c r="AR83" i="50" s="1"/>
  <c r="L83" i="50"/>
  <c r="BC82" i="50"/>
  <c r="BB82" i="50"/>
  <c r="BA82" i="50"/>
  <c r="AZ82" i="50"/>
  <c r="AY82" i="50"/>
  <c r="AX82" i="50"/>
  <c r="AM82" i="50"/>
  <c r="AI82" i="50"/>
  <c r="AH82" i="50"/>
  <c r="AS82" i="50" s="1"/>
  <c r="AG82" i="50"/>
  <c r="AR82" i="50" s="1"/>
  <c r="L82" i="50"/>
  <c r="BC81" i="50"/>
  <c r="BB81" i="50"/>
  <c r="BA81" i="50"/>
  <c r="AZ81" i="50"/>
  <c r="AZ365" i="50" s="1"/>
  <c r="AY81" i="50"/>
  <c r="AX81" i="50"/>
  <c r="AM81" i="50"/>
  <c r="AI81" i="50"/>
  <c r="AI365" i="50" s="1"/>
  <c r="AH81" i="50"/>
  <c r="AG81" i="50"/>
  <c r="L81" i="50"/>
  <c r="AL77" i="50"/>
  <c r="AK77" i="50"/>
  <c r="AJ77" i="50"/>
  <c r="BB77" i="50" s="1"/>
  <c r="AF77" i="50"/>
  <c r="AE77" i="50"/>
  <c r="AD77" i="50"/>
  <c r="AC77" i="50"/>
  <c r="AB77" i="50"/>
  <c r="AA77" i="50"/>
  <c r="Z77" i="50"/>
  <c r="Y77" i="50"/>
  <c r="V77" i="50"/>
  <c r="U77" i="50"/>
  <c r="T77" i="50"/>
  <c r="S77" i="50"/>
  <c r="R77" i="50"/>
  <c r="Q77" i="50"/>
  <c r="P77" i="50"/>
  <c r="O77" i="50"/>
  <c r="N77" i="50"/>
  <c r="M77" i="50"/>
  <c r="K77" i="50"/>
  <c r="J77" i="50"/>
  <c r="I77" i="50"/>
  <c r="H77" i="50"/>
  <c r="G77" i="50"/>
  <c r="F77" i="50"/>
  <c r="E77" i="50"/>
  <c r="D77" i="50"/>
  <c r="C75" i="50"/>
  <c r="BC67" i="50"/>
  <c r="BB67" i="50"/>
  <c r="BA67" i="50"/>
  <c r="AZ67" i="50"/>
  <c r="AY67" i="50"/>
  <c r="AX67" i="50"/>
  <c r="AM67" i="50"/>
  <c r="AI67" i="50"/>
  <c r="AH67" i="50"/>
  <c r="AS67" i="50" s="1"/>
  <c r="AG67" i="50"/>
  <c r="AR67" i="50" s="1"/>
  <c r="L67" i="50"/>
  <c r="AL60" i="50"/>
  <c r="AK60" i="50"/>
  <c r="AJ60" i="50"/>
  <c r="BB60" i="50"/>
  <c r="AF60" i="50"/>
  <c r="AE60" i="50"/>
  <c r="AD60" i="50"/>
  <c r="AC60" i="50"/>
  <c r="AB60" i="50"/>
  <c r="AA60" i="50"/>
  <c r="Z60" i="50"/>
  <c r="Y60" i="50"/>
  <c r="Y63" i="50" s="1"/>
  <c r="V60" i="50"/>
  <c r="U60" i="50"/>
  <c r="T60" i="50"/>
  <c r="S60" i="50"/>
  <c r="R60" i="50"/>
  <c r="Q60" i="50"/>
  <c r="P60" i="50"/>
  <c r="O60" i="50"/>
  <c r="N60" i="50"/>
  <c r="M60" i="50"/>
  <c r="K60" i="50"/>
  <c r="J60" i="50"/>
  <c r="I60" i="50"/>
  <c r="H60" i="50"/>
  <c r="G60" i="50"/>
  <c r="F60" i="50"/>
  <c r="E60" i="50"/>
  <c r="D60" i="50"/>
  <c r="BC59" i="50"/>
  <c r="BB59" i="50"/>
  <c r="BA59" i="50"/>
  <c r="AZ59" i="50"/>
  <c r="AY59" i="50"/>
  <c r="AX59" i="50"/>
  <c r="AM59" i="50"/>
  <c r="AI59" i="50"/>
  <c r="AH59" i="50"/>
  <c r="AG59" i="50"/>
  <c r="L59" i="50"/>
  <c r="BC58" i="50"/>
  <c r="BB58" i="50"/>
  <c r="BA58" i="50"/>
  <c r="AZ58" i="50"/>
  <c r="AY58" i="50"/>
  <c r="AX58" i="50"/>
  <c r="AM58" i="50"/>
  <c r="AI58" i="50"/>
  <c r="AH58" i="50"/>
  <c r="AG58" i="50"/>
  <c r="AG361" i="50" s="1"/>
  <c r="L58" i="50"/>
  <c r="L57" i="50"/>
  <c r="AL55" i="50"/>
  <c r="AK55" i="50"/>
  <c r="AK63" i="50"/>
  <c r="AK47" i="50"/>
  <c r="AJ55" i="50"/>
  <c r="AF55" i="50"/>
  <c r="AE55" i="50"/>
  <c r="AD55" i="50"/>
  <c r="AC55" i="50"/>
  <c r="AB55" i="50"/>
  <c r="AA55" i="50"/>
  <c r="Z55" i="50"/>
  <c r="Y55" i="50"/>
  <c r="Y47" i="50"/>
  <c r="V55" i="50"/>
  <c r="U55" i="50"/>
  <c r="T55" i="50"/>
  <c r="S55" i="50"/>
  <c r="S63" i="50"/>
  <c r="S47" i="50"/>
  <c r="R55" i="50"/>
  <c r="Q55" i="50"/>
  <c r="P55" i="50"/>
  <c r="O55" i="50"/>
  <c r="N55" i="50"/>
  <c r="M55" i="50"/>
  <c r="K55" i="50"/>
  <c r="J55" i="50"/>
  <c r="I55" i="50"/>
  <c r="H55" i="50"/>
  <c r="G55" i="50"/>
  <c r="F55" i="50"/>
  <c r="E55" i="50"/>
  <c r="D55" i="50"/>
  <c r="BC54" i="50"/>
  <c r="BB54" i="50"/>
  <c r="BA54" i="50"/>
  <c r="AZ54" i="50"/>
  <c r="AY54" i="50"/>
  <c r="AX54" i="50"/>
  <c r="AM54" i="50"/>
  <c r="AI54" i="50"/>
  <c r="AH54" i="50"/>
  <c r="AG54" i="50"/>
  <c r="L54" i="50"/>
  <c r="BC53" i="50"/>
  <c r="BB53" i="50"/>
  <c r="BA53" i="50"/>
  <c r="AZ53" i="50"/>
  <c r="AY53" i="50"/>
  <c r="AX53" i="50"/>
  <c r="AM53" i="50"/>
  <c r="AI53" i="50"/>
  <c r="AH53" i="50"/>
  <c r="AG53" i="50"/>
  <c r="L53" i="50"/>
  <c r="BC52" i="50"/>
  <c r="BB52" i="50"/>
  <c r="BA52" i="50"/>
  <c r="AZ52" i="50"/>
  <c r="AY52" i="50"/>
  <c r="AX52" i="50"/>
  <c r="AM52" i="50"/>
  <c r="AI52" i="50"/>
  <c r="AH52" i="50"/>
  <c r="AG52" i="50"/>
  <c r="L52" i="50"/>
  <c r="BC51" i="50"/>
  <c r="BB51" i="50"/>
  <c r="BB360" i="50"/>
  <c r="BA51" i="50"/>
  <c r="BA360" i="50" s="1"/>
  <c r="AZ51" i="50"/>
  <c r="AZ360" i="50" s="1"/>
  <c r="AY51" i="50"/>
  <c r="AX51" i="50"/>
  <c r="AX360" i="50"/>
  <c r="AV360" i="50"/>
  <c r="AU360" i="50"/>
  <c r="AS360" i="50"/>
  <c r="AR360" i="50"/>
  <c r="AQ360" i="50"/>
  <c r="AM51" i="50"/>
  <c r="AI51" i="50"/>
  <c r="AI360" i="50"/>
  <c r="AH51" i="50"/>
  <c r="AH360" i="50"/>
  <c r="AG51" i="50"/>
  <c r="AG360" i="50"/>
  <c r="L51" i="50"/>
  <c r="BC50" i="50"/>
  <c r="BB50" i="50"/>
  <c r="BA50" i="50"/>
  <c r="AZ50" i="50"/>
  <c r="AY50" i="50"/>
  <c r="AX50" i="50"/>
  <c r="AM50" i="50"/>
  <c r="AI50" i="50"/>
  <c r="AH50" i="50"/>
  <c r="AG50" i="50"/>
  <c r="L50" i="50"/>
  <c r="BC49" i="50"/>
  <c r="BB49" i="50"/>
  <c r="BA49" i="50"/>
  <c r="AZ49" i="50"/>
  <c r="AY49" i="50"/>
  <c r="AX49" i="50"/>
  <c r="AM49" i="50"/>
  <c r="AI49" i="50"/>
  <c r="AH49" i="50"/>
  <c r="AG49" i="50"/>
  <c r="L49" i="50"/>
  <c r="BC46" i="50"/>
  <c r="BB46" i="50"/>
  <c r="BA46" i="50"/>
  <c r="AZ46" i="50"/>
  <c r="AY46" i="50"/>
  <c r="AX46" i="50"/>
  <c r="AM46" i="50"/>
  <c r="AI46" i="50"/>
  <c r="AH46" i="50"/>
  <c r="AG46" i="50"/>
  <c r="L46" i="50"/>
  <c r="AL39" i="50"/>
  <c r="AK39" i="50"/>
  <c r="AJ39" i="50"/>
  <c r="AF39" i="50"/>
  <c r="AE39" i="50"/>
  <c r="AD39" i="50"/>
  <c r="AC39" i="50"/>
  <c r="AB39" i="50"/>
  <c r="AA39" i="50"/>
  <c r="Z39" i="50"/>
  <c r="Y39" i="50"/>
  <c r="V39" i="50"/>
  <c r="U39" i="50"/>
  <c r="T39" i="50"/>
  <c r="S39" i="50"/>
  <c r="R39" i="50"/>
  <c r="Q39" i="50"/>
  <c r="P39" i="50"/>
  <c r="O39" i="50"/>
  <c r="N39" i="50"/>
  <c r="M39" i="50"/>
  <c r="AG39" i="50"/>
  <c r="K39" i="50"/>
  <c r="J39" i="50"/>
  <c r="I39" i="50"/>
  <c r="H39" i="50"/>
  <c r="G39" i="50"/>
  <c r="F39" i="50"/>
  <c r="E39" i="50"/>
  <c r="D39" i="50"/>
  <c r="BC38" i="50"/>
  <c r="BB38" i="50"/>
  <c r="BA38" i="50"/>
  <c r="AZ38" i="50"/>
  <c r="AY38" i="50"/>
  <c r="AX38" i="50"/>
  <c r="AM38" i="50"/>
  <c r="AI38" i="50"/>
  <c r="AH38" i="50"/>
  <c r="AG38" i="50"/>
  <c r="L38" i="50"/>
  <c r="BC37" i="50"/>
  <c r="BB37" i="50"/>
  <c r="BA37" i="50"/>
  <c r="AZ37" i="50"/>
  <c r="AY37" i="50"/>
  <c r="AX37" i="50"/>
  <c r="AM37" i="50"/>
  <c r="AI37" i="50"/>
  <c r="AH37" i="50"/>
  <c r="AG37" i="50"/>
  <c r="L37" i="50"/>
  <c r="BC36" i="50"/>
  <c r="BB36" i="50"/>
  <c r="BA36" i="50"/>
  <c r="AZ36" i="50"/>
  <c r="AY36" i="50"/>
  <c r="AX36" i="50"/>
  <c r="AM36" i="50"/>
  <c r="AI36" i="50"/>
  <c r="AH36" i="50"/>
  <c r="AG36" i="50"/>
  <c r="L36" i="50"/>
  <c r="BC35" i="50"/>
  <c r="BB35" i="50"/>
  <c r="BA35" i="50"/>
  <c r="AZ35" i="50"/>
  <c r="AY35" i="50"/>
  <c r="AX35" i="50"/>
  <c r="AM35" i="50"/>
  <c r="AN35" i="50" s="1"/>
  <c r="AI35" i="50"/>
  <c r="AH35" i="50"/>
  <c r="L35" i="50"/>
  <c r="BC34" i="50"/>
  <c r="BB34" i="50"/>
  <c r="BA34" i="50"/>
  <c r="AZ34" i="50"/>
  <c r="AY34" i="50"/>
  <c r="AX34" i="50"/>
  <c r="AM34" i="50"/>
  <c r="AI34" i="50"/>
  <c r="AH34" i="50"/>
  <c r="AG34" i="50"/>
  <c r="L34" i="50"/>
  <c r="BC33" i="50"/>
  <c r="BB33" i="50"/>
  <c r="BA33" i="50"/>
  <c r="AZ33" i="50"/>
  <c r="AY33" i="50"/>
  <c r="AX33" i="50"/>
  <c r="AP39" i="50"/>
  <c r="AM33" i="50"/>
  <c r="AI33" i="50"/>
  <c r="AH33" i="50"/>
  <c r="AG33" i="50"/>
  <c r="L33" i="50"/>
  <c r="AL30" i="50"/>
  <c r="AK30" i="50"/>
  <c r="AJ30" i="50"/>
  <c r="AF30" i="50"/>
  <c r="AE30" i="50"/>
  <c r="AD30" i="50"/>
  <c r="AC30" i="50"/>
  <c r="AB30" i="50"/>
  <c r="AA30" i="50"/>
  <c r="Z30" i="50"/>
  <c r="Y30" i="50"/>
  <c r="V30" i="50"/>
  <c r="U30" i="50"/>
  <c r="T30" i="50"/>
  <c r="S30" i="50"/>
  <c r="R30" i="50"/>
  <c r="Q30" i="50"/>
  <c r="P30" i="50"/>
  <c r="O30" i="50"/>
  <c r="N30" i="50"/>
  <c r="M30" i="50"/>
  <c r="K30" i="50"/>
  <c r="J30" i="50"/>
  <c r="I30" i="50"/>
  <c r="H30" i="50"/>
  <c r="G30" i="50"/>
  <c r="F30" i="50"/>
  <c r="E30" i="50"/>
  <c r="D30" i="50"/>
  <c r="BC29" i="50"/>
  <c r="BB29" i="50"/>
  <c r="BA29" i="50"/>
  <c r="AZ29" i="50"/>
  <c r="AY29" i="50"/>
  <c r="AX29" i="50"/>
  <c r="AM29" i="50"/>
  <c r="AI29" i="50"/>
  <c r="AH29" i="50"/>
  <c r="AS29" i="50" s="1"/>
  <c r="AG29" i="50"/>
  <c r="AR29" i="50" s="1"/>
  <c r="L29" i="50"/>
  <c r="BC28" i="50"/>
  <c r="BB28" i="50"/>
  <c r="BA28" i="50"/>
  <c r="AZ28" i="50"/>
  <c r="AY28" i="50"/>
  <c r="AX28" i="50"/>
  <c r="AM28" i="50"/>
  <c r="AI28" i="50"/>
  <c r="AH28" i="50"/>
  <c r="AS28" i="50" s="1"/>
  <c r="AG28" i="50"/>
  <c r="AR28" i="50" s="1"/>
  <c r="L28" i="50"/>
  <c r="BC27" i="50"/>
  <c r="BB27" i="50"/>
  <c r="BA27" i="50"/>
  <c r="AZ27" i="50"/>
  <c r="AY27" i="50"/>
  <c r="AX27" i="50"/>
  <c r="AM27" i="50"/>
  <c r="AI27" i="50"/>
  <c r="AH27" i="50"/>
  <c r="AS27" i="50" s="1"/>
  <c r="AG27" i="50"/>
  <c r="AR27" i="50" s="1"/>
  <c r="L27" i="50"/>
  <c r="BC26" i="50"/>
  <c r="BB26" i="50"/>
  <c r="BA26" i="50"/>
  <c r="AZ26" i="50"/>
  <c r="AY26" i="50"/>
  <c r="AX26" i="50"/>
  <c r="AM26" i="50"/>
  <c r="AI26" i="50"/>
  <c r="AH26" i="50"/>
  <c r="AS26" i="50" s="1"/>
  <c r="AG26" i="50"/>
  <c r="AR26" i="50" s="1"/>
  <c r="L26" i="50"/>
  <c r="AL23" i="50"/>
  <c r="AK23" i="50"/>
  <c r="AJ23" i="50"/>
  <c r="AF23" i="50"/>
  <c r="AE23" i="50"/>
  <c r="AD23" i="50"/>
  <c r="AC23" i="50"/>
  <c r="AB23" i="50"/>
  <c r="AA23" i="50"/>
  <c r="Z23" i="50"/>
  <c r="Y23" i="50"/>
  <c r="V23" i="50"/>
  <c r="U23" i="50"/>
  <c r="T23" i="50"/>
  <c r="S23" i="50"/>
  <c r="R23" i="50"/>
  <c r="Q23" i="50"/>
  <c r="P23" i="50"/>
  <c r="O23" i="50"/>
  <c r="N23" i="50"/>
  <c r="M23" i="50"/>
  <c r="K23" i="50"/>
  <c r="J23" i="50"/>
  <c r="I23" i="50"/>
  <c r="H23" i="50"/>
  <c r="G23" i="50"/>
  <c r="F23" i="50"/>
  <c r="E23" i="50"/>
  <c r="D23" i="50"/>
  <c r="BC22" i="50"/>
  <c r="BB22" i="50"/>
  <c r="BA22" i="50"/>
  <c r="AZ22" i="50"/>
  <c r="AY22" i="50"/>
  <c r="AX22" i="50"/>
  <c r="AM22" i="50"/>
  <c r="AI22" i="50"/>
  <c r="AH22" i="50"/>
  <c r="AS22" i="50" s="1"/>
  <c r="AG22" i="50"/>
  <c r="AR22" i="50" s="1"/>
  <c r="L22" i="50"/>
  <c r="BC21" i="50"/>
  <c r="BB21" i="50"/>
  <c r="BA21" i="50"/>
  <c r="AZ21" i="50"/>
  <c r="AY21" i="50"/>
  <c r="AX21" i="50"/>
  <c r="AM21" i="50"/>
  <c r="AI21" i="50"/>
  <c r="AH21" i="50"/>
  <c r="AS21" i="50" s="1"/>
  <c r="AG21" i="50"/>
  <c r="AR21" i="50" s="1"/>
  <c r="L21" i="50"/>
  <c r="BC20" i="50"/>
  <c r="BB20" i="50"/>
  <c r="BA20" i="50"/>
  <c r="AZ20" i="50"/>
  <c r="AY20" i="50"/>
  <c r="AX20" i="50"/>
  <c r="AM20" i="50"/>
  <c r="AI20" i="50"/>
  <c r="AH20" i="50"/>
  <c r="AS20" i="50" s="1"/>
  <c r="AG20" i="50"/>
  <c r="AR20" i="50" s="1"/>
  <c r="L20" i="50"/>
  <c r="AL17" i="50"/>
  <c r="AL11" i="50" s="1"/>
  <c r="AK17" i="50"/>
  <c r="AJ17" i="50"/>
  <c r="AF17" i="50"/>
  <c r="AF42" i="50" s="1"/>
  <c r="AD17" i="50"/>
  <c r="AC17" i="50"/>
  <c r="AC11" i="50" s="1"/>
  <c r="AB17" i="50"/>
  <c r="AA17" i="50"/>
  <c r="AA11" i="50" s="1"/>
  <c r="Z17" i="50"/>
  <c r="Y17" i="50"/>
  <c r="V17" i="50"/>
  <c r="U17" i="50"/>
  <c r="U11" i="50" s="1"/>
  <c r="T17" i="50"/>
  <c r="T11" i="50" s="1"/>
  <c r="S17" i="50"/>
  <c r="R17" i="50"/>
  <c r="R11" i="50"/>
  <c r="Q17" i="50"/>
  <c r="Q42" i="50" s="1"/>
  <c r="P17" i="50"/>
  <c r="O17" i="50"/>
  <c r="O11" i="50" s="1"/>
  <c r="N17" i="50"/>
  <c r="M17" i="50"/>
  <c r="M11" i="50" s="1"/>
  <c r="K17" i="50"/>
  <c r="J17" i="50"/>
  <c r="I17" i="50"/>
  <c r="I11" i="50" s="1"/>
  <c r="H17" i="50"/>
  <c r="G17" i="50"/>
  <c r="F17" i="50"/>
  <c r="E17" i="50"/>
  <c r="E11" i="50" s="1"/>
  <c r="D17" i="50"/>
  <c r="D11" i="50" s="1"/>
  <c r="BC16" i="50"/>
  <c r="BB16" i="50"/>
  <c r="BA16" i="50"/>
  <c r="AZ16" i="50"/>
  <c r="AY16" i="50"/>
  <c r="AX16" i="50"/>
  <c r="AM16" i="50"/>
  <c r="AI16" i="50"/>
  <c r="AT16" i="50" s="1"/>
  <c r="AH16" i="50"/>
  <c r="AS16" i="50" s="1"/>
  <c r="AG16" i="50"/>
  <c r="AR16" i="50" s="1"/>
  <c r="L16" i="50"/>
  <c r="BC15" i="50"/>
  <c r="BB15" i="50"/>
  <c r="BA15" i="50"/>
  <c r="AZ15" i="50"/>
  <c r="AY15" i="50"/>
  <c r="AX15" i="50"/>
  <c r="AM15" i="50"/>
  <c r="AI15" i="50"/>
  <c r="AH15" i="50"/>
  <c r="AS15" i="50" s="1"/>
  <c r="AG15" i="50"/>
  <c r="AR15" i="50" s="1"/>
  <c r="BC14" i="50"/>
  <c r="BB14" i="50"/>
  <c r="BA14" i="50"/>
  <c r="AZ14" i="50"/>
  <c r="AY14" i="50"/>
  <c r="AX14" i="50"/>
  <c r="AM14" i="50"/>
  <c r="AI14" i="50"/>
  <c r="AH14" i="50"/>
  <c r="AS14" i="50" s="1"/>
  <c r="AG14" i="50"/>
  <c r="AR14" i="50" s="1"/>
  <c r="L14" i="50"/>
  <c r="BC13" i="50"/>
  <c r="BB13" i="50"/>
  <c r="BA13" i="50"/>
  <c r="AZ13" i="50"/>
  <c r="AY13" i="50"/>
  <c r="AX13" i="50"/>
  <c r="AM13" i="50"/>
  <c r="AI13" i="50"/>
  <c r="AH13" i="50"/>
  <c r="AS13" i="50" s="1"/>
  <c r="AG13" i="50"/>
  <c r="AR13" i="50" s="1"/>
  <c r="L13" i="50"/>
  <c r="AJ11" i="50"/>
  <c r="AF11" i="50"/>
  <c r="AE11" i="50"/>
  <c r="AD11" i="50"/>
  <c r="Z11" i="50"/>
  <c r="Y11" i="50"/>
  <c r="S11" i="50"/>
  <c r="Q11" i="50"/>
  <c r="P11" i="50"/>
  <c r="K11" i="50"/>
  <c r="H11" i="50"/>
  <c r="G11" i="50"/>
  <c r="AN123" i="51"/>
  <c r="L382" i="51"/>
  <c r="AN270" i="51"/>
  <c r="AL314" i="51"/>
  <c r="AJ206" i="51"/>
  <c r="BB204" i="51"/>
  <c r="AN198" i="51"/>
  <c r="AN188" i="51"/>
  <c r="AV188" i="51" s="1"/>
  <c r="AM185" i="51"/>
  <c r="BB185" i="51"/>
  <c r="AN174" i="51"/>
  <c r="AV174" i="51" s="1"/>
  <c r="AN172" i="51"/>
  <c r="AV172" i="51" s="1"/>
  <c r="AM176" i="51"/>
  <c r="AN124" i="51"/>
  <c r="AL63" i="51"/>
  <c r="AL47" i="51" s="1"/>
  <c r="AI360" i="51"/>
  <c r="AS360" i="51"/>
  <c r="AG283" i="51"/>
  <c r="BA271" i="51"/>
  <c r="BB265" i="51"/>
  <c r="AI265" i="51"/>
  <c r="AG254" i="51"/>
  <c r="G240" i="51"/>
  <c r="K240" i="51"/>
  <c r="P240" i="51"/>
  <c r="T240" i="51"/>
  <c r="BA238" i="51"/>
  <c r="AZ232" i="51"/>
  <c r="BA204" i="51"/>
  <c r="AH204" i="51"/>
  <c r="AI204" i="51"/>
  <c r="N206" i="51"/>
  <c r="R206" i="51"/>
  <c r="V206" i="51"/>
  <c r="AB206" i="51"/>
  <c r="AF206" i="51"/>
  <c r="AI200" i="51"/>
  <c r="BA200" i="51"/>
  <c r="M206" i="51"/>
  <c r="N193" i="51"/>
  <c r="R193" i="51"/>
  <c r="V193" i="51"/>
  <c r="AB193" i="51"/>
  <c r="AF193" i="51"/>
  <c r="AI185" i="51"/>
  <c r="AH176" i="51"/>
  <c r="AB178" i="51"/>
  <c r="AH115" i="51"/>
  <c r="AS115" i="51" s="1"/>
  <c r="BA115" i="51"/>
  <c r="Q61" i="51"/>
  <c r="Z56" i="51"/>
  <c r="AZ23" i="51"/>
  <c r="AN15" i="51"/>
  <c r="AV15" i="51" s="1"/>
  <c r="AN277" i="51"/>
  <c r="AN278" i="51"/>
  <c r="AN282" i="51"/>
  <c r="AN275" i="51"/>
  <c r="AN269" i="51"/>
  <c r="L271" i="51"/>
  <c r="D314" i="51"/>
  <c r="H314" i="51"/>
  <c r="AN263" i="51"/>
  <c r="AX265" i="51"/>
  <c r="AN259" i="51"/>
  <c r="AN257" i="51"/>
  <c r="AN260" i="51" s="1"/>
  <c r="AN258" i="51"/>
  <c r="L254" i="51"/>
  <c r="L266" i="51" s="1"/>
  <c r="AN253" i="51"/>
  <c r="AV253" i="51" s="1"/>
  <c r="AN251" i="51"/>
  <c r="AX238" i="51"/>
  <c r="AN237" i="51"/>
  <c r="AV237" i="51" s="1"/>
  <c r="AN225" i="51"/>
  <c r="AV225" i="51" s="1"/>
  <c r="AN231" i="51"/>
  <c r="AV231" i="51" s="1"/>
  <c r="D240" i="51"/>
  <c r="AN215" i="51"/>
  <c r="AV215" i="51" s="1"/>
  <c r="AN210" i="51"/>
  <c r="H206" i="51"/>
  <c r="AN197" i="51"/>
  <c r="AN199" i="51"/>
  <c r="G193" i="51"/>
  <c r="K193" i="51"/>
  <c r="AN187" i="51"/>
  <c r="AV187" i="51" s="1"/>
  <c r="AN173" i="51"/>
  <c r="AV173" i="51" s="1"/>
  <c r="J178" i="51"/>
  <c r="J329" i="51"/>
  <c r="AN168" i="51"/>
  <c r="AV168" i="51" s="1"/>
  <c r="AN149" i="51"/>
  <c r="AV149" i="51" s="1"/>
  <c r="AN152" i="51"/>
  <c r="AV152" i="51" s="1"/>
  <c r="AN154" i="51"/>
  <c r="AN130" i="51"/>
  <c r="AV130" i="51" s="1"/>
  <c r="AN131" i="51"/>
  <c r="AV131" i="51" s="1"/>
  <c r="AN113" i="51"/>
  <c r="AV113" i="51" s="1"/>
  <c r="AN107" i="51"/>
  <c r="AV107" i="51" s="1"/>
  <c r="AN105" i="51"/>
  <c r="AV105" i="51" s="1"/>
  <c r="AN109" i="51"/>
  <c r="AV109" i="51" s="1"/>
  <c r="AN106" i="51"/>
  <c r="AV106" i="51" s="1"/>
  <c r="AN96" i="51"/>
  <c r="AV96" i="51" s="1"/>
  <c r="AN99" i="51"/>
  <c r="AV99" i="51" s="1"/>
  <c r="AN86" i="51"/>
  <c r="AV86" i="51" s="1"/>
  <c r="BC39" i="51"/>
  <c r="AN37" i="51"/>
  <c r="AV37" i="51" s="1"/>
  <c r="AM254" i="50"/>
  <c r="AN175" i="50"/>
  <c r="AN94" i="50"/>
  <c r="AV94" i="50" s="1"/>
  <c r="BB88" i="50"/>
  <c r="AM60" i="50"/>
  <c r="AG283" i="50"/>
  <c r="AY271" i="50"/>
  <c r="AY265" i="50"/>
  <c r="G240" i="50"/>
  <c r="P240" i="50"/>
  <c r="Z240" i="50"/>
  <c r="AL240" i="50"/>
  <c r="AX238" i="50"/>
  <c r="AG238" i="50"/>
  <c r="AZ238" i="50"/>
  <c r="K240" i="50"/>
  <c r="T240" i="50"/>
  <c r="AD240" i="50"/>
  <c r="AY238" i="50"/>
  <c r="AG240" i="50"/>
  <c r="H240" i="50"/>
  <c r="Q240" i="50"/>
  <c r="U240" i="50"/>
  <c r="AF240" i="50"/>
  <c r="BB238" i="50"/>
  <c r="AI204" i="50"/>
  <c r="P78" i="50"/>
  <c r="T78" i="50"/>
  <c r="L283" i="50"/>
  <c r="AN278" i="50"/>
  <c r="AN258" i="50"/>
  <c r="AV258" i="50" s="1"/>
  <c r="AN202" i="50"/>
  <c r="F295" i="50"/>
  <c r="BC176" i="50"/>
  <c r="BC368" i="50"/>
  <c r="AN16" i="51"/>
  <c r="AV16" i="51" s="1"/>
  <c r="AN22" i="51"/>
  <c r="AV22" i="51" s="1"/>
  <c r="AN27" i="51"/>
  <c r="AV27" i="51" s="1"/>
  <c r="AN26" i="51"/>
  <c r="AV26" i="51" s="1"/>
  <c r="AN33" i="51"/>
  <c r="AV33" i="51" s="1"/>
  <c r="AN38" i="51"/>
  <c r="AV38" i="51" s="1"/>
  <c r="AN36" i="51"/>
  <c r="AV36" i="51" s="1"/>
  <c r="AN49" i="51"/>
  <c r="AV49" i="51" s="1"/>
  <c r="AN53" i="51"/>
  <c r="H47" i="51"/>
  <c r="AN50" i="51"/>
  <c r="E63" i="51"/>
  <c r="E350" i="51"/>
  <c r="I63" i="51"/>
  <c r="I350" i="51"/>
  <c r="AN59" i="51"/>
  <c r="AV59" i="51" s="1"/>
  <c r="AN67" i="51"/>
  <c r="AV67" i="51" s="1"/>
  <c r="AN83" i="51"/>
  <c r="AV83" i="51" s="1"/>
  <c r="AN87" i="51"/>
  <c r="AV87" i="51" s="1"/>
  <c r="E78" i="51"/>
  <c r="I78" i="51"/>
  <c r="AN82" i="51"/>
  <c r="AV82" i="51" s="1"/>
  <c r="AN94" i="51"/>
  <c r="AV94" i="51" s="1"/>
  <c r="AN98" i="51"/>
  <c r="AV98" i="51" s="1"/>
  <c r="AN93" i="51"/>
  <c r="AV93" i="51" s="1"/>
  <c r="AN97" i="51"/>
  <c r="AV97" i="51" s="1"/>
  <c r="J350" i="51"/>
  <c r="J47" i="51"/>
  <c r="J61" i="51"/>
  <c r="AC350" i="51"/>
  <c r="AC47" i="51"/>
  <c r="U350" i="51"/>
  <c r="U56" i="51"/>
  <c r="U61" i="51"/>
  <c r="U47" i="51"/>
  <c r="AA350" i="51"/>
  <c r="AA56" i="51"/>
  <c r="AA47" i="51"/>
  <c r="AK350" i="51"/>
  <c r="AK47" i="51"/>
  <c r="AB47" i="51"/>
  <c r="M11" i="51"/>
  <c r="AE11" i="51"/>
  <c r="AG314" i="51"/>
  <c r="AG23" i="51"/>
  <c r="AR23" i="51" s="1"/>
  <c r="AI30" i="51"/>
  <c r="AM30" i="51"/>
  <c r="BB30" i="51"/>
  <c r="L39" i="51"/>
  <c r="AH39" i="51"/>
  <c r="AS39" i="51" s="1"/>
  <c r="E42" i="51"/>
  <c r="I42" i="51"/>
  <c r="I376" i="51"/>
  <c r="M42" i="51"/>
  <c r="M376" i="51" s="1"/>
  <c r="Q42" i="51"/>
  <c r="Q376" i="51"/>
  <c r="U42" i="51"/>
  <c r="U376" i="51" s="1"/>
  <c r="AA42" i="51"/>
  <c r="AA376" i="51"/>
  <c r="AE42" i="51"/>
  <c r="AE376" i="51" s="1"/>
  <c r="AN51" i="51"/>
  <c r="AK56" i="51"/>
  <c r="AC61" i="51"/>
  <c r="AG60" i="51"/>
  <c r="AK61" i="51"/>
  <c r="AX60" i="51"/>
  <c r="AA61" i="51"/>
  <c r="O63" i="51"/>
  <c r="O61" i="51" s="1"/>
  <c r="AN14" i="51"/>
  <c r="AV14" i="51" s="1"/>
  <c r="L17" i="51"/>
  <c r="AY30" i="51"/>
  <c r="BC30" i="51"/>
  <c r="BA39" i="51"/>
  <c r="F42" i="51"/>
  <c r="F31" i="51"/>
  <c r="J42" i="51"/>
  <c r="J31" i="51" s="1"/>
  <c r="N42" i="51"/>
  <c r="R42" i="51"/>
  <c r="V42" i="51"/>
  <c r="V31" i="51" s="1"/>
  <c r="AB42" i="51"/>
  <c r="AF42" i="51"/>
  <c r="J56" i="51"/>
  <c r="AY55" i="51"/>
  <c r="D63" i="51"/>
  <c r="D61" i="51" s="1"/>
  <c r="BC60" i="51"/>
  <c r="L60" i="51"/>
  <c r="P350" i="51"/>
  <c r="Z350" i="51"/>
  <c r="AH60" i="51"/>
  <c r="AZ60" i="51"/>
  <c r="P61" i="51"/>
  <c r="F63" i="51"/>
  <c r="F56" i="51" s="1"/>
  <c r="K63" i="51"/>
  <c r="K56" i="51"/>
  <c r="Q350" i="51"/>
  <c r="AZ77" i="51"/>
  <c r="AM17" i="51"/>
  <c r="AU17" i="51" s="1"/>
  <c r="AX17" i="51"/>
  <c r="BB17" i="51"/>
  <c r="AI23" i="51"/>
  <c r="AG30" i="51"/>
  <c r="AR30" i="51" s="1"/>
  <c r="AZ30" i="51"/>
  <c r="AX39" i="51"/>
  <c r="K42" i="51"/>
  <c r="K376" i="51"/>
  <c r="O42" i="51"/>
  <c r="O40" i="51" s="1"/>
  <c r="AK42" i="51"/>
  <c r="AZ55" i="51"/>
  <c r="P56" i="51"/>
  <c r="AC56" i="51"/>
  <c r="AN58" i="51"/>
  <c r="AV58" i="51" s="1"/>
  <c r="AY60" i="51"/>
  <c r="AI60" i="51"/>
  <c r="AM60" i="51"/>
  <c r="AU60" i="51" s="1"/>
  <c r="BA60" i="51"/>
  <c r="M63" i="51"/>
  <c r="R63" i="51"/>
  <c r="Y63" i="51"/>
  <c r="Y56" i="51" s="1"/>
  <c r="AE63" i="51"/>
  <c r="BB77" i="51"/>
  <c r="S78" i="51"/>
  <c r="Y78" i="51"/>
  <c r="D11" i="51"/>
  <c r="AN13" i="51"/>
  <c r="AV13" i="51" s="1"/>
  <c r="L315" i="51"/>
  <c r="L30" i="51"/>
  <c r="AN30" i="51" s="1"/>
  <c r="AV30" i="51" s="1"/>
  <c r="AH30" i="51"/>
  <c r="AS30" i="51" s="1"/>
  <c r="BA30" i="51"/>
  <c r="D42" i="51"/>
  <c r="D376" i="51"/>
  <c r="H42" i="51"/>
  <c r="H18" i="51" s="1"/>
  <c r="P42" i="51"/>
  <c r="P18" i="51"/>
  <c r="Z42" i="51"/>
  <c r="Z376" i="51"/>
  <c r="AD42" i="51"/>
  <c r="AD18" i="51" s="1"/>
  <c r="AL42" i="51"/>
  <c r="AL18" i="51"/>
  <c r="AG320" i="51"/>
  <c r="AN46" i="51"/>
  <c r="AV46" i="51" s="1"/>
  <c r="Q56" i="51"/>
  <c r="BB60" i="51"/>
  <c r="M61" i="51"/>
  <c r="Z61" i="51"/>
  <c r="AE61" i="51"/>
  <c r="N63" i="51"/>
  <c r="N56" i="51"/>
  <c r="AF63" i="51"/>
  <c r="AG365" i="51"/>
  <c r="AG298" i="51"/>
  <c r="AN81" i="51"/>
  <c r="AT365" i="51"/>
  <c r="AT298" i="51"/>
  <c r="AY365" i="51"/>
  <c r="AY298" i="51"/>
  <c r="AI365" i="51"/>
  <c r="AI298" i="51"/>
  <c r="AI296" i="51"/>
  <c r="AI369" i="51"/>
  <c r="AR365" i="51"/>
  <c r="AR298" i="51"/>
  <c r="BA365" i="51"/>
  <c r="BA298" i="51"/>
  <c r="E366" i="51"/>
  <c r="E357" i="51"/>
  <c r="E348" i="51"/>
  <c r="I366" i="51"/>
  <c r="I357" i="51"/>
  <c r="I348" i="51"/>
  <c r="AM88" i="51"/>
  <c r="AU88" i="51" s="1"/>
  <c r="AX88" i="51"/>
  <c r="BB88" i="51"/>
  <c r="AR381" i="51"/>
  <c r="AR383" i="51" s="1"/>
  <c r="BA381" i="51"/>
  <c r="BA297" i="51"/>
  <c r="AI100" i="51"/>
  <c r="AM100" i="51"/>
  <c r="AU100" i="51" s="1"/>
  <c r="BB100" i="51"/>
  <c r="E102" i="51"/>
  <c r="E127" i="51"/>
  <c r="I102" i="51"/>
  <c r="I127" i="51" s="1"/>
  <c r="D361" i="51"/>
  <c r="H361" i="51"/>
  <c r="L110" i="51"/>
  <c r="P361" i="51"/>
  <c r="T361" i="51"/>
  <c r="Z361" i="51"/>
  <c r="AD361" i="51"/>
  <c r="AL361" i="51"/>
  <c r="AI115" i="51"/>
  <c r="AM115" i="51"/>
  <c r="AU115" i="51" s="1"/>
  <c r="AX115" i="51"/>
  <c r="BB115" i="51"/>
  <c r="M119" i="51"/>
  <c r="AE119" i="51"/>
  <c r="E383" i="51"/>
  <c r="I383" i="51"/>
  <c r="M383" i="51"/>
  <c r="Q383" i="51"/>
  <c r="U383" i="51"/>
  <c r="AA383" i="51"/>
  <c r="AE383" i="51"/>
  <c r="AI125" i="51"/>
  <c r="AM125" i="51"/>
  <c r="AX125" i="51"/>
  <c r="F347" i="51"/>
  <c r="F302" i="51"/>
  <c r="J302" i="51"/>
  <c r="AJ347" i="51"/>
  <c r="L367" i="51"/>
  <c r="AM367" i="51"/>
  <c r="AS367" i="51"/>
  <c r="BB368" i="51"/>
  <c r="BB367" i="51"/>
  <c r="L156" i="51"/>
  <c r="AN167" i="51"/>
  <c r="AV167" i="51" s="1"/>
  <c r="D295" i="51"/>
  <c r="D178" i="51"/>
  <c r="H295" i="51"/>
  <c r="H178" i="51"/>
  <c r="L170" i="51"/>
  <c r="P295" i="51"/>
  <c r="P178" i="51"/>
  <c r="T295" i="51"/>
  <c r="T178" i="51"/>
  <c r="Z295" i="51"/>
  <c r="Z178" i="51"/>
  <c r="AD295" i="51"/>
  <c r="AD178" i="51"/>
  <c r="AS295" i="51"/>
  <c r="BA170" i="51"/>
  <c r="J208" i="51"/>
  <c r="J212" i="51"/>
  <c r="J217" i="51"/>
  <c r="AB329" i="51"/>
  <c r="E193" i="51"/>
  <c r="L193" i="51" s="1"/>
  <c r="BC185" i="51"/>
  <c r="L298" i="51"/>
  <c r="AM365" i="51"/>
  <c r="AM298" i="51"/>
  <c r="AS365" i="51"/>
  <c r="AS298" i="51"/>
  <c r="BB365" i="51"/>
  <c r="BB298" i="51"/>
  <c r="BB296" i="51"/>
  <c r="BB369" i="51" s="1"/>
  <c r="F366" i="51"/>
  <c r="F348" i="51"/>
  <c r="F357" i="51"/>
  <c r="J366" i="51"/>
  <c r="N366" i="51"/>
  <c r="R366" i="51"/>
  <c r="V366" i="51"/>
  <c r="AB366" i="51"/>
  <c r="AF366" i="51"/>
  <c r="AJ366" i="51"/>
  <c r="AS381" i="51"/>
  <c r="BB381" i="51"/>
  <c r="AY100" i="51"/>
  <c r="F102" i="51"/>
  <c r="F127" i="51"/>
  <c r="J102" i="51"/>
  <c r="AJ102" i="51"/>
  <c r="E361" i="51"/>
  <c r="I361" i="51"/>
  <c r="M361" i="51"/>
  <c r="Q361" i="51"/>
  <c r="U361" i="51"/>
  <c r="AA361" i="51"/>
  <c r="AE361" i="51"/>
  <c r="AM110" i="51"/>
  <c r="AU110" i="51" s="1"/>
  <c r="AX110" i="51"/>
  <c r="AY115" i="51"/>
  <c r="BC115" i="51"/>
  <c r="F383" i="51"/>
  <c r="J383" i="51"/>
  <c r="N383" i="51"/>
  <c r="R383" i="51"/>
  <c r="V383" i="51"/>
  <c r="AB383" i="51"/>
  <c r="AF383" i="51"/>
  <c r="AJ383" i="51"/>
  <c r="AY125" i="51"/>
  <c r="G302" i="51"/>
  <c r="K347" i="51"/>
  <c r="K302" i="51"/>
  <c r="S347" i="51"/>
  <c r="Y347" i="51"/>
  <c r="AK347" i="51"/>
  <c r="AN141" i="51"/>
  <c r="AT367" i="51"/>
  <c r="AY367" i="51"/>
  <c r="BC367" i="51"/>
  <c r="AN165" i="51"/>
  <c r="AV165" i="51" s="1"/>
  <c r="E295" i="51"/>
  <c r="E178" i="51"/>
  <c r="I178" i="51"/>
  <c r="Q329" i="51"/>
  <c r="Q208" i="51"/>
  <c r="Q212" i="51"/>
  <c r="Q217" i="51" s="1"/>
  <c r="U329" i="51"/>
  <c r="U208" i="51"/>
  <c r="U212" i="51"/>
  <c r="U217" i="51" s="1"/>
  <c r="AA329" i="51"/>
  <c r="AT295" i="51"/>
  <c r="M368" i="51"/>
  <c r="M296" i="51"/>
  <c r="M369" i="51"/>
  <c r="AG176" i="51"/>
  <c r="AY176" i="51"/>
  <c r="AY296" i="51"/>
  <c r="AY369" i="51" s="1"/>
  <c r="AR296" i="51"/>
  <c r="AR369" i="51" s="1"/>
  <c r="Q368" i="51"/>
  <c r="Q296" i="51"/>
  <c r="Q369" i="51"/>
  <c r="U368" i="51"/>
  <c r="U296" i="51"/>
  <c r="U369" i="51" s="1"/>
  <c r="AA368" i="51"/>
  <c r="AA296" i="51"/>
  <c r="AA369" i="51" s="1"/>
  <c r="AE368" i="51"/>
  <c r="AE296" i="51"/>
  <c r="AE369" i="51"/>
  <c r="AT296" i="51"/>
  <c r="AT369" i="51" s="1"/>
  <c r="BA176" i="51"/>
  <c r="BA296" i="51" s="1"/>
  <c r="BA369" i="51" s="1"/>
  <c r="N178" i="51"/>
  <c r="AF178" i="51"/>
  <c r="AZ185" i="51"/>
  <c r="AH206" i="51"/>
  <c r="AZ206" i="51"/>
  <c r="K366" i="51"/>
  <c r="K357" i="51"/>
  <c r="K348" i="51"/>
  <c r="O366" i="51"/>
  <c r="S366" i="51"/>
  <c r="S357" i="51"/>
  <c r="S348" i="51"/>
  <c r="Y366" i="51"/>
  <c r="Y357" i="51"/>
  <c r="Y348" i="51"/>
  <c r="AC366" i="51"/>
  <c r="AK366" i="51"/>
  <c r="AK357" i="51"/>
  <c r="AK348" i="51"/>
  <c r="AN91" i="51"/>
  <c r="AV91" i="51" s="1"/>
  <c r="AV381" i="51" s="1"/>
  <c r="AT381" i="51"/>
  <c r="AT297" i="51"/>
  <c r="AY381" i="51"/>
  <c r="AY297" i="51"/>
  <c r="BC381" i="51"/>
  <c r="AG100" i="51"/>
  <c r="K102" i="51"/>
  <c r="K127" i="51" s="1"/>
  <c r="S127" i="51"/>
  <c r="Y127" i="51"/>
  <c r="AK102" i="51"/>
  <c r="AK127" i="51" s="1"/>
  <c r="F361" i="51"/>
  <c r="J361" i="51"/>
  <c r="AJ361" i="51"/>
  <c r="AN114" i="51"/>
  <c r="AV114" i="51" s="1"/>
  <c r="AZ115" i="51"/>
  <c r="O119" i="51"/>
  <c r="G383" i="51"/>
  <c r="K383" i="51"/>
  <c r="O383" i="51"/>
  <c r="S383" i="51"/>
  <c r="Y383" i="51"/>
  <c r="AC383" i="51"/>
  <c r="AG125" i="51"/>
  <c r="AK383" i="51"/>
  <c r="AZ125" i="51"/>
  <c r="L134" i="51"/>
  <c r="L302" i="51" s="1"/>
  <c r="AD347" i="51"/>
  <c r="AL347" i="51"/>
  <c r="AH367" i="51"/>
  <c r="AH368" i="51"/>
  <c r="AZ367" i="51"/>
  <c r="AL295" i="51"/>
  <c r="AL178" i="51"/>
  <c r="E368" i="51"/>
  <c r="E296" i="51"/>
  <c r="E369" i="51" s="1"/>
  <c r="E370" i="51" s="1"/>
  <c r="I368" i="51"/>
  <c r="I296" i="51"/>
  <c r="I369" i="51"/>
  <c r="R178" i="51"/>
  <c r="AJ178" i="51"/>
  <c r="AJ329" i="51" s="1"/>
  <c r="AQ355" i="51"/>
  <c r="AU355" i="51"/>
  <c r="AZ355" i="51"/>
  <c r="BA191" i="51"/>
  <c r="BB191" i="51"/>
  <c r="AH365" i="51"/>
  <c r="AH296" i="51"/>
  <c r="AH369" i="51" s="1"/>
  <c r="AH298" i="51"/>
  <c r="AQ365" i="51"/>
  <c r="AU365" i="51"/>
  <c r="AU298" i="51"/>
  <c r="AZ365" i="51"/>
  <c r="AZ298" i="51"/>
  <c r="D366" i="51"/>
  <c r="H366" i="51"/>
  <c r="L88" i="51"/>
  <c r="P366" i="51"/>
  <c r="P357" i="51"/>
  <c r="P348" i="51"/>
  <c r="T366" i="51"/>
  <c r="T357" i="51"/>
  <c r="T348" i="51"/>
  <c r="Z366" i="51"/>
  <c r="Z357" i="51"/>
  <c r="Z348" i="51"/>
  <c r="AD366" i="51"/>
  <c r="AD357" i="51"/>
  <c r="AD348" i="51"/>
  <c r="AL366" i="51"/>
  <c r="AL357" i="51"/>
  <c r="AL348" i="51"/>
  <c r="AQ381" i="51"/>
  <c r="AU381" i="51"/>
  <c r="AZ381" i="51"/>
  <c r="AZ297" i="51"/>
  <c r="L100" i="51"/>
  <c r="AN100" i="51" s="1"/>
  <c r="AV100" i="51" s="1"/>
  <c r="D102" i="51"/>
  <c r="H102" i="51"/>
  <c r="P127" i="51"/>
  <c r="T127" i="51"/>
  <c r="Z127" i="51"/>
  <c r="AD127" i="51"/>
  <c r="AL102" i="51"/>
  <c r="AL127" i="51" s="1"/>
  <c r="G361" i="51"/>
  <c r="K361" i="51"/>
  <c r="O361" i="51"/>
  <c r="S361" i="51"/>
  <c r="Y361" i="51"/>
  <c r="AC361" i="51"/>
  <c r="AK361" i="51"/>
  <c r="AQ356" i="51"/>
  <c r="AN122" i="51"/>
  <c r="D383" i="51"/>
  <c r="H383" i="51"/>
  <c r="L125" i="51"/>
  <c r="P383" i="51"/>
  <c r="T383" i="51"/>
  <c r="Z383" i="51"/>
  <c r="AD383" i="51"/>
  <c r="AH125" i="51"/>
  <c r="AL383" i="51"/>
  <c r="BA125" i="51"/>
  <c r="E347" i="51"/>
  <c r="E302" i="51"/>
  <c r="I347" i="51"/>
  <c r="I302" i="51"/>
  <c r="AM134" i="51"/>
  <c r="AU134" i="51" s="1"/>
  <c r="AI368" i="51"/>
  <c r="AI367" i="51"/>
  <c r="AR367" i="51"/>
  <c r="AR368" i="51"/>
  <c r="AV367" i="51"/>
  <c r="BA367" i="51"/>
  <c r="AH170" i="51"/>
  <c r="AH295" i="51"/>
  <c r="AY170" i="51"/>
  <c r="AY295" i="51" s="1"/>
  <c r="F178" i="51"/>
  <c r="V178" i="51"/>
  <c r="AG185" i="51"/>
  <c r="M193" i="51"/>
  <c r="AY185" i="51"/>
  <c r="AE193" i="51"/>
  <c r="BA185" i="51"/>
  <c r="AX185" i="51"/>
  <c r="AH355" i="51"/>
  <c r="AX193" i="51"/>
  <c r="K295" i="51"/>
  <c r="O295" i="51"/>
  <c r="S295" i="51"/>
  <c r="Y295" i="51"/>
  <c r="AC295" i="51"/>
  <c r="AG170" i="51"/>
  <c r="AG295" i="51" s="1"/>
  <c r="AK295" i="51"/>
  <c r="AZ170" i="51"/>
  <c r="D368" i="51"/>
  <c r="D296" i="51"/>
  <c r="D369" i="51" s="1"/>
  <c r="H368" i="51"/>
  <c r="H296" i="51"/>
  <c r="H369" i="51" s="1"/>
  <c r="P368" i="51"/>
  <c r="P296" i="51"/>
  <c r="P369" i="51" s="1"/>
  <c r="T368" i="51"/>
  <c r="T296" i="51"/>
  <c r="T369" i="51"/>
  <c r="Z368" i="51"/>
  <c r="Z296" i="51"/>
  <c r="Z369" i="51"/>
  <c r="AD368" i="51"/>
  <c r="AD296" i="51"/>
  <c r="AD369" i="51" s="1"/>
  <c r="AL368" i="51"/>
  <c r="AL296" i="51"/>
  <c r="AL369" i="51" s="1"/>
  <c r="L185" i="51"/>
  <c r="AH185" i="51"/>
  <c r="AG355" i="51"/>
  <c r="AT355" i="51"/>
  <c r="AY355" i="51"/>
  <c r="BC355" i="51"/>
  <c r="AY191" i="51"/>
  <c r="BC191" i="51"/>
  <c r="AK193" i="51"/>
  <c r="AY200" i="51"/>
  <c r="AG204" i="51"/>
  <c r="D206" i="51"/>
  <c r="BA206" i="51"/>
  <c r="AN228" i="51"/>
  <c r="AV228" i="51" s="1"/>
  <c r="O240" i="51"/>
  <c r="AY254" i="51"/>
  <c r="BC254" i="51"/>
  <c r="AU315" i="51"/>
  <c r="AZ260" i="51"/>
  <c r="AZ315" i="51"/>
  <c r="AY265" i="51"/>
  <c r="BC265" i="51"/>
  <c r="G266" i="51"/>
  <c r="K266" i="51"/>
  <c r="O266" i="51"/>
  <c r="O356" i="51" s="1"/>
  <c r="S266" i="51"/>
  <c r="S309" i="51"/>
  <c r="Y266" i="51"/>
  <c r="AC266" i="51"/>
  <c r="AK266" i="51"/>
  <c r="AK356" i="51"/>
  <c r="AM271" i="51"/>
  <c r="AM283" i="51"/>
  <c r="AS342" i="51"/>
  <c r="AS341" i="51"/>
  <c r="AX342" i="51"/>
  <c r="AX341" i="51"/>
  <c r="BB342" i="51"/>
  <c r="BB341" i="51"/>
  <c r="AG200" i="51"/>
  <c r="AZ200" i="51"/>
  <c r="L204" i="51"/>
  <c r="AI206" i="51"/>
  <c r="AN249" i="51"/>
  <c r="AZ254" i="51"/>
  <c r="AH260" i="51"/>
  <c r="AH315" i="51"/>
  <c r="AR315" i="51"/>
  <c r="AV315" i="51"/>
  <c r="BA260" i="51"/>
  <c r="BA315" i="51" s="1"/>
  <c r="AN262" i="51"/>
  <c r="AN265" i="51" s="1"/>
  <c r="AZ265" i="51"/>
  <c r="D266" i="51"/>
  <c r="H266" i="51"/>
  <c r="H356" i="51" s="1"/>
  <c r="P266" i="51"/>
  <c r="P309" i="51"/>
  <c r="T266" i="51"/>
  <c r="T356" i="51" s="1"/>
  <c r="Z266" i="51"/>
  <c r="AD266" i="51"/>
  <c r="AL266" i="51"/>
  <c r="AL356" i="51" s="1"/>
  <c r="AN268" i="51"/>
  <c r="AN271" i="51" s="1"/>
  <c r="AN274" i="51"/>
  <c r="L342" i="51"/>
  <c r="L341" i="51"/>
  <c r="AM342" i="51"/>
  <c r="AM341" i="51"/>
  <c r="AN281" i="51"/>
  <c r="M295" i="51"/>
  <c r="Q295" i="51"/>
  <c r="U295" i="51"/>
  <c r="AA295" i="51"/>
  <c r="AE295" i="51"/>
  <c r="AI170" i="51"/>
  <c r="AI295" i="51" s="1"/>
  <c r="F368" i="51"/>
  <c r="F296" i="51"/>
  <c r="F369" i="51" s="1"/>
  <c r="J368" i="51"/>
  <c r="J296" i="51"/>
  <c r="J369" i="51"/>
  <c r="N368" i="51"/>
  <c r="N296" i="51"/>
  <c r="N369" i="51"/>
  <c r="R368" i="51"/>
  <c r="R296" i="51"/>
  <c r="R369" i="51" s="1"/>
  <c r="V368" i="51"/>
  <c r="V296" i="51"/>
  <c r="V369" i="51"/>
  <c r="AB368" i="51"/>
  <c r="AB296" i="51"/>
  <c r="AB369" i="51" s="1"/>
  <c r="AF368" i="51"/>
  <c r="AF296" i="51"/>
  <c r="AF369" i="51"/>
  <c r="AJ368" i="51"/>
  <c r="AJ296" i="51"/>
  <c r="AJ369" i="51" s="1"/>
  <c r="K178" i="51"/>
  <c r="O178" i="51"/>
  <c r="S178" i="51"/>
  <c r="Y178" i="51"/>
  <c r="AT329" i="51" s="1"/>
  <c r="AC178" i="51"/>
  <c r="AK178" i="51"/>
  <c r="AI355" i="51"/>
  <c r="AR355" i="51"/>
  <c r="AV355" i="51"/>
  <c r="BA355" i="51"/>
  <c r="L191" i="51"/>
  <c r="AH200" i="51"/>
  <c r="AM204" i="51"/>
  <c r="AH254" i="51"/>
  <c r="BA254" i="51"/>
  <c r="AN256" i="51"/>
  <c r="AI260" i="51"/>
  <c r="AX260" i="51"/>
  <c r="BB260" i="51"/>
  <c r="E266" i="51"/>
  <c r="I266" i="51"/>
  <c r="I356" i="51" s="1"/>
  <c r="M266" i="51"/>
  <c r="Q266" i="51"/>
  <c r="Q309" i="51"/>
  <c r="U266" i="51"/>
  <c r="AA266" i="51"/>
  <c r="AA356" i="51" s="1"/>
  <c r="AE266" i="51"/>
  <c r="BC271" i="51"/>
  <c r="AX271" i="51"/>
  <c r="AH271" i="51"/>
  <c r="AZ271" i="51"/>
  <c r="AS320" i="51"/>
  <c r="G296" i="51"/>
  <c r="G369" i="51" s="1"/>
  <c r="K368" i="51"/>
  <c r="K296" i="51"/>
  <c r="K369" i="51" s="1"/>
  <c r="O368" i="51"/>
  <c r="O296" i="51"/>
  <c r="O369" i="51"/>
  <c r="S368" i="51"/>
  <c r="S296" i="51"/>
  <c r="S369" i="51" s="1"/>
  <c r="Y368" i="51"/>
  <c r="Y296" i="51"/>
  <c r="Y369" i="51" s="1"/>
  <c r="AC368" i="51"/>
  <c r="AC296" i="51"/>
  <c r="AC369" i="51" s="1"/>
  <c r="AK368" i="51"/>
  <c r="AK296" i="51"/>
  <c r="AK369" i="51"/>
  <c r="AZ176" i="51"/>
  <c r="AZ368" i="51" s="1"/>
  <c r="L355" i="51"/>
  <c r="AM355" i="51"/>
  <c r="AS355" i="51"/>
  <c r="BB355" i="51"/>
  <c r="BB200" i="51"/>
  <c r="AI254" i="51"/>
  <c r="AI314" i="51" s="1"/>
  <c r="AS314" i="51"/>
  <c r="AX254" i="51"/>
  <c r="AX314" i="51" s="1"/>
  <c r="BB254" i="51"/>
  <c r="AT315" i="51"/>
  <c r="AY260" i="51"/>
  <c r="AY315" i="51" s="1"/>
  <c r="BC260" i="51"/>
  <c r="F266" i="51"/>
  <c r="J266" i="51"/>
  <c r="J309" i="51"/>
  <c r="N266" i="51"/>
  <c r="R266" i="51"/>
  <c r="V266" i="51"/>
  <c r="AB266" i="51"/>
  <c r="AB309" i="51"/>
  <c r="AF266" i="51"/>
  <c r="AJ266" i="51"/>
  <c r="AY271" i="51"/>
  <c r="BB271" i="51"/>
  <c r="D320" i="51"/>
  <c r="AX283" i="51"/>
  <c r="AX320" i="51"/>
  <c r="BC283" i="51"/>
  <c r="BC320" i="51" s="1"/>
  <c r="L283" i="51"/>
  <c r="L320" i="51"/>
  <c r="P320" i="51"/>
  <c r="BA283" i="51"/>
  <c r="BA320" i="51" s="1"/>
  <c r="AR320" i="51"/>
  <c r="Z320" i="51"/>
  <c r="AH283" i="51"/>
  <c r="AH320" i="51" s="1"/>
  <c r="AI271" i="51"/>
  <c r="AH342" i="51"/>
  <c r="AH341" i="51"/>
  <c r="AQ342" i="51"/>
  <c r="AQ341" i="51"/>
  <c r="AU342" i="51"/>
  <c r="AU341" i="51"/>
  <c r="AZ342" i="51"/>
  <c r="AZ341" i="51"/>
  <c r="AT320" i="51"/>
  <c r="AY283" i="51"/>
  <c r="AY320" i="51" s="1"/>
  <c r="AN287" i="51"/>
  <c r="AC320" i="51"/>
  <c r="AN280" i="51"/>
  <c r="AI342" i="51"/>
  <c r="AI341" i="51"/>
  <c r="AR342" i="51"/>
  <c r="AR341" i="51"/>
  <c r="BA342" i="51"/>
  <c r="BA341" i="51"/>
  <c r="AZ283" i="51"/>
  <c r="AZ320" i="51"/>
  <c r="AG342" i="51"/>
  <c r="AG341" i="51"/>
  <c r="AT341" i="51"/>
  <c r="AT342" i="51"/>
  <c r="AY341" i="51"/>
  <c r="AY342" i="51"/>
  <c r="BC341" i="51"/>
  <c r="BC342" i="51"/>
  <c r="AI283" i="51"/>
  <c r="AI320" i="51" s="1"/>
  <c r="BB283" i="51"/>
  <c r="BB320" i="51"/>
  <c r="AN98" i="50"/>
  <c r="AN85" i="50"/>
  <c r="AV85" i="50" s="1"/>
  <c r="L60" i="50"/>
  <c r="K63" i="50"/>
  <c r="K47" i="50" s="1"/>
  <c r="AN275" i="50"/>
  <c r="AM283" i="50"/>
  <c r="AM260" i="50"/>
  <c r="AM315" i="50"/>
  <c r="AK240" i="50"/>
  <c r="AN236" i="50"/>
  <c r="AM240" i="50"/>
  <c r="AN231" i="50"/>
  <c r="BB204" i="50"/>
  <c r="AN182" i="50"/>
  <c r="AN184" i="50"/>
  <c r="AK178" i="50"/>
  <c r="AK329" i="50" s="1"/>
  <c r="AN173" i="50"/>
  <c r="BB134" i="50"/>
  <c r="AM115" i="50"/>
  <c r="BB115" i="50"/>
  <c r="AN96" i="50"/>
  <c r="AV96" i="50" s="1"/>
  <c r="AM88" i="50"/>
  <c r="AK78" i="50"/>
  <c r="AJ63" i="50"/>
  <c r="AJ56" i="50" s="1"/>
  <c r="AN38" i="50"/>
  <c r="AM30" i="50"/>
  <c r="BB30" i="50"/>
  <c r="AH271" i="50"/>
  <c r="AS271" i="50" s="1"/>
  <c r="AI271" i="50"/>
  <c r="AZ271" i="50"/>
  <c r="Q314" i="50"/>
  <c r="U314" i="50"/>
  <c r="AA314" i="50"/>
  <c r="AH265" i="50"/>
  <c r="AS265" i="50" s="1"/>
  <c r="AI265" i="50"/>
  <c r="AZ265" i="50"/>
  <c r="AG260" i="50"/>
  <c r="AG254" i="50"/>
  <c r="AR254" i="50" s="1"/>
  <c r="AI254" i="50"/>
  <c r="AI314" i="50" s="1"/>
  <c r="O240" i="50"/>
  <c r="S240" i="50"/>
  <c r="Y240" i="50"/>
  <c r="AZ232" i="50"/>
  <c r="P206" i="50"/>
  <c r="T206" i="50"/>
  <c r="Z206" i="50"/>
  <c r="AD206" i="50"/>
  <c r="AZ204" i="50"/>
  <c r="Q206" i="50"/>
  <c r="U206" i="50"/>
  <c r="AA206" i="50"/>
  <c r="AZ200" i="50"/>
  <c r="AH200" i="50"/>
  <c r="AN188" i="50"/>
  <c r="AG191" i="50"/>
  <c r="O178" i="50"/>
  <c r="O208" i="50" s="1"/>
  <c r="S178" i="50"/>
  <c r="S208" i="50" s="1"/>
  <c r="S212" i="50" s="1"/>
  <c r="S217" i="50" s="1"/>
  <c r="Y178" i="50"/>
  <c r="Y329" i="50" s="1"/>
  <c r="M178" i="50"/>
  <c r="M329" i="50" s="1"/>
  <c r="Q178" i="50"/>
  <c r="Q329" i="50" s="1"/>
  <c r="U178" i="50"/>
  <c r="AA178" i="50"/>
  <c r="AE178" i="50"/>
  <c r="AE208" i="50" s="1"/>
  <c r="AZ156" i="50"/>
  <c r="BA156" i="50"/>
  <c r="AH156" i="50"/>
  <c r="AS156" i="50" s="1"/>
  <c r="BC156" i="50"/>
  <c r="AY156" i="50"/>
  <c r="AS302" i="50"/>
  <c r="AH125" i="50"/>
  <c r="BA125" i="50"/>
  <c r="AY115" i="50"/>
  <c r="AH77" i="50"/>
  <c r="AS77" i="50" s="1"/>
  <c r="AG100" i="50"/>
  <c r="AH100" i="50"/>
  <c r="AZ100" i="50"/>
  <c r="AG77" i="50"/>
  <c r="AR77" i="50" s="1"/>
  <c r="AZ77" i="50"/>
  <c r="BA88" i="50"/>
  <c r="N78" i="50"/>
  <c r="R78" i="50"/>
  <c r="V78" i="50"/>
  <c r="AB78" i="50"/>
  <c r="AF78" i="50"/>
  <c r="S78" i="50"/>
  <c r="Y78" i="50"/>
  <c r="AA63" i="50"/>
  <c r="AA47" i="50" s="1"/>
  <c r="AE63" i="50"/>
  <c r="N63" i="50"/>
  <c r="N350" i="50"/>
  <c r="R63" i="50"/>
  <c r="R56" i="50" s="1"/>
  <c r="V63" i="50"/>
  <c r="V56" i="50"/>
  <c r="AB63" i="50"/>
  <c r="AB351" i="50"/>
  <c r="AF63" i="50"/>
  <c r="AF351" i="50"/>
  <c r="AC63" i="50"/>
  <c r="AC47" i="50" s="1"/>
  <c r="S61" i="50"/>
  <c r="Y61" i="50"/>
  <c r="AI39" i="50"/>
  <c r="BA30" i="50"/>
  <c r="AH23" i="50"/>
  <c r="AS23" i="50" s="1"/>
  <c r="AZ23" i="50"/>
  <c r="AH17" i="50"/>
  <c r="AS17" i="50" s="1"/>
  <c r="N42" i="50"/>
  <c r="R42" i="50"/>
  <c r="R373" i="50" s="1"/>
  <c r="V42" i="50"/>
  <c r="AB42" i="50"/>
  <c r="AB65" i="50" s="1"/>
  <c r="AB349" i="50" s="1"/>
  <c r="AN282" i="50"/>
  <c r="AN277" i="50"/>
  <c r="AN269" i="50"/>
  <c r="AV269" i="50" s="1"/>
  <c r="BC271" i="50"/>
  <c r="AN270" i="50"/>
  <c r="AV270" i="50" s="1"/>
  <c r="AN268" i="50"/>
  <c r="AV268" i="50" s="1"/>
  <c r="AN263" i="50"/>
  <c r="AV263" i="50" s="1"/>
  <c r="AN264" i="50"/>
  <c r="AN262" i="50"/>
  <c r="AV262" i="50" s="1"/>
  <c r="AN257" i="50"/>
  <c r="AV257" i="50" s="1"/>
  <c r="AN259" i="50"/>
  <c r="AV259" i="50" s="1"/>
  <c r="L254" i="50"/>
  <c r="L266" i="50"/>
  <c r="L340" i="50" s="1"/>
  <c r="AN253" i="50"/>
  <c r="AV253" i="50" s="1"/>
  <c r="AN250" i="50"/>
  <c r="AV250" i="50" s="1"/>
  <c r="AN251" i="50"/>
  <c r="AN252" i="50"/>
  <c r="AV252" i="50" s="1"/>
  <c r="I240" i="50"/>
  <c r="AN237" i="50"/>
  <c r="L240" i="50"/>
  <c r="AN230" i="50"/>
  <c r="D240" i="50"/>
  <c r="AN229" i="50"/>
  <c r="AN232" i="50" s="1"/>
  <c r="AN215" i="50"/>
  <c r="AN210" i="50"/>
  <c r="F206" i="50"/>
  <c r="J206" i="50"/>
  <c r="AN203" i="50"/>
  <c r="I206" i="50"/>
  <c r="AN199" i="50"/>
  <c r="AN197" i="50"/>
  <c r="AN189" i="50"/>
  <c r="AN190" i="50"/>
  <c r="AN183" i="50"/>
  <c r="D295" i="50"/>
  <c r="H295" i="50"/>
  <c r="AN174" i="50"/>
  <c r="AN172" i="50"/>
  <c r="AN166" i="50"/>
  <c r="AN167" i="50"/>
  <c r="AN168" i="50"/>
  <c r="E178" i="50"/>
  <c r="I178" i="50"/>
  <c r="I329" i="50" s="1"/>
  <c r="AN165" i="50"/>
  <c r="AN169" i="50"/>
  <c r="AN152" i="50"/>
  <c r="AV152" i="50" s="1"/>
  <c r="AN149" i="50"/>
  <c r="AN154" i="50"/>
  <c r="AN138" i="50"/>
  <c r="AV138" i="50" s="1"/>
  <c r="AN140" i="50"/>
  <c r="AV140" i="50" s="1"/>
  <c r="AN133" i="50"/>
  <c r="AN130" i="50"/>
  <c r="AN131" i="50"/>
  <c r="AN132" i="50"/>
  <c r="AN124" i="50"/>
  <c r="AN118" i="50"/>
  <c r="L115" i="50"/>
  <c r="AN114" i="50"/>
  <c r="I78" i="50"/>
  <c r="AN107" i="50"/>
  <c r="AN108" i="50"/>
  <c r="AN105" i="50"/>
  <c r="AN109" i="50"/>
  <c r="AN106" i="50"/>
  <c r="AN93" i="50"/>
  <c r="AV93" i="50" s="1"/>
  <c r="AN99" i="50"/>
  <c r="AN95" i="50"/>
  <c r="AV95" i="50" s="1"/>
  <c r="AN92" i="50"/>
  <c r="AN97" i="50"/>
  <c r="AV97" i="50" s="1"/>
  <c r="L77" i="50"/>
  <c r="AN84" i="50"/>
  <c r="AV84" i="50" s="1"/>
  <c r="F78" i="50"/>
  <c r="J78" i="50"/>
  <c r="G78" i="50"/>
  <c r="K78" i="50"/>
  <c r="AN82" i="50"/>
  <c r="AV82" i="50" s="1"/>
  <c r="AN86" i="50"/>
  <c r="AV86" i="50" s="1"/>
  <c r="H78" i="50"/>
  <c r="AN67" i="50"/>
  <c r="AV67" i="50" s="1"/>
  <c r="AN59" i="50"/>
  <c r="AN54" i="50"/>
  <c r="AN52" i="50"/>
  <c r="F63" i="50"/>
  <c r="F56" i="50"/>
  <c r="J63" i="50"/>
  <c r="J350" i="50" s="1"/>
  <c r="AN37" i="50"/>
  <c r="BC39" i="50"/>
  <c r="AN28" i="50"/>
  <c r="AV28" i="50" s="1"/>
  <c r="AN29" i="50"/>
  <c r="AV29" i="50" s="1"/>
  <c r="AN26" i="50"/>
  <c r="AV26" i="50" s="1"/>
  <c r="AN27" i="50"/>
  <c r="AV27" i="50" s="1"/>
  <c r="AN21" i="50"/>
  <c r="AV21" i="50" s="1"/>
  <c r="AN16" i="50"/>
  <c r="AV16" i="50" s="1"/>
  <c r="F42" i="50"/>
  <c r="F18" i="50"/>
  <c r="J42" i="50"/>
  <c r="J18" i="50" s="1"/>
  <c r="J377" i="50"/>
  <c r="J378" i="50"/>
  <c r="N378" i="50"/>
  <c r="V351" i="50"/>
  <c r="AB377" i="50"/>
  <c r="AB378" i="50"/>
  <c r="AB316" i="50"/>
  <c r="AN20" i="50"/>
  <c r="AV20" i="50" s="1"/>
  <c r="AN22" i="50"/>
  <c r="AV22" i="50" s="1"/>
  <c r="J11" i="50"/>
  <c r="L17" i="50"/>
  <c r="AI17" i="50"/>
  <c r="AT17" i="50" s="1"/>
  <c r="AM17" i="50"/>
  <c r="BB17" i="50"/>
  <c r="AB18" i="50"/>
  <c r="AI23" i="50"/>
  <c r="AM23" i="50"/>
  <c r="AX23" i="50"/>
  <c r="BB23" i="50"/>
  <c r="AG30" i="50"/>
  <c r="AR30" i="50" s="1"/>
  <c r="AZ30" i="50"/>
  <c r="E42" i="50"/>
  <c r="E376" i="50" s="1"/>
  <c r="I42" i="50"/>
  <c r="I31" i="50" s="1"/>
  <c r="AB40" i="50"/>
  <c r="AK42" i="50"/>
  <c r="AK18" i="50"/>
  <c r="BA39" i="50"/>
  <c r="AN51" i="50"/>
  <c r="D63" i="50"/>
  <c r="D56" i="50"/>
  <c r="AX55" i="50"/>
  <c r="H63" i="50"/>
  <c r="H56" i="50"/>
  <c r="L55" i="50"/>
  <c r="P63" i="50"/>
  <c r="P56" i="50" s="1"/>
  <c r="T63" i="50"/>
  <c r="T56" i="50" s="1"/>
  <c r="AN58" i="50"/>
  <c r="AZ60" i="50"/>
  <c r="AJ350" i="50"/>
  <c r="AJ47" i="50"/>
  <c r="Q78" i="50"/>
  <c r="U78" i="50"/>
  <c r="AA78" i="50"/>
  <c r="G329" i="50"/>
  <c r="K329" i="50"/>
  <c r="K208" i="50"/>
  <c r="K212" i="50" s="1"/>
  <c r="K217" i="50" s="1"/>
  <c r="F11" i="50"/>
  <c r="N11" i="50"/>
  <c r="V11" i="50"/>
  <c r="AB11" i="50"/>
  <c r="AX17" i="50"/>
  <c r="AK11" i="50"/>
  <c r="BB11" i="50" s="1"/>
  <c r="L314" i="50"/>
  <c r="L315" i="50"/>
  <c r="AY23" i="50"/>
  <c r="BC23" i="50"/>
  <c r="L30" i="50"/>
  <c r="AH30" i="50"/>
  <c r="AS30" i="50" s="1"/>
  <c r="AN33" i="50"/>
  <c r="J40" i="50"/>
  <c r="AH39" i="50"/>
  <c r="O42" i="50"/>
  <c r="O18" i="50" s="1"/>
  <c r="S42" i="50"/>
  <c r="S376" i="50" s="1"/>
  <c r="Y42" i="50"/>
  <c r="Y376" i="50" s="1"/>
  <c r="AZ39" i="50"/>
  <c r="D42" i="50"/>
  <c r="D376" i="50" s="1"/>
  <c r="AD42" i="50"/>
  <c r="AD31" i="50" s="1"/>
  <c r="AL42" i="50"/>
  <c r="O78" i="50"/>
  <c r="AH119" i="50"/>
  <c r="AZ119" i="50"/>
  <c r="AG23" i="50"/>
  <c r="AR23" i="50" s="1"/>
  <c r="AI30" i="50"/>
  <c r="AX30" i="50"/>
  <c r="G42" i="50"/>
  <c r="G376" i="50" s="1"/>
  <c r="K42" i="50"/>
  <c r="K40" i="50"/>
  <c r="AG320" i="50"/>
  <c r="AN46" i="50"/>
  <c r="AN49" i="50"/>
  <c r="AN53" i="50"/>
  <c r="AL63" i="50"/>
  <c r="AL56" i="50" s="1"/>
  <c r="M63" i="50"/>
  <c r="AG60" i="50"/>
  <c r="AY60" i="50"/>
  <c r="AI60" i="50"/>
  <c r="M61" i="50"/>
  <c r="Q63" i="50"/>
  <c r="Q61" i="50" s="1"/>
  <c r="U329" i="50"/>
  <c r="AA329" i="50"/>
  <c r="AE329" i="50"/>
  <c r="L23" i="50"/>
  <c r="BA23" i="50"/>
  <c r="J376" i="50"/>
  <c r="AY30" i="50"/>
  <c r="BC30" i="50"/>
  <c r="AN34" i="50"/>
  <c r="U42" i="50"/>
  <c r="U31" i="50" s="1"/>
  <c r="AA42" i="50"/>
  <c r="AA376" i="50" s="1"/>
  <c r="AE42" i="50"/>
  <c r="AE376" i="50" s="1"/>
  <c r="AY39" i="50"/>
  <c r="H42" i="50"/>
  <c r="H40" i="50" s="1"/>
  <c r="P42" i="50"/>
  <c r="P376" i="50" s="1"/>
  <c r="Z42" i="50"/>
  <c r="Z40" i="50" s="1"/>
  <c r="AN50" i="50"/>
  <c r="E63" i="50"/>
  <c r="BC60" i="50"/>
  <c r="AX60" i="50"/>
  <c r="E61" i="50"/>
  <c r="I63" i="50"/>
  <c r="I61" i="50" s="1"/>
  <c r="N61" i="50"/>
  <c r="R47" i="50"/>
  <c r="V350" i="50"/>
  <c r="AB61" i="50"/>
  <c r="O329" i="50"/>
  <c r="E329" i="50"/>
  <c r="AX39" i="50"/>
  <c r="BB39" i="50"/>
  <c r="L320" i="50"/>
  <c r="AM320" i="50"/>
  <c r="BB361" i="50"/>
  <c r="AH60" i="50"/>
  <c r="BA60" i="50"/>
  <c r="BA77" i="50"/>
  <c r="AQ365" i="50"/>
  <c r="AQ298" i="50"/>
  <c r="AU365" i="50"/>
  <c r="AU298" i="50"/>
  <c r="AZ298" i="50"/>
  <c r="D366" i="50"/>
  <c r="H366" i="50"/>
  <c r="H357" i="50"/>
  <c r="H348" i="50"/>
  <c r="L88" i="50"/>
  <c r="P366" i="50"/>
  <c r="P357" i="50"/>
  <c r="P348" i="50"/>
  <c r="T366" i="50"/>
  <c r="T357" i="50"/>
  <c r="T348" i="50"/>
  <c r="Z366" i="50"/>
  <c r="Z357" i="50"/>
  <c r="Z348" i="50"/>
  <c r="AD366" i="50"/>
  <c r="AD357" i="50"/>
  <c r="AD348" i="50"/>
  <c r="AL366" i="50"/>
  <c r="AL357" i="50"/>
  <c r="AL348" i="50"/>
  <c r="L100" i="50"/>
  <c r="BA100" i="50"/>
  <c r="BA366" i="50" s="1"/>
  <c r="D102" i="50"/>
  <c r="H102" i="50"/>
  <c r="H127" i="50" s="1"/>
  <c r="P127" i="50"/>
  <c r="T127" i="50"/>
  <c r="Z127" i="50"/>
  <c r="AD127" i="50"/>
  <c r="AL102" i="50"/>
  <c r="AL127" i="50" s="1"/>
  <c r="G361" i="50"/>
  <c r="K361" i="50"/>
  <c r="O361" i="50"/>
  <c r="S361" i="50"/>
  <c r="Y361" i="50"/>
  <c r="AC361" i="50"/>
  <c r="AK361" i="50"/>
  <c r="AU361" i="50"/>
  <c r="AZ110" i="50"/>
  <c r="AZ361" i="50" s="1"/>
  <c r="AH115" i="50"/>
  <c r="BA115" i="50"/>
  <c r="AN122" i="50"/>
  <c r="AN382" i="50" s="1"/>
  <c r="D383" i="50"/>
  <c r="H383" i="50"/>
  <c r="L125" i="50"/>
  <c r="E302" i="50"/>
  <c r="I347" i="50"/>
  <c r="I302" i="50"/>
  <c r="Q347" i="50"/>
  <c r="U347" i="50"/>
  <c r="AA347" i="50"/>
  <c r="AI134" i="50"/>
  <c r="AM134" i="50"/>
  <c r="AI367" i="50"/>
  <c r="AR367" i="50"/>
  <c r="BA367" i="50"/>
  <c r="AG156" i="50"/>
  <c r="AR156" i="50" s="1"/>
  <c r="E295" i="50"/>
  <c r="I295" i="50"/>
  <c r="M295" i="50"/>
  <c r="Q295" i="50"/>
  <c r="U295" i="50"/>
  <c r="AA295" i="50"/>
  <c r="AE295" i="50"/>
  <c r="AI170" i="50"/>
  <c r="AM170" i="50"/>
  <c r="AX170" i="50"/>
  <c r="BB170" i="50"/>
  <c r="F368" i="50"/>
  <c r="F296" i="50"/>
  <c r="F369" i="50"/>
  <c r="J368" i="50"/>
  <c r="J296" i="50"/>
  <c r="J369" i="50"/>
  <c r="N368" i="50"/>
  <c r="N296" i="50"/>
  <c r="N369" i="50" s="1"/>
  <c r="R368" i="50"/>
  <c r="R296" i="50"/>
  <c r="R369" i="50" s="1"/>
  <c r="V368" i="50"/>
  <c r="V296" i="50"/>
  <c r="V369" i="50"/>
  <c r="AB368" i="50"/>
  <c r="AB296" i="50"/>
  <c r="AB369" i="50"/>
  <c r="AF368" i="50"/>
  <c r="AF296" i="50"/>
  <c r="AF369" i="50" s="1"/>
  <c r="AJ368" i="50"/>
  <c r="AJ296" i="50"/>
  <c r="AJ369" i="50" s="1"/>
  <c r="AT296" i="50"/>
  <c r="AT369" i="50" s="1"/>
  <c r="AY176" i="50"/>
  <c r="AY296" i="50" s="1"/>
  <c r="AY369" i="50" s="1"/>
  <c r="F193" i="50"/>
  <c r="J193" i="50"/>
  <c r="N193" i="50"/>
  <c r="R193" i="50"/>
  <c r="V193" i="50"/>
  <c r="AB193" i="50"/>
  <c r="AF193" i="50"/>
  <c r="AJ193" i="50"/>
  <c r="AI355" i="50"/>
  <c r="AR355" i="50"/>
  <c r="AV355" i="50"/>
  <c r="BA355" i="50"/>
  <c r="AX191" i="50"/>
  <c r="L191" i="50"/>
  <c r="BA191" i="50"/>
  <c r="G193" i="50"/>
  <c r="G208" i="50"/>
  <c r="G212" i="50" s="1"/>
  <c r="G217" i="50" s="1"/>
  <c r="Y193" i="50"/>
  <c r="Y208" i="50"/>
  <c r="Y212" i="50" s="1"/>
  <c r="Y217" i="50" s="1"/>
  <c r="AG200" i="50"/>
  <c r="N206" i="50"/>
  <c r="M206" i="50"/>
  <c r="AY204" i="50"/>
  <c r="AE206" i="50"/>
  <c r="BA204" i="50"/>
  <c r="K350" i="50"/>
  <c r="S350" i="50"/>
  <c r="Y350" i="50"/>
  <c r="AK350" i="50"/>
  <c r="AI77" i="50"/>
  <c r="AX77" i="50"/>
  <c r="AI298" i="50"/>
  <c r="BA365" i="50"/>
  <c r="BA298" i="50"/>
  <c r="E366" i="50"/>
  <c r="I366" i="50"/>
  <c r="I357" i="50"/>
  <c r="I348" i="50"/>
  <c r="M366" i="50"/>
  <c r="Q366" i="50"/>
  <c r="Q357" i="50"/>
  <c r="Q348" i="50"/>
  <c r="U357" i="50"/>
  <c r="U366" i="50"/>
  <c r="U348" i="50"/>
  <c r="AA366" i="50"/>
  <c r="AA357" i="50"/>
  <c r="AA348" i="50"/>
  <c r="AE366" i="50"/>
  <c r="AI88" i="50"/>
  <c r="AX88" i="50"/>
  <c r="BA297" i="50"/>
  <c r="AI100" i="50"/>
  <c r="AX100" i="50"/>
  <c r="E102" i="50"/>
  <c r="I102" i="50"/>
  <c r="I127" i="50" s="1"/>
  <c r="Q127" i="50"/>
  <c r="U127" i="50"/>
  <c r="AA127" i="50"/>
  <c r="D361" i="50"/>
  <c r="H361" i="50"/>
  <c r="L110" i="50"/>
  <c r="P361" i="50"/>
  <c r="T361" i="50"/>
  <c r="Z361" i="50"/>
  <c r="AD361" i="50"/>
  <c r="AH110" i="50"/>
  <c r="AL361" i="50"/>
  <c r="AR361" i="50"/>
  <c r="BA110" i="50"/>
  <c r="AN113" i="50"/>
  <c r="AI115" i="50"/>
  <c r="AX115" i="50"/>
  <c r="E119" i="50"/>
  <c r="M119" i="50"/>
  <c r="M347" i="50"/>
  <c r="AE119" i="50"/>
  <c r="AE348" i="50" s="1"/>
  <c r="E383" i="50"/>
  <c r="I383" i="50"/>
  <c r="AI125" i="50"/>
  <c r="AX125" i="50"/>
  <c r="F347" i="50"/>
  <c r="F302" i="50"/>
  <c r="J347" i="50"/>
  <c r="J302" i="50"/>
  <c r="N347" i="50"/>
  <c r="R347" i="50"/>
  <c r="V347" i="50"/>
  <c r="AB347" i="50"/>
  <c r="AF347" i="50"/>
  <c r="AT302" i="50"/>
  <c r="AY134" i="50"/>
  <c r="AY302" i="50" s="1"/>
  <c r="BC134" i="50"/>
  <c r="BC302" i="50"/>
  <c r="L367" i="50"/>
  <c r="AM367" i="50"/>
  <c r="AS367" i="50"/>
  <c r="AX367" i="50"/>
  <c r="BB367" i="50"/>
  <c r="L156" i="50"/>
  <c r="G368" i="50"/>
  <c r="G296" i="50"/>
  <c r="G369" i="50"/>
  <c r="K368" i="50"/>
  <c r="K296" i="50"/>
  <c r="K369" i="50" s="1"/>
  <c r="O368" i="50"/>
  <c r="O296" i="50"/>
  <c r="O369" i="50" s="1"/>
  <c r="S368" i="50"/>
  <c r="S296" i="50"/>
  <c r="S369" i="50"/>
  <c r="Y368" i="50"/>
  <c r="Y296" i="50"/>
  <c r="Y369" i="50"/>
  <c r="AC368" i="50"/>
  <c r="AC296" i="50"/>
  <c r="AC369" i="50" s="1"/>
  <c r="AG176" i="50"/>
  <c r="AK368" i="50"/>
  <c r="AK296" i="50"/>
  <c r="AK369" i="50" s="1"/>
  <c r="AQ368" i="50"/>
  <c r="AQ370" i="50" s="1"/>
  <c r="AQ296" i="50"/>
  <c r="AQ369" i="50" s="1"/>
  <c r="AU296" i="50"/>
  <c r="AU369" i="50"/>
  <c r="AZ176" i="50"/>
  <c r="D178" i="50"/>
  <c r="H178" i="50"/>
  <c r="P178" i="50"/>
  <c r="T178" i="50"/>
  <c r="Z178" i="50"/>
  <c r="AD178" i="50"/>
  <c r="AL178" i="50"/>
  <c r="AZ185" i="50"/>
  <c r="L355" i="50"/>
  <c r="AM355" i="50"/>
  <c r="AS355" i="50"/>
  <c r="AX355" i="50"/>
  <c r="BB355" i="50"/>
  <c r="BB191" i="50"/>
  <c r="AM191" i="50"/>
  <c r="BC191" i="50"/>
  <c r="AK193" i="50"/>
  <c r="E206" i="50"/>
  <c r="AX204" i="50"/>
  <c r="L39" i="50"/>
  <c r="AM55" i="50"/>
  <c r="BB55" i="50"/>
  <c r="AB56" i="50"/>
  <c r="AH361" i="50"/>
  <c r="AQ361" i="50"/>
  <c r="AC61" i="50"/>
  <c r="AK61" i="50"/>
  <c r="AY77" i="50"/>
  <c r="L365" i="50"/>
  <c r="L298" i="50"/>
  <c r="AM365" i="50"/>
  <c r="AM298" i="50"/>
  <c r="AX365" i="50"/>
  <c r="AX298" i="50"/>
  <c r="BB365" i="50"/>
  <c r="BB298" i="50"/>
  <c r="F357" i="50"/>
  <c r="F348" i="50"/>
  <c r="F366" i="50"/>
  <c r="J357" i="50"/>
  <c r="J366" i="50"/>
  <c r="J348" i="50"/>
  <c r="N366" i="50"/>
  <c r="N357" i="50"/>
  <c r="N348" i="50"/>
  <c r="R366" i="50"/>
  <c r="R357" i="50"/>
  <c r="R358" i="50" s="1"/>
  <c r="R348" i="50"/>
  <c r="V357" i="50"/>
  <c r="V366" i="50"/>
  <c r="V348" i="50"/>
  <c r="AB366" i="50"/>
  <c r="AB357" i="50"/>
  <c r="AB358" i="50" s="1"/>
  <c r="AB348" i="50"/>
  <c r="AF366" i="50"/>
  <c r="AF357" i="50"/>
  <c r="AF348" i="50"/>
  <c r="AJ366" i="50"/>
  <c r="AM302" i="50"/>
  <c r="AX302" i="50"/>
  <c r="BB302" i="50"/>
  <c r="AY100" i="50"/>
  <c r="BC100" i="50"/>
  <c r="F102" i="50"/>
  <c r="F127" i="50"/>
  <c r="J102" i="50"/>
  <c r="J127" i="50" s="1"/>
  <c r="N127" i="50"/>
  <c r="R127" i="50"/>
  <c r="V127" i="50"/>
  <c r="AB127" i="50"/>
  <c r="AF127" i="50"/>
  <c r="AJ102" i="50"/>
  <c r="E361" i="50"/>
  <c r="I361" i="50"/>
  <c r="M361" i="50"/>
  <c r="Q361" i="50"/>
  <c r="U361" i="50"/>
  <c r="AA361" i="50"/>
  <c r="AE361" i="50"/>
  <c r="AI110" i="50"/>
  <c r="AM110" i="50"/>
  <c r="AM361" i="50"/>
  <c r="AS361" i="50"/>
  <c r="AX110" i="50"/>
  <c r="BC115" i="50"/>
  <c r="AJ119" i="50"/>
  <c r="AJ347" i="50" s="1"/>
  <c r="F383" i="50"/>
  <c r="J383" i="50"/>
  <c r="AY125" i="50"/>
  <c r="BC125" i="50"/>
  <c r="G347" i="50"/>
  <c r="G302" i="50"/>
  <c r="K347" i="50"/>
  <c r="K302" i="50"/>
  <c r="O347" i="50"/>
  <c r="S347" i="50"/>
  <c r="Y347" i="50"/>
  <c r="AG134" i="50"/>
  <c r="AG302" i="50"/>
  <c r="AK347" i="50"/>
  <c r="AQ302" i="50"/>
  <c r="AZ134" i="50"/>
  <c r="AZ302" i="50" s="1"/>
  <c r="AG368" i="50"/>
  <c r="AG367" i="50"/>
  <c r="AN141" i="50"/>
  <c r="AV141" i="50" s="1"/>
  <c r="AV367" i="50" s="1"/>
  <c r="AT367" i="50"/>
  <c r="AY368" i="50"/>
  <c r="AY367" i="50"/>
  <c r="BC367" i="50"/>
  <c r="AI156" i="50"/>
  <c r="AM156" i="50"/>
  <c r="AX156" i="50"/>
  <c r="G295" i="50"/>
  <c r="K295" i="50"/>
  <c r="O295" i="50"/>
  <c r="S295" i="50"/>
  <c r="Y295" i="50"/>
  <c r="AK295" i="50"/>
  <c r="AU295" i="50"/>
  <c r="D368" i="50"/>
  <c r="D296" i="50"/>
  <c r="D369" i="50"/>
  <c r="H368" i="50"/>
  <c r="H296" i="50"/>
  <c r="H369" i="50"/>
  <c r="L176" i="50"/>
  <c r="L296" i="50" s="1"/>
  <c r="L369" i="50" s="1"/>
  <c r="P368" i="50"/>
  <c r="P296" i="50"/>
  <c r="P369" i="50" s="1"/>
  <c r="T368" i="50"/>
  <c r="T296" i="50"/>
  <c r="T369" i="50"/>
  <c r="Z368" i="50"/>
  <c r="Z296" i="50"/>
  <c r="Z369" i="50"/>
  <c r="AD368" i="50"/>
  <c r="AD296" i="50"/>
  <c r="AD369" i="50"/>
  <c r="AH176" i="50"/>
  <c r="AH296" i="50"/>
  <c r="AH369" i="50" s="1"/>
  <c r="AL368" i="50"/>
  <c r="AL296" i="50"/>
  <c r="AL369" i="50"/>
  <c r="AR368" i="50"/>
  <c r="AV368" i="50"/>
  <c r="BA176" i="50"/>
  <c r="BA368" i="50" s="1"/>
  <c r="L185" i="50"/>
  <c r="AH185" i="50"/>
  <c r="AG355" i="50"/>
  <c r="AN187" i="50"/>
  <c r="AT355" i="50"/>
  <c r="AY355" i="50"/>
  <c r="BC355" i="50"/>
  <c r="AY191" i="50"/>
  <c r="D193" i="50"/>
  <c r="AX200" i="50"/>
  <c r="L200" i="50"/>
  <c r="BB200" i="50"/>
  <c r="AM200" i="50"/>
  <c r="AN200" i="50" s="1"/>
  <c r="AJ206" i="50"/>
  <c r="BA200" i="50"/>
  <c r="AG204" i="50"/>
  <c r="K56" i="50"/>
  <c r="S56" i="50"/>
  <c r="Y56" i="50"/>
  <c r="AC56" i="50"/>
  <c r="AK56" i="50"/>
  <c r="AI361" i="50"/>
  <c r="AV361" i="50"/>
  <c r="BA361" i="50"/>
  <c r="AG296" i="50"/>
  <c r="AG369" i="50" s="1"/>
  <c r="AG298" i="50"/>
  <c r="AN81" i="50"/>
  <c r="AV81" i="50" s="1"/>
  <c r="AV365" i="50" s="1"/>
  <c r="AT365" i="50"/>
  <c r="AT298" i="50"/>
  <c r="AY365" i="50"/>
  <c r="BC365" i="50"/>
  <c r="BC298" i="50"/>
  <c r="G366" i="50"/>
  <c r="G348" i="50"/>
  <c r="G357" i="50"/>
  <c r="K366" i="50"/>
  <c r="K357" i="50"/>
  <c r="K348" i="50"/>
  <c r="O366" i="50"/>
  <c r="O357" i="50"/>
  <c r="O348" i="50"/>
  <c r="S366" i="50"/>
  <c r="S357" i="50"/>
  <c r="S348" i="50"/>
  <c r="Y366" i="50"/>
  <c r="Y348" i="50"/>
  <c r="Y357" i="50"/>
  <c r="AK366" i="50"/>
  <c r="AK357" i="50"/>
  <c r="AK348" i="50"/>
  <c r="AN91" i="50"/>
  <c r="AN381" i="50" s="1"/>
  <c r="AY297" i="50"/>
  <c r="G102" i="50"/>
  <c r="G127" i="50" s="1"/>
  <c r="K102" i="50"/>
  <c r="K127" i="50"/>
  <c r="S127" i="50"/>
  <c r="Y127" i="50"/>
  <c r="AK102" i="50"/>
  <c r="AK127" i="50"/>
  <c r="F361" i="50"/>
  <c r="J361" i="50"/>
  <c r="N361" i="50"/>
  <c r="R361" i="50"/>
  <c r="V361" i="50"/>
  <c r="AB361" i="50"/>
  <c r="AF361" i="50"/>
  <c r="AJ361" i="50"/>
  <c r="AT361" i="50"/>
  <c r="AY110" i="50"/>
  <c r="AY361" i="50"/>
  <c r="BC110" i="50"/>
  <c r="AZ115" i="50"/>
  <c r="G383" i="50"/>
  <c r="K383" i="50"/>
  <c r="AG125" i="50"/>
  <c r="AQ383" i="50"/>
  <c r="AZ125" i="50"/>
  <c r="AZ383" i="50" s="1"/>
  <c r="D302" i="50"/>
  <c r="H347" i="50"/>
  <c r="H302" i="50"/>
  <c r="L134" i="50"/>
  <c r="P347" i="50"/>
  <c r="T347" i="50"/>
  <c r="Z347" i="50"/>
  <c r="AD347" i="50"/>
  <c r="AH134" i="50"/>
  <c r="AL347" i="50"/>
  <c r="BA134" i="50"/>
  <c r="AH367" i="50"/>
  <c r="AQ367" i="50"/>
  <c r="AU367" i="50"/>
  <c r="AZ367" i="50"/>
  <c r="L170" i="50"/>
  <c r="L295" i="50" s="1"/>
  <c r="BA170" i="50"/>
  <c r="BA295" i="50" s="1"/>
  <c r="E368" i="50"/>
  <c r="E296" i="50"/>
  <c r="E369" i="50"/>
  <c r="I368" i="50"/>
  <c r="I296" i="50"/>
  <c r="I369" i="50"/>
  <c r="M368" i="50"/>
  <c r="M296" i="50"/>
  <c r="M369" i="50" s="1"/>
  <c r="Q368" i="50"/>
  <c r="Q296" i="50"/>
  <c r="Q369" i="50" s="1"/>
  <c r="U368" i="50"/>
  <c r="U296" i="50"/>
  <c r="U369" i="50"/>
  <c r="AA368" i="50"/>
  <c r="AA296" i="50"/>
  <c r="AA369" i="50"/>
  <c r="AE368" i="50"/>
  <c r="AE296" i="50"/>
  <c r="AE369" i="50" s="1"/>
  <c r="AI176" i="50"/>
  <c r="AI368" i="50"/>
  <c r="AM176" i="50"/>
  <c r="AN176" i="50" s="1"/>
  <c r="AS368" i="50"/>
  <c r="AX176" i="50"/>
  <c r="AX368" i="50" s="1"/>
  <c r="BB176" i="50"/>
  <c r="BB368" i="50"/>
  <c r="F178" i="50"/>
  <c r="J178" i="50"/>
  <c r="N178" i="50"/>
  <c r="R178" i="50"/>
  <c r="V178" i="50"/>
  <c r="AB178" i="50"/>
  <c r="AF178" i="50"/>
  <c r="AJ178" i="50"/>
  <c r="AM185" i="50"/>
  <c r="AH355" i="50"/>
  <c r="AQ355" i="50"/>
  <c r="AU355" i="50"/>
  <c r="AZ355" i="50"/>
  <c r="AZ191" i="50"/>
  <c r="AN198" i="50"/>
  <c r="AI200" i="50"/>
  <c r="AK206" i="50"/>
  <c r="BC200" i="50"/>
  <c r="AM204" i="50"/>
  <c r="AN225" i="50"/>
  <c r="AH232" i="50"/>
  <c r="BA232" i="50"/>
  <c r="AN235" i="50"/>
  <c r="AN238" i="50" s="1"/>
  <c r="BA238" i="50"/>
  <c r="E240" i="50"/>
  <c r="M240" i="50"/>
  <c r="AA240" i="50"/>
  <c r="BA240" i="50" s="1"/>
  <c r="AJ240" i="50"/>
  <c r="AH254" i="50"/>
  <c r="AS254" i="50" s="1"/>
  <c r="BA254" i="50"/>
  <c r="AN256" i="50"/>
  <c r="AV256" i="50" s="1"/>
  <c r="AI260" i="50"/>
  <c r="AI315" i="50" s="1"/>
  <c r="AX260" i="50"/>
  <c r="AX315" i="50" s="1"/>
  <c r="BB260" i="50"/>
  <c r="BB315" i="50"/>
  <c r="BA265" i="50"/>
  <c r="E266" i="50"/>
  <c r="E356" i="50" s="1"/>
  <c r="I266" i="50"/>
  <c r="M266" i="50"/>
  <c r="Q266" i="50"/>
  <c r="U266" i="50"/>
  <c r="U356" i="50" s="1"/>
  <c r="AA266" i="50"/>
  <c r="AE266" i="50"/>
  <c r="BA271" i="50"/>
  <c r="AN274" i="50"/>
  <c r="AG342" i="50"/>
  <c r="AG341" i="50"/>
  <c r="AN281" i="50"/>
  <c r="AT341" i="50"/>
  <c r="AT342" i="50"/>
  <c r="AY341" i="50"/>
  <c r="AY342" i="50"/>
  <c r="BC341" i="50"/>
  <c r="BC342" i="50"/>
  <c r="AI283" i="50"/>
  <c r="AI320" i="50"/>
  <c r="AX283" i="50"/>
  <c r="AX320" i="50"/>
  <c r="M314" i="50"/>
  <c r="P320" i="50"/>
  <c r="BC204" i="50"/>
  <c r="AC206" i="50"/>
  <c r="AI232" i="50"/>
  <c r="BB232" i="50"/>
  <c r="AI238" i="50"/>
  <c r="AX254" i="50"/>
  <c r="BB254" i="50"/>
  <c r="AT315" i="50"/>
  <c r="AY260" i="50"/>
  <c r="AY315" i="50" s="1"/>
  <c r="BC260" i="50"/>
  <c r="BC315" i="50" s="1"/>
  <c r="AM265" i="50"/>
  <c r="AM314" i="50"/>
  <c r="AX265" i="50"/>
  <c r="F266" i="50"/>
  <c r="F309" i="50"/>
  <c r="J266" i="50"/>
  <c r="J356" i="50" s="1"/>
  <c r="N266" i="50"/>
  <c r="N356" i="50"/>
  <c r="R266" i="50"/>
  <c r="R308" i="50" s="1"/>
  <c r="V266" i="50"/>
  <c r="AB266" i="50"/>
  <c r="AB308" i="50" s="1"/>
  <c r="AF266" i="50"/>
  <c r="AF356" i="50"/>
  <c r="AM271" i="50"/>
  <c r="AX271" i="50"/>
  <c r="BB271" i="50"/>
  <c r="AH342" i="50"/>
  <c r="AH341" i="50"/>
  <c r="AQ342" i="50"/>
  <c r="AQ341" i="50"/>
  <c r="AU342" i="50"/>
  <c r="AU341" i="50"/>
  <c r="AZ342" i="50"/>
  <c r="AZ341" i="50"/>
  <c r="AT320" i="50"/>
  <c r="D320" i="50"/>
  <c r="AN228" i="50"/>
  <c r="BC232" i="50"/>
  <c r="AC240" i="50"/>
  <c r="AH240" i="50"/>
  <c r="AT314" i="50"/>
  <c r="AY254" i="50"/>
  <c r="AY314" i="50" s="1"/>
  <c r="BC254" i="50"/>
  <c r="AQ315" i="50"/>
  <c r="AU315" i="50"/>
  <c r="AZ260" i="50"/>
  <c r="AZ315" i="50" s="1"/>
  <c r="G266" i="50"/>
  <c r="G356" i="50"/>
  <c r="K266" i="50"/>
  <c r="K309" i="50" s="1"/>
  <c r="O266" i="50"/>
  <c r="S266" i="50"/>
  <c r="Y266" i="50"/>
  <c r="Y309" i="50" s="1"/>
  <c r="AC266" i="50"/>
  <c r="AC309" i="50"/>
  <c r="AK266" i="50"/>
  <c r="AN280" i="50"/>
  <c r="AI341" i="50"/>
  <c r="AI342" i="50"/>
  <c r="AR342" i="50"/>
  <c r="AR341" i="50"/>
  <c r="AV342" i="50"/>
  <c r="AV341" i="50"/>
  <c r="BA342" i="50"/>
  <c r="BA341" i="50"/>
  <c r="AQ320" i="50"/>
  <c r="L204" i="50"/>
  <c r="AN249" i="50"/>
  <c r="AV249" i="50" s="1"/>
  <c r="AQ314" i="50"/>
  <c r="AZ254" i="50"/>
  <c r="AZ314" i="50" s="1"/>
  <c r="AH260" i="50"/>
  <c r="AS260" i="50" s="1"/>
  <c r="AS315" i="50" s="1"/>
  <c r="BA260" i="50"/>
  <c r="BA315" i="50" s="1"/>
  <c r="D266" i="50"/>
  <c r="D356" i="50"/>
  <c r="H266" i="50"/>
  <c r="P266" i="50"/>
  <c r="T266" i="50"/>
  <c r="T356" i="50"/>
  <c r="Z266" i="50"/>
  <c r="AD266" i="50"/>
  <c r="AL266" i="50"/>
  <c r="AL356" i="50"/>
  <c r="L342" i="50"/>
  <c r="L341" i="50"/>
  <c r="AM341" i="50"/>
  <c r="AM342" i="50"/>
  <c r="AS342" i="50"/>
  <c r="AS341" i="50"/>
  <c r="AX341" i="50"/>
  <c r="AX342" i="50"/>
  <c r="BB342" i="50"/>
  <c r="BB341" i="50"/>
  <c r="BA283" i="50"/>
  <c r="BA320" i="50"/>
  <c r="C291" i="2"/>
  <c r="C244" i="2"/>
  <c r="C221" i="2"/>
  <c r="C160" i="2"/>
  <c r="C145" i="2"/>
  <c r="C137" i="2"/>
  <c r="C75" i="2"/>
  <c r="C291" i="3"/>
  <c r="C244" i="3"/>
  <c r="C221" i="3"/>
  <c r="C160" i="3"/>
  <c r="C145" i="3"/>
  <c r="C137" i="3"/>
  <c r="C75" i="3"/>
  <c r="C291" i="4"/>
  <c r="C244" i="4"/>
  <c r="C221" i="4"/>
  <c r="C160" i="4"/>
  <c r="C145" i="4"/>
  <c r="C137" i="4"/>
  <c r="C75" i="4"/>
  <c r="C291" i="5"/>
  <c r="C244" i="5"/>
  <c r="C221" i="5"/>
  <c r="C160" i="5"/>
  <c r="C145" i="5"/>
  <c r="C137" i="5"/>
  <c r="C75" i="5"/>
  <c r="C291" i="6"/>
  <c r="C244" i="6"/>
  <c r="C221" i="6"/>
  <c r="C145" i="6"/>
  <c r="C137" i="6"/>
  <c r="C75" i="6"/>
  <c r="C291" i="7"/>
  <c r="C244" i="7"/>
  <c r="C221" i="7"/>
  <c r="C160" i="7"/>
  <c r="C145" i="7"/>
  <c r="C137" i="7"/>
  <c r="C75" i="7"/>
  <c r="C291" i="8"/>
  <c r="C244" i="8"/>
  <c r="C221" i="8"/>
  <c r="C160" i="8"/>
  <c r="C145" i="8"/>
  <c r="C137" i="8"/>
  <c r="C75" i="8"/>
  <c r="C291" i="9"/>
  <c r="C244" i="9"/>
  <c r="C221" i="9"/>
  <c r="C160" i="9"/>
  <c r="C145" i="9"/>
  <c r="C137" i="9"/>
  <c r="C75" i="9"/>
  <c r="C291" i="10"/>
  <c r="C244" i="10"/>
  <c r="C221" i="10"/>
  <c r="C160" i="10"/>
  <c r="C145" i="10"/>
  <c r="C137" i="10"/>
  <c r="C75" i="10"/>
  <c r="C291" i="11"/>
  <c r="C244" i="11"/>
  <c r="C221" i="11"/>
  <c r="C160" i="11"/>
  <c r="C145" i="11"/>
  <c r="C137" i="11"/>
  <c r="C75" i="11"/>
  <c r="AL265" i="5"/>
  <c r="AK265" i="5"/>
  <c r="AJ265" i="5"/>
  <c r="AI46" i="11"/>
  <c r="BA287" i="11"/>
  <c r="BA285" i="11"/>
  <c r="BA282" i="11"/>
  <c r="BA281" i="11"/>
  <c r="BA342" i="11"/>
  <c r="BA280" i="11"/>
  <c r="BA278" i="11"/>
  <c r="BA277" i="11"/>
  <c r="BA275" i="11"/>
  <c r="BA274" i="11"/>
  <c r="BA270" i="11"/>
  <c r="BA269" i="11"/>
  <c r="BA268" i="11"/>
  <c r="BA264" i="11"/>
  <c r="BA263" i="11"/>
  <c r="BA262" i="11"/>
  <c r="BA259" i="11"/>
  <c r="BA258" i="11"/>
  <c r="BA257" i="11"/>
  <c r="BA256" i="11"/>
  <c r="BA253" i="11"/>
  <c r="BA252" i="11"/>
  <c r="BA251" i="11"/>
  <c r="BA250" i="11"/>
  <c r="BA249" i="11"/>
  <c r="BA237" i="11"/>
  <c r="BA236" i="11"/>
  <c r="BA235" i="11"/>
  <c r="BA231" i="11"/>
  <c r="BA230" i="11"/>
  <c r="BA229" i="11"/>
  <c r="BA228" i="11"/>
  <c r="BA225" i="11"/>
  <c r="BA215" i="11"/>
  <c r="BA210" i="11"/>
  <c r="BA203" i="11"/>
  <c r="BA202" i="11"/>
  <c r="BA199" i="11"/>
  <c r="BA198" i="11"/>
  <c r="BA197" i="11"/>
  <c r="BA190" i="11"/>
  <c r="BA189" i="11"/>
  <c r="BA188" i="11"/>
  <c r="BA187" i="11"/>
  <c r="BA184" i="11"/>
  <c r="BA183" i="11"/>
  <c r="BA182" i="11"/>
  <c r="BA175" i="11"/>
  <c r="BA174" i="11"/>
  <c r="BA173" i="11"/>
  <c r="BA172" i="11"/>
  <c r="BA169" i="11"/>
  <c r="BA168" i="11"/>
  <c r="BA167" i="11"/>
  <c r="BA166" i="11"/>
  <c r="BA165" i="11"/>
  <c r="BA154" i="11"/>
  <c r="BA153" i="11"/>
  <c r="BA152" i="11"/>
  <c r="BA151" i="11"/>
  <c r="BA149" i="11"/>
  <c r="BA141" i="11"/>
  <c r="BA367" i="11" s="1"/>
  <c r="BA140" i="11"/>
  <c r="BA138" i="11"/>
  <c r="BA133" i="11"/>
  <c r="BA132" i="11"/>
  <c r="BA131" i="11"/>
  <c r="BA130" i="11"/>
  <c r="BA124" i="11"/>
  <c r="BA123" i="11"/>
  <c r="BA122" i="11"/>
  <c r="BA118" i="11"/>
  <c r="BA117" i="11"/>
  <c r="BA116" i="11"/>
  <c r="BA114" i="11"/>
  <c r="BA113" i="11"/>
  <c r="BA109" i="11"/>
  <c r="BA108" i="11"/>
  <c r="BA107" i="11"/>
  <c r="BA106" i="11"/>
  <c r="BA105" i="11"/>
  <c r="BA99" i="11"/>
  <c r="BA98" i="11"/>
  <c r="BA97" i="11"/>
  <c r="BA96" i="11"/>
  <c r="BA95" i="11"/>
  <c r="BA94" i="11"/>
  <c r="BA93" i="11"/>
  <c r="BA92" i="11"/>
  <c r="BA91" i="11"/>
  <c r="BA381" i="11" s="1"/>
  <c r="BA87" i="11"/>
  <c r="BA86" i="11"/>
  <c r="BA85" i="11"/>
  <c r="BA84" i="11"/>
  <c r="BA83" i="11"/>
  <c r="BA82" i="11"/>
  <c r="BA81" i="11"/>
  <c r="BA67" i="11"/>
  <c r="BA59" i="11"/>
  <c r="BA58" i="11"/>
  <c r="BA54" i="11"/>
  <c r="BA53" i="11"/>
  <c r="BA52" i="11"/>
  <c r="BA51" i="11"/>
  <c r="BA360" i="11" s="1"/>
  <c r="BA50" i="11"/>
  <c r="BA49" i="11"/>
  <c r="BA46" i="11"/>
  <c r="BA38" i="11"/>
  <c r="BA37" i="11"/>
  <c r="BA36" i="11"/>
  <c r="BA35" i="11"/>
  <c r="BA34" i="11"/>
  <c r="BA33" i="11"/>
  <c r="BA29" i="11"/>
  <c r="BA28" i="11"/>
  <c r="BA27" i="11"/>
  <c r="BA26" i="11"/>
  <c r="BA22" i="11"/>
  <c r="BA21" i="11"/>
  <c r="BA20" i="11"/>
  <c r="BA16" i="11"/>
  <c r="BA15" i="11"/>
  <c r="BA14" i="11"/>
  <c r="BA13" i="11"/>
  <c r="BA287" i="10"/>
  <c r="BA285" i="10"/>
  <c r="BA282" i="10"/>
  <c r="BA281" i="10"/>
  <c r="BA280" i="10"/>
  <c r="BA278" i="10"/>
  <c r="BA277" i="10"/>
  <c r="BA275" i="10"/>
  <c r="BA274" i="10"/>
  <c r="BA270" i="10"/>
  <c r="BA269" i="10"/>
  <c r="BA268" i="10"/>
  <c r="BA264" i="10"/>
  <c r="BA263" i="10"/>
  <c r="BA262" i="10"/>
  <c r="BA259" i="10"/>
  <c r="BA258" i="10"/>
  <c r="BA257" i="10"/>
  <c r="BA256" i="10"/>
  <c r="BA253" i="10"/>
  <c r="BA252" i="10"/>
  <c r="BA251" i="10"/>
  <c r="BA250" i="10"/>
  <c r="BA249" i="10"/>
  <c r="BA237" i="10"/>
  <c r="BA236" i="10"/>
  <c r="BA235" i="10"/>
  <c r="BA231" i="10"/>
  <c r="BA230" i="10"/>
  <c r="BA229" i="10"/>
  <c r="BA228" i="10"/>
  <c r="BA225" i="10"/>
  <c r="BA215" i="10"/>
  <c r="BA210" i="10"/>
  <c r="BA203" i="10"/>
  <c r="BA202" i="10"/>
  <c r="BA199" i="10"/>
  <c r="BA198" i="10"/>
  <c r="BA197" i="10"/>
  <c r="BA190" i="10"/>
  <c r="BA189" i="10"/>
  <c r="BA188" i="10"/>
  <c r="BA187" i="10"/>
  <c r="BA355" i="10" s="1"/>
  <c r="BA184" i="10"/>
  <c r="BA183" i="10"/>
  <c r="BA182" i="10"/>
  <c r="BA175" i="10"/>
  <c r="BA174" i="10"/>
  <c r="BA173" i="10"/>
  <c r="BA172" i="10"/>
  <c r="BA169" i="10"/>
  <c r="BA168" i="10"/>
  <c r="BA167" i="10"/>
  <c r="BA166" i="10"/>
  <c r="BA165" i="10"/>
  <c r="BA154" i="10"/>
  <c r="BA153" i="10"/>
  <c r="BA152" i="10"/>
  <c r="BA151" i="10"/>
  <c r="BA149" i="10"/>
  <c r="BA141" i="10"/>
  <c r="BA140" i="10"/>
  <c r="BA138" i="10"/>
  <c r="BA133" i="10"/>
  <c r="BA132" i="10"/>
  <c r="BA131" i="10"/>
  <c r="BA130" i="10"/>
  <c r="BA124" i="10"/>
  <c r="BA123" i="10"/>
  <c r="BA122" i="10"/>
  <c r="BA118" i="10"/>
  <c r="BA117" i="10"/>
  <c r="BA116" i="10"/>
  <c r="BA114" i="10"/>
  <c r="BA113" i="10"/>
  <c r="BA109" i="10"/>
  <c r="BA108" i="10"/>
  <c r="BA107" i="10"/>
  <c r="BA106" i="10"/>
  <c r="BA105" i="10"/>
  <c r="BA99" i="10"/>
  <c r="BA98" i="10"/>
  <c r="BA97" i="10"/>
  <c r="BA96" i="10"/>
  <c r="BA95" i="10"/>
  <c r="BA94" i="10"/>
  <c r="BA93" i="10"/>
  <c r="BA92" i="10"/>
  <c r="BA91" i="10"/>
  <c r="BA87" i="10"/>
  <c r="BA86" i="10"/>
  <c r="BA85" i="10"/>
  <c r="BA84" i="10"/>
  <c r="BA83" i="10"/>
  <c r="BA82" i="10"/>
  <c r="BA81" i="10"/>
  <c r="BA67" i="10"/>
  <c r="BA59" i="10"/>
  <c r="BA58" i="10"/>
  <c r="BA54" i="10"/>
  <c r="BA53" i="10"/>
  <c r="BA52" i="10"/>
  <c r="BA51" i="10"/>
  <c r="BA360" i="10" s="1"/>
  <c r="BA50" i="10"/>
  <c r="BA49" i="10"/>
  <c r="BA46" i="10"/>
  <c r="BA38" i="10"/>
  <c r="BA37" i="10"/>
  <c r="BA36" i="10"/>
  <c r="BA35" i="10"/>
  <c r="BA34" i="10"/>
  <c r="BA33" i="10"/>
  <c r="BA29" i="10"/>
  <c r="BA28" i="10"/>
  <c r="BA27" i="10"/>
  <c r="BA26" i="10"/>
  <c r="BA22" i="10"/>
  <c r="BA21" i="10"/>
  <c r="BA20" i="10"/>
  <c r="BA16" i="10"/>
  <c r="BA15" i="10"/>
  <c r="BA14" i="10"/>
  <c r="BA13" i="10"/>
  <c r="AT355" i="11"/>
  <c r="AT382" i="11"/>
  <c r="AT342" i="10"/>
  <c r="AT355" i="10"/>
  <c r="AT367" i="10"/>
  <c r="AT381" i="10"/>
  <c r="AT365" i="10"/>
  <c r="AT360" i="10"/>
  <c r="BA287" i="9"/>
  <c r="BA285" i="9"/>
  <c r="BA282" i="9"/>
  <c r="BA281" i="9"/>
  <c r="BA280" i="9"/>
  <c r="BA278" i="9"/>
  <c r="BA277" i="9"/>
  <c r="BA275" i="9"/>
  <c r="BA274" i="9"/>
  <c r="BA270" i="9"/>
  <c r="BA269" i="9"/>
  <c r="BA268" i="9"/>
  <c r="BA264" i="9"/>
  <c r="BA263" i="9"/>
  <c r="BA262" i="9"/>
  <c r="BA259" i="9"/>
  <c r="BA258" i="9"/>
  <c r="BA257" i="9"/>
  <c r="BA256" i="9"/>
  <c r="BA253" i="9"/>
  <c r="BA252" i="9"/>
  <c r="BA251" i="9"/>
  <c r="BA250" i="9"/>
  <c r="BA249" i="9"/>
  <c r="BA237" i="9"/>
  <c r="BA236" i="9"/>
  <c r="BA235" i="9"/>
  <c r="BA231" i="9"/>
  <c r="BA230" i="9"/>
  <c r="BA229" i="9"/>
  <c r="BA228" i="9"/>
  <c r="BA225" i="9"/>
  <c r="BA215" i="9"/>
  <c r="BA210" i="9"/>
  <c r="BA203" i="9"/>
  <c r="BA202" i="9"/>
  <c r="BA199" i="9"/>
  <c r="BA198" i="9"/>
  <c r="BA197" i="9"/>
  <c r="BA190" i="9"/>
  <c r="BA189" i="9"/>
  <c r="BA188" i="9"/>
  <c r="BA187" i="9"/>
  <c r="BA184" i="9"/>
  <c r="BA183" i="9"/>
  <c r="BA182" i="9"/>
  <c r="BA175" i="9"/>
  <c r="BA174" i="9"/>
  <c r="BA173" i="9"/>
  <c r="BA172" i="9"/>
  <c r="BA169" i="9"/>
  <c r="BA168" i="9"/>
  <c r="BA167" i="9"/>
  <c r="BA166" i="9"/>
  <c r="BA165" i="9"/>
  <c r="BA154" i="9"/>
  <c r="BA153" i="9"/>
  <c r="BA152" i="9"/>
  <c r="BA151" i="9"/>
  <c r="BA149" i="9"/>
  <c r="BA141" i="9"/>
  <c r="BA140" i="9"/>
  <c r="BA138" i="9"/>
  <c r="BA133" i="9"/>
  <c r="BA132" i="9"/>
  <c r="BA131" i="9"/>
  <c r="BA130" i="9"/>
  <c r="BA124" i="9"/>
  <c r="BA123" i="9"/>
  <c r="BA122" i="9"/>
  <c r="BA382" i="9" s="1"/>
  <c r="BA118" i="9"/>
  <c r="BA117" i="9"/>
  <c r="BA116" i="9"/>
  <c r="BA114" i="9"/>
  <c r="BA113" i="9"/>
  <c r="BA109" i="9"/>
  <c r="BA108" i="9"/>
  <c r="BA107" i="9"/>
  <c r="BA106" i="9"/>
  <c r="BA105" i="9"/>
  <c r="BA99" i="9"/>
  <c r="BA98" i="9"/>
  <c r="BA97" i="9"/>
  <c r="BA96" i="9"/>
  <c r="BA95" i="9"/>
  <c r="BA94" i="9"/>
  <c r="BA93" i="9"/>
  <c r="BA92" i="9"/>
  <c r="BA91" i="9"/>
  <c r="BA381" i="9" s="1"/>
  <c r="BA87" i="9"/>
  <c r="BA86" i="9"/>
  <c r="BA85" i="9"/>
  <c r="BA84" i="9"/>
  <c r="BA83" i="9"/>
  <c r="BA82" i="9"/>
  <c r="BA81" i="9"/>
  <c r="BA67" i="9"/>
  <c r="BA59" i="9"/>
  <c r="BA58" i="9"/>
  <c r="BA54" i="9"/>
  <c r="BA53" i="9"/>
  <c r="BA52" i="9"/>
  <c r="BA51" i="9"/>
  <c r="BA50" i="9"/>
  <c r="BA49" i="9"/>
  <c r="BA46" i="9"/>
  <c r="BA38" i="9"/>
  <c r="BA37" i="9"/>
  <c r="BA36" i="9"/>
  <c r="BA35" i="9"/>
  <c r="BA34" i="9"/>
  <c r="BA33" i="9"/>
  <c r="BA29" i="9"/>
  <c r="BA28" i="9"/>
  <c r="BA27" i="9"/>
  <c r="BA26" i="9"/>
  <c r="BA22" i="9"/>
  <c r="BA21" i="9"/>
  <c r="BA20" i="9"/>
  <c r="BA16" i="9"/>
  <c r="BA15" i="9"/>
  <c r="BA14" i="9"/>
  <c r="BA13" i="9"/>
  <c r="BA341" i="11"/>
  <c r="BA367" i="10"/>
  <c r="AT367" i="11"/>
  <c r="AT341" i="10"/>
  <c r="AT298" i="10"/>
  <c r="AJ17" i="5"/>
  <c r="AK17" i="5"/>
  <c r="AK11" i="5"/>
  <c r="AL17" i="5"/>
  <c r="AL11" i="5" s="1"/>
  <c r="BC287" i="2"/>
  <c r="BB287" i="2"/>
  <c r="BA287" i="2"/>
  <c r="AZ287" i="2"/>
  <c r="AY287" i="2"/>
  <c r="AX287" i="2"/>
  <c r="BC285" i="2"/>
  <c r="BB285" i="2"/>
  <c r="BA285" i="2"/>
  <c r="AZ285" i="2"/>
  <c r="AY285" i="2"/>
  <c r="AX285" i="2"/>
  <c r="BC282" i="2"/>
  <c r="BB282" i="2"/>
  <c r="BA282" i="2"/>
  <c r="AZ282" i="2"/>
  <c r="AY282" i="2"/>
  <c r="AX282" i="2"/>
  <c r="BC281" i="2"/>
  <c r="BB281" i="2"/>
  <c r="BA281" i="2"/>
  <c r="BA341" i="2" s="1"/>
  <c r="AZ281" i="2"/>
  <c r="AY281" i="2"/>
  <c r="AX281" i="2"/>
  <c r="BC280" i="2"/>
  <c r="BB280" i="2"/>
  <c r="BA280" i="2"/>
  <c r="AZ280" i="2"/>
  <c r="AY280" i="2"/>
  <c r="AX280" i="2"/>
  <c r="BC278" i="2"/>
  <c r="BB278" i="2"/>
  <c r="BA278" i="2"/>
  <c r="AZ278" i="2"/>
  <c r="AY278" i="2"/>
  <c r="AX278" i="2"/>
  <c r="BC277" i="2"/>
  <c r="BB277" i="2"/>
  <c r="BA277" i="2"/>
  <c r="AZ277" i="2"/>
  <c r="AY277" i="2"/>
  <c r="AX277" i="2"/>
  <c r="BC275" i="2"/>
  <c r="BB275" i="2"/>
  <c r="BA275" i="2"/>
  <c r="AZ275" i="2"/>
  <c r="AY275" i="2"/>
  <c r="AX275" i="2"/>
  <c r="BC274" i="2"/>
  <c r="BB274" i="2"/>
  <c r="BA274" i="2"/>
  <c r="AZ274" i="2"/>
  <c r="AY274" i="2"/>
  <c r="AX274" i="2"/>
  <c r="BC270" i="2"/>
  <c r="BB270" i="2"/>
  <c r="BA270" i="2"/>
  <c r="AZ270" i="2"/>
  <c r="AY270" i="2"/>
  <c r="AX270" i="2"/>
  <c r="BC269" i="2"/>
  <c r="BB269" i="2"/>
  <c r="BA269" i="2"/>
  <c r="AZ269" i="2"/>
  <c r="AY269" i="2"/>
  <c r="AX269" i="2"/>
  <c r="BC268" i="2"/>
  <c r="BB268" i="2"/>
  <c r="BA268" i="2"/>
  <c r="AZ268" i="2"/>
  <c r="AY268" i="2"/>
  <c r="AX268" i="2"/>
  <c r="BA265" i="2"/>
  <c r="AZ265" i="2"/>
  <c r="AY265" i="2"/>
  <c r="AX265" i="2"/>
  <c r="BC264" i="2"/>
  <c r="BB264" i="2"/>
  <c r="BA264" i="2"/>
  <c r="AZ264" i="2"/>
  <c r="AY264" i="2"/>
  <c r="AX264" i="2"/>
  <c r="BC263" i="2"/>
  <c r="BB263" i="2"/>
  <c r="BA263" i="2"/>
  <c r="AZ263" i="2"/>
  <c r="AY263" i="2"/>
  <c r="AX263" i="2"/>
  <c r="BC262" i="2"/>
  <c r="BB262" i="2"/>
  <c r="BA262" i="2"/>
  <c r="AZ262" i="2"/>
  <c r="AY262" i="2"/>
  <c r="AX262" i="2"/>
  <c r="BC259" i="2"/>
  <c r="BB259" i="2"/>
  <c r="BA259" i="2"/>
  <c r="AZ259" i="2"/>
  <c r="AY259" i="2"/>
  <c r="AX259" i="2"/>
  <c r="BC258" i="2"/>
  <c r="BB258" i="2"/>
  <c r="BA258" i="2"/>
  <c r="AZ258" i="2"/>
  <c r="AY258" i="2"/>
  <c r="AX258" i="2"/>
  <c r="BC257" i="2"/>
  <c r="BB257" i="2"/>
  <c r="BA257" i="2"/>
  <c r="AZ257" i="2"/>
  <c r="AY257" i="2"/>
  <c r="AX257" i="2"/>
  <c r="BC256" i="2"/>
  <c r="BB256" i="2"/>
  <c r="BA256" i="2"/>
  <c r="AZ256" i="2"/>
  <c r="AY256" i="2"/>
  <c r="AX256" i="2"/>
  <c r="BC253" i="2"/>
  <c r="BB253" i="2"/>
  <c r="BA253" i="2"/>
  <c r="AZ253" i="2"/>
  <c r="AY253" i="2"/>
  <c r="AX253" i="2"/>
  <c r="BC252" i="2"/>
  <c r="BB252" i="2"/>
  <c r="BA252" i="2"/>
  <c r="AZ252" i="2"/>
  <c r="AY252" i="2"/>
  <c r="AX252" i="2"/>
  <c r="BC251" i="2"/>
  <c r="BB251" i="2"/>
  <c r="BA251" i="2"/>
  <c r="AZ251" i="2"/>
  <c r="AY251" i="2"/>
  <c r="AX251" i="2"/>
  <c r="BC250" i="2"/>
  <c r="BB250" i="2"/>
  <c r="BA250" i="2"/>
  <c r="AZ250" i="2"/>
  <c r="AY250" i="2"/>
  <c r="AX250" i="2"/>
  <c r="BC249" i="2"/>
  <c r="BB249" i="2"/>
  <c r="BA249" i="2"/>
  <c r="AZ249" i="2"/>
  <c r="AY249" i="2"/>
  <c r="AX249" i="2"/>
  <c r="BA238" i="2"/>
  <c r="AZ238" i="2"/>
  <c r="AY238" i="2"/>
  <c r="BC237" i="2"/>
  <c r="BB237" i="2"/>
  <c r="BA237" i="2"/>
  <c r="AZ237" i="2"/>
  <c r="AY237" i="2"/>
  <c r="AX237" i="2"/>
  <c r="BC236" i="2"/>
  <c r="BB236" i="2"/>
  <c r="BA236" i="2"/>
  <c r="AZ236" i="2"/>
  <c r="AY236" i="2"/>
  <c r="AX236" i="2"/>
  <c r="BC235" i="2"/>
  <c r="BB235" i="2"/>
  <c r="BA235" i="2"/>
  <c r="AZ235" i="2"/>
  <c r="AY235" i="2"/>
  <c r="AX235" i="2"/>
  <c r="BC231" i="2"/>
  <c r="BB231" i="2"/>
  <c r="BA231" i="2"/>
  <c r="AZ231" i="2"/>
  <c r="AY231" i="2"/>
  <c r="AX231" i="2"/>
  <c r="BC230" i="2"/>
  <c r="BB230" i="2"/>
  <c r="BA230" i="2"/>
  <c r="AZ230" i="2"/>
  <c r="AY230" i="2"/>
  <c r="AX230" i="2"/>
  <c r="BC229" i="2"/>
  <c r="BB229" i="2"/>
  <c r="BA229" i="2"/>
  <c r="AZ229" i="2"/>
  <c r="AY229" i="2"/>
  <c r="AX229" i="2"/>
  <c r="BC228" i="2"/>
  <c r="BB228" i="2"/>
  <c r="BA228" i="2"/>
  <c r="AZ228" i="2"/>
  <c r="AY228" i="2"/>
  <c r="AX228" i="2"/>
  <c r="BC225" i="2"/>
  <c r="BB225" i="2"/>
  <c r="BA225" i="2"/>
  <c r="AZ225" i="2"/>
  <c r="AY225" i="2"/>
  <c r="AX225" i="2"/>
  <c r="BC215" i="2"/>
  <c r="BB215" i="2"/>
  <c r="BA215" i="2"/>
  <c r="AZ215" i="2"/>
  <c r="AY215" i="2"/>
  <c r="AX215" i="2"/>
  <c r="BC210" i="2"/>
  <c r="BB210" i="2"/>
  <c r="BA210" i="2"/>
  <c r="AZ210" i="2"/>
  <c r="AY210" i="2"/>
  <c r="AX210" i="2"/>
  <c r="BC203" i="2"/>
  <c r="BB203" i="2"/>
  <c r="BA203" i="2"/>
  <c r="AZ203" i="2"/>
  <c r="AY203" i="2"/>
  <c r="AX203" i="2"/>
  <c r="BC202" i="2"/>
  <c r="BB202" i="2"/>
  <c r="BA202" i="2"/>
  <c r="AZ202" i="2"/>
  <c r="AY202" i="2"/>
  <c r="AX202" i="2"/>
  <c r="BC199" i="2"/>
  <c r="BB199" i="2"/>
  <c r="BA199" i="2"/>
  <c r="AZ199" i="2"/>
  <c r="AY199" i="2"/>
  <c r="AX199" i="2"/>
  <c r="BC198" i="2"/>
  <c r="BB198" i="2"/>
  <c r="BA198" i="2"/>
  <c r="AZ198" i="2"/>
  <c r="AY198" i="2"/>
  <c r="AX198" i="2"/>
  <c r="BC197" i="2"/>
  <c r="BB197" i="2"/>
  <c r="BA197" i="2"/>
  <c r="AZ197" i="2"/>
  <c r="AY197" i="2"/>
  <c r="AX197" i="2"/>
  <c r="BC190" i="2"/>
  <c r="BB190" i="2"/>
  <c r="BA190" i="2"/>
  <c r="AZ190" i="2"/>
  <c r="AY190" i="2"/>
  <c r="AX190" i="2"/>
  <c r="BC189" i="2"/>
  <c r="BB189" i="2"/>
  <c r="BA189" i="2"/>
  <c r="AZ189" i="2"/>
  <c r="AY189" i="2"/>
  <c r="AX189" i="2"/>
  <c r="BC188" i="2"/>
  <c r="BB188" i="2"/>
  <c r="BA188" i="2"/>
  <c r="AZ188" i="2"/>
  <c r="AY188" i="2"/>
  <c r="AX188" i="2"/>
  <c r="BC187" i="2"/>
  <c r="BB187" i="2"/>
  <c r="BA187" i="2"/>
  <c r="AZ187" i="2"/>
  <c r="AY187" i="2"/>
  <c r="AX187" i="2"/>
  <c r="BC184" i="2"/>
  <c r="BB184" i="2"/>
  <c r="BA184" i="2"/>
  <c r="AZ184" i="2"/>
  <c r="AY184" i="2"/>
  <c r="AX184" i="2"/>
  <c r="BC183" i="2"/>
  <c r="BB183" i="2"/>
  <c r="BA183" i="2"/>
  <c r="AZ183" i="2"/>
  <c r="AY183" i="2"/>
  <c r="AX183" i="2"/>
  <c r="BC182" i="2"/>
  <c r="BB182" i="2"/>
  <c r="BA182" i="2"/>
  <c r="AZ182" i="2"/>
  <c r="AY182" i="2"/>
  <c r="AX182" i="2"/>
  <c r="BC175" i="2"/>
  <c r="BB175" i="2"/>
  <c r="BA175" i="2"/>
  <c r="AZ175" i="2"/>
  <c r="AY175" i="2"/>
  <c r="AX175" i="2"/>
  <c r="BC174" i="2"/>
  <c r="BB174" i="2"/>
  <c r="BA174" i="2"/>
  <c r="AZ174" i="2"/>
  <c r="AY174" i="2"/>
  <c r="AX174" i="2"/>
  <c r="BC173" i="2"/>
  <c r="BB173" i="2"/>
  <c r="BA173" i="2"/>
  <c r="AZ173" i="2"/>
  <c r="AY173" i="2"/>
  <c r="AX173" i="2"/>
  <c r="BC172" i="2"/>
  <c r="BB172" i="2"/>
  <c r="BA172" i="2"/>
  <c r="AZ172" i="2"/>
  <c r="AY172" i="2"/>
  <c r="AX172" i="2"/>
  <c r="BC169" i="2"/>
  <c r="BB169" i="2"/>
  <c r="BA169" i="2"/>
  <c r="AZ169" i="2"/>
  <c r="AY169" i="2"/>
  <c r="AX169" i="2"/>
  <c r="BC168" i="2"/>
  <c r="BB168" i="2"/>
  <c r="BA168" i="2"/>
  <c r="AZ168" i="2"/>
  <c r="AY168" i="2"/>
  <c r="AX168" i="2"/>
  <c r="BC167" i="2"/>
  <c r="BB167" i="2"/>
  <c r="BA167" i="2"/>
  <c r="AZ167" i="2"/>
  <c r="AY167" i="2"/>
  <c r="AX167" i="2"/>
  <c r="BC166" i="2"/>
  <c r="BB166" i="2"/>
  <c r="BA166" i="2"/>
  <c r="AZ166" i="2"/>
  <c r="AY166" i="2"/>
  <c r="AX166" i="2"/>
  <c r="BC165" i="2"/>
  <c r="BB165" i="2"/>
  <c r="BA165" i="2"/>
  <c r="AZ165" i="2"/>
  <c r="AY165" i="2"/>
  <c r="AX165" i="2"/>
  <c r="BC154" i="2"/>
  <c r="BB154" i="2"/>
  <c r="BA154" i="2"/>
  <c r="AZ154" i="2"/>
  <c r="AY154" i="2"/>
  <c r="AX154" i="2"/>
  <c r="BC153" i="2"/>
  <c r="BB153" i="2"/>
  <c r="BA153" i="2"/>
  <c r="AZ153" i="2"/>
  <c r="AY153" i="2"/>
  <c r="AX153" i="2"/>
  <c r="BC152" i="2"/>
  <c r="BB152" i="2"/>
  <c r="BA152" i="2"/>
  <c r="AZ152" i="2"/>
  <c r="AY152" i="2"/>
  <c r="AX152" i="2"/>
  <c r="BC151" i="2"/>
  <c r="BB151" i="2"/>
  <c r="BA151" i="2"/>
  <c r="AZ151" i="2"/>
  <c r="AY151" i="2"/>
  <c r="AX151" i="2"/>
  <c r="BC149" i="2"/>
  <c r="BB149" i="2"/>
  <c r="BA149" i="2"/>
  <c r="AZ149" i="2"/>
  <c r="AY149" i="2"/>
  <c r="AX149" i="2"/>
  <c r="BC141" i="2"/>
  <c r="BC367" i="2" s="1"/>
  <c r="BB141" i="2"/>
  <c r="BA141" i="2"/>
  <c r="AZ141" i="2"/>
  <c r="AY141" i="2"/>
  <c r="AX141" i="2"/>
  <c r="AR367" i="2"/>
  <c r="BC140" i="2"/>
  <c r="BB140" i="2"/>
  <c r="BA140" i="2"/>
  <c r="AZ140" i="2"/>
  <c r="AY140" i="2"/>
  <c r="AX140" i="2"/>
  <c r="BC138" i="2"/>
  <c r="BB138" i="2"/>
  <c r="BA138" i="2"/>
  <c r="AZ138" i="2"/>
  <c r="AY138" i="2"/>
  <c r="AX138" i="2"/>
  <c r="BC133" i="2"/>
  <c r="BB133" i="2"/>
  <c r="BA133" i="2"/>
  <c r="AZ133" i="2"/>
  <c r="AY133" i="2"/>
  <c r="AX133" i="2"/>
  <c r="BC132" i="2"/>
  <c r="BB132" i="2"/>
  <c r="BA132" i="2"/>
  <c r="AZ132" i="2"/>
  <c r="AY132" i="2"/>
  <c r="AX132" i="2"/>
  <c r="BC131" i="2"/>
  <c r="BB131" i="2"/>
  <c r="BA131" i="2"/>
  <c r="AZ131" i="2"/>
  <c r="AY131" i="2"/>
  <c r="AX131" i="2"/>
  <c r="BC130" i="2"/>
  <c r="BB130" i="2"/>
  <c r="BA130" i="2"/>
  <c r="AZ130" i="2"/>
  <c r="AY130" i="2"/>
  <c r="AX130" i="2"/>
  <c r="BC126" i="2"/>
  <c r="BC124" i="2"/>
  <c r="BB124" i="2"/>
  <c r="BA124" i="2"/>
  <c r="AZ124" i="2"/>
  <c r="AY124" i="2"/>
  <c r="AX124" i="2"/>
  <c r="BC123" i="2"/>
  <c r="BB123" i="2"/>
  <c r="BA123" i="2"/>
  <c r="AZ123" i="2"/>
  <c r="AY123" i="2"/>
  <c r="AX123" i="2"/>
  <c r="BC122" i="2"/>
  <c r="BC382" i="2" s="1"/>
  <c r="BB122" i="2"/>
  <c r="BB382" i="2" s="1"/>
  <c r="BA122" i="2"/>
  <c r="BA382" i="2" s="1"/>
  <c r="AZ122" i="2"/>
  <c r="AZ382" i="2" s="1"/>
  <c r="AY122" i="2"/>
  <c r="AY382" i="2" s="1"/>
  <c r="AX122" i="2"/>
  <c r="AX382" i="2" s="1"/>
  <c r="AV382" i="2"/>
  <c r="AU382" i="2"/>
  <c r="AT382" i="2"/>
  <c r="AS382" i="2"/>
  <c r="AR382" i="2"/>
  <c r="AQ382" i="2"/>
  <c r="BC118" i="2"/>
  <c r="BB118" i="2"/>
  <c r="BA118" i="2"/>
  <c r="AZ118" i="2"/>
  <c r="AY118" i="2"/>
  <c r="AX118" i="2"/>
  <c r="BC117" i="2"/>
  <c r="BB117" i="2"/>
  <c r="BA117" i="2"/>
  <c r="AZ117" i="2"/>
  <c r="AY117" i="2"/>
  <c r="AX117" i="2"/>
  <c r="BC116" i="2"/>
  <c r="BB116" i="2"/>
  <c r="BA116" i="2"/>
  <c r="AZ116" i="2"/>
  <c r="AY116" i="2"/>
  <c r="AX116" i="2"/>
  <c r="BC114" i="2"/>
  <c r="BB114" i="2"/>
  <c r="BA114" i="2"/>
  <c r="AZ114" i="2"/>
  <c r="AY114" i="2"/>
  <c r="AX114" i="2"/>
  <c r="BC113" i="2"/>
  <c r="BB113" i="2"/>
  <c r="BA113" i="2"/>
  <c r="AZ113" i="2"/>
  <c r="AY113" i="2"/>
  <c r="AX113" i="2"/>
  <c r="BC109" i="2"/>
  <c r="BB109" i="2"/>
  <c r="BA109" i="2"/>
  <c r="AZ109" i="2"/>
  <c r="AY109" i="2"/>
  <c r="AX109" i="2"/>
  <c r="BC108" i="2"/>
  <c r="BB108" i="2"/>
  <c r="BA108" i="2"/>
  <c r="AZ108" i="2"/>
  <c r="AY108" i="2"/>
  <c r="AX108" i="2"/>
  <c r="BC107" i="2"/>
  <c r="BB107" i="2"/>
  <c r="BA107" i="2"/>
  <c r="AZ107" i="2"/>
  <c r="AY107" i="2"/>
  <c r="AX107" i="2"/>
  <c r="BC106" i="2"/>
  <c r="BB106" i="2"/>
  <c r="BA106" i="2"/>
  <c r="AZ106" i="2"/>
  <c r="AY106" i="2"/>
  <c r="AX106" i="2"/>
  <c r="BC105" i="2"/>
  <c r="BB105" i="2"/>
  <c r="BA105" i="2"/>
  <c r="AZ105" i="2"/>
  <c r="AY105" i="2"/>
  <c r="AX105" i="2"/>
  <c r="BC101" i="2"/>
  <c r="BC99" i="2"/>
  <c r="BB99" i="2"/>
  <c r="BA99" i="2"/>
  <c r="AZ99" i="2"/>
  <c r="AY99" i="2"/>
  <c r="AX99" i="2"/>
  <c r="BC98" i="2"/>
  <c r="BB98" i="2"/>
  <c r="BA98" i="2"/>
  <c r="AZ98" i="2"/>
  <c r="AY98" i="2"/>
  <c r="AX98" i="2"/>
  <c r="BC97" i="2"/>
  <c r="BB97" i="2"/>
  <c r="BA97" i="2"/>
  <c r="AZ97" i="2"/>
  <c r="AY97" i="2"/>
  <c r="AX97" i="2"/>
  <c r="BC96" i="2"/>
  <c r="BB96" i="2"/>
  <c r="BA96" i="2"/>
  <c r="AZ96" i="2"/>
  <c r="AY96" i="2"/>
  <c r="AX96" i="2"/>
  <c r="BC95" i="2"/>
  <c r="BB95" i="2"/>
  <c r="BA95" i="2"/>
  <c r="AZ95" i="2"/>
  <c r="AY95" i="2"/>
  <c r="AX95" i="2"/>
  <c r="BC94" i="2"/>
  <c r="BB94" i="2"/>
  <c r="BA94" i="2"/>
  <c r="AZ94" i="2"/>
  <c r="AY94" i="2"/>
  <c r="AX94" i="2"/>
  <c r="BC93" i="2"/>
  <c r="BB93" i="2"/>
  <c r="BA93" i="2"/>
  <c r="AZ93" i="2"/>
  <c r="AY93" i="2"/>
  <c r="AX93" i="2"/>
  <c r="BC92" i="2"/>
  <c r="BB92" i="2"/>
  <c r="BA92" i="2"/>
  <c r="AZ92" i="2"/>
  <c r="AY92" i="2"/>
  <c r="AX92" i="2"/>
  <c r="BC91" i="2"/>
  <c r="BC381" i="2" s="1"/>
  <c r="BB91" i="2"/>
  <c r="BB381" i="2" s="1"/>
  <c r="BA91" i="2"/>
  <c r="AZ91" i="2"/>
  <c r="AZ381" i="2" s="1"/>
  <c r="AY91" i="2"/>
  <c r="AY381" i="2" s="1"/>
  <c r="AX91" i="2"/>
  <c r="AU381" i="2"/>
  <c r="AT381" i="2"/>
  <c r="AS381" i="2"/>
  <c r="AQ381" i="2"/>
  <c r="BC87" i="2"/>
  <c r="BB87" i="2"/>
  <c r="BA87" i="2"/>
  <c r="AZ87" i="2"/>
  <c r="AY87" i="2"/>
  <c r="AX87" i="2"/>
  <c r="BC86" i="2"/>
  <c r="BB86" i="2"/>
  <c r="BA86" i="2"/>
  <c r="AZ86" i="2"/>
  <c r="AY86" i="2"/>
  <c r="AX86" i="2"/>
  <c r="BC85" i="2"/>
  <c r="BB85" i="2"/>
  <c r="BA85" i="2"/>
  <c r="AZ85" i="2"/>
  <c r="AY85" i="2"/>
  <c r="AX85" i="2"/>
  <c r="BC84" i="2"/>
  <c r="BB84" i="2"/>
  <c r="BA84" i="2"/>
  <c r="AZ84" i="2"/>
  <c r="AY84" i="2"/>
  <c r="AX84" i="2"/>
  <c r="BC83" i="2"/>
  <c r="BB83" i="2"/>
  <c r="BA83" i="2"/>
  <c r="AZ83" i="2"/>
  <c r="AY83" i="2"/>
  <c r="AX83" i="2"/>
  <c r="BC82" i="2"/>
  <c r="BB82" i="2"/>
  <c r="BA82" i="2"/>
  <c r="AZ82" i="2"/>
  <c r="AY82" i="2"/>
  <c r="AX82" i="2"/>
  <c r="BC81" i="2"/>
  <c r="BB81" i="2"/>
  <c r="BB298" i="2"/>
  <c r="BA81" i="2"/>
  <c r="AZ81" i="2"/>
  <c r="AY81" i="2"/>
  <c r="AX81" i="2"/>
  <c r="BC67" i="2"/>
  <c r="BB67" i="2"/>
  <c r="BA67" i="2"/>
  <c r="AZ67" i="2"/>
  <c r="AY67" i="2"/>
  <c r="AX67" i="2"/>
  <c r="BC59" i="2"/>
  <c r="BB59" i="2"/>
  <c r="BA59" i="2"/>
  <c r="AZ59" i="2"/>
  <c r="AY59" i="2"/>
  <c r="AX59" i="2"/>
  <c r="BC58" i="2"/>
  <c r="BB58" i="2"/>
  <c r="BB355" i="2" s="1"/>
  <c r="BA58" i="2"/>
  <c r="AZ58" i="2"/>
  <c r="AY58" i="2"/>
  <c r="AX58" i="2"/>
  <c r="AX355" i="2" s="1"/>
  <c r="BC54" i="2"/>
  <c r="BB54" i="2"/>
  <c r="BA54" i="2"/>
  <c r="AZ54" i="2"/>
  <c r="AY54" i="2"/>
  <c r="AX54" i="2"/>
  <c r="BC53" i="2"/>
  <c r="BB53" i="2"/>
  <c r="BA53" i="2"/>
  <c r="AZ53" i="2"/>
  <c r="AY53" i="2"/>
  <c r="AX53" i="2"/>
  <c r="BC52" i="2"/>
  <c r="BB52" i="2"/>
  <c r="BA52" i="2"/>
  <c r="AZ52" i="2"/>
  <c r="AY52" i="2"/>
  <c r="AX52" i="2"/>
  <c r="BC51" i="2"/>
  <c r="BC360" i="2" s="1"/>
  <c r="BB51" i="2"/>
  <c r="BB360" i="2" s="1"/>
  <c r="BA51" i="2"/>
  <c r="BA360" i="2" s="1"/>
  <c r="AZ51" i="2"/>
  <c r="AZ360" i="2" s="1"/>
  <c r="AY51" i="2"/>
  <c r="AY360" i="2" s="1"/>
  <c r="AX51" i="2"/>
  <c r="AX360" i="2" s="1"/>
  <c r="AV360" i="2"/>
  <c r="AU360" i="2"/>
  <c r="AT360" i="2"/>
  <c r="AS360" i="2"/>
  <c r="AR360" i="2"/>
  <c r="AQ360" i="2"/>
  <c r="BC50" i="2"/>
  <c r="BB50" i="2"/>
  <c r="BA50" i="2"/>
  <c r="AZ50" i="2"/>
  <c r="AY50" i="2"/>
  <c r="AX50" i="2"/>
  <c r="BC49" i="2"/>
  <c r="BB49" i="2"/>
  <c r="BA49" i="2"/>
  <c r="AZ49" i="2"/>
  <c r="AY49" i="2"/>
  <c r="AX49" i="2"/>
  <c r="BC46" i="2"/>
  <c r="BB46" i="2"/>
  <c r="BA46" i="2"/>
  <c r="AZ46" i="2"/>
  <c r="AY46" i="2"/>
  <c r="AX46" i="2"/>
  <c r="BC38" i="2"/>
  <c r="BB38" i="2"/>
  <c r="BA38" i="2"/>
  <c r="AZ38" i="2"/>
  <c r="AY38" i="2"/>
  <c r="AX38" i="2"/>
  <c r="BC37" i="2"/>
  <c r="BB37" i="2"/>
  <c r="BA37" i="2"/>
  <c r="AZ37" i="2"/>
  <c r="AY37" i="2"/>
  <c r="AX37" i="2"/>
  <c r="BC36" i="2"/>
  <c r="BB36" i="2"/>
  <c r="BA36" i="2"/>
  <c r="AZ36" i="2"/>
  <c r="AY36" i="2"/>
  <c r="AX36" i="2"/>
  <c r="BC35" i="2"/>
  <c r="BB35" i="2"/>
  <c r="BA35" i="2"/>
  <c r="AZ35" i="2"/>
  <c r="AY35" i="2"/>
  <c r="AX35" i="2"/>
  <c r="BC34" i="2"/>
  <c r="BB34" i="2"/>
  <c r="BA34" i="2"/>
  <c r="AZ34" i="2"/>
  <c r="AY34" i="2"/>
  <c r="AX34" i="2"/>
  <c r="BC33" i="2"/>
  <c r="BB33" i="2"/>
  <c r="BA33" i="2"/>
  <c r="AZ33" i="2"/>
  <c r="AY33" i="2"/>
  <c r="AX33" i="2"/>
  <c r="BC29" i="2"/>
  <c r="BB29" i="2"/>
  <c r="BA29" i="2"/>
  <c r="AZ29" i="2"/>
  <c r="AY29" i="2"/>
  <c r="AX29" i="2"/>
  <c r="BC28" i="2"/>
  <c r="BB28" i="2"/>
  <c r="BA28" i="2"/>
  <c r="AZ28" i="2"/>
  <c r="AY28" i="2"/>
  <c r="AX28" i="2"/>
  <c r="BC27" i="2"/>
  <c r="BB27" i="2"/>
  <c r="BA27" i="2"/>
  <c r="AZ27" i="2"/>
  <c r="AY27" i="2"/>
  <c r="AX27" i="2"/>
  <c r="BC26" i="2"/>
  <c r="BB26" i="2"/>
  <c r="BA26" i="2"/>
  <c r="AZ26" i="2"/>
  <c r="AY26" i="2"/>
  <c r="AX26" i="2"/>
  <c r="BC22" i="2"/>
  <c r="BB22" i="2"/>
  <c r="BA22" i="2"/>
  <c r="AZ22" i="2"/>
  <c r="AY22" i="2"/>
  <c r="AX22" i="2"/>
  <c r="BC21" i="2"/>
  <c r="BB21" i="2"/>
  <c r="BA21" i="2"/>
  <c r="AZ21" i="2"/>
  <c r="AY21" i="2"/>
  <c r="AX21" i="2"/>
  <c r="BC20" i="2"/>
  <c r="BB20" i="2"/>
  <c r="BA20" i="2"/>
  <c r="AZ20" i="2"/>
  <c r="AY20" i="2"/>
  <c r="AX20" i="2"/>
  <c r="BC16" i="2"/>
  <c r="BB16" i="2"/>
  <c r="BA16" i="2"/>
  <c r="AZ16" i="2"/>
  <c r="AY16" i="2"/>
  <c r="AX16" i="2"/>
  <c r="BC15" i="2"/>
  <c r="BB15" i="2"/>
  <c r="BA15" i="2"/>
  <c r="AZ15" i="2"/>
  <c r="AY15" i="2"/>
  <c r="AX15" i="2"/>
  <c r="BC14" i="2"/>
  <c r="BB14" i="2"/>
  <c r="BA14" i="2"/>
  <c r="AZ14" i="2"/>
  <c r="AY14" i="2"/>
  <c r="AX14" i="2"/>
  <c r="BC13" i="2"/>
  <c r="BB13" i="2"/>
  <c r="BA13" i="2"/>
  <c r="AZ13" i="2"/>
  <c r="AY13" i="2"/>
  <c r="AX13" i="2"/>
  <c r="BC287" i="3"/>
  <c r="BB287" i="3"/>
  <c r="BA287" i="3"/>
  <c r="AZ287" i="3"/>
  <c r="AY287" i="3"/>
  <c r="AX287" i="3"/>
  <c r="BC285" i="3"/>
  <c r="BB285" i="3"/>
  <c r="BA285" i="3"/>
  <c r="AZ285" i="3"/>
  <c r="AY285" i="3"/>
  <c r="AX285" i="3"/>
  <c r="BC282" i="3"/>
  <c r="BB282" i="3"/>
  <c r="BA282" i="3"/>
  <c r="AZ282" i="3"/>
  <c r="AY282" i="3"/>
  <c r="AX282" i="3"/>
  <c r="BC281" i="3"/>
  <c r="BB281" i="3"/>
  <c r="BA281" i="3"/>
  <c r="AZ281" i="3"/>
  <c r="AY281" i="3"/>
  <c r="AX281" i="3"/>
  <c r="AU341" i="3"/>
  <c r="AQ342" i="3"/>
  <c r="BC280" i="3"/>
  <c r="BB280" i="3"/>
  <c r="BA280" i="3"/>
  <c r="AZ280" i="3"/>
  <c r="AY280" i="3"/>
  <c r="AX280" i="3"/>
  <c r="BC278" i="3"/>
  <c r="BB278" i="3"/>
  <c r="BA278" i="3"/>
  <c r="AZ278" i="3"/>
  <c r="AY278" i="3"/>
  <c r="AX278" i="3"/>
  <c r="BC277" i="3"/>
  <c r="BB277" i="3"/>
  <c r="BA277" i="3"/>
  <c r="AZ277" i="3"/>
  <c r="AY277" i="3"/>
  <c r="AX277" i="3"/>
  <c r="BC275" i="3"/>
  <c r="BB275" i="3"/>
  <c r="BA275" i="3"/>
  <c r="AZ275" i="3"/>
  <c r="AY275" i="3"/>
  <c r="AX275" i="3"/>
  <c r="BC274" i="3"/>
  <c r="BB274" i="3"/>
  <c r="BA274" i="3"/>
  <c r="AZ274" i="3"/>
  <c r="AY274" i="3"/>
  <c r="AX274" i="3"/>
  <c r="BC270" i="3"/>
  <c r="BB270" i="3"/>
  <c r="BA270" i="3"/>
  <c r="AZ270" i="3"/>
  <c r="AY270" i="3"/>
  <c r="AX270" i="3"/>
  <c r="BC269" i="3"/>
  <c r="BB269" i="3"/>
  <c r="BA269" i="3"/>
  <c r="AZ269" i="3"/>
  <c r="AY269" i="3"/>
  <c r="AX269" i="3"/>
  <c r="BC268" i="3"/>
  <c r="BB268" i="3"/>
  <c r="BA268" i="3"/>
  <c r="AZ268" i="3"/>
  <c r="AY268" i="3"/>
  <c r="AX268" i="3"/>
  <c r="BC264" i="3"/>
  <c r="BB264" i="3"/>
  <c r="BA264" i="3"/>
  <c r="AZ264" i="3"/>
  <c r="AY264" i="3"/>
  <c r="AX264" i="3"/>
  <c r="BC263" i="3"/>
  <c r="BB263" i="3"/>
  <c r="BA263" i="3"/>
  <c r="AZ263" i="3"/>
  <c r="AY263" i="3"/>
  <c r="AX263" i="3"/>
  <c r="BC262" i="3"/>
  <c r="BB262" i="3"/>
  <c r="BA262" i="3"/>
  <c r="AZ262" i="3"/>
  <c r="AY262" i="3"/>
  <c r="AX262" i="3"/>
  <c r="BC259" i="3"/>
  <c r="BB259" i="3"/>
  <c r="BA259" i="3"/>
  <c r="AZ259" i="3"/>
  <c r="AY259" i="3"/>
  <c r="AX259" i="3"/>
  <c r="BC258" i="3"/>
  <c r="BB258" i="3"/>
  <c r="BA258" i="3"/>
  <c r="AZ258" i="3"/>
  <c r="AY258" i="3"/>
  <c r="AX258" i="3"/>
  <c r="BC257" i="3"/>
  <c r="BB257" i="3"/>
  <c r="BA257" i="3"/>
  <c r="AZ257" i="3"/>
  <c r="AY257" i="3"/>
  <c r="AX257" i="3"/>
  <c r="BC256" i="3"/>
  <c r="BB256" i="3"/>
  <c r="BA256" i="3"/>
  <c r="AZ256" i="3"/>
  <c r="AY256" i="3"/>
  <c r="AX256" i="3"/>
  <c r="BC253" i="3"/>
  <c r="BB253" i="3"/>
  <c r="BA253" i="3"/>
  <c r="AZ253" i="3"/>
  <c r="AY253" i="3"/>
  <c r="AX253" i="3"/>
  <c r="BC252" i="3"/>
  <c r="BB252" i="3"/>
  <c r="BA252" i="3"/>
  <c r="AZ252" i="3"/>
  <c r="AY252" i="3"/>
  <c r="AX252" i="3"/>
  <c r="BC251" i="3"/>
  <c r="BB251" i="3"/>
  <c r="BA251" i="3"/>
  <c r="AZ251" i="3"/>
  <c r="AY251" i="3"/>
  <c r="AX251" i="3"/>
  <c r="BC250" i="3"/>
  <c r="BB250" i="3"/>
  <c r="BA250" i="3"/>
  <c r="AZ250" i="3"/>
  <c r="AY250" i="3"/>
  <c r="AX250" i="3"/>
  <c r="BC249" i="3"/>
  <c r="BB249" i="3"/>
  <c r="BA249" i="3"/>
  <c r="AZ249" i="3"/>
  <c r="AY249" i="3"/>
  <c r="AX249" i="3"/>
  <c r="BC237" i="3"/>
  <c r="BB237" i="3"/>
  <c r="BA237" i="3"/>
  <c r="AZ237" i="3"/>
  <c r="AY237" i="3"/>
  <c r="AX237" i="3"/>
  <c r="BC236" i="3"/>
  <c r="BB236" i="3"/>
  <c r="BA236" i="3"/>
  <c r="AZ236" i="3"/>
  <c r="AY236" i="3"/>
  <c r="AX236" i="3"/>
  <c r="BC235" i="3"/>
  <c r="BB235" i="3"/>
  <c r="BA235" i="3"/>
  <c r="AZ235" i="3"/>
  <c r="AY235" i="3"/>
  <c r="AX235" i="3"/>
  <c r="BC231" i="3"/>
  <c r="BB231" i="3"/>
  <c r="BA231" i="3"/>
  <c r="AZ231" i="3"/>
  <c r="AY231" i="3"/>
  <c r="AX231" i="3"/>
  <c r="BC230" i="3"/>
  <c r="BB230" i="3"/>
  <c r="BA230" i="3"/>
  <c r="AZ230" i="3"/>
  <c r="AY230" i="3"/>
  <c r="AX230" i="3"/>
  <c r="BC229" i="3"/>
  <c r="BB229" i="3"/>
  <c r="BA229" i="3"/>
  <c r="AZ229" i="3"/>
  <c r="AY229" i="3"/>
  <c r="AX229" i="3"/>
  <c r="BC228" i="3"/>
  <c r="BB228" i="3"/>
  <c r="BA228" i="3"/>
  <c r="AZ228" i="3"/>
  <c r="AY228" i="3"/>
  <c r="AX228" i="3"/>
  <c r="BC225" i="3"/>
  <c r="BB225" i="3"/>
  <c r="BA225" i="3"/>
  <c r="AZ225" i="3"/>
  <c r="AY225" i="3"/>
  <c r="AX225" i="3"/>
  <c r="BC215" i="3"/>
  <c r="BB215" i="3"/>
  <c r="BA215" i="3"/>
  <c r="AZ215" i="3"/>
  <c r="AY215" i="3"/>
  <c r="AX215" i="3"/>
  <c r="BC210" i="3"/>
  <c r="BB210" i="3"/>
  <c r="BA210" i="3"/>
  <c r="AZ210" i="3"/>
  <c r="AY210" i="3"/>
  <c r="AX210" i="3"/>
  <c r="BC203" i="3"/>
  <c r="BB203" i="3"/>
  <c r="BA203" i="3"/>
  <c r="AZ203" i="3"/>
  <c r="AY203" i="3"/>
  <c r="AX203" i="3"/>
  <c r="BC202" i="3"/>
  <c r="BB202" i="3"/>
  <c r="BA202" i="3"/>
  <c r="AZ202" i="3"/>
  <c r="AY202" i="3"/>
  <c r="AX202" i="3"/>
  <c r="BC199" i="3"/>
  <c r="BB199" i="3"/>
  <c r="BA199" i="3"/>
  <c r="AZ199" i="3"/>
  <c r="AY199" i="3"/>
  <c r="AX199" i="3"/>
  <c r="BC198" i="3"/>
  <c r="BB198" i="3"/>
  <c r="BA198" i="3"/>
  <c r="AZ198" i="3"/>
  <c r="AY198" i="3"/>
  <c r="AX198" i="3"/>
  <c r="BC197" i="3"/>
  <c r="BB197" i="3"/>
  <c r="BA197" i="3"/>
  <c r="AZ197" i="3"/>
  <c r="AY197" i="3"/>
  <c r="AX197" i="3"/>
  <c r="BC190" i="3"/>
  <c r="BB190" i="3"/>
  <c r="BA190" i="3"/>
  <c r="AZ190" i="3"/>
  <c r="AY190" i="3"/>
  <c r="AX190" i="3"/>
  <c r="BC189" i="3"/>
  <c r="BB189" i="3"/>
  <c r="BA189" i="3"/>
  <c r="AZ189" i="3"/>
  <c r="AY189" i="3"/>
  <c r="AX189" i="3"/>
  <c r="BC188" i="3"/>
  <c r="BB188" i="3"/>
  <c r="BA188" i="3"/>
  <c r="AZ188" i="3"/>
  <c r="AY188" i="3"/>
  <c r="AX188" i="3"/>
  <c r="BC187" i="3"/>
  <c r="BB187" i="3"/>
  <c r="BA187" i="3"/>
  <c r="AZ187" i="3"/>
  <c r="AY187" i="3"/>
  <c r="AX187" i="3"/>
  <c r="AS355" i="3"/>
  <c r="BC184" i="3"/>
  <c r="BB184" i="3"/>
  <c r="BA184" i="3"/>
  <c r="AZ184" i="3"/>
  <c r="AY184" i="3"/>
  <c r="AX184" i="3"/>
  <c r="BC183" i="3"/>
  <c r="BB183" i="3"/>
  <c r="BA183" i="3"/>
  <c r="AZ183" i="3"/>
  <c r="AY183" i="3"/>
  <c r="AX183" i="3"/>
  <c r="BC182" i="3"/>
  <c r="BB182" i="3"/>
  <c r="BA182" i="3"/>
  <c r="AZ182" i="3"/>
  <c r="AY182" i="3"/>
  <c r="AX182" i="3"/>
  <c r="BC175" i="3"/>
  <c r="BB175" i="3"/>
  <c r="BA175" i="3"/>
  <c r="AZ175" i="3"/>
  <c r="AY175" i="3"/>
  <c r="AX175" i="3"/>
  <c r="BC174" i="3"/>
  <c r="BB174" i="3"/>
  <c r="BA174" i="3"/>
  <c r="AZ174" i="3"/>
  <c r="AY174" i="3"/>
  <c r="AX174" i="3"/>
  <c r="BC173" i="3"/>
  <c r="BB173" i="3"/>
  <c r="BA173" i="3"/>
  <c r="AZ173" i="3"/>
  <c r="AY173" i="3"/>
  <c r="AX173" i="3"/>
  <c r="BC172" i="3"/>
  <c r="BB172" i="3"/>
  <c r="BA172" i="3"/>
  <c r="AZ172" i="3"/>
  <c r="AY172" i="3"/>
  <c r="AX172" i="3"/>
  <c r="BC169" i="3"/>
  <c r="BB169" i="3"/>
  <c r="BA169" i="3"/>
  <c r="AZ169" i="3"/>
  <c r="AY169" i="3"/>
  <c r="AX169" i="3"/>
  <c r="BC168" i="3"/>
  <c r="BB168" i="3"/>
  <c r="BA168" i="3"/>
  <c r="AZ168" i="3"/>
  <c r="AY168" i="3"/>
  <c r="AX168" i="3"/>
  <c r="BC167" i="3"/>
  <c r="BB167" i="3"/>
  <c r="BA167" i="3"/>
  <c r="AZ167" i="3"/>
  <c r="AY167" i="3"/>
  <c r="AX167" i="3"/>
  <c r="BC166" i="3"/>
  <c r="BB166" i="3"/>
  <c r="BA166" i="3"/>
  <c r="AZ166" i="3"/>
  <c r="AY166" i="3"/>
  <c r="AX166" i="3"/>
  <c r="BC165" i="3"/>
  <c r="BB165" i="3"/>
  <c r="BA165" i="3"/>
  <c r="AZ165" i="3"/>
  <c r="AY165" i="3"/>
  <c r="AX165" i="3"/>
  <c r="BC154" i="3"/>
  <c r="BB154" i="3"/>
  <c r="BA154" i="3"/>
  <c r="AZ154" i="3"/>
  <c r="AY154" i="3"/>
  <c r="AX154" i="3"/>
  <c r="BC153" i="3"/>
  <c r="BB153" i="3"/>
  <c r="BA153" i="3"/>
  <c r="AZ153" i="3"/>
  <c r="AY153" i="3"/>
  <c r="AX153" i="3"/>
  <c r="BC152" i="3"/>
  <c r="BB152" i="3"/>
  <c r="BA152" i="3"/>
  <c r="AZ152" i="3"/>
  <c r="AY152" i="3"/>
  <c r="AX152" i="3"/>
  <c r="BC151" i="3"/>
  <c r="BB151" i="3"/>
  <c r="BA151" i="3"/>
  <c r="AZ151" i="3"/>
  <c r="AY151" i="3"/>
  <c r="AX151" i="3"/>
  <c r="BC149" i="3"/>
  <c r="BB149" i="3"/>
  <c r="BA149" i="3"/>
  <c r="AZ149" i="3"/>
  <c r="AY149" i="3"/>
  <c r="AX149" i="3"/>
  <c r="BC141" i="3"/>
  <c r="BB141" i="3"/>
  <c r="BA141" i="3"/>
  <c r="AZ141" i="3"/>
  <c r="AY141" i="3"/>
  <c r="AX141" i="3"/>
  <c r="BC140" i="3"/>
  <c r="BB140" i="3"/>
  <c r="BA140" i="3"/>
  <c r="AZ140" i="3"/>
  <c r="AY140" i="3"/>
  <c r="AX140" i="3"/>
  <c r="BC138" i="3"/>
  <c r="BB138" i="3"/>
  <c r="BA138" i="3"/>
  <c r="AZ138" i="3"/>
  <c r="AY138" i="3"/>
  <c r="AX138" i="3"/>
  <c r="BC133" i="3"/>
  <c r="BB133" i="3"/>
  <c r="BA133" i="3"/>
  <c r="AZ133" i="3"/>
  <c r="AY133" i="3"/>
  <c r="AX133" i="3"/>
  <c r="BC132" i="3"/>
  <c r="BB132" i="3"/>
  <c r="BA132" i="3"/>
  <c r="AZ132" i="3"/>
  <c r="AY132" i="3"/>
  <c r="AX132" i="3"/>
  <c r="BC131" i="3"/>
  <c r="BB131" i="3"/>
  <c r="BA131" i="3"/>
  <c r="AZ131" i="3"/>
  <c r="AY131" i="3"/>
  <c r="AX131" i="3"/>
  <c r="BC130" i="3"/>
  <c r="BB130" i="3"/>
  <c r="BA130" i="3"/>
  <c r="AZ130" i="3"/>
  <c r="AY130" i="3"/>
  <c r="AX130" i="3"/>
  <c r="BC126" i="3"/>
  <c r="BC124" i="3"/>
  <c r="BB124" i="3"/>
  <c r="BA124" i="3"/>
  <c r="AZ124" i="3"/>
  <c r="AY124" i="3"/>
  <c r="AX124" i="3"/>
  <c r="BC123" i="3"/>
  <c r="BB123" i="3"/>
  <c r="BA123" i="3"/>
  <c r="AZ123" i="3"/>
  <c r="AY123" i="3"/>
  <c r="AX123" i="3"/>
  <c r="BC122" i="3"/>
  <c r="BC382" i="3" s="1"/>
  <c r="BB122" i="3"/>
  <c r="BA122" i="3"/>
  <c r="BA382" i="3" s="1"/>
  <c r="AZ122" i="3"/>
  <c r="AZ382" i="3" s="1"/>
  <c r="AY122" i="3"/>
  <c r="AY382" i="3" s="1"/>
  <c r="AX122" i="3"/>
  <c r="AX382" i="3" s="1"/>
  <c r="AV382" i="3"/>
  <c r="AU382" i="3"/>
  <c r="AT382" i="3"/>
  <c r="AS382" i="3"/>
  <c r="AR382" i="3"/>
  <c r="AQ382" i="3"/>
  <c r="BC118" i="3"/>
  <c r="BB118" i="3"/>
  <c r="BA118" i="3"/>
  <c r="AZ118" i="3"/>
  <c r="AY118" i="3"/>
  <c r="AX118" i="3"/>
  <c r="BC117" i="3"/>
  <c r="BB117" i="3"/>
  <c r="BA117" i="3"/>
  <c r="AZ117" i="3"/>
  <c r="AY117" i="3"/>
  <c r="AX117" i="3"/>
  <c r="BC116" i="3"/>
  <c r="BB116" i="3"/>
  <c r="BA116" i="3"/>
  <c r="AZ116" i="3"/>
  <c r="AY116" i="3"/>
  <c r="AX116" i="3"/>
  <c r="BC114" i="3"/>
  <c r="BB114" i="3"/>
  <c r="BA114" i="3"/>
  <c r="AZ114" i="3"/>
  <c r="AY114" i="3"/>
  <c r="AX114" i="3"/>
  <c r="BC113" i="3"/>
  <c r="BB113" i="3"/>
  <c r="BA113" i="3"/>
  <c r="AZ113" i="3"/>
  <c r="AY113" i="3"/>
  <c r="AX113" i="3"/>
  <c r="BC109" i="3"/>
  <c r="BB109" i="3"/>
  <c r="BA109" i="3"/>
  <c r="AZ109" i="3"/>
  <c r="AY109" i="3"/>
  <c r="AX109" i="3"/>
  <c r="BC108" i="3"/>
  <c r="BB108" i="3"/>
  <c r="BA108" i="3"/>
  <c r="AZ108" i="3"/>
  <c r="AY108" i="3"/>
  <c r="AX108" i="3"/>
  <c r="BC107" i="3"/>
  <c r="BB107" i="3"/>
  <c r="BA107" i="3"/>
  <c r="AZ107" i="3"/>
  <c r="AY107" i="3"/>
  <c r="AX107" i="3"/>
  <c r="BC106" i="3"/>
  <c r="BB106" i="3"/>
  <c r="BA106" i="3"/>
  <c r="AZ106" i="3"/>
  <c r="AY106" i="3"/>
  <c r="AX106" i="3"/>
  <c r="BC105" i="3"/>
  <c r="BB105" i="3"/>
  <c r="BA105" i="3"/>
  <c r="AZ105" i="3"/>
  <c r="AY105" i="3"/>
  <c r="AX105" i="3"/>
  <c r="BC101" i="3"/>
  <c r="BC99" i="3"/>
  <c r="BB99" i="3"/>
  <c r="BA99" i="3"/>
  <c r="AZ99" i="3"/>
  <c r="AY99" i="3"/>
  <c r="AX99" i="3"/>
  <c r="BC98" i="3"/>
  <c r="BB98" i="3"/>
  <c r="BA98" i="3"/>
  <c r="AZ98" i="3"/>
  <c r="AY98" i="3"/>
  <c r="AX98" i="3"/>
  <c r="BC97" i="3"/>
  <c r="BB97" i="3"/>
  <c r="BA97" i="3"/>
  <c r="AZ97" i="3"/>
  <c r="AY97" i="3"/>
  <c r="AX97" i="3"/>
  <c r="BC96" i="3"/>
  <c r="BB96" i="3"/>
  <c r="BA96" i="3"/>
  <c r="AZ96" i="3"/>
  <c r="AY96" i="3"/>
  <c r="AX96" i="3"/>
  <c r="BC95" i="3"/>
  <c r="BB95" i="3"/>
  <c r="BA95" i="3"/>
  <c r="AZ95" i="3"/>
  <c r="AY95" i="3"/>
  <c r="AX95" i="3"/>
  <c r="BC94" i="3"/>
  <c r="BB94" i="3"/>
  <c r="BA94" i="3"/>
  <c r="AZ94" i="3"/>
  <c r="AY94" i="3"/>
  <c r="AX94" i="3"/>
  <c r="BC93" i="3"/>
  <c r="BB93" i="3"/>
  <c r="BA93" i="3"/>
  <c r="AZ93" i="3"/>
  <c r="AY93" i="3"/>
  <c r="AX93" i="3"/>
  <c r="BC92" i="3"/>
  <c r="BB92" i="3"/>
  <c r="BA92" i="3"/>
  <c r="AZ92" i="3"/>
  <c r="AY92" i="3"/>
  <c r="AX92" i="3"/>
  <c r="BC91" i="3"/>
  <c r="BC381" i="3" s="1"/>
  <c r="BB91" i="3"/>
  <c r="BB381" i="3" s="1"/>
  <c r="BA91" i="3"/>
  <c r="BA381" i="3" s="1"/>
  <c r="AZ91" i="3"/>
  <c r="AY91" i="3"/>
  <c r="AY381" i="3" s="1"/>
  <c r="AX91" i="3"/>
  <c r="AX381" i="3" s="1"/>
  <c r="AT381" i="3"/>
  <c r="AS381" i="3"/>
  <c r="AR381" i="3"/>
  <c r="BC87" i="3"/>
  <c r="BB87" i="3"/>
  <c r="BA87" i="3"/>
  <c r="AZ87" i="3"/>
  <c r="AY87" i="3"/>
  <c r="AX87" i="3"/>
  <c r="BC86" i="3"/>
  <c r="BB86" i="3"/>
  <c r="BA86" i="3"/>
  <c r="AZ86" i="3"/>
  <c r="AY86" i="3"/>
  <c r="AX86" i="3"/>
  <c r="BC85" i="3"/>
  <c r="BB85" i="3"/>
  <c r="BA85" i="3"/>
  <c r="AZ85" i="3"/>
  <c r="AY85" i="3"/>
  <c r="AX85" i="3"/>
  <c r="BC84" i="3"/>
  <c r="BB84" i="3"/>
  <c r="BA84" i="3"/>
  <c r="AZ84" i="3"/>
  <c r="AY84" i="3"/>
  <c r="AX84" i="3"/>
  <c r="BC83" i="3"/>
  <c r="BB83" i="3"/>
  <c r="BA83" i="3"/>
  <c r="AZ83" i="3"/>
  <c r="AY83" i="3"/>
  <c r="AX83" i="3"/>
  <c r="BC82" i="3"/>
  <c r="BB82" i="3"/>
  <c r="BA82" i="3"/>
  <c r="AZ82" i="3"/>
  <c r="AY82" i="3"/>
  <c r="AX82" i="3"/>
  <c r="AU365" i="3"/>
  <c r="BC81" i="3"/>
  <c r="BB81" i="3"/>
  <c r="BA81" i="3"/>
  <c r="AZ81" i="3"/>
  <c r="AY81" i="3"/>
  <c r="AX81" i="3"/>
  <c r="BC67" i="3"/>
  <c r="BB67" i="3"/>
  <c r="BA67" i="3"/>
  <c r="AZ67" i="3"/>
  <c r="AY67" i="3"/>
  <c r="AX67" i="3"/>
  <c r="BC59" i="3"/>
  <c r="BB59" i="3"/>
  <c r="BA59" i="3"/>
  <c r="AZ59" i="3"/>
  <c r="AY59" i="3"/>
  <c r="AX59" i="3"/>
  <c r="BC58" i="3"/>
  <c r="BB58" i="3"/>
  <c r="BB355" i="3" s="1"/>
  <c r="BA58" i="3"/>
  <c r="AZ58" i="3"/>
  <c r="AY58" i="3"/>
  <c r="AX58" i="3"/>
  <c r="BC54" i="3"/>
  <c r="BB54" i="3"/>
  <c r="BA54" i="3"/>
  <c r="AZ54" i="3"/>
  <c r="AY54" i="3"/>
  <c r="AX54" i="3"/>
  <c r="BC53" i="3"/>
  <c r="BB53" i="3"/>
  <c r="BA53" i="3"/>
  <c r="AZ53" i="3"/>
  <c r="AY53" i="3"/>
  <c r="AX53" i="3"/>
  <c r="BC52" i="3"/>
  <c r="BB52" i="3"/>
  <c r="BA52" i="3"/>
  <c r="AZ52" i="3"/>
  <c r="AY52" i="3"/>
  <c r="AX52" i="3"/>
  <c r="BC51" i="3"/>
  <c r="BC360" i="3" s="1"/>
  <c r="BB51" i="3"/>
  <c r="BA51" i="3"/>
  <c r="BA360" i="3" s="1"/>
  <c r="AZ51" i="3"/>
  <c r="AZ360" i="3" s="1"/>
  <c r="AY51" i="3"/>
  <c r="AY360" i="3" s="1"/>
  <c r="AX51" i="3"/>
  <c r="AV360" i="3"/>
  <c r="AU360" i="3"/>
  <c r="AT360" i="3"/>
  <c r="AS360" i="3"/>
  <c r="AR360" i="3"/>
  <c r="AQ360" i="3"/>
  <c r="BC50" i="3"/>
  <c r="BB50" i="3"/>
  <c r="BA50" i="3"/>
  <c r="AZ50" i="3"/>
  <c r="AY50" i="3"/>
  <c r="AX50" i="3"/>
  <c r="BC49" i="3"/>
  <c r="BB49" i="3"/>
  <c r="BA49" i="3"/>
  <c r="AZ49" i="3"/>
  <c r="AY49" i="3"/>
  <c r="AX49" i="3"/>
  <c r="BC46" i="3"/>
  <c r="BB46" i="3"/>
  <c r="BA46" i="3"/>
  <c r="AZ46" i="3"/>
  <c r="AY46" i="3"/>
  <c r="AX46" i="3"/>
  <c r="BC38" i="3"/>
  <c r="BB38" i="3"/>
  <c r="BA38" i="3"/>
  <c r="AZ38" i="3"/>
  <c r="AY38" i="3"/>
  <c r="AX38" i="3"/>
  <c r="BC37" i="3"/>
  <c r="BB37" i="3"/>
  <c r="BA37" i="3"/>
  <c r="AZ37" i="3"/>
  <c r="AY37" i="3"/>
  <c r="AX37" i="3"/>
  <c r="BC36" i="3"/>
  <c r="BB36" i="3"/>
  <c r="BA36" i="3"/>
  <c r="AZ36" i="3"/>
  <c r="AY36" i="3"/>
  <c r="AX36" i="3"/>
  <c r="BC35" i="3"/>
  <c r="BB35" i="3"/>
  <c r="BA35" i="3"/>
  <c r="AZ35" i="3"/>
  <c r="AY35" i="3"/>
  <c r="AX35" i="3"/>
  <c r="BC34" i="3"/>
  <c r="BB34" i="3"/>
  <c r="BA34" i="3"/>
  <c r="AZ34" i="3"/>
  <c r="AY34" i="3"/>
  <c r="AX34" i="3"/>
  <c r="BC33" i="3"/>
  <c r="BB33" i="3"/>
  <c r="BA33" i="3"/>
  <c r="AZ33" i="3"/>
  <c r="AY33" i="3"/>
  <c r="AX33" i="3"/>
  <c r="BC29" i="3"/>
  <c r="BB29" i="3"/>
  <c r="BA29" i="3"/>
  <c r="AZ29" i="3"/>
  <c r="AY29" i="3"/>
  <c r="AX29" i="3"/>
  <c r="BC28" i="3"/>
  <c r="BB28" i="3"/>
  <c r="BA28" i="3"/>
  <c r="AZ28" i="3"/>
  <c r="AY28" i="3"/>
  <c r="AX28" i="3"/>
  <c r="BC27" i="3"/>
  <c r="BB27" i="3"/>
  <c r="BA27" i="3"/>
  <c r="AZ27" i="3"/>
  <c r="AY27" i="3"/>
  <c r="AX27" i="3"/>
  <c r="BC26" i="3"/>
  <c r="BB26" i="3"/>
  <c r="BA26" i="3"/>
  <c r="AZ26" i="3"/>
  <c r="AY26" i="3"/>
  <c r="AX26" i="3"/>
  <c r="BC22" i="3"/>
  <c r="BB22" i="3"/>
  <c r="BA22" i="3"/>
  <c r="AZ22" i="3"/>
  <c r="AY22" i="3"/>
  <c r="AX22" i="3"/>
  <c r="BC21" i="3"/>
  <c r="BB21" i="3"/>
  <c r="BA21" i="3"/>
  <c r="AZ21" i="3"/>
  <c r="AY21" i="3"/>
  <c r="AX21" i="3"/>
  <c r="BC20" i="3"/>
  <c r="BB20" i="3"/>
  <c r="BA20" i="3"/>
  <c r="AZ20" i="3"/>
  <c r="AY20" i="3"/>
  <c r="AX20" i="3"/>
  <c r="BC16" i="3"/>
  <c r="BB16" i="3"/>
  <c r="BA16" i="3"/>
  <c r="AZ16" i="3"/>
  <c r="AY16" i="3"/>
  <c r="AX16" i="3"/>
  <c r="BC15" i="3"/>
  <c r="BB15" i="3"/>
  <c r="BA15" i="3"/>
  <c r="AZ15" i="3"/>
  <c r="AY15" i="3"/>
  <c r="AX15" i="3"/>
  <c r="BC14" i="3"/>
  <c r="BB14" i="3"/>
  <c r="BA14" i="3"/>
  <c r="AZ14" i="3"/>
  <c r="AY14" i="3"/>
  <c r="AX14" i="3"/>
  <c r="BC13" i="3"/>
  <c r="BB13" i="3"/>
  <c r="BA13" i="3"/>
  <c r="AZ13" i="3"/>
  <c r="AY13" i="3"/>
  <c r="AX13" i="3"/>
  <c r="BC287" i="4"/>
  <c r="BB287" i="4"/>
  <c r="BA287" i="4"/>
  <c r="BA360" i="4" s="1"/>
  <c r="AZ287" i="4"/>
  <c r="AY287" i="4"/>
  <c r="AX287" i="4"/>
  <c r="AV360" i="4"/>
  <c r="AR360" i="4"/>
  <c r="BC285" i="4"/>
  <c r="BB285" i="4"/>
  <c r="BA285" i="4"/>
  <c r="AZ285" i="4"/>
  <c r="AY285" i="4"/>
  <c r="AX285" i="4"/>
  <c r="BC282" i="4"/>
  <c r="BB282" i="4"/>
  <c r="BA282" i="4"/>
  <c r="AZ282" i="4"/>
  <c r="AY282" i="4"/>
  <c r="AX282" i="4"/>
  <c r="BC281" i="4"/>
  <c r="BB281" i="4"/>
  <c r="BA281" i="4"/>
  <c r="AZ281" i="4"/>
  <c r="AY281" i="4"/>
  <c r="AX281" i="4"/>
  <c r="BC280" i="4"/>
  <c r="BB280" i="4"/>
  <c r="BA280" i="4"/>
  <c r="AZ280" i="4"/>
  <c r="AY280" i="4"/>
  <c r="AX280" i="4"/>
  <c r="BC278" i="4"/>
  <c r="BB278" i="4"/>
  <c r="BA278" i="4"/>
  <c r="AZ278" i="4"/>
  <c r="AY278" i="4"/>
  <c r="AX278" i="4"/>
  <c r="BC277" i="4"/>
  <c r="BB277" i="4"/>
  <c r="BA277" i="4"/>
  <c r="AZ277" i="4"/>
  <c r="AY277" i="4"/>
  <c r="AX277" i="4"/>
  <c r="BC275" i="4"/>
  <c r="BB275" i="4"/>
  <c r="BA275" i="4"/>
  <c r="AZ275" i="4"/>
  <c r="AY275" i="4"/>
  <c r="AX275" i="4"/>
  <c r="BC274" i="4"/>
  <c r="BB274" i="4"/>
  <c r="BA274" i="4"/>
  <c r="AZ274" i="4"/>
  <c r="AY274" i="4"/>
  <c r="AX274" i="4"/>
  <c r="BC270" i="4"/>
  <c r="BB270" i="4"/>
  <c r="BA270" i="4"/>
  <c r="AZ270" i="4"/>
  <c r="AY270" i="4"/>
  <c r="AX270" i="4"/>
  <c r="BC269" i="4"/>
  <c r="BB269" i="4"/>
  <c r="BA269" i="4"/>
  <c r="AZ269" i="4"/>
  <c r="AY269" i="4"/>
  <c r="AX269" i="4"/>
  <c r="BC268" i="4"/>
  <c r="BB268" i="4"/>
  <c r="BA268" i="4"/>
  <c r="AZ268" i="4"/>
  <c r="AY268" i="4"/>
  <c r="AX268" i="4"/>
  <c r="BA265" i="4"/>
  <c r="AZ265" i="4"/>
  <c r="AY265" i="4"/>
  <c r="BC264" i="4"/>
  <c r="BB264" i="4"/>
  <c r="BA264" i="4"/>
  <c r="AZ264" i="4"/>
  <c r="AY264" i="4"/>
  <c r="AX264" i="4"/>
  <c r="BC263" i="4"/>
  <c r="BB263" i="4"/>
  <c r="BA263" i="4"/>
  <c r="AZ263" i="4"/>
  <c r="AY263" i="4"/>
  <c r="AX263" i="4"/>
  <c r="BC262" i="4"/>
  <c r="BB262" i="4"/>
  <c r="BA262" i="4"/>
  <c r="AZ262" i="4"/>
  <c r="AY262" i="4"/>
  <c r="AX262" i="4"/>
  <c r="BC259" i="4"/>
  <c r="BB259" i="4"/>
  <c r="BA259" i="4"/>
  <c r="AZ259" i="4"/>
  <c r="AY259" i="4"/>
  <c r="AX259" i="4"/>
  <c r="BC258" i="4"/>
  <c r="BB258" i="4"/>
  <c r="BA258" i="4"/>
  <c r="AZ258" i="4"/>
  <c r="AY258" i="4"/>
  <c r="AX258" i="4"/>
  <c r="BC257" i="4"/>
  <c r="BB257" i="4"/>
  <c r="BA257" i="4"/>
  <c r="AZ257" i="4"/>
  <c r="AY257" i="4"/>
  <c r="AX257" i="4"/>
  <c r="BC256" i="4"/>
  <c r="BB256" i="4"/>
  <c r="BA256" i="4"/>
  <c r="AZ256" i="4"/>
  <c r="AY256" i="4"/>
  <c r="AX256" i="4"/>
  <c r="BC253" i="4"/>
  <c r="BB253" i="4"/>
  <c r="BA253" i="4"/>
  <c r="AZ253" i="4"/>
  <c r="AY253" i="4"/>
  <c r="AX253" i="4"/>
  <c r="BC252" i="4"/>
  <c r="BB252" i="4"/>
  <c r="BA252" i="4"/>
  <c r="AZ252" i="4"/>
  <c r="AY252" i="4"/>
  <c r="AX252" i="4"/>
  <c r="BC251" i="4"/>
  <c r="BB251" i="4"/>
  <c r="BA251" i="4"/>
  <c r="AZ251" i="4"/>
  <c r="AY251" i="4"/>
  <c r="AX251" i="4"/>
  <c r="BC250" i="4"/>
  <c r="BB250" i="4"/>
  <c r="BA250" i="4"/>
  <c r="AZ250" i="4"/>
  <c r="AY250" i="4"/>
  <c r="AX250" i="4"/>
  <c r="BC249" i="4"/>
  <c r="BB249" i="4"/>
  <c r="BA249" i="4"/>
  <c r="AZ249" i="4"/>
  <c r="AY249" i="4"/>
  <c r="AX249" i="4"/>
  <c r="BC237" i="4"/>
  <c r="BB237" i="4"/>
  <c r="BA237" i="4"/>
  <c r="AZ237" i="4"/>
  <c r="AY237" i="4"/>
  <c r="AX237" i="4"/>
  <c r="BC236" i="4"/>
  <c r="BB236" i="4"/>
  <c r="BA236" i="4"/>
  <c r="AZ236" i="4"/>
  <c r="AY236" i="4"/>
  <c r="AX236" i="4"/>
  <c r="BC235" i="4"/>
  <c r="BB235" i="4"/>
  <c r="BA235" i="4"/>
  <c r="AZ235" i="4"/>
  <c r="AY235" i="4"/>
  <c r="AX235" i="4"/>
  <c r="BC231" i="4"/>
  <c r="BB231" i="4"/>
  <c r="BA231" i="4"/>
  <c r="AZ231" i="4"/>
  <c r="AY231" i="4"/>
  <c r="AX231" i="4"/>
  <c r="BC230" i="4"/>
  <c r="BB230" i="4"/>
  <c r="BA230" i="4"/>
  <c r="AZ230" i="4"/>
  <c r="AY230" i="4"/>
  <c r="AX230" i="4"/>
  <c r="BC229" i="4"/>
  <c r="BB229" i="4"/>
  <c r="BA229" i="4"/>
  <c r="AZ229" i="4"/>
  <c r="AY229" i="4"/>
  <c r="AX229" i="4"/>
  <c r="BC228" i="4"/>
  <c r="BB228" i="4"/>
  <c r="BA228" i="4"/>
  <c r="AZ228" i="4"/>
  <c r="AY228" i="4"/>
  <c r="AX228" i="4"/>
  <c r="BC225" i="4"/>
  <c r="BB225" i="4"/>
  <c r="BA225" i="4"/>
  <c r="AZ225" i="4"/>
  <c r="AY225" i="4"/>
  <c r="AX225" i="4"/>
  <c r="BC215" i="4"/>
  <c r="BB215" i="4"/>
  <c r="BA215" i="4"/>
  <c r="AZ215" i="4"/>
  <c r="AY215" i="4"/>
  <c r="AX215" i="4"/>
  <c r="BC210" i="4"/>
  <c r="BB210" i="4"/>
  <c r="BA210" i="4"/>
  <c r="AZ210" i="4"/>
  <c r="AY210" i="4"/>
  <c r="AX210" i="4"/>
  <c r="BC203" i="4"/>
  <c r="BB203" i="4"/>
  <c r="BA203" i="4"/>
  <c r="AZ203" i="4"/>
  <c r="AY203" i="4"/>
  <c r="AX203" i="4"/>
  <c r="BC202" i="4"/>
  <c r="BB202" i="4"/>
  <c r="BA202" i="4"/>
  <c r="AZ202" i="4"/>
  <c r="AY202" i="4"/>
  <c r="AX202" i="4"/>
  <c r="BB200" i="4"/>
  <c r="BC199" i="4"/>
  <c r="BB199" i="4"/>
  <c r="BA199" i="4"/>
  <c r="AZ199" i="4"/>
  <c r="AY199" i="4"/>
  <c r="AX199" i="4"/>
  <c r="BC198" i="4"/>
  <c r="BB198" i="4"/>
  <c r="BA198" i="4"/>
  <c r="AZ198" i="4"/>
  <c r="AY198" i="4"/>
  <c r="AX198" i="4"/>
  <c r="BC197" i="4"/>
  <c r="BB197" i="4"/>
  <c r="BA197" i="4"/>
  <c r="AZ197" i="4"/>
  <c r="AY197" i="4"/>
  <c r="AX197" i="4"/>
  <c r="BC190" i="4"/>
  <c r="BB190" i="4"/>
  <c r="BA190" i="4"/>
  <c r="AZ190" i="4"/>
  <c r="AY190" i="4"/>
  <c r="AX190" i="4"/>
  <c r="BC189" i="4"/>
  <c r="BB189" i="4"/>
  <c r="BA189" i="4"/>
  <c r="AZ189" i="4"/>
  <c r="AY189" i="4"/>
  <c r="AX189" i="4"/>
  <c r="BC188" i="4"/>
  <c r="BB188" i="4"/>
  <c r="BA188" i="4"/>
  <c r="AZ188" i="4"/>
  <c r="AY188" i="4"/>
  <c r="AX188" i="4"/>
  <c r="BC187" i="4"/>
  <c r="BB187" i="4"/>
  <c r="BA187" i="4"/>
  <c r="AZ187" i="4"/>
  <c r="AY187" i="4"/>
  <c r="AX187" i="4"/>
  <c r="BC184" i="4"/>
  <c r="BB184" i="4"/>
  <c r="BA184" i="4"/>
  <c r="AZ184" i="4"/>
  <c r="AY184" i="4"/>
  <c r="AX184" i="4"/>
  <c r="BC183" i="4"/>
  <c r="BB183" i="4"/>
  <c r="BA183" i="4"/>
  <c r="AZ183" i="4"/>
  <c r="AY183" i="4"/>
  <c r="AX183" i="4"/>
  <c r="BC182" i="4"/>
  <c r="BB182" i="4"/>
  <c r="BA182" i="4"/>
  <c r="AZ182" i="4"/>
  <c r="AY182" i="4"/>
  <c r="AX182" i="4"/>
  <c r="BC175" i="4"/>
  <c r="BB175" i="4"/>
  <c r="BA175" i="4"/>
  <c r="AZ175" i="4"/>
  <c r="AY175" i="4"/>
  <c r="AX175" i="4"/>
  <c r="BC174" i="4"/>
  <c r="BB174" i="4"/>
  <c r="BA174" i="4"/>
  <c r="AZ174" i="4"/>
  <c r="AY174" i="4"/>
  <c r="AX174" i="4"/>
  <c r="BC173" i="4"/>
  <c r="BB173" i="4"/>
  <c r="BA173" i="4"/>
  <c r="AZ173" i="4"/>
  <c r="AY173" i="4"/>
  <c r="AX173" i="4"/>
  <c r="BC172" i="4"/>
  <c r="BB172" i="4"/>
  <c r="BA172" i="4"/>
  <c r="AZ172" i="4"/>
  <c r="AY172" i="4"/>
  <c r="AX172" i="4"/>
  <c r="BC169" i="4"/>
  <c r="BB169" i="4"/>
  <c r="BA169" i="4"/>
  <c r="AZ169" i="4"/>
  <c r="AY169" i="4"/>
  <c r="AX169" i="4"/>
  <c r="BC168" i="4"/>
  <c r="BB168" i="4"/>
  <c r="BA168" i="4"/>
  <c r="AZ168" i="4"/>
  <c r="AY168" i="4"/>
  <c r="AX168" i="4"/>
  <c r="BC167" i="4"/>
  <c r="BB167" i="4"/>
  <c r="BA167" i="4"/>
  <c r="AZ167" i="4"/>
  <c r="AY167" i="4"/>
  <c r="AX167" i="4"/>
  <c r="BC166" i="4"/>
  <c r="BB166" i="4"/>
  <c r="BA166" i="4"/>
  <c r="AZ166" i="4"/>
  <c r="AY166" i="4"/>
  <c r="AX166" i="4"/>
  <c r="BC165" i="4"/>
  <c r="BB165" i="4"/>
  <c r="BA165" i="4"/>
  <c r="AZ165" i="4"/>
  <c r="AY165" i="4"/>
  <c r="AX165" i="4"/>
  <c r="BC154" i="4"/>
  <c r="BB154" i="4"/>
  <c r="BA154" i="4"/>
  <c r="AZ154" i="4"/>
  <c r="AY154" i="4"/>
  <c r="AX154" i="4"/>
  <c r="BC153" i="4"/>
  <c r="BB153" i="4"/>
  <c r="BA153" i="4"/>
  <c r="AZ153" i="4"/>
  <c r="AY153" i="4"/>
  <c r="AX153" i="4"/>
  <c r="BC152" i="4"/>
  <c r="BB152" i="4"/>
  <c r="BA152" i="4"/>
  <c r="AZ152" i="4"/>
  <c r="AY152" i="4"/>
  <c r="AX152" i="4"/>
  <c r="BC151" i="4"/>
  <c r="BB151" i="4"/>
  <c r="BA151" i="4"/>
  <c r="AZ151" i="4"/>
  <c r="AY151" i="4"/>
  <c r="AX151" i="4"/>
  <c r="BC149" i="4"/>
  <c r="BB149" i="4"/>
  <c r="BA149" i="4"/>
  <c r="AZ149" i="4"/>
  <c r="AY149" i="4"/>
  <c r="AX149" i="4"/>
  <c r="BC141" i="4"/>
  <c r="BB141" i="4"/>
  <c r="BA141" i="4"/>
  <c r="AZ141" i="4"/>
  <c r="AY141" i="4"/>
  <c r="AX141" i="4"/>
  <c r="BC140" i="4"/>
  <c r="BB140" i="4"/>
  <c r="BA140" i="4"/>
  <c r="AZ140" i="4"/>
  <c r="AY140" i="4"/>
  <c r="AX140" i="4"/>
  <c r="BC138" i="4"/>
  <c r="BB138" i="4"/>
  <c r="BA138" i="4"/>
  <c r="AZ138" i="4"/>
  <c r="AY138" i="4"/>
  <c r="AX138" i="4"/>
  <c r="BC133" i="4"/>
  <c r="BB133" i="4"/>
  <c r="BA133" i="4"/>
  <c r="AZ133" i="4"/>
  <c r="AY133" i="4"/>
  <c r="AX133" i="4"/>
  <c r="BC132" i="4"/>
  <c r="BB132" i="4"/>
  <c r="BA132" i="4"/>
  <c r="AZ132" i="4"/>
  <c r="AY132" i="4"/>
  <c r="AX132" i="4"/>
  <c r="BC131" i="4"/>
  <c r="BB131" i="4"/>
  <c r="BA131" i="4"/>
  <c r="AZ131" i="4"/>
  <c r="AY131" i="4"/>
  <c r="AX131" i="4"/>
  <c r="BC130" i="4"/>
  <c r="BB130" i="4"/>
  <c r="BA130" i="4"/>
  <c r="AZ130" i="4"/>
  <c r="AY130" i="4"/>
  <c r="AX130" i="4"/>
  <c r="BC126" i="4"/>
  <c r="BC124" i="4"/>
  <c r="BB124" i="4"/>
  <c r="BA124" i="4"/>
  <c r="AZ124" i="4"/>
  <c r="AY124" i="4"/>
  <c r="AX124" i="4"/>
  <c r="BC123" i="4"/>
  <c r="BB123" i="4"/>
  <c r="BA123" i="4"/>
  <c r="AZ123" i="4"/>
  <c r="AY123" i="4"/>
  <c r="AX123" i="4"/>
  <c r="BC122" i="4"/>
  <c r="BC382" i="4" s="1"/>
  <c r="BB122" i="4"/>
  <c r="BB382" i="4" s="1"/>
  <c r="BA122" i="4"/>
  <c r="BA382" i="4" s="1"/>
  <c r="AZ122" i="4"/>
  <c r="AZ382" i="4" s="1"/>
  <c r="AY122" i="4"/>
  <c r="AY382" i="4" s="1"/>
  <c r="AX122" i="4"/>
  <c r="AX382" i="4" s="1"/>
  <c r="AV382" i="4"/>
  <c r="AU382" i="4"/>
  <c r="AT382" i="4"/>
  <c r="AS382" i="4"/>
  <c r="AR382" i="4"/>
  <c r="AQ382" i="4"/>
  <c r="BC118" i="4"/>
  <c r="BB118" i="4"/>
  <c r="BA118" i="4"/>
  <c r="AZ118" i="4"/>
  <c r="AY118" i="4"/>
  <c r="AX118" i="4"/>
  <c r="BC117" i="4"/>
  <c r="BB117" i="4"/>
  <c r="BA117" i="4"/>
  <c r="AZ117" i="4"/>
  <c r="AY117" i="4"/>
  <c r="AX117" i="4"/>
  <c r="BC116" i="4"/>
  <c r="BB116" i="4"/>
  <c r="BA116" i="4"/>
  <c r="AZ116" i="4"/>
  <c r="AY116" i="4"/>
  <c r="AX116" i="4"/>
  <c r="BC114" i="4"/>
  <c r="BB114" i="4"/>
  <c r="BA114" i="4"/>
  <c r="AZ114" i="4"/>
  <c r="AY114" i="4"/>
  <c r="AX114" i="4"/>
  <c r="BC113" i="4"/>
  <c r="BB113" i="4"/>
  <c r="BA113" i="4"/>
  <c r="AZ113" i="4"/>
  <c r="AY113" i="4"/>
  <c r="AX113" i="4"/>
  <c r="BC109" i="4"/>
  <c r="BB109" i="4"/>
  <c r="BA109" i="4"/>
  <c r="AZ109" i="4"/>
  <c r="AY109" i="4"/>
  <c r="AX109" i="4"/>
  <c r="BC108" i="4"/>
  <c r="BB108" i="4"/>
  <c r="BA108" i="4"/>
  <c r="AZ108" i="4"/>
  <c r="AY108" i="4"/>
  <c r="AX108" i="4"/>
  <c r="BC107" i="4"/>
  <c r="BB107" i="4"/>
  <c r="BA107" i="4"/>
  <c r="AZ107" i="4"/>
  <c r="AY107" i="4"/>
  <c r="AX107" i="4"/>
  <c r="BC106" i="4"/>
  <c r="BB106" i="4"/>
  <c r="BA106" i="4"/>
  <c r="AZ106" i="4"/>
  <c r="AY106" i="4"/>
  <c r="AX106" i="4"/>
  <c r="BC105" i="4"/>
  <c r="BB105" i="4"/>
  <c r="BA105" i="4"/>
  <c r="AZ105" i="4"/>
  <c r="AY105" i="4"/>
  <c r="AX105" i="4"/>
  <c r="BC101" i="4"/>
  <c r="BC99" i="4"/>
  <c r="BB99" i="4"/>
  <c r="BA99" i="4"/>
  <c r="AZ99" i="4"/>
  <c r="AY99" i="4"/>
  <c r="AX99" i="4"/>
  <c r="BC98" i="4"/>
  <c r="BB98" i="4"/>
  <c r="BA98" i="4"/>
  <c r="AZ98" i="4"/>
  <c r="AY98" i="4"/>
  <c r="AX98" i="4"/>
  <c r="BC97" i="4"/>
  <c r="BB97" i="4"/>
  <c r="BA97" i="4"/>
  <c r="AZ97" i="4"/>
  <c r="AY97" i="4"/>
  <c r="AX97" i="4"/>
  <c r="BC96" i="4"/>
  <c r="BB96" i="4"/>
  <c r="BA96" i="4"/>
  <c r="AZ96" i="4"/>
  <c r="AY96" i="4"/>
  <c r="AX96" i="4"/>
  <c r="BC95" i="4"/>
  <c r="BB95" i="4"/>
  <c r="BA95" i="4"/>
  <c r="AZ95" i="4"/>
  <c r="AY95" i="4"/>
  <c r="AX95" i="4"/>
  <c r="BC94" i="4"/>
  <c r="BB94" i="4"/>
  <c r="BA94" i="4"/>
  <c r="AZ94" i="4"/>
  <c r="AY94" i="4"/>
  <c r="AX94" i="4"/>
  <c r="BC93" i="4"/>
  <c r="BB93" i="4"/>
  <c r="BA93" i="4"/>
  <c r="AZ93" i="4"/>
  <c r="AY93" i="4"/>
  <c r="AX93" i="4"/>
  <c r="BC92" i="4"/>
  <c r="BB92" i="4"/>
  <c r="BA92" i="4"/>
  <c r="AZ92" i="4"/>
  <c r="AY92" i="4"/>
  <c r="AX92" i="4"/>
  <c r="BC91" i="4"/>
  <c r="BC381" i="4" s="1"/>
  <c r="BB91" i="4"/>
  <c r="BA91" i="4"/>
  <c r="BA381" i="4" s="1"/>
  <c r="AZ91" i="4"/>
  <c r="AZ381" i="4" s="1"/>
  <c r="AY91" i="4"/>
  <c r="AY381" i="4" s="1"/>
  <c r="AX91" i="4"/>
  <c r="AU381" i="4"/>
  <c r="AT381" i="4"/>
  <c r="AR381" i="4"/>
  <c r="BC87" i="4"/>
  <c r="BB87" i="4"/>
  <c r="BA87" i="4"/>
  <c r="AZ87" i="4"/>
  <c r="AY87" i="4"/>
  <c r="AX87" i="4"/>
  <c r="BC86" i="4"/>
  <c r="BB86" i="4"/>
  <c r="BA86" i="4"/>
  <c r="AZ86" i="4"/>
  <c r="AY86" i="4"/>
  <c r="AX86" i="4"/>
  <c r="BC85" i="4"/>
  <c r="BB85" i="4"/>
  <c r="BA85" i="4"/>
  <c r="AZ85" i="4"/>
  <c r="AY85" i="4"/>
  <c r="AX85" i="4"/>
  <c r="BC84" i="4"/>
  <c r="BB84" i="4"/>
  <c r="BA84" i="4"/>
  <c r="AZ84" i="4"/>
  <c r="AY84" i="4"/>
  <c r="AX84" i="4"/>
  <c r="BC83" i="4"/>
  <c r="BB83" i="4"/>
  <c r="BA83" i="4"/>
  <c r="AZ83" i="4"/>
  <c r="AY83" i="4"/>
  <c r="AX83" i="4"/>
  <c r="BC82" i="4"/>
  <c r="BB82" i="4"/>
  <c r="BA82" i="4"/>
  <c r="AZ82" i="4"/>
  <c r="AY82" i="4"/>
  <c r="AX82" i="4"/>
  <c r="BC81" i="4"/>
  <c r="BB81" i="4"/>
  <c r="BA81" i="4"/>
  <c r="BA365" i="4" s="1"/>
  <c r="AZ81" i="4"/>
  <c r="AY81" i="4"/>
  <c r="AX81" i="4"/>
  <c r="AX365" i="4" s="1"/>
  <c r="AV365" i="4"/>
  <c r="AS365" i="4"/>
  <c r="AR365" i="4"/>
  <c r="AQ298" i="4"/>
  <c r="BC67" i="4"/>
  <c r="BB67" i="4"/>
  <c r="BA67" i="4"/>
  <c r="AZ67" i="4"/>
  <c r="AY67" i="4"/>
  <c r="AX67" i="4"/>
  <c r="BC59" i="4"/>
  <c r="BB59" i="4"/>
  <c r="BA59" i="4"/>
  <c r="AZ59" i="4"/>
  <c r="AY59" i="4"/>
  <c r="AX59" i="4"/>
  <c r="BC58" i="4"/>
  <c r="BB58" i="4"/>
  <c r="BA58" i="4"/>
  <c r="AZ58" i="4"/>
  <c r="AY58" i="4"/>
  <c r="AX58" i="4"/>
  <c r="BC54" i="4"/>
  <c r="BB54" i="4"/>
  <c r="BA54" i="4"/>
  <c r="AZ54" i="4"/>
  <c r="AY54" i="4"/>
  <c r="AX54" i="4"/>
  <c r="BC53" i="4"/>
  <c r="BB53" i="4"/>
  <c r="BA53" i="4"/>
  <c r="AZ53" i="4"/>
  <c r="AY53" i="4"/>
  <c r="AX53" i="4"/>
  <c r="BC52" i="4"/>
  <c r="BB52" i="4"/>
  <c r="BA52" i="4"/>
  <c r="AZ52" i="4"/>
  <c r="AY52" i="4"/>
  <c r="AX52" i="4"/>
  <c r="BC51" i="4"/>
  <c r="BC360" i="4"/>
  <c r="BB51" i="4"/>
  <c r="BB360" i="4"/>
  <c r="BA51" i="4"/>
  <c r="AZ51" i="4"/>
  <c r="AZ360" i="4"/>
  <c r="AY51" i="4"/>
  <c r="AY360" i="4"/>
  <c r="AX51" i="4"/>
  <c r="AX360" i="4"/>
  <c r="AU360" i="4"/>
  <c r="AT360" i="4"/>
  <c r="AS360" i="4"/>
  <c r="AQ360" i="4"/>
  <c r="BC50" i="4"/>
  <c r="BB50" i="4"/>
  <c r="BA50" i="4"/>
  <c r="AZ50" i="4"/>
  <c r="AY50" i="4"/>
  <c r="AX50" i="4"/>
  <c r="BC49" i="4"/>
  <c r="BB49" i="4"/>
  <c r="BA49" i="4"/>
  <c r="AZ49" i="4"/>
  <c r="AY49" i="4"/>
  <c r="AX49" i="4"/>
  <c r="BC46" i="4"/>
  <c r="BB46" i="4"/>
  <c r="BA46" i="4"/>
  <c r="AZ46" i="4"/>
  <c r="AY46" i="4"/>
  <c r="AX46" i="4"/>
  <c r="BC38" i="4"/>
  <c r="BB38" i="4"/>
  <c r="BA38" i="4"/>
  <c r="AZ38" i="4"/>
  <c r="AY38" i="4"/>
  <c r="AX38" i="4"/>
  <c r="BC37" i="4"/>
  <c r="BB37" i="4"/>
  <c r="BA37" i="4"/>
  <c r="AZ37" i="4"/>
  <c r="AY37" i="4"/>
  <c r="AX37" i="4"/>
  <c r="BC36" i="4"/>
  <c r="BB36" i="4"/>
  <c r="BA36" i="4"/>
  <c r="AZ36" i="4"/>
  <c r="AY36" i="4"/>
  <c r="AX36" i="4"/>
  <c r="BC35" i="4"/>
  <c r="BB35" i="4"/>
  <c r="BA35" i="4"/>
  <c r="AZ35" i="4"/>
  <c r="AY35" i="4"/>
  <c r="AX35" i="4"/>
  <c r="BC34" i="4"/>
  <c r="BB34" i="4"/>
  <c r="BA34" i="4"/>
  <c r="AZ34" i="4"/>
  <c r="AY34" i="4"/>
  <c r="AX34" i="4"/>
  <c r="BC33" i="4"/>
  <c r="BB33" i="4"/>
  <c r="BA33" i="4"/>
  <c r="AZ33" i="4"/>
  <c r="AY33" i="4"/>
  <c r="AX33" i="4"/>
  <c r="BC29" i="4"/>
  <c r="BB29" i="4"/>
  <c r="BA29" i="4"/>
  <c r="AZ29" i="4"/>
  <c r="AY29" i="4"/>
  <c r="AX29" i="4"/>
  <c r="BC28" i="4"/>
  <c r="BB28" i="4"/>
  <c r="BA28" i="4"/>
  <c r="AZ28" i="4"/>
  <c r="AY28" i="4"/>
  <c r="AX28" i="4"/>
  <c r="BC27" i="4"/>
  <c r="BB27" i="4"/>
  <c r="BA27" i="4"/>
  <c r="AZ27" i="4"/>
  <c r="AY27" i="4"/>
  <c r="AX27" i="4"/>
  <c r="BC26" i="4"/>
  <c r="BB26" i="4"/>
  <c r="BA26" i="4"/>
  <c r="AZ26" i="4"/>
  <c r="AY26" i="4"/>
  <c r="AX26" i="4"/>
  <c r="BC22" i="4"/>
  <c r="BB22" i="4"/>
  <c r="BA22" i="4"/>
  <c r="AZ22" i="4"/>
  <c r="AY22" i="4"/>
  <c r="AX22" i="4"/>
  <c r="BC21" i="4"/>
  <c r="BB21" i="4"/>
  <c r="BA21" i="4"/>
  <c r="AZ21" i="4"/>
  <c r="AY21" i="4"/>
  <c r="AX21" i="4"/>
  <c r="BC20" i="4"/>
  <c r="BB20" i="4"/>
  <c r="BA20" i="4"/>
  <c r="AZ20" i="4"/>
  <c r="AY20" i="4"/>
  <c r="AX20" i="4"/>
  <c r="BC16" i="4"/>
  <c r="BB16" i="4"/>
  <c r="BA16" i="4"/>
  <c r="AZ16" i="4"/>
  <c r="AY16" i="4"/>
  <c r="AX16" i="4"/>
  <c r="BC15" i="4"/>
  <c r="BB15" i="4"/>
  <c r="BA15" i="4"/>
  <c r="AZ15" i="4"/>
  <c r="AY15" i="4"/>
  <c r="AX15" i="4"/>
  <c r="BC14" i="4"/>
  <c r="BB14" i="4"/>
  <c r="BA14" i="4"/>
  <c r="AZ14" i="4"/>
  <c r="AY14" i="4"/>
  <c r="AX14" i="4"/>
  <c r="BC13" i="4"/>
  <c r="BB13" i="4"/>
  <c r="BA13" i="4"/>
  <c r="AZ13" i="4"/>
  <c r="AY13" i="4"/>
  <c r="AX13" i="4"/>
  <c r="BC287" i="5"/>
  <c r="BB287" i="5"/>
  <c r="BA287" i="5"/>
  <c r="AZ287" i="5"/>
  <c r="AY287" i="5"/>
  <c r="AX287" i="5"/>
  <c r="BC285" i="5"/>
  <c r="BB285" i="5"/>
  <c r="BA285" i="5"/>
  <c r="AZ285" i="5"/>
  <c r="AY285" i="5"/>
  <c r="AX285" i="5"/>
  <c r="AJ283" i="5"/>
  <c r="AK283" i="5"/>
  <c r="BB283" i="5" s="1"/>
  <c r="AL283" i="5"/>
  <c r="BC282" i="5"/>
  <c r="BB282" i="5"/>
  <c r="BA282" i="5"/>
  <c r="AZ282" i="5"/>
  <c r="AY282" i="5"/>
  <c r="AX282" i="5"/>
  <c r="BC281" i="5"/>
  <c r="BB281" i="5"/>
  <c r="BA281" i="5"/>
  <c r="AZ281" i="5"/>
  <c r="AY281" i="5"/>
  <c r="AX281" i="5"/>
  <c r="BC280" i="5"/>
  <c r="BB280" i="5"/>
  <c r="BA280" i="5"/>
  <c r="AZ280" i="5"/>
  <c r="AY280" i="5"/>
  <c r="AX280" i="5"/>
  <c r="BC278" i="5"/>
  <c r="BB278" i="5"/>
  <c r="BA278" i="5"/>
  <c r="AZ278" i="5"/>
  <c r="AY278" i="5"/>
  <c r="AX278" i="5"/>
  <c r="BC277" i="5"/>
  <c r="BB277" i="5"/>
  <c r="BA277" i="5"/>
  <c r="AZ277" i="5"/>
  <c r="AY277" i="5"/>
  <c r="AX277" i="5"/>
  <c r="BC275" i="5"/>
  <c r="BB275" i="5"/>
  <c r="BA275" i="5"/>
  <c r="AZ275" i="5"/>
  <c r="AY275" i="5"/>
  <c r="AX275" i="5"/>
  <c r="BC274" i="5"/>
  <c r="BB274" i="5"/>
  <c r="BA274" i="5"/>
  <c r="AZ274" i="5"/>
  <c r="AY274" i="5"/>
  <c r="AX274" i="5"/>
  <c r="AJ271" i="5"/>
  <c r="AK271" i="5"/>
  <c r="AL271" i="5"/>
  <c r="BC270" i="5"/>
  <c r="BB270" i="5"/>
  <c r="BA270" i="5"/>
  <c r="AZ270" i="5"/>
  <c r="AY270" i="5"/>
  <c r="AX270" i="5"/>
  <c r="BC269" i="5"/>
  <c r="BB269" i="5"/>
  <c r="BA269" i="5"/>
  <c r="AZ269" i="5"/>
  <c r="AY269" i="5"/>
  <c r="AX269" i="5"/>
  <c r="BC268" i="5"/>
  <c r="BB268" i="5"/>
  <c r="BA268" i="5"/>
  <c r="AZ268" i="5"/>
  <c r="AY268" i="5"/>
  <c r="AX268" i="5"/>
  <c r="AJ254" i="5"/>
  <c r="AJ260" i="5"/>
  <c r="AK254" i="5"/>
  <c r="AK260" i="5"/>
  <c r="AK266" i="5"/>
  <c r="AL254" i="5"/>
  <c r="AL260" i="5"/>
  <c r="AL266" i="5" s="1"/>
  <c r="BB265" i="5"/>
  <c r="BC264" i="5"/>
  <c r="BB264" i="5"/>
  <c r="BA264" i="5"/>
  <c r="AZ264" i="5"/>
  <c r="AY264" i="5"/>
  <c r="AX264" i="5"/>
  <c r="BC263" i="5"/>
  <c r="BB263" i="5"/>
  <c r="BA263" i="5"/>
  <c r="AZ263" i="5"/>
  <c r="AY263" i="5"/>
  <c r="AX263" i="5"/>
  <c r="BC262" i="5"/>
  <c r="BB262" i="5"/>
  <c r="BA262" i="5"/>
  <c r="AZ262" i="5"/>
  <c r="AY262" i="5"/>
  <c r="AX262" i="5"/>
  <c r="BC259" i="5"/>
  <c r="BB259" i="5"/>
  <c r="BA259" i="5"/>
  <c r="AZ259" i="5"/>
  <c r="AY259" i="5"/>
  <c r="AX259" i="5"/>
  <c r="BC258" i="5"/>
  <c r="BB258" i="5"/>
  <c r="BA258" i="5"/>
  <c r="AZ258" i="5"/>
  <c r="AY258" i="5"/>
  <c r="AX258" i="5"/>
  <c r="BC257" i="5"/>
  <c r="BB257" i="5"/>
  <c r="BA257" i="5"/>
  <c r="AZ257" i="5"/>
  <c r="AY257" i="5"/>
  <c r="AX257" i="5"/>
  <c r="BC256" i="5"/>
  <c r="BB256" i="5"/>
  <c r="BA256" i="5"/>
  <c r="AZ256" i="5"/>
  <c r="AY256" i="5"/>
  <c r="AX256" i="5"/>
  <c r="BB254" i="5"/>
  <c r="BC253" i="5"/>
  <c r="BB253" i="5"/>
  <c r="BA253" i="5"/>
  <c r="AZ253" i="5"/>
  <c r="AY253" i="5"/>
  <c r="AX253" i="5"/>
  <c r="BC252" i="5"/>
  <c r="BB252" i="5"/>
  <c r="BA252" i="5"/>
  <c r="AZ252" i="5"/>
  <c r="AY252" i="5"/>
  <c r="AX252" i="5"/>
  <c r="BC251" i="5"/>
  <c r="BB251" i="5"/>
  <c r="BA251" i="5"/>
  <c r="AZ251" i="5"/>
  <c r="AY251" i="5"/>
  <c r="AX251" i="5"/>
  <c r="BC250" i="5"/>
  <c r="BB250" i="5"/>
  <c r="BA250" i="5"/>
  <c r="AZ250" i="5"/>
  <c r="AY250" i="5"/>
  <c r="AX250" i="5"/>
  <c r="BC249" i="5"/>
  <c r="BB249" i="5"/>
  <c r="BA249" i="5"/>
  <c r="AZ249" i="5"/>
  <c r="AY249" i="5"/>
  <c r="AX249" i="5"/>
  <c r="AJ232" i="5"/>
  <c r="AJ240" i="5" s="1"/>
  <c r="AJ238" i="5"/>
  <c r="AK232" i="5"/>
  <c r="AK238" i="5"/>
  <c r="AL232" i="5"/>
  <c r="AL238" i="5"/>
  <c r="AL240" i="5" s="1"/>
  <c r="BC237" i="5"/>
  <c r="BB237" i="5"/>
  <c r="BA237" i="5"/>
  <c r="AZ237" i="5"/>
  <c r="AY237" i="5"/>
  <c r="AX237" i="5"/>
  <c r="BC236" i="5"/>
  <c r="BB236" i="5"/>
  <c r="BA236" i="5"/>
  <c r="AZ236" i="5"/>
  <c r="AY236" i="5"/>
  <c r="AX236" i="5"/>
  <c r="BC235" i="5"/>
  <c r="BB235" i="5"/>
  <c r="BA235" i="5"/>
  <c r="AZ235" i="5"/>
  <c r="AY235" i="5"/>
  <c r="AX235" i="5"/>
  <c r="BC231" i="5"/>
  <c r="BB231" i="5"/>
  <c r="BA231" i="5"/>
  <c r="AZ231" i="5"/>
  <c r="AY231" i="5"/>
  <c r="AX231" i="5"/>
  <c r="BC230" i="5"/>
  <c r="BB230" i="5"/>
  <c r="BA230" i="5"/>
  <c r="AZ230" i="5"/>
  <c r="AY230" i="5"/>
  <c r="AX230" i="5"/>
  <c r="BC229" i="5"/>
  <c r="BB229" i="5"/>
  <c r="BA229" i="5"/>
  <c r="AZ229" i="5"/>
  <c r="AY229" i="5"/>
  <c r="AX229" i="5"/>
  <c r="BC228" i="5"/>
  <c r="BB228" i="5"/>
  <c r="BA228" i="5"/>
  <c r="AZ228" i="5"/>
  <c r="AY228" i="5"/>
  <c r="AX228" i="5"/>
  <c r="BC225" i="5"/>
  <c r="BB225" i="5"/>
  <c r="BA225" i="5"/>
  <c r="AZ225" i="5"/>
  <c r="AY225" i="5"/>
  <c r="AX225" i="5"/>
  <c r="AJ170" i="5"/>
  <c r="AJ176" i="5"/>
  <c r="AJ178" i="5"/>
  <c r="AJ185" i="5"/>
  <c r="AJ193" i="5" s="1"/>
  <c r="AJ191" i="5"/>
  <c r="AJ200" i="5"/>
  <c r="AJ204" i="5"/>
  <c r="BB204" i="5" s="1"/>
  <c r="AK170" i="5"/>
  <c r="AK176" i="5"/>
  <c r="AK178" i="5"/>
  <c r="AK185" i="5"/>
  <c r="AK193" i="5" s="1"/>
  <c r="AK191" i="5"/>
  <c r="AK200" i="5"/>
  <c r="AK206" i="5" s="1"/>
  <c r="AK204" i="5"/>
  <c r="AL170" i="5"/>
  <c r="AL176" i="5"/>
  <c r="AL178" i="5"/>
  <c r="AL185" i="5"/>
  <c r="AL193" i="5" s="1"/>
  <c r="AL191" i="5"/>
  <c r="AL200" i="5"/>
  <c r="AL206" i="5" s="1"/>
  <c r="AL204" i="5"/>
  <c r="BC215" i="5"/>
  <c r="BB215" i="5"/>
  <c r="BA215" i="5"/>
  <c r="AZ215" i="5"/>
  <c r="AY215" i="5"/>
  <c r="AX215" i="5"/>
  <c r="BC210" i="5"/>
  <c r="BB210" i="5"/>
  <c r="BA210" i="5"/>
  <c r="AZ210" i="5"/>
  <c r="AY210" i="5"/>
  <c r="AX210" i="5"/>
  <c r="BC203" i="5"/>
  <c r="BB203" i="5"/>
  <c r="BA203" i="5"/>
  <c r="AZ203" i="5"/>
  <c r="AY203" i="5"/>
  <c r="AX203" i="5"/>
  <c r="BC202" i="5"/>
  <c r="BB202" i="5"/>
  <c r="BA202" i="5"/>
  <c r="AZ202" i="5"/>
  <c r="AY202" i="5"/>
  <c r="AX202" i="5"/>
  <c r="BC199" i="5"/>
  <c r="BB199" i="5"/>
  <c r="BA199" i="5"/>
  <c r="AZ199" i="5"/>
  <c r="AY199" i="5"/>
  <c r="AX199" i="5"/>
  <c r="BC198" i="5"/>
  <c r="BB198" i="5"/>
  <c r="BA198" i="5"/>
  <c r="AZ198" i="5"/>
  <c r="AY198" i="5"/>
  <c r="AX198" i="5"/>
  <c r="BC197" i="5"/>
  <c r="BB197" i="5"/>
  <c r="BA197" i="5"/>
  <c r="AZ197" i="5"/>
  <c r="AY197" i="5"/>
  <c r="AX197" i="5"/>
  <c r="BC190" i="5"/>
  <c r="BB190" i="5"/>
  <c r="BA190" i="5"/>
  <c r="AZ190" i="5"/>
  <c r="AY190" i="5"/>
  <c r="AX190" i="5"/>
  <c r="BC189" i="5"/>
  <c r="BB189" i="5"/>
  <c r="BA189" i="5"/>
  <c r="AZ189" i="5"/>
  <c r="AY189" i="5"/>
  <c r="AX189" i="5"/>
  <c r="BC188" i="5"/>
  <c r="BB188" i="5"/>
  <c r="BA188" i="5"/>
  <c r="AZ188" i="5"/>
  <c r="AY188" i="5"/>
  <c r="AX188" i="5"/>
  <c r="BC187" i="5"/>
  <c r="BB187" i="5"/>
  <c r="BA187" i="5"/>
  <c r="AZ187" i="5"/>
  <c r="AY187" i="5"/>
  <c r="AX187" i="5"/>
  <c r="BB185" i="5"/>
  <c r="BC184" i="5"/>
  <c r="BB184" i="5"/>
  <c r="BA184" i="5"/>
  <c r="AZ184" i="5"/>
  <c r="AY184" i="5"/>
  <c r="AX184" i="5"/>
  <c r="BC183" i="5"/>
  <c r="BB183" i="5"/>
  <c r="BA183" i="5"/>
  <c r="AZ183" i="5"/>
  <c r="AY183" i="5"/>
  <c r="AX183" i="5"/>
  <c r="BC182" i="5"/>
  <c r="BB182" i="5"/>
  <c r="BA182" i="5"/>
  <c r="AZ182" i="5"/>
  <c r="AY182" i="5"/>
  <c r="AX182" i="5"/>
  <c r="BB170" i="5"/>
  <c r="AU329" i="5"/>
  <c r="BB176" i="5"/>
  <c r="BC175" i="5"/>
  <c r="BB175" i="5"/>
  <c r="BA175" i="5"/>
  <c r="AZ175" i="5"/>
  <c r="AY175" i="5"/>
  <c r="AX175" i="5"/>
  <c r="BC174" i="5"/>
  <c r="BB174" i="5"/>
  <c r="BA174" i="5"/>
  <c r="AZ174" i="5"/>
  <c r="AY174" i="5"/>
  <c r="AX174" i="5"/>
  <c r="BC173" i="5"/>
  <c r="BB173" i="5"/>
  <c r="BA173" i="5"/>
  <c r="AZ173" i="5"/>
  <c r="AY173" i="5"/>
  <c r="AX173" i="5"/>
  <c r="BC172" i="5"/>
  <c r="BB172" i="5"/>
  <c r="BA172" i="5"/>
  <c r="AZ172" i="5"/>
  <c r="AY172" i="5"/>
  <c r="AX172" i="5"/>
  <c r="BB295" i="5"/>
  <c r="AU295" i="5"/>
  <c r="BC169" i="5"/>
  <c r="BB169" i="5"/>
  <c r="BA169" i="5"/>
  <c r="AZ169" i="5"/>
  <c r="AY169" i="5"/>
  <c r="AX169" i="5"/>
  <c r="BC168" i="5"/>
  <c r="BB168" i="5"/>
  <c r="BA168" i="5"/>
  <c r="AZ168" i="5"/>
  <c r="AY168" i="5"/>
  <c r="AX168" i="5"/>
  <c r="BC167" i="5"/>
  <c r="BB167" i="5"/>
  <c r="BA167" i="5"/>
  <c r="AZ167" i="5"/>
  <c r="AY167" i="5"/>
  <c r="AX167" i="5"/>
  <c r="BC166" i="5"/>
  <c r="BB166" i="5"/>
  <c r="BA166" i="5"/>
  <c r="AZ166" i="5"/>
  <c r="AY166" i="5"/>
  <c r="AX166" i="5"/>
  <c r="BC165" i="5"/>
  <c r="BB165" i="5"/>
  <c r="BA165" i="5"/>
  <c r="AZ165" i="5"/>
  <c r="AY165" i="5"/>
  <c r="AX165" i="5"/>
  <c r="AJ156" i="5"/>
  <c r="AK156" i="5"/>
  <c r="BB156" i="5" s="1"/>
  <c r="AL156" i="5"/>
  <c r="BC154" i="5"/>
  <c r="BB154" i="5"/>
  <c r="BA154" i="5"/>
  <c r="AZ154" i="5"/>
  <c r="AY154" i="5"/>
  <c r="AX154" i="5"/>
  <c r="BC153" i="5"/>
  <c r="BB153" i="5"/>
  <c r="BA153" i="5"/>
  <c r="AZ153" i="5"/>
  <c r="AY153" i="5"/>
  <c r="AX153" i="5"/>
  <c r="BC152" i="5"/>
  <c r="BB152" i="5"/>
  <c r="BA152" i="5"/>
  <c r="AZ152" i="5"/>
  <c r="AY152" i="5"/>
  <c r="AX152" i="5"/>
  <c r="BC151" i="5"/>
  <c r="BB151" i="5"/>
  <c r="BA151" i="5"/>
  <c r="AZ151" i="5"/>
  <c r="AY151" i="5"/>
  <c r="AX151" i="5"/>
  <c r="BC149" i="5"/>
  <c r="BB149" i="5"/>
  <c r="BA149" i="5"/>
  <c r="AZ149" i="5"/>
  <c r="AY149" i="5"/>
  <c r="AX149" i="5"/>
  <c r="BC141" i="5"/>
  <c r="BB141" i="5"/>
  <c r="BA141" i="5"/>
  <c r="AZ141" i="5"/>
  <c r="AY141" i="5"/>
  <c r="AX141" i="5"/>
  <c r="BC140" i="5"/>
  <c r="BB140" i="5"/>
  <c r="BA140" i="5"/>
  <c r="AZ140" i="5"/>
  <c r="AY140" i="5"/>
  <c r="AX140" i="5"/>
  <c r="BC138" i="5"/>
  <c r="BB138" i="5"/>
  <c r="BA138" i="5"/>
  <c r="AZ138" i="5"/>
  <c r="AY138" i="5"/>
  <c r="AX138" i="5"/>
  <c r="AJ134" i="5"/>
  <c r="AK134" i="5"/>
  <c r="AL134" i="5"/>
  <c r="AJ88" i="5"/>
  <c r="AK88" i="5"/>
  <c r="AL88" i="5"/>
  <c r="AJ110" i="5"/>
  <c r="AK110" i="5"/>
  <c r="AL110" i="5"/>
  <c r="AJ115" i="5"/>
  <c r="AJ119" i="5"/>
  <c r="AK115" i="5"/>
  <c r="AK119" i="5" s="1"/>
  <c r="AL115" i="5"/>
  <c r="AL119" i="5" s="1"/>
  <c r="BB134" i="5"/>
  <c r="BC133" i="5"/>
  <c r="BB133" i="5"/>
  <c r="BA133" i="5"/>
  <c r="AZ133" i="5"/>
  <c r="AY133" i="5"/>
  <c r="AX133" i="5"/>
  <c r="BC132" i="5"/>
  <c r="BB132" i="5"/>
  <c r="BA132" i="5"/>
  <c r="AZ132" i="5"/>
  <c r="AY132" i="5"/>
  <c r="AX132" i="5"/>
  <c r="BC131" i="5"/>
  <c r="BB131" i="5"/>
  <c r="BA131" i="5"/>
  <c r="AZ131" i="5"/>
  <c r="AY131" i="5"/>
  <c r="AX131" i="5"/>
  <c r="BC130" i="5"/>
  <c r="BB130" i="5"/>
  <c r="BA130" i="5"/>
  <c r="AZ130" i="5"/>
  <c r="AY130" i="5"/>
  <c r="AX130" i="5"/>
  <c r="AJ100" i="5"/>
  <c r="AJ102" i="5"/>
  <c r="AJ125" i="5"/>
  <c r="AK100" i="5"/>
  <c r="AK102" i="5"/>
  <c r="AK127" i="5" s="1"/>
  <c r="AK125" i="5"/>
  <c r="AL100" i="5"/>
  <c r="AL102" i="5"/>
  <c r="AL127" i="5" s="1"/>
  <c r="AL125" i="5"/>
  <c r="BC126" i="5"/>
  <c r="BB125" i="5"/>
  <c r="BC124" i="5"/>
  <c r="BB124" i="5"/>
  <c r="BA124" i="5"/>
  <c r="AZ124" i="5"/>
  <c r="AY124" i="5"/>
  <c r="AX124" i="5"/>
  <c r="BC123" i="5"/>
  <c r="BB123" i="5"/>
  <c r="BA123" i="5"/>
  <c r="AZ123" i="5"/>
  <c r="AY123" i="5"/>
  <c r="AX123" i="5"/>
  <c r="BC122" i="5"/>
  <c r="BC382" i="5" s="1"/>
  <c r="BB122" i="5"/>
  <c r="BB382" i="5" s="1"/>
  <c r="BA122" i="5"/>
  <c r="AZ122" i="5"/>
  <c r="AZ382" i="5" s="1"/>
  <c r="AY122" i="5"/>
  <c r="AY382" i="5" s="1"/>
  <c r="AX122" i="5"/>
  <c r="AX382" i="5" s="1"/>
  <c r="AV382" i="5"/>
  <c r="AU382" i="5"/>
  <c r="AT382" i="5"/>
  <c r="AS382" i="5"/>
  <c r="AQ382" i="5"/>
  <c r="BC118" i="5"/>
  <c r="BB118" i="5"/>
  <c r="BA118" i="5"/>
  <c r="AZ118" i="5"/>
  <c r="AY118" i="5"/>
  <c r="AX118" i="5"/>
  <c r="BC117" i="5"/>
  <c r="BB117" i="5"/>
  <c r="BA117" i="5"/>
  <c r="AZ117" i="5"/>
  <c r="AY117" i="5"/>
  <c r="AX117" i="5"/>
  <c r="BC116" i="5"/>
  <c r="BB116" i="5"/>
  <c r="BA116" i="5"/>
  <c r="AZ116" i="5"/>
  <c r="AY116" i="5"/>
  <c r="AX116" i="5"/>
  <c r="BB115" i="5"/>
  <c r="BC114" i="5"/>
  <c r="BB114" i="5"/>
  <c r="BA114" i="5"/>
  <c r="AZ114" i="5"/>
  <c r="AY114" i="5"/>
  <c r="AX114" i="5"/>
  <c r="BC113" i="5"/>
  <c r="BB113" i="5"/>
  <c r="BA113" i="5"/>
  <c r="AZ113" i="5"/>
  <c r="AY113" i="5"/>
  <c r="AX113" i="5"/>
  <c r="BC109" i="5"/>
  <c r="BB109" i="5"/>
  <c r="BA109" i="5"/>
  <c r="AZ109" i="5"/>
  <c r="AY109" i="5"/>
  <c r="AX109" i="5"/>
  <c r="BC108" i="5"/>
  <c r="BB108" i="5"/>
  <c r="BA108" i="5"/>
  <c r="AZ108" i="5"/>
  <c r="AY108" i="5"/>
  <c r="AX108" i="5"/>
  <c r="BC107" i="5"/>
  <c r="BB107" i="5"/>
  <c r="BA107" i="5"/>
  <c r="AZ107" i="5"/>
  <c r="AY107" i="5"/>
  <c r="AX107" i="5"/>
  <c r="BC106" i="5"/>
  <c r="BB106" i="5"/>
  <c r="BA106" i="5"/>
  <c r="AZ106" i="5"/>
  <c r="AY106" i="5"/>
  <c r="AX106" i="5"/>
  <c r="BC105" i="5"/>
  <c r="BB105" i="5"/>
  <c r="BA105" i="5"/>
  <c r="AZ105" i="5"/>
  <c r="AY105" i="5"/>
  <c r="AX105" i="5"/>
  <c r="BC101" i="5"/>
  <c r="BB100" i="5"/>
  <c r="BC99" i="5"/>
  <c r="BB99" i="5"/>
  <c r="BA99" i="5"/>
  <c r="AZ99" i="5"/>
  <c r="AY99" i="5"/>
  <c r="AX99" i="5"/>
  <c r="BC98" i="5"/>
  <c r="BB98" i="5"/>
  <c r="BA98" i="5"/>
  <c r="AZ98" i="5"/>
  <c r="AY98" i="5"/>
  <c r="AX98" i="5"/>
  <c r="BC97" i="5"/>
  <c r="BB97" i="5"/>
  <c r="BA97" i="5"/>
  <c r="AZ97" i="5"/>
  <c r="AY97" i="5"/>
  <c r="AX97" i="5"/>
  <c r="BC96" i="5"/>
  <c r="BB96" i="5"/>
  <c r="BA96" i="5"/>
  <c r="AZ96" i="5"/>
  <c r="AY96" i="5"/>
  <c r="AX96" i="5"/>
  <c r="BC95" i="5"/>
  <c r="BB95" i="5"/>
  <c r="BA95" i="5"/>
  <c r="AZ95" i="5"/>
  <c r="AY95" i="5"/>
  <c r="AX95" i="5"/>
  <c r="BC94" i="5"/>
  <c r="BB94" i="5"/>
  <c r="BA94" i="5"/>
  <c r="AZ94" i="5"/>
  <c r="AY94" i="5"/>
  <c r="AX94" i="5"/>
  <c r="BC93" i="5"/>
  <c r="BB93" i="5"/>
  <c r="BA93" i="5"/>
  <c r="AZ93" i="5"/>
  <c r="AY93" i="5"/>
  <c r="AX93" i="5"/>
  <c r="BC92" i="5"/>
  <c r="BB92" i="5"/>
  <c r="BA92" i="5"/>
  <c r="AZ92" i="5"/>
  <c r="AY92" i="5"/>
  <c r="AX92" i="5"/>
  <c r="BC91" i="5"/>
  <c r="BC381" i="5" s="1"/>
  <c r="BB91" i="5"/>
  <c r="BA91" i="5"/>
  <c r="BA381" i="5" s="1"/>
  <c r="AZ91" i="5"/>
  <c r="AZ381" i="5" s="1"/>
  <c r="AY91" i="5"/>
  <c r="AX91" i="5"/>
  <c r="AR381" i="5"/>
  <c r="BB88" i="5"/>
  <c r="BC87" i="5"/>
  <c r="BB87" i="5"/>
  <c r="BA87" i="5"/>
  <c r="AZ87" i="5"/>
  <c r="AY87" i="5"/>
  <c r="AX87" i="5"/>
  <c r="BC86" i="5"/>
  <c r="BB86" i="5"/>
  <c r="BA86" i="5"/>
  <c r="AZ86" i="5"/>
  <c r="AY86" i="5"/>
  <c r="AX86" i="5"/>
  <c r="BC85" i="5"/>
  <c r="BB85" i="5"/>
  <c r="BA85" i="5"/>
  <c r="AZ85" i="5"/>
  <c r="AY85" i="5"/>
  <c r="AX85" i="5"/>
  <c r="BC84" i="5"/>
  <c r="BB84" i="5"/>
  <c r="BA84" i="5"/>
  <c r="AZ84" i="5"/>
  <c r="AY84" i="5"/>
  <c r="AX84" i="5"/>
  <c r="BC83" i="5"/>
  <c r="BB83" i="5"/>
  <c r="BA83" i="5"/>
  <c r="AZ83" i="5"/>
  <c r="AY83" i="5"/>
  <c r="AX83" i="5"/>
  <c r="BC82" i="5"/>
  <c r="BB82" i="5"/>
  <c r="BA82" i="5"/>
  <c r="BA365" i="5" s="1"/>
  <c r="AZ82" i="5"/>
  <c r="AY82" i="5"/>
  <c r="AX82" i="5"/>
  <c r="AV365" i="5"/>
  <c r="AS298" i="5"/>
  <c r="AQ298" i="5"/>
  <c r="BC81" i="5"/>
  <c r="BB81" i="5"/>
  <c r="BA81" i="5"/>
  <c r="AZ81" i="5"/>
  <c r="AY81" i="5"/>
  <c r="AX81" i="5"/>
  <c r="AX298" i="5"/>
  <c r="AR365" i="5"/>
  <c r="AK78" i="5"/>
  <c r="AJ77" i="5"/>
  <c r="AK77" i="5"/>
  <c r="AL77" i="5"/>
  <c r="BB77" i="5" s="1"/>
  <c r="AJ23" i="5"/>
  <c r="AJ30" i="5"/>
  <c r="AJ39" i="5"/>
  <c r="AJ55" i="5"/>
  <c r="AJ60" i="5"/>
  <c r="AJ63" i="5"/>
  <c r="AK23" i="5"/>
  <c r="AK30" i="5"/>
  <c r="AK39" i="5"/>
  <c r="AK55" i="5"/>
  <c r="AK60" i="5"/>
  <c r="AL23" i="5"/>
  <c r="AL30" i="5"/>
  <c r="AL39" i="5"/>
  <c r="AL55" i="5"/>
  <c r="AL60" i="5"/>
  <c r="AL63" i="5" s="1"/>
  <c r="AL47" i="5" s="1"/>
  <c r="BB67" i="5"/>
  <c r="BC67" i="5"/>
  <c r="BA67" i="5"/>
  <c r="AZ67" i="5"/>
  <c r="AY67" i="5"/>
  <c r="AX67" i="5"/>
  <c r="BC59" i="5"/>
  <c r="BB59" i="5"/>
  <c r="BA59" i="5"/>
  <c r="AZ59" i="5"/>
  <c r="AY59" i="5"/>
  <c r="AX59" i="5"/>
  <c r="BC58" i="5"/>
  <c r="BB58" i="5"/>
  <c r="BA58" i="5"/>
  <c r="AZ58" i="5"/>
  <c r="AY58" i="5"/>
  <c r="AX58" i="5"/>
  <c r="BB55" i="5"/>
  <c r="BC54" i="5"/>
  <c r="BB54" i="5"/>
  <c r="BA54" i="5"/>
  <c r="AZ54" i="5"/>
  <c r="AY54" i="5"/>
  <c r="AX54" i="5"/>
  <c r="BC53" i="5"/>
  <c r="BB53" i="5"/>
  <c r="BA53" i="5"/>
  <c r="AZ53" i="5"/>
  <c r="AY53" i="5"/>
  <c r="AX53" i="5"/>
  <c r="BC52" i="5"/>
  <c r="BB52" i="5"/>
  <c r="BA52" i="5"/>
  <c r="AZ52" i="5"/>
  <c r="AY52" i="5"/>
  <c r="AX52" i="5"/>
  <c r="BC51" i="5"/>
  <c r="BC360" i="5" s="1"/>
  <c r="BB51" i="5"/>
  <c r="BB360" i="5"/>
  <c r="BA51" i="5"/>
  <c r="BA360" i="5" s="1"/>
  <c r="AZ51" i="5"/>
  <c r="AZ360" i="5"/>
  <c r="AY51" i="5"/>
  <c r="AY360" i="5" s="1"/>
  <c r="AX51" i="5"/>
  <c r="AX360" i="5"/>
  <c r="AV360" i="5"/>
  <c r="AU360" i="5"/>
  <c r="AT360" i="5"/>
  <c r="AS360" i="5"/>
  <c r="AR360" i="5"/>
  <c r="AQ360" i="5"/>
  <c r="BC50" i="5"/>
  <c r="BB50" i="5"/>
  <c r="BA50" i="5"/>
  <c r="AZ50" i="5"/>
  <c r="AY50" i="5"/>
  <c r="AX50" i="5"/>
  <c r="BC49" i="5"/>
  <c r="BB49" i="5"/>
  <c r="BA49" i="5"/>
  <c r="AZ49" i="5"/>
  <c r="AY49" i="5"/>
  <c r="AX49" i="5"/>
  <c r="BC46" i="5"/>
  <c r="BB46" i="5"/>
  <c r="BA46" i="5"/>
  <c r="AZ46" i="5"/>
  <c r="AY46" i="5"/>
  <c r="AX46" i="5"/>
  <c r="BC38" i="5"/>
  <c r="BB38" i="5"/>
  <c r="BA38" i="5"/>
  <c r="AZ38" i="5"/>
  <c r="AY38" i="5"/>
  <c r="AX38" i="5"/>
  <c r="BC37" i="5"/>
  <c r="BB37" i="5"/>
  <c r="BA37" i="5"/>
  <c r="AZ37" i="5"/>
  <c r="AY37" i="5"/>
  <c r="AX37" i="5"/>
  <c r="BC36" i="5"/>
  <c r="BB36" i="5"/>
  <c r="BA36" i="5"/>
  <c r="AZ36" i="5"/>
  <c r="AY36" i="5"/>
  <c r="AX36" i="5"/>
  <c r="BC35" i="5"/>
  <c r="BB35" i="5"/>
  <c r="BA35" i="5"/>
  <c r="AZ35" i="5"/>
  <c r="AY35" i="5"/>
  <c r="AX35" i="5"/>
  <c r="BC34" i="5"/>
  <c r="BB34" i="5"/>
  <c r="BA34" i="5"/>
  <c r="AZ34" i="5"/>
  <c r="AY34" i="5"/>
  <c r="AX34" i="5"/>
  <c r="BC33" i="5"/>
  <c r="BB33" i="5"/>
  <c r="BA33" i="5"/>
  <c r="AZ33" i="5"/>
  <c r="AY33" i="5"/>
  <c r="AX33" i="5"/>
  <c r="BC29" i="5"/>
  <c r="BB29" i="5"/>
  <c r="BA29" i="5"/>
  <c r="AZ29" i="5"/>
  <c r="AY29" i="5"/>
  <c r="AX29" i="5"/>
  <c r="BC28" i="5"/>
  <c r="BB28" i="5"/>
  <c r="BA28" i="5"/>
  <c r="AZ28" i="5"/>
  <c r="AY28" i="5"/>
  <c r="AX28" i="5"/>
  <c r="BC27" i="5"/>
  <c r="BB27" i="5"/>
  <c r="BA27" i="5"/>
  <c r="AZ27" i="5"/>
  <c r="AY27" i="5"/>
  <c r="AX27" i="5"/>
  <c r="BC26" i="5"/>
  <c r="BB26" i="5"/>
  <c r="BA26" i="5"/>
  <c r="AZ26" i="5"/>
  <c r="AY26" i="5"/>
  <c r="AX26" i="5"/>
  <c r="BB23" i="5"/>
  <c r="BC22" i="5"/>
  <c r="BB22" i="5"/>
  <c r="BA22" i="5"/>
  <c r="AZ22" i="5"/>
  <c r="AY22" i="5"/>
  <c r="AX22" i="5"/>
  <c r="BC21" i="5"/>
  <c r="BB21" i="5"/>
  <c r="BA21" i="5"/>
  <c r="AZ21" i="5"/>
  <c r="AY21" i="5"/>
  <c r="AX21" i="5"/>
  <c r="BC20" i="5"/>
  <c r="BB20" i="5"/>
  <c r="BA20" i="5"/>
  <c r="AZ20" i="5"/>
  <c r="AY20" i="5"/>
  <c r="AX20" i="5"/>
  <c r="BB17" i="5"/>
  <c r="BC16" i="5"/>
  <c r="BB16" i="5"/>
  <c r="BA16" i="5"/>
  <c r="AZ16" i="5"/>
  <c r="AY16" i="5"/>
  <c r="AX16" i="5"/>
  <c r="BC15" i="5"/>
  <c r="BB15" i="5"/>
  <c r="BA15" i="5"/>
  <c r="AZ15" i="5"/>
  <c r="AY15" i="5"/>
  <c r="AX15" i="5"/>
  <c r="BC14" i="5"/>
  <c r="BB14" i="5"/>
  <c r="BA14" i="5"/>
  <c r="AZ14" i="5"/>
  <c r="AY14" i="5"/>
  <c r="AX14" i="5"/>
  <c r="BC13" i="5"/>
  <c r="BB13" i="5"/>
  <c r="BA13" i="5"/>
  <c r="AZ13" i="5"/>
  <c r="AY13" i="5"/>
  <c r="AX13" i="5"/>
  <c r="BC287" i="6"/>
  <c r="BB287" i="6"/>
  <c r="BA287" i="6"/>
  <c r="AZ287" i="6"/>
  <c r="AY287" i="6"/>
  <c r="AX287" i="6"/>
  <c r="BC285" i="6"/>
  <c r="BB285" i="6"/>
  <c r="BA285" i="6"/>
  <c r="AZ285" i="6"/>
  <c r="AY285" i="6"/>
  <c r="AX285" i="6"/>
  <c r="BC282" i="6"/>
  <c r="BB282" i="6"/>
  <c r="BA282" i="6"/>
  <c r="AZ282" i="6"/>
  <c r="AY282" i="6"/>
  <c r="AX282" i="6"/>
  <c r="BC281" i="6"/>
  <c r="BC341" i="6" s="1"/>
  <c r="BB281" i="6"/>
  <c r="BA281" i="6"/>
  <c r="BA341" i="6"/>
  <c r="AZ281" i="6"/>
  <c r="AY281" i="6"/>
  <c r="AY342" i="6"/>
  <c r="AX281" i="6"/>
  <c r="AT341" i="6"/>
  <c r="BC280" i="6"/>
  <c r="BB280" i="6"/>
  <c r="BA280" i="6"/>
  <c r="AZ280" i="6"/>
  <c r="AY280" i="6"/>
  <c r="AX280" i="6"/>
  <c r="AV342" i="6"/>
  <c r="AR341" i="6"/>
  <c r="BC278" i="6"/>
  <c r="BB278" i="6"/>
  <c r="BA278" i="6"/>
  <c r="AZ278" i="6"/>
  <c r="AY278" i="6"/>
  <c r="AX278" i="6"/>
  <c r="BC277" i="6"/>
  <c r="BB277" i="6"/>
  <c r="BA277" i="6"/>
  <c r="AZ277" i="6"/>
  <c r="AY277" i="6"/>
  <c r="AX277" i="6"/>
  <c r="BC275" i="6"/>
  <c r="BB275" i="6"/>
  <c r="BA275" i="6"/>
  <c r="AZ275" i="6"/>
  <c r="AY275" i="6"/>
  <c r="AX275" i="6"/>
  <c r="BC274" i="6"/>
  <c r="BB274" i="6"/>
  <c r="BA274" i="6"/>
  <c r="AZ274" i="6"/>
  <c r="AY274" i="6"/>
  <c r="AX274" i="6"/>
  <c r="BC270" i="6"/>
  <c r="BB270" i="6"/>
  <c r="BA270" i="6"/>
  <c r="AZ270" i="6"/>
  <c r="AY270" i="6"/>
  <c r="AX270" i="6"/>
  <c r="BC269" i="6"/>
  <c r="BB269" i="6"/>
  <c r="BA269" i="6"/>
  <c r="AZ269" i="6"/>
  <c r="AY269" i="6"/>
  <c r="AX269" i="6"/>
  <c r="BC268" i="6"/>
  <c r="BB268" i="6"/>
  <c r="BA268" i="6"/>
  <c r="AZ268" i="6"/>
  <c r="AY268" i="6"/>
  <c r="AX268" i="6"/>
  <c r="BC264" i="6"/>
  <c r="BB264" i="6"/>
  <c r="BA264" i="6"/>
  <c r="AZ264" i="6"/>
  <c r="AY264" i="6"/>
  <c r="AX264" i="6"/>
  <c r="BC263" i="6"/>
  <c r="BB263" i="6"/>
  <c r="BA263" i="6"/>
  <c r="AZ263" i="6"/>
  <c r="AY263" i="6"/>
  <c r="AX263" i="6"/>
  <c r="BC262" i="6"/>
  <c r="BB262" i="6"/>
  <c r="BA262" i="6"/>
  <c r="AZ262" i="6"/>
  <c r="AY262" i="6"/>
  <c r="AX262" i="6"/>
  <c r="BC259" i="6"/>
  <c r="BB259" i="6"/>
  <c r="BA259" i="6"/>
  <c r="AZ259" i="6"/>
  <c r="AY259" i="6"/>
  <c r="AX259" i="6"/>
  <c r="BC258" i="6"/>
  <c r="BB258" i="6"/>
  <c r="BA258" i="6"/>
  <c r="AZ258" i="6"/>
  <c r="AY258" i="6"/>
  <c r="AX258" i="6"/>
  <c r="BC257" i="6"/>
  <c r="BB257" i="6"/>
  <c r="BA257" i="6"/>
  <c r="AZ257" i="6"/>
  <c r="AY257" i="6"/>
  <c r="AX257" i="6"/>
  <c r="BC256" i="6"/>
  <c r="BB256" i="6"/>
  <c r="BA256" i="6"/>
  <c r="AZ256" i="6"/>
  <c r="AY256" i="6"/>
  <c r="AX256" i="6"/>
  <c r="BC253" i="6"/>
  <c r="BB253" i="6"/>
  <c r="BA253" i="6"/>
  <c r="AZ253" i="6"/>
  <c r="AY253" i="6"/>
  <c r="AX253" i="6"/>
  <c r="BC252" i="6"/>
  <c r="BB252" i="6"/>
  <c r="BA252" i="6"/>
  <c r="AZ252" i="6"/>
  <c r="AY252" i="6"/>
  <c r="AX252" i="6"/>
  <c r="BC251" i="6"/>
  <c r="BB251" i="6"/>
  <c r="BA251" i="6"/>
  <c r="AZ251" i="6"/>
  <c r="AY251" i="6"/>
  <c r="AX251" i="6"/>
  <c r="BC250" i="6"/>
  <c r="BB250" i="6"/>
  <c r="BA250" i="6"/>
  <c r="AZ250" i="6"/>
  <c r="AY250" i="6"/>
  <c r="AX250" i="6"/>
  <c r="BC249" i="6"/>
  <c r="BB249" i="6"/>
  <c r="BA249" i="6"/>
  <c r="AZ249" i="6"/>
  <c r="AY249" i="6"/>
  <c r="AX249" i="6"/>
  <c r="BC237" i="6"/>
  <c r="BB237" i="6"/>
  <c r="BA237" i="6"/>
  <c r="AZ237" i="6"/>
  <c r="AY237" i="6"/>
  <c r="AX237" i="6"/>
  <c r="BC236" i="6"/>
  <c r="BB236" i="6"/>
  <c r="BA236" i="6"/>
  <c r="AZ236" i="6"/>
  <c r="AY236" i="6"/>
  <c r="AX236" i="6"/>
  <c r="BC235" i="6"/>
  <c r="BB235" i="6"/>
  <c r="BA235" i="6"/>
  <c r="AZ235" i="6"/>
  <c r="AY235" i="6"/>
  <c r="AX235" i="6"/>
  <c r="BC231" i="6"/>
  <c r="BB231" i="6"/>
  <c r="BA231" i="6"/>
  <c r="AZ231" i="6"/>
  <c r="AY231" i="6"/>
  <c r="AX231" i="6"/>
  <c r="BC230" i="6"/>
  <c r="BB230" i="6"/>
  <c r="BA230" i="6"/>
  <c r="AZ230" i="6"/>
  <c r="AY230" i="6"/>
  <c r="AX230" i="6"/>
  <c r="BC229" i="6"/>
  <c r="BB229" i="6"/>
  <c r="BA229" i="6"/>
  <c r="AZ229" i="6"/>
  <c r="AY229" i="6"/>
  <c r="AX229" i="6"/>
  <c r="BC228" i="6"/>
  <c r="BB228" i="6"/>
  <c r="BA228" i="6"/>
  <c r="AZ228" i="6"/>
  <c r="AY228" i="6"/>
  <c r="AX228" i="6"/>
  <c r="BC225" i="6"/>
  <c r="BB225" i="6"/>
  <c r="BA225" i="6"/>
  <c r="AZ225" i="6"/>
  <c r="AY225" i="6"/>
  <c r="AX225" i="6"/>
  <c r="BC215" i="6"/>
  <c r="BB215" i="6"/>
  <c r="BA215" i="6"/>
  <c r="AZ215" i="6"/>
  <c r="AY215" i="6"/>
  <c r="AX215" i="6"/>
  <c r="BC210" i="6"/>
  <c r="BB210" i="6"/>
  <c r="BA210" i="6"/>
  <c r="AZ210" i="6"/>
  <c r="AY210" i="6"/>
  <c r="AX210" i="6"/>
  <c r="BC203" i="6"/>
  <c r="BB203" i="6"/>
  <c r="BA203" i="6"/>
  <c r="AZ203" i="6"/>
  <c r="AY203" i="6"/>
  <c r="AX203" i="6"/>
  <c r="BC202" i="6"/>
  <c r="BB202" i="6"/>
  <c r="BA202" i="6"/>
  <c r="AZ202" i="6"/>
  <c r="AY202" i="6"/>
  <c r="AX202" i="6"/>
  <c r="BC199" i="6"/>
  <c r="BB199" i="6"/>
  <c r="BA199" i="6"/>
  <c r="AZ199" i="6"/>
  <c r="AY199" i="6"/>
  <c r="AX199" i="6"/>
  <c r="BC198" i="6"/>
  <c r="BB198" i="6"/>
  <c r="BA198" i="6"/>
  <c r="AZ198" i="6"/>
  <c r="AY198" i="6"/>
  <c r="AX198" i="6"/>
  <c r="BC197" i="6"/>
  <c r="BB197" i="6"/>
  <c r="BA197" i="6"/>
  <c r="AZ197" i="6"/>
  <c r="AY197" i="6"/>
  <c r="AX197" i="6"/>
  <c r="BC190" i="6"/>
  <c r="BB190" i="6"/>
  <c r="BA190" i="6"/>
  <c r="AZ190" i="6"/>
  <c r="AY190" i="6"/>
  <c r="AX190" i="6"/>
  <c r="BC189" i="6"/>
  <c r="BB189" i="6"/>
  <c r="BA189" i="6"/>
  <c r="AZ189" i="6"/>
  <c r="AY189" i="6"/>
  <c r="AX189" i="6"/>
  <c r="BC188" i="6"/>
  <c r="BB188" i="6"/>
  <c r="BA188" i="6"/>
  <c r="AZ188" i="6"/>
  <c r="AY188" i="6"/>
  <c r="AX188" i="6"/>
  <c r="BC187" i="6"/>
  <c r="BB187" i="6"/>
  <c r="BA187" i="6"/>
  <c r="AZ187" i="6"/>
  <c r="AY187" i="6"/>
  <c r="AX187" i="6"/>
  <c r="BC184" i="6"/>
  <c r="BB184" i="6"/>
  <c r="BA184" i="6"/>
  <c r="AZ184" i="6"/>
  <c r="AY184" i="6"/>
  <c r="AX184" i="6"/>
  <c r="BC183" i="6"/>
  <c r="BB183" i="6"/>
  <c r="BA183" i="6"/>
  <c r="AZ183" i="6"/>
  <c r="AY183" i="6"/>
  <c r="AX183" i="6"/>
  <c r="BC182" i="6"/>
  <c r="BB182" i="6"/>
  <c r="BA182" i="6"/>
  <c r="AZ182" i="6"/>
  <c r="AY182" i="6"/>
  <c r="AX182" i="6"/>
  <c r="BC175" i="6"/>
  <c r="BB175" i="6"/>
  <c r="BA175" i="6"/>
  <c r="AZ175" i="6"/>
  <c r="AY175" i="6"/>
  <c r="AX175" i="6"/>
  <c r="BC174" i="6"/>
  <c r="BB174" i="6"/>
  <c r="BA174" i="6"/>
  <c r="AZ174" i="6"/>
  <c r="AY174" i="6"/>
  <c r="AX174" i="6"/>
  <c r="BC173" i="6"/>
  <c r="BB173" i="6"/>
  <c r="BA173" i="6"/>
  <c r="AZ173" i="6"/>
  <c r="AY173" i="6"/>
  <c r="AX173" i="6"/>
  <c r="BC172" i="6"/>
  <c r="BB172" i="6"/>
  <c r="BA172" i="6"/>
  <c r="AZ172" i="6"/>
  <c r="AY172" i="6"/>
  <c r="AX172" i="6"/>
  <c r="BC169" i="6"/>
  <c r="BB169" i="6"/>
  <c r="BA169" i="6"/>
  <c r="AZ169" i="6"/>
  <c r="AY169" i="6"/>
  <c r="AX169" i="6"/>
  <c r="BC168" i="6"/>
  <c r="BB168" i="6"/>
  <c r="BA168" i="6"/>
  <c r="AZ168" i="6"/>
  <c r="AY168" i="6"/>
  <c r="AX168" i="6"/>
  <c r="BC167" i="6"/>
  <c r="BB167" i="6"/>
  <c r="BA167" i="6"/>
  <c r="AZ167" i="6"/>
  <c r="AY167" i="6"/>
  <c r="AX167" i="6"/>
  <c r="BC166" i="6"/>
  <c r="BB166" i="6"/>
  <c r="BA166" i="6"/>
  <c r="AZ166" i="6"/>
  <c r="AY166" i="6"/>
  <c r="AX166" i="6"/>
  <c r="BC165" i="6"/>
  <c r="BB165" i="6"/>
  <c r="BA165" i="6"/>
  <c r="AZ165" i="6"/>
  <c r="AY165" i="6"/>
  <c r="AX165" i="6"/>
  <c r="BC154" i="6"/>
  <c r="BB154" i="6"/>
  <c r="BA154" i="6"/>
  <c r="AZ154" i="6"/>
  <c r="AY154" i="6"/>
  <c r="AX154" i="6"/>
  <c r="BC153" i="6"/>
  <c r="BB153" i="6"/>
  <c r="BA153" i="6"/>
  <c r="AZ153" i="6"/>
  <c r="AY153" i="6"/>
  <c r="AX153" i="6"/>
  <c r="BC152" i="6"/>
  <c r="BB152" i="6"/>
  <c r="BA152" i="6"/>
  <c r="AZ152" i="6"/>
  <c r="AY152" i="6"/>
  <c r="AX152" i="6"/>
  <c r="BC151" i="6"/>
  <c r="BB151" i="6"/>
  <c r="BA151" i="6"/>
  <c r="AZ151" i="6"/>
  <c r="AY151" i="6"/>
  <c r="AX151" i="6"/>
  <c r="BC149" i="6"/>
  <c r="BB149" i="6"/>
  <c r="BA149" i="6"/>
  <c r="AZ149" i="6"/>
  <c r="AY149" i="6"/>
  <c r="AX149" i="6"/>
  <c r="BC141" i="6"/>
  <c r="BB141" i="6"/>
  <c r="BA141" i="6"/>
  <c r="AZ141" i="6"/>
  <c r="AY141" i="6"/>
  <c r="AX141" i="6"/>
  <c r="BC140" i="6"/>
  <c r="BB140" i="6"/>
  <c r="BA140" i="6"/>
  <c r="AZ140" i="6"/>
  <c r="AY140" i="6"/>
  <c r="AX140" i="6"/>
  <c r="BC138" i="6"/>
  <c r="BB138" i="6"/>
  <c r="BA138" i="6"/>
  <c r="AZ138" i="6"/>
  <c r="AY138" i="6"/>
  <c r="AX138" i="6"/>
  <c r="BC133" i="6"/>
  <c r="BB133" i="6"/>
  <c r="BA133" i="6"/>
  <c r="AZ133" i="6"/>
  <c r="AY133" i="6"/>
  <c r="AX133" i="6"/>
  <c r="BC132" i="6"/>
  <c r="BB132" i="6"/>
  <c r="BA132" i="6"/>
  <c r="AZ132" i="6"/>
  <c r="AY132" i="6"/>
  <c r="AX132" i="6"/>
  <c r="BC131" i="6"/>
  <c r="BB131" i="6"/>
  <c r="BA131" i="6"/>
  <c r="AZ131" i="6"/>
  <c r="AY131" i="6"/>
  <c r="AX131" i="6"/>
  <c r="BC130" i="6"/>
  <c r="BB130" i="6"/>
  <c r="BA130" i="6"/>
  <c r="AZ130" i="6"/>
  <c r="AY130" i="6"/>
  <c r="AX130" i="6"/>
  <c r="BC126" i="6"/>
  <c r="BC124" i="6"/>
  <c r="BB124" i="6"/>
  <c r="BA124" i="6"/>
  <c r="AZ124" i="6"/>
  <c r="AY124" i="6"/>
  <c r="AX124" i="6"/>
  <c r="BC123" i="6"/>
  <c r="BB123" i="6"/>
  <c r="BA123" i="6"/>
  <c r="AZ123" i="6"/>
  <c r="AY123" i="6"/>
  <c r="AX123" i="6"/>
  <c r="BC122" i="6"/>
  <c r="BC382" i="6" s="1"/>
  <c r="BB122" i="6"/>
  <c r="BB382" i="6" s="1"/>
  <c r="BA122" i="6"/>
  <c r="BA382" i="6" s="1"/>
  <c r="AZ122" i="6"/>
  <c r="AZ382" i="6" s="1"/>
  <c r="AY122" i="6"/>
  <c r="AY382" i="6" s="1"/>
  <c r="AX122" i="6"/>
  <c r="AX382" i="6" s="1"/>
  <c r="AV382" i="6"/>
  <c r="AU382" i="6"/>
  <c r="AT382" i="6"/>
  <c r="AS382" i="6"/>
  <c r="AR382" i="6"/>
  <c r="AQ382" i="6"/>
  <c r="BC118" i="6"/>
  <c r="BB118" i="6"/>
  <c r="BA118" i="6"/>
  <c r="AZ118" i="6"/>
  <c r="AY118" i="6"/>
  <c r="AX118" i="6"/>
  <c r="BC117" i="6"/>
  <c r="BB117" i="6"/>
  <c r="BA117" i="6"/>
  <c r="AZ117" i="6"/>
  <c r="AY117" i="6"/>
  <c r="AX117" i="6"/>
  <c r="BC116" i="6"/>
  <c r="BB116" i="6"/>
  <c r="BA116" i="6"/>
  <c r="AZ116" i="6"/>
  <c r="AY116" i="6"/>
  <c r="AX116" i="6"/>
  <c r="BC114" i="6"/>
  <c r="BB114" i="6"/>
  <c r="BA114" i="6"/>
  <c r="AZ114" i="6"/>
  <c r="AY114" i="6"/>
  <c r="AX114" i="6"/>
  <c r="BC113" i="6"/>
  <c r="BB113" i="6"/>
  <c r="BA113" i="6"/>
  <c r="AZ113" i="6"/>
  <c r="AY113" i="6"/>
  <c r="AX113" i="6"/>
  <c r="BC109" i="6"/>
  <c r="BB109" i="6"/>
  <c r="BA109" i="6"/>
  <c r="AZ109" i="6"/>
  <c r="AY109" i="6"/>
  <c r="AX109" i="6"/>
  <c r="BC108" i="6"/>
  <c r="BB108" i="6"/>
  <c r="BA108" i="6"/>
  <c r="AZ108" i="6"/>
  <c r="AY108" i="6"/>
  <c r="AX108" i="6"/>
  <c r="BC107" i="6"/>
  <c r="BB107" i="6"/>
  <c r="BA107" i="6"/>
  <c r="AZ107" i="6"/>
  <c r="AY107" i="6"/>
  <c r="AX107" i="6"/>
  <c r="BC106" i="6"/>
  <c r="BB106" i="6"/>
  <c r="BA106" i="6"/>
  <c r="AZ106" i="6"/>
  <c r="AY106" i="6"/>
  <c r="AX106" i="6"/>
  <c r="BC105" i="6"/>
  <c r="BB105" i="6"/>
  <c r="BA105" i="6"/>
  <c r="AZ105" i="6"/>
  <c r="AY105" i="6"/>
  <c r="AX105" i="6"/>
  <c r="BC101" i="6"/>
  <c r="BC99" i="6"/>
  <c r="BB99" i="6"/>
  <c r="BA99" i="6"/>
  <c r="AZ99" i="6"/>
  <c r="AY99" i="6"/>
  <c r="AX99" i="6"/>
  <c r="BC98" i="6"/>
  <c r="BB98" i="6"/>
  <c r="BA98" i="6"/>
  <c r="AZ98" i="6"/>
  <c r="AY98" i="6"/>
  <c r="AX98" i="6"/>
  <c r="BC97" i="6"/>
  <c r="BB97" i="6"/>
  <c r="BA97" i="6"/>
  <c r="AZ97" i="6"/>
  <c r="AY97" i="6"/>
  <c r="AX97" i="6"/>
  <c r="BC96" i="6"/>
  <c r="BB96" i="6"/>
  <c r="BA96" i="6"/>
  <c r="AZ96" i="6"/>
  <c r="AY96" i="6"/>
  <c r="AX96" i="6"/>
  <c r="BC95" i="6"/>
  <c r="BB95" i="6"/>
  <c r="BA95" i="6"/>
  <c r="AZ95" i="6"/>
  <c r="AY95" i="6"/>
  <c r="AX95" i="6"/>
  <c r="BC94" i="6"/>
  <c r="BB94" i="6"/>
  <c r="BA94" i="6"/>
  <c r="AZ94" i="6"/>
  <c r="AY94" i="6"/>
  <c r="AX94" i="6"/>
  <c r="BC93" i="6"/>
  <c r="BB93" i="6"/>
  <c r="BA93" i="6"/>
  <c r="AZ93" i="6"/>
  <c r="AY93" i="6"/>
  <c r="AX93" i="6"/>
  <c r="BC92" i="6"/>
  <c r="BB92" i="6"/>
  <c r="BA92" i="6"/>
  <c r="AZ92" i="6"/>
  <c r="AY92" i="6"/>
  <c r="AX92" i="6"/>
  <c r="BC91" i="6"/>
  <c r="BC381" i="6" s="1"/>
  <c r="BB91" i="6"/>
  <c r="BB381" i="6" s="1"/>
  <c r="BA91" i="6"/>
  <c r="BA381" i="6" s="1"/>
  <c r="AZ91" i="6"/>
  <c r="AY91" i="6"/>
  <c r="AY381" i="6" s="1"/>
  <c r="AX91" i="6"/>
  <c r="AX381" i="6" s="1"/>
  <c r="AV381" i="6"/>
  <c r="AT381" i="6"/>
  <c r="AS381" i="6"/>
  <c r="BC87" i="6"/>
  <c r="BB87" i="6"/>
  <c r="BA87" i="6"/>
  <c r="AZ87" i="6"/>
  <c r="AY87" i="6"/>
  <c r="AX87" i="6"/>
  <c r="BC86" i="6"/>
  <c r="BB86" i="6"/>
  <c r="BA86" i="6"/>
  <c r="AZ86" i="6"/>
  <c r="AY86" i="6"/>
  <c r="AX86" i="6"/>
  <c r="BC85" i="6"/>
  <c r="BB85" i="6"/>
  <c r="BA85" i="6"/>
  <c r="AZ85" i="6"/>
  <c r="AY85" i="6"/>
  <c r="AX85" i="6"/>
  <c r="BC84" i="6"/>
  <c r="BB84" i="6"/>
  <c r="BA84" i="6"/>
  <c r="AZ84" i="6"/>
  <c r="AY84" i="6"/>
  <c r="AX84" i="6"/>
  <c r="BC83" i="6"/>
  <c r="BB83" i="6"/>
  <c r="BA83" i="6"/>
  <c r="AZ83" i="6"/>
  <c r="AY83" i="6"/>
  <c r="AX83" i="6"/>
  <c r="BC82" i="6"/>
  <c r="BB82" i="6"/>
  <c r="BA82" i="6"/>
  <c r="AZ82" i="6"/>
  <c r="AY82" i="6"/>
  <c r="AX82" i="6"/>
  <c r="BC81" i="6"/>
  <c r="BC365" i="6" s="1"/>
  <c r="BB81" i="6"/>
  <c r="BA81" i="6"/>
  <c r="AZ81" i="6"/>
  <c r="AY81" i="6"/>
  <c r="AX81" i="6"/>
  <c r="BC67" i="6"/>
  <c r="BB67" i="6"/>
  <c r="BA67" i="6"/>
  <c r="AZ67" i="6"/>
  <c r="AY67" i="6"/>
  <c r="AX67" i="6"/>
  <c r="BC59" i="6"/>
  <c r="BB59" i="6"/>
  <c r="BA59" i="6"/>
  <c r="AZ59" i="6"/>
  <c r="AY59" i="6"/>
  <c r="AX59" i="6"/>
  <c r="BC58" i="6"/>
  <c r="BB58" i="6"/>
  <c r="BB355" i="6" s="1"/>
  <c r="BA58" i="6"/>
  <c r="AZ58" i="6"/>
  <c r="AY58" i="6"/>
  <c r="AX58" i="6"/>
  <c r="BC54" i="6"/>
  <c r="BB54" i="6"/>
  <c r="BA54" i="6"/>
  <c r="AZ54" i="6"/>
  <c r="AY54" i="6"/>
  <c r="AX54" i="6"/>
  <c r="BC53" i="6"/>
  <c r="BB53" i="6"/>
  <c r="BA53" i="6"/>
  <c r="AZ53" i="6"/>
  <c r="AY53" i="6"/>
  <c r="AX53" i="6"/>
  <c r="BC52" i="6"/>
  <c r="BB52" i="6"/>
  <c r="BA52" i="6"/>
  <c r="AZ52" i="6"/>
  <c r="AY52" i="6"/>
  <c r="AX52" i="6"/>
  <c r="BC51" i="6"/>
  <c r="BC360" i="6" s="1"/>
  <c r="BB51" i="6"/>
  <c r="BB360" i="6"/>
  <c r="BA51" i="6"/>
  <c r="BA360" i="6" s="1"/>
  <c r="AZ51" i="6"/>
  <c r="AZ360" i="6"/>
  <c r="AY51" i="6"/>
  <c r="AY360" i="6" s="1"/>
  <c r="AX51" i="6"/>
  <c r="AX360" i="6"/>
  <c r="AV360" i="6"/>
  <c r="AU360" i="6"/>
  <c r="AT360" i="6"/>
  <c r="AS360" i="6"/>
  <c r="AR360" i="6"/>
  <c r="AQ360" i="6"/>
  <c r="BC50" i="6"/>
  <c r="BB50" i="6"/>
  <c r="BA50" i="6"/>
  <c r="AZ50" i="6"/>
  <c r="AY50" i="6"/>
  <c r="AX50" i="6"/>
  <c r="BC49" i="6"/>
  <c r="BB49" i="6"/>
  <c r="BA49" i="6"/>
  <c r="AZ49" i="6"/>
  <c r="AY49" i="6"/>
  <c r="AX49" i="6"/>
  <c r="BC46" i="6"/>
  <c r="BB46" i="6"/>
  <c r="BA46" i="6"/>
  <c r="AZ46" i="6"/>
  <c r="AY46" i="6"/>
  <c r="AX46" i="6"/>
  <c r="BC38" i="6"/>
  <c r="BB38" i="6"/>
  <c r="BA38" i="6"/>
  <c r="AZ38" i="6"/>
  <c r="AY38" i="6"/>
  <c r="AX38" i="6"/>
  <c r="BC37" i="6"/>
  <c r="BB37" i="6"/>
  <c r="BA37" i="6"/>
  <c r="AZ37" i="6"/>
  <c r="AY37" i="6"/>
  <c r="AX37" i="6"/>
  <c r="BC36" i="6"/>
  <c r="BB36" i="6"/>
  <c r="BA36" i="6"/>
  <c r="AZ36" i="6"/>
  <c r="AY36" i="6"/>
  <c r="AX36" i="6"/>
  <c r="BC35" i="6"/>
  <c r="BB35" i="6"/>
  <c r="BA35" i="6"/>
  <c r="AZ35" i="6"/>
  <c r="AY35" i="6"/>
  <c r="AX35" i="6"/>
  <c r="BC34" i="6"/>
  <c r="BB34" i="6"/>
  <c r="BA34" i="6"/>
  <c r="AZ34" i="6"/>
  <c r="AY34" i="6"/>
  <c r="AX34" i="6"/>
  <c r="BC33" i="6"/>
  <c r="BB33" i="6"/>
  <c r="BA33" i="6"/>
  <c r="AZ33" i="6"/>
  <c r="AY33" i="6"/>
  <c r="AX33" i="6"/>
  <c r="BC29" i="6"/>
  <c r="BB29" i="6"/>
  <c r="BA29" i="6"/>
  <c r="AZ29" i="6"/>
  <c r="AY29" i="6"/>
  <c r="AX29" i="6"/>
  <c r="BC28" i="6"/>
  <c r="BB28" i="6"/>
  <c r="BA28" i="6"/>
  <c r="AZ28" i="6"/>
  <c r="AY28" i="6"/>
  <c r="AX28" i="6"/>
  <c r="BC27" i="6"/>
  <c r="BB27" i="6"/>
  <c r="BA27" i="6"/>
  <c r="AZ27" i="6"/>
  <c r="AY27" i="6"/>
  <c r="AX27" i="6"/>
  <c r="BC26" i="6"/>
  <c r="BB26" i="6"/>
  <c r="BA26" i="6"/>
  <c r="AZ26" i="6"/>
  <c r="AY26" i="6"/>
  <c r="AX26" i="6"/>
  <c r="BC22" i="6"/>
  <c r="BB22" i="6"/>
  <c r="BA22" i="6"/>
  <c r="AZ22" i="6"/>
  <c r="AY22" i="6"/>
  <c r="AX22" i="6"/>
  <c r="BC21" i="6"/>
  <c r="BB21" i="6"/>
  <c r="BA21" i="6"/>
  <c r="AZ21" i="6"/>
  <c r="AY21" i="6"/>
  <c r="AX21" i="6"/>
  <c r="BC20" i="6"/>
  <c r="BB20" i="6"/>
  <c r="BA20" i="6"/>
  <c r="AZ20" i="6"/>
  <c r="AY20" i="6"/>
  <c r="AX20" i="6"/>
  <c r="BC16" i="6"/>
  <c r="BB16" i="6"/>
  <c r="BA16" i="6"/>
  <c r="AZ16" i="6"/>
  <c r="AY16" i="6"/>
  <c r="AX16" i="6"/>
  <c r="BC15" i="6"/>
  <c r="BB15" i="6"/>
  <c r="BA15" i="6"/>
  <c r="AZ15" i="6"/>
  <c r="AY15" i="6"/>
  <c r="AX15" i="6"/>
  <c r="BC14" i="6"/>
  <c r="BB14" i="6"/>
  <c r="BA14" i="6"/>
  <c r="AZ14" i="6"/>
  <c r="AY14" i="6"/>
  <c r="AX14" i="6"/>
  <c r="BC13" i="6"/>
  <c r="BB13" i="6"/>
  <c r="BA13" i="6"/>
  <c r="AZ13" i="6"/>
  <c r="AY13" i="6"/>
  <c r="AX13" i="6"/>
  <c r="BC287" i="7"/>
  <c r="BB287" i="7"/>
  <c r="BA287" i="7"/>
  <c r="AZ287" i="7"/>
  <c r="AY287" i="7"/>
  <c r="AX287" i="7"/>
  <c r="BC285" i="7"/>
  <c r="BB285" i="7"/>
  <c r="BA285" i="7"/>
  <c r="AZ285" i="7"/>
  <c r="AY285" i="7"/>
  <c r="AX285" i="7"/>
  <c r="BC282" i="7"/>
  <c r="BB282" i="7"/>
  <c r="BA282" i="7"/>
  <c r="AZ282" i="7"/>
  <c r="AY282" i="7"/>
  <c r="AX282" i="7"/>
  <c r="BC281" i="7"/>
  <c r="BB281" i="7"/>
  <c r="BA281" i="7"/>
  <c r="AZ281" i="7"/>
  <c r="AY281" i="7"/>
  <c r="AX281" i="7"/>
  <c r="BC280" i="7"/>
  <c r="BB280" i="7"/>
  <c r="BA280" i="7"/>
  <c r="AZ280" i="7"/>
  <c r="AY280" i="7"/>
  <c r="AX280" i="7"/>
  <c r="BC278" i="7"/>
  <c r="BB278" i="7"/>
  <c r="BA278" i="7"/>
  <c r="AZ278" i="7"/>
  <c r="AY278" i="7"/>
  <c r="AX278" i="7"/>
  <c r="BC277" i="7"/>
  <c r="BB277" i="7"/>
  <c r="BA277" i="7"/>
  <c r="AZ277" i="7"/>
  <c r="AY277" i="7"/>
  <c r="AX277" i="7"/>
  <c r="BC275" i="7"/>
  <c r="BB275" i="7"/>
  <c r="BA275" i="7"/>
  <c r="AZ275" i="7"/>
  <c r="AY275" i="7"/>
  <c r="AX275" i="7"/>
  <c r="BC274" i="7"/>
  <c r="BB274" i="7"/>
  <c r="BA274" i="7"/>
  <c r="AZ274" i="7"/>
  <c r="AY274" i="7"/>
  <c r="AX274" i="7"/>
  <c r="BC270" i="7"/>
  <c r="BB270" i="7"/>
  <c r="BA270" i="7"/>
  <c r="AZ270" i="7"/>
  <c r="AY270" i="7"/>
  <c r="AX270" i="7"/>
  <c r="BC269" i="7"/>
  <c r="BB269" i="7"/>
  <c r="BA269" i="7"/>
  <c r="AZ269" i="7"/>
  <c r="AY269" i="7"/>
  <c r="AX269" i="7"/>
  <c r="BC268" i="7"/>
  <c r="BB268" i="7"/>
  <c r="BA268" i="7"/>
  <c r="AZ268" i="7"/>
  <c r="AY268" i="7"/>
  <c r="AX268" i="7"/>
  <c r="BC264" i="7"/>
  <c r="BB264" i="7"/>
  <c r="BA264" i="7"/>
  <c r="AZ264" i="7"/>
  <c r="AY264" i="7"/>
  <c r="AX264" i="7"/>
  <c r="BC263" i="7"/>
  <c r="BB263" i="7"/>
  <c r="BA263" i="7"/>
  <c r="AZ263" i="7"/>
  <c r="AY263" i="7"/>
  <c r="AX263" i="7"/>
  <c r="BC262" i="7"/>
  <c r="BB262" i="7"/>
  <c r="BA262" i="7"/>
  <c r="AZ262" i="7"/>
  <c r="AY262" i="7"/>
  <c r="AX262" i="7"/>
  <c r="BC259" i="7"/>
  <c r="BB259" i="7"/>
  <c r="BA259" i="7"/>
  <c r="AZ259" i="7"/>
  <c r="AY259" i="7"/>
  <c r="AX259" i="7"/>
  <c r="BC258" i="7"/>
  <c r="BB258" i="7"/>
  <c r="BA258" i="7"/>
  <c r="AZ258" i="7"/>
  <c r="AY258" i="7"/>
  <c r="AX258" i="7"/>
  <c r="BC257" i="7"/>
  <c r="BB257" i="7"/>
  <c r="BA257" i="7"/>
  <c r="AZ257" i="7"/>
  <c r="AY257" i="7"/>
  <c r="AX257" i="7"/>
  <c r="BC256" i="7"/>
  <c r="BB256" i="7"/>
  <c r="BA256" i="7"/>
  <c r="AZ256" i="7"/>
  <c r="AY256" i="7"/>
  <c r="AX256" i="7"/>
  <c r="BC253" i="7"/>
  <c r="BB253" i="7"/>
  <c r="BA253" i="7"/>
  <c r="AZ253" i="7"/>
  <c r="AY253" i="7"/>
  <c r="AX253" i="7"/>
  <c r="BC252" i="7"/>
  <c r="BB252" i="7"/>
  <c r="BA252" i="7"/>
  <c r="AZ252" i="7"/>
  <c r="AY252" i="7"/>
  <c r="AX252" i="7"/>
  <c r="BC251" i="7"/>
  <c r="BB251" i="7"/>
  <c r="BA251" i="7"/>
  <c r="AZ251" i="7"/>
  <c r="AY251" i="7"/>
  <c r="AX251" i="7"/>
  <c r="BC250" i="7"/>
  <c r="BB250" i="7"/>
  <c r="BA250" i="7"/>
  <c r="AZ250" i="7"/>
  <c r="AY250" i="7"/>
  <c r="AX250" i="7"/>
  <c r="BC249" i="7"/>
  <c r="BB249" i="7"/>
  <c r="BA249" i="7"/>
  <c r="AZ249" i="7"/>
  <c r="AY249" i="7"/>
  <c r="AX249" i="7"/>
  <c r="BC237" i="7"/>
  <c r="BB237" i="7"/>
  <c r="BA237" i="7"/>
  <c r="AZ237" i="7"/>
  <c r="AY237" i="7"/>
  <c r="AX237" i="7"/>
  <c r="BC236" i="7"/>
  <c r="BB236" i="7"/>
  <c r="BA236" i="7"/>
  <c r="AZ236" i="7"/>
  <c r="AY236" i="7"/>
  <c r="AX236" i="7"/>
  <c r="BC235" i="7"/>
  <c r="BB235" i="7"/>
  <c r="BA235" i="7"/>
  <c r="AZ235" i="7"/>
  <c r="AY235" i="7"/>
  <c r="AX235" i="7"/>
  <c r="BC231" i="7"/>
  <c r="BB231" i="7"/>
  <c r="BA231" i="7"/>
  <c r="AZ231" i="7"/>
  <c r="AY231" i="7"/>
  <c r="AX231" i="7"/>
  <c r="BC230" i="7"/>
  <c r="BB230" i="7"/>
  <c r="BA230" i="7"/>
  <c r="AZ230" i="7"/>
  <c r="AY230" i="7"/>
  <c r="AX230" i="7"/>
  <c r="BC229" i="7"/>
  <c r="BB229" i="7"/>
  <c r="BA229" i="7"/>
  <c r="AZ229" i="7"/>
  <c r="AY229" i="7"/>
  <c r="AX229" i="7"/>
  <c r="BC228" i="7"/>
  <c r="BB228" i="7"/>
  <c r="BA228" i="7"/>
  <c r="AZ228" i="7"/>
  <c r="AY228" i="7"/>
  <c r="AX228" i="7"/>
  <c r="BC225" i="7"/>
  <c r="BB225" i="7"/>
  <c r="BA225" i="7"/>
  <c r="AZ225" i="7"/>
  <c r="AY225" i="7"/>
  <c r="AX225" i="7"/>
  <c r="BC215" i="7"/>
  <c r="BB215" i="7"/>
  <c r="BA215" i="7"/>
  <c r="AZ215" i="7"/>
  <c r="AY215" i="7"/>
  <c r="AX215" i="7"/>
  <c r="BC210" i="7"/>
  <c r="BB210" i="7"/>
  <c r="BA210" i="7"/>
  <c r="AZ210" i="7"/>
  <c r="AY210" i="7"/>
  <c r="AX210" i="7"/>
  <c r="BC203" i="7"/>
  <c r="BB203" i="7"/>
  <c r="BA203" i="7"/>
  <c r="AZ203" i="7"/>
  <c r="AY203" i="7"/>
  <c r="AX203" i="7"/>
  <c r="BC202" i="7"/>
  <c r="BB202" i="7"/>
  <c r="BA202" i="7"/>
  <c r="AZ202" i="7"/>
  <c r="AY202" i="7"/>
  <c r="AX202" i="7"/>
  <c r="BC199" i="7"/>
  <c r="BB199" i="7"/>
  <c r="BA199" i="7"/>
  <c r="AZ199" i="7"/>
  <c r="AY199" i="7"/>
  <c r="AX199" i="7"/>
  <c r="BC198" i="7"/>
  <c r="BB198" i="7"/>
  <c r="BA198" i="7"/>
  <c r="AZ198" i="7"/>
  <c r="AY198" i="7"/>
  <c r="AX198" i="7"/>
  <c r="BC197" i="7"/>
  <c r="BB197" i="7"/>
  <c r="BA197" i="7"/>
  <c r="AZ197" i="7"/>
  <c r="AY197" i="7"/>
  <c r="AX197" i="7"/>
  <c r="BC190" i="7"/>
  <c r="BB190" i="7"/>
  <c r="BA190" i="7"/>
  <c r="AZ190" i="7"/>
  <c r="AY190" i="7"/>
  <c r="AX190" i="7"/>
  <c r="BC189" i="7"/>
  <c r="BB189" i="7"/>
  <c r="BA189" i="7"/>
  <c r="AZ189" i="7"/>
  <c r="AY189" i="7"/>
  <c r="AX189" i="7"/>
  <c r="BC188" i="7"/>
  <c r="BB188" i="7"/>
  <c r="BA188" i="7"/>
  <c r="AZ188" i="7"/>
  <c r="AY188" i="7"/>
  <c r="AX188" i="7"/>
  <c r="BC187" i="7"/>
  <c r="BB187" i="7"/>
  <c r="BA187" i="7"/>
  <c r="AZ187" i="7"/>
  <c r="AY187" i="7"/>
  <c r="AX187" i="7"/>
  <c r="BC184" i="7"/>
  <c r="BB184" i="7"/>
  <c r="BA184" i="7"/>
  <c r="AZ184" i="7"/>
  <c r="AY184" i="7"/>
  <c r="AX184" i="7"/>
  <c r="BC183" i="7"/>
  <c r="BB183" i="7"/>
  <c r="BA183" i="7"/>
  <c r="AZ183" i="7"/>
  <c r="AY183" i="7"/>
  <c r="AX183" i="7"/>
  <c r="BC182" i="7"/>
  <c r="BB182" i="7"/>
  <c r="BA182" i="7"/>
  <c r="AZ182" i="7"/>
  <c r="AY182" i="7"/>
  <c r="AX182" i="7"/>
  <c r="BC175" i="7"/>
  <c r="BB175" i="7"/>
  <c r="BA175" i="7"/>
  <c r="AZ175" i="7"/>
  <c r="AY175" i="7"/>
  <c r="AX175" i="7"/>
  <c r="BC174" i="7"/>
  <c r="BB174" i="7"/>
  <c r="BA174" i="7"/>
  <c r="AZ174" i="7"/>
  <c r="AY174" i="7"/>
  <c r="AX174" i="7"/>
  <c r="BC173" i="7"/>
  <c r="BB173" i="7"/>
  <c r="BA173" i="7"/>
  <c r="AZ173" i="7"/>
  <c r="AY173" i="7"/>
  <c r="AX173" i="7"/>
  <c r="BC172" i="7"/>
  <c r="BB172" i="7"/>
  <c r="BA172" i="7"/>
  <c r="AZ172" i="7"/>
  <c r="AY172" i="7"/>
  <c r="AX172" i="7"/>
  <c r="BC169" i="7"/>
  <c r="BB169" i="7"/>
  <c r="BA169" i="7"/>
  <c r="AZ169" i="7"/>
  <c r="AY169" i="7"/>
  <c r="AX169" i="7"/>
  <c r="BC168" i="7"/>
  <c r="BB168" i="7"/>
  <c r="BA168" i="7"/>
  <c r="AZ168" i="7"/>
  <c r="AY168" i="7"/>
  <c r="AX168" i="7"/>
  <c r="BC167" i="7"/>
  <c r="BB167" i="7"/>
  <c r="BA167" i="7"/>
  <c r="AZ167" i="7"/>
  <c r="AY167" i="7"/>
  <c r="AX167" i="7"/>
  <c r="BC166" i="7"/>
  <c r="BB166" i="7"/>
  <c r="BA166" i="7"/>
  <c r="AZ166" i="7"/>
  <c r="AY166" i="7"/>
  <c r="AX166" i="7"/>
  <c r="BC165" i="7"/>
  <c r="BB165" i="7"/>
  <c r="BA165" i="7"/>
  <c r="AZ165" i="7"/>
  <c r="AY165" i="7"/>
  <c r="AX165" i="7"/>
  <c r="BC154" i="7"/>
  <c r="BB154" i="7"/>
  <c r="BA154" i="7"/>
  <c r="AZ154" i="7"/>
  <c r="AY154" i="7"/>
  <c r="AX154" i="7"/>
  <c r="BC153" i="7"/>
  <c r="BB153" i="7"/>
  <c r="BA153" i="7"/>
  <c r="AZ153" i="7"/>
  <c r="AY153" i="7"/>
  <c r="AX153" i="7"/>
  <c r="BC152" i="7"/>
  <c r="BB152" i="7"/>
  <c r="BA152" i="7"/>
  <c r="AZ152" i="7"/>
  <c r="AY152" i="7"/>
  <c r="AX152" i="7"/>
  <c r="BC151" i="7"/>
  <c r="BB151" i="7"/>
  <c r="BA151" i="7"/>
  <c r="AZ151" i="7"/>
  <c r="AY151" i="7"/>
  <c r="AX151" i="7"/>
  <c r="BC149" i="7"/>
  <c r="BB149" i="7"/>
  <c r="BA149" i="7"/>
  <c r="AZ149" i="7"/>
  <c r="AY149" i="7"/>
  <c r="AX149" i="7"/>
  <c r="BC141" i="7"/>
  <c r="BB141" i="7"/>
  <c r="BA141" i="7"/>
  <c r="AZ141" i="7"/>
  <c r="AY141" i="7"/>
  <c r="AX141" i="7"/>
  <c r="BC140" i="7"/>
  <c r="BB140" i="7"/>
  <c r="BA140" i="7"/>
  <c r="AZ140" i="7"/>
  <c r="AY140" i="7"/>
  <c r="AX140" i="7"/>
  <c r="BC138" i="7"/>
  <c r="BB138" i="7"/>
  <c r="BA138" i="7"/>
  <c r="AZ138" i="7"/>
  <c r="AY138" i="7"/>
  <c r="AX138" i="7"/>
  <c r="BC133" i="7"/>
  <c r="BB133" i="7"/>
  <c r="BA133" i="7"/>
  <c r="AZ133" i="7"/>
  <c r="AY133" i="7"/>
  <c r="AX133" i="7"/>
  <c r="BC132" i="7"/>
  <c r="BB132" i="7"/>
  <c r="BA132" i="7"/>
  <c r="AZ132" i="7"/>
  <c r="AY132" i="7"/>
  <c r="AX132" i="7"/>
  <c r="BC131" i="7"/>
  <c r="BB131" i="7"/>
  <c r="BA131" i="7"/>
  <c r="AZ131" i="7"/>
  <c r="AY131" i="7"/>
  <c r="AX131" i="7"/>
  <c r="BC130" i="7"/>
  <c r="BB130" i="7"/>
  <c r="BA130" i="7"/>
  <c r="AZ130" i="7"/>
  <c r="AY130" i="7"/>
  <c r="AX130" i="7"/>
  <c r="BC126" i="7"/>
  <c r="BC124" i="7"/>
  <c r="BB124" i="7"/>
  <c r="BA124" i="7"/>
  <c r="AZ124" i="7"/>
  <c r="AY124" i="7"/>
  <c r="AX124" i="7"/>
  <c r="BC123" i="7"/>
  <c r="BB123" i="7"/>
  <c r="BA123" i="7"/>
  <c r="AZ123" i="7"/>
  <c r="AY123" i="7"/>
  <c r="AX123" i="7"/>
  <c r="BC122" i="7"/>
  <c r="BC382" i="7" s="1"/>
  <c r="BB122" i="7"/>
  <c r="BA122" i="7"/>
  <c r="BA382" i="7" s="1"/>
  <c r="AZ122" i="7"/>
  <c r="AZ382" i="7" s="1"/>
  <c r="AY122" i="7"/>
  <c r="AY382" i="7" s="1"/>
  <c r="AX122" i="7"/>
  <c r="AV382" i="7"/>
  <c r="AU382" i="7"/>
  <c r="AT382" i="7"/>
  <c r="AR382" i="7"/>
  <c r="AQ382" i="7"/>
  <c r="BC118" i="7"/>
  <c r="BB118" i="7"/>
  <c r="BA118" i="7"/>
  <c r="AZ118" i="7"/>
  <c r="AY118" i="7"/>
  <c r="AX118" i="7"/>
  <c r="BC117" i="7"/>
  <c r="BB117" i="7"/>
  <c r="BA117" i="7"/>
  <c r="AZ117" i="7"/>
  <c r="AY117" i="7"/>
  <c r="AX117" i="7"/>
  <c r="BC116" i="7"/>
  <c r="BB116" i="7"/>
  <c r="BA116" i="7"/>
  <c r="AZ116" i="7"/>
  <c r="AY116" i="7"/>
  <c r="AX116" i="7"/>
  <c r="BC114" i="7"/>
  <c r="BB114" i="7"/>
  <c r="BA114" i="7"/>
  <c r="AZ114" i="7"/>
  <c r="AY114" i="7"/>
  <c r="AX114" i="7"/>
  <c r="BC113" i="7"/>
  <c r="BB113" i="7"/>
  <c r="BA113" i="7"/>
  <c r="AZ113" i="7"/>
  <c r="AY113" i="7"/>
  <c r="AX113" i="7"/>
  <c r="AX365" i="7" s="1"/>
  <c r="BC109" i="7"/>
  <c r="BB109" i="7"/>
  <c r="BA109" i="7"/>
  <c r="AZ109" i="7"/>
  <c r="AY109" i="7"/>
  <c r="AX109" i="7"/>
  <c r="BC108" i="7"/>
  <c r="BB108" i="7"/>
  <c r="BA108" i="7"/>
  <c r="AZ108" i="7"/>
  <c r="AY108" i="7"/>
  <c r="AX108" i="7"/>
  <c r="BC107" i="7"/>
  <c r="BB107" i="7"/>
  <c r="BA107" i="7"/>
  <c r="AZ107" i="7"/>
  <c r="AY107" i="7"/>
  <c r="AX107" i="7"/>
  <c r="BC106" i="7"/>
  <c r="BB106" i="7"/>
  <c r="BA106" i="7"/>
  <c r="AZ106" i="7"/>
  <c r="AY106" i="7"/>
  <c r="AX106" i="7"/>
  <c r="BC105" i="7"/>
  <c r="BB105" i="7"/>
  <c r="BA105" i="7"/>
  <c r="AZ105" i="7"/>
  <c r="AY105" i="7"/>
  <c r="AX105" i="7"/>
  <c r="BC101" i="7"/>
  <c r="BC99" i="7"/>
  <c r="BB99" i="7"/>
  <c r="BA99" i="7"/>
  <c r="AZ99" i="7"/>
  <c r="AY99" i="7"/>
  <c r="AX99" i="7"/>
  <c r="BC98" i="7"/>
  <c r="BB98" i="7"/>
  <c r="BA98" i="7"/>
  <c r="AZ98" i="7"/>
  <c r="AY98" i="7"/>
  <c r="AX98" i="7"/>
  <c r="BC97" i="7"/>
  <c r="BB97" i="7"/>
  <c r="BA97" i="7"/>
  <c r="AZ97" i="7"/>
  <c r="AY97" i="7"/>
  <c r="AX97" i="7"/>
  <c r="BC96" i="7"/>
  <c r="BB96" i="7"/>
  <c r="BA96" i="7"/>
  <c r="AZ96" i="7"/>
  <c r="AY96" i="7"/>
  <c r="AX96" i="7"/>
  <c r="BC95" i="7"/>
  <c r="BB95" i="7"/>
  <c r="BA95" i="7"/>
  <c r="AZ95" i="7"/>
  <c r="AY95" i="7"/>
  <c r="AX95" i="7"/>
  <c r="BC94" i="7"/>
  <c r="BB94" i="7"/>
  <c r="BA94" i="7"/>
  <c r="AZ94" i="7"/>
  <c r="AY94" i="7"/>
  <c r="AX94" i="7"/>
  <c r="BC93" i="7"/>
  <c r="BB93" i="7"/>
  <c r="BA93" i="7"/>
  <c r="AZ93" i="7"/>
  <c r="AY93" i="7"/>
  <c r="AX93" i="7"/>
  <c r="BC92" i="7"/>
  <c r="BB92" i="7"/>
  <c r="BA92" i="7"/>
  <c r="AZ92" i="7"/>
  <c r="AY92" i="7"/>
  <c r="AX92" i="7"/>
  <c r="BC91" i="7"/>
  <c r="BC381" i="7" s="1"/>
  <c r="BB91" i="7"/>
  <c r="BB381" i="7" s="1"/>
  <c r="BA91" i="7"/>
  <c r="BA381" i="7" s="1"/>
  <c r="AZ91" i="7"/>
  <c r="AZ381" i="7" s="1"/>
  <c r="AY91" i="7"/>
  <c r="AX91" i="7"/>
  <c r="AX381" i="7" s="1"/>
  <c r="AV381" i="7"/>
  <c r="AS381" i="7"/>
  <c r="AR381" i="7"/>
  <c r="BC87" i="7"/>
  <c r="BB87" i="7"/>
  <c r="BA87" i="7"/>
  <c r="AZ87" i="7"/>
  <c r="AY87" i="7"/>
  <c r="AX87" i="7"/>
  <c r="BC86" i="7"/>
  <c r="BB86" i="7"/>
  <c r="BA86" i="7"/>
  <c r="AZ86" i="7"/>
  <c r="AY86" i="7"/>
  <c r="AX86" i="7"/>
  <c r="BC85" i="7"/>
  <c r="BB85" i="7"/>
  <c r="BA85" i="7"/>
  <c r="AZ85" i="7"/>
  <c r="AY85" i="7"/>
  <c r="AX85" i="7"/>
  <c r="BC84" i="7"/>
  <c r="BB84" i="7"/>
  <c r="BA84" i="7"/>
  <c r="AZ84" i="7"/>
  <c r="AY84" i="7"/>
  <c r="AX84" i="7"/>
  <c r="BC83" i="7"/>
  <c r="BB83" i="7"/>
  <c r="BA83" i="7"/>
  <c r="AZ83" i="7"/>
  <c r="AY83" i="7"/>
  <c r="AX83" i="7"/>
  <c r="BC82" i="7"/>
  <c r="BB82" i="7"/>
  <c r="BA82" i="7"/>
  <c r="AZ82" i="7"/>
  <c r="AY82" i="7"/>
  <c r="AX82" i="7"/>
  <c r="AT365" i="7"/>
  <c r="BC81" i="7"/>
  <c r="BB81" i="7"/>
  <c r="BA81" i="7"/>
  <c r="AZ81" i="7"/>
  <c r="AY81" i="7"/>
  <c r="AX81" i="7"/>
  <c r="AS365" i="7"/>
  <c r="BC67" i="7"/>
  <c r="BB67" i="7"/>
  <c r="BA67" i="7"/>
  <c r="AZ67" i="7"/>
  <c r="AY67" i="7"/>
  <c r="AX67" i="7"/>
  <c r="BC59" i="7"/>
  <c r="BB59" i="7"/>
  <c r="BA59" i="7"/>
  <c r="AZ59" i="7"/>
  <c r="AY59" i="7"/>
  <c r="AX59" i="7"/>
  <c r="BC58" i="7"/>
  <c r="BB58" i="7"/>
  <c r="BA58" i="7"/>
  <c r="AZ58" i="7"/>
  <c r="AY58" i="7"/>
  <c r="AX58" i="7"/>
  <c r="BC54" i="7"/>
  <c r="BB54" i="7"/>
  <c r="BA54" i="7"/>
  <c r="AZ54" i="7"/>
  <c r="AY54" i="7"/>
  <c r="AX54" i="7"/>
  <c r="BC53" i="7"/>
  <c r="BB53" i="7"/>
  <c r="BA53" i="7"/>
  <c r="AZ53" i="7"/>
  <c r="AY53" i="7"/>
  <c r="AX53" i="7"/>
  <c r="BC52" i="7"/>
  <c r="BB52" i="7"/>
  <c r="BA52" i="7"/>
  <c r="AZ52" i="7"/>
  <c r="AY52" i="7"/>
  <c r="AX52" i="7"/>
  <c r="BC51" i="7"/>
  <c r="BC360" i="7"/>
  <c r="BB51" i="7"/>
  <c r="BB360" i="7" s="1"/>
  <c r="BA51" i="7"/>
  <c r="BA360" i="7"/>
  <c r="AZ51" i="7"/>
  <c r="AZ360" i="7" s="1"/>
  <c r="AY51" i="7"/>
  <c r="AY360" i="7"/>
  <c r="AX51" i="7"/>
  <c r="AX360" i="7" s="1"/>
  <c r="AV360" i="7"/>
  <c r="AU360" i="7"/>
  <c r="AT360" i="7"/>
  <c r="AS360" i="7"/>
  <c r="AR360" i="7"/>
  <c r="AQ360" i="7"/>
  <c r="BC50" i="7"/>
  <c r="BB50" i="7"/>
  <c r="BA50" i="7"/>
  <c r="AZ50" i="7"/>
  <c r="AY50" i="7"/>
  <c r="AX50" i="7"/>
  <c r="BC49" i="7"/>
  <c r="BB49" i="7"/>
  <c r="BA49" i="7"/>
  <c r="AZ49" i="7"/>
  <c r="AY49" i="7"/>
  <c r="AX49" i="7"/>
  <c r="BC46" i="7"/>
  <c r="BB46" i="7"/>
  <c r="BA46" i="7"/>
  <c r="AZ46" i="7"/>
  <c r="AY46" i="7"/>
  <c r="AX46" i="7"/>
  <c r="BC38" i="7"/>
  <c r="BB38" i="7"/>
  <c r="BA38" i="7"/>
  <c r="AZ38" i="7"/>
  <c r="AY38" i="7"/>
  <c r="AX38" i="7"/>
  <c r="BC37" i="7"/>
  <c r="BB37" i="7"/>
  <c r="BA37" i="7"/>
  <c r="AZ37" i="7"/>
  <c r="AY37" i="7"/>
  <c r="AX37" i="7"/>
  <c r="BC36" i="7"/>
  <c r="BB36" i="7"/>
  <c r="BA36" i="7"/>
  <c r="AZ36" i="7"/>
  <c r="AY36" i="7"/>
  <c r="AX36" i="7"/>
  <c r="BC35" i="7"/>
  <c r="BB35" i="7"/>
  <c r="BA35" i="7"/>
  <c r="AZ35" i="7"/>
  <c r="AY35" i="7"/>
  <c r="AX35" i="7"/>
  <c r="BC34" i="7"/>
  <c r="BB34" i="7"/>
  <c r="BA34" i="7"/>
  <c r="AZ34" i="7"/>
  <c r="AY34" i="7"/>
  <c r="AX34" i="7"/>
  <c r="BC33" i="7"/>
  <c r="BB33" i="7"/>
  <c r="BA33" i="7"/>
  <c r="AZ33" i="7"/>
  <c r="AY33" i="7"/>
  <c r="AX33" i="7"/>
  <c r="BC29" i="7"/>
  <c r="BB29" i="7"/>
  <c r="BA29" i="7"/>
  <c r="AZ29" i="7"/>
  <c r="AY29" i="7"/>
  <c r="AX29" i="7"/>
  <c r="BC28" i="7"/>
  <c r="BB28" i="7"/>
  <c r="BA28" i="7"/>
  <c r="AZ28" i="7"/>
  <c r="AY28" i="7"/>
  <c r="AX28" i="7"/>
  <c r="BC27" i="7"/>
  <c r="BB27" i="7"/>
  <c r="BA27" i="7"/>
  <c r="AZ27" i="7"/>
  <c r="AY27" i="7"/>
  <c r="AX27" i="7"/>
  <c r="BC26" i="7"/>
  <c r="BB26" i="7"/>
  <c r="BA26" i="7"/>
  <c r="AZ26" i="7"/>
  <c r="AY26" i="7"/>
  <c r="AX26" i="7"/>
  <c r="BC22" i="7"/>
  <c r="BB22" i="7"/>
  <c r="BA22" i="7"/>
  <c r="AZ22" i="7"/>
  <c r="AY22" i="7"/>
  <c r="AX22" i="7"/>
  <c r="BC21" i="7"/>
  <c r="BB21" i="7"/>
  <c r="BA21" i="7"/>
  <c r="AZ21" i="7"/>
  <c r="AY21" i="7"/>
  <c r="AX21" i="7"/>
  <c r="BC20" i="7"/>
  <c r="BB20" i="7"/>
  <c r="BA20" i="7"/>
  <c r="AZ20" i="7"/>
  <c r="AY20" i="7"/>
  <c r="AX20" i="7"/>
  <c r="BC16" i="7"/>
  <c r="BB16" i="7"/>
  <c r="BA16" i="7"/>
  <c r="AZ16" i="7"/>
  <c r="AY16" i="7"/>
  <c r="AX16" i="7"/>
  <c r="BC15" i="7"/>
  <c r="BB15" i="7"/>
  <c r="BA15" i="7"/>
  <c r="AZ15" i="7"/>
  <c r="AY15" i="7"/>
  <c r="AX15" i="7"/>
  <c r="BC14" i="7"/>
  <c r="BB14" i="7"/>
  <c r="BA14" i="7"/>
  <c r="AZ14" i="7"/>
  <c r="AY14" i="7"/>
  <c r="AX14" i="7"/>
  <c r="BC13" i="7"/>
  <c r="BB13" i="7"/>
  <c r="BA13" i="7"/>
  <c r="AZ13" i="7"/>
  <c r="AY13" i="7"/>
  <c r="AX13" i="7"/>
  <c r="BC287" i="8"/>
  <c r="BB287" i="8"/>
  <c r="BA287" i="8"/>
  <c r="BC285" i="8"/>
  <c r="BB285" i="8"/>
  <c r="BA285" i="8"/>
  <c r="BC282" i="8"/>
  <c r="BB282" i="8"/>
  <c r="BA282" i="8"/>
  <c r="BC281" i="8"/>
  <c r="BB281" i="8"/>
  <c r="BA281" i="8"/>
  <c r="BC280" i="8"/>
  <c r="BB280" i="8"/>
  <c r="BA280" i="8"/>
  <c r="BC278" i="8"/>
  <c r="BB278" i="8"/>
  <c r="BA278" i="8"/>
  <c r="BC277" i="8"/>
  <c r="BB277" i="8"/>
  <c r="BA277" i="8"/>
  <c r="BC275" i="8"/>
  <c r="BB275" i="8"/>
  <c r="BA275" i="8"/>
  <c r="BC274" i="8"/>
  <c r="BB274" i="8"/>
  <c r="BA274" i="8"/>
  <c r="BC270" i="8"/>
  <c r="BB270" i="8"/>
  <c r="BA270" i="8"/>
  <c r="BC269" i="8"/>
  <c r="BB269" i="8"/>
  <c r="BA269" i="8"/>
  <c r="BC268" i="8"/>
  <c r="BB268" i="8"/>
  <c r="BA268" i="8"/>
  <c r="BC264" i="8"/>
  <c r="BB264" i="8"/>
  <c r="BA264" i="8"/>
  <c r="BC263" i="8"/>
  <c r="BB263" i="8"/>
  <c r="BA263" i="8"/>
  <c r="BC262" i="8"/>
  <c r="BB262" i="8"/>
  <c r="BA262" i="8"/>
  <c r="BC259" i="8"/>
  <c r="BB259" i="8"/>
  <c r="BA259" i="8"/>
  <c r="BC258" i="8"/>
  <c r="BB258" i="8"/>
  <c r="BA258" i="8"/>
  <c r="BC257" i="8"/>
  <c r="BB257" i="8"/>
  <c r="BA257" i="8"/>
  <c r="BC256" i="8"/>
  <c r="BB256" i="8"/>
  <c r="BA256" i="8"/>
  <c r="BC253" i="8"/>
  <c r="BB253" i="8"/>
  <c r="BA253" i="8"/>
  <c r="BC252" i="8"/>
  <c r="BB252" i="8"/>
  <c r="BA252" i="8"/>
  <c r="BC251" i="8"/>
  <c r="BB251" i="8"/>
  <c r="BA251" i="8"/>
  <c r="BC250" i="8"/>
  <c r="BB250" i="8"/>
  <c r="BA250" i="8"/>
  <c r="BC249" i="8"/>
  <c r="BB249" i="8"/>
  <c r="BA249" i="8"/>
  <c r="BC237" i="8"/>
  <c r="BB237" i="8"/>
  <c r="BA237" i="8"/>
  <c r="BC236" i="8"/>
  <c r="BB236" i="8"/>
  <c r="BA236" i="8"/>
  <c r="BC235" i="8"/>
  <c r="BB235" i="8"/>
  <c r="BA235" i="8"/>
  <c r="BC231" i="8"/>
  <c r="BB231" i="8"/>
  <c r="BA231" i="8"/>
  <c r="BC230" i="8"/>
  <c r="BB230" i="8"/>
  <c r="BA230" i="8"/>
  <c r="BC229" i="8"/>
  <c r="BB229" i="8"/>
  <c r="BA229" i="8"/>
  <c r="BC228" i="8"/>
  <c r="BB228" i="8"/>
  <c r="BA228" i="8"/>
  <c r="BC225" i="8"/>
  <c r="BB225" i="8"/>
  <c r="BA225" i="8"/>
  <c r="BC215" i="8"/>
  <c r="BB215" i="8"/>
  <c r="BA215" i="8"/>
  <c r="BC210" i="8"/>
  <c r="BB210" i="8"/>
  <c r="BA210" i="8"/>
  <c r="BC203" i="8"/>
  <c r="BB203" i="8"/>
  <c r="BA203" i="8"/>
  <c r="BC202" i="8"/>
  <c r="BB202" i="8"/>
  <c r="BA202" i="8"/>
  <c r="BC199" i="8"/>
  <c r="BB199" i="8"/>
  <c r="BA199" i="8"/>
  <c r="BC198" i="8"/>
  <c r="BB198" i="8"/>
  <c r="BA198" i="8"/>
  <c r="BC197" i="8"/>
  <c r="BB197" i="8"/>
  <c r="BA197" i="8"/>
  <c r="BC190" i="8"/>
  <c r="BB190" i="8"/>
  <c r="BA190" i="8"/>
  <c r="BC189" i="8"/>
  <c r="BB189" i="8"/>
  <c r="BA189" i="8"/>
  <c r="BC188" i="8"/>
  <c r="BB188" i="8"/>
  <c r="BA188" i="8"/>
  <c r="BC187" i="8"/>
  <c r="BB187" i="8"/>
  <c r="BA187" i="8"/>
  <c r="BC184" i="8"/>
  <c r="BB184" i="8"/>
  <c r="BA184" i="8"/>
  <c r="BC183" i="8"/>
  <c r="BB183" i="8"/>
  <c r="BA183" i="8"/>
  <c r="BC182" i="8"/>
  <c r="BB182" i="8"/>
  <c r="BA182" i="8"/>
  <c r="BC175" i="8"/>
  <c r="BB175" i="8"/>
  <c r="BA175" i="8"/>
  <c r="BC174" i="8"/>
  <c r="BB174" i="8"/>
  <c r="BA174" i="8"/>
  <c r="BC173" i="8"/>
  <c r="BB173" i="8"/>
  <c r="BA173" i="8"/>
  <c r="BC172" i="8"/>
  <c r="BB172" i="8"/>
  <c r="BA172" i="8"/>
  <c r="BC169" i="8"/>
  <c r="BB169" i="8"/>
  <c r="BA169" i="8"/>
  <c r="BC168" i="8"/>
  <c r="BB168" i="8"/>
  <c r="BA168" i="8"/>
  <c r="BC167" i="8"/>
  <c r="BB167" i="8"/>
  <c r="BA167" i="8"/>
  <c r="BC166" i="8"/>
  <c r="BB166" i="8"/>
  <c r="BA166" i="8"/>
  <c r="BC165" i="8"/>
  <c r="BB165" i="8"/>
  <c r="BA165" i="8"/>
  <c r="BC154" i="8"/>
  <c r="BB154" i="8"/>
  <c r="BA154" i="8"/>
  <c r="BC153" i="8"/>
  <c r="BB153" i="8"/>
  <c r="BA153" i="8"/>
  <c r="BC152" i="8"/>
  <c r="BB152" i="8"/>
  <c r="BA152" i="8"/>
  <c r="BC151" i="8"/>
  <c r="BB151" i="8"/>
  <c r="BA151" i="8"/>
  <c r="BC149" i="8"/>
  <c r="BB149" i="8"/>
  <c r="BA149" i="8"/>
  <c r="BC141" i="8"/>
  <c r="BB141" i="8"/>
  <c r="BA141" i="8"/>
  <c r="BC140" i="8"/>
  <c r="BB140" i="8"/>
  <c r="BA140" i="8"/>
  <c r="BC138" i="8"/>
  <c r="BB138" i="8"/>
  <c r="BA138" i="8"/>
  <c r="BC133" i="8"/>
  <c r="BB133" i="8"/>
  <c r="BA133" i="8"/>
  <c r="BC132" i="8"/>
  <c r="BB132" i="8"/>
  <c r="BA132" i="8"/>
  <c r="BC131" i="8"/>
  <c r="BB131" i="8"/>
  <c r="BA131" i="8"/>
  <c r="BC130" i="8"/>
  <c r="BB130" i="8"/>
  <c r="BA130" i="8"/>
  <c r="BC124" i="8"/>
  <c r="BB124" i="8"/>
  <c r="BA124" i="8"/>
  <c r="BC123" i="8"/>
  <c r="BB123" i="8"/>
  <c r="BA123" i="8"/>
  <c r="BC122" i="8"/>
  <c r="BC382" i="8" s="1"/>
  <c r="BB122" i="8"/>
  <c r="BA122" i="8"/>
  <c r="BA382" i="8" s="1"/>
  <c r="BC118" i="8"/>
  <c r="BB118" i="8"/>
  <c r="BA118" i="8"/>
  <c r="BC117" i="8"/>
  <c r="BB117" i="8"/>
  <c r="BA117" i="8"/>
  <c r="BC116" i="8"/>
  <c r="BB116" i="8"/>
  <c r="BA116" i="8"/>
  <c r="BC114" i="8"/>
  <c r="BB114" i="8"/>
  <c r="BA114" i="8"/>
  <c r="BC113" i="8"/>
  <c r="BB113" i="8"/>
  <c r="BA113" i="8"/>
  <c r="BC109" i="8"/>
  <c r="BB109" i="8"/>
  <c r="BA109" i="8"/>
  <c r="BC108" i="8"/>
  <c r="BB108" i="8"/>
  <c r="BA108" i="8"/>
  <c r="BC107" i="8"/>
  <c r="BB107" i="8"/>
  <c r="BA107" i="8"/>
  <c r="BC106" i="8"/>
  <c r="BB106" i="8"/>
  <c r="BA106" i="8"/>
  <c r="BC105" i="8"/>
  <c r="BB105" i="8"/>
  <c r="BA105" i="8"/>
  <c r="BC99" i="8"/>
  <c r="BB99" i="8"/>
  <c r="BA99" i="8"/>
  <c r="BC98" i="8"/>
  <c r="BB98" i="8"/>
  <c r="BA98" i="8"/>
  <c r="BC97" i="8"/>
  <c r="BB97" i="8"/>
  <c r="BA97" i="8"/>
  <c r="BC96" i="8"/>
  <c r="BB96" i="8"/>
  <c r="BA96" i="8"/>
  <c r="BC95" i="8"/>
  <c r="BB95" i="8"/>
  <c r="BA95" i="8"/>
  <c r="BC94" i="8"/>
  <c r="BB94" i="8"/>
  <c r="BA94" i="8"/>
  <c r="BC93" i="8"/>
  <c r="BB93" i="8"/>
  <c r="BA93" i="8"/>
  <c r="BC92" i="8"/>
  <c r="BB92" i="8"/>
  <c r="BA92" i="8"/>
  <c r="BC91" i="8"/>
  <c r="BC381" i="8" s="1"/>
  <c r="BB91" i="8"/>
  <c r="BA91" i="8"/>
  <c r="BA381" i="8" s="1"/>
  <c r="BC87" i="8"/>
  <c r="BB87" i="8"/>
  <c r="BA87" i="8"/>
  <c r="BC86" i="8"/>
  <c r="BB86" i="8"/>
  <c r="BA86" i="8"/>
  <c r="BC85" i="8"/>
  <c r="BB85" i="8"/>
  <c r="BA85" i="8"/>
  <c r="BC84" i="8"/>
  <c r="BB84" i="8"/>
  <c r="BA84" i="8"/>
  <c r="BC83" i="8"/>
  <c r="BB83" i="8"/>
  <c r="BA83" i="8"/>
  <c r="BC82" i="8"/>
  <c r="BB82" i="8"/>
  <c r="BA82" i="8"/>
  <c r="BC81" i="8"/>
  <c r="BB81" i="8"/>
  <c r="BA81" i="8"/>
  <c r="BC67" i="8"/>
  <c r="BB67" i="8"/>
  <c r="BA67" i="8"/>
  <c r="BC59" i="8"/>
  <c r="BB59" i="8"/>
  <c r="BA59" i="8"/>
  <c r="BC58" i="8"/>
  <c r="BB58" i="8"/>
  <c r="BA58" i="8"/>
  <c r="BC54" i="8"/>
  <c r="BB54" i="8"/>
  <c r="BA54" i="8"/>
  <c r="BC53" i="8"/>
  <c r="BB53" i="8"/>
  <c r="BA53" i="8"/>
  <c r="BC52" i="8"/>
  <c r="BB52" i="8"/>
  <c r="BA52" i="8"/>
  <c r="BC51" i="8"/>
  <c r="BC360" i="8" s="1"/>
  <c r="BB51" i="8"/>
  <c r="BA51" i="8"/>
  <c r="BC50" i="8"/>
  <c r="BB50" i="8"/>
  <c r="BA50" i="8"/>
  <c r="BC49" i="8"/>
  <c r="BB49" i="8"/>
  <c r="BA49" i="8"/>
  <c r="BC46" i="8"/>
  <c r="BB46" i="8"/>
  <c r="BA46" i="8"/>
  <c r="BC38" i="8"/>
  <c r="BB38" i="8"/>
  <c r="BA38" i="8"/>
  <c r="BC37" i="8"/>
  <c r="BB37" i="8"/>
  <c r="BA37" i="8"/>
  <c r="BC36" i="8"/>
  <c r="BB36" i="8"/>
  <c r="BA36" i="8"/>
  <c r="BC35" i="8"/>
  <c r="BB35" i="8"/>
  <c r="BA35" i="8"/>
  <c r="BC34" i="8"/>
  <c r="BB34" i="8"/>
  <c r="BA34" i="8"/>
  <c r="BC33" i="8"/>
  <c r="BB33" i="8"/>
  <c r="BA33" i="8"/>
  <c r="BC29" i="8"/>
  <c r="BB29" i="8"/>
  <c r="BA29" i="8"/>
  <c r="BC28" i="8"/>
  <c r="BB28" i="8"/>
  <c r="BA28" i="8"/>
  <c r="BC27" i="8"/>
  <c r="BB27" i="8"/>
  <c r="BA27" i="8"/>
  <c r="BC26" i="8"/>
  <c r="BB26" i="8"/>
  <c r="BA26" i="8"/>
  <c r="BC22" i="8"/>
  <c r="BB22" i="8"/>
  <c r="BA22" i="8"/>
  <c r="BC21" i="8"/>
  <c r="BB21" i="8"/>
  <c r="BA21" i="8"/>
  <c r="BC20" i="8"/>
  <c r="BB20" i="8"/>
  <c r="BA20" i="8"/>
  <c r="BC16" i="8"/>
  <c r="BB16" i="8"/>
  <c r="BA16" i="8"/>
  <c r="BC15" i="8"/>
  <c r="BB15" i="8"/>
  <c r="BA15" i="8"/>
  <c r="BC14" i="8"/>
  <c r="BB14" i="8"/>
  <c r="BA14" i="8"/>
  <c r="AV382" i="8"/>
  <c r="AU382" i="8"/>
  <c r="AV381" i="8"/>
  <c r="AU381" i="8"/>
  <c r="AV360" i="8"/>
  <c r="BC13" i="8"/>
  <c r="BA13" i="8"/>
  <c r="AZ287" i="8"/>
  <c r="AY287" i="8"/>
  <c r="AX287" i="8"/>
  <c r="AZ285" i="8"/>
  <c r="AY285" i="8"/>
  <c r="AX285" i="8"/>
  <c r="AZ282" i="8"/>
  <c r="AY282" i="8"/>
  <c r="AX282" i="8"/>
  <c r="AZ281" i="8"/>
  <c r="AY281" i="8"/>
  <c r="AX281" i="8"/>
  <c r="AZ280" i="8"/>
  <c r="AY280" i="8"/>
  <c r="AX280" i="8"/>
  <c r="AZ278" i="8"/>
  <c r="AY278" i="8"/>
  <c r="AX278" i="8"/>
  <c r="AZ277" i="8"/>
  <c r="AY277" i="8"/>
  <c r="AX277" i="8"/>
  <c r="AZ275" i="8"/>
  <c r="AY275" i="8"/>
  <c r="AX275" i="8"/>
  <c r="AZ274" i="8"/>
  <c r="AY274" i="8"/>
  <c r="AX274" i="8"/>
  <c r="AZ270" i="8"/>
  <c r="AY270" i="8"/>
  <c r="AX270" i="8"/>
  <c r="AZ269" i="8"/>
  <c r="AY269" i="8"/>
  <c r="AX269" i="8"/>
  <c r="AZ268" i="8"/>
  <c r="AY268" i="8"/>
  <c r="AX268" i="8"/>
  <c r="AZ264" i="8"/>
  <c r="AY264" i="8"/>
  <c r="AX264" i="8"/>
  <c r="AZ263" i="8"/>
  <c r="AY263" i="8"/>
  <c r="AX263" i="8"/>
  <c r="AZ262" i="8"/>
  <c r="AY262" i="8"/>
  <c r="AX262" i="8"/>
  <c r="AZ259" i="8"/>
  <c r="AY259" i="8"/>
  <c r="AX259" i="8"/>
  <c r="AZ258" i="8"/>
  <c r="AY258" i="8"/>
  <c r="AX258" i="8"/>
  <c r="AZ257" i="8"/>
  <c r="AY257" i="8"/>
  <c r="AX257" i="8"/>
  <c r="AZ256" i="8"/>
  <c r="AY256" i="8"/>
  <c r="AX256" i="8"/>
  <c r="AZ253" i="8"/>
  <c r="AY253" i="8"/>
  <c r="AX253" i="8"/>
  <c r="AZ252" i="8"/>
  <c r="AY252" i="8"/>
  <c r="AX252" i="8"/>
  <c r="AZ251" i="8"/>
  <c r="AY251" i="8"/>
  <c r="AX251" i="8"/>
  <c r="AZ250" i="8"/>
  <c r="AY250" i="8"/>
  <c r="AX250" i="8"/>
  <c r="AZ249" i="8"/>
  <c r="AY249" i="8"/>
  <c r="AX249" i="8"/>
  <c r="AZ237" i="8"/>
  <c r="AY237" i="8"/>
  <c r="AX237" i="8"/>
  <c r="AZ236" i="8"/>
  <c r="AY236" i="8"/>
  <c r="AX236" i="8"/>
  <c r="AZ235" i="8"/>
  <c r="AY235" i="8"/>
  <c r="AX235" i="8"/>
  <c r="AZ231" i="8"/>
  <c r="AY231" i="8"/>
  <c r="AX231" i="8"/>
  <c r="AZ230" i="8"/>
  <c r="AY230" i="8"/>
  <c r="AX230" i="8"/>
  <c r="AZ229" i="8"/>
  <c r="AY229" i="8"/>
  <c r="AX229" i="8"/>
  <c r="AZ228" i="8"/>
  <c r="AY228" i="8"/>
  <c r="AX228" i="8"/>
  <c r="AZ225" i="8"/>
  <c r="AY225" i="8"/>
  <c r="AX225" i="8"/>
  <c r="AZ215" i="8"/>
  <c r="AY215" i="8"/>
  <c r="AX215" i="8"/>
  <c r="AZ210" i="8"/>
  <c r="AY210" i="8"/>
  <c r="AX210" i="8"/>
  <c r="AZ203" i="8"/>
  <c r="AY203" i="8"/>
  <c r="AX203" i="8"/>
  <c r="AZ202" i="8"/>
  <c r="AY202" i="8"/>
  <c r="AX202" i="8"/>
  <c r="AZ199" i="8"/>
  <c r="AY199" i="8"/>
  <c r="AX199" i="8"/>
  <c r="AZ198" i="8"/>
  <c r="AY198" i="8"/>
  <c r="AX198" i="8"/>
  <c r="AZ197" i="8"/>
  <c r="AY197" i="8"/>
  <c r="AX197" i="8"/>
  <c r="AZ190" i="8"/>
  <c r="AY190" i="8"/>
  <c r="AX190" i="8"/>
  <c r="AZ189" i="8"/>
  <c r="AY189" i="8"/>
  <c r="AX189" i="8"/>
  <c r="AZ188" i="8"/>
  <c r="AY188" i="8"/>
  <c r="AX188" i="8"/>
  <c r="AZ187" i="8"/>
  <c r="AY187" i="8"/>
  <c r="AX187" i="8"/>
  <c r="AZ184" i="8"/>
  <c r="AY184" i="8"/>
  <c r="AX184" i="8"/>
  <c r="AZ183" i="8"/>
  <c r="AY183" i="8"/>
  <c r="AX183" i="8"/>
  <c r="AZ182" i="8"/>
  <c r="AY182" i="8"/>
  <c r="AX182" i="8"/>
  <c r="AZ175" i="8"/>
  <c r="AY175" i="8"/>
  <c r="AX175" i="8"/>
  <c r="AZ174" i="8"/>
  <c r="AY174" i="8"/>
  <c r="AX174" i="8"/>
  <c r="AZ173" i="8"/>
  <c r="AY173" i="8"/>
  <c r="AX173" i="8"/>
  <c r="AZ172" i="8"/>
  <c r="AY172" i="8"/>
  <c r="AX172" i="8"/>
  <c r="AZ169" i="8"/>
  <c r="AY169" i="8"/>
  <c r="AX169" i="8"/>
  <c r="AZ168" i="8"/>
  <c r="AY168" i="8"/>
  <c r="AX168" i="8"/>
  <c r="AZ167" i="8"/>
  <c r="AY167" i="8"/>
  <c r="AX167" i="8"/>
  <c r="AZ166" i="8"/>
  <c r="AY166" i="8"/>
  <c r="AX166" i="8"/>
  <c r="AZ165" i="8"/>
  <c r="AY165" i="8"/>
  <c r="AX165" i="8"/>
  <c r="AZ154" i="8"/>
  <c r="AY154" i="8"/>
  <c r="AX154" i="8"/>
  <c r="AZ153" i="8"/>
  <c r="AY153" i="8"/>
  <c r="AX153" i="8"/>
  <c r="AZ152" i="8"/>
  <c r="AY152" i="8"/>
  <c r="AX152" i="8"/>
  <c r="AZ151" i="8"/>
  <c r="AY151" i="8"/>
  <c r="AX151" i="8"/>
  <c r="AZ149" i="8"/>
  <c r="AY149" i="8"/>
  <c r="AX149" i="8"/>
  <c r="AZ141" i="8"/>
  <c r="AY141" i="8"/>
  <c r="AX141" i="8"/>
  <c r="AZ140" i="8"/>
  <c r="AY140" i="8"/>
  <c r="AX140" i="8"/>
  <c r="AZ138" i="8"/>
  <c r="AY138" i="8"/>
  <c r="AX138" i="8"/>
  <c r="AZ133" i="8"/>
  <c r="AY133" i="8"/>
  <c r="AX133" i="8"/>
  <c r="AZ132" i="8"/>
  <c r="AY132" i="8"/>
  <c r="AX132" i="8"/>
  <c r="AZ131" i="8"/>
  <c r="AY131" i="8"/>
  <c r="AX131" i="8"/>
  <c r="AZ130" i="8"/>
  <c r="AY130" i="8"/>
  <c r="AX130" i="8"/>
  <c r="BC126" i="8"/>
  <c r="AZ124" i="8"/>
  <c r="AY124" i="8"/>
  <c r="AX124" i="8"/>
  <c r="AZ123" i="8"/>
  <c r="AY123" i="8"/>
  <c r="AX123" i="8"/>
  <c r="AZ122" i="8"/>
  <c r="AY122" i="8"/>
  <c r="AY382" i="8" s="1"/>
  <c r="AX122" i="8"/>
  <c r="AQ382" i="8"/>
  <c r="AZ118" i="8"/>
  <c r="AY118" i="8"/>
  <c r="AX118" i="8"/>
  <c r="AZ117" i="8"/>
  <c r="AY117" i="8"/>
  <c r="AX117" i="8"/>
  <c r="AZ116" i="8"/>
  <c r="AY116" i="8"/>
  <c r="AX116" i="8"/>
  <c r="AZ114" i="8"/>
  <c r="AY114" i="8"/>
  <c r="AX114" i="8"/>
  <c r="AZ113" i="8"/>
  <c r="AY113" i="8"/>
  <c r="AX113" i="8"/>
  <c r="AZ109" i="8"/>
  <c r="AY109" i="8"/>
  <c r="AX109" i="8"/>
  <c r="AZ108" i="8"/>
  <c r="AY108" i="8"/>
  <c r="AX108" i="8"/>
  <c r="AZ107" i="8"/>
  <c r="AY107" i="8"/>
  <c r="AX107" i="8"/>
  <c r="AZ106" i="8"/>
  <c r="AY106" i="8"/>
  <c r="AX106" i="8"/>
  <c r="AZ105" i="8"/>
  <c r="AY105" i="8"/>
  <c r="AX105" i="8"/>
  <c r="BC101" i="8"/>
  <c r="AZ99" i="8"/>
  <c r="AY99" i="8"/>
  <c r="AX99" i="8"/>
  <c r="AZ98" i="8"/>
  <c r="AY98" i="8"/>
  <c r="AX98" i="8"/>
  <c r="AZ97" i="8"/>
  <c r="AY97" i="8"/>
  <c r="AX97" i="8"/>
  <c r="AZ96" i="8"/>
  <c r="AY96" i="8"/>
  <c r="AX96" i="8"/>
  <c r="AZ95" i="8"/>
  <c r="AY95" i="8"/>
  <c r="AX95" i="8"/>
  <c r="AZ94" i="8"/>
  <c r="AY94" i="8"/>
  <c r="AX94" i="8"/>
  <c r="AZ93" i="8"/>
  <c r="AY93" i="8"/>
  <c r="AX93" i="8"/>
  <c r="AZ92" i="8"/>
  <c r="AY92" i="8"/>
  <c r="AX92" i="8"/>
  <c r="AZ91" i="8"/>
  <c r="AZ381" i="8" s="1"/>
  <c r="AY91" i="8"/>
  <c r="AY381" i="8" s="1"/>
  <c r="AX91" i="8"/>
  <c r="AX381" i="8" s="1"/>
  <c r="AR381" i="8"/>
  <c r="AQ381" i="8"/>
  <c r="AZ87" i="8"/>
  <c r="AY87" i="8"/>
  <c r="AX87" i="8"/>
  <c r="AZ86" i="8"/>
  <c r="AY86" i="8"/>
  <c r="AX86" i="8"/>
  <c r="AZ85" i="8"/>
  <c r="AY85" i="8"/>
  <c r="AX85" i="8"/>
  <c r="AZ84" i="8"/>
  <c r="AY84" i="8"/>
  <c r="AX84" i="8"/>
  <c r="AZ83" i="8"/>
  <c r="AY83" i="8"/>
  <c r="AX83" i="8"/>
  <c r="AZ82" i="8"/>
  <c r="AY82" i="8"/>
  <c r="AX82" i="8"/>
  <c r="AZ81" i="8"/>
  <c r="AY81" i="8"/>
  <c r="AX81" i="8"/>
  <c r="AX298" i="8"/>
  <c r="AZ67" i="8"/>
  <c r="AY67" i="8"/>
  <c r="AX67" i="8"/>
  <c r="AZ59" i="8"/>
  <c r="AY59" i="8"/>
  <c r="AX59" i="8"/>
  <c r="AZ58" i="8"/>
  <c r="AY58" i="8"/>
  <c r="AX58" i="8"/>
  <c r="AZ54" i="8"/>
  <c r="AY54" i="8"/>
  <c r="AX54" i="8"/>
  <c r="AZ53" i="8"/>
  <c r="AY53" i="8"/>
  <c r="AX53" i="8"/>
  <c r="AZ52" i="8"/>
  <c r="AY52" i="8"/>
  <c r="AX52" i="8"/>
  <c r="BB360" i="8"/>
  <c r="BA360" i="8"/>
  <c r="AZ51" i="8"/>
  <c r="AZ360" i="8" s="1"/>
  <c r="AY51" i="8"/>
  <c r="AY360" i="8" s="1"/>
  <c r="AX51" i="8"/>
  <c r="AX360" i="8" s="1"/>
  <c r="AU360" i="8"/>
  <c r="AT360" i="8"/>
  <c r="AS360" i="8"/>
  <c r="AR360" i="8"/>
  <c r="AQ360" i="8"/>
  <c r="AZ50" i="8"/>
  <c r="AY50" i="8"/>
  <c r="AX50" i="8"/>
  <c r="AZ49" i="8"/>
  <c r="AY49" i="8"/>
  <c r="AX49" i="8"/>
  <c r="AZ46" i="8"/>
  <c r="AY46" i="8"/>
  <c r="AX46" i="8"/>
  <c r="AZ38" i="8"/>
  <c r="AY38" i="8"/>
  <c r="AX38" i="8"/>
  <c r="AZ37" i="8"/>
  <c r="AY37" i="8"/>
  <c r="AX37" i="8"/>
  <c r="AZ36" i="8"/>
  <c r="AY36" i="8"/>
  <c r="AX36" i="8"/>
  <c r="AZ35" i="8"/>
  <c r="AY35" i="8"/>
  <c r="AX35" i="8"/>
  <c r="AZ34" i="8"/>
  <c r="AY34" i="8"/>
  <c r="AX34" i="8"/>
  <c r="AZ33" i="8"/>
  <c r="AY33" i="8"/>
  <c r="AX33" i="8"/>
  <c r="AZ29" i="8"/>
  <c r="AY29" i="8"/>
  <c r="AX29" i="8"/>
  <c r="AZ28" i="8"/>
  <c r="AY28" i="8"/>
  <c r="AX28" i="8"/>
  <c r="AZ27" i="8"/>
  <c r="AY27" i="8"/>
  <c r="AX27" i="8"/>
  <c r="AZ26" i="8"/>
  <c r="AY26" i="8"/>
  <c r="AX26" i="8"/>
  <c r="AZ22" i="8"/>
  <c r="AY22" i="8"/>
  <c r="AX22" i="8"/>
  <c r="AZ21" i="8"/>
  <c r="AY21" i="8"/>
  <c r="AX21" i="8"/>
  <c r="AZ20" i="8"/>
  <c r="AY20" i="8"/>
  <c r="AX20" i="8"/>
  <c r="AZ16" i="8"/>
  <c r="AY16" i="8"/>
  <c r="AX16" i="8"/>
  <c r="AZ15" i="8"/>
  <c r="AY15" i="8"/>
  <c r="AX15" i="8"/>
  <c r="AZ14" i="8"/>
  <c r="AY14" i="8"/>
  <c r="AX14" i="8"/>
  <c r="BB13" i="8"/>
  <c r="AZ13" i="8"/>
  <c r="AY13" i="8"/>
  <c r="AX13" i="8"/>
  <c r="BC287" i="9"/>
  <c r="BB287" i="9"/>
  <c r="AZ287" i="9"/>
  <c r="AY287" i="9"/>
  <c r="AX287" i="9"/>
  <c r="BC285" i="9"/>
  <c r="BB285" i="9"/>
  <c r="AZ285" i="9"/>
  <c r="AY285" i="9"/>
  <c r="AX285" i="9"/>
  <c r="BC282" i="9"/>
  <c r="BB282" i="9"/>
  <c r="AZ282" i="9"/>
  <c r="AY282" i="9"/>
  <c r="AX282" i="9"/>
  <c r="BC281" i="9"/>
  <c r="BB281" i="9"/>
  <c r="AZ281" i="9"/>
  <c r="AY281" i="9"/>
  <c r="AY341" i="9" s="1"/>
  <c r="AX281" i="9"/>
  <c r="BC280" i="9"/>
  <c r="BB280" i="9"/>
  <c r="AZ280" i="9"/>
  <c r="AY280" i="9"/>
  <c r="AX280" i="9"/>
  <c r="BC278" i="9"/>
  <c r="BB278" i="9"/>
  <c r="AZ278" i="9"/>
  <c r="AY278" i="9"/>
  <c r="AX278" i="9"/>
  <c r="BC277" i="9"/>
  <c r="BB277" i="9"/>
  <c r="AZ277" i="9"/>
  <c r="AY277" i="9"/>
  <c r="AX277" i="9"/>
  <c r="BC275" i="9"/>
  <c r="BB275" i="9"/>
  <c r="AZ275" i="9"/>
  <c r="AY275" i="9"/>
  <c r="AX275" i="9"/>
  <c r="BC274" i="9"/>
  <c r="BB274" i="9"/>
  <c r="AZ274" i="9"/>
  <c r="AY274" i="9"/>
  <c r="AX274" i="9"/>
  <c r="BC270" i="9"/>
  <c r="BB270" i="9"/>
  <c r="AZ270" i="9"/>
  <c r="AY270" i="9"/>
  <c r="AX270" i="9"/>
  <c r="BC269" i="9"/>
  <c r="BB269" i="9"/>
  <c r="AZ269" i="9"/>
  <c r="AY269" i="9"/>
  <c r="AX269" i="9"/>
  <c r="BC268" i="9"/>
  <c r="BB268" i="9"/>
  <c r="AZ268" i="9"/>
  <c r="AY268" i="9"/>
  <c r="AX268" i="9"/>
  <c r="BC264" i="9"/>
  <c r="BB264" i="9"/>
  <c r="AZ264" i="9"/>
  <c r="AY264" i="9"/>
  <c r="AX264" i="9"/>
  <c r="BC263" i="9"/>
  <c r="BB263" i="9"/>
  <c r="AZ263" i="9"/>
  <c r="AY263" i="9"/>
  <c r="AX263" i="9"/>
  <c r="BC262" i="9"/>
  <c r="BB262" i="9"/>
  <c r="AZ262" i="9"/>
  <c r="AY262" i="9"/>
  <c r="AX262" i="9"/>
  <c r="BC259" i="9"/>
  <c r="BB259" i="9"/>
  <c r="AZ259" i="9"/>
  <c r="AY259" i="9"/>
  <c r="AX259" i="9"/>
  <c r="BC258" i="9"/>
  <c r="BB258" i="9"/>
  <c r="AZ258" i="9"/>
  <c r="AY258" i="9"/>
  <c r="AX258" i="9"/>
  <c r="BC257" i="9"/>
  <c r="BB257" i="9"/>
  <c r="AZ257" i="9"/>
  <c r="AY257" i="9"/>
  <c r="AX257" i="9"/>
  <c r="BC256" i="9"/>
  <c r="BB256" i="9"/>
  <c r="AZ256" i="9"/>
  <c r="AY256" i="9"/>
  <c r="AX256" i="9"/>
  <c r="BC253" i="9"/>
  <c r="BB253" i="9"/>
  <c r="AZ253" i="9"/>
  <c r="AY253" i="9"/>
  <c r="AX253" i="9"/>
  <c r="BC252" i="9"/>
  <c r="BB252" i="9"/>
  <c r="AZ252" i="9"/>
  <c r="AY252" i="9"/>
  <c r="AX252" i="9"/>
  <c r="BC251" i="9"/>
  <c r="BB251" i="9"/>
  <c r="AZ251" i="9"/>
  <c r="AY251" i="9"/>
  <c r="AX251" i="9"/>
  <c r="BC250" i="9"/>
  <c r="BB250" i="9"/>
  <c r="AZ250" i="9"/>
  <c r="AY250" i="9"/>
  <c r="AX250" i="9"/>
  <c r="BC249" i="9"/>
  <c r="BB249" i="9"/>
  <c r="AZ249" i="9"/>
  <c r="AY249" i="9"/>
  <c r="AX249" i="9"/>
  <c r="BC237" i="9"/>
  <c r="BB237" i="9"/>
  <c r="AZ237" i="9"/>
  <c r="AY237" i="9"/>
  <c r="AX237" i="9"/>
  <c r="BC236" i="9"/>
  <c r="BB236" i="9"/>
  <c r="AZ236" i="9"/>
  <c r="AY236" i="9"/>
  <c r="AX236" i="9"/>
  <c r="BC235" i="9"/>
  <c r="BB235" i="9"/>
  <c r="AZ235" i="9"/>
  <c r="AY235" i="9"/>
  <c r="AX235" i="9"/>
  <c r="BC231" i="9"/>
  <c r="BB231" i="9"/>
  <c r="AZ231" i="9"/>
  <c r="AY231" i="9"/>
  <c r="AX231" i="9"/>
  <c r="BC230" i="9"/>
  <c r="BB230" i="9"/>
  <c r="AZ230" i="9"/>
  <c r="AY230" i="9"/>
  <c r="AX230" i="9"/>
  <c r="BC229" i="9"/>
  <c r="BB229" i="9"/>
  <c r="AZ229" i="9"/>
  <c r="AY229" i="9"/>
  <c r="AX229" i="9"/>
  <c r="BC228" i="9"/>
  <c r="BB228" i="9"/>
  <c r="AZ228" i="9"/>
  <c r="AY228" i="9"/>
  <c r="AX228" i="9"/>
  <c r="BC225" i="9"/>
  <c r="BB225" i="9"/>
  <c r="AZ225" i="9"/>
  <c r="AY225" i="9"/>
  <c r="AX225" i="9"/>
  <c r="BC215" i="9"/>
  <c r="BB215" i="9"/>
  <c r="AZ215" i="9"/>
  <c r="AY215" i="9"/>
  <c r="AX215" i="9"/>
  <c r="BC210" i="9"/>
  <c r="BB210" i="9"/>
  <c r="AZ210" i="9"/>
  <c r="AY210" i="9"/>
  <c r="AX210" i="9"/>
  <c r="BC203" i="9"/>
  <c r="BB203" i="9"/>
  <c r="AZ203" i="9"/>
  <c r="AY203" i="9"/>
  <c r="AX203" i="9"/>
  <c r="BC202" i="9"/>
  <c r="BB202" i="9"/>
  <c r="AZ202" i="9"/>
  <c r="AY202" i="9"/>
  <c r="AX202" i="9"/>
  <c r="BC199" i="9"/>
  <c r="BB199" i="9"/>
  <c r="AZ199" i="9"/>
  <c r="AY199" i="9"/>
  <c r="AX199" i="9"/>
  <c r="BC198" i="9"/>
  <c r="BB198" i="9"/>
  <c r="AZ198" i="9"/>
  <c r="AY198" i="9"/>
  <c r="AX198" i="9"/>
  <c r="BC197" i="9"/>
  <c r="BB197" i="9"/>
  <c r="AZ197" i="9"/>
  <c r="AY197" i="9"/>
  <c r="AX197" i="9"/>
  <c r="BC190" i="9"/>
  <c r="BB190" i="9"/>
  <c r="AZ190" i="9"/>
  <c r="AY190" i="9"/>
  <c r="AX190" i="9"/>
  <c r="BC189" i="9"/>
  <c r="BB189" i="9"/>
  <c r="AZ189" i="9"/>
  <c r="AY189" i="9"/>
  <c r="AX189" i="9"/>
  <c r="BC188" i="9"/>
  <c r="BB188" i="9"/>
  <c r="AZ188" i="9"/>
  <c r="AY188" i="9"/>
  <c r="AX188" i="9"/>
  <c r="BC187" i="9"/>
  <c r="BB187" i="9"/>
  <c r="AZ187" i="9"/>
  <c r="AY187" i="9"/>
  <c r="AX187" i="9"/>
  <c r="BC184" i="9"/>
  <c r="BB184" i="9"/>
  <c r="AZ184" i="9"/>
  <c r="AY184" i="9"/>
  <c r="AX184" i="9"/>
  <c r="BC183" i="9"/>
  <c r="BB183" i="9"/>
  <c r="AZ183" i="9"/>
  <c r="AY183" i="9"/>
  <c r="AX183" i="9"/>
  <c r="BC182" i="9"/>
  <c r="BB182" i="9"/>
  <c r="AZ182" i="9"/>
  <c r="AY182" i="9"/>
  <c r="AX182" i="9"/>
  <c r="BC175" i="9"/>
  <c r="BB175" i="9"/>
  <c r="AZ175" i="9"/>
  <c r="AY175" i="9"/>
  <c r="AX175" i="9"/>
  <c r="BC174" i="9"/>
  <c r="BB174" i="9"/>
  <c r="AZ174" i="9"/>
  <c r="AY174" i="9"/>
  <c r="AX174" i="9"/>
  <c r="BC173" i="9"/>
  <c r="BB173" i="9"/>
  <c r="AZ173" i="9"/>
  <c r="AY173" i="9"/>
  <c r="AX173" i="9"/>
  <c r="BC172" i="9"/>
  <c r="BB172" i="9"/>
  <c r="AZ172" i="9"/>
  <c r="AY172" i="9"/>
  <c r="AX172" i="9"/>
  <c r="BC169" i="9"/>
  <c r="BB169" i="9"/>
  <c r="AZ169" i="9"/>
  <c r="AY169" i="9"/>
  <c r="AX169" i="9"/>
  <c r="BC168" i="9"/>
  <c r="BB168" i="9"/>
  <c r="AZ168" i="9"/>
  <c r="AY168" i="9"/>
  <c r="AX168" i="9"/>
  <c r="BC167" i="9"/>
  <c r="BB167" i="9"/>
  <c r="AZ167" i="9"/>
  <c r="AY167" i="9"/>
  <c r="AX167" i="9"/>
  <c r="BC166" i="9"/>
  <c r="BB166" i="9"/>
  <c r="AZ166" i="9"/>
  <c r="AY166" i="9"/>
  <c r="AX166" i="9"/>
  <c r="BC165" i="9"/>
  <c r="BB165" i="9"/>
  <c r="AZ165" i="9"/>
  <c r="AY165" i="9"/>
  <c r="AX165" i="9"/>
  <c r="BC154" i="9"/>
  <c r="BB154" i="9"/>
  <c r="AZ154" i="9"/>
  <c r="AY154" i="9"/>
  <c r="AX154" i="9"/>
  <c r="BC153" i="9"/>
  <c r="BB153" i="9"/>
  <c r="AZ153" i="9"/>
  <c r="AY153" i="9"/>
  <c r="AX153" i="9"/>
  <c r="BC152" i="9"/>
  <c r="BB152" i="9"/>
  <c r="AZ152" i="9"/>
  <c r="AY152" i="9"/>
  <c r="AX152" i="9"/>
  <c r="BC151" i="9"/>
  <c r="BB151" i="9"/>
  <c r="AZ151" i="9"/>
  <c r="AY151" i="9"/>
  <c r="AX151" i="9"/>
  <c r="BC149" i="9"/>
  <c r="BB149" i="9"/>
  <c r="AZ149" i="9"/>
  <c r="AY149" i="9"/>
  <c r="AX149" i="9"/>
  <c r="BC141" i="9"/>
  <c r="BB141" i="9"/>
  <c r="AZ141" i="9"/>
  <c r="AY141" i="9"/>
  <c r="AX141" i="9"/>
  <c r="BC140" i="9"/>
  <c r="BB140" i="9"/>
  <c r="AZ140" i="9"/>
  <c r="AY140" i="9"/>
  <c r="AX140" i="9"/>
  <c r="BC138" i="9"/>
  <c r="BB138" i="9"/>
  <c r="AZ138" i="9"/>
  <c r="AY138" i="9"/>
  <c r="AX138" i="9"/>
  <c r="BC133" i="9"/>
  <c r="BB133" i="9"/>
  <c r="AZ133" i="9"/>
  <c r="AY133" i="9"/>
  <c r="AX133" i="9"/>
  <c r="BC132" i="9"/>
  <c r="BB132" i="9"/>
  <c r="AZ132" i="9"/>
  <c r="AY132" i="9"/>
  <c r="AX132" i="9"/>
  <c r="BC131" i="9"/>
  <c r="BB131" i="9"/>
  <c r="AZ131" i="9"/>
  <c r="AY131" i="9"/>
  <c r="AX131" i="9"/>
  <c r="BC130" i="9"/>
  <c r="BB130" i="9"/>
  <c r="AZ130" i="9"/>
  <c r="AY130" i="9"/>
  <c r="AX130" i="9"/>
  <c r="BC126" i="9"/>
  <c r="BC124" i="9"/>
  <c r="BB124" i="9"/>
  <c r="AZ124" i="9"/>
  <c r="AY124" i="9"/>
  <c r="AX124" i="9"/>
  <c r="BC123" i="9"/>
  <c r="BB123" i="9"/>
  <c r="AZ123" i="9"/>
  <c r="AY123" i="9"/>
  <c r="AX123" i="9"/>
  <c r="BC122" i="9"/>
  <c r="BB122" i="9"/>
  <c r="AZ122" i="9"/>
  <c r="AZ382" i="9" s="1"/>
  <c r="AY122" i="9"/>
  <c r="AY382" i="9" s="1"/>
  <c r="AX122" i="9"/>
  <c r="AU382" i="9"/>
  <c r="AS382" i="9"/>
  <c r="BC118" i="9"/>
  <c r="BB118" i="9"/>
  <c r="AZ118" i="9"/>
  <c r="AY118" i="9"/>
  <c r="AX118" i="9"/>
  <c r="BC117" i="9"/>
  <c r="BB117" i="9"/>
  <c r="AZ117" i="9"/>
  <c r="AY117" i="9"/>
  <c r="AX117" i="9"/>
  <c r="BC116" i="9"/>
  <c r="BB116" i="9"/>
  <c r="AZ116" i="9"/>
  <c r="AY116" i="9"/>
  <c r="AX116" i="9"/>
  <c r="BC114" i="9"/>
  <c r="BB114" i="9"/>
  <c r="AZ114" i="9"/>
  <c r="AY114" i="9"/>
  <c r="AX114" i="9"/>
  <c r="BC113" i="9"/>
  <c r="BB113" i="9"/>
  <c r="AZ113" i="9"/>
  <c r="AY113" i="9"/>
  <c r="AX113" i="9"/>
  <c r="BC109" i="9"/>
  <c r="BB109" i="9"/>
  <c r="AZ109" i="9"/>
  <c r="AY109" i="9"/>
  <c r="AX109" i="9"/>
  <c r="BC108" i="9"/>
  <c r="BB108" i="9"/>
  <c r="AZ108" i="9"/>
  <c r="AY108" i="9"/>
  <c r="AX108" i="9"/>
  <c r="BC107" i="9"/>
  <c r="BB107" i="9"/>
  <c r="AZ107" i="9"/>
  <c r="AY107" i="9"/>
  <c r="AX107" i="9"/>
  <c r="BC106" i="9"/>
  <c r="BB106" i="9"/>
  <c r="AZ106" i="9"/>
  <c r="AY106" i="9"/>
  <c r="AX106" i="9"/>
  <c r="BC105" i="9"/>
  <c r="BB105" i="9"/>
  <c r="AZ105" i="9"/>
  <c r="AY105" i="9"/>
  <c r="AX105" i="9"/>
  <c r="BC101" i="9"/>
  <c r="BC99" i="9"/>
  <c r="BB99" i="9"/>
  <c r="AZ99" i="9"/>
  <c r="AY99" i="9"/>
  <c r="AX99" i="9"/>
  <c r="BC98" i="9"/>
  <c r="BB98" i="9"/>
  <c r="AZ98" i="9"/>
  <c r="AY98" i="9"/>
  <c r="AX98" i="9"/>
  <c r="BC97" i="9"/>
  <c r="BB97" i="9"/>
  <c r="AZ97" i="9"/>
  <c r="AY97" i="9"/>
  <c r="AX97" i="9"/>
  <c r="BC96" i="9"/>
  <c r="BB96" i="9"/>
  <c r="AZ96" i="9"/>
  <c r="AY96" i="9"/>
  <c r="AX96" i="9"/>
  <c r="BC95" i="9"/>
  <c r="BB95" i="9"/>
  <c r="AZ95" i="9"/>
  <c r="AY95" i="9"/>
  <c r="AX95" i="9"/>
  <c r="BC94" i="9"/>
  <c r="BB94" i="9"/>
  <c r="AZ94" i="9"/>
  <c r="AY94" i="9"/>
  <c r="AX94" i="9"/>
  <c r="BC93" i="9"/>
  <c r="BB93" i="9"/>
  <c r="AZ93" i="9"/>
  <c r="AY93" i="9"/>
  <c r="AX93" i="9"/>
  <c r="BC92" i="9"/>
  <c r="BB92" i="9"/>
  <c r="AZ92" i="9"/>
  <c r="AY92" i="9"/>
  <c r="AX92" i="9"/>
  <c r="BC91" i="9"/>
  <c r="BC381" i="9" s="1"/>
  <c r="BB91" i="9"/>
  <c r="BB381" i="9" s="1"/>
  <c r="AZ91" i="9"/>
  <c r="AY91" i="9"/>
  <c r="AY381" i="9" s="1"/>
  <c r="AX91" i="9"/>
  <c r="AV381" i="9"/>
  <c r="AS381" i="9"/>
  <c r="AQ381" i="9"/>
  <c r="BC87" i="9"/>
  <c r="BB87" i="9"/>
  <c r="AZ87" i="9"/>
  <c r="AY87" i="9"/>
  <c r="AX87" i="9"/>
  <c r="BC86" i="9"/>
  <c r="BB86" i="9"/>
  <c r="AZ86" i="9"/>
  <c r="AY86" i="9"/>
  <c r="AX86" i="9"/>
  <c r="BC85" i="9"/>
  <c r="BB85" i="9"/>
  <c r="AZ85" i="9"/>
  <c r="AY85" i="9"/>
  <c r="AX85" i="9"/>
  <c r="BC84" i="9"/>
  <c r="BB84" i="9"/>
  <c r="AZ84" i="9"/>
  <c r="AY84" i="9"/>
  <c r="AX84" i="9"/>
  <c r="BC83" i="9"/>
  <c r="BB83" i="9"/>
  <c r="AZ83" i="9"/>
  <c r="AY83" i="9"/>
  <c r="AX83" i="9"/>
  <c r="BC82" i="9"/>
  <c r="BB82" i="9"/>
  <c r="AZ82" i="9"/>
  <c r="AY82" i="9"/>
  <c r="AX82" i="9"/>
  <c r="BC81" i="9"/>
  <c r="BC365" i="9" s="1"/>
  <c r="BB81" i="9"/>
  <c r="BA365" i="9"/>
  <c r="AZ81" i="9"/>
  <c r="AY81" i="9"/>
  <c r="AX81" i="9"/>
  <c r="AT365" i="9"/>
  <c r="AR365" i="9"/>
  <c r="BC67" i="9"/>
  <c r="BB67" i="9"/>
  <c r="AZ67" i="9"/>
  <c r="AY67" i="9"/>
  <c r="AX67" i="9"/>
  <c r="BC59" i="9"/>
  <c r="BB59" i="9"/>
  <c r="AZ59" i="9"/>
  <c r="AY59" i="9"/>
  <c r="AX59" i="9"/>
  <c r="BC58" i="9"/>
  <c r="BB58" i="9"/>
  <c r="AZ58" i="9"/>
  <c r="AY58" i="9"/>
  <c r="AX58" i="9"/>
  <c r="BC54" i="9"/>
  <c r="BB54" i="9"/>
  <c r="AZ54" i="9"/>
  <c r="AY54" i="9"/>
  <c r="AX54" i="9"/>
  <c r="BC53" i="9"/>
  <c r="BB53" i="9"/>
  <c r="AZ53" i="9"/>
  <c r="AY53" i="9"/>
  <c r="AX53" i="9"/>
  <c r="BC52" i="9"/>
  <c r="BB52" i="9"/>
  <c r="AZ52" i="9"/>
  <c r="AY52" i="9"/>
  <c r="AX52" i="9"/>
  <c r="BC51" i="9"/>
  <c r="BC360" i="9" s="1"/>
  <c r="BB51" i="9"/>
  <c r="BB360" i="9"/>
  <c r="BA360" i="9"/>
  <c r="AZ51" i="9"/>
  <c r="AZ360" i="9" s="1"/>
  <c r="AY51" i="9"/>
  <c r="AY360" i="9" s="1"/>
  <c r="AX51" i="9"/>
  <c r="AX360" i="9" s="1"/>
  <c r="AU360" i="9"/>
  <c r="AT360" i="9"/>
  <c r="AS360" i="9"/>
  <c r="AR360" i="9"/>
  <c r="AQ360" i="9"/>
  <c r="BC50" i="9"/>
  <c r="BB50" i="9"/>
  <c r="AZ50" i="9"/>
  <c r="AY50" i="9"/>
  <c r="AX50" i="9"/>
  <c r="BC49" i="9"/>
  <c r="BB49" i="9"/>
  <c r="AZ49" i="9"/>
  <c r="AY49" i="9"/>
  <c r="AX49" i="9"/>
  <c r="BC46" i="9"/>
  <c r="BB46" i="9"/>
  <c r="AZ46" i="9"/>
  <c r="AY46" i="9"/>
  <c r="AX46" i="9"/>
  <c r="BC38" i="9"/>
  <c r="BB38" i="9"/>
  <c r="AZ38" i="9"/>
  <c r="AY38" i="9"/>
  <c r="AX38" i="9"/>
  <c r="BC37" i="9"/>
  <c r="BB37" i="9"/>
  <c r="AZ37" i="9"/>
  <c r="AY37" i="9"/>
  <c r="AX37" i="9"/>
  <c r="BC36" i="9"/>
  <c r="BB36" i="9"/>
  <c r="AZ36" i="9"/>
  <c r="AY36" i="9"/>
  <c r="AX36" i="9"/>
  <c r="BC35" i="9"/>
  <c r="BB35" i="9"/>
  <c r="AZ35" i="9"/>
  <c r="AY35" i="9"/>
  <c r="AX35" i="9"/>
  <c r="BC34" i="9"/>
  <c r="BB34" i="9"/>
  <c r="AZ34" i="9"/>
  <c r="AY34" i="9"/>
  <c r="AX34" i="9"/>
  <c r="BC33" i="9"/>
  <c r="BB33" i="9"/>
  <c r="AZ33" i="9"/>
  <c r="AY33" i="9"/>
  <c r="AX33" i="9"/>
  <c r="BC29" i="9"/>
  <c r="BB29" i="9"/>
  <c r="AZ29" i="9"/>
  <c r="AY29" i="9"/>
  <c r="AX29" i="9"/>
  <c r="BC28" i="9"/>
  <c r="BB28" i="9"/>
  <c r="AZ28" i="9"/>
  <c r="AY28" i="9"/>
  <c r="AX28" i="9"/>
  <c r="BC27" i="9"/>
  <c r="BB27" i="9"/>
  <c r="AZ27" i="9"/>
  <c r="AY27" i="9"/>
  <c r="AX27" i="9"/>
  <c r="BC26" i="9"/>
  <c r="BB26" i="9"/>
  <c r="AZ26" i="9"/>
  <c r="AY26" i="9"/>
  <c r="AX26" i="9"/>
  <c r="BC22" i="9"/>
  <c r="BB22" i="9"/>
  <c r="AZ22" i="9"/>
  <c r="AY22" i="9"/>
  <c r="AX22" i="9"/>
  <c r="BC21" i="9"/>
  <c r="BB21" i="9"/>
  <c r="AZ21" i="9"/>
  <c r="AY21" i="9"/>
  <c r="AX21" i="9"/>
  <c r="BC20" i="9"/>
  <c r="BB20" i="9"/>
  <c r="AZ20" i="9"/>
  <c r="AY20" i="9"/>
  <c r="AX20" i="9"/>
  <c r="BC16" i="9"/>
  <c r="BB16" i="9"/>
  <c r="AZ16" i="9"/>
  <c r="AY16" i="9"/>
  <c r="AX16" i="9"/>
  <c r="BC15" i="9"/>
  <c r="BB15" i="9"/>
  <c r="AZ15" i="9"/>
  <c r="AY15" i="9"/>
  <c r="AX15" i="9"/>
  <c r="BC14" i="9"/>
  <c r="BB14" i="9"/>
  <c r="AZ14" i="9"/>
  <c r="AY14" i="9"/>
  <c r="AX14" i="9"/>
  <c r="BC13" i="9"/>
  <c r="BB13" i="9"/>
  <c r="AZ13" i="9"/>
  <c r="AY13" i="9"/>
  <c r="AX13" i="9"/>
  <c r="BC287" i="10"/>
  <c r="BB287" i="10"/>
  <c r="AZ287" i="10"/>
  <c r="AY287" i="10"/>
  <c r="AX287" i="10"/>
  <c r="BC285" i="10"/>
  <c r="BB285" i="10"/>
  <c r="AZ285" i="10"/>
  <c r="AY285" i="10"/>
  <c r="AX285" i="10"/>
  <c r="BC282" i="10"/>
  <c r="BB282" i="10"/>
  <c r="AZ282" i="10"/>
  <c r="AY282" i="10"/>
  <c r="AX282" i="10"/>
  <c r="BC281" i="10"/>
  <c r="BB281" i="10"/>
  <c r="AZ281" i="10"/>
  <c r="AY281" i="10"/>
  <c r="AX281" i="10"/>
  <c r="BC280" i="10"/>
  <c r="BB280" i="10"/>
  <c r="AZ280" i="10"/>
  <c r="AY280" i="10"/>
  <c r="AX280" i="10"/>
  <c r="BC278" i="10"/>
  <c r="BB278" i="10"/>
  <c r="AZ278" i="10"/>
  <c r="AY278" i="10"/>
  <c r="AX278" i="10"/>
  <c r="BC277" i="10"/>
  <c r="BB277" i="10"/>
  <c r="AZ277" i="10"/>
  <c r="AY277" i="10"/>
  <c r="AX277" i="10"/>
  <c r="BC275" i="10"/>
  <c r="BB275" i="10"/>
  <c r="AZ275" i="10"/>
  <c r="AY275" i="10"/>
  <c r="AX275" i="10"/>
  <c r="BC274" i="10"/>
  <c r="BB274" i="10"/>
  <c r="AZ274" i="10"/>
  <c r="AY274" i="10"/>
  <c r="AX274" i="10"/>
  <c r="BC270" i="10"/>
  <c r="BB270" i="10"/>
  <c r="AZ270" i="10"/>
  <c r="AY270" i="10"/>
  <c r="AX270" i="10"/>
  <c r="BC269" i="10"/>
  <c r="BB269" i="10"/>
  <c r="AZ269" i="10"/>
  <c r="AY269" i="10"/>
  <c r="AX269" i="10"/>
  <c r="BC268" i="10"/>
  <c r="BB268" i="10"/>
  <c r="AZ268" i="10"/>
  <c r="AY268" i="10"/>
  <c r="AX268" i="10"/>
  <c r="AX265" i="10"/>
  <c r="BC264" i="10"/>
  <c r="BB264" i="10"/>
  <c r="AZ264" i="10"/>
  <c r="AY264" i="10"/>
  <c r="AX264" i="10"/>
  <c r="BC263" i="10"/>
  <c r="BB263" i="10"/>
  <c r="AZ263" i="10"/>
  <c r="AY263" i="10"/>
  <c r="AX263" i="10"/>
  <c r="BC262" i="10"/>
  <c r="BB262" i="10"/>
  <c r="AZ262" i="10"/>
  <c r="AY262" i="10"/>
  <c r="AX262" i="10"/>
  <c r="BC259" i="10"/>
  <c r="BB259" i="10"/>
  <c r="AZ259" i="10"/>
  <c r="AY259" i="10"/>
  <c r="AX259" i="10"/>
  <c r="BC258" i="10"/>
  <c r="BB258" i="10"/>
  <c r="AZ258" i="10"/>
  <c r="AY258" i="10"/>
  <c r="AX258" i="10"/>
  <c r="BC257" i="10"/>
  <c r="BB257" i="10"/>
  <c r="AZ257" i="10"/>
  <c r="AY257" i="10"/>
  <c r="AX257" i="10"/>
  <c r="BC256" i="10"/>
  <c r="BB256" i="10"/>
  <c r="AZ256" i="10"/>
  <c r="AY256" i="10"/>
  <c r="AX256" i="10"/>
  <c r="BC253" i="10"/>
  <c r="BB253" i="10"/>
  <c r="AZ253" i="10"/>
  <c r="AY253" i="10"/>
  <c r="AX253" i="10"/>
  <c r="BC252" i="10"/>
  <c r="BB252" i="10"/>
  <c r="AZ252" i="10"/>
  <c r="AY252" i="10"/>
  <c r="AX252" i="10"/>
  <c r="BC251" i="10"/>
  <c r="BB251" i="10"/>
  <c r="AZ251" i="10"/>
  <c r="AY251" i="10"/>
  <c r="AX251" i="10"/>
  <c r="BC250" i="10"/>
  <c r="BB250" i="10"/>
  <c r="AZ250" i="10"/>
  <c r="AY250" i="10"/>
  <c r="AX250" i="10"/>
  <c r="BC249" i="10"/>
  <c r="BB249" i="10"/>
  <c r="AZ249" i="10"/>
  <c r="AY249" i="10"/>
  <c r="AX249" i="10"/>
  <c r="BC237" i="10"/>
  <c r="BB237" i="10"/>
  <c r="AZ237" i="10"/>
  <c r="AY237" i="10"/>
  <c r="AX237" i="10"/>
  <c r="BC236" i="10"/>
  <c r="BB236" i="10"/>
  <c r="AZ236" i="10"/>
  <c r="AY236" i="10"/>
  <c r="AX236" i="10"/>
  <c r="BC235" i="10"/>
  <c r="BB235" i="10"/>
  <c r="AZ235" i="10"/>
  <c r="AY235" i="10"/>
  <c r="AX235" i="10"/>
  <c r="BC231" i="10"/>
  <c r="BB231" i="10"/>
  <c r="AZ231" i="10"/>
  <c r="AY231" i="10"/>
  <c r="AX231" i="10"/>
  <c r="BC230" i="10"/>
  <c r="BB230" i="10"/>
  <c r="AZ230" i="10"/>
  <c r="AY230" i="10"/>
  <c r="AX230" i="10"/>
  <c r="BC229" i="10"/>
  <c r="BB229" i="10"/>
  <c r="AZ229" i="10"/>
  <c r="AY229" i="10"/>
  <c r="AX229" i="10"/>
  <c r="BC228" i="10"/>
  <c r="BB228" i="10"/>
  <c r="AZ228" i="10"/>
  <c r="AY228" i="10"/>
  <c r="AX228" i="10"/>
  <c r="BC225" i="10"/>
  <c r="BB225" i="10"/>
  <c r="AZ225" i="10"/>
  <c r="AY225" i="10"/>
  <c r="AX225" i="10"/>
  <c r="BC215" i="10"/>
  <c r="BB215" i="10"/>
  <c r="AZ215" i="10"/>
  <c r="AY215" i="10"/>
  <c r="AX215" i="10"/>
  <c r="BC210" i="10"/>
  <c r="BB210" i="10"/>
  <c r="AZ210" i="10"/>
  <c r="AY210" i="10"/>
  <c r="AX210" i="10"/>
  <c r="BC203" i="10"/>
  <c r="BB203" i="10"/>
  <c r="AZ203" i="10"/>
  <c r="AY203" i="10"/>
  <c r="AX203" i="10"/>
  <c r="BC202" i="10"/>
  <c r="BB202" i="10"/>
  <c r="AZ202" i="10"/>
  <c r="AY202" i="10"/>
  <c r="AX202" i="10"/>
  <c r="BC199" i="10"/>
  <c r="BB199" i="10"/>
  <c r="AZ199" i="10"/>
  <c r="AY199" i="10"/>
  <c r="AX199" i="10"/>
  <c r="BC198" i="10"/>
  <c r="BB198" i="10"/>
  <c r="AZ198" i="10"/>
  <c r="AY198" i="10"/>
  <c r="AX198" i="10"/>
  <c r="BC197" i="10"/>
  <c r="BB197" i="10"/>
  <c r="AZ197" i="10"/>
  <c r="AY197" i="10"/>
  <c r="AX197" i="10"/>
  <c r="BC190" i="10"/>
  <c r="BB190" i="10"/>
  <c r="AZ190" i="10"/>
  <c r="AY190" i="10"/>
  <c r="AX190" i="10"/>
  <c r="BC189" i="10"/>
  <c r="BB189" i="10"/>
  <c r="AZ189" i="10"/>
  <c r="AY189" i="10"/>
  <c r="AX189" i="10"/>
  <c r="BC188" i="10"/>
  <c r="BB188" i="10"/>
  <c r="AZ188" i="10"/>
  <c r="AY188" i="10"/>
  <c r="AX188" i="10"/>
  <c r="BC187" i="10"/>
  <c r="BB187" i="10"/>
  <c r="AZ187" i="10"/>
  <c r="AY187" i="10"/>
  <c r="AX187" i="10"/>
  <c r="BC184" i="10"/>
  <c r="BB184" i="10"/>
  <c r="AZ184" i="10"/>
  <c r="AY184" i="10"/>
  <c r="AX184" i="10"/>
  <c r="BC183" i="10"/>
  <c r="BB183" i="10"/>
  <c r="AZ183" i="10"/>
  <c r="AY183" i="10"/>
  <c r="AX183" i="10"/>
  <c r="BC182" i="10"/>
  <c r="BB182" i="10"/>
  <c r="AZ182" i="10"/>
  <c r="AY182" i="10"/>
  <c r="AX182" i="10"/>
  <c r="BC175" i="10"/>
  <c r="BB175" i="10"/>
  <c r="AZ175" i="10"/>
  <c r="AY175" i="10"/>
  <c r="AX175" i="10"/>
  <c r="BC174" i="10"/>
  <c r="BB174" i="10"/>
  <c r="AZ174" i="10"/>
  <c r="AY174" i="10"/>
  <c r="AX174" i="10"/>
  <c r="BC173" i="10"/>
  <c r="BB173" i="10"/>
  <c r="AZ173" i="10"/>
  <c r="AY173" i="10"/>
  <c r="AX173" i="10"/>
  <c r="BC172" i="10"/>
  <c r="BB172" i="10"/>
  <c r="AZ172" i="10"/>
  <c r="AY172" i="10"/>
  <c r="AX172" i="10"/>
  <c r="BC169" i="10"/>
  <c r="BB169" i="10"/>
  <c r="AZ169" i="10"/>
  <c r="AY169" i="10"/>
  <c r="AX169" i="10"/>
  <c r="BC168" i="10"/>
  <c r="BB168" i="10"/>
  <c r="AZ168" i="10"/>
  <c r="AY168" i="10"/>
  <c r="AX168" i="10"/>
  <c r="BC167" i="10"/>
  <c r="BB167" i="10"/>
  <c r="AZ167" i="10"/>
  <c r="AY167" i="10"/>
  <c r="AX167" i="10"/>
  <c r="BC166" i="10"/>
  <c r="BB166" i="10"/>
  <c r="AZ166" i="10"/>
  <c r="AY166" i="10"/>
  <c r="AX166" i="10"/>
  <c r="BC165" i="10"/>
  <c r="BB165" i="10"/>
  <c r="AZ165" i="10"/>
  <c r="AY165" i="10"/>
  <c r="AX165" i="10"/>
  <c r="BC154" i="10"/>
  <c r="BB154" i="10"/>
  <c r="AZ154" i="10"/>
  <c r="AY154" i="10"/>
  <c r="AX154" i="10"/>
  <c r="BC153" i="10"/>
  <c r="BB153" i="10"/>
  <c r="AZ153" i="10"/>
  <c r="AY153" i="10"/>
  <c r="AX153" i="10"/>
  <c r="BC152" i="10"/>
  <c r="BB152" i="10"/>
  <c r="AZ152" i="10"/>
  <c r="AY152" i="10"/>
  <c r="AX152" i="10"/>
  <c r="BC151" i="10"/>
  <c r="BB151" i="10"/>
  <c r="AZ151" i="10"/>
  <c r="AY151" i="10"/>
  <c r="AX151" i="10"/>
  <c r="BC149" i="10"/>
  <c r="BB149" i="10"/>
  <c r="AZ149" i="10"/>
  <c r="AY149" i="10"/>
  <c r="AX149" i="10"/>
  <c r="BC141" i="10"/>
  <c r="BB141" i="10"/>
  <c r="AZ141" i="10"/>
  <c r="AY141" i="10"/>
  <c r="AX141" i="10"/>
  <c r="BC140" i="10"/>
  <c r="BB140" i="10"/>
  <c r="AZ140" i="10"/>
  <c r="AY140" i="10"/>
  <c r="AX140" i="10"/>
  <c r="BC138" i="10"/>
  <c r="BB138" i="10"/>
  <c r="AZ138" i="10"/>
  <c r="AY138" i="10"/>
  <c r="AX138" i="10"/>
  <c r="BC133" i="10"/>
  <c r="BB133" i="10"/>
  <c r="AZ133" i="10"/>
  <c r="AY133" i="10"/>
  <c r="AX133" i="10"/>
  <c r="BC132" i="10"/>
  <c r="BB132" i="10"/>
  <c r="AZ132" i="10"/>
  <c r="AY132" i="10"/>
  <c r="AX132" i="10"/>
  <c r="BC131" i="10"/>
  <c r="BB131" i="10"/>
  <c r="AZ131" i="10"/>
  <c r="AY131" i="10"/>
  <c r="AX131" i="10"/>
  <c r="BC130" i="10"/>
  <c r="BB130" i="10"/>
  <c r="AZ130" i="10"/>
  <c r="AY130" i="10"/>
  <c r="AX130" i="10"/>
  <c r="BC126" i="10"/>
  <c r="BC124" i="10"/>
  <c r="BB124" i="10"/>
  <c r="AZ124" i="10"/>
  <c r="AY124" i="10"/>
  <c r="AX124" i="10"/>
  <c r="BC123" i="10"/>
  <c r="BB123" i="10"/>
  <c r="AZ123" i="10"/>
  <c r="AY123" i="10"/>
  <c r="AX123" i="10"/>
  <c r="BC122" i="10"/>
  <c r="BC382" i="10" s="1"/>
  <c r="BB122" i="10"/>
  <c r="AZ122" i="10"/>
  <c r="AY122" i="10"/>
  <c r="AY382" i="10" s="1"/>
  <c r="AX122" i="10"/>
  <c r="AX382" i="10" s="1"/>
  <c r="AR382" i="10"/>
  <c r="BC118" i="10"/>
  <c r="BB118" i="10"/>
  <c r="AZ118" i="10"/>
  <c r="AY118" i="10"/>
  <c r="AX118" i="10"/>
  <c r="BC117" i="10"/>
  <c r="BB117" i="10"/>
  <c r="AZ117" i="10"/>
  <c r="AY117" i="10"/>
  <c r="AX117" i="10"/>
  <c r="BC116" i="10"/>
  <c r="BB116" i="10"/>
  <c r="AZ116" i="10"/>
  <c r="AY116" i="10"/>
  <c r="AX116" i="10"/>
  <c r="BC114" i="10"/>
  <c r="BB114" i="10"/>
  <c r="AZ114" i="10"/>
  <c r="AY114" i="10"/>
  <c r="AX114" i="10"/>
  <c r="BC113" i="10"/>
  <c r="BB113" i="10"/>
  <c r="AZ113" i="10"/>
  <c r="AY113" i="10"/>
  <c r="AX113" i="10"/>
  <c r="BC109" i="10"/>
  <c r="BB109" i="10"/>
  <c r="AZ109" i="10"/>
  <c r="AY109" i="10"/>
  <c r="AX109" i="10"/>
  <c r="BC108" i="10"/>
  <c r="BB108" i="10"/>
  <c r="AZ108" i="10"/>
  <c r="AY108" i="10"/>
  <c r="AX108" i="10"/>
  <c r="BC107" i="10"/>
  <c r="BB107" i="10"/>
  <c r="AZ107" i="10"/>
  <c r="AY107" i="10"/>
  <c r="AX107" i="10"/>
  <c r="BC106" i="10"/>
  <c r="BB106" i="10"/>
  <c r="AZ106" i="10"/>
  <c r="AY106" i="10"/>
  <c r="AX106" i="10"/>
  <c r="BC105" i="10"/>
  <c r="BB105" i="10"/>
  <c r="AZ105" i="10"/>
  <c r="AY105" i="10"/>
  <c r="AX105" i="10"/>
  <c r="BC101" i="10"/>
  <c r="BC99" i="10"/>
  <c r="BB99" i="10"/>
  <c r="AZ99" i="10"/>
  <c r="AY99" i="10"/>
  <c r="AX99" i="10"/>
  <c r="BC98" i="10"/>
  <c r="BB98" i="10"/>
  <c r="AZ98" i="10"/>
  <c r="AY98" i="10"/>
  <c r="AX98" i="10"/>
  <c r="BC97" i="10"/>
  <c r="BB97" i="10"/>
  <c r="AZ97" i="10"/>
  <c r="AY97" i="10"/>
  <c r="AX97" i="10"/>
  <c r="BC96" i="10"/>
  <c r="BB96" i="10"/>
  <c r="AZ96" i="10"/>
  <c r="AY96" i="10"/>
  <c r="AX96" i="10"/>
  <c r="BC95" i="10"/>
  <c r="BB95" i="10"/>
  <c r="AZ95" i="10"/>
  <c r="AY95" i="10"/>
  <c r="AX95" i="10"/>
  <c r="BC94" i="10"/>
  <c r="BB94" i="10"/>
  <c r="AZ94" i="10"/>
  <c r="AY94" i="10"/>
  <c r="AX94" i="10"/>
  <c r="BC93" i="10"/>
  <c r="BB93" i="10"/>
  <c r="AZ93" i="10"/>
  <c r="AY93" i="10"/>
  <c r="AX93" i="10"/>
  <c r="BC92" i="10"/>
  <c r="BB92" i="10"/>
  <c r="AZ92" i="10"/>
  <c r="AY92" i="10"/>
  <c r="AX92" i="10"/>
  <c r="BC91" i="10"/>
  <c r="BC381" i="10" s="1"/>
  <c r="BB91" i="10"/>
  <c r="BB381" i="10" s="1"/>
  <c r="AZ91" i="10"/>
  <c r="AY91" i="10"/>
  <c r="AY381" i="10" s="1"/>
  <c r="AX91" i="10"/>
  <c r="AV381" i="10"/>
  <c r="AS381" i="10"/>
  <c r="AQ381" i="10"/>
  <c r="BC87" i="10"/>
  <c r="BB87" i="10"/>
  <c r="AZ87" i="10"/>
  <c r="AY87" i="10"/>
  <c r="AX87" i="10"/>
  <c r="BC86" i="10"/>
  <c r="BB86" i="10"/>
  <c r="AZ86" i="10"/>
  <c r="AY86" i="10"/>
  <c r="AX86" i="10"/>
  <c r="BC85" i="10"/>
  <c r="BB85" i="10"/>
  <c r="AZ85" i="10"/>
  <c r="AY85" i="10"/>
  <c r="AX85" i="10"/>
  <c r="BC84" i="10"/>
  <c r="BB84" i="10"/>
  <c r="AZ84" i="10"/>
  <c r="AY84" i="10"/>
  <c r="AX84" i="10"/>
  <c r="BC83" i="10"/>
  <c r="BB83" i="10"/>
  <c r="AZ83" i="10"/>
  <c r="AY83" i="10"/>
  <c r="AX83" i="10"/>
  <c r="BC82" i="10"/>
  <c r="BB82" i="10"/>
  <c r="AZ82" i="10"/>
  <c r="AY82" i="10"/>
  <c r="AX82" i="10"/>
  <c r="AS298" i="10"/>
  <c r="BC81" i="10"/>
  <c r="BB81" i="10"/>
  <c r="AZ81" i="10"/>
  <c r="AY81" i="10"/>
  <c r="AX81" i="10"/>
  <c r="BC67" i="10"/>
  <c r="BB67" i="10"/>
  <c r="AZ67" i="10"/>
  <c r="AY67" i="10"/>
  <c r="AX67" i="10"/>
  <c r="BC59" i="10"/>
  <c r="BB59" i="10"/>
  <c r="AZ59" i="10"/>
  <c r="AY59" i="10"/>
  <c r="AX59" i="10"/>
  <c r="BC58" i="10"/>
  <c r="BB58" i="10"/>
  <c r="AZ58" i="10"/>
  <c r="AY58" i="10"/>
  <c r="AX58" i="10"/>
  <c r="BC54" i="10"/>
  <c r="BB54" i="10"/>
  <c r="AZ54" i="10"/>
  <c r="AY54" i="10"/>
  <c r="AX54" i="10"/>
  <c r="BC53" i="10"/>
  <c r="BB53" i="10"/>
  <c r="AZ53" i="10"/>
  <c r="AY53" i="10"/>
  <c r="AX53" i="10"/>
  <c r="BC52" i="10"/>
  <c r="BB52" i="10"/>
  <c r="AZ52" i="10"/>
  <c r="AY52" i="10"/>
  <c r="AX52" i="10"/>
  <c r="BC51" i="10"/>
  <c r="BC360" i="10" s="1"/>
  <c r="BB51" i="10"/>
  <c r="BB360" i="10" s="1"/>
  <c r="AZ51" i="10"/>
  <c r="AZ360" i="10" s="1"/>
  <c r="AY51" i="10"/>
  <c r="AY360" i="10" s="1"/>
  <c r="AX51" i="10"/>
  <c r="AX360" i="10" s="1"/>
  <c r="AV360" i="10"/>
  <c r="AU360" i="10"/>
  <c r="AS360" i="10"/>
  <c r="AR360" i="10"/>
  <c r="AQ360" i="10"/>
  <c r="BC50" i="10"/>
  <c r="BB50" i="10"/>
  <c r="AZ50" i="10"/>
  <c r="AY50" i="10"/>
  <c r="AX50" i="10"/>
  <c r="BC49" i="10"/>
  <c r="BB49" i="10"/>
  <c r="AZ49" i="10"/>
  <c r="AY49" i="10"/>
  <c r="AX49" i="10"/>
  <c r="BC46" i="10"/>
  <c r="BB46" i="10"/>
  <c r="AZ46" i="10"/>
  <c r="AY46" i="10"/>
  <c r="AX46" i="10"/>
  <c r="BC38" i="10"/>
  <c r="BB38" i="10"/>
  <c r="AZ38" i="10"/>
  <c r="AY38" i="10"/>
  <c r="AX38" i="10"/>
  <c r="BC37" i="10"/>
  <c r="BB37" i="10"/>
  <c r="AZ37" i="10"/>
  <c r="AY37" i="10"/>
  <c r="AX37" i="10"/>
  <c r="BC36" i="10"/>
  <c r="BB36" i="10"/>
  <c r="AZ36" i="10"/>
  <c r="AY36" i="10"/>
  <c r="AX36" i="10"/>
  <c r="BC35" i="10"/>
  <c r="BB35" i="10"/>
  <c r="AZ35" i="10"/>
  <c r="AY35" i="10"/>
  <c r="AX35" i="10"/>
  <c r="BC34" i="10"/>
  <c r="BB34" i="10"/>
  <c r="AZ34" i="10"/>
  <c r="AY34" i="10"/>
  <c r="AX34" i="10"/>
  <c r="BC33" i="10"/>
  <c r="BB33" i="10"/>
  <c r="AZ33" i="10"/>
  <c r="AY33" i="10"/>
  <c r="AX33" i="10"/>
  <c r="BC29" i="10"/>
  <c r="BB29" i="10"/>
  <c r="AZ29" i="10"/>
  <c r="AY29" i="10"/>
  <c r="AX29" i="10"/>
  <c r="BC28" i="10"/>
  <c r="BB28" i="10"/>
  <c r="AZ28" i="10"/>
  <c r="AY28" i="10"/>
  <c r="AX28" i="10"/>
  <c r="BC27" i="10"/>
  <c r="BB27" i="10"/>
  <c r="AZ27" i="10"/>
  <c r="AY27" i="10"/>
  <c r="AX27" i="10"/>
  <c r="BC26" i="10"/>
  <c r="BB26" i="10"/>
  <c r="AZ26" i="10"/>
  <c r="AY26" i="10"/>
  <c r="AX26" i="10"/>
  <c r="BC22" i="10"/>
  <c r="BB22" i="10"/>
  <c r="AZ22" i="10"/>
  <c r="AY22" i="10"/>
  <c r="AX22" i="10"/>
  <c r="BC21" i="10"/>
  <c r="BB21" i="10"/>
  <c r="AZ21" i="10"/>
  <c r="AY21" i="10"/>
  <c r="AX21" i="10"/>
  <c r="BC20" i="10"/>
  <c r="BB20" i="10"/>
  <c r="AZ20" i="10"/>
  <c r="AY20" i="10"/>
  <c r="AX20" i="10"/>
  <c r="BC16" i="10"/>
  <c r="BB16" i="10"/>
  <c r="AZ16" i="10"/>
  <c r="AY16" i="10"/>
  <c r="AX16" i="10"/>
  <c r="BC15" i="10"/>
  <c r="BB15" i="10"/>
  <c r="AZ15" i="10"/>
  <c r="AY15" i="10"/>
  <c r="AX15" i="10"/>
  <c r="BC14" i="10"/>
  <c r="BB14" i="10"/>
  <c r="AZ14" i="10"/>
  <c r="AY14" i="10"/>
  <c r="AX14" i="10"/>
  <c r="BC13" i="10"/>
  <c r="BB13" i="10"/>
  <c r="AZ13" i="10"/>
  <c r="AY13" i="10"/>
  <c r="AX13" i="10"/>
  <c r="BC287" i="11"/>
  <c r="BB287" i="11"/>
  <c r="AZ287" i="11"/>
  <c r="AY287" i="11"/>
  <c r="AX287" i="11"/>
  <c r="BC285" i="11"/>
  <c r="BB285" i="11"/>
  <c r="AZ285" i="11"/>
  <c r="AY285" i="11"/>
  <c r="AX285" i="11"/>
  <c r="BC282" i="11"/>
  <c r="BB282" i="11"/>
  <c r="AZ282" i="11"/>
  <c r="AY282" i="11"/>
  <c r="AX282" i="11"/>
  <c r="BC281" i="11"/>
  <c r="BB281" i="11"/>
  <c r="AZ281" i="11"/>
  <c r="AY281" i="11"/>
  <c r="AX281" i="11"/>
  <c r="AU341" i="11"/>
  <c r="AQ341" i="11"/>
  <c r="BC280" i="11"/>
  <c r="BB280" i="11"/>
  <c r="AZ280" i="11"/>
  <c r="AZ342" i="11" s="1"/>
  <c r="AY280" i="11"/>
  <c r="AX280" i="11"/>
  <c r="BC278" i="11"/>
  <c r="BB278" i="11"/>
  <c r="AZ278" i="11"/>
  <c r="AY278" i="11"/>
  <c r="AX278" i="11"/>
  <c r="BC277" i="11"/>
  <c r="BB277" i="11"/>
  <c r="AZ277" i="11"/>
  <c r="AY277" i="11"/>
  <c r="AX277" i="11"/>
  <c r="BC275" i="11"/>
  <c r="BB275" i="11"/>
  <c r="AZ275" i="11"/>
  <c r="AY275" i="11"/>
  <c r="AX275" i="11"/>
  <c r="BC274" i="11"/>
  <c r="BB274" i="11"/>
  <c r="AZ274" i="11"/>
  <c r="AY274" i="11"/>
  <c r="AX274" i="11"/>
  <c r="BC270" i="11"/>
  <c r="BB270" i="11"/>
  <c r="AZ270" i="11"/>
  <c r="AY270" i="11"/>
  <c r="AX270" i="11"/>
  <c r="BC269" i="11"/>
  <c r="BB269" i="11"/>
  <c r="AZ269" i="11"/>
  <c r="AY269" i="11"/>
  <c r="AX269" i="11"/>
  <c r="BC268" i="11"/>
  <c r="BB268" i="11"/>
  <c r="AZ268" i="11"/>
  <c r="AY268" i="11"/>
  <c r="AX268" i="11"/>
  <c r="BC264" i="11"/>
  <c r="BB264" i="11"/>
  <c r="AZ264" i="11"/>
  <c r="AY264" i="11"/>
  <c r="AX264" i="11"/>
  <c r="BC263" i="11"/>
  <c r="BB263" i="11"/>
  <c r="AZ263" i="11"/>
  <c r="AY263" i="11"/>
  <c r="AX263" i="11"/>
  <c r="BC262" i="11"/>
  <c r="BB262" i="11"/>
  <c r="AZ262" i="11"/>
  <c r="AY262" i="11"/>
  <c r="AX262" i="11"/>
  <c r="BC259" i="11"/>
  <c r="BB259" i="11"/>
  <c r="AZ259" i="11"/>
  <c r="AY259" i="11"/>
  <c r="AX259" i="11"/>
  <c r="BC258" i="11"/>
  <c r="BB258" i="11"/>
  <c r="AZ258" i="11"/>
  <c r="AY258" i="11"/>
  <c r="AX258" i="11"/>
  <c r="BC257" i="11"/>
  <c r="BB257" i="11"/>
  <c r="AZ257" i="11"/>
  <c r="AY257" i="11"/>
  <c r="AX257" i="11"/>
  <c r="BC256" i="11"/>
  <c r="BB256" i="11"/>
  <c r="AZ256" i="11"/>
  <c r="AY256" i="11"/>
  <c r="AX256" i="11"/>
  <c r="BC253" i="11"/>
  <c r="BB253" i="11"/>
  <c r="AZ253" i="11"/>
  <c r="AY253" i="11"/>
  <c r="AX253" i="11"/>
  <c r="BC252" i="11"/>
  <c r="BB252" i="11"/>
  <c r="AZ252" i="11"/>
  <c r="AY252" i="11"/>
  <c r="AX252" i="11"/>
  <c r="BC251" i="11"/>
  <c r="BB251" i="11"/>
  <c r="AZ251" i="11"/>
  <c r="AY251" i="11"/>
  <c r="AX251" i="11"/>
  <c r="BC250" i="11"/>
  <c r="BB250" i="11"/>
  <c r="AZ250" i="11"/>
  <c r="AY250" i="11"/>
  <c r="AX250" i="11"/>
  <c r="BC249" i="11"/>
  <c r="BB249" i="11"/>
  <c r="AZ249" i="11"/>
  <c r="AY249" i="11"/>
  <c r="AX249" i="11"/>
  <c r="BC237" i="11"/>
  <c r="BB237" i="11"/>
  <c r="AZ237" i="11"/>
  <c r="AY237" i="11"/>
  <c r="AX237" i="11"/>
  <c r="BC236" i="11"/>
  <c r="BB236" i="11"/>
  <c r="AZ236" i="11"/>
  <c r="AY236" i="11"/>
  <c r="AX236" i="11"/>
  <c r="BC235" i="11"/>
  <c r="BB235" i="11"/>
  <c r="AZ235" i="11"/>
  <c r="AY235" i="11"/>
  <c r="AX235" i="11"/>
  <c r="BC231" i="11"/>
  <c r="BB231" i="11"/>
  <c r="AZ231" i="11"/>
  <c r="AY231" i="11"/>
  <c r="AX231" i="11"/>
  <c r="BC230" i="11"/>
  <c r="BB230" i="11"/>
  <c r="AZ230" i="11"/>
  <c r="AY230" i="11"/>
  <c r="AX230" i="11"/>
  <c r="BC229" i="11"/>
  <c r="BB229" i="11"/>
  <c r="AZ229" i="11"/>
  <c r="AY229" i="11"/>
  <c r="AX229" i="11"/>
  <c r="BC228" i="11"/>
  <c r="BB228" i="11"/>
  <c r="AZ228" i="11"/>
  <c r="AY228" i="11"/>
  <c r="AX228" i="11"/>
  <c r="BC225" i="11"/>
  <c r="BB225" i="11"/>
  <c r="AZ225" i="11"/>
  <c r="AY225" i="11"/>
  <c r="AX225" i="11"/>
  <c r="BC215" i="11"/>
  <c r="BB215" i="11"/>
  <c r="AZ215" i="11"/>
  <c r="AY215" i="11"/>
  <c r="AX215" i="11"/>
  <c r="BC210" i="11"/>
  <c r="BB210" i="11"/>
  <c r="AZ210" i="11"/>
  <c r="AY210" i="11"/>
  <c r="AX210" i="11"/>
  <c r="BC203" i="11"/>
  <c r="BB203" i="11"/>
  <c r="AZ203" i="11"/>
  <c r="AY203" i="11"/>
  <c r="AX203" i="11"/>
  <c r="BC202" i="11"/>
  <c r="BB202" i="11"/>
  <c r="AZ202" i="11"/>
  <c r="AY202" i="11"/>
  <c r="AX202" i="11"/>
  <c r="BC199" i="11"/>
  <c r="BB199" i="11"/>
  <c r="AZ199" i="11"/>
  <c r="AY199" i="11"/>
  <c r="AX199" i="11"/>
  <c r="BC198" i="11"/>
  <c r="BB198" i="11"/>
  <c r="AZ198" i="11"/>
  <c r="AY198" i="11"/>
  <c r="AX198" i="11"/>
  <c r="BC197" i="11"/>
  <c r="BB197" i="11"/>
  <c r="AZ197" i="11"/>
  <c r="AY197" i="11"/>
  <c r="AX197" i="11"/>
  <c r="BC190" i="11"/>
  <c r="BB190" i="11"/>
  <c r="AZ190" i="11"/>
  <c r="AY190" i="11"/>
  <c r="AX190" i="11"/>
  <c r="BC189" i="11"/>
  <c r="BB189" i="11"/>
  <c r="AZ189" i="11"/>
  <c r="AY189" i="11"/>
  <c r="AX189" i="11"/>
  <c r="BC188" i="11"/>
  <c r="BB188" i="11"/>
  <c r="AZ188" i="11"/>
  <c r="AY188" i="11"/>
  <c r="AX188" i="11"/>
  <c r="BC187" i="11"/>
  <c r="BB187" i="11"/>
  <c r="AZ187" i="11"/>
  <c r="AY187" i="11"/>
  <c r="AX187" i="11"/>
  <c r="BC184" i="11"/>
  <c r="BB184" i="11"/>
  <c r="AZ184" i="11"/>
  <c r="AY184" i="11"/>
  <c r="AX184" i="11"/>
  <c r="BC183" i="11"/>
  <c r="BB183" i="11"/>
  <c r="AZ183" i="11"/>
  <c r="AY183" i="11"/>
  <c r="AX183" i="11"/>
  <c r="BC182" i="11"/>
  <c r="BB182" i="11"/>
  <c r="AZ182" i="11"/>
  <c r="AY182" i="11"/>
  <c r="AX182" i="11"/>
  <c r="BC175" i="11"/>
  <c r="BB175" i="11"/>
  <c r="AZ175" i="11"/>
  <c r="AY175" i="11"/>
  <c r="AX175" i="11"/>
  <c r="BC174" i="11"/>
  <c r="BB174" i="11"/>
  <c r="AZ174" i="11"/>
  <c r="AY174" i="11"/>
  <c r="AX174" i="11"/>
  <c r="BC173" i="11"/>
  <c r="BB173" i="11"/>
  <c r="AZ173" i="11"/>
  <c r="AY173" i="11"/>
  <c r="AX173" i="11"/>
  <c r="BC172" i="11"/>
  <c r="BB172" i="11"/>
  <c r="AZ172" i="11"/>
  <c r="AY172" i="11"/>
  <c r="AX172" i="11"/>
  <c r="BC169" i="11"/>
  <c r="BB169" i="11"/>
  <c r="AZ169" i="11"/>
  <c r="AY169" i="11"/>
  <c r="AX169" i="11"/>
  <c r="BC168" i="11"/>
  <c r="BB168" i="11"/>
  <c r="AZ168" i="11"/>
  <c r="AY168" i="11"/>
  <c r="AX168" i="11"/>
  <c r="BC167" i="11"/>
  <c r="BB167" i="11"/>
  <c r="AZ167" i="11"/>
  <c r="AY167" i="11"/>
  <c r="AX167" i="11"/>
  <c r="BC166" i="11"/>
  <c r="BB166" i="11"/>
  <c r="AZ166" i="11"/>
  <c r="AY166" i="11"/>
  <c r="AX166" i="11"/>
  <c r="BC165" i="11"/>
  <c r="BB165" i="11"/>
  <c r="AZ165" i="11"/>
  <c r="AY165" i="11"/>
  <c r="AX165" i="11"/>
  <c r="BC154" i="11"/>
  <c r="BB154" i="11"/>
  <c r="AZ154" i="11"/>
  <c r="AY154" i="11"/>
  <c r="AX154" i="11"/>
  <c r="BC153" i="11"/>
  <c r="BB153" i="11"/>
  <c r="AZ153" i="11"/>
  <c r="AY153" i="11"/>
  <c r="AX153" i="11"/>
  <c r="BC152" i="11"/>
  <c r="BB152" i="11"/>
  <c r="AZ152" i="11"/>
  <c r="AY152" i="11"/>
  <c r="AX152" i="11"/>
  <c r="BC151" i="11"/>
  <c r="BB151" i="11"/>
  <c r="AZ151" i="11"/>
  <c r="AY151" i="11"/>
  <c r="AX151" i="11"/>
  <c r="BC149" i="11"/>
  <c r="BB149" i="11"/>
  <c r="AZ149" i="11"/>
  <c r="AY149" i="11"/>
  <c r="AX149" i="11"/>
  <c r="BC141" i="11"/>
  <c r="BB141" i="11"/>
  <c r="AZ141" i="11"/>
  <c r="AY141" i="11"/>
  <c r="AX141" i="11"/>
  <c r="BC140" i="11"/>
  <c r="BB140" i="11"/>
  <c r="AZ140" i="11"/>
  <c r="AY140" i="11"/>
  <c r="AX140" i="11"/>
  <c r="BC138" i="11"/>
  <c r="BB138" i="11"/>
  <c r="AZ138" i="11"/>
  <c r="AY138" i="11"/>
  <c r="AX138" i="11"/>
  <c r="BC133" i="11"/>
  <c r="BB133" i="11"/>
  <c r="AZ133" i="11"/>
  <c r="AY133" i="11"/>
  <c r="AX133" i="11"/>
  <c r="BC132" i="11"/>
  <c r="BB132" i="11"/>
  <c r="AZ132" i="11"/>
  <c r="AY132" i="11"/>
  <c r="AX132" i="11"/>
  <c r="BC131" i="11"/>
  <c r="BB131" i="11"/>
  <c r="AZ131" i="11"/>
  <c r="AY131" i="11"/>
  <c r="AX131" i="11"/>
  <c r="BC130" i="11"/>
  <c r="BB130" i="11"/>
  <c r="AZ130" i="11"/>
  <c r="AY130" i="11"/>
  <c r="AX130" i="11"/>
  <c r="BC126" i="11"/>
  <c r="BC124" i="11"/>
  <c r="BB124" i="11"/>
  <c r="AZ124" i="11"/>
  <c r="AY124" i="11"/>
  <c r="AX124" i="11"/>
  <c r="BC123" i="11"/>
  <c r="BB123" i="11"/>
  <c r="AZ123" i="11"/>
  <c r="AY123" i="11"/>
  <c r="AX123" i="11"/>
  <c r="BC122" i="11"/>
  <c r="BC382" i="11" s="1"/>
  <c r="BB122" i="11"/>
  <c r="BB382" i="11" s="1"/>
  <c r="AZ122" i="11"/>
  <c r="AZ382" i="11" s="1"/>
  <c r="AY122" i="11"/>
  <c r="AX122" i="11"/>
  <c r="AX382" i="11" s="1"/>
  <c r="AV382" i="11"/>
  <c r="AU382" i="11"/>
  <c r="AR382" i="11"/>
  <c r="AQ382" i="11"/>
  <c r="BC118" i="11"/>
  <c r="BB118" i="11"/>
  <c r="AZ118" i="11"/>
  <c r="AY118" i="11"/>
  <c r="AX118" i="11"/>
  <c r="BC117" i="11"/>
  <c r="BB117" i="11"/>
  <c r="AZ117" i="11"/>
  <c r="AY117" i="11"/>
  <c r="AX117" i="11"/>
  <c r="BC116" i="11"/>
  <c r="BB116" i="11"/>
  <c r="AZ116" i="11"/>
  <c r="AY116" i="11"/>
  <c r="AX116" i="11"/>
  <c r="BC114" i="11"/>
  <c r="BB114" i="11"/>
  <c r="AZ114" i="11"/>
  <c r="AY114" i="11"/>
  <c r="AX114" i="11"/>
  <c r="BC113" i="11"/>
  <c r="BB113" i="11"/>
  <c r="AZ113" i="11"/>
  <c r="AY113" i="11"/>
  <c r="AX113" i="11"/>
  <c r="BC109" i="11"/>
  <c r="BB109" i="11"/>
  <c r="AZ109" i="11"/>
  <c r="AY109" i="11"/>
  <c r="AX109" i="11"/>
  <c r="BC108" i="11"/>
  <c r="BB108" i="11"/>
  <c r="AZ108" i="11"/>
  <c r="AY108" i="11"/>
  <c r="AX108" i="11"/>
  <c r="BC107" i="11"/>
  <c r="BB107" i="11"/>
  <c r="AZ107" i="11"/>
  <c r="AY107" i="11"/>
  <c r="AX107" i="11"/>
  <c r="BC106" i="11"/>
  <c r="BB106" i="11"/>
  <c r="AZ106" i="11"/>
  <c r="AY106" i="11"/>
  <c r="AX106" i="11"/>
  <c r="BC105" i="11"/>
  <c r="BB105" i="11"/>
  <c r="AZ105" i="11"/>
  <c r="AY105" i="11"/>
  <c r="AX105" i="11"/>
  <c r="BC101" i="11"/>
  <c r="BC99" i="11"/>
  <c r="BB99" i="11"/>
  <c r="AZ99" i="11"/>
  <c r="AY99" i="11"/>
  <c r="AX99" i="11"/>
  <c r="BC98" i="11"/>
  <c r="BB98" i="11"/>
  <c r="AZ98" i="11"/>
  <c r="AY98" i="11"/>
  <c r="AX98" i="11"/>
  <c r="BC97" i="11"/>
  <c r="BB97" i="11"/>
  <c r="AZ97" i="11"/>
  <c r="AY97" i="11"/>
  <c r="AX97" i="11"/>
  <c r="BC96" i="11"/>
  <c r="BB96" i="11"/>
  <c r="AZ96" i="11"/>
  <c r="AY96" i="11"/>
  <c r="AX96" i="11"/>
  <c r="BC95" i="11"/>
  <c r="BB95" i="11"/>
  <c r="AZ95" i="11"/>
  <c r="AY95" i="11"/>
  <c r="AX95" i="11"/>
  <c r="BC94" i="11"/>
  <c r="BB94" i="11"/>
  <c r="AZ94" i="11"/>
  <c r="AY94" i="11"/>
  <c r="AX94" i="11"/>
  <c r="BC93" i="11"/>
  <c r="BB93" i="11"/>
  <c r="AZ93" i="11"/>
  <c r="AY93" i="11"/>
  <c r="AX93" i="11"/>
  <c r="BC92" i="11"/>
  <c r="BB92" i="11"/>
  <c r="AZ92" i="11"/>
  <c r="AY92" i="11"/>
  <c r="AX92" i="11"/>
  <c r="BC91" i="11"/>
  <c r="BB91" i="11"/>
  <c r="BB381" i="11" s="1"/>
  <c r="AZ91" i="11"/>
  <c r="AZ381" i="11" s="1"/>
  <c r="AY91" i="11"/>
  <c r="AX91" i="11"/>
  <c r="AX381" i="11" s="1"/>
  <c r="AR381" i="11"/>
  <c r="BC87" i="11"/>
  <c r="BB87" i="11"/>
  <c r="AZ87" i="11"/>
  <c r="AY87" i="11"/>
  <c r="AX87" i="11"/>
  <c r="BC86" i="11"/>
  <c r="BB86" i="11"/>
  <c r="AZ86" i="11"/>
  <c r="AY86" i="11"/>
  <c r="AX86" i="11"/>
  <c r="BC85" i="11"/>
  <c r="BB85" i="11"/>
  <c r="AZ85" i="11"/>
  <c r="AY85" i="11"/>
  <c r="AX85" i="11"/>
  <c r="BC84" i="11"/>
  <c r="BB84" i="11"/>
  <c r="AZ84" i="11"/>
  <c r="AY84" i="11"/>
  <c r="AX84" i="11"/>
  <c r="BC83" i="11"/>
  <c r="BB83" i="11"/>
  <c r="AZ83" i="11"/>
  <c r="AY83" i="11"/>
  <c r="AX83" i="11"/>
  <c r="BC82" i="11"/>
  <c r="BB82" i="11"/>
  <c r="AZ82" i="11"/>
  <c r="AY82" i="11"/>
  <c r="AX82" i="11"/>
  <c r="BC81" i="11"/>
  <c r="BB81" i="11"/>
  <c r="AZ81" i="11"/>
  <c r="AY81" i="11"/>
  <c r="AX81" i="11"/>
  <c r="AQ298" i="11"/>
  <c r="BC67" i="11"/>
  <c r="BB67" i="11"/>
  <c r="AZ67" i="11"/>
  <c r="AY67" i="11"/>
  <c r="AX67" i="11"/>
  <c r="BC59" i="11"/>
  <c r="BB59" i="11"/>
  <c r="AZ59" i="11"/>
  <c r="AY59" i="11"/>
  <c r="AX59" i="11"/>
  <c r="BC58" i="11"/>
  <c r="BB58" i="11"/>
  <c r="AZ58" i="11"/>
  <c r="AY58" i="11"/>
  <c r="AX58" i="11"/>
  <c r="BC54" i="11"/>
  <c r="BB54" i="11"/>
  <c r="AZ54" i="11"/>
  <c r="AY54" i="11"/>
  <c r="AX54" i="11"/>
  <c r="BC53" i="11"/>
  <c r="BB53" i="11"/>
  <c r="AZ53" i="11"/>
  <c r="AY53" i="11"/>
  <c r="AX53" i="11"/>
  <c r="BC52" i="11"/>
  <c r="BB52" i="11"/>
  <c r="AZ52" i="11"/>
  <c r="AY52" i="11"/>
  <c r="AX52" i="11"/>
  <c r="BC51" i="11"/>
  <c r="BC360" i="11" s="1"/>
  <c r="BB51" i="11"/>
  <c r="BB360" i="11" s="1"/>
  <c r="AZ51" i="11"/>
  <c r="AZ360" i="11" s="1"/>
  <c r="AY51" i="11"/>
  <c r="AY360" i="11" s="1"/>
  <c r="AX51" i="11"/>
  <c r="AX360" i="11" s="1"/>
  <c r="AU360" i="11"/>
  <c r="AS360" i="11"/>
  <c r="AQ360" i="11"/>
  <c r="BC50" i="11"/>
  <c r="BB50" i="11"/>
  <c r="AZ50" i="11"/>
  <c r="AY50" i="11"/>
  <c r="AX50" i="11"/>
  <c r="BC49" i="11"/>
  <c r="BB49" i="11"/>
  <c r="AZ49" i="11"/>
  <c r="AY49" i="11"/>
  <c r="AX49" i="11"/>
  <c r="BC46" i="11"/>
  <c r="BB46" i="11"/>
  <c r="AZ46" i="11"/>
  <c r="AY46" i="11"/>
  <c r="AX46" i="11"/>
  <c r="BC38" i="11"/>
  <c r="BB38" i="11"/>
  <c r="AZ38" i="11"/>
  <c r="AY38" i="11"/>
  <c r="AX38" i="11"/>
  <c r="BC37" i="11"/>
  <c r="BB37" i="11"/>
  <c r="AZ37" i="11"/>
  <c r="AY37" i="11"/>
  <c r="AX37" i="11"/>
  <c r="BC36" i="11"/>
  <c r="BB36" i="11"/>
  <c r="AZ36" i="11"/>
  <c r="AY36" i="11"/>
  <c r="AX36" i="11"/>
  <c r="BC35" i="11"/>
  <c r="BB35" i="11"/>
  <c r="AZ35" i="11"/>
  <c r="AY35" i="11"/>
  <c r="AX35" i="11"/>
  <c r="BC34" i="11"/>
  <c r="BB34" i="11"/>
  <c r="AZ34" i="11"/>
  <c r="AY34" i="11"/>
  <c r="AX34" i="11"/>
  <c r="BC33" i="11"/>
  <c r="BB33" i="11"/>
  <c r="AZ33" i="11"/>
  <c r="AY33" i="11"/>
  <c r="AX33" i="11"/>
  <c r="BC29" i="11"/>
  <c r="BB29" i="11"/>
  <c r="AZ29" i="11"/>
  <c r="AY29" i="11"/>
  <c r="AX29" i="11"/>
  <c r="BC28" i="11"/>
  <c r="BB28" i="11"/>
  <c r="AZ28" i="11"/>
  <c r="AY28" i="11"/>
  <c r="AX28" i="11"/>
  <c r="BC27" i="11"/>
  <c r="BB27" i="11"/>
  <c r="AZ27" i="11"/>
  <c r="AY27" i="11"/>
  <c r="AX27" i="11"/>
  <c r="BC26" i="11"/>
  <c r="BB26" i="11"/>
  <c r="AZ26" i="11"/>
  <c r="AY26" i="11"/>
  <c r="AX26" i="11"/>
  <c r="BC22" i="11"/>
  <c r="BB22" i="11"/>
  <c r="AZ22" i="11"/>
  <c r="AY22" i="11"/>
  <c r="AX22" i="11"/>
  <c r="BC21" i="11"/>
  <c r="BB21" i="11"/>
  <c r="AZ21" i="11"/>
  <c r="AY21" i="11"/>
  <c r="AX21" i="11"/>
  <c r="BC20" i="11"/>
  <c r="BB20" i="11"/>
  <c r="AZ20" i="11"/>
  <c r="AY20" i="11"/>
  <c r="AX20" i="11"/>
  <c r="BC16" i="11"/>
  <c r="BB16" i="11"/>
  <c r="AZ16" i="11"/>
  <c r="AY16" i="11"/>
  <c r="AX16" i="11"/>
  <c r="BC15" i="11"/>
  <c r="BB15" i="11"/>
  <c r="AZ15" i="11"/>
  <c r="AY15" i="11"/>
  <c r="AX15" i="11"/>
  <c r="BC14" i="11"/>
  <c r="BB14" i="11"/>
  <c r="AZ14" i="11"/>
  <c r="AY14" i="11"/>
  <c r="AX14" i="11"/>
  <c r="BC13" i="11"/>
  <c r="BB13" i="11"/>
  <c r="AZ13" i="11"/>
  <c r="AY13" i="11"/>
  <c r="AX13" i="11"/>
  <c r="AI13" i="8"/>
  <c r="AI14" i="8"/>
  <c r="AI15" i="8"/>
  <c r="AI16" i="8"/>
  <c r="AI20" i="8"/>
  <c r="AI21" i="8"/>
  <c r="AI22" i="8"/>
  <c r="AI26" i="8"/>
  <c r="AI27" i="8"/>
  <c r="AI28" i="8"/>
  <c r="AI29" i="8"/>
  <c r="AI33" i="8"/>
  <c r="AI34" i="8"/>
  <c r="AI35" i="8"/>
  <c r="AI36" i="8"/>
  <c r="AI37" i="8"/>
  <c r="AI38" i="8"/>
  <c r="AI46" i="8"/>
  <c r="AI49" i="8"/>
  <c r="AI50" i="8"/>
  <c r="AI51" i="8"/>
  <c r="AI52" i="8"/>
  <c r="AI53" i="8"/>
  <c r="AI54" i="8"/>
  <c r="AI58" i="8"/>
  <c r="AI59" i="8"/>
  <c r="AI67" i="8"/>
  <c r="AI81" i="8"/>
  <c r="AI82" i="8"/>
  <c r="AI365" i="8" s="1"/>
  <c r="AI83" i="8"/>
  <c r="AI84" i="8"/>
  <c r="AI85" i="8"/>
  <c r="AI86" i="8"/>
  <c r="AI87" i="8"/>
  <c r="AI91" i="8"/>
  <c r="AI92" i="8"/>
  <c r="AI93" i="8"/>
  <c r="AI94" i="8"/>
  <c r="AI95" i="8"/>
  <c r="AI96" i="8"/>
  <c r="AI97" i="8"/>
  <c r="AI98" i="8"/>
  <c r="AI99" i="8"/>
  <c r="AI101" i="8"/>
  <c r="AI105" i="8"/>
  <c r="AI106" i="8"/>
  <c r="AI107" i="8"/>
  <c r="AI108" i="8"/>
  <c r="AI109" i="8"/>
  <c r="AI113" i="8"/>
  <c r="AI114" i="8"/>
  <c r="AI116" i="8"/>
  <c r="AI117" i="8"/>
  <c r="AI118" i="8"/>
  <c r="AI122" i="8"/>
  <c r="AI382" i="8" s="1"/>
  <c r="AI123" i="8"/>
  <c r="AI124" i="8"/>
  <c r="AI130" i="8"/>
  <c r="AI131" i="8"/>
  <c r="AI132" i="8"/>
  <c r="AI133" i="8"/>
  <c r="AI138" i="8"/>
  <c r="AI140" i="8"/>
  <c r="AI141" i="8"/>
  <c r="AI367" i="8" s="1"/>
  <c r="AI149" i="8"/>
  <c r="AI151" i="8"/>
  <c r="AI152" i="8"/>
  <c r="AI153" i="8"/>
  <c r="AI154" i="8"/>
  <c r="AI165" i="8"/>
  <c r="AI166" i="8"/>
  <c r="AI167" i="8"/>
  <c r="AI168" i="8"/>
  <c r="AI169" i="8"/>
  <c r="AI172" i="8"/>
  <c r="AI173" i="8"/>
  <c r="AI174" i="8"/>
  <c r="AI175" i="8"/>
  <c r="AI182" i="8"/>
  <c r="AI183" i="8"/>
  <c r="AI184" i="8"/>
  <c r="AI187" i="8"/>
  <c r="AI355" i="8" s="1"/>
  <c r="AI188" i="8"/>
  <c r="AI189" i="8"/>
  <c r="AI190" i="8"/>
  <c r="AI197" i="8"/>
  <c r="AI198" i="8"/>
  <c r="AI199" i="8"/>
  <c r="AI202" i="8"/>
  <c r="AI203" i="8"/>
  <c r="AI210" i="8"/>
  <c r="AI215" i="8"/>
  <c r="AI225" i="8"/>
  <c r="AI228" i="8"/>
  <c r="AI229" i="8"/>
  <c r="AI230" i="8"/>
  <c r="AI231" i="8"/>
  <c r="AI235" i="8"/>
  <c r="AI236" i="8"/>
  <c r="AI237" i="8"/>
  <c r="AI249" i="8"/>
  <c r="AI250" i="8"/>
  <c r="AI251" i="8"/>
  <c r="AI252" i="8"/>
  <c r="AI253" i="8"/>
  <c r="AI256" i="8"/>
  <c r="AI257" i="8"/>
  <c r="AI258" i="8"/>
  <c r="AI259" i="8"/>
  <c r="AI262" i="8"/>
  <c r="AI263" i="8"/>
  <c r="AI264" i="8"/>
  <c r="AI268" i="8"/>
  <c r="AI269" i="8"/>
  <c r="AI270" i="8"/>
  <c r="AI274" i="8"/>
  <c r="AI275" i="8"/>
  <c r="AI277" i="8"/>
  <c r="AI278" i="8"/>
  <c r="AI279" i="8"/>
  <c r="AI280" i="8"/>
  <c r="AI281" i="8"/>
  <c r="AI282" i="8"/>
  <c r="AI285" i="8"/>
  <c r="AI287" i="8"/>
  <c r="AI341" i="8"/>
  <c r="AH287" i="8"/>
  <c r="AH285" i="8"/>
  <c r="AH282" i="8"/>
  <c r="AH281" i="8"/>
  <c r="AH341" i="8" s="1"/>
  <c r="AH280" i="8"/>
  <c r="AH279" i="8"/>
  <c r="AH278" i="8"/>
  <c r="AH277" i="8"/>
  <c r="AH275" i="8"/>
  <c r="AH274" i="8"/>
  <c r="AH270" i="8"/>
  <c r="AH269" i="8"/>
  <c r="AH268" i="8"/>
  <c r="AH264" i="8"/>
  <c r="AH263" i="8"/>
  <c r="AH262" i="8"/>
  <c r="AH259" i="8"/>
  <c r="AH258" i="8"/>
  <c r="AH257" i="8"/>
  <c r="AH256" i="8"/>
  <c r="AH253" i="8"/>
  <c r="AH252" i="8"/>
  <c r="AH251" i="8"/>
  <c r="AH250" i="8"/>
  <c r="AH249" i="8"/>
  <c r="AH237" i="8"/>
  <c r="AH236" i="8"/>
  <c r="AH235" i="8"/>
  <c r="AH231" i="8"/>
  <c r="AH230" i="8"/>
  <c r="AH229" i="8"/>
  <c r="AH228" i="8"/>
  <c r="AH225" i="8"/>
  <c r="AH215" i="8"/>
  <c r="AH210" i="8"/>
  <c r="AH203" i="8"/>
  <c r="AH202" i="8"/>
  <c r="AH199" i="8"/>
  <c r="AH198" i="8"/>
  <c r="AH197" i="8"/>
  <c r="AH190" i="8"/>
  <c r="AH189" i="8"/>
  <c r="AH188" i="8"/>
  <c r="AH187" i="8"/>
  <c r="AH184" i="8"/>
  <c r="AH183" i="8"/>
  <c r="AH182" i="8"/>
  <c r="AH175" i="8"/>
  <c r="AH174" i="8"/>
  <c r="AH173" i="8"/>
  <c r="AH172" i="8"/>
  <c r="AH169" i="8"/>
  <c r="AH168" i="8"/>
  <c r="AH167" i="8"/>
  <c r="AH166" i="8"/>
  <c r="AH165" i="8"/>
  <c r="AH154" i="8"/>
  <c r="AH153" i="8"/>
  <c r="AH152" i="8"/>
  <c r="AH151" i="8"/>
  <c r="AH149" i="8"/>
  <c r="AH141" i="8"/>
  <c r="AH367" i="8" s="1"/>
  <c r="AH140" i="8"/>
  <c r="AH138" i="8"/>
  <c r="AH133" i="8"/>
  <c r="AH132" i="8"/>
  <c r="AH131" i="8"/>
  <c r="AH130" i="8"/>
  <c r="AH124" i="8"/>
  <c r="AH123" i="8"/>
  <c r="AH122" i="8"/>
  <c r="AH382" i="8" s="1"/>
  <c r="AH118" i="8"/>
  <c r="AH117" i="8"/>
  <c r="AH116" i="8"/>
  <c r="AH114" i="8"/>
  <c r="AH113" i="8"/>
  <c r="AH109" i="8"/>
  <c r="AH108" i="8"/>
  <c r="AH107" i="8"/>
  <c r="AH106" i="8"/>
  <c r="AH105" i="8"/>
  <c r="AH99" i="8"/>
  <c r="AH98" i="8"/>
  <c r="AH97" i="8"/>
  <c r="AH96" i="8"/>
  <c r="AH95" i="8"/>
  <c r="AH94" i="8"/>
  <c r="AH93" i="8"/>
  <c r="AH92" i="8"/>
  <c r="AH91" i="8"/>
  <c r="AH87" i="8"/>
  <c r="AH86" i="8"/>
  <c r="AH85" i="8"/>
  <c r="AH84" i="8"/>
  <c r="AH83" i="8"/>
  <c r="AH82" i="8"/>
  <c r="AH81" i="8"/>
  <c r="AH365" i="8" s="1"/>
  <c r="AH67" i="8"/>
  <c r="AH59" i="8"/>
  <c r="AH58" i="8"/>
  <c r="AH54" i="8"/>
  <c r="AH53" i="8"/>
  <c r="AH52" i="8"/>
  <c r="AI360" i="8"/>
  <c r="AH51" i="8"/>
  <c r="AH360" i="8" s="1"/>
  <c r="AH50" i="8"/>
  <c r="AH49" i="8"/>
  <c r="AH46" i="8"/>
  <c r="AH38" i="8"/>
  <c r="AH37" i="8"/>
  <c r="AH36" i="8"/>
  <c r="AH35" i="8"/>
  <c r="AH34" i="8"/>
  <c r="AH33" i="8"/>
  <c r="AH29" i="8"/>
  <c r="AH28" i="8"/>
  <c r="AH27" i="8"/>
  <c r="AH26" i="8"/>
  <c r="AH22" i="8"/>
  <c r="AH21" i="8"/>
  <c r="AH20" i="8"/>
  <c r="AH16" i="8"/>
  <c r="AH15" i="8"/>
  <c r="AH14" i="8"/>
  <c r="AH13" i="8"/>
  <c r="AI287" i="9"/>
  <c r="AH287" i="9"/>
  <c r="AI285" i="9"/>
  <c r="AH285" i="9"/>
  <c r="AI282" i="9"/>
  <c r="AH282" i="9"/>
  <c r="AI281" i="9"/>
  <c r="AI341" i="9"/>
  <c r="AH281" i="9"/>
  <c r="AI280" i="9"/>
  <c r="AH280" i="9"/>
  <c r="AH341" i="9" s="1"/>
  <c r="AI279" i="9"/>
  <c r="AH279" i="9"/>
  <c r="AI278" i="9"/>
  <c r="AH278" i="9"/>
  <c r="AI277" i="9"/>
  <c r="AH277" i="9"/>
  <c r="AI275" i="9"/>
  <c r="AH275" i="9"/>
  <c r="AI274" i="9"/>
  <c r="AH274" i="9"/>
  <c r="AI270" i="9"/>
  <c r="AH270" i="9"/>
  <c r="AI269" i="9"/>
  <c r="AH269" i="9"/>
  <c r="AI268" i="9"/>
  <c r="AH268" i="9"/>
  <c r="AI264" i="9"/>
  <c r="AH264" i="9"/>
  <c r="AI263" i="9"/>
  <c r="AH263" i="9"/>
  <c r="AI262" i="9"/>
  <c r="AH262" i="9"/>
  <c r="AI259" i="9"/>
  <c r="AH259" i="9"/>
  <c r="AI258" i="9"/>
  <c r="AH258" i="9"/>
  <c r="AI257" i="9"/>
  <c r="AH257" i="9"/>
  <c r="AI256" i="9"/>
  <c r="AH256" i="9"/>
  <c r="AI253" i="9"/>
  <c r="AH253" i="9"/>
  <c r="AI252" i="9"/>
  <c r="AH252" i="9"/>
  <c r="AI251" i="9"/>
  <c r="AH251" i="9"/>
  <c r="AI250" i="9"/>
  <c r="AH250" i="9"/>
  <c r="AI249" i="9"/>
  <c r="AH249" i="9"/>
  <c r="AI237" i="9"/>
  <c r="AH237" i="9"/>
  <c r="AI236" i="9"/>
  <c r="AH236" i="9"/>
  <c r="AI235" i="9"/>
  <c r="AH235" i="9"/>
  <c r="AI231" i="9"/>
  <c r="AH231" i="9"/>
  <c r="AI230" i="9"/>
  <c r="AH230" i="9"/>
  <c r="AI229" i="9"/>
  <c r="AH229" i="9"/>
  <c r="AI228" i="9"/>
  <c r="AH228" i="9"/>
  <c r="AI225" i="9"/>
  <c r="AH225" i="9"/>
  <c r="AI215" i="9"/>
  <c r="AH215" i="9"/>
  <c r="AI210" i="9"/>
  <c r="AH210" i="9"/>
  <c r="AI203" i="9"/>
  <c r="AH203" i="9"/>
  <c r="AI202" i="9"/>
  <c r="AH202" i="9"/>
  <c r="AI199" i="9"/>
  <c r="AH199" i="9"/>
  <c r="AI198" i="9"/>
  <c r="AH198" i="9"/>
  <c r="AI197" i="9"/>
  <c r="AH197" i="9"/>
  <c r="AI190" i="9"/>
  <c r="AH190" i="9"/>
  <c r="AI189" i="9"/>
  <c r="AH189" i="9"/>
  <c r="AI188" i="9"/>
  <c r="AH188" i="9"/>
  <c r="AI187" i="9"/>
  <c r="AH187" i="9"/>
  <c r="AI184" i="9"/>
  <c r="AH184" i="9"/>
  <c r="AI183" i="9"/>
  <c r="AH183" i="9"/>
  <c r="AI182" i="9"/>
  <c r="AH182" i="9"/>
  <c r="AI175" i="9"/>
  <c r="AH175" i="9"/>
  <c r="AI174" i="9"/>
  <c r="AH174" i="9"/>
  <c r="AI173" i="9"/>
  <c r="AH173" i="9"/>
  <c r="AI172" i="9"/>
  <c r="AH172" i="9"/>
  <c r="AI169" i="9"/>
  <c r="AH169" i="9"/>
  <c r="AI168" i="9"/>
  <c r="AH168" i="9"/>
  <c r="AI167" i="9"/>
  <c r="AH167" i="9"/>
  <c r="AI166" i="9"/>
  <c r="AH166" i="9"/>
  <c r="AI165" i="9"/>
  <c r="AH165" i="9"/>
  <c r="AI155" i="9"/>
  <c r="AH155" i="9"/>
  <c r="AI154" i="9"/>
  <c r="AH154" i="9"/>
  <c r="AI153" i="9"/>
  <c r="AH153" i="9"/>
  <c r="AI152" i="9"/>
  <c r="AH152" i="9"/>
  <c r="AI151" i="9"/>
  <c r="AH151" i="9"/>
  <c r="AI150" i="9"/>
  <c r="AH150" i="9"/>
  <c r="AI149" i="9"/>
  <c r="AH149" i="9"/>
  <c r="AI141" i="9"/>
  <c r="AI367" i="9"/>
  <c r="AH141" i="9"/>
  <c r="AH367" i="9"/>
  <c r="AI140" i="9"/>
  <c r="AH140" i="9"/>
  <c r="AI139" i="9"/>
  <c r="AH139" i="9"/>
  <c r="AI138" i="9"/>
  <c r="AH138" i="9"/>
  <c r="AI133" i="9"/>
  <c r="AH133" i="9"/>
  <c r="AI132" i="9"/>
  <c r="AH132" i="9"/>
  <c r="AI131" i="9"/>
  <c r="AH131" i="9"/>
  <c r="AI130" i="9"/>
  <c r="AH130" i="9"/>
  <c r="AI124" i="9"/>
  <c r="AH124" i="9"/>
  <c r="AI123" i="9"/>
  <c r="AH123" i="9"/>
  <c r="AI122" i="9"/>
  <c r="AI382" i="9" s="1"/>
  <c r="AH122" i="9"/>
  <c r="AH382" i="9" s="1"/>
  <c r="AI118" i="9"/>
  <c r="AH118" i="9"/>
  <c r="AI117" i="9"/>
  <c r="AH117" i="9"/>
  <c r="AI116" i="9"/>
  <c r="AH116" i="9"/>
  <c r="AI114" i="9"/>
  <c r="AH114" i="9"/>
  <c r="AI113" i="9"/>
  <c r="AH113" i="9"/>
  <c r="AI109" i="9"/>
  <c r="AH109" i="9"/>
  <c r="AI108" i="9"/>
  <c r="AH108" i="9"/>
  <c r="AI107" i="9"/>
  <c r="AH107" i="9"/>
  <c r="AI106" i="9"/>
  <c r="AH106" i="9"/>
  <c r="AI105" i="9"/>
  <c r="AH105" i="9"/>
  <c r="AI99" i="9"/>
  <c r="AH99" i="9"/>
  <c r="AI98" i="9"/>
  <c r="AH98" i="9"/>
  <c r="AI97" i="9"/>
  <c r="AH97" i="9"/>
  <c r="AI96" i="9"/>
  <c r="AH96" i="9"/>
  <c r="AI95" i="9"/>
  <c r="AH95" i="9"/>
  <c r="AI94" i="9"/>
  <c r="AH94" i="9"/>
  <c r="AI93" i="9"/>
  <c r="AH93" i="9"/>
  <c r="AI92" i="9"/>
  <c r="AH92" i="9"/>
  <c r="AI91" i="9"/>
  <c r="AI381" i="9" s="1"/>
  <c r="AH91" i="9"/>
  <c r="AH381" i="9" s="1"/>
  <c r="AI87" i="9"/>
  <c r="AH87" i="9"/>
  <c r="AI86" i="9"/>
  <c r="AH86" i="9"/>
  <c r="AI85" i="9"/>
  <c r="AH85" i="9"/>
  <c r="AI84" i="9"/>
  <c r="AH84" i="9"/>
  <c r="AI83" i="9"/>
  <c r="AH83" i="9"/>
  <c r="AI82" i="9"/>
  <c r="AH82" i="9"/>
  <c r="AI81" i="9"/>
  <c r="AI365" i="9"/>
  <c r="AH81" i="9"/>
  <c r="AH365" i="9"/>
  <c r="AI67" i="9"/>
  <c r="AH67" i="9"/>
  <c r="AI59" i="9"/>
  <c r="AH59" i="9"/>
  <c r="AI58" i="9"/>
  <c r="AI355" i="9" s="1"/>
  <c r="AH58" i="9"/>
  <c r="AI54" i="9"/>
  <c r="AH54" i="9"/>
  <c r="AI53" i="9"/>
  <c r="AH53" i="9"/>
  <c r="AI52" i="9"/>
  <c r="AH52" i="9"/>
  <c r="AI51" i="9"/>
  <c r="AI360" i="9" s="1"/>
  <c r="AH51" i="9"/>
  <c r="AH360" i="9" s="1"/>
  <c r="AI50" i="9"/>
  <c r="AH50" i="9"/>
  <c r="AI49" i="9"/>
  <c r="AH49" i="9"/>
  <c r="AI46" i="9"/>
  <c r="AH46" i="9"/>
  <c r="AI38" i="9"/>
  <c r="AH38" i="9"/>
  <c r="AI37" i="9"/>
  <c r="AH37" i="9"/>
  <c r="AI36" i="9"/>
  <c r="AH36" i="9"/>
  <c r="AI35" i="9"/>
  <c r="AH35" i="9"/>
  <c r="AI34" i="9"/>
  <c r="AH34" i="9"/>
  <c r="AI33" i="9"/>
  <c r="AH33" i="9"/>
  <c r="AI29" i="9"/>
  <c r="AH29" i="9"/>
  <c r="AI28" i="9"/>
  <c r="AH28" i="9"/>
  <c r="AI27" i="9"/>
  <c r="AH27" i="9"/>
  <c r="AI26" i="9"/>
  <c r="AH26" i="9"/>
  <c r="AI22" i="9"/>
  <c r="AH22" i="9"/>
  <c r="AI21" i="9"/>
  <c r="AH21" i="9"/>
  <c r="AI20" i="9"/>
  <c r="AH20" i="9"/>
  <c r="AI16" i="9"/>
  <c r="AH16" i="9"/>
  <c r="AI15" i="9"/>
  <c r="AH15" i="9"/>
  <c r="AI14" i="9"/>
  <c r="AH14" i="9"/>
  <c r="AI13" i="9"/>
  <c r="AH13" i="9"/>
  <c r="AI287" i="10"/>
  <c r="AH287" i="10"/>
  <c r="AI285" i="10"/>
  <c r="AH285" i="10"/>
  <c r="AI282" i="10"/>
  <c r="AH282" i="10"/>
  <c r="AI281" i="10"/>
  <c r="AI341" i="10" s="1"/>
  <c r="AH281" i="10"/>
  <c r="AH341" i="10" s="1"/>
  <c r="AI280" i="10"/>
  <c r="AH280" i="10"/>
  <c r="AI279" i="10"/>
  <c r="AH279" i="10"/>
  <c r="AI278" i="10"/>
  <c r="AH278" i="10"/>
  <c r="AI277" i="10"/>
  <c r="AH277" i="10"/>
  <c r="AI275" i="10"/>
  <c r="AH275" i="10"/>
  <c r="AI274" i="10"/>
  <c r="AH274" i="10"/>
  <c r="AI270" i="10"/>
  <c r="AH270" i="10"/>
  <c r="AI269" i="10"/>
  <c r="AH269" i="10"/>
  <c r="AI268" i="10"/>
  <c r="AH268" i="10"/>
  <c r="AI264" i="10"/>
  <c r="AH264" i="10"/>
  <c r="AI263" i="10"/>
  <c r="AH263" i="10"/>
  <c r="AI262" i="10"/>
  <c r="AH262" i="10"/>
  <c r="AI259" i="10"/>
  <c r="AH259" i="10"/>
  <c r="AI258" i="10"/>
  <c r="AH258" i="10"/>
  <c r="AI257" i="10"/>
  <c r="AH257" i="10"/>
  <c r="AI256" i="10"/>
  <c r="AH256" i="10"/>
  <c r="AI253" i="10"/>
  <c r="AH253" i="10"/>
  <c r="AI252" i="10"/>
  <c r="AH252" i="10"/>
  <c r="AI251" i="10"/>
  <c r="AH251" i="10"/>
  <c r="AI250" i="10"/>
  <c r="AH250" i="10"/>
  <c r="AI249" i="10"/>
  <c r="AH249" i="10"/>
  <c r="AI237" i="10"/>
  <c r="AH237" i="10"/>
  <c r="AI236" i="10"/>
  <c r="AH236" i="10"/>
  <c r="AI235" i="10"/>
  <c r="AH235" i="10"/>
  <c r="AI231" i="10"/>
  <c r="AH231" i="10"/>
  <c r="AI230" i="10"/>
  <c r="AH230" i="10"/>
  <c r="AI229" i="10"/>
  <c r="AH229" i="10"/>
  <c r="AI228" i="10"/>
  <c r="AH228" i="10"/>
  <c r="AI225" i="10"/>
  <c r="AH225" i="10"/>
  <c r="AI215" i="10"/>
  <c r="AH215" i="10"/>
  <c r="AI210" i="10"/>
  <c r="AH210" i="10"/>
  <c r="AI203" i="10"/>
  <c r="AH203" i="10"/>
  <c r="AI202" i="10"/>
  <c r="AH202" i="10"/>
  <c r="AI199" i="10"/>
  <c r="AH199" i="10"/>
  <c r="AI198" i="10"/>
  <c r="AH198" i="10"/>
  <c r="AI197" i="10"/>
  <c r="AH197" i="10"/>
  <c r="AI190" i="10"/>
  <c r="AH190" i="10"/>
  <c r="AI189" i="10"/>
  <c r="AH189" i="10"/>
  <c r="AI188" i="10"/>
  <c r="AH188" i="10"/>
  <c r="AI187" i="10"/>
  <c r="AI355" i="10" s="1"/>
  <c r="AH187" i="10"/>
  <c r="AH355" i="10" s="1"/>
  <c r="AI184" i="10"/>
  <c r="AH184" i="10"/>
  <c r="AI183" i="10"/>
  <c r="AH183" i="10"/>
  <c r="AI182" i="10"/>
  <c r="AH182" i="10"/>
  <c r="AI175" i="10"/>
  <c r="AH175" i="10"/>
  <c r="AI174" i="10"/>
  <c r="AH174" i="10"/>
  <c r="AI173" i="10"/>
  <c r="AH173" i="10"/>
  <c r="AI172" i="10"/>
  <c r="AH172" i="10"/>
  <c r="AI169" i="10"/>
  <c r="AH169" i="10"/>
  <c r="AI168" i="10"/>
  <c r="AH168" i="10"/>
  <c r="AI167" i="10"/>
  <c r="AH167" i="10"/>
  <c r="AI166" i="10"/>
  <c r="AH166" i="10"/>
  <c r="AI165" i="10"/>
  <c r="AH165" i="10"/>
  <c r="AI155" i="10"/>
  <c r="AH155" i="10"/>
  <c r="AI154" i="10"/>
  <c r="AH154" i="10"/>
  <c r="AI153" i="10"/>
  <c r="AH153" i="10"/>
  <c r="AI152" i="10"/>
  <c r="AH152" i="10"/>
  <c r="AI151" i="10"/>
  <c r="AH151" i="10"/>
  <c r="AI150" i="10"/>
  <c r="AH150" i="10"/>
  <c r="AI149" i="10"/>
  <c r="AH149" i="10"/>
  <c r="AI141" i="10"/>
  <c r="AI367" i="10" s="1"/>
  <c r="AH141" i="10"/>
  <c r="AH367" i="10" s="1"/>
  <c r="AI140" i="10"/>
  <c r="AH140" i="10"/>
  <c r="AI139" i="10"/>
  <c r="AH139" i="10"/>
  <c r="AI138" i="10"/>
  <c r="AH138" i="10"/>
  <c r="AI133" i="10"/>
  <c r="AH133" i="10"/>
  <c r="AI132" i="10"/>
  <c r="AH132" i="10"/>
  <c r="AI131" i="10"/>
  <c r="AH131" i="10"/>
  <c r="AI130" i="10"/>
  <c r="AH130" i="10"/>
  <c r="AI124" i="10"/>
  <c r="AH124" i="10"/>
  <c r="AI123" i="10"/>
  <c r="AH123" i="10"/>
  <c r="AI122" i="10"/>
  <c r="AI382" i="10" s="1"/>
  <c r="AH122" i="10"/>
  <c r="AH382" i="10" s="1"/>
  <c r="AI118" i="10"/>
  <c r="AH118" i="10"/>
  <c r="AI117" i="10"/>
  <c r="AH117" i="10"/>
  <c r="AI116" i="10"/>
  <c r="AH116" i="10"/>
  <c r="AI114" i="10"/>
  <c r="AH114" i="10"/>
  <c r="AI113" i="10"/>
  <c r="AH113" i="10"/>
  <c r="AI109" i="10"/>
  <c r="AH109" i="10"/>
  <c r="AI108" i="10"/>
  <c r="AH108" i="10"/>
  <c r="AI107" i="10"/>
  <c r="AH107" i="10"/>
  <c r="AI106" i="10"/>
  <c r="AH106" i="10"/>
  <c r="AI105" i="10"/>
  <c r="AH105" i="10"/>
  <c r="AI99" i="10"/>
  <c r="AH99" i="10"/>
  <c r="AI98" i="10"/>
  <c r="AH98" i="10"/>
  <c r="AI97" i="10"/>
  <c r="AH97" i="10"/>
  <c r="AI96" i="10"/>
  <c r="AH96" i="10"/>
  <c r="AI95" i="10"/>
  <c r="AH95" i="10"/>
  <c r="AI94" i="10"/>
  <c r="AH94" i="10"/>
  <c r="AI93" i="10"/>
  <c r="AH93" i="10"/>
  <c r="AI92" i="10"/>
  <c r="AH92" i="10"/>
  <c r="AI91" i="10"/>
  <c r="AI381" i="10" s="1"/>
  <c r="AH91" i="10"/>
  <c r="AH381" i="10" s="1"/>
  <c r="AI87" i="10"/>
  <c r="AH87" i="10"/>
  <c r="AI86" i="10"/>
  <c r="AH86" i="10"/>
  <c r="AI85" i="10"/>
  <c r="AH85" i="10"/>
  <c r="AI84" i="10"/>
  <c r="AH84" i="10"/>
  <c r="AI83" i="10"/>
  <c r="AH83" i="10"/>
  <c r="AI82" i="10"/>
  <c r="AH82" i="10"/>
  <c r="AI81" i="10"/>
  <c r="AI365" i="10" s="1"/>
  <c r="AH81" i="10"/>
  <c r="AH365" i="10" s="1"/>
  <c r="AI67" i="10"/>
  <c r="AH67" i="10"/>
  <c r="AI59" i="10"/>
  <c r="AH59" i="10"/>
  <c r="AI58" i="10"/>
  <c r="AH58" i="10"/>
  <c r="AI54" i="10"/>
  <c r="AH54" i="10"/>
  <c r="AI53" i="10"/>
  <c r="AH53" i="10"/>
  <c r="AI52" i="10"/>
  <c r="AH52" i="10"/>
  <c r="AI51" i="10"/>
  <c r="AI360" i="10"/>
  <c r="AH51" i="10"/>
  <c r="AH360" i="10"/>
  <c r="AI50" i="10"/>
  <c r="AH50" i="10"/>
  <c r="AI49" i="10"/>
  <c r="AH49" i="10"/>
  <c r="AI46" i="10"/>
  <c r="AH46" i="10"/>
  <c r="AI38" i="10"/>
  <c r="AH38" i="10"/>
  <c r="AI37" i="10"/>
  <c r="AH37" i="10"/>
  <c r="AI36" i="10"/>
  <c r="AH36" i="10"/>
  <c r="AI35" i="10"/>
  <c r="AH35" i="10"/>
  <c r="AI34" i="10"/>
  <c r="AH34" i="10"/>
  <c r="AI33" i="10"/>
  <c r="AH33" i="10"/>
  <c r="AI29" i="10"/>
  <c r="AH29" i="10"/>
  <c r="AI28" i="10"/>
  <c r="AH28" i="10"/>
  <c r="AI27" i="10"/>
  <c r="AH27" i="10"/>
  <c r="AI26" i="10"/>
  <c r="AH26" i="10"/>
  <c r="AI22" i="10"/>
  <c r="AH22" i="10"/>
  <c r="AI21" i="10"/>
  <c r="AH21" i="10"/>
  <c r="AI20" i="10"/>
  <c r="AH20" i="10"/>
  <c r="AI16" i="10"/>
  <c r="AH16" i="10"/>
  <c r="AI15" i="10"/>
  <c r="AH15" i="10"/>
  <c r="AI14" i="10"/>
  <c r="AH14" i="10"/>
  <c r="AI13" i="10"/>
  <c r="AH13" i="10"/>
  <c r="AI287" i="11"/>
  <c r="AT287" i="11" s="1"/>
  <c r="AT360" i="11" s="1"/>
  <c r="AH287" i="11"/>
  <c r="AI285" i="11"/>
  <c r="AT285" i="11" s="1"/>
  <c r="AH285" i="11"/>
  <c r="AI282" i="11"/>
  <c r="AH282" i="11"/>
  <c r="AI281" i="11"/>
  <c r="AI341" i="11"/>
  <c r="AH281" i="11"/>
  <c r="AI280" i="11"/>
  <c r="AH280" i="11"/>
  <c r="AH341" i="11" s="1"/>
  <c r="AI279" i="11"/>
  <c r="AH279" i="11"/>
  <c r="AI278" i="11"/>
  <c r="AH278" i="11"/>
  <c r="AI277" i="11"/>
  <c r="AH277" i="11"/>
  <c r="AI275" i="11"/>
  <c r="AH275" i="11"/>
  <c r="AI274" i="11"/>
  <c r="AH274" i="11"/>
  <c r="AI270" i="11"/>
  <c r="AT270" i="11" s="1"/>
  <c r="AH270" i="11"/>
  <c r="AI269" i="11"/>
  <c r="AT269" i="11" s="1"/>
  <c r="AH269" i="11"/>
  <c r="AI268" i="11"/>
  <c r="AT268" i="11" s="1"/>
  <c r="AH268" i="11"/>
  <c r="AI264" i="11"/>
  <c r="AH264" i="11"/>
  <c r="AI263" i="11"/>
  <c r="AH263" i="11"/>
  <c r="AI262" i="11"/>
  <c r="AH262" i="11"/>
  <c r="AI259" i="11"/>
  <c r="AH259" i="11"/>
  <c r="AI258" i="11"/>
  <c r="AH258" i="11"/>
  <c r="AI257" i="11"/>
  <c r="AH257" i="11"/>
  <c r="AI256" i="11"/>
  <c r="AH256" i="11"/>
  <c r="AI253" i="11"/>
  <c r="AH253" i="11"/>
  <c r="AI252" i="11"/>
  <c r="AH252" i="11"/>
  <c r="AI251" i="11"/>
  <c r="AH251" i="11"/>
  <c r="AI250" i="11"/>
  <c r="AH250" i="11"/>
  <c r="AI249" i="11"/>
  <c r="AH249" i="11"/>
  <c r="AI237" i="11"/>
  <c r="AT237" i="11" s="1"/>
  <c r="AH237" i="11"/>
  <c r="AI236" i="11"/>
  <c r="AT236" i="11" s="1"/>
  <c r="AH236" i="11"/>
  <c r="AI235" i="11"/>
  <c r="AT235" i="11" s="1"/>
  <c r="AH235" i="11"/>
  <c r="AI231" i="11"/>
  <c r="AT231" i="11" s="1"/>
  <c r="AH231" i="11"/>
  <c r="AI230" i="11"/>
  <c r="AT230" i="11" s="1"/>
  <c r="AH230" i="11"/>
  <c r="AI229" i="11"/>
  <c r="AT229" i="11" s="1"/>
  <c r="AH229" i="11"/>
  <c r="AI228" i="11"/>
  <c r="AT228" i="11" s="1"/>
  <c r="AH228" i="11"/>
  <c r="AI225" i="11"/>
  <c r="AT225" i="11" s="1"/>
  <c r="AH225" i="11"/>
  <c r="AI215" i="11"/>
  <c r="AH215" i="11"/>
  <c r="AI210" i="11"/>
  <c r="AT210" i="11" s="1"/>
  <c r="AH210" i="11"/>
  <c r="AI203" i="11"/>
  <c r="AT203" i="11" s="1"/>
  <c r="AH203" i="11"/>
  <c r="AI202" i="11"/>
  <c r="AH202" i="11"/>
  <c r="AI199" i="11"/>
  <c r="AH199" i="11"/>
  <c r="AI198" i="11"/>
  <c r="AH198" i="11"/>
  <c r="AI197" i="11"/>
  <c r="AH197" i="11"/>
  <c r="AI190" i="11"/>
  <c r="AH190" i="11"/>
  <c r="AI189" i="11"/>
  <c r="AH189" i="11"/>
  <c r="AI188" i="11"/>
  <c r="AH188" i="11"/>
  <c r="AI187" i="11"/>
  <c r="AH187" i="11"/>
  <c r="AH355" i="11" s="1"/>
  <c r="AI184" i="11"/>
  <c r="AH184" i="11"/>
  <c r="AI183" i="11"/>
  <c r="AH183" i="11"/>
  <c r="AI182" i="11"/>
  <c r="AH182" i="11"/>
  <c r="AI175" i="11"/>
  <c r="AH175" i="11"/>
  <c r="AI174" i="11"/>
  <c r="AH174" i="11"/>
  <c r="AI173" i="11"/>
  <c r="AH173" i="11"/>
  <c r="AI172" i="11"/>
  <c r="AH172" i="11"/>
  <c r="AI169" i="11"/>
  <c r="AH169" i="11"/>
  <c r="AI168" i="11"/>
  <c r="AT168" i="11" s="1"/>
  <c r="AH168" i="11"/>
  <c r="AI167" i="11"/>
  <c r="AT167" i="11" s="1"/>
  <c r="AH167" i="11"/>
  <c r="AI166" i="11"/>
  <c r="AT166" i="11" s="1"/>
  <c r="AH166" i="11"/>
  <c r="AI165" i="11"/>
  <c r="AT165" i="11" s="1"/>
  <c r="AH165" i="11"/>
  <c r="AI155" i="11"/>
  <c r="AH155" i="11"/>
  <c r="AI154" i="11"/>
  <c r="AH154" i="11"/>
  <c r="AI153" i="11"/>
  <c r="AH153" i="11"/>
  <c r="AI152" i="11"/>
  <c r="AH152" i="11"/>
  <c r="AI151" i="11"/>
  <c r="AH151" i="11"/>
  <c r="AI150" i="11"/>
  <c r="AH150" i="11"/>
  <c r="AI149" i="11"/>
  <c r="AH149" i="11"/>
  <c r="AI141" i="11"/>
  <c r="AI367" i="11" s="1"/>
  <c r="AH141" i="11"/>
  <c r="AH367" i="11" s="1"/>
  <c r="AI140" i="11"/>
  <c r="AH140" i="11"/>
  <c r="AI139" i="11"/>
  <c r="AH139" i="11"/>
  <c r="AI138" i="11"/>
  <c r="AT138" i="11" s="1"/>
  <c r="AH138" i="11"/>
  <c r="AI133" i="11"/>
  <c r="AH133" i="11"/>
  <c r="AI132" i="11"/>
  <c r="AH132" i="11"/>
  <c r="AI131" i="11"/>
  <c r="AH131" i="11"/>
  <c r="AI130" i="11"/>
  <c r="AH130" i="11"/>
  <c r="AI124" i="11"/>
  <c r="AH124" i="11"/>
  <c r="AI123" i="11"/>
  <c r="AH123" i="11"/>
  <c r="AI122" i="11"/>
  <c r="AI382" i="11" s="1"/>
  <c r="AH122" i="11"/>
  <c r="AH382" i="11" s="1"/>
  <c r="AI118" i="11"/>
  <c r="AH118" i="11"/>
  <c r="AI117" i="11"/>
  <c r="AH117" i="11"/>
  <c r="AI116" i="11"/>
  <c r="AH116" i="11"/>
  <c r="AI114" i="11"/>
  <c r="AT114" i="11" s="1"/>
  <c r="AH114" i="11"/>
  <c r="AS114" i="11" s="1"/>
  <c r="AI113" i="11"/>
  <c r="AT113" i="11" s="1"/>
  <c r="AH113" i="11"/>
  <c r="AS113" i="11" s="1"/>
  <c r="AS365" i="11" s="1"/>
  <c r="AI109" i="11"/>
  <c r="AH109" i="11"/>
  <c r="AI108" i="11"/>
  <c r="AH108" i="11"/>
  <c r="AI107" i="11"/>
  <c r="AH107" i="11"/>
  <c r="AI106" i="11"/>
  <c r="AH106" i="11"/>
  <c r="AI105" i="11"/>
  <c r="AH105" i="11"/>
  <c r="AI99" i="11"/>
  <c r="AH99" i="11"/>
  <c r="AI98" i="11"/>
  <c r="AH98" i="11"/>
  <c r="AI97" i="11"/>
  <c r="AH97" i="11"/>
  <c r="AI96" i="11"/>
  <c r="AH96" i="11"/>
  <c r="AI95" i="11"/>
  <c r="AH95" i="11"/>
  <c r="AI94" i="11"/>
  <c r="AH94" i="11"/>
  <c r="AI93" i="11"/>
  <c r="AH93" i="11"/>
  <c r="AI92" i="11"/>
  <c r="AH92" i="11"/>
  <c r="AI91" i="11"/>
  <c r="AI381" i="11" s="1"/>
  <c r="AH91" i="11"/>
  <c r="AH381" i="11" s="1"/>
  <c r="AI87" i="11"/>
  <c r="AH87" i="11"/>
  <c r="AI86" i="11"/>
  <c r="AH86" i="11"/>
  <c r="AI85" i="11"/>
  <c r="AH85" i="11"/>
  <c r="AI84" i="11"/>
  <c r="AH84" i="11"/>
  <c r="AI83" i="11"/>
  <c r="AH83" i="11"/>
  <c r="AI82" i="11"/>
  <c r="AH82" i="11"/>
  <c r="AI81" i="11"/>
  <c r="AI365" i="11" s="1"/>
  <c r="AH81" i="11"/>
  <c r="AH365" i="11" s="1"/>
  <c r="AI67" i="11"/>
  <c r="AH67" i="11"/>
  <c r="AI59" i="11"/>
  <c r="AH59" i="11"/>
  <c r="AI58" i="11"/>
  <c r="AH58" i="11"/>
  <c r="AI54" i="11"/>
  <c r="AH54" i="11"/>
  <c r="AI53" i="11"/>
  <c r="AH53" i="11"/>
  <c r="AI52" i="11"/>
  <c r="AH52" i="11"/>
  <c r="AI51" i="11"/>
  <c r="AI360" i="11" s="1"/>
  <c r="AH51" i="11"/>
  <c r="AH360" i="11" s="1"/>
  <c r="AI50" i="11"/>
  <c r="AH50" i="11"/>
  <c r="AI49" i="11"/>
  <c r="AH49" i="11"/>
  <c r="AH46" i="11"/>
  <c r="AI38" i="11"/>
  <c r="AT38" i="11" s="1"/>
  <c r="AH38" i="11"/>
  <c r="AI37" i="11"/>
  <c r="AT37" i="11" s="1"/>
  <c r="AH37" i="11"/>
  <c r="AI36" i="11"/>
  <c r="AT36" i="11" s="1"/>
  <c r="AH36" i="11"/>
  <c r="AI35" i="11"/>
  <c r="AT35" i="11" s="1"/>
  <c r="AH35" i="11"/>
  <c r="AI34" i="11"/>
  <c r="AT34" i="11" s="1"/>
  <c r="AH34" i="11"/>
  <c r="AI33" i="11"/>
  <c r="AT33" i="11" s="1"/>
  <c r="AH33" i="11"/>
  <c r="AI29" i="11"/>
  <c r="AH29" i="11"/>
  <c r="AI28" i="11"/>
  <c r="AH28" i="11"/>
  <c r="AI27" i="11"/>
  <c r="AH27" i="11"/>
  <c r="AI26" i="11"/>
  <c r="AH26" i="11"/>
  <c r="AI22" i="11"/>
  <c r="AH22" i="11"/>
  <c r="AI21" i="11"/>
  <c r="AH21" i="11"/>
  <c r="AI20" i="11"/>
  <c r="AH20" i="11"/>
  <c r="AI16" i="11"/>
  <c r="AT16" i="11" s="1"/>
  <c r="AH16" i="11"/>
  <c r="AI15" i="11"/>
  <c r="AT15" i="11" s="1"/>
  <c r="AH15" i="11"/>
  <c r="AI14" i="11"/>
  <c r="AT14" i="11" s="1"/>
  <c r="AH14" i="11"/>
  <c r="AI13" i="11"/>
  <c r="AT13" i="11" s="1"/>
  <c r="AH13" i="11"/>
  <c r="AT298" i="2"/>
  <c r="AT365" i="2"/>
  <c r="AY365" i="2"/>
  <c r="AY298" i="2"/>
  <c r="BC365" i="2"/>
  <c r="BC298" i="2"/>
  <c r="AV367" i="2"/>
  <c r="BA367" i="2"/>
  <c r="AR355" i="2"/>
  <c r="BA355" i="2"/>
  <c r="AR342" i="2"/>
  <c r="AV341" i="2"/>
  <c r="BA342" i="2"/>
  <c r="AV298" i="2"/>
  <c r="AR341" i="2"/>
  <c r="AQ365" i="2"/>
  <c r="AU365" i="2"/>
  <c r="AU298" i="2"/>
  <c r="AZ365" i="2"/>
  <c r="AX367" i="2"/>
  <c r="BB367" i="2"/>
  <c r="AZ298" i="2"/>
  <c r="AV365" i="2"/>
  <c r="AR365" i="2"/>
  <c r="AR298" i="2"/>
  <c r="BA365" i="2"/>
  <c r="BA298" i="2"/>
  <c r="AT367" i="2"/>
  <c r="AY367" i="2"/>
  <c r="AT355" i="2"/>
  <c r="AY355" i="2"/>
  <c r="BC355" i="2"/>
  <c r="AT342" i="2"/>
  <c r="AT341" i="2"/>
  <c r="AY342" i="2"/>
  <c r="AY341" i="2"/>
  <c r="BC342" i="2"/>
  <c r="BC341" i="2"/>
  <c r="AQ298" i="2"/>
  <c r="AV342" i="2"/>
  <c r="AS365" i="2"/>
  <c r="AX365" i="2"/>
  <c r="AX298" i="2"/>
  <c r="BB365" i="2"/>
  <c r="AQ367" i="2"/>
  <c r="AU367" i="2"/>
  <c r="AZ367" i="2"/>
  <c r="AQ355" i="2"/>
  <c r="AU355" i="2"/>
  <c r="AZ355" i="2"/>
  <c r="AQ342" i="2"/>
  <c r="AQ341" i="2"/>
  <c r="AU341" i="2"/>
  <c r="AU342" i="2"/>
  <c r="AZ342" i="2"/>
  <c r="AZ341" i="2"/>
  <c r="AS298" i="2"/>
  <c r="AS367" i="2"/>
  <c r="AS342" i="2"/>
  <c r="AS341" i="2"/>
  <c r="AX342" i="2"/>
  <c r="AX341" i="2"/>
  <c r="BB342" i="2"/>
  <c r="BB341" i="2"/>
  <c r="AT298" i="3"/>
  <c r="AT365" i="3"/>
  <c r="AY365" i="3"/>
  <c r="AY298" i="3"/>
  <c r="BC365" i="3"/>
  <c r="BC298" i="3"/>
  <c r="AY297" i="3"/>
  <c r="BC297" i="3"/>
  <c r="AR367" i="3"/>
  <c r="BA367" i="3"/>
  <c r="AR355" i="3"/>
  <c r="AV355" i="3"/>
  <c r="AR342" i="3"/>
  <c r="AR341" i="3"/>
  <c r="AV341" i="3"/>
  <c r="AV342" i="3"/>
  <c r="BA342" i="3"/>
  <c r="BA341" i="3"/>
  <c r="BA298" i="3"/>
  <c r="AX367" i="3"/>
  <c r="AQ365" i="3"/>
  <c r="AQ298" i="3"/>
  <c r="AZ365" i="3"/>
  <c r="AZ298" i="3"/>
  <c r="AS367" i="3"/>
  <c r="BB367" i="3"/>
  <c r="AS342" i="3"/>
  <c r="AS341" i="3"/>
  <c r="AX342" i="3"/>
  <c r="AX341" i="3"/>
  <c r="BB342" i="3"/>
  <c r="BB341" i="3"/>
  <c r="BA355" i="3"/>
  <c r="AR365" i="3"/>
  <c r="AR298" i="3"/>
  <c r="AV298" i="3"/>
  <c r="AV365" i="3"/>
  <c r="BA297" i="3"/>
  <c r="AT367" i="3"/>
  <c r="AY367" i="3"/>
  <c r="BC367" i="3"/>
  <c r="AT355" i="3"/>
  <c r="AY355" i="3"/>
  <c r="BC355" i="3"/>
  <c r="AT342" i="3"/>
  <c r="AT341" i="3"/>
  <c r="BA365" i="3"/>
  <c r="AX360" i="3"/>
  <c r="BB360" i="3"/>
  <c r="AS365" i="3"/>
  <c r="AS298" i="3"/>
  <c r="AX365" i="3"/>
  <c r="AX298" i="3"/>
  <c r="BB365" i="3"/>
  <c r="BB298" i="3"/>
  <c r="AQ367" i="3"/>
  <c r="AU367" i="3"/>
  <c r="AZ367" i="3"/>
  <c r="AQ355" i="3"/>
  <c r="AU355" i="3"/>
  <c r="AZ355" i="3"/>
  <c r="AQ341" i="3"/>
  <c r="AU342" i="3"/>
  <c r="AZ341" i="3"/>
  <c r="AU298" i="3"/>
  <c r="AZ342" i="3"/>
  <c r="AY342" i="3"/>
  <c r="AY341" i="3"/>
  <c r="BC342" i="3"/>
  <c r="BC341" i="3"/>
  <c r="AT365" i="4"/>
  <c r="AT298" i="4"/>
  <c r="AY365" i="4"/>
  <c r="AY298" i="4"/>
  <c r="BC365" i="4"/>
  <c r="BC298" i="4"/>
  <c r="AY297" i="4"/>
  <c r="AR367" i="4"/>
  <c r="AV367" i="4"/>
  <c r="BA367" i="4"/>
  <c r="AR355" i="4"/>
  <c r="AV355" i="4"/>
  <c r="BA355" i="4"/>
  <c r="AR342" i="4"/>
  <c r="AR341" i="4"/>
  <c r="AV342" i="4"/>
  <c r="AV341" i="4"/>
  <c r="BA342" i="4"/>
  <c r="BA341" i="4"/>
  <c r="AV298" i="4"/>
  <c r="BB298" i="4"/>
  <c r="AQ365" i="4"/>
  <c r="AU365" i="4"/>
  <c r="AZ365" i="4"/>
  <c r="AS367" i="4"/>
  <c r="AX367" i="4"/>
  <c r="BB367" i="4"/>
  <c r="AS355" i="4"/>
  <c r="AX355" i="4"/>
  <c r="BB355" i="4"/>
  <c r="AS342" i="4"/>
  <c r="AS341" i="4"/>
  <c r="AX342" i="4"/>
  <c r="AX341" i="4"/>
  <c r="BB342" i="4"/>
  <c r="BB341" i="4"/>
  <c r="AZ297" i="4"/>
  <c r="AR298" i="4"/>
  <c r="AX298" i="4"/>
  <c r="AT367" i="4"/>
  <c r="AY367" i="4"/>
  <c r="BC367" i="4"/>
  <c r="AT355" i="4"/>
  <c r="AY355" i="4"/>
  <c r="BC355" i="4"/>
  <c r="AT342" i="4"/>
  <c r="AT341" i="4"/>
  <c r="AY342" i="4"/>
  <c r="AY341" i="4"/>
  <c r="BC342" i="4"/>
  <c r="BC341" i="4"/>
  <c r="AS298" i="4"/>
  <c r="AZ298" i="4"/>
  <c r="BB365" i="4"/>
  <c r="AQ367" i="4"/>
  <c r="AU367" i="4"/>
  <c r="AZ367" i="4"/>
  <c r="AQ355" i="4"/>
  <c r="AU355" i="4"/>
  <c r="AZ355" i="4"/>
  <c r="AQ342" i="4"/>
  <c r="AQ341" i="4"/>
  <c r="AU342" i="4"/>
  <c r="AU341" i="4"/>
  <c r="AZ342" i="4"/>
  <c r="AZ341" i="4"/>
  <c r="AU298" i="4"/>
  <c r="BA298" i="4"/>
  <c r="AU320" i="5"/>
  <c r="AU314" i="5"/>
  <c r="AT365" i="5"/>
  <c r="AT298" i="5"/>
  <c r="AY365" i="5"/>
  <c r="AY298" i="5"/>
  <c r="BC365" i="5"/>
  <c r="BC298" i="5"/>
  <c r="AY297" i="5"/>
  <c r="BC297" i="5"/>
  <c r="AR367" i="5"/>
  <c r="AV367" i="5"/>
  <c r="BA367" i="5"/>
  <c r="AR355" i="5"/>
  <c r="AV355" i="5"/>
  <c r="BA355" i="5"/>
  <c r="AR342" i="5"/>
  <c r="AR341" i="5"/>
  <c r="AV342" i="5"/>
  <c r="AV341" i="5"/>
  <c r="BA342" i="5"/>
  <c r="BA341" i="5"/>
  <c r="AV298" i="5"/>
  <c r="BB298" i="5"/>
  <c r="BB320" i="5"/>
  <c r="AQ365" i="5"/>
  <c r="AU365" i="5"/>
  <c r="AZ365" i="5"/>
  <c r="AS367" i="5"/>
  <c r="AX367" i="5"/>
  <c r="BB368" i="5"/>
  <c r="BB367" i="5"/>
  <c r="AS355" i="5"/>
  <c r="AX355" i="5"/>
  <c r="BB355" i="5"/>
  <c r="AS342" i="5"/>
  <c r="AS341" i="5"/>
  <c r="AX342" i="5"/>
  <c r="AX341" i="5"/>
  <c r="BB342" i="5"/>
  <c r="BB341" i="5"/>
  <c r="AU296" i="5"/>
  <c r="AU369" i="5"/>
  <c r="AR298" i="5"/>
  <c r="BB314" i="5"/>
  <c r="AT367" i="5"/>
  <c r="AY367" i="5"/>
  <c r="BC367" i="5"/>
  <c r="AT355" i="5"/>
  <c r="AY355" i="5"/>
  <c r="BC355" i="5"/>
  <c r="AT342" i="5"/>
  <c r="AT341" i="5"/>
  <c r="AY342" i="5"/>
  <c r="AY341" i="5"/>
  <c r="BC342" i="5"/>
  <c r="BC341" i="5"/>
  <c r="BA297" i="5"/>
  <c r="AZ298" i="5"/>
  <c r="AS365" i="5"/>
  <c r="AX365" i="5"/>
  <c r="BB365" i="5"/>
  <c r="BB366" i="5"/>
  <c r="AQ367" i="5"/>
  <c r="AU368" i="5"/>
  <c r="AU367" i="5"/>
  <c r="AZ367" i="5"/>
  <c r="AQ355" i="5"/>
  <c r="AU355" i="5"/>
  <c r="AZ355" i="5"/>
  <c r="AQ342" i="5"/>
  <c r="AQ341" i="5"/>
  <c r="AU342" i="5"/>
  <c r="AU341" i="5"/>
  <c r="AZ342" i="5"/>
  <c r="AZ341" i="5"/>
  <c r="AU298" i="5"/>
  <c r="BA298" i="5"/>
  <c r="AV355" i="6"/>
  <c r="AQ298" i="6"/>
  <c r="AU298" i="6"/>
  <c r="AR365" i="6"/>
  <c r="AR298" i="6"/>
  <c r="AV365" i="6"/>
  <c r="AV298" i="6"/>
  <c r="BA365" i="6"/>
  <c r="BA298" i="6"/>
  <c r="BA297" i="6"/>
  <c r="AS365" i="6"/>
  <c r="AS298" i="6"/>
  <c r="AX365" i="6"/>
  <c r="AX298" i="6"/>
  <c r="BB365" i="6"/>
  <c r="BB298" i="6"/>
  <c r="AQ367" i="6"/>
  <c r="AU367" i="6"/>
  <c r="AZ367" i="6"/>
  <c r="AQ355" i="6"/>
  <c r="AU355" i="6"/>
  <c r="AZ355" i="6"/>
  <c r="AQ342" i="6"/>
  <c r="AQ341" i="6"/>
  <c r="AU342" i="6"/>
  <c r="AU341" i="6"/>
  <c r="AZ342" i="6"/>
  <c r="AZ341" i="6"/>
  <c r="AV341" i="6"/>
  <c r="AR342" i="6"/>
  <c r="BA342" i="6"/>
  <c r="AR367" i="6"/>
  <c r="AV367" i="6"/>
  <c r="BA367" i="6"/>
  <c r="AR355" i="6"/>
  <c r="BA355" i="6"/>
  <c r="AY297" i="6"/>
  <c r="BC298" i="6"/>
  <c r="AY341" i="6"/>
  <c r="AT342" i="6"/>
  <c r="BC342" i="6"/>
  <c r="AQ365" i="6"/>
  <c r="AU365" i="6"/>
  <c r="AZ365" i="6"/>
  <c r="AS367" i="6"/>
  <c r="AX367" i="6"/>
  <c r="BB367" i="6"/>
  <c r="AS355" i="6"/>
  <c r="AX355" i="6"/>
  <c r="AS342" i="6"/>
  <c r="AS341" i="6"/>
  <c r="AX342" i="6"/>
  <c r="AX341" i="6"/>
  <c r="BB342" i="6"/>
  <c r="BB341" i="6"/>
  <c r="AZ297" i="6"/>
  <c r="AY298" i="6"/>
  <c r="AT367" i="6"/>
  <c r="AY367" i="6"/>
  <c r="BC367" i="6"/>
  <c r="AT355" i="6"/>
  <c r="AY355" i="6"/>
  <c r="BC355" i="6"/>
  <c r="AT298" i="6"/>
  <c r="AZ298" i="6"/>
  <c r="AR365" i="7"/>
  <c r="AR298" i="7"/>
  <c r="AV365" i="7"/>
  <c r="AV298" i="7"/>
  <c r="BA365" i="7"/>
  <c r="BA298" i="7"/>
  <c r="AT367" i="7"/>
  <c r="AY367" i="7"/>
  <c r="BC367" i="7"/>
  <c r="AR367" i="7"/>
  <c r="AV367" i="7"/>
  <c r="BA367" i="7"/>
  <c r="AR355" i="7"/>
  <c r="AV355" i="7"/>
  <c r="BA355" i="7"/>
  <c r="AR342" i="7"/>
  <c r="AR341" i="7"/>
  <c r="AV342" i="7"/>
  <c r="AV341" i="7"/>
  <c r="BA342" i="7"/>
  <c r="BA341" i="7"/>
  <c r="AX298" i="7"/>
  <c r="BC298" i="7"/>
  <c r="AQ365" i="7"/>
  <c r="AQ298" i="7"/>
  <c r="AU365" i="7"/>
  <c r="AU298" i="7"/>
  <c r="AZ365" i="7"/>
  <c r="AZ298" i="7"/>
  <c r="AS367" i="7"/>
  <c r="AX367" i="7"/>
  <c r="BB367" i="7"/>
  <c r="AS355" i="7"/>
  <c r="AX355" i="7"/>
  <c r="BB355" i="7"/>
  <c r="AS342" i="7"/>
  <c r="AS341" i="7"/>
  <c r="AX342" i="7"/>
  <c r="AX341" i="7"/>
  <c r="BB342" i="7"/>
  <c r="BB341" i="7"/>
  <c r="AS298" i="7"/>
  <c r="AY298" i="7"/>
  <c r="AT355" i="7"/>
  <c r="AY355" i="7"/>
  <c r="BC355" i="7"/>
  <c r="AT342" i="7"/>
  <c r="AT341" i="7"/>
  <c r="AY342" i="7"/>
  <c r="AY341" i="7"/>
  <c r="BC342" i="7"/>
  <c r="BC341" i="7"/>
  <c r="AT298" i="7"/>
  <c r="AQ367" i="7"/>
  <c r="AU367" i="7"/>
  <c r="AZ367" i="7"/>
  <c r="AQ355" i="7"/>
  <c r="AU355" i="7"/>
  <c r="AZ355" i="7"/>
  <c r="AQ342" i="7"/>
  <c r="AQ341" i="7"/>
  <c r="AU342" i="7"/>
  <c r="AU341" i="7"/>
  <c r="AZ342" i="7"/>
  <c r="AZ341" i="7"/>
  <c r="BB298" i="7"/>
  <c r="AV365" i="8"/>
  <c r="AV298" i="8"/>
  <c r="AT365" i="8"/>
  <c r="AT298" i="8"/>
  <c r="AY365" i="8"/>
  <c r="AY298" i="8"/>
  <c r="BC365" i="8"/>
  <c r="BC298" i="8"/>
  <c r="AR365" i="8"/>
  <c r="AR298" i="8"/>
  <c r="BA365" i="8"/>
  <c r="BA298" i="8"/>
  <c r="AT367" i="8"/>
  <c r="AY367" i="8"/>
  <c r="BC367" i="8"/>
  <c r="AT355" i="8"/>
  <c r="AY355" i="8"/>
  <c r="BC355" i="8"/>
  <c r="AQ365" i="8"/>
  <c r="AU365" i="8"/>
  <c r="AZ365" i="8"/>
  <c r="AS367" i="8"/>
  <c r="AX367" i="8"/>
  <c r="BB367" i="8"/>
  <c r="AS355" i="8"/>
  <c r="AX355" i="8"/>
  <c r="BB355" i="8"/>
  <c r="AS342" i="8"/>
  <c r="AS341" i="8"/>
  <c r="AX342" i="8"/>
  <c r="AX341" i="8"/>
  <c r="BB342" i="8"/>
  <c r="BB341" i="8"/>
  <c r="AT342" i="8"/>
  <c r="AT341" i="8"/>
  <c r="AY342" i="8"/>
  <c r="AY341" i="8"/>
  <c r="BC342" i="8"/>
  <c r="BC341" i="8"/>
  <c r="AZ298" i="8"/>
  <c r="AS365" i="8"/>
  <c r="AX365" i="8"/>
  <c r="BB365" i="8"/>
  <c r="AQ367" i="8"/>
  <c r="AU367" i="8"/>
  <c r="AZ367" i="8"/>
  <c r="AQ355" i="8"/>
  <c r="AU355" i="8"/>
  <c r="AZ355" i="8"/>
  <c r="AQ342" i="8"/>
  <c r="AQ341" i="8"/>
  <c r="AU342" i="8"/>
  <c r="AU341" i="8"/>
  <c r="AZ342" i="8"/>
  <c r="AZ341" i="8"/>
  <c r="AU298" i="8"/>
  <c r="AR367" i="8"/>
  <c r="AV367" i="8"/>
  <c r="BA367" i="8"/>
  <c r="AR355" i="8"/>
  <c r="AV355" i="8"/>
  <c r="BA355" i="8"/>
  <c r="AR342" i="8"/>
  <c r="AR341" i="8"/>
  <c r="AV342" i="8"/>
  <c r="AV341" i="8"/>
  <c r="BA342" i="8"/>
  <c r="BA341" i="8"/>
  <c r="AQ298" i="8"/>
  <c r="BB298" i="8"/>
  <c r="AR367" i="9"/>
  <c r="AV367" i="9"/>
  <c r="BA367" i="9"/>
  <c r="AR355" i="9"/>
  <c r="BA355" i="9"/>
  <c r="AR342" i="9"/>
  <c r="AV341" i="9"/>
  <c r="BA342" i="9"/>
  <c r="BA341" i="9"/>
  <c r="AR298" i="9"/>
  <c r="BC298" i="9"/>
  <c r="AT367" i="9"/>
  <c r="AQ365" i="9"/>
  <c r="AQ298" i="9"/>
  <c r="AU365" i="9"/>
  <c r="AU298" i="9"/>
  <c r="AZ365" i="9"/>
  <c r="AZ298" i="9"/>
  <c r="AS367" i="9"/>
  <c r="AX367" i="9"/>
  <c r="BB367" i="9"/>
  <c r="AS355" i="9"/>
  <c r="AX355" i="9"/>
  <c r="BB355" i="9"/>
  <c r="AS342" i="9"/>
  <c r="AS341" i="9"/>
  <c r="AX342" i="9"/>
  <c r="AX341" i="9"/>
  <c r="BB342" i="9"/>
  <c r="BB341" i="9"/>
  <c r="AY298" i="9"/>
  <c r="AY367" i="9"/>
  <c r="BC367" i="9"/>
  <c r="AT355" i="9"/>
  <c r="BC355" i="9"/>
  <c r="AT342" i="9"/>
  <c r="AT341" i="9"/>
  <c r="AY342" i="9"/>
  <c r="BC341" i="9"/>
  <c r="AT298" i="9"/>
  <c r="BA298" i="9"/>
  <c r="AV342" i="9"/>
  <c r="AY365" i="9"/>
  <c r="AS365" i="9"/>
  <c r="AX365" i="9"/>
  <c r="BB365" i="9"/>
  <c r="AQ367" i="9"/>
  <c r="AU367" i="9"/>
  <c r="AZ367" i="9"/>
  <c r="AQ355" i="9"/>
  <c r="AU355" i="9"/>
  <c r="AZ355" i="9"/>
  <c r="AQ341" i="9"/>
  <c r="AU342" i="9"/>
  <c r="AU341" i="9"/>
  <c r="AZ342" i="9"/>
  <c r="AZ341" i="9"/>
  <c r="BB298" i="9"/>
  <c r="AR341" i="9"/>
  <c r="BC342" i="9"/>
  <c r="AY365" i="10"/>
  <c r="AY298" i="10"/>
  <c r="BC365" i="10"/>
  <c r="BC298" i="10"/>
  <c r="AY297" i="10"/>
  <c r="AR365" i="10"/>
  <c r="AR298" i="10"/>
  <c r="AV365" i="10"/>
  <c r="AV298" i="10"/>
  <c r="AY367" i="10"/>
  <c r="BC367" i="10"/>
  <c r="AQ365" i="10"/>
  <c r="AU365" i="10"/>
  <c r="AZ365" i="10"/>
  <c r="AS367" i="10"/>
  <c r="AX367" i="10"/>
  <c r="BB367" i="10"/>
  <c r="AS355" i="10"/>
  <c r="AX355" i="10"/>
  <c r="BB355" i="10"/>
  <c r="AS342" i="10"/>
  <c r="AS341" i="10"/>
  <c r="AX342" i="10"/>
  <c r="AX341" i="10"/>
  <c r="BB342" i="10"/>
  <c r="BB341" i="10"/>
  <c r="AY355" i="10"/>
  <c r="BC355" i="10"/>
  <c r="AY342" i="10"/>
  <c r="AY341" i="10"/>
  <c r="BC342" i="10"/>
  <c r="BC341" i="10"/>
  <c r="AZ298" i="10"/>
  <c r="AS365" i="10"/>
  <c r="AX365" i="10"/>
  <c r="BB365" i="10"/>
  <c r="AQ367" i="10"/>
  <c r="AU367" i="10"/>
  <c r="AZ367" i="10"/>
  <c r="AQ355" i="10"/>
  <c r="AU355" i="10"/>
  <c r="AZ355" i="10"/>
  <c r="AQ342" i="10"/>
  <c r="AQ341" i="10"/>
  <c r="AU342" i="10"/>
  <c r="AU341" i="10"/>
  <c r="AZ342" i="10"/>
  <c r="AZ341" i="10"/>
  <c r="BB297" i="10"/>
  <c r="AU298" i="10"/>
  <c r="AR367" i="10"/>
  <c r="AV367" i="10"/>
  <c r="AR355" i="10"/>
  <c r="AV355" i="10"/>
  <c r="AR342" i="10"/>
  <c r="AR341" i="10"/>
  <c r="AV342" i="10"/>
  <c r="AV341" i="10"/>
  <c r="AQ298" i="10"/>
  <c r="BB298" i="10"/>
  <c r="AY367" i="11"/>
  <c r="BC367" i="11"/>
  <c r="AY355" i="11"/>
  <c r="BC355" i="11"/>
  <c r="AY342" i="11"/>
  <c r="AY341" i="11"/>
  <c r="BC342" i="11"/>
  <c r="BC341" i="11"/>
  <c r="AU297" i="11"/>
  <c r="AS298" i="11"/>
  <c r="AZ298" i="11"/>
  <c r="AZ341" i="11"/>
  <c r="AQ367" i="11"/>
  <c r="AU367" i="11"/>
  <c r="AZ367" i="11"/>
  <c r="AQ355" i="11"/>
  <c r="AU355" i="11"/>
  <c r="AZ355" i="11"/>
  <c r="BB297" i="11"/>
  <c r="AQ342" i="11"/>
  <c r="AY365" i="11"/>
  <c r="AY298" i="11"/>
  <c r="BC365" i="11"/>
  <c r="BC298" i="11"/>
  <c r="AR367" i="11"/>
  <c r="AV367" i="11"/>
  <c r="AR355" i="11"/>
  <c r="AV355" i="11"/>
  <c r="AR342" i="11"/>
  <c r="AR341" i="11"/>
  <c r="AV342" i="11"/>
  <c r="AV341" i="11"/>
  <c r="BB298" i="11"/>
  <c r="AU342" i="11"/>
  <c r="AQ365" i="11"/>
  <c r="AU365" i="11"/>
  <c r="AZ365" i="11"/>
  <c r="AS367" i="11"/>
  <c r="AX367" i="11"/>
  <c r="BB367" i="11"/>
  <c r="AS355" i="11"/>
  <c r="AX355" i="11"/>
  <c r="BB355" i="11"/>
  <c r="AS342" i="11"/>
  <c r="AS341" i="11"/>
  <c r="AX342" i="11"/>
  <c r="AX341" i="11"/>
  <c r="BB342" i="11"/>
  <c r="BB341" i="11"/>
  <c r="AX298" i="11"/>
  <c r="AH342" i="8"/>
  <c r="AI342" i="8"/>
  <c r="AH298" i="8"/>
  <c r="AI298" i="8"/>
  <c r="AH342" i="9"/>
  <c r="AI342" i="9"/>
  <c r="AH298" i="9"/>
  <c r="AI298" i="9"/>
  <c r="AH342" i="10"/>
  <c r="AI342" i="10"/>
  <c r="AH298" i="10"/>
  <c r="AI298" i="10"/>
  <c r="AH342" i="11"/>
  <c r="AI342" i="11"/>
  <c r="AH298" i="11"/>
  <c r="AI298" i="11"/>
  <c r="AM91" i="10"/>
  <c r="AN91" i="10" s="1"/>
  <c r="AJ17" i="10"/>
  <c r="AK17" i="10"/>
  <c r="AL17" i="10"/>
  <c r="M17" i="10"/>
  <c r="N17" i="10"/>
  <c r="O17" i="10"/>
  <c r="P17" i="10"/>
  <c r="Q17" i="10"/>
  <c r="R17" i="10"/>
  <c r="S17" i="10"/>
  <c r="T17" i="10"/>
  <c r="U17" i="10"/>
  <c r="V17" i="10"/>
  <c r="Y17" i="10"/>
  <c r="Z17" i="10"/>
  <c r="AA17" i="10"/>
  <c r="AB17" i="10"/>
  <c r="AC17" i="10"/>
  <c r="AD17" i="10"/>
  <c r="AE17" i="10"/>
  <c r="AF17" i="10"/>
  <c r="D17" i="10"/>
  <c r="E17" i="10"/>
  <c r="E11" i="10" s="1"/>
  <c r="F17" i="10"/>
  <c r="F11" i="10" s="1"/>
  <c r="G17" i="10"/>
  <c r="G11" i="10" s="1"/>
  <c r="H17" i="10"/>
  <c r="H11" i="10" s="1"/>
  <c r="I17" i="10"/>
  <c r="I11" i="10" s="1"/>
  <c r="J17" i="10"/>
  <c r="J11" i="10" s="1"/>
  <c r="K17" i="10"/>
  <c r="K11" i="10" s="1"/>
  <c r="M30" i="9"/>
  <c r="N30" i="9"/>
  <c r="O30" i="9"/>
  <c r="P30" i="9"/>
  <c r="Q30" i="9"/>
  <c r="R30" i="9"/>
  <c r="S30" i="9"/>
  <c r="T30" i="9"/>
  <c r="U30" i="9"/>
  <c r="V30" i="9"/>
  <c r="Y30" i="9"/>
  <c r="Z30" i="9"/>
  <c r="AA30" i="9"/>
  <c r="AB30" i="9"/>
  <c r="AC30" i="9"/>
  <c r="AD30" i="9"/>
  <c r="AE30" i="9"/>
  <c r="AF30" i="9"/>
  <c r="AJ265" i="8"/>
  <c r="AK265" i="8"/>
  <c r="AL265" i="8"/>
  <c r="W17" i="8"/>
  <c r="W11" i="8" s="1"/>
  <c r="X17" i="8"/>
  <c r="X11" i="8" s="1"/>
  <c r="X380" i="8" s="1"/>
  <c r="W23" i="8"/>
  <c r="X23" i="8"/>
  <c r="W30" i="8"/>
  <c r="X30" i="8"/>
  <c r="W39" i="8"/>
  <c r="W42" i="8" s="1"/>
  <c r="X39" i="8"/>
  <c r="W55" i="8"/>
  <c r="X55" i="8"/>
  <c r="W60" i="8"/>
  <c r="X60" i="8"/>
  <c r="X63" i="8" s="1"/>
  <c r="W77" i="8"/>
  <c r="X77" i="8"/>
  <c r="W88" i="8"/>
  <c r="X88" i="8"/>
  <c r="W100" i="8"/>
  <c r="X100" i="8"/>
  <c r="W110" i="8"/>
  <c r="X110" i="8"/>
  <c r="X361" i="8" s="1"/>
  <c r="W115" i="8"/>
  <c r="W119" i="8" s="1"/>
  <c r="X115" i="8"/>
  <c r="X119" i="8"/>
  <c r="W125" i="8"/>
  <c r="X125" i="8"/>
  <c r="W134" i="8"/>
  <c r="X134" i="8"/>
  <c r="X302" i="8"/>
  <c r="W156" i="8"/>
  <c r="X156" i="8"/>
  <c r="W170" i="8"/>
  <c r="X170" i="8"/>
  <c r="X295" i="8" s="1"/>
  <c r="W176" i="8"/>
  <c r="W295" i="8" s="1"/>
  <c r="W178" i="8"/>
  <c r="X176" i="8"/>
  <c r="W185" i="8"/>
  <c r="X185" i="8"/>
  <c r="W191" i="8"/>
  <c r="W193" i="8" s="1"/>
  <c r="W208" i="8" s="1"/>
  <c r="W212" i="8" s="1"/>
  <c r="W217" i="8" s="1"/>
  <c r="X191" i="8"/>
  <c r="X193" i="8"/>
  <c r="W200" i="8"/>
  <c r="X200" i="8"/>
  <c r="W204" i="8"/>
  <c r="X204" i="8"/>
  <c r="X206" i="8"/>
  <c r="W232" i="8"/>
  <c r="X232" i="8"/>
  <c r="W238" i="8"/>
  <c r="X238" i="8"/>
  <c r="X240" i="8" s="1"/>
  <c r="W254" i="8"/>
  <c r="X254" i="8"/>
  <c r="W260" i="8"/>
  <c r="X260" i="8"/>
  <c r="X315" i="8" s="1"/>
  <c r="W265" i="8"/>
  <c r="X265" i="8"/>
  <c r="W271" i="8"/>
  <c r="X271" i="8"/>
  <c r="W283" i="8"/>
  <c r="W320" i="8"/>
  <c r="X283" i="8"/>
  <c r="X320" i="8"/>
  <c r="X296" i="8"/>
  <c r="X369" i="8" s="1"/>
  <c r="X370" i="8" s="1"/>
  <c r="W297" i="8"/>
  <c r="X297" i="8"/>
  <c r="W298" i="8"/>
  <c r="X298" i="8"/>
  <c r="W302" i="8"/>
  <c r="W314" i="8"/>
  <c r="X314" i="8"/>
  <c r="W315" i="8"/>
  <c r="W341" i="8"/>
  <c r="X341" i="8"/>
  <c r="W342" i="8"/>
  <c r="X342" i="8"/>
  <c r="W355" i="8"/>
  <c r="X355" i="8"/>
  <c r="W360" i="8"/>
  <c r="X360" i="8"/>
  <c r="W361" i="8"/>
  <c r="W365" i="8"/>
  <c r="X365" i="8"/>
  <c r="W367" i="8"/>
  <c r="X367" i="8"/>
  <c r="W368" i="8"/>
  <c r="X368" i="8"/>
  <c r="X383" i="8"/>
  <c r="W383" i="8"/>
  <c r="W17" i="7"/>
  <c r="W11" i="7" s="1"/>
  <c r="W380" i="7" s="1"/>
  <c r="X17" i="7"/>
  <c r="X11" i="7" s="1"/>
  <c r="X380" i="7" s="1"/>
  <c r="W23" i="7"/>
  <c r="X23" i="7"/>
  <c r="W30" i="7"/>
  <c r="X30" i="7"/>
  <c r="W39" i="7"/>
  <c r="X39" i="7"/>
  <c r="X42" i="7"/>
  <c r="W42" i="7"/>
  <c r="W18" i="7"/>
  <c r="W55" i="7"/>
  <c r="X55" i="7"/>
  <c r="W60" i="7"/>
  <c r="W63" i="7"/>
  <c r="X60" i="7"/>
  <c r="X63" i="7" s="1"/>
  <c r="W77" i="7"/>
  <c r="X77" i="7"/>
  <c r="W88" i="7"/>
  <c r="W366" i="7" s="1"/>
  <c r="X88" i="7"/>
  <c r="W100" i="7"/>
  <c r="W102" i="7" s="1"/>
  <c r="W127" i="7" s="1"/>
  <c r="W332" i="7" s="1"/>
  <c r="X100" i="7"/>
  <c r="X102" i="7" s="1"/>
  <c r="X127" i="7" s="1"/>
  <c r="W110" i="7"/>
  <c r="X110" i="7"/>
  <c r="W115" i="7"/>
  <c r="W119" i="7"/>
  <c r="X115" i="7"/>
  <c r="X119" i="7" s="1"/>
  <c r="W125" i="7"/>
  <c r="X125" i="7"/>
  <c r="W134" i="7"/>
  <c r="X134" i="7"/>
  <c r="X302" i="7"/>
  <c r="W156" i="7"/>
  <c r="X156" i="7"/>
  <c r="W170" i="7"/>
  <c r="X170" i="7"/>
  <c r="X295" i="7" s="1"/>
  <c r="W176" i="7"/>
  <c r="W178" i="7" s="1"/>
  <c r="X176" i="7"/>
  <c r="X178" i="7"/>
  <c r="W185" i="7"/>
  <c r="X185" i="7"/>
  <c r="W191" i="7"/>
  <c r="X191" i="7"/>
  <c r="X193" i="7"/>
  <c r="W200" i="7"/>
  <c r="W206" i="7" s="1"/>
  <c r="X200" i="7"/>
  <c r="X206" i="7" s="1"/>
  <c r="X208" i="7" s="1"/>
  <c r="X212" i="7" s="1"/>
  <c r="X217" i="7" s="1"/>
  <c r="W204" i="7"/>
  <c r="X204" i="7"/>
  <c r="W232" i="7"/>
  <c r="X232" i="7"/>
  <c r="W238" i="7"/>
  <c r="W240" i="7"/>
  <c r="X238" i="7"/>
  <c r="X240" i="7" s="1"/>
  <c r="W254" i="7"/>
  <c r="X254" i="7"/>
  <c r="W260" i="7"/>
  <c r="X260" i="7"/>
  <c r="W265" i="7"/>
  <c r="X265" i="7"/>
  <c r="W266" i="7"/>
  <c r="X266" i="7"/>
  <c r="X343" i="7"/>
  <c r="W271" i="7"/>
  <c r="X271" i="7"/>
  <c r="W283" i="7"/>
  <c r="W320" i="7"/>
  <c r="X283" i="7"/>
  <c r="X320" i="7"/>
  <c r="W295" i="7"/>
  <c r="W296" i="7"/>
  <c r="X296" i="7"/>
  <c r="W297" i="7"/>
  <c r="X297" i="7"/>
  <c r="W298" i="7"/>
  <c r="X298" i="7"/>
  <c r="W302" i="7"/>
  <c r="W314" i="7"/>
  <c r="X314" i="7"/>
  <c r="W315" i="7"/>
  <c r="X315" i="7"/>
  <c r="W321" i="7"/>
  <c r="W338" i="7"/>
  <c r="W341" i="7"/>
  <c r="X341" i="7"/>
  <c r="W342" i="7"/>
  <c r="X342" i="7"/>
  <c r="W355" i="7"/>
  <c r="X355" i="7"/>
  <c r="W360" i="7"/>
  <c r="X360" i="7"/>
  <c r="W361" i="7"/>
  <c r="X361" i="7"/>
  <c r="W365" i="7"/>
  <c r="X365" i="7"/>
  <c r="W367" i="7"/>
  <c r="X367" i="7"/>
  <c r="W368" i="7"/>
  <c r="X368" i="7"/>
  <c r="W369" i="7"/>
  <c r="X369" i="7"/>
  <c r="W379" i="7"/>
  <c r="X383" i="7"/>
  <c r="AJ260" i="6"/>
  <c r="AK260" i="6"/>
  <c r="AL260" i="6"/>
  <c r="M100" i="6"/>
  <c r="N100" i="6"/>
  <c r="O100" i="6"/>
  <c r="P100" i="6"/>
  <c r="Q100" i="6"/>
  <c r="R100" i="6"/>
  <c r="S100" i="6"/>
  <c r="T100" i="6"/>
  <c r="U100" i="6"/>
  <c r="V100" i="6"/>
  <c r="W100" i="6"/>
  <c r="X100" i="6"/>
  <c r="Y100" i="6"/>
  <c r="Z100" i="6"/>
  <c r="AA100" i="6"/>
  <c r="AB100" i="6"/>
  <c r="AC100" i="6"/>
  <c r="AD100" i="6"/>
  <c r="AE100" i="6"/>
  <c r="AF100" i="6"/>
  <c r="W17" i="6"/>
  <c r="W11" i="6"/>
  <c r="X17" i="6"/>
  <c r="W23" i="6"/>
  <c r="X23" i="6"/>
  <c r="W30" i="6"/>
  <c r="X30" i="6"/>
  <c r="W39" i="6"/>
  <c r="X39" i="6"/>
  <c r="X42" i="6" s="1"/>
  <c r="W55" i="6"/>
  <c r="X55" i="6"/>
  <c r="W60" i="6"/>
  <c r="X60" i="6"/>
  <c r="X63" i="6"/>
  <c r="X56" i="6" s="1"/>
  <c r="W77" i="6"/>
  <c r="X77" i="6"/>
  <c r="W88" i="6"/>
  <c r="W366" i="6" s="1"/>
  <c r="X88" i="6"/>
  <c r="X102" i="6" s="1"/>
  <c r="X127" i="6" s="1"/>
  <c r="W110" i="6"/>
  <c r="X110" i="6"/>
  <c r="X361" i="6"/>
  <c r="W115" i="6"/>
  <c r="X115" i="6"/>
  <c r="X119" i="6"/>
  <c r="W119" i="6"/>
  <c r="W78" i="6"/>
  <c r="W125" i="6"/>
  <c r="X125" i="6"/>
  <c r="W134" i="6"/>
  <c r="X134" i="6"/>
  <c r="X302" i="6"/>
  <c r="W156" i="6"/>
  <c r="X156" i="6"/>
  <c r="W170" i="6"/>
  <c r="X170" i="6"/>
  <c r="X295" i="6" s="1"/>
  <c r="W176" i="6"/>
  <c r="W368" i="6" s="1"/>
  <c r="X176" i="6"/>
  <c r="W185" i="6"/>
  <c r="X185" i="6"/>
  <c r="W191" i="6"/>
  <c r="W193" i="6"/>
  <c r="X191" i="6"/>
  <c r="W200" i="6"/>
  <c r="X200" i="6"/>
  <c r="W204" i="6"/>
  <c r="W206" i="6" s="1"/>
  <c r="W208" i="6" s="1"/>
  <c r="W212" i="6" s="1"/>
  <c r="W217" i="6" s="1"/>
  <c r="X204" i="6"/>
  <c r="X206" i="6" s="1"/>
  <c r="X208" i="6" s="1"/>
  <c r="X212" i="6" s="1"/>
  <c r="X217" i="6" s="1"/>
  <c r="W232" i="6"/>
  <c r="W240" i="6" s="1"/>
  <c r="X232" i="6"/>
  <c r="W238" i="6"/>
  <c r="X238" i="6"/>
  <c r="X240" i="6" s="1"/>
  <c r="W254" i="6"/>
  <c r="X254" i="6"/>
  <c r="W260" i="6"/>
  <c r="X260" i="6"/>
  <c r="W265" i="6"/>
  <c r="X265" i="6"/>
  <c r="W271" i="6"/>
  <c r="X271" i="6"/>
  <c r="W283" i="6"/>
  <c r="W320" i="6"/>
  <c r="X283" i="6"/>
  <c r="X320" i="6"/>
  <c r="X296" i="6"/>
  <c r="X369" i="6" s="1"/>
  <c r="X370" i="6" s="1"/>
  <c r="X297" i="6"/>
  <c r="W298" i="6"/>
  <c r="X298" i="6"/>
  <c r="W302" i="6"/>
  <c r="W315" i="6"/>
  <c r="X315" i="6"/>
  <c r="W341" i="6"/>
  <c r="X341" i="6"/>
  <c r="W342" i="6"/>
  <c r="X342" i="6"/>
  <c r="W347" i="6"/>
  <c r="W348" i="6"/>
  <c r="W355" i="6"/>
  <c r="X355" i="6"/>
  <c r="W357" i="6"/>
  <c r="W360" i="6"/>
  <c r="X360" i="6"/>
  <c r="W361" i="6"/>
  <c r="W365" i="6"/>
  <c r="X365" i="6"/>
  <c r="X366" i="6"/>
  <c r="W367" i="6"/>
  <c r="X367" i="6"/>
  <c r="X368" i="6"/>
  <c r="X383" i="6"/>
  <c r="X297" i="5"/>
  <c r="W298" i="5"/>
  <c r="X298" i="5"/>
  <c r="W341" i="5"/>
  <c r="X341" i="5"/>
  <c r="W342" i="5"/>
  <c r="X342" i="5"/>
  <c r="W351" i="5"/>
  <c r="X351" i="5"/>
  <c r="W355" i="5"/>
  <c r="X355" i="5"/>
  <c r="W360" i="5"/>
  <c r="X360" i="5"/>
  <c r="W365" i="5"/>
  <c r="X365" i="5"/>
  <c r="W367" i="5"/>
  <c r="X367" i="5"/>
  <c r="X266" i="8"/>
  <c r="X338" i="8" s="1"/>
  <c r="W266" i="8"/>
  <c r="X359" i="8"/>
  <c r="W240" i="8"/>
  <c r="W206" i="8"/>
  <c r="X78" i="8"/>
  <c r="X102" i="8"/>
  <c r="X127" i="8" s="1"/>
  <c r="W366" i="8"/>
  <c r="W102" i="8"/>
  <c r="W63" i="8"/>
  <c r="X42" i="8"/>
  <c r="X374" i="8" s="1"/>
  <c r="X375" i="8"/>
  <c r="X373" i="8"/>
  <c r="X377" i="8"/>
  <c r="X31" i="8"/>
  <c r="W351" i="8"/>
  <c r="W339" i="8"/>
  <c r="W338" i="8"/>
  <c r="W340" i="8"/>
  <c r="X357" i="8"/>
  <c r="X358" i="8"/>
  <c r="X348" i="8"/>
  <c r="W329" i="8"/>
  <c r="X366" i="8"/>
  <c r="X356" i="8"/>
  <c r="X347" i="8"/>
  <c r="X321" i="8"/>
  <c r="W296" i="8"/>
  <c r="W369" i="8" s="1"/>
  <c r="W370" i="8" s="1"/>
  <c r="W339" i="7"/>
  <c r="W343" i="7"/>
  <c r="W356" i="7"/>
  <c r="W340" i="7"/>
  <c r="X359" i="7"/>
  <c r="X339" i="7"/>
  <c r="W359" i="7"/>
  <c r="W193" i="7"/>
  <c r="W370" i="7"/>
  <c r="X370" i="7"/>
  <c r="W383" i="7"/>
  <c r="W47" i="7"/>
  <c r="W350" i="7"/>
  <c r="W309" i="7"/>
  <c r="W61" i="7"/>
  <c r="W56" i="7"/>
  <c r="X308" i="7"/>
  <c r="X375" i="7"/>
  <c r="X379" i="7"/>
  <c r="X377" i="7"/>
  <c r="X373" i="7"/>
  <c r="X24" i="7"/>
  <c r="W376" i="7"/>
  <c r="W375" i="7"/>
  <c r="W24" i="7"/>
  <c r="W377" i="7"/>
  <c r="W374" i="7"/>
  <c r="W308" i="7"/>
  <c r="W378" i="7"/>
  <c r="W373" i="7"/>
  <c r="W328" i="7"/>
  <c r="W316" i="7"/>
  <c r="X40" i="7"/>
  <c r="X31" i="7"/>
  <c r="X18" i="7"/>
  <c r="X378" i="7"/>
  <c r="X376" i="7"/>
  <c r="X374" i="7"/>
  <c r="X328" i="7"/>
  <c r="W65" i="7"/>
  <c r="W293" i="7"/>
  <c r="W325" i="7" s="1"/>
  <c r="W40" i="7"/>
  <c r="W31" i="7"/>
  <c r="W324" i="7"/>
  <c r="W351" i="7"/>
  <c r="X316" i="7"/>
  <c r="W348" i="7"/>
  <c r="W347" i="7"/>
  <c r="W357" i="7"/>
  <c r="W78" i="7"/>
  <c r="X366" i="7"/>
  <c r="X356" i="7"/>
  <c r="X351" i="7"/>
  <c r="X340" i="7"/>
  <c r="X338" i="7"/>
  <c r="X329" i="7"/>
  <c r="X321" i="7"/>
  <c r="X266" i="6"/>
  <c r="X339" i="6" s="1"/>
  <c r="W266" i="6"/>
  <c r="W343" i="6" s="1"/>
  <c r="X340" i="6"/>
  <c r="X343" i="6"/>
  <c r="X338" i="6"/>
  <c r="X359" i="6"/>
  <c r="X314" i="6"/>
  <c r="W314" i="6"/>
  <c r="X193" i="6"/>
  <c r="W295" i="6"/>
  <c r="X178" i="6"/>
  <c r="X329" i="6" s="1"/>
  <c r="W178" i="6"/>
  <c r="X356" i="6"/>
  <c r="W102" i="6"/>
  <c r="W127" i="6"/>
  <c r="W383" i="6"/>
  <c r="W63" i="6"/>
  <c r="W47" i="6"/>
  <c r="W350" i="6"/>
  <c r="X61" i="6"/>
  <c r="X309" i="6"/>
  <c r="X47" i="6"/>
  <c r="X350" i="6"/>
  <c r="W42" i="6"/>
  <c r="W377" i="6"/>
  <c r="W316" i="6"/>
  <c r="W373" i="6"/>
  <c r="W358" i="6"/>
  <c r="W328" i="6"/>
  <c r="W375" i="6"/>
  <c r="W40" i="6"/>
  <c r="W380" i="6"/>
  <c r="W24" i="6"/>
  <c r="X11" i="6"/>
  <c r="W378" i="6"/>
  <c r="W376" i="6"/>
  <c r="W374" i="6"/>
  <c r="X78" i="6"/>
  <c r="W351" i="6"/>
  <c r="W308" i="6"/>
  <c r="W339" i="6"/>
  <c r="W309" i="6"/>
  <c r="W321" i="6"/>
  <c r="W356" i="6"/>
  <c r="X348" i="6"/>
  <c r="X357" i="6"/>
  <c r="X347" i="6"/>
  <c r="W296" i="6"/>
  <c r="W369" i="6" s="1"/>
  <c r="W18" i="6"/>
  <c r="W254" i="5"/>
  <c r="W314" i="5" s="1"/>
  <c r="X254" i="5"/>
  <c r="X314" i="5" s="1"/>
  <c r="W260" i="5"/>
  <c r="W315" i="5" s="1"/>
  <c r="X260" i="5"/>
  <c r="X315" i="5" s="1"/>
  <c r="W265" i="5"/>
  <c r="X265" i="5"/>
  <c r="W271" i="5"/>
  <c r="X271" i="5"/>
  <c r="W283" i="5"/>
  <c r="W320" i="5" s="1"/>
  <c r="X283" i="5"/>
  <c r="X320" i="5" s="1"/>
  <c r="W232" i="5"/>
  <c r="X232" i="5"/>
  <c r="X240" i="5"/>
  <c r="W238" i="5"/>
  <c r="W240" i="5"/>
  <c r="X238" i="5"/>
  <c r="W170" i="5"/>
  <c r="W295" i="5" s="1"/>
  <c r="X170" i="5"/>
  <c r="X295" i="5" s="1"/>
  <c r="X178" i="5"/>
  <c r="X329" i="5" s="1"/>
  <c r="W176" i="5"/>
  <c r="W296" i="5" s="1"/>
  <c r="W369" i="5" s="1"/>
  <c r="W178" i="5"/>
  <c r="W329" i="5" s="1"/>
  <c r="X176" i="5"/>
  <c r="X296" i="5" s="1"/>
  <c r="X369" i="5" s="1"/>
  <c r="W185" i="5"/>
  <c r="W193" i="5" s="1"/>
  <c r="X185" i="5"/>
  <c r="W191" i="5"/>
  <c r="X191" i="5"/>
  <c r="W200" i="5"/>
  <c r="X200" i="5"/>
  <c r="W204" i="5"/>
  <c r="W206" i="5" s="1"/>
  <c r="X204" i="5"/>
  <c r="X206" i="5" s="1"/>
  <c r="X208" i="5" s="1"/>
  <c r="X212" i="5" s="1"/>
  <c r="X217" i="5" s="1"/>
  <c r="W156" i="5"/>
  <c r="X156" i="5"/>
  <c r="W77" i="5"/>
  <c r="X77" i="5"/>
  <c r="W88" i="5"/>
  <c r="W357" i="5" s="1"/>
  <c r="X88" i="5"/>
  <c r="X366" i="5" s="1"/>
  <c r="W100" i="5"/>
  <c r="X100" i="5"/>
  <c r="W110" i="5"/>
  <c r="W361" i="5" s="1"/>
  <c r="X110" i="5"/>
  <c r="X361" i="5" s="1"/>
  <c r="W115" i="5"/>
  <c r="W119" i="5"/>
  <c r="W78" i="5"/>
  <c r="X115" i="5"/>
  <c r="X119" i="5" s="1"/>
  <c r="W125" i="5"/>
  <c r="W383" i="5" s="1"/>
  <c r="X125" i="5"/>
  <c r="X383" i="5" s="1"/>
  <c r="W134" i="5"/>
  <c r="W302" i="5" s="1"/>
  <c r="X134" i="5"/>
  <c r="X347" i="5" s="1"/>
  <c r="W17" i="5"/>
  <c r="W11" i="5" s="1"/>
  <c r="X17" i="5"/>
  <c r="X11" i="5" s="1"/>
  <c r="W23" i="5"/>
  <c r="X23" i="5"/>
  <c r="W30" i="5"/>
  <c r="W376" i="5" s="1"/>
  <c r="X30" i="5"/>
  <c r="X376" i="5" s="1"/>
  <c r="W39" i="5"/>
  <c r="X39" i="5"/>
  <c r="W42" i="5"/>
  <c r="W18" i="5" s="1"/>
  <c r="X42" i="5"/>
  <c r="X308" i="5" s="1"/>
  <c r="W55" i="5"/>
  <c r="X55" i="5"/>
  <c r="W60" i="5"/>
  <c r="W63" i="5"/>
  <c r="W350" i="5" s="1"/>
  <c r="X60" i="5"/>
  <c r="D265" i="4"/>
  <c r="E265" i="4"/>
  <c r="F265" i="4"/>
  <c r="G265" i="4"/>
  <c r="H265" i="4"/>
  <c r="I265" i="4"/>
  <c r="J265" i="4"/>
  <c r="K265" i="4"/>
  <c r="D100" i="4"/>
  <c r="E100" i="4"/>
  <c r="F100" i="4"/>
  <c r="G100" i="4"/>
  <c r="H100" i="4"/>
  <c r="I100" i="4"/>
  <c r="J100" i="4"/>
  <c r="K100" i="4"/>
  <c r="X367" i="4"/>
  <c r="X365" i="4"/>
  <c r="X360" i="4"/>
  <c r="X355" i="4"/>
  <c r="X342" i="4"/>
  <c r="X341" i="4"/>
  <c r="X298" i="4"/>
  <c r="X297" i="4"/>
  <c r="X283" i="4"/>
  <c r="X320" i="4" s="1"/>
  <c r="X271" i="4"/>
  <c r="X260" i="4"/>
  <c r="X315" i="4"/>
  <c r="X254" i="4"/>
  <c r="X314" i="4"/>
  <c r="X238" i="4"/>
  <c r="X232" i="4"/>
  <c r="X240" i="4" s="1"/>
  <c r="X204" i="4"/>
  <c r="X200" i="4"/>
  <c r="X206" i="4" s="1"/>
  <c r="X191" i="4"/>
  <c r="X185" i="4"/>
  <c r="X193" i="4" s="1"/>
  <c r="X208" i="4" s="1"/>
  <c r="X212" i="4" s="1"/>
  <c r="X217" i="4" s="1"/>
  <c r="X176" i="4"/>
  <c r="X368" i="4" s="1"/>
  <c r="X170" i="4"/>
  <c r="X178" i="4"/>
  <c r="X329" i="4" s="1"/>
  <c r="X156" i="4"/>
  <c r="X134" i="4"/>
  <c r="X125" i="4"/>
  <c r="X383" i="4" s="1"/>
  <c r="X115" i="4"/>
  <c r="X119" i="4" s="1"/>
  <c r="X110" i="4"/>
  <c r="X361" i="4" s="1"/>
  <c r="X100" i="4"/>
  <c r="X88" i="4"/>
  <c r="X77" i="4"/>
  <c r="X60" i="4"/>
  <c r="X55" i="4"/>
  <c r="X39" i="4"/>
  <c r="X30" i="4"/>
  <c r="X23" i="4"/>
  <c r="X17" i="4"/>
  <c r="X11" i="4" s="1"/>
  <c r="X380" i="4" s="1"/>
  <c r="W367" i="4"/>
  <c r="W365" i="4"/>
  <c r="W360" i="4"/>
  <c r="W355" i="4"/>
  <c r="W342" i="4"/>
  <c r="W341" i="4"/>
  <c r="W298" i="4"/>
  <c r="W283" i="4"/>
  <c r="W320" i="4" s="1"/>
  <c r="W271" i="4"/>
  <c r="W260" i="4"/>
  <c r="W315" i="4" s="1"/>
  <c r="W254" i="4"/>
  <c r="W266" i="4" s="1"/>
  <c r="W314" i="4"/>
  <c r="W238" i="4"/>
  <c r="W232" i="4"/>
  <c r="W204" i="4"/>
  <c r="W200" i="4"/>
  <c r="W191" i="4"/>
  <c r="W185" i="4"/>
  <c r="W193" i="4" s="1"/>
  <c r="W176" i="4"/>
  <c r="W368" i="4" s="1"/>
  <c r="W170" i="4"/>
  <c r="W178" i="4" s="1"/>
  <c r="W295" i="4"/>
  <c r="W156" i="4"/>
  <c r="W134" i="4"/>
  <c r="W125" i="4"/>
  <c r="W115" i="4"/>
  <c r="W119" i="4" s="1"/>
  <c r="W110" i="4"/>
  <c r="W100" i="4"/>
  <c r="W88" i="4"/>
  <c r="W77" i="4"/>
  <c r="W60" i="4"/>
  <c r="W55" i="4"/>
  <c r="W39" i="4"/>
  <c r="W30" i="4"/>
  <c r="W23" i="4"/>
  <c r="W17" i="4"/>
  <c r="W11" i="4"/>
  <c r="AM169" i="3"/>
  <c r="AJ30" i="3"/>
  <c r="AK30" i="3"/>
  <c r="AL30" i="3"/>
  <c r="W309" i="8"/>
  <c r="W356" i="8"/>
  <c r="W359" i="8"/>
  <c r="X343" i="8"/>
  <c r="X339" i="8"/>
  <c r="X340" i="8"/>
  <c r="W343" i="8"/>
  <c r="W321" i="8"/>
  <c r="W47" i="8"/>
  <c r="W350" i="8"/>
  <c r="W61" i="8"/>
  <c r="W56" i="8"/>
  <c r="X351" i="8"/>
  <c r="X24" i="8"/>
  <c r="X316" i="8"/>
  <c r="X328" i="8"/>
  <c r="X379" i="8"/>
  <c r="X18" i="8"/>
  <c r="X376" i="8"/>
  <c r="X378" i="8"/>
  <c r="W70" i="7"/>
  <c r="W69" i="7"/>
  <c r="W349" i="7"/>
  <c r="W294" i="7"/>
  <c r="W327" i="7" s="1"/>
  <c r="W310" i="7"/>
  <c r="W331" i="7"/>
  <c r="W358" i="7"/>
  <c r="W340" i="6"/>
  <c r="W359" i="6"/>
  <c r="X321" i="6"/>
  <c r="W338" i="6"/>
  <c r="W329" i="6"/>
  <c r="W65" i="6"/>
  <c r="W310" i="6"/>
  <c r="W56" i="6"/>
  <c r="W61" i="6"/>
  <c r="W69" i="6"/>
  <c r="W297" i="6" s="1"/>
  <c r="W71" i="6"/>
  <c r="W349" i="6"/>
  <c r="W294" i="6"/>
  <c r="W327" i="6" s="1"/>
  <c r="W331" i="6"/>
  <c r="W70" i="6"/>
  <c r="W332" i="6"/>
  <c r="W31" i="6"/>
  <c r="W379" i="6"/>
  <c r="W293" i="6"/>
  <c r="W325" i="6"/>
  <c r="X351" i="6"/>
  <c r="W326" i="6"/>
  <c r="W330" i="6"/>
  <c r="W362" i="6"/>
  <c r="X266" i="5"/>
  <c r="X338" i="5" s="1"/>
  <c r="W266" i="5"/>
  <c r="W359" i="5" s="1"/>
  <c r="X193" i="5"/>
  <c r="W102" i="5"/>
  <c r="W127" i="5" s="1"/>
  <c r="X102" i="5"/>
  <c r="X63" i="5"/>
  <c r="X350" i="5" s="1"/>
  <c r="W56" i="5"/>
  <c r="W61" i="5"/>
  <c r="W24" i="5"/>
  <c r="X18" i="5"/>
  <c r="W31" i="5"/>
  <c r="X24" i="5"/>
  <c r="W65" i="5"/>
  <c r="W293" i="5" s="1"/>
  <c r="W325" i="5" s="1"/>
  <c r="W40" i="5"/>
  <c r="X31" i="5"/>
  <c r="X40" i="5"/>
  <c r="X266" i="4"/>
  <c r="X359" i="4"/>
  <c r="W240" i="4"/>
  <c r="W206" i="4"/>
  <c r="X295" i="4"/>
  <c r="W361" i="4"/>
  <c r="W383" i="4"/>
  <c r="X42" i="4"/>
  <c r="X374" i="4" s="1"/>
  <c r="W42" i="4"/>
  <c r="W328" i="4" s="1"/>
  <c r="X377" i="4"/>
  <c r="X373" i="4"/>
  <c r="X379" i="4"/>
  <c r="X24" i="4"/>
  <c r="X63" i="4"/>
  <c r="X56" i="4" s="1"/>
  <c r="X40" i="4"/>
  <c r="X102" i="4"/>
  <c r="X366" i="4"/>
  <c r="X343" i="4"/>
  <c r="X302" i="4"/>
  <c r="W31" i="4"/>
  <c r="W63" i="4"/>
  <c r="W56" i="4" s="1"/>
  <c r="W302" i="4"/>
  <c r="W366" i="4"/>
  <c r="W102" i="4"/>
  <c r="W127" i="4" s="1"/>
  <c r="D265" i="3"/>
  <c r="E265" i="3"/>
  <c r="F265" i="3"/>
  <c r="G265" i="3"/>
  <c r="H265" i="3"/>
  <c r="I265" i="3"/>
  <c r="J265" i="3"/>
  <c r="K265" i="3"/>
  <c r="X367" i="3"/>
  <c r="X365" i="3"/>
  <c r="X360" i="3"/>
  <c r="X355" i="3"/>
  <c r="X342" i="3"/>
  <c r="X341" i="3"/>
  <c r="X298" i="3"/>
  <c r="X297" i="3"/>
  <c r="X283" i="3"/>
  <c r="X320" i="3"/>
  <c r="X271" i="3"/>
  <c r="X265" i="3"/>
  <c r="X260" i="3"/>
  <c r="X315" i="3" s="1"/>
  <c r="X254" i="3"/>
  <c r="X314" i="3" s="1"/>
  <c r="X238" i="3"/>
  <c r="X232" i="3"/>
  <c r="X240" i="3"/>
  <c r="X204" i="3"/>
  <c r="X200" i="3"/>
  <c r="X206" i="3" s="1"/>
  <c r="X191" i="3"/>
  <c r="X185" i="3"/>
  <c r="X193" i="3" s="1"/>
  <c r="X176" i="3"/>
  <c r="X296" i="3" s="1"/>
  <c r="X369" i="3" s="1"/>
  <c r="X170" i="3"/>
  <c r="X178" i="3"/>
  <c r="X329" i="3"/>
  <c r="X156" i="3"/>
  <c r="X134" i="3"/>
  <c r="X125" i="3"/>
  <c r="X115" i="3"/>
  <c r="X119" i="3"/>
  <c r="X110" i="3"/>
  <c r="X361" i="3" s="1"/>
  <c r="X100" i="3"/>
  <c r="X383" i="3" s="1"/>
  <c r="X88" i="3"/>
  <c r="X77" i="3"/>
  <c r="X60" i="3"/>
  <c r="X55" i="3"/>
  <c r="X39" i="3"/>
  <c r="X30" i="3"/>
  <c r="X23" i="3"/>
  <c r="X17" i="3"/>
  <c r="X11" i="3" s="1"/>
  <c r="X380" i="3" s="1"/>
  <c r="W367" i="3"/>
  <c r="W365" i="3"/>
  <c r="W360" i="3"/>
  <c r="W355" i="3"/>
  <c r="W342" i="3"/>
  <c r="W341" i="3"/>
  <c r="W320" i="3"/>
  <c r="W298" i="3"/>
  <c r="W297" i="3"/>
  <c r="W283" i="3"/>
  <c r="W271" i="3"/>
  <c r="W265" i="3"/>
  <c r="W260" i="3"/>
  <c r="W315" i="3" s="1"/>
  <c r="W254" i="3"/>
  <c r="W314" i="3" s="1"/>
  <c r="W238" i="3"/>
  <c r="W232" i="3"/>
  <c r="W204" i="3"/>
  <c r="W200" i="3"/>
  <c r="W191" i="3"/>
  <c r="W185" i="3"/>
  <c r="W193" i="3"/>
  <c r="W176" i="3"/>
  <c r="W296" i="3"/>
  <c r="W369" i="3" s="1"/>
  <c r="W170" i="3"/>
  <c r="W156" i="3"/>
  <c r="W134" i="3"/>
  <c r="W125" i="3"/>
  <c r="W115" i="3"/>
  <c r="W119" i="3" s="1"/>
  <c r="W110" i="3"/>
  <c r="W361" i="3"/>
  <c r="W100" i="3"/>
  <c r="W88" i="3"/>
  <c r="W78" i="3" s="1"/>
  <c r="W77" i="3"/>
  <c r="W60" i="3"/>
  <c r="W55" i="3"/>
  <c r="W39" i="3"/>
  <c r="W30" i="3"/>
  <c r="W42" i="3"/>
  <c r="W23" i="3"/>
  <c r="W17" i="3"/>
  <c r="W11" i="3" s="1"/>
  <c r="W380" i="3" s="1"/>
  <c r="AJ265" i="2"/>
  <c r="AK265" i="2"/>
  <c r="AL265" i="2"/>
  <c r="W326" i="7"/>
  <c r="W330" i="7"/>
  <c r="W362" i="7"/>
  <c r="W71" i="7"/>
  <c r="W324" i="6"/>
  <c r="X56" i="5"/>
  <c r="X65" i="5"/>
  <c r="X294" i="5" s="1"/>
  <c r="X327" i="5" s="1"/>
  <c r="X61" i="5"/>
  <c r="W69" i="5"/>
  <c r="W297" i="5" s="1"/>
  <c r="W70" i="5"/>
  <c r="X338" i="4"/>
  <c r="X339" i="4"/>
  <c r="X340" i="4"/>
  <c r="X308" i="4"/>
  <c r="X356" i="4"/>
  <c r="X321" i="4"/>
  <c r="W378" i="4"/>
  <c r="X375" i="4"/>
  <c r="X378" i="4"/>
  <c r="W40" i="4"/>
  <c r="W373" i="4"/>
  <c r="W18" i="4"/>
  <c r="W24" i="4"/>
  <c r="W375" i="4"/>
  <c r="W377" i="4"/>
  <c r="W379" i="4"/>
  <c r="X316" i="4"/>
  <c r="X31" i="4"/>
  <c r="X328" i="4"/>
  <c r="X376" i="4"/>
  <c r="W316" i="4"/>
  <c r="W374" i="4"/>
  <c r="X18" i="4"/>
  <c r="W376" i="4"/>
  <c r="W380" i="4"/>
  <c r="X65" i="4"/>
  <c r="X47" i="4"/>
  <c r="X350" i="4"/>
  <c r="X309" i="4"/>
  <c r="X61" i="4"/>
  <c r="W65" i="4"/>
  <c r="W61" i="4"/>
  <c r="W350" i="4"/>
  <c r="W47" i="4"/>
  <c r="X266" i="3"/>
  <c r="X343" i="3"/>
  <c r="W266" i="3"/>
  <c r="W359" i="3"/>
  <c r="W240" i="3"/>
  <c r="W206" i="3"/>
  <c r="X295" i="3"/>
  <c r="W383" i="3"/>
  <c r="X376" i="3"/>
  <c r="X42" i="3"/>
  <c r="X377" i="3"/>
  <c r="W24" i="3"/>
  <c r="X378" i="3"/>
  <c r="X374" i="3"/>
  <c r="X316" i="3"/>
  <c r="X379" i="3"/>
  <c r="X328" i="3"/>
  <c r="X308" i="3"/>
  <c r="X31" i="3"/>
  <c r="X357" i="3"/>
  <c r="X347" i="3"/>
  <c r="X24" i="3"/>
  <c r="X63" i="3"/>
  <c r="X56" i="3"/>
  <c r="X302" i="3"/>
  <c r="X340" i="3"/>
  <c r="X40" i="3"/>
  <c r="X102" i="3"/>
  <c r="X127" i="3"/>
  <c r="X348" i="3"/>
  <c r="X359" i="3"/>
  <c r="X78" i="3"/>
  <c r="X366" i="3"/>
  <c r="X339" i="3"/>
  <c r="W343" i="3"/>
  <c r="W338" i="3"/>
  <c r="W379" i="3"/>
  <c r="W375" i="3"/>
  <c r="W328" i="3"/>
  <c r="W308" i="3"/>
  <c r="W378" i="3"/>
  <c r="W374" i="3"/>
  <c r="W377" i="3"/>
  <c r="W373" i="3"/>
  <c r="W316" i="3"/>
  <c r="W40" i="3"/>
  <c r="W356" i="3"/>
  <c r="W366" i="3"/>
  <c r="W376" i="3"/>
  <c r="W31" i="3"/>
  <c r="W178" i="3"/>
  <c r="W63" i="3"/>
  <c r="W61" i="3"/>
  <c r="W302" i="3"/>
  <c r="W368" i="3"/>
  <c r="W370" i="3" s="1"/>
  <c r="W18" i="3"/>
  <c r="W295" i="3"/>
  <c r="W102" i="3"/>
  <c r="W254" i="2"/>
  <c r="W314" i="2"/>
  <c r="X254" i="2"/>
  <c r="X266" i="2" s="1"/>
  <c r="W260" i="2"/>
  <c r="W315" i="2"/>
  <c r="X260" i="2"/>
  <c r="W271" i="2"/>
  <c r="X271" i="2"/>
  <c r="W283" i="2"/>
  <c r="X283" i="2"/>
  <c r="W232" i="2"/>
  <c r="X232" i="2"/>
  <c r="W240" i="2"/>
  <c r="X240" i="2"/>
  <c r="W185" i="2"/>
  <c r="X185" i="2"/>
  <c r="W191" i="2"/>
  <c r="W193" i="2" s="1"/>
  <c r="X191" i="2"/>
  <c r="X193" i="2" s="1"/>
  <c r="W200" i="2"/>
  <c r="X200" i="2"/>
  <c r="W204" i="2"/>
  <c r="X204" i="2"/>
  <c r="X206" i="2"/>
  <c r="W170" i="2"/>
  <c r="X170" i="2"/>
  <c r="W176" i="2"/>
  <c r="W178" i="2"/>
  <c r="W329" i="2"/>
  <c r="X176" i="2"/>
  <c r="X178" i="2" s="1"/>
  <c r="X329" i="2" s="1"/>
  <c r="W156" i="2"/>
  <c r="X156" i="2"/>
  <c r="W77" i="2"/>
  <c r="X77" i="2"/>
  <c r="W88" i="2"/>
  <c r="W366" i="2" s="1"/>
  <c r="X88" i="2"/>
  <c r="W100" i="2"/>
  <c r="W102" i="2" s="1"/>
  <c r="X100" i="2"/>
  <c r="X102" i="2" s="1"/>
  <c r="W110" i="2"/>
  <c r="X110" i="2"/>
  <c r="W115" i="2"/>
  <c r="W119" i="2"/>
  <c r="X115" i="2"/>
  <c r="X119" i="2" s="1"/>
  <c r="W125" i="2"/>
  <c r="X125" i="2"/>
  <c r="W134" i="2"/>
  <c r="W302" i="2" s="1"/>
  <c r="X134" i="2"/>
  <c r="X302" i="2" s="1"/>
  <c r="W295" i="2"/>
  <c r="X296" i="2"/>
  <c r="X369" i="2"/>
  <c r="W297" i="2"/>
  <c r="X297" i="2"/>
  <c r="W298" i="2"/>
  <c r="X298" i="2"/>
  <c r="X314" i="2"/>
  <c r="X315" i="2"/>
  <c r="X320" i="2"/>
  <c r="W341" i="2"/>
  <c r="X341" i="2"/>
  <c r="W342" i="2"/>
  <c r="X342" i="2"/>
  <c r="W351" i="2"/>
  <c r="X351" i="2"/>
  <c r="W355" i="2"/>
  <c r="X355" i="2"/>
  <c r="W360" i="2"/>
  <c r="X360" i="2"/>
  <c r="W361" i="2"/>
  <c r="X361" i="2"/>
  <c r="W365" i="2"/>
  <c r="X365" i="2"/>
  <c r="W367" i="2"/>
  <c r="X367" i="2"/>
  <c r="W368" i="2"/>
  <c r="W60" i="2"/>
  <c r="X60" i="2"/>
  <c r="X63" i="2" s="1"/>
  <c r="W55" i="2"/>
  <c r="W63" i="2" s="1"/>
  <c r="X55" i="2"/>
  <c r="W30" i="2"/>
  <c r="X30" i="2"/>
  <c r="W23" i="2"/>
  <c r="X23" i="2"/>
  <c r="W17" i="2"/>
  <c r="W11" i="2" s="1"/>
  <c r="W42" i="2"/>
  <c r="X17" i="2"/>
  <c r="X11" i="2" s="1"/>
  <c r="X42" i="2"/>
  <c r="AP380" i="11"/>
  <c r="AO380" i="11"/>
  <c r="AL367" i="11"/>
  <c r="AK367" i="11"/>
  <c r="AJ367" i="11"/>
  <c r="AF367" i="11"/>
  <c r="AE367" i="11"/>
  <c r="AD367" i="11"/>
  <c r="AC367" i="11"/>
  <c r="AB367" i="11"/>
  <c r="AA367" i="11"/>
  <c r="Z367" i="11"/>
  <c r="Y367" i="11"/>
  <c r="V367" i="11"/>
  <c r="U367" i="11"/>
  <c r="T367" i="11"/>
  <c r="S367" i="11"/>
  <c r="R367" i="11"/>
  <c r="Q367" i="11"/>
  <c r="P367" i="11"/>
  <c r="O367" i="11"/>
  <c r="N367" i="11"/>
  <c r="M367" i="11"/>
  <c r="K367" i="11"/>
  <c r="J367" i="11"/>
  <c r="I367" i="11"/>
  <c r="H367" i="11"/>
  <c r="G367" i="11"/>
  <c r="F367" i="11"/>
  <c r="E367" i="11"/>
  <c r="D367" i="11"/>
  <c r="AL365" i="11"/>
  <c r="AK365" i="11"/>
  <c r="AJ365" i="11"/>
  <c r="AF365" i="11"/>
  <c r="AE365" i="11"/>
  <c r="AD365" i="11"/>
  <c r="AC365" i="11"/>
  <c r="AB365" i="11"/>
  <c r="AA365" i="11"/>
  <c r="Z365" i="11"/>
  <c r="Y365" i="11"/>
  <c r="V365" i="11"/>
  <c r="U365" i="11"/>
  <c r="T365" i="11"/>
  <c r="S365" i="11"/>
  <c r="R365" i="11"/>
  <c r="Q365" i="11"/>
  <c r="P365" i="11"/>
  <c r="O365" i="11"/>
  <c r="N365" i="11"/>
  <c r="M365" i="11"/>
  <c r="K365" i="11"/>
  <c r="J365" i="11"/>
  <c r="I365" i="11"/>
  <c r="H365" i="11"/>
  <c r="G365" i="11"/>
  <c r="F365" i="11"/>
  <c r="E365" i="11"/>
  <c r="D365" i="11"/>
  <c r="AL360" i="11"/>
  <c r="AK360" i="11"/>
  <c r="AJ360" i="11"/>
  <c r="AF360" i="11"/>
  <c r="AE360" i="11"/>
  <c r="AD360" i="11"/>
  <c r="AC360" i="11"/>
  <c r="AB360" i="11"/>
  <c r="AA360" i="11"/>
  <c r="Z360" i="11"/>
  <c r="Y360" i="11"/>
  <c r="V360" i="11"/>
  <c r="U360" i="11"/>
  <c r="T360" i="11"/>
  <c r="S360" i="11"/>
  <c r="R360" i="11"/>
  <c r="Q360" i="11"/>
  <c r="P360" i="11"/>
  <c r="O360" i="11"/>
  <c r="N360" i="11"/>
  <c r="M360" i="11"/>
  <c r="K360" i="11"/>
  <c r="J360" i="11"/>
  <c r="I360" i="11"/>
  <c r="H360" i="11"/>
  <c r="G360" i="11"/>
  <c r="F360" i="11"/>
  <c r="E360" i="11"/>
  <c r="D360" i="11"/>
  <c r="AL355" i="11"/>
  <c r="AK355" i="11"/>
  <c r="AJ355" i="11"/>
  <c r="AF355" i="11"/>
  <c r="AE355" i="11"/>
  <c r="AD355" i="11"/>
  <c r="AC355" i="11"/>
  <c r="AB355" i="11"/>
  <c r="AA355" i="11"/>
  <c r="Z355" i="11"/>
  <c r="Y355" i="11"/>
  <c r="V355" i="11"/>
  <c r="U355" i="11"/>
  <c r="T355" i="11"/>
  <c r="S355" i="11"/>
  <c r="R355" i="11"/>
  <c r="Q355" i="11"/>
  <c r="P355" i="11"/>
  <c r="O355" i="11"/>
  <c r="N355" i="11"/>
  <c r="M355" i="11"/>
  <c r="K355" i="11"/>
  <c r="J355" i="11"/>
  <c r="I355" i="11"/>
  <c r="H355" i="11"/>
  <c r="G355" i="11"/>
  <c r="F355" i="11"/>
  <c r="E355" i="11"/>
  <c r="D355" i="11"/>
  <c r="AL342" i="11"/>
  <c r="AK342" i="11"/>
  <c r="AJ342" i="11"/>
  <c r="AF342" i="11"/>
  <c r="AE342" i="11"/>
  <c r="AD342" i="11"/>
  <c r="AC342" i="11"/>
  <c r="AB342" i="11"/>
  <c r="AA342" i="11"/>
  <c r="Z342" i="11"/>
  <c r="Y342" i="11"/>
  <c r="V342" i="11"/>
  <c r="U342" i="11"/>
  <c r="T342" i="11"/>
  <c r="S342" i="11"/>
  <c r="R342" i="11"/>
  <c r="Q342" i="11"/>
  <c r="P342" i="11"/>
  <c r="O342" i="11"/>
  <c r="N342" i="11"/>
  <c r="M342" i="11"/>
  <c r="K342" i="11"/>
  <c r="J342" i="11"/>
  <c r="I342" i="11"/>
  <c r="H342" i="11"/>
  <c r="G342" i="11"/>
  <c r="F342" i="11"/>
  <c r="E342" i="11"/>
  <c r="D342" i="11"/>
  <c r="AL341" i="11"/>
  <c r="AK341" i="11"/>
  <c r="AJ341" i="11"/>
  <c r="AF341" i="11"/>
  <c r="AE341" i="11"/>
  <c r="AD341" i="11"/>
  <c r="AC341" i="11"/>
  <c r="AB341" i="11"/>
  <c r="AA341" i="11"/>
  <c r="Z341" i="11"/>
  <c r="Y341" i="11"/>
  <c r="V341" i="11"/>
  <c r="U341" i="11"/>
  <c r="T341" i="11"/>
  <c r="S341" i="11"/>
  <c r="R341" i="11"/>
  <c r="Q341" i="11"/>
  <c r="P341" i="11"/>
  <c r="O341" i="11"/>
  <c r="N341" i="11"/>
  <c r="M341" i="11"/>
  <c r="K341" i="11"/>
  <c r="J341" i="11"/>
  <c r="I341" i="11"/>
  <c r="H341" i="11"/>
  <c r="G341" i="11"/>
  <c r="F341" i="11"/>
  <c r="E341" i="11"/>
  <c r="D341" i="11"/>
  <c r="AL298" i="11"/>
  <c r="AK298" i="11"/>
  <c r="AJ298" i="11"/>
  <c r="AF298" i="11"/>
  <c r="AE298" i="11"/>
  <c r="AD298" i="11"/>
  <c r="AC298" i="11"/>
  <c r="AB298" i="11"/>
  <c r="AA298" i="11"/>
  <c r="Z298" i="11"/>
  <c r="Y298" i="11"/>
  <c r="V298" i="11"/>
  <c r="U298" i="11"/>
  <c r="T298" i="11"/>
  <c r="S298" i="11"/>
  <c r="R298" i="11"/>
  <c r="Q298" i="11"/>
  <c r="P298" i="11"/>
  <c r="O298" i="11"/>
  <c r="N298" i="11"/>
  <c r="M298" i="11"/>
  <c r="K298" i="11"/>
  <c r="J298" i="11"/>
  <c r="I298" i="11"/>
  <c r="H298" i="11"/>
  <c r="G298" i="11"/>
  <c r="F298" i="11"/>
  <c r="E298" i="11"/>
  <c r="D298" i="11"/>
  <c r="AL297" i="11"/>
  <c r="AK297" i="11"/>
  <c r="AJ297" i="11"/>
  <c r="AF297" i="11"/>
  <c r="AD297" i="11"/>
  <c r="AB297" i="11"/>
  <c r="Y297" i="11"/>
  <c r="V297" i="11"/>
  <c r="U297" i="11"/>
  <c r="T297" i="11"/>
  <c r="S297" i="11"/>
  <c r="R297" i="11"/>
  <c r="P297" i="11"/>
  <c r="N297" i="11"/>
  <c r="M297" i="11"/>
  <c r="I297" i="11"/>
  <c r="AM287" i="11"/>
  <c r="AG287" i="11"/>
  <c r="AR287" i="11" s="1"/>
  <c r="AR360" i="11" s="1"/>
  <c r="L287" i="11"/>
  <c r="AM285" i="11"/>
  <c r="AG285" i="11"/>
  <c r="AR285" i="11" s="1"/>
  <c r="L285" i="11"/>
  <c r="AL283" i="11"/>
  <c r="AL320" i="11"/>
  <c r="AK283" i="11"/>
  <c r="AK320" i="11" s="1"/>
  <c r="AJ283" i="11"/>
  <c r="AJ320" i="11"/>
  <c r="AF283" i="11"/>
  <c r="AF320" i="11" s="1"/>
  <c r="AE283" i="11"/>
  <c r="AE320" i="11"/>
  <c r="AD283" i="11"/>
  <c r="AD320" i="11" s="1"/>
  <c r="AC283" i="11"/>
  <c r="AC320" i="11"/>
  <c r="AB283" i="11"/>
  <c r="AB320" i="11" s="1"/>
  <c r="AA283" i="11"/>
  <c r="AA320" i="11"/>
  <c r="Z283" i="11"/>
  <c r="Z320" i="11" s="1"/>
  <c r="Y283" i="11"/>
  <c r="Y320" i="11"/>
  <c r="V283" i="11"/>
  <c r="V320" i="11" s="1"/>
  <c r="U283" i="11"/>
  <c r="U320" i="11"/>
  <c r="T283" i="11"/>
  <c r="T320" i="11" s="1"/>
  <c r="S283" i="11"/>
  <c r="S320" i="11"/>
  <c r="R283" i="11"/>
  <c r="R320" i="11" s="1"/>
  <c r="Q283" i="11"/>
  <c r="Q320" i="11"/>
  <c r="P283" i="11"/>
  <c r="P320" i="11" s="1"/>
  <c r="O283" i="11"/>
  <c r="AH283" i="11" s="1"/>
  <c r="AH320" i="11" s="1"/>
  <c r="O320" i="11"/>
  <c r="N283" i="11"/>
  <c r="N320" i="11" s="1"/>
  <c r="M283" i="11"/>
  <c r="M320" i="11" s="1"/>
  <c r="K283" i="11"/>
  <c r="K320" i="11" s="1"/>
  <c r="J283" i="11"/>
  <c r="J320" i="11" s="1"/>
  <c r="I283" i="11"/>
  <c r="I320" i="11" s="1"/>
  <c r="H283" i="11"/>
  <c r="H320" i="11" s="1"/>
  <c r="G283" i="11"/>
  <c r="G320" i="11" s="1"/>
  <c r="F283" i="11"/>
  <c r="F320" i="11" s="1"/>
  <c r="E283" i="11"/>
  <c r="E320" i="11" s="1"/>
  <c r="D283" i="11"/>
  <c r="D320" i="11" s="1"/>
  <c r="AM282" i="11"/>
  <c r="AG282" i="11"/>
  <c r="AN282" i="11"/>
  <c r="L282" i="11"/>
  <c r="AM281" i="11"/>
  <c r="AG281" i="11"/>
  <c r="L281" i="11"/>
  <c r="AM280" i="11"/>
  <c r="AM283" i="11" s="1"/>
  <c r="AG280" i="11"/>
  <c r="AG283" i="11"/>
  <c r="L280" i="11"/>
  <c r="L283" i="11" s="1"/>
  <c r="AM278" i="11"/>
  <c r="AG278" i="11"/>
  <c r="L278" i="11"/>
  <c r="AM277" i="11"/>
  <c r="AG277" i="11"/>
  <c r="L277" i="11"/>
  <c r="AM275" i="11"/>
  <c r="AN275" i="11" s="1"/>
  <c r="AG275" i="11"/>
  <c r="L275" i="11"/>
  <c r="AM274" i="11"/>
  <c r="AG274" i="11"/>
  <c r="L274" i="11"/>
  <c r="AL271" i="11"/>
  <c r="AK271" i="11"/>
  <c r="AJ271" i="11"/>
  <c r="AF271" i="11"/>
  <c r="AE271" i="11"/>
  <c r="AD271" i="11"/>
  <c r="AC271" i="11"/>
  <c r="AB271" i="11"/>
  <c r="AA271" i="11"/>
  <c r="Z271" i="11"/>
  <c r="Y271" i="11"/>
  <c r="V271" i="11"/>
  <c r="U271" i="11"/>
  <c r="T271" i="11"/>
  <c r="S271" i="11"/>
  <c r="R271" i="11"/>
  <c r="Q271" i="11"/>
  <c r="P271" i="11"/>
  <c r="O271" i="11"/>
  <c r="AH271" i="11" s="1"/>
  <c r="N271" i="11"/>
  <c r="M271" i="11"/>
  <c r="K271" i="11"/>
  <c r="J271" i="11"/>
  <c r="I271" i="11"/>
  <c r="H271" i="11"/>
  <c r="G271" i="11"/>
  <c r="F271" i="11"/>
  <c r="E271" i="11"/>
  <c r="D271" i="11"/>
  <c r="AM270" i="11"/>
  <c r="AG270" i="11"/>
  <c r="AR270" i="11" s="1"/>
  <c r="L270" i="11"/>
  <c r="AM269" i="11"/>
  <c r="AG269" i="11"/>
  <c r="AR269" i="11" s="1"/>
  <c r="L269" i="11"/>
  <c r="L271" i="11" s="1"/>
  <c r="AM268" i="11"/>
  <c r="AM271" i="11"/>
  <c r="AG268" i="11"/>
  <c r="AR268" i="11" s="1"/>
  <c r="L268" i="11"/>
  <c r="AL265" i="11"/>
  <c r="AK265" i="11"/>
  <c r="AJ265" i="11"/>
  <c r="AF265" i="11"/>
  <c r="AE265" i="11"/>
  <c r="AD265" i="11"/>
  <c r="AC265" i="11"/>
  <c r="AB265" i="11"/>
  <c r="AA265" i="11"/>
  <c r="Z265" i="11"/>
  <c r="Y265" i="11"/>
  <c r="V265" i="11"/>
  <c r="U265" i="11"/>
  <c r="T265" i="11"/>
  <c r="S265" i="11"/>
  <c r="R265" i="11"/>
  <c r="Q265" i="11"/>
  <c r="P265" i="11"/>
  <c r="O265" i="11"/>
  <c r="N265" i="11"/>
  <c r="M265" i="11"/>
  <c r="K265" i="11"/>
  <c r="J265" i="11"/>
  <c r="I265" i="11"/>
  <c r="H265" i="11"/>
  <c r="G265" i="11"/>
  <c r="F265" i="11"/>
  <c r="E265" i="11"/>
  <c r="D265" i="11"/>
  <c r="AM264" i="11"/>
  <c r="AN264" i="11" s="1"/>
  <c r="AG264" i="11"/>
  <c r="L264" i="11"/>
  <c r="AM263" i="11"/>
  <c r="AN263" i="11" s="1"/>
  <c r="AG263" i="11"/>
  <c r="L263" i="11"/>
  <c r="AM262" i="11"/>
  <c r="AM265" i="11" s="1"/>
  <c r="AG262" i="11"/>
  <c r="L262" i="11"/>
  <c r="L265" i="11" s="1"/>
  <c r="AL260" i="11"/>
  <c r="AL315" i="11" s="1"/>
  <c r="AK260" i="11"/>
  <c r="AK315" i="11" s="1"/>
  <c r="AJ260" i="11"/>
  <c r="AF260" i="11"/>
  <c r="AF315" i="11" s="1"/>
  <c r="AE260" i="11"/>
  <c r="AD260" i="11"/>
  <c r="AD315" i="11" s="1"/>
  <c r="AC260" i="11"/>
  <c r="AB260" i="11"/>
  <c r="AB315" i="11" s="1"/>
  <c r="AA260" i="11"/>
  <c r="AA315" i="11" s="1"/>
  <c r="Z260" i="11"/>
  <c r="Z315" i="11" s="1"/>
  <c r="Y260" i="11"/>
  <c r="Y315" i="11" s="1"/>
  <c r="V260" i="11"/>
  <c r="V315" i="11" s="1"/>
  <c r="U260" i="11"/>
  <c r="U315" i="11" s="1"/>
  <c r="T260" i="11"/>
  <c r="T315" i="11" s="1"/>
  <c r="S260" i="11"/>
  <c r="S315" i="11" s="1"/>
  <c r="R260" i="11"/>
  <c r="R315" i="11" s="1"/>
  <c r="Q260" i="11"/>
  <c r="Q315" i="11" s="1"/>
  <c r="P260" i="11"/>
  <c r="P315" i="11" s="1"/>
  <c r="O260" i="11"/>
  <c r="AH260" i="11" s="1"/>
  <c r="AH315" i="11" s="1"/>
  <c r="N260" i="11"/>
  <c r="N315" i="11" s="1"/>
  <c r="M260" i="11"/>
  <c r="K260" i="11"/>
  <c r="K315" i="11"/>
  <c r="J260" i="11"/>
  <c r="J315" i="11"/>
  <c r="I260" i="11"/>
  <c r="I315" i="11"/>
  <c r="H260" i="11"/>
  <c r="H315" i="11"/>
  <c r="G260" i="11"/>
  <c r="G315" i="11"/>
  <c r="F260" i="11"/>
  <c r="F315" i="11"/>
  <c r="E260" i="11"/>
  <c r="D260" i="11"/>
  <c r="D315" i="11" s="1"/>
  <c r="AM259" i="11"/>
  <c r="AN259" i="11" s="1"/>
  <c r="AG259" i="11"/>
  <c r="L259" i="11"/>
  <c r="AM258" i="11"/>
  <c r="AN258" i="11" s="1"/>
  <c r="AG258" i="11"/>
  <c r="L258" i="11"/>
  <c r="AM257" i="11"/>
  <c r="AG257" i="11"/>
  <c r="L257" i="11"/>
  <c r="AM256" i="11"/>
  <c r="AM260" i="11"/>
  <c r="AG256" i="11"/>
  <c r="L256" i="11"/>
  <c r="L260" i="11" s="1"/>
  <c r="AL254" i="11"/>
  <c r="AK254" i="11"/>
  <c r="AK314" i="11"/>
  <c r="AJ254" i="11"/>
  <c r="AJ314" i="11"/>
  <c r="AF254" i="11"/>
  <c r="AE254" i="11"/>
  <c r="AE266" i="11" s="1"/>
  <c r="AD254" i="11"/>
  <c r="AD314" i="11" s="1"/>
  <c r="AC254" i="11"/>
  <c r="AC314" i="11" s="1"/>
  <c r="AB254" i="11"/>
  <c r="AA254" i="11"/>
  <c r="AA314" i="11"/>
  <c r="Z254" i="11"/>
  <c r="Z314" i="11"/>
  <c r="Y254" i="11"/>
  <c r="Y314" i="11"/>
  <c r="V254" i="11"/>
  <c r="U254" i="11"/>
  <c r="U266" i="11" s="1"/>
  <c r="T254" i="11"/>
  <c r="T314" i="11" s="1"/>
  <c r="S254" i="11"/>
  <c r="S314" i="11" s="1"/>
  <c r="R254" i="11"/>
  <c r="Q254" i="11"/>
  <c r="Q314" i="11"/>
  <c r="P254" i="11"/>
  <c r="P314" i="11"/>
  <c r="O254" i="11"/>
  <c r="O314" i="11"/>
  <c r="N254" i="11"/>
  <c r="M254" i="11"/>
  <c r="M266" i="11" s="1"/>
  <c r="K254" i="11"/>
  <c r="K314" i="11" s="1"/>
  <c r="J254" i="11"/>
  <c r="J314" i="11" s="1"/>
  <c r="I254" i="11"/>
  <c r="H254" i="11"/>
  <c r="H314" i="11"/>
  <c r="G254" i="11"/>
  <c r="G314" i="11"/>
  <c r="F254" i="11"/>
  <c r="F314" i="11"/>
  <c r="E254" i="11"/>
  <c r="D254" i="11"/>
  <c r="AM253" i="11"/>
  <c r="AG253" i="11"/>
  <c r="AN253" i="11"/>
  <c r="L253" i="11"/>
  <c r="AM252" i="11"/>
  <c r="AG252" i="11"/>
  <c r="AN252" i="11"/>
  <c r="L252" i="11"/>
  <c r="AM251" i="11"/>
  <c r="AG251" i="11"/>
  <c r="L251" i="11"/>
  <c r="AM250" i="11"/>
  <c r="AG250" i="11"/>
  <c r="L250" i="11"/>
  <c r="AM249" i="11"/>
  <c r="AN249" i="11" s="1"/>
  <c r="AG249" i="11"/>
  <c r="L249" i="11"/>
  <c r="AL238" i="11"/>
  <c r="AK238" i="11"/>
  <c r="AJ238" i="11"/>
  <c r="AF238" i="11"/>
  <c r="AD238" i="11"/>
  <c r="AC238" i="11"/>
  <c r="AB238" i="11"/>
  <c r="AA238" i="11"/>
  <c r="Z238" i="11"/>
  <c r="Y238" i="11"/>
  <c r="V238" i="11"/>
  <c r="U238" i="11"/>
  <c r="T238" i="11"/>
  <c r="S238" i="11"/>
  <c r="R238" i="11"/>
  <c r="Q238" i="11"/>
  <c r="P238" i="11"/>
  <c r="O238" i="11"/>
  <c r="N238" i="11"/>
  <c r="M238" i="11"/>
  <c r="K238" i="11"/>
  <c r="J238" i="11"/>
  <c r="I238" i="11"/>
  <c r="H238" i="11"/>
  <c r="G238" i="11"/>
  <c r="F238" i="11"/>
  <c r="E238" i="11"/>
  <c r="D238" i="11"/>
  <c r="AM237" i="11"/>
  <c r="AG237" i="11"/>
  <c r="AR237" i="11" s="1"/>
  <c r="L237" i="11"/>
  <c r="AM236" i="11"/>
  <c r="AG236" i="11"/>
  <c r="AR236" i="11" s="1"/>
  <c r="L236" i="11"/>
  <c r="AM235" i="11"/>
  <c r="AM238" i="11" s="1"/>
  <c r="AG235" i="11"/>
  <c r="L235" i="11"/>
  <c r="L238" i="11" s="1"/>
  <c r="AL232" i="11"/>
  <c r="AK232" i="11"/>
  <c r="AK240" i="11"/>
  <c r="AJ232" i="11"/>
  <c r="AJ240" i="11"/>
  <c r="AF232" i="11"/>
  <c r="AD232" i="11"/>
  <c r="AD240" i="11" s="1"/>
  <c r="AC232" i="11"/>
  <c r="AB232" i="11"/>
  <c r="AB240" i="11" s="1"/>
  <c r="AA232" i="11"/>
  <c r="AA240" i="11" s="1"/>
  <c r="Z232" i="11"/>
  <c r="Z240" i="11" s="1"/>
  <c r="Y232" i="11"/>
  <c r="Y240" i="11" s="1"/>
  <c r="V232" i="11"/>
  <c r="V240" i="11" s="1"/>
  <c r="U232" i="11"/>
  <c r="U240" i="11" s="1"/>
  <c r="T232" i="11"/>
  <c r="T240" i="11" s="1"/>
  <c r="S232" i="11"/>
  <c r="S240" i="11" s="1"/>
  <c r="R232" i="11"/>
  <c r="R240" i="11" s="1"/>
  <c r="Q232" i="11"/>
  <c r="Q240" i="11" s="1"/>
  <c r="P232" i="11"/>
  <c r="O232" i="11"/>
  <c r="O240" i="11"/>
  <c r="N232" i="11"/>
  <c r="N240" i="11"/>
  <c r="M232" i="11"/>
  <c r="K232" i="11"/>
  <c r="K240" i="11" s="1"/>
  <c r="J232" i="11"/>
  <c r="J240" i="11" s="1"/>
  <c r="I232" i="11"/>
  <c r="I240" i="11" s="1"/>
  <c r="H232" i="11"/>
  <c r="H240" i="11" s="1"/>
  <c r="G232" i="11"/>
  <c r="G240" i="11" s="1"/>
  <c r="F232" i="11"/>
  <c r="F240" i="11" s="1"/>
  <c r="E232" i="11"/>
  <c r="E240" i="11" s="1"/>
  <c r="D232" i="11"/>
  <c r="AM231" i="11"/>
  <c r="AG231" i="11"/>
  <c r="AR231" i="11" s="1"/>
  <c r="L231" i="11"/>
  <c r="AM230" i="11"/>
  <c r="AG230" i="11"/>
  <c r="AR230" i="11" s="1"/>
  <c r="L230" i="11"/>
  <c r="AM229" i="11"/>
  <c r="AG229" i="11"/>
  <c r="AR229" i="11" s="1"/>
  <c r="L229" i="11"/>
  <c r="AM228" i="11"/>
  <c r="AM232" i="11" s="1"/>
  <c r="AG228" i="11"/>
  <c r="L228" i="11"/>
  <c r="AM225" i="11"/>
  <c r="AG225" i="11"/>
  <c r="AR225" i="11" s="1"/>
  <c r="L225" i="11"/>
  <c r="AM215" i="11"/>
  <c r="AG215" i="11"/>
  <c r="L215" i="11"/>
  <c r="AM210" i="11"/>
  <c r="AG210" i="11"/>
  <c r="AR210" i="11" s="1"/>
  <c r="L210" i="11"/>
  <c r="AL204" i="11"/>
  <c r="AK204" i="11"/>
  <c r="AJ204" i="11"/>
  <c r="AF204" i="11"/>
  <c r="AE204" i="11"/>
  <c r="AD204" i="11"/>
  <c r="AC204" i="11"/>
  <c r="AB204" i="11"/>
  <c r="AA204" i="11"/>
  <c r="Z204" i="11"/>
  <c r="Y204" i="11"/>
  <c r="V204" i="11"/>
  <c r="U204" i="11"/>
  <c r="T204" i="11"/>
  <c r="S204" i="11"/>
  <c r="R204" i="11"/>
  <c r="Q204" i="11"/>
  <c r="P204" i="11"/>
  <c r="O204" i="11"/>
  <c r="N204" i="11"/>
  <c r="M204" i="11"/>
  <c r="K204" i="11"/>
  <c r="J204" i="11"/>
  <c r="I204" i="11"/>
  <c r="H204" i="11"/>
  <c r="G204" i="11"/>
  <c r="F204" i="11"/>
  <c r="E204" i="11"/>
  <c r="D204" i="11"/>
  <c r="AM203" i="11"/>
  <c r="AG203" i="11"/>
  <c r="AR203" i="11" s="1"/>
  <c r="L203" i="11"/>
  <c r="AM202" i="11"/>
  <c r="AG202" i="11"/>
  <c r="L202" i="11"/>
  <c r="AL200" i="11"/>
  <c r="AL206" i="11" s="1"/>
  <c r="AK200" i="11"/>
  <c r="AJ200" i="11"/>
  <c r="AF200" i="11"/>
  <c r="AE200" i="11"/>
  <c r="AD200" i="11"/>
  <c r="AC200" i="11"/>
  <c r="AB200" i="11"/>
  <c r="AA200" i="11"/>
  <c r="Z200" i="11"/>
  <c r="Y200" i="11"/>
  <c r="V200" i="11"/>
  <c r="U200" i="11"/>
  <c r="U206" i="11"/>
  <c r="T200" i="11"/>
  <c r="S200" i="11"/>
  <c r="R200" i="11"/>
  <c r="Q200" i="11"/>
  <c r="Q206" i="11" s="1"/>
  <c r="P200" i="11"/>
  <c r="O200" i="11"/>
  <c r="N200" i="11"/>
  <c r="M200" i="11"/>
  <c r="K200" i="11"/>
  <c r="K206" i="11"/>
  <c r="J200" i="11"/>
  <c r="J206" i="11"/>
  <c r="I200" i="11"/>
  <c r="I206" i="11"/>
  <c r="H200" i="11"/>
  <c r="G200" i="11"/>
  <c r="G206" i="11" s="1"/>
  <c r="F200" i="11"/>
  <c r="F206" i="11" s="1"/>
  <c r="E200" i="11"/>
  <c r="E206" i="11" s="1"/>
  <c r="D200" i="11"/>
  <c r="D206" i="11" s="1"/>
  <c r="AM199" i="11"/>
  <c r="AN199" i="11" s="1"/>
  <c r="AG199" i="11"/>
  <c r="L199" i="11"/>
  <c r="AM198" i="11"/>
  <c r="AN198" i="11" s="1"/>
  <c r="AG198" i="11"/>
  <c r="L198" i="11"/>
  <c r="AM197" i="11"/>
  <c r="AG197" i="11"/>
  <c r="L197" i="11"/>
  <c r="AL191" i="11"/>
  <c r="AK191" i="11"/>
  <c r="AJ191" i="11"/>
  <c r="AF191" i="11"/>
  <c r="AE191" i="11"/>
  <c r="AD191" i="11"/>
  <c r="AC191" i="11"/>
  <c r="AB191" i="11"/>
  <c r="AA191" i="11"/>
  <c r="Z191" i="11"/>
  <c r="Y191" i="11"/>
  <c r="V191" i="11"/>
  <c r="U191" i="11"/>
  <c r="T191" i="11"/>
  <c r="S191" i="11"/>
  <c r="R191" i="11"/>
  <c r="Q191" i="11"/>
  <c r="P191" i="11"/>
  <c r="O191" i="11"/>
  <c r="AH191" i="11" s="1"/>
  <c r="N191" i="11"/>
  <c r="M191" i="11"/>
  <c r="K191" i="11"/>
  <c r="J191" i="11"/>
  <c r="I191" i="11"/>
  <c r="H191" i="11"/>
  <c r="G191" i="11"/>
  <c r="F191" i="11"/>
  <c r="E191" i="11"/>
  <c r="D191" i="11"/>
  <c r="AM190" i="11"/>
  <c r="AN190" i="11" s="1"/>
  <c r="AG190" i="11"/>
  <c r="L190" i="11"/>
  <c r="AM189" i="11"/>
  <c r="AN189" i="11" s="1"/>
  <c r="AG189" i="11"/>
  <c r="L189" i="11"/>
  <c r="AM188" i="11"/>
  <c r="AG188" i="11"/>
  <c r="AM187" i="11"/>
  <c r="AG187" i="11"/>
  <c r="L187" i="11"/>
  <c r="AL185" i="11"/>
  <c r="AL193" i="11" s="1"/>
  <c r="AK185" i="11"/>
  <c r="AJ185" i="11"/>
  <c r="AF185" i="11"/>
  <c r="AE185" i="11"/>
  <c r="AE193" i="11"/>
  <c r="AD185" i="11"/>
  <c r="AD193" i="11"/>
  <c r="AC185" i="11"/>
  <c r="AC193" i="11"/>
  <c r="AB185" i="11"/>
  <c r="AB193" i="11"/>
  <c r="AA185" i="11"/>
  <c r="AA193" i="11"/>
  <c r="Z185" i="11"/>
  <c r="Z193" i="11"/>
  <c r="Y185" i="11"/>
  <c r="Y193" i="11"/>
  <c r="V185" i="11"/>
  <c r="V193" i="11"/>
  <c r="U185" i="11"/>
  <c r="U193" i="11" s="1"/>
  <c r="T185" i="11"/>
  <c r="T193" i="11"/>
  <c r="S185" i="11"/>
  <c r="R185" i="11"/>
  <c r="R193" i="11"/>
  <c r="Q185" i="11"/>
  <c r="Q193" i="11" s="1"/>
  <c r="P185" i="11"/>
  <c r="P193" i="11"/>
  <c r="O185" i="11"/>
  <c r="AH185" i="11" s="1"/>
  <c r="N185" i="11"/>
  <c r="N193" i="11" s="1"/>
  <c r="M185" i="11"/>
  <c r="M193" i="11"/>
  <c r="K185" i="11"/>
  <c r="K193" i="11" s="1"/>
  <c r="J185" i="11"/>
  <c r="J193" i="11" s="1"/>
  <c r="I185" i="11"/>
  <c r="I193" i="11" s="1"/>
  <c r="H185" i="11"/>
  <c r="H193" i="11" s="1"/>
  <c r="G185" i="11"/>
  <c r="G193" i="11" s="1"/>
  <c r="F185" i="11"/>
  <c r="F193" i="11" s="1"/>
  <c r="E185" i="11"/>
  <c r="E193" i="11" s="1"/>
  <c r="D185" i="11"/>
  <c r="AM184" i="11"/>
  <c r="AN184" i="11" s="1"/>
  <c r="AG184" i="11"/>
  <c r="L184" i="11"/>
  <c r="AM183" i="11"/>
  <c r="AG183" i="11"/>
  <c r="L183" i="11"/>
  <c r="AM182" i="11"/>
  <c r="AG182" i="11"/>
  <c r="L182" i="11"/>
  <c r="AL176" i="11"/>
  <c r="AK176" i="11"/>
  <c r="AJ176" i="11"/>
  <c r="AF176" i="11"/>
  <c r="AE176" i="11"/>
  <c r="AD176" i="11"/>
  <c r="AC176" i="11"/>
  <c r="AB176" i="11"/>
  <c r="AA176" i="11"/>
  <c r="Z176" i="11"/>
  <c r="Y176" i="11"/>
  <c r="V176" i="11"/>
  <c r="U176" i="11"/>
  <c r="T176" i="11"/>
  <c r="S176" i="11"/>
  <c r="R176" i="11"/>
  <c r="Q176" i="11"/>
  <c r="P176" i="11"/>
  <c r="O176" i="11"/>
  <c r="AH176" i="11" s="1"/>
  <c r="AH296" i="11" s="1"/>
  <c r="AH369" i="11" s="1"/>
  <c r="N176" i="11"/>
  <c r="M176" i="11"/>
  <c r="K176" i="11"/>
  <c r="J176" i="11"/>
  <c r="I176" i="11"/>
  <c r="H176" i="11"/>
  <c r="G176" i="11"/>
  <c r="F176" i="11"/>
  <c r="E176" i="11"/>
  <c r="D176" i="11"/>
  <c r="AM175" i="11"/>
  <c r="AG175" i="11"/>
  <c r="L175" i="11"/>
  <c r="AM174" i="11"/>
  <c r="AG174" i="11"/>
  <c r="L174" i="11"/>
  <c r="AM173" i="11"/>
  <c r="AG173" i="11"/>
  <c r="L173" i="11"/>
  <c r="AM172" i="11"/>
  <c r="AG172" i="11"/>
  <c r="L172" i="11"/>
  <c r="AL170" i="11"/>
  <c r="AL295" i="11"/>
  <c r="AK170" i="11"/>
  <c r="AJ170" i="11"/>
  <c r="AF170" i="11"/>
  <c r="AF295" i="11"/>
  <c r="AE170" i="11"/>
  <c r="AD170" i="11"/>
  <c r="AD295" i="11"/>
  <c r="AC170" i="11"/>
  <c r="AB170" i="11"/>
  <c r="AB295" i="11"/>
  <c r="AA170" i="11"/>
  <c r="AA295" i="11"/>
  <c r="Z170" i="11"/>
  <c r="Z295" i="11" s="1"/>
  <c r="Y170" i="11"/>
  <c r="V170" i="11"/>
  <c r="V295" i="11"/>
  <c r="U170" i="11"/>
  <c r="U295" i="11"/>
  <c r="T170" i="11"/>
  <c r="T295" i="11"/>
  <c r="S170" i="11"/>
  <c r="R170" i="11"/>
  <c r="R295" i="11" s="1"/>
  <c r="Q170" i="11"/>
  <c r="Q295" i="11" s="1"/>
  <c r="P170" i="11"/>
  <c r="P295" i="11" s="1"/>
  <c r="O170" i="11"/>
  <c r="AH170" i="11" s="1"/>
  <c r="AH295" i="11" s="1"/>
  <c r="N170" i="11"/>
  <c r="N295" i="11"/>
  <c r="M170" i="11"/>
  <c r="M295" i="11"/>
  <c r="K170" i="11"/>
  <c r="J170" i="11"/>
  <c r="J295" i="11" s="1"/>
  <c r="I170" i="11"/>
  <c r="I295" i="11" s="1"/>
  <c r="H170" i="11"/>
  <c r="H295" i="11"/>
  <c r="G170" i="11"/>
  <c r="F170" i="11"/>
  <c r="F295" i="11" s="1"/>
  <c r="E170" i="11"/>
  <c r="E295" i="11"/>
  <c r="D170" i="11"/>
  <c r="AM169" i="11"/>
  <c r="AG169" i="11"/>
  <c r="AN169" i="11" s="1"/>
  <c r="L169" i="11"/>
  <c r="AM168" i="11"/>
  <c r="AG168" i="11"/>
  <c r="AR168" i="11" s="1"/>
  <c r="L168" i="11"/>
  <c r="AM167" i="11"/>
  <c r="AG167" i="11"/>
  <c r="AR167" i="11" s="1"/>
  <c r="L167" i="11"/>
  <c r="AM166" i="11"/>
  <c r="AG166" i="11"/>
  <c r="AR166" i="11" s="1"/>
  <c r="L166" i="11"/>
  <c r="AM165" i="11"/>
  <c r="AN165" i="11" s="1"/>
  <c r="AV165" i="11" s="1"/>
  <c r="AG165" i="11"/>
  <c r="AR165" i="11" s="1"/>
  <c r="L165" i="11"/>
  <c r="AL156" i="11"/>
  <c r="AK156" i="11"/>
  <c r="AJ156" i="11"/>
  <c r="AF156" i="11"/>
  <c r="AE156" i="11"/>
  <c r="AD156" i="11"/>
  <c r="AC156" i="11"/>
  <c r="AB156" i="11"/>
  <c r="AA156" i="11"/>
  <c r="Z156" i="11"/>
  <c r="Y156" i="11"/>
  <c r="V156" i="11"/>
  <c r="U156" i="11"/>
  <c r="T156" i="11"/>
  <c r="S156" i="11"/>
  <c r="R156" i="11"/>
  <c r="Q156" i="11"/>
  <c r="P156" i="11"/>
  <c r="O156" i="11"/>
  <c r="AH156" i="11" s="1"/>
  <c r="N156" i="11"/>
  <c r="M156" i="11"/>
  <c r="K156" i="11"/>
  <c r="J156" i="11"/>
  <c r="I156" i="11"/>
  <c r="H156" i="11"/>
  <c r="G156" i="11"/>
  <c r="F156" i="11"/>
  <c r="E156" i="11"/>
  <c r="D156" i="11"/>
  <c r="AM154" i="11"/>
  <c r="AG154" i="11"/>
  <c r="AN154" i="11"/>
  <c r="L154" i="11"/>
  <c r="AM153" i="11"/>
  <c r="AG153" i="11"/>
  <c r="AN153" i="11"/>
  <c r="AM152" i="11"/>
  <c r="AG152" i="11"/>
  <c r="L152" i="11"/>
  <c r="AM151" i="11"/>
  <c r="AN151" i="11" s="1"/>
  <c r="AG151" i="11"/>
  <c r="L151" i="11"/>
  <c r="AM149" i="11"/>
  <c r="AG149" i="11"/>
  <c r="L149" i="11"/>
  <c r="AM141" i="11"/>
  <c r="AG141" i="11"/>
  <c r="L141" i="11"/>
  <c r="AM140" i="11"/>
  <c r="AG140" i="11"/>
  <c r="AN140" i="11"/>
  <c r="L140" i="11"/>
  <c r="AM138" i="11"/>
  <c r="AG138" i="11"/>
  <c r="AR138" i="11" s="1"/>
  <c r="L138" i="11"/>
  <c r="AL134" i="11"/>
  <c r="AK134" i="11"/>
  <c r="AJ134" i="11"/>
  <c r="AF134" i="11"/>
  <c r="AE134" i="11"/>
  <c r="AD134" i="11"/>
  <c r="AC134" i="11"/>
  <c r="AB134" i="11"/>
  <c r="AA134" i="11"/>
  <c r="Z134" i="11"/>
  <c r="Y134" i="11"/>
  <c r="V134" i="11"/>
  <c r="U134" i="11"/>
  <c r="T134" i="11"/>
  <c r="S134" i="11"/>
  <c r="R134" i="11"/>
  <c r="Q134" i="11"/>
  <c r="P134" i="11"/>
  <c r="O134" i="11"/>
  <c r="AH134" i="11" s="1"/>
  <c r="N134" i="11"/>
  <c r="M134" i="11"/>
  <c r="K134" i="11"/>
  <c r="J134" i="11"/>
  <c r="I134" i="11"/>
  <c r="H134" i="11"/>
  <c r="G134" i="11"/>
  <c r="F134" i="11"/>
  <c r="E134" i="11"/>
  <c r="D134" i="11"/>
  <c r="AM133" i="11"/>
  <c r="AG133" i="11"/>
  <c r="L133" i="11"/>
  <c r="AM132" i="11"/>
  <c r="AG132" i="11"/>
  <c r="L132" i="11"/>
  <c r="AM131" i="11"/>
  <c r="AG131" i="11"/>
  <c r="L131" i="11"/>
  <c r="AM130" i="11"/>
  <c r="AG130" i="11"/>
  <c r="L130" i="11"/>
  <c r="AL125" i="11"/>
  <c r="AK125" i="11"/>
  <c r="AJ125" i="11"/>
  <c r="AM125" i="11" s="1"/>
  <c r="AF125" i="11"/>
  <c r="AE125" i="11"/>
  <c r="AD125" i="11"/>
  <c r="AC125" i="11"/>
  <c r="AB125" i="11"/>
  <c r="AA125" i="11"/>
  <c r="Z125" i="11"/>
  <c r="Y125" i="11"/>
  <c r="V125" i="11"/>
  <c r="U125" i="11"/>
  <c r="T125" i="11"/>
  <c r="S125" i="11"/>
  <c r="R125" i="11"/>
  <c r="Q125" i="11"/>
  <c r="P125" i="11"/>
  <c r="O125" i="11"/>
  <c r="N125" i="11"/>
  <c r="M125" i="11"/>
  <c r="K125" i="11"/>
  <c r="J125" i="11"/>
  <c r="I125" i="11"/>
  <c r="H125" i="11"/>
  <c r="G125" i="11"/>
  <c r="F125" i="11"/>
  <c r="E125" i="11"/>
  <c r="D125" i="11"/>
  <c r="AM124" i="11"/>
  <c r="AG124" i="11"/>
  <c r="L124" i="11"/>
  <c r="AN124" i="11" s="1"/>
  <c r="AM123" i="11"/>
  <c r="L123" i="11"/>
  <c r="AN123" i="11"/>
  <c r="AM122" i="11"/>
  <c r="AM382" i="11" s="1"/>
  <c r="AG122" i="11"/>
  <c r="AG382" i="11" s="1"/>
  <c r="L122" i="11"/>
  <c r="L382" i="11" s="1"/>
  <c r="AM118" i="11"/>
  <c r="AG118" i="11"/>
  <c r="AN118" i="11" s="1"/>
  <c r="L118" i="11"/>
  <c r="AM117" i="11"/>
  <c r="AN117" i="11" s="1"/>
  <c r="AG117" i="11"/>
  <c r="L117" i="11"/>
  <c r="AM116" i="11"/>
  <c r="AG116" i="11"/>
  <c r="AL115" i="11"/>
  <c r="AL119" i="11" s="1"/>
  <c r="AK115" i="11"/>
  <c r="AK119" i="11" s="1"/>
  <c r="AJ115" i="11"/>
  <c r="AF115" i="11"/>
  <c r="AE115" i="11"/>
  <c r="AD115" i="11"/>
  <c r="AD119" i="11" s="1"/>
  <c r="AC115" i="11"/>
  <c r="AB115" i="11"/>
  <c r="AB119" i="11" s="1"/>
  <c r="AB78" i="11" s="1"/>
  <c r="AA115" i="11"/>
  <c r="AA119" i="11" s="1"/>
  <c r="AA78" i="11" s="1"/>
  <c r="Z115" i="11"/>
  <c r="Z119" i="11" s="1"/>
  <c r="Y115" i="11"/>
  <c r="Y119" i="11" s="1"/>
  <c r="V115" i="11"/>
  <c r="V119" i="11" s="1"/>
  <c r="V78" i="11" s="1"/>
  <c r="U115" i="11"/>
  <c r="U119" i="11" s="1"/>
  <c r="T115" i="11"/>
  <c r="T119" i="11" s="1"/>
  <c r="S115" i="11"/>
  <c r="S119" i="11" s="1"/>
  <c r="R115" i="11"/>
  <c r="R119" i="11" s="1"/>
  <c r="R78" i="11" s="1"/>
  <c r="Q115" i="11"/>
  <c r="Q119" i="11" s="1"/>
  <c r="Q78" i="11" s="1"/>
  <c r="P115" i="11"/>
  <c r="P119" i="11" s="1"/>
  <c r="O115" i="11"/>
  <c r="N115" i="11"/>
  <c r="N119" i="11" s="1"/>
  <c r="N78" i="11" s="1"/>
  <c r="M115" i="11"/>
  <c r="K115" i="11"/>
  <c r="K119" i="11" s="1"/>
  <c r="J115" i="11"/>
  <c r="J119" i="11" s="1"/>
  <c r="J78" i="11" s="1"/>
  <c r="I115" i="11"/>
  <c r="I119" i="11" s="1"/>
  <c r="I78" i="11" s="1"/>
  <c r="H115" i="11"/>
  <c r="H119" i="11" s="1"/>
  <c r="G115" i="11"/>
  <c r="G119" i="11" s="1"/>
  <c r="F115" i="11"/>
  <c r="F119" i="11" s="1"/>
  <c r="F78" i="11" s="1"/>
  <c r="E115" i="11"/>
  <c r="D115" i="11"/>
  <c r="D119" i="11"/>
  <c r="AM114" i="11"/>
  <c r="AG114" i="11"/>
  <c r="AR114" i="11" s="1"/>
  <c r="L114" i="11"/>
  <c r="AM113" i="11"/>
  <c r="AG113" i="11"/>
  <c r="AR113" i="11" s="1"/>
  <c r="AR365" i="11" s="1"/>
  <c r="AG115" i="11"/>
  <c r="AR115" i="11" s="1"/>
  <c r="L113" i="11"/>
  <c r="L115" i="11"/>
  <c r="AL110" i="11"/>
  <c r="AK110" i="11"/>
  <c r="AJ110" i="11"/>
  <c r="AM110" i="11"/>
  <c r="AF110" i="11"/>
  <c r="AE110" i="11"/>
  <c r="AD110" i="11"/>
  <c r="AC110" i="11"/>
  <c r="AB110" i="11"/>
  <c r="AA110" i="11"/>
  <c r="Z110" i="11"/>
  <c r="Y110" i="11"/>
  <c r="V110" i="11"/>
  <c r="U110" i="11"/>
  <c r="T110" i="11"/>
  <c r="S110" i="11"/>
  <c r="R110" i="11"/>
  <c r="Q110" i="11"/>
  <c r="P110" i="11"/>
  <c r="O110" i="11"/>
  <c r="AH110" i="11" s="1"/>
  <c r="N110" i="11"/>
  <c r="M110" i="11"/>
  <c r="K110" i="11"/>
  <c r="J110" i="11"/>
  <c r="I110" i="11"/>
  <c r="H110" i="11"/>
  <c r="G110" i="11"/>
  <c r="F110" i="11"/>
  <c r="E110" i="11"/>
  <c r="D110" i="11"/>
  <c r="AM109" i="11"/>
  <c r="AG109" i="11"/>
  <c r="L109" i="11"/>
  <c r="AM108" i="11"/>
  <c r="AG108" i="11"/>
  <c r="L108" i="11"/>
  <c r="AM107" i="11"/>
  <c r="AG107" i="11"/>
  <c r="L107" i="11"/>
  <c r="AM106" i="11"/>
  <c r="AG106" i="11"/>
  <c r="L106" i="11"/>
  <c r="AM105" i="11"/>
  <c r="AG105" i="11"/>
  <c r="L105" i="11"/>
  <c r="AL100" i="11"/>
  <c r="AK100" i="11"/>
  <c r="AJ100" i="11"/>
  <c r="AF100" i="11"/>
  <c r="AE100" i="11"/>
  <c r="AD100" i="11"/>
  <c r="AC100" i="11"/>
  <c r="AB100" i="11"/>
  <c r="AA100" i="11"/>
  <c r="Z100" i="11"/>
  <c r="Y100" i="11"/>
  <c r="V100" i="11"/>
  <c r="U100" i="11"/>
  <c r="T100" i="11"/>
  <c r="S100" i="11"/>
  <c r="R100" i="11"/>
  <c r="Q100" i="11"/>
  <c r="P100" i="11"/>
  <c r="O100" i="11"/>
  <c r="AH100" i="11" s="1"/>
  <c r="N100" i="11"/>
  <c r="M100" i="11"/>
  <c r="K100" i="11"/>
  <c r="J100" i="11"/>
  <c r="I100" i="11"/>
  <c r="H100" i="11"/>
  <c r="G100" i="11"/>
  <c r="F100" i="11"/>
  <c r="E100" i="11"/>
  <c r="D100" i="11"/>
  <c r="AM99" i="11"/>
  <c r="AG99" i="11"/>
  <c r="L99" i="11"/>
  <c r="AM98" i="11"/>
  <c r="AG98" i="11"/>
  <c r="L98" i="11"/>
  <c r="AM97" i="11"/>
  <c r="AG97" i="11"/>
  <c r="L97" i="11"/>
  <c r="AM96" i="11"/>
  <c r="AG96" i="11"/>
  <c r="L96" i="11"/>
  <c r="L381" i="11" s="1"/>
  <c r="AM95" i="11"/>
  <c r="AG95" i="11"/>
  <c r="L95" i="11"/>
  <c r="AM94" i="11"/>
  <c r="AG94" i="11"/>
  <c r="L94" i="11"/>
  <c r="AM93" i="11"/>
  <c r="AG93" i="11"/>
  <c r="L93" i="11"/>
  <c r="AM92" i="11"/>
  <c r="AG92" i="11"/>
  <c r="L92" i="11"/>
  <c r="AM91" i="11"/>
  <c r="AG91" i="11"/>
  <c r="AG381" i="11" s="1"/>
  <c r="AL88" i="11"/>
  <c r="AK88" i="11"/>
  <c r="AJ88" i="11"/>
  <c r="AJ102" i="11"/>
  <c r="AF88" i="11"/>
  <c r="AF102" i="11"/>
  <c r="AE88" i="11"/>
  <c r="AD88" i="11"/>
  <c r="AC88" i="11"/>
  <c r="AC102" i="11"/>
  <c r="AB88" i="11"/>
  <c r="AB102" i="11"/>
  <c r="AB127" i="11" s="1"/>
  <c r="AA88" i="11"/>
  <c r="Z88" i="11"/>
  <c r="Z102" i="11"/>
  <c r="Z127" i="11" s="1"/>
  <c r="Y88" i="11"/>
  <c r="Y102" i="11" s="1"/>
  <c r="Y127" i="11" s="1"/>
  <c r="V88" i="11"/>
  <c r="V102" i="11"/>
  <c r="V127" i="11" s="1"/>
  <c r="U88" i="11"/>
  <c r="T88" i="11"/>
  <c r="T102" i="11"/>
  <c r="S88" i="11"/>
  <c r="S102" i="11"/>
  <c r="S127" i="11" s="1"/>
  <c r="R88" i="11"/>
  <c r="R102" i="11" s="1"/>
  <c r="R127" i="11" s="1"/>
  <c r="Q88" i="11"/>
  <c r="P88" i="11"/>
  <c r="P102" i="11" s="1"/>
  <c r="O88" i="11"/>
  <c r="AH88" i="11" s="1"/>
  <c r="N88" i="11"/>
  <c r="N102" i="11"/>
  <c r="N127" i="11" s="1"/>
  <c r="M88" i="11"/>
  <c r="K88" i="11"/>
  <c r="K102" i="11"/>
  <c r="K127" i="11" s="1"/>
  <c r="J88" i="11"/>
  <c r="J102" i="11" s="1"/>
  <c r="J127" i="11" s="1"/>
  <c r="I88" i="11"/>
  <c r="H88" i="11"/>
  <c r="H102" i="11" s="1"/>
  <c r="H127" i="11" s="1"/>
  <c r="G88" i="11"/>
  <c r="G102" i="11"/>
  <c r="G127" i="11" s="1"/>
  <c r="F88" i="11"/>
  <c r="F102" i="11" s="1"/>
  <c r="F127" i="11" s="1"/>
  <c r="E88" i="11"/>
  <c r="D88" i="11"/>
  <c r="AM87" i="11"/>
  <c r="AG87" i="11"/>
  <c r="L87" i="11"/>
  <c r="AM86" i="11"/>
  <c r="AG86" i="11"/>
  <c r="L86" i="11"/>
  <c r="AM85" i="11"/>
  <c r="AG85" i="11"/>
  <c r="L85" i="11"/>
  <c r="AM84" i="11"/>
  <c r="AG84" i="11"/>
  <c r="L84" i="11"/>
  <c r="AM83" i="11"/>
  <c r="AG83" i="11"/>
  <c r="L83" i="11"/>
  <c r="AM82" i="11"/>
  <c r="AG82" i="11"/>
  <c r="L82" i="11"/>
  <c r="AM81" i="11"/>
  <c r="AG81" i="11"/>
  <c r="L81" i="11"/>
  <c r="AL77" i="11"/>
  <c r="AK77" i="11"/>
  <c r="AJ77" i="11"/>
  <c r="AF77" i="11"/>
  <c r="AE77" i="11"/>
  <c r="AD77" i="11"/>
  <c r="AC77" i="11"/>
  <c r="AB77" i="11"/>
  <c r="AA77" i="11"/>
  <c r="Z77" i="11"/>
  <c r="Y77" i="11"/>
  <c r="V77" i="11"/>
  <c r="U77" i="11"/>
  <c r="T77" i="11"/>
  <c r="S77" i="11"/>
  <c r="R77" i="11"/>
  <c r="Q77" i="11"/>
  <c r="P77" i="11"/>
  <c r="O77" i="11"/>
  <c r="N77" i="11"/>
  <c r="M77" i="11"/>
  <c r="L77" i="11"/>
  <c r="K77" i="11"/>
  <c r="J77" i="11"/>
  <c r="I77" i="11"/>
  <c r="H77" i="11"/>
  <c r="G77" i="11"/>
  <c r="F77" i="11"/>
  <c r="E77" i="11"/>
  <c r="D77" i="11"/>
  <c r="AM67" i="11"/>
  <c r="AG67" i="11"/>
  <c r="L67" i="11"/>
  <c r="AL60" i="11"/>
  <c r="AK60" i="11"/>
  <c r="AJ60" i="11"/>
  <c r="AF60" i="11"/>
  <c r="AE60" i="11"/>
  <c r="AD60" i="11"/>
  <c r="AC60" i="11"/>
  <c r="AB60" i="11"/>
  <c r="AA60" i="11"/>
  <c r="Z60" i="11"/>
  <c r="Y60" i="11"/>
  <c r="V60" i="11"/>
  <c r="U60" i="11"/>
  <c r="T60" i="11"/>
  <c r="S60" i="11"/>
  <c r="R60" i="11"/>
  <c r="Q60" i="11"/>
  <c r="P60" i="11"/>
  <c r="O60" i="11"/>
  <c r="N60" i="11"/>
  <c r="M60" i="11"/>
  <c r="K60" i="11"/>
  <c r="J60" i="11"/>
  <c r="I60" i="11"/>
  <c r="H60" i="11"/>
  <c r="G60" i="11"/>
  <c r="F60" i="11"/>
  <c r="E60" i="11"/>
  <c r="D60" i="11"/>
  <c r="AM59" i="11"/>
  <c r="AG59" i="11"/>
  <c r="L59" i="11"/>
  <c r="AM58" i="11"/>
  <c r="AG58" i="11"/>
  <c r="L58" i="11"/>
  <c r="L57" i="11"/>
  <c r="AL55" i="11"/>
  <c r="AK55" i="11"/>
  <c r="AJ55" i="11"/>
  <c r="AF55" i="11"/>
  <c r="AF63" i="11" s="1"/>
  <c r="AE55" i="11"/>
  <c r="AD55" i="11"/>
  <c r="AC55" i="11"/>
  <c r="AB55" i="11"/>
  <c r="AB63" i="11"/>
  <c r="AA55" i="11"/>
  <c r="AA63" i="11"/>
  <c r="AA47" i="11" s="1"/>
  <c r="Z55" i="11"/>
  <c r="Y55" i="11"/>
  <c r="V55" i="11"/>
  <c r="V63" i="11" s="1"/>
  <c r="V47" i="11" s="1"/>
  <c r="U55" i="11"/>
  <c r="U63" i="11"/>
  <c r="U47" i="11" s="1"/>
  <c r="T55" i="11"/>
  <c r="S55" i="11"/>
  <c r="R55" i="11"/>
  <c r="R63" i="11" s="1"/>
  <c r="Q55" i="11"/>
  <c r="Q63" i="11" s="1"/>
  <c r="Q47" i="11" s="1"/>
  <c r="P55" i="11"/>
  <c r="O55" i="11"/>
  <c r="AH55" i="11" s="1"/>
  <c r="N55" i="11"/>
  <c r="N63" i="11"/>
  <c r="N47" i="11" s="1"/>
  <c r="M55" i="11"/>
  <c r="K55" i="11"/>
  <c r="J55" i="11"/>
  <c r="J63" i="11" s="1"/>
  <c r="I55" i="11"/>
  <c r="I63" i="11" s="1"/>
  <c r="I47" i="11" s="1"/>
  <c r="H55" i="11"/>
  <c r="G55" i="11"/>
  <c r="F55" i="11"/>
  <c r="E55" i="11"/>
  <c r="E63" i="11" s="1"/>
  <c r="E47" i="11" s="1"/>
  <c r="D55" i="11"/>
  <c r="AM54" i="11"/>
  <c r="AG54" i="11"/>
  <c r="L54" i="11"/>
  <c r="AM53" i="11"/>
  <c r="AG53" i="11"/>
  <c r="L53" i="11"/>
  <c r="AM52" i="11"/>
  <c r="AG52" i="11"/>
  <c r="L52" i="11"/>
  <c r="AM51" i="11"/>
  <c r="AM360" i="11"/>
  <c r="AG51" i="11"/>
  <c r="AG360" i="11"/>
  <c r="L51" i="11"/>
  <c r="L360" i="11"/>
  <c r="AM50" i="11"/>
  <c r="AG50" i="11"/>
  <c r="L50" i="11"/>
  <c r="AM49" i="11"/>
  <c r="AG49" i="11"/>
  <c r="L49" i="11"/>
  <c r="AM46" i="11"/>
  <c r="AG46" i="11"/>
  <c r="L46" i="11"/>
  <c r="AL39" i="11"/>
  <c r="AK39" i="11"/>
  <c r="AJ39" i="11"/>
  <c r="AF39" i="11"/>
  <c r="AE39" i="11"/>
  <c r="AD39" i="11"/>
  <c r="AC39" i="11"/>
  <c r="AB39" i="11"/>
  <c r="AA39" i="11"/>
  <c r="Z39" i="11"/>
  <c r="Y39" i="11"/>
  <c r="V39" i="11"/>
  <c r="U39" i="11"/>
  <c r="T39" i="11"/>
  <c r="S39" i="11"/>
  <c r="R39" i="11"/>
  <c r="Q39" i="11"/>
  <c r="P39" i="11"/>
  <c r="O39" i="11"/>
  <c r="N39" i="11"/>
  <c r="M39" i="11"/>
  <c r="K39" i="11"/>
  <c r="J39" i="11"/>
  <c r="I39" i="11"/>
  <c r="H39" i="11"/>
  <c r="G39" i="11"/>
  <c r="F39" i="11"/>
  <c r="E39" i="11"/>
  <c r="D39" i="11"/>
  <c r="AM38" i="11"/>
  <c r="AG38" i="11"/>
  <c r="L38" i="11"/>
  <c r="AM37" i="11"/>
  <c r="AG37" i="11"/>
  <c r="L37" i="11"/>
  <c r="AM36" i="11"/>
  <c r="AG36" i="11"/>
  <c r="AR36" i="11" s="1"/>
  <c r="L36" i="11"/>
  <c r="AM35" i="11"/>
  <c r="L35" i="11"/>
  <c r="AN35" i="11"/>
  <c r="AM34" i="11"/>
  <c r="AG34" i="11"/>
  <c r="AR34" i="11" s="1"/>
  <c r="L34" i="11"/>
  <c r="AP39" i="11"/>
  <c r="AM33" i="11"/>
  <c r="AG33" i="11"/>
  <c r="AR33" i="11" s="1"/>
  <c r="L33" i="11"/>
  <c r="AL30" i="11"/>
  <c r="AK30" i="11"/>
  <c r="AJ30" i="11"/>
  <c r="AF30" i="11"/>
  <c r="AE30" i="11"/>
  <c r="AD30" i="11"/>
  <c r="AC30" i="11"/>
  <c r="AB30" i="11"/>
  <c r="AA30" i="11"/>
  <c r="Z30" i="11"/>
  <c r="Y30" i="11"/>
  <c r="V30" i="11"/>
  <c r="U30" i="11"/>
  <c r="T30" i="11"/>
  <c r="S30" i="11"/>
  <c r="R30" i="11"/>
  <c r="Q30" i="11"/>
  <c r="P30" i="11"/>
  <c r="O30" i="11"/>
  <c r="N30" i="11"/>
  <c r="M30" i="11"/>
  <c r="K30" i="11"/>
  <c r="J30" i="11"/>
  <c r="I30" i="11"/>
  <c r="H30" i="11"/>
  <c r="G30" i="11"/>
  <c r="F30" i="11"/>
  <c r="E30" i="11"/>
  <c r="D30" i="11"/>
  <c r="AM29" i="11"/>
  <c r="AG29" i="11"/>
  <c r="L29" i="11"/>
  <c r="AM28" i="11"/>
  <c r="AG28" i="11"/>
  <c r="L28" i="11"/>
  <c r="AM27" i="11"/>
  <c r="AG27" i="11"/>
  <c r="L27" i="11"/>
  <c r="AM26" i="11"/>
  <c r="AG26" i="11"/>
  <c r="L26" i="11"/>
  <c r="AL23" i="11"/>
  <c r="AK23" i="11"/>
  <c r="AJ23" i="11"/>
  <c r="AM23" i="11" s="1"/>
  <c r="AF23" i="11"/>
  <c r="AD23" i="11"/>
  <c r="AC23" i="11"/>
  <c r="AB23" i="11"/>
  <c r="AA23" i="11"/>
  <c r="Z23" i="11"/>
  <c r="Y23" i="11"/>
  <c r="V23" i="11"/>
  <c r="U23" i="11"/>
  <c r="T23" i="11"/>
  <c r="S23" i="11"/>
  <c r="R23" i="11"/>
  <c r="Q23" i="11"/>
  <c r="P23" i="11"/>
  <c r="O23" i="11"/>
  <c r="AH23" i="11" s="1"/>
  <c r="N23" i="11"/>
  <c r="M23" i="11"/>
  <c r="K23" i="11"/>
  <c r="J23" i="11"/>
  <c r="I23" i="11"/>
  <c r="H23" i="11"/>
  <c r="G23" i="11"/>
  <c r="F23" i="11"/>
  <c r="E23" i="11"/>
  <c r="D23" i="11"/>
  <c r="AM22" i="11"/>
  <c r="AG22" i="11"/>
  <c r="L22" i="11"/>
  <c r="AM21" i="11"/>
  <c r="AG21" i="11"/>
  <c r="AN21" i="11"/>
  <c r="L21" i="11"/>
  <c r="AM20" i="11"/>
  <c r="AG20" i="11"/>
  <c r="L20" i="11"/>
  <c r="AL17" i="11"/>
  <c r="AK17" i="11"/>
  <c r="AJ17" i="11"/>
  <c r="AF17" i="11"/>
  <c r="AF42" i="11" s="1"/>
  <c r="AF31" i="11" s="1"/>
  <c r="AD17" i="11"/>
  <c r="AC17" i="11"/>
  <c r="AB17" i="11"/>
  <c r="AA17" i="11"/>
  <c r="Z17" i="11"/>
  <c r="Y17" i="11"/>
  <c r="V17" i="11"/>
  <c r="V42" i="11"/>
  <c r="V31" i="11" s="1"/>
  <c r="U17" i="11"/>
  <c r="T17" i="11"/>
  <c r="S17" i="11"/>
  <c r="R17" i="11"/>
  <c r="Q17" i="11"/>
  <c r="P17" i="11"/>
  <c r="O17" i="11"/>
  <c r="AH17" i="11" s="1"/>
  <c r="AH11" i="11" s="1"/>
  <c r="N17" i="11"/>
  <c r="M17" i="11"/>
  <c r="K17" i="11"/>
  <c r="K11" i="11" s="1"/>
  <c r="J17" i="11"/>
  <c r="J11" i="11" s="1"/>
  <c r="I17" i="11"/>
  <c r="I11" i="11" s="1"/>
  <c r="H17" i="11"/>
  <c r="H11" i="11" s="1"/>
  <c r="G17" i="11"/>
  <c r="G11" i="11" s="1"/>
  <c r="F17" i="11"/>
  <c r="F11" i="11" s="1"/>
  <c r="E17" i="11"/>
  <c r="E11" i="11" s="1"/>
  <c r="D17" i="11"/>
  <c r="AM16" i="11"/>
  <c r="AG16" i="11"/>
  <c r="AR16" i="11" s="1"/>
  <c r="L16" i="11"/>
  <c r="AM15" i="11"/>
  <c r="AG15" i="11"/>
  <c r="AR15" i="11" s="1"/>
  <c r="AM14" i="11"/>
  <c r="AG14" i="11"/>
  <c r="AR14" i="11" s="1"/>
  <c r="L14" i="11"/>
  <c r="AM13" i="11"/>
  <c r="AG13" i="11"/>
  <c r="AR13" i="11" s="1"/>
  <c r="L13" i="11"/>
  <c r="AL11" i="11"/>
  <c r="AK11" i="11"/>
  <c r="AJ11" i="11"/>
  <c r="AF11" i="11"/>
  <c r="AE11" i="11"/>
  <c r="AD11" i="11"/>
  <c r="AC11" i="11"/>
  <c r="AB11" i="11"/>
  <c r="AA11" i="11"/>
  <c r="Z11" i="11"/>
  <c r="Y11" i="11"/>
  <c r="V11" i="11"/>
  <c r="U11" i="11"/>
  <c r="T11" i="11"/>
  <c r="S11" i="11"/>
  <c r="R11" i="11"/>
  <c r="Q11" i="11"/>
  <c r="P11" i="11"/>
  <c r="O11" i="11"/>
  <c r="N11" i="11"/>
  <c r="M11" i="11"/>
  <c r="AP380" i="10"/>
  <c r="AO380" i="10"/>
  <c r="AL367" i="10"/>
  <c r="AK367" i="10"/>
  <c r="AJ367" i="10"/>
  <c r="AF367" i="10"/>
  <c r="AE367" i="10"/>
  <c r="AD367" i="10"/>
  <c r="AC367" i="10"/>
  <c r="AB367" i="10"/>
  <c r="AA367" i="10"/>
  <c r="Z367" i="10"/>
  <c r="Y367" i="10"/>
  <c r="V367" i="10"/>
  <c r="U367" i="10"/>
  <c r="T367" i="10"/>
  <c r="S367" i="10"/>
  <c r="R367" i="10"/>
  <c r="Q367" i="10"/>
  <c r="P367" i="10"/>
  <c r="O367" i="10"/>
  <c r="N367" i="10"/>
  <c r="M367" i="10"/>
  <c r="K367" i="10"/>
  <c r="J367" i="10"/>
  <c r="I367" i="10"/>
  <c r="H367" i="10"/>
  <c r="G367" i="10"/>
  <c r="F367" i="10"/>
  <c r="E367" i="10"/>
  <c r="D367" i="10"/>
  <c r="AL365" i="10"/>
  <c r="AK365" i="10"/>
  <c r="AJ365" i="10"/>
  <c r="AF365" i="10"/>
  <c r="AE365" i="10"/>
  <c r="AD365" i="10"/>
  <c r="AC365" i="10"/>
  <c r="AB365" i="10"/>
  <c r="AA365" i="10"/>
  <c r="Z365" i="10"/>
  <c r="Y365" i="10"/>
  <c r="V365" i="10"/>
  <c r="U365" i="10"/>
  <c r="T365" i="10"/>
  <c r="S365" i="10"/>
  <c r="R365" i="10"/>
  <c r="Q365" i="10"/>
  <c r="P365" i="10"/>
  <c r="O365" i="10"/>
  <c r="N365" i="10"/>
  <c r="M365" i="10"/>
  <c r="K365" i="10"/>
  <c r="J365" i="10"/>
  <c r="I365" i="10"/>
  <c r="H365" i="10"/>
  <c r="G365" i="10"/>
  <c r="F365" i="10"/>
  <c r="E365" i="10"/>
  <c r="D365" i="10"/>
  <c r="AL360" i="10"/>
  <c r="AK360" i="10"/>
  <c r="AJ360" i="10"/>
  <c r="AF360" i="10"/>
  <c r="AE360" i="10"/>
  <c r="AD360" i="10"/>
  <c r="AC360" i="10"/>
  <c r="AB360" i="10"/>
  <c r="AA360" i="10"/>
  <c r="Z360" i="10"/>
  <c r="Y360" i="10"/>
  <c r="V360" i="10"/>
  <c r="U360" i="10"/>
  <c r="T360" i="10"/>
  <c r="S360" i="10"/>
  <c r="R360" i="10"/>
  <c r="Q360" i="10"/>
  <c r="P360" i="10"/>
  <c r="O360" i="10"/>
  <c r="N360" i="10"/>
  <c r="M360" i="10"/>
  <c r="K360" i="10"/>
  <c r="J360" i="10"/>
  <c r="I360" i="10"/>
  <c r="H360" i="10"/>
  <c r="G360" i="10"/>
  <c r="F360" i="10"/>
  <c r="E360" i="10"/>
  <c r="D360" i="10"/>
  <c r="AL355" i="10"/>
  <c r="AK355" i="10"/>
  <c r="AJ355" i="10"/>
  <c r="AF355" i="10"/>
  <c r="AE355" i="10"/>
  <c r="AD355" i="10"/>
  <c r="AC355" i="10"/>
  <c r="AB355" i="10"/>
  <c r="AA355" i="10"/>
  <c r="Z355" i="10"/>
  <c r="Y355" i="10"/>
  <c r="V355" i="10"/>
  <c r="U355" i="10"/>
  <c r="T355" i="10"/>
  <c r="S355" i="10"/>
  <c r="R355" i="10"/>
  <c r="Q355" i="10"/>
  <c r="P355" i="10"/>
  <c r="O355" i="10"/>
  <c r="N355" i="10"/>
  <c r="M355" i="10"/>
  <c r="K355" i="10"/>
  <c r="J355" i="10"/>
  <c r="I355" i="10"/>
  <c r="H355" i="10"/>
  <c r="G355" i="10"/>
  <c r="F355" i="10"/>
  <c r="E355" i="10"/>
  <c r="D355" i="10"/>
  <c r="AL342" i="10"/>
  <c r="AK342" i="10"/>
  <c r="AJ342" i="10"/>
  <c r="AF342" i="10"/>
  <c r="AE342" i="10"/>
  <c r="AD342" i="10"/>
  <c r="AC342" i="10"/>
  <c r="AB342" i="10"/>
  <c r="AA342" i="10"/>
  <c r="Z342" i="10"/>
  <c r="Y342" i="10"/>
  <c r="V342" i="10"/>
  <c r="U342" i="10"/>
  <c r="T342" i="10"/>
  <c r="S342" i="10"/>
  <c r="R342" i="10"/>
  <c r="Q342" i="10"/>
  <c r="P342" i="10"/>
  <c r="O342" i="10"/>
  <c r="N342" i="10"/>
  <c r="M342" i="10"/>
  <c r="K342" i="10"/>
  <c r="J342" i="10"/>
  <c r="I342" i="10"/>
  <c r="H342" i="10"/>
  <c r="G342" i="10"/>
  <c r="F342" i="10"/>
  <c r="E342" i="10"/>
  <c r="D342" i="10"/>
  <c r="AL341" i="10"/>
  <c r="AK341" i="10"/>
  <c r="AJ341" i="10"/>
  <c r="AF341" i="10"/>
  <c r="AE341" i="10"/>
  <c r="AD341" i="10"/>
  <c r="AC341" i="10"/>
  <c r="AB341" i="10"/>
  <c r="AA341" i="10"/>
  <c r="Z341" i="10"/>
  <c r="Y341" i="10"/>
  <c r="V341" i="10"/>
  <c r="U341" i="10"/>
  <c r="T341" i="10"/>
  <c r="S341" i="10"/>
  <c r="R341" i="10"/>
  <c r="Q341" i="10"/>
  <c r="P341" i="10"/>
  <c r="O341" i="10"/>
  <c r="N341" i="10"/>
  <c r="M341" i="10"/>
  <c r="K341" i="10"/>
  <c r="J341" i="10"/>
  <c r="I341" i="10"/>
  <c r="H341" i="10"/>
  <c r="G341" i="10"/>
  <c r="F341" i="10"/>
  <c r="E341" i="10"/>
  <c r="D341" i="10"/>
  <c r="AL298" i="10"/>
  <c r="AK298" i="10"/>
  <c r="AJ298" i="10"/>
  <c r="AF298" i="10"/>
  <c r="AE298" i="10"/>
  <c r="AD298" i="10"/>
  <c r="AC298" i="10"/>
  <c r="AB298" i="10"/>
  <c r="AA298" i="10"/>
  <c r="Z298" i="10"/>
  <c r="Y298" i="10"/>
  <c r="V298" i="10"/>
  <c r="U298" i="10"/>
  <c r="T298" i="10"/>
  <c r="S298" i="10"/>
  <c r="R298" i="10"/>
  <c r="Q298" i="10"/>
  <c r="P298" i="10"/>
  <c r="O298" i="10"/>
  <c r="N298" i="10"/>
  <c r="M298" i="10"/>
  <c r="K298" i="10"/>
  <c r="J298" i="10"/>
  <c r="I298" i="10"/>
  <c r="H298" i="10"/>
  <c r="G298" i="10"/>
  <c r="F298" i="10"/>
  <c r="E298" i="10"/>
  <c r="D298" i="10"/>
  <c r="AL297" i="10"/>
  <c r="AJ297" i="10"/>
  <c r="AF297" i="10"/>
  <c r="AD297" i="10"/>
  <c r="AB297" i="10"/>
  <c r="Y297" i="10"/>
  <c r="V297" i="10"/>
  <c r="U297" i="10"/>
  <c r="T297" i="10"/>
  <c r="S297" i="10"/>
  <c r="R297" i="10"/>
  <c r="P297" i="10"/>
  <c r="N297" i="10"/>
  <c r="M297" i="10"/>
  <c r="AM287" i="10"/>
  <c r="AG287" i="10"/>
  <c r="L287" i="10"/>
  <c r="AM285" i="10"/>
  <c r="AG285" i="10"/>
  <c r="L285" i="10"/>
  <c r="AL283" i="10"/>
  <c r="AL320" i="10"/>
  <c r="AK283" i="10"/>
  <c r="AJ283" i="10"/>
  <c r="AJ320" i="10" s="1"/>
  <c r="AF283" i="10"/>
  <c r="AF320" i="10" s="1"/>
  <c r="AE283" i="10"/>
  <c r="AE320" i="10" s="1"/>
  <c r="AD283" i="10"/>
  <c r="AD320" i="10" s="1"/>
  <c r="AC283" i="10"/>
  <c r="AB283" i="10"/>
  <c r="AB320" i="10"/>
  <c r="AA283" i="10"/>
  <c r="AA320" i="10"/>
  <c r="Z283" i="10"/>
  <c r="Z320" i="10"/>
  <c r="Y283" i="10"/>
  <c r="Y320" i="10"/>
  <c r="V283" i="10"/>
  <c r="V320" i="10"/>
  <c r="U283" i="10"/>
  <c r="U320" i="10"/>
  <c r="T283" i="10"/>
  <c r="T320" i="10"/>
  <c r="S283" i="10"/>
  <c r="S320" i="10"/>
  <c r="R283" i="10"/>
  <c r="R320" i="10"/>
  <c r="Q283" i="10"/>
  <c r="Q320" i="10"/>
  <c r="P283" i="10"/>
  <c r="P320" i="10"/>
  <c r="O283" i="10"/>
  <c r="O320" i="10"/>
  <c r="N283" i="10"/>
  <c r="N320" i="10"/>
  <c r="M283" i="10"/>
  <c r="K283" i="10"/>
  <c r="K320" i="10" s="1"/>
  <c r="J283" i="10"/>
  <c r="J320" i="10" s="1"/>
  <c r="I283" i="10"/>
  <c r="I320" i="10" s="1"/>
  <c r="H283" i="10"/>
  <c r="H320" i="10" s="1"/>
  <c r="G283" i="10"/>
  <c r="G320" i="10" s="1"/>
  <c r="F283" i="10"/>
  <c r="F320" i="10" s="1"/>
  <c r="E283" i="10"/>
  <c r="E320" i="10" s="1"/>
  <c r="D283" i="10"/>
  <c r="AM282" i="10"/>
  <c r="AG282" i="10"/>
  <c r="L282" i="10"/>
  <c r="AM281" i="10"/>
  <c r="AG281" i="10"/>
  <c r="L281" i="10"/>
  <c r="AM280" i="10"/>
  <c r="AM283" i="10" s="1"/>
  <c r="AG280" i="10"/>
  <c r="AG283" i="10" s="1"/>
  <c r="L280" i="10"/>
  <c r="L283" i="10" s="1"/>
  <c r="AM278" i="10"/>
  <c r="AN278" i="10" s="1"/>
  <c r="AG278" i="10"/>
  <c r="L278" i="10"/>
  <c r="AM277" i="10"/>
  <c r="AG277" i="10"/>
  <c r="L277" i="10"/>
  <c r="AM275" i="10"/>
  <c r="AG275" i="10"/>
  <c r="AN275" i="10" s="1"/>
  <c r="L275" i="10"/>
  <c r="AM274" i="10"/>
  <c r="AG274" i="10"/>
  <c r="L274" i="10"/>
  <c r="AL271" i="10"/>
  <c r="AK271" i="10"/>
  <c r="AJ271" i="10"/>
  <c r="AF271" i="10"/>
  <c r="AE271" i="10"/>
  <c r="AD271" i="10"/>
  <c r="AC271" i="10"/>
  <c r="AB271" i="10"/>
  <c r="AA271" i="10"/>
  <c r="Z271" i="10"/>
  <c r="Y271" i="10"/>
  <c r="V271" i="10"/>
  <c r="U271" i="10"/>
  <c r="T271" i="10"/>
  <c r="S271" i="10"/>
  <c r="R271" i="10"/>
  <c r="Q271" i="10"/>
  <c r="P271" i="10"/>
  <c r="O271" i="10"/>
  <c r="AH271" i="10" s="1"/>
  <c r="N271" i="10"/>
  <c r="M271" i="10"/>
  <c r="K271" i="10"/>
  <c r="J271" i="10"/>
  <c r="I271" i="10"/>
  <c r="H271" i="10"/>
  <c r="G271" i="10"/>
  <c r="F271" i="10"/>
  <c r="E271" i="10"/>
  <c r="D271" i="10"/>
  <c r="AM270" i="10"/>
  <c r="AG270" i="10"/>
  <c r="L270" i="10"/>
  <c r="AM269" i="10"/>
  <c r="AG269" i="10"/>
  <c r="L269" i="10"/>
  <c r="AM268" i="10"/>
  <c r="AM271" i="10" s="1"/>
  <c r="AG268" i="10"/>
  <c r="AG271" i="10" s="1"/>
  <c r="L268" i="10"/>
  <c r="L271" i="10"/>
  <c r="AL265" i="10"/>
  <c r="AK265" i="10"/>
  <c r="AJ265" i="10"/>
  <c r="AF265" i="10"/>
  <c r="AE265" i="10"/>
  <c r="AD265" i="10"/>
  <c r="AC265" i="10"/>
  <c r="AB265" i="10"/>
  <c r="AA265" i="10"/>
  <c r="Z265" i="10"/>
  <c r="Y265" i="10"/>
  <c r="V265" i="10"/>
  <c r="U265" i="10"/>
  <c r="T265" i="10"/>
  <c r="S265" i="10"/>
  <c r="R265" i="10"/>
  <c r="Q265" i="10"/>
  <c r="P265" i="10"/>
  <c r="O265" i="10"/>
  <c r="N265" i="10"/>
  <c r="M265" i="10"/>
  <c r="AM264" i="10"/>
  <c r="AG264" i="10"/>
  <c r="L264" i="10"/>
  <c r="AM263" i="10"/>
  <c r="AG263" i="10"/>
  <c r="L263" i="10"/>
  <c r="AM262" i="10"/>
  <c r="AG262" i="10"/>
  <c r="L262" i="10"/>
  <c r="L265" i="10" s="1"/>
  <c r="AL260" i="10"/>
  <c r="AL315" i="10" s="1"/>
  <c r="AK260" i="10"/>
  <c r="AK315" i="10" s="1"/>
  <c r="AJ260" i="10"/>
  <c r="AF260" i="10"/>
  <c r="AF315" i="10" s="1"/>
  <c r="AE260" i="10"/>
  <c r="AD260" i="10"/>
  <c r="AD315" i="10" s="1"/>
  <c r="AC260" i="10"/>
  <c r="AB260" i="10"/>
  <c r="AB315" i="10" s="1"/>
  <c r="AA260" i="10"/>
  <c r="AA315" i="10" s="1"/>
  <c r="Z260" i="10"/>
  <c r="Z315" i="10" s="1"/>
  <c r="Y260" i="10"/>
  <c r="Y315" i="10" s="1"/>
  <c r="V260" i="10"/>
  <c r="V315" i="10" s="1"/>
  <c r="U260" i="10"/>
  <c r="U315" i="10" s="1"/>
  <c r="T260" i="10"/>
  <c r="T315" i="10" s="1"/>
  <c r="S260" i="10"/>
  <c r="S315" i="10" s="1"/>
  <c r="R260" i="10"/>
  <c r="R315" i="10" s="1"/>
  <c r="Q260" i="10"/>
  <c r="Q315" i="10" s="1"/>
  <c r="P260" i="10"/>
  <c r="P315" i="10" s="1"/>
  <c r="O260" i="10"/>
  <c r="AH260" i="10" s="1"/>
  <c r="AH315" i="10" s="1"/>
  <c r="N260" i="10"/>
  <c r="N315" i="10" s="1"/>
  <c r="M260" i="10"/>
  <c r="K260" i="10"/>
  <c r="K315" i="10"/>
  <c r="J260" i="10"/>
  <c r="J315" i="10"/>
  <c r="I260" i="10"/>
  <c r="I315" i="10"/>
  <c r="H260" i="10"/>
  <c r="H315" i="10"/>
  <c r="G260" i="10"/>
  <c r="G315" i="10"/>
  <c r="F260" i="10"/>
  <c r="F315" i="10"/>
  <c r="E260" i="10"/>
  <c r="D260" i="10"/>
  <c r="D315" i="10" s="1"/>
  <c r="AM259" i="10"/>
  <c r="AN259" i="10" s="1"/>
  <c r="AG259" i="10"/>
  <c r="L259" i="10"/>
  <c r="AM258" i="10"/>
  <c r="AN258" i="10" s="1"/>
  <c r="AG258" i="10"/>
  <c r="L258" i="10"/>
  <c r="AM257" i="10"/>
  <c r="AG257" i="10"/>
  <c r="L257" i="10"/>
  <c r="AM256" i="10"/>
  <c r="AM260" i="10"/>
  <c r="AG256" i="10"/>
  <c r="AG260" i="10"/>
  <c r="L256" i="10"/>
  <c r="L260" i="10"/>
  <c r="AL254" i="10"/>
  <c r="AK254" i="10"/>
  <c r="AK314" i="10" s="1"/>
  <c r="AJ254" i="10"/>
  <c r="AF254" i="10"/>
  <c r="AF314" i="10" s="1"/>
  <c r="AE254" i="10"/>
  <c r="AD254" i="10"/>
  <c r="AC254" i="10"/>
  <c r="AC314" i="10"/>
  <c r="AB254" i="10"/>
  <c r="AB314" i="10"/>
  <c r="AA254" i="10"/>
  <c r="AA314" i="10"/>
  <c r="Z254" i="10"/>
  <c r="Y254" i="10"/>
  <c r="Y314" i="10" s="1"/>
  <c r="V254" i="10"/>
  <c r="V314" i="10" s="1"/>
  <c r="U254" i="10"/>
  <c r="U314" i="10" s="1"/>
  <c r="T254" i="10"/>
  <c r="S254" i="10"/>
  <c r="S314" i="10"/>
  <c r="R254" i="10"/>
  <c r="R314" i="10"/>
  <c r="Q254" i="10"/>
  <c r="Q314" i="10"/>
  <c r="P254" i="10"/>
  <c r="O254" i="10"/>
  <c r="AH254" i="10" s="1"/>
  <c r="N254" i="10"/>
  <c r="N314" i="10" s="1"/>
  <c r="M254" i="10"/>
  <c r="K254" i="10"/>
  <c r="K314" i="10" s="1"/>
  <c r="J254" i="10"/>
  <c r="J314" i="10" s="1"/>
  <c r="I254" i="10"/>
  <c r="I314" i="10" s="1"/>
  <c r="H254" i="10"/>
  <c r="H266" i="10" s="1"/>
  <c r="G254" i="10"/>
  <c r="G314" i="10" s="1"/>
  <c r="F254" i="10"/>
  <c r="F314" i="10" s="1"/>
  <c r="E254" i="10"/>
  <c r="E314" i="10" s="1"/>
  <c r="D254" i="10"/>
  <c r="AM253" i="10"/>
  <c r="AG253" i="10"/>
  <c r="L253" i="10"/>
  <c r="AM252" i="10"/>
  <c r="AG252" i="10"/>
  <c r="L252" i="10"/>
  <c r="AM251" i="10"/>
  <c r="AG251" i="10"/>
  <c r="L251" i="10"/>
  <c r="AM250" i="10"/>
  <c r="AG250" i="10"/>
  <c r="L250" i="10"/>
  <c r="AM249" i="10"/>
  <c r="AG249" i="10"/>
  <c r="AG254" i="10" s="1"/>
  <c r="L249" i="10"/>
  <c r="AL238" i="10"/>
  <c r="AK238" i="10"/>
  <c r="AJ238" i="10"/>
  <c r="AF238" i="10"/>
  <c r="AE238" i="10"/>
  <c r="AD238" i="10"/>
  <c r="AC238" i="10"/>
  <c r="AB238" i="10"/>
  <c r="AA238" i="10"/>
  <c r="Z238" i="10"/>
  <c r="Y238" i="10"/>
  <c r="V238" i="10"/>
  <c r="U238" i="10"/>
  <c r="T238" i="10"/>
  <c r="S238" i="10"/>
  <c r="R238" i="10"/>
  <c r="Q238" i="10"/>
  <c r="P238" i="10"/>
  <c r="O238" i="10"/>
  <c r="N238" i="10"/>
  <c r="M238" i="10"/>
  <c r="K238" i="10"/>
  <c r="J238" i="10"/>
  <c r="I238" i="10"/>
  <c r="H238" i="10"/>
  <c r="G238" i="10"/>
  <c r="F238" i="10"/>
  <c r="E238" i="10"/>
  <c r="D238" i="10"/>
  <c r="AM237" i="10"/>
  <c r="AG237" i="10"/>
  <c r="L237" i="10"/>
  <c r="AM236" i="10"/>
  <c r="AG236" i="10"/>
  <c r="L236" i="10"/>
  <c r="AM235" i="10"/>
  <c r="AM238" i="10" s="1"/>
  <c r="AG235" i="10"/>
  <c r="AG238" i="10" s="1"/>
  <c r="L235" i="10"/>
  <c r="L238" i="10" s="1"/>
  <c r="AL232" i="10"/>
  <c r="AL240" i="10" s="1"/>
  <c r="AK232" i="10"/>
  <c r="AJ232" i="10"/>
  <c r="AF232" i="10"/>
  <c r="AE232" i="10"/>
  <c r="AE240" i="10"/>
  <c r="AD232" i="10"/>
  <c r="AD240" i="10"/>
  <c r="AC232" i="10"/>
  <c r="AB232" i="10"/>
  <c r="AA232" i="10"/>
  <c r="AA240" i="10"/>
  <c r="Z232" i="10"/>
  <c r="Z240" i="10"/>
  <c r="Y232" i="10"/>
  <c r="Y240" i="10"/>
  <c r="V232" i="10"/>
  <c r="U232" i="10"/>
  <c r="U240" i="10" s="1"/>
  <c r="T232" i="10"/>
  <c r="T240" i="10" s="1"/>
  <c r="S232" i="10"/>
  <c r="S240" i="10" s="1"/>
  <c r="R232" i="10"/>
  <c r="Q232" i="10"/>
  <c r="Q240" i="10"/>
  <c r="P232" i="10"/>
  <c r="P240" i="10"/>
  <c r="O232" i="10"/>
  <c r="N232" i="10"/>
  <c r="M232" i="10"/>
  <c r="M240" i="10"/>
  <c r="K232" i="10"/>
  <c r="J232" i="10"/>
  <c r="I232" i="10"/>
  <c r="I240" i="10"/>
  <c r="H232" i="10"/>
  <c r="H240" i="10"/>
  <c r="G232" i="10"/>
  <c r="F232" i="10"/>
  <c r="E232" i="10"/>
  <c r="E240" i="10"/>
  <c r="D232" i="10"/>
  <c r="AM231" i="10"/>
  <c r="AG231" i="10"/>
  <c r="L231" i="10"/>
  <c r="AM230" i="10"/>
  <c r="AG230" i="10"/>
  <c r="L230" i="10"/>
  <c r="AM229" i="10"/>
  <c r="AG229" i="10"/>
  <c r="L229" i="10"/>
  <c r="AM228" i="10"/>
  <c r="AM232" i="10"/>
  <c r="AG228" i="10"/>
  <c r="AG232" i="10"/>
  <c r="L228" i="10"/>
  <c r="L232" i="10"/>
  <c r="AM225" i="10"/>
  <c r="AG225" i="10"/>
  <c r="L225" i="10"/>
  <c r="AM215" i="10"/>
  <c r="AG215" i="10"/>
  <c r="L215" i="10"/>
  <c r="AM210" i="10"/>
  <c r="AG210" i="10"/>
  <c r="AN210" i="10" s="1"/>
  <c r="L210" i="10"/>
  <c r="AL204" i="10"/>
  <c r="AK204" i="10"/>
  <c r="AJ204" i="10"/>
  <c r="AF204" i="10"/>
  <c r="AE204" i="10"/>
  <c r="AD204" i="10"/>
  <c r="AC204" i="10"/>
  <c r="AB204" i="10"/>
  <c r="AA204" i="10"/>
  <c r="Z204" i="10"/>
  <c r="Y204" i="10"/>
  <c r="V204" i="10"/>
  <c r="U204" i="10"/>
  <c r="T204" i="10"/>
  <c r="S204" i="10"/>
  <c r="R204" i="10"/>
  <c r="Q204" i="10"/>
  <c r="P204" i="10"/>
  <c r="O204" i="10"/>
  <c r="AH204" i="10" s="1"/>
  <c r="N204" i="10"/>
  <c r="M204" i="10"/>
  <c r="K204" i="10"/>
  <c r="J204" i="10"/>
  <c r="I204" i="10"/>
  <c r="H204" i="10"/>
  <c r="G204" i="10"/>
  <c r="F204" i="10"/>
  <c r="E204" i="10"/>
  <c r="D204" i="10"/>
  <c r="AM203" i="10"/>
  <c r="AG203" i="10"/>
  <c r="L203" i="10"/>
  <c r="AM202" i="10"/>
  <c r="AG202" i="10"/>
  <c r="L202" i="10"/>
  <c r="AL200" i="10"/>
  <c r="AK200" i="10"/>
  <c r="AK206" i="10" s="1"/>
  <c r="AJ200" i="10"/>
  <c r="AF200" i="10"/>
  <c r="AE200" i="10"/>
  <c r="AD200" i="10"/>
  <c r="AC200" i="10"/>
  <c r="AC206" i="10" s="1"/>
  <c r="AB200" i="10"/>
  <c r="AB206" i="10"/>
  <c r="AA200" i="10"/>
  <c r="AA206" i="10" s="1"/>
  <c r="Z200" i="10"/>
  <c r="Y200" i="10"/>
  <c r="Y206" i="10" s="1"/>
  <c r="V200" i="10"/>
  <c r="V206" i="10" s="1"/>
  <c r="U200" i="10"/>
  <c r="U206" i="10"/>
  <c r="T200" i="10"/>
  <c r="S200" i="10"/>
  <c r="S206" i="10" s="1"/>
  <c r="R200" i="10"/>
  <c r="R206" i="10" s="1"/>
  <c r="Q200" i="10"/>
  <c r="Q206" i="10" s="1"/>
  <c r="P200" i="10"/>
  <c r="O200" i="10"/>
  <c r="AH200" i="10" s="1"/>
  <c r="N200" i="10"/>
  <c r="N206" i="10"/>
  <c r="M200" i="10"/>
  <c r="K200" i="10"/>
  <c r="K206" i="10" s="1"/>
  <c r="J200" i="10"/>
  <c r="J206" i="10"/>
  <c r="I200" i="10"/>
  <c r="I206" i="10" s="1"/>
  <c r="H200" i="10"/>
  <c r="G200" i="10"/>
  <c r="G206" i="10" s="1"/>
  <c r="F200" i="10"/>
  <c r="F206" i="10"/>
  <c r="E200" i="10"/>
  <c r="D200" i="10"/>
  <c r="AM199" i="10"/>
  <c r="AG199" i="10"/>
  <c r="AN199" i="10"/>
  <c r="L199" i="10"/>
  <c r="AM198" i="10"/>
  <c r="AG198" i="10"/>
  <c r="AN198" i="10"/>
  <c r="L198" i="10"/>
  <c r="AM197" i="10"/>
  <c r="AG197" i="10"/>
  <c r="L197" i="10"/>
  <c r="AL191" i="10"/>
  <c r="AK191" i="10"/>
  <c r="AJ191" i="10"/>
  <c r="AM191" i="10" s="1"/>
  <c r="AF191" i="10"/>
  <c r="AE191" i="10"/>
  <c r="AD191" i="10"/>
  <c r="AC191" i="10"/>
  <c r="AB191" i="10"/>
  <c r="AA191" i="10"/>
  <c r="Z191" i="10"/>
  <c r="Y191" i="10"/>
  <c r="V191" i="10"/>
  <c r="U191" i="10"/>
  <c r="T191" i="10"/>
  <c r="S191" i="10"/>
  <c r="R191" i="10"/>
  <c r="Q191" i="10"/>
  <c r="P191" i="10"/>
  <c r="O191" i="10"/>
  <c r="AH191" i="10" s="1"/>
  <c r="N191" i="10"/>
  <c r="M191" i="10"/>
  <c r="K191" i="10"/>
  <c r="J191" i="10"/>
  <c r="I191" i="10"/>
  <c r="H191" i="10"/>
  <c r="G191" i="10"/>
  <c r="F191" i="10"/>
  <c r="E191" i="10"/>
  <c r="D191" i="10"/>
  <c r="AM190" i="10"/>
  <c r="AN190" i="10" s="1"/>
  <c r="AG190" i="10"/>
  <c r="L190" i="10"/>
  <c r="AM189" i="10"/>
  <c r="AN189" i="10" s="1"/>
  <c r="AG189" i="10"/>
  <c r="L189" i="10"/>
  <c r="AM188" i="10"/>
  <c r="AG188" i="10"/>
  <c r="AM187" i="10"/>
  <c r="AG187" i="10"/>
  <c r="L187" i="10"/>
  <c r="AM185" i="10"/>
  <c r="AL185" i="10"/>
  <c r="AL193" i="10" s="1"/>
  <c r="AK185" i="10"/>
  <c r="AK193" i="10"/>
  <c r="AJ185" i="10"/>
  <c r="AF185" i="10"/>
  <c r="AF193" i="10"/>
  <c r="AE185" i="10"/>
  <c r="AE193" i="10" s="1"/>
  <c r="AD185" i="10"/>
  <c r="AD193" i="10"/>
  <c r="AC185" i="10"/>
  <c r="AC193" i="10" s="1"/>
  <c r="AB185" i="10"/>
  <c r="AB193" i="10"/>
  <c r="AA185" i="10"/>
  <c r="AA193" i="10" s="1"/>
  <c r="Z185" i="10"/>
  <c r="Z193" i="10"/>
  <c r="Y185" i="10"/>
  <c r="Y193" i="10" s="1"/>
  <c r="V185" i="10"/>
  <c r="V193" i="10"/>
  <c r="U185" i="10"/>
  <c r="U193" i="10" s="1"/>
  <c r="T185" i="10"/>
  <c r="T193" i="10"/>
  <c r="S185" i="10"/>
  <c r="S193" i="10" s="1"/>
  <c r="R185" i="10"/>
  <c r="R193" i="10"/>
  <c r="Q185" i="10"/>
  <c r="Q193" i="10" s="1"/>
  <c r="P185" i="10"/>
  <c r="P193" i="10"/>
  <c r="O185" i="10"/>
  <c r="AH185" i="10" s="1"/>
  <c r="N185" i="10"/>
  <c r="N193" i="10"/>
  <c r="M185" i="10"/>
  <c r="K185" i="10"/>
  <c r="K193" i="10" s="1"/>
  <c r="J185" i="10"/>
  <c r="J193" i="10"/>
  <c r="I185" i="10"/>
  <c r="I193" i="10" s="1"/>
  <c r="H185" i="10"/>
  <c r="H193" i="10"/>
  <c r="G185" i="10"/>
  <c r="G193" i="10" s="1"/>
  <c r="F185" i="10"/>
  <c r="F193" i="10"/>
  <c r="E185" i="10"/>
  <c r="D185" i="10"/>
  <c r="AM184" i="10"/>
  <c r="AN184" i="10" s="1"/>
  <c r="AG184" i="10"/>
  <c r="L184" i="10"/>
  <c r="AM183" i="10"/>
  <c r="AN183" i="10" s="1"/>
  <c r="AG183" i="10"/>
  <c r="L183" i="10"/>
  <c r="AM182" i="10"/>
  <c r="AG182" i="10"/>
  <c r="L182" i="10"/>
  <c r="AL176" i="10"/>
  <c r="AK176" i="10"/>
  <c r="AJ176" i="10"/>
  <c r="AF176" i="10"/>
  <c r="AE176" i="10"/>
  <c r="AD176" i="10"/>
  <c r="AC176" i="10"/>
  <c r="AB176" i="10"/>
  <c r="AA176" i="10"/>
  <c r="Z176" i="10"/>
  <c r="Y176" i="10"/>
  <c r="Y296" i="10" s="1"/>
  <c r="Y369" i="10" s="1"/>
  <c r="V176" i="10"/>
  <c r="U176" i="10"/>
  <c r="T176" i="10"/>
  <c r="S176" i="10"/>
  <c r="R176" i="10"/>
  <c r="Q176" i="10"/>
  <c r="P176" i="10"/>
  <c r="O176" i="10"/>
  <c r="N176" i="10"/>
  <c r="M176" i="10"/>
  <c r="K176" i="10"/>
  <c r="J176" i="10"/>
  <c r="I176" i="10"/>
  <c r="H176" i="10"/>
  <c r="G176" i="10"/>
  <c r="G296" i="10"/>
  <c r="G369" i="10" s="1"/>
  <c r="F176" i="10"/>
  <c r="E176" i="10"/>
  <c r="D176" i="10"/>
  <c r="AM175" i="10"/>
  <c r="AG175" i="10"/>
  <c r="L175" i="10"/>
  <c r="AM174" i="10"/>
  <c r="AG174" i="10"/>
  <c r="L174" i="10"/>
  <c r="AM173" i="10"/>
  <c r="AG173" i="10"/>
  <c r="L173" i="10"/>
  <c r="AM172" i="10"/>
  <c r="AG172" i="10"/>
  <c r="L172" i="10"/>
  <c r="AL170" i="10"/>
  <c r="AL295" i="10"/>
  <c r="AK170" i="10"/>
  <c r="AJ170" i="10"/>
  <c r="AJ295" i="10" s="1"/>
  <c r="AF170" i="10"/>
  <c r="AF295" i="10" s="1"/>
  <c r="AE170" i="10"/>
  <c r="AE295" i="10" s="1"/>
  <c r="AD170" i="10"/>
  <c r="AC170" i="10"/>
  <c r="AB170" i="10"/>
  <c r="AB295" i="10" s="1"/>
  <c r="AA170" i="10"/>
  <c r="AA295" i="10" s="1"/>
  <c r="Z170" i="10"/>
  <c r="Y170" i="10"/>
  <c r="V170" i="10"/>
  <c r="V295" i="10" s="1"/>
  <c r="U170" i="10"/>
  <c r="U295" i="10" s="1"/>
  <c r="T170" i="10"/>
  <c r="T178" i="10" s="1"/>
  <c r="S170" i="10"/>
  <c r="R170" i="10"/>
  <c r="R295" i="10"/>
  <c r="Q170" i="10"/>
  <c r="Q295" i="10"/>
  <c r="P170" i="10"/>
  <c r="O170" i="10"/>
  <c r="AH170" i="10" s="1"/>
  <c r="N170" i="10"/>
  <c r="N295" i="10"/>
  <c r="M170" i="10"/>
  <c r="M295" i="10"/>
  <c r="K170" i="10"/>
  <c r="J170" i="10"/>
  <c r="J295" i="10" s="1"/>
  <c r="I170" i="10"/>
  <c r="I295" i="10" s="1"/>
  <c r="H170" i="10"/>
  <c r="G170" i="10"/>
  <c r="F170" i="10"/>
  <c r="F295" i="10" s="1"/>
  <c r="E170" i="10"/>
  <c r="E295" i="10" s="1"/>
  <c r="D170" i="10"/>
  <c r="D295" i="10" s="1"/>
  <c r="AM169" i="10"/>
  <c r="AG169" i="10"/>
  <c r="L169" i="10"/>
  <c r="AM168" i="10"/>
  <c r="AG168" i="10"/>
  <c r="L168" i="10"/>
  <c r="AM167" i="10"/>
  <c r="AG167" i="10"/>
  <c r="L167" i="10"/>
  <c r="AM166" i="10"/>
  <c r="AG166" i="10"/>
  <c r="L166" i="10"/>
  <c r="AM165" i="10"/>
  <c r="AG165" i="10"/>
  <c r="L165" i="10"/>
  <c r="AL156" i="10"/>
  <c r="AK156" i="10"/>
  <c r="AJ156" i="10"/>
  <c r="AF156" i="10"/>
  <c r="AE156" i="10"/>
  <c r="AD156" i="10"/>
  <c r="AC156" i="10"/>
  <c r="AB156" i="10"/>
  <c r="AA156" i="10"/>
  <c r="Z156" i="10"/>
  <c r="Y156" i="10"/>
  <c r="V156" i="10"/>
  <c r="U156" i="10"/>
  <c r="T156" i="10"/>
  <c r="S156" i="10"/>
  <c r="R156" i="10"/>
  <c r="Q156" i="10"/>
  <c r="P156" i="10"/>
  <c r="O156" i="10"/>
  <c r="AH156" i="10" s="1"/>
  <c r="N156" i="10"/>
  <c r="M156" i="10"/>
  <c r="K156" i="10"/>
  <c r="J156" i="10"/>
  <c r="I156" i="10"/>
  <c r="H156" i="10"/>
  <c r="G156" i="10"/>
  <c r="F156" i="10"/>
  <c r="E156" i="10"/>
  <c r="D156" i="10"/>
  <c r="AM154" i="10"/>
  <c r="AG154" i="10"/>
  <c r="AN154" i="10" s="1"/>
  <c r="L154" i="10"/>
  <c r="AM153" i="10"/>
  <c r="AG153" i="10"/>
  <c r="AM152" i="10"/>
  <c r="AG152" i="10"/>
  <c r="L152" i="10"/>
  <c r="AM151" i="10"/>
  <c r="AG151" i="10"/>
  <c r="L151" i="10"/>
  <c r="AM149" i="10"/>
  <c r="AG149" i="10"/>
  <c r="L149" i="10"/>
  <c r="AM141" i="10"/>
  <c r="AG141" i="10"/>
  <c r="L141" i="10"/>
  <c r="AM140" i="10"/>
  <c r="AG140" i="10"/>
  <c r="L140" i="10"/>
  <c r="AM138" i="10"/>
  <c r="AG138" i="10"/>
  <c r="L138" i="10"/>
  <c r="AL134" i="10"/>
  <c r="AK134" i="10"/>
  <c r="AJ134" i="10"/>
  <c r="AF134" i="10"/>
  <c r="AE134" i="10"/>
  <c r="AD134" i="10"/>
  <c r="AC134" i="10"/>
  <c r="AB134" i="10"/>
  <c r="AA134" i="10"/>
  <c r="Z134" i="10"/>
  <c r="Y134" i="10"/>
  <c r="V134" i="10"/>
  <c r="V302" i="10" s="1"/>
  <c r="U134" i="10"/>
  <c r="T134" i="10"/>
  <c r="T302" i="10"/>
  <c r="S134" i="10"/>
  <c r="R134" i="10"/>
  <c r="Q134" i="10"/>
  <c r="P134" i="10"/>
  <c r="P302" i="10" s="1"/>
  <c r="O134" i="10"/>
  <c r="AH134" i="10" s="1"/>
  <c r="AH302" i="10" s="1"/>
  <c r="N134" i="10"/>
  <c r="M134" i="10"/>
  <c r="K134" i="10"/>
  <c r="J134" i="10"/>
  <c r="I134" i="10"/>
  <c r="H134" i="10"/>
  <c r="G134" i="10"/>
  <c r="F134" i="10"/>
  <c r="E134" i="10"/>
  <c r="D134" i="10"/>
  <c r="AM133" i="10"/>
  <c r="AG133" i="10"/>
  <c r="L133" i="10"/>
  <c r="AM132" i="10"/>
  <c r="AG132" i="10"/>
  <c r="L132" i="10"/>
  <c r="AM131" i="10"/>
  <c r="AG131" i="10"/>
  <c r="L131" i="10"/>
  <c r="AM130" i="10"/>
  <c r="AG130" i="10"/>
  <c r="L130" i="10"/>
  <c r="AM125" i="10"/>
  <c r="AL125" i="10"/>
  <c r="AK125" i="10"/>
  <c r="AJ125" i="10"/>
  <c r="AF125" i="10"/>
  <c r="AE125" i="10"/>
  <c r="AD125" i="10"/>
  <c r="AC125" i="10"/>
  <c r="AB125" i="10"/>
  <c r="AA125" i="10"/>
  <c r="Z125" i="10"/>
  <c r="Y125" i="10"/>
  <c r="V125" i="10"/>
  <c r="U125" i="10"/>
  <c r="T125" i="10"/>
  <c r="S125" i="10"/>
  <c r="R125" i="10"/>
  <c r="Q125" i="10"/>
  <c r="P125" i="10"/>
  <c r="O125" i="10"/>
  <c r="AH125" i="10" s="1"/>
  <c r="AH383" i="10" s="1"/>
  <c r="N125" i="10"/>
  <c r="M125" i="10"/>
  <c r="K125" i="10"/>
  <c r="J125" i="10"/>
  <c r="I125" i="10"/>
  <c r="H125" i="10"/>
  <c r="G125" i="10"/>
  <c r="F125" i="10"/>
  <c r="E125" i="10"/>
  <c r="D125" i="10"/>
  <c r="AM124" i="10"/>
  <c r="AG124" i="10"/>
  <c r="AN124" i="10"/>
  <c r="L124" i="10"/>
  <c r="AM123" i="10"/>
  <c r="L123" i="10"/>
  <c r="AM122" i="10"/>
  <c r="AM382" i="10" s="1"/>
  <c r="AG122" i="10"/>
  <c r="AG382" i="10" s="1"/>
  <c r="L122" i="10"/>
  <c r="L382" i="10" s="1"/>
  <c r="AM118" i="10"/>
  <c r="AN118" i="10" s="1"/>
  <c r="AG118" i="10"/>
  <c r="L118" i="10"/>
  <c r="AM117" i="10"/>
  <c r="AN117" i="10" s="1"/>
  <c r="AG117" i="10"/>
  <c r="L117" i="10"/>
  <c r="AM116" i="10"/>
  <c r="AG116" i="10"/>
  <c r="AL115" i="10"/>
  <c r="AL119" i="10"/>
  <c r="AK115" i="10"/>
  <c r="AK119" i="10"/>
  <c r="AJ115" i="10"/>
  <c r="AF115" i="10"/>
  <c r="AE115" i="10"/>
  <c r="AE119" i="10"/>
  <c r="AD115" i="10"/>
  <c r="AD119" i="10" s="1"/>
  <c r="AC115" i="10"/>
  <c r="AC119" i="10" s="1"/>
  <c r="AB115" i="10"/>
  <c r="AB119" i="10" s="1"/>
  <c r="AB78" i="10" s="1"/>
  <c r="AA115" i="10"/>
  <c r="AA119" i="10" s="1"/>
  <c r="Z115" i="10"/>
  <c r="Z119" i="10" s="1"/>
  <c r="Y115" i="10"/>
  <c r="Y119" i="10" s="1"/>
  <c r="Y78" i="10" s="1"/>
  <c r="V115" i="10"/>
  <c r="V119" i="10" s="1"/>
  <c r="V78" i="10" s="1"/>
  <c r="U115" i="10"/>
  <c r="U119" i="10" s="1"/>
  <c r="T115" i="10"/>
  <c r="T119" i="10" s="1"/>
  <c r="S115" i="10"/>
  <c r="S119" i="10" s="1"/>
  <c r="R115" i="10"/>
  <c r="R119" i="10" s="1"/>
  <c r="R78" i="10" s="1"/>
  <c r="Q115" i="10"/>
  <c r="Q119" i="10" s="1"/>
  <c r="P115" i="10"/>
  <c r="P119" i="10" s="1"/>
  <c r="O115" i="10"/>
  <c r="AH115" i="10" s="1"/>
  <c r="N115" i="10"/>
  <c r="N119" i="10" s="1"/>
  <c r="N78" i="10" s="1"/>
  <c r="M115" i="10"/>
  <c r="K115" i="10"/>
  <c r="K119" i="10"/>
  <c r="J115" i="10"/>
  <c r="J119" i="10"/>
  <c r="I115" i="10"/>
  <c r="I119" i="10"/>
  <c r="H115" i="10"/>
  <c r="H119" i="10"/>
  <c r="G115" i="10"/>
  <c r="G119" i="10"/>
  <c r="F115" i="10"/>
  <c r="F119" i="10"/>
  <c r="E115" i="10"/>
  <c r="D115" i="10"/>
  <c r="AM114" i="10"/>
  <c r="AG114" i="10"/>
  <c r="L114" i="10"/>
  <c r="AM113" i="10"/>
  <c r="AG113" i="10"/>
  <c r="L113" i="10"/>
  <c r="L115" i="10"/>
  <c r="AL110" i="10"/>
  <c r="AK110" i="10"/>
  <c r="AJ110" i="10"/>
  <c r="AF110" i="10"/>
  <c r="AE110" i="10"/>
  <c r="AD110" i="10"/>
  <c r="AC110" i="10"/>
  <c r="AB110" i="10"/>
  <c r="AA110" i="10"/>
  <c r="Z110" i="10"/>
  <c r="Y110" i="10"/>
  <c r="V110" i="10"/>
  <c r="U110" i="10"/>
  <c r="T110" i="10"/>
  <c r="S110" i="10"/>
  <c r="R110" i="10"/>
  <c r="Q110" i="10"/>
  <c r="P110" i="10"/>
  <c r="O110" i="10"/>
  <c r="N110" i="10"/>
  <c r="M110" i="10"/>
  <c r="K110" i="10"/>
  <c r="J110" i="10"/>
  <c r="I110" i="10"/>
  <c r="H110" i="10"/>
  <c r="G110" i="10"/>
  <c r="F110" i="10"/>
  <c r="E110" i="10"/>
  <c r="D110" i="10"/>
  <c r="AM109" i="10"/>
  <c r="AG109" i="10"/>
  <c r="L109" i="10"/>
  <c r="AM108" i="10"/>
  <c r="AG108" i="10"/>
  <c r="L108" i="10"/>
  <c r="AM107" i="10"/>
  <c r="AG107" i="10"/>
  <c r="L107" i="10"/>
  <c r="AM106" i="10"/>
  <c r="AG106" i="10"/>
  <c r="L106" i="10"/>
  <c r="AM105" i="10"/>
  <c r="AG105" i="10"/>
  <c r="L105" i="10"/>
  <c r="AL100" i="10"/>
  <c r="AK100" i="10"/>
  <c r="AJ100" i="10"/>
  <c r="AF100" i="10"/>
  <c r="AE100" i="10"/>
  <c r="AD100" i="10"/>
  <c r="AC100" i="10"/>
  <c r="AB100" i="10"/>
  <c r="AA100" i="10"/>
  <c r="Z100" i="10"/>
  <c r="Y100" i="10"/>
  <c r="V100" i="10"/>
  <c r="U100" i="10"/>
  <c r="T100" i="10"/>
  <c r="S100" i="10"/>
  <c r="R100" i="10"/>
  <c r="Q100" i="10"/>
  <c r="P100" i="10"/>
  <c r="O100" i="10"/>
  <c r="AH100" i="10" s="1"/>
  <c r="N100" i="10"/>
  <c r="M100" i="10"/>
  <c r="K100" i="10"/>
  <c r="J100" i="10"/>
  <c r="I100" i="10"/>
  <c r="H100" i="10"/>
  <c r="G100" i="10"/>
  <c r="F100" i="10"/>
  <c r="E100" i="10"/>
  <c r="D100" i="10"/>
  <c r="AM99" i="10"/>
  <c r="AG99" i="10"/>
  <c r="L99" i="10"/>
  <c r="AM98" i="10"/>
  <c r="AG98" i="10"/>
  <c r="L98" i="10"/>
  <c r="AM97" i="10"/>
  <c r="AG97" i="10"/>
  <c r="L97" i="10"/>
  <c r="AM96" i="10"/>
  <c r="AG96" i="10"/>
  <c r="L96" i="10"/>
  <c r="L381" i="10" s="1"/>
  <c r="AM95" i="10"/>
  <c r="AG95" i="10"/>
  <c r="L95" i="10"/>
  <c r="AM94" i="10"/>
  <c r="AG94" i="10"/>
  <c r="L94" i="10"/>
  <c r="AM93" i="10"/>
  <c r="AG93" i="10"/>
  <c r="L93" i="10"/>
  <c r="AM92" i="10"/>
  <c r="AG92" i="10"/>
  <c r="L92" i="10"/>
  <c r="AG91" i="10"/>
  <c r="AG381" i="10" s="1"/>
  <c r="AL88" i="10"/>
  <c r="AK88" i="10"/>
  <c r="AJ88" i="10"/>
  <c r="AF88" i="10"/>
  <c r="AE88" i="10"/>
  <c r="AD88" i="10"/>
  <c r="AD102" i="10" s="1"/>
  <c r="AD127" i="10" s="1"/>
  <c r="AC88" i="10"/>
  <c r="AB88" i="10"/>
  <c r="AA88" i="10"/>
  <c r="AA102" i="10"/>
  <c r="Z88" i="10"/>
  <c r="Y88" i="10"/>
  <c r="V88" i="10"/>
  <c r="U88" i="10"/>
  <c r="U102" i="10" s="1"/>
  <c r="T88" i="10"/>
  <c r="S88" i="10"/>
  <c r="R88" i="10"/>
  <c r="Q88" i="10"/>
  <c r="Q102" i="10"/>
  <c r="P88" i="10"/>
  <c r="P102" i="10"/>
  <c r="P127" i="10" s="1"/>
  <c r="O88" i="10"/>
  <c r="AH88" i="10" s="1"/>
  <c r="N88" i="10"/>
  <c r="M88" i="10"/>
  <c r="AG88" i="10" s="1"/>
  <c r="M102" i="10"/>
  <c r="K88" i="10"/>
  <c r="J88" i="10"/>
  <c r="I88" i="10"/>
  <c r="H88" i="10"/>
  <c r="G88" i="10"/>
  <c r="G102" i="10"/>
  <c r="G127" i="10" s="1"/>
  <c r="F88" i="10"/>
  <c r="E88" i="10"/>
  <c r="D88" i="10"/>
  <c r="AM87" i="10"/>
  <c r="AG87" i="10"/>
  <c r="L87" i="10"/>
  <c r="AM86" i="10"/>
  <c r="AG86" i="10"/>
  <c r="L86" i="10"/>
  <c r="AM85" i="10"/>
  <c r="AG85" i="10"/>
  <c r="L85" i="10"/>
  <c r="AM84" i="10"/>
  <c r="AG84" i="10"/>
  <c r="L84" i="10"/>
  <c r="AM83" i="10"/>
  <c r="AG83" i="10"/>
  <c r="L83" i="10"/>
  <c r="AM82" i="10"/>
  <c r="AG82" i="10"/>
  <c r="L82" i="10"/>
  <c r="AM81" i="10"/>
  <c r="AG81" i="10"/>
  <c r="L81" i="10"/>
  <c r="AK78" i="10"/>
  <c r="J78" i="10"/>
  <c r="G78" i="10"/>
  <c r="F78" i="10"/>
  <c r="AL77" i="10"/>
  <c r="AK77" i="10"/>
  <c r="AJ77" i="10"/>
  <c r="AF77" i="10"/>
  <c r="AE77" i="10"/>
  <c r="AD77" i="10"/>
  <c r="AC77" i="10"/>
  <c r="AB77" i="10"/>
  <c r="AA77" i="10"/>
  <c r="Z77" i="10"/>
  <c r="Y77" i="10"/>
  <c r="V77" i="10"/>
  <c r="U77" i="10"/>
  <c r="T77" i="10"/>
  <c r="S77" i="10"/>
  <c r="R77" i="10"/>
  <c r="Q77" i="10"/>
  <c r="P77" i="10"/>
  <c r="O77" i="10"/>
  <c r="AH77" i="10" s="1"/>
  <c r="N77" i="10"/>
  <c r="M77" i="10"/>
  <c r="L77" i="10"/>
  <c r="K77" i="10"/>
  <c r="J77" i="10"/>
  <c r="I77" i="10"/>
  <c r="H77" i="10"/>
  <c r="G77" i="10"/>
  <c r="F77" i="10"/>
  <c r="E77" i="10"/>
  <c r="D77" i="10"/>
  <c r="AM67" i="10"/>
  <c r="AG67" i="10"/>
  <c r="L67" i="10"/>
  <c r="AL60" i="10"/>
  <c r="AK60" i="10"/>
  <c r="AJ60" i="10"/>
  <c r="AF60" i="10"/>
  <c r="AE60" i="10"/>
  <c r="AD60" i="10"/>
  <c r="AC60" i="10"/>
  <c r="AB60" i="10"/>
  <c r="AA60" i="10"/>
  <c r="AA63" i="10" s="1"/>
  <c r="Z60" i="10"/>
  <c r="Y60" i="10"/>
  <c r="V60" i="10"/>
  <c r="U60" i="10"/>
  <c r="T60" i="10"/>
  <c r="S60" i="10"/>
  <c r="R60" i="10"/>
  <c r="Q60" i="10"/>
  <c r="P60" i="10"/>
  <c r="O60" i="10"/>
  <c r="AH60" i="10" s="1"/>
  <c r="N60" i="10"/>
  <c r="M60" i="10"/>
  <c r="K60" i="10"/>
  <c r="J60" i="10"/>
  <c r="I60" i="10"/>
  <c r="H60" i="10"/>
  <c r="G60" i="10"/>
  <c r="F60" i="10"/>
  <c r="E60" i="10"/>
  <c r="D60" i="10"/>
  <c r="AM59" i="10"/>
  <c r="AG59" i="10"/>
  <c r="L59" i="10"/>
  <c r="AM58" i="10"/>
  <c r="AG58" i="10"/>
  <c r="L58" i="10"/>
  <c r="L60" i="10" s="1"/>
  <c r="L57" i="10"/>
  <c r="AL55" i="10"/>
  <c r="AK55" i="10"/>
  <c r="AJ55" i="10"/>
  <c r="AF55" i="10"/>
  <c r="AE55" i="10"/>
  <c r="AD55" i="10"/>
  <c r="AC55" i="10"/>
  <c r="AB55" i="10"/>
  <c r="AA55" i="10"/>
  <c r="AA56" i="10" s="1"/>
  <c r="Z55" i="10"/>
  <c r="Y55" i="10"/>
  <c r="V55" i="10"/>
  <c r="U55" i="10"/>
  <c r="U63" i="10" s="1"/>
  <c r="T55" i="10"/>
  <c r="S55" i="10"/>
  <c r="R55" i="10"/>
  <c r="Q55" i="10"/>
  <c r="Q63" i="10" s="1"/>
  <c r="Q47" i="10" s="1"/>
  <c r="P55" i="10"/>
  <c r="O55" i="10"/>
  <c r="AH55" i="10" s="1"/>
  <c r="N55" i="10"/>
  <c r="M55" i="10"/>
  <c r="K55" i="10"/>
  <c r="J55" i="10"/>
  <c r="I55" i="10"/>
  <c r="I63" i="10"/>
  <c r="I56" i="10"/>
  <c r="H55" i="10"/>
  <c r="G55" i="10"/>
  <c r="F55" i="10"/>
  <c r="E55" i="10"/>
  <c r="E63" i="10"/>
  <c r="E47" i="10" s="1"/>
  <c r="D55" i="10"/>
  <c r="AM54" i="10"/>
  <c r="AG54" i="10"/>
  <c r="L54" i="10"/>
  <c r="AM53" i="10"/>
  <c r="AG53" i="10"/>
  <c r="L53" i="10"/>
  <c r="AM52" i="10"/>
  <c r="AG52" i="10"/>
  <c r="L52" i="10"/>
  <c r="AM51" i="10"/>
  <c r="AG51" i="10"/>
  <c r="AG360" i="10" s="1"/>
  <c r="L51" i="10"/>
  <c r="L360" i="10"/>
  <c r="AM50" i="10"/>
  <c r="AG50" i="10"/>
  <c r="L50" i="10"/>
  <c r="AM49" i="10"/>
  <c r="AG49" i="10"/>
  <c r="L49" i="10"/>
  <c r="AM46" i="10"/>
  <c r="AG46" i="10"/>
  <c r="L46" i="10"/>
  <c r="AL39" i="10"/>
  <c r="AK39" i="10"/>
  <c r="AJ39" i="10"/>
  <c r="AM39" i="10" s="1"/>
  <c r="AF39" i="10"/>
  <c r="AE39" i="10"/>
  <c r="AD39" i="10"/>
  <c r="AC39" i="10"/>
  <c r="AB39" i="10"/>
  <c r="AA39" i="10"/>
  <c r="Z39" i="10"/>
  <c r="Y39" i="10"/>
  <c r="V39" i="10"/>
  <c r="U39" i="10"/>
  <c r="T39" i="10"/>
  <c r="S39" i="10"/>
  <c r="R39" i="10"/>
  <c r="Q39" i="10"/>
  <c r="P39" i="10"/>
  <c r="O39" i="10"/>
  <c r="AH39" i="10" s="1"/>
  <c r="N39" i="10"/>
  <c r="M39" i="10"/>
  <c r="K39" i="10"/>
  <c r="J39" i="10"/>
  <c r="I39" i="10"/>
  <c r="H39" i="10"/>
  <c r="G39" i="10"/>
  <c r="F39" i="10"/>
  <c r="E39" i="10"/>
  <c r="D39" i="10"/>
  <c r="AM38" i="10"/>
  <c r="AG38" i="10"/>
  <c r="AN38" i="10" s="1"/>
  <c r="L38" i="10"/>
  <c r="AM37" i="10"/>
  <c r="AG37" i="10"/>
  <c r="L37" i="10"/>
  <c r="AM36" i="10"/>
  <c r="AG36" i="10"/>
  <c r="L36" i="10"/>
  <c r="AM35" i="10"/>
  <c r="AN35" i="10" s="1"/>
  <c r="L35" i="10"/>
  <c r="AM34" i="10"/>
  <c r="AG34" i="10"/>
  <c r="L34" i="10"/>
  <c r="AP39" i="10"/>
  <c r="AM33" i="10"/>
  <c r="AG33" i="10"/>
  <c r="L33" i="10"/>
  <c r="AL30" i="10"/>
  <c r="AK30" i="10"/>
  <c r="AJ30" i="10"/>
  <c r="AF30" i="10"/>
  <c r="AE30" i="10"/>
  <c r="AD30" i="10"/>
  <c r="AC30" i="10"/>
  <c r="AB30" i="10"/>
  <c r="AA30" i="10"/>
  <c r="Z30" i="10"/>
  <c r="Y30" i="10"/>
  <c r="V30" i="10"/>
  <c r="U30" i="10"/>
  <c r="T30" i="10"/>
  <c r="S30" i="10"/>
  <c r="R30" i="10"/>
  <c r="Q30" i="10"/>
  <c r="P30" i="10"/>
  <c r="O30" i="10"/>
  <c r="N30" i="10"/>
  <c r="N42" i="10" s="1"/>
  <c r="N18" i="10" s="1"/>
  <c r="M30" i="10"/>
  <c r="K30" i="10"/>
  <c r="J30" i="10"/>
  <c r="I30" i="10"/>
  <c r="H30" i="10"/>
  <c r="G30" i="10"/>
  <c r="F30" i="10"/>
  <c r="E30" i="10"/>
  <c r="D30" i="10"/>
  <c r="AM29" i="10"/>
  <c r="AG29" i="10"/>
  <c r="L29" i="10"/>
  <c r="AM28" i="10"/>
  <c r="AG28" i="10"/>
  <c r="L28" i="10"/>
  <c r="AM27" i="10"/>
  <c r="AG27" i="10"/>
  <c r="L27" i="10"/>
  <c r="AM26" i="10"/>
  <c r="AG26" i="10"/>
  <c r="L26" i="10"/>
  <c r="AL23" i="10"/>
  <c r="AK23" i="10"/>
  <c r="AJ23" i="10"/>
  <c r="AF23" i="10"/>
  <c r="AE23" i="10"/>
  <c r="AD23" i="10"/>
  <c r="AC23" i="10"/>
  <c r="AB23" i="10"/>
  <c r="AA23" i="10"/>
  <c r="Z23" i="10"/>
  <c r="Y23" i="10"/>
  <c r="V23" i="10"/>
  <c r="U23" i="10"/>
  <c r="T23" i="10"/>
  <c r="S23" i="10"/>
  <c r="R23" i="10"/>
  <c r="Q23" i="10"/>
  <c r="P23" i="10"/>
  <c r="O23" i="10"/>
  <c r="AH23" i="10" s="1"/>
  <c r="N23" i="10"/>
  <c r="M23" i="10"/>
  <c r="K23" i="10"/>
  <c r="J23" i="10"/>
  <c r="I23" i="10"/>
  <c r="H23" i="10"/>
  <c r="G23" i="10"/>
  <c r="F23" i="10"/>
  <c r="E23" i="10"/>
  <c r="D23" i="10"/>
  <c r="AM22" i="10"/>
  <c r="AG22" i="10"/>
  <c r="L22" i="10"/>
  <c r="AM21" i="10"/>
  <c r="AG21" i="10"/>
  <c r="L21" i="10"/>
  <c r="AM20" i="10"/>
  <c r="AG20" i="10"/>
  <c r="L20" i="10"/>
  <c r="R11" i="10"/>
  <c r="AM16" i="10"/>
  <c r="AG16" i="10"/>
  <c r="L16" i="10"/>
  <c r="AM15" i="10"/>
  <c r="AN15" i="10" s="1"/>
  <c r="AG15" i="10"/>
  <c r="AM14" i="10"/>
  <c r="AG14" i="10"/>
  <c r="L14" i="10"/>
  <c r="AM13" i="10"/>
  <c r="AG13" i="10"/>
  <c r="L13" i="10"/>
  <c r="AL11" i="10"/>
  <c r="AK11" i="10"/>
  <c r="AE11" i="10"/>
  <c r="AD11" i="10"/>
  <c r="AC11" i="10"/>
  <c r="AA11" i="10"/>
  <c r="Z11" i="10"/>
  <c r="Y11" i="10"/>
  <c r="U11" i="10"/>
  <c r="T11" i="10"/>
  <c r="S11" i="10"/>
  <c r="Q11" i="10"/>
  <c r="P11" i="10"/>
  <c r="O11" i="10"/>
  <c r="M11" i="10"/>
  <c r="AP380" i="9"/>
  <c r="AO380" i="9"/>
  <c r="AL367" i="9"/>
  <c r="AK367" i="9"/>
  <c r="AJ367" i="9"/>
  <c r="AF367" i="9"/>
  <c r="AE367" i="9"/>
  <c r="AD367" i="9"/>
  <c r="AC367" i="9"/>
  <c r="AB367" i="9"/>
  <c r="AA367" i="9"/>
  <c r="Z367" i="9"/>
  <c r="Y367" i="9"/>
  <c r="V367" i="9"/>
  <c r="U367" i="9"/>
  <c r="T367" i="9"/>
  <c r="S367" i="9"/>
  <c r="R367" i="9"/>
  <c r="Q367" i="9"/>
  <c r="P367" i="9"/>
  <c r="O367" i="9"/>
  <c r="N367" i="9"/>
  <c r="M367" i="9"/>
  <c r="K367" i="9"/>
  <c r="J367" i="9"/>
  <c r="I367" i="9"/>
  <c r="H367" i="9"/>
  <c r="G367" i="9"/>
  <c r="F367" i="9"/>
  <c r="E367" i="9"/>
  <c r="D367" i="9"/>
  <c r="AL365" i="9"/>
  <c r="AK365" i="9"/>
  <c r="AJ365" i="9"/>
  <c r="AF365" i="9"/>
  <c r="AE365" i="9"/>
  <c r="AD365" i="9"/>
  <c r="AC365" i="9"/>
  <c r="AB365" i="9"/>
  <c r="AA365" i="9"/>
  <c r="Z365" i="9"/>
  <c r="Y365" i="9"/>
  <c r="V365" i="9"/>
  <c r="U365" i="9"/>
  <c r="T365" i="9"/>
  <c r="S365" i="9"/>
  <c r="R365" i="9"/>
  <c r="Q365" i="9"/>
  <c r="P365" i="9"/>
  <c r="O365" i="9"/>
  <c r="N365" i="9"/>
  <c r="M365" i="9"/>
  <c r="K365" i="9"/>
  <c r="J365" i="9"/>
  <c r="I365" i="9"/>
  <c r="H365" i="9"/>
  <c r="G365" i="9"/>
  <c r="F365" i="9"/>
  <c r="E365" i="9"/>
  <c r="D365" i="9"/>
  <c r="AL360" i="9"/>
  <c r="AK360" i="9"/>
  <c r="AJ360" i="9"/>
  <c r="AF360" i="9"/>
  <c r="AE360" i="9"/>
  <c r="AD360" i="9"/>
  <c r="AC360" i="9"/>
  <c r="AB360" i="9"/>
  <c r="AA360" i="9"/>
  <c r="Z360" i="9"/>
  <c r="Y360" i="9"/>
  <c r="V360" i="9"/>
  <c r="U360" i="9"/>
  <c r="T360" i="9"/>
  <c r="S360" i="9"/>
  <c r="R360" i="9"/>
  <c r="Q360" i="9"/>
  <c r="P360" i="9"/>
  <c r="O360" i="9"/>
  <c r="N360" i="9"/>
  <c r="M360" i="9"/>
  <c r="K360" i="9"/>
  <c r="J360" i="9"/>
  <c r="I360" i="9"/>
  <c r="H360" i="9"/>
  <c r="G360" i="9"/>
  <c r="F360" i="9"/>
  <c r="E360" i="9"/>
  <c r="D360" i="9"/>
  <c r="AL355" i="9"/>
  <c r="AK355" i="9"/>
  <c r="AJ355" i="9"/>
  <c r="AF355" i="9"/>
  <c r="AE355" i="9"/>
  <c r="AD355" i="9"/>
  <c r="AC355" i="9"/>
  <c r="AB355" i="9"/>
  <c r="AA355" i="9"/>
  <c r="Z355" i="9"/>
  <c r="Y355" i="9"/>
  <c r="V355" i="9"/>
  <c r="U355" i="9"/>
  <c r="T355" i="9"/>
  <c r="S355" i="9"/>
  <c r="R355" i="9"/>
  <c r="Q355" i="9"/>
  <c r="P355" i="9"/>
  <c r="O355" i="9"/>
  <c r="N355" i="9"/>
  <c r="M355" i="9"/>
  <c r="K355" i="9"/>
  <c r="J355" i="9"/>
  <c r="I355" i="9"/>
  <c r="H355" i="9"/>
  <c r="G355" i="9"/>
  <c r="F355" i="9"/>
  <c r="E355" i="9"/>
  <c r="D355" i="9"/>
  <c r="AL342" i="9"/>
  <c r="AK342" i="9"/>
  <c r="AJ342" i="9"/>
  <c r="AF342" i="9"/>
  <c r="AE342" i="9"/>
  <c r="AD342" i="9"/>
  <c r="AC342" i="9"/>
  <c r="AB342" i="9"/>
  <c r="AA342" i="9"/>
  <c r="Z342" i="9"/>
  <c r="Y342" i="9"/>
  <c r="V342" i="9"/>
  <c r="U342" i="9"/>
  <c r="T342" i="9"/>
  <c r="S342" i="9"/>
  <c r="R342" i="9"/>
  <c r="Q342" i="9"/>
  <c r="P342" i="9"/>
  <c r="O342" i="9"/>
  <c r="N342" i="9"/>
  <c r="M342" i="9"/>
  <c r="K342" i="9"/>
  <c r="J342" i="9"/>
  <c r="I342" i="9"/>
  <c r="H342" i="9"/>
  <c r="G342" i="9"/>
  <c r="F342" i="9"/>
  <c r="E342" i="9"/>
  <c r="D342" i="9"/>
  <c r="AL341" i="9"/>
  <c r="AK341" i="9"/>
  <c r="AJ341" i="9"/>
  <c r="AF341" i="9"/>
  <c r="AE341" i="9"/>
  <c r="AD341" i="9"/>
  <c r="AC341" i="9"/>
  <c r="AB341" i="9"/>
  <c r="AA341" i="9"/>
  <c r="Z341" i="9"/>
  <c r="Y341" i="9"/>
  <c r="V341" i="9"/>
  <c r="U341" i="9"/>
  <c r="T341" i="9"/>
  <c r="S341" i="9"/>
  <c r="R341" i="9"/>
  <c r="Q341" i="9"/>
  <c r="P341" i="9"/>
  <c r="O341" i="9"/>
  <c r="N341" i="9"/>
  <c r="M341" i="9"/>
  <c r="K341" i="9"/>
  <c r="J341" i="9"/>
  <c r="I341" i="9"/>
  <c r="H341" i="9"/>
  <c r="G341" i="9"/>
  <c r="F341" i="9"/>
  <c r="E341" i="9"/>
  <c r="D341" i="9"/>
  <c r="AL298" i="9"/>
  <c r="AK298" i="9"/>
  <c r="AJ298" i="9"/>
  <c r="AF298" i="9"/>
  <c r="AE298" i="9"/>
  <c r="AD298" i="9"/>
  <c r="AC298" i="9"/>
  <c r="AB298" i="9"/>
  <c r="AA298" i="9"/>
  <c r="Z298" i="9"/>
  <c r="Y298" i="9"/>
  <c r="V298" i="9"/>
  <c r="U298" i="9"/>
  <c r="T298" i="9"/>
  <c r="S298" i="9"/>
  <c r="R298" i="9"/>
  <c r="Q298" i="9"/>
  <c r="P298" i="9"/>
  <c r="O298" i="9"/>
  <c r="N298" i="9"/>
  <c r="M298" i="9"/>
  <c r="K298" i="9"/>
  <c r="J298" i="9"/>
  <c r="I298" i="9"/>
  <c r="H298" i="9"/>
  <c r="G298" i="9"/>
  <c r="F298" i="9"/>
  <c r="E298" i="9"/>
  <c r="D298" i="9"/>
  <c r="AJ297" i="9"/>
  <c r="AF297" i="9"/>
  <c r="AD297" i="9"/>
  <c r="Y297" i="9"/>
  <c r="V297" i="9"/>
  <c r="U297" i="9"/>
  <c r="T297" i="9"/>
  <c r="R297" i="9"/>
  <c r="Q297" i="9"/>
  <c r="P297" i="9"/>
  <c r="M297" i="9"/>
  <c r="I297" i="9"/>
  <c r="AM287" i="9"/>
  <c r="AG287" i="9"/>
  <c r="L287" i="9"/>
  <c r="AM285" i="9"/>
  <c r="AG285" i="9"/>
  <c r="L285" i="9"/>
  <c r="AL283" i="9"/>
  <c r="AL320" i="9"/>
  <c r="AK283" i="9"/>
  <c r="AK320" i="9"/>
  <c r="AJ283" i="9"/>
  <c r="AJ320" i="9"/>
  <c r="AF283" i="9"/>
  <c r="AF320" i="9"/>
  <c r="AE283" i="9"/>
  <c r="AE320" i="9"/>
  <c r="AD283" i="9"/>
  <c r="AD320" i="9"/>
  <c r="AC283" i="9"/>
  <c r="AC320" i="9"/>
  <c r="AB283" i="9"/>
  <c r="AB320" i="9"/>
  <c r="AA283" i="9"/>
  <c r="AA320" i="9"/>
  <c r="Z283" i="9"/>
  <c r="Z320" i="9"/>
  <c r="Y283" i="9"/>
  <c r="Y320" i="9"/>
  <c r="V283" i="9"/>
  <c r="V320" i="9"/>
  <c r="U283" i="9"/>
  <c r="U320" i="9"/>
  <c r="T283" i="9"/>
  <c r="T320" i="9"/>
  <c r="S283" i="9"/>
  <c r="S320" i="9"/>
  <c r="R283" i="9"/>
  <c r="R320" i="9"/>
  <c r="Q283" i="9"/>
  <c r="Q320" i="9"/>
  <c r="P283" i="9"/>
  <c r="P320" i="9"/>
  <c r="O283" i="9"/>
  <c r="AH283" i="9" s="1"/>
  <c r="O320" i="9"/>
  <c r="N283" i="9"/>
  <c r="N320" i="9"/>
  <c r="M283" i="9"/>
  <c r="M320" i="9"/>
  <c r="K283" i="9"/>
  <c r="K320" i="9"/>
  <c r="J283" i="9"/>
  <c r="J320" i="9"/>
  <c r="I283" i="9"/>
  <c r="I320" i="9"/>
  <c r="H283" i="9"/>
  <c r="H320" i="9"/>
  <c r="G283" i="9"/>
  <c r="G320" i="9"/>
  <c r="F283" i="9"/>
  <c r="F320" i="9"/>
  <c r="E283" i="9"/>
  <c r="E320" i="9"/>
  <c r="D283" i="9"/>
  <c r="D320" i="9"/>
  <c r="AM282" i="9"/>
  <c r="AG282" i="9"/>
  <c r="L282" i="9"/>
  <c r="AM281" i="9"/>
  <c r="AG281" i="9"/>
  <c r="L281" i="9"/>
  <c r="AM280" i="9"/>
  <c r="AM283" i="9"/>
  <c r="AG280" i="9"/>
  <c r="AG283" i="9"/>
  <c r="L280" i="9"/>
  <c r="L283" i="9"/>
  <c r="AM278" i="9"/>
  <c r="AG278" i="9"/>
  <c r="AN278" i="9" s="1"/>
  <c r="L278" i="9"/>
  <c r="AM277" i="9"/>
  <c r="AG277" i="9"/>
  <c r="L277" i="9"/>
  <c r="AM275" i="9"/>
  <c r="AG275" i="9"/>
  <c r="L275" i="9"/>
  <c r="AM274" i="9"/>
  <c r="AG274" i="9"/>
  <c r="L274" i="9"/>
  <c r="AL271" i="9"/>
  <c r="AK271" i="9"/>
  <c r="AJ271" i="9"/>
  <c r="AF271" i="9"/>
  <c r="AE271" i="9"/>
  <c r="AD271" i="9"/>
  <c r="AC271" i="9"/>
  <c r="AB271" i="9"/>
  <c r="AA271" i="9"/>
  <c r="Z271" i="9"/>
  <c r="Y271" i="9"/>
  <c r="V271" i="9"/>
  <c r="U271" i="9"/>
  <c r="T271" i="9"/>
  <c r="S271" i="9"/>
  <c r="R271" i="9"/>
  <c r="Q271" i="9"/>
  <c r="P271" i="9"/>
  <c r="O271" i="9"/>
  <c r="N271" i="9"/>
  <c r="M271" i="9"/>
  <c r="K271" i="9"/>
  <c r="J271" i="9"/>
  <c r="I271" i="9"/>
  <c r="H271" i="9"/>
  <c r="G271" i="9"/>
  <c r="F271" i="9"/>
  <c r="E271" i="9"/>
  <c r="D271" i="9"/>
  <c r="AM270" i="9"/>
  <c r="AN270" i="9" s="1"/>
  <c r="AG270" i="9"/>
  <c r="L270" i="9"/>
  <c r="AM269" i="9"/>
  <c r="AG269" i="9"/>
  <c r="L269" i="9"/>
  <c r="AM268" i="9"/>
  <c r="AM271" i="9" s="1"/>
  <c r="AG268" i="9"/>
  <c r="L268" i="9"/>
  <c r="L271" i="9"/>
  <c r="AL265" i="9"/>
  <c r="AK265" i="9"/>
  <c r="AJ265" i="9"/>
  <c r="AF265" i="9"/>
  <c r="AE265" i="9"/>
  <c r="AD265" i="9"/>
  <c r="AC265" i="9"/>
  <c r="AB265" i="9"/>
  <c r="AA265" i="9"/>
  <c r="Z265" i="9"/>
  <c r="Y265" i="9"/>
  <c r="V265" i="9"/>
  <c r="U265" i="9"/>
  <c r="T265" i="9"/>
  <c r="S265" i="9"/>
  <c r="R265" i="9"/>
  <c r="Q265" i="9"/>
  <c r="P265" i="9"/>
  <c r="O265" i="9"/>
  <c r="N265" i="9"/>
  <c r="M265" i="9"/>
  <c r="K265" i="9"/>
  <c r="J265" i="9"/>
  <c r="I265" i="9"/>
  <c r="H265" i="9"/>
  <c r="G265" i="9"/>
  <c r="F265" i="9"/>
  <c r="E265" i="9"/>
  <c r="D265" i="9"/>
  <c r="AM264" i="9"/>
  <c r="AG264" i="9"/>
  <c r="L264" i="9"/>
  <c r="AM263" i="9"/>
  <c r="AG263" i="9"/>
  <c r="L263" i="9"/>
  <c r="AM262" i="9"/>
  <c r="AM265" i="9" s="1"/>
  <c r="AG262" i="9"/>
  <c r="AG265" i="9" s="1"/>
  <c r="L262" i="9"/>
  <c r="L265" i="9" s="1"/>
  <c r="AL260" i="9"/>
  <c r="AL315" i="9" s="1"/>
  <c r="AK260" i="9"/>
  <c r="AK315" i="9" s="1"/>
  <c r="AJ260" i="9"/>
  <c r="AJ315" i="9" s="1"/>
  <c r="AF260" i="9"/>
  <c r="AF315" i="9" s="1"/>
  <c r="AE260" i="9"/>
  <c r="AE315" i="9" s="1"/>
  <c r="AD260" i="9"/>
  <c r="AD315" i="9" s="1"/>
  <c r="AC260" i="9"/>
  <c r="AC315" i="9" s="1"/>
  <c r="AB260" i="9"/>
  <c r="AB315" i="9" s="1"/>
  <c r="AA260" i="9"/>
  <c r="AA315" i="9" s="1"/>
  <c r="Z260" i="9"/>
  <c r="Z315" i="9" s="1"/>
  <c r="Y260" i="9"/>
  <c r="Y315" i="9" s="1"/>
  <c r="V260" i="9"/>
  <c r="V315" i="9" s="1"/>
  <c r="U260" i="9"/>
  <c r="U315" i="9" s="1"/>
  <c r="T260" i="9"/>
  <c r="T315" i="9" s="1"/>
  <c r="S260" i="9"/>
  <c r="S315" i="9" s="1"/>
  <c r="R260" i="9"/>
  <c r="R315" i="9" s="1"/>
  <c r="Q260" i="9"/>
  <c r="Q315" i="9" s="1"/>
  <c r="P260" i="9"/>
  <c r="P315" i="9" s="1"/>
  <c r="O260" i="9"/>
  <c r="AH260" i="9" s="1"/>
  <c r="AH315" i="9" s="1"/>
  <c r="N260" i="9"/>
  <c r="N315" i="9" s="1"/>
  <c r="M260" i="9"/>
  <c r="M315" i="9" s="1"/>
  <c r="K260" i="9"/>
  <c r="K315" i="9" s="1"/>
  <c r="J260" i="9"/>
  <c r="J315" i="9" s="1"/>
  <c r="I260" i="9"/>
  <c r="I315" i="9" s="1"/>
  <c r="H260" i="9"/>
  <c r="H315" i="9" s="1"/>
  <c r="G260" i="9"/>
  <c r="G315" i="9" s="1"/>
  <c r="F260" i="9"/>
  <c r="F315" i="9" s="1"/>
  <c r="E260" i="9"/>
  <c r="E315" i="9" s="1"/>
  <c r="D260" i="9"/>
  <c r="D315" i="9" s="1"/>
  <c r="AM259" i="9"/>
  <c r="AG259" i="9"/>
  <c r="L259" i="9"/>
  <c r="AM258" i="9"/>
  <c r="AG258" i="9"/>
  <c r="L258" i="9"/>
  <c r="AM257" i="9"/>
  <c r="AG257" i="9"/>
  <c r="L257" i="9"/>
  <c r="AM256" i="9"/>
  <c r="AM260" i="9"/>
  <c r="AG256" i="9"/>
  <c r="AG260" i="9"/>
  <c r="L256" i="9"/>
  <c r="AL254" i="9"/>
  <c r="AK254" i="9"/>
  <c r="AK314" i="9"/>
  <c r="AJ254" i="9"/>
  <c r="AJ314" i="9"/>
  <c r="AF254" i="9"/>
  <c r="AF314" i="9"/>
  <c r="AE254" i="9"/>
  <c r="AE314" i="9"/>
  <c r="AD254" i="9"/>
  <c r="AD314" i="9"/>
  <c r="AC254" i="9"/>
  <c r="AC314" i="9"/>
  <c r="AB254" i="9"/>
  <c r="AB314" i="9"/>
  <c r="AA254" i="9"/>
  <c r="AA314" i="9"/>
  <c r="Z254" i="9"/>
  <c r="Z314" i="9"/>
  <c r="Y254" i="9"/>
  <c r="Y314" i="9"/>
  <c r="V254" i="9"/>
  <c r="V314" i="9"/>
  <c r="U254" i="9"/>
  <c r="U314" i="9"/>
  <c r="T254" i="9"/>
  <c r="T314" i="9"/>
  <c r="S254" i="9"/>
  <c r="S314" i="9"/>
  <c r="R254" i="9"/>
  <c r="R314" i="9"/>
  <c r="Q254" i="9"/>
  <c r="Q314" i="9"/>
  <c r="P254" i="9"/>
  <c r="P314" i="9"/>
  <c r="O254" i="9"/>
  <c r="AH254" i="9" s="1"/>
  <c r="O314" i="9"/>
  <c r="N254" i="9"/>
  <c r="N314" i="9"/>
  <c r="M254" i="9"/>
  <c r="M314" i="9"/>
  <c r="K254" i="9"/>
  <c r="K314" i="9"/>
  <c r="J254" i="9"/>
  <c r="J314" i="9"/>
  <c r="I254" i="9"/>
  <c r="I314" i="9"/>
  <c r="H254" i="9"/>
  <c r="H314" i="9"/>
  <c r="G254" i="9"/>
  <c r="G314" i="9"/>
  <c r="F254" i="9"/>
  <c r="F314" i="9"/>
  <c r="E254" i="9"/>
  <c r="E314" i="9"/>
  <c r="D254" i="9"/>
  <c r="D314" i="9"/>
  <c r="AM253" i="9"/>
  <c r="AG253" i="9"/>
  <c r="L253" i="9"/>
  <c r="AM252" i="9"/>
  <c r="AN252" i="9" s="1"/>
  <c r="AG252" i="9"/>
  <c r="L252" i="9"/>
  <c r="AM251" i="9"/>
  <c r="AG251" i="9"/>
  <c r="L251" i="9"/>
  <c r="AM250" i="9"/>
  <c r="AG250" i="9"/>
  <c r="L250" i="9"/>
  <c r="AM249" i="9"/>
  <c r="AG249" i="9"/>
  <c r="AG254" i="9"/>
  <c r="L249" i="9"/>
  <c r="L254" i="9"/>
  <c r="AL238" i="9"/>
  <c r="AK238" i="9"/>
  <c r="AJ238" i="9"/>
  <c r="AF238" i="9"/>
  <c r="AE238" i="9"/>
  <c r="AD238" i="9"/>
  <c r="AC238" i="9"/>
  <c r="AB238" i="9"/>
  <c r="AA238" i="9"/>
  <c r="Z238" i="9"/>
  <c r="Y238" i="9"/>
  <c r="V238" i="9"/>
  <c r="U238" i="9"/>
  <c r="T238" i="9"/>
  <c r="S238" i="9"/>
  <c r="R238" i="9"/>
  <c r="Q238" i="9"/>
  <c r="P238" i="9"/>
  <c r="O238" i="9"/>
  <c r="N238" i="9"/>
  <c r="M238" i="9"/>
  <c r="K238" i="9"/>
  <c r="J238" i="9"/>
  <c r="H238" i="9"/>
  <c r="G238" i="9"/>
  <c r="F238" i="9"/>
  <c r="E238" i="9"/>
  <c r="D238" i="9"/>
  <c r="AM237" i="9"/>
  <c r="AG237" i="9"/>
  <c r="L237" i="9"/>
  <c r="L238" i="9" s="1"/>
  <c r="AM236" i="9"/>
  <c r="AG236" i="9"/>
  <c r="L236" i="9"/>
  <c r="AM235" i="9"/>
  <c r="AM238" i="9" s="1"/>
  <c r="AG235" i="9"/>
  <c r="L235" i="9"/>
  <c r="AL232" i="9"/>
  <c r="AL240" i="9"/>
  <c r="AK232" i="9"/>
  <c r="AK240" i="9"/>
  <c r="AJ232" i="9"/>
  <c r="AF232" i="9"/>
  <c r="AE232" i="9"/>
  <c r="AE240" i="9"/>
  <c r="AD232" i="9"/>
  <c r="AD240" i="9"/>
  <c r="AC232" i="9"/>
  <c r="AC240" i="9"/>
  <c r="AB232" i="9"/>
  <c r="AB240" i="9"/>
  <c r="AA232" i="9"/>
  <c r="AA240" i="9"/>
  <c r="Z232" i="9"/>
  <c r="Z240" i="9"/>
  <c r="Y232" i="9"/>
  <c r="Y240" i="9"/>
  <c r="V232" i="9"/>
  <c r="V240" i="9"/>
  <c r="U232" i="9"/>
  <c r="U240" i="9"/>
  <c r="T232" i="9"/>
  <c r="T240" i="9"/>
  <c r="S232" i="9"/>
  <c r="S240" i="9"/>
  <c r="R232" i="9"/>
  <c r="R240" i="9"/>
  <c r="Q232" i="9"/>
  <c r="Q240" i="9"/>
  <c r="P232" i="9"/>
  <c r="P240" i="9"/>
  <c r="O232" i="9"/>
  <c r="O240" i="9"/>
  <c r="N232" i="9"/>
  <c r="N240" i="9"/>
  <c r="M232" i="9"/>
  <c r="M240" i="9"/>
  <c r="K232" i="9"/>
  <c r="K240" i="9"/>
  <c r="J232" i="9"/>
  <c r="J240" i="9"/>
  <c r="I232" i="9"/>
  <c r="I240" i="9" s="1"/>
  <c r="H232" i="9"/>
  <c r="H240" i="9"/>
  <c r="G232" i="9"/>
  <c r="G240" i="9"/>
  <c r="F232" i="9"/>
  <c r="F240" i="9"/>
  <c r="E232" i="9"/>
  <c r="E240" i="9"/>
  <c r="D232" i="9"/>
  <c r="AM231" i="9"/>
  <c r="AG231" i="9"/>
  <c r="L231" i="9"/>
  <c r="AM230" i="9"/>
  <c r="AN230" i="9" s="1"/>
  <c r="AG230" i="9"/>
  <c r="L230" i="9"/>
  <c r="AM229" i="9"/>
  <c r="AG229" i="9"/>
  <c r="L229" i="9"/>
  <c r="AM228" i="9"/>
  <c r="AG228" i="9"/>
  <c r="AG232" i="9" s="1"/>
  <c r="L228" i="9"/>
  <c r="AM225" i="9"/>
  <c r="AG225" i="9"/>
  <c r="L225" i="9"/>
  <c r="AM215" i="9"/>
  <c r="AG215" i="9"/>
  <c r="L215" i="9"/>
  <c r="AM210" i="9"/>
  <c r="AG210" i="9"/>
  <c r="L210" i="9"/>
  <c r="AN210" i="9" s="1"/>
  <c r="AV210" i="9" s="1"/>
  <c r="AL204" i="9"/>
  <c r="AK204" i="9"/>
  <c r="AJ204" i="9"/>
  <c r="AF204" i="9"/>
  <c r="AE204" i="9"/>
  <c r="AD204" i="9"/>
  <c r="AC204" i="9"/>
  <c r="AB204" i="9"/>
  <c r="AA204" i="9"/>
  <c r="Z204" i="9"/>
  <c r="Y204" i="9"/>
  <c r="V204" i="9"/>
  <c r="U204" i="9"/>
  <c r="T204" i="9"/>
  <c r="S204" i="9"/>
  <c r="R204" i="9"/>
  <c r="Q204" i="9"/>
  <c r="P204" i="9"/>
  <c r="O204" i="9"/>
  <c r="AH204" i="9" s="1"/>
  <c r="N204" i="9"/>
  <c r="M204" i="9"/>
  <c r="AG204" i="9" s="1"/>
  <c r="K204" i="9"/>
  <c r="J204" i="9"/>
  <c r="I204" i="9"/>
  <c r="H204" i="9"/>
  <c r="G204" i="9"/>
  <c r="F204" i="9"/>
  <c r="E204" i="9"/>
  <c r="D204" i="9"/>
  <c r="AM203" i="9"/>
  <c r="AN203" i="9" s="1"/>
  <c r="AG203" i="9"/>
  <c r="L203" i="9"/>
  <c r="AM202" i="9"/>
  <c r="AG202" i="9"/>
  <c r="L202" i="9"/>
  <c r="AL200" i="9"/>
  <c r="AK200" i="9"/>
  <c r="AK206" i="9" s="1"/>
  <c r="AJ200" i="9"/>
  <c r="AF200" i="9"/>
  <c r="AF206" i="9" s="1"/>
  <c r="AE200" i="9"/>
  <c r="AD200" i="9"/>
  <c r="AC200" i="9"/>
  <c r="AC206" i="9"/>
  <c r="AB200" i="9"/>
  <c r="AB206" i="9"/>
  <c r="AA200" i="9"/>
  <c r="AA206" i="9"/>
  <c r="Z200" i="9"/>
  <c r="Z206" i="9"/>
  <c r="Y200" i="9"/>
  <c r="Y206" i="9"/>
  <c r="V200" i="9"/>
  <c r="V206" i="9"/>
  <c r="U200" i="9"/>
  <c r="U206" i="9"/>
  <c r="T200" i="9"/>
  <c r="T206" i="9"/>
  <c r="S200" i="9"/>
  <c r="S206" i="9"/>
  <c r="R200" i="9"/>
  <c r="R206" i="9"/>
  <c r="Q200" i="9"/>
  <c r="Q206" i="9"/>
  <c r="P200" i="9"/>
  <c r="O200" i="9"/>
  <c r="AH200" i="9" s="1"/>
  <c r="N200" i="9"/>
  <c r="N206" i="9" s="1"/>
  <c r="M200" i="9"/>
  <c r="K200" i="9"/>
  <c r="K206" i="9"/>
  <c r="J200" i="9"/>
  <c r="J206" i="9"/>
  <c r="I200" i="9"/>
  <c r="I206" i="9" s="1"/>
  <c r="L206" i="9" s="1"/>
  <c r="H200" i="9"/>
  <c r="H206" i="9"/>
  <c r="G200" i="9"/>
  <c r="G206" i="9"/>
  <c r="F200" i="9"/>
  <c r="F206" i="9"/>
  <c r="E200" i="9"/>
  <c r="E206" i="9"/>
  <c r="D200" i="9"/>
  <c r="AM199" i="9"/>
  <c r="AG199" i="9"/>
  <c r="L199" i="9"/>
  <c r="AM198" i="9"/>
  <c r="AG198" i="9"/>
  <c r="L198" i="9"/>
  <c r="AM197" i="9"/>
  <c r="AG197" i="9"/>
  <c r="L197" i="9"/>
  <c r="AL191" i="9"/>
  <c r="AK191" i="9"/>
  <c r="AM191" i="9" s="1"/>
  <c r="AJ191" i="9"/>
  <c r="AF191" i="9"/>
  <c r="AE191" i="9"/>
  <c r="AD191" i="9"/>
  <c r="AC191" i="9"/>
  <c r="AB191" i="9"/>
  <c r="AA191" i="9"/>
  <c r="Z191" i="9"/>
  <c r="Y191" i="9"/>
  <c r="V191" i="9"/>
  <c r="U191" i="9"/>
  <c r="T191" i="9"/>
  <c r="S191" i="9"/>
  <c r="R191" i="9"/>
  <c r="Q191" i="9"/>
  <c r="P191" i="9"/>
  <c r="O191" i="9"/>
  <c r="AH191" i="9" s="1"/>
  <c r="N191" i="9"/>
  <c r="AG191" i="9"/>
  <c r="M191" i="9"/>
  <c r="K191" i="9"/>
  <c r="J191" i="9"/>
  <c r="I191" i="9"/>
  <c r="L191" i="9" s="1"/>
  <c r="AN191" i="9" s="1"/>
  <c r="AV191" i="9" s="1"/>
  <c r="H191" i="9"/>
  <c r="G191" i="9"/>
  <c r="F191" i="9"/>
  <c r="E191" i="9"/>
  <c r="D191" i="9"/>
  <c r="AM190" i="9"/>
  <c r="AG190" i="9"/>
  <c r="L190" i="9"/>
  <c r="AN190" i="9" s="1"/>
  <c r="AV190" i="9" s="1"/>
  <c r="AM189" i="9"/>
  <c r="AG189" i="9"/>
  <c r="L189" i="9"/>
  <c r="AM188" i="9"/>
  <c r="AG188" i="9"/>
  <c r="AN188" i="9" s="1"/>
  <c r="AM187" i="9"/>
  <c r="AG187" i="9"/>
  <c r="L187" i="9"/>
  <c r="AL185" i="9"/>
  <c r="AL193" i="9"/>
  <c r="AK185" i="9"/>
  <c r="AK193" i="9"/>
  <c r="AJ185" i="9"/>
  <c r="AF185" i="9"/>
  <c r="AE185" i="9"/>
  <c r="AD185" i="9"/>
  <c r="AD193" i="9"/>
  <c r="AC185" i="9"/>
  <c r="AB185" i="9"/>
  <c r="AB193" i="9" s="1"/>
  <c r="AA185" i="9"/>
  <c r="AA193" i="9" s="1"/>
  <c r="Z185" i="9"/>
  <c r="Z193" i="9" s="1"/>
  <c r="Y185" i="9"/>
  <c r="Y193" i="9" s="1"/>
  <c r="V185" i="9"/>
  <c r="V193" i="9" s="1"/>
  <c r="U185" i="9"/>
  <c r="U193" i="9" s="1"/>
  <c r="T185" i="9"/>
  <c r="T193" i="9" s="1"/>
  <c r="S185" i="9"/>
  <c r="S193" i="9" s="1"/>
  <c r="R185" i="9"/>
  <c r="R193" i="9" s="1"/>
  <c r="Q185" i="9"/>
  <c r="Q193" i="9" s="1"/>
  <c r="P185" i="9"/>
  <c r="P193" i="9" s="1"/>
  <c r="O185" i="9"/>
  <c r="AH185" i="9" s="1"/>
  <c r="N185" i="9"/>
  <c r="N193" i="9" s="1"/>
  <c r="M185" i="9"/>
  <c r="K185" i="9"/>
  <c r="K193" i="9"/>
  <c r="J185" i="9"/>
  <c r="J193" i="9"/>
  <c r="I185" i="9"/>
  <c r="H185" i="9"/>
  <c r="H193" i="9"/>
  <c r="G185" i="9"/>
  <c r="G193" i="9"/>
  <c r="F185" i="9"/>
  <c r="F193" i="9"/>
  <c r="E185" i="9"/>
  <c r="E193" i="9"/>
  <c r="D185" i="9"/>
  <c r="D193" i="9"/>
  <c r="AM184" i="9"/>
  <c r="AN184" i="9" s="1"/>
  <c r="AV184" i="9" s="1"/>
  <c r="AG184" i="9"/>
  <c r="L184" i="9"/>
  <c r="AM183" i="9"/>
  <c r="AG183" i="9"/>
  <c r="L183" i="9"/>
  <c r="AN183" i="9" s="1"/>
  <c r="AV183" i="9" s="1"/>
  <c r="AM182" i="9"/>
  <c r="AG182" i="9"/>
  <c r="L182" i="9"/>
  <c r="AL176" i="9"/>
  <c r="AK176" i="9"/>
  <c r="AJ176" i="9"/>
  <c r="AM176" i="9" s="1"/>
  <c r="AF176" i="9"/>
  <c r="AE176" i="9"/>
  <c r="AD176" i="9"/>
  <c r="AC176" i="9"/>
  <c r="AB176" i="9"/>
  <c r="AA176" i="9"/>
  <c r="Z176" i="9"/>
  <c r="Y176" i="9"/>
  <c r="V176" i="9"/>
  <c r="U176" i="9"/>
  <c r="T176" i="9"/>
  <c r="S176" i="9"/>
  <c r="R176" i="9"/>
  <c r="Q176" i="9"/>
  <c r="P176" i="9"/>
  <c r="O176" i="9"/>
  <c r="AH176" i="9" s="1"/>
  <c r="AH296" i="9" s="1"/>
  <c r="AH369" i="9" s="1"/>
  <c r="N176" i="9"/>
  <c r="M176" i="9"/>
  <c r="K176" i="9"/>
  <c r="J176" i="9"/>
  <c r="I176" i="9"/>
  <c r="H176" i="9"/>
  <c r="G176" i="9"/>
  <c r="F176" i="9"/>
  <c r="E176" i="9"/>
  <c r="D176" i="9"/>
  <c r="AM175" i="9"/>
  <c r="AG175" i="9"/>
  <c r="AN175" i="9" s="1"/>
  <c r="L175" i="9"/>
  <c r="AM174" i="9"/>
  <c r="AG174" i="9"/>
  <c r="AN174" i="9" s="1"/>
  <c r="L174" i="9"/>
  <c r="AM173" i="9"/>
  <c r="AG173" i="9"/>
  <c r="L173" i="9"/>
  <c r="AM172" i="9"/>
  <c r="AG172" i="9"/>
  <c r="L172" i="9"/>
  <c r="AL170" i="9"/>
  <c r="AK170" i="9"/>
  <c r="AK178" i="9" s="1"/>
  <c r="AJ170" i="9"/>
  <c r="AJ295" i="9" s="1"/>
  <c r="AF170" i="9"/>
  <c r="AF295" i="9" s="1"/>
  <c r="AE170" i="9"/>
  <c r="AE295" i="9" s="1"/>
  <c r="AD170" i="9"/>
  <c r="AC170" i="9"/>
  <c r="AC178" i="9"/>
  <c r="AB170" i="9"/>
  <c r="AB295" i="9"/>
  <c r="AA170" i="9"/>
  <c r="AA295" i="9"/>
  <c r="Z170" i="9"/>
  <c r="Y170" i="9"/>
  <c r="Y178" i="9" s="1"/>
  <c r="V170" i="9"/>
  <c r="V295" i="9" s="1"/>
  <c r="U170" i="9"/>
  <c r="U295" i="9" s="1"/>
  <c r="T170" i="9"/>
  <c r="S170" i="9"/>
  <c r="S178" i="9"/>
  <c r="R170" i="9"/>
  <c r="R295" i="9"/>
  <c r="Q170" i="9"/>
  <c r="Q295" i="9"/>
  <c r="P170" i="9"/>
  <c r="O170" i="9"/>
  <c r="AH170" i="9" s="1"/>
  <c r="AH295" i="9" s="1"/>
  <c r="N170" i="9"/>
  <c r="N295" i="9" s="1"/>
  <c r="M170" i="9"/>
  <c r="M295" i="9" s="1"/>
  <c r="K170" i="9"/>
  <c r="K178" i="9" s="1"/>
  <c r="J170" i="9"/>
  <c r="J295" i="9" s="1"/>
  <c r="I170" i="9"/>
  <c r="H170" i="9"/>
  <c r="G170" i="9"/>
  <c r="G178" i="9"/>
  <c r="F170" i="9"/>
  <c r="F295" i="9"/>
  <c r="E170" i="9"/>
  <c r="E295" i="9"/>
  <c r="D170" i="9"/>
  <c r="AM169" i="9"/>
  <c r="AN169" i="9" s="1"/>
  <c r="AG169" i="9"/>
  <c r="L169" i="9"/>
  <c r="AM168" i="9"/>
  <c r="AG168" i="9"/>
  <c r="L168" i="9"/>
  <c r="AM167" i="9"/>
  <c r="AG167" i="9"/>
  <c r="L167" i="9"/>
  <c r="AM166" i="9"/>
  <c r="AG166" i="9"/>
  <c r="L166" i="9"/>
  <c r="AM165" i="9"/>
  <c r="AN165" i="9" s="1"/>
  <c r="AV165" i="9" s="1"/>
  <c r="AG165" i="9"/>
  <c r="L165" i="9"/>
  <c r="AL156" i="9"/>
  <c r="AK156" i="9"/>
  <c r="AJ156" i="9"/>
  <c r="AF156" i="9"/>
  <c r="AE156" i="9"/>
  <c r="AD156" i="9"/>
  <c r="AC156" i="9"/>
  <c r="AB156" i="9"/>
  <c r="AA156" i="9"/>
  <c r="Z156" i="9"/>
  <c r="Y156" i="9"/>
  <c r="V156" i="9"/>
  <c r="U156" i="9"/>
  <c r="T156" i="9"/>
  <c r="S156" i="9"/>
  <c r="R156" i="9"/>
  <c r="Q156" i="9"/>
  <c r="P156" i="9"/>
  <c r="O156" i="9"/>
  <c r="AH156" i="9" s="1"/>
  <c r="N156" i="9"/>
  <c r="M156" i="9"/>
  <c r="K156" i="9"/>
  <c r="J156" i="9"/>
  <c r="I156" i="9"/>
  <c r="H156" i="9"/>
  <c r="G156" i="9"/>
  <c r="F156" i="9"/>
  <c r="E156" i="9"/>
  <c r="D156" i="9"/>
  <c r="AM154" i="9"/>
  <c r="AN154" i="9" s="1"/>
  <c r="AG154" i="9"/>
  <c r="L154" i="9"/>
  <c r="AM153" i="9"/>
  <c r="AN153" i="9" s="1"/>
  <c r="AG153" i="9"/>
  <c r="AM152" i="9"/>
  <c r="AG152" i="9"/>
  <c r="L152" i="9"/>
  <c r="AN152" i="9" s="1"/>
  <c r="AV152" i="9" s="1"/>
  <c r="AM151" i="9"/>
  <c r="AG151" i="9"/>
  <c r="L151" i="9"/>
  <c r="AN151" i="9" s="1"/>
  <c r="AV151" i="9" s="1"/>
  <c r="AM149" i="9"/>
  <c r="AG149" i="9"/>
  <c r="L149" i="9"/>
  <c r="AM141" i="9"/>
  <c r="AG141" i="9"/>
  <c r="L141" i="9"/>
  <c r="AM140" i="9"/>
  <c r="AN140" i="9" s="1"/>
  <c r="AG140" i="9"/>
  <c r="L140" i="9"/>
  <c r="AM138" i="9"/>
  <c r="AG138" i="9"/>
  <c r="L138" i="9"/>
  <c r="AL134" i="9"/>
  <c r="AK134" i="9"/>
  <c r="AJ134" i="9"/>
  <c r="AM134" i="9"/>
  <c r="AF134" i="9"/>
  <c r="AE134" i="9"/>
  <c r="AD134" i="9"/>
  <c r="AC134" i="9"/>
  <c r="AB134" i="9"/>
  <c r="AA134" i="9"/>
  <c r="Z134" i="9"/>
  <c r="Y134" i="9"/>
  <c r="V134" i="9"/>
  <c r="U134" i="9"/>
  <c r="T134" i="9"/>
  <c r="S134" i="9"/>
  <c r="R134" i="9"/>
  <c r="Q134" i="9"/>
  <c r="P134" i="9"/>
  <c r="O134" i="9"/>
  <c r="AH134" i="9" s="1"/>
  <c r="N134" i="9"/>
  <c r="M134" i="9"/>
  <c r="K134" i="9"/>
  <c r="J134" i="9"/>
  <c r="I134" i="9"/>
  <c r="L134" i="9" s="1"/>
  <c r="H134" i="9"/>
  <c r="G134" i="9"/>
  <c r="F134" i="9"/>
  <c r="E134" i="9"/>
  <c r="D134" i="9"/>
  <c r="AM133" i="9"/>
  <c r="AN133" i="9" s="1"/>
  <c r="AG133" i="9"/>
  <c r="L133" i="9"/>
  <c r="AM132" i="9"/>
  <c r="AN132" i="9" s="1"/>
  <c r="AG132" i="9"/>
  <c r="L132" i="9"/>
  <c r="AM131" i="9"/>
  <c r="AG131" i="9"/>
  <c r="L131" i="9"/>
  <c r="AM130" i="9"/>
  <c r="AG130" i="9"/>
  <c r="L130" i="9"/>
  <c r="AL125" i="9"/>
  <c r="AK125" i="9"/>
  <c r="AJ125" i="9"/>
  <c r="AM125" i="9"/>
  <c r="AF125" i="9"/>
  <c r="AE125" i="9"/>
  <c r="AD125" i="9"/>
  <c r="AC125" i="9"/>
  <c r="AB125" i="9"/>
  <c r="AA125" i="9"/>
  <c r="Z125" i="9"/>
  <c r="Y125" i="9"/>
  <c r="V125" i="9"/>
  <c r="U125" i="9"/>
  <c r="T125" i="9"/>
  <c r="S125" i="9"/>
  <c r="R125" i="9"/>
  <c r="Q125" i="9"/>
  <c r="P125" i="9"/>
  <c r="O125" i="9"/>
  <c r="AH125" i="9" s="1"/>
  <c r="N125" i="9"/>
  <c r="M125" i="9"/>
  <c r="K125" i="9"/>
  <c r="J125" i="9"/>
  <c r="I125" i="9"/>
  <c r="H125" i="9"/>
  <c r="G125" i="9"/>
  <c r="F125" i="9"/>
  <c r="E125" i="9"/>
  <c r="D125" i="9"/>
  <c r="AM124" i="9"/>
  <c r="AG124" i="9"/>
  <c r="L124" i="9"/>
  <c r="AM123" i="9"/>
  <c r="AN123" i="9" s="1"/>
  <c r="L123" i="9"/>
  <c r="AM122" i="9"/>
  <c r="AM382" i="9" s="1"/>
  <c r="AG122" i="9"/>
  <c r="AG382" i="9" s="1"/>
  <c r="L122" i="9"/>
  <c r="L382" i="9" s="1"/>
  <c r="AM118" i="9"/>
  <c r="AG118" i="9"/>
  <c r="L118" i="9"/>
  <c r="AN118" i="9" s="1"/>
  <c r="AV118" i="9" s="1"/>
  <c r="AM117" i="9"/>
  <c r="AG117" i="9"/>
  <c r="AN117" i="9" s="1"/>
  <c r="L117" i="9"/>
  <c r="AM116" i="9"/>
  <c r="AG116" i="9"/>
  <c r="AL115" i="9"/>
  <c r="AL119" i="9"/>
  <c r="AK115" i="9"/>
  <c r="AK119" i="9"/>
  <c r="AJ115" i="9"/>
  <c r="AJ119" i="9"/>
  <c r="AF115" i="9"/>
  <c r="AF119" i="9"/>
  <c r="AE115" i="9"/>
  <c r="AE119" i="9"/>
  <c r="AD115" i="9"/>
  <c r="AD119" i="9"/>
  <c r="AC115" i="9"/>
  <c r="AC119" i="9"/>
  <c r="AB115" i="9"/>
  <c r="AB119" i="9"/>
  <c r="AA115" i="9"/>
  <c r="AA119" i="9"/>
  <c r="Z115" i="9"/>
  <c r="Z119" i="9"/>
  <c r="Y115" i="9"/>
  <c r="Y119" i="9"/>
  <c r="V115" i="9"/>
  <c r="V119" i="9"/>
  <c r="U115" i="9"/>
  <c r="U119" i="9"/>
  <c r="T115" i="9"/>
  <c r="T119" i="9"/>
  <c r="S115" i="9"/>
  <c r="S119" i="9"/>
  <c r="R115" i="9"/>
  <c r="R119" i="9"/>
  <c r="Q115" i="9"/>
  <c r="Q119" i="9"/>
  <c r="P115" i="9"/>
  <c r="P119" i="9"/>
  <c r="O115" i="9"/>
  <c r="AH115" i="9" s="1"/>
  <c r="O119" i="9"/>
  <c r="AH119" i="9" s="1"/>
  <c r="N115" i="9"/>
  <c r="N119" i="9"/>
  <c r="M115" i="9"/>
  <c r="M119" i="9"/>
  <c r="K115" i="9"/>
  <c r="K119" i="9"/>
  <c r="J115" i="9"/>
  <c r="J119" i="9"/>
  <c r="I115" i="9"/>
  <c r="I119" i="9" s="1"/>
  <c r="H115" i="9"/>
  <c r="H119" i="9"/>
  <c r="G115" i="9"/>
  <c r="G119" i="9"/>
  <c r="F115" i="9"/>
  <c r="F119" i="9"/>
  <c r="E115" i="9"/>
  <c r="E119" i="9"/>
  <c r="D115" i="9"/>
  <c r="D119" i="9"/>
  <c r="AM114" i="9"/>
  <c r="AG114" i="9"/>
  <c r="L114" i="9"/>
  <c r="L115" i="9" s="1"/>
  <c r="AM113" i="9"/>
  <c r="AN113" i="9" s="1"/>
  <c r="AG113" i="9"/>
  <c r="L113" i="9"/>
  <c r="AL110" i="9"/>
  <c r="AK110" i="9"/>
  <c r="AJ110" i="9"/>
  <c r="AM110" i="9"/>
  <c r="AF110" i="9"/>
  <c r="AE110" i="9"/>
  <c r="AD110" i="9"/>
  <c r="AC110" i="9"/>
  <c r="AB110" i="9"/>
  <c r="AA110" i="9"/>
  <c r="Z110" i="9"/>
  <c r="Y110" i="9"/>
  <c r="V110" i="9"/>
  <c r="U110" i="9"/>
  <c r="T110" i="9"/>
  <c r="S110" i="9"/>
  <c r="R110" i="9"/>
  <c r="Q110" i="9"/>
  <c r="P110" i="9"/>
  <c r="O110" i="9"/>
  <c r="AH110" i="9" s="1"/>
  <c r="N110" i="9"/>
  <c r="M110" i="9"/>
  <c r="K110" i="9"/>
  <c r="J110" i="9"/>
  <c r="I110" i="9"/>
  <c r="H110" i="9"/>
  <c r="G110" i="9"/>
  <c r="F110" i="9"/>
  <c r="E110" i="9"/>
  <c r="D110" i="9"/>
  <c r="AM109" i="9"/>
  <c r="AG109" i="9"/>
  <c r="L109" i="9"/>
  <c r="AM108" i="9"/>
  <c r="AG108" i="9"/>
  <c r="L108" i="9"/>
  <c r="AM107" i="9"/>
  <c r="AG107" i="9"/>
  <c r="L107" i="9"/>
  <c r="AM106" i="9"/>
  <c r="AG106" i="9"/>
  <c r="L106" i="9"/>
  <c r="AM105" i="9"/>
  <c r="AG105" i="9"/>
  <c r="L105" i="9"/>
  <c r="AL100" i="9"/>
  <c r="AK100" i="9"/>
  <c r="AJ100" i="9"/>
  <c r="AF100" i="9"/>
  <c r="AE100" i="9"/>
  <c r="AD100" i="9"/>
  <c r="AC100" i="9"/>
  <c r="AB100" i="9"/>
  <c r="AA100" i="9"/>
  <c r="Z100" i="9"/>
  <c r="Y100" i="9"/>
  <c r="V100" i="9"/>
  <c r="U100" i="9"/>
  <c r="T100" i="9"/>
  <c r="S100" i="9"/>
  <c r="R100" i="9"/>
  <c r="Q100" i="9"/>
  <c r="P100" i="9"/>
  <c r="O100" i="9"/>
  <c r="N100" i="9"/>
  <c r="M100" i="9"/>
  <c r="K100" i="9"/>
  <c r="J100" i="9"/>
  <c r="I100" i="9"/>
  <c r="H100" i="9"/>
  <c r="G100" i="9"/>
  <c r="F100" i="9"/>
  <c r="E100" i="9"/>
  <c r="D100" i="9"/>
  <c r="AM99" i="9"/>
  <c r="AG99" i="9"/>
  <c r="L99" i="9"/>
  <c r="AM98" i="9"/>
  <c r="AG98" i="9"/>
  <c r="L98" i="9"/>
  <c r="AM97" i="9"/>
  <c r="AG97" i="9"/>
  <c r="L97" i="9"/>
  <c r="AM96" i="9"/>
  <c r="AG96" i="9"/>
  <c r="L96" i="9"/>
  <c r="L381" i="9" s="1"/>
  <c r="AM95" i="9"/>
  <c r="AG95" i="9"/>
  <c r="L95" i="9"/>
  <c r="AM94" i="9"/>
  <c r="AG94" i="9"/>
  <c r="L94" i="9"/>
  <c r="AM93" i="9"/>
  <c r="AG93" i="9"/>
  <c r="L93" i="9"/>
  <c r="AM92" i="9"/>
  <c r="AG92" i="9"/>
  <c r="L92" i="9"/>
  <c r="AM91" i="9"/>
  <c r="AM381" i="9" s="1"/>
  <c r="AN91" i="9"/>
  <c r="AG91" i="9"/>
  <c r="AG381" i="9" s="1"/>
  <c r="AL88" i="9"/>
  <c r="AL102" i="9" s="1"/>
  <c r="AL127" i="9" s="1"/>
  <c r="AK88" i="9"/>
  <c r="AK102" i="9"/>
  <c r="AK127" i="9" s="1"/>
  <c r="AJ88" i="9"/>
  <c r="AJ102" i="9" s="1"/>
  <c r="AF88" i="9"/>
  <c r="AF102" i="9" s="1"/>
  <c r="AE88" i="9"/>
  <c r="AE102" i="9" s="1"/>
  <c r="AD88" i="9"/>
  <c r="AD102" i="9" s="1"/>
  <c r="AC88" i="9"/>
  <c r="AC102" i="9" s="1"/>
  <c r="AB88" i="9"/>
  <c r="AB102" i="9" s="1"/>
  <c r="AB127" i="9" s="1"/>
  <c r="AA88" i="9"/>
  <c r="AA102" i="9"/>
  <c r="AA127" i="9" s="1"/>
  <c r="Z88" i="9"/>
  <c r="Z102" i="9" s="1"/>
  <c r="Z127" i="9" s="1"/>
  <c r="Y88" i="9"/>
  <c r="Y102" i="9"/>
  <c r="Y127" i="9" s="1"/>
  <c r="V88" i="9"/>
  <c r="V102" i="9" s="1"/>
  <c r="V127" i="9" s="1"/>
  <c r="U88" i="9"/>
  <c r="U102" i="9"/>
  <c r="U127" i="9" s="1"/>
  <c r="T88" i="9"/>
  <c r="T102" i="9" s="1"/>
  <c r="T127" i="9" s="1"/>
  <c r="S88" i="9"/>
  <c r="S102" i="9"/>
  <c r="S127" i="9" s="1"/>
  <c r="R88" i="9"/>
  <c r="R102" i="9" s="1"/>
  <c r="R127" i="9" s="1"/>
  <c r="Q88" i="9"/>
  <c r="Q102" i="9"/>
  <c r="P88" i="9"/>
  <c r="P102" i="9"/>
  <c r="P127" i="9" s="1"/>
  <c r="O88" i="9"/>
  <c r="AH88" i="9" s="1"/>
  <c r="AH357" i="9" s="1"/>
  <c r="N88" i="9"/>
  <c r="N102" i="9"/>
  <c r="N127" i="9" s="1"/>
  <c r="M88" i="9"/>
  <c r="M102" i="9" s="1"/>
  <c r="K88" i="9"/>
  <c r="K102" i="9" s="1"/>
  <c r="K127" i="9" s="1"/>
  <c r="J88" i="9"/>
  <c r="J102" i="9"/>
  <c r="J127" i="9" s="1"/>
  <c r="I88" i="9"/>
  <c r="I102" i="9" s="1"/>
  <c r="H88" i="9"/>
  <c r="H102" i="9"/>
  <c r="G88" i="9"/>
  <c r="G102" i="9"/>
  <c r="G127" i="9" s="1"/>
  <c r="F88" i="9"/>
  <c r="F102" i="9" s="1"/>
  <c r="F127" i="9" s="1"/>
  <c r="E88" i="9"/>
  <c r="E102" i="9"/>
  <c r="E127" i="9" s="1"/>
  <c r="D88" i="9"/>
  <c r="AM87" i="9"/>
  <c r="AG87" i="9"/>
  <c r="L87" i="9"/>
  <c r="AM86" i="9"/>
  <c r="AG86" i="9"/>
  <c r="L86" i="9"/>
  <c r="AM85" i="9"/>
  <c r="AG85" i="9"/>
  <c r="L85" i="9"/>
  <c r="AM84" i="9"/>
  <c r="AG84" i="9"/>
  <c r="L84" i="9"/>
  <c r="AM83" i="9"/>
  <c r="AG83" i="9"/>
  <c r="L83" i="9"/>
  <c r="AM82" i="9"/>
  <c r="AG82" i="9"/>
  <c r="L82" i="9"/>
  <c r="AM81" i="9"/>
  <c r="AG81" i="9"/>
  <c r="L81" i="9"/>
  <c r="L77" i="9" s="1"/>
  <c r="AL77" i="9"/>
  <c r="AK77" i="9"/>
  <c r="AJ77" i="9"/>
  <c r="AF77" i="9"/>
  <c r="AE77" i="9"/>
  <c r="AD77" i="9"/>
  <c r="AC77" i="9"/>
  <c r="AB77" i="9"/>
  <c r="AA77" i="9"/>
  <c r="Z77" i="9"/>
  <c r="Y77" i="9"/>
  <c r="V77" i="9"/>
  <c r="U77" i="9"/>
  <c r="T77" i="9"/>
  <c r="S77" i="9"/>
  <c r="R77" i="9"/>
  <c r="Q77" i="9"/>
  <c r="P77" i="9"/>
  <c r="O77" i="9"/>
  <c r="N77" i="9"/>
  <c r="M77" i="9"/>
  <c r="K77" i="9"/>
  <c r="J77" i="9"/>
  <c r="I77" i="9"/>
  <c r="H77" i="9"/>
  <c r="G77" i="9"/>
  <c r="F77" i="9"/>
  <c r="E77" i="9"/>
  <c r="D77" i="9"/>
  <c r="AM67" i="9"/>
  <c r="AN67" i="9" s="1"/>
  <c r="AG67" i="9"/>
  <c r="L67" i="9"/>
  <c r="AL60" i="9"/>
  <c r="AK60" i="9"/>
  <c r="AJ60" i="9"/>
  <c r="AF60" i="9"/>
  <c r="AE60" i="9"/>
  <c r="AD60" i="9"/>
  <c r="AC60" i="9"/>
  <c r="AB60" i="9"/>
  <c r="AA60" i="9"/>
  <c r="Z60" i="9"/>
  <c r="Y60" i="9"/>
  <c r="V60" i="9"/>
  <c r="U60" i="9"/>
  <c r="T60" i="9"/>
  <c r="S60" i="9"/>
  <c r="R60" i="9"/>
  <c r="Q60" i="9"/>
  <c r="P60" i="9"/>
  <c r="O60" i="9"/>
  <c r="AH60" i="9" s="1"/>
  <c r="N60" i="9"/>
  <c r="M60" i="9"/>
  <c r="K60" i="9"/>
  <c r="J60" i="9"/>
  <c r="I60" i="9"/>
  <c r="H60" i="9"/>
  <c r="G60" i="9"/>
  <c r="F60" i="9"/>
  <c r="E60" i="9"/>
  <c r="D60" i="9"/>
  <c r="AM59" i="9"/>
  <c r="AG59" i="9"/>
  <c r="L59" i="9"/>
  <c r="AM58" i="9"/>
  <c r="AM361" i="9" s="1"/>
  <c r="AG58" i="9"/>
  <c r="L58" i="9"/>
  <c r="L57" i="9"/>
  <c r="AL55" i="9"/>
  <c r="AK55" i="9"/>
  <c r="AK63" i="9" s="1"/>
  <c r="AJ55" i="9"/>
  <c r="AF55" i="9"/>
  <c r="AE55" i="9"/>
  <c r="AD55" i="9"/>
  <c r="AC55" i="9"/>
  <c r="AC63" i="9" s="1"/>
  <c r="AB55" i="9"/>
  <c r="AB63" i="9" s="1"/>
  <c r="AA55" i="9"/>
  <c r="Z55" i="9"/>
  <c r="Y55" i="9"/>
  <c r="Y63" i="9" s="1"/>
  <c r="V55" i="9"/>
  <c r="V63" i="9" s="1"/>
  <c r="U55" i="9"/>
  <c r="T55" i="9"/>
  <c r="S55" i="9"/>
  <c r="R55" i="9"/>
  <c r="R63" i="9"/>
  <c r="Q55" i="9"/>
  <c r="P55" i="9"/>
  <c r="O55" i="9"/>
  <c r="AH55" i="9" s="1"/>
  <c r="O63" i="9"/>
  <c r="N55" i="9"/>
  <c r="N63" i="9"/>
  <c r="M55" i="9"/>
  <c r="K55" i="9"/>
  <c r="K63" i="9" s="1"/>
  <c r="J55" i="9"/>
  <c r="J63" i="9"/>
  <c r="I55" i="9"/>
  <c r="H55" i="9"/>
  <c r="G55" i="9"/>
  <c r="G63" i="9"/>
  <c r="F55" i="9"/>
  <c r="F63" i="9" s="1"/>
  <c r="E55" i="9"/>
  <c r="D55" i="9"/>
  <c r="AM54" i="9"/>
  <c r="AG54" i="9"/>
  <c r="L54" i="9"/>
  <c r="AM53" i="9"/>
  <c r="AG53" i="9"/>
  <c r="L53" i="9"/>
  <c r="AM52" i="9"/>
  <c r="AG52" i="9"/>
  <c r="L52" i="9"/>
  <c r="AM51" i="9"/>
  <c r="AM360" i="9"/>
  <c r="AG51" i="9"/>
  <c r="AG360" i="9"/>
  <c r="L51" i="9"/>
  <c r="L360" i="9" s="1"/>
  <c r="AM50" i="9"/>
  <c r="AG50" i="9"/>
  <c r="L50" i="9"/>
  <c r="AM49" i="9"/>
  <c r="AG49" i="9"/>
  <c r="L49" i="9"/>
  <c r="AM46" i="9"/>
  <c r="AG46" i="9"/>
  <c r="L46" i="9"/>
  <c r="AL39" i="9"/>
  <c r="AK39" i="9"/>
  <c r="AJ39" i="9"/>
  <c r="AF39" i="9"/>
  <c r="AE39" i="9"/>
  <c r="AD39" i="9"/>
  <c r="AC39" i="9"/>
  <c r="AB39" i="9"/>
  <c r="AA39" i="9"/>
  <c r="Z39" i="9"/>
  <c r="Y39" i="9"/>
  <c r="V39" i="9"/>
  <c r="U39" i="9"/>
  <c r="T39" i="9"/>
  <c r="S39" i="9"/>
  <c r="R39" i="9"/>
  <c r="Q39" i="9"/>
  <c r="P39" i="9"/>
  <c r="O39" i="9"/>
  <c r="N39" i="9"/>
  <c r="M39" i="9"/>
  <c r="K39" i="9"/>
  <c r="J39" i="9"/>
  <c r="I39" i="9"/>
  <c r="H39" i="9"/>
  <c r="G39" i="9"/>
  <c r="F39" i="9"/>
  <c r="E39" i="9"/>
  <c r="D39" i="9"/>
  <c r="AM38" i="9"/>
  <c r="AG38" i="9"/>
  <c r="L38" i="9"/>
  <c r="AM37" i="9"/>
  <c r="AG37" i="9"/>
  <c r="L37" i="9"/>
  <c r="AM36" i="9"/>
  <c r="AG36" i="9"/>
  <c r="L36" i="9"/>
  <c r="AM35" i="9"/>
  <c r="L35" i="9"/>
  <c r="AM34" i="9"/>
  <c r="AG34" i="9"/>
  <c r="L34" i="9"/>
  <c r="AP39" i="9"/>
  <c r="AM33" i="9"/>
  <c r="AG33" i="9"/>
  <c r="AN33" i="9"/>
  <c r="L33" i="9"/>
  <c r="AL30" i="9"/>
  <c r="AK30" i="9"/>
  <c r="AJ30" i="9"/>
  <c r="K30" i="9"/>
  <c r="J30" i="9"/>
  <c r="I30" i="9"/>
  <c r="H30" i="9"/>
  <c r="G30" i="9"/>
  <c r="F30" i="9"/>
  <c r="E30" i="9"/>
  <c r="D30" i="9"/>
  <c r="AM29" i="9"/>
  <c r="AG29" i="9"/>
  <c r="L29" i="9"/>
  <c r="AM28" i="9"/>
  <c r="AG28" i="9"/>
  <c r="L28" i="9"/>
  <c r="AM27" i="9"/>
  <c r="AG27" i="9"/>
  <c r="L27" i="9"/>
  <c r="AM26" i="9"/>
  <c r="AG26" i="9"/>
  <c r="L26" i="9"/>
  <c r="AL23" i="9"/>
  <c r="AK23" i="9"/>
  <c r="AM23" i="9" s="1"/>
  <c r="AJ23" i="9"/>
  <c r="AF23" i="9"/>
  <c r="AE23" i="9"/>
  <c r="AD23" i="9"/>
  <c r="AC23" i="9"/>
  <c r="AB23" i="9"/>
  <c r="AA23" i="9"/>
  <c r="Z23" i="9"/>
  <c r="Y23" i="9"/>
  <c r="V23" i="9"/>
  <c r="U23" i="9"/>
  <c r="T23" i="9"/>
  <c r="S23" i="9"/>
  <c r="R23" i="9"/>
  <c r="Q23" i="9"/>
  <c r="P23" i="9"/>
  <c r="O23" i="9"/>
  <c r="N23" i="9"/>
  <c r="M23" i="9"/>
  <c r="K23" i="9"/>
  <c r="J23" i="9"/>
  <c r="I23" i="9"/>
  <c r="H23" i="9"/>
  <c r="G23" i="9"/>
  <c r="F23" i="9"/>
  <c r="E23" i="9"/>
  <c r="D23" i="9"/>
  <c r="AM22" i="9"/>
  <c r="AG22" i="9"/>
  <c r="L22" i="9"/>
  <c r="AM21" i="9"/>
  <c r="AN21" i="9" s="1"/>
  <c r="AV21" i="9" s="1"/>
  <c r="AG21" i="9"/>
  <c r="L21" i="9"/>
  <c r="AM20" i="9"/>
  <c r="AG20" i="9"/>
  <c r="L20" i="9"/>
  <c r="AL17" i="9"/>
  <c r="AK17" i="9"/>
  <c r="AJ17" i="9"/>
  <c r="AF17" i="9"/>
  <c r="AE17" i="9"/>
  <c r="AD17" i="9"/>
  <c r="AC17" i="9"/>
  <c r="AB17" i="9"/>
  <c r="AA17" i="9"/>
  <c r="Z17" i="9"/>
  <c r="Y17" i="9"/>
  <c r="V17" i="9"/>
  <c r="U17" i="9"/>
  <c r="T17" i="9"/>
  <c r="S17" i="9"/>
  <c r="R17" i="9"/>
  <c r="Q17" i="9"/>
  <c r="P17" i="9"/>
  <c r="O17" i="9"/>
  <c r="AH17" i="9" s="1"/>
  <c r="N17" i="9"/>
  <c r="M17" i="9"/>
  <c r="K17" i="9"/>
  <c r="K11" i="9" s="1"/>
  <c r="J17" i="9"/>
  <c r="J11" i="9" s="1"/>
  <c r="I17" i="9"/>
  <c r="I11" i="9" s="1"/>
  <c r="H17" i="9"/>
  <c r="H11" i="9" s="1"/>
  <c r="G17" i="9"/>
  <c r="G11" i="9" s="1"/>
  <c r="F17" i="9"/>
  <c r="F11" i="9" s="1"/>
  <c r="E17" i="9"/>
  <c r="E11" i="9" s="1"/>
  <c r="D17" i="9"/>
  <c r="AM16" i="9"/>
  <c r="AG16" i="9"/>
  <c r="L16" i="9"/>
  <c r="AM15" i="9"/>
  <c r="AG15" i="9"/>
  <c r="AM14" i="9"/>
  <c r="AG14" i="9"/>
  <c r="L14" i="9"/>
  <c r="AM13" i="9"/>
  <c r="AG13" i="9"/>
  <c r="L13" i="9"/>
  <c r="AL11" i="9"/>
  <c r="AK11" i="9"/>
  <c r="AJ11" i="9"/>
  <c r="AF11" i="9"/>
  <c r="AE11" i="9"/>
  <c r="AC11" i="9"/>
  <c r="AB11" i="9"/>
  <c r="AA11" i="9"/>
  <c r="Y11" i="9"/>
  <c r="V11" i="9"/>
  <c r="U11" i="9"/>
  <c r="S11" i="9"/>
  <c r="R11" i="9"/>
  <c r="Q11" i="9"/>
  <c r="O11" i="9"/>
  <c r="N11" i="9"/>
  <c r="M11" i="9"/>
  <c r="AP380" i="8"/>
  <c r="AO380" i="8"/>
  <c r="AL367" i="8"/>
  <c r="AK367" i="8"/>
  <c r="AJ367" i="8"/>
  <c r="AF367" i="8"/>
  <c r="AE367" i="8"/>
  <c r="AD367" i="8"/>
  <c r="AC367" i="8"/>
  <c r="AB367" i="8"/>
  <c r="AA367" i="8"/>
  <c r="Z367" i="8"/>
  <c r="Y367" i="8"/>
  <c r="V367" i="8"/>
  <c r="U367" i="8"/>
  <c r="T367" i="8"/>
  <c r="S367" i="8"/>
  <c r="R367" i="8"/>
  <c r="Q367" i="8"/>
  <c r="P367" i="8"/>
  <c r="O367" i="8"/>
  <c r="N367" i="8"/>
  <c r="M367" i="8"/>
  <c r="K367" i="8"/>
  <c r="J367" i="8"/>
  <c r="I367" i="8"/>
  <c r="H367" i="8"/>
  <c r="G367" i="8"/>
  <c r="F367" i="8"/>
  <c r="E367" i="8"/>
  <c r="D367" i="8"/>
  <c r="AL365" i="8"/>
  <c r="AK365" i="8"/>
  <c r="AJ365" i="8"/>
  <c r="AF365" i="8"/>
  <c r="AE365" i="8"/>
  <c r="AD365" i="8"/>
  <c r="AC365" i="8"/>
  <c r="AB365" i="8"/>
  <c r="AA365" i="8"/>
  <c r="Z365" i="8"/>
  <c r="Y365" i="8"/>
  <c r="V365" i="8"/>
  <c r="U365" i="8"/>
  <c r="T365" i="8"/>
  <c r="S365" i="8"/>
  <c r="R365" i="8"/>
  <c r="Q365" i="8"/>
  <c r="P365" i="8"/>
  <c r="O365" i="8"/>
  <c r="N365" i="8"/>
  <c r="M365" i="8"/>
  <c r="K365" i="8"/>
  <c r="J365" i="8"/>
  <c r="I365" i="8"/>
  <c r="H365" i="8"/>
  <c r="G365" i="8"/>
  <c r="F365" i="8"/>
  <c r="E365" i="8"/>
  <c r="D365" i="8"/>
  <c r="AL360" i="8"/>
  <c r="AK360" i="8"/>
  <c r="AJ360" i="8"/>
  <c r="AF360" i="8"/>
  <c r="AE360" i="8"/>
  <c r="AD360" i="8"/>
  <c r="AC360" i="8"/>
  <c r="AB360" i="8"/>
  <c r="AA360" i="8"/>
  <c r="Z360" i="8"/>
  <c r="Y360" i="8"/>
  <c r="V360" i="8"/>
  <c r="U360" i="8"/>
  <c r="T360" i="8"/>
  <c r="S360" i="8"/>
  <c r="R360" i="8"/>
  <c r="Q360" i="8"/>
  <c r="P360" i="8"/>
  <c r="O360" i="8"/>
  <c r="N360" i="8"/>
  <c r="M360" i="8"/>
  <c r="K360" i="8"/>
  <c r="J360" i="8"/>
  <c r="I360" i="8"/>
  <c r="H360" i="8"/>
  <c r="G360" i="8"/>
  <c r="F360" i="8"/>
  <c r="E360" i="8"/>
  <c r="D360" i="8"/>
  <c r="AL355" i="8"/>
  <c r="AK355" i="8"/>
  <c r="AJ355" i="8"/>
  <c r="AF355" i="8"/>
  <c r="AE355" i="8"/>
  <c r="AD355" i="8"/>
  <c r="AC355" i="8"/>
  <c r="AB355" i="8"/>
  <c r="AA355" i="8"/>
  <c r="Z355" i="8"/>
  <c r="Y355" i="8"/>
  <c r="V355" i="8"/>
  <c r="U355" i="8"/>
  <c r="T355" i="8"/>
  <c r="S355" i="8"/>
  <c r="R355" i="8"/>
  <c r="Q355" i="8"/>
  <c r="P355" i="8"/>
  <c r="O355" i="8"/>
  <c r="N355" i="8"/>
  <c r="M355" i="8"/>
  <c r="K355" i="8"/>
  <c r="J355" i="8"/>
  <c r="I355" i="8"/>
  <c r="H355" i="8"/>
  <c r="G355" i="8"/>
  <c r="F355" i="8"/>
  <c r="E355" i="8"/>
  <c r="D355" i="8"/>
  <c r="AL342" i="8"/>
  <c r="AK342" i="8"/>
  <c r="AJ342" i="8"/>
  <c r="AF342" i="8"/>
  <c r="AE342" i="8"/>
  <c r="AD342" i="8"/>
  <c r="AC342" i="8"/>
  <c r="AB342" i="8"/>
  <c r="AA342" i="8"/>
  <c r="Z342" i="8"/>
  <c r="Y342" i="8"/>
  <c r="V342" i="8"/>
  <c r="U342" i="8"/>
  <c r="T342" i="8"/>
  <c r="S342" i="8"/>
  <c r="R342" i="8"/>
  <c r="Q342" i="8"/>
  <c r="P342" i="8"/>
  <c r="O342" i="8"/>
  <c r="N342" i="8"/>
  <c r="M342" i="8"/>
  <c r="K342" i="8"/>
  <c r="J342" i="8"/>
  <c r="I342" i="8"/>
  <c r="H342" i="8"/>
  <c r="G342" i="8"/>
  <c r="F342" i="8"/>
  <c r="E342" i="8"/>
  <c r="D342" i="8"/>
  <c r="AL341" i="8"/>
  <c r="AK341" i="8"/>
  <c r="AJ341" i="8"/>
  <c r="AF341" i="8"/>
  <c r="AE341" i="8"/>
  <c r="AD341" i="8"/>
  <c r="AC341" i="8"/>
  <c r="AB341" i="8"/>
  <c r="AA341" i="8"/>
  <c r="Z341" i="8"/>
  <c r="Y341" i="8"/>
  <c r="V341" i="8"/>
  <c r="U341" i="8"/>
  <c r="T341" i="8"/>
  <c r="S341" i="8"/>
  <c r="R341" i="8"/>
  <c r="Q341" i="8"/>
  <c r="P341" i="8"/>
  <c r="O341" i="8"/>
  <c r="N341" i="8"/>
  <c r="M341" i="8"/>
  <c r="K341" i="8"/>
  <c r="J341" i="8"/>
  <c r="I341" i="8"/>
  <c r="H341" i="8"/>
  <c r="G341" i="8"/>
  <c r="F341" i="8"/>
  <c r="E341" i="8"/>
  <c r="D341" i="8"/>
  <c r="AL298" i="8"/>
  <c r="AK298" i="8"/>
  <c r="AJ298" i="8"/>
  <c r="AF298" i="8"/>
  <c r="AE298" i="8"/>
  <c r="AD298" i="8"/>
  <c r="AC298" i="8"/>
  <c r="AB298" i="8"/>
  <c r="AA298" i="8"/>
  <c r="Z298" i="8"/>
  <c r="Y298" i="8"/>
  <c r="V298" i="8"/>
  <c r="U298" i="8"/>
  <c r="T298" i="8"/>
  <c r="S298" i="8"/>
  <c r="R298" i="8"/>
  <c r="Q298" i="8"/>
  <c r="P298" i="8"/>
  <c r="O298" i="8"/>
  <c r="N298" i="8"/>
  <c r="M298" i="8"/>
  <c r="K298" i="8"/>
  <c r="J298" i="8"/>
  <c r="I298" i="8"/>
  <c r="H298" i="8"/>
  <c r="G298" i="8"/>
  <c r="F298" i="8"/>
  <c r="E298" i="8"/>
  <c r="D298" i="8"/>
  <c r="AJ297" i="8"/>
  <c r="AF297" i="8"/>
  <c r="AD297" i="8"/>
  <c r="Y297" i="8"/>
  <c r="U297" i="8"/>
  <c r="R297" i="8"/>
  <c r="Q297" i="8"/>
  <c r="P297" i="8"/>
  <c r="M297" i="8"/>
  <c r="I297" i="8"/>
  <c r="AM287" i="8"/>
  <c r="AG287" i="8"/>
  <c r="L287" i="8"/>
  <c r="AM285" i="8"/>
  <c r="AN285" i="8" s="1"/>
  <c r="AG285" i="8"/>
  <c r="L285" i="8"/>
  <c r="AL283" i="8"/>
  <c r="AL320" i="8" s="1"/>
  <c r="AK283" i="8"/>
  <c r="AK320" i="8"/>
  <c r="AJ283" i="8"/>
  <c r="AJ320" i="8" s="1"/>
  <c r="AF283" i="8"/>
  <c r="AE283" i="8"/>
  <c r="AE320" i="8" s="1"/>
  <c r="AD283" i="8"/>
  <c r="AD320" i="8"/>
  <c r="AC283" i="8"/>
  <c r="AB283" i="8"/>
  <c r="AB320" i="8"/>
  <c r="AA283" i="8"/>
  <c r="AA320" i="8" s="1"/>
  <c r="Z283" i="8"/>
  <c r="Z320" i="8"/>
  <c r="Y283" i="8"/>
  <c r="Y320" i="8" s="1"/>
  <c r="V283" i="8"/>
  <c r="V320" i="8"/>
  <c r="U283" i="8"/>
  <c r="U320" i="8" s="1"/>
  <c r="T283" i="8"/>
  <c r="T320" i="8"/>
  <c r="S283" i="8"/>
  <c r="S320" i="8" s="1"/>
  <c r="R283" i="8"/>
  <c r="R320" i="8"/>
  <c r="Q283" i="8"/>
  <c r="Q320" i="8" s="1"/>
  <c r="P283" i="8"/>
  <c r="P320" i="8"/>
  <c r="O283" i="8"/>
  <c r="AH283" i="8" s="1"/>
  <c r="N283" i="8"/>
  <c r="M283" i="8"/>
  <c r="M320" i="8"/>
  <c r="K283" i="8"/>
  <c r="K320" i="8" s="1"/>
  <c r="J283" i="8"/>
  <c r="J320" i="8"/>
  <c r="I283" i="8"/>
  <c r="I320" i="8" s="1"/>
  <c r="H283" i="8"/>
  <c r="H320" i="8"/>
  <c r="G283" i="8"/>
  <c r="G320" i="8" s="1"/>
  <c r="F283" i="8"/>
  <c r="E283" i="8"/>
  <c r="E320" i="8" s="1"/>
  <c r="D283" i="8"/>
  <c r="AM282" i="8"/>
  <c r="AG282" i="8"/>
  <c r="L282" i="8"/>
  <c r="AM281" i="8"/>
  <c r="AG281" i="8"/>
  <c r="L281" i="8"/>
  <c r="AM280" i="8"/>
  <c r="AM283" i="8" s="1"/>
  <c r="AG280" i="8"/>
  <c r="L280" i="8"/>
  <c r="L283" i="8" s="1"/>
  <c r="AM278" i="8"/>
  <c r="AG278" i="8"/>
  <c r="AN278" i="8"/>
  <c r="L278" i="8"/>
  <c r="AM277" i="8"/>
  <c r="AG277" i="8"/>
  <c r="L277" i="8"/>
  <c r="AM275" i="8"/>
  <c r="AG275" i="8"/>
  <c r="L275" i="8"/>
  <c r="AM274" i="8"/>
  <c r="AG274" i="8"/>
  <c r="L274" i="8"/>
  <c r="AL271" i="8"/>
  <c r="AK271" i="8"/>
  <c r="AJ271" i="8"/>
  <c r="AF271" i="8"/>
  <c r="AE271" i="8"/>
  <c r="AD271" i="8"/>
  <c r="AC271" i="8"/>
  <c r="AB271" i="8"/>
  <c r="AA271" i="8"/>
  <c r="Z271" i="8"/>
  <c r="Y271" i="8"/>
  <c r="V271" i="8"/>
  <c r="U271" i="8"/>
  <c r="T271" i="8"/>
  <c r="S271" i="8"/>
  <c r="R271" i="8"/>
  <c r="Q271" i="8"/>
  <c r="P271" i="8"/>
  <c r="O271" i="8"/>
  <c r="N271" i="8"/>
  <c r="M271" i="8"/>
  <c r="K271" i="8"/>
  <c r="J271" i="8"/>
  <c r="I271" i="8"/>
  <c r="H271" i="8"/>
  <c r="G271" i="8"/>
  <c r="F271" i="8"/>
  <c r="E271" i="8"/>
  <c r="D271" i="8"/>
  <c r="AM270" i="8"/>
  <c r="AG270" i="8"/>
  <c r="L270" i="8"/>
  <c r="AM269" i="8"/>
  <c r="AG269" i="8"/>
  <c r="L269" i="8"/>
  <c r="AM268" i="8"/>
  <c r="AM271" i="8" s="1"/>
  <c r="AG268" i="8"/>
  <c r="AG271" i="8" s="1"/>
  <c r="L268" i="8"/>
  <c r="L271" i="8" s="1"/>
  <c r="AF265" i="8"/>
  <c r="AE265" i="8"/>
  <c r="AD265" i="8"/>
  <c r="AC265" i="8"/>
  <c r="AB265" i="8"/>
  <c r="AA265" i="8"/>
  <c r="Z265" i="8"/>
  <c r="Y265" i="8"/>
  <c r="V265" i="8"/>
  <c r="U265" i="8"/>
  <c r="T265" i="8"/>
  <c r="S265" i="8"/>
  <c r="R265" i="8"/>
  <c r="Q265" i="8"/>
  <c r="P265" i="8"/>
  <c r="O265" i="8"/>
  <c r="N265" i="8"/>
  <c r="M265" i="8"/>
  <c r="K265" i="8"/>
  <c r="J265" i="8"/>
  <c r="I265" i="8"/>
  <c r="H265" i="8"/>
  <c r="G265" i="8"/>
  <c r="F265" i="8"/>
  <c r="E265" i="8"/>
  <c r="D265" i="8"/>
  <c r="AM264" i="8"/>
  <c r="AG264" i="8"/>
  <c r="AN264" i="8"/>
  <c r="L264" i="8"/>
  <c r="AM263" i="8"/>
  <c r="AG263" i="8"/>
  <c r="AN263" i="8"/>
  <c r="L263" i="8"/>
  <c r="AM262" i="8"/>
  <c r="AM265" i="8" s="1"/>
  <c r="AG262" i="8"/>
  <c r="AG265" i="8" s="1"/>
  <c r="L262" i="8"/>
  <c r="L265" i="8" s="1"/>
  <c r="AL260" i="8"/>
  <c r="AL315" i="8" s="1"/>
  <c r="AK260" i="8"/>
  <c r="AK315" i="8" s="1"/>
  <c r="AJ260" i="8"/>
  <c r="AF260" i="8"/>
  <c r="AE260" i="8"/>
  <c r="AE315" i="8" s="1"/>
  <c r="AD260" i="8"/>
  <c r="AD315" i="8" s="1"/>
  <c r="AC260" i="8"/>
  <c r="AC315" i="8" s="1"/>
  <c r="AB260" i="8"/>
  <c r="AB315" i="8" s="1"/>
  <c r="AA260" i="8"/>
  <c r="AA315" i="8" s="1"/>
  <c r="Z260" i="8"/>
  <c r="Z315" i="8" s="1"/>
  <c r="Y260" i="8"/>
  <c r="Y315" i="8" s="1"/>
  <c r="V260" i="8"/>
  <c r="V315" i="8" s="1"/>
  <c r="U260" i="8"/>
  <c r="U315" i="8" s="1"/>
  <c r="T260" i="8"/>
  <c r="T315" i="8" s="1"/>
  <c r="S260" i="8"/>
  <c r="S315" i="8" s="1"/>
  <c r="R260" i="8"/>
  <c r="R315" i="8" s="1"/>
  <c r="Q260" i="8"/>
  <c r="Q315" i="8" s="1"/>
  <c r="P260" i="8"/>
  <c r="P315" i="8" s="1"/>
  <c r="O260" i="8"/>
  <c r="AH260" i="8" s="1"/>
  <c r="AH315" i="8" s="1"/>
  <c r="N260" i="8"/>
  <c r="M260" i="8"/>
  <c r="M315" i="8"/>
  <c r="K260" i="8"/>
  <c r="K315" i="8"/>
  <c r="J260" i="8"/>
  <c r="J315" i="8"/>
  <c r="I260" i="8"/>
  <c r="I315" i="8"/>
  <c r="H260" i="8"/>
  <c r="H315" i="8"/>
  <c r="G260" i="8"/>
  <c r="G315" i="8"/>
  <c r="F260" i="8"/>
  <c r="F315" i="8"/>
  <c r="E260" i="8"/>
  <c r="E315" i="8"/>
  <c r="D260" i="8"/>
  <c r="D315" i="8"/>
  <c r="AM259" i="8"/>
  <c r="AG259" i="8"/>
  <c r="L259" i="8"/>
  <c r="AM258" i="8"/>
  <c r="AG258" i="8"/>
  <c r="L258" i="8"/>
  <c r="AM257" i="8"/>
  <c r="AG257" i="8"/>
  <c r="L257" i="8"/>
  <c r="AM256" i="8"/>
  <c r="AM260" i="8" s="1"/>
  <c r="AG256" i="8"/>
  <c r="L256" i="8"/>
  <c r="L260" i="8"/>
  <c r="AL254" i="8"/>
  <c r="AL314" i="8"/>
  <c r="AK254" i="8"/>
  <c r="AK314" i="8"/>
  <c r="AJ254" i="8"/>
  <c r="AF254" i="8"/>
  <c r="AE254" i="8"/>
  <c r="AE266" i="8"/>
  <c r="AD254" i="8"/>
  <c r="AD314" i="8"/>
  <c r="AC254" i="8"/>
  <c r="AC314" i="8"/>
  <c r="AB254" i="8"/>
  <c r="AA254" i="8"/>
  <c r="AA314" i="8" s="1"/>
  <c r="Z254" i="8"/>
  <c r="Z314" i="8" s="1"/>
  <c r="Y254" i="8"/>
  <c r="Y314" i="8" s="1"/>
  <c r="V254" i="8"/>
  <c r="U254" i="8"/>
  <c r="U266" i="8"/>
  <c r="T254" i="8"/>
  <c r="T314" i="8"/>
  <c r="S254" i="8"/>
  <c r="S314" i="8"/>
  <c r="R254" i="8"/>
  <c r="Q254" i="8"/>
  <c r="Q314" i="8" s="1"/>
  <c r="P254" i="8"/>
  <c r="P314" i="8" s="1"/>
  <c r="O254" i="8"/>
  <c r="AH254" i="8" s="1"/>
  <c r="N254" i="8"/>
  <c r="M254" i="8"/>
  <c r="M266" i="8"/>
  <c r="K254" i="8"/>
  <c r="K314" i="8"/>
  <c r="J254" i="8"/>
  <c r="I254" i="8"/>
  <c r="I266" i="8" s="1"/>
  <c r="H254" i="8"/>
  <c r="H266" i="8" s="1"/>
  <c r="G254" i="8"/>
  <c r="G314" i="8" s="1"/>
  <c r="F254" i="8"/>
  <c r="E254" i="8"/>
  <c r="D254" i="8"/>
  <c r="AM253" i="8"/>
  <c r="AG253" i="8"/>
  <c r="L253" i="8"/>
  <c r="AM252" i="8"/>
  <c r="AG252" i="8"/>
  <c r="AN252" i="8" s="1"/>
  <c r="L252" i="8"/>
  <c r="AM251" i="8"/>
  <c r="AG251" i="8"/>
  <c r="L251" i="8"/>
  <c r="AM250" i="8"/>
  <c r="AG250" i="8"/>
  <c r="L250" i="8"/>
  <c r="AM249" i="8"/>
  <c r="AM254" i="8"/>
  <c r="AG249" i="8"/>
  <c r="L249" i="8"/>
  <c r="AL238" i="8"/>
  <c r="AK238" i="8"/>
  <c r="AJ238" i="8"/>
  <c r="AF238" i="8"/>
  <c r="AE238" i="8"/>
  <c r="AD238" i="8"/>
  <c r="AC238" i="8"/>
  <c r="AB238" i="8"/>
  <c r="AA238" i="8"/>
  <c r="Z238" i="8"/>
  <c r="Y238" i="8"/>
  <c r="V238" i="8"/>
  <c r="U238" i="8"/>
  <c r="T238" i="8"/>
  <c r="S238" i="8"/>
  <c r="R238" i="8"/>
  <c r="Q238" i="8"/>
  <c r="P238" i="8"/>
  <c r="O238" i="8"/>
  <c r="N238" i="8"/>
  <c r="M238" i="8"/>
  <c r="K238" i="8"/>
  <c r="J238" i="8"/>
  <c r="I238" i="8"/>
  <c r="H238" i="8"/>
  <c r="G238" i="8"/>
  <c r="F238" i="8"/>
  <c r="E238" i="8"/>
  <c r="D238" i="8"/>
  <c r="AM237" i="8"/>
  <c r="AG237" i="8"/>
  <c r="L237" i="8"/>
  <c r="AM236" i="8"/>
  <c r="AG236" i="8"/>
  <c r="L236" i="8"/>
  <c r="AM235" i="8"/>
  <c r="AM238" i="8" s="1"/>
  <c r="AG235" i="8"/>
  <c r="AG238" i="8" s="1"/>
  <c r="L235" i="8"/>
  <c r="L238" i="8" s="1"/>
  <c r="AL232" i="8"/>
  <c r="AK232" i="8"/>
  <c r="AK240" i="8"/>
  <c r="AJ232" i="8"/>
  <c r="AF232" i="8"/>
  <c r="AE232" i="8"/>
  <c r="AE240" i="8"/>
  <c r="AD232" i="8"/>
  <c r="AC232" i="8"/>
  <c r="AB232" i="8"/>
  <c r="AB240" i="8" s="1"/>
  <c r="AA232" i="8"/>
  <c r="AA240" i="8" s="1"/>
  <c r="Z232" i="8"/>
  <c r="Y232" i="8"/>
  <c r="V232" i="8"/>
  <c r="V240" i="8" s="1"/>
  <c r="U232" i="8"/>
  <c r="U240" i="8" s="1"/>
  <c r="T232" i="8"/>
  <c r="S232" i="8"/>
  <c r="S240" i="8"/>
  <c r="R232" i="8"/>
  <c r="R240" i="8"/>
  <c r="Q232" i="8"/>
  <c r="Q240" i="8"/>
  <c r="P232" i="8"/>
  <c r="O232" i="8"/>
  <c r="AH232" i="8" s="1"/>
  <c r="N232" i="8"/>
  <c r="N240" i="8"/>
  <c r="M232" i="8"/>
  <c r="M240" i="8"/>
  <c r="K232" i="8"/>
  <c r="J232" i="8"/>
  <c r="J240" i="8" s="1"/>
  <c r="I232" i="8"/>
  <c r="I240" i="8" s="1"/>
  <c r="H232" i="8"/>
  <c r="H240" i="8" s="1"/>
  <c r="G232" i="8"/>
  <c r="G240" i="8" s="1"/>
  <c r="F232" i="8"/>
  <c r="F240" i="8" s="1"/>
  <c r="E232" i="8"/>
  <c r="E240" i="8" s="1"/>
  <c r="D232" i="8"/>
  <c r="D240" i="8" s="1"/>
  <c r="AM231" i="8"/>
  <c r="AN231" i="8" s="1"/>
  <c r="AG231" i="8"/>
  <c r="L231" i="8"/>
  <c r="AM230" i="8"/>
  <c r="AN230" i="8" s="1"/>
  <c r="AG230" i="8"/>
  <c r="L230" i="8"/>
  <c r="AM229" i="8"/>
  <c r="AG229" i="8"/>
  <c r="L229" i="8"/>
  <c r="AM228" i="8"/>
  <c r="AG228" i="8"/>
  <c r="L228" i="8"/>
  <c r="L232" i="8"/>
  <c r="AM225" i="8"/>
  <c r="AG225" i="8"/>
  <c r="AN225" i="8" s="1"/>
  <c r="L225" i="8"/>
  <c r="AM215" i="8"/>
  <c r="AG215" i="8"/>
  <c r="AN215" i="8" s="1"/>
  <c r="L215" i="8"/>
  <c r="AM210" i="8"/>
  <c r="AG210" i="8"/>
  <c r="L210" i="8"/>
  <c r="AL204" i="8"/>
  <c r="AK204" i="8"/>
  <c r="AJ204" i="8"/>
  <c r="AF204" i="8"/>
  <c r="AE204" i="8"/>
  <c r="AD204" i="8"/>
  <c r="AC204" i="8"/>
  <c r="AB204" i="8"/>
  <c r="AA204" i="8"/>
  <c r="Z204" i="8"/>
  <c r="Y204" i="8"/>
  <c r="V204" i="8"/>
  <c r="U204" i="8"/>
  <c r="T204" i="8"/>
  <c r="S204" i="8"/>
  <c r="R204" i="8"/>
  <c r="Q204" i="8"/>
  <c r="P204" i="8"/>
  <c r="O204" i="8"/>
  <c r="AH204" i="8" s="1"/>
  <c r="N204" i="8"/>
  <c r="M204" i="8"/>
  <c r="K204" i="8"/>
  <c r="J204" i="8"/>
  <c r="I204" i="8"/>
  <c r="H204" i="8"/>
  <c r="G204" i="8"/>
  <c r="F204" i="8"/>
  <c r="E204" i="8"/>
  <c r="D204" i="8"/>
  <c r="AM203" i="8"/>
  <c r="AG203" i="8"/>
  <c r="AN203" i="8" s="1"/>
  <c r="L203" i="8"/>
  <c r="AM202" i="8"/>
  <c r="AG202" i="8"/>
  <c r="AN202" i="8" s="1"/>
  <c r="L202" i="8"/>
  <c r="AL200" i="8"/>
  <c r="AL206" i="8"/>
  <c r="AK200" i="8"/>
  <c r="AJ200" i="8"/>
  <c r="AM200" i="8" s="1"/>
  <c r="AF200" i="8"/>
  <c r="AE200" i="8"/>
  <c r="AE206" i="8"/>
  <c r="AD200" i="8"/>
  <c r="AD206" i="8"/>
  <c r="AC200" i="8"/>
  <c r="AB200" i="8"/>
  <c r="AA200" i="8"/>
  <c r="AA206" i="8"/>
  <c r="Z200" i="8"/>
  <c r="Z206" i="8"/>
  <c r="Y200" i="8"/>
  <c r="V200" i="8"/>
  <c r="U200" i="8"/>
  <c r="U206" i="8"/>
  <c r="T200" i="8"/>
  <c r="T206" i="8"/>
  <c r="S200" i="8"/>
  <c r="S206" i="8"/>
  <c r="R200" i="8"/>
  <c r="Q200" i="8"/>
  <c r="Q206" i="8" s="1"/>
  <c r="P200" i="8"/>
  <c r="P206" i="8" s="1"/>
  <c r="O200" i="8"/>
  <c r="AH200" i="8" s="1"/>
  <c r="N200" i="8"/>
  <c r="M200" i="8"/>
  <c r="K200" i="8"/>
  <c r="K206" i="8"/>
  <c r="J200" i="8"/>
  <c r="I200" i="8"/>
  <c r="I206" i="8" s="1"/>
  <c r="H200" i="8"/>
  <c r="H206" i="8" s="1"/>
  <c r="G200" i="8"/>
  <c r="F200" i="8"/>
  <c r="E200" i="8"/>
  <c r="E206" i="8" s="1"/>
  <c r="D200" i="8"/>
  <c r="AM199" i="8"/>
  <c r="AG199" i="8"/>
  <c r="L199" i="8"/>
  <c r="AM198" i="8"/>
  <c r="AG198" i="8"/>
  <c r="L198" i="8"/>
  <c r="AM197" i="8"/>
  <c r="AG197" i="8"/>
  <c r="L197" i="8"/>
  <c r="AL191" i="8"/>
  <c r="AK191" i="8"/>
  <c r="AJ191" i="8"/>
  <c r="AM191" i="8" s="1"/>
  <c r="AF191" i="8"/>
  <c r="AE191" i="8"/>
  <c r="AD191" i="8"/>
  <c r="AC191" i="8"/>
  <c r="AB191" i="8"/>
  <c r="AA191" i="8"/>
  <c r="Z191" i="8"/>
  <c r="Y191" i="8"/>
  <c r="V191" i="8"/>
  <c r="U191" i="8"/>
  <c r="T191" i="8"/>
  <c r="S191" i="8"/>
  <c r="R191" i="8"/>
  <c r="Q191" i="8"/>
  <c r="P191" i="8"/>
  <c r="O191" i="8"/>
  <c r="N191" i="8"/>
  <c r="M191" i="8"/>
  <c r="K191" i="8"/>
  <c r="J191" i="8"/>
  <c r="I191" i="8"/>
  <c r="H191" i="8"/>
  <c r="G191" i="8"/>
  <c r="F191" i="8"/>
  <c r="E191" i="8"/>
  <c r="D191" i="8"/>
  <c r="AM190" i="8"/>
  <c r="AG190" i="8"/>
  <c r="L190" i="8"/>
  <c r="AM189" i="8"/>
  <c r="AG189" i="8"/>
  <c r="L189" i="8"/>
  <c r="AM188" i="8"/>
  <c r="AG188" i="8"/>
  <c r="AM187" i="8"/>
  <c r="AG187" i="8"/>
  <c r="L187" i="8"/>
  <c r="AL185" i="8"/>
  <c r="AL193" i="8" s="1"/>
  <c r="AK185" i="8"/>
  <c r="AJ185" i="8"/>
  <c r="AJ193" i="8"/>
  <c r="AF185" i="8"/>
  <c r="AE185" i="8"/>
  <c r="AE193" i="8" s="1"/>
  <c r="AD185" i="8"/>
  <c r="AD193" i="8" s="1"/>
  <c r="AC185" i="8"/>
  <c r="AB185" i="8"/>
  <c r="AB193" i="8"/>
  <c r="AA185" i="8"/>
  <c r="AA193" i="8"/>
  <c r="Z185" i="8"/>
  <c r="Z193" i="8"/>
  <c r="Y185" i="8"/>
  <c r="V185" i="8"/>
  <c r="V193" i="8" s="1"/>
  <c r="U185" i="8"/>
  <c r="U193" i="8" s="1"/>
  <c r="T185" i="8"/>
  <c r="T193" i="8" s="1"/>
  <c r="S185" i="8"/>
  <c r="S193" i="8" s="1"/>
  <c r="R185" i="8"/>
  <c r="R193" i="8" s="1"/>
  <c r="Q185" i="8"/>
  <c r="Q193" i="8" s="1"/>
  <c r="P185" i="8"/>
  <c r="P193" i="8" s="1"/>
  <c r="O185" i="8"/>
  <c r="N185" i="8"/>
  <c r="N193" i="8"/>
  <c r="M185" i="8"/>
  <c r="M193" i="8"/>
  <c r="K185" i="8"/>
  <c r="K193" i="8"/>
  <c r="J185" i="8"/>
  <c r="J193" i="8"/>
  <c r="I185" i="8"/>
  <c r="I193" i="8" s="1"/>
  <c r="H185" i="8"/>
  <c r="H193" i="8" s="1"/>
  <c r="G185" i="8"/>
  <c r="F185" i="8"/>
  <c r="F193" i="8"/>
  <c r="E185" i="8"/>
  <c r="E193" i="8"/>
  <c r="D185" i="8"/>
  <c r="D193" i="8"/>
  <c r="AM184" i="8"/>
  <c r="AG184" i="8"/>
  <c r="L184" i="8"/>
  <c r="AM183" i="8"/>
  <c r="AG183" i="8"/>
  <c r="L183" i="8"/>
  <c r="AM182" i="8"/>
  <c r="AG182" i="8"/>
  <c r="L182" i="8"/>
  <c r="AL176" i="8"/>
  <c r="AK176" i="8"/>
  <c r="AJ176" i="8"/>
  <c r="AF176" i="8"/>
  <c r="AE176" i="8"/>
  <c r="AD176" i="8"/>
  <c r="AC176" i="8"/>
  <c r="AB176" i="8"/>
  <c r="AA176" i="8"/>
  <c r="Z176" i="8"/>
  <c r="Y176" i="8"/>
  <c r="V176" i="8"/>
  <c r="U176" i="8"/>
  <c r="T176" i="8"/>
  <c r="S176" i="8"/>
  <c r="R176" i="8"/>
  <c r="Q176" i="8"/>
  <c r="P176" i="8"/>
  <c r="O176" i="8"/>
  <c r="N176" i="8"/>
  <c r="M176" i="8"/>
  <c r="K176" i="8"/>
  <c r="J176" i="8"/>
  <c r="I176" i="8"/>
  <c r="H176" i="8"/>
  <c r="G176" i="8"/>
  <c r="F176" i="8"/>
  <c r="E176" i="8"/>
  <c r="D176" i="8"/>
  <c r="AM175" i="8"/>
  <c r="AN175" i="8" s="1"/>
  <c r="AG175" i="8"/>
  <c r="L175" i="8"/>
  <c r="AM174" i="8"/>
  <c r="AG174" i="8"/>
  <c r="L174" i="8"/>
  <c r="AM173" i="8"/>
  <c r="AG173" i="8"/>
  <c r="L173" i="8"/>
  <c r="AM172" i="8"/>
  <c r="AG172" i="8"/>
  <c r="L172" i="8"/>
  <c r="AL170" i="8"/>
  <c r="AL178" i="8" s="1"/>
  <c r="AL329" i="8" s="1"/>
  <c r="AK170" i="8"/>
  <c r="AK295" i="8"/>
  <c r="AJ170" i="8"/>
  <c r="AJ295" i="8"/>
  <c r="AF170" i="8"/>
  <c r="AF295" i="8"/>
  <c r="AE170" i="8"/>
  <c r="AD170" i="8"/>
  <c r="AD178" i="8" s="1"/>
  <c r="AD329" i="8" s="1"/>
  <c r="AC170" i="8"/>
  <c r="AB170" i="8"/>
  <c r="AB295" i="8" s="1"/>
  <c r="AA170" i="8"/>
  <c r="Z170" i="8"/>
  <c r="Z178" i="8"/>
  <c r="Z329" i="8" s="1"/>
  <c r="Y170" i="8"/>
  <c r="V170" i="8"/>
  <c r="V295" i="8"/>
  <c r="U170" i="8"/>
  <c r="T170" i="8"/>
  <c r="T178" i="8" s="1"/>
  <c r="T329" i="8" s="1"/>
  <c r="S170" i="8"/>
  <c r="R170" i="8"/>
  <c r="R295" i="8" s="1"/>
  <c r="Q170" i="8"/>
  <c r="P170" i="8"/>
  <c r="P178" i="8" s="1"/>
  <c r="P329" i="8" s="1"/>
  <c r="O170" i="8"/>
  <c r="N170" i="8"/>
  <c r="N295" i="8"/>
  <c r="M170" i="8"/>
  <c r="K170" i="8"/>
  <c r="K295" i="8" s="1"/>
  <c r="J170" i="8"/>
  <c r="J295" i="8" s="1"/>
  <c r="I170" i="8"/>
  <c r="H170" i="8"/>
  <c r="H178" i="8"/>
  <c r="H329" i="8" s="1"/>
  <c r="G170" i="8"/>
  <c r="G295" i="8" s="1"/>
  <c r="F170" i="8"/>
  <c r="F295" i="8" s="1"/>
  <c r="E170" i="8"/>
  <c r="D170" i="8"/>
  <c r="D178" i="8"/>
  <c r="AM169" i="8"/>
  <c r="AG169" i="8"/>
  <c r="AN169" i="8"/>
  <c r="L169" i="8"/>
  <c r="AM168" i="8"/>
  <c r="AG168" i="8"/>
  <c r="AN168" i="8"/>
  <c r="L168" i="8"/>
  <c r="AM167" i="8"/>
  <c r="AG167" i="8"/>
  <c r="L167" i="8"/>
  <c r="AM166" i="8"/>
  <c r="AG166" i="8"/>
  <c r="L166" i="8"/>
  <c r="AM165" i="8"/>
  <c r="AN165" i="8" s="1"/>
  <c r="AG165" i="8"/>
  <c r="L165" i="8"/>
  <c r="AL156" i="8"/>
  <c r="AM156" i="8" s="1"/>
  <c r="AK156" i="8"/>
  <c r="AJ156" i="8"/>
  <c r="AF156" i="8"/>
  <c r="AE156" i="8"/>
  <c r="AD156" i="8"/>
  <c r="AC156" i="8"/>
  <c r="AB156" i="8"/>
  <c r="AA156" i="8"/>
  <c r="Z156" i="8"/>
  <c r="Y156" i="8"/>
  <c r="V156" i="8"/>
  <c r="U156" i="8"/>
  <c r="T156" i="8"/>
  <c r="S156" i="8"/>
  <c r="R156" i="8"/>
  <c r="Q156" i="8"/>
  <c r="P156" i="8"/>
  <c r="O156" i="8"/>
  <c r="AH156" i="8" s="1"/>
  <c r="N156" i="8"/>
  <c r="M156" i="8"/>
  <c r="K156" i="8"/>
  <c r="J156" i="8"/>
  <c r="I156" i="8"/>
  <c r="H156" i="8"/>
  <c r="G156" i="8"/>
  <c r="F156" i="8"/>
  <c r="E156" i="8"/>
  <c r="D156" i="8"/>
  <c r="AM154" i="8"/>
  <c r="AG154" i="8"/>
  <c r="L154" i="8"/>
  <c r="AM153" i="8"/>
  <c r="AN153" i="8" s="1"/>
  <c r="AG153" i="8"/>
  <c r="AM152" i="8"/>
  <c r="AG152" i="8"/>
  <c r="L152" i="8"/>
  <c r="AM151" i="8"/>
  <c r="AN151" i="8" s="1"/>
  <c r="AG151" i="8"/>
  <c r="L151" i="8"/>
  <c r="AM149" i="8"/>
  <c r="AG149" i="8"/>
  <c r="L149" i="8"/>
  <c r="AM141" i="8"/>
  <c r="AG141" i="8"/>
  <c r="L141" i="8"/>
  <c r="AM140" i="8"/>
  <c r="AG140" i="8"/>
  <c r="AN140" i="8" s="1"/>
  <c r="L140" i="8"/>
  <c r="AM138" i="8"/>
  <c r="AG138" i="8"/>
  <c r="L138" i="8"/>
  <c r="AL134" i="8"/>
  <c r="AK134" i="8"/>
  <c r="AJ134" i="8"/>
  <c r="AF134" i="8"/>
  <c r="AE134" i="8"/>
  <c r="AD134" i="8"/>
  <c r="AC134" i="8"/>
  <c r="AB134" i="8"/>
  <c r="AA134" i="8"/>
  <c r="Z134" i="8"/>
  <c r="Y134" i="8"/>
  <c r="V134" i="8"/>
  <c r="U134" i="8"/>
  <c r="T134" i="8"/>
  <c r="S134" i="8"/>
  <c r="R134" i="8"/>
  <c r="Q134" i="8"/>
  <c r="P134" i="8"/>
  <c r="O134" i="8"/>
  <c r="AH134" i="8" s="1"/>
  <c r="AH302" i="8" s="1"/>
  <c r="N134" i="8"/>
  <c r="M134" i="8"/>
  <c r="K134" i="8"/>
  <c r="J134" i="8"/>
  <c r="I134" i="8"/>
  <c r="H134" i="8"/>
  <c r="G134" i="8"/>
  <c r="F134" i="8"/>
  <c r="E134" i="8"/>
  <c r="D134" i="8"/>
  <c r="AM133" i="8"/>
  <c r="AG133" i="8"/>
  <c r="AN133" i="8" s="1"/>
  <c r="L133" i="8"/>
  <c r="AM132" i="8"/>
  <c r="AG132" i="8"/>
  <c r="L132" i="8"/>
  <c r="AM131" i="8"/>
  <c r="AG131" i="8"/>
  <c r="L131" i="8"/>
  <c r="AM130" i="8"/>
  <c r="AG130" i="8"/>
  <c r="L130" i="8"/>
  <c r="AL125" i="8"/>
  <c r="AK125" i="8"/>
  <c r="AJ125" i="8"/>
  <c r="AF125" i="8"/>
  <c r="AE125" i="8"/>
  <c r="AD125" i="8"/>
  <c r="AC125" i="8"/>
  <c r="AB125" i="8"/>
  <c r="AA125" i="8"/>
  <c r="Z125" i="8"/>
  <c r="Y125" i="8"/>
  <c r="V125" i="8"/>
  <c r="U125" i="8"/>
  <c r="T125" i="8"/>
  <c r="S125" i="8"/>
  <c r="R125" i="8"/>
  <c r="Q125" i="8"/>
  <c r="P125" i="8"/>
  <c r="O125" i="8"/>
  <c r="AH125" i="8" s="1"/>
  <c r="N125" i="8"/>
  <c r="M125" i="8"/>
  <c r="K125" i="8"/>
  <c r="J125" i="8"/>
  <c r="I125" i="8"/>
  <c r="H125" i="8"/>
  <c r="G125" i="8"/>
  <c r="F125" i="8"/>
  <c r="F383" i="8" s="1"/>
  <c r="E125" i="8"/>
  <c r="D125" i="8"/>
  <c r="AM124" i="8"/>
  <c r="AG124" i="8"/>
  <c r="L124" i="8"/>
  <c r="AM123" i="8"/>
  <c r="L123" i="8"/>
  <c r="AM122" i="8"/>
  <c r="AM382" i="8" s="1"/>
  <c r="AG122" i="8"/>
  <c r="AG382" i="8" s="1"/>
  <c r="L122" i="8"/>
  <c r="AM118" i="8"/>
  <c r="AG118" i="8"/>
  <c r="L118" i="8"/>
  <c r="AM117" i="8"/>
  <c r="AG117" i="8"/>
  <c r="L117" i="8"/>
  <c r="AM116" i="8"/>
  <c r="AG116" i="8"/>
  <c r="AL115" i="8"/>
  <c r="AK115" i="8"/>
  <c r="AK119" i="8" s="1"/>
  <c r="AJ115" i="8"/>
  <c r="AJ119" i="8"/>
  <c r="AF115" i="8"/>
  <c r="AF119" i="8" s="1"/>
  <c r="AE115" i="8"/>
  <c r="AE119" i="8"/>
  <c r="AD115" i="8"/>
  <c r="AD119" i="8" s="1"/>
  <c r="AC115" i="8"/>
  <c r="AC119" i="8"/>
  <c r="AB115" i="8"/>
  <c r="AB119" i="8" s="1"/>
  <c r="AA115" i="8"/>
  <c r="AA119" i="8"/>
  <c r="Z115" i="8"/>
  <c r="Z119" i="8"/>
  <c r="Y115" i="8"/>
  <c r="Y119" i="8" s="1"/>
  <c r="V115" i="8"/>
  <c r="V119" i="8"/>
  <c r="U115" i="8"/>
  <c r="U119" i="8"/>
  <c r="T115" i="8"/>
  <c r="T119" i="8"/>
  <c r="S115" i="8"/>
  <c r="S119" i="8"/>
  <c r="R115" i="8"/>
  <c r="R119" i="8"/>
  <c r="Q115" i="8"/>
  <c r="Q119" i="8"/>
  <c r="P115" i="8"/>
  <c r="P119" i="8" s="1"/>
  <c r="O115" i="8"/>
  <c r="AH115" i="8" s="1"/>
  <c r="O119" i="8"/>
  <c r="N115" i="8"/>
  <c r="N119" i="8" s="1"/>
  <c r="M115" i="8"/>
  <c r="M119" i="8" s="1"/>
  <c r="K115" i="8"/>
  <c r="K119" i="8"/>
  <c r="J115" i="8"/>
  <c r="J119" i="8"/>
  <c r="I115" i="8"/>
  <c r="I119" i="8"/>
  <c r="H115" i="8"/>
  <c r="H119" i="8"/>
  <c r="G115" i="8"/>
  <c r="G119" i="8"/>
  <c r="F115" i="8"/>
  <c r="F119" i="8"/>
  <c r="E115" i="8"/>
  <c r="E119" i="8"/>
  <c r="D115" i="8"/>
  <c r="D119" i="8"/>
  <c r="AM114" i="8"/>
  <c r="AG114" i="8"/>
  <c r="L114" i="8"/>
  <c r="AM113" i="8"/>
  <c r="AG113" i="8"/>
  <c r="L113" i="8"/>
  <c r="L115" i="8" s="1"/>
  <c r="AL110" i="8"/>
  <c r="AK110" i="8"/>
  <c r="AJ110" i="8"/>
  <c r="AF110" i="8"/>
  <c r="AE110" i="8"/>
  <c r="AD110" i="8"/>
  <c r="AC110" i="8"/>
  <c r="AB110" i="8"/>
  <c r="AA110" i="8"/>
  <c r="Z110" i="8"/>
  <c r="Y110" i="8"/>
  <c r="V110" i="8"/>
  <c r="U110" i="8"/>
  <c r="T110" i="8"/>
  <c r="S110" i="8"/>
  <c r="R110" i="8"/>
  <c r="Q110" i="8"/>
  <c r="P110" i="8"/>
  <c r="O110" i="8"/>
  <c r="AH110" i="8" s="1"/>
  <c r="N110" i="8"/>
  <c r="M110" i="8"/>
  <c r="K110" i="8"/>
  <c r="J110" i="8"/>
  <c r="I110" i="8"/>
  <c r="H110" i="8"/>
  <c r="G110" i="8"/>
  <c r="F110" i="8"/>
  <c r="E110" i="8"/>
  <c r="D110" i="8"/>
  <c r="AM109" i="8"/>
  <c r="AG109" i="8"/>
  <c r="L109" i="8"/>
  <c r="AM108" i="8"/>
  <c r="AG108" i="8"/>
  <c r="L108" i="8"/>
  <c r="AM107" i="8"/>
  <c r="AG107" i="8"/>
  <c r="L107" i="8"/>
  <c r="AM106" i="8"/>
  <c r="AG106" i="8"/>
  <c r="L106" i="8"/>
  <c r="AM105" i="8"/>
  <c r="AG105" i="8"/>
  <c r="L105" i="8"/>
  <c r="AL100" i="8"/>
  <c r="AK100" i="8"/>
  <c r="AJ100" i="8"/>
  <c r="AF100" i="8"/>
  <c r="AE100" i="8"/>
  <c r="AD100" i="8"/>
  <c r="AC100" i="8"/>
  <c r="AB100" i="8"/>
  <c r="AA100" i="8"/>
  <c r="Z100" i="8"/>
  <c r="Y100" i="8"/>
  <c r="V100" i="8"/>
  <c r="U100" i="8"/>
  <c r="T100" i="8"/>
  <c r="S100" i="8"/>
  <c r="R100" i="8"/>
  <c r="Q100" i="8"/>
  <c r="P100" i="8"/>
  <c r="O100" i="8"/>
  <c r="AH100" i="8" s="1"/>
  <c r="N100" i="8"/>
  <c r="M100" i="8"/>
  <c r="K100" i="8"/>
  <c r="J100" i="8"/>
  <c r="J383" i="8" s="1"/>
  <c r="I100" i="8"/>
  <c r="H100" i="8"/>
  <c r="G100" i="8"/>
  <c r="F100" i="8"/>
  <c r="E100" i="8"/>
  <c r="D100" i="8"/>
  <c r="AM99" i="8"/>
  <c r="AG99" i="8"/>
  <c r="L99" i="8"/>
  <c r="AM98" i="8"/>
  <c r="AG98" i="8"/>
  <c r="L98" i="8"/>
  <c r="AM97" i="8"/>
  <c r="AG97" i="8"/>
  <c r="L97" i="8"/>
  <c r="AM96" i="8"/>
  <c r="AG96" i="8"/>
  <c r="L96" i="8"/>
  <c r="L381" i="8" s="1"/>
  <c r="AM95" i="8"/>
  <c r="AG95" i="8"/>
  <c r="L95" i="8"/>
  <c r="AM94" i="8"/>
  <c r="AG94" i="8"/>
  <c r="L94" i="8"/>
  <c r="AM93" i="8"/>
  <c r="AG93" i="8"/>
  <c r="L93" i="8"/>
  <c r="AM92" i="8"/>
  <c r="AG92" i="8"/>
  <c r="L92" i="8"/>
  <c r="AM91" i="8"/>
  <c r="AM381" i="8" s="1"/>
  <c r="AG91" i="8"/>
  <c r="AG381" i="8" s="1"/>
  <c r="AL88" i="8"/>
  <c r="AK88" i="8"/>
  <c r="AJ88" i="8"/>
  <c r="AF88" i="8"/>
  <c r="AF102" i="8" s="1"/>
  <c r="AE88" i="8"/>
  <c r="AE102" i="8" s="1"/>
  <c r="AE127" i="8" s="1"/>
  <c r="AD88" i="8"/>
  <c r="AC88" i="8"/>
  <c r="AB88" i="8"/>
  <c r="AB102" i="8"/>
  <c r="AB127" i="8" s="1"/>
  <c r="AA88" i="8"/>
  <c r="AA102" i="8" s="1"/>
  <c r="AA127" i="8" s="1"/>
  <c r="Z88" i="8"/>
  <c r="Z102" i="8"/>
  <c r="Y88" i="8"/>
  <c r="V88" i="8"/>
  <c r="V78" i="8" s="1"/>
  <c r="U88" i="8"/>
  <c r="T88" i="8"/>
  <c r="S88" i="8"/>
  <c r="R88" i="8"/>
  <c r="R102" i="8"/>
  <c r="R127" i="8" s="1"/>
  <c r="Q88" i="8"/>
  <c r="P88" i="8"/>
  <c r="O88" i="8"/>
  <c r="AH88" i="8" s="1"/>
  <c r="N88" i="8"/>
  <c r="N102" i="8"/>
  <c r="N127" i="8" s="1"/>
  <c r="M88" i="8"/>
  <c r="K88" i="8"/>
  <c r="J88" i="8"/>
  <c r="J102" i="8" s="1"/>
  <c r="J127" i="8" s="1"/>
  <c r="I88" i="8"/>
  <c r="H88" i="8"/>
  <c r="H102" i="8" s="1"/>
  <c r="G88" i="8"/>
  <c r="F88" i="8"/>
  <c r="F78" i="8"/>
  <c r="E88" i="8"/>
  <c r="D88" i="8"/>
  <c r="AM87" i="8"/>
  <c r="AN87" i="8" s="1"/>
  <c r="AG87" i="8"/>
  <c r="L87" i="8"/>
  <c r="AM86" i="8"/>
  <c r="AG86" i="8"/>
  <c r="L86" i="8"/>
  <c r="AM85" i="8"/>
  <c r="AG85" i="8"/>
  <c r="L85" i="8"/>
  <c r="AM84" i="8"/>
  <c r="AG84" i="8"/>
  <c r="L84" i="8"/>
  <c r="AM83" i="8"/>
  <c r="AG83" i="8"/>
  <c r="AN83" i="8"/>
  <c r="L83" i="8"/>
  <c r="AM82" i="8"/>
  <c r="AG82" i="8"/>
  <c r="L82" i="8"/>
  <c r="AM81" i="8"/>
  <c r="AG81" i="8"/>
  <c r="L81" i="8"/>
  <c r="U78" i="8"/>
  <c r="Q78" i="8"/>
  <c r="I78" i="8"/>
  <c r="E78" i="8"/>
  <c r="AL77" i="8"/>
  <c r="AK77" i="8"/>
  <c r="AJ77" i="8"/>
  <c r="AF77" i="8"/>
  <c r="AE77" i="8"/>
  <c r="AD77" i="8"/>
  <c r="AC77" i="8"/>
  <c r="AB77" i="8"/>
  <c r="AA77" i="8"/>
  <c r="Z77" i="8"/>
  <c r="Y77" i="8"/>
  <c r="V77" i="8"/>
  <c r="U77" i="8"/>
  <c r="T77" i="8"/>
  <c r="S77" i="8"/>
  <c r="R77" i="8"/>
  <c r="Q77" i="8"/>
  <c r="P77" i="8"/>
  <c r="O77" i="8"/>
  <c r="N77" i="8"/>
  <c r="M77" i="8"/>
  <c r="L77" i="8"/>
  <c r="K77" i="8"/>
  <c r="J77" i="8"/>
  <c r="I77" i="8"/>
  <c r="H77" i="8"/>
  <c r="G77" i="8"/>
  <c r="F77" i="8"/>
  <c r="E77" i="8"/>
  <c r="D77" i="8"/>
  <c r="AM67" i="8"/>
  <c r="AG67" i="8"/>
  <c r="AN67" i="8"/>
  <c r="L67" i="8"/>
  <c r="AL60" i="8"/>
  <c r="AK60" i="8"/>
  <c r="AJ60" i="8"/>
  <c r="AF60" i="8"/>
  <c r="AE60" i="8"/>
  <c r="AD60" i="8"/>
  <c r="AC60" i="8"/>
  <c r="AB60" i="8"/>
  <c r="AA60" i="8"/>
  <c r="Z60" i="8"/>
  <c r="Y60" i="8"/>
  <c r="V60" i="8"/>
  <c r="U60" i="8"/>
  <c r="T60" i="8"/>
  <c r="S60" i="8"/>
  <c r="R60" i="8"/>
  <c r="Q60" i="8"/>
  <c r="P60" i="8"/>
  <c r="O60" i="8"/>
  <c r="AH60" i="8" s="1"/>
  <c r="N60" i="8"/>
  <c r="M60" i="8"/>
  <c r="K60" i="8"/>
  <c r="J60" i="8"/>
  <c r="I60" i="8"/>
  <c r="H60" i="8"/>
  <c r="G60" i="8"/>
  <c r="F60" i="8"/>
  <c r="E60" i="8"/>
  <c r="D60" i="8"/>
  <c r="AM59" i="8"/>
  <c r="AG59" i="8"/>
  <c r="L59" i="8"/>
  <c r="AM58" i="8"/>
  <c r="AG58" i="8"/>
  <c r="L58" i="8"/>
  <c r="L57" i="8"/>
  <c r="AL55" i="8"/>
  <c r="AK55" i="8"/>
  <c r="AJ55" i="8"/>
  <c r="AM55" i="8" s="1"/>
  <c r="AF55" i="8"/>
  <c r="AE55" i="8"/>
  <c r="AE63" i="8"/>
  <c r="AD55" i="8"/>
  <c r="AC55" i="8"/>
  <c r="AB55" i="8"/>
  <c r="AA55" i="8"/>
  <c r="AA63" i="8" s="1"/>
  <c r="Z55" i="8"/>
  <c r="Y55" i="8"/>
  <c r="V55" i="8"/>
  <c r="U55" i="8"/>
  <c r="U63" i="8"/>
  <c r="T55" i="8"/>
  <c r="T63" i="8"/>
  <c r="T47" i="8" s="1"/>
  <c r="S55" i="8"/>
  <c r="R55" i="8"/>
  <c r="Q55" i="8"/>
  <c r="Q63" i="8" s="1"/>
  <c r="P55" i="8"/>
  <c r="P63" i="8" s="1"/>
  <c r="P47" i="8" s="1"/>
  <c r="O55" i="8"/>
  <c r="N55" i="8"/>
  <c r="M55" i="8"/>
  <c r="M63" i="8"/>
  <c r="K55" i="8"/>
  <c r="J55" i="8"/>
  <c r="I55" i="8"/>
  <c r="I63" i="8"/>
  <c r="H55" i="8"/>
  <c r="H63" i="8" s="1"/>
  <c r="H47" i="8" s="1"/>
  <c r="G55" i="8"/>
  <c r="F55" i="8"/>
  <c r="E55" i="8"/>
  <c r="E63" i="8" s="1"/>
  <c r="D55" i="8"/>
  <c r="AM54" i="8"/>
  <c r="AN54" i="8" s="1"/>
  <c r="AG54" i="8"/>
  <c r="L54" i="8"/>
  <c r="AM53" i="8"/>
  <c r="AG53" i="8"/>
  <c r="L53" i="8"/>
  <c r="AM52" i="8"/>
  <c r="AG52" i="8"/>
  <c r="L52" i="8"/>
  <c r="AM51" i="8"/>
  <c r="AM360" i="8"/>
  <c r="AG51" i="8"/>
  <c r="AG360" i="8"/>
  <c r="L51" i="8"/>
  <c r="L360" i="8"/>
  <c r="AM50" i="8"/>
  <c r="AN50" i="8" s="1"/>
  <c r="AG50" i="8"/>
  <c r="L50" i="8"/>
  <c r="AM49" i="8"/>
  <c r="AG49" i="8"/>
  <c r="L49" i="8"/>
  <c r="AM46" i="8"/>
  <c r="AG46" i="8"/>
  <c r="L46" i="8"/>
  <c r="AL39" i="8"/>
  <c r="AK39" i="8"/>
  <c r="AJ39" i="8"/>
  <c r="AF39" i="8"/>
  <c r="AE39" i="8"/>
  <c r="AD39" i="8"/>
  <c r="AC39" i="8"/>
  <c r="AB39" i="8"/>
  <c r="AA39" i="8"/>
  <c r="Z39" i="8"/>
  <c r="Y39" i="8"/>
  <c r="V39" i="8"/>
  <c r="U39" i="8"/>
  <c r="T39" i="8"/>
  <c r="S39" i="8"/>
  <c r="R39" i="8"/>
  <c r="Q39" i="8"/>
  <c r="P39" i="8"/>
  <c r="O39" i="8"/>
  <c r="AH39" i="8" s="1"/>
  <c r="N39" i="8"/>
  <c r="M39" i="8"/>
  <c r="K39" i="8"/>
  <c r="J39" i="8"/>
  <c r="I39" i="8"/>
  <c r="H39" i="8"/>
  <c r="G39" i="8"/>
  <c r="F39" i="8"/>
  <c r="E39" i="8"/>
  <c r="D39" i="8"/>
  <c r="AM38" i="8"/>
  <c r="AG38" i="8"/>
  <c r="L38" i="8"/>
  <c r="AM37" i="8"/>
  <c r="AG37" i="8"/>
  <c r="L37" i="8"/>
  <c r="AM36" i="8"/>
  <c r="AG36" i="8"/>
  <c r="L36" i="8"/>
  <c r="AM35" i="8"/>
  <c r="AN35" i="8" s="1"/>
  <c r="L35" i="8"/>
  <c r="AM34" i="8"/>
  <c r="AG34" i="8"/>
  <c r="L34" i="8"/>
  <c r="AP39" i="8"/>
  <c r="AM33" i="8"/>
  <c r="AG33" i="8"/>
  <c r="L33" i="8"/>
  <c r="AL30" i="8"/>
  <c r="AK30" i="8"/>
  <c r="AJ30" i="8"/>
  <c r="AM30" i="8"/>
  <c r="AF30" i="8"/>
  <c r="AE30" i="8"/>
  <c r="AD30" i="8"/>
  <c r="AC30" i="8"/>
  <c r="AB30" i="8"/>
  <c r="AA30" i="8"/>
  <c r="Z30" i="8"/>
  <c r="Y30" i="8"/>
  <c r="V30" i="8"/>
  <c r="U30" i="8"/>
  <c r="T30" i="8"/>
  <c r="S30" i="8"/>
  <c r="R30" i="8"/>
  <c r="Q30" i="8"/>
  <c r="P30" i="8"/>
  <c r="O30" i="8"/>
  <c r="AH30" i="8" s="1"/>
  <c r="N30" i="8"/>
  <c r="M30" i="8"/>
  <c r="K30" i="8"/>
  <c r="J30" i="8"/>
  <c r="I30" i="8"/>
  <c r="H30" i="8"/>
  <c r="G30" i="8"/>
  <c r="F30" i="8"/>
  <c r="E30" i="8"/>
  <c r="D30" i="8"/>
  <c r="AM29" i="8"/>
  <c r="AN29" i="8" s="1"/>
  <c r="AG29" i="8"/>
  <c r="L29" i="8"/>
  <c r="AM28" i="8"/>
  <c r="AN28" i="8" s="1"/>
  <c r="AG28" i="8"/>
  <c r="L28" i="8"/>
  <c r="AM27" i="8"/>
  <c r="AG27" i="8"/>
  <c r="L27" i="8"/>
  <c r="AM26" i="8"/>
  <c r="AG26" i="8"/>
  <c r="L26" i="8"/>
  <c r="AL23" i="8"/>
  <c r="AK23" i="8"/>
  <c r="AJ23" i="8"/>
  <c r="AF23" i="8"/>
  <c r="AE23" i="8"/>
  <c r="AD23" i="8"/>
  <c r="AC23" i="8"/>
  <c r="AB23" i="8"/>
  <c r="AA23" i="8"/>
  <c r="Z23" i="8"/>
  <c r="Y23" i="8"/>
  <c r="V23" i="8"/>
  <c r="U23" i="8"/>
  <c r="T23" i="8"/>
  <c r="S23" i="8"/>
  <c r="R23" i="8"/>
  <c r="Q23" i="8"/>
  <c r="P23" i="8"/>
  <c r="O23" i="8"/>
  <c r="AH23" i="8" s="1"/>
  <c r="N23" i="8"/>
  <c r="M23" i="8"/>
  <c r="K23" i="8"/>
  <c r="J23" i="8"/>
  <c r="I23" i="8"/>
  <c r="H23" i="8"/>
  <c r="G23" i="8"/>
  <c r="F23" i="8"/>
  <c r="E23" i="8"/>
  <c r="D23" i="8"/>
  <c r="AM22" i="8"/>
  <c r="AG22" i="8"/>
  <c r="L22" i="8"/>
  <c r="AM21" i="8"/>
  <c r="AG21" i="8"/>
  <c r="AN21" i="8"/>
  <c r="L21" i="8"/>
  <c r="AM20" i="8"/>
  <c r="AG20" i="8"/>
  <c r="L20" i="8"/>
  <c r="AL17" i="8"/>
  <c r="AK17" i="8"/>
  <c r="AJ17" i="8"/>
  <c r="AF17" i="8"/>
  <c r="AE17" i="8"/>
  <c r="AD17" i="8"/>
  <c r="AD11" i="8"/>
  <c r="AC17" i="8"/>
  <c r="AB17" i="8"/>
  <c r="AA17" i="8"/>
  <c r="Z17" i="8"/>
  <c r="Z11" i="8" s="1"/>
  <c r="Y17" i="8"/>
  <c r="V17" i="8"/>
  <c r="U17" i="8"/>
  <c r="T17" i="8"/>
  <c r="T11" i="8"/>
  <c r="S17" i="8"/>
  <c r="R17" i="8"/>
  <c r="Q17" i="8"/>
  <c r="P17" i="8"/>
  <c r="P11" i="8" s="1"/>
  <c r="O17" i="8"/>
  <c r="AH17" i="8" s="1"/>
  <c r="N17" i="8"/>
  <c r="M17" i="8"/>
  <c r="K17" i="8"/>
  <c r="K11" i="8" s="1"/>
  <c r="J17" i="8"/>
  <c r="J11" i="8" s="1"/>
  <c r="I17" i="8"/>
  <c r="I11" i="8" s="1"/>
  <c r="H17" i="8"/>
  <c r="H11" i="8" s="1"/>
  <c r="G17" i="8"/>
  <c r="G11" i="8" s="1"/>
  <c r="F17" i="8"/>
  <c r="F11" i="8" s="1"/>
  <c r="E17" i="8"/>
  <c r="E11" i="8" s="1"/>
  <c r="D17" i="8"/>
  <c r="AM16" i="8"/>
  <c r="AG16" i="8"/>
  <c r="L16" i="8"/>
  <c r="AM15" i="8"/>
  <c r="AG15" i="8"/>
  <c r="AM14" i="8"/>
  <c r="AG14" i="8"/>
  <c r="L14" i="8"/>
  <c r="AM13" i="8"/>
  <c r="AG13" i="8"/>
  <c r="L13" i="8"/>
  <c r="AL11" i="8"/>
  <c r="AK11" i="8"/>
  <c r="AJ11" i="8"/>
  <c r="AF11" i="8"/>
  <c r="AE11" i="8"/>
  <c r="AC11" i="8"/>
  <c r="AB11" i="8"/>
  <c r="AA11" i="8"/>
  <c r="Y11" i="8"/>
  <c r="V11" i="8"/>
  <c r="U11" i="8"/>
  <c r="S11" i="8"/>
  <c r="R11" i="8"/>
  <c r="Q11" i="8"/>
  <c r="O11" i="8"/>
  <c r="N11" i="8"/>
  <c r="M11" i="8"/>
  <c r="AP380" i="7"/>
  <c r="AO380" i="7"/>
  <c r="AL367" i="7"/>
  <c r="AK367" i="7"/>
  <c r="AJ367" i="7"/>
  <c r="AF367" i="7"/>
  <c r="AE367" i="7"/>
  <c r="AD367" i="7"/>
  <c r="AC367" i="7"/>
  <c r="AB367" i="7"/>
  <c r="AA367" i="7"/>
  <c r="Z367" i="7"/>
  <c r="Y367" i="7"/>
  <c r="V367" i="7"/>
  <c r="U367" i="7"/>
  <c r="T367" i="7"/>
  <c r="S367" i="7"/>
  <c r="R367" i="7"/>
  <c r="Q367" i="7"/>
  <c r="P367" i="7"/>
  <c r="O367" i="7"/>
  <c r="N367" i="7"/>
  <c r="M367" i="7"/>
  <c r="K367" i="7"/>
  <c r="J367" i="7"/>
  <c r="I367" i="7"/>
  <c r="H367" i="7"/>
  <c r="G367" i="7"/>
  <c r="F367" i="7"/>
  <c r="E367" i="7"/>
  <c r="D367" i="7"/>
  <c r="AL365" i="7"/>
  <c r="AK365" i="7"/>
  <c r="AJ365" i="7"/>
  <c r="AF365" i="7"/>
  <c r="AE365" i="7"/>
  <c r="AD365" i="7"/>
  <c r="AC365" i="7"/>
  <c r="AB365" i="7"/>
  <c r="AA365" i="7"/>
  <c r="Z365" i="7"/>
  <c r="Y365" i="7"/>
  <c r="V365" i="7"/>
  <c r="U365" i="7"/>
  <c r="T365" i="7"/>
  <c r="S365" i="7"/>
  <c r="R365" i="7"/>
  <c r="Q365" i="7"/>
  <c r="P365" i="7"/>
  <c r="O365" i="7"/>
  <c r="N365" i="7"/>
  <c r="M365" i="7"/>
  <c r="K365" i="7"/>
  <c r="J365" i="7"/>
  <c r="I365" i="7"/>
  <c r="H365" i="7"/>
  <c r="G365" i="7"/>
  <c r="F365" i="7"/>
  <c r="E365" i="7"/>
  <c r="D365" i="7"/>
  <c r="AL360" i="7"/>
  <c r="AK360" i="7"/>
  <c r="AJ360" i="7"/>
  <c r="AF360" i="7"/>
  <c r="AE360" i="7"/>
  <c r="AD360" i="7"/>
  <c r="AC360" i="7"/>
  <c r="AB360" i="7"/>
  <c r="AA360" i="7"/>
  <c r="Z360" i="7"/>
  <c r="Y360" i="7"/>
  <c r="V360" i="7"/>
  <c r="U360" i="7"/>
  <c r="T360" i="7"/>
  <c r="S360" i="7"/>
  <c r="R360" i="7"/>
  <c r="Q360" i="7"/>
  <c r="P360" i="7"/>
  <c r="O360" i="7"/>
  <c r="N360" i="7"/>
  <c r="M360" i="7"/>
  <c r="K360" i="7"/>
  <c r="J360" i="7"/>
  <c r="I360" i="7"/>
  <c r="H360" i="7"/>
  <c r="G360" i="7"/>
  <c r="F360" i="7"/>
  <c r="E360" i="7"/>
  <c r="D360" i="7"/>
  <c r="AL355" i="7"/>
  <c r="AK355" i="7"/>
  <c r="AJ355" i="7"/>
  <c r="AF355" i="7"/>
  <c r="AE355" i="7"/>
  <c r="AD355" i="7"/>
  <c r="AC355" i="7"/>
  <c r="AB355" i="7"/>
  <c r="AA355" i="7"/>
  <c r="Z355" i="7"/>
  <c r="Y355" i="7"/>
  <c r="V355" i="7"/>
  <c r="U355" i="7"/>
  <c r="T355" i="7"/>
  <c r="S355" i="7"/>
  <c r="R355" i="7"/>
  <c r="Q355" i="7"/>
  <c r="P355" i="7"/>
  <c r="O355" i="7"/>
  <c r="N355" i="7"/>
  <c r="M355" i="7"/>
  <c r="K355" i="7"/>
  <c r="J355" i="7"/>
  <c r="I355" i="7"/>
  <c r="H355" i="7"/>
  <c r="G355" i="7"/>
  <c r="F355" i="7"/>
  <c r="E355" i="7"/>
  <c r="D355" i="7"/>
  <c r="AL342" i="7"/>
  <c r="AK342" i="7"/>
  <c r="AJ342" i="7"/>
  <c r="AF342" i="7"/>
  <c r="AE342" i="7"/>
  <c r="AD342" i="7"/>
  <c r="AC342" i="7"/>
  <c r="AB342" i="7"/>
  <c r="AA342" i="7"/>
  <c r="Z342" i="7"/>
  <c r="Y342" i="7"/>
  <c r="V342" i="7"/>
  <c r="U342" i="7"/>
  <c r="T342" i="7"/>
  <c r="S342" i="7"/>
  <c r="R342" i="7"/>
  <c r="Q342" i="7"/>
  <c r="P342" i="7"/>
  <c r="O342" i="7"/>
  <c r="N342" i="7"/>
  <c r="M342" i="7"/>
  <c r="K342" i="7"/>
  <c r="J342" i="7"/>
  <c r="I342" i="7"/>
  <c r="H342" i="7"/>
  <c r="G342" i="7"/>
  <c r="F342" i="7"/>
  <c r="E342" i="7"/>
  <c r="D342" i="7"/>
  <c r="AL341" i="7"/>
  <c r="AK341" i="7"/>
  <c r="AJ341" i="7"/>
  <c r="AF341" i="7"/>
  <c r="AE341" i="7"/>
  <c r="AD341" i="7"/>
  <c r="AC341" i="7"/>
  <c r="AB341" i="7"/>
  <c r="AA341" i="7"/>
  <c r="Z341" i="7"/>
  <c r="Y341" i="7"/>
  <c r="V341" i="7"/>
  <c r="U341" i="7"/>
  <c r="T341" i="7"/>
  <c r="S341" i="7"/>
  <c r="R341" i="7"/>
  <c r="Q341" i="7"/>
  <c r="P341" i="7"/>
  <c r="O341" i="7"/>
  <c r="N341" i="7"/>
  <c r="M341" i="7"/>
  <c r="K341" i="7"/>
  <c r="J341" i="7"/>
  <c r="I341" i="7"/>
  <c r="H341" i="7"/>
  <c r="G341" i="7"/>
  <c r="F341" i="7"/>
  <c r="E341" i="7"/>
  <c r="D341" i="7"/>
  <c r="AL298" i="7"/>
  <c r="AK298" i="7"/>
  <c r="AJ298" i="7"/>
  <c r="AF298" i="7"/>
  <c r="AE298" i="7"/>
  <c r="AD298" i="7"/>
  <c r="AC298" i="7"/>
  <c r="AB298" i="7"/>
  <c r="AA298" i="7"/>
  <c r="Z298" i="7"/>
  <c r="Y298" i="7"/>
  <c r="V298" i="7"/>
  <c r="U298" i="7"/>
  <c r="T298" i="7"/>
  <c r="S298" i="7"/>
  <c r="R298" i="7"/>
  <c r="Q298" i="7"/>
  <c r="P298" i="7"/>
  <c r="O298" i="7"/>
  <c r="N298" i="7"/>
  <c r="M298" i="7"/>
  <c r="K298" i="7"/>
  <c r="J298" i="7"/>
  <c r="I298" i="7"/>
  <c r="H298" i="7"/>
  <c r="G298" i="7"/>
  <c r="F298" i="7"/>
  <c r="E298" i="7"/>
  <c r="D298" i="7"/>
  <c r="AL297" i="7"/>
  <c r="AJ297" i="7"/>
  <c r="AD297" i="7"/>
  <c r="Y297" i="7"/>
  <c r="V297" i="7"/>
  <c r="U297" i="7"/>
  <c r="R297" i="7"/>
  <c r="Q297" i="7"/>
  <c r="P297" i="7"/>
  <c r="M297" i="7"/>
  <c r="I297" i="7"/>
  <c r="AM287" i="7"/>
  <c r="AI287" i="7"/>
  <c r="AH287" i="7"/>
  <c r="AG287" i="7"/>
  <c r="L287" i="7"/>
  <c r="AM285" i="7"/>
  <c r="AI285" i="7"/>
  <c r="AH285" i="7"/>
  <c r="AG285" i="7"/>
  <c r="L285" i="7"/>
  <c r="AL283" i="7"/>
  <c r="AL320" i="7" s="1"/>
  <c r="AK283" i="7"/>
  <c r="AK320" i="7" s="1"/>
  <c r="AJ283" i="7"/>
  <c r="AJ320" i="7" s="1"/>
  <c r="AF283" i="7"/>
  <c r="AE283" i="7"/>
  <c r="AE320" i="7"/>
  <c r="AD283" i="7"/>
  <c r="AD320" i="7" s="1"/>
  <c r="AC283" i="7"/>
  <c r="AC320" i="7"/>
  <c r="AB283" i="7"/>
  <c r="AB320" i="7" s="1"/>
  <c r="AA283" i="7"/>
  <c r="AA320" i="7"/>
  <c r="Z283" i="7"/>
  <c r="Z320" i="7" s="1"/>
  <c r="Y283" i="7"/>
  <c r="Y320" i="7"/>
  <c r="V283" i="7"/>
  <c r="V320" i="7" s="1"/>
  <c r="U283" i="7"/>
  <c r="U320" i="7"/>
  <c r="T283" i="7"/>
  <c r="T320" i="7" s="1"/>
  <c r="S283" i="7"/>
  <c r="S320" i="7"/>
  <c r="R283" i="7"/>
  <c r="R320" i="7" s="1"/>
  <c r="Q283" i="7"/>
  <c r="Q320" i="7"/>
  <c r="P283" i="7"/>
  <c r="P320" i="7" s="1"/>
  <c r="O283" i="7"/>
  <c r="O320" i="7"/>
  <c r="N283" i="7"/>
  <c r="N320" i="7" s="1"/>
  <c r="M283" i="7"/>
  <c r="M320" i="7"/>
  <c r="K283" i="7"/>
  <c r="K320" i="7" s="1"/>
  <c r="J283" i="7"/>
  <c r="J320" i="7"/>
  <c r="I283" i="7"/>
  <c r="I320" i="7" s="1"/>
  <c r="H283" i="7"/>
  <c r="H320" i="7"/>
  <c r="G283" i="7"/>
  <c r="G320" i="7" s="1"/>
  <c r="F283" i="7"/>
  <c r="F320" i="7"/>
  <c r="E283" i="7"/>
  <c r="E320" i="7" s="1"/>
  <c r="D283" i="7"/>
  <c r="AM282" i="7"/>
  <c r="AI282" i="7"/>
  <c r="AH282" i="7"/>
  <c r="AG282" i="7"/>
  <c r="L282" i="7"/>
  <c r="AM281" i="7"/>
  <c r="AI281" i="7"/>
  <c r="AH281" i="7"/>
  <c r="AG281" i="7"/>
  <c r="L281" i="7"/>
  <c r="AM280" i="7"/>
  <c r="AI280" i="7"/>
  <c r="AI283" i="7"/>
  <c r="AH280" i="7"/>
  <c r="AH283" i="7" s="1"/>
  <c r="AG280" i="7"/>
  <c r="L280" i="7"/>
  <c r="L283" i="7" s="1"/>
  <c r="AI279" i="7"/>
  <c r="AH279" i="7"/>
  <c r="AM278" i="7"/>
  <c r="AI278" i="7"/>
  <c r="AH278" i="7"/>
  <c r="AG278" i="7"/>
  <c r="L278" i="7"/>
  <c r="AM277" i="7"/>
  <c r="AI277" i="7"/>
  <c r="AH277" i="7"/>
  <c r="AG277" i="7"/>
  <c r="L277" i="7"/>
  <c r="AI276" i="7"/>
  <c r="AH276" i="7"/>
  <c r="AM275" i="7"/>
  <c r="AI275" i="7"/>
  <c r="AH275" i="7"/>
  <c r="AG275" i="7"/>
  <c r="L275" i="7"/>
  <c r="AM274" i="7"/>
  <c r="AI274" i="7"/>
  <c r="AH274" i="7"/>
  <c r="AG274" i="7"/>
  <c r="L274" i="7"/>
  <c r="AL271" i="7"/>
  <c r="AK271" i="7"/>
  <c r="AJ271" i="7"/>
  <c r="AF271" i="7"/>
  <c r="AE271" i="7"/>
  <c r="AD271" i="7"/>
  <c r="AC271" i="7"/>
  <c r="AB271" i="7"/>
  <c r="AA271" i="7"/>
  <c r="Z271" i="7"/>
  <c r="Y271" i="7"/>
  <c r="V271" i="7"/>
  <c r="U271" i="7"/>
  <c r="T271" i="7"/>
  <c r="S271" i="7"/>
  <c r="R271" i="7"/>
  <c r="Q271" i="7"/>
  <c r="P271" i="7"/>
  <c r="O271" i="7"/>
  <c r="N271" i="7"/>
  <c r="M271" i="7"/>
  <c r="K271" i="7"/>
  <c r="J271" i="7"/>
  <c r="I271" i="7"/>
  <c r="H271" i="7"/>
  <c r="G271" i="7"/>
  <c r="F271" i="7"/>
  <c r="E271" i="7"/>
  <c r="D271" i="7"/>
  <c r="AM270" i="7"/>
  <c r="AI270" i="7"/>
  <c r="AH270" i="7"/>
  <c r="AG270" i="7"/>
  <c r="L270" i="7"/>
  <c r="AN270" i="7" s="1"/>
  <c r="AM269" i="7"/>
  <c r="AI269" i="7"/>
  <c r="AH269" i="7"/>
  <c r="AG269" i="7"/>
  <c r="AN269" i="7" s="1"/>
  <c r="L269" i="7"/>
  <c r="AM268" i="7"/>
  <c r="AM271" i="7"/>
  <c r="AI268" i="7"/>
  <c r="AI271" i="7"/>
  <c r="AH268" i="7"/>
  <c r="AG268" i="7"/>
  <c r="AG271" i="7" s="1"/>
  <c r="L268" i="7"/>
  <c r="L271" i="7" s="1"/>
  <c r="AL265" i="7"/>
  <c r="AK265" i="7"/>
  <c r="AJ265" i="7"/>
  <c r="AF265" i="7"/>
  <c r="AE265" i="7"/>
  <c r="AD265" i="7"/>
  <c r="AC265" i="7"/>
  <c r="AB265" i="7"/>
  <c r="AA265" i="7"/>
  <c r="Z265" i="7"/>
  <c r="Y265" i="7"/>
  <c r="V265" i="7"/>
  <c r="U265" i="7"/>
  <c r="T265" i="7"/>
  <c r="S265" i="7"/>
  <c r="R265" i="7"/>
  <c r="Q265" i="7"/>
  <c r="P265" i="7"/>
  <c r="O265" i="7"/>
  <c r="N265" i="7"/>
  <c r="M265" i="7"/>
  <c r="K265" i="7"/>
  <c r="J265" i="7"/>
  <c r="I265" i="7"/>
  <c r="H265" i="7"/>
  <c r="G265" i="7"/>
  <c r="F265" i="7"/>
  <c r="E265" i="7"/>
  <c r="D265" i="7"/>
  <c r="AM264" i="7"/>
  <c r="AI264" i="7"/>
  <c r="AH264" i="7"/>
  <c r="AG264" i="7"/>
  <c r="L264" i="7"/>
  <c r="AM263" i="7"/>
  <c r="AI263" i="7"/>
  <c r="AH263" i="7"/>
  <c r="AG263" i="7"/>
  <c r="L263" i="7"/>
  <c r="AM262" i="7"/>
  <c r="AM265" i="7"/>
  <c r="AI262" i="7"/>
  <c r="AI265" i="7"/>
  <c r="AH262" i="7"/>
  <c r="AH265" i="7"/>
  <c r="AG262" i="7"/>
  <c r="L262" i="7"/>
  <c r="AL260" i="7"/>
  <c r="AL315" i="7"/>
  <c r="AK260" i="7"/>
  <c r="AK315" i="7"/>
  <c r="AJ260" i="7"/>
  <c r="AJ315" i="7"/>
  <c r="AF260" i="7"/>
  <c r="AF315" i="7"/>
  <c r="AE260" i="7"/>
  <c r="AE315" i="7"/>
  <c r="AD260" i="7"/>
  <c r="AD315" i="7"/>
  <c r="AC260" i="7"/>
  <c r="AC315" i="7"/>
  <c r="AB260" i="7"/>
  <c r="AB315" i="7"/>
  <c r="AA260" i="7"/>
  <c r="AA315" i="7"/>
  <c r="Z260" i="7"/>
  <c r="Z315" i="7"/>
  <c r="Y260" i="7"/>
  <c r="Y315" i="7"/>
  <c r="V260" i="7"/>
  <c r="V315" i="7"/>
  <c r="U260" i="7"/>
  <c r="U315" i="7"/>
  <c r="T260" i="7"/>
  <c r="T315" i="7"/>
  <c r="S260" i="7"/>
  <c r="S315" i="7"/>
  <c r="R260" i="7"/>
  <c r="R315" i="7"/>
  <c r="Q260" i="7"/>
  <c r="Q315" i="7"/>
  <c r="P260" i="7"/>
  <c r="P315" i="7"/>
  <c r="O260" i="7"/>
  <c r="O315" i="7"/>
  <c r="N260" i="7"/>
  <c r="N315" i="7"/>
  <c r="M260" i="7"/>
  <c r="M315" i="7"/>
  <c r="K260" i="7"/>
  <c r="K315" i="7"/>
  <c r="J260" i="7"/>
  <c r="J315" i="7"/>
  <c r="I260" i="7"/>
  <c r="I315" i="7"/>
  <c r="H260" i="7"/>
  <c r="H315" i="7"/>
  <c r="G260" i="7"/>
  <c r="G315" i="7"/>
  <c r="F260" i="7"/>
  <c r="F315" i="7"/>
  <c r="E260" i="7"/>
  <c r="E315" i="7"/>
  <c r="D260" i="7"/>
  <c r="D315" i="7"/>
  <c r="AM259" i="7"/>
  <c r="AI259" i="7"/>
  <c r="AH259" i="7"/>
  <c r="AG259" i="7"/>
  <c r="L259" i="7"/>
  <c r="AM258" i="7"/>
  <c r="AI258" i="7"/>
  <c r="AH258" i="7"/>
  <c r="AG258" i="7"/>
  <c r="L258" i="7"/>
  <c r="AM257" i="7"/>
  <c r="AI257" i="7"/>
  <c r="AH257" i="7"/>
  <c r="AG257" i="7"/>
  <c r="L257" i="7"/>
  <c r="AM256" i="7"/>
  <c r="AM260" i="7" s="1"/>
  <c r="AI256" i="7"/>
  <c r="AI260" i="7" s="1"/>
  <c r="AH256" i="7"/>
  <c r="AH260" i="7" s="1"/>
  <c r="AG256" i="7"/>
  <c r="L256" i="7"/>
  <c r="AL254" i="7"/>
  <c r="AL314" i="7" s="1"/>
  <c r="AK254" i="7"/>
  <c r="AK314" i="7" s="1"/>
  <c r="AJ254" i="7"/>
  <c r="AJ314" i="7" s="1"/>
  <c r="AF254" i="7"/>
  <c r="AF314" i="7" s="1"/>
  <c r="AE254" i="7"/>
  <c r="AE314" i="7" s="1"/>
  <c r="AD254" i="7"/>
  <c r="AD314" i="7" s="1"/>
  <c r="AC254" i="7"/>
  <c r="AC314" i="7" s="1"/>
  <c r="AB254" i="7"/>
  <c r="AB314" i="7" s="1"/>
  <c r="AA254" i="7"/>
  <c r="AA266" i="7" s="1"/>
  <c r="Z254" i="7"/>
  <c r="Z314" i="7" s="1"/>
  <c r="Y254" i="7"/>
  <c r="Y314" i="7" s="1"/>
  <c r="V254" i="7"/>
  <c r="V314" i="7" s="1"/>
  <c r="U254" i="7"/>
  <c r="U314" i="7" s="1"/>
  <c r="T254" i="7"/>
  <c r="T314" i="7" s="1"/>
  <c r="S254" i="7"/>
  <c r="S314" i="7" s="1"/>
  <c r="R254" i="7"/>
  <c r="R314" i="7" s="1"/>
  <c r="Q254" i="7"/>
  <c r="Q314" i="7" s="1"/>
  <c r="P254" i="7"/>
  <c r="P314" i="7" s="1"/>
  <c r="O254" i="7"/>
  <c r="O314" i="7" s="1"/>
  <c r="N254" i="7"/>
  <c r="N314" i="7" s="1"/>
  <c r="M254" i="7"/>
  <c r="K254" i="7"/>
  <c r="K314" i="7"/>
  <c r="J254" i="7"/>
  <c r="J314" i="7"/>
  <c r="I254" i="7"/>
  <c r="I266" i="7"/>
  <c r="H254" i="7"/>
  <c r="H314" i="7"/>
  <c r="G254" i="7"/>
  <c r="G314" i="7"/>
  <c r="F254" i="7"/>
  <c r="F314" i="7"/>
  <c r="E254" i="7"/>
  <c r="E314" i="7"/>
  <c r="D254" i="7"/>
  <c r="D314" i="7"/>
  <c r="AM253" i="7"/>
  <c r="AI253" i="7"/>
  <c r="AH253" i="7"/>
  <c r="AG253" i="7"/>
  <c r="L253" i="7"/>
  <c r="AM252" i="7"/>
  <c r="AI252" i="7"/>
  <c r="AH252" i="7"/>
  <c r="AG252" i="7"/>
  <c r="L252" i="7"/>
  <c r="AM251" i="7"/>
  <c r="AI251" i="7"/>
  <c r="AH251" i="7"/>
  <c r="AG251" i="7"/>
  <c r="L251" i="7"/>
  <c r="AM250" i="7"/>
  <c r="AI250" i="7"/>
  <c r="AH250" i="7"/>
  <c r="AG250" i="7"/>
  <c r="L250" i="7"/>
  <c r="AM249" i="7"/>
  <c r="AM254" i="7" s="1"/>
  <c r="AI249" i="7"/>
  <c r="AH249" i="7"/>
  <c r="AH254" i="7" s="1"/>
  <c r="AG249" i="7"/>
  <c r="L249" i="7"/>
  <c r="L254" i="7"/>
  <c r="AL238" i="7"/>
  <c r="AK238" i="7"/>
  <c r="AJ238" i="7"/>
  <c r="AF238" i="7"/>
  <c r="AE238" i="7"/>
  <c r="AD238" i="7"/>
  <c r="AC238" i="7"/>
  <c r="AB238" i="7"/>
  <c r="AA238" i="7"/>
  <c r="Z238" i="7"/>
  <c r="Y238" i="7"/>
  <c r="V238" i="7"/>
  <c r="U238" i="7"/>
  <c r="T238" i="7"/>
  <c r="S238" i="7"/>
  <c r="R238" i="7"/>
  <c r="Q238" i="7"/>
  <c r="P238" i="7"/>
  <c r="O238" i="7"/>
  <c r="N238" i="7"/>
  <c r="M238" i="7"/>
  <c r="K238" i="7"/>
  <c r="J238" i="7"/>
  <c r="I238" i="7"/>
  <c r="H238" i="7"/>
  <c r="G238" i="7"/>
  <c r="F238" i="7"/>
  <c r="E238" i="7"/>
  <c r="D238" i="7"/>
  <c r="AM237" i="7"/>
  <c r="AI237" i="7"/>
  <c r="AH237" i="7"/>
  <c r="AG237" i="7"/>
  <c r="AN237" i="7"/>
  <c r="L237" i="7"/>
  <c r="AM236" i="7"/>
  <c r="AI236" i="7"/>
  <c r="AH236" i="7"/>
  <c r="AG236" i="7"/>
  <c r="L236" i="7"/>
  <c r="AM235" i="7"/>
  <c r="AM238" i="7"/>
  <c r="AI235" i="7"/>
  <c r="AI238" i="7"/>
  <c r="AH235" i="7"/>
  <c r="AG235" i="7"/>
  <c r="L235" i="7"/>
  <c r="AL232" i="7"/>
  <c r="AL240" i="7" s="1"/>
  <c r="AK232" i="7"/>
  <c r="AK240" i="7" s="1"/>
  <c r="AJ232" i="7"/>
  <c r="AF232" i="7"/>
  <c r="AF240" i="7"/>
  <c r="AE232" i="7"/>
  <c r="AD232" i="7"/>
  <c r="AC232" i="7"/>
  <c r="AC240" i="7"/>
  <c r="AB232" i="7"/>
  <c r="AB240" i="7"/>
  <c r="AA232" i="7"/>
  <c r="Z232" i="7"/>
  <c r="Y232" i="7"/>
  <c r="Y240" i="7"/>
  <c r="V232" i="7"/>
  <c r="V240" i="7"/>
  <c r="U232" i="7"/>
  <c r="T232" i="7"/>
  <c r="S232" i="7"/>
  <c r="S240" i="7"/>
  <c r="R232" i="7"/>
  <c r="R240" i="7"/>
  <c r="Q232" i="7"/>
  <c r="P232" i="7"/>
  <c r="O232" i="7"/>
  <c r="O240" i="7"/>
  <c r="N232" i="7"/>
  <c r="N240" i="7"/>
  <c r="M232" i="7"/>
  <c r="K232" i="7"/>
  <c r="J232" i="7"/>
  <c r="I232" i="7"/>
  <c r="H232" i="7"/>
  <c r="H240" i="7"/>
  <c r="G232" i="7"/>
  <c r="F232" i="7"/>
  <c r="E232" i="7"/>
  <c r="D232" i="7"/>
  <c r="AM231" i="7"/>
  <c r="AI231" i="7"/>
  <c r="AH231" i="7"/>
  <c r="AG231" i="7"/>
  <c r="L231" i="7"/>
  <c r="AM230" i="7"/>
  <c r="AI230" i="7"/>
  <c r="AH230" i="7"/>
  <c r="AG230" i="7"/>
  <c r="L230" i="7"/>
  <c r="AM229" i="7"/>
  <c r="AI229" i="7"/>
  <c r="AH229" i="7"/>
  <c r="AG229" i="7"/>
  <c r="L229" i="7"/>
  <c r="AM228" i="7"/>
  <c r="AM232" i="7" s="1"/>
  <c r="AI228" i="7"/>
  <c r="AI232" i="7" s="1"/>
  <c r="AH228" i="7"/>
  <c r="AH232" i="7" s="1"/>
  <c r="AG228" i="7"/>
  <c r="L228" i="7"/>
  <c r="L232" i="7"/>
  <c r="AM225" i="7"/>
  <c r="AI225" i="7"/>
  <c r="AH225" i="7"/>
  <c r="AG225" i="7"/>
  <c r="L225" i="7"/>
  <c r="AM215" i="7"/>
  <c r="AI215" i="7"/>
  <c r="AH215" i="7"/>
  <c r="AG215" i="7"/>
  <c r="AN215" i="7"/>
  <c r="L215" i="7"/>
  <c r="AM210" i="7"/>
  <c r="AI210" i="7"/>
  <c r="AH210" i="7"/>
  <c r="AG210" i="7"/>
  <c r="L210" i="7"/>
  <c r="AL204" i="7"/>
  <c r="AK204" i="7"/>
  <c r="AJ204" i="7"/>
  <c r="AF204" i="7"/>
  <c r="AE204" i="7"/>
  <c r="AD204" i="7"/>
  <c r="AC204" i="7"/>
  <c r="AB204" i="7"/>
  <c r="AA204" i="7"/>
  <c r="Z204" i="7"/>
  <c r="Y204" i="7"/>
  <c r="V204" i="7"/>
  <c r="U204" i="7"/>
  <c r="T204" i="7"/>
  <c r="S204" i="7"/>
  <c r="R204" i="7"/>
  <c r="Q204" i="7"/>
  <c r="P204" i="7"/>
  <c r="O204" i="7"/>
  <c r="N204" i="7"/>
  <c r="M204" i="7"/>
  <c r="K204" i="7"/>
  <c r="J204" i="7"/>
  <c r="I204" i="7"/>
  <c r="H204" i="7"/>
  <c r="G204" i="7"/>
  <c r="F204" i="7"/>
  <c r="E204" i="7"/>
  <c r="D204" i="7"/>
  <c r="AM203" i="7"/>
  <c r="AI203" i="7"/>
  <c r="AH203" i="7"/>
  <c r="AG203" i="7"/>
  <c r="AN203" i="7"/>
  <c r="L203" i="7"/>
  <c r="AM202" i="7"/>
  <c r="AI202" i="7"/>
  <c r="AH202" i="7"/>
  <c r="AG202" i="7"/>
  <c r="AN202" i="7"/>
  <c r="L202" i="7"/>
  <c r="AL200" i="7"/>
  <c r="AL206" i="7" s="1"/>
  <c r="AK200" i="7"/>
  <c r="AJ200" i="7"/>
  <c r="AM200" i="7"/>
  <c r="AF200" i="7"/>
  <c r="AF206" i="7"/>
  <c r="AE200" i="7"/>
  <c r="AE206" i="7"/>
  <c r="AD200" i="7"/>
  <c r="AC200" i="7"/>
  <c r="AB200" i="7"/>
  <c r="AB206" i="7"/>
  <c r="AA200" i="7"/>
  <c r="AA206" i="7"/>
  <c r="Z200" i="7"/>
  <c r="Z206" i="7"/>
  <c r="Y200" i="7"/>
  <c r="V200" i="7"/>
  <c r="V206" i="7" s="1"/>
  <c r="U200" i="7"/>
  <c r="U206" i="7" s="1"/>
  <c r="T200" i="7"/>
  <c r="T206" i="7" s="1"/>
  <c r="S200" i="7"/>
  <c r="R200" i="7"/>
  <c r="R206" i="7"/>
  <c r="Q200" i="7"/>
  <c r="Q206" i="7"/>
  <c r="P200" i="7"/>
  <c r="P206" i="7"/>
  <c r="O200" i="7"/>
  <c r="N200" i="7"/>
  <c r="N206" i="7" s="1"/>
  <c r="M200" i="7"/>
  <c r="K200" i="7"/>
  <c r="J200" i="7"/>
  <c r="J206" i="7" s="1"/>
  <c r="I200" i="7"/>
  <c r="I206" i="7" s="1"/>
  <c r="H200" i="7"/>
  <c r="H206" i="7" s="1"/>
  <c r="G200" i="7"/>
  <c r="F200" i="7"/>
  <c r="F206" i="7"/>
  <c r="E200" i="7"/>
  <c r="E206" i="7"/>
  <c r="D200" i="7"/>
  <c r="AM199" i="7"/>
  <c r="AI199" i="7"/>
  <c r="AH199" i="7"/>
  <c r="AG199" i="7"/>
  <c r="L199" i="7"/>
  <c r="AM198" i="7"/>
  <c r="AI198" i="7"/>
  <c r="AH198" i="7"/>
  <c r="AG198" i="7"/>
  <c r="L198" i="7"/>
  <c r="AM197" i="7"/>
  <c r="AI197" i="7"/>
  <c r="AH197" i="7"/>
  <c r="AG197" i="7"/>
  <c r="L197" i="7"/>
  <c r="AL191" i="7"/>
  <c r="AK191" i="7"/>
  <c r="AJ191" i="7"/>
  <c r="AF191" i="7"/>
  <c r="AE191" i="7"/>
  <c r="AD191" i="7"/>
  <c r="AH191" i="7" s="1"/>
  <c r="AC191" i="7"/>
  <c r="AB191" i="7"/>
  <c r="AA191" i="7"/>
  <c r="Z191" i="7"/>
  <c r="Y191" i="7"/>
  <c r="V191" i="7"/>
  <c r="U191" i="7"/>
  <c r="T191" i="7"/>
  <c r="S191" i="7"/>
  <c r="R191" i="7"/>
  <c r="Q191" i="7"/>
  <c r="P191" i="7"/>
  <c r="O191" i="7"/>
  <c r="N191" i="7"/>
  <c r="M191" i="7"/>
  <c r="K191" i="7"/>
  <c r="J191" i="7"/>
  <c r="I191" i="7"/>
  <c r="H191" i="7"/>
  <c r="G191" i="7"/>
  <c r="F191" i="7"/>
  <c r="E191" i="7"/>
  <c r="D191" i="7"/>
  <c r="AM190" i="7"/>
  <c r="AI190" i="7"/>
  <c r="AH190" i="7"/>
  <c r="AG190" i="7"/>
  <c r="L190" i="7"/>
  <c r="AM189" i="7"/>
  <c r="AI189" i="7"/>
  <c r="AH189" i="7"/>
  <c r="AG189" i="7"/>
  <c r="L189" i="7"/>
  <c r="AM188" i="7"/>
  <c r="AI188" i="7"/>
  <c r="AH188" i="7"/>
  <c r="AG188" i="7"/>
  <c r="AM187" i="7"/>
  <c r="AI187" i="7"/>
  <c r="AH187" i="7"/>
  <c r="AG187" i="7"/>
  <c r="L187" i="7"/>
  <c r="AL185" i="7"/>
  <c r="AK185" i="7"/>
  <c r="AK193" i="7"/>
  <c r="AJ185" i="7"/>
  <c r="AJ193" i="7"/>
  <c r="AF185" i="7"/>
  <c r="AE185" i="7"/>
  <c r="AE193" i="7" s="1"/>
  <c r="AD185" i="7"/>
  <c r="AC185" i="7"/>
  <c r="AC193" i="7"/>
  <c r="AB185" i="7"/>
  <c r="AB193" i="7"/>
  <c r="AA185" i="7"/>
  <c r="AA193" i="7"/>
  <c r="Z185" i="7"/>
  <c r="Z193" i="7"/>
  <c r="Y185" i="7"/>
  <c r="Y193" i="7"/>
  <c r="V185" i="7"/>
  <c r="V193" i="7"/>
  <c r="U185" i="7"/>
  <c r="U193" i="7"/>
  <c r="T185" i="7"/>
  <c r="T193" i="7"/>
  <c r="S185" i="7"/>
  <c r="S193" i="7"/>
  <c r="R185" i="7"/>
  <c r="R193" i="7"/>
  <c r="Q185" i="7"/>
  <c r="Q193" i="7"/>
  <c r="P185" i="7"/>
  <c r="P193" i="7"/>
  <c r="O185" i="7"/>
  <c r="O193" i="7"/>
  <c r="N185" i="7"/>
  <c r="N193" i="7"/>
  <c r="M185" i="7"/>
  <c r="M193" i="7"/>
  <c r="K185" i="7"/>
  <c r="K193" i="7"/>
  <c r="J185" i="7"/>
  <c r="J193" i="7"/>
  <c r="I185" i="7"/>
  <c r="I193" i="7"/>
  <c r="H185" i="7"/>
  <c r="H193" i="7"/>
  <c r="G185" i="7"/>
  <c r="G193" i="7"/>
  <c r="F185" i="7"/>
  <c r="F193" i="7"/>
  <c r="E185" i="7"/>
  <c r="E193" i="7"/>
  <c r="D185" i="7"/>
  <c r="AM184" i="7"/>
  <c r="AI184" i="7"/>
  <c r="AH184" i="7"/>
  <c r="AG184" i="7"/>
  <c r="L184" i="7"/>
  <c r="AM183" i="7"/>
  <c r="AI183" i="7"/>
  <c r="AH183" i="7"/>
  <c r="AG183" i="7"/>
  <c r="L183" i="7"/>
  <c r="AM182" i="7"/>
  <c r="AI182" i="7"/>
  <c r="AH182" i="7"/>
  <c r="AG182" i="7"/>
  <c r="L182" i="7"/>
  <c r="AL176" i="7"/>
  <c r="AL368" i="7"/>
  <c r="AK176" i="7"/>
  <c r="AJ176" i="7"/>
  <c r="AF176" i="7"/>
  <c r="AE176" i="7"/>
  <c r="AD176" i="7"/>
  <c r="AD368" i="7"/>
  <c r="AC176" i="7"/>
  <c r="AB176" i="7"/>
  <c r="AA176" i="7"/>
  <c r="Z176" i="7"/>
  <c r="Z368" i="7" s="1"/>
  <c r="Y176" i="7"/>
  <c r="V176" i="7"/>
  <c r="U176" i="7"/>
  <c r="T176" i="7"/>
  <c r="T368" i="7"/>
  <c r="S176" i="7"/>
  <c r="R176" i="7"/>
  <c r="Q176" i="7"/>
  <c r="P176" i="7"/>
  <c r="P368" i="7" s="1"/>
  <c r="O176" i="7"/>
  <c r="N176" i="7"/>
  <c r="M176" i="7"/>
  <c r="K176" i="7"/>
  <c r="J176" i="7"/>
  <c r="I176" i="7"/>
  <c r="H176" i="7"/>
  <c r="H368" i="7" s="1"/>
  <c r="G176" i="7"/>
  <c r="F176" i="7"/>
  <c r="E176" i="7"/>
  <c r="D176" i="7"/>
  <c r="D368" i="7"/>
  <c r="AM175" i="7"/>
  <c r="AI175" i="7"/>
  <c r="AH175" i="7"/>
  <c r="AG175" i="7"/>
  <c r="L175" i="7"/>
  <c r="AM174" i="7"/>
  <c r="AI174" i="7"/>
  <c r="AH174" i="7"/>
  <c r="AG174" i="7"/>
  <c r="L174" i="7"/>
  <c r="AM173" i="7"/>
  <c r="AI173" i="7"/>
  <c r="AH173" i="7"/>
  <c r="AG173" i="7"/>
  <c r="L173" i="7"/>
  <c r="AM172" i="7"/>
  <c r="AI172" i="7"/>
  <c r="AH172" i="7"/>
  <c r="AG172" i="7"/>
  <c r="L172" i="7"/>
  <c r="AL170" i="7"/>
  <c r="AL178" i="7"/>
  <c r="AK170" i="7"/>
  <c r="AJ170" i="7"/>
  <c r="AF170" i="7"/>
  <c r="AE170" i="7"/>
  <c r="AD170" i="7"/>
  <c r="AD178" i="7"/>
  <c r="AC170" i="7"/>
  <c r="AB170" i="7"/>
  <c r="AA170" i="7"/>
  <c r="AA295" i="7"/>
  <c r="Z170" i="7"/>
  <c r="Z178" i="7"/>
  <c r="Y170" i="7"/>
  <c r="V170" i="7"/>
  <c r="U170" i="7"/>
  <c r="U295" i="7"/>
  <c r="T170" i="7"/>
  <c r="T178" i="7"/>
  <c r="S170" i="7"/>
  <c r="R170" i="7"/>
  <c r="Q170" i="7"/>
  <c r="Q295" i="7"/>
  <c r="P170" i="7"/>
  <c r="P178" i="7"/>
  <c r="O170" i="7"/>
  <c r="N170" i="7"/>
  <c r="M170" i="7"/>
  <c r="K170" i="7"/>
  <c r="J170" i="7"/>
  <c r="I170" i="7"/>
  <c r="I295" i="7" s="1"/>
  <c r="H170" i="7"/>
  <c r="H178" i="7" s="1"/>
  <c r="G170" i="7"/>
  <c r="F170" i="7"/>
  <c r="E170" i="7"/>
  <c r="E295" i="7" s="1"/>
  <c r="D170" i="7"/>
  <c r="AM169" i="7"/>
  <c r="AI169" i="7"/>
  <c r="AH169" i="7"/>
  <c r="AG169" i="7"/>
  <c r="L169" i="7"/>
  <c r="AM168" i="7"/>
  <c r="AI168" i="7"/>
  <c r="AH168" i="7"/>
  <c r="AG168" i="7"/>
  <c r="AN168" i="7" s="1"/>
  <c r="L168" i="7"/>
  <c r="AM167" i="7"/>
  <c r="AI167" i="7"/>
  <c r="AH167" i="7"/>
  <c r="AG167" i="7"/>
  <c r="L167" i="7"/>
  <c r="AM166" i="7"/>
  <c r="AI166" i="7"/>
  <c r="AH166" i="7"/>
  <c r="AG166" i="7"/>
  <c r="L166" i="7"/>
  <c r="AM165" i="7"/>
  <c r="AI165" i="7"/>
  <c r="AH165" i="7"/>
  <c r="AG165" i="7"/>
  <c r="L165" i="7"/>
  <c r="AL156" i="7"/>
  <c r="AK156" i="7"/>
  <c r="AJ156" i="7"/>
  <c r="AF156" i="7"/>
  <c r="AE156" i="7"/>
  <c r="AD156" i="7"/>
  <c r="AC156" i="7"/>
  <c r="AH156" i="7" s="1"/>
  <c r="AB156" i="7"/>
  <c r="AA156" i="7"/>
  <c r="Z156" i="7"/>
  <c r="Y156" i="7"/>
  <c r="V156" i="7"/>
  <c r="U156" i="7"/>
  <c r="T156" i="7"/>
  <c r="S156" i="7"/>
  <c r="R156" i="7"/>
  <c r="Q156" i="7"/>
  <c r="P156" i="7"/>
  <c r="O156" i="7"/>
  <c r="N156" i="7"/>
  <c r="M156" i="7"/>
  <c r="K156" i="7"/>
  <c r="J156" i="7"/>
  <c r="I156" i="7"/>
  <c r="H156" i="7"/>
  <c r="G156" i="7"/>
  <c r="F156" i="7"/>
  <c r="E156" i="7"/>
  <c r="D156" i="7"/>
  <c r="AM154" i="7"/>
  <c r="AI154" i="7"/>
  <c r="AH154" i="7"/>
  <c r="AG154" i="7"/>
  <c r="L154" i="7"/>
  <c r="AM153" i="7"/>
  <c r="AN153" i="7"/>
  <c r="AI153" i="7"/>
  <c r="AH153" i="7"/>
  <c r="AG153" i="7"/>
  <c r="AM152" i="7"/>
  <c r="AI152" i="7"/>
  <c r="AH152" i="7"/>
  <c r="AG152" i="7"/>
  <c r="L152" i="7"/>
  <c r="AM151" i="7"/>
  <c r="AI151" i="7"/>
  <c r="AH151" i="7"/>
  <c r="AG151" i="7"/>
  <c r="L151" i="7"/>
  <c r="AM149" i="7"/>
  <c r="AI149" i="7"/>
  <c r="AH149" i="7"/>
  <c r="AG149" i="7"/>
  <c r="L149" i="7"/>
  <c r="AM141" i="7"/>
  <c r="AI141" i="7"/>
  <c r="AH141" i="7"/>
  <c r="AG141" i="7"/>
  <c r="L141" i="7"/>
  <c r="AM140" i="7"/>
  <c r="AI140" i="7"/>
  <c r="AH140" i="7"/>
  <c r="AG140" i="7"/>
  <c r="AN140" i="7"/>
  <c r="L140" i="7"/>
  <c r="AM138" i="7"/>
  <c r="AI138" i="7"/>
  <c r="AH138" i="7"/>
  <c r="AG138" i="7"/>
  <c r="L138" i="7"/>
  <c r="AL134" i="7"/>
  <c r="AK134" i="7"/>
  <c r="AJ134" i="7"/>
  <c r="AF134" i="7"/>
  <c r="AE134" i="7"/>
  <c r="AD134" i="7"/>
  <c r="AD302" i="7" s="1"/>
  <c r="AC134" i="7"/>
  <c r="AB134" i="7"/>
  <c r="AA134" i="7"/>
  <c r="Z134" i="7"/>
  <c r="Y134" i="7"/>
  <c r="V134" i="7"/>
  <c r="U134" i="7"/>
  <c r="T134" i="7"/>
  <c r="S134" i="7"/>
  <c r="R134" i="7"/>
  <c r="Q134" i="7"/>
  <c r="P134" i="7"/>
  <c r="O134" i="7"/>
  <c r="N134" i="7"/>
  <c r="M134" i="7"/>
  <c r="K134" i="7"/>
  <c r="J134" i="7"/>
  <c r="I134" i="7"/>
  <c r="H134" i="7"/>
  <c r="G134" i="7"/>
  <c r="F134" i="7"/>
  <c r="E134" i="7"/>
  <c r="D134" i="7"/>
  <c r="AM133" i="7"/>
  <c r="AI133" i="7"/>
  <c r="AH133" i="7"/>
  <c r="AG133" i="7"/>
  <c r="L133" i="7"/>
  <c r="AM132" i="7"/>
  <c r="AI132" i="7"/>
  <c r="AH132" i="7"/>
  <c r="AG132" i="7"/>
  <c r="L132" i="7"/>
  <c r="AM131" i="7"/>
  <c r="AI131" i="7"/>
  <c r="AH131" i="7"/>
  <c r="AG131" i="7"/>
  <c r="L131" i="7"/>
  <c r="AM130" i="7"/>
  <c r="AI130" i="7"/>
  <c r="AH130" i="7"/>
  <c r="AG130" i="7"/>
  <c r="L130" i="7"/>
  <c r="AL125" i="7"/>
  <c r="AK125" i="7"/>
  <c r="AJ125" i="7"/>
  <c r="AM125" i="7"/>
  <c r="AF125" i="7"/>
  <c r="AE125" i="7"/>
  <c r="AD125" i="7"/>
  <c r="AC125" i="7"/>
  <c r="AB125" i="7"/>
  <c r="AA125" i="7"/>
  <c r="Z125" i="7"/>
  <c r="Y125" i="7"/>
  <c r="V125" i="7"/>
  <c r="U125" i="7"/>
  <c r="T125" i="7"/>
  <c r="S125" i="7"/>
  <c r="R125" i="7"/>
  <c r="Q125" i="7"/>
  <c r="P125" i="7"/>
  <c r="O125" i="7"/>
  <c r="N125" i="7"/>
  <c r="M125" i="7"/>
  <c r="AG125" i="7" s="1"/>
  <c r="K125" i="7"/>
  <c r="J125" i="7"/>
  <c r="I125" i="7"/>
  <c r="H125" i="7"/>
  <c r="G125" i="7"/>
  <c r="F125" i="7"/>
  <c r="E125" i="7"/>
  <c r="D125" i="7"/>
  <c r="AM124" i="7"/>
  <c r="AI124" i="7"/>
  <c r="AH124" i="7"/>
  <c r="AG124" i="7"/>
  <c r="L124" i="7"/>
  <c r="AM123" i="7"/>
  <c r="AI123" i="7"/>
  <c r="AH123" i="7"/>
  <c r="L123" i="7"/>
  <c r="AM122" i="7"/>
  <c r="AM382" i="7" s="1"/>
  <c r="AI122" i="7"/>
  <c r="AI382" i="7" s="1"/>
  <c r="AH122" i="7"/>
  <c r="AH382" i="7" s="1"/>
  <c r="AG122" i="7"/>
  <c r="AG382" i="7" s="1"/>
  <c r="L122" i="7"/>
  <c r="AM118" i="7"/>
  <c r="AI118" i="7"/>
  <c r="AH118" i="7"/>
  <c r="AG118" i="7"/>
  <c r="L118" i="7"/>
  <c r="AM117" i="7"/>
  <c r="AI117" i="7"/>
  <c r="AH117" i="7"/>
  <c r="AG117" i="7"/>
  <c r="L117" i="7"/>
  <c r="AM116" i="7"/>
  <c r="AI116" i="7"/>
  <c r="AH116" i="7"/>
  <c r="AG116" i="7"/>
  <c r="AL115" i="7"/>
  <c r="AL119" i="7" s="1"/>
  <c r="AK115" i="7"/>
  <c r="AK119" i="7" s="1"/>
  <c r="AJ115" i="7"/>
  <c r="AF115" i="7"/>
  <c r="AE115" i="7"/>
  <c r="AE119" i="7" s="1"/>
  <c r="AE78" i="7" s="1"/>
  <c r="AD115" i="7"/>
  <c r="AC115" i="7"/>
  <c r="AC119" i="7"/>
  <c r="AB115" i="7"/>
  <c r="AB119" i="7"/>
  <c r="AA115" i="7"/>
  <c r="AA119" i="7"/>
  <c r="Z115" i="7"/>
  <c r="Z119" i="7"/>
  <c r="Y115" i="7"/>
  <c r="Y119" i="7" s="1"/>
  <c r="V115" i="7"/>
  <c r="V119" i="7" s="1"/>
  <c r="V78" i="7" s="1"/>
  <c r="U115" i="7"/>
  <c r="U119" i="7" s="1"/>
  <c r="U78" i="7" s="1"/>
  <c r="T115" i="7"/>
  <c r="T119" i="7" s="1"/>
  <c r="S115" i="7"/>
  <c r="S119" i="7"/>
  <c r="R115" i="7"/>
  <c r="R119" i="7"/>
  <c r="Q115" i="7"/>
  <c r="Q119" i="7"/>
  <c r="P115" i="7"/>
  <c r="P119" i="7"/>
  <c r="O115" i="7"/>
  <c r="O119" i="7"/>
  <c r="N115" i="7"/>
  <c r="N119" i="7"/>
  <c r="M115" i="7"/>
  <c r="M119" i="7"/>
  <c r="K115" i="7"/>
  <c r="K119" i="7"/>
  <c r="J115" i="7"/>
  <c r="J119" i="7"/>
  <c r="I115" i="7"/>
  <c r="I119" i="7"/>
  <c r="H115" i="7"/>
  <c r="H119" i="7"/>
  <c r="G115" i="7"/>
  <c r="G119" i="7" s="1"/>
  <c r="F115" i="7"/>
  <c r="F119" i="7" s="1"/>
  <c r="E115" i="7"/>
  <c r="E119" i="7" s="1"/>
  <c r="E78" i="7" s="1"/>
  <c r="D115" i="7"/>
  <c r="AM114" i="7"/>
  <c r="AI114" i="7"/>
  <c r="AI115" i="7" s="1"/>
  <c r="AH114" i="7"/>
  <c r="AG114" i="7"/>
  <c r="L114" i="7"/>
  <c r="AM113" i="7"/>
  <c r="AI113" i="7"/>
  <c r="AH113" i="7"/>
  <c r="AG113" i="7"/>
  <c r="L113" i="7"/>
  <c r="L115" i="7"/>
  <c r="AL110" i="7"/>
  <c r="AK110" i="7"/>
  <c r="AJ110" i="7"/>
  <c r="AF110" i="7"/>
  <c r="AE110" i="7"/>
  <c r="AD110" i="7"/>
  <c r="AI110" i="7" s="1"/>
  <c r="AC110" i="7"/>
  <c r="AB110" i="7"/>
  <c r="AA110" i="7"/>
  <c r="Z110" i="7"/>
  <c r="Y110" i="7"/>
  <c r="V110" i="7"/>
  <c r="U110" i="7"/>
  <c r="T110" i="7"/>
  <c r="S110" i="7"/>
  <c r="R110" i="7"/>
  <c r="Q110" i="7"/>
  <c r="P110" i="7"/>
  <c r="O110" i="7"/>
  <c r="N110" i="7"/>
  <c r="M110" i="7"/>
  <c r="K110" i="7"/>
  <c r="J110" i="7"/>
  <c r="I110" i="7"/>
  <c r="H110" i="7"/>
  <c r="G110" i="7"/>
  <c r="F110" i="7"/>
  <c r="E110" i="7"/>
  <c r="D110" i="7"/>
  <c r="AM109" i="7"/>
  <c r="AI109" i="7"/>
  <c r="AH109" i="7"/>
  <c r="AG109" i="7"/>
  <c r="AN109" i="7" s="1"/>
  <c r="L109" i="7"/>
  <c r="AM108" i="7"/>
  <c r="AI108" i="7"/>
  <c r="AH108" i="7"/>
  <c r="AG108" i="7"/>
  <c r="AN108" i="7" s="1"/>
  <c r="L108" i="7"/>
  <c r="AM107" i="7"/>
  <c r="AI107" i="7"/>
  <c r="AH107" i="7"/>
  <c r="AG107" i="7"/>
  <c r="L107" i="7"/>
  <c r="AM106" i="7"/>
  <c r="AI106" i="7"/>
  <c r="AH106" i="7"/>
  <c r="AG106" i="7"/>
  <c r="L106" i="7"/>
  <c r="AM105" i="7"/>
  <c r="AI105" i="7"/>
  <c r="AH105" i="7"/>
  <c r="AG105" i="7"/>
  <c r="AN105" i="7" s="1"/>
  <c r="L105" i="7"/>
  <c r="AL100" i="7"/>
  <c r="AK100" i="7"/>
  <c r="AJ100" i="7"/>
  <c r="AF100" i="7"/>
  <c r="AE100" i="7"/>
  <c r="AD100" i="7"/>
  <c r="AC100" i="7"/>
  <c r="AB100" i="7"/>
  <c r="AA100" i="7"/>
  <c r="Z100" i="7"/>
  <c r="Y100" i="7"/>
  <c r="V100" i="7"/>
  <c r="U100" i="7"/>
  <c r="T100" i="7"/>
  <c r="S100" i="7"/>
  <c r="R100" i="7"/>
  <c r="Q100" i="7"/>
  <c r="P100" i="7"/>
  <c r="O100" i="7"/>
  <c r="N100" i="7"/>
  <c r="M100" i="7"/>
  <c r="K100" i="7"/>
  <c r="J100" i="7"/>
  <c r="I100" i="7"/>
  <c r="H100" i="7"/>
  <c r="G100" i="7"/>
  <c r="F100" i="7"/>
  <c r="E100" i="7"/>
  <c r="D100" i="7"/>
  <c r="AM99" i="7"/>
  <c r="AI99" i="7"/>
  <c r="AH99" i="7"/>
  <c r="AG99" i="7"/>
  <c r="AN99" i="7" s="1"/>
  <c r="L99" i="7"/>
  <c r="AM98" i="7"/>
  <c r="AI98" i="7"/>
  <c r="AH98" i="7"/>
  <c r="AG98" i="7"/>
  <c r="AN98" i="7" s="1"/>
  <c r="L98" i="7"/>
  <c r="AM97" i="7"/>
  <c r="AI97" i="7"/>
  <c r="AH97" i="7"/>
  <c r="AG97" i="7"/>
  <c r="L97" i="7"/>
  <c r="AM96" i="7"/>
  <c r="AI96" i="7"/>
  <c r="AH96" i="7"/>
  <c r="AG96" i="7"/>
  <c r="L96" i="7"/>
  <c r="L381" i="7" s="1"/>
  <c r="AM95" i="7"/>
  <c r="AI95" i="7"/>
  <c r="AH95" i="7"/>
  <c r="AG95" i="7"/>
  <c r="AN95" i="7" s="1"/>
  <c r="L95" i="7"/>
  <c r="AM94" i="7"/>
  <c r="AI94" i="7"/>
  <c r="AH94" i="7"/>
  <c r="AG94" i="7"/>
  <c r="AN94" i="7" s="1"/>
  <c r="L94" i="7"/>
  <c r="AM93" i="7"/>
  <c r="AI93" i="7"/>
  <c r="AH93" i="7"/>
  <c r="AG93" i="7"/>
  <c r="L93" i="7"/>
  <c r="AM92" i="7"/>
  <c r="AI92" i="7"/>
  <c r="AH92" i="7"/>
  <c r="AG92" i="7"/>
  <c r="L92" i="7"/>
  <c r="AM91" i="7"/>
  <c r="AI91" i="7"/>
  <c r="AI381" i="7" s="1"/>
  <c r="AH91" i="7"/>
  <c r="AH381" i="7" s="1"/>
  <c r="AG91" i="7"/>
  <c r="AG381" i="7" s="1"/>
  <c r="AL88" i="7"/>
  <c r="AL102" i="7"/>
  <c r="AK88" i="7"/>
  <c r="AJ88" i="7"/>
  <c r="AJ102" i="7" s="1"/>
  <c r="AF88" i="7"/>
  <c r="AF102" i="7" s="1"/>
  <c r="AE88" i="7"/>
  <c r="AD88" i="7"/>
  <c r="AI88" i="7"/>
  <c r="AC88" i="7"/>
  <c r="AB88" i="7"/>
  <c r="AA88" i="7"/>
  <c r="AA78" i="7"/>
  <c r="Z88" i="7"/>
  <c r="Z78" i="7" s="1"/>
  <c r="Z102" i="7"/>
  <c r="Y88" i="7"/>
  <c r="V88" i="7"/>
  <c r="V102" i="7" s="1"/>
  <c r="V127" i="7" s="1"/>
  <c r="U88" i="7"/>
  <c r="T88" i="7"/>
  <c r="T102" i="7" s="1"/>
  <c r="S88" i="7"/>
  <c r="R88" i="7"/>
  <c r="Q88" i="7"/>
  <c r="P88" i="7"/>
  <c r="P102" i="7"/>
  <c r="O88" i="7"/>
  <c r="N88" i="7"/>
  <c r="N102" i="7" s="1"/>
  <c r="N127" i="7" s="1"/>
  <c r="M88" i="7"/>
  <c r="K88" i="7"/>
  <c r="J88" i="7"/>
  <c r="J102" i="7"/>
  <c r="J127" i="7" s="1"/>
  <c r="I88" i="7"/>
  <c r="H88" i="7"/>
  <c r="H78" i="7" s="1"/>
  <c r="G88" i="7"/>
  <c r="F88" i="7"/>
  <c r="E88" i="7"/>
  <c r="D88" i="7"/>
  <c r="D102" i="7"/>
  <c r="AM87" i="7"/>
  <c r="AI87" i="7"/>
  <c r="AH87" i="7"/>
  <c r="AG87" i="7"/>
  <c r="AN87" i="7" s="1"/>
  <c r="L87" i="7"/>
  <c r="AM86" i="7"/>
  <c r="AI86" i="7"/>
  <c r="AH86" i="7"/>
  <c r="AG86" i="7"/>
  <c r="AN86" i="7" s="1"/>
  <c r="L86" i="7"/>
  <c r="AM85" i="7"/>
  <c r="AI85" i="7"/>
  <c r="AH85" i="7"/>
  <c r="AG85" i="7"/>
  <c r="L85" i="7"/>
  <c r="AM84" i="7"/>
  <c r="AI84" i="7"/>
  <c r="AH84" i="7"/>
  <c r="AG84" i="7"/>
  <c r="L84" i="7"/>
  <c r="AM83" i="7"/>
  <c r="AI83" i="7"/>
  <c r="AH83" i="7"/>
  <c r="AG83" i="7"/>
  <c r="L83" i="7"/>
  <c r="AM82" i="7"/>
  <c r="AI82" i="7"/>
  <c r="AH82" i="7"/>
  <c r="AG82" i="7"/>
  <c r="AN82" i="7"/>
  <c r="L82" i="7"/>
  <c r="AM81" i="7"/>
  <c r="AM77" i="7" s="1"/>
  <c r="AI81" i="7"/>
  <c r="AH81" i="7"/>
  <c r="AG81" i="7"/>
  <c r="AG77" i="7"/>
  <c r="L81" i="7"/>
  <c r="L77" i="7"/>
  <c r="AB78" i="7"/>
  <c r="R78" i="7"/>
  <c r="Q78" i="7"/>
  <c r="N78" i="7"/>
  <c r="M78" i="7"/>
  <c r="J78" i="7"/>
  <c r="I78" i="7"/>
  <c r="AL77" i="7"/>
  <c r="AK77" i="7"/>
  <c r="AJ77" i="7"/>
  <c r="AF77" i="7"/>
  <c r="AE77" i="7"/>
  <c r="AD77" i="7"/>
  <c r="AC77" i="7"/>
  <c r="AB77" i="7"/>
  <c r="AA77" i="7"/>
  <c r="Z77" i="7"/>
  <c r="Y77" i="7"/>
  <c r="V77" i="7"/>
  <c r="U77" i="7"/>
  <c r="T77" i="7"/>
  <c r="S77" i="7"/>
  <c r="R77" i="7"/>
  <c r="Q77" i="7"/>
  <c r="P77" i="7"/>
  <c r="O77" i="7"/>
  <c r="N77" i="7"/>
  <c r="M77" i="7"/>
  <c r="K77" i="7"/>
  <c r="J77" i="7"/>
  <c r="I77" i="7"/>
  <c r="H77" i="7"/>
  <c r="G77" i="7"/>
  <c r="F77" i="7"/>
  <c r="E77" i="7"/>
  <c r="D77" i="7"/>
  <c r="AM67" i="7"/>
  <c r="AI67" i="7"/>
  <c r="AH67" i="7"/>
  <c r="AG67" i="7"/>
  <c r="L67" i="7"/>
  <c r="AL60" i="7"/>
  <c r="AK60" i="7"/>
  <c r="AJ60" i="7"/>
  <c r="AF60" i="7"/>
  <c r="AE60" i="7"/>
  <c r="AD60" i="7"/>
  <c r="AC60" i="7"/>
  <c r="AB60" i="7"/>
  <c r="AA60" i="7"/>
  <c r="Z60" i="7"/>
  <c r="Y60" i="7"/>
  <c r="V60" i="7"/>
  <c r="U60" i="7"/>
  <c r="T60" i="7"/>
  <c r="S60" i="7"/>
  <c r="R60" i="7"/>
  <c r="Q60" i="7"/>
  <c r="P60" i="7"/>
  <c r="O60" i="7"/>
  <c r="N60" i="7"/>
  <c r="M60" i="7"/>
  <c r="K60" i="7"/>
  <c r="J60" i="7"/>
  <c r="I60" i="7"/>
  <c r="H60" i="7"/>
  <c r="G60" i="7"/>
  <c r="F60" i="7"/>
  <c r="E60" i="7"/>
  <c r="D60" i="7"/>
  <c r="AM59" i="7"/>
  <c r="AI59" i="7"/>
  <c r="AH59" i="7"/>
  <c r="AG59" i="7"/>
  <c r="L59" i="7"/>
  <c r="AM58" i="7"/>
  <c r="AI58" i="7"/>
  <c r="AH58" i="7"/>
  <c r="AG58" i="7"/>
  <c r="L58" i="7"/>
  <c r="L57" i="7"/>
  <c r="AL55" i="7"/>
  <c r="AK55" i="7"/>
  <c r="AJ55" i="7"/>
  <c r="AM55" i="7"/>
  <c r="AF55" i="7"/>
  <c r="AE55" i="7"/>
  <c r="AE63" i="7" s="1"/>
  <c r="AD55" i="7"/>
  <c r="AD63" i="7" s="1"/>
  <c r="AD47" i="7" s="1"/>
  <c r="AC55" i="7"/>
  <c r="AB55" i="7"/>
  <c r="AA55" i="7"/>
  <c r="AA63" i="7"/>
  <c r="Z55" i="7"/>
  <c r="Z63" i="7"/>
  <c r="Z47" i="7" s="1"/>
  <c r="Y55" i="7"/>
  <c r="V55" i="7"/>
  <c r="U55" i="7"/>
  <c r="U63" i="7" s="1"/>
  <c r="T55" i="7"/>
  <c r="S55" i="7"/>
  <c r="R55" i="7"/>
  <c r="Q55" i="7"/>
  <c r="Q63" i="7"/>
  <c r="P55" i="7"/>
  <c r="O55" i="7"/>
  <c r="N55" i="7"/>
  <c r="M55" i="7"/>
  <c r="K55" i="7"/>
  <c r="J55" i="7"/>
  <c r="I55" i="7"/>
  <c r="I63" i="7"/>
  <c r="H55" i="7"/>
  <c r="H63" i="7"/>
  <c r="H47" i="7" s="1"/>
  <c r="G55" i="7"/>
  <c r="F55" i="7"/>
  <c r="E55" i="7"/>
  <c r="D55" i="7"/>
  <c r="AM54" i="7"/>
  <c r="AI54" i="7"/>
  <c r="AH54" i="7"/>
  <c r="AG54" i="7"/>
  <c r="L54" i="7"/>
  <c r="AN54" i="7" s="1"/>
  <c r="AM53" i="7"/>
  <c r="AI53" i="7"/>
  <c r="AH53" i="7"/>
  <c r="AG53" i="7"/>
  <c r="L53" i="7"/>
  <c r="AM52" i="7"/>
  <c r="AI52" i="7"/>
  <c r="AH52" i="7"/>
  <c r="AG52" i="7"/>
  <c r="L52" i="7"/>
  <c r="AM51" i="7"/>
  <c r="AM360" i="7" s="1"/>
  <c r="AI51" i="7"/>
  <c r="AI360" i="7" s="1"/>
  <c r="AH51" i="7"/>
  <c r="AH360" i="7" s="1"/>
  <c r="AG51" i="7"/>
  <c r="AG360" i="7" s="1"/>
  <c r="L51" i="7"/>
  <c r="L360" i="7" s="1"/>
  <c r="AM50" i="7"/>
  <c r="AI50" i="7"/>
  <c r="AH50" i="7"/>
  <c r="AG50" i="7"/>
  <c r="AN50" i="7"/>
  <c r="L50" i="7"/>
  <c r="AM49" i="7"/>
  <c r="AI49" i="7"/>
  <c r="AH49" i="7"/>
  <c r="AG49" i="7"/>
  <c r="L49" i="7"/>
  <c r="AM46" i="7"/>
  <c r="AI46" i="7"/>
  <c r="AH46" i="7"/>
  <c r="AG46" i="7"/>
  <c r="L46" i="7"/>
  <c r="AL39" i="7"/>
  <c r="AK39" i="7"/>
  <c r="AJ39" i="7"/>
  <c r="AF39" i="7"/>
  <c r="AE39" i="7"/>
  <c r="AD39" i="7"/>
  <c r="AC39" i="7"/>
  <c r="AB39" i="7"/>
  <c r="AA39" i="7"/>
  <c r="Z39" i="7"/>
  <c r="Y39" i="7"/>
  <c r="V39" i="7"/>
  <c r="U39" i="7"/>
  <c r="T39" i="7"/>
  <c r="S39" i="7"/>
  <c r="R39" i="7"/>
  <c r="Q39" i="7"/>
  <c r="P39" i="7"/>
  <c r="O39" i="7"/>
  <c r="N39" i="7"/>
  <c r="M39" i="7"/>
  <c r="K39" i="7"/>
  <c r="J39" i="7"/>
  <c r="I39" i="7"/>
  <c r="H39" i="7"/>
  <c r="G39" i="7"/>
  <c r="F39" i="7"/>
  <c r="E39" i="7"/>
  <c r="D39" i="7"/>
  <c r="AM38" i="7"/>
  <c r="AI38" i="7"/>
  <c r="AH38" i="7"/>
  <c r="AG38" i="7"/>
  <c r="L38" i="7"/>
  <c r="AM37" i="7"/>
  <c r="AI37" i="7"/>
  <c r="AH37" i="7"/>
  <c r="AG37" i="7"/>
  <c r="L37" i="7"/>
  <c r="AM36" i="7"/>
  <c r="AI36" i="7"/>
  <c r="AH36" i="7"/>
  <c r="AG36" i="7"/>
  <c r="L36" i="7"/>
  <c r="AM35" i="7"/>
  <c r="AN35" i="7" s="1"/>
  <c r="AI35" i="7"/>
  <c r="AH35" i="7"/>
  <c r="L35" i="7"/>
  <c r="AM34" i="7"/>
  <c r="AI34" i="7"/>
  <c r="AH34" i="7"/>
  <c r="AG34" i="7"/>
  <c r="L34" i="7"/>
  <c r="AP39" i="7"/>
  <c r="AM33" i="7"/>
  <c r="AI33" i="7"/>
  <c r="AH33" i="7"/>
  <c r="AG33" i="7"/>
  <c r="L33" i="7"/>
  <c r="AL30" i="7"/>
  <c r="AK30" i="7"/>
  <c r="AJ30" i="7"/>
  <c r="AF30" i="7"/>
  <c r="AE30" i="7"/>
  <c r="AD30" i="7"/>
  <c r="AC30" i="7"/>
  <c r="AB30" i="7"/>
  <c r="AA30" i="7"/>
  <c r="Z30" i="7"/>
  <c r="Y30" i="7"/>
  <c r="V30" i="7"/>
  <c r="U30" i="7"/>
  <c r="T30" i="7"/>
  <c r="S30" i="7"/>
  <c r="R30" i="7"/>
  <c r="Q30" i="7"/>
  <c r="P30" i="7"/>
  <c r="O30" i="7"/>
  <c r="N30" i="7"/>
  <c r="M30" i="7"/>
  <c r="K30" i="7"/>
  <c r="J30" i="7"/>
  <c r="I30" i="7"/>
  <c r="H30" i="7"/>
  <c r="G30" i="7"/>
  <c r="F30" i="7"/>
  <c r="E30" i="7"/>
  <c r="D30" i="7"/>
  <c r="AM29" i="7"/>
  <c r="AI29" i="7"/>
  <c r="AH29" i="7"/>
  <c r="AG29" i="7"/>
  <c r="AN29" i="7" s="1"/>
  <c r="L29" i="7"/>
  <c r="AM28" i="7"/>
  <c r="AI28" i="7"/>
  <c r="AH28" i="7"/>
  <c r="AG28" i="7"/>
  <c r="L28" i="7"/>
  <c r="AM27" i="7"/>
  <c r="AI27" i="7"/>
  <c r="AH27" i="7"/>
  <c r="AG27" i="7"/>
  <c r="L27" i="7"/>
  <c r="AM26" i="7"/>
  <c r="AI26" i="7"/>
  <c r="AH26" i="7"/>
  <c r="AG26" i="7"/>
  <c r="L26" i="7"/>
  <c r="AL23" i="7"/>
  <c r="AK23" i="7"/>
  <c r="AJ23" i="7"/>
  <c r="AF23" i="7"/>
  <c r="AE23" i="7"/>
  <c r="AD23" i="7"/>
  <c r="AC23" i="7"/>
  <c r="AB23" i="7"/>
  <c r="AA23" i="7"/>
  <c r="Z23" i="7"/>
  <c r="Y23" i="7"/>
  <c r="V23" i="7"/>
  <c r="U23" i="7"/>
  <c r="T23" i="7"/>
  <c r="S23" i="7"/>
  <c r="R23" i="7"/>
  <c r="Q23" i="7"/>
  <c r="P23" i="7"/>
  <c r="O23" i="7"/>
  <c r="N23" i="7"/>
  <c r="M23" i="7"/>
  <c r="K23" i="7"/>
  <c r="J23" i="7"/>
  <c r="I23" i="7"/>
  <c r="H23" i="7"/>
  <c r="G23" i="7"/>
  <c r="F23" i="7"/>
  <c r="E23" i="7"/>
  <c r="D23" i="7"/>
  <c r="AM22" i="7"/>
  <c r="AI22" i="7"/>
  <c r="AH22" i="7"/>
  <c r="AG22" i="7"/>
  <c r="L22" i="7"/>
  <c r="AM21" i="7"/>
  <c r="AI21" i="7"/>
  <c r="AH21" i="7"/>
  <c r="AG21" i="7"/>
  <c r="L21" i="7"/>
  <c r="AM20" i="7"/>
  <c r="AI20" i="7"/>
  <c r="AH20" i="7"/>
  <c r="AG20" i="7"/>
  <c r="L20" i="7"/>
  <c r="AL17" i="7"/>
  <c r="AK17" i="7"/>
  <c r="AJ17" i="7"/>
  <c r="AF17" i="7"/>
  <c r="AF11" i="7" s="1"/>
  <c r="AE17" i="7"/>
  <c r="AD17" i="7"/>
  <c r="AC17" i="7"/>
  <c r="AB17" i="7"/>
  <c r="AB11" i="7"/>
  <c r="AA17" i="7"/>
  <c r="Z17" i="7"/>
  <c r="Y17" i="7"/>
  <c r="V17" i="7"/>
  <c r="V11" i="7" s="1"/>
  <c r="U17" i="7"/>
  <c r="T17" i="7"/>
  <c r="S17" i="7"/>
  <c r="R17" i="7"/>
  <c r="R11" i="7"/>
  <c r="Q17" i="7"/>
  <c r="P17" i="7"/>
  <c r="O17" i="7"/>
  <c r="N17" i="7"/>
  <c r="N11" i="7" s="1"/>
  <c r="M17" i="7"/>
  <c r="K17" i="7"/>
  <c r="K11" i="7" s="1"/>
  <c r="J17" i="7"/>
  <c r="J11" i="7" s="1"/>
  <c r="I17" i="7"/>
  <c r="I11" i="7" s="1"/>
  <c r="H17" i="7"/>
  <c r="H11" i="7" s="1"/>
  <c r="G17" i="7"/>
  <c r="G11" i="7" s="1"/>
  <c r="F17" i="7"/>
  <c r="F11" i="7" s="1"/>
  <c r="E17" i="7"/>
  <c r="E11" i="7" s="1"/>
  <c r="D17" i="7"/>
  <c r="AM16" i="7"/>
  <c r="AI16" i="7"/>
  <c r="AH16" i="7"/>
  <c r="AG16" i="7"/>
  <c r="AN16" i="7" s="1"/>
  <c r="L16" i="7"/>
  <c r="AM15" i="7"/>
  <c r="AI15" i="7"/>
  <c r="AH15" i="7"/>
  <c r="AG15" i="7"/>
  <c r="AN15" i="7" s="1"/>
  <c r="AM14" i="7"/>
  <c r="AI14" i="7"/>
  <c r="AH14" i="7"/>
  <c r="AG14" i="7"/>
  <c r="L14" i="7"/>
  <c r="AM13" i="7"/>
  <c r="AI13" i="7"/>
  <c r="AH13" i="7"/>
  <c r="AG13" i="7"/>
  <c r="L13" i="7"/>
  <c r="AL11" i="7"/>
  <c r="AK11" i="7"/>
  <c r="AJ11" i="7"/>
  <c r="AE11" i="7"/>
  <c r="AD11" i="7"/>
  <c r="AC11" i="7"/>
  <c r="AA11" i="7"/>
  <c r="Z11" i="7"/>
  <c r="Y11" i="7"/>
  <c r="U11" i="7"/>
  <c r="T11" i="7"/>
  <c r="S11" i="7"/>
  <c r="Q11" i="7"/>
  <c r="P11" i="7"/>
  <c r="O11" i="7"/>
  <c r="M11" i="7"/>
  <c r="AP380" i="6"/>
  <c r="AO380" i="6"/>
  <c r="AL367" i="6"/>
  <c r="AK367" i="6"/>
  <c r="AJ367" i="6"/>
  <c r="AF367" i="6"/>
  <c r="AE367" i="6"/>
  <c r="AD367" i="6"/>
  <c r="AC367" i="6"/>
  <c r="AB367" i="6"/>
  <c r="AA367" i="6"/>
  <c r="Z367" i="6"/>
  <c r="Y367" i="6"/>
  <c r="V367" i="6"/>
  <c r="U367" i="6"/>
  <c r="T367" i="6"/>
  <c r="S367" i="6"/>
  <c r="R367" i="6"/>
  <c r="Q367" i="6"/>
  <c r="P367" i="6"/>
  <c r="O367" i="6"/>
  <c r="N367" i="6"/>
  <c r="M367" i="6"/>
  <c r="K367" i="6"/>
  <c r="J367" i="6"/>
  <c r="I367" i="6"/>
  <c r="H367" i="6"/>
  <c r="G367" i="6"/>
  <c r="F367" i="6"/>
  <c r="E367" i="6"/>
  <c r="D367" i="6"/>
  <c r="AL365" i="6"/>
  <c r="AK365" i="6"/>
  <c r="AJ365" i="6"/>
  <c r="AF365" i="6"/>
  <c r="AE365" i="6"/>
  <c r="AD365" i="6"/>
  <c r="AC365" i="6"/>
  <c r="AB365" i="6"/>
  <c r="AA365" i="6"/>
  <c r="Z365" i="6"/>
  <c r="Y365" i="6"/>
  <c r="V365" i="6"/>
  <c r="U365" i="6"/>
  <c r="T365" i="6"/>
  <c r="S365" i="6"/>
  <c r="R365" i="6"/>
  <c r="Q365" i="6"/>
  <c r="P365" i="6"/>
  <c r="O365" i="6"/>
  <c r="N365" i="6"/>
  <c r="M365" i="6"/>
  <c r="K365" i="6"/>
  <c r="J365" i="6"/>
  <c r="I365" i="6"/>
  <c r="H365" i="6"/>
  <c r="G365" i="6"/>
  <c r="F365" i="6"/>
  <c r="E365" i="6"/>
  <c r="D365" i="6"/>
  <c r="AL360" i="6"/>
  <c r="AK360" i="6"/>
  <c r="AJ360" i="6"/>
  <c r="AF360" i="6"/>
  <c r="AE360" i="6"/>
  <c r="AD360" i="6"/>
  <c r="AC360" i="6"/>
  <c r="AB360" i="6"/>
  <c r="AA360" i="6"/>
  <c r="Z360" i="6"/>
  <c r="Y360" i="6"/>
  <c r="V360" i="6"/>
  <c r="U360" i="6"/>
  <c r="T360" i="6"/>
  <c r="S360" i="6"/>
  <c r="R360" i="6"/>
  <c r="Q360" i="6"/>
  <c r="P360" i="6"/>
  <c r="O360" i="6"/>
  <c r="N360" i="6"/>
  <c r="M360" i="6"/>
  <c r="K360" i="6"/>
  <c r="J360" i="6"/>
  <c r="I360" i="6"/>
  <c r="H360" i="6"/>
  <c r="G360" i="6"/>
  <c r="F360" i="6"/>
  <c r="E360" i="6"/>
  <c r="D360" i="6"/>
  <c r="AL355" i="6"/>
  <c r="AK355" i="6"/>
  <c r="AJ355" i="6"/>
  <c r="AF355" i="6"/>
  <c r="AE355" i="6"/>
  <c r="AD355" i="6"/>
  <c r="AC355" i="6"/>
  <c r="AB355" i="6"/>
  <c r="AA355" i="6"/>
  <c r="Z355" i="6"/>
  <c r="Y355" i="6"/>
  <c r="V355" i="6"/>
  <c r="U355" i="6"/>
  <c r="T355" i="6"/>
  <c r="S355" i="6"/>
  <c r="R355" i="6"/>
  <c r="Q355" i="6"/>
  <c r="P355" i="6"/>
  <c r="O355" i="6"/>
  <c r="N355" i="6"/>
  <c r="M355" i="6"/>
  <c r="K355" i="6"/>
  <c r="J355" i="6"/>
  <c r="I355" i="6"/>
  <c r="H355" i="6"/>
  <c r="G355" i="6"/>
  <c r="F355" i="6"/>
  <c r="E355" i="6"/>
  <c r="D355" i="6"/>
  <c r="AL342" i="6"/>
  <c r="AK342" i="6"/>
  <c r="AJ342" i="6"/>
  <c r="AF342" i="6"/>
  <c r="AE342" i="6"/>
  <c r="AD342" i="6"/>
  <c r="AC342" i="6"/>
  <c r="AB342" i="6"/>
  <c r="AA342" i="6"/>
  <c r="Z342" i="6"/>
  <c r="Y342" i="6"/>
  <c r="V342" i="6"/>
  <c r="U342" i="6"/>
  <c r="T342" i="6"/>
  <c r="S342" i="6"/>
  <c r="R342" i="6"/>
  <c r="Q342" i="6"/>
  <c r="P342" i="6"/>
  <c r="O342" i="6"/>
  <c r="N342" i="6"/>
  <c r="M342" i="6"/>
  <c r="K342" i="6"/>
  <c r="J342" i="6"/>
  <c r="I342" i="6"/>
  <c r="H342" i="6"/>
  <c r="G342" i="6"/>
  <c r="F342" i="6"/>
  <c r="E342" i="6"/>
  <c r="D342" i="6"/>
  <c r="AL341" i="6"/>
  <c r="AK341" i="6"/>
  <c r="AJ341" i="6"/>
  <c r="AF341" i="6"/>
  <c r="AE341" i="6"/>
  <c r="AD341" i="6"/>
  <c r="AC341" i="6"/>
  <c r="AB341" i="6"/>
  <c r="AA341" i="6"/>
  <c r="Z341" i="6"/>
  <c r="Y341" i="6"/>
  <c r="V341" i="6"/>
  <c r="U341" i="6"/>
  <c r="T341" i="6"/>
  <c r="S341" i="6"/>
  <c r="R341" i="6"/>
  <c r="Q341" i="6"/>
  <c r="P341" i="6"/>
  <c r="O341" i="6"/>
  <c r="N341" i="6"/>
  <c r="M341" i="6"/>
  <c r="K341" i="6"/>
  <c r="J341" i="6"/>
  <c r="I341" i="6"/>
  <c r="H341" i="6"/>
  <c r="G341" i="6"/>
  <c r="F341" i="6"/>
  <c r="E341" i="6"/>
  <c r="D341" i="6"/>
  <c r="AL298" i="6"/>
  <c r="AK298" i="6"/>
  <c r="AJ298" i="6"/>
  <c r="AF298" i="6"/>
  <c r="AE298" i="6"/>
  <c r="AD298" i="6"/>
  <c r="AC298" i="6"/>
  <c r="AB298" i="6"/>
  <c r="AA298" i="6"/>
  <c r="Z298" i="6"/>
  <c r="Y298" i="6"/>
  <c r="V298" i="6"/>
  <c r="U298" i="6"/>
  <c r="T298" i="6"/>
  <c r="S298" i="6"/>
  <c r="R298" i="6"/>
  <c r="Q298" i="6"/>
  <c r="P298" i="6"/>
  <c r="O298" i="6"/>
  <c r="N298" i="6"/>
  <c r="M298" i="6"/>
  <c r="K298" i="6"/>
  <c r="J298" i="6"/>
  <c r="I298" i="6"/>
  <c r="H298" i="6"/>
  <c r="G298" i="6"/>
  <c r="F298" i="6"/>
  <c r="E298" i="6"/>
  <c r="D298" i="6"/>
  <c r="AJ297" i="6"/>
  <c r="AF297" i="6"/>
  <c r="AD297" i="6"/>
  <c r="Y297" i="6"/>
  <c r="V297" i="6"/>
  <c r="U297" i="6"/>
  <c r="R297" i="6"/>
  <c r="Q297" i="6"/>
  <c r="P297" i="6"/>
  <c r="M297" i="6"/>
  <c r="I297" i="6"/>
  <c r="AM287" i="6"/>
  <c r="AI287" i="6"/>
  <c r="AH287" i="6"/>
  <c r="AG287" i="6"/>
  <c r="L287" i="6"/>
  <c r="AM285" i="6"/>
  <c r="AI285" i="6"/>
  <c r="AH285" i="6"/>
  <c r="AG285" i="6"/>
  <c r="L285" i="6"/>
  <c r="AL283" i="6"/>
  <c r="AL320" i="6"/>
  <c r="AK283" i="6"/>
  <c r="AK320" i="6"/>
  <c r="AJ283" i="6"/>
  <c r="AF283" i="6"/>
  <c r="AE283" i="6"/>
  <c r="AE320" i="6"/>
  <c r="AD283" i="6"/>
  <c r="AD320" i="6"/>
  <c r="AC283" i="6"/>
  <c r="AC320" i="6"/>
  <c r="AB283" i="6"/>
  <c r="AB320" i="6"/>
  <c r="AA283" i="6"/>
  <c r="AA320" i="6"/>
  <c r="Z283" i="6"/>
  <c r="Z320" i="6"/>
  <c r="Y283" i="6"/>
  <c r="Y320" i="6"/>
  <c r="V283" i="6"/>
  <c r="V320" i="6"/>
  <c r="U283" i="6"/>
  <c r="U320" i="6"/>
  <c r="T283" i="6"/>
  <c r="T320" i="6"/>
  <c r="S283" i="6"/>
  <c r="S320" i="6"/>
  <c r="R283" i="6"/>
  <c r="R320" i="6"/>
  <c r="Q283" i="6"/>
  <c r="Q320" i="6"/>
  <c r="P283" i="6"/>
  <c r="P320" i="6"/>
  <c r="O283" i="6"/>
  <c r="O320" i="6"/>
  <c r="N283" i="6"/>
  <c r="N320" i="6"/>
  <c r="M283" i="6"/>
  <c r="M320" i="6"/>
  <c r="K283" i="6"/>
  <c r="K320" i="6"/>
  <c r="J283" i="6"/>
  <c r="J320" i="6"/>
  <c r="I283" i="6"/>
  <c r="I320" i="6"/>
  <c r="H283" i="6"/>
  <c r="H320" i="6"/>
  <c r="G283" i="6"/>
  <c r="G320" i="6"/>
  <c r="F283" i="6"/>
  <c r="F320" i="6"/>
  <c r="E283" i="6"/>
  <c r="E320" i="6"/>
  <c r="D283" i="6"/>
  <c r="AM282" i="6"/>
  <c r="AI282" i="6"/>
  <c r="AH282" i="6"/>
  <c r="AG282" i="6"/>
  <c r="AN282" i="6"/>
  <c r="L282" i="6"/>
  <c r="AM281" i="6"/>
  <c r="AI281" i="6"/>
  <c r="AH281" i="6"/>
  <c r="AG281" i="6"/>
  <c r="L281" i="6"/>
  <c r="AM280" i="6"/>
  <c r="AI280" i="6"/>
  <c r="AI283" i="6" s="1"/>
  <c r="AH280" i="6"/>
  <c r="AH283" i="6" s="1"/>
  <c r="AG280" i="6"/>
  <c r="AG283" i="6" s="1"/>
  <c r="L280" i="6"/>
  <c r="L283" i="6" s="1"/>
  <c r="AI279" i="6"/>
  <c r="AH279" i="6"/>
  <c r="AM278" i="6"/>
  <c r="AI278" i="6"/>
  <c r="AH278" i="6"/>
  <c r="AG278" i="6"/>
  <c r="AN278" i="6"/>
  <c r="L278" i="6"/>
  <c r="AM277" i="6"/>
  <c r="AI277" i="6"/>
  <c r="AH277" i="6"/>
  <c r="AG277" i="6"/>
  <c r="L277" i="6"/>
  <c r="AI276" i="6"/>
  <c r="AH276" i="6"/>
  <c r="AM275" i="6"/>
  <c r="AI275" i="6"/>
  <c r="AH275" i="6"/>
  <c r="AG275" i="6"/>
  <c r="AN275" i="6" s="1"/>
  <c r="L275" i="6"/>
  <c r="AM274" i="6"/>
  <c r="AN274" i="6" s="1"/>
  <c r="AI274" i="6"/>
  <c r="AH274" i="6"/>
  <c r="AG274" i="6"/>
  <c r="L274" i="6"/>
  <c r="AL271" i="6"/>
  <c r="AK271" i="6"/>
  <c r="AJ271" i="6"/>
  <c r="AF271" i="6"/>
  <c r="AE271" i="6"/>
  <c r="AD271" i="6"/>
  <c r="AC271" i="6"/>
  <c r="AB271" i="6"/>
  <c r="AA271" i="6"/>
  <c r="Z271" i="6"/>
  <c r="Y271" i="6"/>
  <c r="V271" i="6"/>
  <c r="U271" i="6"/>
  <c r="T271" i="6"/>
  <c r="S271" i="6"/>
  <c r="R271" i="6"/>
  <c r="Q271" i="6"/>
  <c r="P271" i="6"/>
  <c r="O271" i="6"/>
  <c r="N271" i="6"/>
  <c r="M271" i="6"/>
  <c r="K271" i="6"/>
  <c r="J271" i="6"/>
  <c r="I271" i="6"/>
  <c r="H271" i="6"/>
  <c r="G271" i="6"/>
  <c r="F271" i="6"/>
  <c r="E271" i="6"/>
  <c r="D271" i="6"/>
  <c r="AM270" i="6"/>
  <c r="AI270" i="6"/>
  <c r="AH270" i="6"/>
  <c r="AG270" i="6"/>
  <c r="L270" i="6"/>
  <c r="AM269" i="6"/>
  <c r="AI269" i="6"/>
  <c r="AH269" i="6"/>
  <c r="AG269" i="6"/>
  <c r="L269" i="6"/>
  <c r="AM268" i="6"/>
  <c r="AM271" i="6"/>
  <c r="AI268" i="6"/>
  <c r="AI271" i="6"/>
  <c r="AH268" i="6"/>
  <c r="AH271" i="6"/>
  <c r="AG268" i="6"/>
  <c r="AG271" i="6"/>
  <c r="L268" i="6"/>
  <c r="AL265" i="6"/>
  <c r="AK265" i="6"/>
  <c r="AJ265" i="6"/>
  <c r="AF265" i="6"/>
  <c r="AE265" i="6"/>
  <c r="AD265" i="6"/>
  <c r="AC265" i="6"/>
  <c r="AB265" i="6"/>
  <c r="AA265" i="6"/>
  <c r="Z265" i="6"/>
  <c r="Y265" i="6"/>
  <c r="V265" i="6"/>
  <c r="U265" i="6"/>
  <c r="T265" i="6"/>
  <c r="S265" i="6"/>
  <c r="R265" i="6"/>
  <c r="Q265" i="6"/>
  <c r="P265" i="6"/>
  <c r="O265" i="6"/>
  <c r="N265" i="6"/>
  <c r="M265" i="6"/>
  <c r="K265" i="6"/>
  <c r="J265" i="6"/>
  <c r="I265" i="6"/>
  <c r="H265" i="6"/>
  <c r="G265" i="6"/>
  <c r="F265" i="6"/>
  <c r="E265" i="6"/>
  <c r="D265" i="6"/>
  <c r="AM264" i="6"/>
  <c r="AI264" i="6"/>
  <c r="AH264" i="6"/>
  <c r="AG264" i="6"/>
  <c r="L264" i="6"/>
  <c r="AM263" i="6"/>
  <c r="AI263" i="6"/>
  <c r="AH263" i="6"/>
  <c r="AG263" i="6"/>
  <c r="L263" i="6"/>
  <c r="AM262" i="6"/>
  <c r="AM265" i="6"/>
  <c r="AI262" i="6"/>
  <c r="AI265" i="6"/>
  <c r="AH262" i="6"/>
  <c r="AH265" i="6"/>
  <c r="AG262" i="6"/>
  <c r="AG265" i="6"/>
  <c r="L262" i="6"/>
  <c r="L265" i="6"/>
  <c r="AL315" i="6"/>
  <c r="AK315" i="6"/>
  <c r="AJ315" i="6"/>
  <c r="AF260" i="6"/>
  <c r="AF315" i="6" s="1"/>
  <c r="AE260" i="6"/>
  <c r="AE315" i="6" s="1"/>
  <c r="AD260" i="6"/>
  <c r="AD315" i="6" s="1"/>
  <c r="AC260" i="6"/>
  <c r="AC315" i="6" s="1"/>
  <c r="AB260" i="6"/>
  <c r="AB315" i="6" s="1"/>
  <c r="AA260" i="6"/>
  <c r="AA315" i="6" s="1"/>
  <c r="Z260" i="6"/>
  <c r="Z315" i="6" s="1"/>
  <c r="Y260" i="6"/>
  <c r="Y315" i="6" s="1"/>
  <c r="V260" i="6"/>
  <c r="V315" i="6" s="1"/>
  <c r="U260" i="6"/>
  <c r="U315" i="6" s="1"/>
  <c r="T260" i="6"/>
  <c r="T315" i="6" s="1"/>
  <c r="S260" i="6"/>
  <c r="S315" i="6" s="1"/>
  <c r="R260" i="6"/>
  <c r="R315" i="6" s="1"/>
  <c r="Q260" i="6"/>
  <c r="Q315" i="6" s="1"/>
  <c r="P260" i="6"/>
  <c r="P315" i="6" s="1"/>
  <c r="O260" i="6"/>
  <c r="O315" i="6" s="1"/>
  <c r="N260" i="6"/>
  <c r="N315" i="6" s="1"/>
  <c r="M260" i="6"/>
  <c r="M315" i="6" s="1"/>
  <c r="K260" i="6"/>
  <c r="K315" i="6" s="1"/>
  <c r="J260" i="6"/>
  <c r="J315" i="6" s="1"/>
  <c r="I260" i="6"/>
  <c r="I315" i="6" s="1"/>
  <c r="H260" i="6"/>
  <c r="H315" i="6" s="1"/>
  <c r="G260" i="6"/>
  <c r="G315" i="6" s="1"/>
  <c r="F260" i="6"/>
  <c r="F315" i="6" s="1"/>
  <c r="E260" i="6"/>
  <c r="E315" i="6" s="1"/>
  <c r="D260" i="6"/>
  <c r="D315" i="6" s="1"/>
  <c r="AM259" i="6"/>
  <c r="AI259" i="6"/>
  <c r="AH259" i="6"/>
  <c r="AG259" i="6"/>
  <c r="AN259" i="6"/>
  <c r="L259" i="6"/>
  <c r="AM258" i="6"/>
  <c r="AI258" i="6"/>
  <c r="AH258" i="6"/>
  <c r="AG258" i="6"/>
  <c r="AN258" i="6"/>
  <c r="L258" i="6"/>
  <c r="AM257" i="6"/>
  <c r="AI257" i="6"/>
  <c r="AH257" i="6"/>
  <c r="AG257" i="6"/>
  <c r="L257" i="6"/>
  <c r="AM256" i="6"/>
  <c r="AM260" i="6"/>
  <c r="AI256" i="6"/>
  <c r="AI260" i="6"/>
  <c r="AH256" i="6"/>
  <c r="AH260" i="6"/>
  <c r="AG256" i="6"/>
  <c r="L256" i="6"/>
  <c r="L260" i="6" s="1"/>
  <c r="AL254" i="6"/>
  <c r="AL314" i="6" s="1"/>
  <c r="AK254" i="6"/>
  <c r="AK314" i="6" s="1"/>
  <c r="AJ254" i="6"/>
  <c r="AJ314" i="6" s="1"/>
  <c r="AF254" i="6"/>
  <c r="AF314" i="6" s="1"/>
  <c r="AE254" i="6"/>
  <c r="AE314" i="6" s="1"/>
  <c r="AD254" i="6"/>
  <c r="AD314" i="6" s="1"/>
  <c r="AC254" i="6"/>
  <c r="AC314" i="6" s="1"/>
  <c r="AB254" i="6"/>
  <c r="AB314" i="6" s="1"/>
  <c r="AA254" i="6"/>
  <c r="AA314" i="6" s="1"/>
  <c r="Z254" i="6"/>
  <c r="Z314" i="6" s="1"/>
  <c r="Y254" i="6"/>
  <c r="Y314" i="6" s="1"/>
  <c r="V254" i="6"/>
  <c r="V314" i="6" s="1"/>
  <c r="U254" i="6"/>
  <c r="U314" i="6" s="1"/>
  <c r="T254" i="6"/>
  <c r="T314" i="6" s="1"/>
  <c r="S254" i="6"/>
  <c r="S314" i="6" s="1"/>
  <c r="R254" i="6"/>
  <c r="R314" i="6" s="1"/>
  <c r="Q254" i="6"/>
  <c r="Q314" i="6" s="1"/>
  <c r="P254" i="6"/>
  <c r="P314" i="6" s="1"/>
  <c r="O254" i="6"/>
  <c r="O314" i="6" s="1"/>
  <c r="N254" i="6"/>
  <c r="N314" i="6" s="1"/>
  <c r="M254" i="6"/>
  <c r="M314" i="6" s="1"/>
  <c r="K254" i="6"/>
  <c r="K314" i="6" s="1"/>
  <c r="J254" i="6"/>
  <c r="J314" i="6" s="1"/>
  <c r="I254" i="6"/>
  <c r="I314" i="6" s="1"/>
  <c r="H254" i="6"/>
  <c r="H314" i="6" s="1"/>
  <c r="G254" i="6"/>
  <c r="G314" i="6" s="1"/>
  <c r="F254" i="6"/>
  <c r="F314" i="6" s="1"/>
  <c r="E254" i="6"/>
  <c r="E314" i="6" s="1"/>
  <c r="D254" i="6"/>
  <c r="D314" i="6" s="1"/>
  <c r="AM253" i="6"/>
  <c r="AI253" i="6"/>
  <c r="AH253" i="6"/>
  <c r="AG253" i="6"/>
  <c r="L253" i="6"/>
  <c r="AM252" i="6"/>
  <c r="AI252" i="6"/>
  <c r="AH252" i="6"/>
  <c r="AG252" i="6"/>
  <c r="L252" i="6"/>
  <c r="AM251" i="6"/>
  <c r="AI251" i="6"/>
  <c r="AH251" i="6"/>
  <c r="AG251" i="6"/>
  <c r="L251" i="6"/>
  <c r="AM250" i="6"/>
  <c r="AI250" i="6"/>
  <c r="AH250" i="6"/>
  <c r="AG250" i="6"/>
  <c r="L250" i="6"/>
  <c r="AM249" i="6"/>
  <c r="AI249" i="6"/>
  <c r="AI254" i="6"/>
  <c r="AH249" i="6"/>
  <c r="AH254" i="6"/>
  <c r="AG249" i="6"/>
  <c r="AG254" i="6"/>
  <c r="L249" i="6"/>
  <c r="L254" i="6"/>
  <c r="AL238" i="6"/>
  <c r="AK238" i="6"/>
  <c r="AJ238" i="6"/>
  <c r="AF238" i="6"/>
  <c r="AE238" i="6"/>
  <c r="AD238" i="6"/>
  <c r="AC238" i="6"/>
  <c r="AB238" i="6"/>
  <c r="AA238" i="6"/>
  <c r="Z238" i="6"/>
  <c r="Y238" i="6"/>
  <c r="V238" i="6"/>
  <c r="U238" i="6"/>
  <c r="T238" i="6"/>
  <c r="S238" i="6"/>
  <c r="R238" i="6"/>
  <c r="Q238" i="6"/>
  <c r="P238" i="6"/>
  <c r="O238" i="6"/>
  <c r="N238" i="6"/>
  <c r="M238" i="6"/>
  <c r="K238" i="6"/>
  <c r="J238" i="6"/>
  <c r="I238" i="6"/>
  <c r="H238" i="6"/>
  <c r="G238" i="6"/>
  <c r="F238" i="6"/>
  <c r="E238" i="6"/>
  <c r="D238" i="6"/>
  <c r="AM237" i="6"/>
  <c r="AI237" i="6"/>
  <c r="AH237" i="6"/>
  <c r="AG237" i="6"/>
  <c r="L237" i="6"/>
  <c r="AM236" i="6"/>
  <c r="AI236" i="6"/>
  <c r="AH236" i="6"/>
  <c r="AG236" i="6"/>
  <c r="L236" i="6"/>
  <c r="AM235" i="6"/>
  <c r="AM238" i="6" s="1"/>
  <c r="AI235" i="6"/>
  <c r="AI238" i="6" s="1"/>
  <c r="AH235" i="6"/>
  <c r="AG235" i="6"/>
  <c r="L235" i="6"/>
  <c r="AL232" i="6"/>
  <c r="AK232" i="6"/>
  <c r="AJ232" i="6"/>
  <c r="AJ240" i="6"/>
  <c r="AF232" i="6"/>
  <c r="AE232" i="6"/>
  <c r="AE240" i="6" s="1"/>
  <c r="AD232" i="6"/>
  <c r="AC232" i="6"/>
  <c r="AB232" i="6"/>
  <c r="AB240" i="6" s="1"/>
  <c r="AA232" i="6"/>
  <c r="AA240" i="6" s="1"/>
  <c r="Z232" i="6"/>
  <c r="Y232" i="6"/>
  <c r="V232" i="6"/>
  <c r="V240" i="6" s="1"/>
  <c r="U232" i="6"/>
  <c r="U240" i="6" s="1"/>
  <c r="T232" i="6"/>
  <c r="S232" i="6"/>
  <c r="R232" i="6"/>
  <c r="R240" i="6" s="1"/>
  <c r="Q232" i="6"/>
  <c r="Q240" i="6" s="1"/>
  <c r="P232" i="6"/>
  <c r="O232" i="6"/>
  <c r="N232" i="6"/>
  <c r="N240" i="6" s="1"/>
  <c r="M232" i="6"/>
  <c r="K232" i="6"/>
  <c r="J232" i="6"/>
  <c r="I232" i="6"/>
  <c r="I240" i="6" s="1"/>
  <c r="H232" i="6"/>
  <c r="G232" i="6"/>
  <c r="F232" i="6"/>
  <c r="E232" i="6"/>
  <c r="E240" i="6"/>
  <c r="D232" i="6"/>
  <c r="AM231" i="6"/>
  <c r="AI231" i="6"/>
  <c r="AH231" i="6"/>
  <c r="AG231" i="6"/>
  <c r="AN231" i="6"/>
  <c r="L231" i="6"/>
  <c r="AM230" i="6"/>
  <c r="AI230" i="6"/>
  <c r="AH230" i="6"/>
  <c r="AG230" i="6"/>
  <c r="AN230" i="6"/>
  <c r="L230" i="6"/>
  <c r="AM229" i="6"/>
  <c r="AI229" i="6"/>
  <c r="AH229" i="6"/>
  <c r="AG229" i="6"/>
  <c r="L229" i="6"/>
  <c r="AM228" i="6"/>
  <c r="AM232" i="6"/>
  <c r="AI228" i="6"/>
  <c r="AI232" i="6"/>
  <c r="AH228" i="6"/>
  <c r="AH232" i="6"/>
  <c r="AG228" i="6"/>
  <c r="AG232" i="6"/>
  <c r="L228" i="6"/>
  <c r="AM225" i="6"/>
  <c r="AI225" i="6"/>
  <c r="AH225" i="6"/>
  <c r="AG225" i="6"/>
  <c r="L225" i="6"/>
  <c r="AM215" i="6"/>
  <c r="AI215" i="6"/>
  <c r="AH215" i="6"/>
  <c r="AG215" i="6"/>
  <c r="L215" i="6"/>
  <c r="AM210" i="6"/>
  <c r="AI210" i="6"/>
  <c r="AH210" i="6"/>
  <c r="AG210" i="6"/>
  <c r="AN210" i="6"/>
  <c r="L210" i="6"/>
  <c r="AL204" i="6"/>
  <c r="AK204" i="6"/>
  <c r="AJ204" i="6"/>
  <c r="AF204" i="6"/>
  <c r="AE204" i="6"/>
  <c r="AD204" i="6"/>
  <c r="AC204" i="6"/>
  <c r="AB204" i="6"/>
  <c r="AA204" i="6"/>
  <c r="Z204" i="6"/>
  <c r="Y204" i="6"/>
  <c r="V204" i="6"/>
  <c r="U204" i="6"/>
  <c r="T204" i="6"/>
  <c r="S204" i="6"/>
  <c r="R204" i="6"/>
  <c r="Q204" i="6"/>
  <c r="P204" i="6"/>
  <c r="O204" i="6"/>
  <c r="N204" i="6"/>
  <c r="M204" i="6"/>
  <c r="K204" i="6"/>
  <c r="J204" i="6"/>
  <c r="I204" i="6"/>
  <c r="H204" i="6"/>
  <c r="G204" i="6"/>
  <c r="F204" i="6"/>
  <c r="E204" i="6"/>
  <c r="D204" i="6"/>
  <c r="AM203" i="6"/>
  <c r="AI203" i="6"/>
  <c r="AH203" i="6"/>
  <c r="AG203" i="6"/>
  <c r="L203" i="6"/>
  <c r="AM202" i="6"/>
  <c r="AI202" i="6"/>
  <c r="AH202" i="6"/>
  <c r="AG202" i="6"/>
  <c r="L202" i="6"/>
  <c r="AL200" i="6"/>
  <c r="AL206" i="6"/>
  <c r="AK200" i="6"/>
  <c r="AK206" i="6"/>
  <c r="AJ200" i="6"/>
  <c r="AF200" i="6"/>
  <c r="AE200" i="6"/>
  <c r="AD200" i="6"/>
  <c r="AD206" i="6"/>
  <c r="AC200" i="6"/>
  <c r="AC206" i="6" s="1"/>
  <c r="AB200" i="6"/>
  <c r="AA200" i="6"/>
  <c r="AA206" i="6" s="1"/>
  <c r="Z200" i="6"/>
  <c r="Z206" i="6" s="1"/>
  <c r="Y200" i="6"/>
  <c r="Y206" i="6" s="1"/>
  <c r="V200" i="6"/>
  <c r="U200" i="6"/>
  <c r="U206" i="6" s="1"/>
  <c r="T200" i="6"/>
  <c r="T206" i="6"/>
  <c r="S200" i="6"/>
  <c r="S206" i="6" s="1"/>
  <c r="R200" i="6"/>
  <c r="Q200" i="6"/>
  <c r="Q206" i="6"/>
  <c r="P200" i="6"/>
  <c r="P206" i="6"/>
  <c r="O200" i="6"/>
  <c r="O206" i="6"/>
  <c r="N200" i="6"/>
  <c r="M200" i="6"/>
  <c r="K200" i="6"/>
  <c r="K206" i="6"/>
  <c r="J200" i="6"/>
  <c r="I200" i="6"/>
  <c r="H200" i="6"/>
  <c r="H206" i="6"/>
  <c r="G200" i="6"/>
  <c r="G206" i="6"/>
  <c r="F200" i="6"/>
  <c r="E200" i="6"/>
  <c r="D200" i="6"/>
  <c r="AM199" i="6"/>
  <c r="AI199" i="6"/>
  <c r="AH199" i="6"/>
  <c r="AG199" i="6"/>
  <c r="AN199" i="6"/>
  <c r="L199" i="6"/>
  <c r="AM198" i="6"/>
  <c r="AI198" i="6"/>
  <c r="AH198" i="6"/>
  <c r="AG198" i="6"/>
  <c r="AN198" i="6" s="1"/>
  <c r="L198" i="6"/>
  <c r="AM197" i="6"/>
  <c r="AI197" i="6"/>
  <c r="AH197" i="6"/>
  <c r="AG197" i="6"/>
  <c r="L197" i="6"/>
  <c r="AL191" i="6"/>
  <c r="AK191" i="6"/>
  <c r="AM191" i="6"/>
  <c r="AJ191" i="6"/>
  <c r="AF191" i="6"/>
  <c r="AE191" i="6"/>
  <c r="AD191" i="6"/>
  <c r="AC191" i="6"/>
  <c r="AB191" i="6"/>
  <c r="AA191" i="6"/>
  <c r="Z191" i="6"/>
  <c r="Y191" i="6"/>
  <c r="V191" i="6"/>
  <c r="U191" i="6"/>
  <c r="T191" i="6"/>
  <c r="S191" i="6"/>
  <c r="R191" i="6"/>
  <c r="Q191" i="6"/>
  <c r="P191" i="6"/>
  <c r="O191" i="6"/>
  <c r="N191" i="6"/>
  <c r="M191" i="6"/>
  <c r="K191" i="6"/>
  <c r="J191" i="6"/>
  <c r="I191" i="6"/>
  <c r="H191" i="6"/>
  <c r="G191" i="6"/>
  <c r="F191" i="6"/>
  <c r="E191" i="6"/>
  <c r="D191" i="6"/>
  <c r="AM190" i="6"/>
  <c r="AI190" i="6"/>
  <c r="AH190" i="6"/>
  <c r="AG190" i="6"/>
  <c r="L190" i="6"/>
  <c r="AM189" i="6"/>
  <c r="AI189" i="6"/>
  <c r="AH189" i="6"/>
  <c r="AG189" i="6"/>
  <c r="AN189" i="6" s="1"/>
  <c r="L189" i="6"/>
  <c r="AM188" i="6"/>
  <c r="AI188" i="6"/>
  <c r="AH188" i="6"/>
  <c r="AG188" i="6"/>
  <c r="AM187" i="6"/>
  <c r="AI187" i="6"/>
  <c r="AH187" i="6"/>
  <c r="AG187" i="6"/>
  <c r="L187" i="6"/>
  <c r="AL185" i="6"/>
  <c r="AL193" i="6" s="1"/>
  <c r="AK185" i="6"/>
  <c r="AJ185" i="6"/>
  <c r="AJ193" i="6" s="1"/>
  <c r="AF185" i="6"/>
  <c r="AE185" i="6"/>
  <c r="AD185" i="6"/>
  <c r="AD193" i="6" s="1"/>
  <c r="AC185" i="6"/>
  <c r="AB185" i="6"/>
  <c r="AB193" i="6"/>
  <c r="AA185" i="6"/>
  <c r="AA193" i="6"/>
  <c r="Z185" i="6"/>
  <c r="Z193" i="6"/>
  <c r="Y185" i="6"/>
  <c r="V185" i="6"/>
  <c r="V193" i="6" s="1"/>
  <c r="U185" i="6"/>
  <c r="U193" i="6" s="1"/>
  <c r="T185" i="6"/>
  <c r="T193" i="6" s="1"/>
  <c r="S185" i="6"/>
  <c r="R185" i="6"/>
  <c r="R193" i="6"/>
  <c r="Q185" i="6"/>
  <c r="Q193" i="6"/>
  <c r="P185" i="6"/>
  <c r="P193" i="6"/>
  <c r="O185" i="6"/>
  <c r="N185" i="6"/>
  <c r="N193" i="6"/>
  <c r="M185" i="6"/>
  <c r="K185" i="6"/>
  <c r="K193" i="6" s="1"/>
  <c r="J185" i="6"/>
  <c r="J193" i="6"/>
  <c r="I185" i="6"/>
  <c r="I193" i="6" s="1"/>
  <c r="H185" i="6"/>
  <c r="H193" i="6"/>
  <c r="G185" i="6"/>
  <c r="F185" i="6"/>
  <c r="F193" i="6"/>
  <c r="E185" i="6"/>
  <c r="E193" i="6" s="1"/>
  <c r="D185" i="6"/>
  <c r="AM184" i="6"/>
  <c r="AI184" i="6"/>
  <c r="AH184" i="6"/>
  <c r="AG184" i="6"/>
  <c r="L184" i="6"/>
  <c r="AN184" i="6" s="1"/>
  <c r="AM183" i="6"/>
  <c r="AI183" i="6"/>
  <c r="AH183" i="6"/>
  <c r="AG183" i="6"/>
  <c r="L183" i="6"/>
  <c r="AM182" i="6"/>
  <c r="AI182" i="6"/>
  <c r="AH182" i="6"/>
  <c r="AG182" i="6"/>
  <c r="L182" i="6"/>
  <c r="AL176" i="6"/>
  <c r="AL368" i="6"/>
  <c r="AK176" i="6"/>
  <c r="AJ176" i="6"/>
  <c r="AM176" i="6"/>
  <c r="AF176" i="6"/>
  <c r="AE176" i="6"/>
  <c r="AD176" i="6"/>
  <c r="AD368" i="6"/>
  <c r="AC176" i="6"/>
  <c r="AB176" i="6"/>
  <c r="AA176" i="6"/>
  <c r="Z176" i="6"/>
  <c r="Z368" i="6"/>
  <c r="Y176" i="6"/>
  <c r="V176" i="6"/>
  <c r="U176" i="6"/>
  <c r="T176" i="6"/>
  <c r="T368" i="6" s="1"/>
  <c r="S176" i="6"/>
  <c r="R176" i="6"/>
  <c r="Q176" i="6"/>
  <c r="P176" i="6"/>
  <c r="P368" i="6"/>
  <c r="O176" i="6"/>
  <c r="N176" i="6"/>
  <c r="M176" i="6"/>
  <c r="K176" i="6"/>
  <c r="J176" i="6"/>
  <c r="I176" i="6"/>
  <c r="H176" i="6"/>
  <c r="H368" i="6"/>
  <c r="G176" i="6"/>
  <c r="F176" i="6"/>
  <c r="E176" i="6"/>
  <c r="D176" i="6"/>
  <c r="D368" i="6" s="1"/>
  <c r="AM175" i="6"/>
  <c r="AI175" i="6"/>
  <c r="AH175" i="6"/>
  <c r="AG175" i="6"/>
  <c r="L175" i="6"/>
  <c r="AN175" i="6" s="1"/>
  <c r="AM174" i="6"/>
  <c r="AI174" i="6"/>
  <c r="AH174" i="6"/>
  <c r="AG174" i="6"/>
  <c r="AN174" i="6" s="1"/>
  <c r="L174" i="6"/>
  <c r="AM173" i="6"/>
  <c r="AI173" i="6"/>
  <c r="AH173" i="6"/>
  <c r="AG173" i="6"/>
  <c r="L173" i="6"/>
  <c r="AN173" i="6" s="1"/>
  <c r="AM172" i="6"/>
  <c r="AI172" i="6"/>
  <c r="AH172" i="6"/>
  <c r="AG172" i="6"/>
  <c r="L172" i="6"/>
  <c r="AL170" i="6"/>
  <c r="AL295" i="6"/>
  <c r="AK170" i="6"/>
  <c r="AJ170" i="6"/>
  <c r="AJ178" i="6" s="1"/>
  <c r="AF170" i="6"/>
  <c r="AE170" i="6"/>
  <c r="AE295" i="6" s="1"/>
  <c r="AD170" i="6"/>
  <c r="AD178" i="6"/>
  <c r="AC170" i="6"/>
  <c r="AB170" i="6"/>
  <c r="AB295" i="6" s="1"/>
  <c r="AA170" i="6"/>
  <c r="AA178" i="6" s="1"/>
  <c r="Z170" i="6"/>
  <c r="Z295" i="6" s="1"/>
  <c r="Y170" i="6"/>
  <c r="V170" i="6"/>
  <c r="V295" i="6" s="1"/>
  <c r="U170" i="6"/>
  <c r="U295" i="6"/>
  <c r="T170" i="6"/>
  <c r="T295" i="6" s="1"/>
  <c r="S170" i="6"/>
  <c r="R170" i="6"/>
  <c r="R295" i="6" s="1"/>
  <c r="Q170" i="6"/>
  <c r="Q178" i="6"/>
  <c r="P170" i="6"/>
  <c r="P295" i="6" s="1"/>
  <c r="O170" i="6"/>
  <c r="N170" i="6"/>
  <c r="N295" i="6"/>
  <c r="M170" i="6"/>
  <c r="M295" i="6" s="1"/>
  <c r="K170" i="6"/>
  <c r="J170" i="6"/>
  <c r="J295" i="6" s="1"/>
  <c r="I170" i="6"/>
  <c r="I178" i="6"/>
  <c r="H170" i="6"/>
  <c r="H295" i="6" s="1"/>
  <c r="G170" i="6"/>
  <c r="F170" i="6"/>
  <c r="F295" i="6"/>
  <c r="E170" i="6"/>
  <c r="E295" i="6" s="1"/>
  <c r="D170" i="6"/>
  <c r="D295" i="6"/>
  <c r="AM169" i="6"/>
  <c r="AI169" i="6"/>
  <c r="AH169" i="6"/>
  <c r="AG169" i="6"/>
  <c r="L169" i="6"/>
  <c r="AM168" i="6"/>
  <c r="AI168" i="6"/>
  <c r="AH168" i="6"/>
  <c r="AG168" i="6"/>
  <c r="L168" i="6"/>
  <c r="AM167" i="6"/>
  <c r="AI167" i="6"/>
  <c r="AH167" i="6"/>
  <c r="AG167" i="6"/>
  <c r="L167" i="6"/>
  <c r="AM166" i="6"/>
  <c r="AI166" i="6"/>
  <c r="AH166" i="6"/>
  <c r="AG166" i="6"/>
  <c r="L166" i="6"/>
  <c r="AM165" i="6"/>
  <c r="AI165" i="6"/>
  <c r="AH165" i="6"/>
  <c r="AG165" i="6"/>
  <c r="L165" i="6"/>
  <c r="AL156" i="6"/>
  <c r="AK156" i="6"/>
  <c r="AJ156" i="6"/>
  <c r="AF156" i="6"/>
  <c r="AE156" i="6"/>
  <c r="AD156" i="6"/>
  <c r="AC156" i="6"/>
  <c r="AB156" i="6"/>
  <c r="AA156" i="6"/>
  <c r="Z156" i="6"/>
  <c r="Y156" i="6"/>
  <c r="V156" i="6"/>
  <c r="U156" i="6"/>
  <c r="T156" i="6"/>
  <c r="S156" i="6"/>
  <c r="R156" i="6"/>
  <c r="Q156" i="6"/>
  <c r="P156" i="6"/>
  <c r="O156" i="6"/>
  <c r="N156" i="6"/>
  <c r="M156" i="6"/>
  <c r="K156" i="6"/>
  <c r="J156" i="6"/>
  <c r="I156" i="6"/>
  <c r="H156" i="6"/>
  <c r="G156" i="6"/>
  <c r="F156" i="6"/>
  <c r="E156" i="6"/>
  <c r="D156" i="6"/>
  <c r="AM154" i="6"/>
  <c r="AI154" i="6"/>
  <c r="AH154" i="6"/>
  <c r="AG154" i="6"/>
  <c r="L154" i="6"/>
  <c r="AN154" i="6" s="1"/>
  <c r="AM153" i="6"/>
  <c r="AI153" i="6"/>
  <c r="AH153" i="6"/>
  <c r="AG153" i="6"/>
  <c r="AM152" i="6"/>
  <c r="AI152" i="6"/>
  <c r="AH152" i="6"/>
  <c r="AG152" i="6"/>
  <c r="L152" i="6"/>
  <c r="AM151" i="6"/>
  <c r="AI151" i="6"/>
  <c r="AH151" i="6"/>
  <c r="AG151" i="6"/>
  <c r="L151" i="6"/>
  <c r="AN151" i="6" s="1"/>
  <c r="AM149" i="6"/>
  <c r="AI149" i="6"/>
  <c r="AH149" i="6"/>
  <c r="AG149" i="6"/>
  <c r="AN149" i="6" s="1"/>
  <c r="L149" i="6"/>
  <c r="AM141" i="6"/>
  <c r="AI141" i="6"/>
  <c r="AH141" i="6"/>
  <c r="AG141" i="6"/>
  <c r="L141" i="6"/>
  <c r="AM140" i="6"/>
  <c r="AI140" i="6"/>
  <c r="AH140" i="6"/>
  <c r="AG140" i="6"/>
  <c r="L140" i="6"/>
  <c r="AN140" i="6" s="1"/>
  <c r="AM138" i="6"/>
  <c r="AI138" i="6"/>
  <c r="AH138" i="6"/>
  <c r="AG138" i="6"/>
  <c r="L138" i="6"/>
  <c r="AL134" i="6"/>
  <c r="AK134" i="6"/>
  <c r="AJ134" i="6"/>
  <c r="AM134" i="6" s="1"/>
  <c r="AF134" i="6"/>
  <c r="AE134" i="6"/>
  <c r="AD134" i="6"/>
  <c r="AC134" i="6"/>
  <c r="AB134" i="6"/>
  <c r="AA134" i="6"/>
  <c r="Z134" i="6"/>
  <c r="Y134" i="6"/>
  <c r="V134" i="6"/>
  <c r="U134" i="6"/>
  <c r="T134" i="6"/>
  <c r="S134" i="6"/>
  <c r="R134" i="6"/>
  <c r="Q134" i="6"/>
  <c r="P134" i="6"/>
  <c r="O134" i="6"/>
  <c r="N134" i="6"/>
  <c r="M134" i="6"/>
  <c r="K134" i="6"/>
  <c r="J134" i="6"/>
  <c r="I134" i="6"/>
  <c r="H134" i="6"/>
  <c r="G134" i="6"/>
  <c r="F134" i="6"/>
  <c r="E134" i="6"/>
  <c r="D134" i="6"/>
  <c r="AM133" i="6"/>
  <c r="AI133" i="6"/>
  <c r="AH133" i="6"/>
  <c r="AG133" i="6"/>
  <c r="AN133" i="6" s="1"/>
  <c r="L133" i="6"/>
  <c r="AM132" i="6"/>
  <c r="AI132" i="6"/>
  <c r="AH132" i="6"/>
  <c r="AG132" i="6"/>
  <c r="AN132" i="6" s="1"/>
  <c r="L132" i="6"/>
  <c r="AM131" i="6"/>
  <c r="AI131" i="6"/>
  <c r="AH131" i="6"/>
  <c r="AG131" i="6"/>
  <c r="L131" i="6"/>
  <c r="AM130" i="6"/>
  <c r="AI130" i="6"/>
  <c r="AH130" i="6"/>
  <c r="AG130" i="6"/>
  <c r="L130" i="6"/>
  <c r="AL125" i="6"/>
  <c r="AK125" i="6"/>
  <c r="AJ125" i="6"/>
  <c r="AF125" i="6"/>
  <c r="AE125" i="6"/>
  <c r="AD125" i="6"/>
  <c r="AC125" i="6"/>
  <c r="AB125" i="6"/>
  <c r="AA125" i="6"/>
  <c r="Z125" i="6"/>
  <c r="Y125" i="6"/>
  <c r="V125" i="6"/>
  <c r="U125" i="6"/>
  <c r="T125" i="6"/>
  <c r="S125" i="6"/>
  <c r="R125" i="6"/>
  <c r="Q125" i="6"/>
  <c r="P125" i="6"/>
  <c r="O125" i="6"/>
  <c r="N125" i="6"/>
  <c r="M125" i="6"/>
  <c r="K125" i="6"/>
  <c r="J125" i="6"/>
  <c r="I125" i="6"/>
  <c r="H125" i="6"/>
  <c r="G125" i="6"/>
  <c r="F125" i="6"/>
  <c r="E125" i="6"/>
  <c r="D125" i="6"/>
  <c r="AM124" i="6"/>
  <c r="AI124" i="6"/>
  <c r="AH124" i="6"/>
  <c r="AG124" i="6"/>
  <c r="AN124" i="6"/>
  <c r="L124" i="6"/>
  <c r="AM123" i="6"/>
  <c r="AI123" i="6"/>
  <c r="AH123" i="6"/>
  <c r="L123" i="6"/>
  <c r="AN123" i="6"/>
  <c r="AM122" i="6"/>
  <c r="AI122" i="6"/>
  <c r="AI382" i="6" s="1"/>
  <c r="AH122" i="6"/>
  <c r="AH382" i="6" s="1"/>
  <c r="AG122" i="6"/>
  <c r="AG382" i="6" s="1"/>
  <c r="L122" i="6"/>
  <c r="L382" i="6" s="1"/>
  <c r="AM118" i="6"/>
  <c r="AI118" i="6"/>
  <c r="AH118" i="6"/>
  <c r="AG118" i="6"/>
  <c r="L118" i="6"/>
  <c r="AN118" i="6" s="1"/>
  <c r="AM117" i="6"/>
  <c r="AI117" i="6"/>
  <c r="AH117" i="6"/>
  <c r="AG117" i="6"/>
  <c r="AN117" i="6" s="1"/>
  <c r="L117" i="6"/>
  <c r="AM116" i="6"/>
  <c r="AI116" i="6"/>
  <c r="AH116" i="6"/>
  <c r="AG116" i="6"/>
  <c r="AL115" i="6"/>
  <c r="AL119" i="6" s="1"/>
  <c r="AK115" i="6"/>
  <c r="AK119" i="6" s="1"/>
  <c r="AJ115" i="6"/>
  <c r="AF115" i="6"/>
  <c r="AF119" i="6" s="1"/>
  <c r="AE115" i="6"/>
  <c r="AE119" i="6" s="1"/>
  <c r="AD115" i="6"/>
  <c r="AD119" i="6" s="1"/>
  <c r="AC115" i="6"/>
  <c r="AB115" i="6"/>
  <c r="AB119" i="6" s="1"/>
  <c r="AA115" i="6"/>
  <c r="AA119" i="6" s="1"/>
  <c r="Z115" i="6"/>
  <c r="Z119" i="6" s="1"/>
  <c r="Y115" i="6"/>
  <c r="Y119" i="6" s="1"/>
  <c r="V115" i="6"/>
  <c r="V119" i="6" s="1"/>
  <c r="U115" i="6"/>
  <c r="U119" i="6" s="1"/>
  <c r="T115" i="6"/>
  <c r="T119" i="6" s="1"/>
  <c r="S115" i="6"/>
  <c r="S119" i="6" s="1"/>
  <c r="R115" i="6"/>
  <c r="R119" i="6" s="1"/>
  <c r="Q115" i="6"/>
  <c r="Q119" i="6" s="1"/>
  <c r="P115" i="6"/>
  <c r="P119" i="6" s="1"/>
  <c r="O115" i="6"/>
  <c r="O119" i="6" s="1"/>
  <c r="N115" i="6"/>
  <c r="N119" i="6" s="1"/>
  <c r="M115" i="6"/>
  <c r="K115" i="6"/>
  <c r="K119" i="6" s="1"/>
  <c r="J115" i="6"/>
  <c r="J119" i="6" s="1"/>
  <c r="I115" i="6"/>
  <c r="I119" i="6" s="1"/>
  <c r="H115" i="6"/>
  <c r="H119" i="6" s="1"/>
  <c r="G115" i="6"/>
  <c r="G119" i="6" s="1"/>
  <c r="F115" i="6"/>
  <c r="F119" i="6" s="1"/>
  <c r="E115" i="6"/>
  <c r="E119" i="6" s="1"/>
  <c r="D115" i="6"/>
  <c r="AM114" i="6"/>
  <c r="AI114" i="6"/>
  <c r="AH114" i="6"/>
  <c r="AG114" i="6"/>
  <c r="L114" i="6"/>
  <c r="AM113" i="6"/>
  <c r="AI113" i="6"/>
  <c r="AH113" i="6"/>
  <c r="AH115" i="6" s="1"/>
  <c r="AG113" i="6"/>
  <c r="AN113" i="6"/>
  <c r="L113" i="6"/>
  <c r="L115" i="6" s="1"/>
  <c r="AL110" i="6"/>
  <c r="AK110" i="6"/>
  <c r="AJ110" i="6"/>
  <c r="AM110" i="6" s="1"/>
  <c r="AF110" i="6"/>
  <c r="AE110" i="6"/>
  <c r="AD110" i="6"/>
  <c r="AC110" i="6"/>
  <c r="AB110" i="6"/>
  <c r="AA110" i="6"/>
  <c r="Z110" i="6"/>
  <c r="Y110" i="6"/>
  <c r="V110" i="6"/>
  <c r="U110" i="6"/>
  <c r="T110" i="6"/>
  <c r="S110" i="6"/>
  <c r="R110" i="6"/>
  <c r="Q110" i="6"/>
  <c r="P110" i="6"/>
  <c r="O110" i="6"/>
  <c r="N110" i="6"/>
  <c r="M110" i="6"/>
  <c r="K110" i="6"/>
  <c r="J110" i="6"/>
  <c r="I110" i="6"/>
  <c r="H110" i="6"/>
  <c r="G110" i="6"/>
  <c r="F110" i="6"/>
  <c r="E110" i="6"/>
  <c r="D110" i="6"/>
  <c r="AM109" i="6"/>
  <c r="AI109" i="6"/>
  <c r="AH109" i="6"/>
  <c r="AG109" i="6"/>
  <c r="L109" i="6"/>
  <c r="AM108" i="6"/>
  <c r="AI108" i="6"/>
  <c r="AH108" i="6"/>
  <c r="AG108" i="6"/>
  <c r="L108" i="6"/>
  <c r="AM107" i="6"/>
  <c r="AI107" i="6"/>
  <c r="AH107" i="6"/>
  <c r="AG107" i="6"/>
  <c r="L107" i="6"/>
  <c r="AM106" i="6"/>
  <c r="AI106" i="6"/>
  <c r="AH106" i="6"/>
  <c r="AG106" i="6"/>
  <c r="L106" i="6"/>
  <c r="AM105" i="6"/>
  <c r="AI105" i="6"/>
  <c r="AH105" i="6"/>
  <c r="AG105" i="6"/>
  <c r="L105" i="6"/>
  <c r="AL100" i="6"/>
  <c r="AK100" i="6"/>
  <c r="AJ100" i="6"/>
  <c r="AH100" i="6"/>
  <c r="AG100" i="6"/>
  <c r="K100" i="6"/>
  <c r="J100" i="6"/>
  <c r="I100" i="6"/>
  <c r="H100" i="6"/>
  <c r="G100" i="6"/>
  <c r="F100" i="6"/>
  <c r="E100" i="6"/>
  <c r="D100" i="6"/>
  <c r="AM99" i="6"/>
  <c r="AI99" i="6"/>
  <c r="AH99" i="6"/>
  <c r="AG99" i="6"/>
  <c r="L99" i="6"/>
  <c r="AM98" i="6"/>
  <c r="AI98" i="6"/>
  <c r="AH98" i="6"/>
  <c r="AG98" i="6"/>
  <c r="L98" i="6"/>
  <c r="AM97" i="6"/>
  <c r="AI97" i="6"/>
  <c r="AH97" i="6"/>
  <c r="AG97" i="6"/>
  <c r="L97" i="6"/>
  <c r="AM96" i="6"/>
  <c r="AI96" i="6"/>
  <c r="AH96" i="6"/>
  <c r="AG96" i="6"/>
  <c r="L96" i="6"/>
  <c r="L381" i="6" s="1"/>
  <c r="AM95" i="6"/>
  <c r="AI95" i="6"/>
  <c r="AH95" i="6"/>
  <c r="AG95" i="6"/>
  <c r="L95" i="6"/>
  <c r="AM94" i="6"/>
  <c r="AI94" i="6"/>
  <c r="AH94" i="6"/>
  <c r="AG94" i="6"/>
  <c r="L94" i="6"/>
  <c r="AM93" i="6"/>
  <c r="AI93" i="6"/>
  <c r="AH93" i="6"/>
  <c r="AG93" i="6"/>
  <c r="L93" i="6"/>
  <c r="AM92" i="6"/>
  <c r="AI92" i="6"/>
  <c r="AH92" i="6"/>
  <c r="AG92" i="6"/>
  <c r="L92" i="6"/>
  <c r="AM91" i="6"/>
  <c r="AI91" i="6"/>
  <c r="AI381" i="6" s="1"/>
  <c r="AH91" i="6"/>
  <c r="AH381" i="6" s="1"/>
  <c r="AG91" i="6"/>
  <c r="AG381" i="6" s="1"/>
  <c r="AL88" i="6"/>
  <c r="AL102" i="6"/>
  <c r="AK88" i="6"/>
  <c r="AK102" i="6"/>
  <c r="AJ88" i="6"/>
  <c r="AJ102" i="6"/>
  <c r="AF88" i="6"/>
  <c r="AF102" i="6"/>
  <c r="AE88" i="6"/>
  <c r="AE102" i="6"/>
  <c r="AE127" i="6" s="1"/>
  <c r="AD88" i="6"/>
  <c r="AD102" i="6" s="1"/>
  <c r="AC88" i="6"/>
  <c r="AB88" i="6"/>
  <c r="AB102" i="6" s="1"/>
  <c r="AB127" i="6" s="1"/>
  <c r="AA88" i="6"/>
  <c r="AA102" i="6"/>
  <c r="AA127" i="6" s="1"/>
  <c r="Z88" i="6"/>
  <c r="Z102" i="6" s="1"/>
  <c r="Z127" i="6" s="1"/>
  <c r="Y88" i="6"/>
  <c r="Y102" i="6"/>
  <c r="Y127" i="6" s="1"/>
  <c r="V88" i="6"/>
  <c r="V102" i="6" s="1"/>
  <c r="V127" i="6" s="1"/>
  <c r="U88" i="6"/>
  <c r="U102" i="6"/>
  <c r="U127" i="6" s="1"/>
  <c r="T88" i="6"/>
  <c r="T102" i="6" s="1"/>
  <c r="T127" i="6" s="1"/>
  <c r="S88" i="6"/>
  <c r="S102" i="6"/>
  <c r="S127" i="6" s="1"/>
  <c r="R88" i="6"/>
  <c r="R102" i="6" s="1"/>
  <c r="R127" i="6" s="1"/>
  <c r="Q88" i="6"/>
  <c r="Q102" i="6"/>
  <c r="Q127" i="6" s="1"/>
  <c r="P88" i="6"/>
  <c r="P102" i="6" s="1"/>
  <c r="P127" i="6" s="1"/>
  <c r="O88" i="6"/>
  <c r="O102" i="6"/>
  <c r="O127" i="6" s="1"/>
  <c r="N88" i="6"/>
  <c r="N102" i="6" s="1"/>
  <c r="N127" i="6" s="1"/>
  <c r="M88" i="6"/>
  <c r="M102" i="6"/>
  <c r="K88" i="6"/>
  <c r="K102" i="6"/>
  <c r="K127" i="6" s="1"/>
  <c r="J88" i="6"/>
  <c r="J102" i="6" s="1"/>
  <c r="I88" i="6"/>
  <c r="I102" i="6" s="1"/>
  <c r="H88" i="6"/>
  <c r="H102" i="6" s="1"/>
  <c r="H127" i="6" s="1"/>
  <c r="G88" i="6"/>
  <c r="G102" i="6"/>
  <c r="G127" i="6" s="1"/>
  <c r="F88" i="6"/>
  <c r="F102" i="6" s="1"/>
  <c r="E88" i="6"/>
  <c r="E102" i="6" s="1"/>
  <c r="D88" i="6"/>
  <c r="AM87" i="6"/>
  <c r="AI87" i="6"/>
  <c r="AH87" i="6"/>
  <c r="AG87" i="6"/>
  <c r="L87" i="6"/>
  <c r="AM86" i="6"/>
  <c r="AI86" i="6"/>
  <c r="AH86" i="6"/>
  <c r="AG86" i="6"/>
  <c r="L86" i="6"/>
  <c r="AM85" i="6"/>
  <c r="AI85" i="6"/>
  <c r="AH85" i="6"/>
  <c r="AG85" i="6"/>
  <c r="L85" i="6"/>
  <c r="AM84" i="6"/>
  <c r="AI84" i="6"/>
  <c r="AH84" i="6"/>
  <c r="AG84" i="6"/>
  <c r="L84" i="6"/>
  <c r="AM83" i="6"/>
  <c r="AI83" i="6"/>
  <c r="AH83" i="6"/>
  <c r="AG83" i="6"/>
  <c r="L83" i="6"/>
  <c r="AM82" i="6"/>
  <c r="AI82" i="6"/>
  <c r="AH82" i="6"/>
  <c r="AG82" i="6"/>
  <c r="L82" i="6"/>
  <c r="AM81" i="6"/>
  <c r="AM77" i="6"/>
  <c r="AI81" i="6"/>
  <c r="AH81" i="6"/>
  <c r="AG81" i="6"/>
  <c r="L81" i="6"/>
  <c r="L77" i="6" s="1"/>
  <c r="AL77" i="6"/>
  <c r="AK77" i="6"/>
  <c r="AJ77" i="6"/>
  <c r="AI77" i="6"/>
  <c r="AF77" i="6"/>
  <c r="AE77" i="6"/>
  <c r="AD77" i="6"/>
  <c r="AC77" i="6"/>
  <c r="AB77" i="6"/>
  <c r="AA77" i="6"/>
  <c r="Z77" i="6"/>
  <c r="Y77" i="6"/>
  <c r="V77" i="6"/>
  <c r="U77" i="6"/>
  <c r="T77" i="6"/>
  <c r="S77" i="6"/>
  <c r="R77" i="6"/>
  <c r="Q77" i="6"/>
  <c r="P77" i="6"/>
  <c r="O77" i="6"/>
  <c r="N77" i="6"/>
  <c r="M77" i="6"/>
  <c r="K77" i="6"/>
  <c r="J77" i="6"/>
  <c r="I77" i="6"/>
  <c r="H77" i="6"/>
  <c r="G77" i="6"/>
  <c r="F77" i="6"/>
  <c r="E77" i="6"/>
  <c r="D77" i="6"/>
  <c r="AM67" i="6"/>
  <c r="AI67" i="6"/>
  <c r="AH67" i="6"/>
  <c r="AG67" i="6"/>
  <c r="AN67" i="6" s="1"/>
  <c r="L67" i="6"/>
  <c r="AL60" i="6"/>
  <c r="AK60" i="6"/>
  <c r="AJ60" i="6"/>
  <c r="AF60" i="6"/>
  <c r="AE60" i="6"/>
  <c r="AD60" i="6"/>
  <c r="AC60" i="6"/>
  <c r="AB60" i="6"/>
  <c r="AA60" i="6"/>
  <c r="Z60" i="6"/>
  <c r="Y60" i="6"/>
  <c r="V60" i="6"/>
  <c r="V61" i="6" s="1"/>
  <c r="U60" i="6"/>
  <c r="T60" i="6"/>
  <c r="S60" i="6"/>
  <c r="R60" i="6"/>
  <c r="R61" i="6" s="1"/>
  <c r="Q60" i="6"/>
  <c r="P60" i="6"/>
  <c r="O60" i="6"/>
  <c r="N60" i="6"/>
  <c r="M60" i="6"/>
  <c r="K60" i="6"/>
  <c r="J60" i="6"/>
  <c r="I60" i="6"/>
  <c r="H60" i="6"/>
  <c r="G60" i="6"/>
  <c r="F60" i="6"/>
  <c r="E60" i="6"/>
  <c r="D60" i="6"/>
  <c r="AM59" i="6"/>
  <c r="AI59" i="6"/>
  <c r="AH59" i="6"/>
  <c r="AG59" i="6"/>
  <c r="L59" i="6"/>
  <c r="L60" i="6" s="1"/>
  <c r="AM58" i="6"/>
  <c r="AI58" i="6"/>
  <c r="AH58" i="6"/>
  <c r="AG58" i="6"/>
  <c r="L58" i="6"/>
  <c r="L57" i="6"/>
  <c r="AL55" i="6"/>
  <c r="AK55" i="6"/>
  <c r="AJ55" i="6"/>
  <c r="AF55" i="6"/>
  <c r="AE55" i="6"/>
  <c r="AD55" i="6"/>
  <c r="AC55" i="6"/>
  <c r="AB55" i="6"/>
  <c r="AA55" i="6"/>
  <c r="Z55" i="6"/>
  <c r="Y55" i="6"/>
  <c r="V55" i="6"/>
  <c r="V63" i="6"/>
  <c r="U55" i="6"/>
  <c r="T55" i="6"/>
  <c r="S55" i="6"/>
  <c r="R55" i="6"/>
  <c r="R63" i="6"/>
  <c r="Q55" i="6"/>
  <c r="P55" i="6"/>
  <c r="O55" i="6"/>
  <c r="N55" i="6"/>
  <c r="N63" i="6"/>
  <c r="N61" i="6" s="1"/>
  <c r="M55" i="6"/>
  <c r="K55" i="6"/>
  <c r="J55" i="6"/>
  <c r="I55" i="6"/>
  <c r="H55" i="6"/>
  <c r="G55" i="6"/>
  <c r="F55" i="6"/>
  <c r="E55" i="6"/>
  <c r="E63" i="6"/>
  <c r="E47" i="6" s="1"/>
  <c r="D55" i="6"/>
  <c r="AM54" i="6"/>
  <c r="AI54" i="6"/>
  <c r="AH54" i="6"/>
  <c r="AG54" i="6"/>
  <c r="L54" i="6"/>
  <c r="AM53" i="6"/>
  <c r="AI53" i="6"/>
  <c r="AH53" i="6"/>
  <c r="AG53" i="6"/>
  <c r="L53" i="6"/>
  <c r="AM52" i="6"/>
  <c r="AI52" i="6"/>
  <c r="AH52" i="6"/>
  <c r="AG52" i="6"/>
  <c r="L52" i="6"/>
  <c r="AM51" i="6"/>
  <c r="AI51" i="6"/>
  <c r="AI360" i="6"/>
  <c r="AH51" i="6"/>
  <c r="AG51" i="6"/>
  <c r="L51" i="6"/>
  <c r="L360" i="6"/>
  <c r="AM50" i="6"/>
  <c r="AI50" i="6"/>
  <c r="AH50" i="6"/>
  <c r="AG50" i="6"/>
  <c r="L50" i="6"/>
  <c r="AM49" i="6"/>
  <c r="AI49" i="6"/>
  <c r="AH49" i="6"/>
  <c r="AG49" i="6"/>
  <c r="L49" i="6"/>
  <c r="AM46" i="6"/>
  <c r="AI46" i="6"/>
  <c r="AH46" i="6"/>
  <c r="AG46" i="6"/>
  <c r="L46" i="6"/>
  <c r="AL39" i="6"/>
  <c r="AK39" i="6"/>
  <c r="AJ39" i="6"/>
  <c r="AF39" i="6"/>
  <c r="AE39" i="6"/>
  <c r="AD39" i="6"/>
  <c r="AC39" i="6"/>
  <c r="AB39" i="6"/>
  <c r="AA39" i="6"/>
  <c r="Z39" i="6"/>
  <c r="Y39" i="6"/>
  <c r="V39" i="6"/>
  <c r="U39" i="6"/>
  <c r="T39" i="6"/>
  <c r="S39" i="6"/>
  <c r="R39" i="6"/>
  <c r="Q39" i="6"/>
  <c r="P39" i="6"/>
  <c r="O39" i="6"/>
  <c r="N39" i="6"/>
  <c r="M39" i="6"/>
  <c r="K39" i="6"/>
  <c r="J39" i="6"/>
  <c r="I39" i="6"/>
  <c r="H39" i="6"/>
  <c r="G39" i="6"/>
  <c r="F39" i="6"/>
  <c r="E39" i="6"/>
  <c r="D39" i="6"/>
  <c r="AM38" i="6"/>
  <c r="AI38" i="6"/>
  <c r="AH38" i="6"/>
  <c r="AG38" i="6"/>
  <c r="L38" i="6"/>
  <c r="AM37" i="6"/>
  <c r="AI37" i="6"/>
  <c r="AH37" i="6"/>
  <c r="AG37" i="6"/>
  <c r="AN37" i="6"/>
  <c r="L37" i="6"/>
  <c r="AM36" i="6"/>
  <c r="AI36" i="6"/>
  <c r="AH36" i="6"/>
  <c r="AG36" i="6"/>
  <c r="L36" i="6"/>
  <c r="AM35" i="6"/>
  <c r="AI35" i="6"/>
  <c r="AH35" i="6"/>
  <c r="L35" i="6"/>
  <c r="AM34" i="6"/>
  <c r="AI34" i="6"/>
  <c r="AH34" i="6"/>
  <c r="AG34" i="6"/>
  <c r="L34" i="6"/>
  <c r="AP39" i="6"/>
  <c r="AM33" i="6"/>
  <c r="AI33" i="6"/>
  <c r="AH33" i="6"/>
  <c r="AG33" i="6"/>
  <c r="L33" i="6"/>
  <c r="AL30" i="6"/>
  <c r="AK30" i="6"/>
  <c r="AJ30" i="6"/>
  <c r="AF30" i="6"/>
  <c r="AE30" i="6"/>
  <c r="AD30" i="6"/>
  <c r="AC30" i="6"/>
  <c r="AB30" i="6"/>
  <c r="AA30" i="6"/>
  <c r="Z30" i="6"/>
  <c r="Y30" i="6"/>
  <c r="V30" i="6"/>
  <c r="U30" i="6"/>
  <c r="T30" i="6"/>
  <c r="S30" i="6"/>
  <c r="R30" i="6"/>
  <c r="Q30" i="6"/>
  <c r="P30" i="6"/>
  <c r="O30" i="6"/>
  <c r="N30" i="6"/>
  <c r="M30" i="6"/>
  <c r="K30" i="6"/>
  <c r="J30" i="6"/>
  <c r="I30" i="6"/>
  <c r="H30" i="6"/>
  <c r="G30" i="6"/>
  <c r="F30" i="6"/>
  <c r="E30" i="6"/>
  <c r="D30" i="6"/>
  <c r="AM29" i="6"/>
  <c r="AI29" i="6"/>
  <c r="AH29" i="6"/>
  <c r="AG29" i="6"/>
  <c r="L29" i="6"/>
  <c r="AM28" i="6"/>
  <c r="AI28" i="6"/>
  <c r="AH28" i="6"/>
  <c r="AG28" i="6"/>
  <c r="L28" i="6"/>
  <c r="AM27" i="6"/>
  <c r="AI27" i="6"/>
  <c r="AH27" i="6"/>
  <c r="AG27" i="6"/>
  <c r="L27" i="6"/>
  <c r="AM26" i="6"/>
  <c r="AI26" i="6"/>
  <c r="AH26" i="6"/>
  <c r="AG26" i="6"/>
  <c r="L26" i="6"/>
  <c r="AL23" i="6"/>
  <c r="AK23" i="6"/>
  <c r="AJ23" i="6"/>
  <c r="AF23" i="6"/>
  <c r="AE23" i="6"/>
  <c r="AD23" i="6"/>
  <c r="AC23" i="6"/>
  <c r="AB23" i="6"/>
  <c r="AA23" i="6"/>
  <c r="Z23" i="6"/>
  <c r="Y23" i="6"/>
  <c r="V23" i="6"/>
  <c r="U23" i="6"/>
  <c r="T23" i="6"/>
  <c r="S23" i="6"/>
  <c r="R23" i="6"/>
  <c r="Q23" i="6"/>
  <c r="P23" i="6"/>
  <c r="O23" i="6"/>
  <c r="N23" i="6"/>
  <c r="M23" i="6"/>
  <c r="K23" i="6"/>
  <c r="J23" i="6"/>
  <c r="I23" i="6"/>
  <c r="H23" i="6"/>
  <c r="G23" i="6"/>
  <c r="F23" i="6"/>
  <c r="E23" i="6"/>
  <c r="D23" i="6"/>
  <c r="AM22" i="6"/>
  <c r="AI22" i="6"/>
  <c r="AH22" i="6"/>
  <c r="AG22" i="6"/>
  <c r="L22" i="6"/>
  <c r="AM21" i="6"/>
  <c r="AI21" i="6"/>
  <c r="AH21" i="6"/>
  <c r="AG21" i="6"/>
  <c r="L21" i="6"/>
  <c r="AM20" i="6"/>
  <c r="AI20" i="6"/>
  <c r="AH20" i="6"/>
  <c r="AG20" i="6"/>
  <c r="L20" i="6"/>
  <c r="AL17" i="6"/>
  <c r="AK17" i="6"/>
  <c r="AJ17" i="6"/>
  <c r="AM17" i="6" s="1"/>
  <c r="AF17" i="6"/>
  <c r="AE17" i="6"/>
  <c r="AD17" i="6"/>
  <c r="AC17" i="6"/>
  <c r="AB17" i="6"/>
  <c r="AA17" i="6"/>
  <c r="Z17" i="6"/>
  <c r="Y17" i="6"/>
  <c r="V17" i="6"/>
  <c r="U17" i="6"/>
  <c r="T17" i="6"/>
  <c r="S17" i="6"/>
  <c r="R17" i="6"/>
  <c r="Q17" i="6"/>
  <c r="P17" i="6"/>
  <c r="O17" i="6"/>
  <c r="N17" i="6"/>
  <c r="M17" i="6"/>
  <c r="K17" i="6"/>
  <c r="K11" i="6" s="1"/>
  <c r="J17" i="6"/>
  <c r="J11" i="6" s="1"/>
  <c r="I17" i="6"/>
  <c r="I11" i="6" s="1"/>
  <c r="H17" i="6"/>
  <c r="H11" i="6" s="1"/>
  <c r="G17" i="6"/>
  <c r="G11" i="6" s="1"/>
  <c r="F17" i="6"/>
  <c r="F11" i="6" s="1"/>
  <c r="E17" i="6"/>
  <c r="E11" i="6" s="1"/>
  <c r="D17" i="6"/>
  <c r="AM16" i="6"/>
  <c r="AI16" i="6"/>
  <c r="AH16" i="6"/>
  <c r="AG16" i="6"/>
  <c r="L16" i="6"/>
  <c r="AM15" i="6"/>
  <c r="AI15" i="6"/>
  <c r="AH15" i="6"/>
  <c r="AG15" i="6"/>
  <c r="AM14" i="6"/>
  <c r="AI14" i="6"/>
  <c r="AH14" i="6"/>
  <c r="AG14" i="6"/>
  <c r="L14" i="6"/>
  <c r="AM13" i="6"/>
  <c r="AI13" i="6"/>
  <c r="AG13" i="6"/>
  <c r="L13" i="6"/>
  <c r="AL11" i="6"/>
  <c r="AK11" i="6"/>
  <c r="AJ11" i="6"/>
  <c r="AF11" i="6"/>
  <c r="AE11" i="6"/>
  <c r="AD11" i="6"/>
  <c r="AC11" i="6"/>
  <c r="AB11" i="6"/>
  <c r="AA11" i="6"/>
  <c r="Z11" i="6"/>
  <c r="Y11" i="6"/>
  <c r="V11" i="6"/>
  <c r="U11" i="6"/>
  <c r="T11" i="6"/>
  <c r="S11" i="6"/>
  <c r="R11" i="6"/>
  <c r="Q11" i="6"/>
  <c r="P11" i="6"/>
  <c r="O11" i="6"/>
  <c r="N11" i="6"/>
  <c r="M11" i="6"/>
  <c r="AP380" i="5"/>
  <c r="AO380" i="5"/>
  <c r="AL367" i="5"/>
  <c r="AK367" i="5"/>
  <c r="AJ367" i="5"/>
  <c r="AF367" i="5"/>
  <c r="AE367" i="5"/>
  <c r="AD367" i="5"/>
  <c r="AC367" i="5"/>
  <c r="AB367" i="5"/>
  <c r="AA367" i="5"/>
  <c r="Z367" i="5"/>
  <c r="Y367" i="5"/>
  <c r="V367" i="5"/>
  <c r="U367" i="5"/>
  <c r="T367" i="5"/>
  <c r="S367" i="5"/>
  <c r="R367" i="5"/>
  <c r="Q367" i="5"/>
  <c r="P367" i="5"/>
  <c r="O367" i="5"/>
  <c r="N367" i="5"/>
  <c r="M367" i="5"/>
  <c r="K367" i="5"/>
  <c r="J367" i="5"/>
  <c r="I367" i="5"/>
  <c r="H367" i="5"/>
  <c r="G367" i="5"/>
  <c r="F367" i="5"/>
  <c r="E367" i="5"/>
  <c r="D367" i="5"/>
  <c r="AL365" i="5"/>
  <c r="AK365" i="5"/>
  <c r="AJ365" i="5"/>
  <c r="AF365" i="5"/>
  <c r="AE365" i="5"/>
  <c r="AD365" i="5"/>
  <c r="AC365" i="5"/>
  <c r="AB365" i="5"/>
  <c r="AA365" i="5"/>
  <c r="Z365" i="5"/>
  <c r="Y365" i="5"/>
  <c r="V365" i="5"/>
  <c r="U365" i="5"/>
  <c r="T365" i="5"/>
  <c r="S365" i="5"/>
  <c r="R365" i="5"/>
  <c r="Q365" i="5"/>
  <c r="P365" i="5"/>
  <c r="O365" i="5"/>
  <c r="N365" i="5"/>
  <c r="M365" i="5"/>
  <c r="K365" i="5"/>
  <c r="J365" i="5"/>
  <c r="I365" i="5"/>
  <c r="H365" i="5"/>
  <c r="G365" i="5"/>
  <c r="F365" i="5"/>
  <c r="E365" i="5"/>
  <c r="D365" i="5"/>
  <c r="AL360" i="5"/>
  <c r="AK360" i="5"/>
  <c r="AJ360" i="5"/>
  <c r="AF360" i="5"/>
  <c r="AE360" i="5"/>
  <c r="AD360" i="5"/>
  <c r="AC360" i="5"/>
  <c r="AB360" i="5"/>
  <c r="AA360" i="5"/>
  <c r="Z360" i="5"/>
  <c r="Y360" i="5"/>
  <c r="V360" i="5"/>
  <c r="U360" i="5"/>
  <c r="T360" i="5"/>
  <c r="S360" i="5"/>
  <c r="R360" i="5"/>
  <c r="Q360" i="5"/>
  <c r="P360" i="5"/>
  <c r="O360" i="5"/>
  <c r="N360" i="5"/>
  <c r="M360" i="5"/>
  <c r="K360" i="5"/>
  <c r="J360" i="5"/>
  <c r="I360" i="5"/>
  <c r="H360" i="5"/>
  <c r="G360" i="5"/>
  <c r="F360" i="5"/>
  <c r="E360" i="5"/>
  <c r="D360" i="5"/>
  <c r="AL355" i="5"/>
  <c r="AK355" i="5"/>
  <c r="AJ355" i="5"/>
  <c r="AF355" i="5"/>
  <c r="AE355" i="5"/>
  <c r="AD355" i="5"/>
  <c r="AC355" i="5"/>
  <c r="AB355" i="5"/>
  <c r="AA355" i="5"/>
  <c r="Z355" i="5"/>
  <c r="Y355" i="5"/>
  <c r="V355" i="5"/>
  <c r="U355" i="5"/>
  <c r="T355" i="5"/>
  <c r="S355" i="5"/>
  <c r="R355" i="5"/>
  <c r="Q355" i="5"/>
  <c r="P355" i="5"/>
  <c r="O355" i="5"/>
  <c r="N355" i="5"/>
  <c r="M355" i="5"/>
  <c r="K355" i="5"/>
  <c r="J355" i="5"/>
  <c r="I355" i="5"/>
  <c r="H355" i="5"/>
  <c r="G355" i="5"/>
  <c r="F355" i="5"/>
  <c r="E355" i="5"/>
  <c r="D355" i="5"/>
  <c r="AL342" i="5"/>
  <c r="AK342" i="5"/>
  <c r="AJ342" i="5"/>
  <c r="AF342" i="5"/>
  <c r="AE342" i="5"/>
  <c r="AD342" i="5"/>
  <c r="AC342" i="5"/>
  <c r="AB342" i="5"/>
  <c r="AA342" i="5"/>
  <c r="Z342" i="5"/>
  <c r="Y342" i="5"/>
  <c r="V342" i="5"/>
  <c r="U342" i="5"/>
  <c r="T342" i="5"/>
  <c r="S342" i="5"/>
  <c r="R342" i="5"/>
  <c r="Q342" i="5"/>
  <c r="P342" i="5"/>
  <c r="O342" i="5"/>
  <c r="N342" i="5"/>
  <c r="M342" i="5"/>
  <c r="K342" i="5"/>
  <c r="J342" i="5"/>
  <c r="I342" i="5"/>
  <c r="H342" i="5"/>
  <c r="G342" i="5"/>
  <c r="F342" i="5"/>
  <c r="E342" i="5"/>
  <c r="D342" i="5"/>
  <c r="AL341" i="5"/>
  <c r="AK341" i="5"/>
  <c r="AJ341" i="5"/>
  <c r="AF341" i="5"/>
  <c r="AE341" i="5"/>
  <c r="AD341" i="5"/>
  <c r="AC341" i="5"/>
  <c r="AB341" i="5"/>
  <c r="AA341" i="5"/>
  <c r="Z341" i="5"/>
  <c r="Y341" i="5"/>
  <c r="V341" i="5"/>
  <c r="U341" i="5"/>
  <c r="T341" i="5"/>
  <c r="S341" i="5"/>
  <c r="R341" i="5"/>
  <c r="Q341" i="5"/>
  <c r="P341" i="5"/>
  <c r="O341" i="5"/>
  <c r="N341" i="5"/>
  <c r="M341" i="5"/>
  <c r="K341" i="5"/>
  <c r="J341" i="5"/>
  <c r="I341" i="5"/>
  <c r="H341" i="5"/>
  <c r="G341" i="5"/>
  <c r="F341" i="5"/>
  <c r="E341" i="5"/>
  <c r="D341" i="5"/>
  <c r="AL298" i="5"/>
  <c r="AK298" i="5"/>
  <c r="AJ298" i="5"/>
  <c r="AF298" i="5"/>
  <c r="AE298" i="5"/>
  <c r="AD298" i="5"/>
  <c r="AC298" i="5"/>
  <c r="AB298" i="5"/>
  <c r="AA298" i="5"/>
  <c r="Z298" i="5"/>
  <c r="Y298" i="5"/>
  <c r="V298" i="5"/>
  <c r="U298" i="5"/>
  <c r="T298" i="5"/>
  <c r="S298" i="5"/>
  <c r="R298" i="5"/>
  <c r="Q298" i="5"/>
  <c r="P298" i="5"/>
  <c r="O298" i="5"/>
  <c r="N298" i="5"/>
  <c r="M298" i="5"/>
  <c r="K298" i="5"/>
  <c r="J298" i="5"/>
  <c r="I298" i="5"/>
  <c r="H298" i="5"/>
  <c r="G298" i="5"/>
  <c r="F298" i="5"/>
  <c r="E298" i="5"/>
  <c r="D298" i="5"/>
  <c r="AF297" i="5"/>
  <c r="AC297" i="5"/>
  <c r="Y297" i="5"/>
  <c r="V297" i="5"/>
  <c r="Q297" i="5"/>
  <c r="P297" i="5"/>
  <c r="M297" i="5"/>
  <c r="K297" i="5"/>
  <c r="I297" i="5"/>
  <c r="AM287" i="5"/>
  <c r="AI287" i="5"/>
  <c r="AH287" i="5"/>
  <c r="AG287" i="5"/>
  <c r="L287" i="5"/>
  <c r="AM285" i="5"/>
  <c r="AI285" i="5"/>
  <c r="AH285" i="5"/>
  <c r="AG285" i="5"/>
  <c r="L285" i="5"/>
  <c r="AN285" i="5" s="1"/>
  <c r="AM280" i="5"/>
  <c r="AM281" i="5"/>
  <c r="AM282" i="5"/>
  <c r="AM283" i="5"/>
  <c r="AL320" i="5"/>
  <c r="AK320" i="5"/>
  <c r="AF283" i="5"/>
  <c r="AE283" i="5"/>
  <c r="AE320" i="5" s="1"/>
  <c r="AD283" i="5"/>
  <c r="AD320" i="5"/>
  <c r="AC283" i="5"/>
  <c r="AB283" i="5"/>
  <c r="AB320" i="5"/>
  <c r="AA283" i="5"/>
  <c r="AA320" i="5"/>
  <c r="Z283" i="5"/>
  <c r="Z320" i="5"/>
  <c r="Y283" i="5"/>
  <c r="Y320" i="5"/>
  <c r="V283" i="5"/>
  <c r="V320" i="5"/>
  <c r="U283" i="5"/>
  <c r="U320" i="5"/>
  <c r="T283" i="5"/>
  <c r="T320" i="5"/>
  <c r="S283" i="5"/>
  <c r="S320" i="5"/>
  <c r="R283" i="5"/>
  <c r="R320" i="5"/>
  <c r="Q283" i="5"/>
  <c r="Q320" i="5"/>
  <c r="P283" i="5"/>
  <c r="P320" i="5"/>
  <c r="O283" i="5"/>
  <c r="O320" i="5"/>
  <c r="N283" i="5"/>
  <c r="N320" i="5"/>
  <c r="M283" i="5"/>
  <c r="K283" i="5"/>
  <c r="K320" i="5" s="1"/>
  <c r="J283" i="5"/>
  <c r="J320" i="5" s="1"/>
  <c r="I283" i="5"/>
  <c r="I320" i="5" s="1"/>
  <c r="H283" i="5"/>
  <c r="H320" i="5" s="1"/>
  <c r="G283" i="5"/>
  <c r="G320" i="5" s="1"/>
  <c r="F283" i="5"/>
  <c r="F320" i="5" s="1"/>
  <c r="E283" i="5"/>
  <c r="E320" i="5" s="1"/>
  <c r="D283" i="5"/>
  <c r="D320" i="5" s="1"/>
  <c r="AI282" i="5"/>
  <c r="AH282" i="5"/>
  <c r="AG282" i="5"/>
  <c r="AN282" i="5" s="1"/>
  <c r="L282" i="5"/>
  <c r="AI281" i="5"/>
  <c r="AH281" i="5"/>
  <c r="AG281" i="5"/>
  <c r="L281" i="5"/>
  <c r="AI280" i="5"/>
  <c r="AI283" i="5"/>
  <c r="AH280" i="5"/>
  <c r="AH283" i="5"/>
  <c r="AG280" i="5"/>
  <c r="AG283" i="5"/>
  <c r="L280" i="5"/>
  <c r="L283" i="5"/>
  <c r="AI279" i="5"/>
  <c r="AH279" i="5"/>
  <c r="AM278" i="5"/>
  <c r="AI278" i="5"/>
  <c r="AH278" i="5"/>
  <c r="AG278" i="5"/>
  <c r="L278" i="5"/>
  <c r="AM277" i="5"/>
  <c r="AI277" i="5"/>
  <c r="AH277" i="5"/>
  <c r="AG277" i="5"/>
  <c r="L277" i="5"/>
  <c r="AM275" i="5"/>
  <c r="AI275" i="5"/>
  <c r="AH275" i="5"/>
  <c r="AG275" i="5"/>
  <c r="AN275" i="5" s="1"/>
  <c r="L275" i="5"/>
  <c r="AM274" i="5"/>
  <c r="AI274" i="5"/>
  <c r="AH274" i="5"/>
  <c r="AG274" i="5"/>
  <c r="L274" i="5"/>
  <c r="AF271" i="5"/>
  <c r="AE271" i="5"/>
  <c r="AD271" i="5"/>
  <c r="AC271" i="5"/>
  <c r="AB271" i="5"/>
  <c r="AA271" i="5"/>
  <c r="Z271" i="5"/>
  <c r="Y271" i="5"/>
  <c r="V271" i="5"/>
  <c r="U271" i="5"/>
  <c r="T271" i="5"/>
  <c r="S271" i="5"/>
  <c r="R271" i="5"/>
  <c r="Q271" i="5"/>
  <c r="P271" i="5"/>
  <c r="O271" i="5"/>
  <c r="N271" i="5"/>
  <c r="M271" i="5"/>
  <c r="K271" i="5"/>
  <c r="J271" i="5"/>
  <c r="I271" i="5"/>
  <c r="H271" i="5"/>
  <c r="G271" i="5"/>
  <c r="F271" i="5"/>
  <c r="E271" i="5"/>
  <c r="D271" i="5"/>
  <c r="AM270" i="5"/>
  <c r="AI270" i="5"/>
  <c r="AH270" i="5"/>
  <c r="AG270" i="5"/>
  <c r="L270" i="5"/>
  <c r="AM269" i="5"/>
  <c r="AI269" i="5"/>
  <c r="AH269" i="5"/>
  <c r="AG269" i="5"/>
  <c r="L269" i="5"/>
  <c r="AM268" i="5"/>
  <c r="AM271" i="5" s="1"/>
  <c r="AI268" i="5"/>
  <c r="AH268" i="5"/>
  <c r="AH271" i="5"/>
  <c r="AG268" i="5"/>
  <c r="AG271" i="5"/>
  <c r="L268" i="5"/>
  <c r="AF265" i="5"/>
  <c r="AE265" i="5"/>
  <c r="AD265" i="5"/>
  <c r="AC265" i="5"/>
  <c r="AB265" i="5"/>
  <c r="AA265" i="5"/>
  <c r="Z265" i="5"/>
  <c r="Y265" i="5"/>
  <c r="V265" i="5"/>
  <c r="U265" i="5"/>
  <c r="T265" i="5"/>
  <c r="S265" i="5"/>
  <c r="R265" i="5"/>
  <c r="Q265" i="5"/>
  <c r="P265" i="5"/>
  <c r="O265" i="5"/>
  <c r="N265" i="5"/>
  <c r="M265" i="5"/>
  <c r="K265" i="5"/>
  <c r="J265" i="5"/>
  <c r="I265" i="5"/>
  <c r="H265" i="5"/>
  <c r="G265" i="5"/>
  <c r="F265" i="5"/>
  <c r="E265" i="5"/>
  <c r="D265" i="5"/>
  <c r="AM264" i="5"/>
  <c r="AI264" i="5"/>
  <c r="AH264" i="5"/>
  <c r="AG264" i="5"/>
  <c r="L264" i="5"/>
  <c r="AM263" i="5"/>
  <c r="AI263" i="5"/>
  <c r="AH263" i="5"/>
  <c r="AG263" i="5"/>
  <c r="L263" i="5"/>
  <c r="AM262" i="5"/>
  <c r="AM265" i="5" s="1"/>
  <c r="AI262" i="5"/>
  <c r="AI265" i="5" s="1"/>
  <c r="AH262" i="5"/>
  <c r="AH265" i="5" s="1"/>
  <c r="AG262" i="5"/>
  <c r="AG265" i="5" s="1"/>
  <c r="L262" i="5"/>
  <c r="L265" i="5" s="1"/>
  <c r="AM256" i="5"/>
  <c r="AM257" i="5"/>
  <c r="AM258" i="5"/>
  <c r="AM259" i="5"/>
  <c r="AM260" i="5"/>
  <c r="AL315" i="5"/>
  <c r="AK315" i="5"/>
  <c r="AJ315" i="5"/>
  <c r="AF260" i="5"/>
  <c r="AF315" i="5" s="1"/>
  <c r="AE260" i="5"/>
  <c r="AE315" i="5" s="1"/>
  <c r="AD260" i="5"/>
  <c r="AD315" i="5" s="1"/>
  <c r="AC260" i="5"/>
  <c r="AB260" i="5"/>
  <c r="AB315" i="5" s="1"/>
  <c r="AA260" i="5"/>
  <c r="AA315" i="5" s="1"/>
  <c r="Z260" i="5"/>
  <c r="Z315" i="5" s="1"/>
  <c r="Y260" i="5"/>
  <c r="Y315" i="5" s="1"/>
  <c r="V260" i="5"/>
  <c r="V315" i="5" s="1"/>
  <c r="U260" i="5"/>
  <c r="U315" i="5" s="1"/>
  <c r="T260" i="5"/>
  <c r="T315" i="5" s="1"/>
  <c r="S260" i="5"/>
  <c r="S315" i="5" s="1"/>
  <c r="R260" i="5"/>
  <c r="R315" i="5" s="1"/>
  <c r="Q260" i="5"/>
  <c r="Q315" i="5" s="1"/>
  <c r="P260" i="5"/>
  <c r="P315" i="5" s="1"/>
  <c r="O260" i="5"/>
  <c r="O315" i="5" s="1"/>
  <c r="N260" i="5"/>
  <c r="N315" i="5" s="1"/>
  <c r="M260" i="5"/>
  <c r="K260" i="5"/>
  <c r="K315" i="5" s="1"/>
  <c r="J260" i="5"/>
  <c r="J315" i="5" s="1"/>
  <c r="I260" i="5"/>
  <c r="I315" i="5" s="1"/>
  <c r="H260" i="5"/>
  <c r="H315" i="5" s="1"/>
  <c r="G260" i="5"/>
  <c r="G315" i="5" s="1"/>
  <c r="F260" i="5"/>
  <c r="F315" i="5" s="1"/>
  <c r="E260" i="5"/>
  <c r="E315" i="5" s="1"/>
  <c r="D260" i="5"/>
  <c r="AI259" i="5"/>
  <c r="AH259" i="5"/>
  <c r="AG259" i="5"/>
  <c r="AN259" i="5" s="1"/>
  <c r="L259" i="5"/>
  <c r="AI258" i="5"/>
  <c r="AH258" i="5"/>
  <c r="AG258" i="5"/>
  <c r="AN258" i="5"/>
  <c r="L258" i="5"/>
  <c r="AI257" i="5"/>
  <c r="AH257" i="5"/>
  <c r="AG257" i="5"/>
  <c r="L257" i="5"/>
  <c r="AI256" i="5"/>
  <c r="AI260" i="5" s="1"/>
  <c r="AH256" i="5"/>
  <c r="AH260" i="5" s="1"/>
  <c r="AG256" i="5"/>
  <c r="AG260" i="5" s="1"/>
  <c r="L256" i="5"/>
  <c r="L260" i="5" s="1"/>
  <c r="AL314" i="5"/>
  <c r="AK314" i="5"/>
  <c r="AJ314" i="5"/>
  <c r="AF254" i="5"/>
  <c r="AF314" i="5"/>
  <c r="AE254" i="5"/>
  <c r="AE314" i="5"/>
  <c r="AD254" i="5"/>
  <c r="AD314" i="5"/>
  <c r="AC254" i="5"/>
  <c r="AC314" i="5"/>
  <c r="AB254" i="5"/>
  <c r="AB314" i="5"/>
  <c r="AA254" i="5"/>
  <c r="AA314" i="5"/>
  <c r="Z254" i="5"/>
  <c r="Z314" i="5"/>
  <c r="Y254" i="5"/>
  <c r="Y314" i="5"/>
  <c r="V254" i="5"/>
  <c r="V314" i="5"/>
  <c r="U254" i="5"/>
  <c r="U314" i="5"/>
  <c r="T254" i="5"/>
  <c r="T314" i="5"/>
  <c r="S254" i="5"/>
  <c r="S314" i="5"/>
  <c r="R254" i="5"/>
  <c r="R314" i="5"/>
  <c r="Q254" i="5"/>
  <c r="Q314" i="5"/>
  <c r="P254" i="5"/>
  <c r="P314" i="5"/>
  <c r="O254" i="5"/>
  <c r="O314" i="5"/>
  <c r="N254" i="5"/>
  <c r="N314" i="5"/>
  <c r="M254" i="5"/>
  <c r="M314" i="5"/>
  <c r="K254" i="5"/>
  <c r="K314" i="5"/>
  <c r="J254" i="5"/>
  <c r="J314" i="5"/>
  <c r="I254" i="5"/>
  <c r="I314" i="5"/>
  <c r="H254" i="5"/>
  <c r="H314" i="5"/>
  <c r="G254" i="5"/>
  <c r="G314" i="5"/>
  <c r="F254" i="5"/>
  <c r="F314" i="5"/>
  <c r="E254" i="5"/>
  <c r="E314" i="5"/>
  <c r="D254" i="5"/>
  <c r="D314" i="5"/>
  <c r="AM253" i="5"/>
  <c r="AI253" i="5"/>
  <c r="AH253" i="5"/>
  <c r="AG253" i="5"/>
  <c r="L253" i="5"/>
  <c r="AM252" i="5"/>
  <c r="AI252" i="5"/>
  <c r="AH252" i="5"/>
  <c r="AG252" i="5"/>
  <c r="L252" i="5"/>
  <c r="AM251" i="5"/>
  <c r="AI251" i="5"/>
  <c r="AH251" i="5"/>
  <c r="AG251" i="5"/>
  <c r="L251" i="5"/>
  <c r="AM250" i="5"/>
  <c r="AI250" i="5"/>
  <c r="AH250" i="5"/>
  <c r="AG250" i="5"/>
  <c r="L250" i="5"/>
  <c r="AM249" i="5"/>
  <c r="AM254" i="5"/>
  <c r="AM266" i="5" s="1"/>
  <c r="AI249" i="5"/>
  <c r="AI254" i="5" s="1"/>
  <c r="AH249" i="5"/>
  <c r="AH254" i="5" s="1"/>
  <c r="AG249" i="5"/>
  <c r="L249" i="5"/>
  <c r="L254" i="5"/>
  <c r="AF238" i="5"/>
  <c r="AE238" i="5"/>
  <c r="AD238" i="5"/>
  <c r="AC238" i="5"/>
  <c r="AB238" i="5"/>
  <c r="AA238" i="5"/>
  <c r="Z238" i="5"/>
  <c r="Y238" i="5"/>
  <c r="V238" i="5"/>
  <c r="U238" i="5"/>
  <c r="T238" i="5"/>
  <c r="S238" i="5"/>
  <c r="R238" i="5"/>
  <c r="Q238" i="5"/>
  <c r="P238" i="5"/>
  <c r="O238" i="5"/>
  <c r="N238" i="5"/>
  <c r="M238" i="5"/>
  <c r="K238" i="5"/>
  <c r="J238" i="5"/>
  <c r="I238" i="5"/>
  <c r="H238" i="5"/>
  <c r="G238" i="5"/>
  <c r="F238" i="5"/>
  <c r="E238" i="5"/>
  <c r="D238" i="5"/>
  <c r="AM237" i="5"/>
  <c r="AI237" i="5"/>
  <c r="AH237" i="5"/>
  <c r="AG237" i="5"/>
  <c r="L237" i="5"/>
  <c r="AM236" i="5"/>
  <c r="AI236" i="5"/>
  <c r="AH236" i="5"/>
  <c r="AG236" i="5"/>
  <c r="L236" i="5"/>
  <c r="AM235" i="5"/>
  <c r="AM238" i="5"/>
  <c r="AI235" i="5"/>
  <c r="AI238" i="5"/>
  <c r="AH235" i="5"/>
  <c r="AH238" i="5"/>
  <c r="AG235" i="5"/>
  <c r="AG238" i="5"/>
  <c r="L235" i="5"/>
  <c r="L238" i="5"/>
  <c r="AF232" i="5"/>
  <c r="AE232" i="5"/>
  <c r="AE240" i="5" s="1"/>
  <c r="AD232" i="5"/>
  <c r="AD240" i="5" s="1"/>
  <c r="AC232" i="5"/>
  <c r="AB232" i="5"/>
  <c r="AA232" i="5"/>
  <c r="AA240" i="5"/>
  <c r="Z232" i="5"/>
  <c r="Z240" i="5"/>
  <c r="Y232" i="5"/>
  <c r="Y240" i="5"/>
  <c r="V232" i="5"/>
  <c r="U232" i="5"/>
  <c r="U240" i="5" s="1"/>
  <c r="T232" i="5"/>
  <c r="T240" i="5" s="1"/>
  <c r="S232" i="5"/>
  <c r="S240" i="5" s="1"/>
  <c r="R232" i="5"/>
  <c r="Q232" i="5"/>
  <c r="Q240" i="5"/>
  <c r="P232" i="5"/>
  <c r="P240" i="5"/>
  <c r="O232" i="5"/>
  <c r="O240" i="5"/>
  <c r="N232" i="5"/>
  <c r="M232" i="5"/>
  <c r="K232" i="5"/>
  <c r="K240" i="5" s="1"/>
  <c r="J232" i="5"/>
  <c r="I232" i="5"/>
  <c r="I240" i="5"/>
  <c r="H232" i="5"/>
  <c r="H240" i="5"/>
  <c r="G232" i="5"/>
  <c r="G240" i="5"/>
  <c r="F232" i="5"/>
  <c r="E232" i="5"/>
  <c r="E240" i="5" s="1"/>
  <c r="D232" i="5"/>
  <c r="AM231" i="5"/>
  <c r="AI231" i="5"/>
  <c r="AH231" i="5"/>
  <c r="AG231" i="5"/>
  <c r="L231" i="5"/>
  <c r="AM230" i="5"/>
  <c r="AI230" i="5"/>
  <c r="AH230" i="5"/>
  <c r="AG230" i="5"/>
  <c r="L230" i="5"/>
  <c r="AM229" i="5"/>
  <c r="AI229" i="5"/>
  <c r="AH229" i="5"/>
  <c r="AG229" i="5"/>
  <c r="L229" i="5"/>
  <c r="AM228" i="5"/>
  <c r="AM232" i="5" s="1"/>
  <c r="AI228" i="5"/>
  <c r="AI232" i="5" s="1"/>
  <c r="AI240" i="5" s="1"/>
  <c r="AH228" i="5"/>
  <c r="AH232" i="5" s="1"/>
  <c r="AG228" i="5"/>
  <c r="AG232" i="5" s="1"/>
  <c r="L228" i="5"/>
  <c r="L232" i="5" s="1"/>
  <c r="AM225" i="5"/>
  <c r="AI225" i="5"/>
  <c r="AH225" i="5"/>
  <c r="AG225" i="5"/>
  <c r="L225" i="5"/>
  <c r="AM215" i="5"/>
  <c r="AI215" i="5"/>
  <c r="AH215" i="5"/>
  <c r="AG215" i="5"/>
  <c r="L215" i="5"/>
  <c r="AM210" i="5"/>
  <c r="AI210" i="5"/>
  <c r="AH210" i="5"/>
  <c r="AG210" i="5"/>
  <c r="AN210" i="5" s="1"/>
  <c r="L210" i="5"/>
  <c r="AF204" i="5"/>
  <c r="AE204" i="5"/>
  <c r="AD204" i="5"/>
  <c r="AC204" i="5"/>
  <c r="AB204" i="5"/>
  <c r="AA204" i="5"/>
  <c r="Z204" i="5"/>
  <c r="Y204" i="5"/>
  <c r="V204" i="5"/>
  <c r="U204" i="5"/>
  <c r="T204" i="5"/>
  <c r="S204" i="5"/>
  <c r="R204" i="5"/>
  <c r="Q204" i="5"/>
  <c r="P204" i="5"/>
  <c r="O204" i="5"/>
  <c r="N204" i="5"/>
  <c r="M204" i="5"/>
  <c r="K204" i="5"/>
  <c r="J204" i="5"/>
  <c r="I204" i="5"/>
  <c r="H204" i="5"/>
  <c r="G204" i="5"/>
  <c r="F204" i="5"/>
  <c r="E204" i="5"/>
  <c r="D204" i="5"/>
  <c r="AM203" i="5"/>
  <c r="AI203" i="5"/>
  <c r="AH203" i="5"/>
  <c r="AG203" i="5"/>
  <c r="L203" i="5"/>
  <c r="AM202" i="5"/>
  <c r="AI202" i="5"/>
  <c r="AH202" i="5"/>
  <c r="AG202" i="5"/>
  <c r="L202" i="5"/>
  <c r="AM200" i="5"/>
  <c r="AF200" i="5"/>
  <c r="AE200" i="5"/>
  <c r="AE206" i="5"/>
  <c r="AD200" i="5"/>
  <c r="AC200" i="5"/>
  <c r="AB200" i="5"/>
  <c r="AB206" i="5"/>
  <c r="AA200" i="5"/>
  <c r="AA206" i="5"/>
  <c r="Z200" i="5"/>
  <c r="Y200" i="5"/>
  <c r="Y206" i="5" s="1"/>
  <c r="V200" i="5"/>
  <c r="V206" i="5" s="1"/>
  <c r="U200" i="5"/>
  <c r="U206" i="5" s="1"/>
  <c r="T200" i="5"/>
  <c r="S200" i="5"/>
  <c r="S206" i="5"/>
  <c r="R200" i="5"/>
  <c r="R206" i="5"/>
  <c r="Q200" i="5"/>
  <c r="Q206" i="5"/>
  <c r="P200" i="5"/>
  <c r="O200" i="5"/>
  <c r="O206" i="5" s="1"/>
  <c r="N200" i="5"/>
  <c r="N206" i="5" s="1"/>
  <c r="M200" i="5"/>
  <c r="M206" i="5" s="1"/>
  <c r="K200" i="5"/>
  <c r="K206" i="5" s="1"/>
  <c r="J200" i="5"/>
  <c r="J206" i="5" s="1"/>
  <c r="I200" i="5"/>
  <c r="I206" i="5" s="1"/>
  <c r="H200" i="5"/>
  <c r="G200" i="5"/>
  <c r="G206" i="5"/>
  <c r="F200" i="5"/>
  <c r="F206" i="5"/>
  <c r="E200" i="5"/>
  <c r="E206" i="5"/>
  <c r="D200" i="5"/>
  <c r="AM199" i="5"/>
  <c r="AI199" i="5"/>
  <c r="AH199" i="5"/>
  <c r="AG199" i="5"/>
  <c r="AN199" i="5"/>
  <c r="L199" i="5"/>
  <c r="AM198" i="5"/>
  <c r="AI198" i="5"/>
  <c r="AH198" i="5"/>
  <c r="AG198" i="5"/>
  <c r="AN198" i="5"/>
  <c r="L198" i="5"/>
  <c r="AM197" i="5"/>
  <c r="AI197" i="5"/>
  <c r="AH197" i="5"/>
  <c r="AG197" i="5"/>
  <c r="L197" i="5"/>
  <c r="AM191" i="5"/>
  <c r="AF191" i="5"/>
  <c r="AE191" i="5"/>
  <c r="AD191" i="5"/>
  <c r="AC191" i="5"/>
  <c r="AB191" i="5"/>
  <c r="AA191" i="5"/>
  <c r="Z191" i="5"/>
  <c r="Y191" i="5"/>
  <c r="V191" i="5"/>
  <c r="U191" i="5"/>
  <c r="T191" i="5"/>
  <c r="S191" i="5"/>
  <c r="R191" i="5"/>
  <c r="Q191" i="5"/>
  <c r="P191" i="5"/>
  <c r="O191" i="5"/>
  <c r="N191" i="5"/>
  <c r="M191" i="5"/>
  <c r="K191" i="5"/>
  <c r="J191" i="5"/>
  <c r="I191" i="5"/>
  <c r="H191" i="5"/>
  <c r="G191" i="5"/>
  <c r="F191" i="5"/>
  <c r="E191" i="5"/>
  <c r="D191" i="5"/>
  <c r="AM190" i="5"/>
  <c r="AI190" i="5"/>
  <c r="AH190" i="5"/>
  <c r="AG190" i="5"/>
  <c r="AN190" i="5" s="1"/>
  <c r="L190" i="5"/>
  <c r="AM189" i="5"/>
  <c r="AI189" i="5"/>
  <c r="AH189" i="5"/>
  <c r="AG189" i="5"/>
  <c r="L189" i="5"/>
  <c r="AM188" i="5"/>
  <c r="AI188" i="5"/>
  <c r="AH188" i="5"/>
  <c r="AG188" i="5"/>
  <c r="AN188" i="5"/>
  <c r="AM187" i="5"/>
  <c r="AI187" i="5"/>
  <c r="AH187" i="5"/>
  <c r="AG187" i="5"/>
  <c r="L187" i="5"/>
  <c r="AM185" i="5"/>
  <c r="AF185" i="5"/>
  <c r="AE185" i="5"/>
  <c r="AD185" i="5"/>
  <c r="AD193" i="5"/>
  <c r="AC185" i="5"/>
  <c r="AB185" i="5"/>
  <c r="AB193" i="5" s="1"/>
  <c r="AA185" i="5"/>
  <c r="AA193" i="5" s="1"/>
  <c r="Z185" i="5"/>
  <c r="Z193" i="5" s="1"/>
  <c r="Y185" i="5"/>
  <c r="Y193" i="5" s="1"/>
  <c r="V185" i="5"/>
  <c r="V193" i="5" s="1"/>
  <c r="U185" i="5"/>
  <c r="U193" i="5" s="1"/>
  <c r="T185" i="5"/>
  <c r="T193" i="5" s="1"/>
  <c r="S185" i="5"/>
  <c r="S193" i="5" s="1"/>
  <c r="R185" i="5"/>
  <c r="R193" i="5" s="1"/>
  <c r="Q185" i="5"/>
  <c r="Q193" i="5"/>
  <c r="P185" i="5"/>
  <c r="P193" i="5" s="1"/>
  <c r="O185" i="5"/>
  <c r="O193" i="5"/>
  <c r="N185" i="5"/>
  <c r="N193" i="5" s="1"/>
  <c r="M185" i="5"/>
  <c r="K185" i="5"/>
  <c r="K193" i="5" s="1"/>
  <c r="J185" i="5"/>
  <c r="I185" i="5"/>
  <c r="I193" i="5"/>
  <c r="H185" i="5"/>
  <c r="G185" i="5"/>
  <c r="G193" i="5" s="1"/>
  <c r="F185" i="5"/>
  <c r="E185" i="5"/>
  <c r="D185" i="5"/>
  <c r="AM184" i="5"/>
  <c r="AI184" i="5"/>
  <c r="AH184" i="5"/>
  <c r="AG184" i="5"/>
  <c r="AN184" i="5" s="1"/>
  <c r="L184" i="5"/>
  <c r="AM183" i="5"/>
  <c r="AI183" i="5"/>
  <c r="AH183" i="5"/>
  <c r="AG183" i="5"/>
  <c r="AN183" i="5" s="1"/>
  <c r="L183" i="5"/>
  <c r="AM182" i="5"/>
  <c r="AI182" i="5"/>
  <c r="AH182" i="5"/>
  <c r="AG182" i="5"/>
  <c r="AN182" i="5" s="1"/>
  <c r="L182" i="5"/>
  <c r="AJ329" i="5"/>
  <c r="AF176" i="5"/>
  <c r="AE176" i="5"/>
  <c r="AD176" i="5"/>
  <c r="AC176" i="5"/>
  <c r="AB176" i="5"/>
  <c r="AA176" i="5"/>
  <c r="Z176" i="5"/>
  <c r="Y176" i="5"/>
  <c r="V176" i="5"/>
  <c r="U176" i="5"/>
  <c r="T176" i="5"/>
  <c r="S176" i="5"/>
  <c r="R176" i="5"/>
  <c r="Q176" i="5"/>
  <c r="P176" i="5"/>
  <c r="O176" i="5"/>
  <c r="N176" i="5"/>
  <c r="M176" i="5"/>
  <c r="K176" i="5"/>
  <c r="J176" i="5"/>
  <c r="I176" i="5"/>
  <c r="H176" i="5"/>
  <c r="G176" i="5"/>
  <c r="F176" i="5"/>
  <c r="E176" i="5"/>
  <c r="D176" i="5"/>
  <c r="AM175" i="5"/>
  <c r="AI175" i="5"/>
  <c r="AH175" i="5"/>
  <c r="AG175" i="5"/>
  <c r="L175" i="5"/>
  <c r="AM174" i="5"/>
  <c r="AI174" i="5"/>
  <c r="AH174" i="5"/>
  <c r="AG174" i="5"/>
  <c r="L174" i="5"/>
  <c r="AM173" i="5"/>
  <c r="AI173" i="5"/>
  <c r="AH173" i="5"/>
  <c r="AG173" i="5"/>
  <c r="L173" i="5"/>
  <c r="AM172" i="5"/>
  <c r="AI172" i="5"/>
  <c r="AH172" i="5"/>
  <c r="AG172" i="5"/>
  <c r="L172" i="5"/>
  <c r="AL295" i="5"/>
  <c r="AJ295" i="5"/>
  <c r="AF170" i="5"/>
  <c r="AF295" i="5" s="1"/>
  <c r="AE170" i="5"/>
  <c r="AE295" i="5" s="1"/>
  <c r="AD170" i="5"/>
  <c r="AD295" i="5" s="1"/>
  <c r="AC170" i="5"/>
  <c r="AB170" i="5"/>
  <c r="AB295" i="5"/>
  <c r="AA170" i="5"/>
  <c r="AA295" i="5"/>
  <c r="Z170" i="5"/>
  <c r="Z295" i="5"/>
  <c r="Y170" i="5"/>
  <c r="V170" i="5"/>
  <c r="V295" i="5" s="1"/>
  <c r="U170" i="5"/>
  <c r="U295" i="5" s="1"/>
  <c r="T170" i="5"/>
  <c r="T295" i="5" s="1"/>
  <c r="S170" i="5"/>
  <c r="R170" i="5"/>
  <c r="R295" i="5"/>
  <c r="Q170" i="5"/>
  <c r="Q295" i="5"/>
  <c r="P170" i="5"/>
  <c r="P295" i="5"/>
  <c r="O170" i="5"/>
  <c r="N170" i="5"/>
  <c r="N295" i="5" s="1"/>
  <c r="M170" i="5"/>
  <c r="K170" i="5"/>
  <c r="J170" i="5"/>
  <c r="J295" i="5"/>
  <c r="I170" i="5"/>
  <c r="H170" i="5"/>
  <c r="H295" i="5" s="1"/>
  <c r="G170" i="5"/>
  <c r="F170" i="5"/>
  <c r="F295" i="5"/>
  <c r="E170" i="5"/>
  <c r="D170" i="5"/>
  <c r="AM169" i="5"/>
  <c r="AI169" i="5"/>
  <c r="AH169" i="5"/>
  <c r="AG169" i="5"/>
  <c r="L169" i="5"/>
  <c r="AM168" i="5"/>
  <c r="AI168" i="5"/>
  <c r="AH168" i="5"/>
  <c r="AG168" i="5"/>
  <c r="L168" i="5"/>
  <c r="AM167" i="5"/>
  <c r="AI167" i="5"/>
  <c r="AH167" i="5"/>
  <c r="AG167" i="5"/>
  <c r="L167" i="5"/>
  <c r="AM166" i="5"/>
  <c r="AI166" i="5"/>
  <c r="AH166" i="5"/>
  <c r="AG166" i="5"/>
  <c r="L166" i="5"/>
  <c r="AM165" i="5"/>
  <c r="AI165" i="5"/>
  <c r="AH165" i="5"/>
  <c r="AG165" i="5"/>
  <c r="L165" i="5"/>
  <c r="AM156" i="5"/>
  <c r="AF156" i="5"/>
  <c r="AE156" i="5"/>
  <c r="AD156" i="5"/>
  <c r="AC156" i="5"/>
  <c r="AB156" i="5"/>
  <c r="AA156" i="5"/>
  <c r="Z156" i="5"/>
  <c r="Y156" i="5"/>
  <c r="V156" i="5"/>
  <c r="U156" i="5"/>
  <c r="T156" i="5"/>
  <c r="S156" i="5"/>
  <c r="R156" i="5"/>
  <c r="Q156" i="5"/>
  <c r="P156" i="5"/>
  <c r="O156" i="5"/>
  <c r="N156" i="5"/>
  <c r="M156" i="5"/>
  <c r="K156" i="5"/>
  <c r="J156" i="5"/>
  <c r="I156" i="5"/>
  <c r="H156" i="5"/>
  <c r="G156" i="5"/>
  <c r="F156" i="5"/>
  <c r="E156" i="5"/>
  <c r="D156" i="5"/>
  <c r="AM154" i="5"/>
  <c r="AI154" i="5"/>
  <c r="AH154" i="5"/>
  <c r="AG154" i="5"/>
  <c r="AN154" i="5" s="1"/>
  <c r="L154" i="5"/>
  <c r="AM153" i="5"/>
  <c r="AI153" i="5"/>
  <c r="AH153" i="5"/>
  <c r="AG153" i="5"/>
  <c r="AN153" i="5" s="1"/>
  <c r="AM152" i="5"/>
  <c r="AI152" i="5"/>
  <c r="AH152" i="5"/>
  <c r="AG152" i="5"/>
  <c r="L152" i="5"/>
  <c r="AM151" i="5"/>
  <c r="AI151" i="5"/>
  <c r="AH151" i="5"/>
  <c r="AG151" i="5"/>
  <c r="L151" i="5"/>
  <c r="AM149" i="5"/>
  <c r="AI149" i="5"/>
  <c r="AH149" i="5"/>
  <c r="AG149" i="5"/>
  <c r="L149" i="5"/>
  <c r="AM141" i="5"/>
  <c r="AI141" i="5"/>
  <c r="AH141" i="5"/>
  <c r="AG141" i="5"/>
  <c r="L141" i="5"/>
  <c r="AM140" i="5"/>
  <c r="AI140" i="5"/>
  <c r="AH140" i="5"/>
  <c r="AG140" i="5"/>
  <c r="AN140" i="5" s="1"/>
  <c r="L140" i="5"/>
  <c r="AM138" i="5"/>
  <c r="AI138" i="5"/>
  <c r="AH138" i="5"/>
  <c r="AG138" i="5"/>
  <c r="L138" i="5"/>
  <c r="AF134" i="5"/>
  <c r="AE134" i="5"/>
  <c r="AD134" i="5"/>
  <c r="AC134" i="5"/>
  <c r="AB134" i="5"/>
  <c r="AA134" i="5"/>
  <c r="Z134" i="5"/>
  <c r="Y134" i="5"/>
  <c r="V134" i="5"/>
  <c r="U134" i="5"/>
  <c r="T134" i="5"/>
  <c r="S134" i="5"/>
  <c r="R134" i="5"/>
  <c r="Q134" i="5"/>
  <c r="P134" i="5"/>
  <c r="O134" i="5"/>
  <c r="N134" i="5"/>
  <c r="M134" i="5"/>
  <c r="K134" i="5"/>
  <c r="J134" i="5"/>
  <c r="I134" i="5"/>
  <c r="H134" i="5"/>
  <c r="G134" i="5"/>
  <c r="F134" i="5"/>
  <c r="E134" i="5"/>
  <c r="D134" i="5"/>
  <c r="AM133" i="5"/>
  <c r="AI133" i="5"/>
  <c r="AH133" i="5"/>
  <c r="AG133" i="5"/>
  <c r="L133" i="5"/>
  <c r="AM132" i="5"/>
  <c r="AI132" i="5"/>
  <c r="AH132" i="5"/>
  <c r="AG132" i="5"/>
  <c r="L132" i="5"/>
  <c r="AM131" i="5"/>
  <c r="AI131" i="5"/>
  <c r="AH131" i="5"/>
  <c r="AG131" i="5"/>
  <c r="L131" i="5"/>
  <c r="AM130" i="5"/>
  <c r="AI130" i="5"/>
  <c r="AH130" i="5"/>
  <c r="AG130" i="5"/>
  <c r="L130" i="5"/>
  <c r="AM125" i="5"/>
  <c r="AF125" i="5"/>
  <c r="AE125" i="5"/>
  <c r="AI125" i="5" s="1"/>
  <c r="AD125" i="5"/>
  <c r="AC125" i="5"/>
  <c r="AB125" i="5"/>
  <c r="AA125" i="5"/>
  <c r="Z125" i="5"/>
  <c r="Y125" i="5"/>
  <c r="V125" i="5"/>
  <c r="U125" i="5"/>
  <c r="T125" i="5"/>
  <c r="S125" i="5"/>
  <c r="R125" i="5"/>
  <c r="Q125" i="5"/>
  <c r="P125" i="5"/>
  <c r="O125" i="5"/>
  <c r="N125" i="5"/>
  <c r="M125" i="5"/>
  <c r="K125" i="5"/>
  <c r="J125" i="5"/>
  <c r="I125" i="5"/>
  <c r="H125" i="5"/>
  <c r="G125" i="5"/>
  <c r="F125" i="5"/>
  <c r="E125" i="5"/>
  <c r="D125" i="5"/>
  <c r="AM124" i="5"/>
  <c r="AI124" i="5"/>
  <c r="AH124" i="5"/>
  <c r="AG124" i="5"/>
  <c r="AN124" i="5"/>
  <c r="L124" i="5"/>
  <c r="AM123" i="5"/>
  <c r="AI123" i="5"/>
  <c r="AH123" i="5"/>
  <c r="L123" i="5"/>
  <c r="AN123" i="5"/>
  <c r="AM122" i="5"/>
  <c r="AI122" i="5"/>
  <c r="AI382" i="5" s="1"/>
  <c r="AH122" i="5"/>
  <c r="AG122" i="5"/>
  <c r="AG382" i="5" s="1"/>
  <c r="L122" i="5"/>
  <c r="AM118" i="5"/>
  <c r="AI118" i="5"/>
  <c r="AH118" i="5"/>
  <c r="AG118" i="5"/>
  <c r="AN118" i="5"/>
  <c r="L118" i="5"/>
  <c r="AM117" i="5"/>
  <c r="AI117" i="5"/>
  <c r="AH117" i="5"/>
  <c r="AG117" i="5"/>
  <c r="AN117" i="5"/>
  <c r="L117" i="5"/>
  <c r="AM116" i="5"/>
  <c r="AI116" i="5"/>
  <c r="AH116" i="5"/>
  <c r="AG116" i="5"/>
  <c r="AN116" i="5"/>
  <c r="AF115" i="5"/>
  <c r="AE115" i="5"/>
  <c r="AE119" i="5" s="1"/>
  <c r="AE78" i="5" s="1"/>
  <c r="AD115" i="5"/>
  <c r="AD119" i="5" s="1"/>
  <c r="AC115" i="5"/>
  <c r="AC119" i="5"/>
  <c r="AB115" i="5"/>
  <c r="AB119" i="5"/>
  <c r="AA115" i="5"/>
  <c r="AA119" i="5"/>
  <c r="Z115" i="5"/>
  <c r="Z119" i="5" s="1"/>
  <c r="Z78" i="5" s="1"/>
  <c r="Y115" i="5"/>
  <c r="Y119" i="5" s="1"/>
  <c r="V115" i="5"/>
  <c r="V119" i="5"/>
  <c r="U115" i="5"/>
  <c r="U119" i="5"/>
  <c r="T115" i="5"/>
  <c r="T119" i="5"/>
  <c r="S115" i="5"/>
  <c r="S119" i="5" s="1"/>
  <c r="R115" i="5"/>
  <c r="R119" i="5" s="1"/>
  <c r="Q115" i="5"/>
  <c r="Q119" i="5" s="1"/>
  <c r="Q78" i="5" s="1"/>
  <c r="P115" i="5"/>
  <c r="P119" i="5" s="1"/>
  <c r="P78" i="5" s="1"/>
  <c r="O115" i="5"/>
  <c r="O119" i="5" s="1"/>
  <c r="N115" i="5"/>
  <c r="M115" i="5"/>
  <c r="K115" i="5"/>
  <c r="K119" i="5"/>
  <c r="J115" i="5"/>
  <c r="J119" i="5"/>
  <c r="I115" i="5"/>
  <c r="I119" i="5"/>
  <c r="H115" i="5"/>
  <c r="H119" i="5" s="1"/>
  <c r="H78" i="5" s="1"/>
  <c r="G115" i="5"/>
  <c r="G119" i="5" s="1"/>
  <c r="F115" i="5"/>
  <c r="F119" i="5"/>
  <c r="E115" i="5"/>
  <c r="D115" i="5"/>
  <c r="AM114" i="5"/>
  <c r="AI114" i="5"/>
  <c r="AH114" i="5"/>
  <c r="AG114" i="5"/>
  <c r="AN114" i="5"/>
  <c r="L114" i="5"/>
  <c r="AM113" i="5"/>
  <c r="AN113" i="5" s="1"/>
  <c r="AI113" i="5"/>
  <c r="AI115" i="5"/>
  <c r="AH113" i="5"/>
  <c r="AG113" i="5"/>
  <c r="L113" i="5"/>
  <c r="L115" i="5" s="1"/>
  <c r="AF110" i="5"/>
  <c r="AE110" i="5"/>
  <c r="AD110" i="5"/>
  <c r="AC110" i="5"/>
  <c r="AB110" i="5"/>
  <c r="AA110" i="5"/>
  <c r="Z110" i="5"/>
  <c r="Y110" i="5"/>
  <c r="V110" i="5"/>
  <c r="U110" i="5"/>
  <c r="T110" i="5"/>
  <c r="S110" i="5"/>
  <c r="R110" i="5"/>
  <c r="Q110" i="5"/>
  <c r="P110" i="5"/>
  <c r="O110" i="5"/>
  <c r="N110" i="5"/>
  <c r="M110" i="5"/>
  <c r="K110" i="5"/>
  <c r="J110" i="5"/>
  <c r="I110" i="5"/>
  <c r="H110" i="5"/>
  <c r="G110" i="5"/>
  <c r="F110" i="5"/>
  <c r="E110" i="5"/>
  <c r="D110" i="5"/>
  <c r="AM109" i="5"/>
  <c r="AI109" i="5"/>
  <c r="AH109" i="5"/>
  <c r="AG109" i="5"/>
  <c r="L109" i="5"/>
  <c r="AM108" i="5"/>
  <c r="AI108" i="5"/>
  <c r="AH108" i="5"/>
  <c r="AG108" i="5"/>
  <c r="L108" i="5"/>
  <c r="AM107" i="5"/>
  <c r="AI107" i="5"/>
  <c r="AH107" i="5"/>
  <c r="AG107" i="5"/>
  <c r="L107" i="5"/>
  <c r="AM106" i="5"/>
  <c r="AI106" i="5"/>
  <c r="AH106" i="5"/>
  <c r="AG106" i="5"/>
  <c r="L106" i="5"/>
  <c r="AM105" i="5"/>
  <c r="AI105" i="5"/>
  <c r="AH105" i="5"/>
  <c r="AG105" i="5"/>
  <c r="L105" i="5"/>
  <c r="AF100" i="5"/>
  <c r="AE100" i="5"/>
  <c r="AD100" i="5"/>
  <c r="AC100" i="5"/>
  <c r="AB100" i="5"/>
  <c r="AA100" i="5"/>
  <c r="Z100" i="5"/>
  <c r="Y100" i="5"/>
  <c r="V100" i="5"/>
  <c r="U100" i="5"/>
  <c r="T100" i="5"/>
  <c r="S100" i="5"/>
  <c r="R100" i="5"/>
  <c r="Q100" i="5"/>
  <c r="P100" i="5"/>
  <c r="O100" i="5"/>
  <c r="N100" i="5"/>
  <c r="M100" i="5"/>
  <c r="K100" i="5"/>
  <c r="J100" i="5"/>
  <c r="I100" i="5"/>
  <c r="H100" i="5"/>
  <c r="G100" i="5"/>
  <c r="F100" i="5"/>
  <c r="E100" i="5"/>
  <c r="D100" i="5"/>
  <c r="AM99" i="5"/>
  <c r="AI99" i="5"/>
  <c r="AH99" i="5"/>
  <c r="AG99" i="5"/>
  <c r="L99" i="5"/>
  <c r="AM98" i="5"/>
  <c r="AI98" i="5"/>
  <c r="AH98" i="5"/>
  <c r="AG98" i="5"/>
  <c r="AN98" i="5" s="1"/>
  <c r="L98" i="5"/>
  <c r="AM97" i="5"/>
  <c r="AI97" i="5"/>
  <c r="AH97" i="5"/>
  <c r="AG97" i="5"/>
  <c r="L97" i="5"/>
  <c r="AM96" i="5"/>
  <c r="AI96" i="5"/>
  <c r="AH96" i="5"/>
  <c r="AG96" i="5"/>
  <c r="L96" i="5"/>
  <c r="L381" i="5" s="1"/>
  <c r="AM95" i="5"/>
  <c r="AI95" i="5"/>
  <c r="AH95" i="5"/>
  <c r="AG95" i="5"/>
  <c r="AN95" i="5" s="1"/>
  <c r="L95" i="5"/>
  <c r="AM94" i="5"/>
  <c r="AI94" i="5"/>
  <c r="AH94" i="5"/>
  <c r="AG94" i="5"/>
  <c r="AN94" i="5" s="1"/>
  <c r="L94" i="5"/>
  <c r="AM93" i="5"/>
  <c r="AI93" i="5"/>
  <c r="AH93" i="5"/>
  <c r="AG93" i="5"/>
  <c r="L93" i="5"/>
  <c r="AM92" i="5"/>
  <c r="AI92" i="5"/>
  <c r="AH92" i="5"/>
  <c r="AG92" i="5"/>
  <c r="AN92" i="5"/>
  <c r="L92" i="5"/>
  <c r="AM91" i="5"/>
  <c r="AM381" i="5" s="1"/>
  <c r="AI91" i="5"/>
  <c r="AI381" i="5" s="1"/>
  <c r="AH91" i="5"/>
  <c r="AH381" i="5" s="1"/>
  <c r="AG91" i="5"/>
  <c r="AG381" i="5" s="1"/>
  <c r="AF88" i="5"/>
  <c r="AE88" i="5"/>
  <c r="AD88" i="5"/>
  <c r="AD78" i="5" s="1"/>
  <c r="AC88" i="5"/>
  <c r="AB88" i="5"/>
  <c r="AA88" i="5"/>
  <c r="AA78" i="5" s="1"/>
  <c r="AA102" i="5"/>
  <c r="Z88" i="5"/>
  <c r="Y88" i="5"/>
  <c r="Y78" i="5" s="1"/>
  <c r="V88" i="5"/>
  <c r="U88" i="5"/>
  <c r="U102" i="5" s="1"/>
  <c r="U127" i="5" s="1"/>
  <c r="T88" i="5"/>
  <c r="T78" i="5" s="1"/>
  <c r="T102" i="5"/>
  <c r="S88" i="5"/>
  <c r="R88" i="5"/>
  <c r="Q88" i="5"/>
  <c r="Q102" i="5"/>
  <c r="Q127" i="5" s="1"/>
  <c r="P88" i="5"/>
  <c r="P102" i="5" s="1"/>
  <c r="O88" i="5"/>
  <c r="O102" i="5" s="1"/>
  <c r="O127" i="5" s="1"/>
  <c r="N88" i="5"/>
  <c r="M88" i="5"/>
  <c r="K88" i="5"/>
  <c r="J88" i="5"/>
  <c r="I88" i="5"/>
  <c r="I78" i="5" s="1"/>
  <c r="H88" i="5"/>
  <c r="G88" i="5"/>
  <c r="G78" i="5" s="1"/>
  <c r="F88" i="5"/>
  <c r="E88" i="5"/>
  <c r="E102" i="5"/>
  <c r="D88" i="5"/>
  <c r="D102" i="5"/>
  <c r="AM87" i="5"/>
  <c r="AI87" i="5"/>
  <c r="AH87" i="5"/>
  <c r="AG87" i="5"/>
  <c r="AN87" i="5" s="1"/>
  <c r="L87" i="5"/>
  <c r="AM86" i="5"/>
  <c r="AI86" i="5"/>
  <c r="AH86" i="5"/>
  <c r="AG86" i="5"/>
  <c r="AN86" i="5" s="1"/>
  <c r="L86" i="5"/>
  <c r="AM85" i="5"/>
  <c r="AI85" i="5"/>
  <c r="AH85" i="5"/>
  <c r="AG85" i="5"/>
  <c r="L85" i="5"/>
  <c r="AM84" i="5"/>
  <c r="AI84" i="5"/>
  <c r="AH84" i="5"/>
  <c r="AG84" i="5"/>
  <c r="L84" i="5"/>
  <c r="AM83" i="5"/>
  <c r="AI83" i="5"/>
  <c r="AH83" i="5"/>
  <c r="AG83" i="5"/>
  <c r="L83" i="5"/>
  <c r="AM82" i="5"/>
  <c r="AI82" i="5"/>
  <c r="AH82" i="5"/>
  <c r="AG82" i="5"/>
  <c r="AN82" i="5"/>
  <c r="L82" i="5"/>
  <c r="AM81" i="5"/>
  <c r="AM77" i="5" s="1"/>
  <c r="AI81" i="5"/>
  <c r="AH81" i="5"/>
  <c r="AG81" i="5"/>
  <c r="L81" i="5"/>
  <c r="L77" i="5"/>
  <c r="U78" i="5"/>
  <c r="AF77" i="5"/>
  <c r="AE77" i="5"/>
  <c r="AD77" i="5"/>
  <c r="AC77" i="5"/>
  <c r="AB77" i="5"/>
  <c r="AA77" i="5"/>
  <c r="Z77" i="5"/>
  <c r="Y77" i="5"/>
  <c r="V77" i="5"/>
  <c r="U77" i="5"/>
  <c r="T77" i="5"/>
  <c r="S77" i="5"/>
  <c r="R77" i="5"/>
  <c r="Q77" i="5"/>
  <c r="P77" i="5"/>
  <c r="O77" i="5"/>
  <c r="N77" i="5"/>
  <c r="M77" i="5"/>
  <c r="K77" i="5"/>
  <c r="J77" i="5"/>
  <c r="I77" i="5"/>
  <c r="H77" i="5"/>
  <c r="G77" i="5"/>
  <c r="F77" i="5"/>
  <c r="E77" i="5"/>
  <c r="D77" i="5"/>
  <c r="AM67" i="5"/>
  <c r="AI67" i="5"/>
  <c r="AH67" i="5"/>
  <c r="AG67" i="5"/>
  <c r="AN67" i="5"/>
  <c r="L67" i="5"/>
  <c r="AF60" i="5"/>
  <c r="AE60" i="5"/>
  <c r="AD60" i="5"/>
  <c r="AC60" i="5"/>
  <c r="AB60" i="5"/>
  <c r="AA60" i="5"/>
  <c r="Z60" i="5"/>
  <c r="Y60" i="5"/>
  <c r="V60" i="5"/>
  <c r="U60" i="5"/>
  <c r="T60" i="5"/>
  <c r="S60" i="5"/>
  <c r="R60" i="5"/>
  <c r="Q60" i="5"/>
  <c r="P60" i="5"/>
  <c r="O60" i="5"/>
  <c r="N60" i="5"/>
  <c r="M60" i="5"/>
  <c r="K60" i="5"/>
  <c r="J60" i="5"/>
  <c r="I60" i="5"/>
  <c r="H60" i="5"/>
  <c r="G60" i="5"/>
  <c r="F60" i="5"/>
  <c r="E60" i="5"/>
  <c r="D60" i="5"/>
  <c r="AM59" i="5"/>
  <c r="AI59" i="5"/>
  <c r="AH59" i="5"/>
  <c r="AG59" i="5"/>
  <c r="L59" i="5"/>
  <c r="L60" i="5" s="1"/>
  <c r="AM58" i="5"/>
  <c r="AI58" i="5"/>
  <c r="AH58" i="5"/>
  <c r="AG58" i="5"/>
  <c r="L58" i="5"/>
  <c r="L57" i="5"/>
  <c r="AM55" i="5"/>
  <c r="AF55" i="5"/>
  <c r="AE55" i="5"/>
  <c r="AD55" i="5"/>
  <c r="AD63" i="5"/>
  <c r="AC55" i="5"/>
  <c r="AB55" i="5"/>
  <c r="AA55" i="5"/>
  <c r="Z55" i="5"/>
  <c r="Z63" i="5" s="1"/>
  <c r="Y55" i="5"/>
  <c r="V55" i="5"/>
  <c r="U55" i="5"/>
  <c r="T55" i="5"/>
  <c r="T63" i="5"/>
  <c r="S55" i="5"/>
  <c r="R55" i="5"/>
  <c r="Q55" i="5"/>
  <c r="P55" i="5"/>
  <c r="P63" i="5" s="1"/>
  <c r="O55" i="5"/>
  <c r="N55" i="5"/>
  <c r="M55" i="5"/>
  <c r="K55" i="5"/>
  <c r="J55" i="5"/>
  <c r="I55" i="5"/>
  <c r="H55" i="5"/>
  <c r="G55" i="5"/>
  <c r="F55" i="5"/>
  <c r="E55" i="5"/>
  <c r="D55" i="5"/>
  <c r="AM54" i="5"/>
  <c r="AI54" i="5"/>
  <c r="AH54" i="5"/>
  <c r="AG54" i="5"/>
  <c r="L54" i="5"/>
  <c r="AM53" i="5"/>
  <c r="AI53" i="5"/>
  <c r="AH53" i="5"/>
  <c r="AG53" i="5"/>
  <c r="L53" i="5"/>
  <c r="AM52" i="5"/>
  <c r="AI52" i="5"/>
  <c r="AH52" i="5"/>
  <c r="AG52" i="5"/>
  <c r="L52" i="5"/>
  <c r="AM51" i="5"/>
  <c r="AM360" i="5" s="1"/>
  <c r="AI51" i="5"/>
  <c r="AI360" i="5" s="1"/>
  <c r="AH51" i="5"/>
  <c r="AH360" i="5" s="1"/>
  <c r="AG51" i="5"/>
  <c r="AG360" i="5" s="1"/>
  <c r="L51" i="5"/>
  <c r="L360" i="5" s="1"/>
  <c r="AM50" i="5"/>
  <c r="AI50" i="5"/>
  <c r="AH50" i="5"/>
  <c r="AG50" i="5"/>
  <c r="L50" i="5"/>
  <c r="AM49" i="5"/>
  <c r="AI49" i="5"/>
  <c r="AH49" i="5"/>
  <c r="AG49" i="5"/>
  <c r="L49" i="5"/>
  <c r="AM46" i="5"/>
  <c r="AI46" i="5"/>
  <c r="AH46" i="5"/>
  <c r="AG46" i="5"/>
  <c r="L46" i="5"/>
  <c r="AF39" i="5"/>
  <c r="AE39" i="5"/>
  <c r="AD39" i="5"/>
  <c r="AC39" i="5"/>
  <c r="AB39" i="5"/>
  <c r="AA39" i="5"/>
  <c r="Z39" i="5"/>
  <c r="Y39" i="5"/>
  <c r="V39" i="5"/>
  <c r="U39" i="5"/>
  <c r="T39" i="5"/>
  <c r="S39" i="5"/>
  <c r="R39" i="5"/>
  <c r="Q39" i="5"/>
  <c r="P39" i="5"/>
  <c r="O39" i="5"/>
  <c r="N39" i="5"/>
  <c r="M39" i="5"/>
  <c r="K39" i="5"/>
  <c r="J39" i="5"/>
  <c r="I39" i="5"/>
  <c r="H39" i="5"/>
  <c r="G39" i="5"/>
  <c r="F39" i="5"/>
  <c r="E39" i="5"/>
  <c r="D39" i="5"/>
  <c r="AI38" i="5"/>
  <c r="AH38" i="5"/>
  <c r="AG38" i="5"/>
  <c r="L38" i="5"/>
  <c r="AI37" i="5"/>
  <c r="AH37" i="5"/>
  <c r="AG37" i="5"/>
  <c r="AN37" i="5"/>
  <c r="L37" i="5"/>
  <c r="AI36" i="5"/>
  <c r="AH36" i="5"/>
  <c r="AG36" i="5"/>
  <c r="L36" i="5"/>
  <c r="AI35" i="5"/>
  <c r="AH35" i="5"/>
  <c r="L35" i="5"/>
  <c r="AN35" i="5" s="1"/>
  <c r="AI34" i="5"/>
  <c r="AH34" i="5"/>
  <c r="AG34" i="5"/>
  <c r="L34" i="5"/>
  <c r="AI33" i="5"/>
  <c r="AH33" i="5"/>
  <c r="AG33" i="5"/>
  <c r="L33" i="5"/>
  <c r="AF30" i="5"/>
  <c r="AE30" i="5"/>
  <c r="AD30" i="5"/>
  <c r="AC30" i="5"/>
  <c r="AB30" i="5"/>
  <c r="AA30" i="5"/>
  <c r="Z30" i="5"/>
  <c r="Y30" i="5"/>
  <c r="V30" i="5"/>
  <c r="U30" i="5"/>
  <c r="T30" i="5"/>
  <c r="S30" i="5"/>
  <c r="R30" i="5"/>
  <c r="Q30" i="5"/>
  <c r="P30" i="5"/>
  <c r="O30" i="5"/>
  <c r="N30" i="5"/>
  <c r="M30" i="5"/>
  <c r="AG30" i="5"/>
  <c r="K30" i="5"/>
  <c r="J30" i="5"/>
  <c r="I30" i="5"/>
  <c r="H30" i="5"/>
  <c r="G30" i="5"/>
  <c r="F30" i="5"/>
  <c r="E30" i="5"/>
  <c r="D30" i="5"/>
  <c r="AI29" i="5"/>
  <c r="AH29" i="5"/>
  <c r="AG29" i="5"/>
  <c r="L29" i="5"/>
  <c r="AI28" i="5"/>
  <c r="AH28" i="5"/>
  <c r="AG28" i="5"/>
  <c r="L28" i="5"/>
  <c r="AI27" i="5"/>
  <c r="AH27" i="5"/>
  <c r="AG27" i="5"/>
  <c r="L27" i="5"/>
  <c r="AI26" i="5"/>
  <c r="AH26" i="5"/>
  <c r="AG26" i="5"/>
  <c r="L26" i="5"/>
  <c r="AF23" i="5"/>
  <c r="AE23" i="5"/>
  <c r="AD23" i="5"/>
  <c r="AC23" i="5"/>
  <c r="AB23" i="5"/>
  <c r="AA23" i="5"/>
  <c r="Z23" i="5"/>
  <c r="Y23" i="5"/>
  <c r="V23" i="5"/>
  <c r="U23" i="5"/>
  <c r="T23" i="5"/>
  <c r="S23" i="5"/>
  <c r="R23" i="5"/>
  <c r="Q23" i="5"/>
  <c r="P23" i="5"/>
  <c r="O23" i="5"/>
  <c r="N23" i="5"/>
  <c r="M23" i="5"/>
  <c r="K23" i="5"/>
  <c r="J23" i="5"/>
  <c r="I23" i="5"/>
  <c r="H23" i="5"/>
  <c r="G23" i="5"/>
  <c r="F23" i="5"/>
  <c r="E23" i="5"/>
  <c r="D23" i="5"/>
  <c r="AI22" i="5"/>
  <c r="AH22" i="5"/>
  <c r="AG22" i="5"/>
  <c r="L22" i="5"/>
  <c r="AI21" i="5"/>
  <c r="AH21" i="5"/>
  <c r="AG21" i="5"/>
  <c r="L21" i="5"/>
  <c r="AI20" i="5"/>
  <c r="AH20" i="5"/>
  <c r="AG20" i="5"/>
  <c r="L20" i="5"/>
  <c r="AM17" i="5"/>
  <c r="AF17" i="5"/>
  <c r="AE17" i="5"/>
  <c r="AD17" i="5"/>
  <c r="AC17" i="5"/>
  <c r="AC11" i="5"/>
  <c r="AB17" i="5"/>
  <c r="AA17" i="5"/>
  <c r="Z17" i="5"/>
  <c r="Y17" i="5"/>
  <c r="Y11" i="5" s="1"/>
  <c r="V17" i="5"/>
  <c r="U17" i="5"/>
  <c r="T17" i="5"/>
  <c r="S17" i="5"/>
  <c r="S11" i="5"/>
  <c r="R17" i="5"/>
  <c r="Q17" i="5"/>
  <c r="P17" i="5"/>
  <c r="O17" i="5"/>
  <c r="O11" i="5" s="1"/>
  <c r="N17" i="5"/>
  <c r="M17" i="5"/>
  <c r="K17" i="5"/>
  <c r="K11" i="5" s="1"/>
  <c r="J17" i="5"/>
  <c r="J11" i="5" s="1"/>
  <c r="I17" i="5"/>
  <c r="I11" i="5" s="1"/>
  <c r="H17" i="5"/>
  <c r="H11" i="5" s="1"/>
  <c r="G17" i="5"/>
  <c r="G11" i="5" s="1"/>
  <c r="F17" i="5"/>
  <c r="F11" i="5" s="1"/>
  <c r="E17" i="5"/>
  <c r="E11" i="5" s="1"/>
  <c r="D17" i="5"/>
  <c r="AI16" i="5"/>
  <c r="AH16" i="5"/>
  <c r="AG16" i="5"/>
  <c r="L16" i="5"/>
  <c r="AN15" i="5"/>
  <c r="AI15" i="5"/>
  <c r="AH15" i="5"/>
  <c r="AG15" i="5"/>
  <c r="AI14" i="5"/>
  <c r="AH14" i="5"/>
  <c r="AG14" i="5"/>
  <c r="L14" i="5"/>
  <c r="AI13" i="5"/>
  <c r="AH13" i="5"/>
  <c r="AG13" i="5"/>
  <c r="L13" i="5"/>
  <c r="AF11" i="5"/>
  <c r="AE11" i="5"/>
  <c r="AD11" i="5"/>
  <c r="AB11" i="5"/>
  <c r="AA11" i="5"/>
  <c r="Z11" i="5"/>
  <c r="V11" i="5"/>
  <c r="U11" i="5"/>
  <c r="T11" i="5"/>
  <c r="R11" i="5"/>
  <c r="Q11" i="5"/>
  <c r="P11" i="5"/>
  <c r="N11" i="5"/>
  <c r="M11" i="5"/>
  <c r="AP380" i="4"/>
  <c r="AO380" i="4"/>
  <c r="AL367" i="4"/>
  <c r="AK367" i="4"/>
  <c r="AJ367" i="4"/>
  <c r="AF367" i="4"/>
  <c r="AE367" i="4"/>
  <c r="AD367" i="4"/>
  <c r="AC367" i="4"/>
  <c r="AB367" i="4"/>
  <c r="AA367" i="4"/>
  <c r="Z367" i="4"/>
  <c r="Y367" i="4"/>
  <c r="V367" i="4"/>
  <c r="U367" i="4"/>
  <c r="T367" i="4"/>
  <c r="S367" i="4"/>
  <c r="R367" i="4"/>
  <c r="Q367" i="4"/>
  <c r="P367" i="4"/>
  <c r="O367" i="4"/>
  <c r="N367" i="4"/>
  <c r="M367" i="4"/>
  <c r="K367" i="4"/>
  <c r="J367" i="4"/>
  <c r="I367" i="4"/>
  <c r="H367" i="4"/>
  <c r="G367" i="4"/>
  <c r="F367" i="4"/>
  <c r="E367" i="4"/>
  <c r="D367" i="4"/>
  <c r="AL365" i="4"/>
  <c r="AK365" i="4"/>
  <c r="AJ365" i="4"/>
  <c r="AF365" i="4"/>
  <c r="AE365" i="4"/>
  <c r="AD365" i="4"/>
  <c r="AC365" i="4"/>
  <c r="AB365" i="4"/>
  <c r="AA365" i="4"/>
  <c r="Z365" i="4"/>
  <c r="Y365" i="4"/>
  <c r="V365" i="4"/>
  <c r="U365" i="4"/>
  <c r="T365" i="4"/>
  <c r="S365" i="4"/>
  <c r="R365" i="4"/>
  <c r="Q365" i="4"/>
  <c r="P365" i="4"/>
  <c r="O365" i="4"/>
  <c r="N365" i="4"/>
  <c r="M365" i="4"/>
  <c r="K365" i="4"/>
  <c r="J365" i="4"/>
  <c r="I365" i="4"/>
  <c r="H365" i="4"/>
  <c r="G365" i="4"/>
  <c r="F365" i="4"/>
  <c r="E365" i="4"/>
  <c r="D365" i="4"/>
  <c r="AL360" i="4"/>
  <c r="AK360" i="4"/>
  <c r="AJ360" i="4"/>
  <c r="AF360" i="4"/>
  <c r="AE360" i="4"/>
  <c r="AD360" i="4"/>
  <c r="AC360" i="4"/>
  <c r="AB360" i="4"/>
  <c r="AA360" i="4"/>
  <c r="Z360" i="4"/>
  <c r="Y360" i="4"/>
  <c r="V360" i="4"/>
  <c r="U360" i="4"/>
  <c r="T360" i="4"/>
  <c r="S360" i="4"/>
  <c r="R360" i="4"/>
  <c r="Q360" i="4"/>
  <c r="P360" i="4"/>
  <c r="O360" i="4"/>
  <c r="N360" i="4"/>
  <c r="M360" i="4"/>
  <c r="K360" i="4"/>
  <c r="J360" i="4"/>
  <c r="I360" i="4"/>
  <c r="H360" i="4"/>
  <c r="G360" i="4"/>
  <c r="F360" i="4"/>
  <c r="E360" i="4"/>
  <c r="D360" i="4"/>
  <c r="AL355" i="4"/>
  <c r="AK355" i="4"/>
  <c r="AJ355" i="4"/>
  <c r="AF355" i="4"/>
  <c r="AE355" i="4"/>
  <c r="AD355" i="4"/>
  <c r="AC355" i="4"/>
  <c r="AB355" i="4"/>
  <c r="AA355" i="4"/>
  <c r="Z355" i="4"/>
  <c r="Y355" i="4"/>
  <c r="V355" i="4"/>
  <c r="U355" i="4"/>
  <c r="T355" i="4"/>
  <c r="S355" i="4"/>
  <c r="R355" i="4"/>
  <c r="Q355" i="4"/>
  <c r="P355" i="4"/>
  <c r="O355" i="4"/>
  <c r="N355" i="4"/>
  <c r="M355" i="4"/>
  <c r="K355" i="4"/>
  <c r="J355" i="4"/>
  <c r="I355" i="4"/>
  <c r="H355" i="4"/>
  <c r="G355" i="4"/>
  <c r="F355" i="4"/>
  <c r="E355" i="4"/>
  <c r="D355" i="4"/>
  <c r="AL342" i="4"/>
  <c r="AK342" i="4"/>
  <c r="AJ342" i="4"/>
  <c r="AF342" i="4"/>
  <c r="AE342" i="4"/>
  <c r="AD342" i="4"/>
  <c r="AC342" i="4"/>
  <c r="AB342" i="4"/>
  <c r="AA342" i="4"/>
  <c r="Z342" i="4"/>
  <c r="Y342" i="4"/>
  <c r="V342" i="4"/>
  <c r="U342" i="4"/>
  <c r="T342" i="4"/>
  <c r="S342" i="4"/>
  <c r="R342" i="4"/>
  <c r="Q342" i="4"/>
  <c r="P342" i="4"/>
  <c r="O342" i="4"/>
  <c r="N342" i="4"/>
  <c r="M342" i="4"/>
  <c r="K342" i="4"/>
  <c r="J342" i="4"/>
  <c r="I342" i="4"/>
  <c r="H342" i="4"/>
  <c r="G342" i="4"/>
  <c r="F342" i="4"/>
  <c r="E342" i="4"/>
  <c r="D342" i="4"/>
  <c r="AL341" i="4"/>
  <c r="AK341" i="4"/>
  <c r="AJ341" i="4"/>
  <c r="AF341" i="4"/>
  <c r="AE341" i="4"/>
  <c r="AD341" i="4"/>
  <c r="AC341" i="4"/>
  <c r="AB341" i="4"/>
  <c r="AA341" i="4"/>
  <c r="Z341" i="4"/>
  <c r="Y341" i="4"/>
  <c r="V341" i="4"/>
  <c r="U341" i="4"/>
  <c r="T341" i="4"/>
  <c r="S341" i="4"/>
  <c r="R341" i="4"/>
  <c r="Q341" i="4"/>
  <c r="P341" i="4"/>
  <c r="O341" i="4"/>
  <c r="N341" i="4"/>
  <c r="M341" i="4"/>
  <c r="K341" i="4"/>
  <c r="J341" i="4"/>
  <c r="I341" i="4"/>
  <c r="H341" i="4"/>
  <c r="G341" i="4"/>
  <c r="F341" i="4"/>
  <c r="E341" i="4"/>
  <c r="D341" i="4"/>
  <c r="AL298" i="4"/>
  <c r="AK298" i="4"/>
  <c r="AJ298" i="4"/>
  <c r="AF298" i="4"/>
  <c r="AE298" i="4"/>
  <c r="AD298" i="4"/>
  <c r="AC298" i="4"/>
  <c r="AB298" i="4"/>
  <c r="AA298" i="4"/>
  <c r="Z298" i="4"/>
  <c r="Y298" i="4"/>
  <c r="V298" i="4"/>
  <c r="U298" i="4"/>
  <c r="T298" i="4"/>
  <c r="S298" i="4"/>
  <c r="R298" i="4"/>
  <c r="Q298" i="4"/>
  <c r="P298" i="4"/>
  <c r="O298" i="4"/>
  <c r="N298" i="4"/>
  <c r="M298" i="4"/>
  <c r="K298" i="4"/>
  <c r="J298" i="4"/>
  <c r="I298" i="4"/>
  <c r="H298" i="4"/>
  <c r="G298" i="4"/>
  <c r="F298" i="4"/>
  <c r="E298" i="4"/>
  <c r="D298" i="4"/>
  <c r="AF297" i="4"/>
  <c r="Y297" i="4"/>
  <c r="V297" i="4"/>
  <c r="Q297" i="4"/>
  <c r="M297" i="4"/>
  <c r="K297" i="4"/>
  <c r="AM287" i="4"/>
  <c r="AI287" i="4"/>
  <c r="AH287" i="4"/>
  <c r="AG287" i="4"/>
  <c r="L287" i="4"/>
  <c r="AM285" i="4"/>
  <c r="AI285" i="4"/>
  <c r="AH285" i="4"/>
  <c r="AG285" i="4"/>
  <c r="L285" i="4"/>
  <c r="AN285" i="4" s="1"/>
  <c r="AL283" i="4"/>
  <c r="AL320" i="4" s="1"/>
  <c r="AK283" i="4"/>
  <c r="AK320" i="4"/>
  <c r="AJ283" i="4"/>
  <c r="AJ320" i="4" s="1"/>
  <c r="AF283" i="4"/>
  <c r="AF320" i="4"/>
  <c r="AE283" i="4"/>
  <c r="AE320" i="4" s="1"/>
  <c r="AD283" i="4"/>
  <c r="AD320" i="4" s="1"/>
  <c r="AC283" i="4"/>
  <c r="AC320" i="4" s="1"/>
  <c r="AB283" i="4"/>
  <c r="AB320" i="4" s="1"/>
  <c r="AA283" i="4"/>
  <c r="AA320" i="4" s="1"/>
  <c r="Z283" i="4"/>
  <c r="Z320" i="4" s="1"/>
  <c r="Y283" i="4"/>
  <c r="Y320" i="4" s="1"/>
  <c r="V283" i="4"/>
  <c r="V320" i="4" s="1"/>
  <c r="U283" i="4"/>
  <c r="U320" i="4" s="1"/>
  <c r="T283" i="4"/>
  <c r="T320" i="4" s="1"/>
  <c r="S283" i="4"/>
  <c r="S320" i="4" s="1"/>
  <c r="R283" i="4"/>
  <c r="R320" i="4" s="1"/>
  <c r="Q283" i="4"/>
  <c r="Q320" i="4" s="1"/>
  <c r="P283" i="4"/>
  <c r="P320" i="4" s="1"/>
  <c r="O283" i="4"/>
  <c r="O320" i="4" s="1"/>
  <c r="N283" i="4"/>
  <c r="N320" i="4" s="1"/>
  <c r="M283" i="4"/>
  <c r="M320" i="4" s="1"/>
  <c r="K283" i="4"/>
  <c r="K320" i="4" s="1"/>
  <c r="J283" i="4"/>
  <c r="J320" i="4" s="1"/>
  <c r="I283" i="4"/>
  <c r="I320" i="4" s="1"/>
  <c r="H283" i="4"/>
  <c r="H320" i="4" s="1"/>
  <c r="G283" i="4"/>
  <c r="G320" i="4" s="1"/>
  <c r="F283" i="4"/>
  <c r="F320" i="4" s="1"/>
  <c r="E283" i="4"/>
  <c r="E320" i="4" s="1"/>
  <c r="D283" i="4"/>
  <c r="D320" i="4" s="1"/>
  <c r="AM282" i="4"/>
  <c r="AI282" i="4"/>
  <c r="AH282" i="4"/>
  <c r="AG282" i="4"/>
  <c r="AN282" i="4"/>
  <c r="L282" i="4"/>
  <c r="AM281" i="4"/>
  <c r="AI281" i="4"/>
  <c r="AH281" i="4"/>
  <c r="AG281" i="4"/>
  <c r="L281" i="4"/>
  <c r="AM280" i="4"/>
  <c r="AI280" i="4"/>
  <c r="AI283" i="4" s="1"/>
  <c r="AH280" i="4"/>
  <c r="AG280" i="4"/>
  <c r="L280" i="4"/>
  <c r="L283" i="4" s="1"/>
  <c r="AI279" i="4"/>
  <c r="AH279" i="4"/>
  <c r="AM278" i="4"/>
  <c r="AI278" i="4"/>
  <c r="AH278" i="4"/>
  <c r="AG278" i="4"/>
  <c r="L278" i="4"/>
  <c r="AM277" i="4"/>
  <c r="AI277" i="4"/>
  <c r="AH277" i="4"/>
  <c r="AG277" i="4"/>
  <c r="L277" i="4"/>
  <c r="AI276" i="4"/>
  <c r="AH276" i="4"/>
  <c r="AM275" i="4"/>
  <c r="AI275" i="4"/>
  <c r="AH275" i="4"/>
  <c r="AG275" i="4"/>
  <c r="L275" i="4"/>
  <c r="AM274" i="4"/>
  <c r="AI274" i="4"/>
  <c r="AH274" i="4"/>
  <c r="AG274" i="4"/>
  <c r="L274" i="4"/>
  <c r="AL271" i="4"/>
  <c r="AK271" i="4"/>
  <c r="AJ271" i="4"/>
  <c r="AF271" i="4"/>
  <c r="AE271" i="4"/>
  <c r="AD271" i="4"/>
  <c r="AC271" i="4"/>
  <c r="AB271" i="4"/>
  <c r="AA271" i="4"/>
  <c r="Z271" i="4"/>
  <c r="Y271" i="4"/>
  <c r="V271" i="4"/>
  <c r="U271" i="4"/>
  <c r="T271" i="4"/>
  <c r="S271" i="4"/>
  <c r="R271" i="4"/>
  <c r="Q271" i="4"/>
  <c r="P271" i="4"/>
  <c r="O271" i="4"/>
  <c r="N271" i="4"/>
  <c r="M271" i="4"/>
  <c r="K271" i="4"/>
  <c r="J271" i="4"/>
  <c r="I271" i="4"/>
  <c r="H271" i="4"/>
  <c r="G271" i="4"/>
  <c r="F271" i="4"/>
  <c r="E271" i="4"/>
  <c r="D271" i="4"/>
  <c r="AM270" i="4"/>
  <c r="AI270" i="4"/>
  <c r="AH270" i="4"/>
  <c r="AG270" i="4"/>
  <c r="L270" i="4"/>
  <c r="AM269" i="4"/>
  <c r="AI269" i="4"/>
  <c r="AH269" i="4"/>
  <c r="AG269" i="4"/>
  <c r="L269" i="4"/>
  <c r="AM268" i="4"/>
  <c r="AM271" i="4"/>
  <c r="AI268" i="4"/>
  <c r="AH268" i="4"/>
  <c r="AG268" i="4"/>
  <c r="AG271" i="4"/>
  <c r="L268" i="4"/>
  <c r="L271" i="4"/>
  <c r="AL265" i="4"/>
  <c r="AK265" i="4"/>
  <c r="AJ265" i="4"/>
  <c r="AM264" i="4"/>
  <c r="AI264" i="4"/>
  <c r="AH264" i="4"/>
  <c r="AG264" i="4"/>
  <c r="AN264" i="4"/>
  <c r="L264" i="4"/>
  <c r="AM263" i="4"/>
  <c r="AI263" i="4"/>
  <c r="AH263" i="4"/>
  <c r="AG263" i="4"/>
  <c r="L263" i="4"/>
  <c r="AM262" i="4"/>
  <c r="AM265" i="4" s="1"/>
  <c r="AI262" i="4"/>
  <c r="AI265" i="4" s="1"/>
  <c r="AH262" i="4"/>
  <c r="AH265" i="4" s="1"/>
  <c r="AG262" i="4"/>
  <c r="L262" i="4"/>
  <c r="L265" i="4" s="1"/>
  <c r="AL260" i="4"/>
  <c r="AL315" i="4" s="1"/>
  <c r="AK260" i="4"/>
  <c r="AK315" i="4" s="1"/>
  <c r="AJ260" i="4"/>
  <c r="AF260" i="4"/>
  <c r="AF315" i="4" s="1"/>
  <c r="AE260" i="4"/>
  <c r="AE315" i="4" s="1"/>
  <c r="AD260" i="4"/>
  <c r="AD315" i="4" s="1"/>
  <c r="AC260" i="4"/>
  <c r="AB260" i="4"/>
  <c r="AB315" i="4" s="1"/>
  <c r="AA260" i="4"/>
  <c r="AA315" i="4" s="1"/>
  <c r="Z260" i="4"/>
  <c r="Z315" i="4" s="1"/>
  <c r="Y260" i="4"/>
  <c r="Y315" i="4" s="1"/>
  <c r="V260" i="4"/>
  <c r="V315" i="4" s="1"/>
  <c r="U260" i="4"/>
  <c r="U315" i="4" s="1"/>
  <c r="T260" i="4"/>
  <c r="T315" i="4" s="1"/>
  <c r="S260" i="4"/>
  <c r="S315" i="4" s="1"/>
  <c r="R260" i="4"/>
  <c r="R315" i="4" s="1"/>
  <c r="Q260" i="4"/>
  <c r="Q315" i="4" s="1"/>
  <c r="P260" i="4"/>
  <c r="P315" i="4" s="1"/>
  <c r="O260" i="4"/>
  <c r="O315" i="4" s="1"/>
  <c r="N260" i="4"/>
  <c r="N315" i="4" s="1"/>
  <c r="M260" i="4"/>
  <c r="K260" i="4"/>
  <c r="K315" i="4" s="1"/>
  <c r="J260" i="4"/>
  <c r="J315" i="4" s="1"/>
  <c r="I260" i="4"/>
  <c r="I315" i="4" s="1"/>
  <c r="H260" i="4"/>
  <c r="H315" i="4" s="1"/>
  <c r="G260" i="4"/>
  <c r="G315" i="4" s="1"/>
  <c r="F260" i="4"/>
  <c r="F315" i="4" s="1"/>
  <c r="E260" i="4"/>
  <c r="E315" i="4" s="1"/>
  <c r="D260" i="4"/>
  <c r="AM259" i="4"/>
  <c r="AI259" i="4"/>
  <c r="AH259" i="4"/>
  <c r="AG259" i="4"/>
  <c r="AN259" i="4"/>
  <c r="L259" i="4"/>
  <c r="AM258" i="4"/>
  <c r="AI258" i="4"/>
  <c r="AH258" i="4"/>
  <c r="AG258" i="4"/>
  <c r="AN258" i="4"/>
  <c r="L258" i="4"/>
  <c r="AM257" i="4"/>
  <c r="AI257" i="4"/>
  <c r="AH257" i="4"/>
  <c r="AG257" i="4"/>
  <c r="L257" i="4"/>
  <c r="AM256" i="4"/>
  <c r="AM260" i="4"/>
  <c r="AI256" i="4"/>
  <c r="AH256" i="4"/>
  <c r="AG256" i="4"/>
  <c r="AG260" i="4"/>
  <c r="L256" i="4"/>
  <c r="L260" i="4"/>
  <c r="AL254" i="4"/>
  <c r="AK254" i="4"/>
  <c r="AK314" i="4" s="1"/>
  <c r="AJ254" i="4"/>
  <c r="AJ314" i="4" s="1"/>
  <c r="AF254" i="4"/>
  <c r="AF314" i="4" s="1"/>
  <c r="AE254" i="4"/>
  <c r="AE314" i="4" s="1"/>
  <c r="AD254" i="4"/>
  <c r="AD314" i="4" s="1"/>
  <c r="AC254" i="4"/>
  <c r="AC314" i="4" s="1"/>
  <c r="AB254" i="4"/>
  <c r="AB314" i="4" s="1"/>
  <c r="AA254" i="4"/>
  <c r="AA314" i="4" s="1"/>
  <c r="Z254" i="4"/>
  <c r="Z314" i="4" s="1"/>
  <c r="Y254" i="4"/>
  <c r="Y314" i="4" s="1"/>
  <c r="V254" i="4"/>
  <c r="V314" i="4" s="1"/>
  <c r="U254" i="4"/>
  <c r="U314" i="4" s="1"/>
  <c r="T254" i="4"/>
  <c r="T314" i="4" s="1"/>
  <c r="S254" i="4"/>
  <c r="S314" i="4" s="1"/>
  <c r="R254" i="4"/>
  <c r="R314" i="4" s="1"/>
  <c r="Q254" i="4"/>
  <c r="Q314" i="4" s="1"/>
  <c r="P254" i="4"/>
  <c r="P314" i="4" s="1"/>
  <c r="O254" i="4"/>
  <c r="O314" i="4" s="1"/>
  <c r="N254" i="4"/>
  <c r="N314" i="4" s="1"/>
  <c r="M254" i="4"/>
  <c r="M314" i="4" s="1"/>
  <c r="K254" i="4"/>
  <c r="K314" i="4" s="1"/>
  <c r="J254" i="4"/>
  <c r="J314" i="4" s="1"/>
  <c r="I254" i="4"/>
  <c r="I314" i="4" s="1"/>
  <c r="H254" i="4"/>
  <c r="H314" i="4" s="1"/>
  <c r="G254" i="4"/>
  <c r="G314" i="4" s="1"/>
  <c r="F254" i="4"/>
  <c r="F314" i="4" s="1"/>
  <c r="E254" i="4"/>
  <c r="E314" i="4" s="1"/>
  <c r="D254" i="4"/>
  <c r="D314" i="4" s="1"/>
  <c r="AM253" i="4"/>
  <c r="AI253" i="4"/>
  <c r="AH253" i="4"/>
  <c r="AG253" i="4"/>
  <c r="AN253" i="4"/>
  <c r="L253" i="4"/>
  <c r="AM252" i="4"/>
  <c r="AI252" i="4"/>
  <c r="AH252" i="4"/>
  <c r="AG252" i="4"/>
  <c r="AN252" i="4"/>
  <c r="L252" i="4"/>
  <c r="AM251" i="4"/>
  <c r="AI251" i="4"/>
  <c r="AH251" i="4"/>
  <c r="AG251" i="4"/>
  <c r="L251" i="4"/>
  <c r="AM250" i="4"/>
  <c r="AI250" i="4"/>
  <c r="AH250" i="4"/>
  <c r="AG250" i="4"/>
  <c r="L250" i="4"/>
  <c r="AM249" i="4"/>
  <c r="AI249" i="4"/>
  <c r="AI254" i="4"/>
  <c r="AH249" i="4"/>
  <c r="AH254" i="4"/>
  <c r="AG249" i="4"/>
  <c r="L249" i="4"/>
  <c r="L254" i="4" s="1"/>
  <c r="L266" i="4" s="1"/>
  <c r="AL238" i="4"/>
  <c r="AK238" i="4"/>
  <c r="AJ238" i="4"/>
  <c r="AF238" i="4"/>
  <c r="AE238" i="4"/>
  <c r="AD238" i="4"/>
  <c r="AC238" i="4"/>
  <c r="AB238" i="4"/>
  <c r="AA238" i="4"/>
  <c r="Z238" i="4"/>
  <c r="Y238" i="4"/>
  <c r="V238" i="4"/>
  <c r="U238" i="4"/>
  <c r="T238" i="4"/>
  <c r="S238" i="4"/>
  <c r="R238" i="4"/>
  <c r="Q238" i="4"/>
  <c r="P238" i="4"/>
  <c r="O238" i="4"/>
  <c r="N238" i="4"/>
  <c r="M238" i="4"/>
  <c r="K238" i="4"/>
  <c r="J238" i="4"/>
  <c r="I238" i="4"/>
  <c r="H238" i="4"/>
  <c r="G238" i="4"/>
  <c r="F238" i="4"/>
  <c r="E238" i="4"/>
  <c r="D238" i="4"/>
  <c r="AM237" i="4"/>
  <c r="AI237" i="4"/>
  <c r="AH237" i="4"/>
  <c r="AG237" i="4"/>
  <c r="L237" i="4"/>
  <c r="AM236" i="4"/>
  <c r="AI236" i="4"/>
  <c r="AH236" i="4"/>
  <c r="AG236" i="4"/>
  <c r="L236" i="4"/>
  <c r="AM235" i="4"/>
  <c r="AM238" i="4"/>
  <c r="AI235" i="4"/>
  <c r="AI238" i="4"/>
  <c r="AH235" i="4"/>
  <c r="AH238" i="4"/>
  <c r="AG235" i="4"/>
  <c r="L235" i="4"/>
  <c r="L238" i="4" s="1"/>
  <c r="AL232" i="4"/>
  <c r="AK232" i="4"/>
  <c r="AK240" i="4"/>
  <c r="AJ232" i="4"/>
  <c r="AJ240" i="4"/>
  <c r="AF232" i="4"/>
  <c r="AF240" i="4"/>
  <c r="AE232" i="4"/>
  <c r="AE240" i="4"/>
  <c r="AD232" i="4"/>
  <c r="AD240" i="4"/>
  <c r="AC232" i="4"/>
  <c r="AC240" i="4"/>
  <c r="AB232" i="4"/>
  <c r="AB240" i="4" s="1"/>
  <c r="AA232" i="4"/>
  <c r="AA240" i="4" s="1"/>
  <c r="Z232" i="4"/>
  <c r="Z240" i="4" s="1"/>
  <c r="Y232" i="4"/>
  <c r="Y240" i="4" s="1"/>
  <c r="V232" i="4"/>
  <c r="V240" i="4" s="1"/>
  <c r="U232" i="4"/>
  <c r="U240" i="4" s="1"/>
  <c r="T232" i="4"/>
  <c r="T240" i="4" s="1"/>
  <c r="S232" i="4"/>
  <c r="S240" i="4" s="1"/>
  <c r="R232" i="4"/>
  <c r="R240" i="4" s="1"/>
  <c r="Q232" i="4"/>
  <c r="Q240" i="4" s="1"/>
  <c r="P232" i="4"/>
  <c r="O232" i="4"/>
  <c r="O240" i="4"/>
  <c r="N232" i="4"/>
  <c r="N240" i="4"/>
  <c r="M232" i="4"/>
  <c r="K232" i="4"/>
  <c r="K240" i="4" s="1"/>
  <c r="J232" i="4"/>
  <c r="J240" i="4" s="1"/>
  <c r="I232" i="4"/>
  <c r="I240" i="4" s="1"/>
  <c r="H232" i="4"/>
  <c r="H240" i="4" s="1"/>
  <c r="G232" i="4"/>
  <c r="G240" i="4" s="1"/>
  <c r="F232" i="4"/>
  <c r="F240" i="4" s="1"/>
  <c r="E232" i="4"/>
  <c r="E240" i="4" s="1"/>
  <c r="D232" i="4"/>
  <c r="AM231" i="4"/>
  <c r="AI231" i="4"/>
  <c r="AH231" i="4"/>
  <c r="AG231" i="4"/>
  <c r="L231" i="4"/>
  <c r="AM230" i="4"/>
  <c r="AI230" i="4"/>
  <c r="AH230" i="4"/>
  <c r="AG230" i="4"/>
  <c r="L230" i="4"/>
  <c r="AM229" i="4"/>
  <c r="AI229" i="4"/>
  <c r="AH229" i="4"/>
  <c r="AG229" i="4"/>
  <c r="L229" i="4"/>
  <c r="AM228" i="4"/>
  <c r="AM232" i="4" s="1"/>
  <c r="AI228" i="4"/>
  <c r="AI232" i="4" s="1"/>
  <c r="AH228" i="4"/>
  <c r="AH232" i="4" s="1"/>
  <c r="AG228" i="4"/>
  <c r="L228" i="4"/>
  <c r="L232" i="4"/>
  <c r="AM225" i="4"/>
  <c r="AI225" i="4"/>
  <c r="AH225" i="4"/>
  <c r="AG225" i="4"/>
  <c r="L225" i="4"/>
  <c r="AM215" i="4"/>
  <c r="AI215" i="4"/>
  <c r="AH215" i="4"/>
  <c r="AG215" i="4"/>
  <c r="AN215" i="4"/>
  <c r="L215" i="4"/>
  <c r="AM210" i="4"/>
  <c r="AI210" i="4"/>
  <c r="AH210" i="4"/>
  <c r="AG210" i="4"/>
  <c r="AN210" i="4"/>
  <c r="L210" i="4"/>
  <c r="AL204" i="4"/>
  <c r="AK204" i="4"/>
  <c r="AJ204" i="4"/>
  <c r="AF204" i="4"/>
  <c r="AE204" i="4"/>
  <c r="AD204" i="4"/>
  <c r="AC204" i="4"/>
  <c r="AB204" i="4"/>
  <c r="AA204" i="4"/>
  <c r="Z204" i="4"/>
  <c r="Y204" i="4"/>
  <c r="V204" i="4"/>
  <c r="U204" i="4"/>
  <c r="T204" i="4"/>
  <c r="S204" i="4"/>
  <c r="R204" i="4"/>
  <c r="Q204" i="4"/>
  <c r="P204" i="4"/>
  <c r="O204" i="4"/>
  <c r="N204" i="4"/>
  <c r="M204" i="4"/>
  <c r="K204" i="4"/>
  <c r="J204" i="4"/>
  <c r="I204" i="4"/>
  <c r="H204" i="4"/>
  <c r="G204" i="4"/>
  <c r="F204" i="4"/>
  <c r="E204" i="4"/>
  <c r="D204" i="4"/>
  <c r="AM203" i="4"/>
  <c r="AI203" i="4"/>
  <c r="AH203" i="4"/>
  <c r="AG203" i="4"/>
  <c r="AN203" i="4"/>
  <c r="L203" i="4"/>
  <c r="AM202" i="4"/>
  <c r="AI202" i="4"/>
  <c r="AH202" i="4"/>
  <c r="AG202" i="4"/>
  <c r="AN202" i="4"/>
  <c r="L202" i="4"/>
  <c r="AK206" i="4"/>
  <c r="AF200" i="4"/>
  <c r="AE200" i="4"/>
  <c r="AD200" i="4"/>
  <c r="AD206" i="4"/>
  <c r="AC200" i="4"/>
  <c r="AC206" i="4"/>
  <c r="AB200" i="4"/>
  <c r="AB206" i="4"/>
  <c r="AA200" i="4"/>
  <c r="Z200" i="4"/>
  <c r="Z206" i="4" s="1"/>
  <c r="Y200" i="4"/>
  <c r="Y206" i="4" s="1"/>
  <c r="V200" i="4"/>
  <c r="V206" i="4" s="1"/>
  <c r="U200" i="4"/>
  <c r="T200" i="4"/>
  <c r="T206" i="4"/>
  <c r="S200" i="4"/>
  <c r="S206" i="4"/>
  <c r="R200" i="4"/>
  <c r="R206" i="4"/>
  <c r="Q200" i="4"/>
  <c r="P200" i="4"/>
  <c r="P206" i="4" s="1"/>
  <c r="O200" i="4"/>
  <c r="O206" i="4"/>
  <c r="N200" i="4"/>
  <c r="N206" i="4"/>
  <c r="M200" i="4"/>
  <c r="K200" i="4"/>
  <c r="K206" i="4" s="1"/>
  <c r="J200" i="4"/>
  <c r="J206" i="4" s="1"/>
  <c r="I200" i="4"/>
  <c r="I206" i="4" s="1"/>
  <c r="H200" i="4"/>
  <c r="H206" i="4" s="1"/>
  <c r="G200" i="4"/>
  <c r="G206" i="4" s="1"/>
  <c r="F200" i="4"/>
  <c r="F206" i="4" s="1"/>
  <c r="E200" i="4"/>
  <c r="E206" i="4" s="1"/>
  <c r="D200" i="4"/>
  <c r="AM199" i="4"/>
  <c r="AI199" i="4"/>
  <c r="AH199" i="4"/>
  <c r="AG199" i="4"/>
  <c r="AN199" i="4"/>
  <c r="L199" i="4"/>
  <c r="AM198" i="4"/>
  <c r="AI198" i="4"/>
  <c r="AH198" i="4"/>
  <c r="AG198" i="4"/>
  <c r="AN198" i="4"/>
  <c r="L198" i="4"/>
  <c r="AM197" i="4"/>
  <c r="AI197" i="4"/>
  <c r="AH197" i="4"/>
  <c r="AG197" i="4"/>
  <c r="L197" i="4"/>
  <c r="AL191" i="4"/>
  <c r="AK191" i="4"/>
  <c r="AM191" i="4" s="1"/>
  <c r="AJ191" i="4"/>
  <c r="AF191" i="4"/>
  <c r="AE191" i="4"/>
  <c r="AI191" i="4" s="1"/>
  <c r="AD191" i="4"/>
  <c r="AC191" i="4"/>
  <c r="AB191" i="4"/>
  <c r="AA191" i="4"/>
  <c r="Z191" i="4"/>
  <c r="Y191" i="4"/>
  <c r="V191" i="4"/>
  <c r="U191" i="4"/>
  <c r="T191" i="4"/>
  <c r="S191" i="4"/>
  <c r="R191" i="4"/>
  <c r="Q191" i="4"/>
  <c r="P191" i="4"/>
  <c r="O191" i="4"/>
  <c r="N191" i="4"/>
  <c r="M191" i="4"/>
  <c r="K191" i="4"/>
  <c r="J191" i="4"/>
  <c r="I191" i="4"/>
  <c r="H191" i="4"/>
  <c r="G191" i="4"/>
  <c r="F191" i="4"/>
  <c r="E191" i="4"/>
  <c r="D191" i="4"/>
  <c r="AM190" i="4"/>
  <c r="AI190" i="4"/>
  <c r="AH190" i="4"/>
  <c r="AG190" i="4"/>
  <c r="AN190" i="4"/>
  <c r="L190" i="4"/>
  <c r="AM189" i="4"/>
  <c r="AI189" i="4"/>
  <c r="AH189" i="4"/>
  <c r="AG189" i="4"/>
  <c r="AN189" i="4"/>
  <c r="L189" i="4"/>
  <c r="AM188" i="4"/>
  <c r="AI188" i="4"/>
  <c r="AH188" i="4"/>
  <c r="AG188" i="4"/>
  <c r="AM187" i="4"/>
  <c r="AI187" i="4"/>
  <c r="AH187" i="4"/>
  <c r="AG187" i="4"/>
  <c r="L187" i="4"/>
  <c r="AL185" i="4"/>
  <c r="AL193" i="4"/>
  <c r="AK185" i="4"/>
  <c r="AK193" i="4"/>
  <c r="AJ185" i="4"/>
  <c r="AM185" i="4"/>
  <c r="AF185" i="4"/>
  <c r="AF193" i="4"/>
  <c r="AE185" i="4"/>
  <c r="AE193" i="4"/>
  <c r="AD185" i="4"/>
  <c r="AD193" i="4"/>
  <c r="AC185" i="4"/>
  <c r="AB185" i="4"/>
  <c r="AB193" i="4" s="1"/>
  <c r="AA185" i="4"/>
  <c r="AA193" i="4" s="1"/>
  <c r="Z185" i="4"/>
  <c r="Z193" i="4" s="1"/>
  <c r="Y185" i="4"/>
  <c r="Y193" i="4" s="1"/>
  <c r="V185" i="4"/>
  <c r="V193" i="4" s="1"/>
  <c r="U185" i="4"/>
  <c r="U193" i="4" s="1"/>
  <c r="T185" i="4"/>
  <c r="T193" i="4" s="1"/>
  <c r="S185" i="4"/>
  <c r="S193" i="4" s="1"/>
  <c r="R185" i="4"/>
  <c r="R193" i="4" s="1"/>
  <c r="Q185" i="4"/>
  <c r="Q193" i="4" s="1"/>
  <c r="P185" i="4"/>
  <c r="P193" i="4" s="1"/>
  <c r="O185" i="4"/>
  <c r="O193" i="4" s="1"/>
  <c r="N185" i="4"/>
  <c r="M185" i="4"/>
  <c r="K185" i="4"/>
  <c r="K193" i="4" s="1"/>
  <c r="J185" i="4"/>
  <c r="I185" i="4"/>
  <c r="I193" i="4"/>
  <c r="H185" i="4"/>
  <c r="H193" i="4"/>
  <c r="G185" i="4"/>
  <c r="G193" i="4"/>
  <c r="F185" i="4"/>
  <c r="F193" i="4"/>
  <c r="E185" i="4"/>
  <c r="E193" i="4"/>
  <c r="D185" i="4"/>
  <c r="D193" i="4"/>
  <c r="AM184" i="4"/>
  <c r="AI184" i="4"/>
  <c r="AH184" i="4"/>
  <c r="AG184" i="4"/>
  <c r="AN184" i="4" s="1"/>
  <c r="L184" i="4"/>
  <c r="AM183" i="4"/>
  <c r="AI183" i="4"/>
  <c r="AH183" i="4"/>
  <c r="AG183" i="4"/>
  <c r="AN183" i="4" s="1"/>
  <c r="L183" i="4"/>
  <c r="AM182" i="4"/>
  <c r="AI182" i="4"/>
  <c r="AH182" i="4"/>
  <c r="AG182" i="4"/>
  <c r="L182" i="4"/>
  <c r="AL176" i="4"/>
  <c r="AK176" i="4"/>
  <c r="AJ176" i="4"/>
  <c r="AF176" i="4"/>
  <c r="AE176" i="4"/>
  <c r="AD176" i="4"/>
  <c r="AC176" i="4"/>
  <c r="AB176" i="4"/>
  <c r="AA176" i="4"/>
  <c r="Z176" i="4"/>
  <c r="Y176" i="4"/>
  <c r="V176" i="4"/>
  <c r="U176" i="4"/>
  <c r="T176" i="4"/>
  <c r="S176" i="4"/>
  <c r="R176" i="4"/>
  <c r="Q176" i="4"/>
  <c r="P176" i="4"/>
  <c r="O176" i="4"/>
  <c r="N176" i="4"/>
  <c r="M176" i="4"/>
  <c r="K176" i="4"/>
  <c r="J176" i="4"/>
  <c r="I176" i="4"/>
  <c r="H176" i="4"/>
  <c r="G176" i="4"/>
  <c r="F176" i="4"/>
  <c r="E176" i="4"/>
  <c r="D176" i="4"/>
  <c r="AM175" i="4"/>
  <c r="AI175" i="4"/>
  <c r="AH175" i="4"/>
  <c r="AG175" i="4"/>
  <c r="AN175" i="4"/>
  <c r="L175" i="4"/>
  <c r="AM174" i="4"/>
  <c r="AI174" i="4"/>
  <c r="AH174" i="4"/>
  <c r="AG174" i="4"/>
  <c r="AN174" i="4"/>
  <c r="L174" i="4"/>
  <c r="AM173" i="4"/>
  <c r="AI173" i="4"/>
  <c r="AH173" i="4"/>
  <c r="AG173" i="4"/>
  <c r="L173" i="4"/>
  <c r="AM172" i="4"/>
  <c r="AI172" i="4"/>
  <c r="AH172" i="4"/>
  <c r="AG172" i="4"/>
  <c r="L172" i="4"/>
  <c r="AL170" i="4"/>
  <c r="AL295" i="4" s="1"/>
  <c r="AK170" i="4"/>
  <c r="AK295" i="4" s="1"/>
  <c r="AJ170" i="4"/>
  <c r="AM170" i="4" s="1"/>
  <c r="AF170" i="4"/>
  <c r="AE170" i="4"/>
  <c r="AD170" i="4"/>
  <c r="AD295" i="4" s="1"/>
  <c r="AC170" i="4"/>
  <c r="AB170" i="4"/>
  <c r="AA170" i="4"/>
  <c r="AA178" i="4"/>
  <c r="Z170" i="4"/>
  <c r="Z295" i="4"/>
  <c r="Y170" i="4"/>
  <c r="Y295" i="4"/>
  <c r="V170" i="4"/>
  <c r="U170" i="4"/>
  <c r="U178" i="4" s="1"/>
  <c r="T170" i="4"/>
  <c r="T295" i="4" s="1"/>
  <c r="S170" i="4"/>
  <c r="S295" i="4" s="1"/>
  <c r="R170" i="4"/>
  <c r="Q170" i="4"/>
  <c r="Q178" i="4"/>
  <c r="P170" i="4"/>
  <c r="P295" i="4"/>
  <c r="O170" i="4"/>
  <c r="O295" i="4" s="1"/>
  <c r="N170" i="4"/>
  <c r="M170" i="4"/>
  <c r="K170" i="4"/>
  <c r="K295" i="4" s="1"/>
  <c r="J170" i="4"/>
  <c r="I170" i="4"/>
  <c r="I178" i="4"/>
  <c r="H170" i="4"/>
  <c r="H295" i="4"/>
  <c r="G170" i="4"/>
  <c r="G295" i="4"/>
  <c r="F170" i="4"/>
  <c r="E170" i="4"/>
  <c r="E178" i="4" s="1"/>
  <c r="D170" i="4"/>
  <c r="D295" i="4" s="1"/>
  <c r="AM169" i="4"/>
  <c r="AI169" i="4"/>
  <c r="AH169" i="4"/>
  <c r="AG169" i="4"/>
  <c r="L169" i="4"/>
  <c r="AM168" i="4"/>
  <c r="AI168" i="4"/>
  <c r="AH168" i="4"/>
  <c r="AG168" i="4"/>
  <c r="L168" i="4"/>
  <c r="AM167" i="4"/>
  <c r="AI167" i="4"/>
  <c r="AH167" i="4"/>
  <c r="AG167" i="4"/>
  <c r="L167" i="4"/>
  <c r="AM166" i="4"/>
  <c r="AI166" i="4"/>
  <c r="AH166" i="4"/>
  <c r="AG166" i="4"/>
  <c r="L166" i="4"/>
  <c r="AM165" i="4"/>
  <c r="AI165" i="4"/>
  <c r="AH165" i="4"/>
  <c r="AG165" i="4"/>
  <c r="L165" i="4"/>
  <c r="AL156" i="4"/>
  <c r="AK156" i="4"/>
  <c r="AJ156" i="4"/>
  <c r="AF156" i="4"/>
  <c r="AE156" i="4"/>
  <c r="AD156" i="4"/>
  <c r="AC156" i="4"/>
  <c r="AB156" i="4"/>
  <c r="AA156" i="4"/>
  <c r="Z156" i="4"/>
  <c r="Y156" i="4"/>
  <c r="V156" i="4"/>
  <c r="U156" i="4"/>
  <c r="T156" i="4"/>
  <c r="S156" i="4"/>
  <c r="R156" i="4"/>
  <c r="Q156" i="4"/>
  <c r="P156" i="4"/>
  <c r="O156" i="4"/>
  <c r="N156" i="4"/>
  <c r="AG156" i="4" s="1"/>
  <c r="M156" i="4"/>
  <c r="K156" i="4"/>
  <c r="J156" i="4"/>
  <c r="I156" i="4"/>
  <c r="H156" i="4"/>
  <c r="G156" i="4"/>
  <c r="F156" i="4"/>
  <c r="E156" i="4"/>
  <c r="D156" i="4"/>
  <c r="AM154" i="4"/>
  <c r="AI154" i="4"/>
  <c r="AH154" i="4"/>
  <c r="AG154" i="4"/>
  <c r="L154" i="4"/>
  <c r="AM153" i="4"/>
  <c r="AI153" i="4"/>
  <c r="AH153" i="4"/>
  <c r="AG153" i="4"/>
  <c r="AN153" i="4" s="1"/>
  <c r="AM152" i="4"/>
  <c r="AI152" i="4"/>
  <c r="AH152" i="4"/>
  <c r="AG152" i="4"/>
  <c r="L152" i="4"/>
  <c r="AM151" i="4"/>
  <c r="AI151" i="4"/>
  <c r="AH151" i="4"/>
  <c r="AG151" i="4"/>
  <c r="L151" i="4"/>
  <c r="AM149" i="4"/>
  <c r="AI149" i="4"/>
  <c r="AH149" i="4"/>
  <c r="AG149" i="4"/>
  <c r="L149" i="4"/>
  <c r="AM141" i="4"/>
  <c r="AI141" i="4"/>
  <c r="AH141" i="4"/>
  <c r="AG141" i="4"/>
  <c r="L141" i="4"/>
  <c r="AM140" i="4"/>
  <c r="AI140" i="4"/>
  <c r="AH140" i="4"/>
  <c r="AG140" i="4"/>
  <c r="L140" i="4"/>
  <c r="AM138" i="4"/>
  <c r="AI138" i="4"/>
  <c r="AH138" i="4"/>
  <c r="AG138" i="4"/>
  <c r="AN138" i="4" s="1"/>
  <c r="L138" i="4"/>
  <c r="AL134" i="4"/>
  <c r="AK134" i="4"/>
  <c r="AM134" i="4" s="1"/>
  <c r="AJ134" i="4"/>
  <c r="AF134" i="4"/>
  <c r="AE134" i="4"/>
  <c r="AD134" i="4"/>
  <c r="AC134" i="4"/>
  <c r="AB134" i="4"/>
  <c r="AA134" i="4"/>
  <c r="Z134" i="4"/>
  <c r="Y134" i="4"/>
  <c r="V134" i="4"/>
  <c r="U134" i="4"/>
  <c r="T134" i="4"/>
  <c r="AH134" i="4" s="1"/>
  <c r="S134" i="4"/>
  <c r="R134" i="4"/>
  <c r="Q134" i="4"/>
  <c r="P134" i="4"/>
  <c r="O134" i="4"/>
  <c r="N134" i="4"/>
  <c r="M134" i="4"/>
  <c r="K134" i="4"/>
  <c r="J134" i="4"/>
  <c r="I134" i="4"/>
  <c r="H134" i="4"/>
  <c r="G134" i="4"/>
  <c r="F134" i="4"/>
  <c r="E134" i="4"/>
  <c r="D134" i="4"/>
  <c r="AM133" i="4"/>
  <c r="AI133" i="4"/>
  <c r="AH133" i="4"/>
  <c r="AG133" i="4"/>
  <c r="L133" i="4"/>
  <c r="AN133" i="4" s="1"/>
  <c r="AM132" i="4"/>
  <c r="AI132" i="4"/>
  <c r="AH132" i="4"/>
  <c r="AG132" i="4"/>
  <c r="AN132" i="4" s="1"/>
  <c r="L132" i="4"/>
  <c r="AM131" i="4"/>
  <c r="AI131" i="4"/>
  <c r="AH131" i="4"/>
  <c r="AG131" i="4"/>
  <c r="L131" i="4"/>
  <c r="AM130" i="4"/>
  <c r="AI130" i="4"/>
  <c r="AH130" i="4"/>
  <c r="AG130" i="4"/>
  <c r="L130" i="4"/>
  <c r="AL125" i="4"/>
  <c r="AK125" i="4"/>
  <c r="AJ125" i="4"/>
  <c r="AF125" i="4"/>
  <c r="AE125" i="4"/>
  <c r="AD125" i="4"/>
  <c r="AC125" i="4"/>
  <c r="AB125" i="4"/>
  <c r="AA125" i="4"/>
  <c r="Z125" i="4"/>
  <c r="Y125" i="4"/>
  <c r="V125" i="4"/>
  <c r="U125" i="4"/>
  <c r="T125" i="4"/>
  <c r="S125" i="4"/>
  <c r="R125" i="4"/>
  <c r="Q125" i="4"/>
  <c r="P125" i="4"/>
  <c r="O125" i="4"/>
  <c r="N125" i="4"/>
  <c r="M125" i="4"/>
  <c r="K125" i="4"/>
  <c r="J125" i="4"/>
  <c r="I125" i="4"/>
  <c r="H125" i="4"/>
  <c r="G125" i="4"/>
  <c r="F125" i="4"/>
  <c r="E125" i="4"/>
  <c r="D125" i="4"/>
  <c r="AM124" i="4"/>
  <c r="AI124" i="4"/>
  <c r="AH124" i="4"/>
  <c r="AG124" i="4"/>
  <c r="L124" i="4"/>
  <c r="AM123" i="4"/>
  <c r="AI123" i="4"/>
  <c r="AH123" i="4"/>
  <c r="L123" i="4"/>
  <c r="AM122" i="4"/>
  <c r="AM382" i="4" s="1"/>
  <c r="AI122" i="4"/>
  <c r="AI382" i="4" s="1"/>
  <c r="AH122" i="4"/>
  <c r="AH382" i="4" s="1"/>
  <c r="AG122" i="4"/>
  <c r="AG382" i="4" s="1"/>
  <c r="L122" i="4"/>
  <c r="L382" i="4" s="1"/>
  <c r="AM118" i="4"/>
  <c r="AI118" i="4"/>
  <c r="AH118" i="4"/>
  <c r="AG118" i="4"/>
  <c r="L118" i="4"/>
  <c r="AM117" i="4"/>
  <c r="AI117" i="4"/>
  <c r="AH117" i="4"/>
  <c r="AG117" i="4"/>
  <c r="L117" i="4"/>
  <c r="AM116" i="4"/>
  <c r="AN116" i="4"/>
  <c r="AI116" i="4"/>
  <c r="AH116" i="4"/>
  <c r="AG116" i="4"/>
  <c r="AL115" i="4"/>
  <c r="AL119" i="4"/>
  <c r="AK115" i="4"/>
  <c r="AJ115" i="4"/>
  <c r="AJ119" i="4"/>
  <c r="AF115" i="4"/>
  <c r="AF119" i="4" s="1"/>
  <c r="AE115" i="4"/>
  <c r="AE119" i="4"/>
  <c r="AD115" i="4"/>
  <c r="AD119" i="4" s="1"/>
  <c r="AC115" i="4"/>
  <c r="AB115" i="4"/>
  <c r="AB119" i="4" s="1"/>
  <c r="AA115" i="4"/>
  <c r="AA119" i="4"/>
  <c r="Z115" i="4"/>
  <c r="Z119" i="4" s="1"/>
  <c r="Y115" i="4"/>
  <c r="Y119" i="4"/>
  <c r="V115" i="4"/>
  <c r="V119" i="4" s="1"/>
  <c r="U115" i="4"/>
  <c r="U119" i="4"/>
  <c r="T115" i="4"/>
  <c r="T119" i="4"/>
  <c r="S115" i="4"/>
  <c r="S119" i="4"/>
  <c r="R115" i="4"/>
  <c r="R119" i="4"/>
  <c r="Q115" i="4"/>
  <c r="Q119" i="4"/>
  <c r="P115" i="4"/>
  <c r="P119" i="4"/>
  <c r="O115" i="4"/>
  <c r="O119" i="4"/>
  <c r="N115" i="4"/>
  <c r="N119" i="4"/>
  <c r="M115" i="4"/>
  <c r="M119" i="4"/>
  <c r="K115" i="4"/>
  <c r="K119" i="4"/>
  <c r="J115" i="4"/>
  <c r="J119" i="4"/>
  <c r="I115" i="4"/>
  <c r="I119" i="4"/>
  <c r="H115" i="4"/>
  <c r="H119" i="4"/>
  <c r="G115" i="4"/>
  <c r="G119" i="4"/>
  <c r="F115" i="4"/>
  <c r="F119" i="4"/>
  <c r="E115" i="4"/>
  <c r="E119" i="4"/>
  <c r="D115" i="4"/>
  <c r="D119" i="4"/>
  <c r="AM114" i="4"/>
  <c r="AI114" i="4"/>
  <c r="AI115" i="4" s="1"/>
  <c r="AH114" i="4"/>
  <c r="AG114" i="4"/>
  <c r="L114" i="4"/>
  <c r="AM113" i="4"/>
  <c r="AI113" i="4"/>
  <c r="AH113" i="4"/>
  <c r="AH115" i="4"/>
  <c r="AG113" i="4"/>
  <c r="AG115" i="4"/>
  <c r="L113" i="4"/>
  <c r="L115" i="4"/>
  <c r="AL110" i="4"/>
  <c r="AK110" i="4"/>
  <c r="AJ110" i="4"/>
  <c r="AF110" i="4"/>
  <c r="AE110" i="4"/>
  <c r="AD110" i="4"/>
  <c r="AC110" i="4"/>
  <c r="AB110" i="4"/>
  <c r="AA110" i="4"/>
  <c r="Z110" i="4"/>
  <c r="Y110" i="4"/>
  <c r="V110" i="4"/>
  <c r="U110" i="4"/>
  <c r="T110" i="4"/>
  <c r="S110" i="4"/>
  <c r="R110" i="4"/>
  <c r="Q110" i="4"/>
  <c r="P110" i="4"/>
  <c r="O110" i="4"/>
  <c r="N110" i="4"/>
  <c r="M110" i="4"/>
  <c r="K110" i="4"/>
  <c r="J110" i="4"/>
  <c r="I110" i="4"/>
  <c r="H110" i="4"/>
  <c r="G110" i="4"/>
  <c r="F110" i="4"/>
  <c r="E110" i="4"/>
  <c r="D110" i="4"/>
  <c r="AM109" i="4"/>
  <c r="AI109" i="4"/>
  <c r="AH109" i="4"/>
  <c r="AG109" i="4"/>
  <c r="L109" i="4"/>
  <c r="AN109" i="4" s="1"/>
  <c r="AM108" i="4"/>
  <c r="AI108" i="4"/>
  <c r="AH108" i="4"/>
  <c r="AG108" i="4"/>
  <c r="AN108" i="4"/>
  <c r="L108" i="4"/>
  <c r="AM107" i="4"/>
  <c r="AI107" i="4"/>
  <c r="AH107" i="4"/>
  <c r="AG107" i="4"/>
  <c r="L107" i="4"/>
  <c r="AM106" i="4"/>
  <c r="AI106" i="4"/>
  <c r="AH106" i="4"/>
  <c r="AG106" i="4"/>
  <c r="L106" i="4"/>
  <c r="AM105" i="4"/>
  <c r="AI105" i="4"/>
  <c r="AH105" i="4"/>
  <c r="AG105" i="4"/>
  <c r="AN105" i="4"/>
  <c r="L105" i="4"/>
  <c r="AL100" i="4"/>
  <c r="AK100" i="4"/>
  <c r="AJ100" i="4"/>
  <c r="AM100" i="4" s="1"/>
  <c r="AF100" i="4"/>
  <c r="AE100" i="4"/>
  <c r="AD100" i="4"/>
  <c r="AC100" i="4"/>
  <c r="AB100" i="4"/>
  <c r="AA100" i="4"/>
  <c r="Z100" i="4"/>
  <c r="Y100" i="4"/>
  <c r="V100" i="4"/>
  <c r="U100" i="4"/>
  <c r="T100" i="4"/>
  <c r="S100" i="4"/>
  <c r="R100" i="4"/>
  <c r="Q100" i="4"/>
  <c r="P100" i="4"/>
  <c r="O100" i="4"/>
  <c r="N100" i="4"/>
  <c r="M100" i="4"/>
  <c r="AM99" i="4"/>
  <c r="AI99" i="4"/>
  <c r="AH99" i="4"/>
  <c r="AG99" i="4"/>
  <c r="L99" i="4"/>
  <c r="AM98" i="4"/>
  <c r="AI98" i="4"/>
  <c r="AH98" i="4"/>
  <c r="AG98" i="4"/>
  <c r="AN98" i="4" s="1"/>
  <c r="L98" i="4"/>
  <c r="AM97" i="4"/>
  <c r="AI97" i="4"/>
  <c r="AH97" i="4"/>
  <c r="AG97" i="4"/>
  <c r="L97" i="4"/>
  <c r="AM96" i="4"/>
  <c r="AI96" i="4"/>
  <c r="AH96" i="4"/>
  <c r="AG96" i="4"/>
  <c r="L96" i="4"/>
  <c r="L381" i="4" s="1"/>
  <c r="AM95" i="4"/>
  <c r="AI95" i="4"/>
  <c r="AH95" i="4"/>
  <c r="AG95" i="4"/>
  <c r="L95" i="4"/>
  <c r="AM94" i="4"/>
  <c r="AI94" i="4"/>
  <c r="AH94" i="4"/>
  <c r="AG94" i="4"/>
  <c r="L94" i="4"/>
  <c r="AM93" i="4"/>
  <c r="AI93" i="4"/>
  <c r="AH93" i="4"/>
  <c r="AG93" i="4"/>
  <c r="L93" i="4"/>
  <c r="AM92" i="4"/>
  <c r="AI92" i="4"/>
  <c r="AH92" i="4"/>
  <c r="AG92" i="4"/>
  <c r="L92" i="4"/>
  <c r="AM91" i="4"/>
  <c r="AI91" i="4"/>
  <c r="AI381" i="4" s="1"/>
  <c r="AH91" i="4"/>
  <c r="AH381" i="4" s="1"/>
  <c r="AG91" i="4"/>
  <c r="AG381" i="4" s="1"/>
  <c r="AL88" i="4"/>
  <c r="AL102" i="4" s="1"/>
  <c r="AL127" i="4" s="1"/>
  <c r="AK88" i="4"/>
  <c r="AJ88" i="4"/>
  <c r="AF88" i="4"/>
  <c r="AE88" i="4"/>
  <c r="AE102" i="4" s="1"/>
  <c r="AE127" i="4" s="1"/>
  <c r="AD88" i="4"/>
  <c r="AD102" i="4"/>
  <c r="AC88" i="4"/>
  <c r="AB88" i="4"/>
  <c r="AB78" i="4" s="1"/>
  <c r="AA88" i="4"/>
  <c r="AA102" i="4" s="1"/>
  <c r="AA127" i="4" s="1"/>
  <c r="Z88" i="4"/>
  <c r="Z102" i="4"/>
  <c r="Y88" i="4"/>
  <c r="V88" i="4"/>
  <c r="U88" i="4"/>
  <c r="U102" i="4" s="1"/>
  <c r="U127" i="4" s="1"/>
  <c r="T88" i="4"/>
  <c r="T102" i="4"/>
  <c r="S88" i="4"/>
  <c r="R88" i="4"/>
  <c r="R78" i="4" s="1"/>
  <c r="Q88" i="4"/>
  <c r="Q102" i="4" s="1"/>
  <c r="Q127" i="4" s="1"/>
  <c r="P88" i="4"/>
  <c r="P102" i="4"/>
  <c r="O88" i="4"/>
  <c r="N88" i="4"/>
  <c r="N78" i="4" s="1"/>
  <c r="M88" i="4"/>
  <c r="M102" i="4" s="1"/>
  <c r="K88" i="4"/>
  <c r="J88" i="4"/>
  <c r="J102" i="4"/>
  <c r="I88" i="4"/>
  <c r="I102" i="4"/>
  <c r="I127" i="4" s="1"/>
  <c r="H88" i="4"/>
  <c r="H102" i="4" s="1"/>
  <c r="H127" i="4" s="1"/>
  <c r="G88" i="4"/>
  <c r="F88" i="4"/>
  <c r="F102" i="4" s="1"/>
  <c r="E88" i="4"/>
  <c r="E102" i="4" s="1"/>
  <c r="E127" i="4" s="1"/>
  <c r="D88" i="4"/>
  <c r="D102" i="4"/>
  <c r="AM87" i="4"/>
  <c r="AI87" i="4"/>
  <c r="AH87" i="4"/>
  <c r="AG87" i="4"/>
  <c r="AN87" i="4" s="1"/>
  <c r="L87" i="4"/>
  <c r="AM86" i="4"/>
  <c r="AI86" i="4"/>
  <c r="AH86" i="4"/>
  <c r="AG86" i="4"/>
  <c r="AN86" i="4" s="1"/>
  <c r="L86" i="4"/>
  <c r="AM85" i="4"/>
  <c r="AI85" i="4"/>
  <c r="AH85" i="4"/>
  <c r="AG85" i="4"/>
  <c r="L85" i="4"/>
  <c r="AM84" i="4"/>
  <c r="AI84" i="4"/>
  <c r="AH84" i="4"/>
  <c r="AG84" i="4"/>
  <c r="L84" i="4"/>
  <c r="AM83" i="4"/>
  <c r="AI83" i="4"/>
  <c r="AH83" i="4"/>
  <c r="AG83" i="4"/>
  <c r="AN83" i="4" s="1"/>
  <c r="L83" i="4"/>
  <c r="AM82" i="4"/>
  <c r="AI82" i="4"/>
  <c r="AH82" i="4"/>
  <c r="AG82" i="4"/>
  <c r="AN82" i="4" s="1"/>
  <c r="L82" i="4"/>
  <c r="AM81" i="4"/>
  <c r="AM77" i="4"/>
  <c r="AI81" i="4"/>
  <c r="AI77" i="4"/>
  <c r="AH81" i="4"/>
  <c r="AH77" i="4"/>
  <c r="AG81" i="4"/>
  <c r="L81" i="4"/>
  <c r="AL77" i="4"/>
  <c r="AK77" i="4"/>
  <c r="AJ77" i="4"/>
  <c r="AG77" i="4"/>
  <c r="AF77" i="4"/>
  <c r="AE77" i="4"/>
  <c r="AD77" i="4"/>
  <c r="AC77" i="4"/>
  <c r="AB77" i="4"/>
  <c r="AA77" i="4"/>
  <c r="Z77" i="4"/>
  <c r="Y77" i="4"/>
  <c r="V77" i="4"/>
  <c r="U77" i="4"/>
  <c r="T77" i="4"/>
  <c r="S77" i="4"/>
  <c r="R77" i="4"/>
  <c r="Q77" i="4"/>
  <c r="P77" i="4"/>
  <c r="O77" i="4"/>
  <c r="N77" i="4"/>
  <c r="M77" i="4"/>
  <c r="K77" i="4"/>
  <c r="J77" i="4"/>
  <c r="I77" i="4"/>
  <c r="H77" i="4"/>
  <c r="G77" i="4"/>
  <c r="F77" i="4"/>
  <c r="E77" i="4"/>
  <c r="D77" i="4"/>
  <c r="AM67" i="4"/>
  <c r="AI67" i="4"/>
  <c r="AH67" i="4"/>
  <c r="AG67" i="4"/>
  <c r="AN67" i="4" s="1"/>
  <c r="L67" i="4"/>
  <c r="AL60" i="4"/>
  <c r="AK60" i="4"/>
  <c r="AK63" i="4" s="1"/>
  <c r="AJ60" i="4"/>
  <c r="AF60" i="4"/>
  <c r="AE60" i="4"/>
  <c r="AD60" i="4"/>
  <c r="AC60" i="4"/>
  <c r="AB60" i="4"/>
  <c r="AA60" i="4"/>
  <c r="Z60" i="4"/>
  <c r="Y60" i="4"/>
  <c r="V60" i="4"/>
  <c r="U60" i="4"/>
  <c r="T60" i="4"/>
  <c r="S60" i="4"/>
  <c r="R60" i="4"/>
  <c r="Q60" i="4"/>
  <c r="P60" i="4"/>
  <c r="O60" i="4"/>
  <c r="N60" i="4"/>
  <c r="M60" i="4"/>
  <c r="M63" i="4" s="1"/>
  <c r="K60" i="4"/>
  <c r="J60" i="4"/>
  <c r="I60" i="4"/>
  <c r="H60" i="4"/>
  <c r="G60" i="4"/>
  <c r="F60" i="4"/>
  <c r="E60" i="4"/>
  <c r="D60" i="4"/>
  <c r="AM59" i="4"/>
  <c r="AI59" i="4"/>
  <c r="AH59" i="4"/>
  <c r="AG59" i="4"/>
  <c r="L59" i="4"/>
  <c r="L60" i="4"/>
  <c r="AM58" i="4"/>
  <c r="AI58" i="4"/>
  <c r="AH58" i="4"/>
  <c r="AG58" i="4"/>
  <c r="L58" i="4"/>
  <c r="L57" i="4"/>
  <c r="AL55" i="4"/>
  <c r="AK55" i="4"/>
  <c r="AJ55" i="4"/>
  <c r="AF55" i="4"/>
  <c r="AE55" i="4"/>
  <c r="AE63" i="4" s="1"/>
  <c r="AE61" i="4" s="1"/>
  <c r="AD55" i="4"/>
  <c r="AC55" i="4"/>
  <c r="AB55" i="4"/>
  <c r="AA55" i="4"/>
  <c r="AA63" i="4" s="1"/>
  <c r="Z55" i="4"/>
  <c r="Y55" i="4"/>
  <c r="Y63" i="4" s="1"/>
  <c r="Y47" i="4" s="1"/>
  <c r="V55" i="4"/>
  <c r="U55" i="4"/>
  <c r="AI55" i="4" s="1"/>
  <c r="T55" i="4"/>
  <c r="T63" i="4"/>
  <c r="T56" i="4" s="1"/>
  <c r="S55" i="4"/>
  <c r="S63" i="4" s="1"/>
  <c r="S47" i="4" s="1"/>
  <c r="R55" i="4"/>
  <c r="Q55" i="4"/>
  <c r="Q63" i="4" s="1"/>
  <c r="Q47" i="4" s="1"/>
  <c r="P55" i="4"/>
  <c r="O55" i="4"/>
  <c r="N55" i="4"/>
  <c r="M55" i="4"/>
  <c r="K55" i="4"/>
  <c r="J55" i="4"/>
  <c r="I55" i="4"/>
  <c r="H55" i="4"/>
  <c r="G55" i="4"/>
  <c r="G63" i="4"/>
  <c r="G47" i="4" s="1"/>
  <c r="F55" i="4"/>
  <c r="E55" i="4"/>
  <c r="D55" i="4"/>
  <c r="AM54" i="4"/>
  <c r="AI54" i="4"/>
  <c r="AH54" i="4"/>
  <c r="AG54" i="4"/>
  <c r="L54" i="4"/>
  <c r="AM53" i="4"/>
  <c r="AI53" i="4"/>
  <c r="AH53" i="4"/>
  <c r="AG53" i="4"/>
  <c r="L53" i="4"/>
  <c r="AM52" i="4"/>
  <c r="AI52" i="4"/>
  <c r="AH52" i="4"/>
  <c r="AG52" i="4"/>
  <c r="L52" i="4"/>
  <c r="AM51" i="4"/>
  <c r="AM360" i="4" s="1"/>
  <c r="AI51" i="4"/>
  <c r="AH51" i="4"/>
  <c r="AH360" i="4"/>
  <c r="AG51" i="4"/>
  <c r="AG360" i="4"/>
  <c r="L51" i="4"/>
  <c r="L360" i="4"/>
  <c r="AM50" i="4"/>
  <c r="AI50" i="4"/>
  <c r="AH50" i="4"/>
  <c r="AG50" i="4"/>
  <c r="L50" i="4"/>
  <c r="AM49" i="4"/>
  <c r="AI49" i="4"/>
  <c r="AH49" i="4"/>
  <c r="AG49" i="4"/>
  <c r="L49" i="4"/>
  <c r="AM46" i="4"/>
  <c r="AI46" i="4"/>
  <c r="AH46" i="4"/>
  <c r="AG46" i="4"/>
  <c r="L46" i="4"/>
  <c r="AL39" i="4"/>
  <c r="AK39" i="4"/>
  <c r="AJ39" i="4"/>
  <c r="AM39" i="4"/>
  <c r="AF39" i="4"/>
  <c r="AE39" i="4"/>
  <c r="AD39" i="4"/>
  <c r="AC39" i="4"/>
  <c r="AB39" i="4"/>
  <c r="AA39" i="4"/>
  <c r="Z39" i="4"/>
  <c r="Y39" i="4"/>
  <c r="V39" i="4"/>
  <c r="U39" i="4"/>
  <c r="T39" i="4"/>
  <c r="S39" i="4"/>
  <c r="R39" i="4"/>
  <c r="Q39" i="4"/>
  <c r="P39" i="4"/>
  <c r="O39" i="4"/>
  <c r="N39" i="4"/>
  <c r="M39" i="4"/>
  <c r="K39" i="4"/>
  <c r="J39" i="4"/>
  <c r="I39" i="4"/>
  <c r="H39" i="4"/>
  <c r="G39" i="4"/>
  <c r="F39" i="4"/>
  <c r="E39" i="4"/>
  <c r="D39" i="4"/>
  <c r="AM38" i="4"/>
  <c r="AI38" i="4"/>
  <c r="AH38" i="4"/>
  <c r="AG38" i="4"/>
  <c r="AN38" i="4" s="1"/>
  <c r="L38" i="4"/>
  <c r="AM37" i="4"/>
  <c r="AI37" i="4"/>
  <c r="AH37" i="4"/>
  <c r="AG37" i="4"/>
  <c r="AN37" i="4" s="1"/>
  <c r="L37" i="4"/>
  <c r="AM36" i="4"/>
  <c r="AI36" i="4"/>
  <c r="AH36" i="4"/>
  <c r="AG36" i="4"/>
  <c r="L36" i="4"/>
  <c r="AM35" i="4"/>
  <c r="AI35" i="4"/>
  <c r="AH35" i="4"/>
  <c r="L35" i="4"/>
  <c r="AM34" i="4"/>
  <c r="AI34" i="4"/>
  <c r="AH34" i="4"/>
  <c r="AG34" i="4"/>
  <c r="L34" i="4"/>
  <c r="AP39" i="4"/>
  <c r="AM33" i="4"/>
  <c r="AI33" i="4"/>
  <c r="AH33" i="4"/>
  <c r="AG33" i="4"/>
  <c r="L33" i="4"/>
  <c r="AL30" i="4"/>
  <c r="AK30" i="4"/>
  <c r="AM30" i="4" s="1"/>
  <c r="AJ30" i="4"/>
  <c r="AF30" i="4"/>
  <c r="AE30" i="4"/>
  <c r="AD30" i="4"/>
  <c r="AC30" i="4"/>
  <c r="AB30" i="4"/>
  <c r="AA30" i="4"/>
  <c r="Z30" i="4"/>
  <c r="Y30" i="4"/>
  <c r="V30" i="4"/>
  <c r="U30" i="4"/>
  <c r="T30" i="4"/>
  <c r="S30" i="4"/>
  <c r="R30" i="4"/>
  <c r="Q30" i="4"/>
  <c r="P30" i="4"/>
  <c r="O30" i="4"/>
  <c r="N30" i="4"/>
  <c r="M30" i="4"/>
  <c r="K30" i="4"/>
  <c r="J30" i="4"/>
  <c r="I30" i="4"/>
  <c r="H30" i="4"/>
  <c r="G30" i="4"/>
  <c r="F30" i="4"/>
  <c r="E30" i="4"/>
  <c r="D30" i="4"/>
  <c r="AM29" i="4"/>
  <c r="AI29" i="4"/>
  <c r="AH29" i="4"/>
  <c r="AG29" i="4"/>
  <c r="AN29" i="4" s="1"/>
  <c r="L29" i="4"/>
  <c r="AM28" i="4"/>
  <c r="AI28" i="4"/>
  <c r="AH28" i="4"/>
  <c r="AG28" i="4"/>
  <c r="AN28" i="4" s="1"/>
  <c r="L28" i="4"/>
  <c r="AM27" i="4"/>
  <c r="AI27" i="4"/>
  <c r="AH27" i="4"/>
  <c r="AG27" i="4"/>
  <c r="L27" i="4"/>
  <c r="AM26" i="4"/>
  <c r="AI26" i="4"/>
  <c r="AH26" i="4"/>
  <c r="AG26" i="4"/>
  <c r="L26" i="4"/>
  <c r="AL23" i="4"/>
  <c r="AK23" i="4"/>
  <c r="AM23" i="4" s="1"/>
  <c r="AJ23" i="4"/>
  <c r="AF23" i="4"/>
  <c r="AE23" i="4"/>
  <c r="AD23" i="4"/>
  <c r="AC23" i="4"/>
  <c r="AB23" i="4"/>
  <c r="AA23" i="4"/>
  <c r="Z23" i="4"/>
  <c r="Y23" i="4"/>
  <c r="V23" i="4"/>
  <c r="U23" i="4"/>
  <c r="T23" i="4"/>
  <c r="S23" i="4"/>
  <c r="R23" i="4"/>
  <c r="Q23" i="4"/>
  <c r="P23" i="4"/>
  <c r="O23" i="4"/>
  <c r="N23" i="4"/>
  <c r="AG23" i="4" s="1"/>
  <c r="M23" i="4"/>
  <c r="K23" i="4"/>
  <c r="J23" i="4"/>
  <c r="I23" i="4"/>
  <c r="H23" i="4"/>
  <c r="G23" i="4"/>
  <c r="F23" i="4"/>
  <c r="E23" i="4"/>
  <c r="D23" i="4"/>
  <c r="AM22" i="4"/>
  <c r="AI22" i="4"/>
  <c r="AH22" i="4"/>
  <c r="AG22" i="4"/>
  <c r="L22" i="4"/>
  <c r="AM21" i="4"/>
  <c r="AI21" i="4"/>
  <c r="AH21" i="4"/>
  <c r="AG21" i="4"/>
  <c r="L21" i="4"/>
  <c r="AM20" i="4"/>
  <c r="AI20" i="4"/>
  <c r="AH20" i="4"/>
  <c r="AG20" i="4"/>
  <c r="L20" i="4"/>
  <c r="AL17" i="4"/>
  <c r="AK17" i="4"/>
  <c r="AJ17" i="4"/>
  <c r="AF17" i="4"/>
  <c r="AE17" i="4"/>
  <c r="AD17" i="4"/>
  <c r="AC17" i="4"/>
  <c r="AB17" i="4"/>
  <c r="AA17" i="4"/>
  <c r="Z17" i="4"/>
  <c r="Y17" i="4"/>
  <c r="V17" i="4"/>
  <c r="U17" i="4"/>
  <c r="T17" i="4"/>
  <c r="S17" i="4"/>
  <c r="R17" i="4"/>
  <c r="Q17" i="4"/>
  <c r="P17" i="4"/>
  <c r="O17" i="4"/>
  <c r="N17" i="4"/>
  <c r="M17" i="4"/>
  <c r="K17" i="4"/>
  <c r="K11" i="4" s="1"/>
  <c r="J17" i="4"/>
  <c r="J11" i="4" s="1"/>
  <c r="I17" i="4"/>
  <c r="I11" i="4" s="1"/>
  <c r="H17" i="4"/>
  <c r="H11" i="4" s="1"/>
  <c r="G17" i="4"/>
  <c r="G11" i="4" s="1"/>
  <c r="F17" i="4"/>
  <c r="F11" i="4" s="1"/>
  <c r="E17" i="4"/>
  <c r="E11" i="4" s="1"/>
  <c r="D17" i="4"/>
  <c r="AM16" i="4"/>
  <c r="AI16" i="4"/>
  <c r="AH16" i="4"/>
  <c r="AG16" i="4"/>
  <c r="AN16" i="4"/>
  <c r="L16" i="4"/>
  <c r="AM15" i="4"/>
  <c r="AI15" i="4"/>
  <c r="AH15" i="4"/>
  <c r="AG15" i="4"/>
  <c r="AN15" i="4"/>
  <c r="AM14" i="4"/>
  <c r="AI14" i="4"/>
  <c r="AH14" i="4"/>
  <c r="AG14" i="4"/>
  <c r="L14" i="4"/>
  <c r="AM13" i="4"/>
  <c r="AI13" i="4"/>
  <c r="AH13" i="4"/>
  <c r="AG13" i="4"/>
  <c r="L13" i="4"/>
  <c r="AL11" i="4"/>
  <c r="AK11" i="4"/>
  <c r="AJ11" i="4"/>
  <c r="AF11" i="4"/>
  <c r="AE11" i="4"/>
  <c r="AD11" i="4"/>
  <c r="AC11" i="4"/>
  <c r="AB11" i="4"/>
  <c r="AA11" i="4"/>
  <c r="Z11" i="4"/>
  <c r="Y11" i="4"/>
  <c r="V11" i="4"/>
  <c r="U11" i="4"/>
  <c r="T11" i="4"/>
  <c r="S11" i="4"/>
  <c r="R11" i="4"/>
  <c r="Q11" i="4"/>
  <c r="P11" i="4"/>
  <c r="O11" i="4"/>
  <c r="N11" i="4"/>
  <c r="M11" i="4"/>
  <c r="AP380" i="3"/>
  <c r="AO380" i="3"/>
  <c r="AL367" i="3"/>
  <c r="AK367" i="3"/>
  <c r="AJ367" i="3"/>
  <c r="AF367" i="3"/>
  <c r="AE367" i="3"/>
  <c r="AD367" i="3"/>
  <c r="AC367" i="3"/>
  <c r="AB367" i="3"/>
  <c r="AA367" i="3"/>
  <c r="Z367" i="3"/>
  <c r="Y367" i="3"/>
  <c r="V367" i="3"/>
  <c r="U367" i="3"/>
  <c r="T367" i="3"/>
  <c r="S367" i="3"/>
  <c r="R367" i="3"/>
  <c r="Q367" i="3"/>
  <c r="P367" i="3"/>
  <c r="O367" i="3"/>
  <c r="N367" i="3"/>
  <c r="M367" i="3"/>
  <c r="K367" i="3"/>
  <c r="J367" i="3"/>
  <c r="I367" i="3"/>
  <c r="H367" i="3"/>
  <c r="G367" i="3"/>
  <c r="F367" i="3"/>
  <c r="E367" i="3"/>
  <c r="D367" i="3"/>
  <c r="AL365" i="3"/>
  <c r="AK365" i="3"/>
  <c r="AJ365" i="3"/>
  <c r="AF365" i="3"/>
  <c r="AE365" i="3"/>
  <c r="AD365" i="3"/>
  <c r="AC365" i="3"/>
  <c r="AB365" i="3"/>
  <c r="AA365" i="3"/>
  <c r="Z365" i="3"/>
  <c r="Y365" i="3"/>
  <c r="V365" i="3"/>
  <c r="U365" i="3"/>
  <c r="T365" i="3"/>
  <c r="S365" i="3"/>
  <c r="R365" i="3"/>
  <c r="Q365" i="3"/>
  <c r="P365" i="3"/>
  <c r="O365" i="3"/>
  <c r="N365" i="3"/>
  <c r="M365" i="3"/>
  <c r="K365" i="3"/>
  <c r="J365" i="3"/>
  <c r="I365" i="3"/>
  <c r="H365" i="3"/>
  <c r="G365" i="3"/>
  <c r="F365" i="3"/>
  <c r="E365" i="3"/>
  <c r="D365" i="3"/>
  <c r="AL360" i="3"/>
  <c r="AK360" i="3"/>
  <c r="AJ360" i="3"/>
  <c r="AF360" i="3"/>
  <c r="AE360" i="3"/>
  <c r="AD360" i="3"/>
  <c r="AC360" i="3"/>
  <c r="AB360" i="3"/>
  <c r="AA360" i="3"/>
  <c r="Z360" i="3"/>
  <c r="Y360" i="3"/>
  <c r="V360" i="3"/>
  <c r="U360" i="3"/>
  <c r="T360" i="3"/>
  <c r="S360" i="3"/>
  <c r="R360" i="3"/>
  <c r="Q360" i="3"/>
  <c r="P360" i="3"/>
  <c r="O360" i="3"/>
  <c r="N360" i="3"/>
  <c r="M360" i="3"/>
  <c r="K360" i="3"/>
  <c r="J360" i="3"/>
  <c r="I360" i="3"/>
  <c r="H360" i="3"/>
  <c r="G360" i="3"/>
  <c r="F360" i="3"/>
  <c r="E360" i="3"/>
  <c r="D360" i="3"/>
  <c r="AL355" i="3"/>
  <c r="AK355" i="3"/>
  <c r="AJ355" i="3"/>
  <c r="AF355" i="3"/>
  <c r="AE355" i="3"/>
  <c r="AD355" i="3"/>
  <c r="AC355" i="3"/>
  <c r="AB355" i="3"/>
  <c r="AA355" i="3"/>
  <c r="Z355" i="3"/>
  <c r="Y355" i="3"/>
  <c r="V355" i="3"/>
  <c r="U355" i="3"/>
  <c r="T355" i="3"/>
  <c r="S355" i="3"/>
  <c r="R355" i="3"/>
  <c r="Q355" i="3"/>
  <c r="P355" i="3"/>
  <c r="O355" i="3"/>
  <c r="N355" i="3"/>
  <c r="M355" i="3"/>
  <c r="K355" i="3"/>
  <c r="J355" i="3"/>
  <c r="I355" i="3"/>
  <c r="H355" i="3"/>
  <c r="G355" i="3"/>
  <c r="F355" i="3"/>
  <c r="E355" i="3"/>
  <c r="D355" i="3"/>
  <c r="AL342" i="3"/>
  <c r="AK342" i="3"/>
  <c r="AJ342" i="3"/>
  <c r="AF342" i="3"/>
  <c r="AE342" i="3"/>
  <c r="AD342" i="3"/>
  <c r="AC342" i="3"/>
  <c r="AB342" i="3"/>
  <c r="AA342" i="3"/>
  <c r="Z342" i="3"/>
  <c r="Y342" i="3"/>
  <c r="V342" i="3"/>
  <c r="U342" i="3"/>
  <c r="T342" i="3"/>
  <c r="S342" i="3"/>
  <c r="R342" i="3"/>
  <c r="Q342" i="3"/>
  <c r="P342" i="3"/>
  <c r="O342" i="3"/>
  <c r="N342" i="3"/>
  <c r="M342" i="3"/>
  <c r="K342" i="3"/>
  <c r="J342" i="3"/>
  <c r="I342" i="3"/>
  <c r="H342" i="3"/>
  <c r="G342" i="3"/>
  <c r="F342" i="3"/>
  <c r="E342" i="3"/>
  <c r="D342" i="3"/>
  <c r="AL341" i="3"/>
  <c r="AK341" i="3"/>
  <c r="AJ341" i="3"/>
  <c r="AF341" i="3"/>
  <c r="AE341" i="3"/>
  <c r="AD341" i="3"/>
  <c r="AC341" i="3"/>
  <c r="AB341" i="3"/>
  <c r="AA341" i="3"/>
  <c r="Z341" i="3"/>
  <c r="Y341" i="3"/>
  <c r="V341" i="3"/>
  <c r="U341" i="3"/>
  <c r="T341" i="3"/>
  <c r="S341" i="3"/>
  <c r="R341" i="3"/>
  <c r="Q341" i="3"/>
  <c r="P341" i="3"/>
  <c r="O341" i="3"/>
  <c r="N341" i="3"/>
  <c r="M341" i="3"/>
  <c r="K341" i="3"/>
  <c r="J341" i="3"/>
  <c r="I341" i="3"/>
  <c r="H341" i="3"/>
  <c r="G341" i="3"/>
  <c r="F341" i="3"/>
  <c r="E341" i="3"/>
  <c r="D341" i="3"/>
  <c r="AL298" i="3"/>
  <c r="AK298" i="3"/>
  <c r="AJ298" i="3"/>
  <c r="AF298" i="3"/>
  <c r="AE298" i="3"/>
  <c r="AD298" i="3"/>
  <c r="AC298" i="3"/>
  <c r="AB298" i="3"/>
  <c r="AA298" i="3"/>
  <c r="Z298" i="3"/>
  <c r="Y298" i="3"/>
  <c r="V298" i="3"/>
  <c r="U298" i="3"/>
  <c r="T298" i="3"/>
  <c r="S298" i="3"/>
  <c r="R298" i="3"/>
  <c r="Q298" i="3"/>
  <c r="P298" i="3"/>
  <c r="O298" i="3"/>
  <c r="N298" i="3"/>
  <c r="M298" i="3"/>
  <c r="K298" i="3"/>
  <c r="J298" i="3"/>
  <c r="I298" i="3"/>
  <c r="H298" i="3"/>
  <c r="G298" i="3"/>
  <c r="F298" i="3"/>
  <c r="E298" i="3"/>
  <c r="D298" i="3"/>
  <c r="AF297" i="3"/>
  <c r="Y297" i="3"/>
  <c r="V297" i="3"/>
  <c r="Q297" i="3"/>
  <c r="M297" i="3"/>
  <c r="AM287" i="3"/>
  <c r="AI287" i="3"/>
  <c r="AH287" i="3"/>
  <c r="AG287" i="3"/>
  <c r="L287" i="3"/>
  <c r="AM285" i="3"/>
  <c r="AI285" i="3"/>
  <c r="AH285" i="3"/>
  <c r="AG285" i="3"/>
  <c r="AN285" i="3" s="1"/>
  <c r="L285" i="3"/>
  <c r="AL283" i="3"/>
  <c r="AL320" i="3"/>
  <c r="AK283" i="3"/>
  <c r="AK320" i="3"/>
  <c r="AJ283" i="3"/>
  <c r="AJ320" i="3"/>
  <c r="AF283" i="3"/>
  <c r="AF320" i="3"/>
  <c r="AE283" i="3"/>
  <c r="AE320" i="3"/>
  <c r="AD283" i="3"/>
  <c r="AD320" i="3"/>
  <c r="AC283" i="3"/>
  <c r="AC320" i="3"/>
  <c r="AB283" i="3"/>
  <c r="AB320" i="3"/>
  <c r="AA283" i="3"/>
  <c r="AA320" i="3"/>
  <c r="Z283" i="3"/>
  <c r="Z320" i="3"/>
  <c r="Y283" i="3"/>
  <c r="Y320" i="3"/>
  <c r="V283" i="3"/>
  <c r="V320" i="3"/>
  <c r="U283" i="3"/>
  <c r="U320" i="3"/>
  <c r="T283" i="3"/>
  <c r="T320" i="3"/>
  <c r="S283" i="3"/>
  <c r="S320" i="3"/>
  <c r="R283" i="3"/>
  <c r="R320" i="3"/>
  <c r="Q283" i="3"/>
  <c r="Q320" i="3"/>
  <c r="P283" i="3"/>
  <c r="P320" i="3"/>
  <c r="O283" i="3"/>
  <c r="O320" i="3"/>
  <c r="N283" i="3"/>
  <c r="N320" i="3"/>
  <c r="M283" i="3"/>
  <c r="M320" i="3"/>
  <c r="K283" i="3"/>
  <c r="K320" i="3"/>
  <c r="J283" i="3"/>
  <c r="J320" i="3"/>
  <c r="I283" i="3"/>
  <c r="I320" i="3"/>
  <c r="H283" i="3"/>
  <c r="H320" i="3"/>
  <c r="G283" i="3"/>
  <c r="G320" i="3"/>
  <c r="F283" i="3"/>
  <c r="F320" i="3"/>
  <c r="E283" i="3"/>
  <c r="E320" i="3"/>
  <c r="D283" i="3"/>
  <c r="D320" i="3"/>
  <c r="AM282" i="3"/>
  <c r="AI282" i="3"/>
  <c r="AH282" i="3"/>
  <c r="AG282" i="3"/>
  <c r="L282" i="3"/>
  <c r="AM281" i="3"/>
  <c r="AI281" i="3"/>
  <c r="AH281" i="3"/>
  <c r="AG281" i="3"/>
  <c r="L281" i="3"/>
  <c r="AM280" i="3"/>
  <c r="AM283" i="3"/>
  <c r="AI280" i="3"/>
  <c r="AI283" i="3"/>
  <c r="AH280" i="3"/>
  <c r="AH283" i="3"/>
  <c r="AG280" i="3"/>
  <c r="AG283" i="3"/>
  <c r="L280" i="3"/>
  <c r="L283" i="3"/>
  <c r="AI279" i="3"/>
  <c r="AH279" i="3"/>
  <c r="AM278" i="3"/>
  <c r="AI278" i="3"/>
  <c r="AH278" i="3"/>
  <c r="AG278" i="3"/>
  <c r="L278" i="3"/>
  <c r="AM277" i="3"/>
  <c r="AI277" i="3"/>
  <c r="AH277" i="3"/>
  <c r="AG277" i="3"/>
  <c r="L277" i="3"/>
  <c r="AI276" i="3"/>
  <c r="AH276" i="3"/>
  <c r="AM275" i="3"/>
  <c r="AI275" i="3"/>
  <c r="AH275" i="3"/>
  <c r="AG275" i="3"/>
  <c r="L275" i="3"/>
  <c r="AM274" i="3"/>
  <c r="AI274" i="3"/>
  <c r="AH274" i="3"/>
  <c r="AG274" i="3"/>
  <c r="L274" i="3"/>
  <c r="AL271" i="3"/>
  <c r="AK271" i="3"/>
  <c r="AJ271" i="3"/>
  <c r="AF271" i="3"/>
  <c r="AE271" i="3"/>
  <c r="AD271" i="3"/>
  <c r="AC271" i="3"/>
  <c r="AB271" i="3"/>
  <c r="AA271" i="3"/>
  <c r="Z271" i="3"/>
  <c r="Y271" i="3"/>
  <c r="V271" i="3"/>
  <c r="U271" i="3"/>
  <c r="T271" i="3"/>
  <c r="S271" i="3"/>
  <c r="R271" i="3"/>
  <c r="Q271" i="3"/>
  <c r="P271" i="3"/>
  <c r="O271" i="3"/>
  <c r="N271" i="3"/>
  <c r="M271" i="3"/>
  <c r="K271" i="3"/>
  <c r="J271" i="3"/>
  <c r="I271" i="3"/>
  <c r="H271" i="3"/>
  <c r="G271" i="3"/>
  <c r="F271" i="3"/>
  <c r="E271" i="3"/>
  <c r="D271" i="3"/>
  <c r="AM270" i="3"/>
  <c r="AI270" i="3"/>
  <c r="AH270" i="3"/>
  <c r="AG270" i="3"/>
  <c r="L270" i="3"/>
  <c r="AM269" i="3"/>
  <c r="AI269" i="3"/>
  <c r="AH269" i="3"/>
  <c r="AG269" i="3"/>
  <c r="L269" i="3"/>
  <c r="AM268" i="3"/>
  <c r="AM271" i="3" s="1"/>
  <c r="AI268" i="3"/>
  <c r="AI271" i="3" s="1"/>
  <c r="AH268" i="3"/>
  <c r="AH271" i="3" s="1"/>
  <c r="AG268" i="3"/>
  <c r="AG271" i="3" s="1"/>
  <c r="L268" i="3"/>
  <c r="L271" i="3" s="1"/>
  <c r="AL265" i="3"/>
  <c r="AK265" i="3"/>
  <c r="AJ265" i="3"/>
  <c r="AF265" i="3"/>
  <c r="AE265" i="3"/>
  <c r="AD265" i="3"/>
  <c r="AC265" i="3"/>
  <c r="AB265" i="3"/>
  <c r="AA265" i="3"/>
  <c r="Z265" i="3"/>
  <c r="Y265" i="3"/>
  <c r="V265" i="3"/>
  <c r="U265" i="3"/>
  <c r="T265" i="3"/>
  <c r="S265" i="3"/>
  <c r="R265" i="3"/>
  <c r="Q265" i="3"/>
  <c r="P265" i="3"/>
  <c r="O265" i="3"/>
  <c r="N265" i="3"/>
  <c r="M265" i="3"/>
  <c r="AM264" i="3"/>
  <c r="AI264" i="3"/>
  <c r="AH264" i="3"/>
  <c r="AG264" i="3"/>
  <c r="L264" i="3"/>
  <c r="AM263" i="3"/>
  <c r="AI263" i="3"/>
  <c r="AH263" i="3"/>
  <c r="AG263" i="3"/>
  <c r="AN263" i="3"/>
  <c r="L263" i="3"/>
  <c r="AM262" i="3"/>
  <c r="AM265" i="3" s="1"/>
  <c r="AI262" i="3"/>
  <c r="AI265" i="3" s="1"/>
  <c r="AH262" i="3"/>
  <c r="AH265" i="3" s="1"/>
  <c r="AG262" i="3"/>
  <c r="AG265" i="3" s="1"/>
  <c r="L262" i="3"/>
  <c r="L265" i="3" s="1"/>
  <c r="AL260" i="3"/>
  <c r="AL315" i="3" s="1"/>
  <c r="AK260" i="3"/>
  <c r="AK315" i="3" s="1"/>
  <c r="AJ260" i="3"/>
  <c r="AF260" i="3"/>
  <c r="AE260" i="3"/>
  <c r="AE315" i="3" s="1"/>
  <c r="AD260" i="3"/>
  <c r="AD315" i="3"/>
  <c r="AC260" i="3"/>
  <c r="AC315" i="3"/>
  <c r="AB260" i="3"/>
  <c r="AB315" i="3" s="1"/>
  <c r="AA260" i="3"/>
  <c r="AA315" i="3"/>
  <c r="Z260" i="3"/>
  <c r="Z315" i="3" s="1"/>
  <c r="Y260" i="3"/>
  <c r="Y315" i="3"/>
  <c r="V260" i="3"/>
  <c r="V315" i="3"/>
  <c r="U260" i="3"/>
  <c r="U315" i="3"/>
  <c r="T260" i="3"/>
  <c r="T315" i="3"/>
  <c r="S260" i="3"/>
  <c r="S315" i="3"/>
  <c r="R260" i="3"/>
  <c r="R315" i="3" s="1"/>
  <c r="Q260" i="3"/>
  <c r="Q315" i="3"/>
  <c r="P260" i="3"/>
  <c r="P315" i="3" s="1"/>
  <c r="O260" i="3"/>
  <c r="O315" i="3"/>
  <c r="N260" i="3"/>
  <c r="M260" i="3"/>
  <c r="M315" i="3" s="1"/>
  <c r="K260" i="3"/>
  <c r="K315" i="3" s="1"/>
  <c r="J260" i="3"/>
  <c r="J315" i="3" s="1"/>
  <c r="I260" i="3"/>
  <c r="I315" i="3" s="1"/>
  <c r="H260" i="3"/>
  <c r="H315" i="3" s="1"/>
  <c r="G260" i="3"/>
  <c r="G315" i="3" s="1"/>
  <c r="F260" i="3"/>
  <c r="F315" i="3" s="1"/>
  <c r="E260" i="3"/>
  <c r="E315" i="3" s="1"/>
  <c r="D260" i="3"/>
  <c r="D315" i="3" s="1"/>
  <c r="AM259" i="3"/>
  <c r="AI259" i="3"/>
  <c r="AH259" i="3"/>
  <c r="AG259" i="3"/>
  <c r="L259" i="3"/>
  <c r="AM258" i="3"/>
  <c r="AI258" i="3"/>
  <c r="AH258" i="3"/>
  <c r="AG258" i="3"/>
  <c r="L258" i="3"/>
  <c r="AM257" i="3"/>
  <c r="AI257" i="3"/>
  <c r="AH257" i="3"/>
  <c r="AG257" i="3"/>
  <c r="L257" i="3"/>
  <c r="AM256" i="3"/>
  <c r="AM260" i="3" s="1"/>
  <c r="AI256" i="3"/>
  <c r="AI260" i="3"/>
  <c r="AH256" i="3"/>
  <c r="AH260" i="3" s="1"/>
  <c r="AG256" i="3"/>
  <c r="AG260" i="3" s="1"/>
  <c r="L256" i="3"/>
  <c r="L260" i="3" s="1"/>
  <c r="AI255" i="3"/>
  <c r="AH255" i="3"/>
  <c r="AL254" i="3"/>
  <c r="AL314" i="3"/>
  <c r="AK254" i="3"/>
  <c r="AK314" i="3" s="1"/>
  <c r="AJ254" i="3"/>
  <c r="AJ314" i="3"/>
  <c r="AF254" i="3"/>
  <c r="AF314" i="3" s="1"/>
  <c r="AE254" i="3"/>
  <c r="AE314" i="3"/>
  <c r="AD254" i="3"/>
  <c r="AD314" i="3" s="1"/>
  <c r="AC254" i="3"/>
  <c r="AC314" i="3"/>
  <c r="AB254" i="3"/>
  <c r="AB314" i="3" s="1"/>
  <c r="AA254" i="3"/>
  <c r="AA314" i="3"/>
  <c r="Z254" i="3"/>
  <c r="Z314" i="3" s="1"/>
  <c r="Y254" i="3"/>
  <c r="Y314" i="3"/>
  <c r="V254" i="3"/>
  <c r="V314" i="3" s="1"/>
  <c r="U254" i="3"/>
  <c r="U314" i="3"/>
  <c r="T254" i="3"/>
  <c r="T314" i="3" s="1"/>
  <c r="S254" i="3"/>
  <c r="S314" i="3"/>
  <c r="R254" i="3"/>
  <c r="R314" i="3" s="1"/>
  <c r="Q254" i="3"/>
  <c r="Q266" i="3"/>
  <c r="P254" i="3"/>
  <c r="P314" i="3" s="1"/>
  <c r="O254" i="3"/>
  <c r="O314" i="3"/>
  <c r="N254" i="3"/>
  <c r="N314" i="3" s="1"/>
  <c r="M254" i="3"/>
  <c r="M314" i="3"/>
  <c r="K254" i="3"/>
  <c r="K314" i="3" s="1"/>
  <c r="J254" i="3"/>
  <c r="J314" i="3"/>
  <c r="I254" i="3"/>
  <c r="I266" i="3" s="1"/>
  <c r="H254" i="3"/>
  <c r="H314" i="3"/>
  <c r="G254" i="3"/>
  <c r="G314" i="3" s="1"/>
  <c r="F254" i="3"/>
  <c r="F314" i="3"/>
  <c r="E254" i="3"/>
  <c r="D254" i="3"/>
  <c r="D314" i="3"/>
  <c r="AM253" i="3"/>
  <c r="AI253" i="3"/>
  <c r="AH253" i="3"/>
  <c r="AG253" i="3"/>
  <c r="L253" i="3"/>
  <c r="AM252" i="3"/>
  <c r="AI252" i="3"/>
  <c r="AH252" i="3"/>
  <c r="AG252" i="3"/>
  <c r="AN252" i="3" s="1"/>
  <c r="L252" i="3"/>
  <c r="AM251" i="3"/>
  <c r="AI251" i="3"/>
  <c r="AH251" i="3"/>
  <c r="AG251" i="3"/>
  <c r="L251" i="3"/>
  <c r="AM250" i="3"/>
  <c r="AI250" i="3"/>
  <c r="AH250" i="3"/>
  <c r="AG250" i="3"/>
  <c r="L250" i="3"/>
  <c r="AM249" i="3"/>
  <c r="AM254" i="3" s="1"/>
  <c r="AI249" i="3"/>
  <c r="AI254" i="3"/>
  <c r="AH249" i="3"/>
  <c r="AH254" i="3" s="1"/>
  <c r="AG249" i="3"/>
  <c r="AG254" i="3" s="1"/>
  <c r="L249" i="3"/>
  <c r="AL238" i="3"/>
  <c r="AK238" i="3"/>
  <c r="AJ238" i="3"/>
  <c r="AF238" i="3"/>
  <c r="AE238" i="3"/>
  <c r="AD238" i="3"/>
  <c r="AC238" i="3"/>
  <c r="AB238" i="3"/>
  <c r="AA238" i="3"/>
  <c r="Z238" i="3"/>
  <c r="Y238" i="3"/>
  <c r="V238" i="3"/>
  <c r="U238" i="3"/>
  <c r="T238" i="3"/>
  <c r="S238" i="3"/>
  <c r="R238" i="3"/>
  <c r="Q238" i="3"/>
  <c r="P238" i="3"/>
  <c r="O238" i="3"/>
  <c r="N238" i="3"/>
  <c r="M238" i="3"/>
  <c r="K238" i="3"/>
  <c r="J238" i="3"/>
  <c r="I238" i="3"/>
  <c r="H238" i="3"/>
  <c r="G238" i="3"/>
  <c r="F238" i="3"/>
  <c r="E238" i="3"/>
  <c r="D238" i="3"/>
  <c r="AM237" i="3"/>
  <c r="AI237" i="3"/>
  <c r="AH237" i="3"/>
  <c r="AG237" i="3"/>
  <c r="L237" i="3"/>
  <c r="AM236" i="3"/>
  <c r="AI236" i="3"/>
  <c r="AH236" i="3"/>
  <c r="AG236" i="3"/>
  <c r="L236" i="3"/>
  <c r="AM235" i="3"/>
  <c r="AM238" i="3" s="1"/>
  <c r="AI235" i="3"/>
  <c r="AI238" i="3" s="1"/>
  <c r="AH235" i="3"/>
  <c r="AH238" i="3" s="1"/>
  <c r="AG235" i="3"/>
  <c r="AG238" i="3" s="1"/>
  <c r="L235" i="3"/>
  <c r="L238" i="3" s="1"/>
  <c r="AL232" i="3"/>
  <c r="AL240" i="3" s="1"/>
  <c r="AK232" i="3"/>
  <c r="AJ232" i="3"/>
  <c r="AJ240" i="3"/>
  <c r="AF232" i="3"/>
  <c r="AE232" i="3"/>
  <c r="AE240" i="3" s="1"/>
  <c r="AD232" i="3"/>
  <c r="AD240" i="3" s="1"/>
  <c r="AC232" i="3"/>
  <c r="AB232" i="3"/>
  <c r="AB240" i="3"/>
  <c r="AA232" i="3"/>
  <c r="AA240" i="3"/>
  <c r="Z232" i="3"/>
  <c r="Z240" i="3"/>
  <c r="Y232" i="3"/>
  <c r="V232" i="3"/>
  <c r="V240" i="3" s="1"/>
  <c r="U232" i="3"/>
  <c r="U240" i="3" s="1"/>
  <c r="T232" i="3"/>
  <c r="T240" i="3" s="1"/>
  <c r="S232" i="3"/>
  <c r="R232" i="3"/>
  <c r="R240" i="3"/>
  <c r="Q232" i="3"/>
  <c r="Q240" i="3"/>
  <c r="P232" i="3"/>
  <c r="P240" i="3"/>
  <c r="O232" i="3"/>
  <c r="N232" i="3"/>
  <c r="N240" i="3" s="1"/>
  <c r="M232" i="3"/>
  <c r="K232" i="3"/>
  <c r="J232" i="3"/>
  <c r="J240" i="3" s="1"/>
  <c r="I232" i="3"/>
  <c r="I240" i="3" s="1"/>
  <c r="H232" i="3"/>
  <c r="H240" i="3" s="1"/>
  <c r="G232" i="3"/>
  <c r="F232" i="3"/>
  <c r="F240" i="3"/>
  <c r="E232" i="3"/>
  <c r="E240" i="3"/>
  <c r="D232" i="3"/>
  <c r="D240" i="3"/>
  <c r="AM231" i="3"/>
  <c r="AI231" i="3"/>
  <c r="AH231" i="3"/>
  <c r="AG231" i="3"/>
  <c r="AN231" i="3" s="1"/>
  <c r="L231" i="3"/>
  <c r="AM230" i="3"/>
  <c r="AI230" i="3"/>
  <c r="AH230" i="3"/>
  <c r="AG230" i="3"/>
  <c r="AN230" i="3" s="1"/>
  <c r="L230" i="3"/>
  <c r="AM229" i="3"/>
  <c r="AI229" i="3"/>
  <c r="AH229" i="3"/>
  <c r="AG229" i="3"/>
  <c r="L229" i="3"/>
  <c r="AM228" i="3"/>
  <c r="AI228" i="3"/>
  <c r="AI232" i="3"/>
  <c r="AH228" i="3"/>
  <c r="AH232" i="3"/>
  <c r="AG228" i="3"/>
  <c r="L228" i="3"/>
  <c r="L232" i="3" s="1"/>
  <c r="AM225" i="3"/>
  <c r="AI225" i="3"/>
  <c r="AH225" i="3"/>
  <c r="AG225" i="3"/>
  <c r="L225" i="3"/>
  <c r="AM215" i="3"/>
  <c r="AI215" i="3"/>
  <c r="AH215" i="3"/>
  <c r="AG215" i="3"/>
  <c r="AN215" i="3" s="1"/>
  <c r="L215" i="3"/>
  <c r="AM210" i="3"/>
  <c r="AI210" i="3"/>
  <c r="AH210" i="3"/>
  <c r="AG210" i="3"/>
  <c r="L210" i="3"/>
  <c r="AL204" i="3"/>
  <c r="AK204" i="3"/>
  <c r="AM204" i="3"/>
  <c r="AJ204" i="3"/>
  <c r="AF204" i="3"/>
  <c r="AE204" i="3"/>
  <c r="AD204" i="3"/>
  <c r="AI204" i="3" s="1"/>
  <c r="AC204" i="3"/>
  <c r="AB204" i="3"/>
  <c r="AA204" i="3"/>
  <c r="Z204" i="3"/>
  <c r="Y204" i="3"/>
  <c r="V204" i="3"/>
  <c r="U204" i="3"/>
  <c r="T204" i="3"/>
  <c r="S204" i="3"/>
  <c r="R204" i="3"/>
  <c r="Q204" i="3"/>
  <c r="P204" i="3"/>
  <c r="O204" i="3"/>
  <c r="N204" i="3"/>
  <c r="M204" i="3"/>
  <c r="K204" i="3"/>
  <c r="J204" i="3"/>
  <c r="I204" i="3"/>
  <c r="H204" i="3"/>
  <c r="G204" i="3"/>
  <c r="F204" i="3"/>
  <c r="E204" i="3"/>
  <c r="D204" i="3"/>
  <c r="AM203" i="3"/>
  <c r="AI203" i="3"/>
  <c r="AH203" i="3"/>
  <c r="AG203" i="3"/>
  <c r="AN203" i="3" s="1"/>
  <c r="L203" i="3"/>
  <c r="AM202" i="3"/>
  <c r="AI202" i="3"/>
  <c r="AH202" i="3"/>
  <c r="AG202" i="3"/>
  <c r="AN202" i="3" s="1"/>
  <c r="L202" i="3"/>
  <c r="AL200" i="3"/>
  <c r="AL206" i="3"/>
  <c r="AK200" i="3"/>
  <c r="AK206" i="3"/>
  <c r="AJ200" i="3"/>
  <c r="AJ206" i="3"/>
  <c r="AF200" i="3"/>
  <c r="AF206" i="3"/>
  <c r="AE200" i="3"/>
  <c r="AE206" i="3"/>
  <c r="AD200" i="3"/>
  <c r="AD206" i="3"/>
  <c r="AC200" i="3"/>
  <c r="AB200" i="3"/>
  <c r="AB206" i="3" s="1"/>
  <c r="AA200" i="3"/>
  <c r="Z200" i="3"/>
  <c r="Z206" i="3"/>
  <c r="Y200" i="3"/>
  <c r="Y206" i="3"/>
  <c r="V200" i="3"/>
  <c r="V206" i="3"/>
  <c r="U200" i="3"/>
  <c r="U206" i="3"/>
  <c r="T200" i="3"/>
  <c r="T206" i="3"/>
  <c r="S200" i="3"/>
  <c r="S206" i="3"/>
  <c r="R200" i="3"/>
  <c r="R206" i="3"/>
  <c r="Q200" i="3"/>
  <c r="P200" i="3"/>
  <c r="P206" i="3" s="1"/>
  <c r="O200" i="3"/>
  <c r="O206" i="3" s="1"/>
  <c r="N200" i="3"/>
  <c r="M200" i="3"/>
  <c r="M206" i="3"/>
  <c r="K200" i="3"/>
  <c r="J200" i="3"/>
  <c r="J206" i="3" s="1"/>
  <c r="I200" i="3"/>
  <c r="H200" i="3"/>
  <c r="H206" i="3"/>
  <c r="G200" i="3"/>
  <c r="F200" i="3"/>
  <c r="F206" i="3" s="1"/>
  <c r="E200" i="3"/>
  <c r="D200" i="3"/>
  <c r="D206" i="3"/>
  <c r="AM199" i="3"/>
  <c r="AI199" i="3"/>
  <c r="AH199" i="3"/>
  <c r="AG199" i="3"/>
  <c r="L199" i="3"/>
  <c r="AM198" i="3"/>
  <c r="AI198" i="3"/>
  <c r="AH198" i="3"/>
  <c r="AG198" i="3"/>
  <c r="L198" i="3"/>
  <c r="AM197" i="3"/>
  <c r="AI197" i="3"/>
  <c r="AH197" i="3"/>
  <c r="AG197" i="3"/>
  <c r="L197" i="3"/>
  <c r="AL191" i="3"/>
  <c r="AK191" i="3"/>
  <c r="AJ191" i="3"/>
  <c r="AM191" i="3" s="1"/>
  <c r="AF191" i="3"/>
  <c r="AE191" i="3"/>
  <c r="AD191" i="3"/>
  <c r="AC191" i="3"/>
  <c r="AB191" i="3"/>
  <c r="AA191" i="3"/>
  <c r="Z191" i="3"/>
  <c r="Y191" i="3"/>
  <c r="V191" i="3"/>
  <c r="U191" i="3"/>
  <c r="T191" i="3"/>
  <c r="S191" i="3"/>
  <c r="R191" i="3"/>
  <c r="Q191" i="3"/>
  <c r="P191" i="3"/>
  <c r="O191" i="3"/>
  <c r="N191" i="3"/>
  <c r="M191" i="3"/>
  <c r="K191" i="3"/>
  <c r="J191" i="3"/>
  <c r="I191" i="3"/>
  <c r="H191" i="3"/>
  <c r="G191" i="3"/>
  <c r="F191" i="3"/>
  <c r="E191" i="3"/>
  <c r="D191" i="3"/>
  <c r="AM190" i="3"/>
  <c r="AI190" i="3"/>
  <c r="AH190" i="3"/>
  <c r="AG190" i="3"/>
  <c r="L190" i="3"/>
  <c r="AM189" i="3"/>
  <c r="AI189" i="3"/>
  <c r="AH189" i="3"/>
  <c r="AG189" i="3"/>
  <c r="L189" i="3"/>
  <c r="AM188" i="3"/>
  <c r="AI188" i="3"/>
  <c r="AH188" i="3"/>
  <c r="AG188" i="3"/>
  <c r="AM187" i="3"/>
  <c r="AI187" i="3"/>
  <c r="AH187" i="3"/>
  <c r="AG187" i="3"/>
  <c r="L187" i="3"/>
  <c r="AL185" i="3"/>
  <c r="AL193" i="3"/>
  <c r="AK185" i="3"/>
  <c r="AK193" i="3"/>
  <c r="AJ185" i="3"/>
  <c r="AJ193" i="3"/>
  <c r="AF185" i="3"/>
  <c r="AE185" i="3"/>
  <c r="AE193" i="3" s="1"/>
  <c r="AD185" i="3"/>
  <c r="AC185" i="3"/>
  <c r="AC193" i="3"/>
  <c r="AB185" i="3"/>
  <c r="AB193" i="3"/>
  <c r="AA185" i="3"/>
  <c r="AA193" i="3"/>
  <c r="Z185" i="3"/>
  <c r="Z193" i="3"/>
  <c r="Y185" i="3"/>
  <c r="Y193" i="3"/>
  <c r="V185" i="3"/>
  <c r="V193" i="3"/>
  <c r="U185" i="3"/>
  <c r="U193" i="3"/>
  <c r="T185" i="3"/>
  <c r="T193" i="3"/>
  <c r="S185" i="3"/>
  <c r="S193" i="3"/>
  <c r="R185" i="3"/>
  <c r="R193" i="3"/>
  <c r="Q185" i="3"/>
  <c r="Q193" i="3"/>
  <c r="P185" i="3"/>
  <c r="P193" i="3"/>
  <c r="O185" i="3"/>
  <c r="O193" i="3"/>
  <c r="N185" i="3"/>
  <c r="N193" i="3"/>
  <c r="M185" i="3"/>
  <c r="K185" i="3"/>
  <c r="K193" i="3" s="1"/>
  <c r="J185" i="3"/>
  <c r="J193" i="3" s="1"/>
  <c r="I185" i="3"/>
  <c r="I193" i="3" s="1"/>
  <c r="H185" i="3"/>
  <c r="H193" i="3" s="1"/>
  <c r="G185" i="3"/>
  <c r="G193" i="3" s="1"/>
  <c r="F185" i="3"/>
  <c r="F193" i="3" s="1"/>
  <c r="E185" i="3"/>
  <c r="E193" i="3" s="1"/>
  <c r="D185" i="3"/>
  <c r="AM184" i="3"/>
  <c r="AI184" i="3"/>
  <c r="AH184" i="3"/>
  <c r="AG184" i="3"/>
  <c r="L184" i="3"/>
  <c r="AM183" i="3"/>
  <c r="AI183" i="3"/>
  <c r="AH183" i="3"/>
  <c r="AG183" i="3"/>
  <c r="L183" i="3"/>
  <c r="AM182" i="3"/>
  <c r="AI182" i="3"/>
  <c r="AH182" i="3"/>
  <c r="AG182" i="3"/>
  <c r="L182" i="3"/>
  <c r="AL176" i="3"/>
  <c r="AK176" i="3"/>
  <c r="AJ176" i="3"/>
  <c r="AF176" i="3"/>
  <c r="AE176" i="3"/>
  <c r="AD176" i="3"/>
  <c r="AC176" i="3"/>
  <c r="AB176" i="3"/>
  <c r="AA176" i="3"/>
  <c r="Z176" i="3"/>
  <c r="Y176" i="3"/>
  <c r="V176" i="3"/>
  <c r="U176" i="3"/>
  <c r="T176" i="3"/>
  <c r="S176" i="3"/>
  <c r="R176" i="3"/>
  <c r="Q176" i="3"/>
  <c r="P176" i="3"/>
  <c r="O176" i="3"/>
  <c r="N176" i="3"/>
  <c r="M176" i="3"/>
  <c r="K176" i="3"/>
  <c r="J176" i="3"/>
  <c r="I176" i="3"/>
  <c r="H176" i="3"/>
  <c r="G176" i="3"/>
  <c r="F176" i="3"/>
  <c r="E176" i="3"/>
  <c r="D176" i="3"/>
  <c r="AM175" i="3"/>
  <c r="AI175" i="3"/>
  <c r="AH175" i="3"/>
  <c r="AG175" i="3"/>
  <c r="L175" i="3"/>
  <c r="AM174" i="3"/>
  <c r="AI174" i="3"/>
  <c r="AH174" i="3"/>
  <c r="AG174" i="3"/>
  <c r="L174" i="3"/>
  <c r="AM173" i="3"/>
  <c r="AI173" i="3"/>
  <c r="AH173" i="3"/>
  <c r="AG173" i="3"/>
  <c r="L173" i="3"/>
  <c r="AM172" i="3"/>
  <c r="AI172" i="3"/>
  <c r="AH172" i="3"/>
  <c r="AG172" i="3"/>
  <c r="L172" i="3"/>
  <c r="AL170" i="3"/>
  <c r="AL178" i="3" s="1"/>
  <c r="AK170" i="3"/>
  <c r="AK295" i="3" s="1"/>
  <c r="AJ170" i="3"/>
  <c r="AF170" i="3"/>
  <c r="AF295" i="3" s="1"/>
  <c r="AE170" i="3"/>
  <c r="AE295" i="3" s="1"/>
  <c r="AD170" i="3"/>
  <c r="AD178" i="3" s="1"/>
  <c r="AC170" i="3"/>
  <c r="AB170" i="3"/>
  <c r="AB295" i="3" s="1"/>
  <c r="AA170" i="3"/>
  <c r="AA295" i="3" s="1"/>
  <c r="Z170" i="3"/>
  <c r="Z178" i="3" s="1"/>
  <c r="Y170" i="3"/>
  <c r="Y295" i="3" s="1"/>
  <c r="V170" i="3"/>
  <c r="V295" i="3" s="1"/>
  <c r="U170" i="3"/>
  <c r="U295" i="3" s="1"/>
  <c r="T170" i="3"/>
  <c r="T178" i="3" s="1"/>
  <c r="S170" i="3"/>
  <c r="S295" i="3" s="1"/>
  <c r="R170" i="3"/>
  <c r="R295" i="3" s="1"/>
  <c r="Q170" i="3"/>
  <c r="Q295" i="3" s="1"/>
  <c r="P170" i="3"/>
  <c r="P178" i="3" s="1"/>
  <c r="O170" i="3"/>
  <c r="O295" i="3" s="1"/>
  <c r="N170" i="3"/>
  <c r="N295" i="3" s="1"/>
  <c r="M170" i="3"/>
  <c r="K170" i="3"/>
  <c r="K295" i="3" s="1"/>
  <c r="J170" i="3"/>
  <c r="J295" i="3" s="1"/>
  <c r="I170" i="3"/>
  <c r="I295" i="3" s="1"/>
  <c r="H170" i="3"/>
  <c r="H178" i="3" s="1"/>
  <c r="G170" i="3"/>
  <c r="G295" i="3" s="1"/>
  <c r="F170" i="3"/>
  <c r="F295" i="3" s="1"/>
  <c r="E170" i="3"/>
  <c r="E295" i="3" s="1"/>
  <c r="D170" i="3"/>
  <c r="AI169" i="3"/>
  <c r="AH169" i="3"/>
  <c r="AG169" i="3"/>
  <c r="AN169" i="3" s="1"/>
  <c r="L169" i="3"/>
  <c r="AM168" i="3"/>
  <c r="AI168" i="3"/>
  <c r="AH168" i="3"/>
  <c r="AG168" i="3"/>
  <c r="AN168" i="3" s="1"/>
  <c r="L168" i="3"/>
  <c r="AM167" i="3"/>
  <c r="AI167" i="3"/>
  <c r="AH167" i="3"/>
  <c r="AG167" i="3"/>
  <c r="L167" i="3"/>
  <c r="AM166" i="3"/>
  <c r="AI166" i="3"/>
  <c r="AH166" i="3"/>
  <c r="AG166" i="3"/>
  <c r="L166" i="3"/>
  <c r="AM165" i="3"/>
  <c r="AI165" i="3"/>
  <c r="AH165" i="3"/>
  <c r="AG165" i="3"/>
  <c r="AN165" i="3" s="1"/>
  <c r="L165" i="3"/>
  <c r="AL156" i="3"/>
  <c r="AK156" i="3"/>
  <c r="AJ156" i="3"/>
  <c r="AM156" i="3"/>
  <c r="AF156" i="3"/>
  <c r="AE156" i="3"/>
  <c r="AD156" i="3"/>
  <c r="AC156" i="3"/>
  <c r="AB156" i="3"/>
  <c r="AA156" i="3"/>
  <c r="Z156" i="3"/>
  <c r="Y156" i="3"/>
  <c r="V156" i="3"/>
  <c r="U156" i="3"/>
  <c r="T156" i="3"/>
  <c r="S156" i="3"/>
  <c r="R156" i="3"/>
  <c r="Q156" i="3"/>
  <c r="P156" i="3"/>
  <c r="O156" i="3"/>
  <c r="N156" i="3"/>
  <c r="M156" i="3"/>
  <c r="K156" i="3"/>
  <c r="J156" i="3"/>
  <c r="I156" i="3"/>
  <c r="H156" i="3"/>
  <c r="G156" i="3"/>
  <c r="F156" i="3"/>
  <c r="E156" i="3"/>
  <c r="D156" i="3"/>
  <c r="AM154" i="3"/>
  <c r="AI154" i="3"/>
  <c r="AH154" i="3"/>
  <c r="AG154" i="3"/>
  <c r="L154" i="3"/>
  <c r="AM153" i="3"/>
  <c r="AI153" i="3"/>
  <c r="AH153" i="3"/>
  <c r="AG153" i="3"/>
  <c r="AM152" i="3"/>
  <c r="AI152" i="3"/>
  <c r="AH152" i="3"/>
  <c r="AG152" i="3"/>
  <c r="L152" i="3"/>
  <c r="AM151" i="3"/>
  <c r="AI151" i="3"/>
  <c r="AH151" i="3"/>
  <c r="AG151" i="3"/>
  <c r="AN151" i="3" s="1"/>
  <c r="L151" i="3"/>
  <c r="AM149" i="3"/>
  <c r="AI149" i="3"/>
  <c r="AH149" i="3"/>
  <c r="AG149" i="3"/>
  <c r="L149" i="3"/>
  <c r="AM141" i="3"/>
  <c r="AI141" i="3"/>
  <c r="AH141" i="3"/>
  <c r="AG141" i="3"/>
  <c r="L141" i="3"/>
  <c r="AM140" i="3"/>
  <c r="AI140" i="3"/>
  <c r="AH140" i="3"/>
  <c r="AG140" i="3"/>
  <c r="AN140" i="3" s="1"/>
  <c r="L140" i="3"/>
  <c r="AM138" i="3"/>
  <c r="AI138" i="3"/>
  <c r="AH138" i="3"/>
  <c r="AG138" i="3"/>
  <c r="L138" i="3"/>
  <c r="AL134" i="3"/>
  <c r="AK134" i="3"/>
  <c r="AJ134" i="3"/>
  <c r="AF134" i="3"/>
  <c r="AE134" i="3"/>
  <c r="AD134" i="3"/>
  <c r="AC134" i="3"/>
  <c r="AB134" i="3"/>
  <c r="AA134" i="3"/>
  <c r="Z134" i="3"/>
  <c r="Y134" i="3"/>
  <c r="V134" i="3"/>
  <c r="U134" i="3"/>
  <c r="T134" i="3"/>
  <c r="S134" i="3"/>
  <c r="R134" i="3"/>
  <c r="Q134" i="3"/>
  <c r="P134" i="3"/>
  <c r="O134" i="3"/>
  <c r="N134" i="3"/>
  <c r="M134" i="3"/>
  <c r="K134" i="3"/>
  <c r="J134" i="3"/>
  <c r="I134" i="3"/>
  <c r="H134" i="3"/>
  <c r="G134" i="3"/>
  <c r="F134" i="3"/>
  <c r="E134" i="3"/>
  <c r="D134" i="3"/>
  <c r="AM133" i="3"/>
  <c r="AI133" i="3"/>
  <c r="AH133" i="3"/>
  <c r="AG133" i="3"/>
  <c r="L133" i="3"/>
  <c r="AM132" i="3"/>
  <c r="AI132" i="3"/>
  <c r="AH132" i="3"/>
  <c r="AG132" i="3"/>
  <c r="L132" i="3"/>
  <c r="AM131" i="3"/>
  <c r="AI131" i="3"/>
  <c r="AH131" i="3"/>
  <c r="AG131" i="3"/>
  <c r="L131" i="3"/>
  <c r="AM130" i="3"/>
  <c r="AI130" i="3"/>
  <c r="AH130" i="3"/>
  <c r="AG130" i="3"/>
  <c r="L130" i="3"/>
  <c r="AL125" i="3"/>
  <c r="AK125" i="3"/>
  <c r="AJ125" i="3"/>
  <c r="AM125" i="3"/>
  <c r="AF125" i="3"/>
  <c r="AE125" i="3"/>
  <c r="AD125" i="3"/>
  <c r="AC125" i="3"/>
  <c r="AB125" i="3"/>
  <c r="AA125" i="3"/>
  <c r="Z125" i="3"/>
  <c r="Y125" i="3"/>
  <c r="V125" i="3"/>
  <c r="U125" i="3"/>
  <c r="T125" i="3"/>
  <c r="S125" i="3"/>
  <c r="R125" i="3"/>
  <c r="Q125" i="3"/>
  <c r="P125" i="3"/>
  <c r="O125" i="3"/>
  <c r="N125" i="3"/>
  <c r="M125" i="3"/>
  <c r="K125" i="3"/>
  <c r="J125" i="3"/>
  <c r="I125" i="3"/>
  <c r="H125" i="3"/>
  <c r="G125" i="3"/>
  <c r="F125" i="3"/>
  <c r="E125" i="3"/>
  <c r="D125" i="3"/>
  <c r="AM124" i="3"/>
  <c r="AI124" i="3"/>
  <c r="AH124" i="3"/>
  <c r="AG124" i="3"/>
  <c r="L124" i="3"/>
  <c r="AM123" i="3"/>
  <c r="AI123" i="3"/>
  <c r="AH123" i="3"/>
  <c r="L123" i="3"/>
  <c r="AM122" i="3"/>
  <c r="AM382" i="3" s="1"/>
  <c r="AI122" i="3"/>
  <c r="AI382" i="3" s="1"/>
  <c r="AH122" i="3"/>
  <c r="AH382" i="3" s="1"/>
  <c r="AG122" i="3"/>
  <c r="AG382" i="3" s="1"/>
  <c r="L122" i="3"/>
  <c r="L382" i="3" s="1"/>
  <c r="AM118" i="3"/>
  <c r="AI118" i="3"/>
  <c r="AH118" i="3"/>
  <c r="AG118" i="3"/>
  <c r="L118" i="3"/>
  <c r="AM117" i="3"/>
  <c r="AI117" i="3"/>
  <c r="AH117" i="3"/>
  <c r="AG117" i="3"/>
  <c r="L117" i="3"/>
  <c r="AM116" i="3"/>
  <c r="AI116" i="3"/>
  <c r="AH116" i="3"/>
  <c r="AG116" i="3"/>
  <c r="AL115" i="3"/>
  <c r="AL119" i="3"/>
  <c r="AK115" i="3"/>
  <c r="AK119" i="3"/>
  <c r="AJ115" i="3"/>
  <c r="AJ119" i="3"/>
  <c r="AF115" i="3"/>
  <c r="AF119" i="3"/>
  <c r="AE115" i="3"/>
  <c r="AE119" i="3"/>
  <c r="AD115" i="3"/>
  <c r="AD119" i="3"/>
  <c r="AC115" i="3"/>
  <c r="AB115" i="3"/>
  <c r="AB119" i="3" s="1"/>
  <c r="AB78" i="3" s="1"/>
  <c r="AA115" i="3"/>
  <c r="AA119" i="3" s="1"/>
  <c r="AA78" i="3" s="1"/>
  <c r="Z115" i="3"/>
  <c r="Z119" i="3" s="1"/>
  <c r="Z78" i="3" s="1"/>
  <c r="Y115" i="3"/>
  <c r="Y119" i="3" s="1"/>
  <c r="Y78" i="3" s="1"/>
  <c r="V115" i="3"/>
  <c r="V119" i="3" s="1"/>
  <c r="U115" i="3"/>
  <c r="U119" i="3" s="1"/>
  <c r="U78" i="3" s="1"/>
  <c r="T115" i="3"/>
  <c r="T119" i="3" s="1"/>
  <c r="T78" i="3" s="1"/>
  <c r="S115" i="3"/>
  <c r="S119" i="3" s="1"/>
  <c r="S78" i="3" s="1"/>
  <c r="R115" i="3"/>
  <c r="R119" i="3" s="1"/>
  <c r="R78" i="3" s="1"/>
  <c r="Q115" i="3"/>
  <c r="Q119" i="3" s="1"/>
  <c r="Q78" i="3" s="1"/>
  <c r="P115" i="3"/>
  <c r="P119" i="3" s="1"/>
  <c r="P78" i="3" s="1"/>
  <c r="O115" i="3"/>
  <c r="O119" i="3" s="1"/>
  <c r="O78" i="3" s="1"/>
  <c r="N115" i="3"/>
  <c r="N119" i="3" s="1"/>
  <c r="M115" i="3"/>
  <c r="M119" i="3" s="1"/>
  <c r="K115" i="3"/>
  <c r="K119" i="3" s="1"/>
  <c r="K78" i="3" s="1"/>
  <c r="J115" i="3"/>
  <c r="J119" i="3" s="1"/>
  <c r="I115" i="3"/>
  <c r="I119" i="3" s="1"/>
  <c r="I78" i="3" s="1"/>
  <c r="H115" i="3"/>
  <c r="H119" i="3" s="1"/>
  <c r="H78" i="3" s="1"/>
  <c r="G115" i="3"/>
  <c r="G119" i="3" s="1"/>
  <c r="G78" i="3" s="1"/>
  <c r="F115" i="3"/>
  <c r="F119" i="3" s="1"/>
  <c r="F78" i="3" s="1"/>
  <c r="E115" i="3"/>
  <c r="E119" i="3" s="1"/>
  <c r="E78" i="3" s="1"/>
  <c r="D115" i="3"/>
  <c r="D119" i="3" s="1"/>
  <c r="AM114" i="3"/>
  <c r="AI114" i="3"/>
  <c r="AH114" i="3"/>
  <c r="AG114" i="3"/>
  <c r="L114" i="3"/>
  <c r="AM113" i="3"/>
  <c r="AI113" i="3"/>
  <c r="AI115" i="3" s="1"/>
  <c r="AH113" i="3"/>
  <c r="AH115" i="3" s="1"/>
  <c r="AG113" i="3"/>
  <c r="L113" i="3"/>
  <c r="L115" i="3"/>
  <c r="AL110" i="3"/>
  <c r="AK110" i="3"/>
  <c r="AJ110" i="3"/>
  <c r="AF110" i="3"/>
  <c r="AE110" i="3"/>
  <c r="AD110" i="3"/>
  <c r="AC110" i="3"/>
  <c r="AB110" i="3"/>
  <c r="AA110" i="3"/>
  <c r="Z110" i="3"/>
  <c r="Y110" i="3"/>
  <c r="V110" i="3"/>
  <c r="U110" i="3"/>
  <c r="T110" i="3"/>
  <c r="S110" i="3"/>
  <c r="R110" i="3"/>
  <c r="Q110" i="3"/>
  <c r="P110" i="3"/>
  <c r="O110" i="3"/>
  <c r="N110" i="3"/>
  <c r="M110" i="3"/>
  <c r="K110" i="3"/>
  <c r="J110" i="3"/>
  <c r="I110" i="3"/>
  <c r="H110" i="3"/>
  <c r="G110" i="3"/>
  <c r="F110" i="3"/>
  <c r="E110" i="3"/>
  <c r="D110" i="3"/>
  <c r="AM109" i="3"/>
  <c r="AI109" i="3"/>
  <c r="AH109" i="3"/>
  <c r="AG109" i="3"/>
  <c r="AN109" i="3" s="1"/>
  <c r="L109" i="3"/>
  <c r="AM108" i="3"/>
  <c r="AI108" i="3"/>
  <c r="AH108" i="3"/>
  <c r="AG108" i="3"/>
  <c r="AN108" i="3" s="1"/>
  <c r="L108" i="3"/>
  <c r="AM107" i="3"/>
  <c r="AI107" i="3"/>
  <c r="AH107" i="3"/>
  <c r="AG107" i="3"/>
  <c r="L107" i="3"/>
  <c r="AM106" i="3"/>
  <c r="AI106" i="3"/>
  <c r="AH106" i="3"/>
  <c r="AG106" i="3"/>
  <c r="L106" i="3"/>
  <c r="AM105" i="3"/>
  <c r="AI105" i="3"/>
  <c r="AH105" i="3"/>
  <c r="AG105" i="3"/>
  <c r="L105" i="3"/>
  <c r="AL100" i="3"/>
  <c r="AK100" i="3"/>
  <c r="AM100" i="3"/>
  <c r="AJ100" i="3"/>
  <c r="AF100" i="3"/>
  <c r="AE100" i="3"/>
  <c r="AD100" i="3"/>
  <c r="AC100" i="3"/>
  <c r="AB100" i="3"/>
  <c r="AA100" i="3"/>
  <c r="Z100" i="3"/>
  <c r="Y100" i="3"/>
  <c r="V100" i="3"/>
  <c r="U100" i="3"/>
  <c r="T100" i="3"/>
  <c r="S100" i="3"/>
  <c r="R100" i="3"/>
  <c r="Q100" i="3"/>
  <c r="P100" i="3"/>
  <c r="O100" i="3"/>
  <c r="N100" i="3"/>
  <c r="M100" i="3"/>
  <c r="K100" i="3"/>
  <c r="J100" i="3"/>
  <c r="I100" i="3"/>
  <c r="H100" i="3"/>
  <c r="G100" i="3"/>
  <c r="F100" i="3"/>
  <c r="E100" i="3"/>
  <c r="D100" i="3"/>
  <c r="AM99" i="3"/>
  <c r="AI99" i="3"/>
  <c r="AH99" i="3"/>
  <c r="AG99" i="3"/>
  <c r="AN99" i="3"/>
  <c r="L99" i="3"/>
  <c r="AM98" i="3"/>
  <c r="AI98" i="3"/>
  <c r="AH98" i="3"/>
  <c r="AG98" i="3"/>
  <c r="AN98" i="3"/>
  <c r="L98" i="3"/>
  <c r="AM97" i="3"/>
  <c r="AI97" i="3"/>
  <c r="AH97" i="3"/>
  <c r="AG97" i="3"/>
  <c r="L97" i="3"/>
  <c r="AM96" i="3"/>
  <c r="AI96" i="3"/>
  <c r="AH96" i="3"/>
  <c r="AG96" i="3"/>
  <c r="AN96" i="3" s="1"/>
  <c r="L96" i="3"/>
  <c r="L381" i="3" s="1"/>
  <c r="AM95" i="3"/>
  <c r="AI95" i="3"/>
  <c r="AH95" i="3"/>
  <c r="AG95" i="3"/>
  <c r="L95" i="3"/>
  <c r="AM94" i="3"/>
  <c r="AI94" i="3"/>
  <c r="AH94" i="3"/>
  <c r="AG94" i="3"/>
  <c r="AN94" i="3"/>
  <c r="L94" i="3"/>
  <c r="AM93" i="3"/>
  <c r="AI93" i="3"/>
  <c r="AH93" i="3"/>
  <c r="AG93" i="3"/>
  <c r="L93" i="3"/>
  <c r="AM92" i="3"/>
  <c r="AI92" i="3"/>
  <c r="AH92" i="3"/>
  <c r="AG92" i="3"/>
  <c r="L92" i="3"/>
  <c r="AM91" i="3"/>
  <c r="AM381" i="3" s="1"/>
  <c r="AI91" i="3"/>
  <c r="AH91" i="3"/>
  <c r="AH381" i="3" s="1"/>
  <c r="AG91" i="3"/>
  <c r="AL88" i="3"/>
  <c r="AL102" i="3" s="1"/>
  <c r="AL127" i="3" s="1"/>
  <c r="AK88" i="3"/>
  <c r="AJ88" i="3"/>
  <c r="AF88" i="3"/>
  <c r="AE88" i="3"/>
  <c r="AD88" i="3"/>
  <c r="AD102" i="3" s="1"/>
  <c r="AC88" i="3"/>
  <c r="AB88" i="3"/>
  <c r="AA88" i="3"/>
  <c r="Z88" i="3"/>
  <c r="Z102" i="3" s="1"/>
  <c r="Z127" i="3" s="1"/>
  <c r="Y88" i="3"/>
  <c r="V88" i="3"/>
  <c r="V78" i="3" s="1"/>
  <c r="U88" i="3"/>
  <c r="T88" i="3"/>
  <c r="T102" i="3"/>
  <c r="T127" i="3" s="1"/>
  <c r="S88" i="3"/>
  <c r="R88" i="3"/>
  <c r="Q88" i="3"/>
  <c r="P88" i="3"/>
  <c r="P102" i="3" s="1"/>
  <c r="P127" i="3" s="1"/>
  <c r="O88" i="3"/>
  <c r="N88" i="3"/>
  <c r="N78" i="3" s="1"/>
  <c r="M88" i="3"/>
  <c r="K88" i="3"/>
  <c r="J88" i="3"/>
  <c r="J78" i="3" s="1"/>
  <c r="I88" i="3"/>
  <c r="H88" i="3"/>
  <c r="H102" i="3"/>
  <c r="H127" i="3" s="1"/>
  <c r="G88" i="3"/>
  <c r="F88" i="3"/>
  <c r="E88" i="3"/>
  <c r="D88" i="3"/>
  <c r="D102" i="3" s="1"/>
  <c r="AM87" i="3"/>
  <c r="AI87" i="3"/>
  <c r="AH87" i="3"/>
  <c r="AG87" i="3"/>
  <c r="AN87" i="3"/>
  <c r="L87" i="3"/>
  <c r="AM86" i="3"/>
  <c r="AI86" i="3"/>
  <c r="AH86" i="3"/>
  <c r="AG86" i="3"/>
  <c r="AN86" i="3"/>
  <c r="L86" i="3"/>
  <c r="AM85" i="3"/>
  <c r="AI85" i="3"/>
  <c r="AH85" i="3"/>
  <c r="AG85" i="3"/>
  <c r="L85" i="3"/>
  <c r="AM84" i="3"/>
  <c r="AI84" i="3"/>
  <c r="AH84" i="3"/>
  <c r="AG84" i="3"/>
  <c r="L84" i="3"/>
  <c r="AM83" i="3"/>
  <c r="AI83" i="3"/>
  <c r="AH83" i="3"/>
  <c r="AG83" i="3"/>
  <c r="L83" i="3"/>
  <c r="AM82" i="3"/>
  <c r="AI82" i="3"/>
  <c r="AH82" i="3"/>
  <c r="AG82" i="3"/>
  <c r="AN82" i="3" s="1"/>
  <c r="L82" i="3"/>
  <c r="AM81" i="3"/>
  <c r="AM77" i="3"/>
  <c r="AI81" i="3"/>
  <c r="AH81" i="3"/>
  <c r="AH77" i="3" s="1"/>
  <c r="AG81" i="3"/>
  <c r="L81" i="3"/>
  <c r="AL78" i="3"/>
  <c r="AK78" i="3"/>
  <c r="AE78" i="3"/>
  <c r="AD78" i="3"/>
  <c r="AL77" i="3"/>
  <c r="AK77" i="3"/>
  <c r="AJ77" i="3"/>
  <c r="AI77" i="3"/>
  <c r="AG77" i="3"/>
  <c r="AF77" i="3"/>
  <c r="AE77" i="3"/>
  <c r="AD77" i="3"/>
  <c r="AC77" i="3"/>
  <c r="AB77" i="3"/>
  <c r="AA77" i="3"/>
  <c r="Z77" i="3"/>
  <c r="Y77" i="3"/>
  <c r="V77" i="3"/>
  <c r="U77" i="3"/>
  <c r="T77" i="3"/>
  <c r="S77" i="3"/>
  <c r="R77" i="3"/>
  <c r="Q77" i="3"/>
  <c r="P77" i="3"/>
  <c r="O77" i="3"/>
  <c r="N77" i="3"/>
  <c r="M77" i="3"/>
  <c r="L77" i="3"/>
  <c r="K77" i="3"/>
  <c r="J77" i="3"/>
  <c r="I77" i="3"/>
  <c r="H77" i="3"/>
  <c r="G77" i="3"/>
  <c r="F77" i="3"/>
  <c r="E77" i="3"/>
  <c r="D77" i="3"/>
  <c r="AM67" i="3"/>
  <c r="AI67" i="3"/>
  <c r="AH67" i="3"/>
  <c r="AG67" i="3"/>
  <c r="AN67" i="3"/>
  <c r="L67" i="3"/>
  <c r="AL60" i="3"/>
  <c r="AK60" i="3"/>
  <c r="AJ60" i="3"/>
  <c r="AF60" i="3"/>
  <c r="AE60" i="3"/>
  <c r="AD60" i="3"/>
  <c r="AC60" i="3"/>
  <c r="AB60" i="3"/>
  <c r="AA60" i="3"/>
  <c r="Z60" i="3"/>
  <c r="Y60" i="3"/>
  <c r="V60" i="3"/>
  <c r="U60" i="3"/>
  <c r="T60" i="3"/>
  <c r="S60" i="3"/>
  <c r="R60" i="3"/>
  <c r="Q60" i="3"/>
  <c r="P60" i="3"/>
  <c r="O60" i="3"/>
  <c r="N60" i="3"/>
  <c r="M60" i="3"/>
  <c r="K60" i="3"/>
  <c r="J60" i="3"/>
  <c r="I60" i="3"/>
  <c r="H60" i="3"/>
  <c r="G60" i="3"/>
  <c r="F60" i="3"/>
  <c r="E60" i="3"/>
  <c r="D60" i="3"/>
  <c r="AM59" i="3"/>
  <c r="AI59" i="3"/>
  <c r="AH59" i="3"/>
  <c r="AG59" i="3"/>
  <c r="AN59" i="3" s="1"/>
  <c r="L59" i="3"/>
  <c r="AM58" i="3"/>
  <c r="AI58" i="3"/>
  <c r="AH58" i="3"/>
  <c r="AG58" i="3"/>
  <c r="L58" i="3"/>
  <c r="L57" i="3"/>
  <c r="AL55" i="3"/>
  <c r="AL63" i="3" s="1"/>
  <c r="AK55" i="3"/>
  <c r="AJ55" i="3"/>
  <c r="AF55" i="3"/>
  <c r="AE55" i="3"/>
  <c r="AE63" i="3"/>
  <c r="AD55" i="3"/>
  <c r="AD63" i="3"/>
  <c r="AC55" i="3"/>
  <c r="AB55" i="3"/>
  <c r="AA55" i="3"/>
  <c r="AA63" i="3"/>
  <c r="Z55" i="3"/>
  <c r="Z63" i="3"/>
  <c r="Y55" i="3"/>
  <c r="V55" i="3"/>
  <c r="U55" i="3"/>
  <c r="U63" i="3"/>
  <c r="T55" i="3"/>
  <c r="T63" i="3"/>
  <c r="S55" i="3"/>
  <c r="R55" i="3"/>
  <c r="Q55" i="3"/>
  <c r="Q63" i="3"/>
  <c r="P55" i="3"/>
  <c r="P63" i="3"/>
  <c r="O55" i="3"/>
  <c r="N55" i="3"/>
  <c r="M55" i="3"/>
  <c r="M63" i="3"/>
  <c r="K55" i="3"/>
  <c r="J55" i="3"/>
  <c r="I55" i="3"/>
  <c r="I63" i="3"/>
  <c r="H55" i="3"/>
  <c r="H63" i="3"/>
  <c r="G55" i="3"/>
  <c r="F55" i="3"/>
  <c r="E55" i="3"/>
  <c r="E63" i="3"/>
  <c r="D55" i="3"/>
  <c r="D63" i="3"/>
  <c r="AM54" i="3"/>
  <c r="AI54" i="3"/>
  <c r="AH54" i="3"/>
  <c r="AG54" i="3"/>
  <c r="AN54" i="3" s="1"/>
  <c r="L54" i="3"/>
  <c r="AM53" i="3"/>
  <c r="AI53" i="3"/>
  <c r="AH53" i="3"/>
  <c r="AG53" i="3"/>
  <c r="L53" i="3"/>
  <c r="AM52" i="3"/>
  <c r="AI52" i="3"/>
  <c r="AH52" i="3"/>
  <c r="AG52" i="3"/>
  <c r="L52" i="3"/>
  <c r="AM51" i="3"/>
  <c r="AM360" i="3"/>
  <c r="AI51" i="3"/>
  <c r="AI360" i="3"/>
  <c r="AH51" i="3"/>
  <c r="AH360" i="3"/>
  <c r="AG51" i="3"/>
  <c r="AG360" i="3"/>
  <c r="L51" i="3"/>
  <c r="L360" i="3"/>
  <c r="AM50" i="3"/>
  <c r="AI50" i="3"/>
  <c r="AH50" i="3"/>
  <c r="AG50" i="3"/>
  <c r="AN50" i="3" s="1"/>
  <c r="L50" i="3"/>
  <c r="AM49" i="3"/>
  <c r="AI49" i="3"/>
  <c r="AH49" i="3"/>
  <c r="AG49" i="3"/>
  <c r="L49" i="3"/>
  <c r="AM46" i="3"/>
  <c r="AI46" i="3"/>
  <c r="AH46" i="3"/>
  <c r="AG46" i="3"/>
  <c r="L46" i="3"/>
  <c r="AL39" i="3"/>
  <c r="AK39" i="3"/>
  <c r="AJ39" i="3"/>
  <c r="AM39" i="3"/>
  <c r="AF39" i="3"/>
  <c r="AE39" i="3"/>
  <c r="AD39" i="3"/>
  <c r="AC39" i="3"/>
  <c r="AB39" i="3"/>
  <c r="AA39" i="3"/>
  <c r="Z39" i="3"/>
  <c r="Y39" i="3"/>
  <c r="V39" i="3"/>
  <c r="U39" i="3"/>
  <c r="T39" i="3"/>
  <c r="S39" i="3"/>
  <c r="R39" i="3"/>
  <c r="Q39" i="3"/>
  <c r="P39" i="3"/>
  <c r="O39" i="3"/>
  <c r="N39" i="3"/>
  <c r="M39" i="3"/>
  <c r="K39" i="3"/>
  <c r="J39" i="3"/>
  <c r="I39" i="3"/>
  <c r="H39" i="3"/>
  <c r="G39" i="3"/>
  <c r="F39" i="3"/>
  <c r="E39" i="3"/>
  <c r="D39" i="3"/>
  <c r="AM38" i="3"/>
  <c r="AI38" i="3"/>
  <c r="AH38" i="3"/>
  <c r="AG38" i="3"/>
  <c r="AN38" i="3" s="1"/>
  <c r="L38" i="3"/>
  <c r="AM37" i="3"/>
  <c r="AI37" i="3"/>
  <c r="AH37" i="3"/>
  <c r="AG37" i="3"/>
  <c r="L37" i="3"/>
  <c r="AM36" i="3"/>
  <c r="AI36" i="3"/>
  <c r="AH36" i="3"/>
  <c r="AG36" i="3"/>
  <c r="L36" i="3"/>
  <c r="AM35" i="3"/>
  <c r="AI35" i="3"/>
  <c r="AH35" i="3"/>
  <c r="L35" i="3"/>
  <c r="AM34" i="3"/>
  <c r="AI34" i="3"/>
  <c r="AH34" i="3"/>
  <c r="AG34" i="3"/>
  <c r="L34" i="3"/>
  <c r="AP39" i="3"/>
  <c r="AM33" i="3"/>
  <c r="AI33" i="3"/>
  <c r="AH33" i="3"/>
  <c r="AG33" i="3"/>
  <c r="L33" i="3"/>
  <c r="AM30" i="3"/>
  <c r="AF30" i="3"/>
  <c r="AE30" i="3"/>
  <c r="AD30" i="3"/>
  <c r="AC30" i="3"/>
  <c r="AB30" i="3"/>
  <c r="AA30" i="3"/>
  <c r="Z30" i="3"/>
  <c r="Y30" i="3"/>
  <c r="V30" i="3"/>
  <c r="U30" i="3"/>
  <c r="T30" i="3"/>
  <c r="S30" i="3"/>
  <c r="R30" i="3"/>
  <c r="Q30" i="3"/>
  <c r="P30" i="3"/>
  <c r="O30" i="3"/>
  <c r="N30" i="3"/>
  <c r="M30" i="3"/>
  <c r="K30" i="3"/>
  <c r="J30" i="3"/>
  <c r="I30" i="3"/>
  <c r="H30" i="3"/>
  <c r="G30" i="3"/>
  <c r="F30" i="3"/>
  <c r="E30" i="3"/>
  <c r="D30" i="3"/>
  <c r="AM29" i="3"/>
  <c r="AI29" i="3"/>
  <c r="AH29" i="3"/>
  <c r="AG29" i="3"/>
  <c r="AN29" i="3" s="1"/>
  <c r="L29" i="3"/>
  <c r="AM28" i="3"/>
  <c r="AI28" i="3"/>
  <c r="AH28" i="3"/>
  <c r="AG28" i="3"/>
  <c r="L28" i="3"/>
  <c r="AM27" i="3"/>
  <c r="AI27" i="3"/>
  <c r="AH27" i="3"/>
  <c r="AG27" i="3"/>
  <c r="L27" i="3"/>
  <c r="AM26" i="3"/>
  <c r="AI26" i="3"/>
  <c r="AH26" i="3"/>
  <c r="AG26" i="3"/>
  <c r="L26" i="3"/>
  <c r="AL23" i="3"/>
  <c r="AK23" i="3"/>
  <c r="AJ23" i="3"/>
  <c r="AF23" i="3"/>
  <c r="AE23" i="3"/>
  <c r="AD23" i="3"/>
  <c r="AC23" i="3"/>
  <c r="AB23" i="3"/>
  <c r="AA23" i="3"/>
  <c r="Z23" i="3"/>
  <c r="Y23" i="3"/>
  <c r="V23" i="3"/>
  <c r="U23" i="3"/>
  <c r="T23" i="3"/>
  <c r="S23" i="3"/>
  <c r="R23" i="3"/>
  <c r="Q23" i="3"/>
  <c r="P23" i="3"/>
  <c r="O23" i="3"/>
  <c r="N23" i="3"/>
  <c r="M23" i="3"/>
  <c r="K23" i="3"/>
  <c r="J23" i="3"/>
  <c r="I23" i="3"/>
  <c r="H23" i="3"/>
  <c r="G23" i="3"/>
  <c r="F23" i="3"/>
  <c r="E23" i="3"/>
  <c r="D23" i="3"/>
  <c r="AM22" i="3"/>
  <c r="AI22" i="3"/>
  <c r="AH22" i="3"/>
  <c r="AG22" i="3"/>
  <c r="L22" i="3"/>
  <c r="AM21" i="3"/>
  <c r="AI21" i="3"/>
  <c r="AH21" i="3"/>
  <c r="AG21" i="3"/>
  <c r="L21" i="3"/>
  <c r="AM20" i="3"/>
  <c r="AI20" i="3"/>
  <c r="AH20" i="3"/>
  <c r="AG20" i="3"/>
  <c r="L20" i="3"/>
  <c r="AL17" i="3"/>
  <c r="AK17" i="3"/>
  <c r="AJ17" i="3"/>
  <c r="AM17" i="3" s="1"/>
  <c r="AF17" i="3"/>
  <c r="AE17" i="3"/>
  <c r="AD17" i="3"/>
  <c r="AC17" i="3"/>
  <c r="AB17" i="3"/>
  <c r="AA17" i="3"/>
  <c r="Z17" i="3"/>
  <c r="Y17" i="3"/>
  <c r="V17" i="3"/>
  <c r="U17" i="3"/>
  <c r="T17" i="3"/>
  <c r="S17" i="3"/>
  <c r="R17" i="3"/>
  <c r="Q17" i="3"/>
  <c r="P17" i="3"/>
  <c r="O17" i="3"/>
  <c r="N17" i="3"/>
  <c r="M17" i="3"/>
  <c r="K17" i="3"/>
  <c r="K11" i="3" s="1"/>
  <c r="J17" i="3"/>
  <c r="J11" i="3" s="1"/>
  <c r="I17" i="3"/>
  <c r="I11" i="3" s="1"/>
  <c r="H17" i="3"/>
  <c r="H11" i="3" s="1"/>
  <c r="G17" i="3"/>
  <c r="G11" i="3" s="1"/>
  <c r="F17" i="3"/>
  <c r="F11" i="3" s="1"/>
  <c r="E17" i="3"/>
  <c r="E11" i="3" s="1"/>
  <c r="D17" i="3"/>
  <c r="AM16" i="3"/>
  <c r="AI16" i="3"/>
  <c r="AH16" i="3"/>
  <c r="AG16" i="3"/>
  <c r="L16" i="3"/>
  <c r="AN16" i="3" s="1"/>
  <c r="AM15" i="3"/>
  <c r="AI15" i="3"/>
  <c r="AH15" i="3"/>
  <c r="AG15" i="3"/>
  <c r="AN15" i="3" s="1"/>
  <c r="AM14" i="3"/>
  <c r="AI14" i="3"/>
  <c r="AH14" i="3"/>
  <c r="AG14" i="3"/>
  <c r="L14" i="3"/>
  <c r="AM13" i="3"/>
  <c r="AI13" i="3"/>
  <c r="AH13" i="3"/>
  <c r="AG13" i="3"/>
  <c r="L13" i="3"/>
  <c r="AL11" i="3"/>
  <c r="AK11" i="3"/>
  <c r="AJ11" i="3"/>
  <c r="AF11" i="3"/>
  <c r="AE11" i="3"/>
  <c r="AD11" i="3"/>
  <c r="AC11" i="3"/>
  <c r="AB11" i="3"/>
  <c r="AA11" i="3"/>
  <c r="Z11" i="3"/>
  <c r="Y11" i="3"/>
  <c r="V11" i="3"/>
  <c r="U11" i="3"/>
  <c r="T11" i="3"/>
  <c r="S11" i="3"/>
  <c r="R11" i="3"/>
  <c r="Q11" i="3"/>
  <c r="P11" i="3"/>
  <c r="O11" i="3"/>
  <c r="N11" i="3"/>
  <c r="M11" i="3"/>
  <c r="AP380" i="2"/>
  <c r="AO380" i="2"/>
  <c r="AL367" i="2"/>
  <c r="AK367" i="2"/>
  <c r="AJ367" i="2"/>
  <c r="AF367" i="2"/>
  <c r="AE367" i="2"/>
  <c r="AD367" i="2"/>
  <c r="AC367" i="2"/>
  <c r="AB367" i="2"/>
  <c r="AA367" i="2"/>
  <c r="Z367" i="2"/>
  <c r="Y367" i="2"/>
  <c r="V367" i="2"/>
  <c r="U367" i="2"/>
  <c r="T367" i="2"/>
  <c r="S367" i="2"/>
  <c r="R367" i="2"/>
  <c r="Q367" i="2"/>
  <c r="P367" i="2"/>
  <c r="O367" i="2"/>
  <c r="N367" i="2"/>
  <c r="M367" i="2"/>
  <c r="K367" i="2"/>
  <c r="J367" i="2"/>
  <c r="I367" i="2"/>
  <c r="H367" i="2"/>
  <c r="G367" i="2"/>
  <c r="F367" i="2"/>
  <c r="E367" i="2"/>
  <c r="D367" i="2"/>
  <c r="AL365" i="2"/>
  <c r="AK365" i="2"/>
  <c r="AJ365" i="2"/>
  <c r="AF365" i="2"/>
  <c r="AE365" i="2"/>
  <c r="AD365" i="2"/>
  <c r="AC365" i="2"/>
  <c r="AB365" i="2"/>
  <c r="AA365" i="2"/>
  <c r="Z365" i="2"/>
  <c r="Y365" i="2"/>
  <c r="V365" i="2"/>
  <c r="U365" i="2"/>
  <c r="T365" i="2"/>
  <c r="S365" i="2"/>
  <c r="R365" i="2"/>
  <c r="Q365" i="2"/>
  <c r="P365" i="2"/>
  <c r="O365" i="2"/>
  <c r="N365" i="2"/>
  <c r="M365" i="2"/>
  <c r="K365" i="2"/>
  <c r="J365" i="2"/>
  <c r="I365" i="2"/>
  <c r="H365" i="2"/>
  <c r="G365" i="2"/>
  <c r="F365" i="2"/>
  <c r="E365" i="2"/>
  <c r="D365" i="2"/>
  <c r="AL360" i="2"/>
  <c r="AK360" i="2"/>
  <c r="AJ360" i="2"/>
  <c r="AF360" i="2"/>
  <c r="AE360" i="2"/>
  <c r="AD360" i="2"/>
  <c r="AC360" i="2"/>
  <c r="AB360" i="2"/>
  <c r="AA360" i="2"/>
  <c r="Z360" i="2"/>
  <c r="Y360" i="2"/>
  <c r="V360" i="2"/>
  <c r="U360" i="2"/>
  <c r="T360" i="2"/>
  <c r="S360" i="2"/>
  <c r="R360" i="2"/>
  <c r="Q360" i="2"/>
  <c r="P360" i="2"/>
  <c r="O360" i="2"/>
  <c r="N360" i="2"/>
  <c r="M360" i="2"/>
  <c r="K360" i="2"/>
  <c r="J360" i="2"/>
  <c r="I360" i="2"/>
  <c r="H360" i="2"/>
  <c r="G360" i="2"/>
  <c r="F360" i="2"/>
  <c r="E360" i="2"/>
  <c r="D360" i="2"/>
  <c r="AL355" i="2"/>
  <c r="AK355" i="2"/>
  <c r="AJ355" i="2"/>
  <c r="AF355" i="2"/>
  <c r="AE355" i="2"/>
  <c r="AD355" i="2"/>
  <c r="AC355" i="2"/>
  <c r="AB355" i="2"/>
  <c r="AA355" i="2"/>
  <c r="Z355" i="2"/>
  <c r="Y355" i="2"/>
  <c r="V355" i="2"/>
  <c r="U355" i="2"/>
  <c r="T355" i="2"/>
  <c r="S355" i="2"/>
  <c r="R355" i="2"/>
  <c r="Q355" i="2"/>
  <c r="P355" i="2"/>
  <c r="O355" i="2"/>
  <c r="N355" i="2"/>
  <c r="M355" i="2"/>
  <c r="K355" i="2"/>
  <c r="J355" i="2"/>
  <c r="I355" i="2"/>
  <c r="H355" i="2"/>
  <c r="G355" i="2"/>
  <c r="F355" i="2"/>
  <c r="E355" i="2"/>
  <c r="D355" i="2"/>
  <c r="AL342" i="2"/>
  <c r="AK342" i="2"/>
  <c r="AJ342" i="2"/>
  <c r="AF342" i="2"/>
  <c r="AE342" i="2"/>
  <c r="AD342" i="2"/>
  <c r="AC342" i="2"/>
  <c r="AB342" i="2"/>
  <c r="AA342" i="2"/>
  <c r="Z342" i="2"/>
  <c r="Y342" i="2"/>
  <c r="V342" i="2"/>
  <c r="U342" i="2"/>
  <c r="T342" i="2"/>
  <c r="S342" i="2"/>
  <c r="R342" i="2"/>
  <c r="Q342" i="2"/>
  <c r="P342" i="2"/>
  <c r="O342" i="2"/>
  <c r="N342" i="2"/>
  <c r="M342" i="2"/>
  <c r="K342" i="2"/>
  <c r="J342" i="2"/>
  <c r="I342" i="2"/>
  <c r="H342" i="2"/>
  <c r="G342" i="2"/>
  <c r="F342" i="2"/>
  <c r="E342" i="2"/>
  <c r="D342" i="2"/>
  <c r="AL341" i="2"/>
  <c r="AK341" i="2"/>
  <c r="AJ341" i="2"/>
  <c r="AF341" i="2"/>
  <c r="AE341" i="2"/>
  <c r="AD341" i="2"/>
  <c r="AC341" i="2"/>
  <c r="AB341" i="2"/>
  <c r="AA341" i="2"/>
  <c r="Z341" i="2"/>
  <c r="Y341" i="2"/>
  <c r="V341" i="2"/>
  <c r="U341" i="2"/>
  <c r="T341" i="2"/>
  <c r="S341" i="2"/>
  <c r="R341" i="2"/>
  <c r="Q341" i="2"/>
  <c r="P341" i="2"/>
  <c r="O341" i="2"/>
  <c r="N341" i="2"/>
  <c r="M341" i="2"/>
  <c r="K341" i="2"/>
  <c r="J341" i="2"/>
  <c r="I341" i="2"/>
  <c r="H341" i="2"/>
  <c r="G341" i="2"/>
  <c r="F341" i="2"/>
  <c r="E341" i="2"/>
  <c r="D341" i="2"/>
  <c r="AL298" i="2"/>
  <c r="AK298" i="2"/>
  <c r="AJ298" i="2"/>
  <c r="AF298" i="2"/>
  <c r="AE298" i="2"/>
  <c r="AD298" i="2"/>
  <c r="AC298" i="2"/>
  <c r="AB298" i="2"/>
  <c r="AA298" i="2"/>
  <c r="Z298" i="2"/>
  <c r="Y298" i="2"/>
  <c r="V298" i="2"/>
  <c r="U298" i="2"/>
  <c r="T298" i="2"/>
  <c r="S298" i="2"/>
  <c r="R298" i="2"/>
  <c r="Q298" i="2"/>
  <c r="P298" i="2"/>
  <c r="O298" i="2"/>
  <c r="N298" i="2"/>
  <c r="M298" i="2"/>
  <c r="K298" i="2"/>
  <c r="J298" i="2"/>
  <c r="I298" i="2"/>
  <c r="H298" i="2"/>
  <c r="G298" i="2"/>
  <c r="F298" i="2"/>
  <c r="E298" i="2"/>
  <c r="D298" i="2"/>
  <c r="AF297" i="2"/>
  <c r="V297" i="2"/>
  <c r="Q297" i="2"/>
  <c r="M297" i="2"/>
  <c r="I297" i="2"/>
  <c r="AM287" i="2"/>
  <c r="AI287" i="2"/>
  <c r="AH287" i="2"/>
  <c r="AG287" i="2"/>
  <c r="L287" i="2"/>
  <c r="AM285" i="2"/>
  <c r="AI285" i="2"/>
  <c r="AH285" i="2"/>
  <c r="AG285" i="2"/>
  <c r="AN285" i="2" s="1"/>
  <c r="L285" i="2"/>
  <c r="AL283" i="2"/>
  <c r="AL320" i="2" s="1"/>
  <c r="AK283" i="2"/>
  <c r="AJ283" i="2"/>
  <c r="AJ320" i="2"/>
  <c r="AF283" i="2"/>
  <c r="AF320" i="2" s="1"/>
  <c r="AE283" i="2"/>
  <c r="AE320" i="2"/>
  <c r="AD283" i="2"/>
  <c r="AD320" i="2" s="1"/>
  <c r="AC283" i="2"/>
  <c r="AB283" i="2"/>
  <c r="AB320" i="2" s="1"/>
  <c r="AA283" i="2"/>
  <c r="AA320" i="2"/>
  <c r="Z283" i="2"/>
  <c r="Z320" i="2" s="1"/>
  <c r="Y283" i="2"/>
  <c r="Y320" i="2"/>
  <c r="V283" i="2"/>
  <c r="V320" i="2" s="1"/>
  <c r="U283" i="2"/>
  <c r="U320" i="2"/>
  <c r="T283" i="2"/>
  <c r="T320" i="2" s="1"/>
  <c r="S283" i="2"/>
  <c r="S320" i="2"/>
  <c r="R283" i="2"/>
  <c r="R320" i="2" s="1"/>
  <c r="Q283" i="2"/>
  <c r="Q320" i="2"/>
  <c r="P283" i="2"/>
  <c r="P320" i="2" s="1"/>
  <c r="O283" i="2"/>
  <c r="O320" i="2"/>
  <c r="N283" i="2"/>
  <c r="N320" i="2" s="1"/>
  <c r="M283" i="2"/>
  <c r="M320" i="2"/>
  <c r="K283" i="2"/>
  <c r="K320" i="2" s="1"/>
  <c r="J283" i="2"/>
  <c r="J320" i="2"/>
  <c r="I283" i="2"/>
  <c r="I320" i="2" s="1"/>
  <c r="H283" i="2"/>
  <c r="H320" i="2"/>
  <c r="G283" i="2"/>
  <c r="G320" i="2" s="1"/>
  <c r="F283" i="2"/>
  <c r="F320" i="2"/>
  <c r="E283" i="2"/>
  <c r="E320" i="2" s="1"/>
  <c r="D283" i="2"/>
  <c r="D320" i="2"/>
  <c r="AM282" i="2"/>
  <c r="AI282" i="2"/>
  <c r="AH282" i="2"/>
  <c r="AG282" i="2"/>
  <c r="L282" i="2"/>
  <c r="AM281" i="2"/>
  <c r="AI281" i="2"/>
  <c r="AH281" i="2"/>
  <c r="AG281" i="2"/>
  <c r="L281" i="2"/>
  <c r="AM280" i="2"/>
  <c r="AM283" i="2"/>
  <c r="AI280" i="2"/>
  <c r="AI283" i="2" s="1"/>
  <c r="AH280" i="2"/>
  <c r="AH283" i="2"/>
  <c r="AG280" i="2"/>
  <c r="AG283" i="2" s="1"/>
  <c r="L280" i="2"/>
  <c r="L283" i="2"/>
  <c r="AI279" i="2"/>
  <c r="AH279" i="2"/>
  <c r="AM278" i="2"/>
  <c r="AI278" i="2"/>
  <c r="AH278" i="2"/>
  <c r="AG278" i="2"/>
  <c r="L278" i="2"/>
  <c r="AM277" i="2"/>
  <c r="AI277" i="2"/>
  <c r="AH277" i="2"/>
  <c r="AG277" i="2"/>
  <c r="L277" i="2"/>
  <c r="AI276" i="2"/>
  <c r="AH276" i="2"/>
  <c r="AM275" i="2"/>
  <c r="AI275" i="2"/>
  <c r="AH275" i="2"/>
  <c r="AG275" i="2"/>
  <c r="L275" i="2"/>
  <c r="AM274" i="2"/>
  <c r="AI274" i="2"/>
  <c r="AH274" i="2"/>
  <c r="AG274" i="2"/>
  <c r="L274" i="2"/>
  <c r="AL271" i="2"/>
  <c r="AK271" i="2"/>
  <c r="AJ271" i="2"/>
  <c r="AF271" i="2"/>
  <c r="AE271" i="2"/>
  <c r="AD271" i="2"/>
  <c r="AC271" i="2"/>
  <c r="AB271" i="2"/>
  <c r="AA271" i="2"/>
  <c r="Z271" i="2"/>
  <c r="Y271" i="2"/>
  <c r="V271" i="2"/>
  <c r="U271" i="2"/>
  <c r="T271" i="2"/>
  <c r="S271" i="2"/>
  <c r="R271" i="2"/>
  <c r="Q271" i="2"/>
  <c r="P271" i="2"/>
  <c r="O271" i="2"/>
  <c r="N271" i="2"/>
  <c r="M271" i="2"/>
  <c r="K271" i="2"/>
  <c r="J271" i="2"/>
  <c r="I271" i="2"/>
  <c r="H271" i="2"/>
  <c r="G271" i="2"/>
  <c r="F271" i="2"/>
  <c r="E271" i="2"/>
  <c r="D271" i="2"/>
  <c r="AM270" i="2"/>
  <c r="AI270" i="2"/>
  <c r="AH270" i="2"/>
  <c r="AG270" i="2"/>
  <c r="AN270" i="2" s="1"/>
  <c r="L270" i="2"/>
  <c r="AM269" i="2"/>
  <c r="AI269" i="2"/>
  <c r="AH269" i="2"/>
  <c r="AG269" i="2"/>
  <c r="AN269" i="2" s="1"/>
  <c r="L269" i="2"/>
  <c r="AM268" i="2"/>
  <c r="AM271" i="2"/>
  <c r="AI268" i="2"/>
  <c r="AI271" i="2"/>
  <c r="AH268" i="2"/>
  <c r="AH271" i="2"/>
  <c r="AG268" i="2"/>
  <c r="L268" i="2"/>
  <c r="L271" i="2" s="1"/>
  <c r="AM264" i="2"/>
  <c r="AI264" i="2"/>
  <c r="AH264" i="2"/>
  <c r="AG264" i="2"/>
  <c r="L264" i="2"/>
  <c r="AM263" i="2"/>
  <c r="AI263" i="2"/>
  <c r="AH263" i="2"/>
  <c r="AG263" i="2"/>
  <c r="AN263" i="2" s="1"/>
  <c r="L263" i="2"/>
  <c r="AM262" i="2"/>
  <c r="AM265" i="2"/>
  <c r="AI262" i="2"/>
  <c r="AI265" i="2" s="1"/>
  <c r="AH262" i="2"/>
  <c r="AH265" i="2"/>
  <c r="AG262" i="2"/>
  <c r="L262" i="2"/>
  <c r="L265" i="2" s="1"/>
  <c r="AL260" i="2"/>
  <c r="AK260" i="2"/>
  <c r="AK315" i="2" s="1"/>
  <c r="AJ260" i="2"/>
  <c r="AJ315" i="2"/>
  <c r="AF260" i="2"/>
  <c r="AE260" i="2"/>
  <c r="AE315" i="2" s="1"/>
  <c r="AD260" i="2"/>
  <c r="AC260" i="2"/>
  <c r="AB260" i="2"/>
  <c r="AB315" i="2" s="1"/>
  <c r="AA260" i="2"/>
  <c r="AA315" i="2" s="1"/>
  <c r="Z260" i="2"/>
  <c r="Y260" i="2"/>
  <c r="Y315" i="2"/>
  <c r="V260" i="2"/>
  <c r="V315" i="2" s="1"/>
  <c r="U260" i="2"/>
  <c r="U315" i="2"/>
  <c r="T260" i="2"/>
  <c r="S260" i="2"/>
  <c r="S315" i="2"/>
  <c r="R260" i="2"/>
  <c r="R315" i="2" s="1"/>
  <c r="Q260" i="2"/>
  <c r="Q315" i="2"/>
  <c r="P260" i="2"/>
  <c r="O260" i="2"/>
  <c r="O315" i="2" s="1"/>
  <c r="N260" i="2"/>
  <c r="N315" i="2"/>
  <c r="M260" i="2"/>
  <c r="M315" i="2" s="1"/>
  <c r="K260" i="2"/>
  <c r="K315" i="2"/>
  <c r="J260" i="2"/>
  <c r="J315" i="2" s="1"/>
  <c r="I260" i="2"/>
  <c r="I315" i="2"/>
  <c r="H260" i="2"/>
  <c r="G260" i="2"/>
  <c r="G315" i="2"/>
  <c r="F260" i="2"/>
  <c r="F315" i="2" s="1"/>
  <c r="E260" i="2"/>
  <c r="E315" i="2"/>
  <c r="D260" i="2"/>
  <c r="AM259" i="2"/>
  <c r="AI259" i="2"/>
  <c r="AH259" i="2"/>
  <c r="AG259" i="2"/>
  <c r="L259" i="2"/>
  <c r="AM258" i="2"/>
  <c r="AI258" i="2"/>
  <c r="AH258" i="2"/>
  <c r="AG258" i="2"/>
  <c r="L258" i="2"/>
  <c r="AM257" i="2"/>
  <c r="AI257" i="2"/>
  <c r="AH257" i="2"/>
  <c r="AG257" i="2"/>
  <c r="L257" i="2"/>
  <c r="AM256" i="2"/>
  <c r="AI256" i="2"/>
  <c r="AH256" i="2"/>
  <c r="AH260" i="2" s="1"/>
  <c r="AG256" i="2"/>
  <c r="L256" i="2"/>
  <c r="AI255" i="2"/>
  <c r="AH255" i="2"/>
  <c r="AL254" i="2"/>
  <c r="AL314" i="2"/>
  <c r="AK254" i="2"/>
  <c r="AJ254" i="2"/>
  <c r="AF254" i="2"/>
  <c r="AE254" i="2"/>
  <c r="AD254" i="2"/>
  <c r="AD314" i="2" s="1"/>
  <c r="AC254" i="2"/>
  <c r="AB254" i="2"/>
  <c r="AA254" i="2"/>
  <c r="Z254" i="2"/>
  <c r="Z314" i="2" s="1"/>
  <c r="Y254" i="2"/>
  <c r="V254" i="2"/>
  <c r="U254" i="2"/>
  <c r="T254" i="2"/>
  <c r="T314" i="2" s="1"/>
  <c r="S254" i="2"/>
  <c r="R254" i="2"/>
  <c r="Q254" i="2"/>
  <c r="P254" i="2"/>
  <c r="P314" i="2"/>
  <c r="O254" i="2"/>
  <c r="N254" i="2"/>
  <c r="M254" i="2"/>
  <c r="K254" i="2"/>
  <c r="J254" i="2"/>
  <c r="I254" i="2"/>
  <c r="H254" i="2"/>
  <c r="H314" i="2"/>
  <c r="G254" i="2"/>
  <c r="F254" i="2"/>
  <c r="E254" i="2"/>
  <c r="D254" i="2"/>
  <c r="AM253" i="2"/>
  <c r="AI253" i="2"/>
  <c r="AH253" i="2"/>
  <c r="AG253" i="2"/>
  <c r="AN253" i="2" s="1"/>
  <c r="L253" i="2"/>
  <c r="AM252" i="2"/>
  <c r="AI252" i="2"/>
  <c r="AH252" i="2"/>
  <c r="AG252" i="2"/>
  <c r="AN252" i="2" s="1"/>
  <c r="L252" i="2"/>
  <c r="AM251" i="2"/>
  <c r="AI251" i="2"/>
  <c r="AH251" i="2"/>
  <c r="AG251" i="2"/>
  <c r="L251" i="2"/>
  <c r="AM250" i="2"/>
  <c r="AI250" i="2"/>
  <c r="AH250" i="2"/>
  <c r="AG250" i="2"/>
  <c r="L250" i="2"/>
  <c r="AM249" i="2"/>
  <c r="AM254" i="2" s="1"/>
  <c r="AI249" i="2"/>
  <c r="AI254" i="2" s="1"/>
  <c r="AH249" i="2"/>
  <c r="AH254" i="2" s="1"/>
  <c r="AG249" i="2"/>
  <c r="AG254" i="2" s="1"/>
  <c r="L249" i="2"/>
  <c r="AL238" i="2"/>
  <c r="AK238" i="2"/>
  <c r="AJ238" i="2"/>
  <c r="K238" i="2"/>
  <c r="J238" i="2"/>
  <c r="I238" i="2"/>
  <c r="H238" i="2"/>
  <c r="G238" i="2"/>
  <c r="F238" i="2"/>
  <c r="E238" i="2"/>
  <c r="D238" i="2"/>
  <c r="AM237" i="2"/>
  <c r="AI237" i="2"/>
  <c r="AH237" i="2"/>
  <c r="AG237" i="2"/>
  <c r="L237" i="2"/>
  <c r="AM236" i="2"/>
  <c r="AI236" i="2"/>
  <c r="AH236" i="2"/>
  <c r="AG236" i="2"/>
  <c r="AN236" i="2" s="1"/>
  <c r="L236" i="2"/>
  <c r="AM235" i="2"/>
  <c r="AM238" i="2" s="1"/>
  <c r="AI235" i="2"/>
  <c r="AI238" i="2"/>
  <c r="AH235" i="2"/>
  <c r="AH238" i="2" s="1"/>
  <c r="AG235" i="2"/>
  <c r="L235" i="2"/>
  <c r="L238" i="2" s="1"/>
  <c r="AL232" i="2"/>
  <c r="AL240" i="2"/>
  <c r="AK232" i="2"/>
  <c r="AK240" i="2"/>
  <c r="AJ232" i="2"/>
  <c r="AF232" i="2"/>
  <c r="AE232" i="2"/>
  <c r="AD232" i="2"/>
  <c r="AD240" i="2" s="1"/>
  <c r="AC232" i="2"/>
  <c r="AB232" i="2"/>
  <c r="AB240" i="2"/>
  <c r="AA232" i="2"/>
  <c r="Z232" i="2"/>
  <c r="Z240" i="2" s="1"/>
  <c r="Y232" i="2"/>
  <c r="Y240" i="2" s="1"/>
  <c r="V232" i="2"/>
  <c r="V240" i="2" s="1"/>
  <c r="U232" i="2"/>
  <c r="T232" i="2"/>
  <c r="T240" i="2"/>
  <c r="S232" i="2"/>
  <c r="S240" i="2"/>
  <c r="R232" i="2"/>
  <c r="R240" i="2"/>
  <c r="Q232" i="2"/>
  <c r="P232" i="2"/>
  <c r="P240" i="2" s="1"/>
  <c r="O232" i="2"/>
  <c r="O240" i="2" s="1"/>
  <c r="N232" i="2"/>
  <c r="N240" i="2" s="1"/>
  <c r="M232" i="2"/>
  <c r="K232" i="2"/>
  <c r="K240" i="2"/>
  <c r="J232" i="2"/>
  <c r="J240" i="2"/>
  <c r="I232" i="2"/>
  <c r="H232" i="2"/>
  <c r="H240" i="2" s="1"/>
  <c r="G232" i="2"/>
  <c r="G240" i="2" s="1"/>
  <c r="F232" i="2"/>
  <c r="F240" i="2" s="1"/>
  <c r="E232" i="2"/>
  <c r="D232" i="2"/>
  <c r="AM231" i="2"/>
  <c r="AI231" i="2"/>
  <c r="AH231" i="2"/>
  <c r="AG231" i="2"/>
  <c r="L231" i="2"/>
  <c r="AM230" i="2"/>
  <c r="AI230" i="2"/>
  <c r="AH230" i="2"/>
  <c r="AG230" i="2"/>
  <c r="L230" i="2"/>
  <c r="AM229" i="2"/>
  <c r="AI229" i="2"/>
  <c r="AH229" i="2"/>
  <c r="AG229" i="2"/>
  <c r="L229" i="2"/>
  <c r="AM228" i="2"/>
  <c r="AM232" i="2" s="1"/>
  <c r="AI228" i="2"/>
  <c r="AI232" i="2" s="1"/>
  <c r="AH228" i="2"/>
  <c r="AH232" i="2" s="1"/>
  <c r="AG228" i="2"/>
  <c r="AG232" i="2" s="1"/>
  <c r="L228" i="2"/>
  <c r="AM225" i="2"/>
  <c r="AI225" i="2"/>
  <c r="AH225" i="2"/>
  <c r="AG225" i="2"/>
  <c r="L225" i="2"/>
  <c r="AM215" i="2"/>
  <c r="AI215" i="2"/>
  <c r="AH215" i="2"/>
  <c r="AG215" i="2"/>
  <c r="AN215" i="2"/>
  <c r="L215" i="2"/>
  <c r="AM210" i="2"/>
  <c r="AI210" i="2"/>
  <c r="AH210" i="2"/>
  <c r="AG210" i="2"/>
  <c r="AN210" i="2" s="1"/>
  <c r="L210" i="2"/>
  <c r="AL204" i="2"/>
  <c r="AK204" i="2"/>
  <c r="AJ204" i="2"/>
  <c r="AM204" i="2"/>
  <c r="AF204" i="2"/>
  <c r="AE204" i="2"/>
  <c r="AD204" i="2"/>
  <c r="AC204" i="2"/>
  <c r="AB204" i="2"/>
  <c r="AA204" i="2"/>
  <c r="Z204" i="2"/>
  <c r="Y204" i="2"/>
  <c r="V204" i="2"/>
  <c r="U204" i="2"/>
  <c r="T204" i="2"/>
  <c r="S204" i="2"/>
  <c r="R204" i="2"/>
  <c r="Q204" i="2"/>
  <c r="P204" i="2"/>
  <c r="O204" i="2"/>
  <c r="N204" i="2"/>
  <c r="M204" i="2"/>
  <c r="K204" i="2"/>
  <c r="J204" i="2"/>
  <c r="I204" i="2"/>
  <c r="H204" i="2"/>
  <c r="G204" i="2"/>
  <c r="F204" i="2"/>
  <c r="E204" i="2"/>
  <c r="D204" i="2"/>
  <c r="AM203" i="2"/>
  <c r="AI203" i="2"/>
  <c r="AH203" i="2"/>
  <c r="AG203" i="2"/>
  <c r="AN203" i="2" s="1"/>
  <c r="L203" i="2"/>
  <c r="AM202" i="2"/>
  <c r="AI202" i="2"/>
  <c r="AH202" i="2"/>
  <c r="AG202" i="2"/>
  <c r="L202" i="2"/>
  <c r="AN202" i="2" s="1"/>
  <c r="AL200" i="2"/>
  <c r="AL206" i="2"/>
  <c r="AK200" i="2"/>
  <c r="AJ200" i="2"/>
  <c r="AM200" i="2" s="1"/>
  <c r="AF200" i="2"/>
  <c r="AE200" i="2"/>
  <c r="AD200" i="2"/>
  <c r="AD206" i="2" s="1"/>
  <c r="AC200" i="2"/>
  <c r="AB200" i="2"/>
  <c r="AB206" i="2" s="1"/>
  <c r="AA200" i="2"/>
  <c r="AA206" i="2"/>
  <c r="Z200" i="2"/>
  <c r="Z206" i="2" s="1"/>
  <c r="Y200" i="2"/>
  <c r="V200" i="2"/>
  <c r="V206" i="2" s="1"/>
  <c r="U200" i="2"/>
  <c r="U206" i="2" s="1"/>
  <c r="T200" i="2"/>
  <c r="T206" i="2" s="1"/>
  <c r="S200" i="2"/>
  <c r="R200" i="2"/>
  <c r="R206" i="2"/>
  <c r="Q200" i="2"/>
  <c r="Q206" i="2" s="1"/>
  <c r="P200" i="2"/>
  <c r="P206" i="2"/>
  <c r="O200" i="2"/>
  <c r="N200" i="2"/>
  <c r="N206" i="2" s="1"/>
  <c r="M200" i="2"/>
  <c r="K200" i="2"/>
  <c r="J200" i="2"/>
  <c r="J206" i="2" s="1"/>
  <c r="I200" i="2"/>
  <c r="I206" i="2" s="1"/>
  <c r="H200" i="2"/>
  <c r="H206" i="2" s="1"/>
  <c r="G200" i="2"/>
  <c r="F200" i="2"/>
  <c r="F206" i="2" s="1"/>
  <c r="E200" i="2"/>
  <c r="E206" i="2"/>
  <c r="D200" i="2"/>
  <c r="AM199" i="2"/>
  <c r="AI199" i="2"/>
  <c r="AH199" i="2"/>
  <c r="AG199" i="2"/>
  <c r="AN199" i="2" s="1"/>
  <c r="L199" i="2"/>
  <c r="AM198" i="2"/>
  <c r="AI198" i="2"/>
  <c r="AH198" i="2"/>
  <c r="AG198" i="2"/>
  <c r="AN198" i="2" s="1"/>
  <c r="L198" i="2"/>
  <c r="AM197" i="2"/>
  <c r="AI197" i="2"/>
  <c r="AH197" i="2"/>
  <c r="AG197" i="2"/>
  <c r="L197" i="2"/>
  <c r="AL191" i="2"/>
  <c r="AK191" i="2"/>
  <c r="AJ191" i="2"/>
  <c r="AM191" i="2" s="1"/>
  <c r="AF191" i="2"/>
  <c r="AE191" i="2"/>
  <c r="AD191" i="2"/>
  <c r="AC191" i="2"/>
  <c r="AB191" i="2"/>
  <c r="AA191" i="2"/>
  <c r="Z191" i="2"/>
  <c r="Y191" i="2"/>
  <c r="V191" i="2"/>
  <c r="U191" i="2"/>
  <c r="T191" i="2"/>
  <c r="S191" i="2"/>
  <c r="R191" i="2"/>
  <c r="Q191" i="2"/>
  <c r="P191" i="2"/>
  <c r="O191" i="2"/>
  <c r="N191" i="2"/>
  <c r="M191" i="2"/>
  <c r="K191" i="2"/>
  <c r="J191" i="2"/>
  <c r="I191" i="2"/>
  <c r="H191" i="2"/>
  <c r="G191" i="2"/>
  <c r="F191" i="2"/>
  <c r="E191" i="2"/>
  <c r="D191" i="2"/>
  <c r="AM190" i="2"/>
  <c r="AI190" i="2"/>
  <c r="AH190" i="2"/>
  <c r="AG190" i="2"/>
  <c r="AN190" i="2"/>
  <c r="L190" i="2"/>
  <c r="AM189" i="2"/>
  <c r="AI189" i="2"/>
  <c r="AH189" i="2"/>
  <c r="AG189" i="2"/>
  <c r="L189" i="2"/>
  <c r="AN189" i="2" s="1"/>
  <c r="AM188" i="2"/>
  <c r="AI188" i="2"/>
  <c r="AH188" i="2"/>
  <c r="AG188" i="2"/>
  <c r="AM187" i="2"/>
  <c r="AI187" i="2"/>
  <c r="AH187" i="2"/>
  <c r="AG187" i="2"/>
  <c r="L187" i="2"/>
  <c r="AL185" i="2"/>
  <c r="AL193" i="2"/>
  <c r="AK185" i="2"/>
  <c r="AK193" i="2" s="1"/>
  <c r="AJ185" i="2"/>
  <c r="AJ193" i="2"/>
  <c r="AF185" i="2"/>
  <c r="AE185" i="2"/>
  <c r="AD185" i="2"/>
  <c r="AC185" i="2"/>
  <c r="AC193" i="2"/>
  <c r="AB185" i="2"/>
  <c r="AB193" i="2" s="1"/>
  <c r="AA185" i="2"/>
  <c r="AA193" i="2"/>
  <c r="Z185" i="2"/>
  <c r="Z193" i="2" s="1"/>
  <c r="Y185" i="2"/>
  <c r="Y193" i="2"/>
  <c r="V185" i="2"/>
  <c r="V193" i="2" s="1"/>
  <c r="U185" i="2"/>
  <c r="U193" i="2"/>
  <c r="T185" i="2"/>
  <c r="T193" i="2" s="1"/>
  <c r="S185" i="2"/>
  <c r="S193" i="2"/>
  <c r="R185" i="2"/>
  <c r="R193" i="2" s="1"/>
  <c r="Q185" i="2"/>
  <c r="Q193" i="2"/>
  <c r="P185" i="2"/>
  <c r="P193" i="2" s="1"/>
  <c r="O185" i="2"/>
  <c r="O193" i="2"/>
  <c r="N185" i="2"/>
  <c r="N193" i="2" s="1"/>
  <c r="M185" i="2"/>
  <c r="K185" i="2"/>
  <c r="K193" i="2" s="1"/>
  <c r="J185" i="2"/>
  <c r="J193" i="2"/>
  <c r="I185" i="2"/>
  <c r="I193" i="2" s="1"/>
  <c r="H185" i="2"/>
  <c r="H193" i="2"/>
  <c r="G185" i="2"/>
  <c r="G193" i="2" s="1"/>
  <c r="F185" i="2"/>
  <c r="F193" i="2"/>
  <c r="E185" i="2"/>
  <c r="E193" i="2" s="1"/>
  <c r="D185" i="2"/>
  <c r="AM184" i="2"/>
  <c r="AI184" i="2"/>
  <c r="AH184" i="2"/>
  <c r="AG184" i="2"/>
  <c r="L184" i="2"/>
  <c r="AN184" i="2" s="1"/>
  <c r="AM183" i="2"/>
  <c r="AI183" i="2"/>
  <c r="AH183" i="2"/>
  <c r="AG183" i="2"/>
  <c r="AN183" i="2" s="1"/>
  <c r="L183" i="2"/>
  <c r="AM182" i="2"/>
  <c r="AI182" i="2"/>
  <c r="AH182" i="2"/>
  <c r="AG182" i="2"/>
  <c r="L182" i="2"/>
  <c r="AL176" i="2"/>
  <c r="AK176" i="2"/>
  <c r="AM176" i="2" s="1"/>
  <c r="AJ176" i="2"/>
  <c r="AF176" i="2"/>
  <c r="AE176" i="2"/>
  <c r="AD176" i="2"/>
  <c r="AC176" i="2"/>
  <c r="AB176" i="2"/>
  <c r="AA176" i="2"/>
  <c r="Z176" i="2"/>
  <c r="Y176" i="2"/>
  <c r="V176" i="2"/>
  <c r="U176" i="2"/>
  <c r="T176" i="2"/>
  <c r="S176" i="2"/>
  <c r="R176" i="2"/>
  <c r="Q176" i="2"/>
  <c r="P176" i="2"/>
  <c r="O176" i="2"/>
  <c r="N176" i="2"/>
  <c r="M176" i="2"/>
  <c r="K176" i="2"/>
  <c r="J176" i="2"/>
  <c r="I176" i="2"/>
  <c r="H176" i="2"/>
  <c r="G176" i="2"/>
  <c r="F176" i="2"/>
  <c r="E176" i="2"/>
  <c r="D176" i="2"/>
  <c r="AM175" i="2"/>
  <c r="AI175" i="2"/>
  <c r="AH175" i="2"/>
  <c r="AG175" i="2"/>
  <c r="L175" i="2"/>
  <c r="AM174" i="2"/>
  <c r="AI174" i="2"/>
  <c r="AH174" i="2"/>
  <c r="AG174" i="2"/>
  <c r="L174" i="2"/>
  <c r="AM173" i="2"/>
  <c r="AI173" i="2"/>
  <c r="AH173" i="2"/>
  <c r="AG173" i="2"/>
  <c r="L173" i="2"/>
  <c r="AM172" i="2"/>
  <c r="AI172" i="2"/>
  <c r="AH172" i="2"/>
  <c r="AG172" i="2"/>
  <c r="L172" i="2"/>
  <c r="AL170" i="2"/>
  <c r="AL295" i="2"/>
  <c r="AK170" i="2"/>
  <c r="AJ170" i="2"/>
  <c r="AJ178" i="2" s="1"/>
  <c r="AF170" i="2"/>
  <c r="AF178" i="2" s="1"/>
  <c r="AF329" i="2" s="1"/>
  <c r="AE170" i="2"/>
  <c r="AE295" i="2"/>
  <c r="AD170" i="2"/>
  <c r="AD295" i="2" s="1"/>
  <c r="AC170" i="2"/>
  <c r="AB170" i="2"/>
  <c r="AB178" i="2" s="1"/>
  <c r="AB329" i="2" s="1"/>
  <c r="AA170" i="2"/>
  <c r="AA295" i="2"/>
  <c r="Z170" i="2"/>
  <c r="Z295" i="2" s="1"/>
  <c r="Y170" i="2"/>
  <c r="V170" i="2"/>
  <c r="V295" i="2" s="1"/>
  <c r="U170" i="2"/>
  <c r="U295" i="2"/>
  <c r="T170" i="2"/>
  <c r="T295" i="2" s="1"/>
  <c r="S170" i="2"/>
  <c r="R170" i="2"/>
  <c r="R295" i="2"/>
  <c r="Q170" i="2"/>
  <c r="Q295" i="2" s="1"/>
  <c r="P170" i="2"/>
  <c r="P295" i="2"/>
  <c r="O170" i="2"/>
  <c r="N170" i="2"/>
  <c r="N295" i="2"/>
  <c r="M170" i="2"/>
  <c r="K170" i="2"/>
  <c r="J170" i="2"/>
  <c r="J295" i="2"/>
  <c r="I170" i="2"/>
  <c r="I295" i="2" s="1"/>
  <c r="H170" i="2"/>
  <c r="H295" i="2"/>
  <c r="G170" i="2"/>
  <c r="F170" i="2"/>
  <c r="F295" i="2"/>
  <c r="E170" i="2"/>
  <c r="E295" i="2" s="1"/>
  <c r="D170" i="2"/>
  <c r="D295" i="2"/>
  <c r="AM169" i="2"/>
  <c r="AI169" i="2"/>
  <c r="AH169" i="2"/>
  <c r="AG169" i="2"/>
  <c r="L169" i="2"/>
  <c r="AM168" i="2"/>
  <c r="AI168" i="2"/>
  <c r="AH168" i="2"/>
  <c r="AG168" i="2"/>
  <c r="L168" i="2"/>
  <c r="AM167" i="2"/>
  <c r="AI167" i="2"/>
  <c r="AH167" i="2"/>
  <c r="AG167" i="2"/>
  <c r="L167" i="2"/>
  <c r="AM166" i="2"/>
  <c r="AI166" i="2"/>
  <c r="AH166" i="2"/>
  <c r="AG166" i="2"/>
  <c r="L166" i="2"/>
  <c r="AM165" i="2"/>
  <c r="AI165" i="2"/>
  <c r="AH165" i="2"/>
  <c r="AG165" i="2"/>
  <c r="L165" i="2"/>
  <c r="AL156" i="2"/>
  <c r="AK156" i="2"/>
  <c r="AJ156" i="2"/>
  <c r="AM156" i="2"/>
  <c r="AF156" i="2"/>
  <c r="AE156" i="2"/>
  <c r="AD156" i="2"/>
  <c r="AC156" i="2"/>
  <c r="AB156" i="2"/>
  <c r="AA156" i="2"/>
  <c r="Z156" i="2"/>
  <c r="Y156" i="2"/>
  <c r="V156" i="2"/>
  <c r="U156" i="2"/>
  <c r="T156" i="2"/>
  <c r="S156" i="2"/>
  <c r="R156" i="2"/>
  <c r="Q156" i="2"/>
  <c r="P156" i="2"/>
  <c r="O156" i="2"/>
  <c r="N156" i="2"/>
  <c r="M156" i="2"/>
  <c r="K156" i="2"/>
  <c r="J156" i="2"/>
  <c r="I156" i="2"/>
  <c r="H156" i="2"/>
  <c r="G156" i="2"/>
  <c r="F156" i="2"/>
  <c r="E156" i="2"/>
  <c r="D156" i="2"/>
  <c r="AM154" i="2"/>
  <c r="AI154" i="2"/>
  <c r="AH154" i="2"/>
  <c r="AG154" i="2"/>
  <c r="AN154" i="2" s="1"/>
  <c r="L154" i="2"/>
  <c r="AM153" i="2"/>
  <c r="AI153" i="2"/>
  <c r="AH153" i="2"/>
  <c r="AG153" i="2"/>
  <c r="AM152" i="2"/>
  <c r="AI152" i="2"/>
  <c r="AH152" i="2"/>
  <c r="AG152" i="2"/>
  <c r="L152" i="2"/>
  <c r="AM151" i="2"/>
  <c r="AI151" i="2"/>
  <c r="AH151" i="2"/>
  <c r="AG151" i="2"/>
  <c r="AN151" i="2"/>
  <c r="L151" i="2"/>
  <c r="AM149" i="2"/>
  <c r="AI149" i="2"/>
  <c r="AH149" i="2"/>
  <c r="AG149" i="2"/>
  <c r="L149" i="2"/>
  <c r="AM141" i="2"/>
  <c r="AI141" i="2"/>
  <c r="AH141" i="2"/>
  <c r="AG141" i="2"/>
  <c r="L141" i="2"/>
  <c r="AM140" i="2"/>
  <c r="AI140" i="2"/>
  <c r="AH140" i="2"/>
  <c r="AG140" i="2"/>
  <c r="L140" i="2"/>
  <c r="AN140" i="2" s="1"/>
  <c r="AM138" i="2"/>
  <c r="AI138" i="2"/>
  <c r="AH138" i="2"/>
  <c r="AG138" i="2"/>
  <c r="L138" i="2"/>
  <c r="AL134" i="2"/>
  <c r="AK134" i="2"/>
  <c r="AJ134" i="2"/>
  <c r="AM134" i="2"/>
  <c r="AF134" i="2"/>
  <c r="AE134" i="2"/>
  <c r="AD134" i="2"/>
  <c r="AC134" i="2"/>
  <c r="AB134" i="2"/>
  <c r="AA134" i="2"/>
  <c r="Z134" i="2"/>
  <c r="Y134" i="2"/>
  <c r="V134" i="2"/>
  <c r="U134" i="2"/>
  <c r="T134" i="2"/>
  <c r="S134" i="2"/>
  <c r="R134" i="2"/>
  <c r="Q134" i="2"/>
  <c r="P134" i="2"/>
  <c r="O134" i="2"/>
  <c r="N134" i="2"/>
  <c r="M134" i="2"/>
  <c r="K134" i="2"/>
  <c r="J134" i="2"/>
  <c r="I134" i="2"/>
  <c r="H134" i="2"/>
  <c r="G134" i="2"/>
  <c r="F134" i="2"/>
  <c r="E134" i="2"/>
  <c r="D134" i="2"/>
  <c r="AM133" i="2"/>
  <c r="AI133" i="2"/>
  <c r="AH133" i="2"/>
  <c r="AG133" i="2"/>
  <c r="L133" i="2"/>
  <c r="AM132" i="2"/>
  <c r="AI132" i="2"/>
  <c r="AH132" i="2"/>
  <c r="AG132" i="2"/>
  <c r="L132" i="2"/>
  <c r="AM131" i="2"/>
  <c r="AI131" i="2"/>
  <c r="AH131" i="2"/>
  <c r="AG131" i="2"/>
  <c r="L131" i="2"/>
  <c r="AM130" i="2"/>
  <c r="AI130" i="2"/>
  <c r="AH130" i="2"/>
  <c r="AG130" i="2"/>
  <c r="L130" i="2"/>
  <c r="AL125" i="2"/>
  <c r="AK125" i="2"/>
  <c r="AJ125" i="2"/>
  <c r="AM125" i="2" s="1"/>
  <c r="AF125" i="2"/>
  <c r="AE125" i="2"/>
  <c r="AD125" i="2"/>
  <c r="AC125" i="2"/>
  <c r="AB125" i="2"/>
  <c r="AA125" i="2"/>
  <c r="Z125" i="2"/>
  <c r="Y125" i="2"/>
  <c r="V125" i="2"/>
  <c r="U125" i="2"/>
  <c r="T125" i="2"/>
  <c r="S125" i="2"/>
  <c r="R125" i="2"/>
  <c r="Q125" i="2"/>
  <c r="P125" i="2"/>
  <c r="O125" i="2"/>
  <c r="N125" i="2"/>
  <c r="M125" i="2"/>
  <c r="K125" i="2"/>
  <c r="J125" i="2"/>
  <c r="I125" i="2"/>
  <c r="H125" i="2"/>
  <c r="G125" i="2"/>
  <c r="F125" i="2"/>
  <c r="E125" i="2"/>
  <c r="D125" i="2"/>
  <c r="AM124" i="2"/>
  <c r="AI124" i="2"/>
  <c r="AH124" i="2"/>
  <c r="AG124" i="2"/>
  <c r="AN124" i="2" s="1"/>
  <c r="L124" i="2"/>
  <c r="AM123" i="2"/>
  <c r="AI123" i="2"/>
  <c r="AH123" i="2"/>
  <c r="L123" i="2"/>
  <c r="AN123" i="2" s="1"/>
  <c r="AM122" i="2"/>
  <c r="AM382" i="2" s="1"/>
  <c r="AI122" i="2"/>
  <c r="AH122" i="2"/>
  <c r="AH382" i="2" s="1"/>
  <c r="AG122" i="2"/>
  <c r="AG382" i="2" s="1"/>
  <c r="L122" i="2"/>
  <c r="L382" i="2" s="1"/>
  <c r="AM118" i="2"/>
  <c r="AI118" i="2"/>
  <c r="AH118" i="2"/>
  <c r="AG118" i="2"/>
  <c r="L118" i="2"/>
  <c r="AM117" i="2"/>
  <c r="AI117" i="2"/>
  <c r="AH117" i="2"/>
  <c r="AG117" i="2"/>
  <c r="L117" i="2"/>
  <c r="AM116" i="2"/>
  <c r="AI116" i="2"/>
  <c r="AH116" i="2"/>
  <c r="AG116" i="2"/>
  <c r="AL115" i="2"/>
  <c r="AL119" i="2"/>
  <c r="AK115" i="2"/>
  <c r="AK119" i="2"/>
  <c r="AJ115" i="2"/>
  <c r="AJ119" i="2"/>
  <c r="AF115" i="2"/>
  <c r="AF119" i="2"/>
  <c r="AE115" i="2"/>
  <c r="AE119" i="2"/>
  <c r="AD115" i="2"/>
  <c r="AC115" i="2"/>
  <c r="AC119" i="2" s="1"/>
  <c r="AB115" i="2"/>
  <c r="AB119" i="2" s="1"/>
  <c r="AA115" i="2"/>
  <c r="AA119" i="2" s="1"/>
  <c r="Z115" i="2"/>
  <c r="Z119" i="2" s="1"/>
  <c r="Y115" i="2"/>
  <c r="Y119" i="2" s="1"/>
  <c r="V115" i="2"/>
  <c r="V119" i="2" s="1"/>
  <c r="U115" i="2"/>
  <c r="U119" i="2" s="1"/>
  <c r="T115" i="2"/>
  <c r="T119" i="2" s="1"/>
  <c r="S115" i="2"/>
  <c r="S119" i="2" s="1"/>
  <c r="R115" i="2"/>
  <c r="R119" i="2" s="1"/>
  <c r="Q115" i="2"/>
  <c r="Q119" i="2" s="1"/>
  <c r="P115" i="2"/>
  <c r="P119" i="2" s="1"/>
  <c r="O115" i="2"/>
  <c r="O119" i="2" s="1"/>
  <c r="N115" i="2"/>
  <c r="N119" i="2" s="1"/>
  <c r="M115" i="2"/>
  <c r="M119" i="2" s="1"/>
  <c r="K115" i="2"/>
  <c r="K119" i="2" s="1"/>
  <c r="J115" i="2"/>
  <c r="J119" i="2" s="1"/>
  <c r="I115" i="2"/>
  <c r="I119" i="2" s="1"/>
  <c r="H115" i="2"/>
  <c r="H119" i="2" s="1"/>
  <c r="G115" i="2"/>
  <c r="G119" i="2" s="1"/>
  <c r="F115" i="2"/>
  <c r="F119" i="2" s="1"/>
  <c r="E115" i="2"/>
  <c r="E119" i="2" s="1"/>
  <c r="D115" i="2"/>
  <c r="D119" i="2" s="1"/>
  <c r="AM114" i="2"/>
  <c r="AI114" i="2"/>
  <c r="AH114" i="2"/>
  <c r="AG114" i="2"/>
  <c r="AN114" i="2"/>
  <c r="L114" i="2"/>
  <c r="AM113" i="2"/>
  <c r="AI113" i="2"/>
  <c r="AI115" i="2"/>
  <c r="AH113" i="2"/>
  <c r="AH115" i="2"/>
  <c r="AG113" i="2"/>
  <c r="AN113" i="2"/>
  <c r="L113" i="2"/>
  <c r="L115" i="2"/>
  <c r="AL110" i="2"/>
  <c r="AK110" i="2"/>
  <c r="AM110" i="2" s="1"/>
  <c r="AJ110" i="2"/>
  <c r="AF110" i="2"/>
  <c r="AE110" i="2"/>
  <c r="AD110" i="2"/>
  <c r="AC110" i="2"/>
  <c r="AB110" i="2"/>
  <c r="AA110" i="2"/>
  <c r="Z110" i="2"/>
  <c r="Y110" i="2"/>
  <c r="V110" i="2"/>
  <c r="U110" i="2"/>
  <c r="T110" i="2"/>
  <c r="S110" i="2"/>
  <c r="R110" i="2"/>
  <c r="Q110" i="2"/>
  <c r="P110" i="2"/>
  <c r="O110" i="2"/>
  <c r="N110" i="2"/>
  <c r="M110" i="2"/>
  <c r="K110" i="2"/>
  <c r="J110" i="2"/>
  <c r="I110" i="2"/>
  <c r="H110" i="2"/>
  <c r="G110" i="2"/>
  <c r="F110" i="2"/>
  <c r="E110" i="2"/>
  <c r="D110" i="2"/>
  <c r="AM109" i="2"/>
  <c r="AI109" i="2"/>
  <c r="AH109" i="2"/>
  <c r="AG109" i="2"/>
  <c r="AN109" i="2" s="1"/>
  <c r="L109" i="2"/>
  <c r="AM108" i="2"/>
  <c r="AI108" i="2"/>
  <c r="AH108" i="2"/>
  <c r="AG108" i="2"/>
  <c r="AN108" i="2" s="1"/>
  <c r="L108" i="2"/>
  <c r="AM107" i="2"/>
  <c r="AI107" i="2"/>
  <c r="AH107" i="2"/>
  <c r="AG107" i="2"/>
  <c r="L107" i="2"/>
  <c r="AM106" i="2"/>
  <c r="AI106" i="2"/>
  <c r="AH106" i="2"/>
  <c r="AG106" i="2"/>
  <c r="L106" i="2"/>
  <c r="AM105" i="2"/>
  <c r="AI105" i="2"/>
  <c r="AH105" i="2"/>
  <c r="AG105" i="2"/>
  <c r="L105" i="2"/>
  <c r="AL100" i="2"/>
  <c r="AK100" i="2"/>
  <c r="AJ100" i="2"/>
  <c r="AM100" i="2" s="1"/>
  <c r="AF100" i="2"/>
  <c r="AE100" i="2"/>
  <c r="AD100" i="2"/>
  <c r="AC100" i="2"/>
  <c r="AB100" i="2"/>
  <c r="AA100" i="2"/>
  <c r="Z100" i="2"/>
  <c r="Y100" i="2"/>
  <c r="V100" i="2"/>
  <c r="U100" i="2"/>
  <c r="T100" i="2"/>
  <c r="S100" i="2"/>
  <c r="R100" i="2"/>
  <c r="Q100" i="2"/>
  <c r="P100" i="2"/>
  <c r="O100" i="2"/>
  <c r="AG100" i="2"/>
  <c r="N100" i="2"/>
  <c r="M100" i="2"/>
  <c r="K100" i="2"/>
  <c r="J100" i="2"/>
  <c r="I100" i="2"/>
  <c r="H100" i="2"/>
  <c r="G100" i="2"/>
  <c r="F100" i="2"/>
  <c r="E100" i="2"/>
  <c r="D100" i="2"/>
  <c r="AM99" i="2"/>
  <c r="AI99" i="2"/>
  <c r="AH99" i="2"/>
  <c r="AG99" i="2"/>
  <c r="AN99" i="2" s="1"/>
  <c r="L99" i="2"/>
  <c r="AM98" i="2"/>
  <c r="AI98" i="2"/>
  <c r="AH98" i="2"/>
  <c r="AG98" i="2"/>
  <c r="AN98" i="2" s="1"/>
  <c r="L98" i="2"/>
  <c r="AM97" i="2"/>
  <c r="AI97" i="2"/>
  <c r="AH97" i="2"/>
  <c r="AG97" i="2"/>
  <c r="L97" i="2"/>
  <c r="AM96" i="2"/>
  <c r="AI96" i="2"/>
  <c r="AH96" i="2"/>
  <c r="AG96" i="2"/>
  <c r="L96" i="2"/>
  <c r="L381" i="2" s="1"/>
  <c r="AM95" i="2"/>
  <c r="AI95" i="2"/>
  <c r="AH95" i="2"/>
  <c r="AG95" i="2"/>
  <c r="L95" i="2"/>
  <c r="AM94" i="2"/>
  <c r="AI94" i="2"/>
  <c r="AH94" i="2"/>
  <c r="AG94" i="2"/>
  <c r="AN94" i="2"/>
  <c r="L94" i="2"/>
  <c r="AM93" i="2"/>
  <c r="AI93" i="2"/>
  <c r="AH93" i="2"/>
  <c r="AG93" i="2"/>
  <c r="AN93" i="2"/>
  <c r="L93" i="2"/>
  <c r="AM92" i="2"/>
  <c r="AI92" i="2"/>
  <c r="AH92" i="2"/>
  <c r="AG92" i="2"/>
  <c r="L92" i="2"/>
  <c r="AM91" i="2"/>
  <c r="AM381" i="2" s="1"/>
  <c r="AI91" i="2"/>
  <c r="AI381" i="2" s="1"/>
  <c r="AH91" i="2"/>
  <c r="AH381" i="2" s="1"/>
  <c r="AG91" i="2"/>
  <c r="AG381" i="2" s="1"/>
  <c r="AL88" i="2"/>
  <c r="AL102" i="2"/>
  <c r="AL127" i="2" s="1"/>
  <c r="AK88" i="2"/>
  <c r="AK102" i="2" s="1"/>
  <c r="AK127" i="2" s="1"/>
  <c r="AJ88" i="2"/>
  <c r="AJ102" i="2"/>
  <c r="AF88" i="2"/>
  <c r="AF102" i="2"/>
  <c r="AE88" i="2"/>
  <c r="AE102" i="2"/>
  <c r="AD88" i="2"/>
  <c r="AD102" i="2"/>
  <c r="AC88" i="2"/>
  <c r="AC102" i="2"/>
  <c r="AB88" i="2"/>
  <c r="AB102" i="2"/>
  <c r="AB127" i="2" s="1"/>
  <c r="AA88" i="2"/>
  <c r="AA102" i="2" s="1"/>
  <c r="Z88" i="2"/>
  <c r="Z102" i="2" s="1"/>
  <c r="Y88" i="2"/>
  <c r="Y102" i="2" s="1"/>
  <c r="Y127" i="2" s="1"/>
  <c r="V88" i="2"/>
  <c r="V102" i="2"/>
  <c r="V127" i="2" s="1"/>
  <c r="U88" i="2"/>
  <c r="U102" i="2" s="1"/>
  <c r="T88" i="2"/>
  <c r="T102" i="2" s="1"/>
  <c r="S88" i="2"/>
  <c r="S102" i="2" s="1"/>
  <c r="S127" i="2" s="1"/>
  <c r="R88" i="2"/>
  <c r="R102" i="2"/>
  <c r="R127" i="2" s="1"/>
  <c r="Q88" i="2"/>
  <c r="Q102" i="2" s="1"/>
  <c r="P88" i="2"/>
  <c r="P102" i="2" s="1"/>
  <c r="O88" i="2"/>
  <c r="O102" i="2" s="1"/>
  <c r="O127" i="2" s="1"/>
  <c r="N88" i="2"/>
  <c r="N102" i="2"/>
  <c r="N127" i="2" s="1"/>
  <c r="M88" i="2"/>
  <c r="K88" i="2"/>
  <c r="K102" i="2" s="1"/>
  <c r="K127" i="2" s="1"/>
  <c r="J88" i="2"/>
  <c r="J102" i="2"/>
  <c r="J127" i="2" s="1"/>
  <c r="I88" i="2"/>
  <c r="I102" i="2" s="1"/>
  <c r="I127" i="2" s="1"/>
  <c r="H88" i="2"/>
  <c r="H102" i="2"/>
  <c r="H127" i="2" s="1"/>
  <c r="G88" i="2"/>
  <c r="G102" i="2" s="1"/>
  <c r="G127" i="2" s="1"/>
  <c r="F88" i="2"/>
  <c r="F102" i="2"/>
  <c r="F127" i="2" s="1"/>
  <c r="E88" i="2"/>
  <c r="E102" i="2" s="1"/>
  <c r="E127" i="2" s="1"/>
  <c r="D88" i="2"/>
  <c r="D102" i="2"/>
  <c r="AM87" i="2"/>
  <c r="AI87" i="2"/>
  <c r="AH87" i="2"/>
  <c r="AG87" i="2"/>
  <c r="AN87" i="2" s="1"/>
  <c r="L87" i="2"/>
  <c r="AM86" i="2"/>
  <c r="AI86" i="2"/>
  <c r="AH86" i="2"/>
  <c r="AG86" i="2"/>
  <c r="AN86" i="2" s="1"/>
  <c r="L86" i="2"/>
  <c r="AM85" i="2"/>
  <c r="AI85" i="2"/>
  <c r="AH85" i="2"/>
  <c r="AG85" i="2"/>
  <c r="L85" i="2"/>
  <c r="AM84" i="2"/>
  <c r="AI84" i="2"/>
  <c r="AH84" i="2"/>
  <c r="AG84" i="2"/>
  <c r="L84" i="2"/>
  <c r="AM83" i="2"/>
  <c r="AI83" i="2"/>
  <c r="AH83" i="2"/>
  <c r="AG83" i="2"/>
  <c r="AN83" i="2" s="1"/>
  <c r="L83" i="2"/>
  <c r="AM82" i="2"/>
  <c r="AI82" i="2"/>
  <c r="AH82" i="2"/>
  <c r="AG82" i="2"/>
  <c r="AN82" i="2" s="1"/>
  <c r="L82" i="2"/>
  <c r="AM81" i="2"/>
  <c r="AM77" i="2"/>
  <c r="AI81" i="2"/>
  <c r="AH81" i="2"/>
  <c r="AH77" i="2" s="1"/>
  <c r="AG81" i="2"/>
  <c r="L81" i="2"/>
  <c r="AL77" i="2"/>
  <c r="AK77" i="2"/>
  <c r="AJ77" i="2"/>
  <c r="AI77" i="2"/>
  <c r="AF77" i="2"/>
  <c r="AE77" i="2"/>
  <c r="AD77" i="2"/>
  <c r="AC77" i="2"/>
  <c r="AB77" i="2"/>
  <c r="AA77" i="2"/>
  <c r="Z77" i="2"/>
  <c r="Y77" i="2"/>
  <c r="V77" i="2"/>
  <c r="U77" i="2"/>
  <c r="T77" i="2"/>
  <c r="S77" i="2"/>
  <c r="R77" i="2"/>
  <c r="Q77" i="2"/>
  <c r="P77" i="2"/>
  <c r="O77" i="2"/>
  <c r="N77" i="2"/>
  <c r="M77" i="2"/>
  <c r="L77" i="2"/>
  <c r="K77" i="2"/>
  <c r="J77" i="2"/>
  <c r="I77" i="2"/>
  <c r="H77" i="2"/>
  <c r="G77" i="2"/>
  <c r="F77" i="2"/>
  <c r="E77" i="2"/>
  <c r="D77" i="2"/>
  <c r="AM67" i="2"/>
  <c r="AI67" i="2"/>
  <c r="AH67" i="2"/>
  <c r="AG67" i="2"/>
  <c r="L67" i="2"/>
  <c r="AL60" i="2"/>
  <c r="AK60" i="2"/>
  <c r="AJ60" i="2"/>
  <c r="AF60" i="2"/>
  <c r="AE60" i="2"/>
  <c r="AD60" i="2"/>
  <c r="AC60" i="2"/>
  <c r="AB60" i="2"/>
  <c r="AA60" i="2"/>
  <c r="Z60" i="2"/>
  <c r="Y60" i="2"/>
  <c r="V60" i="2"/>
  <c r="U60" i="2"/>
  <c r="U63" i="2" s="1"/>
  <c r="T60" i="2"/>
  <c r="S60" i="2"/>
  <c r="R60" i="2"/>
  <c r="Q60" i="2"/>
  <c r="P60" i="2"/>
  <c r="O60" i="2"/>
  <c r="N60" i="2"/>
  <c r="M60" i="2"/>
  <c r="K60" i="2"/>
  <c r="J60" i="2"/>
  <c r="I60" i="2"/>
  <c r="H60" i="2"/>
  <c r="G60" i="2"/>
  <c r="F60" i="2"/>
  <c r="E60" i="2"/>
  <c r="D60" i="2"/>
  <c r="AM59" i="2"/>
  <c r="AI59" i="2"/>
  <c r="AH59" i="2"/>
  <c r="AG59" i="2"/>
  <c r="L59" i="2"/>
  <c r="AM58" i="2"/>
  <c r="AI58" i="2"/>
  <c r="AH58" i="2"/>
  <c r="AG58" i="2"/>
  <c r="L58" i="2"/>
  <c r="L57" i="2"/>
  <c r="AL55" i="2"/>
  <c r="AK55" i="2"/>
  <c r="AJ55" i="2"/>
  <c r="AJ63" i="2" s="1"/>
  <c r="AF55" i="2"/>
  <c r="AF63" i="2" s="1"/>
  <c r="AE55" i="2"/>
  <c r="AE63" i="2" s="1"/>
  <c r="AD55" i="2"/>
  <c r="AC55" i="2"/>
  <c r="AB55" i="2"/>
  <c r="AB63" i="2" s="1"/>
  <c r="AA55" i="2"/>
  <c r="AA63" i="2"/>
  <c r="Z55" i="2"/>
  <c r="Y55" i="2"/>
  <c r="V55" i="2"/>
  <c r="V63" i="2"/>
  <c r="V47" i="2" s="1"/>
  <c r="U55" i="2"/>
  <c r="T55" i="2"/>
  <c r="S55" i="2"/>
  <c r="R55" i="2"/>
  <c r="R63" i="2" s="1"/>
  <c r="Q55" i="2"/>
  <c r="Q63" i="2"/>
  <c r="P55" i="2"/>
  <c r="O55" i="2"/>
  <c r="N55" i="2"/>
  <c r="N63" i="2" s="1"/>
  <c r="M55" i="2"/>
  <c r="M63" i="2"/>
  <c r="K55" i="2"/>
  <c r="J55" i="2"/>
  <c r="J63" i="2" s="1"/>
  <c r="I55" i="2"/>
  <c r="I63" i="2"/>
  <c r="I47" i="2" s="1"/>
  <c r="H55" i="2"/>
  <c r="G55" i="2"/>
  <c r="F55" i="2"/>
  <c r="F63" i="2" s="1"/>
  <c r="E55" i="2"/>
  <c r="E63" i="2"/>
  <c r="D55" i="2"/>
  <c r="AM54" i="2"/>
  <c r="AI54" i="2"/>
  <c r="AH54" i="2"/>
  <c r="AG54" i="2"/>
  <c r="AN54" i="2"/>
  <c r="L54" i="2"/>
  <c r="AM53" i="2"/>
  <c r="AI53" i="2"/>
  <c r="AH53" i="2"/>
  <c r="AG53" i="2"/>
  <c r="L53" i="2"/>
  <c r="AM52" i="2"/>
  <c r="AI52" i="2"/>
  <c r="AH52" i="2"/>
  <c r="AG52" i="2"/>
  <c r="AN52" i="2" s="1"/>
  <c r="L52" i="2"/>
  <c r="AM51" i="2"/>
  <c r="AM360" i="2"/>
  <c r="AI51" i="2"/>
  <c r="AI360" i="2"/>
  <c r="AH51" i="2"/>
  <c r="AH360" i="2"/>
  <c r="AG51" i="2"/>
  <c r="AG360" i="2"/>
  <c r="L51" i="2"/>
  <c r="AM50" i="2"/>
  <c r="AI50" i="2"/>
  <c r="AH50" i="2"/>
  <c r="AG50" i="2"/>
  <c r="AN50" i="2"/>
  <c r="L50" i="2"/>
  <c r="AM49" i="2"/>
  <c r="AI49" i="2"/>
  <c r="AH49" i="2"/>
  <c r="AG49" i="2"/>
  <c r="L49" i="2"/>
  <c r="Q47" i="2"/>
  <c r="M47" i="2"/>
  <c r="E47" i="2"/>
  <c r="AM46" i="2"/>
  <c r="AI46" i="2"/>
  <c r="AH46" i="2"/>
  <c r="AG46" i="2"/>
  <c r="L46" i="2"/>
  <c r="AL39" i="2"/>
  <c r="AK39" i="2"/>
  <c r="AM39" i="2" s="1"/>
  <c r="AJ39" i="2"/>
  <c r="AF39" i="2"/>
  <c r="AE39" i="2"/>
  <c r="AD39" i="2"/>
  <c r="AC39" i="2"/>
  <c r="AB39" i="2"/>
  <c r="AA39" i="2"/>
  <c r="Z39" i="2"/>
  <c r="Y39" i="2"/>
  <c r="V39" i="2"/>
  <c r="U39" i="2"/>
  <c r="T39" i="2"/>
  <c r="S39" i="2"/>
  <c r="R39" i="2"/>
  <c r="Q39" i="2"/>
  <c r="P39" i="2"/>
  <c r="O39" i="2"/>
  <c r="N39" i="2"/>
  <c r="M39" i="2"/>
  <c r="K39" i="2"/>
  <c r="J39" i="2"/>
  <c r="I39" i="2"/>
  <c r="H39" i="2"/>
  <c r="G39" i="2"/>
  <c r="F39" i="2"/>
  <c r="E39" i="2"/>
  <c r="D39" i="2"/>
  <c r="AM38" i="2"/>
  <c r="AI38" i="2"/>
  <c r="AH38" i="2"/>
  <c r="AG38" i="2"/>
  <c r="L38" i="2"/>
  <c r="AM37" i="2"/>
  <c r="AI37" i="2"/>
  <c r="AH37" i="2"/>
  <c r="AG37" i="2"/>
  <c r="L37" i="2"/>
  <c r="AM36" i="2"/>
  <c r="AI36" i="2"/>
  <c r="AH36" i="2"/>
  <c r="AG36" i="2"/>
  <c r="L36" i="2"/>
  <c r="AM35" i="2"/>
  <c r="AN35" i="2"/>
  <c r="AI35" i="2"/>
  <c r="AH35" i="2"/>
  <c r="L35" i="2"/>
  <c r="AM34" i="2"/>
  <c r="AI34" i="2"/>
  <c r="AH34" i="2"/>
  <c r="AG34" i="2"/>
  <c r="L34" i="2"/>
  <c r="AP39" i="2"/>
  <c r="AM33" i="2"/>
  <c r="AI33" i="2"/>
  <c r="AH33" i="2"/>
  <c r="AG33" i="2"/>
  <c r="AN33" i="2"/>
  <c r="L33" i="2"/>
  <c r="AL30" i="2"/>
  <c r="AK30" i="2"/>
  <c r="AJ30" i="2"/>
  <c r="AF30" i="2"/>
  <c r="AE30" i="2"/>
  <c r="AI30" i="2" s="1"/>
  <c r="AD30" i="2"/>
  <c r="AC30" i="2"/>
  <c r="AB30" i="2"/>
  <c r="AA30" i="2"/>
  <c r="Z30" i="2"/>
  <c r="Y30" i="2"/>
  <c r="V30" i="2"/>
  <c r="U30" i="2"/>
  <c r="T30" i="2"/>
  <c r="S30" i="2"/>
  <c r="R30" i="2"/>
  <c r="Q30" i="2"/>
  <c r="P30" i="2"/>
  <c r="O30" i="2"/>
  <c r="N30" i="2"/>
  <c r="M30" i="2"/>
  <c r="K30" i="2"/>
  <c r="J30" i="2"/>
  <c r="I30" i="2"/>
  <c r="H30" i="2"/>
  <c r="G30" i="2"/>
  <c r="F30" i="2"/>
  <c r="E30" i="2"/>
  <c r="D30" i="2"/>
  <c r="AM29" i="2"/>
  <c r="AI29" i="2"/>
  <c r="AH29" i="2"/>
  <c r="AG29" i="2"/>
  <c r="AN29" i="2"/>
  <c r="L29" i="2"/>
  <c r="AM28" i="2"/>
  <c r="AI28" i="2"/>
  <c r="AH28" i="2"/>
  <c r="AG28" i="2"/>
  <c r="AN28" i="2"/>
  <c r="L28" i="2"/>
  <c r="AM27" i="2"/>
  <c r="AI27" i="2"/>
  <c r="AH27" i="2"/>
  <c r="AG27" i="2"/>
  <c r="L27" i="2"/>
  <c r="AM26" i="2"/>
  <c r="AI26" i="2"/>
  <c r="AH26" i="2"/>
  <c r="AG26" i="2"/>
  <c r="L26" i="2"/>
  <c r="AL23" i="2"/>
  <c r="AK23" i="2"/>
  <c r="AJ23" i="2"/>
  <c r="AF23" i="2"/>
  <c r="AE23" i="2"/>
  <c r="AD23" i="2"/>
  <c r="AC23" i="2"/>
  <c r="AB23" i="2"/>
  <c r="AA23" i="2"/>
  <c r="Z23" i="2"/>
  <c r="Y23" i="2"/>
  <c r="V23" i="2"/>
  <c r="U23" i="2"/>
  <c r="T23" i="2"/>
  <c r="S23" i="2"/>
  <c r="R23" i="2"/>
  <c r="Q23" i="2"/>
  <c r="P23" i="2"/>
  <c r="O23" i="2"/>
  <c r="N23" i="2"/>
  <c r="M23" i="2"/>
  <c r="K23" i="2"/>
  <c r="J23" i="2"/>
  <c r="I23" i="2"/>
  <c r="H23" i="2"/>
  <c r="G23" i="2"/>
  <c r="F23" i="2"/>
  <c r="E23" i="2"/>
  <c r="D23" i="2"/>
  <c r="AM22" i="2"/>
  <c r="AI22" i="2"/>
  <c r="AH22" i="2"/>
  <c r="AG22" i="2"/>
  <c r="L22" i="2"/>
  <c r="AM21" i="2"/>
  <c r="AI21" i="2"/>
  <c r="AH21" i="2"/>
  <c r="AG21" i="2"/>
  <c r="L21" i="2"/>
  <c r="AM20" i="2"/>
  <c r="AI20" i="2"/>
  <c r="AH20" i="2"/>
  <c r="AG20" i="2"/>
  <c r="L20" i="2"/>
  <c r="AL17" i="2"/>
  <c r="AK17" i="2"/>
  <c r="AJ17" i="2"/>
  <c r="AM17" i="2" s="1"/>
  <c r="AF17" i="2"/>
  <c r="AE17" i="2"/>
  <c r="AD17" i="2"/>
  <c r="AC17" i="2"/>
  <c r="AB17" i="2"/>
  <c r="AA17" i="2"/>
  <c r="Z17" i="2"/>
  <c r="Y17" i="2"/>
  <c r="V17" i="2"/>
  <c r="U17" i="2"/>
  <c r="T17" i="2"/>
  <c r="S17" i="2"/>
  <c r="R17" i="2"/>
  <c r="Q17" i="2"/>
  <c r="P17" i="2"/>
  <c r="O17" i="2"/>
  <c r="N17" i="2"/>
  <c r="M17" i="2"/>
  <c r="K17" i="2"/>
  <c r="K11" i="2" s="1"/>
  <c r="J17" i="2"/>
  <c r="J11" i="2" s="1"/>
  <c r="I17" i="2"/>
  <c r="I11" i="2" s="1"/>
  <c r="H17" i="2"/>
  <c r="H11" i="2" s="1"/>
  <c r="G17" i="2"/>
  <c r="G11" i="2" s="1"/>
  <c r="F17" i="2"/>
  <c r="F11" i="2" s="1"/>
  <c r="E17" i="2"/>
  <c r="E11" i="2" s="1"/>
  <c r="D17" i="2"/>
  <c r="AM16" i="2"/>
  <c r="AI16" i="2"/>
  <c r="AH16" i="2"/>
  <c r="AG16" i="2"/>
  <c r="L16" i="2"/>
  <c r="AN16" i="2" s="1"/>
  <c r="AN373" i="2" s="1"/>
  <c r="AM15" i="2"/>
  <c r="AI15" i="2"/>
  <c r="AH15" i="2"/>
  <c r="AG15" i="2"/>
  <c r="AN15" i="2" s="1"/>
  <c r="AN378" i="2" s="1"/>
  <c r="AM14" i="2"/>
  <c r="AI14" i="2"/>
  <c r="AH14" i="2"/>
  <c r="AG14" i="2"/>
  <c r="L14" i="2"/>
  <c r="AM13" i="2"/>
  <c r="AI13" i="2"/>
  <c r="AH13" i="2"/>
  <c r="AG13" i="2"/>
  <c r="L13" i="2"/>
  <c r="AL11" i="2"/>
  <c r="AK11" i="2"/>
  <c r="AJ11" i="2"/>
  <c r="AF11" i="2"/>
  <c r="AE11" i="2"/>
  <c r="AD11" i="2"/>
  <c r="AC11" i="2"/>
  <c r="AB11" i="2"/>
  <c r="AA11" i="2"/>
  <c r="Z11" i="2"/>
  <c r="Y11" i="2"/>
  <c r="V11" i="2"/>
  <c r="U11" i="2"/>
  <c r="T11" i="2"/>
  <c r="S11" i="2"/>
  <c r="R11" i="2"/>
  <c r="Q11" i="2"/>
  <c r="P11" i="2"/>
  <c r="O11" i="2"/>
  <c r="N11" i="2"/>
  <c r="M11" i="2"/>
  <c r="AI191" i="11"/>
  <c r="BC191" i="11"/>
  <c r="AY191" i="11"/>
  <c r="BC176" i="11"/>
  <c r="AY176" i="11"/>
  <c r="AI176" i="11"/>
  <c r="AE295" i="11"/>
  <c r="BC170" i="11"/>
  <c r="BC295" i="11" s="1"/>
  <c r="AY170" i="11"/>
  <c r="AI170" i="11"/>
  <c r="AT170" i="11" s="1"/>
  <c r="AI295" i="11"/>
  <c r="AI156" i="11"/>
  <c r="BC156" i="11"/>
  <c r="AY156" i="11"/>
  <c r="BC134" i="11"/>
  <c r="BC302" i="11" s="1"/>
  <c r="AY134" i="11"/>
  <c r="AY302" i="11" s="1"/>
  <c r="AI134" i="11"/>
  <c r="AI302" i="11" s="1"/>
  <c r="AV302" i="11"/>
  <c r="AR302" i="11"/>
  <c r="BC110" i="11"/>
  <c r="AY110" i="11"/>
  <c r="AI110" i="11"/>
  <c r="AG100" i="11"/>
  <c r="AI100" i="11"/>
  <c r="BC100" i="11"/>
  <c r="AY100" i="11"/>
  <c r="AI88" i="11"/>
  <c r="BC88" i="11"/>
  <c r="AY88" i="11"/>
  <c r="AI77" i="11"/>
  <c r="AT77" i="11" s="1"/>
  <c r="AY77" i="11"/>
  <c r="AG77" i="11"/>
  <c r="AR77" i="11" s="1"/>
  <c r="AI55" i="11"/>
  <c r="BC55" i="11"/>
  <c r="AY55" i="11"/>
  <c r="AF47" i="11"/>
  <c r="AI39" i="11"/>
  <c r="AT39" i="11" s="1"/>
  <c r="AZ11" i="11"/>
  <c r="BC39" i="11"/>
  <c r="AY39" i="11"/>
  <c r="AH39" i="11"/>
  <c r="AZ39" i="11"/>
  <c r="AY11" i="11"/>
  <c r="AN15" i="11"/>
  <c r="AV15" i="11" s="1"/>
  <c r="AM254" i="11"/>
  <c r="AM266" i="11" s="1"/>
  <c r="AN188" i="11"/>
  <c r="AN182" i="11"/>
  <c r="AN183" i="11"/>
  <c r="AJ295" i="11"/>
  <c r="AN166" i="11"/>
  <c r="AV166" i="11" s="1"/>
  <c r="AM170" i="11"/>
  <c r="AJ178" i="11"/>
  <c r="AJ329" i="11" s="1"/>
  <c r="AN116" i="11"/>
  <c r="AN114" i="11"/>
  <c r="AV114" i="11" s="1"/>
  <c r="AK102" i="11"/>
  <c r="AK127" i="11" s="1"/>
  <c r="AL102" i="11"/>
  <c r="AL127" i="11"/>
  <c r="AL78" i="11"/>
  <c r="AM39" i="11"/>
  <c r="AN33" i="11"/>
  <c r="AV33" i="11" s="1"/>
  <c r="AK42" i="11"/>
  <c r="AK18" i="11"/>
  <c r="AL314" i="11"/>
  <c r="E266" i="11"/>
  <c r="I314" i="11"/>
  <c r="N314" i="11"/>
  <c r="R314" i="11"/>
  <c r="V314" i="11"/>
  <c r="AB314" i="11"/>
  <c r="AG260" i="11"/>
  <c r="AF240" i="11"/>
  <c r="P206" i="11"/>
  <c r="T206" i="11"/>
  <c r="AD206" i="11"/>
  <c r="S206" i="11"/>
  <c r="Y206" i="11"/>
  <c r="Z206" i="11"/>
  <c r="AA206" i="11"/>
  <c r="O193" i="11"/>
  <c r="S193" i="11"/>
  <c r="AI193" i="11" s="1"/>
  <c r="AB178" i="11"/>
  <c r="AB329" i="11"/>
  <c r="N178" i="11"/>
  <c r="N329" i="11" s="1"/>
  <c r="AF178" i="11"/>
  <c r="AF329" i="11"/>
  <c r="R178" i="11"/>
  <c r="R329" i="11" s="1"/>
  <c r="V178" i="11"/>
  <c r="V329" i="11"/>
  <c r="AG156" i="11"/>
  <c r="AN91" i="11"/>
  <c r="M383" i="11"/>
  <c r="Q383" i="11"/>
  <c r="U383" i="11"/>
  <c r="AA383" i="11"/>
  <c r="AE383" i="11"/>
  <c r="P78" i="11"/>
  <c r="T78" i="11"/>
  <c r="Z78" i="11"/>
  <c r="AD102" i="11"/>
  <c r="U78" i="11"/>
  <c r="Q56" i="11"/>
  <c r="AE63" i="11"/>
  <c r="U56" i="11"/>
  <c r="AA56" i="11"/>
  <c r="M63" i="11"/>
  <c r="M47" i="11" s="1"/>
  <c r="V56" i="11"/>
  <c r="Q61" i="11"/>
  <c r="U61" i="11"/>
  <c r="AA61" i="11"/>
  <c r="AG23" i="11"/>
  <c r="V18" i="11"/>
  <c r="V24" i="11"/>
  <c r="AF24" i="11"/>
  <c r="N42" i="11"/>
  <c r="N31" i="11"/>
  <c r="AF18" i="11"/>
  <c r="AC42" i="11"/>
  <c r="AN285" i="11"/>
  <c r="AV285" i="11" s="1"/>
  <c r="AN278" i="11"/>
  <c r="AN277" i="11"/>
  <c r="AN270" i="11"/>
  <c r="AV270" i="11" s="1"/>
  <c r="AN269" i="11"/>
  <c r="AV269" i="11" s="1"/>
  <c r="AN262" i="11"/>
  <c r="AN257" i="11"/>
  <c r="L254" i="11"/>
  <c r="L266" i="11" s="1"/>
  <c r="AN250" i="11"/>
  <c r="AN254" i="11" s="1"/>
  <c r="AN251" i="11"/>
  <c r="AN237" i="11"/>
  <c r="AV237" i="11" s="1"/>
  <c r="AN236" i="11"/>
  <c r="AV236" i="11" s="1"/>
  <c r="AN231" i="11"/>
  <c r="AV231" i="11" s="1"/>
  <c r="AN230" i="11"/>
  <c r="AV230" i="11" s="1"/>
  <c r="AN229" i="11"/>
  <c r="AV229" i="11" s="1"/>
  <c r="L232" i="11"/>
  <c r="L240" i="11"/>
  <c r="AN215" i="11"/>
  <c r="AN202" i="11"/>
  <c r="AN203" i="11"/>
  <c r="AV203" i="11" s="1"/>
  <c r="AN197" i="11"/>
  <c r="H206" i="11"/>
  <c r="D193" i="11"/>
  <c r="AN175" i="11"/>
  <c r="AN174" i="11"/>
  <c r="AN173" i="11"/>
  <c r="AN172" i="11"/>
  <c r="AN168" i="11"/>
  <c r="AV168" i="11" s="1"/>
  <c r="F178" i="11"/>
  <c r="F329" i="11" s="1"/>
  <c r="AN167" i="11"/>
  <c r="AV167" i="11" s="1"/>
  <c r="J178" i="11"/>
  <c r="J329" i="11"/>
  <c r="AN149" i="11"/>
  <c r="AN152" i="11"/>
  <c r="AN138" i="11"/>
  <c r="AV138" i="11" s="1"/>
  <c r="AN133" i="11"/>
  <c r="AN132" i="11"/>
  <c r="AN131" i="11"/>
  <c r="AN130" i="11"/>
  <c r="AN107" i="11"/>
  <c r="AN106" i="11"/>
  <c r="AN105" i="11"/>
  <c r="AN109" i="11"/>
  <c r="AN108" i="11"/>
  <c r="AN94" i="11"/>
  <c r="AN98" i="11"/>
  <c r="AN93" i="11"/>
  <c r="AN97" i="11"/>
  <c r="E383" i="11"/>
  <c r="I383" i="11"/>
  <c r="AN92" i="11"/>
  <c r="AN96" i="11"/>
  <c r="AN95" i="11"/>
  <c r="AN99" i="11"/>
  <c r="AN81" i="11"/>
  <c r="AN85" i="11"/>
  <c r="H78" i="11"/>
  <c r="AN84" i="11"/>
  <c r="AN83" i="11"/>
  <c r="AN87" i="11"/>
  <c r="AN82" i="11"/>
  <c r="AN86" i="11"/>
  <c r="L60" i="11"/>
  <c r="E61" i="11"/>
  <c r="I61" i="11"/>
  <c r="AN50" i="11"/>
  <c r="AN54" i="11"/>
  <c r="E56" i="11"/>
  <c r="AN49" i="11"/>
  <c r="AN53" i="11"/>
  <c r="I56" i="11"/>
  <c r="AN52" i="11"/>
  <c r="AN36" i="11"/>
  <c r="AV36" i="11" s="1"/>
  <c r="AN29" i="11"/>
  <c r="AN28" i="11"/>
  <c r="AN27" i="11"/>
  <c r="AN26" i="11"/>
  <c r="AN16" i="11"/>
  <c r="AV16" i="11" s="1"/>
  <c r="K42" i="11"/>
  <c r="K18" i="11" s="1"/>
  <c r="AM360" i="10"/>
  <c r="AN277" i="10"/>
  <c r="AM240" i="10"/>
  <c r="AM200" i="10"/>
  <c r="AN188" i="10"/>
  <c r="AJ193" i="10"/>
  <c r="AN182" i="10"/>
  <c r="AJ178" i="10"/>
  <c r="AN153" i="10"/>
  <c r="AM156" i="10"/>
  <c r="AN123" i="10"/>
  <c r="AN116" i="10"/>
  <c r="AN114" i="10"/>
  <c r="AN37" i="10"/>
  <c r="AG265" i="10"/>
  <c r="AG266" i="10" s="1"/>
  <c r="AC266" i="10"/>
  <c r="O266" i="10"/>
  <c r="AK266" i="10"/>
  <c r="S266" i="10"/>
  <c r="AE314" i="10"/>
  <c r="Y266" i="10"/>
  <c r="AG240" i="10"/>
  <c r="R240" i="10"/>
  <c r="V240" i="10"/>
  <c r="AB240" i="10"/>
  <c r="P206" i="10"/>
  <c r="T206" i="10"/>
  <c r="Z206" i="10"/>
  <c r="R178" i="10"/>
  <c r="R329" i="10"/>
  <c r="V178" i="10"/>
  <c r="V329" i="10" s="1"/>
  <c r="AB178" i="10"/>
  <c r="N178" i="10"/>
  <c r="N329" i="10" s="1"/>
  <c r="AF178" i="10"/>
  <c r="AM115" i="10"/>
  <c r="M119" i="10"/>
  <c r="M78" i="10" s="1"/>
  <c r="Q383" i="10"/>
  <c r="U383" i="10"/>
  <c r="AA383" i="10"/>
  <c r="AE383" i="10"/>
  <c r="Q78" i="10"/>
  <c r="U78" i="10"/>
  <c r="AA78" i="10"/>
  <c r="Q61" i="10"/>
  <c r="U61" i="10"/>
  <c r="AA61" i="10"/>
  <c r="Q56" i="10"/>
  <c r="AB42" i="10"/>
  <c r="AB18" i="10" s="1"/>
  <c r="AN287" i="10"/>
  <c r="AN285" i="10"/>
  <c r="L320" i="10"/>
  <c r="AN270" i="10"/>
  <c r="AN269" i="10"/>
  <c r="AN257" i="10"/>
  <c r="AN251" i="10"/>
  <c r="K266" i="10"/>
  <c r="L254" i="10"/>
  <c r="G266" i="10"/>
  <c r="AN237" i="10"/>
  <c r="G240" i="10"/>
  <c r="K240" i="10"/>
  <c r="AN236" i="10"/>
  <c r="AN230" i="10"/>
  <c r="AN229" i="10"/>
  <c r="J240" i="10"/>
  <c r="L240" i="10"/>
  <c r="AN225" i="10"/>
  <c r="AN231" i="10"/>
  <c r="AN202" i="10"/>
  <c r="H206" i="10"/>
  <c r="AN197" i="10"/>
  <c r="D193" i="10"/>
  <c r="AN174" i="10"/>
  <c r="AN173" i="10"/>
  <c r="AN172" i="10"/>
  <c r="AN175" i="10"/>
  <c r="J178" i="10"/>
  <c r="J329" i="10"/>
  <c r="AN168" i="10"/>
  <c r="F178" i="10"/>
  <c r="F329" i="10"/>
  <c r="AN138" i="10"/>
  <c r="AN131" i="10"/>
  <c r="AN130" i="10"/>
  <c r="AN133" i="10"/>
  <c r="AN132" i="10"/>
  <c r="AN107" i="10"/>
  <c r="AN106" i="10"/>
  <c r="AN105" i="10"/>
  <c r="AN109" i="10"/>
  <c r="AN108" i="10"/>
  <c r="AN92" i="10"/>
  <c r="I383" i="10"/>
  <c r="E102" i="10"/>
  <c r="I102" i="10"/>
  <c r="I78" i="10"/>
  <c r="AN67" i="10"/>
  <c r="AN59" i="10"/>
  <c r="AN52" i="10"/>
  <c r="AN50" i="10"/>
  <c r="AN54" i="10"/>
  <c r="AN49" i="10"/>
  <c r="AN53" i="10"/>
  <c r="I61" i="10"/>
  <c r="AN36" i="10"/>
  <c r="AN28" i="10"/>
  <c r="AN27" i="10"/>
  <c r="AN26" i="10"/>
  <c r="AN29" i="10"/>
  <c r="J42" i="10"/>
  <c r="J18" i="10" s="1"/>
  <c r="AN16" i="10"/>
  <c r="AN277" i="9"/>
  <c r="AN269" i="9"/>
  <c r="AN268" i="9"/>
  <c r="AL314" i="9"/>
  <c r="AM254" i="9"/>
  <c r="AM266" i="9" s="1"/>
  <c r="AN235" i="9"/>
  <c r="AV235" i="9" s="1"/>
  <c r="AM232" i="9"/>
  <c r="AM240" i="9" s="1"/>
  <c r="AN202" i="9"/>
  <c r="AV202" i="9" s="1"/>
  <c r="AJ206" i="9"/>
  <c r="AN166" i="9"/>
  <c r="AV166" i="9" s="1"/>
  <c r="AM156" i="9"/>
  <c r="AN116" i="9"/>
  <c r="AK78" i="9"/>
  <c r="AL63" i="9"/>
  <c r="AL47" i="9" s="1"/>
  <c r="AN35" i="9"/>
  <c r="AN26" i="9"/>
  <c r="AV26" i="9" s="1"/>
  <c r="AL42" i="9"/>
  <c r="AL31" i="9" s="1"/>
  <c r="AJ42" i="9"/>
  <c r="AJ380" i="9"/>
  <c r="AG115" i="9"/>
  <c r="N78" i="9"/>
  <c r="R78" i="9"/>
  <c r="V78" i="9"/>
  <c r="AB78" i="9"/>
  <c r="O78" i="9"/>
  <c r="S78" i="9"/>
  <c r="Y78" i="9"/>
  <c r="Q78" i="9"/>
  <c r="U78" i="9"/>
  <c r="AA78" i="9"/>
  <c r="AE78" i="9"/>
  <c r="S63" i="9"/>
  <c r="S56" i="9"/>
  <c r="P63" i="9"/>
  <c r="P47" i="9"/>
  <c r="T63" i="9"/>
  <c r="T47" i="9"/>
  <c r="Z63" i="9"/>
  <c r="Z47" i="9"/>
  <c r="AD63" i="9"/>
  <c r="AD47" i="9"/>
  <c r="AC56" i="9"/>
  <c r="AN15" i="9"/>
  <c r="P42" i="9"/>
  <c r="T42" i="9"/>
  <c r="T18" i="9" s="1"/>
  <c r="Z42" i="9"/>
  <c r="Z18" i="9" s="1"/>
  <c r="AD42" i="9"/>
  <c r="AD18" i="9" s="1"/>
  <c r="P18" i="9"/>
  <c r="R42" i="9"/>
  <c r="R24" i="9"/>
  <c r="V42" i="9"/>
  <c r="V24" i="9"/>
  <c r="AB42" i="9"/>
  <c r="AB24" i="9"/>
  <c r="P11" i="9"/>
  <c r="T11" i="9"/>
  <c r="Z11" i="9"/>
  <c r="AD11" i="9"/>
  <c r="AN285" i="9"/>
  <c r="AN287" i="9"/>
  <c r="AN275" i="9"/>
  <c r="AN282" i="9"/>
  <c r="AN263" i="9"/>
  <c r="AN264" i="9"/>
  <c r="AN259" i="9"/>
  <c r="AN258" i="9"/>
  <c r="AN257" i="9"/>
  <c r="L260" i="9"/>
  <c r="L266" i="9" s="1"/>
  <c r="AN251" i="9"/>
  <c r="AN250" i="9"/>
  <c r="AN253" i="9"/>
  <c r="AN229" i="9"/>
  <c r="AV229" i="9" s="1"/>
  <c r="AN197" i="9"/>
  <c r="AV197" i="9" s="1"/>
  <c r="AN199" i="9"/>
  <c r="AN198" i="9"/>
  <c r="AN182" i="9"/>
  <c r="AV182" i="9" s="1"/>
  <c r="AN173" i="9"/>
  <c r="AN172" i="9"/>
  <c r="AV172" i="9" s="1"/>
  <c r="AN168" i="9"/>
  <c r="AV168" i="9" s="1"/>
  <c r="AN167" i="9"/>
  <c r="AV167" i="9" s="1"/>
  <c r="AN138" i="9"/>
  <c r="AN130" i="9"/>
  <c r="AV130" i="9" s="1"/>
  <c r="AN131" i="9"/>
  <c r="AV131" i="9" s="1"/>
  <c r="AN107" i="9"/>
  <c r="AV107" i="9" s="1"/>
  <c r="AN106" i="9"/>
  <c r="AV106" i="9" s="1"/>
  <c r="AN105" i="9"/>
  <c r="AV105" i="9" s="1"/>
  <c r="AN109" i="9"/>
  <c r="AV109" i="9" s="1"/>
  <c r="AN108" i="9"/>
  <c r="AN94" i="9"/>
  <c r="AV94" i="9" s="1"/>
  <c r="AN98" i="9"/>
  <c r="AN93" i="9"/>
  <c r="AV93" i="9" s="1"/>
  <c r="AN97" i="9"/>
  <c r="AN92" i="9"/>
  <c r="AV92" i="9" s="1"/>
  <c r="AN96" i="9"/>
  <c r="AN95" i="9"/>
  <c r="AV95" i="9" s="1"/>
  <c r="AN99" i="9"/>
  <c r="AN85" i="9"/>
  <c r="AN84" i="9"/>
  <c r="AV84" i="9" s="1"/>
  <c r="E78" i="9"/>
  <c r="AN83" i="9"/>
  <c r="AN87" i="9"/>
  <c r="F78" i="9"/>
  <c r="J78" i="9"/>
  <c r="AN82" i="9"/>
  <c r="AV82" i="9" s="1"/>
  <c r="AN86" i="9"/>
  <c r="G78" i="9"/>
  <c r="K78" i="9"/>
  <c r="L60" i="9"/>
  <c r="AN59" i="9"/>
  <c r="AV59" i="9" s="1"/>
  <c r="H63" i="9"/>
  <c r="H47" i="9"/>
  <c r="AN50" i="9"/>
  <c r="K56" i="9"/>
  <c r="AN49" i="9"/>
  <c r="AV49" i="9" s="1"/>
  <c r="AN36" i="9"/>
  <c r="AN29" i="9"/>
  <c r="AN28" i="9"/>
  <c r="AN27" i="9"/>
  <c r="AV27" i="9" s="1"/>
  <c r="D42" i="9"/>
  <c r="D31" i="9" s="1"/>
  <c r="H42" i="9"/>
  <c r="H31" i="9" s="1"/>
  <c r="AN16" i="9"/>
  <c r="F42" i="9"/>
  <c r="J42" i="9"/>
  <c r="AN277" i="8"/>
  <c r="AN251" i="8"/>
  <c r="AM232" i="8"/>
  <c r="AJ206" i="8"/>
  <c r="AN174" i="8"/>
  <c r="AM176" i="8"/>
  <c r="AN149" i="8"/>
  <c r="AN132" i="8"/>
  <c r="AM134" i="8"/>
  <c r="AN92" i="8"/>
  <c r="AN96" i="8"/>
  <c r="AM100" i="8"/>
  <c r="AN94" i="8"/>
  <c r="AN98" i="8"/>
  <c r="AN93" i="8"/>
  <c r="AN97" i="8"/>
  <c r="AM88" i="8"/>
  <c r="AN86" i="8"/>
  <c r="AK78" i="8"/>
  <c r="AN59" i="8"/>
  <c r="AL63" i="8"/>
  <c r="AL47" i="8"/>
  <c r="AK63" i="8"/>
  <c r="AN52" i="8"/>
  <c r="AM266" i="8"/>
  <c r="O240" i="8"/>
  <c r="Y240" i="8"/>
  <c r="N206" i="8"/>
  <c r="R206" i="8"/>
  <c r="V206" i="8"/>
  <c r="AB206" i="8"/>
  <c r="AF206" i="8"/>
  <c r="M206" i="8"/>
  <c r="O295" i="8"/>
  <c r="S295" i="8"/>
  <c r="Y295" i="8"/>
  <c r="AC295" i="8"/>
  <c r="O78" i="8"/>
  <c r="S78" i="8"/>
  <c r="Y78" i="8"/>
  <c r="P78" i="8"/>
  <c r="T78" i="8"/>
  <c r="Z78" i="8"/>
  <c r="P61" i="8"/>
  <c r="P56" i="8"/>
  <c r="Z63" i="8"/>
  <c r="Z47" i="8"/>
  <c r="T56" i="8"/>
  <c r="AD63" i="8"/>
  <c r="AD47" i="8"/>
  <c r="T61" i="8"/>
  <c r="O63" i="8"/>
  <c r="S63" i="8"/>
  <c r="Y63" i="8"/>
  <c r="AC63" i="8"/>
  <c r="AG17" i="8"/>
  <c r="L254" i="8"/>
  <c r="L266" i="8" s="1"/>
  <c r="AN250" i="8"/>
  <c r="AN253" i="8"/>
  <c r="K240" i="8"/>
  <c r="AN229" i="8"/>
  <c r="AN210" i="8"/>
  <c r="F206" i="8"/>
  <c r="J206" i="8"/>
  <c r="AN189" i="8"/>
  <c r="AN183" i="8"/>
  <c r="AN173" i="8"/>
  <c r="AN172" i="8"/>
  <c r="AN167" i="8"/>
  <c r="AN166" i="8"/>
  <c r="AN152" i="8"/>
  <c r="AN131" i="8"/>
  <c r="AN130" i="8"/>
  <c r="AN123" i="8"/>
  <c r="AN95" i="8"/>
  <c r="AN99" i="8"/>
  <c r="I102" i="8"/>
  <c r="I127" i="8"/>
  <c r="L100" i="8"/>
  <c r="AN82" i="8"/>
  <c r="AN85" i="8"/>
  <c r="AN84" i="8"/>
  <c r="G78" i="8"/>
  <c r="K78" i="8"/>
  <c r="H78" i="8"/>
  <c r="L60" i="8"/>
  <c r="H56" i="8"/>
  <c r="G63" i="8"/>
  <c r="K63" i="8"/>
  <c r="H61" i="8"/>
  <c r="AN49" i="8"/>
  <c r="D56" i="8"/>
  <c r="D63" i="8"/>
  <c r="D47" i="8"/>
  <c r="AN27" i="8"/>
  <c r="AN26" i="8"/>
  <c r="AN14" i="8"/>
  <c r="AN257" i="8"/>
  <c r="AG283" i="8"/>
  <c r="AN106" i="8"/>
  <c r="AN282" i="8"/>
  <c r="AG254" i="8"/>
  <c r="AN108" i="8"/>
  <c r="AG115" i="8"/>
  <c r="AG260" i="8"/>
  <c r="AG315" i="8"/>
  <c r="AN15" i="8"/>
  <c r="AN107" i="8"/>
  <c r="AN154" i="8"/>
  <c r="AN182" i="8"/>
  <c r="AN188" i="8"/>
  <c r="AN199" i="8"/>
  <c r="AN237" i="8"/>
  <c r="AN259" i="8"/>
  <c r="AN270" i="8"/>
  <c r="AN275" i="8"/>
  <c r="AN281" i="8"/>
  <c r="AN198" i="8"/>
  <c r="AG232" i="8"/>
  <c r="AN236" i="8"/>
  <c r="AN258" i="8"/>
  <c r="AN269" i="8"/>
  <c r="AN274" i="8"/>
  <c r="AN13" i="8"/>
  <c r="AN16" i="8"/>
  <c r="AN105" i="8"/>
  <c r="AN109" i="8"/>
  <c r="AN116" i="8"/>
  <c r="AN184" i="8"/>
  <c r="AN190" i="8"/>
  <c r="AN197" i="8"/>
  <c r="AM266" i="7"/>
  <c r="AM240" i="7"/>
  <c r="AJ206" i="7"/>
  <c r="AN167" i="7"/>
  <c r="AN166" i="7"/>
  <c r="AN151" i="7"/>
  <c r="AL383" i="7"/>
  <c r="AN92" i="7"/>
  <c r="AN96" i="7"/>
  <c r="AM100" i="7"/>
  <c r="AN84" i="7"/>
  <c r="AM88" i="7"/>
  <c r="AL78" i="7"/>
  <c r="AJ63" i="7"/>
  <c r="AL63" i="7"/>
  <c r="AL56" i="7" s="1"/>
  <c r="AL47" i="7"/>
  <c r="AM30" i="7"/>
  <c r="AN28" i="7"/>
  <c r="AG283" i="7"/>
  <c r="AH271" i="7"/>
  <c r="N266" i="7"/>
  <c r="AH266" i="7"/>
  <c r="V266" i="7"/>
  <c r="AF266" i="7"/>
  <c r="R266" i="7"/>
  <c r="AJ266" i="7"/>
  <c r="AA314" i="7"/>
  <c r="AI254" i="7"/>
  <c r="AB266" i="7"/>
  <c r="AJ240" i="7"/>
  <c r="G240" i="7"/>
  <c r="K240" i="7"/>
  <c r="P240" i="7"/>
  <c r="T240" i="7"/>
  <c r="Z240" i="7"/>
  <c r="AD240" i="7"/>
  <c r="AH238" i="7"/>
  <c r="M240" i="7"/>
  <c r="Q240" i="7"/>
  <c r="U240" i="7"/>
  <c r="AA240" i="7"/>
  <c r="AE240" i="7"/>
  <c r="AG232" i="7"/>
  <c r="AI204" i="7"/>
  <c r="AH200" i="7"/>
  <c r="O206" i="7"/>
  <c r="S206" i="7"/>
  <c r="Y206" i="7"/>
  <c r="AH185" i="7"/>
  <c r="U178" i="7"/>
  <c r="AA178" i="7"/>
  <c r="AI170" i="7"/>
  <c r="M178" i="7"/>
  <c r="AE178" i="7"/>
  <c r="Q178" i="7"/>
  <c r="AH125" i="7"/>
  <c r="T127" i="7"/>
  <c r="AH115" i="7"/>
  <c r="AI361" i="7"/>
  <c r="AI100" i="7"/>
  <c r="P383" i="7"/>
  <c r="T383" i="7"/>
  <c r="Z383" i="7"/>
  <c r="AD102" i="7"/>
  <c r="P78" i="7"/>
  <c r="Z56" i="7"/>
  <c r="P63" i="7"/>
  <c r="P47" i="7"/>
  <c r="AD56" i="7"/>
  <c r="Z61" i="7"/>
  <c r="AD61" i="7"/>
  <c r="T63" i="7"/>
  <c r="T47" i="7" s="1"/>
  <c r="AG55" i="7"/>
  <c r="N63" i="7"/>
  <c r="N56" i="7" s="1"/>
  <c r="R63" i="7"/>
  <c r="R56" i="7" s="1"/>
  <c r="V63" i="7"/>
  <c r="V56" i="7" s="1"/>
  <c r="AB63" i="7"/>
  <c r="AB56" i="7" s="1"/>
  <c r="AF63" i="7"/>
  <c r="AF56" i="7" s="1"/>
  <c r="AI30" i="7"/>
  <c r="AN275" i="7"/>
  <c r="AN278" i="7"/>
  <c r="AN282" i="7"/>
  <c r="L265" i="7"/>
  <c r="L260" i="7"/>
  <c r="I314" i="7"/>
  <c r="F266" i="7"/>
  <c r="J266" i="7"/>
  <c r="F240" i="7"/>
  <c r="J240" i="7"/>
  <c r="L238" i="7"/>
  <c r="L240" i="7" s="1"/>
  <c r="AN236" i="7"/>
  <c r="AN230" i="7"/>
  <c r="E240" i="7"/>
  <c r="I240" i="7"/>
  <c r="D240" i="7"/>
  <c r="G206" i="7"/>
  <c r="K206" i="7"/>
  <c r="AN173" i="7"/>
  <c r="E178" i="7"/>
  <c r="AN165" i="7"/>
  <c r="AN169" i="7"/>
  <c r="I178" i="7"/>
  <c r="AN152" i="7"/>
  <c r="AN149" i="7"/>
  <c r="AN138" i="7"/>
  <c r="AN133" i="7"/>
  <c r="AN131" i="7"/>
  <c r="AN123" i="7"/>
  <c r="AN107" i="7"/>
  <c r="AN106" i="7"/>
  <c r="H383" i="7"/>
  <c r="AN93" i="7"/>
  <c r="AN97" i="7"/>
  <c r="AN85" i="7"/>
  <c r="AN83" i="7"/>
  <c r="AN67" i="7"/>
  <c r="L60" i="7"/>
  <c r="AN59" i="7"/>
  <c r="H61" i="7"/>
  <c r="AN49" i="7"/>
  <c r="AN52" i="7"/>
  <c r="F63" i="7"/>
  <c r="J63" i="7"/>
  <c r="D63" i="7"/>
  <c r="D47" i="7"/>
  <c r="H56" i="7"/>
  <c r="AN27" i="7"/>
  <c r="AN26" i="7"/>
  <c r="AG115" i="7"/>
  <c r="AG254" i="7"/>
  <c r="AN14" i="7"/>
  <c r="AN58" i="7"/>
  <c r="AG265" i="7"/>
  <c r="AG238" i="7"/>
  <c r="AN253" i="7"/>
  <c r="AN174" i="7"/>
  <c r="AN188" i="7"/>
  <c r="AN258" i="7"/>
  <c r="AN263" i="7"/>
  <c r="AN38" i="7"/>
  <c r="AN231" i="7"/>
  <c r="AN252" i="7"/>
  <c r="AG260" i="7"/>
  <c r="AN259" i="7"/>
  <c r="AN264" i="7"/>
  <c r="AN277" i="7"/>
  <c r="AN280" i="7"/>
  <c r="AN13" i="7"/>
  <c r="AN37" i="7"/>
  <c r="AN130" i="7"/>
  <c r="AN172" i="7"/>
  <c r="AN251" i="7"/>
  <c r="AN33" i="7"/>
  <c r="AN36" i="7"/>
  <c r="AN116" i="7"/>
  <c r="AN175" i="7"/>
  <c r="AN210" i="7"/>
  <c r="AN229" i="7"/>
  <c r="AN250" i="7"/>
  <c r="AN257" i="7"/>
  <c r="AN132" i="7"/>
  <c r="AM283" i="6"/>
  <c r="AN277" i="6"/>
  <c r="AM254" i="6"/>
  <c r="AM266" i="6"/>
  <c r="AN197" i="6"/>
  <c r="AN188" i="6"/>
  <c r="AN153" i="6"/>
  <c r="AK127" i="6"/>
  <c r="AM125" i="6"/>
  <c r="AN116" i="6"/>
  <c r="AN114" i="6"/>
  <c r="AK78" i="6"/>
  <c r="AN35" i="6"/>
  <c r="AM39" i="6"/>
  <c r="AN36" i="6"/>
  <c r="AG360" i="6"/>
  <c r="AH360" i="6"/>
  <c r="AH266" i="6"/>
  <c r="AH240" i="6"/>
  <c r="G240" i="6"/>
  <c r="K240" i="6"/>
  <c r="AG238" i="6"/>
  <c r="AG240" i="6" s="1"/>
  <c r="AI240" i="6"/>
  <c r="AH238" i="6"/>
  <c r="F240" i="6"/>
  <c r="O240" i="6"/>
  <c r="S240" i="6"/>
  <c r="Y240" i="6"/>
  <c r="AL240" i="6"/>
  <c r="P240" i="6"/>
  <c r="T240" i="6"/>
  <c r="Z240" i="6"/>
  <c r="AH204" i="6"/>
  <c r="AI200" i="6"/>
  <c r="R206" i="6"/>
  <c r="V206" i="6"/>
  <c r="AB206" i="6"/>
  <c r="AF206" i="6"/>
  <c r="AI191" i="6"/>
  <c r="S193" i="6"/>
  <c r="AG191" i="6"/>
  <c r="AF193" i="6"/>
  <c r="AI185" i="6"/>
  <c r="AI176" i="6"/>
  <c r="Z178" i="6"/>
  <c r="P178" i="6"/>
  <c r="T178" i="6"/>
  <c r="AI156" i="6"/>
  <c r="AH77" i="6"/>
  <c r="AI115" i="6"/>
  <c r="AI110" i="6"/>
  <c r="AI361" i="6" s="1"/>
  <c r="AG77" i="6"/>
  <c r="O78" i="6"/>
  <c r="S78" i="6"/>
  <c r="Y78" i="6"/>
  <c r="Q78" i="6"/>
  <c r="U78" i="6"/>
  <c r="AA78" i="6"/>
  <c r="AE78" i="6"/>
  <c r="N78" i="6"/>
  <c r="R78" i="6"/>
  <c r="V78" i="6"/>
  <c r="AB78" i="6"/>
  <c r="AI60" i="6"/>
  <c r="F63" i="6"/>
  <c r="F61" i="6"/>
  <c r="J63" i="6"/>
  <c r="J47" i="6"/>
  <c r="M63" i="6"/>
  <c r="M47" i="6"/>
  <c r="Q63" i="6"/>
  <c r="Q47" i="6"/>
  <c r="AE63" i="6"/>
  <c r="AE47" i="6"/>
  <c r="M56" i="6"/>
  <c r="Q61" i="6"/>
  <c r="U61" i="6"/>
  <c r="U63" i="6"/>
  <c r="U56" i="6" s="1"/>
  <c r="U47" i="6"/>
  <c r="Q56" i="6"/>
  <c r="AA63" i="6"/>
  <c r="AA47" i="6" s="1"/>
  <c r="AH39" i="6"/>
  <c r="AI39" i="6"/>
  <c r="AH23" i="6"/>
  <c r="AG23" i="6"/>
  <c r="Q42" i="6"/>
  <c r="Q24" i="6" s="1"/>
  <c r="U42" i="6"/>
  <c r="U24" i="6" s="1"/>
  <c r="AA42" i="6"/>
  <c r="AA24" i="6" s="1"/>
  <c r="AN270" i="6"/>
  <c r="L271" i="6"/>
  <c r="L266" i="6"/>
  <c r="AN257" i="6"/>
  <c r="AN256" i="6"/>
  <c r="AN252" i="6"/>
  <c r="J240" i="6"/>
  <c r="L238" i="6"/>
  <c r="AN237" i="6"/>
  <c r="L232" i="6"/>
  <c r="AN229" i="6"/>
  <c r="D240" i="6"/>
  <c r="H240" i="6"/>
  <c r="AN203" i="6"/>
  <c r="E206" i="6"/>
  <c r="I206" i="6"/>
  <c r="F206" i="6"/>
  <c r="J206" i="6"/>
  <c r="AN190" i="6"/>
  <c r="D193" i="6"/>
  <c r="AN183" i="6"/>
  <c r="AN182" i="6"/>
  <c r="AN172" i="6"/>
  <c r="D178" i="6"/>
  <c r="AN165" i="6"/>
  <c r="H178" i="6"/>
  <c r="AN138" i="6"/>
  <c r="AN131" i="6"/>
  <c r="AN130" i="6"/>
  <c r="F127" i="6"/>
  <c r="J127" i="6"/>
  <c r="AN105" i="6"/>
  <c r="AN109" i="6"/>
  <c r="AN107" i="6"/>
  <c r="AN92" i="6"/>
  <c r="AN96" i="6"/>
  <c r="F78" i="6"/>
  <c r="J78" i="6"/>
  <c r="G78" i="6"/>
  <c r="K78" i="6"/>
  <c r="AN84" i="6"/>
  <c r="E78" i="6"/>
  <c r="I78" i="6"/>
  <c r="AN59" i="6"/>
  <c r="I63" i="6"/>
  <c r="I47" i="6" s="1"/>
  <c r="E56" i="6"/>
  <c r="E61" i="6"/>
  <c r="AN38" i="6"/>
  <c r="AN29" i="6"/>
  <c r="AN27" i="6"/>
  <c r="I42" i="6"/>
  <c r="I24" i="6"/>
  <c r="AN16" i="6"/>
  <c r="AN202" i="6"/>
  <c r="AN285" i="6"/>
  <c r="AN22" i="6"/>
  <c r="AN26" i="6"/>
  <c r="AN50" i="6"/>
  <c r="AN83" i="6"/>
  <c r="AN87" i="6"/>
  <c r="AN91" i="6"/>
  <c r="AN95" i="6"/>
  <c r="AN99" i="6"/>
  <c r="AN106" i="6"/>
  <c r="AN168" i="6"/>
  <c r="AN187" i="6"/>
  <c r="AN251" i="6"/>
  <c r="AN264" i="6"/>
  <c r="AN269" i="6"/>
  <c r="AN21" i="6"/>
  <c r="AN34" i="6"/>
  <c r="AN49" i="6"/>
  <c r="AN82" i="6"/>
  <c r="AN86" i="6"/>
  <c r="AN94" i="6"/>
  <c r="AN98" i="6"/>
  <c r="AG115" i="6"/>
  <c r="AN167" i="6"/>
  <c r="AN250" i="6"/>
  <c r="AN263" i="6"/>
  <c r="AN15" i="6"/>
  <c r="AN20" i="6"/>
  <c r="AN28" i="6"/>
  <c r="AN33" i="6"/>
  <c r="AN85" i="6"/>
  <c r="AN93" i="6"/>
  <c r="AN97" i="6"/>
  <c r="AN108" i="6"/>
  <c r="AN152" i="6"/>
  <c r="AN166" i="6"/>
  <c r="AN215" i="6"/>
  <c r="AN236" i="6"/>
  <c r="AN253" i="6"/>
  <c r="AN287" i="6"/>
  <c r="AI271" i="5"/>
  <c r="L266" i="5"/>
  <c r="AI266" i="5"/>
  <c r="Y266" i="5"/>
  <c r="AC266" i="5"/>
  <c r="AG254" i="5"/>
  <c r="O266" i="5"/>
  <c r="S266" i="5"/>
  <c r="AH240" i="5"/>
  <c r="R240" i="5"/>
  <c r="V240" i="5"/>
  <c r="AB240" i="5"/>
  <c r="AF240" i="5"/>
  <c r="AH200" i="5"/>
  <c r="AC206" i="5"/>
  <c r="P206" i="5"/>
  <c r="T206" i="5"/>
  <c r="Z206" i="5"/>
  <c r="AH191" i="5"/>
  <c r="AC193" i="5"/>
  <c r="AG191" i="5"/>
  <c r="AI191" i="5"/>
  <c r="AG185" i="5"/>
  <c r="AI185" i="5"/>
  <c r="AH185" i="5"/>
  <c r="V178" i="5"/>
  <c r="V329" i="5"/>
  <c r="AB178" i="5"/>
  <c r="AB329" i="5"/>
  <c r="N178" i="5"/>
  <c r="N329" i="5"/>
  <c r="AF178" i="5"/>
  <c r="AF329" i="5"/>
  <c r="R178" i="5"/>
  <c r="R329" i="5"/>
  <c r="AH156" i="5"/>
  <c r="P127" i="5"/>
  <c r="T127" i="5"/>
  <c r="AF119" i="5"/>
  <c r="AM115" i="5"/>
  <c r="N119" i="5"/>
  <c r="AI77" i="5"/>
  <c r="Q383" i="5"/>
  <c r="U383" i="5"/>
  <c r="AA383" i="5"/>
  <c r="AE383" i="5"/>
  <c r="AG100" i="5"/>
  <c r="AH77" i="5"/>
  <c r="S102" i="5"/>
  <c r="S127" i="5" s="1"/>
  <c r="S332" i="5" s="1"/>
  <c r="Y102" i="5"/>
  <c r="S78" i="5"/>
  <c r="AI60" i="5"/>
  <c r="H63" i="5"/>
  <c r="Q63" i="5"/>
  <c r="U63" i="5"/>
  <c r="AA63" i="5"/>
  <c r="AE63" i="5"/>
  <c r="X70" i="5"/>
  <c r="X69" i="5"/>
  <c r="X71" i="5"/>
  <c r="AI39" i="5"/>
  <c r="AH23" i="5"/>
  <c r="Q42" i="5"/>
  <c r="Q379" i="5"/>
  <c r="U42" i="5"/>
  <c r="AA42" i="5"/>
  <c r="AG240" i="5"/>
  <c r="AG115" i="5"/>
  <c r="AN115" i="5" s="1"/>
  <c r="AG77" i="5"/>
  <c r="AN278" i="5"/>
  <c r="AN277" i="5"/>
  <c r="L271" i="5"/>
  <c r="AN269" i="5"/>
  <c r="AN270" i="5"/>
  <c r="AN264" i="5"/>
  <c r="AN263" i="5"/>
  <c r="AN257" i="5"/>
  <c r="AN250" i="5"/>
  <c r="AN253" i="5"/>
  <c r="AN252" i="5"/>
  <c r="G266" i="5"/>
  <c r="G339" i="5" s="1"/>
  <c r="AN251" i="5"/>
  <c r="K266" i="5"/>
  <c r="AN237" i="5"/>
  <c r="AN236" i="5"/>
  <c r="AN225" i="5"/>
  <c r="AN231" i="5"/>
  <c r="AN230" i="5"/>
  <c r="F240" i="5"/>
  <c r="J240" i="5"/>
  <c r="AN229" i="5"/>
  <c r="AN215" i="5"/>
  <c r="AN203" i="5"/>
  <c r="AN202" i="5"/>
  <c r="AN197" i="5"/>
  <c r="D206" i="5"/>
  <c r="H206" i="5"/>
  <c r="F193" i="5"/>
  <c r="J193" i="5"/>
  <c r="J208" i="5"/>
  <c r="J212" i="5" s="1"/>
  <c r="J217" i="5" s="1"/>
  <c r="AN189" i="5"/>
  <c r="H193" i="5"/>
  <c r="D193" i="5"/>
  <c r="AN175" i="5"/>
  <c r="AN174" i="5"/>
  <c r="AN173" i="5"/>
  <c r="E295" i="5"/>
  <c r="I295" i="5"/>
  <c r="AN172" i="5"/>
  <c r="AN169" i="5"/>
  <c r="AN168" i="5"/>
  <c r="F178" i="5"/>
  <c r="F329" i="5" s="1"/>
  <c r="AN167" i="5"/>
  <c r="J178" i="5"/>
  <c r="J329" i="5"/>
  <c r="AN151" i="5"/>
  <c r="AN149" i="5"/>
  <c r="AN138" i="5"/>
  <c r="K78" i="5"/>
  <c r="AN93" i="5"/>
  <c r="AN97" i="5"/>
  <c r="E383" i="5"/>
  <c r="I383" i="5"/>
  <c r="AN96" i="5"/>
  <c r="AN83" i="5"/>
  <c r="AN85" i="5"/>
  <c r="AN84" i="5"/>
  <c r="G102" i="5"/>
  <c r="G127" i="5" s="1"/>
  <c r="G332" i="5" s="1"/>
  <c r="AN59" i="5"/>
  <c r="E63" i="5"/>
  <c r="I63" i="5"/>
  <c r="AN52" i="5"/>
  <c r="F63" i="5"/>
  <c r="J63" i="5"/>
  <c r="AN50" i="5"/>
  <c r="AN54" i="5"/>
  <c r="AN49" i="5"/>
  <c r="AN34" i="5"/>
  <c r="AN38" i="5"/>
  <c r="AN33" i="5"/>
  <c r="AP39" i="5"/>
  <c r="AN36" i="5"/>
  <c r="AN27" i="5"/>
  <c r="AN26" i="5"/>
  <c r="AN29" i="5"/>
  <c r="AN28" i="5"/>
  <c r="AN22" i="5"/>
  <c r="AN21" i="5"/>
  <c r="AN20" i="5"/>
  <c r="I42" i="5"/>
  <c r="AN16" i="5"/>
  <c r="AN275" i="4"/>
  <c r="AM283" i="4"/>
  <c r="AN263" i="4"/>
  <c r="AN262" i="4"/>
  <c r="AM254" i="4"/>
  <c r="AM266" i="4"/>
  <c r="AM204" i="4"/>
  <c r="AL206" i="4"/>
  <c r="AN188" i="4"/>
  <c r="AM110" i="4"/>
  <c r="AM361" i="4" s="1"/>
  <c r="AN97" i="4"/>
  <c r="AN85" i="4"/>
  <c r="AN84" i="4"/>
  <c r="AJ102" i="4"/>
  <c r="AL78" i="4"/>
  <c r="AK56" i="4"/>
  <c r="AK47" i="4"/>
  <c r="AN50" i="4"/>
  <c r="AN54" i="4"/>
  <c r="AL63" i="4"/>
  <c r="AK61" i="4"/>
  <c r="AN36" i="4"/>
  <c r="AN35" i="4"/>
  <c r="AI360" i="4"/>
  <c r="AH271" i="4"/>
  <c r="AI271" i="4"/>
  <c r="AG283" i="4"/>
  <c r="AH283" i="4"/>
  <c r="AL314" i="4"/>
  <c r="AI260" i="4"/>
  <c r="AH260" i="4"/>
  <c r="AH266" i="4" s="1"/>
  <c r="AG238" i="4"/>
  <c r="AI240" i="4"/>
  <c r="AI204" i="4"/>
  <c r="AH191" i="4"/>
  <c r="AH176" i="4"/>
  <c r="AD178" i="4"/>
  <c r="AI156" i="4"/>
  <c r="AI100" i="4"/>
  <c r="R102" i="4"/>
  <c r="R127" i="4" s="1"/>
  <c r="P78" i="4"/>
  <c r="T78" i="4"/>
  <c r="Z78" i="4"/>
  <c r="V102" i="4"/>
  <c r="V127" i="4"/>
  <c r="AB102" i="4"/>
  <c r="AB127" i="4"/>
  <c r="N102" i="4"/>
  <c r="N127" i="4"/>
  <c r="AF102" i="4"/>
  <c r="O78" i="4"/>
  <c r="S78" i="4"/>
  <c r="Y78" i="4"/>
  <c r="O63" i="4"/>
  <c r="O47" i="4"/>
  <c r="M47" i="4"/>
  <c r="Y56" i="4"/>
  <c r="P63" i="4"/>
  <c r="P47" i="4"/>
  <c r="Z63" i="4"/>
  <c r="Z47" i="4"/>
  <c r="S56" i="4"/>
  <c r="AE47" i="4"/>
  <c r="S61" i="4"/>
  <c r="Y61" i="4"/>
  <c r="AC63" i="4"/>
  <c r="AD63" i="4"/>
  <c r="Q42" i="4"/>
  <c r="U42" i="4"/>
  <c r="N42" i="4"/>
  <c r="R42" i="4"/>
  <c r="R18" i="4" s="1"/>
  <c r="AF42" i="4"/>
  <c r="N18" i="4"/>
  <c r="AF18" i="4"/>
  <c r="AH17" i="4"/>
  <c r="AG17" i="4"/>
  <c r="AI17" i="4"/>
  <c r="Z42" i="4"/>
  <c r="AN278" i="4"/>
  <c r="AN257" i="4"/>
  <c r="AN249" i="4"/>
  <c r="AN251" i="4"/>
  <c r="AN250" i="4"/>
  <c r="L240" i="4"/>
  <c r="AN225" i="4"/>
  <c r="AN197" i="4"/>
  <c r="AN182" i="4"/>
  <c r="J193" i="4"/>
  <c r="AN173" i="4"/>
  <c r="AN172" i="4"/>
  <c r="AN168" i="4"/>
  <c r="AN152" i="4"/>
  <c r="AN149" i="4"/>
  <c r="AN140" i="4"/>
  <c r="AN131" i="4"/>
  <c r="AN130" i="4"/>
  <c r="AN124" i="4"/>
  <c r="AN123" i="4"/>
  <c r="AN118" i="4"/>
  <c r="AN107" i="4"/>
  <c r="AN106" i="4"/>
  <c r="AN95" i="4"/>
  <c r="AN92" i="4"/>
  <c r="AN99" i="4"/>
  <c r="AN94" i="4"/>
  <c r="AN93" i="4"/>
  <c r="AN96" i="4"/>
  <c r="G78" i="4"/>
  <c r="K78" i="4"/>
  <c r="H78" i="4"/>
  <c r="AN59" i="4"/>
  <c r="AN49" i="4"/>
  <c r="H63" i="4"/>
  <c r="H47" i="4"/>
  <c r="AN52" i="4"/>
  <c r="G56" i="4"/>
  <c r="G61" i="4"/>
  <c r="K63" i="4"/>
  <c r="K47" i="4" s="1"/>
  <c r="AN27" i="4"/>
  <c r="AN26" i="4"/>
  <c r="H42" i="4"/>
  <c r="H24" i="4" s="1"/>
  <c r="E42" i="4"/>
  <c r="AN113" i="4"/>
  <c r="AN237" i="4"/>
  <c r="AN270" i="4"/>
  <c r="X351" i="4"/>
  <c r="X70" i="4"/>
  <c r="X310" i="4"/>
  <c r="X294" i="4"/>
  <c r="X327" i="4" s="1"/>
  <c r="X349" i="4"/>
  <c r="X293" i="4"/>
  <c r="X325" i="4"/>
  <c r="X69" i="4"/>
  <c r="X324" i="4"/>
  <c r="AN166" i="4"/>
  <c r="AN230" i="4"/>
  <c r="AN269" i="4"/>
  <c r="AN277" i="4"/>
  <c r="AN21" i="4"/>
  <c r="AN114" i="4"/>
  <c r="AN117" i="4"/>
  <c r="AN151" i="4"/>
  <c r="AN154" i="4"/>
  <c r="AN165" i="4"/>
  <c r="AN169" i="4"/>
  <c r="AN229" i="4"/>
  <c r="AN33" i="4"/>
  <c r="AN141" i="4"/>
  <c r="AN167" i="4"/>
  <c r="AG232" i="4"/>
  <c r="AN231" i="4"/>
  <c r="AN236" i="4"/>
  <c r="W332" i="4"/>
  <c r="W351" i="4"/>
  <c r="W310" i="4"/>
  <c r="W349" i="4"/>
  <c r="W293" i="4"/>
  <c r="W325" i="4"/>
  <c r="W69" i="4"/>
  <c r="W297" i="4" s="1"/>
  <c r="W324" i="4"/>
  <c r="W294" i="4"/>
  <c r="W327" i="4" s="1"/>
  <c r="W70" i="4"/>
  <c r="AN253" i="3"/>
  <c r="AM232" i="3"/>
  <c r="AM240" i="3" s="1"/>
  <c r="AN166" i="3"/>
  <c r="AM170" i="3"/>
  <c r="AN149" i="3"/>
  <c r="AM134" i="3"/>
  <c r="AN106" i="3"/>
  <c r="AN85" i="3"/>
  <c r="AN36" i="3"/>
  <c r="AN26" i="3"/>
  <c r="AN28" i="3"/>
  <c r="AM55" i="3"/>
  <c r="AK63" i="3"/>
  <c r="AN37" i="3"/>
  <c r="AN35" i="3"/>
  <c r="AM23" i="3"/>
  <c r="AK42" i="3"/>
  <c r="AK31" i="3" s="1"/>
  <c r="W321" i="3"/>
  <c r="X338" i="3"/>
  <c r="X321" i="3"/>
  <c r="W340" i="3"/>
  <c r="W339" i="3"/>
  <c r="AI266" i="3"/>
  <c r="X356" i="3"/>
  <c r="AH240" i="3"/>
  <c r="AK240" i="3"/>
  <c r="O240" i="3"/>
  <c r="S240" i="3"/>
  <c r="Y240" i="3"/>
  <c r="AG204" i="3"/>
  <c r="Q206" i="3"/>
  <c r="AA206" i="3"/>
  <c r="AI156" i="3"/>
  <c r="AG115" i="3"/>
  <c r="AI100" i="3"/>
  <c r="AG100" i="3"/>
  <c r="AI88" i="3"/>
  <c r="AI60" i="3"/>
  <c r="O63" i="3"/>
  <c r="O350" i="3" s="1"/>
  <c r="S63" i="3"/>
  <c r="Y63" i="3"/>
  <c r="AH39" i="3"/>
  <c r="AI39" i="3"/>
  <c r="X358" i="3"/>
  <c r="X375" i="3"/>
  <c r="X373" i="3"/>
  <c r="X18" i="3"/>
  <c r="AH23" i="3"/>
  <c r="AH17" i="3"/>
  <c r="O42" i="3"/>
  <c r="S42" i="3"/>
  <c r="Y42" i="3"/>
  <c r="AI17" i="3"/>
  <c r="P42" i="3"/>
  <c r="T42" i="3"/>
  <c r="T24" i="3"/>
  <c r="Z42" i="3"/>
  <c r="Z24" i="3"/>
  <c r="Q42" i="3"/>
  <c r="U42" i="3"/>
  <c r="AA42" i="3"/>
  <c r="W40" i="2"/>
  <c r="W373" i="2"/>
  <c r="W375" i="2"/>
  <c r="W377" i="2"/>
  <c r="W379" i="2"/>
  <c r="W328" i="2"/>
  <c r="W374" i="2"/>
  <c r="W376" i="2"/>
  <c r="W378" i="2"/>
  <c r="W380" i="2"/>
  <c r="X316" i="2"/>
  <c r="X40" i="2"/>
  <c r="X373" i="2"/>
  <c r="X375" i="2"/>
  <c r="X377" i="2"/>
  <c r="X379" i="2"/>
  <c r="X328" i="2"/>
  <c r="X374" i="2"/>
  <c r="X376" i="2"/>
  <c r="X378" i="2"/>
  <c r="X380" i="2"/>
  <c r="X24" i="2"/>
  <c r="X65" i="2"/>
  <c r="W24" i="2"/>
  <c r="W65" i="2"/>
  <c r="X18" i="2"/>
  <c r="X31" i="2"/>
  <c r="W18" i="2"/>
  <c r="W31" i="2"/>
  <c r="W316" i="2"/>
  <c r="AN275" i="3"/>
  <c r="AN264" i="3"/>
  <c r="AN259" i="3"/>
  <c r="L254" i="3"/>
  <c r="AN250" i="3"/>
  <c r="AN251" i="3"/>
  <c r="G240" i="3"/>
  <c r="K240" i="3"/>
  <c r="AN229" i="3"/>
  <c r="L240" i="3"/>
  <c r="E206" i="3"/>
  <c r="I206" i="3"/>
  <c r="AN198" i="3"/>
  <c r="AN189" i="3"/>
  <c r="AN184" i="3"/>
  <c r="AN167" i="3"/>
  <c r="AN152" i="3"/>
  <c r="AN154" i="3"/>
  <c r="AN138" i="3"/>
  <c r="AN131" i="3"/>
  <c r="AN124" i="3"/>
  <c r="AN123" i="3"/>
  <c r="AN118" i="3"/>
  <c r="AN107" i="3"/>
  <c r="AN105" i="3"/>
  <c r="AN93" i="3"/>
  <c r="AN97" i="3"/>
  <c r="AN92" i="3"/>
  <c r="AN95" i="3"/>
  <c r="AN84" i="3"/>
  <c r="AN83" i="3"/>
  <c r="L60" i="3"/>
  <c r="G63" i="3"/>
  <c r="K63" i="3"/>
  <c r="AN49" i="3"/>
  <c r="AN52" i="3"/>
  <c r="AN34" i="3"/>
  <c r="AN27" i="3"/>
  <c r="AN20" i="3"/>
  <c r="E42" i="3"/>
  <c r="I42" i="3"/>
  <c r="G42" i="3"/>
  <c r="K42" i="3"/>
  <c r="H42" i="3"/>
  <c r="H24" i="3"/>
  <c r="AN237" i="3"/>
  <c r="AN258" i="3"/>
  <c r="AN269" i="3"/>
  <c r="AN173" i="3"/>
  <c r="AN236" i="3"/>
  <c r="X47" i="3"/>
  <c r="X350" i="3"/>
  <c r="X61" i="3"/>
  <c r="X309" i="3"/>
  <c r="AN282" i="3"/>
  <c r="AN33" i="3"/>
  <c r="AN278" i="3"/>
  <c r="X65" i="3"/>
  <c r="AN21" i="3"/>
  <c r="AN114" i="3"/>
  <c r="AN116" i="3"/>
  <c r="AN133" i="3"/>
  <c r="AN270" i="3"/>
  <c r="W208" i="3"/>
  <c r="W212" i="3"/>
  <c r="W217" i="3" s="1"/>
  <c r="W329" i="3"/>
  <c r="AN113" i="3"/>
  <c r="AN132" i="3"/>
  <c r="AN172" i="3"/>
  <c r="AN183" i="3"/>
  <c r="AN190" i="3"/>
  <c r="AN199" i="3"/>
  <c r="AN257" i="3"/>
  <c r="AN281" i="3"/>
  <c r="AN175" i="3"/>
  <c r="AN182" i="3"/>
  <c r="AG266" i="3"/>
  <c r="AN274" i="3"/>
  <c r="AN277" i="3"/>
  <c r="AN22" i="3"/>
  <c r="AN117" i="3"/>
  <c r="AN130" i="3"/>
  <c r="AN153" i="3"/>
  <c r="AN174" i="3"/>
  <c r="AN188" i="3"/>
  <c r="AN197" i="3"/>
  <c r="AG232" i="3"/>
  <c r="AG240" i="3"/>
  <c r="W47" i="3"/>
  <c r="W350" i="3"/>
  <c r="W309" i="3"/>
  <c r="W65" i="3"/>
  <c r="W56" i="3"/>
  <c r="AN268" i="2"/>
  <c r="AN262" i="2"/>
  <c r="AN264" i="2"/>
  <c r="AN251" i="2"/>
  <c r="AK206" i="2"/>
  <c r="AN188" i="2"/>
  <c r="AN182" i="2"/>
  <c r="AN166" i="2"/>
  <c r="AN149" i="2"/>
  <c r="AN153" i="2"/>
  <c r="AN97" i="2"/>
  <c r="AN85" i="2"/>
  <c r="AL78" i="2"/>
  <c r="AK63" i="2"/>
  <c r="AN21" i="2"/>
  <c r="AJ42" i="2"/>
  <c r="AK42" i="2"/>
  <c r="AK18" i="2" s="1"/>
  <c r="W320" i="2"/>
  <c r="AG260" i="2"/>
  <c r="W266" i="2"/>
  <c r="W356" i="2" s="1"/>
  <c r="AH240" i="2"/>
  <c r="AI204" i="2"/>
  <c r="O206" i="2"/>
  <c r="S206" i="2"/>
  <c r="Y206" i="2"/>
  <c r="AC206" i="2"/>
  <c r="AI200" i="2"/>
  <c r="W206" i="2"/>
  <c r="AH191" i="2"/>
  <c r="AI191" i="2"/>
  <c r="AH185" i="2"/>
  <c r="AI185" i="2"/>
  <c r="AI176" i="2"/>
  <c r="X368" i="2"/>
  <c r="X370" i="2"/>
  <c r="W296" i="2"/>
  <c r="W369" i="2"/>
  <c r="X295" i="2"/>
  <c r="N178" i="2"/>
  <c r="N329" i="2" s="1"/>
  <c r="R178" i="2"/>
  <c r="R329" i="2" s="1"/>
  <c r="X208" i="2"/>
  <c r="X212" i="2" s="1"/>
  <c r="X217" i="2" s="1"/>
  <c r="V178" i="2"/>
  <c r="V329" i="2"/>
  <c r="W208" i="2"/>
  <c r="W212" i="2"/>
  <c r="W217" i="2" s="1"/>
  <c r="AI156" i="2"/>
  <c r="AH156" i="2"/>
  <c r="AI134" i="2"/>
  <c r="AI125" i="2"/>
  <c r="Z127" i="2"/>
  <c r="W347" i="2"/>
  <c r="X383" i="2"/>
  <c r="W383" i="2"/>
  <c r="AI100" i="2"/>
  <c r="AG77" i="2"/>
  <c r="P78" i="2"/>
  <c r="T78" i="2"/>
  <c r="Z78" i="2"/>
  <c r="Q78" i="2"/>
  <c r="U78" i="2"/>
  <c r="AA78" i="2"/>
  <c r="AE78" i="2"/>
  <c r="N78" i="2"/>
  <c r="R78" i="2"/>
  <c r="V78" i="2"/>
  <c r="AB78" i="2"/>
  <c r="X309" i="2"/>
  <c r="X321" i="2"/>
  <c r="X339" i="2"/>
  <c r="X343" i="2"/>
  <c r="X356" i="2"/>
  <c r="X308" i="2"/>
  <c r="X310" i="2"/>
  <c r="X338" i="2"/>
  <c r="X340" i="2"/>
  <c r="X359" i="2"/>
  <c r="AG265" i="2"/>
  <c r="AG266" i="2"/>
  <c r="W343" i="2"/>
  <c r="W339" i="2"/>
  <c r="W370" i="2"/>
  <c r="X347" i="2"/>
  <c r="X348" i="2"/>
  <c r="X357" i="2"/>
  <c r="X127" i="2"/>
  <c r="X332" i="2"/>
  <c r="X78" i="2"/>
  <c r="W348" i="2"/>
  <c r="W357" i="2"/>
  <c r="W127" i="2"/>
  <c r="W78" i="2"/>
  <c r="AN116" i="2"/>
  <c r="X366" i="2"/>
  <c r="W47" i="2"/>
  <c r="X56" i="2"/>
  <c r="W56" i="2"/>
  <c r="AH60" i="2"/>
  <c r="T63" i="2"/>
  <c r="Z63" i="2"/>
  <c r="O63" i="2"/>
  <c r="S63" i="2"/>
  <c r="S56" i="2"/>
  <c r="Y63" i="2"/>
  <c r="AH39" i="2"/>
  <c r="M42" i="2"/>
  <c r="M24" i="2"/>
  <c r="AE42" i="2"/>
  <c r="AE24" i="2" s="1"/>
  <c r="N42" i="2"/>
  <c r="N378" i="2" s="1"/>
  <c r="R42" i="2"/>
  <c r="R31" i="2" s="1"/>
  <c r="O42" i="2"/>
  <c r="O18" i="2" s="1"/>
  <c r="AI17" i="2"/>
  <c r="U42" i="2"/>
  <c r="U18" i="2" s="1"/>
  <c r="L360" i="2"/>
  <c r="AN282" i="2"/>
  <c r="AN275" i="2"/>
  <c r="AN278" i="2"/>
  <c r="AN281" i="2"/>
  <c r="AN274" i="2"/>
  <c r="AN277" i="2"/>
  <c r="L260" i="2"/>
  <c r="L254" i="2"/>
  <c r="AN250" i="2"/>
  <c r="AN235" i="2"/>
  <c r="AN237" i="2"/>
  <c r="AN230" i="2"/>
  <c r="AN229" i="2"/>
  <c r="L232" i="2"/>
  <c r="L240" i="2" s="1"/>
  <c r="AN225" i="2"/>
  <c r="AN231" i="2"/>
  <c r="G206" i="2"/>
  <c r="K206" i="2"/>
  <c r="AN197" i="2"/>
  <c r="AN172" i="2"/>
  <c r="AN175" i="2"/>
  <c r="AN174" i="2"/>
  <c r="AN173" i="2"/>
  <c r="AN167" i="2"/>
  <c r="J178" i="2"/>
  <c r="J329" i="2" s="1"/>
  <c r="AN169" i="2"/>
  <c r="AN165" i="2"/>
  <c r="AN168" i="2"/>
  <c r="F178" i="2"/>
  <c r="F329" i="2"/>
  <c r="AN152" i="2"/>
  <c r="AN138" i="2"/>
  <c r="AN117" i="2"/>
  <c r="AN118" i="2"/>
  <c r="AN107" i="2"/>
  <c r="AN106" i="2"/>
  <c r="AN105" i="2"/>
  <c r="AN92" i="2"/>
  <c r="AN96" i="2"/>
  <c r="AN95" i="2"/>
  <c r="E78" i="2"/>
  <c r="I78" i="2"/>
  <c r="AN84" i="2"/>
  <c r="F78" i="2"/>
  <c r="J78" i="2"/>
  <c r="H78" i="2"/>
  <c r="AN67" i="2"/>
  <c r="L60" i="2"/>
  <c r="AN59" i="2"/>
  <c r="AN58" i="2"/>
  <c r="AN49" i="2"/>
  <c r="G63" i="2"/>
  <c r="K63" i="2"/>
  <c r="K56" i="2" s="1"/>
  <c r="H63" i="2"/>
  <c r="H47" i="2" s="1"/>
  <c r="AN38" i="2"/>
  <c r="AN37" i="2"/>
  <c r="AN36" i="2"/>
  <c r="AN27" i="2"/>
  <c r="AN26" i="2"/>
  <c r="AN13" i="2"/>
  <c r="J42" i="2"/>
  <c r="I42" i="2"/>
  <c r="I18" i="2" s="1"/>
  <c r="AN14" i="2"/>
  <c r="K42" i="2"/>
  <c r="AC378" i="11"/>
  <c r="AC379" i="11"/>
  <c r="AC375" i="11"/>
  <c r="AC377" i="11"/>
  <c r="AC380" i="11"/>
  <c r="AC373" i="11"/>
  <c r="AC374" i="11"/>
  <c r="AC316" i="11"/>
  <c r="AC328" i="11"/>
  <c r="AC24" i="11"/>
  <c r="J350" i="11"/>
  <c r="J47" i="11"/>
  <c r="J61" i="11"/>
  <c r="K378" i="11"/>
  <c r="K379" i="11"/>
  <c r="K375" i="11"/>
  <c r="K377" i="11"/>
  <c r="K373" i="11"/>
  <c r="K380" i="11"/>
  <c r="K374" i="11"/>
  <c r="K328" i="11"/>
  <c r="K316" i="11"/>
  <c r="K40" i="11"/>
  <c r="K24" i="11"/>
  <c r="AK378" i="11"/>
  <c r="AK379" i="11"/>
  <c r="AK375" i="11"/>
  <c r="AK380" i="11"/>
  <c r="AK377" i="11"/>
  <c r="AK373" i="11"/>
  <c r="AK374" i="11"/>
  <c r="AK316" i="11"/>
  <c r="AK328" i="11"/>
  <c r="AK40" i="11"/>
  <c r="AK24" i="11"/>
  <c r="R350" i="11"/>
  <c r="R56" i="11"/>
  <c r="R47" i="11"/>
  <c r="R61" i="11"/>
  <c r="AB350" i="11"/>
  <c r="AB56" i="11"/>
  <c r="AB47" i="11"/>
  <c r="AB61" i="11"/>
  <c r="AN13" i="11"/>
  <c r="AV13" i="11" s="1"/>
  <c r="AN14" i="11"/>
  <c r="AV14" i="11" s="1"/>
  <c r="L314" i="11"/>
  <c r="AM314" i="11"/>
  <c r="L315" i="11"/>
  <c r="AM315" i="11"/>
  <c r="L23" i="11"/>
  <c r="V376" i="11"/>
  <c r="AF376" i="11"/>
  <c r="E42" i="11"/>
  <c r="E24" i="11"/>
  <c r="I42" i="11"/>
  <c r="I376" i="11"/>
  <c r="V40" i="11"/>
  <c r="AF40" i="11"/>
  <c r="S42" i="11"/>
  <c r="AG320" i="11"/>
  <c r="AN46" i="11"/>
  <c r="N56" i="11"/>
  <c r="AF56" i="11"/>
  <c r="D63" i="11"/>
  <c r="H63" i="11"/>
  <c r="H61" i="11"/>
  <c r="P63" i="11"/>
  <c r="T63" i="11"/>
  <c r="T61" i="11" s="1"/>
  <c r="Z63" i="11"/>
  <c r="AD63" i="11"/>
  <c r="AD61" i="11"/>
  <c r="E350" i="11"/>
  <c r="E309" i="11"/>
  <c r="M350" i="11"/>
  <c r="M309" i="11"/>
  <c r="U350" i="11"/>
  <c r="U309" i="11"/>
  <c r="AE350" i="11"/>
  <c r="AE309" i="11"/>
  <c r="T127" i="11"/>
  <c r="AG17" i="11"/>
  <c r="AR17" i="11" s="1"/>
  <c r="AN20" i="11"/>
  <c r="AG315" i="11"/>
  <c r="AN22" i="11"/>
  <c r="K376" i="11"/>
  <c r="S376" i="11"/>
  <c r="AC376" i="11"/>
  <c r="AG30" i="11"/>
  <c r="AK376" i="11"/>
  <c r="AN34" i="11"/>
  <c r="AV34" i="11" s="1"/>
  <c r="AG39" i="11"/>
  <c r="AR39" i="11" s="1"/>
  <c r="AL42" i="11"/>
  <c r="AL18" i="11"/>
  <c r="AC40" i="11"/>
  <c r="F42" i="11"/>
  <c r="N375" i="11"/>
  <c r="N377" i="11"/>
  <c r="N65" i="11"/>
  <c r="V379" i="11"/>
  <c r="V375" i="11"/>
  <c r="V378" i="11"/>
  <c r="V380" i="11"/>
  <c r="V373" i="11"/>
  <c r="V377" i="11"/>
  <c r="V374" i="11"/>
  <c r="V328" i="11"/>
  <c r="V316" i="11"/>
  <c r="V65" i="11"/>
  <c r="AF379" i="11"/>
  <c r="AF375" i="11"/>
  <c r="AF378" i="11"/>
  <c r="AF380" i="11"/>
  <c r="AF373" i="11"/>
  <c r="AF377" i="11"/>
  <c r="AF374" i="11"/>
  <c r="AF328" i="11"/>
  <c r="AF316" i="11"/>
  <c r="AF65" i="11"/>
  <c r="AG55" i="11"/>
  <c r="AN59" i="11"/>
  <c r="F63" i="11"/>
  <c r="F56" i="11" s="1"/>
  <c r="N350" i="11"/>
  <c r="V350" i="11"/>
  <c r="AF350" i="11"/>
  <c r="AN67" i="11"/>
  <c r="AD78" i="11"/>
  <c r="L17" i="11"/>
  <c r="AC18" i="11"/>
  <c r="AN23" i="11"/>
  <c r="L30" i="11"/>
  <c r="K31" i="11"/>
  <c r="S31" i="11"/>
  <c r="AC31" i="11"/>
  <c r="AK31" i="11"/>
  <c r="P42" i="11"/>
  <c r="P18" i="11"/>
  <c r="T42" i="11"/>
  <c r="T18" i="11"/>
  <c r="Z42" i="11"/>
  <c r="AD42" i="11"/>
  <c r="G42" i="11"/>
  <c r="G18" i="11"/>
  <c r="O42" i="11"/>
  <c r="O376" i="11"/>
  <c r="Y42" i="11"/>
  <c r="Y18" i="11"/>
  <c r="P56" i="11"/>
  <c r="T56" i="11"/>
  <c r="Z56" i="11"/>
  <c r="AD56" i="11"/>
  <c r="AM55" i="11"/>
  <c r="J56" i="11"/>
  <c r="AM361" i="11"/>
  <c r="AN58" i="11"/>
  <c r="AK63" i="11"/>
  <c r="AK56" i="11"/>
  <c r="AM60" i="11"/>
  <c r="N61" i="11"/>
  <c r="V61" i="11"/>
  <c r="AF61" i="11"/>
  <c r="I350" i="11"/>
  <c r="Q350" i="11"/>
  <c r="AA350" i="11"/>
  <c r="D78" i="11"/>
  <c r="AM30" i="11"/>
  <c r="P31" i="11"/>
  <c r="Z31" i="11"/>
  <c r="AL31" i="11"/>
  <c r="D42" i="11"/>
  <c r="D31" i="11"/>
  <c r="L39" i="11"/>
  <c r="H42" i="11"/>
  <c r="H376" i="11" s="1"/>
  <c r="M42" i="11"/>
  <c r="M376" i="11" s="1"/>
  <c r="Q42" i="11"/>
  <c r="Q376" i="11" s="1"/>
  <c r="U42" i="11"/>
  <c r="U40" i="11" s="1"/>
  <c r="AA42" i="11"/>
  <c r="AA24" i="11" s="1"/>
  <c r="AE42" i="11"/>
  <c r="J42" i="11"/>
  <c r="J24" i="11"/>
  <c r="R42" i="11"/>
  <c r="AB42" i="11"/>
  <c r="AB376" i="11" s="1"/>
  <c r="AJ42" i="11"/>
  <c r="G63" i="11"/>
  <c r="G56" i="11" s="1"/>
  <c r="K63" i="11"/>
  <c r="O63" i="11"/>
  <c r="AH63" i="11" s="1"/>
  <c r="S63" i="11"/>
  <c r="S56" i="11" s="1"/>
  <c r="Y63" i="11"/>
  <c r="Y56" i="11" s="1"/>
  <c r="AC63" i="11"/>
  <c r="AZ63" i="11" s="1"/>
  <c r="AG60" i="11"/>
  <c r="AL63" i="11"/>
  <c r="AL56" i="11" s="1"/>
  <c r="AJ63" i="11"/>
  <c r="P127" i="11"/>
  <c r="L320" i="11"/>
  <c r="AM320" i="11"/>
  <c r="AN51" i="11"/>
  <c r="D56" i="11"/>
  <c r="M61" i="11"/>
  <c r="AG365" i="11"/>
  <c r="AG298" i="11"/>
  <c r="E366" i="11"/>
  <c r="I357" i="11"/>
  <c r="I366" i="11"/>
  <c r="I348" i="11"/>
  <c r="M366" i="11"/>
  <c r="Q357" i="11"/>
  <c r="Q366" i="11"/>
  <c r="Q348" i="11"/>
  <c r="U357" i="11"/>
  <c r="U366" i="11"/>
  <c r="U348" i="11"/>
  <c r="AA357" i="11"/>
  <c r="AA366" i="11"/>
  <c r="AA348" i="11"/>
  <c r="AE366" i="11"/>
  <c r="AM88" i="11"/>
  <c r="AM100" i="11"/>
  <c r="E361" i="11"/>
  <c r="E356" i="11"/>
  <c r="I361" i="11"/>
  <c r="M361" i="11"/>
  <c r="M356" i="11"/>
  <c r="Q361" i="11"/>
  <c r="U361" i="11"/>
  <c r="U356" i="11"/>
  <c r="AA361" i="11"/>
  <c r="AE361" i="11"/>
  <c r="AE356" i="11"/>
  <c r="D383" i="11"/>
  <c r="H383" i="11"/>
  <c r="L125" i="11"/>
  <c r="P383" i="11"/>
  <c r="T383" i="11"/>
  <c r="Z383" i="11"/>
  <c r="AD383" i="11"/>
  <c r="AL383" i="11"/>
  <c r="F347" i="11"/>
  <c r="F302" i="11"/>
  <c r="J347" i="11"/>
  <c r="J302" i="11"/>
  <c r="N347" i="11"/>
  <c r="N302" i="11"/>
  <c r="R347" i="11"/>
  <c r="R302" i="11"/>
  <c r="V347" i="11"/>
  <c r="V302" i="11"/>
  <c r="AB347" i="11"/>
  <c r="AB302" i="11"/>
  <c r="AF302" i="11"/>
  <c r="AJ302" i="11"/>
  <c r="L156" i="11"/>
  <c r="G295" i="11"/>
  <c r="K295" i="11"/>
  <c r="O295" i="11"/>
  <c r="S295" i="11"/>
  <c r="Y295" i="11"/>
  <c r="AC295" i="11"/>
  <c r="AG170" i="11"/>
  <c r="AR170" i="11" s="1"/>
  <c r="AR295" i="11" s="1"/>
  <c r="AK295" i="11"/>
  <c r="F368" i="11"/>
  <c r="F296" i="11"/>
  <c r="F369" i="11"/>
  <c r="J368" i="11"/>
  <c r="J296" i="11"/>
  <c r="J369" i="11" s="1"/>
  <c r="J370" i="11" s="1"/>
  <c r="N368" i="11"/>
  <c r="N296" i="11"/>
  <c r="N369" i="11" s="1"/>
  <c r="N370" i="11" s="1"/>
  <c r="R368" i="11"/>
  <c r="R296" i="11"/>
  <c r="R369" i="11" s="1"/>
  <c r="R370" i="11" s="1"/>
  <c r="V368" i="11"/>
  <c r="V296" i="11"/>
  <c r="V369" i="11" s="1"/>
  <c r="V370" i="11" s="1"/>
  <c r="AB368" i="11"/>
  <c r="AB296" i="11"/>
  <c r="AB369" i="11" s="1"/>
  <c r="AB370" i="11" s="1"/>
  <c r="AF368" i="11"/>
  <c r="AF296" i="11"/>
  <c r="AF369" i="11"/>
  <c r="AJ368" i="11"/>
  <c r="AJ296" i="11"/>
  <c r="AJ369" i="11" s="1"/>
  <c r="AJ370" i="11" s="1"/>
  <c r="E178" i="11"/>
  <c r="I178" i="11"/>
  <c r="M178" i="11"/>
  <c r="Q178" i="11"/>
  <c r="U178" i="11"/>
  <c r="AA178" i="11"/>
  <c r="AE178" i="11"/>
  <c r="L185" i="11"/>
  <c r="L193" i="11"/>
  <c r="AJ193" i="11"/>
  <c r="AJ206" i="11"/>
  <c r="L204" i="11"/>
  <c r="AM204" i="11"/>
  <c r="M206" i="11"/>
  <c r="AK206" i="11"/>
  <c r="F208" i="11"/>
  <c r="F212" i="11"/>
  <c r="F217" i="11" s="1"/>
  <c r="F366" i="11"/>
  <c r="F357" i="11"/>
  <c r="F348" i="11"/>
  <c r="J366" i="11"/>
  <c r="J357" i="11"/>
  <c r="J348" i="11"/>
  <c r="N366" i="11"/>
  <c r="N357" i="11"/>
  <c r="N348" i="11"/>
  <c r="R366" i="11"/>
  <c r="R357" i="11"/>
  <c r="R348" i="11"/>
  <c r="V366" i="11"/>
  <c r="V357" i="11"/>
  <c r="V358" i="11"/>
  <c r="V348" i="11"/>
  <c r="AB366" i="11"/>
  <c r="AB357" i="11"/>
  <c r="AB348" i="11"/>
  <c r="AF366" i="11"/>
  <c r="AJ366" i="11"/>
  <c r="F361" i="11"/>
  <c r="J361" i="11"/>
  <c r="N361" i="11"/>
  <c r="R361" i="11"/>
  <c r="V361" i="11"/>
  <c r="AB361" i="11"/>
  <c r="AF361" i="11"/>
  <c r="AJ361" i="11"/>
  <c r="AN113" i="11"/>
  <c r="AV113" i="11" s="1"/>
  <c r="AV365" i="11" s="1"/>
  <c r="AM115" i="11"/>
  <c r="AN115" i="11" s="1"/>
  <c r="AV115" i="11" s="1"/>
  <c r="E119" i="11"/>
  <c r="AD127" i="11"/>
  <c r="G347" i="11"/>
  <c r="G302" i="11"/>
  <c r="K347" i="11"/>
  <c r="K302" i="11"/>
  <c r="O302" i="11"/>
  <c r="S347" i="11"/>
  <c r="S302" i="11"/>
  <c r="Y347" i="11"/>
  <c r="Y302" i="11"/>
  <c r="AC302" i="11"/>
  <c r="AG134" i="11"/>
  <c r="AK347" i="11"/>
  <c r="AK302" i="11"/>
  <c r="L367" i="11"/>
  <c r="AM367" i="11"/>
  <c r="AM156" i="11"/>
  <c r="AN156" i="11"/>
  <c r="L170" i="11"/>
  <c r="G368" i="11"/>
  <c r="G296" i="11"/>
  <c r="G369" i="11"/>
  <c r="K368" i="11"/>
  <c r="K296" i="11"/>
  <c r="K369" i="11" s="1"/>
  <c r="K370" i="11" s="1"/>
  <c r="O368" i="11"/>
  <c r="O296" i="11"/>
  <c r="O369" i="11" s="1"/>
  <c r="O370" i="11" s="1"/>
  <c r="S368" i="11"/>
  <c r="S296" i="11"/>
  <c r="S369" i="11" s="1"/>
  <c r="S370" i="11" s="1"/>
  <c r="Y368" i="11"/>
  <c r="Y296" i="11"/>
  <c r="Y369" i="11" s="1"/>
  <c r="Y370" i="11" s="1"/>
  <c r="AC368" i="11"/>
  <c r="AC296" i="11"/>
  <c r="AC369" i="11" s="1"/>
  <c r="AC370" i="11" s="1"/>
  <c r="AG176" i="11"/>
  <c r="AG296" i="11" s="1"/>
  <c r="AG369" i="11" s="1"/>
  <c r="AG370" i="11" s="1"/>
  <c r="AK368" i="11"/>
  <c r="AK296" i="11"/>
  <c r="AK369" i="11" s="1"/>
  <c r="AK370" i="11" s="1"/>
  <c r="AM185" i="11"/>
  <c r="L355" i="11"/>
  <c r="AM355" i="11"/>
  <c r="AF193" i="11"/>
  <c r="AK193" i="11"/>
  <c r="N206" i="11"/>
  <c r="R206" i="11"/>
  <c r="R208" i="11" s="1"/>
  <c r="V206" i="11"/>
  <c r="V208" i="11"/>
  <c r="V212" i="11" s="1"/>
  <c r="V217" i="11" s="1"/>
  <c r="AB206" i="11"/>
  <c r="AF206" i="11"/>
  <c r="AG204" i="11"/>
  <c r="AR204" i="11" s="1"/>
  <c r="O206" i="11"/>
  <c r="M359" i="11"/>
  <c r="M343" i="11"/>
  <c r="M339" i="11"/>
  <c r="M321" i="11"/>
  <c r="M338" i="11"/>
  <c r="M340" i="11"/>
  <c r="U359" i="11"/>
  <c r="U343" i="11"/>
  <c r="U340" i="11"/>
  <c r="U338" i="11"/>
  <c r="U321" i="11"/>
  <c r="U339" i="11"/>
  <c r="AE359" i="11"/>
  <c r="AE343" i="11"/>
  <c r="AE339" i="11"/>
  <c r="AE321" i="11"/>
  <c r="AE340" i="11"/>
  <c r="AE338" i="11"/>
  <c r="G366" i="11"/>
  <c r="G357" i="11"/>
  <c r="G348" i="11"/>
  <c r="K366" i="11"/>
  <c r="K348" i="11"/>
  <c r="K357" i="11"/>
  <c r="K358" i="11"/>
  <c r="O366" i="11"/>
  <c r="S366" i="11"/>
  <c r="S348" i="11"/>
  <c r="S357" i="11"/>
  <c r="Y366" i="11"/>
  <c r="Y357" i="11"/>
  <c r="Y348" i="11"/>
  <c r="AC366" i="11"/>
  <c r="AG88" i="11"/>
  <c r="AK366" i="11"/>
  <c r="AK348" i="11"/>
  <c r="AK357" i="11"/>
  <c r="AK358" i="11" s="1"/>
  <c r="G361" i="11"/>
  <c r="K361" i="11"/>
  <c r="O361" i="11"/>
  <c r="S361" i="11"/>
  <c r="Y361" i="11"/>
  <c r="AC361" i="11"/>
  <c r="AG110" i="11"/>
  <c r="AK361" i="11"/>
  <c r="AF119" i="11"/>
  <c r="AJ119" i="11"/>
  <c r="AJ348" i="11" s="1"/>
  <c r="AN122" i="11"/>
  <c r="AN382" i="11" s="1"/>
  <c r="F383" i="11"/>
  <c r="J383" i="11"/>
  <c r="N383" i="11"/>
  <c r="R383" i="11"/>
  <c r="V383" i="11"/>
  <c r="AB383" i="11"/>
  <c r="AF383" i="11"/>
  <c r="AJ383" i="11"/>
  <c r="D347" i="11"/>
  <c r="D302" i="11"/>
  <c r="H347" i="11"/>
  <c r="H302" i="11"/>
  <c r="L134" i="11"/>
  <c r="P347" i="11"/>
  <c r="P302" i="11"/>
  <c r="T347" i="11"/>
  <c r="T302" i="11"/>
  <c r="Z347" i="11"/>
  <c r="Z302" i="11"/>
  <c r="AD347" i="11"/>
  <c r="AD302" i="11"/>
  <c r="AL347" i="11"/>
  <c r="AL302" i="11"/>
  <c r="AG367" i="11"/>
  <c r="AG368" i="11"/>
  <c r="AN141" i="11"/>
  <c r="D368" i="11"/>
  <c r="D296" i="11"/>
  <c r="D369" i="11"/>
  <c r="H368" i="11"/>
  <c r="H296" i="11"/>
  <c r="H369" i="11" s="1"/>
  <c r="H370" i="11" s="1"/>
  <c r="L176" i="11"/>
  <c r="L368" i="11" s="1"/>
  <c r="P368" i="11"/>
  <c r="P296" i="11"/>
  <c r="P369" i="11" s="1"/>
  <c r="P370" i="11" s="1"/>
  <c r="T368" i="11"/>
  <c r="T296" i="11"/>
  <c r="T369" i="11" s="1"/>
  <c r="T370" i="11" s="1"/>
  <c r="Z368" i="11"/>
  <c r="Z296" i="11"/>
  <c r="Z369" i="11"/>
  <c r="AD368" i="11"/>
  <c r="AD296" i="11"/>
  <c r="AD369" i="11" s="1"/>
  <c r="AD370" i="11" s="1"/>
  <c r="AL368" i="11"/>
  <c r="AL296" i="11"/>
  <c r="AL369" i="11"/>
  <c r="G178" i="11"/>
  <c r="K178" i="11"/>
  <c r="O178" i="11"/>
  <c r="S178" i="11"/>
  <c r="Y178" i="11"/>
  <c r="AC178" i="11"/>
  <c r="AK178" i="11"/>
  <c r="AG355" i="11"/>
  <c r="AN187" i="11"/>
  <c r="AG191" i="11"/>
  <c r="AG193" i="11"/>
  <c r="AC206" i="11"/>
  <c r="N208" i="11"/>
  <c r="N212" i="11"/>
  <c r="N217" i="11" s="1"/>
  <c r="AF208" i="11"/>
  <c r="AN225" i="11"/>
  <c r="AV225" i="11" s="1"/>
  <c r="AM240" i="11"/>
  <c r="E359" i="11"/>
  <c r="E343" i="11"/>
  <c r="E340" i="11"/>
  <c r="E338" i="11"/>
  <c r="E321" i="11"/>
  <c r="E339" i="11"/>
  <c r="AN265" i="11"/>
  <c r="L55" i="11"/>
  <c r="AG361" i="11"/>
  <c r="G78" i="11"/>
  <c r="K78" i="11"/>
  <c r="S78" i="11"/>
  <c r="Y78" i="11"/>
  <c r="AK78" i="11"/>
  <c r="L365" i="11"/>
  <c r="L298" i="11"/>
  <c r="L296" i="11"/>
  <c r="L369" i="11" s="1"/>
  <c r="AM365" i="11"/>
  <c r="AM298" i="11"/>
  <c r="D366" i="11"/>
  <c r="D348" i="11"/>
  <c r="D357" i="11"/>
  <c r="H366" i="11"/>
  <c r="H348" i="11"/>
  <c r="H357" i="11"/>
  <c r="L88" i="11"/>
  <c r="P366" i="11"/>
  <c r="P348" i="11"/>
  <c r="P357" i="11"/>
  <c r="T366" i="11"/>
  <c r="T348" i="11"/>
  <c r="T357" i="11"/>
  <c r="Z366" i="11"/>
  <c r="Z348" i="11"/>
  <c r="Z357" i="11"/>
  <c r="AD366" i="11"/>
  <c r="AD348" i="11"/>
  <c r="AD357" i="11"/>
  <c r="AL366" i="11"/>
  <c r="AL348" i="11"/>
  <c r="AL357" i="11"/>
  <c r="AM297" i="11"/>
  <c r="L302" i="11"/>
  <c r="L100" i="11"/>
  <c r="E102" i="11"/>
  <c r="E127" i="11"/>
  <c r="I102" i="11"/>
  <c r="I127" i="11" s="1"/>
  <c r="I332" i="11" s="1"/>
  <c r="M102" i="11"/>
  <c r="Q102" i="11"/>
  <c r="Q127" i="11"/>
  <c r="U102" i="11"/>
  <c r="U127" i="11" s="1"/>
  <c r="U332" i="11" s="1"/>
  <c r="AA102" i="11"/>
  <c r="AA127" i="11"/>
  <c r="AE102" i="11"/>
  <c r="D361" i="11"/>
  <c r="H361" i="11"/>
  <c r="L110" i="11"/>
  <c r="L356" i="11" s="1"/>
  <c r="P361" i="11"/>
  <c r="T361" i="11"/>
  <c r="Z361" i="11"/>
  <c r="AD361" i="11"/>
  <c r="AL361" i="11"/>
  <c r="G383" i="11"/>
  <c r="K383" i="11"/>
  <c r="O383" i="11"/>
  <c r="S383" i="11"/>
  <c r="Y383" i="11"/>
  <c r="AC383" i="11"/>
  <c r="AG125" i="11"/>
  <c r="AG383" i="11" s="1"/>
  <c r="AK383" i="11"/>
  <c r="E347" i="11"/>
  <c r="E302" i="11"/>
  <c r="I347" i="11"/>
  <c r="I302" i="11"/>
  <c r="M302" i="11"/>
  <c r="Q347" i="11"/>
  <c r="Q302" i="11"/>
  <c r="U347" i="11"/>
  <c r="U302" i="11"/>
  <c r="AA347" i="11"/>
  <c r="AA302" i="11"/>
  <c r="AE302" i="11"/>
  <c r="AM134" i="11"/>
  <c r="AM302" i="11"/>
  <c r="AN170" i="11"/>
  <c r="AV170" i="11" s="1"/>
  <c r="AV295" i="11" s="1"/>
  <c r="E368" i="11"/>
  <c r="E296" i="11"/>
  <c r="E369" i="11"/>
  <c r="I368" i="11"/>
  <c r="I296" i="11"/>
  <c r="I369" i="11" s="1"/>
  <c r="I370" i="11" s="1"/>
  <c r="M368" i="11"/>
  <c r="M296" i="11"/>
  <c r="M369" i="11" s="1"/>
  <c r="M370" i="11" s="1"/>
  <c r="Q368" i="11"/>
  <c r="Q296" i="11"/>
  <c r="Q369" i="11" s="1"/>
  <c r="Q370" i="11" s="1"/>
  <c r="U368" i="11"/>
  <c r="U296" i="11"/>
  <c r="U369" i="11"/>
  <c r="AA368" i="11"/>
  <c r="AA296" i="11"/>
  <c r="AA369" i="11" s="1"/>
  <c r="AA370" i="11" s="1"/>
  <c r="AE368" i="11"/>
  <c r="AE296" i="11"/>
  <c r="AE369" i="11"/>
  <c r="AM176" i="11"/>
  <c r="AN176" i="11"/>
  <c r="D178" i="11"/>
  <c r="H178" i="11"/>
  <c r="P178" i="11"/>
  <c r="T178" i="11"/>
  <c r="Z178" i="11"/>
  <c r="AD178" i="11"/>
  <c r="AL178" i="11"/>
  <c r="AG185" i="11"/>
  <c r="L206" i="11"/>
  <c r="J208" i="11"/>
  <c r="J212" i="11" s="1"/>
  <c r="AB208" i="11"/>
  <c r="AB212" i="11"/>
  <c r="AB217" i="11" s="1"/>
  <c r="L191" i="11"/>
  <c r="L200" i="11"/>
  <c r="AN235" i="11"/>
  <c r="D240" i="11"/>
  <c r="P240" i="11"/>
  <c r="AL240" i="11"/>
  <c r="AG254" i="11"/>
  <c r="AG265" i="11"/>
  <c r="F266" i="11"/>
  <c r="J266" i="11"/>
  <c r="J356" i="11" s="1"/>
  <c r="N266" i="11"/>
  <c r="N309" i="11" s="1"/>
  <c r="R266" i="11"/>
  <c r="R309" i="11" s="1"/>
  <c r="V266" i="11"/>
  <c r="AB266" i="11"/>
  <c r="AB356" i="11"/>
  <c r="AF266" i="11"/>
  <c r="AF309" i="11"/>
  <c r="AJ266" i="11"/>
  <c r="AN268" i="11"/>
  <c r="L342" i="11"/>
  <c r="L341" i="11"/>
  <c r="AM341" i="11"/>
  <c r="AM342" i="11"/>
  <c r="E315" i="11"/>
  <c r="M315" i="11"/>
  <c r="M240" i="11"/>
  <c r="AN256" i="11"/>
  <c r="AN260" i="11"/>
  <c r="G266" i="11"/>
  <c r="G356" i="11"/>
  <c r="K266" i="11"/>
  <c r="K308" i="11"/>
  <c r="O266" i="11"/>
  <c r="S266" i="11"/>
  <c r="Y266" i="11"/>
  <c r="Y356" i="11"/>
  <c r="AC266" i="11"/>
  <c r="AK266" i="11"/>
  <c r="AK356" i="11" s="1"/>
  <c r="AN274" i="11"/>
  <c r="AN280" i="11"/>
  <c r="AG342" i="11"/>
  <c r="AG341" i="11"/>
  <c r="AN281" i="11"/>
  <c r="E314" i="11"/>
  <c r="M314" i="11"/>
  <c r="U314" i="11"/>
  <c r="AE314" i="11"/>
  <c r="D266" i="11"/>
  <c r="D356" i="11"/>
  <c r="H266" i="11"/>
  <c r="P266" i="11"/>
  <c r="T266" i="11"/>
  <c r="T356" i="11"/>
  <c r="Z266" i="11"/>
  <c r="Z356" i="11"/>
  <c r="AD266" i="11"/>
  <c r="AL266" i="11"/>
  <c r="AN287" i="11"/>
  <c r="AV287" i="11" s="1"/>
  <c r="AV360" i="11" s="1"/>
  <c r="AF314" i="11"/>
  <c r="AN228" i="11"/>
  <c r="AV228" i="11" s="1"/>
  <c r="I266" i="11"/>
  <c r="I356" i="11"/>
  <c r="Q266" i="11"/>
  <c r="Q309" i="11"/>
  <c r="AA266" i="11"/>
  <c r="AA356" i="11"/>
  <c r="N379" i="10"/>
  <c r="N377" i="10"/>
  <c r="N373" i="10"/>
  <c r="N378" i="10"/>
  <c r="N375" i="10"/>
  <c r="N374" i="10"/>
  <c r="N328" i="10"/>
  <c r="N316" i="10"/>
  <c r="J379" i="10"/>
  <c r="J380" i="10"/>
  <c r="J378" i="10"/>
  <c r="J375" i="10"/>
  <c r="J373" i="10"/>
  <c r="J377" i="10"/>
  <c r="J374" i="10"/>
  <c r="J328" i="10"/>
  <c r="J316" i="10"/>
  <c r="AB379" i="10"/>
  <c r="AB378" i="10"/>
  <c r="AB375" i="10"/>
  <c r="AB373" i="10"/>
  <c r="AB374" i="10"/>
  <c r="AB377" i="10"/>
  <c r="AB328" i="10"/>
  <c r="AB316" i="10"/>
  <c r="AM315" i="10"/>
  <c r="AN22" i="10"/>
  <c r="AG39" i="10"/>
  <c r="M42" i="10"/>
  <c r="M18" i="10"/>
  <c r="AA42" i="10"/>
  <c r="F63" i="10"/>
  <c r="F56" i="10" s="1"/>
  <c r="U350" i="10"/>
  <c r="AN13" i="10"/>
  <c r="AN14" i="10"/>
  <c r="L23" i="10"/>
  <c r="AN33" i="10"/>
  <c r="N63" i="10"/>
  <c r="AG55" i="10"/>
  <c r="R63" i="10"/>
  <c r="R56" i="10"/>
  <c r="V63" i="10"/>
  <c r="V56" i="10"/>
  <c r="AB63" i="10"/>
  <c r="AB65" i="10"/>
  <c r="AF63" i="10"/>
  <c r="AF56" i="10"/>
  <c r="G63" i="10"/>
  <c r="G61" i="10"/>
  <c r="K63" i="10"/>
  <c r="K61" i="10"/>
  <c r="Q350" i="10"/>
  <c r="AG17" i="10"/>
  <c r="AE42" i="10"/>
  <c r="AJ63" i="10"/>
  <c r="AJ56" i="10" s="1"/>
  <c r="AM55" i="10"/>
  <c r="N11" i="10"/>
  <c r="V11" i="10"/>
  <c r="AB11" i="10"/>
  <c r="AB380" i="10"/>
  <c r="AF11" i="10"/>
  <c r="AM17" i="10"/>
  <c r="AN21" i="10"/>
  <c r="J24" i="10"/>
  <c r="N24" i="10"/>
  <c r="AB24" i="10"/>
  <c r="AM23" i="10"/>
  <c r="N376" i="10"/>
  <c r="N31" i="10"/>
  <c r="AG30" i="10"/>
  <c r="AB376" i="10"/>
  <c r="AB31" i="10"/>
  <c r="E42" i="10"/>
  <c r="E376" i="10"/>
  <c r="I42" i="10"/>
  <c r="N40" i="10"/>
  <c r="AB40" i="10"/>
  <c r="R42" i="10"/>
  <c r="AJ42" i="10"/>
  <c r="U47" i="10"/>
  <c r="E61" i="10"/>
  <c r="I350" i="10"/>
  <c r="AA350" i="10"/>
  <c r="L315" i="10"/>
  <c r="Q42" i="10"/>
  <c r="Q18" i="10" s="1"/>
  <c r="U42" i="10"/>
  <c r="AF42" i="10"/>
  <c r="AF40" i="10"/>
  <c r="J63" i="10"/>
  <c r="J65" i="10"/>
  <c r="AK63" i="10"/>
  <c r="AM60" i="10"/>
  <c r="E350" i="10"/>
  <c r="AJ11" i="10"/>
  <c r="L314" i="10"/>
  <c r="AN20" i="10"/>
  <c r="J376" i="10"/>
  <c r="J31" i="10"/>
  <c r="AM30" i="10"/>
  <c r="AN34" i="10"/>
  <c r="J40" i="10"/>
  <c r="F42" i="10"/>
  <c r="V42" i="10"/>
  <c r="AG320" i="10"/>
  <c r="AN46" i="10"/>
  <c r="I47" i="10"/>
  <c r="AA47" i="10"/>
  <c r="E56" i="10"/>
  <c r="U56" i="10"/>
  <c r="O63" i="10"/>
  <c r="O61" i="10"/>
  <c r="S63" i="10"/>
  <c r="S61" i="10"/>
  <c r="Y63" i="10"/>
  <c r="Y61" i="10"/>
  <c r="AC63" i="10"/>
  <c r="AC56" i="10"/>
  <c r="AG60" i="10"/>
  <c r="L266" i="10"/>
  <c r="AN85" i="10"/>
  <c r="K366" i="10"/>
  <c r="K357" i="10"/>
  <c r="K348" i="10"/>
  <c r="L100" i="10"/>
  <c r="Q127" i="10"/>
  <c r="AK102" i="10"/>
  <c r="AK127" i="10"/>
  <c r="K347" i="10"/>
  <c r="K302" i="10"/>
  <c r="AN151" i="10"/>
  <c r="AK368" i="10"/>
  <c r="AM176" i="10"/>
  <c r="AK178" i="10"/>
  <c r="AK296" i="10"/>
  <c r="AK369" i="10"/>
  <c r="AJ329" i="10"/>
  <c r="AK240" i="10"/>
  <c r="AG23" i="10"/>
  <c r="I376" i="10"/>
  <c r="Q376" i="10"/>
  <c r="AA376" i="10"/>
  <c r="AE376" i="10"/>
  <c r="L39" i="10"/>
  <c r="AM320" i="10"/>
  <c r="AN51" i="10"/>
  <c r="D63" i="10"/>
  <c r="H63" i="10"/>
  <c r="H56" i="10"/>
  <c r="P63" i="10"/>
  <c r="P56" i="10"/>
  <c r="T63" i="10"/>
  <c r="T61" i="10"/>
  <c r="Z63" i="10"/>
  <c r="Z56" i="10"/>
  <c r="AD63" i="10"/>
  <c r="AL63" i="10"/>
  <c r="AL56" i="10" s="1"/>
  <c r="K78" i="10"/>
  <c r="AC78" i="10"/>
  <c r="AN82" i="10"/>
  <c r="AN86" i="10"/>
  <c r="F366" i="10"/>
  <c r="F348" i="10"/>
  <c r="F357" i="10"/>
  <c r="F102" i="10"/>
  <c r="F127" i="10"/>
  <c r="J366" i="10"/>
  <c r="J348" i="10"/>
  <c r="J357" i="10"/>
  <c r="J358" i="10"/>
  <c r="J102" i="10"/>
  <c r="J127" i="10"/>
  <c r="N366" i="10"/>
  <c r="N348" i="10"/>
  <c r="N357" i="10"/>
  <c r="N358" i="10"/>
  <c r="N102" i="10"/>
  <c r="R348" i="10"/>
  <c r="R366" i="10"/>
  <c r="R357" i="10"/>
  <c r="R102" i="10"/>
  <c r="R127" i="10"/>
  <c r="V366" i="10"/>
  <c r="V348" i="10"/>
  <c r="V357" i="10"/>
  <c r="V102" i="10"/>
  <c r="V127" i="10" s="1"/>
  <c r="V332" i="10" s="1"/>
  <c r="AB366" i="10"/>
  <c r="AB348" i="10"/>
  <c r="AB357" i="10"/>
  <c r="AB358" i="10" s="1"/>
  <c r="AB102" i="10"/>
  <c r="AB127" i="10" s="1"/>
  <c r="AB332" i="10" s="1"/>
  <c r="AF366" i="10"/>
  <c r="AF102" i="10"/>
  <c r="AK366" i="10"/>
  <c r="AK357" i="10"/>
  <c r="AK348" i="10"/>
  <c r="AN93" i="10"/>
  <c r="AN97" i="10"/>
  <c r="AM100" i="10"/>
  <c r="K102" i="10"/>
  <c r="K127" i="10" s="1"/>
  <c r="K332" i="10" s="1"/>
  <c r="U127" i="10"/>
  <c r="AC102" i="10"/>
  <c r="AK361" i="10"/>
  <c r="AK356" i="10"/>
  <c r="M383" i="10"/>
  <c r="AG125" i="10"/>
  <c r="O302" i="10"/>
  <c r="S347" i="10"/>
  <c r="S302" i="10"/>
  <c r="Y347" i="10"/>
  <c r="Y302" i="10"/>
  <c r="AC347" i="10"/>
  <c r="AC302" i="10"/>
  <c r="AG134" i="10"/>
  <c r="AN140" i="10"/>
  <c r="AN152" i="10"/>
  <c r="AN165" i="10"/>
  <c r="AN169" i="10"/>
  <c r="G368" i="10"/>
  <c r="G370" i="10"/>
  <c r="G178" i="10"/>
  <c r="K368" i="10"/>
  <c r="K296" i="10"/>
  <c r="K369" i="10"/>
  <c r="K178" i="10"/>
  <c r="AF329" i="10"/>
  <c r="E206" i="10"/>
  <c r="AN203" i="10"/>
  <c r="F208" i="10"/>
  <c r="F212" i="10"/>
  <c r="F217" i="10" s="1"/>
  <c r="V208" i="10"/>
  <c r="V212" i="10" s="1"/>
  <c r="V217" i="10" s="1"/>
  <c r="N240" i="10"/>
  <c r="AF240" i="10"/>
  <c r="AN252" i="10"/>
  <c r="AN256" i="10"/>
  <c r="AN260" i="10" s="1"/>
  <c r="E315" i="10"/>
  <c r="AN263" i="10"/>
  <c r="S359" i="10"/>
  <c r="S338" i="10"/>
  <c r="S339" i="10"/>
  <c r="S343" i="10"/>
  <c r="S321" i="10"/>
  <c r="AK359" i="10"/>
  <c r="AK338" i="10"/>
  <c r="AK339" i="10"/>
  <c r="AK343" i="10"/>
  <c r="AK340" i="10"/>
  <c r="AK321" i="10"/>
  <c r="AK320" i="10"/>
  <c r="H314" i="10"/>
  <c r="S340" i="10"/>
  <c r="G366" i="10"/>
  <c r="G357" i="10"/>
  <c r="G348" i="10"/>
  <c r="S366" i="10"/>
  <c r="S357" i="10"/>
  <c r="S348" i="10"/>
  <c r="Y366" i="10"/>
  <c r="Y357" i="10"/>
  <c r="Y348" i="10"/>
  <c r="AL366" i="10"/>
  <c r="AL357" i="10"/>
  <c r="AL348" i="10"/>
  <c r="AL78" i="10"/>
  <c r="AN96" i="10"/>
  <c r="Y102" i="10"/>
  <c r="Y127" i="10"/>
  <c r="R361" i="10"/>
  <c r="AB361" i="10"/>
  <c r="E383" i="10"/>
  <c r="G347" i="10"/>
  <c r="G302" i="10"/>
  <c r="AL206" i="10"/>
  <c r="AM204" i="10"/>
  <c r="AL314" i="10"/>
  <c r="AL266" i="10"/>
  <c r="AL356" i="10" s="1"/>
  <c r="AM265" i="10"/>
  <c r="AN262" i="10"/>
  <c r="G338" i="10"/>
  <c r="G343" i="10"/>
  <c r="G359" i="10"/>
  <c r="G339" i="10"/>
  <c r="G340" i="10"/>
  <c r="G321" i="10"/>
  <c r="AN280" i="10"/>
  <c r="AG342" i="10"/>
  <c r="AG341" i="10"/>
  <c r="AN281" i="10"/>
  <c r="AG314" i="10"/>
  <c r="AG315" i="10"/>
  <c r="G42" i="10"/>
  <c r="K42" i="10"/>
  <c r="K18" i="10"/>
  <c r="O42" i="10"/>
  <c r="O18" i="10" s="1"/>
  <c r="S42" i="10"/>
  <c r="S31" i="10"/>
  <c r="Y42" i="10"/>
  <c r="Y18" i="10" s="1"/>
  <c r="AC42" i="10"/>
  <c r="AC18" i="10"/>
  <c r="AK42" i="10"/>
  <c r="S78" i="10"/>
  <c r="AN84" i="10"/>
  <c r="D366" i="10"/>
  <c r="H357" i="10"/>
  <c r="H348" i="10"/>
  <c r="H366" i="10"/>
  <c r="H78" i="10"/>
  <c r="L88" i="10"/>
  <c r="P366" i="10"/>
  <c r="P357" i="10"/>
  <c r="P348" i="10"/>
  <c r="P78" i="10"/>
  <c r="T366" i="10"/>
  <c r="T357" i="10"/>
  <c r="T348" i="10"/>
  <c r="T78" i="10"/>
  <c r="Z357" i="10"/>
  <c r="Z366" i="10"/>
  <c r="Z348" i="10"/>
  <c r="Z78" i="10"/>
  <c r="AD366" i="10"/>
  <c r="AD357" i="10"/>
  <c r="AD348" i="10"/>
  <c r="AD78" i="10"/>
  <c r="AN95" i="10"/>
  <c r="AN99" i="10"/>
  <c r="H102" i="10"/>
  <c r="H127" i="10"/>
  <c r="S102" i="10"/>
  <c r="S127" i="10" s="1"/>
  <c r="S332" i="10" s="1"/>
  <c r="Z102" i="10"/>
  <c r="Z127" i="10"/>
  <c r="AL102" i="10"/>
  <c r="AL127" i="10"/>
  <c r="F361" i="10"/>
  <c r="J361" i="10"/>
  <c r="O361" i="10"/>
  <c r="O356" i="10"/>
  <c r="S361" i="10"/>
  <c r="S356" i="10"/>
  <c r="Y361" i="10"/>
  <c r="Y356" i="10"/>
  <c r="AC361" i="10"/>
  <c r="AC356" i="10"/>
  <c r="AN122" i="10"/>
  <c r="AN382" i="10" s="1"/>
  <c r="AK347" i="10"/>
  <c r="AK302" i="10"/>
  <c r="AM134" i="10"/>
  <c r="AN149" i="10"/>
  <c r="AG156" i="10"/>
  <c r="AN167" i="10"/>
  <c r="E193" i="10"/>
  <c r="AM193" i="10"/>
  <c r="AN215" i="10"/>
  <c r="O240" i="10"/>
  <c r="AH240" i="10" s="1"/>
  <c r="AC240" i="10"/>
  <c r="AJ240" i="10"/>
  <c r="AN250" i="10"/>
  <c r="D314" i="10"/>
  <c r="D266" i="10"/>
  <c r="H359" i="10"/>
  <c r="H339" i="10"/>
  <c r="H343" i="10"/>
  <c r="H340" i="10"/>
  <c r="H321" i="10"/>
  <c r="H338" i="10"/>
  <c r="P314" i="10"/>
  <c r="P266" i="10"/>
  <c r="P356" i="10" s="1"/>
  <c r="T314" i="10"/>
  <c r="T266" i="10"/>
  <c r="Z266" i="10"/>
  <c r="Z314" i="10"/>
  <c r="AD314" i="10"/>
  <c r="AD266" i="10"/>
  <c r="K359" i="10"/>
  <c r="K338" i="10"/>
  <c r="K340" i="10"/>
  <c r="K339" i="10"/>
  <c r="K321" i="10"/>
  <c r="K343" i="10"/>
  <c r="AC359" i="10"/>
  <c r="AC338" i="10"/>
  <c r="AC343" i="10"/>
  <c r="AC340" i="10"/>
  <c r="AC339" i="10"/>
  <c r="AC321" i="10"/>
  <c r="L365" i="10"/>
  <c r="L298" i="10"/>
  <c r="AM365" i="10"/>
  <c r="AM296" i="10"/>
  <c r="AM369" i="10" s="1"/>
  <c r="AM370" i="10" s="1"/>
  <c r="AM298" i="10"/>
  <c r="AN81" i="10"/>
  <c r="O366" i="10"/>
  <c r="AC366" i="10"/>
  <c r="AC357" i="10"/>
  <c r="AC348" i="10"/>
  <c r="N361" i="10"/>
  <c r="V361" i="10"/>
  <c r="AF361" i="10"/>
  <c r="AL178" i="10"/>
  <c r="AM170" i="10"/>
  <c r="AG185" i="10"/>
  <c r="M193" i="10"/>
  <c r="AG191" i="10"/>
  <c r="F240" i="10"/>
  <c r="Y338" i="10"/>
  <c r="Y343" i="10"/>
  <c r="Y339" i="10"/>
  <c r="Y359" i="10"/>
  <c r="Y340" i="10"/>
  <c r="Y321" i="10"/>
  <c r="L17" i="10"/>
  <c r="L30" i="10"/>
  <c r="G31" i="10"/>
  <c r="K31" i="10"/>
  <c r="Y31" i="10"/>
  <c r="D42" i="10"/>
  <c r="H42" i="10"/>
  <c r="P42" i="10"/>
  <c r="T42" i="10"/>
  <c r="Z42" i="10"/>
  <c r="Z18" i="10"/>
  <c r="AD42" i="10"/>
  <c r="AD18" i="10" s="1"/>
  <c r="AL42" i="10"/>
  <c r="L55" i="10"/>
  <c r="AN58" i="10"/>
  <c r="AN83" i="10"/>
  <c r="AN87" i="10"/>
  <c r="AJ366" i="10"/>
  <c r="AJ102" i="10"/>
  <c r="AM88" i="10"/>
  <c r="AN94" i="10"/>
  <c r="AN98" i="10"/>
  <c r="AG100" i="10"/>
  <c r="AG366" i="10"/>
  <c r="D102" i="10"/>
  <c r="I127" i="10"/>
  <c r="O102" i="10"/>
  <c r="T102" i="10"/>
  <c r="T127" i="10" s="1"/>
  <c r="T332" i="10" s="1"/>
  <c r="AA127" i="10"/>
  <c r="G361" i="10"/>
  <c r="G356" i="10"/>
  <c r="K361" i="10"/>
  <c r="K356" i="10"/>
  <c r="AJ361" i="10"/>
  <c r="AM110" i="10"/>
  <c r="AG115" i="10"/>
  <c r="AN115" i="10"/>
  <c r="AN113" i="10"/>
  <c r="E119" i="10"/>
  <c r="E78" i="10" s="1"/>
  <c r="L367" i="10"/>
  <c r="AM368" i="10"/>
  <c r="AM367" i="10"/>
  <c r="AN141" i="10"/>
  <c r="AN166" i="10"/>
  <c r="D178" i="10"/>
  <c r="H178" i="10"/>
  <c r="H295" i="10"/>
  <c r="L170" i="10"/>
  <c r="P178" i="10"/>
  <c r="P295" i="10"/>
  <c r="T329" i="10"/>
  <c r="T208" i="10"/>
  <c r="T212" i="10"/>
  <c r="T217" i="10" s="1"/>
  <c r="Z178" i="10"/>
  <c r="Z295" i="10"/>
  <c r="AD295" i="10"/>
  <c r="AD178" i="10"/>
  <c r="O368" i="10"/>
  <c r="O296" i="10"/>
  <c r="O369" i="10"/>
  <c r="O178" i="10"/>
  <c r="S368" i="10"/>
  <c r="S178" i="10"/>
  <c r="S296" i="10"/>
  <c r="S369" i="10" s="1"/>
  <c r="S370" i="10" s="1"/>
  <c r="Y368" i="10"/>
  <c r="Y370" i="10"/>
  <c r="Y178" i="10"/>
  <c r="AC368" i="10"/>
  <c r="AC296" i="10"/>
  <c r="AC369" i="10"/>
  <c r="AC178" i="10"/>
  <c r="AG176" i="10"/>
  <c r="L355" i="10"/>
  <c r="AM355" i="10"/>
  <c r="AN187" i="10"/>
  <c r="AN355" i="10" s="1"/>
  <c r="M206" i="10"/>
  <c r="AG200" i="10"/>
  <c r="D206" i="10"/>
  <c r="L204" i="10"/>
  <c r="AD206" i="10"/>
  <c r="R208" i="10"/>
  <c r="R212" i="10"/>
  <c r="R217" i="10" s="1"/>
  <c r="AM254" i="10"/>
  <c r="AN249" i="10"/>
  <c r="AN253" i="10"/>
  <c r="M315" i="10"/>
  <c r="AN264" i="10"/>
  <c r="O338" i="10"/>
  <c r="O359" i="10"/>
  <c r="O343" i="10"/>
  <c r="O340" i="10"/>
  <c r="O339" i="10"/>
  <c r="O321" i="10"/>
  <c r="AN274" i="10"/>
  <c r="T295" i="10"/>
  <c r="AG365" i="10"/>
  <c r="AG298" i="10"/>
  <c r="E366" i="10"/>
  <c r="I366" i="10"/>
  <c r="I357" i="10"/>
  <c r="I348" i="10"/>
  <c r="M357" i="10"/>
  <c r="M366" i="10"/>
  <c r="M348" i="10"/>
  <c r="Q366" i="10"/>
  <c r="Q348" i="10"/>
  <c r="Q357" i="10"/>
  <c r="U366" i="10"/>
  <c r="U357" i="10"/>
  <c r="U348" i="10"/>
  <c r="AA366" i="10"/>
  <c r="AA348" i="10"/>
  <c r="AE357" i="10"/>
  <c r="AE348" i="10"/>
  <c r="AE366" i="10"/>
  <c r="E361" i="10"/>
  <c r="I361" i="10"/>
  <c r="M361" i="10"/>
  <c r="Q361" i="10"/>
  <c r="U361" i="10"/>
  <c r="AA361" i="10"/>
  <c r="AE361" i="10"/>
  <c r="D383" i="10"/>
  <c r="H383" i="10"/>
  <c r="L125" i="10"/>
  <c r="L383" i="10" s="1"/>
  <c r="P383" i="10"/>
  <c r="T383" i="10"/>
  <c r="Z383" i="10"/>
  <c r="AD383" i="10"/>
  <c r="AL383" i="10"/>
  <c r="F302" i="10"/>
  <c r="F347" i="10"/>
  <c r="J347" i="10"/>
  <c r="J302" i="10"/>
  <c r="N347" i="10"/>
  <c r="N302" i="10"/>
  <c r="R347" i="10"/>
  <c r="R302" i="10"/>
  <c r="AB347" i="10"/>
  <c r="AB302" i="10"/>
  <c r="AF302" i="10"/>
  <c r="AJ302" i="10"/>
  <c r="L156" i="10"/>
  <c r="G295" i="10"/>
  <c r="K295" i="10"/>
  <c r="O295" i="10"/>
  <c r="S295" i="10"/>
  <c r="Y295" i="10"/>
  <c r="AC295" i="10"/>
  <c r="AG170" i="10"/>
  <c r="AG295" i="10" s="1"/>
  <c r="AK295" i="10"/>
  <c r="F368" i="10"/>
  <c r="F296" i="10"/>
  <c r="F369" i="10" s="1"/>
  <c r="F370" i="10" s="1"/>
  <c r="J368" i="10"/>
  <c r="J296" i="10"/>
  <c r="J369" i="10"/>
  <c r="N368" i="10"/>
  <c r="N296" i="10"/>
  <c r="N369" i="10" s="1"/>
  <c r="N370" i="10" s="1"/>
  <c r="R368" i="10"/>
  <c r="R296" i="10"/>
  <c r="R369" i="10"/>
  <c r="V368" i="10"/>
  <c r="V296" i="10"/>
  <c r="V369" i="10" s="1"/>
  <c r="V370" i="10" s="1"/>
  <c r="AB368" i="10"/>
  <c r="AB296" i="10"/>
  <c r="AB369" i="10"/>
  <c r="AF368" i="10"/>
  <c r="AF296" i="10"/>
  <c r="AF369" i="10" s="1"/>
  <c r="AF370" i="10" s="1"/>
  <c r="AJ368" i="10"/>
  <c r="AJ296" i="10"/>
  <c r="AJ369" i="10"/>
  <c r="E178" i="10"/>
  <c r="I178" i="10"/>
  <c r="M178" i="10"/>
  <c r="Q178" i="10"/>
  <c r="U178" i="10"/>
  <c r="AA178" i="10"/>
  <c r="AE178" i="10"/>
  <c r="L185" i="10"/>
  <c r="AN185" i="10" s="1"/>
  <c r="L191" i="10"/>
  <c r="L200" i="10"/>
  <c r="AN200" i="10"/>
  <c r="AG204" i="10"/>
  <c r="AF206" i="10"/>
  <c r="AJ206" i="10"/>
  <c r="AJ208" i="10"/>
  <c r="AN235" i="10"/>
  <c r="D240" i="10"/>
  <c r="F266" i="10"/>
  <c r="J266" i="10"/>
  <c r="J308" i="10" s="1"/>
  <c r="N266" i="10"/>
  <c r="N308" i="10" s="1"/>
  <c r="R266" i="10"/>
  <c r="V266" i="10"/>
  <c r="AB266" i="10"/>
  <c r="AB356" i="10" s="1"/>
  <c r="AF266" i="10"/>
  <c r="AJ266" i="10"/>
  <c r="AN268" i="10"/>
  <c r="AN271" i="10" s="1"/>
  <c r="L341" i="10"/>
  <c r="L342" i="10"/>
  <c r="AM341" i="10"/>
  <c r="AM342" i="10"/>
  <c r="AN282" i="10"/>
  <c r="AF119" i="10"/>
  <c r="AJ119" i="10"/>
  <c r="F383" i="10"/>
  <c r="J383" i="10"/>
  <c r="N383" i="10"/>
  <c r="R383" i="10"/>
  <c r="V383" i="10"/>
  <c r="AB383" i="10"/>
  <c r="AF383" i="10"/>
  <c r="AJ383" i="10"/>
  <c r="M127" i="10"/>
  <c r="H347" i="10"/>
  <c r="L134" i="10"/>
  <c r="L302" i="10" s="1"/>
  <c r="P347" i="10"/>
  <c r="T347" i="10"/>
  <c r="Z347" i="10"/>
  <c r="AD347" i="10"/>
  <c r="AL347" i="10"/>
  <c r="AL302" i="10"/>
  <c r="AG367" i="10"/>
  <c r="AG368" i="10"/>
  <c r="D368" i="10"/>
  <c r="D296" i="10"/>
  <c r="D369" i="10"/>
  <c r="H368" i="10"/>
  <c r="H296" i="10"/>
  <c r="H369" i="10" s="1"/>
  <c r="H370" i="10" s="1"/>
  <c r="L176" i="10"/>
  <c r="L368" i="10" s="1"/>
  <c r="P368" i="10"/>
  <c r="P296" i="10"/>
  <c r="P369" i="10"/>
  <c r="T368" i="10"/>
  <c r="T296" i="10"/>
  <c r="T369" i="10" s="1"/>
  <c r="T370" i="10" s="1"/>
  <c r="Z368" i="10"/>
  <c r="Z296" i="10"/>
  <c r="Z369" i="10"/>
  <c r="AD368" i="10"/>
  <c r="AD296" i="10"/>
  <c r="AD369" i="10" s="1"/>
  <c r="AD370" i="10" s="1"/>
  <c r="AL368" i="10"/>
  <c r="AL296" i="10"/>
  <c r="AL369" i="10"/>
  <c r="AG355" i="10"/>
  <c r="AC320" i="10"/>
  <c r="H302" i="10"/>
  <c r="Z302" i="10"/>
  <c r="M314" i="10"/>
  <c r="D361" i="10"/>
  <c r="D356" i="10"/>
  <c r="H361" i="10"/>
  <c r="H356" i="10"/>
  <c r="L110" i="10"/>
  <c r="L356" i="10" s="1"/>
  <c r="P361" i="10"/>
  <c r="T356" i="10"/>
  <c r="T361" i="10"/>
  <c r="Z356" i="10"/>
  <c r="Z361" i="10"/>
  <c r="AD356" i="10"/>
  <c r="AD361" i="10"/>
  <c r="AL361" i="10"/>
  <c r="G383" i="10"/>
  <c r="K383" i="10"/>
  <c r="O383" i="10"/>
  <c r="S383" i="10"/>
  <c r="Y383" i="10"/>
  <c r="AC383" i="10"/>
  <c r="AK383" i="10"/>
  <c r="E347" i="10"/>
  <c r="E302" i="10"/>
  <c r="I347" i="10"/>
  <c r="I302" i="10"/>
  <c r="M347" i="10"/>
  <c r="M302" i="10"/>
  <c r="Q347" i="10"/>
  <c r="Q302" i="10"/>
  <c r="U347" i="10"/>
  <c r="U302" i="10"/>
  <c r="AA347" i="10"/>
  <c r="AA302" i="10"/>
  <c r="AE347" i="10"/>
  <c r="AE302" i="10"/>
  <c r="E368" i="10"/>
  <c r="E296" i="10"/>
  <c r="E369" i="10" s="1"/>
  <c r="E370" i="10" s="1"/>
  <c r="I368" i="10"/>
  <c r="I296" i="10"/>
  <c r="I369" i="10"/>
  <c r="M368" i="10"/>
  <c r="M296" i="10"/>
  <c r="M369" i="10" s="1"/>
  <c r="M370" i="10" s="1"/>
  <c r="Q368" i="10"/>
  <c r="Q296" i="10"/>
  <c r="Q369" i="10"/>
  <c r="U368" i="10"/>
  <c r="U296" i="10"/>
  <c r="U369" i="10" s="1"/>
  <c r="U370" i="10" s="1"/>
  <c r="AA368" i="10"/>
  <c r="AA296" i="10"/>
  <c r="AA369" i="10"/>
  <c r="AE368" i="10"/>
  <c r="AE296" i="10"/>
  <c r="AE369" i="10" s="1"/>
  <c r="AE370" i="10" s="1"/>
  <c r="L193" i="10"/>
  <c r="AN228" i="10"/>
  <c r="AN232" i="10"/>
  <c r="E266" i="10"/>
  <c r="E309" i="10"/>
  <c r="I266" i="10"/>
  <c r="Q266" i="10"/>
  <c r="U266" i="10"/>
  <c r="U309" i="10"/>
  <c r="AA266" i="10"/>
  <c r="AG296" i="10"/>
  <c r="AG369" i="10" s="1"/>
  <c r="AG370" i="10" s="1"/>
  <c r="AD302" i="10"/>
  <c r="V347" i="10"/>
  <c r="AA357" i="10"/>
  <c r="M320" i="10"/>
  <c r="H18" i="9"/>
  <c r="AL18" i="9"/>
  <c r="F24" i="9"/>
  <c r="J24" i="9"/>
  <c r="AJ24" i="9"/>
  <c r="P31" i="9"/>
  <c r="Z31" i="9"/>
  <c r="AD31" i="9"/>
  <c r="R379" i="9"/>
  <c r="R375" i="9"/>
  <c r="R380" i="9"/>
  <c r="R374" i="9"/>
  <c r="R378" i="9"/>
  <c r="R377" i="9"/>
  <c r="R373" i="9"/>
  <c r="R328" i="9"/>
  <c r="R316" i="9"/>
  <c r="R65" i="9"/>
  <c r="R31" i="9"/>
  <c r="R18" i="9"/>
  <c r="V379" i="9"/>
  <c r="V375" i="9"/>
  <c r="V380" i="9"/>
  <c r="V377" i="9"/>
  <c r="V374" i="9"/>
  <c r="V378" i="9"/>
  <c r="V373" i="9"/>
  <c r="V328" i="9"/>
  <c r="V316" i="9"/>
  <c r="V31" i="9"/>
  <c r="V18" i="9"/>
  <c r="V65" i="9"/>
  <c r="AB379" i="9"/>
  <c r="AB375" i="9"/>
  <c r="AB380" i="9"/>
  <c r="AB374" i="9"/>
  <c r="AB378" i="9"/>
  <c r="AB373" i="9"/>
  <c r="AB377" i="9"/>
  <c r="AB328" i="9"/>
  <c r="AB316" i="9"/>
  <c r="AB31" i="9"/>
  <c r="AB18" i="9"/>
  <c r="AB65" i="9"/>
  <c r="N350" i="9"/>
  <c r="N61" i="9"/>
  <c r="N47" i="9"/>
  <c r="R350" i="9"/>
  <c r="R61" i="9"/>
  <c r="R47" i="9"/>
  <c r="V350" i="9"/>
  <c r="V61" i="9"/>
  <c r="V47" i="9"/>
  <c r="AB350" i="9"/>
  <c r="AB61" i="9"/>
  <c r="AB47" i="9"/>
  <c r="F379" i="9"/>
  <c r="F380" i="9"/>
  <c r="F377" i="9"/>
  <c r="F374" i="9"/>
  <c r="F375" i="9"/>
  <c r="F378" i="9"/>
  <c r="F373" i="9"/>
  <c r="F328" i="9"/>
  <c r="F316" i="9"/>
  <c r="F31" i="9"/>
  <c r="F18" i="9"/>
  <c r="F65" i="9"/>
  <c r="J379" i="9"/>
  <c r="J380" i="9"/>
  <c r="J374" i="9"/>
  <c r="J378" i="9"/>
  <c r="J375" i="9"/>
  <c r="J373" i="9"/>
  <c r="J377" i="9"/>
  <c r="J328" i="9"/>
  <c r="J316" i="9"/>
  <c r="J31" i="9"/>
  <c r="J18" i="9"/>
  <c r="J65" i="9"/>
  <c r="AJ379" i="9"/>
  <c r="AJ378" i="9"/>
  <c r="AJ316" i="9"/>
  <c r="F350" i="9"/>
  <c r="F61" i="9"/>
  <c r="F47" i="9"/>
  <c r="J350" i="9"/>
  <c r="J61" i="9"/>
  <c r="J47" i="9"/>
  <c r="O350" i="9"/>
  <c r="O47" i="9"/>
  <c r="O61" i="9"/>
  <c r="Y350" i="9"/>
  <c r="Y47" i="9"/>
  <c r="Y61" i="9"/>
  <c r="P377" i="9"/>
  <c r="P378" i="9"/>
  <c r="P375" i="9"/>
  <c r="P380" i="9"/>
  <c r="P373" i="9"/>
  <c r="P374" i="9"/>
  <c r="P379" i="9"/>
  <c r="P316" i="9"/>
  <c r="P328" i="9"/>
  <c r="P65" i="9"/>
  <c r="P40" i="9"/>
  <c r="P24" i="9"/>
  <c r="Z377" i="9"/>
  <c r="Z378" i="9"/>
  <c r="Z375" i="9"/>
  <c r="Z380" i="9"/>
  <c r="Z373" i="9"/>
  <c r="Z379" i="9"/>
  <c r="Z374" i="9"/>
  <c r="Z316" i="9"/>
  <c r="Z328" i="9"/>
  <c r="Z65" i="9"/>
  <c r="Z40" i="9"/>
  <c r="Z24" i="9"/>
  <c r="AD377" i="9"/>
  <c r="AD378" i="9"/>
  <c r="AD379" i="9"/>
  <c r="AD373" i="9"/>
  <c r="AD380" i="9"/>
  <c r="AD375" i="9"/>
  <c r="AD374" i="9"/>
  <c r="AD316" i="9"/>
  <c r="AD328" i="9"/>
  <c r="AD65" i="9"/>
  <c r="AD40" i="9"/>
  <c r="AD24" i="9"/>
  <c r="G350" i="9"/>
  <c r="G47" i="9"/>
  <c r="G61" i="9"/>
  <c r="AK350" i="9"/>
  <c r="AK61" i="9"/>
  <c r="AK47" i="9"/>
  <c r="D377" i="9"/>
  <c r="D378" i="9"/>
  <c r="D379" i="9"/>
  <c r="D373" i="9"/>
  <c r="D375" i="9"/>
  <c r="D374" i="9"/>
  <c r="D316" i="9"/>
  <c r="D328" i="9"/>
  <c r="D40" i="9"/>
  <c r="D24" i="9"/>
  <c r="H377" i="9"/>
  <c r="H378" i="9"/>
  <c r="H380" i="9"/>
  <c r="H373" i="9"/>
  <c r="H379" i="9"/>
  <c r="H374" i="9"/>
  <c r="H375" i="9"/>
  <c r="H316" i="9"/>
  <c r="H328" i="9"/>
  <c r="H65" i="9"/>
  <c r="H40" i="9"/>
  <c r="H24" i="9"/>
  <c r="AL377" i="9"/>
  <c r="AL378" i="9"/>
  <c r="AL379" i="9"/>
  <c r="AL373" i="9"/>
  <c r="AL380" i="9"/>
  <c r="AL375" i="9"/>
  <c r="AL374" i="9"/>
  <c r="AL316" i="9"/>
  <c r="AL328" i="9"/>
  <c r="AL65" i="9"/>
  <c r="AL40" i="9"/>
  <c r="AL24" i="9"/>
  <c r="AM17" i="9"/>
  <c r="D18" i="9"/>
  <c r="AG23" i="9"/>
  <c r="E376" i="9"/>
  <c r="L39" i="9"/>
  <c r="AN39" i="9" s="1"/>
  <c r="F40" i="9"/>
  <c r="J40" i="9"/>
  <c r="R40" i="9"/>
  <c r="V40" i="9"/>
  <c r="AB40" i="9"/>
  <c r="E42" i="9"/>
  <c r="I42" i="9"/>
  <c r="I376" i="9" s="1"/>
  <c r="M42" i="9"/>
  <c r="Q42" i="9"/>
  <c r="Q24" i="9" s="1"/>
  <c r="U42" i="9"/>
  <c r="U40" i="9" s="1"/>
  <c r="AA42" i="9"/>
  <c r="AA24" i="9" s="1"/>
  <c r="AE42" i="9"/>
  <c r="L320" i="9"/>
  <c r="AM320" i="9"/>
  <c r="AN51" i="9"/>
  <c r="H56" i="9"/>
  <c r="L55" i="9"/>
  <c r="P56" i="9"/>
  <c r="T56" i="9"/>
  <c r="Z56" i="9"/>
  <c r="AD56" i="9"/>
  <c r="G56" i="9"/>
  <c r="O56" i="9"/>
  <c r="Y56" i="9"/>
  <c r="T61" i="9"/>
  <c r="AD61" i="9"/>
  <c r="AL61" i="9"/>
  <c r="AF127" i="9"/>
  <c r="Q127" i="9"/>
  <c r="AC78" i="9"/>
  <c r="AN13" i="9"/>
  <c r="AV13" i="9" s="1"/>
  <c r="AN14" i="9"/>
  <c r="AV14" i="9" s="1"/>
  <c r="L314" i="9"/>
  <c r="AM314" i="9"/>
  <c r="L315" i="9"/>
  <c r="AM315" i="9"/>
  <c r="L23" i="9"/>
  <c r="AN23" i="9" s="1"/>
  <c r="F376" i="9"/>
  <c r="J376" i="9"/>
  <c r="R376" i="9"/>
  <c r="V376" i="9"/>
  <c r="AB376" i="9"/>
  <c r="AM39" i="9"/>
  <c r="N42" i="9"/>
  <c r="N40" i="9"/>
  <c r="AF42" i="9"/>
  <c r="AF40" i="9"/>
  <c r="AG320" i="9"/>
  <c r="AN46" i="9"/>
  <c r="AV46" i="9" s="1"/>
  <c r="AN54" i="9"/>
  <c r="AM55" i="9"/>
  <c r="J56" i="9"/>
  <c r="R56" i="9"/>
  <c r="AB56" i="9"/>
  <c r="AL350" i="9"/>
  <c r="AJ63" i="9"/>
  <c r="AJ56" i="9"/>
  <c r="AC127" i="9"/>
  <c r="AJ127" i="9"/>
  <c r="AM102" i="9"/>
  <c r="AJ78" i="9"/>
  <c r="AM119" i="9"/>
  <c r="AG17" i="9"/>
  <c r="AG314" i="9"/>
  <c r="AN20" i="9"/>
  <c r="AV20" i="9" s="1"/>
  <c r="AG315" i="9"/>
  <c r="AN22" i="9"/>
  <c r="AV22" i="9" s="1"/>
  <c r="AG30" i="9"/>
  <c r="AN34" i="9"/>
  <c r="AV34" i="9" s="1"/>
  <c r="G42" i="9"/>
  <c r="G376" i="9"/>
  <c r="K42" i="9"/>
  <c r="K376" i="9"/>
  <c r="O42" i="9"/>
  <c r="O18" i="9"/>
  <c r="S42" i="9"/>
  <c r="S18" i="9"/>
  <c r="Y42" i="9"/>
  <c r="Y376" i="9"/>
  <c r="AC42" i="9"/>
  <c r="AC376" i="9"/>
  <c r="AK42" i="9"/>
  <c r="AN53" i="9"/>
  <c r="AK56" i="9"/>
  <c r="D63" i="9"/>
  <c r="H350" i="9"/>
  <c r="P350" i="9"/>
  <c r="T350" i="9"/>
  <c r="Z350" i="9"/>
  <c r="AD350" i="9"/>
  <c r="H61" i="9"/>
  <c r="P61" i="9"/>
  <c r="Z61" i="9"/>
  <c r="K350" i="9"/>
  <c r="S350" i="9"/>
  <c r="AC350" i="9"/>
  <c r="AD127" i="9"/>
  <c r="AG119" i="9"/>
  <c r="M78" i="9"/>
  <c r="L17" i="9"/>
  <c r="D376" i="9"/>
  <c r="H376" i="9"/>
  <c r="L30" i="9"/>
  <c r="P376" i="9"/>
  <c r="Z376" i="9"/>
  <c r="AD376" i="9"/>
  <c r="AL376" i="9"/>
  <c r="K31" i="9"/>
  <c r="AG39" i="9"/>
  <c r="K47" i="9"/>
  <c r="S47" i="9"/>
  <c r="AC47" i="9"/>
  <c r="AN52" i="9"/>
  <c r="AG55" i="9"/>
  <c r="AL56" i="9"/>
  <c r="F56" i="9"/>
  <c r="N56" i="9"/>
  <c r="V56" i="9"/>
  <c r="AN58" i="9"/>
  <c r="AV58" i="9" s="1"/>
  <c r="E63" i="9"/>
  <c r="E61" i="9"/>
  <c r="I63" i="9"/>
  <c r="I61" i="9" s="1"/>
  <c r="M63" i="9"/>
  <c r="M61" i="9"/>
  <c r="AG60" i="9"/>
  <c r="Q63" i="9"/>
  <c r="Q61" i="9"/>
  <c r="U63" i="9"/>
  <c r="U61" i="9"/>
  <c r="AA63" i="9"/>
  <c r="AA61" i="9"/>
  <c r="AE63" i="9"/>
  <c r="AE61" i="9"/>
  <c r="K61" i="9"/>
  <c r="S61" i="9"/>
  <c r="AC61" i="9"/>
  <c r="AF63" i="9"/>
  <c r="AF56" i="9" s="1"/>
  <c r="H127" i="9"/>
  <c r="AE127" i="9"/>
  <c r="AF78" i="9"/>
  <c r="D78" i="9"/>
  <c r="H78" i="9"/>
  <c r="P78" i="9"/>
  <c r="T78" i="9"/>
  <c r="Z78" i="9"/>
  <c r="AD78" i="9"/>
  <c r="AL78" i="9"/>
  <c r="AG365" i="9"/>
  <c r="AG298" i="9"/>
  <c r="AN81" i="9"/>
  <c r="AV81" i="9" s="1"/>
  <c r="AV365" i="9" s="1"/>
  <c r="E366" i="9"/>
  <c r="E357" i="9"/>
  <c r="E348" i="9"/>
  <c r="I366" i="9"/>
  <c r="M366" i="9"/>
  <c r="M357" i="9"/>
  <c r="M348" i="9"/>
  <c r="Q366" i="9"/>
  <c r="Q357" i="9"/>
  <c r="Q348" i="9"/>
  <c r="U366" i="9"/>
  <c r="U357" i="9"/>
  <c r="U348" i="9"/>
  <c r="AA366" i="9"/>
  <c r="AA357" i="9"/>
  <c r="AA348" i="9"/>
  <c r="AE366" i="9"/>
  <c r="AE357" i="9"/>
  <c r="AE348" i="9"/>
  <c r="AM88" i="9"/>
  <c r="E361" i="9"/>
  <c r="I361" i="9"/>
  <c r="M361" i="9"/>
  <c r="Q361" i="9"/>
  <c r="U361" i="9"/>
  <c r="AA361" i="9"/>
  <c r="AE361" i="9"/>
  <c r="D383" i="9"/>
  <c r="H383" i="9"/>
  <c r="L125" i="9"/>
  <c r="P383" i="9"/>
  <c r="T383" i="9"/>
  <c r="Z383" i="9"/>
  <c r="AD383" i="9"/>
  <c r="AL383" i="9"/>
  <c r="F347" i="9"/>
  <c r="F302" i="9"/>
  <c r="J347" i="9"/>
  <c r="J302" i="9"/>
  <c r="N347" i="9"/>
  <c r="N302" i="9"/>
  <c r="R347" i="9"/>
  <c r="R302" i="9"/>
  <c r="V347" i="9"/>
  <c r="V302" i="9"/>
  <c r="AB347" i="9"/>
  <c r="AB302" i="9"/>
  <c r="AF347" i="9"/>
  <c r="AF302" i="9"/>
  <c r="AJ347" i="9"/>
  <c r="AJ302" i="9"/>
  <c r="L156" i="9"/>
  <c r="G295" i="9"/>
  <c r="K295" i="9"/>
  <c r="O295" i="9"/>
  <c r="S295" i="9"/>
  <c r="Y295" i="9"/>
  <c r="AC295" i="9"/>
  <c r="AG170" i="9"/>
  <c r="AK295" i="9"/>
  <c r="F368" i="9"/>
  <c r="F296" i="9"/>
  <c r="F369" i="9"/>
  <c r="J368" i="9"/>
  <c r="J296" i="9"/>
  <c r="J369" i="9" s="1"/>
  <c r="J370" i="9" s="1"/>
  <c r="N368" i="9"/>
  <c r="N296" i="9"/>
  <c r="N369" i="9"/>
  <c r="R368" i="9"/>
  <c r="R296" i="9"/>
  <c r="R369" i="9" s="1"/>
  <c r="R370" i="9" s="1"/>
  <c r="V368" i="9"/>
  <c r="V296" i="9"/>
  <c r="V369" i="9"/>
  <c r="AB368" i="9"/>
  <c r="AB296" i="9"/>
  <c r="AB369" i="9" s="1"/>
  <c r="AB370" i="9" s="1"/>
  <c r="AF368" i="9"/>
  <c r="AF296" i="9"/>
  <c r="AF369" i="9"/>
  <c r="AJ368" i="9"/>
  <c r="AJ296" i="9"/>
  <c r="AJ369" i="9" s="1"/>
  <c r="AJ370" i="9" s="1"/>
  <c r="E178" i="9"/>
  <c r="I178" i="9"/>
  <c r="M178" i="9"/>
  <c r="Q178" i="9"/>
  <c r="U178" i="9"/>
  <c r="AA178" i="9"/>
  <c r="AE178" i="9"/>
  <c r="L185" i="9"/>
  <c r="AG266" i="9"/>
  <c r="F366" i="9"/>
  <c r="F357" i="9"/>
  <c r="F358" i="9"/>
  <c r="F348" i="9"/>
  <c r="J366" i="9"/>
  <c r="J357" i="9"/>
  <c r="J358" i="9"/>
  <c r="J348" i="9"/>
  <c r="N366" i="9"/>
  <c r="N357" i="9"/>
  <c r="N348" i="9"/>
  <c r="R366" i="9"/>
  <c r="R357" i="9"/>
  <c r="R358" i="9" s="1"/>
  <c r="R348" i="9"/>
  <c r="V366" i="9"/>
  <c r="V357" i="9"/>
  <c r="V358" i="9" s="1"/>
  <c r="V348" i="9"/>
  <c r="AB366" i="9"/>
  <c r="AB357" i="9"/>
  <c r="AB358" i="9" s="1"/>
  <c r="AB348" i="9"/>
  <c r="AF366" i="9"/>
  <c r="AF357" i="9"/>
  <c r="AF348" i="9"/>
  <c r="AJ366" i="9"/>
  <c r="AJ357" i="9"/>
  <c r="AJ348" i="9"/>
  <c r="F361" i="9"/>
  <c r="J361" i="9"/>
  <c r="N361" i="9"/>
  <c r="R361" i="9"/>
  <c r="V361" i="9"/>
  <c r="AB361" i="9"/>
  <c r="AF361" i="9"/>
  <c r="AJ361" i="9"/>
  <c r="AM115" i="9"/>
  <c r="E383" i="9"/>
  <c r="I383" i="9"/>
  <c r="M383" i="9"/>
  <c r="Q383" i="9"/>
  <c r="U383" i="9"/>
  <c r="AA383" i="9"/>
  <c r="AE383" i="9"/>
  <c r="G347" i="9"/>
  <c r="G302" i="9"/>
  <c r="K347" i="9"/>
  <c r="K302" i="9"/>
  <c r="O347" i="9"/>
  <c r="O302" i="9"/>
  <c r="S347" i="9"/>
  <c r="S302" i="9"/>
  <c r="Y347" i="9"/>
  <c r="Y302" i="9"/>
  <c r="AC347" i="9"/>
  <c r="AC302" i="9"/>
  <c r="AG134" i="9"/>
  <c r="AK347" i="9"/>
  <c r="AK302" i="9"/>
  <c r="L367" i="9"/>
  <c r="AM368" i="9"/>
  <c r="AM367" i="9"/>
  <c r="D295" i="9"/>
  <c r="H295" i="9"/>
  <c r="L170" i="9"/>
  <c r="P295" i="9"/>
  <c r="T295" i="9"/>
  <c r="Z295" i="9"/>
  <c r="AD295" i="9"/>
  <c r="AL295" i="9"/>
  <c r="G368" i="9"/>
  <c r="G296" i="9"/>
  <c r="G369" i="9" s="1"/>
  <c r="G370" i="9" s="1"/>
  <c r="K368" i="9"/>
  <c r="K296" i="9"/>
  <c r="K369" i="9"/>
  <c r="O368" i="9"/>
  <c r="O296" i="9"/>
  <c r="O369" i="9" s="1"/>
  <c r="O370" i="9" s="1"/>
  <c r="S368" i="9"/>
  <c r="S296" i="9"/>
  <c r="S369" i="9"/>
  <c r="Y368" i="9"/>
  <c r="Y296" i="9"/>
  <c r="Y369" i="9" s="1"/>
  <c r="Y370" i="9" s="1"/>
  <c r="AC368" i="9"/>
  <c r="AC296" i="9"/>
  <c r="AC369" i="9"/>
  <c r="AG176" i="9"/>
  <c r="AG296" i="9"/>
  <c r="AG369" i="9" s="1"/>
  <c r="AG370" i="9" s="1"/>
  <c r="AK368" i="9"/>
  <c r="AK296" i="9"/>
  <c r="AK369" i="9"/>
  <c r="F178" i="9"/>
  <c r="J178" i="9"/>
  <c r="N178" i="9"/>
  <c r="R178" i="9"/>
  <c r="V178" i="9"/>
  <c r="AB178" i="9"/>
  <c r="AF178" i="9"/>
  <c r="AJ178" i="9"/>
  <c r="M193" i="9"/>
  <c r="AN189" i="9"/>
  <c r="AV189" i="9" s="1"/>
  <c r="G366" i="9"/>
  <c r="G348" i="9"/>
  <c r="G357" i="9"/>
  <c r="K366" i="9"/>
  <c r="K357" i="9"/>
  <c r="K348" i="9"/>
  <c r="O366" i="9"/>
  <c r="O357" i="9"/>
  <c r="O348" i="9"/>
  <c r="S366" i="9"/>
  <c r="S348" i="9"/>
  <c r="S357" i="9"/>
  <c r="Y366" i="9"/>
  <c r="Y348" i="9"/>
  <c r="Y357" i="9"/>
  <c r="AC366" i="9"/>
  <c r="AC357" i="9"/>
  <c r="AC348" i="9"/>
  <c r="AG88" i="9"/>
  <c r="AK366" i="9"/>
  <c r="AK348" i="9"/>
  <c r="AK357" i="9"/>
  <c r="G361" i="9"/>
  <c r="K361" i="9"/>
  <c r="O361" i="9"/>
  <c r="S361" i="9"/>
  <c r="Y361" i="9"/>
  <c r="AC361" i="9"/>
  <c r="AG110" i="9"/>
  <c r="AG356" i="9" s="1"/>
  <c r="AK361" i="9"/>
  <c r="AN122" i="9"/>
  <c r="F383" i="9"/>
  <c r="J383" i="9"/>
  <c r="N383" i="9"/>
  <c r="R383" i="9"/>
  <c r="V383" i="9"/>
  <c r="AB383" i="9"/>
  <c r="AF383" i="9"/>
  <c r="AJ383" i="9"/>
  <c r="M127" i="9"/>
  <c r="D347" i="9"/>
  <c r="D302" i="9"/>
  <c r="H347" i="9"/>
  <c r="H302" i="9"/>
  <c r="P347" i="9"/>
  <c r="P302" i="9"/>
  <c r="T347" i="9"/>
  <c r="T302" i="9"/>
  <c r="Z347" i="9"/>
  <c r="Z302" i="9"/>
  <c r="AD347" i="9"/>
  <c r="AD302" i="9"/>
  <c r="AL347" i="9"/>
  <c r="AL302" i="9"/>
  <c r="AG368" i="9"/>
  <c r="AG367" i="9"/>
  <c r="AN141" i="9"/>
  <c r="AM170" i="9"/>
  <c r="D368" i="9"/>
  <c r="D296" i="9"/>
  <c r="D369" i="9"/>
  <c r="H368" i="9"/>
  <c r="H296" i="9"/>
  <c r="H369" i="9" s="1"/>
  <c r="H370" i="9" s="1"/>
  <c r="L176" i="9"/>
  <c r="L368" i="9" s="1"/>
  <c r="P368" i="9"/>
  <c r="P296" i="9"/>
  <c r="P369" i="9"/>
  <c r="T368" i="9"/>
  <c r="T370" i="9"/>
  <c r="T296" i="9"/>
  <c r="T369" i="9"/>
  <c r="Z368" i="9"/>
  <c r="Z296" i="9"/>
  <c r="Z369" i="9" s="1"/>
  <c r="Z370" i="9" s="1"/>
  <c r="AD368" i="9"/>
  <c r="AD370" i="9" s="1"/>
  <c r="AD296" i="9"/>
  <c r="AD369" i="9" s="1"/>
  <c r="AL368" i="9"/>
  <c r="AL296" i="9"/>
  <c r="AL369" i="9"/>
  <c r="G329" i="9"/>
  <c r="G208" i="9"/>
  <c r="G212" i="9" s="1"/>
  <c r="G217" i="9" s="1"/>
  <c r="K329" i="9"/>
  <c r="K208" i="9"/>
  <c r="K212" i="9" s="1"/>
  <c r="K217" i="9" s="1"/>
  <c r="S329" i="9"/>
  <c r="S208" i="9"/>
  <c r="S212" i="9" s="1"/>
  <c r="S217" i="9" s="1"/>
  <c r="Y329" i="9"/>
  <c r="Y208" i="9"/>
  <c r="Y212" i="9" s="1"/>
  <c r="Y217" i="9" s="1"/>
  <c r="AC329" i="9"/>
  <c r="AK329" i="9"/>
  <c r="AK208" i="9"/>
  <c r="AK212" i="9"/>
  <c r="AK217" i="9"/>
  <c r="AF193" i="9"/>
  <c r="AJ193" i="9"/>
  <c r="AM185" i="9"/>
  <c r="L365" i="9"/>
  <c r="L298" i="9"/>
  <c r="L296" i="9"/>
  <c r="L369" i="9" s="1"/>
  <c r="AM365" i="9"/>
  <c r="AM298" i="9"/>
  <c r="AM296" i="9"/>
  <c r="AM369" i="9" s="1"/>
  <c r="AM370" i="9" s="1"/>
  <c r="D366" i="9"/>
  <c r="D357" i="9"/>
  <c r="D358" i="9" s="1"/>
  <c r="D348" i="9"/>
  <c r="H366" i="9"/>
  <c r="H357" i="9"/>
  <c r="H358" i="9" s="1"/>
  <c r="H348" i="9"/>
  <c r="L88" i="9"/>
  <c r="P366" i="9"/>
  <c r="P357" i="9"/>
  <c r="P358" i="9" s="1"/>
  <c r="P348" i="9"/>
  <c r="T366" i="9"/>
  <c r="T357" i="9"/>
  <c r="T348" i="9"/>
  <c r="Z366" i="9"/>
  <c r="Z357" i="9"/>
  <c r="Z358" i="9" s="1"/>
  <c r="Z348" i="9"/>
  <c r="AD366" i="9"/>
  <c r="AD357" i="9"/>
  <c r="AD358" i="9" s="1"/>
  <c r="AD348" i="9"/>
  <c r="AL366" i="9"/>
  <c r="AL357" i="9"/>
  <c r="AL358" i="9" s="1"/>
  <c r="AL348" i="9"/>
  <c r="AM348" i="9"/>
  <c r="AM302" i="9"/>
  <c r="L100" i="9"/>
  <c r="D361" i="9"/>
  <c r="H361" i="9"/>
  <c r="L110" i="9"/>
  <c r="P361" i="9"/>
  <c r="T361" i="9"/>
  <c r="Z361" i="9"/>
  <c r="AD361" i="9"/>
  <c r="AL361" i="9"/>
  <c r="G383" i="9"/>
  <c r="K383" i="9"/>
  <c r="O383" i="9"/>
  <c r="S383" i="9"/>
  <c r="Y383" i="9"/>
  <c r="AC383" i="9"/>
  <c r="AG125" i="9"/>
  <c r="AK383" i="9"/>
  <c r="E347" i="9"/>
  <c r="E302" i="9"/>
  <c r="M347" i="9"/>
  <c r="M302" i="9"/>
  <c r="Q347" i="9"/>
  <c r="Q302" i="9"/>
  <c r="U347" i="9"/>
  <c r="U302" i="9"/>
  <c r="AA347" i="9"/>
  <c r="AA302" i="9"/>
  <c r="AE347" i="9"/>
  <c r="AE302" i="9"/>
  <c r="AM347" i="9"/>
  <c r="E368" i="9"/>
  <c r="E370" i="9" s="1"/>
  <c r="E296" i="9"/>
  <c r="E369" i="9" s="1"/>
  <c r="I368" i="9"/>
  <c r="I296" i="9"/>
  <c r="I369" i="9" s="1"/>
  <c r="M368" i="9"/>
  <c r="M296" i="9"/>
  <c r="M369" i="9" s="1"/>
  <c r="M370" i="9" s="1"/>
  <c r="Q368" i="9"/>
  <c r="Q296" i="9"/>
  <c r="Q369" i="9"/>
  <c r="U368" i="9"/>
  <c r="U296" i="9"/>
  <c r="U369" i="9" s="1"/>
  <c r="U370" i="9" s="1"/>
  <c r="AA368" i="9"/>
  <c r="AA296" i="9"/>
  <c r="AA369" i="9"/>
  <c r="AE368" i="9"/>
  <c r="AE296" i="9"/>
  <c r="AE369" i="9" s="1"/>
  <c r="AE370" i="9" s="1"/>
  <c r="D178" i="9"/>
  <c r="H178" i="9"/>
  <c r="P178" i="9"/>
  <c r="T178" i="9"/>
  <c r="Z178" i="9"/>
  <c r="AD178" i="9"/>
  <c r="AL178" i="9"/>
  <c r="AC193" i="9"/>
  <c r="AC208" i="9"/>
  <c r="AG185" i="9"/>
  <c r="AG355" i="9"/>
  <c r="AN187" i="9"/>
  <c r="AV187" i="9" s="1"/>
  <c r="AN355" i="9"/>
  <c r="AM204" i="9"/>
  <c r="D206" i="9"/>
  <c r="P206" i="9"/>
  <c r="AD206" i="9"/>
  <c r="AL206" i="9"/>
  <c r="AG238" i="9"/>
  <c r="AG240" i="9" s="1"/>
  <c r="AF240" i="9"/>
  <c r="AJ240" i="9"/>
  <c r="AN249" i="9"/>
  <c r="AN254" i="9" s="1"/>
  <c r="AN262" i="9"/>
  <c r="AN265" i="9" s="1"/>
  <c r="D266" i="9"/>
  <c r="D308" i="9" s="1"/>
  <c r="H266" i="9"/>
  <c r="H308" i="9" s="1"/>
  <c r="P266" i="9"/>
  <c r="P356" i="9" s="1"/>
  <c r="T266" i="9"/>
  <c r="T356" i="9" s="1"/>
  <c r="Z266" i="9"/>
  <c r="Z308" i="9" s="1"/>
  <c r="AD266" i="9"/>
  <c r="AD309" i="9" s="1"/>
  <c r="AL266" i="9"/>
  <c r="AG271" i="9"/>
  <c r="AG359" i="9"/>
  <c r="AG200" i="9"/>
  <c r="M206" i="9"/>
  <c r="AM206" i="9"/>
  <c r="AN225" i="9"/>
  <c r="AV225" i="9" s="1"/>
  <c r="AN228" i="9"/>
  <c r="AV228" i="9" s="1"/>
  <c r="E266" i="9"/>
  <c r="I266" i="9"/>
  <c r="M266" i="9"/>
  <c r="M356" i="9"/>
  <c r="Q266" i="9"/>
  <c r="Q356" i="9" s="1"/>
  <c r="U266" i="9"/>
  <c r="AA266" i="9"/>
  <c r="AE266" i="9"/>
  <c r="AE356" i="9" s="1"/>
  <c r="L200" i="9"/>
  <c r="D240" i="9"/>
  <c r="F266" i="9"/>
  <c r="J266" i="9"/>
  <c r="N266" i="9"/>
  <c r="N309" i="9" s="1"/>
  <c r="R266" i="9"/>
  <c r="R309" i="9"/>
  <c r="V266" i="9"/>
  <c r="AB266" i="9"/>
  <c r="AF266" i="9"/>
  <c r="AF356" i="9"/>
  <c r="AJ266" i="9"/>
  <c r="L341" i="9"/>
  <c r="L342" i="9"/>
  <c r="AM341" i="9"/>
  <c r="AM342" i="9"/>
  <c r="L355" i="9"/>
  <c r="AM355" i="9"/>
  <c r="L204" i="9"/>
  <c r="AN256" i="9"/>
  <c r="AN260" i="9" s="1"/>
  <c r="AN315" i="9" s="1"/>
  <c r="G266" i="9"/>
  <c r="K266" i="9"/>
  <c r="K356" i="9"/>
  <c r="O266" i="9"/>
  <c r="S266" i="9"/>
  <c r="S309" i="9" s="1"/>
  <c r="Y266" i="9"/>
  <c r="Y309" i="9" s="1"/>
  <c r="AC266" i="9"/>
  <c r="AC356" i="9" s="1"/>
  <c r="AK266" i="9"/>
  <c r="AG343" i="9"/>
  <c r="AN274" i="9"/>
  <c r="AN280" i="9"/>
  <c r="AG342" i="9"/>
  <c r="AG341" i="9"/>
  <c r="AN281" i="9"/>
  <c r="AG11" i="8"/>
  <c r="L314" i="8"/>
  <c r="AM314" i="8"/>
  <c r="L315" i="8"/>
  <c r="AM315" i="8"/>
  <c r="L23" i="8"/>
  <c r="AG30" i="8"/>
  <c r="Q42" i="8"/>
  <c r="U42" i="8"/>
  <c r="U18" i="8" s="1"/>
  <c r="AA42" i="8"/>
  <c r="AA24" i="8" s="1"/>
  <c r="AE42" i="8"/>
  <c r="AE18" i="8" s="1"/>
  <c r="AN36" i="8"/>
  <c r="G42" i="8"/>
  <c r="G24" i="8"/>
  <c r="K42" i="8"/>
  <c r="O42" i="8"/>
  <c r="S42" i="8"/>
  <c r="Y42" i="8"/>
  <c r="M42" i="8"/>
  <c r="M18" i="8"/>
  <c r="G56" i="8"/>
  <c r="K56" i="8"/>
  <c r="AK56" i="8"/>
  <c r="H127" i="8"/>
  <c r="AG314" i="8"/>
  <c r="AN20" i="8"/>
  <c r="AN22" i="8"/>
  <c r="M24" i="8"/>
  <c r="Q24" i="8"/>
  <c r="N42" i="8"/>
  <c r="N376" i="8"/>
  <c r="R376" i="8"/>
  <c r="R42" i="8"/>
  <c r="R31" i="8"/>
  <c r="V42" i="8"/>
  <c r="V31" i="8"/>
  <c r="AB42" i="8"/>
  <c r="AB376" i="8"/>
  <c r="AF42" i="8"/>
  <c r="AF31" i="8"/>
  <c r="D42" i="8"/>
  <c r="D40" i="8"/>
  <c r="H42" i="8"/>
  <c r="H40" i="8"/>
  <c r="L39" i="8"/>
  <c r="P42" i="8"/>
  <c r="P24" i="8"/>
  <c r="T42" i="8"/>
  <c r="T24" i="8" s="1"/>
  <c r="Z42" i="8"/>
  <c r="Z18" i="8"/>
  <c r="AD42" i="8"/>
  <c r="AD24" i="8" s="1"/>
  <c r="M350" i="8"/>
  <c r="M309" i="8"/>
  <c r="M47" i="8"/>
  <c r="M61" i="8"/>
  <c r="Q350" i="8"/>
  <c r="Q47" i="8"/>
  <c r="Q61" i="8"/>
  <c r="U350" i="8"/>
  <c r="U309" i="8"/>
  <c r="U47" i="8"/>
  <c r="U61" i="8"/>
  <c r="AA350" i="8"/>
  <c r="AA47" i="8"/>
  <c r="AA61" i="8"/>
  <c r="AE350" i="8"/>
  <c r="AE309" i="8"/>
  <c r="AE47" i="8"/>
  <c r="AE61" i="8"/>
  <c r="O350" i="8"/>
  <c r="O47" i="8"/>
  <c r="S350" i="8"/>
  <c r="S47" i="8"/>
  <c r="Y350" i="8"/>
  <c r="Y47" i="8"/>
  <c r="AC350" i="8"/>
  <c r="AC47" i="8"/>
  <c r="AF127" i="8"/>
  <c r="AC78" i="8"/>
  <c r="L17" i="8"/>
  <c r="F376" i="8"/>
  <c r="F42" i="8"/>
  <c r="F31" i="8" s="1"/>
  <c r="J42" i="8"/>
  <c r="J31" i="8"/>
  <c r="AN34" i="8"/>
  <c r="AN38" i="8"/>
  <c r="Q40" i="8"/>
  <c r="U40" i="8"/>
  <c r="AA40" i="8"/>
  <c r="AE40" i="8"/>
  <c r="AK42" i="8"/>
  <c r="AK376" i="8" s="1"/>
  <c r="E42" i="8"/>
  <c r="E40" i="8" s="1"/>
  <c r="E18" i="8"/>
  <c r="E350" i="8"/>
  <c r="E47" i="8"/>
  <c r="E61" i="8"/>
  <c r="I350" i="8"/>
  <c r="I309" i="8"/>
  <c r="I47" i="8"/>
  <c r="I61" i="8"/>
  <c r="G350" i="8"/>
  <c r="G47" i="8"/>
  <c r="K350" i="8"/>
  <c r="K47" i="8"/>
  <c r="AK350" i="8"/>
  <c r="AK47" i="8"/>
  <c r="L119" i="8"/>
  <c r="D78" i="8"/>
  <c r="AD78" i="8"/>
  <c r="AG23" i="8"/>
  <c r="AJ42" i="8"/>
  <c r="AJ31" i="8" s="1"/>
  <c r="AN33" i="8"/>
  <c r="AN37" i="8"/>
  <c r="AM39" i="8"/>
  <c r="AL42" i="8"/>
  <c r="AL40" i="8"/>
  <c r="I42" i="8"/>
  <c r="I376" i="8" s="1"/>
  <c r="O56" i="8"/>
  <c r="S56" i="8"/>
  <c r="Y56" i="8"/>
  <c r="AC56" i="8"/>
  <c r="Z127" i="8"/>
  <c r="G376" i="8"/>
  <c r="K376" i="8"/>
  <c r="O376" i="8"/>
  <c r="S376" i="8"/>
  <c r="Y376" i="8"/>
  <c r="AC42" i="8"/>
  <c r="AC376" i="8"/>
  <c r="AG55" i="8"/>
  <c r="G61" i="8"/>
  <c r="K61" i="8"/>
  <c r="O61" i="8"/>
  <c r="S61" i="8"/>
  <c r="Y61" i="8"/>
  <c r="AC61" i="8"/>
  <c r="AK61" i="8"/>
  <c r="F63" i="8"/>
  <c r="F56" i="8" s="1"/>
  <c r="J63" i="8"/>
  <c r="J61" i="8" s="1"/>
  <c r="N63" i="8"/>
  <c r="R63" i="8"/>
  <c r="R56" i="8"/>
  <c r="V63" i="8"/>
  <c r="V56" i="8" s="1"/>
  <c r="AB63" i="8"/>
  <c r="AB56" i="8"/>
  <c r="AF63" i="8"/>
  <c r="AF56" i="8" s="1"/>
  <c r="AJ63" i="8"/>
  <c r="AJ56" i="8"/>
  <c r="J78" i="8"/>
  <c r="N78" i="8"/>
  <c r="R78" i="8"/>
  <c r="AB78" i="8"/>
  <c r="AF78" i="8"/>
  <c r="AJ78" i="8"/>
  <c r="G366" i="8"/>
  <c r="G348" i="8"/>
  <c r="G357" i="8"/>
  <c r="G102" i="8"/>
  <c r="G127" i="8" s="1"/>
  <c r="G332" i="8" s="1"/>
  <c r="K366" i="8"/>
  <c r="K348" i="8"/>
  <c r="K357" i="8"/>
  <c r="K102" i="8"/>
  <c r="K127" i="8"/>
  <c r="O366" i="8"/>
  <c r="O348" i="8"/>
  <c r="O357" i="8"/>
  <c r="O102" i="8"/>
  <c r="S366" i="8"/>
  <c r="S348" i="8"/>
  <c r="S357" i="8"/>
  <c r="S102" i="8"/>
  <c r="S127" i="8" s="1"/>
  <c r="S332" i="8" s="1"/>
  <c r="Y366" i="8"/>
  <c r="Y348" i="8"/>
  <c r="Y357" i="8"/>
  <c r="Y102" i="8"/>
  <c r="Y127" i="8" s="1"/>
  <c r="Y332" i="8" s="1"/>
  <c r="AC366" i="8"/>
  <c r="AC348" i="8"/>
  <c r="AC357" i="8"/>
  <c r="AC102" i="8"/>
  <c r="AG88" i="8"/>
  <c r="AK366" i="8"/>
  <c r="AK357" i="8"/>
  <c r="AK348" i="8"/>
  <c r="AK102" i="8"/>
  <c r="AK127" i="8" s="1"/>
  <c r="AG100" i="8"/>
  <c r="M102" i="8"/>
  <c r="AJ102" i="8"/>
  <c r="E361" i="8"/>
  <c r="I361" i="8"/>
  <c r="I356" i="8"/>
  <c r="M361" i="8"/>
  <c r="M356" i="8"/>
  <c r="Q361" i="8"/>
  <c r="U361" i="8"/>
  <c r="U356" i="8"/>
  <c r="AA361" i="8"/>
  <c r="AE361" i="8"/>
  <c r="AE356" i="8"/>
  <c r="AM110" i="8"/>
  <c r="AM361" i="8" s="1"/>
  <c r="AN114" i="8"/>
  <c r="AM115" i="8"/>
  <c r="AN115" i="8"/>
  <c r="AG119" i="8"/>
  <c r="AL119" i="8"/>
  <c r="AL78" i="8" s="1"/>
  <c r="O383" i="8"/>
  <c r="S383" i="8"/>
  <c r="Y383" i="8"/>
  <c r="AC383" i="8"/>
  <c r="AG125" i="8"/>
  <c r="AN138" i="8"/>
  <c r="D376" i="8"/>
  <c r="H376" i="8"/>
  <c r="L30" i="8"/>
  <c r="AN30" i="8" s="1"/>
  <c r="P376" i="8"/>
  <c r="T376" i="8"/>
  <c r="Z376" i="8"/>
  <c r="AD376" i="8"/>
  <c r="AL376" i="8"/>
  <c r="G31" i="8"/>
  <c r="K31" i="8"/>
  <c r="O31" i="8"/>
  <c r="S31" i="8"/>
  <c r="Y31" i="8"/>
  <c r="AC31" i="8"/>
  <c r="AK31" i="8"/>
  <c r="AG39" i="8"/>
  <c r="M40" i="8"/>
  <c r="L55" i="8"/>
  <c r="AN58" i="8"/>
  <c r="AM60" i="8"/>
  <c r="L365" i="8"/>
  <c r="L298" i="8"/>
  <c r="AM365" i="8"/>
  <c r="AM298" i="8"/>
  <c r="AM296" i="8"/>
  <c r="AM369" i="8"/>
  <c r="D366" i="8"/>
  <c r="D357" i="8"/>
  <c r="D348" i="8"/>
  <c r="H366" i="8"/>
  <c r="H348" i="8"/>
  <c r="H357" i="8"/>
  <c r="L88" i="8"/>
  <c r="P366" i="8"/>
  <c r="P357" i="8"/>
  <c r="P348" i="8"/>
  <c r="T366" i="8"/>
  <c r="T357" i="8"/>
  <c r="T348" i="8"/>
  <c r="Z366" i="8"/>
  <c r="Z348" i="8"/>
  <c r="Z357" i="8"/>
  <c r="AD366" i="8"/>
  <c r="AD348" i="8"/>
  <c r="AD357" i="8"/>
  <c r="AL366" i="8"/>
  <c r="AL348" i="8"/>
  <c r="AM302" i="8"/>
  <c r="D102" i="8"/>
  <c r="T102" i="8"/>
  <c r="T127" i="8"/>
  <c r="AL102" i="8"/>
  <c r="AL127" i="8"/>
  <c r="AN113" i="8"/>
  <c r="AN118" i="8"/>
  <c r="G383" i="8"/>
  <c r="K383" i="8"/>
  <c r="AM125" i="8"/>
  <c r="L320" i="8"/>
  <c r="AM320" i="8"/>
  <c r="AM321" i="8"/>
  <c r="AN51" i="8"/>
  <c r="AN53" i="8"/>
  <c r="D350" i="8"/>
  <c r="H350" i="8"/>
  <c r="H309" i="8"/>
  <c r="P350" i="8"/>
  <c r="T350" i="8"/>
  <c r="Z350" i="8"/>
  <c r="AD350" i="8"/>
  <c r="AL350" i="8"/>
  <c r="AG365" i="8"/>
  <c r="AG298" i="8"/>
  <c r="AN81" i="8"/>
  <c r="E366" i="8"/>
  <c r="E357" i="8"/>
  <c r="E348" i="8"/>
  <c r="I366" i="8"/>
  <c r="I357" i="8"/>
  <c r="I348" i="8"/>
  <c r="M366" i="8"/>
  <c r="M357" i="8"/>
  <c r="M348" i="8"/>
  <c r="Q366" i="8"/>
  <c r="Q357" i="8"/>
  <c r="Q348" i="8"/>
  <c r="U366" i="8"/>
  <c r="U357" i="8"/>
  <c r="U348" i="8"/>
  <c r="AA366" i="8"/>
  <c r="AA357" i="8"/>
  <c r="AA348" i="8"/>
  <c r="AE366" i="8"/>
  <c r="AE357" i="8"/>
  <c r="AE348" i="8"/>
  <c r="AM366" i="8"/>
  <c r="AN91" i="8"/>
  <c r="AN381" i="8" s="1"/>
  <c r="AN100" i="8"/>
  <c r="E102" i="8"/>
  <c r="E127" i="8" s="1"/>
  <c r="P102" i="8"/>
  <c r="P127" i="8" s="1"/>
  <c r="P332" i="8" s="1"/>
  <c r="U102" i="8"/>
  <c r="U127" i="8" s="1"/>
  <c r="U332" i="8" s="1"/>
  <c r="G361" i="8"/>
  <c r="K361" i="8"/>
  <c r="O361" i="8"/>
  <c r="S361" i="8"/>
  <c r="Y361" i="8"/>
  <c r="AC361" i="8"/>
  <c r="AG110" i="8"/>
  <c r="AK361" i="8"/>
  <c r="AN117" i="8"/>
  <c r="AM119" i="8"/>
  <c r="AM357" i="8"/>
  <c r="AK383" i="8"/>
  <c r="M347" i="8"/>
  <c r="M302" i="8"/>
  <c r="AG134" i="8"/>
  <c r="AG347" i="8" s="1"/>
  <c r="Q347" i="8"/>
  <c r="Q302" i="8"/>
  <c r="U347" i="8"/>
  <c r="U302" i="8"/>
  <c r="AA347" i="8"/>
  <c r="AA302" i="8"/>
  <c r="AE347" i="8"/>
  <c r="AE302" i="8"/>
  <c r="AG320" i="8"/>
  <c r="AN46" i="8"/>
  <c r="AN55" i="8"/>
  <c r="E56" i="8"/>
  <c r="I56" i="8"/>
  <c r="M56" i="8"/>
  <c r="Q56" i="8"/>
  <c r="U56" i="8"/>
  <c r="AA56" i="8"/>
  <c r="AE56" i="8"/>
  <c r="AG60" i="8"/>
  <c r="F366" i="8"/>
  <c r="F357" i="8"/>
  <c r="F348" i="8"/>
  <c r="J366" i="8"/>
  <c r="J357" i="8"/>
  <c r="J348" i="8"/>
  <c r="N366" i="8"/>
  <c r="N357" i="8"/>
  <c r="N348" i="8"/>
  <c r="R366" i="8"/>
  <c r="R348" i="8"/>
  <c r="R357" i="8"/>
  <c r="V366" i="8"/>
  <c r="V357" i="8"/>
  <c r="V348" i="8"/>
  <c r="AB366" i="8"/>
  <c r="AB357" i="8"/>
  <c r="AB348" i="8"/>
  <c r="AF366" i="8"/>
  <c r="AF357" i="8"/>
  <c r="AF348" i="8"/>
  <c r="AJ366" i="8"/>
  <c r="AJ348" i="8"/>
  <c r="AJ357" i="8"/>
  <c r="AN88" i="8"/>
  <c r="F102" i="8"/>
  <c r="F127" i="8"/>
  <c r="Q102" i="8"/>
  <c r="Q127" i="8" s="1"/>
  <c r="Q332" i="8" s="1"/>
  <c r="V102" i="8"/>
  <c r="V127" i="8"/>
  <c r="AD102" i="8"/>
  <c r="D361" i="8"/>
  <c r="H361" i="8"/>
  <c r="H356" i="8"/>
  <c r="L110" i="8"/>
  <c r="L356" i="8" s="1"/>
  <c r="P361" i="8"/>
  <c r="T361" i="8"/>
  <c r="Z361" i="8"/>
  <c r="AD361" i="8"/>
  <c r="AL361" i="8"/>
  <c r="AN122" i="8"/>
  <c r="AN382" i="8" s="1"/>
  <c r="AN124" i="8"/>
  <c r="E347" i="8"/>
  <c r="E302" i="8"/>
  <c r="I347" i="8"/>
  <c r="I302" i="8"/>
  <c r="L240" i="8"/>
  <c r="F361" i="8"/>
  <c r="J361" i="8"/>
  <c r="N361" i="8"/>
  <c r="R361" i="8"/>
  <c r="V361" i="8"/>
  <c r="AB361" i="8"/>
  <c r="AF361" i="8"/>
  <c r="AJ361" i="8"/>
  <c r="E383" i="8"/>
  <c r="I383" i="8"/>
  <c r="M383" i="8"/>
  <c r="Q383" i="8"/>
  <c r="U383" i="8"/>
  <c r="AA383" i="8"/>
  <c r="AE383" i="8"/>
  <c r="G347" i="8"/>
  <c r="G302" i="8"/>
  <c r="K347" i="8"/>
  <c r="K302" i="8"/>
  <c r="O347" i="8"/>
  <c r="O302" i="8"/>
  <c r="S347" i="8"/>
  <c r="S302" i="8"/>
  <c r="Y347" i="8"/>
  <c r="Y302" i="8"/>
  <c r="AC347" i="8"/>
  <c r="AC302" i="8"/>
  <c r="AK347" i="8"/>
  <c r="AK302" i="8"/>
  <c r="L367" i="8"/>
  <c r="AM368" i="8"/>
  <c r="AM370" i="8" s="1"/>
  <c r="AM367" i="8"/>
  <c r="D295" i="8"/>
  <c r="H295" i="8"/>
  <c r="L170" i="8"/>
  <c r="P295" i="8"/>
  <c r="T295" i="8"/>
  <c r="Z295" i="8"/>
  <c r="AD295" i="8"/>
  <c r="AL295" i="8"/>
  <c r="G368" i="8"/>
  <c r="G296" i="8"/>
  <c r="G369" i="8" s="1"/>
  <c r="G370" i="8" s="1"/>
  <c r="K368" i="8"/>
  <c r="K296" i="8"/>
  <c r="K369" i="8"/>
  <c r="O368" i="8"/>
  <c r="O296" i="8"/>
  <c r="O369" i="8" s="1"/>
  <c r="O370" i="8" s="1"/>
  <c r="S368" i="8"/>
  <c r="S296" i="8"/>
  <c r="S369" i="8"/>
  <c r="Y368" i="8"/>
  <c r="Y296" i="8"/>
  <c r="Y369" i="8" s="1"/>
  <c r="Y370" i="8" s="1"/>
  <c r="AC368" i="8"/>
  <c r="AC296" i="8"/>
  <c r="AC369" i="8"/>
  <c r="AG176" i="8"/>
  <c r="AK368" i="8"/>
  <c r="AK296" i="8"/>
  <c r="AK369" i="8"/>
  <c r="F178" i="8"/>
  <c r="J178" i="8"/>
  <c r="N178" i="8"/>
  <c r="R178" i="8"/>
  <c r="V178" i="8"/>
  <c r="AB178" i="8"/>
  <c r="AF178" i="8"/>
  <c r="AJ178" i="8"/>
  <c r="AM185" i="8"/>
  <c r="L355" i="8"/>
  <c r="AM355" i="8"/>
  <c r="AF193" i="8"/>
  <c r="L204" i="8"/>
  <c r="G206" i="8"/>
  <c r="O206" i="8"/>
  <c r="AH206" i="8" s="1"/>
  <c r="Y206" i="8"/>
  <c r="AC206" i="8"/>
  <c r="AK206" i="8"/>
  <c r="AL240" i="8"/>
  <c r="AG240" i="8"/>
  <c r="N383" i="8"/>
  <c r="R383" i="8"/>
  <c r="V383" i="8"/>
  <c r="AB383" i="8"/>
  <c r="AF383" i="8"/>
  <c r="AJ383" i="8"/>
  <c r="D347" i="8"/>
  <c r="D302" i="8"/>
  <c r="H347" i="8"/>
  <c r="H302" i="8"/>
  <c r="L134" i="8"/>
  <c r="P347" i="8"/>
  <c r="P302" i="8"/>
  <c r="T347" i="8"/>
  <c r="T302" i="8"/>
  <c r="Z347" i="8"/>
  <c r="Z302" i="8"/>
  <c r="AD347" i="8"/>
  <c r="AD302" i="8"/>
  <c r="AL347" i="8"/>
  <c r="AL302" i="8"/>
  <c r="AG368" i="8"/>
  <c r="AG367" i="8"/>
  <c r="AN141" i="8"/>
  <c r="E295" i="8"/>
  <c r="I295" i="8"/>
  <c r="M295" i="8"/>
  <c r="Q295" i="8"/>
  <c r="U295" i="8"/>
  <c r="AA295" i="8"/>
  <c r="AE295" i="8"/>
  <c r="AM170" i="8"/>
  <c r="D368" i="8"/>
  <c r="D296" i="8"/>
  <c r="D369" i="8"/>
  <c r="H368" i="8"/>
  <c r="H296" i="8"/>
  <c r="H369" i="8"/>
  <c r="L176" i="8"/>
  <c r="L296" i="8"/>
  <c r="L369" i="8" s="1"/>
  <c r="L370" i="8" s="1"/>
  <c r="P368" i="8"/>
  <c r="P296" i="8"/>
  <c r="P369" i="8"/>
  <c r="T368" i="8"/>
  <c r="T296" i="8"/>
  <c r="T369" i="8"/>
  <c r="T370" i="8" s="1"/>
  <c r="Z368" i="8"/>
  <c r="Z296" i="8"/>
  <c r="Z369" i="8"/>
  <c r="AD368" i="8"/>
  <c r="AD370" i="8" s="1"/>
  <c r="AD296" i="8"/>
  <c r="AD369" i="8"/>
  <c r="AL368" i="8"/>
  <c r="AL296" i="8"/>
  <c r="AL369" i="8"/>
  <c r="G178" i="8"/>
  <c r="K178" i="8"/>
  <c r="O178" i="8"/>
  <c r="S178" i="8"/>
  <c r="Y178" i="8"/>
  <c r="AC178" i="8"/>
  <c r="AK178" i="8"/>
  <c r="AG355" i="8"/>
  <c r="AN187" i="8"/>
  <c r="G193" i="8"/>
  <c r="O193" i="8"/>
  <c r="Y193" i="8"/>
  <c r="AC193" i="8"/>
  <c r="AK193" i="8"/>
  <c r="AM193" i="8" s="1"/>
  <c r="AN193" i="8" s="1"/>
  <c r="AM204" i="8"/>
  <c r="D206" i="8"/>
  <c r="AM240" i="8"/>
  <c r="P240" i="8"/>
  <c r="T240" i="8"/>
  <c r="Z240" i="8"/>
  <c r="AD240" i="8"/>
  <c r="AJ240" i="8"/>
  <c r="H359" i="8"/>
  <c r="H343" i="8"/>
  <c r="H339" i="8"/>
  <c r="H340" i="8"/>
  <c r="H321" i="8"/>
  <c r="H338" i="8"/>
  <c r="M359" i="8"/>
  <c r="M340" i="8"/>
  <c r="M343" i="8"/>
  <c r="M338" i="8"/>
  <c r="M339" i="8"/>
  <c r="M321" i="8"/>
  <c r="U359" i="8"/>
  <c r="U340" i="8"/>
  <c r="U343" i="8"/>
  <c r="U338" i="8"/>
  <c r="U339" i="8"/>
  <c r="U321" i="8"/>
  <c r="AE359" i="8"/>
  <c r="AE340" i="8"/>
  <c r="AE343" i="8"/>
  <c r="AE338" i="8"/>
  <c r="AE339" i="8"/>
  <c r="AE321" i="8"/>
  <c r="AG156" i="8"/>
  <c r="E368" i="8"/>
  <c r="E296" i="8"/>
  <c r="E369" i="8"/>
  <c r="I368" i="8"/>
  <c r="I296" i="8"/>
  <c r="I369" i="8" s="1"/>
  <c r="I370" i="8" s="1"/>
  <c r="M368" i="8"/>
  <c r="M296" i="8"/>
  <c r="M369" i="8"/>
  <c r="Q368" i="8"/>
  <c r="Q296" i="8"/>
  <c r="Q369" i="8" s="1"/>
  <c r="Q370" i="8" s="1"/>
  <c r="U368" i="8"/>
  <c r="U296" i="8"/>
  <c r="U369" i="8"/>
  <c r="AA368" i="8"/>
  <c r="AA296" i="8"/>
  <c r="AA369" i="8" s="1"/>
  <c r="AA370" i="8" s="1"/>
  <c r="AE368" i="8"/>
  <c r="AE296" i="8"/>
  <c r="AE369" i="8"/>
  <c r="AG185" i="8"/>
  <c r="AG191" i="8"/>
  <c r="L193" i="8"/>
  <c r="AG200" i="8"/>
  <c r="D208" i="8"/>
  <c r="H208" i="8"/>
  <c r="H212" i="8" s="1"/>
  <c r="H217" i="8" s="1"/>
  <c r="P208" i="8"/>
  <c r="P212" i="8"/>
  <c r="P217" i="8" s="1"/>
  <c r="T208" i="8"/>
  <c r="T212" i="8" s="1"/>
  <c r="T217" i="8" s="1"/>
  <c r="Z208" i="8"/>
  <c r="Z212" i="8"/>
  <c r="Z217" i="8" s="1"/>
  <c r="AD208" i="8"/>
  <c r="AL208" i="8"/>
  <c r="AL212" i="8"/>
  <c r="AL217" i="8" s="1"/>
  <c r="AN228" i="8"/>
  <c r="AN232" i="8" s="1"/>
  <c r="AN240" i="8" s="1"/>
  <c r="AN249" i="8"/>
  <c r="AN254" i="8" s="1"/>
  <c r="I359" i="8"/>
  <c r="I340" i="8"/>
  <c r="I343" i="8"/>
  <c r="I338" i="8"/>
  <c r="I339" i="8"/>
  <c r="I321" i="8"/>
  <c r="N314" i="8"/>
  <c r="N266" i="8"/>
  <c r="R314" i="8"/>
  <c r="R266" i="8"/>
  <c r="V314" i="8"/>
  <c r="V266" i="8"/>
  <c r="AB314" i="8"/>
  <c r="AB266" i="8"/>
  <c r="AF314" i="8"/>
  <c r="AF266" i="8"/>
  <c r="AM340" i="8"/>
  <c r="AM338" i="8"/>
  <c r="AM339" i="8"/>
  <c r="D383" i="8"/>
  <c r="H383" i="8"/>
  <c r="L125" i="8"/>
  <c r="P383" i="8"/>
  <c r="T383" i="8"/>
  <c r="Z383" i="8"/>
  <c r="AD383" i="8"/>
  <c r="AL383" i="8"/>
  <c r="F347" i="8"/>
  <c r="F302" i="8"/>
  <c r="J347" i="8"/>
  <c r="J302" i="8"/>
  <c r="N347" i="8"/>
  <c r="N302" i="8"/>
  <c r="R347" i="8"/>
  <c r="R302" i="8"/>
  <c r="V347" i="8"/>
  <c r="V302" i="8"/>
  <c r="AB347" i="8"/>
  <c r="AB302" i="8"/>
  <c r="AF347" i="8"/>
  <c r="AF302" i="8"/>
  <c r="AJ347" i="8"/>
  <c r="AJ302" i="8"/>
  <c r="L156" i="8"/>
  <c r="AG170" i="8"/>
  <c r="AG295" i="8" s="1"/>
  <c r="F368" i="8"/>
  <c r="F296" i="8"/>
  <c r="F369" i="8"/>
  <c r="J368" i="8"/>
  <c r="J296" i="8"/>
  <c r="J369" i="8"/>
  <c r="N368" i="8"/>
  <c r="N296" i="8"/>
  <c r="N369" i="8"/>
  <c r="R368" i="8"/>
  <c r="R296" i="8"/>
  <c r="R369" i="8" s="1"/>
  <c r="R370" i="8" s="1"/>
  <c r="V368" i="8"/>
  <c r="V296" i="8"/>
  <c r="V369" i="8"/>
  <c r="AB368" i="8"/>
  <c r="AB296" i="8"/>
  <c r="AB369" i="8"/>
  <c r="AF368" i="8"/>
  <c r="AF296" i="8"/>
  <c r="AF369" i="8"/>
  <c r="AJ368" i="8"/>
  <c r="AJ296" i="8"/>
  <c r="AJ369" i="8" s="1"/>
  <c r="AJ370" i="8" s="1"/>
  <c r="E178" i="8"/>
  <c r="I178" i="8"/>
  <c r="M178" i="8"/>
  <c r="Q178" i="8"/>
  <c r="U178" i="8"/>
  <c r="AA178" i="8"/>
  <c r="AE178" i="8"/>
  <c r="L185" i="8"/>
  <c r="L191" i="8"/>
  <c r="L200" i="8"/>
  <c r="AG204" i="8"/>
  <c r="AN235" i="8"/>
  <c r="AN238" i="8"/>
  <c r="AF240" i="8"/>
  <c r="F314" i="8"/>
  <c r="F266" i="8"/>
  <c r="J314" i="8"/>
  <c r="J266" i="8"/>
  <c r="J356" i="8"/>
  <c r="AJ314" i="8"/>
  <c r="AJ266" i="8"/>
  <c r="AN256" i="8"/>
  <c r="G266" i="8"/>
  <c r="G356" i="8" s="1"/>
  <c r="K266" i="8"/>
  <c r="O266" i="8"/>
  <c r="O356" i="8"/>
  <c r="S266" i="8"/>
  <c r="S309" i="8"/>
  <c r="Y266" i="8"/>
  <c r="Y356" i="8"/>
  <c r="AC266" i="8"/>
  <c r="AK266" i="8"/>
  <c r="AK356" i="8"/>
  <c r="AN280" i="8"/>
  <c r="AG342" i="8"/>
  <c r="AG341" i="8"/>
  <c r="AM359" i="8"/>
  <c r="H314" i="8"/>
  <c r="M314" i="8"/>
  <c r="N315" i="8"/>
  <c r="AF315" i="8"/>
  <c r="D320" i="8"/>
  <c r="AN262" i="8"/>
  <c r="AN265" i="8"/>
  <c r="D266" i="8"/>
  <c r="P266" i="8"/>
  <c r="T266" i="8"/>
  <c r="T356" i="8"/>
  <c r="Z266" i="8"/>
  <c r="Z309" i="8" s="1"/>
  <c r="AD266" i="8"/>
  <c r="AL266" i="8"/>
  <c r="AN287" i="8"/>
  <c r="I314" i="8"/>
  <c r="U314" i="8"/>
  <c r="AE314" i="8"/>
  <c r="F320" i="8"/>
  <c r="N320" i="8"/>
  <c r="AF320" i="8"/>
  <c r="E266" i="8"/>
  <c r="E356" i="8"/>
  <c r="Q266" i="8"/>
  <c r="AA266" i="8"/>
  <c r="E314" i="8"/>
  <c r="AJ315" i="8"/>
  <c r="AN268" i="8"/>
  <c r="AM343" i="8"/>
  <c r="L342" i="8"/>
  <c r="L341" i="8"/>
  <c r="AM342" i="8"/>
  <c r="AM341" i="8"/>
  <c r="AI17" i="7"/>
  <c r="AI314" i="7"/>
  <c r="AN21" i="7"/>
  <c r="AH23" i="7"/>
  <c r="AG23" i="7"/>
  <c r="N350" i="7"/>
  <c r="N309" i="7"/>
  <c r="N47" i="7"/>
  <c r="R309" i="7"/>
  <c r="V350" i="7"/>
  <c r="V309" i="7"/>
  <c r="V47" i="7"/>
  <c r="AB350" i="7"/>
  <c r="AB309" i="7"/>
  <c r="AB47" i="7"/>
  <c r="AF350" i="7"/>
  <c r="AF309" i="7"/>
  <c r="AF47" i="7"/>
  <c r="L314" i="7"/>
  <c r="AM314" i="7"/>
  <c r="AN20" i="7"/>
  <c r="Q350" i="7"/>
  <c r="Q47" i="7"/>
  <c r="Q61" i="7"/>
  <c r="U350" i="7"/>
  <c r="U47" i="7"/>
  <c r="U61" i="7"/>
  <c r="AA350" i="7"/>
  <c r="AA309" i="7"/>
  <c r="AA47" i="7"/>
  <c r="AA61" i="7"/>
  <c r="AE350" i="7"/>
  <c r="AE47" i="7"/>
  <c r="AE61" i="7"/>
  <c r="F350" i="7"/>
  <c r="F309" i="7"/>
  <c r="F47" i="7"/>
  <c r="J350" i="7"/>
  <c r="J309" i="7"/>
  <c r="J47" i="7"/>
  <c r="AJ350" i="7"/>
  <c r="AJ309" i="7"/>
  <c r="AJ47" i="7"/>
  <c r="AG17" i="7"/>
  <c r="AI315" i="7"/>
  <c r="AM23" i="7"/>
  <c r="AG30" i="7"/>
  <c r="M42" i="7"/>
  <c r="M376" i="7"/>
  <c r="Q42" i="7"/>
  <c r="Q40" i="7"/>
  <c r="U42" i="7"/>
  <c r="U18" i="7"/>
  <c r="AA42" i="7"/>
  <c r="AA376" i="7" s="1"/>
  <c r="AE42" i="7"/>
  <c r="I350" i="7"/>
  <c r="I309" i="7"/>
  <c r="I47" i="7"/>
  <c r="I61" i="7"/>
  <c r="L315" i="7"/>
  <c r="AM315" i="7"/>
  <c r="AN22" i="7"/>
  <c r="E42" i="7"/>
  <c r="E18" i="7" s="1"/>
  <c r="I42" i="7"/>
  <c r="I40" i="7" s="1"/>
  <c r="F56" i="7"/>
  <c r="J56" i="7"/>
  <c r="AJ56" i="7"/>
  <c r="L17" i="7"/>
  <c r="AH17" i="7"/>
  <c r="AH314" i="7"/>
  <c r="AH315" i="7"/>
  <c r="L30" i="7"/>
  <c r="AH30" i="7"/>
  <c r="AG39" i="7"/>
  <c r="D42" i="7"/>
  <c r="D40" i="7" s="1"/>
  <c r="H42" i="7"/>
  <c r="H40" i="7" s="1"/>
  <c r="P42" i="7"/>
  <c r="P376" i="7" s="1"/>
  <c r="T42" i="7"/>
  <c r="T376" i="7" s="1"/>
  <c r="Z42" i="7"/>
  <c r="Z376" i="7" s="1"/>
  <c r="AD42" i="7"/>
  <c r="AD376" i="7" s="1"/>
  <c r="AL42" i="7"/>
  <c r="AL40" i="7" s="1"/>
  <c r="AI320" i="7"/>
  <c r="L55" i="7"/>
  <c r="AH55" i="7"/>
  <c r="AI60" i="7"/>
  <c r="AM60" i="7"/>
  <c r="D61" i="7"/>
  <c r="G63" i="7"/>
  <c r="K63" i="7"/>
  <c r="K56" i="7"/>
  <c r="O63" i="7"/>
  <c r="O61" i="7"/>
  <c r="S63" i="7"/>
  <c r="Y63" i="7"/>
  <c r="Y56" i="7" s="1"/>
  <c r="AC63" i="7"/>
  <c r="AC61" i="7" s="1"/>
  <c r="AK63" i="7"/>
  <c r="AK56" i="7" s="1"/>
  <c r="AG365" i="7"/>
  <c r="AG298" i="7"/>
  <c r="AN81" i="7"/>
  <c r="E366" i="7"/>
  <c r="E357" i="7"/>
  <c r="E348" i="7"/>
  <c r="E102" i="7"/>
  <c r="E127" i="7" s="1"/>
  <c r="E332" i="7" s="1"/>
  <c r="I366" i="7"/>
  <c r="I357" i="7"/>
  <c r="I348" i="7"/>
  <c r="I102" i="7"/>
  <c r="I127" i="7"/>
  <c r="N357" i="7"/>
  <c r="N348" i="7"/>
  <c r="N366" i="7"/>
  <c r="R348" i="7"/>
  <c r="R357" i="7"/>
  <c r="R366" i="7"/>
  <c r="V366" i="7"/>
  <c r="V357" i="7"/>
  <c r="V348" i="7"/>
  <c r="AB366" i="7"/>
  <c r="AB348" i="7"/>
  <c r="AB357" i="7"/>
  <c r="AF366" i="7"/>
  <c r="AK357" i="7"/>
  <c r="AK366" i="7"/>
  <c r="AK348" i="7"/>
  <c r="AK102" i="7"/>
  <c r="AK127" i="7"/>
  <c r="AK78" i="7"/>
  <c r="AH100" i="7"/>
  <c r="AH383" i="7"/>
  <c r="AG100" i="7"/>
  <c r="R102" i="7"/>
  <c r="R127" i="7" s="1"/>
  <c r="R332" i="7" s="1"/>
  <c r="AB102" i="7"/>
  <c r="AB127" i="7" s="1"/>
  <c r="AB332" i="7" s="1"/>
  <c r="M361" i="7"/>
  <c r="Q361" i="7"/>
  <c r="U361" i="7"/>
  <c r="AA356" i="7"/>
  <c r="AA361" i="7"/>
  <c r="AE361" i="7"/>
  <c r="AN114" i="7"/>
  <c r="AJ119" i="7"/>
  <c r="AM115" i="7"/>
  <c r="AN115" i="7" s="1"/>
  <c r="F347" i="7"/>
  <c r="F302" i="7"/>
  <c r="J347" i="7"/>
  <c r="J302" i="7"/>
  <c r="AJ302" i="7"/>
  <c r="AM134" i="7"/>
  <c r="L156" i="7"/>
  <c r="AI156" i="7"/>
  <c r="AM156" i="7"/>
  <c r="G295" i="7"/>
  <c r="G178" i="7"/>
  <c r="K295" i="7"/>
  <c r="K178" i="7"/>
  <c r="P329" i="7"/>
  <c r="P208" i="7"/>
  <c r="P212" i="7" s="1"/>
  <c r="P217" i="7" s="1"/>
  <c r="T329" i="7"/>
  <c r="T208" i="7"/>
  <c r="T212" i="7" s="1"/>
  <c r="T217" i="7" s="1"/>
  <c r="Z329" i="7"/>
  <c r="Z208" i="7"/>
  <c r="Z212" i="7" s="1"/>
  <c r="Z217" i="7" s="1"/>
  <c r="AD329" i="7"/>
  <c r="F368" i="7"/>
  <c r="F296" i="7"/>
  <c r="F369" i="7" s="1"/>
  <c r="F370" i="7" s="1"/>
  <c r="F178" i="7"/>
  <c r="J368" i="7"/>
  <c r="J296" i="7"/>
  <c r="J369" i="7" s="1"/>
  <c r="J370" i="7" s="1"/>
  <c r="J178" i="7"/>
  <c r="AJ368" i="7"/>
  <c r="AJ296" i="7"/>
  <c r="AJ369" i="7" s="1"/>
  <c r="AJ370" i="7" s="1"/>
  <c r="AJ178" i="7"/>
  <c r="AM176" i="7"/>
  <c r="M329" i="7"/>
  <c r="AE329" i="7"/>
  <c r="AE208" i="7"/>
  <c r="AE212" i="7" s="1"/>
  <c r="AE217" i="7" s="1"/>
  <c r="AN183" i="7"/>
  <c r="AL193" i="7"/>
  <c r="AN190" i="7"/>
  <c r="AN198" i="7"/>
  <c r="AC206" i="7"/>
  <c r="AH204" i="7"/>
  <c r="AG204" i="7"/>
  <c r="AI240" i="7"/>
  <c r="AM340" i="7"/>
  <c r="AM338" i="7"/>
  <c r="I359" i="7"/>
  <c r="I340" i="7"/>
  <c r="I339" i="7"/>
  <c r="I321" i="7"/>
  <c r="I338" i="7"/>
  <c r="I343" i="7"/>
  <c r="L39" i="7"/>
  <c r="AH39" i="7"/>
  <c r="L320" i="7"/>
  <c r="AM321" i="7"/>
  <c r="AN51" i="7"/>
  <c r="AN53" i="7"/>
  <c r="AI55" i="7"/>
  <c r="D350" i="7"/>
  <c r="H350" i="7"/>
  <c r="P350" i="7"/>
  <c r="Z350" i="7"/>
  <c r="AD350" i="7"/>
  <c r="AL350" i="7"/>
  <c r="AH365" i="7"/>
  <c r="AH298" i="7"/>
  <c r="F366" i="7"/>
  <c r="F357" i="7"/>
  <c r="F348" i="7"/>
  <c r="J366" i="7"/>
  <c r="J348" i="7"/>
  <c r="J357" i="7"/>
  <c r="O357" i="7"/>
  <c r="O366" i="7"/>
  <c r="O348" i="7"/>
  <c r="O102" i="7"/>
  <c r="O127" i="7"/>
  <c r="O78" i="7"/>
  <c r="S357" i="7"/>
  <c r="S366" i="7"/>
  <c r="S348" i="7"/>
  <c r="S102" i="7"/>
  <c r="S127" i="7"/>
  <c r="S78" i="7"/>
  <c r="Y357" i="7"/>
  <c r="Y366" i="7"/>
  <c r="Y348" i="7"/>
  <c r="Y102" i="7"/>
  <c r="Y127" i="7"/>
  <c r="Y78" i="7"/>
  <c r="AC357" i="7"/>
  <c r="AC366" i="7"/>
  <c r="AC348" i="7"/>
  <c r="AC102" i="7"/>
  <c r="AH88" i="7"/>
  <c r="AC78" i="7"/>
  <c r="AG88" i="7"/>
  <c r="AL127" i="7"/>
  <c r="E361" i="7"/>
  <c r="I356" i="7"/>
  <c r="I361" i="7"/>
  <c r="AK361" i="7"/>
  <c r="AN113" i="7"/>
  <c r="AF119" i="7"/>
  <c r="D383" i="7"/>
  <c r="L125" i="7"/>
  <c r="AN125" i="7"/>
  <c r="AD383" i="7"/>
  <c r="AI125" i="7"/>
  <c r="AN154" i="7"/>
  <c r="H329" i="7"/>
  <c r="H208" i="7"/>
  <c r="H212" i="7"/>
  <c r="H217" i="7" s="1"/>
  <c r="AK295" i="7"/>
  <c r="AK178" i="7"/>
  <c r="AM170" i="7"/>
  <c r="Q329" i="7"/>
  <c r="Q208" i="7"/>
  <c r="Q212" i="7" s="1"/>
  <c r="Q217" i="7" s="1"/>
  <c r="AN182" i="7"/>
  <c r="AN189" i="7"/>
  <c r="AN197" i="7"/>
  <c r="L23" i="7"/>
  <c r="AI39" i="7"/>
  <c r="AM39" i="7"/>
  <c r="F42" i="7"/>
  <c r="F18" i="7"/>
  <c r="J42" i="7"/>
  <c r="J376" i="7"/>
  <c r="N42" i="7"/>
  <c r="N376" i="7"/>
  <c r="R42" i="7"/>
  <c r="R376" i="7"/>
  <c r="V42" i="7"/>
  <c r="V376" i="7"/>
  <c r="AB42" i="7"/>
  <c r="AB376" i="7"/>
  <c r="AF42" i="7"/>
  <c r="AF376" i="7"/>
  <c r="AJ42" i="7"/>
  <c r="AJ376" i="7"/>
  <c r="AG320" i="7"/>
  <c r="AN46" i="7"/>
  <c r="AN55" i="7"/>
  <c r="I56" i="7"/>
  <c r="Q56" i="7"/>
  <c r="U56" i="7"/>
  <c r="AA56" i="7"/>
  <c r="AE56" i="7"/>
  <c r="AG60" i="7"/>
  <c r="F61" i="7"/>
  <c r="J61" i="7"/>
  <c r="N61" i="7"/>
  <c r="V61" i="7"/>
  <c r="AB61" i="7"/>
  <c r="AF61" i="7"/>
  <c r="AJ61" i="7"/>
  <c r="E63" i="7"/>
  <c r="M63" i="7"/>
  <c r="AI63" i="7"/>
  <c r="AH77" i="7"/>
  <c r="F78" i="7"/>
  <c r="AI365" i="7"/>
  <c r="AI298" i="7"/>
  <c r="G357" i="7"/>
  <c r="G366" i="7"/>
  <c r="G348" i="7"/>
  <c r="G102" i="7"/>
  <c r="G127" i="7"/>
  <c r="G78" i="7"/>
  <c r="K357" i="7"/>
  <c r="K366" i="7"/>
  <c r="K348" i="7"/>
  <c r="K102" i="7"/>
  <c r="K127" i="7"/>
  <c r="K78" i="7"/>
  <c r="AI366" i="7"/>
  <c r="AM366" i="7"/>
  <c r="F102" i="7"/>
  <c r="F127" i="7" s="1"/>
  <c r="F332" i="7" s="1"/>
  <c r="AF127" i="7"/>
  <c r="O361" i="7"/>
  <c r="S361" i="7"/>
  <c r="Y361" i="7"/>
  <c r="AC361" i="7"/>
  <c r="AH110" i="7"/>
  <c r="AH356" i="7"/>
  <c r="AG110" i="7"/>
  <c r="AN118" i="7"/>
  <c r="AN124" i="7"/>
  <c r="AI367" i="7"/>
  <c r="AL329" i="7"/>
  <c r="AL208" i="7"/>
  <c r="AL212" i="7" s="1"/>
  <c r="AL217" i="7" s="1"/>
  <c r="E329" i="7"/>
  <c r="E208" i="7"/>
  <c r="E212" i="7" s="1"/>
  <c r="E217" i="7" s="1"/>
  <c r="U329" i="7"/>
  <c r="U208" i="7"/>
  <c r="U212" i="7" s="1"/>
  <c r="U217" i="7" s="1"/>
  <c r="D193" i="7"/>
  <c r="L185" i="7"/>
  <c r="AI185" i="7"/>
  <c r="AD193" i="7"/>
  <c r="AM193" i="7"/>
  <c r="D206" i="7"/>
  <c r="L200" i="7"/>
  <c r="AD206" i="7"/>
  <c r="AI206" i="7"/>
  <c r="AI200" i="7"/>
  <c r="AM204" i="7"/>
  <c r="AK206" i="7"/>
  <c r="AH339" i="7"/>
  <c r="AH340" i="7"/>
  <c r="AH338" i="7"/>
  <c r="AG314" i="7"/>
  <c r="AG315" i="7"/>
  <c r="AI23" i="7"/>
  <c r="F31" i="7"/>
  <c r="N31" i="7"/>
  <c r="R31" i="7"/>
  <c r="AB31" i="7"/>
  <c r="AF31" i="7"/>
  <c r="AJ31" i="7"/>
  <c r="AN34" i="7"/>
  <c r="G42" i="7"/>
  <c r="K42" i="7"/>
  <c r="K376" i="7" s="1"/>
  <c r="O42" i="7"/>
  <c r="O18" i="7" s="1"/>
  <c r="S42" i="7"/>
  <c r="S18" i="7" s="1"/>
  <c r="Y42" i="7"/>
  <c r="Y18" i="7" s="1"/>
  <c r="AC42" i="7"/>
  <c r="AK42" i="7"/>
  <c r="AK18" i="7" s="1"/>
  <c r="AH321" i="7"/>
  <c r="AH320" i="7"/>
  <c r="AI350" i="7"/>
  <c r="AH60" i="7"/>
  <c r="AI77" i="7"/>
  <c r="M366" i="7"/>
  <c r="M348" i="7"/>
  <c r="M357" i="7"/>
  <c r="M102" i="7"/>
  <c r="Q366" i="7"/>
  <c r="Q357" i="7"/>
  <c r="Q348" i="7"/>
  <c r="Q102" i="7"/>
  <c r="Q127" i="7" s="1"/>
  <c r="U366" i="7"/>
  <c r="U357" i="7"/>
  <c r="U348" i="7"/>
  <c r="U102" i="7"/>
  <c r="U127" i="7"/>
  <c r="AA366" i="7"/>
  <c r="AA357" i="7"/>
  <c r="AA348" i="7"/>
  <c r="AA102" i="7"/>
  <c r="AA127" i="7" s="1"/>
  <c r="AE366" i="7"/>
  <c r="AE357" i="7"/>
  <c r="AE348" i="7"/>
  <c r="AE102" i="7"/>
  <c r="AE127" i="7"/>
  <c r="AJ348" i="7"/>
  <c r="AJ357" i="7"/>
  <c r="AJ366" i="7"/>
  <c r="AG383" i="7"/>
  <c r="AN91" i="7"/>
  <c r="AN381" i="7" s="1"/>
  <c r="P127" i="7"/>
  <c r="Z127" i="7"/>
  <c r="G361" i="7"/>
  <c r="K361" i="7"/>
  <c r="AM110" i="7"/>
  <c r="AN117" i="7"/>
  <c r="AD119" i="7"/>
  <c r="AD357" i="7"/>
  <c r="N347" i="7"/>
  <c r="N302" i="7"/>
  <c r="AG134" i="7"/>
  <c r="AG302" i="7"/>
  <c r="R347" i="7"/>
  <c r="R302" i="7"/>
  <c r="V347" i="7"/>
  <c r="V302" i="7"/>
  <c r="AB347" i="7"/>
  <c r="AB302" i="7"/>
  <c r="AF347" i="7"/>
  <c r="AF302" i="7"/>
  <c r="O295" i="7"/>
  <c r="O178" i="7"/>
  <c r="S295" i="7"/>
  <c r="S178" i="7"/>
  <c r="Y295" i="7"/>
  <c r="Y178" i="7"/>
  <c r="AC295" i="7"/>
  <c r="AC178" i="7"/>
  <c r="AH170" i="7"/>
  <c r="AG170" i="7"/>
  <c r="N368" i="7"/>
  <c r="N296" i="7"/>
  <c r="N369" i="7" s="1"/>
  <c r="N370" i="7" s="1"/>
  <c r="N178" i="7"/>
  <c r="AG176" i="7"/>
  <c r="AG296" i="7"/>
  <c r="AG369" i="7" s="1"/>
  <c r="AG370" i="7" s="1"/>
  <c r="R368" i="7"/>
  <c r="R296" i="7"/>
  <c r="R369" i="7"/>
  <c r="R178" i="7"/>
  <c r="V368" i="7"/>
  <c r="V296" i="7"/>
  <c r="V369" i="7"/>
  <c r="V178" i="7"/>
  <c r="AB368" i="7"/>
  <c r="AB296" i="7"/>
  <c r="AB369" i="7"/>
  <c r="AB178" i="7"/>
  <c r="AF368" i="7"/>
  <c r="AF296" i="7"/>
  <c r="AF369" i="7"/>
  <c r="AF178" i="7"/>
  <c r="I329" i="7"/>
  <c r="I208" i="7"/>
  <c r="I212" i="7"/>
  <c r="I217" i="7" s="1"/>
  <c r="AA329" i="7"/>
  <c r="AA208" i="7"/>
  <c r="AA212" i="7"/>
  <c r="AA217" i="7" s="1"/>
  <c r="AN184" i="7"/>
  <c r="AI355" i="7"/>
  <c r="L191" i="7"/>
  <c r="AI191" i="7"/>
  <c r="AM191" i="7"/>
  <c r="AN199" i="7"/>
  <c r="AH240" i="7"/>
  <c r="AI266" i="7"/>
  <c r="AI356" i="7"/>
  <c r="AA359" i="7"/>
  <c r="AA340" i="7"/>
  <c r="AA338" i="7"/>
  <c r="AA339" i="7"/>
  <c r="AA321" i="7"/>
  <c r="AA343" i="7"/>
  <c r="L365" i="7"/>
  <c r="L298" i="7"/>
  <c r="AM365" i="7"/>
  <c r="AM296" i="7"/>
  <c r="AM369" i="7" s="1"/>
  <c r="AM370" i="7" s="1"/>
  <c r="AM298" i="7"/>
  <c r="D366" i="7"/>
  <c r="H366" i="7"/>
  <c r="H357" i="7"/>
  <c r="H348" i="7"/>
  <c r="L88" i="7"/>
  <c r="P366" i="7"/>
  <c r="P357" i="7"/>
  <c r="P348" i="7"/>
  <c r="T366" i="7"/>
  <c r="T357" i="7"/>
  <c r="T348" i="7"/>
  <c r="Z366" i="7"/>
  <c r="Z357" i="7"/>
  <c r="Z348" i="7"/>
  <c r="AD366" i="7"/>
  <c r="AL366" i="7"/>
  <c r="AL357" i="7"/>
  <c r="AL348" i="7"/>
  <c r="L100" i="7"/>
  <c r="AN100" i="7"/>
  <c r="D361" i="7"/>
  <c r="H361" i="7"/>
  <c r="L110" i="7"/>
  <c r="P361" i="7"/>
  <c r="T361" i="7"/>
  <c r="Z361" i="7"/>
  <c r="AD361" i="7"/>
  <c r="AL361" i="7"/>
  <c r="G383" i="7"/>
  <c r="K383" i="7"/>
  <c r="O383" i="7"/>
  <c r="S383" i="7"/>
  <c r="Y383" i="7"/>
  <c r="AC383" i="7"/>
  <c r="AK383" i="7"/>
  <c r="E347" i="7"/>
  <c r="I347" i="7"/>
  <c r="M347" i="7"/>
  <c r="Q347" i="7"/>
  <c r="U347" i="7"/>
  <c r="AA347" i="7"/>
  <c r="AE347" i="7"/>
  <c r="AI134" i="7"/>
  <c r="AI302" i="7"/>
  <c r="AH367" i="7"/>
  <c r="AG156" i="7"/>
  <c r="F295" i="7"/>
  <c r="J295" i="7"/>
  <c r="N295" i="7"/>
  <c r="R295" i="7"/>
  <c r="V295" i="7"/>
  <c r="AB295" i="7"/>
  <c r="AF295" i="7"/>
  <c r="AJ295" i="7"/>
  <c r="E368" i="7"/>
  <c r="E296" i="7"/>
  <c r="E369" i="7" s="1"/>
  <c r="E370" i="7" s="1"/>
  <c r="I368" i="7"/>
  <c r="I296" i="7"/>
  <c r="I369" i="7"/>
  <c r="M368" i="7"/>
  <c r="M296" i="7"/>
  <c r="M369" i="7" s="1"/>
  <c r="M370" i="7" s="1"/>
  <c r="Q368" i="7"/>
  <c r="Q296" i="7"/>
  <c r="Q369" i="7"/>
  <c r="U368" i="7"/>
  <c r="U296" i="7"/>
  <c r="U369" i="7" s="1"/>
  <c r="U370" i="7" s="1"/>
  <c r="AA368" i="7"/>
  <c r="AA296" i="7"/>
  <c r="AA369" i="7"/>
  <c r="AE368" i="7"/>
  <c r="AE296" i="7"/>
  <c r="AE369" i="7" s="1"/>
  <c r="AE370" i="7" s="1"/>
  <c r="AI176" i="7"/>
  <c r="AI368" i="7" s="1"/>
  <c r="AG185" i="7"/>
  <c r="AH355" i="7"/>
  <c r="AG191" i="7"/>
  <c r="AH193" i="7"/>
  <c r="AG200" i="7"/>
  <c r="AN200" i="7" s="1"/>
  <c r="M206" i="7"/>
  <c r="M208" i="7" s="1"/>
  <c r="AM206" i="7"/>
  <c r="AN225" i="7"/>
  <c r="AN228" i="7"/>
  <c r="AN232" i="7" s="1"/>
  <c r="AN240" i="7" s="1"/>
  <c r="E266" i="7"/>
  <c r="E356" i="7" s="1"/>
  <c r="M266" i="7"/>
  <c r="M356" i="7" s="1"/>
  <c r="Q266" i="7"/>
  <c r="U266" i="7"/>
  <c r="AE266" i="7"/>
  <c r="AE309" i="7" s="1"/>
  <c r="AI343" i="7"/>
  <c r="AD296" i="7"/>
  <c r="AD369" i="7"/>
  <c r="AD370" i="7" s="1"/>
  <c r="I302" i="7"/>
  <c r="AA302" i="7"/>
  <c r="AD347" i="7"/>
  <c r="AN235" i="7"/>
  <c r="AN238" i="7"/>
  <c r="F359" i="7"/>
  <c r="F343" i="7"/>
  <c r="F339" i="7"/>
  <c r="F340" i="7"/>
  <c r="F338" i="7"/>
  <c r="F321" i="7"/>
  <c r="J359" i="7"/>
  <c r="J343" i="7"/>
  <c r="J339" i="7"/>
  <c r="J338" i="7"/>
  <c r="J340" i="7"/>
  <c r="J321" i="7"/>
  <c r="N359" i="7"/>
  <c r="N343" i="7"/>
  <c r="N339" i="7"/>
  <c r="N340" i="7"/>
  <c r="N338" i="7"/>
  <c r="N321" i="7"/>
  <c r="R359" i="7"/>
  <c r="R343" i="7"/>
  <c r="R339" i="7"/>
  <c r="R338" i="7"/>
  <c r="R340" i="7"/>
  <c r="R321" i="7"/>
  <c r="V359" i="7"/>
  <c r="V343" i="7"/>
  <c r="V339" i="7"/>
  <c r="V340" i="7"/>
  <c r="V338" i="7"/>
  <c r="V321" i="7"/>
  <c r="AB359" i="7"/>
  <c r="AB343" i="7"/>
  <c r="AB339" i="7"/>
  <c r="AB338" i="7"/>
  <c r="AB321" i="7"/>
  <c r="AF359" i="7"/>
  <c r="AF343" i="7"/>
  <c r="AF339" i="7"/>
  <c r="AF340" i="7"/>
  <c r="AF321" i="7"/>
  <c r="AJ359" i="7"/>
  <c r="AJ343" i="7"/>
  <c r="AJ339" i="7"/>
  <c r="AJ338" i="7"/>
  <c r="AJ340" i="7"/>
  <c r="AJ321" i="7"/>
  <c r="AN268" i="7"/>
  <c r="AN271" i="7"/>
  <c r="AM343" i="7"/>
  <c r="L341" i="7"/>
  <c r="L342" i="7"/>
  <c r="AM342" i="7"/>
  <c r="AM341" i="7"/>
  <c r="AM283" i="7"/>
  <c r="AM320" i="7" s="1"/>
  <c r="AI359" i="7"/>
  <c r="M295" i="7"/>
  <c r="AE295" i="7"/>
  <c r="P296" i="7"/>
  <c r="P369" i="7"/>
  <c r="M302" i="7"/>
  <c r="AE302" i="7"/>
  <c r="D320" i="7"/>
  <c r="AF338" i="7"/>
  <c r="F361" i="7"/>
  <c r="F356" i="7"/>
  <c r="J361" i="7"/>
  <c r="J356" i="7"/>
  <c r="N361" i="7"/>
  <c r="N356" i="7"/>
  <c r="R361" i="7"/>
  <c r="R356" i="7"/>
  <c r="V361" i="7"/>
  <c r="V356" i="7"/>
  <c r="AB361" i="7"/>
  <c r="AB356" i="7"/>
  <c r="AF361" i="7"/>
  <c r="AF356" i="7"/>
  <c r="AJ361" i="7"/>
  <c r="AJ356" i="7"/>
  <c r="E383" i="7"/>
  <c r="I383" i="7"/>
  <c r="M383" i="7"/>
  <c r="Q383" i="7"/>
  <c r="U383" i="7"/>
  <c r="AA383" i="7"/>
  <c r="AE383" i="7"/>
  <c r="G347" i="7"/>
  <c r="G302" i="7"/>
  <c r="K347" i="7"/>
  <c r="K302" i="7"/>
  <c r="O347" i="7"/>
  <c r="O302" i="7"/>
  <c r="S347" i="7"/>
  <c r="S302" i="7"/>
  <c r="Y347" i="7"/>
  <c r="Y302" i="7"/>
  <c r="AC347" i="7"/>
  <c r="AC302" i="7"/>
  <c r="AK347" i="7"/>
  <c r="AK302" i="7"/>
  <c r="L367" i="7"/>
  <c r="AM368" i="7"/>
  <c r="AM367" i="7"/>
  <c r="D295" i="7"/>
  <c r="H295" i="7"/>
  <c r="L170" i="7"/>
  <c r="P295" i="7"/>
  <c r="T295" i="7"/>
  <c r="Z295" i="7"/>
  <c r="AD295" i="7"/>
  <c r="AL295" i="7"/>
  <c r="G368" i="7"/>
  <c r="G296" i="7"/>
  <c r="G369" i="7"/>
  <c r="K368" i="7"/>
  <c r="K296" i="7"/>
  <c r="K369" i="7" s="1"/>
  <c r="K370" i="7" s="1"/>
  <c r="O368" i="7"/>
  <c r="O296" i="7"/>
  <c r="O369" i="7"/>
  <c r="S368" i="7"/>
  <c r="S296" i="7"/>
  <c r="S369" i="7" s="1"/>
  <c r="S370" i="7" s="1"/>
  <c r="Y368" i="7"/>
  <c r="Y296" i="7"/>
  <c r="Y369" i="7"/>
  <c r="AC368" i="7"/>
  <c r="AC296" i="7"/>
  <c r="AC369" i="7" s="1"/>
  <c r="AC370" i="7" s="1"/>
  <c r="AK368" i="7"/>
  <c r="AK296" i="7"/>
  <c r="AK369" i="7"/>
  <c r="AM185" i="7"/>
  <c r="AN185" i="7"/>
  <c r="L355" i="7"/>
  <c r="AM355" i="7"/>
  <c r="AF193" i="7"/>
  <c r="AG193" i="7"/>
  <c r="L204" i="7"/>
  <c r="AN256" i="7"/>
  <c r="AN260" i="7" s="1"/>
  <c r="AN315" i="7" s="1"/>
  <c r="G266" i="7"/>
  <c r="K266" i="7"/>
  <c r="K356" i="7" s="1"/>
  <c r="O266" i="7"/>
  <c r="S266" i="7"/>
  <c r="Y266" i="7"/>
  <c r="Y356" i="7" s="1"/>
  <c r="AC266" i="7"/>
  <c r="AK266" i="7"/>
  <c r="AK356" i="7" s="1"/>
  <c r="AN274" i="7"/>
  <c r="AG342" i="7"/>
  <c r="AG341" i="7"/>
  <c r="AN281" i="7"/>
  <c r="AN283" i="7" s="1"/>
  <c r="D296" i="7"/>
  <c r="D369" i="7"/>
  <c r="D370" i="7" s="1"/>
  <c r="T296" i="7"/>
  <c r="T369" i="7" s="1"/>
  <c r="T370" i="7" s="1"/>
  <c r="AL296" i="7"/>
  <c r="AL369" i="7" s="1"/>
  <c r="AL370" i="7" s="1"/>
  <c r="Q302" i="7"/>
  <c r="M314" i="7"/>
  <c r="AN122" i="7"/>
  <c r="AN382" i="7" s="1"/>
  <c r="F383" i="7"/>
  <c r="J383" i="7"/>
  <c r="N383" i="7"/>
  <c r="R383" i="7"/>
  <c r="V383" i="7"/>
  <c r="AB383" i="7"/>
  <c r="AF383" i="7"/>
  <c r="AJ383" i="7"/>
  <c r="D302" i="7"/>
  <c r="H347" i="7"/>
  <c r="H302" i="7"/>
  <c r="L134" i="7"/>
  <c r="P347" i="7"/>
  <c r="P302" i="7"/>
  <c r="T347" i="7"/>
  <c r="T302" i="7"/>
  <c r="Z347" i="7"/>
  <c r="Z302" i="7"/>
  <c r="AH134" i="7"/>
  <c r="AL347" i="7"/>
  <c r="AL302" i="7"/>
  <c r="AG367" i="7"/>
  <c r="AG368" i="7"/>
  <c r="AN141" i="7"/>
  <c r="L176" i="7"/>
  <c r="L368" i="7"/>
  <c r="P370" i="7"/>
  <c r="AH176" i="7"/>
  <c r="AH296" i="7" s="1"/>
  <c r="AH369" i="7" s="1"/>
  <c r="AG355" i="7"/>
  <c r="AN187" i="7"/>
  <c r="AN355" i="7" s="1"/>
  <c r="AN249" i="7"/>
  <c r="AN254" i="7" s="1"/>
  <c r="AN262" i="7"/>
  <c r="AN265" i="7" s="1"/>
  <c r="D266" i="7"/>
  <c r="H266" i="7"/>
  <c r="P266" i="7"/>
  <c r="P309" i="7" s="1"/>
  <c r="T266" i="7"/>
  <c r="Z266" i="7"/>
  <c r="AD266" i="7"/>
  <c r="AL266" i="7"/>
  <c r="AL309" i="7"/>
  <c r="AH343" i="7"/>
  <c r="AH341" i="7"/>
  <c r="AH342" i="7"/>
  <c r="AF320" i="7"/>
  <c r="AN285" i="7"/>
  <c r="H296" i="7"/>
  <c r="H369" i="7" s="1"/>
  <c r="H370" i="7" s="1"/>
  <c r="Z296" i="7"/>
  <c r="Z369" i="7"/>
  <c r="Z370" i="7" s="1"/>
  <c r="E302" i="7"/>
  <c r="U302" i="7"/>
  <c r="AM302" i="7"/>
  <c r="AB340" i="7"/>
  <c r="AI342" i="7"/>
  <c r="AI341" i="7"/>
  <c r="AH359" i="7"/>
  <c r="AM359" i="7"/>
  <c r="AN287" i="7"/>
  <c r="AM11" i="6"/>
  <c r="Q380" i="6"/>
  <c r="Q379" i="6"/>
  <c r="Q377" i="6"/>
  <c r="Q375" i="6"/>
  <c r="Q373" i="6"/>
  <c r="Q378" i="6"/>
  <c r="Q374" i="6"/>
  <c r="Q328" i="6"/>
  <c r="Q316" i="6"/>
  <c r="Q65" i="6"/>
  <c r="Q31" i="6"/>
  <c r="Q18" i="6"/>
  <c r="U380" i="6"/>
  <c r="U379" i="6"/>
  <c r="U377" i="6"/>
  <c r="U378" i="6"/>
  <c r="U373" i="6"/>
  <c r="U375" i="6"/>
  <c r="U374" i="6"/>
  <c r="U328" i="6"/>
  <c r="U316" i="6"/>
  <c r="U65" i="6"/>
  <c r="U31" i="6"/>
  <c r="U18" i="6"/>
  <c r="AA380" i="6"/>
  <c r="AA379" i="6"/>
  <c r="AA377" i="6"/>
  <c r="AA373" i="6"/>
  <c r="AA375" i="6"/>
  <c r="AA378" i="6"/>
  <c r="AA374" i="6"/>
  <c r="AA328" i="6"/>
  <c r="AA316" i="6"/>
  <c r="AA31" i="6"/>
  <c r="AA18" i="6"/>
  <c r="I380" i="6"/>
  <c r="I379" i="6"/>
  <c r="I377" i="6"/>
  <c r="I373" i="6"/>
  <c r="I378" i="6"/>
  <c r="I375" i="6"/>
  <c r="I374" i="6"/>
  <c r="I328" i="6"/>
  <c r="I316" i="6"/>
  <c r="I65" i="6"/>
  <c r="I31" i="6"/>
  <c r="I18" i="6"/>
  <c r="AG17" i="6"/>
  <c r="AG314" i="6"/>
  <c r="AI23" i="6"/>
  <c r="AM23" i="6"/>
  <c r="AG30" i="6"/>
  <c r="G42" i="6"/>
  <c r="G376" i="6"/>
  <c r="K42" i="6"/>
  <c r="K18" i="6"/>
  <c r="O42" i="6"/>
  <c r="O18" i="6"/>
  <c r="S42" i="6"/>
  <c r="S18" i="6"/>
  <c r="Y42" i="6"/>
  <c r="Y376" i="6"/>
  <c r="AC42" i="6"/>
  <c r="AC376" i="6"/>
  <c r="AK42" i="6"/>
  <c r="AK18" i="6"/>
  <c r="AH321" i="6"/>
  <c r="AH320" i="6"/>
  <c r="F47" i="6"/>
  <c r="N47" i="6"/>
  <c r="R47" i="6"/>
  <c r="V47" i="6"/>
  <c r="AN52" i="6"/>
  <c r="AG55" i="6"/>
  <c r="R56" i="6"/>
  <c r="G63" i="6"/>
  <c r="G61" i="6" s="1"/>
  <c r="K63" i="6"/>
  <c r="K61" i="6" s="1"/>
  <c r="AM102" i="6"/>
  <c r="L17" i="6"/>
  <c r="AH17" i="6"/>
  <c r="AH314" i="6"/>
  <c r="AH315" i="6"/>
  <c r="L30" i="6"/>
  <c r="AH30" i="6"/>
  <c r="O31" i="6"/>
  <c r="Y31" i="6"/>
  <c r="AK31" i="6"/>
  <c r="AG39" i="6"/>
  <c r="I40" i="6"/>
  <c r="Q40" i="6"/>
  <c r="U40" i="6"/>
  <c r="AA40" i="6"/>
  <c r="D42" i="6"/>
  <c r="H42" i="6"/>
  <c r="H18" i="6" s="1"/>
  <c r="P42" i="6"/>
  <c r="P18" i="6" s="1"/>
  <c r="T42" i="6"/>
  <c r="T18" i="6" s="1"/>
  <c r="Z42" i="6"/>
  <c r="Z376" i="6" s="1"/>
  <c r="AD42" i="6"/>
  <c r="AD18" i="6" s="1"/>
  <c r="AL42" i="6"/>
  <c r="AL18" i="6" s="1"/>
  <c r="AI320" i="6"/>
  <c r="AM360" i="6"/>
  <c r="AN51" i="6"/>
  <c r="AN360" i="6" s="1"/>
  <c r="L55" i="6"/>
  <c r="AI55" i="6"/>
  <c r="AH55" i="6"/>
  <c r="N56" i="6"/>
  <c r="AK63" i="6"/>
  <c r="AK61" i="6" s="1"/>
  <c r="AM60" i="6"/>
  <c r="AI102" i="6"/>
  <c r="AD127" i="6"/>
  <c r="AI127" i="6" s="1"/>
  <c r="AI332" i="6" s="1"/>
  <c r="E127" i="6"/>
  <c r="AM356" i="6"/>
  <c r="AI119" i="6"/>
  <c r="AI17" i="6"/>
  <c r="AI314" i="6"/>
  <c r="AI315" i="6"/>
  <c r="I376" i="6"/>
  <c r="Q376" i="6"/>
  <c r="U376" i="6"/>
  <c r="AA376" i="6"/>
  <c r="AI30" i="6"/>
  <c r="D31" i="6"/>
  <c r="H31" i="6"/>
  <c r="P31" i="6"/>
  <c r="T31" i="6"/>
  <c r="Z31" i="6"/>
  <c r="AD31" i="6"/>
  <c r="L39" i="6"/>
  <c r="E42" i="6"/>
  <c r="E24" i="6"/>
  <c r="M42" i="6"/>
  <c r="M376" i="6"/>
  <c r="AE42" i="6"/>
  <c r="AE40" i="6"/>
  <c r="L321" i="6"/>
  <c r="L320" i="6"/>
  <c r="AM321" i="6"/>
  <c r="AM320" i="6"/>
  <c r="AN54" i="6"/>
  <c r="AJ63" i="6"/>
  <c r="AM55" i="6"/>
  <c r="J56" i="6"/>
  <c r="AL63" i="6"/>
  <c r="AL127" i="6"/>
  <c r="I127" i="6"/>
  <c r="AN13" i="6"/>
  <c r="AN14" i="6"/>
  <c r="L314" i="6"/>
  <c r="AM314" i="6"/>
  <c r="L315" i="6"/>
  <c r="AM315" i="6"/>
  <c r="L23" i="6"/>
  <c r="F42" i="6"/>
  <c r="F24" i="6"/>
  <c r="J42" i="6"/>
  <c r="N42" i="6"/>
  <c r="N376" i="6" s="1"/>
  <c r="R42" i="6"/>
  <c r="R31" i="6" s="1"/>
  <c r="V42" i="6"/>
  <c r="V376" i="6" s="1"/>
  <c r="AB42" i="6"/>
  <c r="AF42" i="6"/>
  <c r="AF376" i="6"/>
  <c r="AJ42" i="6"/>
  <c r="AJ24" i="6"/>
  <c r="AG320" i="6"/>
  <c r="AN46" i="6"/>
  <c r="AN53" i="6"/>
  <c r="F350" i="6"/>
  <c r="J350" i="6"/>
  <c r="N350" i="6"/>
  <c r="R350" i="6"/>
  <c r="V350" i="6"/>
  <c r="AB63" i="6"/>
  <c r="AB56" i="6"/>
  <c r="AF63" i="6"/>
  <c r="AF56" i="6"/>
  <c r="F56" i="6"/>
  <c r="V56" i="6"/>
  <c r="AN58" i="6"/>
  <c r="O63" i="6"/>
  <c r="O61" i="6" s="1"/>
  <c r="S63" i="6"/>
  <c r="S56" i="6" s="1"/>
  <c r="Y63" i="6"/>
  <c r="Y61" i="6" s="1"/>
  <c r="AC63" i="6"/>
  <c r="AC61" i="6" s="1"/>
  <c r="AH60" i="6"/>
  <c r="AG60" i="6"/>
  <c r="J61" i="6"/>
  <c r="AF127" i="6"/>
  <c r="AF78" i="6"/>
  <c r="AJ329" i="6"/>
  <c r="M61" i="6"/>
  <c r="AE61" i="6"/>
  <c r="D63" i="6"/>
  <c r="H63" i="6"/>
  <c r="P63" i="6"/>
  <c r="P56" i="6"/>
  <c r="T63" i="6"/>
  <c r="Z63" i="6"/>
  <c r="Z56" i="6" s="1"/>
  <c r="AD63" i="6"/>
  <c r="AD56" i="6" s="1"/>
  <c r="H78" i="6"/>
  <c r="P78" i="6"/>
  <c r="T78" i="6"/>
  <c r="Z78" i="6"/>
  <c r="AD78" i="6"/>
  <c r="AL78" i="6"/>
  <c r="AG365" i="6"/>
  <c r="AG298" i="6"/>
  <c r="AN81" i="6"/>
  <c r="E366" i="6"/>
  <c r="E348" i="6"/>
  <c r="E357" i="6"/>
  <c r="I366" i="6"/>
  <c r="I348" i="6"/>
  <c r="I357" i="6"/>
  <c r="I358" i="6"/>
  <c r="M366" i="6"/>
  <c r="Q366" i="6"/>
  <c r="Q357" i="6"/>
  <c r="Q358" i="6"/>
  <c r="Q348" i="6"/>
  <c r="U366" i="6"/>
  <c r="U348" i="6"/>
  <c r="U357" i="6"/>
  <c r="U358" i="6" s="1"/>
  <c r="AA366" i="6"/>
  <c r="AA348" i="6"/>
  <c r="AA357" i="6"/>
  <c r="AA358" i="6" s="1"/>
  <c r="AE366" i="6"/>
  <c r="AE357" i="6"/>
  <c r="AE348" i="6"/>
  <c r="AI88" i="6"/>
  <c r="AM88" i="6"/>
  <c r="AI100" i="6"/>
  <c r="AM100" i="6"/>
  <c r="E361" i="6"/>
  <c r="I361" i="6"/>
  <c r="M361" i="6"/>
  <c r="Q361" i="6"/>
  <c r="U361" i="6"/>
  <c r="AA361" i="6"/>
  <c r="AE361" i="6"/>
  <c r="D383" i="6"/>
  <c r="H383" i="6"/>
  <c r="L125" i="6"/>
  <c r="P383" i="6"/>
  <c r="T383" i="6"/>
  <c r="Z383" i="6"/>
  <c r="AD383" i="6"/>
  <c r="AH125" i="6"/>
  <c r="AL383" i="6"/>
  <c r="F347" i="6"/>
  <c r="F302" i="6"/>
  <c r="J347" i="6"/>
  <c r="J302" i="6"/>
  <c r="N347" i="6"/>
  <c r="N302" i="6"/>
  <c r="R347" i="6"/>
  <c r="R302" i="6"/>
  <c r="V347" i="6"/>
  <c r="V302" i="6"/>
  <c r="AB347" i="6"/>
  <c r="AB302" i="6"/>
  <c r="AF347" i="6"/>
  <c r="AF302" i="6"/>
  <c r="AJ302" i="6"/>
  <c r="AI368" i="6"/>
  <c r="AI367" i="6"/>
  <c r="L156" i="6"/>
  <c r="AH156" i="6"/>
  <c r="L170" i="6"/>
  <c r="AD295" i="6"/>
  <c r="AI170" i="6"/>
  <c r="AI295" i="6" s="1"/>
  <c r="AH170" i="6"/>
  <c r="M368" i="6"/>
  <c r="M296" i="6"/>
  <c r="M369" i="6" s="1"/>
  <c r="M370" i="6" s="1"/>
  <c r="Q368" i="6"/>
  <c r="Q296" i="6"/>
  <c r="Q369" i="6"/>
  <c r="U368" i="6"/>
  <c r="U296" i="6"/>
  <c r="U369" i="6"/>
  <c r="AA368" i="6"/>
  <c r="AA296" i="6"/>
  <c r="AA369" i="6" s="1"/>
  <c r="AA370" i="6" s="1"/>
  <c r="AE368" i="6"/>
  <c r="AE296" i="6"/>
  <c r="AE369" i="6" s="1"/>
  <c r="AE370" i="6" s="1"/>
  <c r="J178" i="6"/>
  <c r="R178" i="6"/>
  <c r="AB178" i="6"/>
  <c r="L240" i="6"/>
  <c r="AM240" i="6"/>
  <c r="AI266" i="6"/>
  <c r="AN260" i="6"/>
  <c r="AN315" i="6" s="1"/>
  <c r="E350" i="6"/>
  <c r="I350" i="6"/>
  <c r="M350" i="6"/>
  <c r="Q350" i="6"/>
  <c r="U350" i="6"/>
  <c r="AE350" i="6"/>
  <c r="AH365" i="6"/>
  <c r="AH298" i="6"/>
  <c r="F366" i="6"/>
  <c r="F348" i="6"/>
  <c r="F357" i="6"/>
  <c r="J366" i="6"/>
  <c r="J348" i="6"/>
  <c r="J357" i="6"/>
  <c r="N366" i="6"/>
  <c r="N348" i="6"/>
  <c r="N357" i="6"/>
  <c r="R366" i="6"/>
  <c r="R357" i="6"/>
  <c r="R348" i="6"/>
  <c r="V366" i="6"/>
  <c r="V348" i="6"/>
  <c r="V357" i="6"/>
  <c r="AB366" i="6"/>
  <c r="AB348" i="6"/>
  <c r="AB357" i="6"/>
  <c r="AF366" i="6"/>
  <c r="AF348" i="6"/>
  <c r="AF357" i="6"/>
  <c r="AJ366" i="6"/>
  <c r="F361" i="6"/>
  <c r="J361" i="6"/>
  <c r="N361" i="6"/>
  <c r="R361" i="6"/>
  <c r="V361" i="6"/>
  <c r="AB361" i="6"/>
  <c r="AF361" i="6"/>
  <c r="AJ361" i="6"/>
  <c r="AM115" i="6"/>
  <c r="AN115" i="6" s="1"/>
  <c r="E383" i="6"/>
  <c r="I383" i="6"/>
  <c r="M383" i="6"/>
  <c r="Q383" i="6"/>
  <c r="U383" i="6"/>
  <c r="AA383" i="6"/>
  <c r="AE383" i="6"/>
  <c r="AI125" i="6"/>
  <c r="G347" i="6"/>
  <c r="G302" i="6"/>
  <c r="K347" i="6"/>
  <c r="K302" i="6"/>
  <c r="O347" i="6"/>
  <c r="O302" i="6"/>
  <c r="S347" i="6"/>
  <c r="S302" i="6"/>
  <c r="Y347" i="6"/>
  <c r="Y302" i="6"/>
  <c r="AC302" i="6"/>
  <c r="AG134" i="6"/>
  <c r="AK347" i="6"/>
  <c r="AK302" i="6"/>
  <c r="L367" i="6"/>
  <c r="AM368" i="6"/>
  <c r="AM367" i="6"/>
  <c r="AM156" i="6"/>
  <c r="AN169" i="6"/>
  <c r="I329" i="6"/>
  <c r="I208" i="6"/>
  <c r="I212" i="6" s="1"/>
  <c r="I217" i="6" s="1"/>
  <c r="Q329" i="6"/>
  <c r="Q208" i="6"/>
  <c r="Q212" i="6" s="1"/>
  <c r="Q217" i="6" s="1"/>
  <c r="AA329" i="6"/>
  <c r="AA208" i="6"/>
  <c r="AA212" i="6" s="1"/>
  <c r="AA217" i="6" s="1"/>
  <c r="AJ295" i="6"/>
  <c r="AM170" i="6"/>
  <c r="E368" i="6"/>
  <c r="E296" i="6"/>
  <c r="E369" i="6" s="1"/>
  <c r="E370" i="6" s="1"/>
  <c r="I368" i="6"/>
  <c r="I296" i="6"/>
  <c r="I369" i="6"/>
  <c r="AK368" i="6"/>
  <c r="AK296" i="6"/>
  <c r="AK369" i="6" s="1"/>
  <c r="AK370" i="6" s="1"/>
  <c r="D329" i="6"/>
  <c r="T329" i="6"/>
  <c r="T208" i="6"/>
  <c r="T212" i="6" s="1"/>
  <c r="T217" i="6" s="1"/>
  <c r="AD329" i="6"/>
  <c r="AD208" i="6"/>
  <c r="AL178" i="6"/>
  <c r="L340" i="6"/>
  <c r="L338" i="6"/>
  <c r="L339" i="6"/>
  <c r="AM339" i="6"/>
  <c r="AM340" i="6"/>
  <c r="AM338" i="6"/>
  <c r="AM361" i="6"/>
  <c r="AI365" i="6"/>
  <c r="AI296" i="6"/>
  <c r="AI369" i="6" s="1"/>
  <c r="AI370" i="6" s="1"/>
  <c r="AI298" i="6"/>
  <c r="G366" i="6"/>
  <c r="G357" i="6"/>
  <c r="G348" i="6"/>
  <c r="K366" i="6"/>
  <c r="K357" i="6"/>
  <c r="K348" i="6"/>
  <c r="O366" i="6"/>
  <c r="O357" i="6"/>
  <c r="O348" i="6"/>
  <c r="S366" i="6"/>
  <c r="S357" i="6"/>
  <c r="S348" i="6"/>
  <c r="Y366" i="6"/>
  <c r="Y357" i="6"/>
  <c r="Y348" i="6"/>
  <c r="AC366" i="6"/>
  <c r="AG88" i="6"/>
  <c r="AK366" i="6"/>
  <c r="AK357" i="6"/>
  <c r="AK348" i="6"/>
  <c r="AI348" i="6"/>
  <c r="G361" i="6"/>
  <c r="K361" i="6"/>
  <c r="O361" i="6"/>
  <c r="S361" i="6"/>
  <c r="Y361" i="6"/>
  <c r="AC361" i="6"/>
  <c r="AG110" i="6"/>
  <c r="AK361" i="6"/>
  <c r="AN122" i="6"/>
  <c r="AN382" i="6" s="1"/>
  <c r="F383" i="6"/>
  <c r="J383" i="6"/>
  <c r="N383" i="6"/>
  <c r="R383" i="6"/>
  <c r="V383" i="6"/>
  <c r="AB383" i="6"/>
  <c r="AF383" i="6"/>
  <c r="AJ383" i="6"/>
  <c r="D302" i="6"/>
  <c r="H347" i="6"/>
  <c r="H302" i="6"/>
  <c r="L134" i="6"/>
  <c r="P347" i="6"/>
  <c r="P302" i="6"/>
  <c r="T347" i="6"/>
  <c r="T302" i="6"/>
  <c r="Z347" i="6"/>
  <c r="Z302" i="6"/>
  <c r="AD347" i="6"/>
  <c r="AD302" i="6"/>
  <c r="AH134" i="6"/>
  <c r="AL347" i="6"/>
  <c r="AL302" i="6"/>
  <c r="AG367" i="6"/>
  <c r="AN141" i="6"/>
  <c r="AF295" i="6"/>
  <c r="AK295" i="6"/>
  <c r="AK178" i="6"/>
  <c r="O368" i="6"/>
  <c r="O296" i="6"/>
  <c r="O369" i="6"/>
  <c r="S368" i="6"/>
  <c r="S296" i="6"/>
  <c r="S369" i="6"/>
  <c r="Y368" i="6"/>
  <c r="Y296" i="6"/>
  <c r="Y369" i="6" s="1"/>
  <c r="Y370" i="6" s="1"/>
  <c r="AC368" i="6"/>
  <c r="AC296" i="6"/>
  <c r="AC369" i="6" s="1"/>
  <c r="AC370" i="6" s="1"/>
  <c r="AH176" i="6"/>
  <c r="AH296" i="6"/>
  <c r="AH369" i="6"/>
  <c r="AG176" i="6"/>
  <c r="AG296" i="6"/>
  <c r="AG369" i="6"/>
  <c r="F178" i="6"/>
  <c r="N178" i="6"/>
  <c r="V178" i="6"/>
  <c r="AF178" i="6"/>
  <c r="L365" i="6"/>
  <c r="L298" i="6"/>
  <c r="AM365" i="6"/>
  <c r="AM296" i="6"/>
  <c r="AM369" i="6"/>
  <c r="AM298" i="6"/>
  <c r="D366" i="6"/>
  <c r="H366" i="6"/>
  <c r="H357" i="6"/>
  <c r="H348" i="6"/>
  <c r="L88" i="6"/>
  <c r="P366" i="6"/>
  <c r="P357" i="6"/>
  <c r="P348" i="6"/>
  <c r="T366" i="6"/>
  <c r="T348" i="6"/>
  <c r="T357" i="6"/>
  <c r="Z366" i="6"/>
  <c r="Z357" i="6"/>
  <c r="Z348" i="6"/>
  <c r="AD366" i="6"/>
  <c r="AD357" i="6"/>
  <c r="AD348" i="6"/>
  <c r="AH88" i="6"/>
  <c r="AL366" i="6"/>
  <c r="AL348" i="6"/>
  <c r="AL357" i="6"/>
  <c r="AM302" i="6"/>
  <c r="L302" i="6"/>
  <c r="L100" i="6"/>
  <c r="D361" i="6"/>
  <c r="H361" i="6"/>
  <c r="L110" i="6"/>
  <c r="L356" i="6" s="1"/>
  <c r="P361" i="6"/>
  <c r="T361" i="6"/>
  <c r="Z361" i="6"/>
  <c r="AD361" i="6"/>
  <c r="AH110" i="6"/>
  <c r="AH356" i="6"/>
  <c r="AL361" i="6"/>
  <c r="G383" i="6"/>
  <c r="K383" i="6"/>
  <c r="O383" i="6"/>
  <c r="S383" i="6"/>
  <c r="Y383" i="6"/>
  <c r="AC383" i="6"/>
  <c r="AG125" i="6"/>
  <c r="AG383" i="6"/>
  <c r="AK383" i="6"/>
  <c r="E347" i="6"/>
  <c r="E302" i="6"/>
  <c r="I347" i="6"/>
  <c r="I302" i="6"/>
  <c r="M302" i="6"/>
  <c r="Q347" i="6"/>
  <c r="Q302" i="6"/>
  <c r="U347" i="6"/>
  <c r="U302" i="6"/>
  <c r="AA347" i="6"/>
  <c r="AA302" i="6"/>
  <c r="AE347" i="6"/>
  <c r="AE302" i="6"/>
  <c r="AI134" i="6"/>
  <c r="AI347" i="6"/>
  <c r="AH367" i="6"/>
  <c r="G295" i="6"/>
  <c r="G178" i="6"/>
  <c r="K295" i="6"/>
  <c r="K178" i="6"/>
  <c r="O295" i="6"/>
  <c r="O178" i="6"/>
  <c r="S295" i="6"/>
  <c r="S178" i="6"/>
  <c r="Y295" i="6"/>
  <c r="Y178" i="6"/>
  <c r="AC295" i="6"/>
  <c r="AC178" i="6"/>
  <c r="AG170" i="6"/>
  <c r="AG295" i="6"/>
  <c r="G368" i="6"/>
  <c r="G296" i="6"/>
  <c r="G369" i="6" s="1"/>
  <c r="G370" i="6" s="1"/>
  <c r="K368" i="6"/>
  <c r="K296" i="6"/>
  <c r="K369" i="6"/>
  <c r="H329" i="6"/>
  <c r="H208" i="6"/>
  <c r="H212" i="6" s="1"/>
  <c r="H217" i="6" s="1"/>
  <c r="P329" i="6"/>
  <c r="P208" i="6"/>
  <c r="P212" i="6" s="1"/>
  <c r="P217" i="6" s="1"/>
  <c r="Z329" i="6"/>
  <c r="Z208" i="6"/>
  <c r="Z212" i="6" s="1"/>
  <c r="Z217" i="6" s="1"/>
  <c r="AH206" i="6"/>
  <c r="AH340" i="6"/>
  <c r="AH339" i="6"/>
  <c r="AH338" i="6"/>
  <c r="L176" i="6"/>
  <c r="L296" i="6"/>
  <c r="L369" i="6" s="1"/>
  <c r="AG355" i="6"/>
  <c r="G193" i="6"/>
  <c r="O193" i="6"/>
  <c r="Y193" i="6"/>
  <c r="AC193" i="6"/>
  <c r="AK193" i="6"/>
  <c r="AI204" i="6"/>
  <c r="AM204" i="6"/>
  <c r="D206" i="6"/>
  <c r="AF240" i="6"/>
  <c r="AN249" i="6"/>
  <c r="AN254" i="6"/>
  <c r="AN262" i="6"/>
  <c r="AN265" i="6"/>
  <c r="D266" i="6"/>
  <c r="D356" i="6"/>
  <c r="H266" i="6"/>
  <c r="P266" i="6"/>
  <c r="P356" i="6" s="1"/>
  <c r="T266" i="6"/>
  <c r="Z266" i="6"/>
  <c r="Z356" i="6"/>
  <c r="AD266" i="6"/>
  <c r="AL266" i="6"/>
  <c r="AH343" i="6"/>
  <c r="AH342" i="6"/>
  <c r="AH341" i="6"/>
  <c r="AF320" i="6"/>
  <c r="D296" i="6"/>
  <c r="D369" i="6"/>
  <c r="D370" i="6" s="1"/>
  <c r="T296" i="6"/>
  <c r="T369" i="6" s="1"/>
  <c r="T370" i="6" s="1"/>
  <c r="AL296" i="6"/>
  <c r="AL369" i="6"/>
  <c r="AL370" i="6" s="1"/>
  <c r="AH355" i="6"/>
  <c r="L193" i="6"/>
  <c r="AG200" i="6"/>
  <c r="M206" i="6"/>
  <c r="AE206" i="6"/>
  <c r="AN225" i="6"/>
  <c r="AN228" i="6"/>
  <c r="AN232" i="6" s="1"/>
  <c r="AN240" i="6" s="1"/>
  <c r="AC240" i="6"/>
  <c r="AK240" i="6"/>
  <c r="AG260" i="6"/>
  <c r="AG315" i="6" s="1"/>
  <c r="E266" i="6"/>
  <c r="E309" i="6" s="1"/>
  <c r="I266" i="6"/>
  <c r="I356" i="6" s="1"/>
  <c r="M266" i="6"/>
  <c r="Q266" i="6"/>
  <c r="U266" i="6"/>
  <c r="U309" i="6" s="1"/>
  <c r="AA266" i="6"/>
  <c r="AA356" i="6" s="1"/>
  <c r="AE266" i="6"/>
  <c r="AI343" i="6"/>
  <c r="AI342" i="6"/>
  <c r="AI341" i="6"/>
  <c r="I295" i="6"/>
  <c r="Q295" i="6"/>
  <c r="AA295" i="6"/>
  <c r="H296" i="6"/>
  <c r="H369" i="6"/>
  <c r="H370" i="6" s="1"/>
  <c r="Z296" i="6"/>
  <c r="Z369" i="6" s="1"/>
  <c r="Z370" i="6" s="1"/>
  <c r="F368" i="6"/>
  <c r="F296" i="6"/>
  <c r="F369" i="6" s="1"/>
  <c r="F370" i="6" s="1"/>
  <c r="J368" i="6"/>
  <c r="J296" i="6"/>
  <c r="J369" i="6"/>
  <c r="N368" i="6"/>
  <c r="N296" i="6"/>
  <c r="N369" i="6" s="1"/>
  <c r="N370" i="6" s="1"/>
  <c r="R368" i="6"/>
  <c r="R296" i="6"/>
  <c r="R369" i="6"/>
  <c r="V368" i="6"/>
  <c r="V296" i="6"/>
  <c r="V369" i="6" s="1"/>
  <c r="V370" i="6" s="1"/>
  <c r="AB368" i="6"/>
  <c r="AB296" i="6"/>
  <c r="AB369" i="6"/>
  <c r="AF368" i="6"/>
  <c r="AF296" i="6"/>
  <c r="AF369" i="6" s="1"/>
  <c r="AF370" i="6" s="1"/>
  <c r="AJ368" i="6"/>
  <c r="AJ296" i="6"/>
  <c r="AJ369" i="6"/>
  <c r="E178" i="6"/>
  <c r="M178" i="6"/>
  <c r="U178" i="6"/>
  <c r="AE178" i="6"/>
  <c r="L185" i="6"/>
  <c r="AH185" i="6"/>
  <c r="AI355" i="6"/>
  <c r="L191" i="6"/>
  <c r="AN191" i="6"/>
  <c r="AH191" i="6"/>
  <c r="M193" i="6"/>
  <c r="AE193" i="6"/>
  <c r="L200" i="6"/>
  <c r="AH200" i="6"/>
  <c r="AG204" i="6"/>
  <c r="N206" i="6"/>
  <c r="AJ206" i="6"/>
  <c r="AJ208" i="6" s="1"/>
  <c r="AN235" i="6"/>
  <c r="AD240" i="6"/>
  <c r="F266" i="6"/>
  <c r="J266" i="6"/>
  <c r="N266" i="6"/>
  <c r="N356" i="6" s="1"/>
  <c r="R266" i="6"/>
  <c r="R309" i="6" s="1"/>
  <c r="V266" i="6"/>
  <c r="AB266" i="6"/>
  <c r="AF266" i="6"/>
  <c r="AF356" i="6" s="1"/>
  <c r="AJ266" i="6"/>
  <c r="AN268" i="6"/>
  <c r="AN271" i="6" s="1"/>
  <c r="L343" i="6"/>
  <c r="AM343" i="6"/>
  <c r="L342" i="6"/>
  <c r="L341" i="6"/>
  <c r="AM342" i="6"/>
  <c r="AM341" i="6"/>
  <c r="D320" i="6"/>
  <c r="AI359" i="6"/>
  <c r="AD296" i="6"/>
  <c r="AD369" i="6" s="1"/>
  <c r="AD370" i="6" s="1"/>
  <c r="L355" i="6"/>
  <c r="AM355" i="6"/>
  <c r="AM200" i="6"/>
  <c r="L204" i="6"/>
  <c r="G266" i="6"/>
  <c r="K266" i="6"/>
  <c r="O266" i="6"/>
  <c r="S266" i="6"/>
  <c r="S356" i="6" s="1"/>
  <c r="Y266" i="6"/>
  <c r="AC266" i="6"/>
  <c r="AK266" i="6"/>
  <c r="AK356" i="6" s="1"/>
  <c r="AN280" i="6"/>
  <c r="AG341" i="6"/>
  <c r="AG342" i="6"/>
  <c r="AN281" i="6"/>
  <c r="AJ320" i="6"/>
  <c r="L359" i="6"/>
  <c r="AM359" i="6"/>
  <c r="P296" i="6"/>
  <c r="P369" i="6"/>
  <c r="P370" i="6" s="1"/>
  <c r="AH359" i="6"/>
  <c r="AM11" i="5"/>
  <c r="Q375" i="5"/>
  <c r="Q373" i="5"/>
  <c r="Q31" i="5"/>
  <c r="U378" i="5"/>
  <c r="U377" i="5"/>
  <c r="U379" i="5"/>
  <c r="U380" i="5"/>
  <c r="U375" i="5"/>
  <c r="U374" i="5"/>
  <c r="U373" i="5"/>
  <c r="U328" i="5"/>
  <c r="U316" i="5"/>
  <c r="U65" i="5"/>
  <c r="U31" i="5"/>
  <c r="U18" i="5"/>
  <c r="U40" i="5"/>
  <c r="U24" i="5"/>
  <c r="AA378" i="5"/>
  <c r="AA377" i="5"/>
  <c r="AA379" i="5"/>
  <c r="AA375" i="5"/>
  <c r="AA380" i="5"/>
  <c r="AA374" i="5"/>
  <c r="AA373" i="5"/>
  <c r="AA328" i="5"/>
  <c r="AA316" i="5"/>
  <c r="AA65" i="5"/>
  <c r="AA31" i="5"/>
  <c r="AA18" i="5"/>
  <c r="AA40" i="5"/>
  <c r="AA24" i="5"/>
  <c r="I377" i="5"/>
  <c r="I378" i="5"/>
  <c r="I379" i="5"/>
  <c r="I375" i="5"/>
  <c r="I380" i="5"/>
  <c r="I374" i="5"/>
  <c r="I373" i="5"/>
  <c r="I328" i="5"/>
  <c r="I316" i="5"/>
  <c r="I65" i="5"/>
  <c r="I31" i="5"/>
  <c r="I18" i="5"/>
  <c r="I40" i="5"/>
  <c r="I24" i="5"/>
  <c r="P350" i="5"/>
  <c r="P61" i="5"/>
  <c r="P47" i="5"/>
  <c r="T350" i="5"/>
  <c r="T61" i="5"/>
  <c r="T47" i="5"/>
  <c r="Z350" i="5"/>
  <c r="Z61" i="5"/>
  <c r="Z47" i="5"/>
  <c r="AD350" i="5"/>
  <c r="AD61" i="5"/>
  <c r="AD47" i="5"/>
  <c r="AI63" i="5"/>
  <c r="H350" i="5"/>
  <c r="H61" i="5"/>
  <c r="H47" i="5"/>
  <c r="Q350" i="5"/>
  <c r="Q47" i="5"/>
  <c r="Q61" i="5"/>
  <c r="U350" i="5"/>
  <c r="U61" i="5"/>
  <c r="U47" i="5"/>
  <c r="AA350" i="5"/>
  <c r="AA61" i="5"/>
  <c r="AA47" i="5"/>
  <c r="AE350" i="5"/>
  <c r="AE61" i="5"/>
  <c r="AE47" i="5"/>
  <c r="E350" i="5"/>
  <c r="E61" i="5"/>
  <c r="E47" i="5"/>
  <c r="I350" i="5"/>
  <c r="I61" i="5"/>
  <c r="I47" i="5"/>
  <c r="AG17" i="5"/>
  <c r="AG314" i="5"/>
  <c r="AG315" i="5"/>
  <c r="AI23" i="5"/>
  <c r="AM23" i="5"/>
  <c r="G42" i="5"/>
  <c r="G40" i="5" s="1"/>
  <c r="K42" i="5"/>
  <c r="K40" i="5" s="1"/>
  <c r="O42" i="5"/>
  <c r="O40" i="5" s="1"/>
  <c r="S42" i="5"/>
  <c r="S40" i="5" s="1"/>
  <c r="Y42" i="5"/>
  <c r="AC42" i="5"/>
  <c r="AC40" i="5"/>
  <c r="AI320" i="5"/>
  <c r="AI321" i="5"/>
  <c r="AH55" i="5"/>
  <c r="I56" i="5"/>
  <c r="Q56" i="5"/>
  <c r="AA56" i="5"/>
  <c r="N63" i="5"/>
  <c r="N61" i="5"/>
  <c r="R63" i="5"/>
  <c r="V63" i="5"/>
  <c r="V56" i="5" s="1"/>
  <c r="AB63" i="5"/>
  <c r="AF63" i="5"/>
  <c r="AF61" i="5"/>
  <c r="F61" i="5"/>
  <c r="AH365" i="5"/>
  <c r="AH298" i="5"/>
  <c r="N366" i="5"/>
  <c r="N357" i="5"/>
  <c r="N348" i="5"/>
  <c r="N102" i="5"/>
  <c r="N127" i="5" s="1"/>
  <c r="N78" i="5"/>
  <c r="R366" i="5"/>
  <c r="R357" i="5"/>
  <c r="R348" i="5"/>
  <c r="R102" i="5"/>
  <c r="R127" i="5" s="1"/>
  <c r="R332" i="5" s="1"/>
  <c r="R78" i="5"/>
  <c r="V366" i="5"/>
  <c r="V348" i="5"/>
  <c r="V357" i="5"/>
  <c r="V102" i="5"/>
  <c r="V127" i="5" s="1"/>
  <c r="V332" i="5" s="1"/>
  <c r="V78" i="5"/>
  <c r="AB366" i="5"/>
  <c r="AB357" i="5"/>
  <c r="AB348" i="5"/>
  <c r="AB102" i="5"/>
  <c r="AB127" i="5" s="1"/>
  <c r="AB332" i="5" s="1"/>
  <c r="AB78" i="5"/>
  <c r="AF366" i="5"/>
  <c r="AF357" i="5"/>
  <c r="AF348" i="5"/>
  <c r="AF102" i="5"/>
  <c r="AF78" i="5"/>
  <c r="Y127" i="5"/>
  <c r="AH100" i="5"/>
  <c r="AA127" i="5"/>
  <c r="AH119" i="5"/>
  <c r="AC78" i="5"/>
  <c r="L17" i="5"/>
  <c r="AH17" i="5"/>
  <c r="AH314" i="5"/>
  <c r="AH315" i="5"/>
  <c r="L30" i="5"/>
  <c r="AH30" i="5"/>
  <c r="AG39" i="5"/>
  <c r="D42" i="5"/>
  <c r="D18" i="5"/>
  <c r="H42" i="5"/>
  <c r="H18" i="5"/>
  <c r="P42" i="5"/>
  <c r="P40" i="5"/>
  <c r="T42" i="5"/>
  <c r="T376" i="5"/>
  <c r="Z42" i="5"/>
  <c r="Z40" i="5"/>
  <c r="AD42" i="5"/>
  <c r="AD24" i="5"/>
  <c r="L320" i="5"/>
  <c r="L321" i="5"/>
  <c r="AM321" i="5"/>
  <c r="AM320" i="5"/>
  <c r="L55" i="5"/>
  <c r="AI55" i="5"/>
  <c r="AI56" i="5" s="1"/>
  <c r="T56" i="5"/>
  <c r="AD56" i="5"/>
  <c r="F350" i="5"/>
  <c r="F47" i="5"/>
  <c r="J350" i="5"/>
  <c r="J47" i="5"/>
  <c r="O63" i="5"/>
  <c r="O61" i="5" s="1"/>
  <c r="S63" i="5"/>
  <c r="S61" i="5" s="1"/>
  <c r="Y63" i="5"/>
  <c r="Y61" i="5" s="1"/>
  <c r="AC63" i="5"/>
  <c r="AC61" i="5" s="1"/>
  <c r="AH60" i="5"/>
  <c r="AG60" i="5"/>
  <c r="D63" i="5"/>
  <c r="AL350" i="5"/>
  <c r="F366" i="5"/>
  <c r="F348" i="5"/>
  <c r="F357" i="5"/>
  <c r="F102" i="5"/>
  <c r="F127" i="5"/>
  <c r="F78" i="5"/>
  <c r="J366" i="5"/>
  <c r="J357" i="5"/>
  <c r="J348" i="5"/>
  <c r="J102" i="5"/>
  <c r="J127" i="5"/>
  <c r="J78" i="5"/>
  <c r="AJ366" i="5"/>
  <c r="AM88" i="5"/>
  <c r="AL361" i="5"/>
  <c r="AG156" i="5"/>
  <c r="AI156" i="5"/>
  <c r="AI17" i="5"/>
  <c r="AD18" i="5"/>
  <c r="AI314" i="5"/>
  <c r="AI315" i="5"/>
  <c r="AG23" i="5"/>
  <c r="I376" i="5"/>
  <c r="U376" i="5"/>
  <c r="AA376" i="5"/>
  <c r="AI30" i="5"/>
  <c r="AM30" i="5"/>
  <c r="H31" i="5"/>
  <c r="P31" i="5"/>
  <c r="T31" i="5"/>
  <c r="Z31" i="5"/>
  <c r="L39" i="5"/>
  <c r="AH39" i="5"/>
  <c r="E42" i="5"/>
  <c r="E376" i="5" s="1"/>
  <c r="M42" i="5"/>
  <c r="AE42" i="5"/>
  <c r="AE376" i="5" s="1"/>
  <c r="AG320" i="5"/>
  <c r="AN46" i="5"/>
  <c r="AN51" i="5"/>
  <c r="AN53" i="5"/>
  <c r="AG55" i="5"/>
  <c r="AN55" i="5" s="1"/>
  <c r="E56" i="5"/>
  <c r="U56" i="5"/>
  <c r="AE56" i="5"/>
  <c r="G63" i="5"/>
  <c r="G61" i="5"/>
  <c r="K63" i="5"/>
  <c r="K61" i="5"/>
  <c r="AM60" i="5"/>
  <c r="J61" i="5"/>
  <c r="M63" i="5"/>
  <c r="L100" i="5"/>
  <c r="O361" i="5"/>
  <c r="O356" i="5"/>
  <c r="S361" i="5"/>
  <c r="S356" i="5"/>
  <c r="Y361" i="5"/>
  <c r="Y356" i="5"/>
  <c r="AC361" i="5"/>
  <c r="AC356" i="5"/>
  <c r="AH110" i="5"/>
  <c r="AG110" i="5"/>
  <c r="AH115" i="5"/>
  <c r="AI119" i="5"/>
  <c r="AN133" i="5"/>
  <c r="AN13" i="5"/>
  <c r="AN14" i="5"/>
  <c r="L314" i="5"/>
  <c r="AM314" i="5"/>
  <c r="L315" i="5"/>
  <c r="AM315" i="5"/>
  <c r="L23" i="5"/>
  <c r="AM39" i="5"/>
  <c r="F42" i="5"/>
  <c r="F24" i="5"/>
  <c r="J42" i="5"/>
  <c r="J376" i="5"/>
  <c r="N42" i="5"/>
  <c r="N24" i="5"/>
  <c r="R42" i="5"/>
  <c r="R24" i="5"/>
  <c r="V42" i="5"/>
  <c r="AB42" i="5"/>
  <c r="AB376" i="5" s="1"/>
  <c r="AF42" i="5"/>
  <c r="AF18" i="5" s="1"/>
  <c r="F56" i="5"/>
  <c r="J56" i="5"/>
  <c r="N56" i="5"/>
  <c r="AB56" i="5"/>
  <c r="AF56" i="5"/>
  <c r="H56" i="5"/>
  <c r="P56" i="5"/>
  <c r="Z56" i="5"/>
  <c r="AN107" i="5"/>
  <c r="G361" i="5"/>
  <c r="G356" i="5"/>
  <c r="K361" i="5"/>
  <c r="K356" i="5"/>
  <c r="G383" i="5"/>
  <c r="K383" i="5"/>
  <c r="AI338" i="5"/>
  <c r="AI339" i="5"/>
  <c r="AI340" i="5"/>
  <c r="AH320" i="5"/>
  <c r="AI350" i="5"/>
  <c r="AI365" i="5"/>
  <c r="AI298" i="5"/>
  <c r="G366" i="5"/>
  <c r="G348" i="5"/>
  <c r="G357" i="5"/>
  <c r="K366" i="5"/>
  <c r="K348" i="5"/>
  <c r="K357" i="5"/>
  <c r="O366" i="5"/>
  <c r="O348" i="5"/>
  <c r="O357" i="5"/>
  <c r="S366" i="5"/>
  <c r="S348" i="5"/>
  <c r="S357" i="5"/>
  <c r="Y366" i="5"/>
  <c r="Y348" i="5"/>
  <c r="Y357" i="5"/>
  <c r="AC366" i="5"/>
  <c r="AC348" i="5"/>
  <c r="AC357" i="5"/>
  <c r="AG88" i="5"/>
  <c r="AK366" i="5"/>
  <c r="AK348" i="5"/>
  <c r="AK357" i="5"/>
  <c r="AI100" i="5"/>
  <c r="AI383" i="5"/>
  <c r="K102" i="5"/>
  <c r="K127" i="5"/>
  <c r="AC102" i="5"/>
  <c r="AN106" i="5"/>
  <c r="D361" i="5"/>
  <c r="H361" i="5"/>
  <c r="L110" i="5"/>
  <c r="L356" i="5"/>
  <c r="P361" i="5"/>
  <c r="T361" i="5"/>
  <c r="Z361" i="5"/>
  <c r="AD361" i="5"/>
  <c r="AI110" i="5"/>
  <c r="AI356" i="5"/>
  <c r="E119" i="5"/>
  <c r="E78" i="5"/>
  <c r="M383" i="5"/>
  <c r="AJ383" i="5"/>
  <c r="AN132" i="5"/>
  <c r="AK347" i="5"/>
  <c r="AK302" i="5"/>
  <c r="AM134" i="5"/>
  <c r="AN166" i="5"/>
  <c r="L240" i="5"/>
  <c r="AG361" i="5"/>
  <c r="AN58" i="5"/>
  <c r="L365" i="5"/>
  <c r="L298" i="5"/>
  <c r="AM365" i="5"/>
  <c r="AM298" i="5"/>
  <c r="D366" i="5"/>
  <c r="H366" i="5"/>
  <c r="H357" i="5"/>
  <c r="H348" i="5"/>
  <c r="L88" i="5"/>
  <c r="P366" i="5"/>
  <c r="P348" i="5"/>
  <c r="P357" i="5"/>
  <c r="T366" i="5"/>
  <c r="T357" i="5"/>
  <c r="T348" i="5"/>
  <c r="Z366" i="5"/>
  <c r="Z357" i="5"/>
  <c r="Z348" i="5"/>
  <c r="AD366" i="5"/>
  <c r="AD348" i="5"/>
  <c r="AD357" i="5"/>
  <c r="AH88" i="5"/>
  <c r="AL366" i="5"/>
  <c r="AL357" i="5"/>
  <c r="AL348" i="5"/>
  <c r="AM302" i="5"/>
  <c r="AN99" i="5"/>
  <c r="AM100" i="5"/>
  <c r="AN100" i="5" s="1"/>
  <c r="AD102" i="5"/>
  <c r="AN105" i="5"/>
  <c r="AN109" i="5"/>
  <c r="AJ361" i="5"/>
  <c r="AM110" i="5"/>
  <c r="N383" i="5"/>
  <c r="R383" i="5"/>
  <c r="V383" i="5"/>
  <c r="AB383" i="5"/>
  <c r="AF383" i="5"/>
  <c r="AK383" i="5"/>
  <c r="AN131" i="5"/>
  <c r="G347" i="5"/>
  <c r="G302" i="5"/>
  <c r="K347" i="5"/>
  <c r="K302" i="5"/>
  <c r="O347" i="5"/>
  <c r="O302" i="5"/>
  <c r="S347" i="5"/>
  <c r="S302" i="5"/>
  <c r="Y347" i="5"/>
  <c r="Y302" i="5"/>
  <c r="AC347" i="5"/>
  <c r="AC302" i="5"/>
  <c r="AG134" i="5"/>
  <c r="AG302" i="5"/>
  <c r="AL347" i="5"/>
  <c r="AL302" i="5"/>
  <c r="L367" i="5"/>
  <c r="AM176" i="5"/>
  <c r="AM368" i="5"/>
  <c r="AM367" i="5"/>
  <c r="AN152" i="5"/>
  <c r="AN165" i="5"/>
  <c r="L339" i="5"/>
  <c r="L338" i="5"/>
  <c r="L340" i="5"/>
  <c r="AM338" i="5"/>
  <c r="AM340" i="5"/>
  <c r="AM339" i="5"/>
  <c r="AG365" i="5"/>
  <c r="AG298" i="5"/>
  <c r="AN81" i="5"/>
  <c r="E366" i="5"/>
  <c r="I366" i="5"/>
  <c r="I357" i="5"/>
  <c r="I358" i="5"/>
  <c r="I348" i="5"/>
  <c r="M366" i="5"/>
  <c r="Q366" i="5"/>
  <c r="Q357" i="5"/>
  <c r="Q348" i="5"/>
  <c r="U366" i="5"/>
  <c r="U357" i="5"/>
  <c r="U358" i="5"/>
  <c r="U348" i="5"/>
  <c r="AA366" i="5"/>
  <c r="AA357" i="5"/>
  <c r="AA358" i="5"/>
  <c r="AA348" i="5"/>
  <c r="AE366" i="5"/>
  <c r="AE357" i="5"/>
  <c r="AE348" i="5"/>
  <c r="AI88" i="5"/>
  <c r="AI348" i="5" s="1"/>
  <c r="AN91" i="5"/>
  <c r="AN381" i="5" s="1"/>
  <c r="H102" i="5"/>
  <c r="H127" i="5" s="1"/>
  <c r="H332" i="5" s="1"/>
  <c r="M102" i="5"/>
  <c r="Z102" i="5"/>
  <c r="Z127" i="5"/>
  <c r="AE102" i="5"/>
  <c r="AE127" i="5" s="1"/>
  <c r="AE332" i="5" s="1"/>
  <c r="AN108" i="5"/>
  <c r="F361" i="5"/>
  <c r="J361" i="5"/>
  <c r="N361" i="5"/>
  <c r="R361" i="5"/>
  <c r="V361" i="5"/>
  <c r="AB361" i="5"/>
  <c r="AF361" i="5"/>
  <c r="AK361" i="5"/>
  <c r="AK356" i="5"/>
  <c r="M119" i="5"/>
  <c r="AJ357" i="5"/>
  <c r="AN122" i="5"/>
  <c r="AN382" i="5" s="1"/>
  <c r="F383" i="5"/>
  <c r="J383" i="5"/>
  <c r="O383" i="5"/>
  <c r="S383" i="5"/>
  <c r="Y383" i="5"/>
  <c r="AC383" i="5"/>
  <c r="AH125" i="5"/>
  <c r="AG125" i="5"/>
  <c r="AN130" i="5"/>
  <c r="D302" i="5"/>
  <c r="H347" i="5"/>
  <c r="H302" i="5"/>
  <c r="L134" i="5"/>
  <c r="P347" i="5"/>
  <c r="P302" i="5"/>
  <c r="T347" i="5"/>
  <c r="T302" i="5"/>
  <c r="Z347" i="5"/>
  <c r="Z302" i="5"/>
  <c r="AD347" i="5"/>
  <c r="AD302" i="5"/>
  <c r="AI134" i="5"/>
  <c r="AI347" i="5" s="1"/>
  <c r="AH134" i="5"/>
  <c r="AG367" i="5"/>
  <c r="AN141" i="5"/>
  <c r="L206" i="5"/>
  <c r="AG266" i="5"/>
  <c r="AG321" i="5"/>
  <c r="AH266" i="5"/>
  <c r="AH321" i="5" s="1"/>
  <c r="E361" i="5"/>
  <c r="I361" i="5"/>
  <c r="M361" i="5"/>
  <c r="Q361" i="5"/>
  <c r="U361" i="5"/>
  <c r="AA361" i="5"/>
  <c r="AE361" i="5"/>
  <c r="D383" i="5"/>
  <c r="H383" i="5"/>
  <c r="L125" i="5"/>
  <c r="P383" i="5"/>
  <c r="T383" i="5"/>
  <c r="Z383" i="5"/>
  <c r="AD383" i="5"/>
  <c r="AL383" i="5"/>
  <c r="F347" i="5"/>
  <c r="F302" i="5"/>
  <c r="J347" i="5"/>
  <c r="J302" i="5"/>
  <c r="N347" i="5"/>
  <c r="N302" i="5"/>
  <c r="R347" i="5"/>
  <c r="R302" i="5"/>
  <c r="V347" i="5"/>
  <c r="V302" i="5"/>
  <c r="AB347" i="5"/>
  <c r="AB302" i="5"/>
  <c r="AF347" i="5"/>
  <c r="AF302" i="5"/>
  <c r="AJ347" i="5"/>
  <c r="AJ302" i="5"/>
  <c r="AI367" i="5"/>
  <c r="L156" i="5"/>
  <c r="AN156" i="5"/>
  <c r="G295" i="5"/>
  <c r="K295" i="5"/>
  <c r="O295" i="5"/>
  <c r="S295" i="5"/>
  <c r="Y295" i="5"/>
  <c r="AC295" i="5"/>
  <c r="AG170" i="5"/>
  <c r="AK295" i="5"/>
  <c r="F368" i="5"/>
  <c r="F296" i="5"/>
  <c r="F369" i="5"/>
  <c r="J368" i="5"/>
  <c r="J296" i="5"/>
  <c r="J369" i="5" s="1"/>
  <c r="J370" i="5" s="1"/>
  <c r="N368" i="5"/>
  <c r="N296" i="5"/>
  <c r="N369" i="5"/>
  <c r="R368" i="5"/>
  <c r="R296" i="5"/>
  <c r="R369" i="5"/>
  <c r="V368" i="5"/>
  <c r="V296" i="5"/>
  <c r="V369" i="5"/>
  <c r="AB368" i="5"/>
  <c r="AB296" i="5"/>
  <c r="AB369" i="5" s="1"/>
  <c r="AB370" i="5" s="1"/>
  <c r="AF368" i="5"/>
  <c r="AF296" i="5"/>
  <c r="AF369" i="5"/>
  <c r="AJ368" i="5"/>
  <c r="AJ296" i="5"/>
  <c r="AJ369" i="5" s="1"/>
  <c r="AJ370" i="5" s="1"/>
  <c r="E178" i="5"/>
  <c r="I178" i="5"/>
  <c r="M178" i="5"/>
  <c r="Q178" i="5"/>
  <c r="U178" i="5"/>
  <c r="AA178" i="5"/>
  <c r="AE178" i="5"/>
  <c r="L185" i="5"/>
  <c r="AN185" i="5"/>
  <c r="AI355" i="5"/>
  <c r="L191" i="5"/>
  <c r="AN191" i="5" s="1"/>
  <c r="E193" i="5"/>
  <c r="M193" i="5"/>
  <c r="AE193" i="5"/>
  <c r="AI193" i="5"/>
  <c r="L200" i="5"/>
  <c r="AG204" i="5"/>
  <c r="AF206" i="5"/>
  <c r="AN235" i="5"/>
  <c r="D240" i="5"/>
  <c r="F266" i="5"/>
  <c r="F356" i="5"/>
  <c r="J266" i="5"/>
  <c r="N266" i="5"/>
  <c r="N356" i="5" s="1"/>
  <c r="R266" i="5"/>
  <c r="V266" i="5"/>
  <c r="V356" i="5"/>
  <c r="AB266" i="5"/>
  <c r="AF266" i="5"/>
  <c r="AF356" i="5"/>
  <c r="AN268" i="5"/>
  <c r="AN271" i="5"/>
  <c r="M320" i="5"/>
  <c r="L170" i="5"/>
  <c r="AH170" i="5"/>
  <c r="G368" i="5"/>
  <c r="G296" i="5"/>
  <c r="G369" i="5"/>
  <c r="K368" i="5"/>
  <c r="K296" i="5"/>
  <c r="K369" i="5"/>
  <c r="O368" i="5"/>
  <c r="O296" i="5"/>
  <c r="O369" i="5"/>
  <c r="S368" i="5"/>
  <c r="S296" i="5"/>
  <c r="S369" i="5" s="1"/>
  <c r="S370" i="5" s="1"/>
  <c r="Y368" i="5"/>
  <c r="Y296" i="5"/>
  <c r="Y369" i="5"/>
  <c r="AC368" i="5"/>
  <c r="AC296" i="5"/>
  <c r="AC369" i="5"/>
  <c r="AG176" i="5"/>
  <c r="AG296" i="5" s="1"/>
  <c r="AG369" i="5" s="1"/>
  <c r="AK368" i="5"/>
  <c r="AK296" i="5"/>
  <c r="AK369" i="5" s="1"/>
  <c r="AK370" i="5" s="1"/>
  <c r="L355" i="5"/>
  <c r="AM355" i="5"/>
  <c r="AF193" i="5"/>
  <c r="AI200" i="5"/>
  <c r="L204" i="5"/>
  <c r="AH204" i="5"/>
  <c r="N208" i="5"/>
  <c r="N212" i="5" s="1"/>
  <c r="N217" i="5" s="1"/>
  <c r="R208" i="5"/>
  <c r="R212" i="5"/>
  <c r="R217" i="5" s="1"/>
  <c r="V208" i="5"/>
  <c r="V212" i="5"/>
  <c r="V217" i="5"/>
  <c r="AB208" i="5"/>
  <c r="AB212" i="5"/>
  <c r="AB217" i="5"/>
  <c r="AM240" i="5"/>
  <c r="AN256" i="5"/>
  <c r="AN260" i="5"/>
  <c r="AN315" i="5"/>
  <c r="G343" i="5"/>
  <c r="G321" i="5"/>
  <c r="K359" i="5"/>
  <c r="K343" i="5"/>
  <c r="K340" i="5"/>
  <c r="K339" i="5"/>
  <c r="K338" i="5"/>
  <c r="K321" i="5"/>
  <c r="O359" i="5"/>
  <c r="O343" i="5"/>
  <c r="O340" i="5"/>
  <c r="O338" i="5"/>
  <c r="O339" i="5"/>
  <c r="O321" i="5"/>
  <c r="S359" i="5"/>
  <c r="S343" i="5"/>
  <c r="S340" i="5"/>
  <c r="S338" i="5"/>
  <c r="S339" i="5"/>
  <c r="S321" i="5"/>
  <c r="Y359" i="5"/>
  <c r="Y343" i="5"/>
  <c r="Y340" i="5"/>
  <c r="Y339" i="5"/>
  <c r="Y338" i="5"/>
  <c r="Y321" i="5"/>
  <c r="AC359" i="5"/>
  <c r="AC343" i="5"/>
  <c r="AC340" i="5"/>
  <c r="AC339" i="5"/>
  <c r="AC338" i="5"/>
  <c r="AC321" i="5"/>
  <c r="AK359" i="5"/>
  <c r="AK343" i="5"/>
  <c r="AK340" i="5"/>
  <c r="AK338" i="5"/>
  <c r="AK339" i="5"/>
  <c r="AK321" i="5"/>
  <c r="AN274" i="5"/>
  <c r="AN280" i="5"/>
  <c r="AG341" i="5"/>
  <c r="AG342" i="5"/>
  <c r="AN281" i="5"/>
  <c r="AF320" i="5"/>
  <c r="AN287" i="5"/>
  <c r="AI170" i="5"/>
  <c r="AM170" i="5"/>
  <c r="D368" i="5"/>
  <c r="D296" i="5"/>
  <c r="D369" i="5" s="1"/>
  <c r="D370" i="5" s="1"/>
  <c r="H368" i="5"/>
  <c r="H296" i="5"/>
  <c r="H369" i="5"/>
  <c r="L176" i="5"/>
  <c r="L296" i="5"/>
  <c r="L369" i="5" s="1"/>
  <c r="L370" i="5" s="1"/>
  <c r="P368" i="5"/>
  <c r="P296" i="5"/>
  <c r="P369" i="5"/>
  <c r="T368" i="5"/>
  <c r="T296" i="5"/>
  <c r="T369" i="5" s="1"/>
  <c r="T370" i="5" s="1"/>
  <c r="Z368" i="5"/>
  <c r="Z296" i="5"/>
  <c r="Z369" i="5"/>
  <c r="AD368" i="5"/>
  <c r="AD296" i="5"/>
  <c r="AD369" i="5" s="1"/>
  <c r="AD370" i="5" s="1"/>
  <c r="AH176" i="5"/>
  <c r="AH296" i="5" s="1"/>
  <c r="AH369" i="5" s="1"/>
  <c r="AH370" i="5" s="1"/>
  <c r="AL368" i="5"/>
  <c r="AL296" i="5"/>
  <c r="AL369" i="5" s="1"/>
  <c r="AL370" i="5" s="1"/>
  <c r="G178" i="5"/>
  <c r="K178" i="5"/>
  <c r="O178" i="5"/>
  <c r="S178" i="5"/>
  <c r="Y178" i="5"/>
  <c r="AC178" i="5"/>
  <c r="AM178" i="5"/>
  <c r="AG355" i="5"/>
  <c r="AN187" i="5"/>
  <c r="AN355" i="5" s="1"/>
  <c r="AI204" i="5"/>
  <c r="AM204" i="5"/>
  <c r="AD206" i="5"/>
  <c r="AI206" i="5" s="1"/>
  <c r="N240" i="5"/>
  <c r="AN249" i="5"/>
  <c r="AN254" i="5"/>
  <c r="AN262" i="5"/>
  <c r="AN265" i="5"/>
  <c r="D266" i="5"/>
  <c r="D356" i="5"/>
  <c r="H266" i="5"/>
  <c r="H309" i="5"/>
  <c r="P266" i="5"/>
  <c r="T266" i="5"/>
  <c r="T356" i="5" s="1"/>
  <c r="Z266" i="5"/>
  <c r="Z309" i="5" s="1"/>
  <c r="AD266" i="5"/>
  <c r="AD356" i="5" s="1"/>
  <c r="AL356" i="5"/>
  <c r="AH343" i="5"/>
  <c r="AH342" i="5"/>
  <c r="AH341" i="5"/>
  <c r="AC320" i="5"/>
  <c r="E302" i="5"/>
  <c r="I347" i="5"/>
  <c r="I302" i="5"/>
  <c r="M302" i="5"/>
  <c r="Q347" i="5"/>
  <c r="Q302" i="5"/>
  <c r="U347" i="5"/>
  <c r="U302" i="5"/>
  <c r="AA347" i="5"/>
  <c r="AA302" i="5"/>
  <c r="AE347" i="5"/>
  <c r="AE302" i="5"/>
  <c r="AH367" i="5"/>
  <c r="E368" i="5"/>
  <c r="E296" i="5"/>
  <c r="E369" i="5"/>
  <c r="I368" i="5"/>
  <c r="I296" i="5"/>
  <c r="I369" i="5" s="1"/>
  <c r="I370" i="5" s="1"/>
  <c r="M368" i="5"/>
  <c r="M296" i="5"/>
  <c r="M369" i="5"/>
  <c r="Q368" i="5"/>
  <c r="Q296" i="5"/>
  <c r="Q369" i="5" s="1"/>
  <c r="Q370" i="5" s="1"/>
  <c r="U368" i="5"/>
  <c r="U296" i="5"/>
  <c r="U369" i="5"/>
  <c r="AA368" i="5"/>
  <c r="AA296" i="5"/>
  <c r="AA369" i="5" s="1"/>
  <c r="AA370" i="5" s="1"/>
  <c r="AE368" i="5"/>
  <c r="AE296" i="5"/>
  <c r="AE369" i="5"/>
  <c r="AI176" i="5"/>
  <c r="AI368" i="5"/>
  <c r="AN176" i="5"/>
  <c r="D178" i="5"/>
  <c r="H178" i="5"/>
  <c r="P178" i="5"/>
  <c r="T178" i="5"/>
  <c r="Z178" i="5"/>
  <c r="AD178" i="5"/>
  <c r="AH355" i="5"/>
  <c r="AG200" i="5"/>
  <c r="AN200" i="5"/>
  <c r="AN228" i="5"/>
  <c r="AN232" i="5"/>
  <c r="E266" i="5"/>
  <c r="E356" i="5"/>
  <c r="I266" i="5"/>
  <c r="M266" i="5"/>
  <c r="M356" i="5" s="1"/>
  <c r="Q266" i="5"/>
  <c r="U266" i="5"/>
  <c r="U308" i="5"/>
  <c r="AA266" i="5"/>
  <c r="AA308" i="5"/>
  <c r="AE266" i="5"/>
  <c r="AE309" i="5"/>
  <c r="AI343" i="5"/>
  <c r="AI342" i="5"/>
  <c r="AI341" i="5"/>
  <c r="AJ320" i="5"/>
  <c r="L343" i="5"/>
  <c r="AM343" i="5"/>
  <c r="L342" i="5"/>
  <c r="L341" i="5"/>
  <c r="AM342" i="5"/>
  <c r="AM341" i="5"/>
  <c r="AI359" i="5"/>
  <c r="L359" i="5"/>
  <c r="AM359" i="5"/>
  <c r="AH359" i="5"/>
  <c r="N379" i="4"/>
  <c r="N375" i="4"/>
  <c r="N380" i="4"/>
  <c r="N377" i="4"/>
  <c r="N374" i="4"/>
  <c r="N378" i="4"/>
  <c r="N373" i="4"/>
  <c r="N328" i="4"/>
  <c r="N316" i="4"/>
  <c r="N40" i="4"/>
  <c r="N24" i="4"/>
  <c r="R379" i="4"/>
  <c r="R375" i="4"/>
  <c r="R380" i="4"/>
  <c r="R374" i="4"/>
  <c r="R377" i="4"/>
  <c r="R378" i="4"/>
  <c r="R373" i="4"/>
  <c r="R328" i="4"/>
  <c r="R316" i="4"/>
  <c r="R40" i="4"/>
  <c r="R24" i="4"/>
  <c r="AF379" i="4"/>
  <c r="AF375" i="4"/>
  <c r="AF380" i="4"/>
  <c r="AF377" i="4"/>
  <c r="AF374" i="4"/>
  <c r="AF378" i="4"/>
  <c r="AF373" i="4"/>
  <c r="AF328" i="4"/>
  <c r="AF316" i="4"/>
  <c r="AF40" i="4"/>
  <c r="AF24" i="4"/>
  <c r="E380" i="4"/>
  <c r="E377" i="4"/>
  <c r="E375" i="4"/>
  <c r="E378" i="4"/>
  <c r="E379" i="4"/>
  <c r="E373" i="4"/>
  <c r="E374" i="4"/>
  <c r="E328" i="4"/>
  <c r="E316" i="4"/>
  <c r="E31" i="4"/>
  <c r="E18" i="4"/>
  <c r="E24" i="4"/>
  <c r="AH11" i="4"/>
  <c r="Z24" i="4"/>
  <c r="AG11" i="4"/>
  <c r="AI11" i="4"/>
  <c r="Z377" i="4"/>
  <c r="Z379" i="4"/>
  <c r="Z378" i="4"/>
  <c r="Z375" i="4"/>
  <c r="Z373" i="4"/>
  <c r="Z380" i="4"/>
  <c r="Z374" i="4"/>
  <c r="Z316" i="4"/>
  <c r="Z328" i="4"/>
  <c r="Z65" i="4"/>
  <c r="Z31" i="4"/>
  <c r="Z18" i="4"/>
  <c r="H379" i="4"/>
  <c r="H380" i="4"/>
  <c r="H65" i="4"/>
  <c r="Q380" i="4"/>
  <c r="Q378" i="4"/>
  <c r="Q377" i="4"/>
  <c r="Q379" i="4"/>
  <c r="Q375" i="4"/>
  <c r="Q373" i="4"/>
  <c r="Q374" i="4"/>
  <c r="Q328" i="4"/>
  <c r="Q316" i="4"/>
  <c r="Q65" i="4"/>
  <c r="Q31" i="4"/>
  <c r="Q18" i="4"/>
  <c r="Q24" i="4"/>
  <c r="U380" i="4"/>
  <c r="U378" i="4"/>
  <c r="U377" i="4"/>
  <c r="U375" i="4"/>
  <c r="U373" i="4"/>
  <c r="U379" i="4"/>
  <c r="U374" i="4"/>
  <c r="U328" i="4"/>
  <c r="U316" i="4"/>
  <c r="U31" i="4"/>
  <c r="U18" i="4"/>
  <c r="U24" i="4"/>
  <c r="L17" i="4"/>
  <c r="AH314" i="4"/>
  <c r="AH315" i="4"/>
  <c r="L30" i="4"/>
  <c r="Z376" i="4"/>
  <c r="AH30" i="4"/>
  <c r="G42" i="4"/>
  <c r="K42" i="4"/>
  <c r="K376" i="4" s="1"/>
  <c r="O42" i="4"/>
  <c r="O40" i="4" s="1"/>
  <c r="S42" i="4"/>
  <c r="Y42" i="4"/>
  <c r="Y376" i="4"/>
  <c r="AC42" i="4"/>
  <c r="AG39" i="4"/>
  <c r="AK42" i="4"/>
  <c r="E40" i="4"/>
  <c r="U40" i="4"/>
  <c r="M42" i="4"/>
  <c r="AE42" i="4"/>
  <c r="AE40" i="4"/>
  <c r="AJ42" i="4"/>
  <c r="AJ18" i="4"/>
  <c r="AG320" i="4"/>
  <c r="AN46" i="4"/>
  <c r="AN51" i="4"/>
  <c r="AN53" i="4"/>
  <c r="F63" i="4"/>
  <c r="J63" i="4"/>
  <c r="J61" i="4" s="1"/>
  <c r="AM60" i="4"/>
  <c r="AJ63" i="4"/>
  <c r="H350" i="4"/>
  <c r="H61" i="4"/>
  <c r="P350" i="4"/>
  <c r="P61" i="4"/>
  <c r="Z350" i="4"/>
  <c r="Z61" i="4"/>
  <c r="P127" i="4"/>
  <c r="T127" i="4"/>
  <c r="Z127" i="4"/>
  <c r="AD127" i="4"/>
  <c r="AI127" i="4"/>
  <c r="AI102" i="4"/>
  <c r="J127" i="4"/>
  <c r="AM17" i="4"/>
  <c r="AI314" i="4"/>
  <c r="AI315" i="4"/>
  <c r="E376" i="4"/>
  <c r="Q376" i="4"/>
  <c r="U376" i="4"/>
  <c r="AE376" i="4"/>
  <c r="AI30" i="4"/>
  <c r="L39" i="4"/>
  <c r="AN39" i="4" s="1"/>
  <c r="AN40" i="4" s="1"/>
  <c r="Z40" i="4"/>
  <c r="AH39" i="4"/>
  <c r="Q40" i="4"/>
  <c r="D42" i="4"/>
  <c r="D376" i="4"/>
  <c r="I42" i="4"/>
  <c r="I376" i="4"/>
  <c r="T42" i="4"/>
  <c r="AA42" i="4"/>
  <c r="AL42" i="4"/>
  <c r="AL24" i="4"/>
  <c r="F56" i="4"/>
  <c r="J56" i="4"/>
  <c r="AL350" i="4"/>
  <c r="AL61" i="4"/>
  <c r="AL47" i="4"/>
  <c r="D127" i="4"/>
  <c r="M127" i="4"/>
  <c r="AN13" i="4"/>
  <c r="AN14" i="4"/>
  <c r="L314" i="4"/>
  <c r="AM314" i="4"/>
  <c r="L315" i="4"/>
  <c r="AM315" i="4"/>
  <c r="L23" i="4"/>
  <c r="AH23" i="4"/>
  <c r="N376" i="4"/>
  <c r="R376" i="4"/>
  <c r="AF376" i="4"/>
  <c r="AJ376" i="4"/>
  <c r="AI39" i="4"/>
  <c r="M40" i="4"/>
  <c r="J42" i="4"/>
  <c r="J376" i="4"/>
  <c r="P42" i="4"/>
  <c r="P40" i="4"/>
  <c r="AB42" i="4"/>
  <c r="AI320" i="4"/>
  <c r="AJ56" i="4"/>
  <c r="M350" i="4"/>
  <c r="Q350" i="4"/>
  <c r="AA350" i="4"/>
  <c r="AE350" i="4"/>
  <c r="Q61" i="4"/>
  <c r="T350" i="4"/>
  <c r="T61" i="4"/>
  <c r="AD350" i="4"/>
  <c r="AD61" i="4"/>
  <c r="AI119" i="4"/>
  <c r="AD78" i="4"/>
  <c r="AN367" i="4"/>
  <c r="AN20" i="4"/>
  <c r="AG315" i="4"/>
  <c r="AN22" i="4"/>
  <c r="AI23" i="4"/>
  <c r="G376" i="4"/>
  <c r="O376" i="4"/>
  <c r="S376" i="4"/>
  <c r="AC376" i="4"/>
  <c r="AG30" i="4"/>
  <c r="AK376" i="4"/>
  <c r="N31" i="4"/>
  <c r="R31" i="4"/>
  <c r="AB31" i="4"/>
  <c r="AF31" i="4"/>
  <c r="AJ31" i="4"/>
  <c r="AN34" i="4"/>
  <c r="S40" i="4"/>
  <c r="AK40" i="4"/>
  <c r="F42" i="4"/>
  <c r="V42" i="4"/>
  <c r="V376" i="4" s="1"/>
  <c r="AD42" i="4"/>
  <c r="AD40" i="4" s="1"/>
  <c r="L320" i="4"/>
  <c r="L321" i="4"/>
  <c r="AM320" i="4"/>
  <c r="T47" i="4"/>
  <c r="AA47" i="4"/>
  <c r="M56" i="4"/>
  <c r="AG55" i="4"/>
  <c r="Q56" i="4"/>
  <c r="AA56" i="4"/>
  <c r="AE56" i="4"/>
  <c r="AL56" i="4"/>
  <c r="E63" i="4"/>
  <c r="E56" i="4"/>
  <c r="I63" i="4"/>
  <c r="I56" i="4"/>
  <c r="N63" i="4"/>
  <c r="N65" i="4"/>
  <c r="R63" i="4"/>
  <c r="R65" i="4"/>
  <c r="V63" i="4"/>
  <c r="V56" i="4"/>
  <c r="AB63" i="4"/>
  <c r="AB56" i="4"/>
  <c r="AF63" i="4"/>
  <c r="AF56" i="4"/>
  <c r="AH63" i="4"/>
  <c r="F78" i="4"/>
  <c r="J78" i="4"/>
  <c r="F127" i="4"/>
  <c r="L119" i="4"/>
  <c r="D78" i="4"/>
  <c r="AH320" i="4"/>
  <c r="AH60" i="4"/>
  <c r="AF78" i="4"/>
  <c r="AJ78" i="4"/>
  <c r="AI365" i="4"/>
  <c r="AI298" i="4"/>
  <c r="G366" i="4"/>
  <c r="G357" i="4"/>
  <c r="G348" i="4"/>
  <c r="K366" i="4"/>
  <c r="K357" i="4"/>
  <c r="K348" i="4"/>
  <c r="O366" i="4"/>
  <c r="O357" i="4"/>
  <c r="O348" i="4"/>
  <c r="S366" i="4"/>
  <c r="S357" i="4"/>
  <c r="S348" i="4"/>
  <c r="Y366" i="4"/>
  <c r="Y357" i="4"/>
  <c r="Y348" i="4"/>
  <c r="AC366" i="4"/>
  <c r="AG88" i="4"/>
  <c r="AK366" i="4"/>
  <c r="AG100" i="4"/>
  <c r="G361" i="4"/>
  <c r="K361" i="4"/>
  <c r="O361" i="4"/>
  <c r="S361" i="4"/>
  <c r="Y361" i="4"/>
  <c r="AC361" i="4"/>
  <c r="AG110" i="4"/>
  <c r="AK361" i="4"/>
  <c r="AN122" i="4"/>
  <c r="AN382" i="4" s="1"/>
  <c r="F383" i="4"/>
  <c r="J383" i="4"/>
  <c r="N383" i="4"/>
  <c r="R383" i="4"/>
  <c r="V383" i="4"/>
  <c r="AB383" i="4"/>
  <c r="AF383" i="4"/>
  <c r="AJ383" i="4"/>
  <c r="D347" i="4"/>
  <c r="D302" i="4"/>
  <c r="H347" i="4"/>
  <c r="H302" i="4"/>
  <c r="L134" i="4"/>
  <c r="P347" i="4"/>
  <c r="P302" i="4"/>
  <c r="T347" i="4"/>
  <c r="T302" i="4"/>
  <c r="Z347" i="4"/>
  <c r="Z302" i="4"/>
  <c r="AD347" i="4"/>
  <c r="AD302" i="4"/>
  <c r="AL347" i="4"/>
  <c r="AL302" i="4"/>
  <c r="AG367" i="4"/>
  <c r="E295" i="4"/>
  <c r="I295" i="4"/>
  <c r="M295" i="4"/>
  <c r="Q295" i="4"/>
  <c r="U295" i="4"/>
  <c r="AA295" i="4"/>
  <c r="AE295" i="4"/>
  <c r="AE178" i="4"/>
  <c r="AI170" i="4"/>
  <c r="D368" i="4"/>
  <c r="D296" i="4"/>
  <c r="D369" i="4" s="1"/>
  <c r="D370" i="4" s="1"/>
  <c r="H368" i="4"/>
  <c r="H296" i="4"/>
  <c r="H369" i="4" s="1"/>
  <c r="H370" i="4" s="1"/>
  <c r="L176" i="4"/>
  <c r="P368" i="4"/>
  <c r="P296" i="4"/>
  <c r="P369" i="4" s="1"/>
  <c r="P370" i="4" s="1"/>
  <c r="T368" i="4"/>
  <c r="T296" i="4"/>
  <c r="T369" i="4"/>
  <c r="Z368" i="4"/>
  <c r="Z296" i="4"/>
  <c r="Z369" i="4"/>
  <c r="AD368" i="4"/>
  <c r="AD296" i="4"/>
  <c r="AD369" i="4" s="1"/>
  <c r="AD370" i="4" s="1"/>
  <c r="AL368" i="4"/>
  <c r="AL296" i="4"/>
  <c r="AL369" i="4" s="1"/>
  <c r="AL370" i="4" s="1"/>
  <c r="G178" i="4"/>
  <c r="K178" i="4"/>
  <c r="O178" i="4"/>
  <c r="S178" i="4"/>
  <c r="Y178" i="4"/>
  <c r="AC178" i="4"/>
  <c r="AI185" i="4"/>
  <c r="AG191" i="4"/>
  <c r="N193" i="4"/>
  <c r="AI193" i="4"/>
  <c r="M206" i="4"/>
  <c r="Q206" i="4"/>
  <c r="U206" i="4"/>
  <c r="AA206" i="4"/>
  <c r="AE206" i="4"/>
  <c r="AH240" i="4"/>
  <c r="L55" i="4"/>
  <c r="AH55" i="4"/>
  <c r="AG361" i="4"/>
  <c r="AN58" i="4"/>
  <c r="AI60" i="4"/>
  <c r="G350" i="4"/>
  <c r="K350" i="4"/>
  <c r="O350" i="4"/>
  <c r="S350" i="4"/>
  <c r="Y350" i="4"/>
  <c r="AC350" i="4"/>
  <c r="AK350" i="4"/>
  <c r="L365" i="4"/>
  <c r="L296" i="4"/>
  <c r="L369" i="4" s="1"/>
  <c r="L298" i="4"/>
  <c r="AM365" i="4"/>
  <c r="AM298" i="4"/>
  <c r="D366" i="4"/>
  <c r="D348" i="4"/>
  <c r="D357" i="4"/>
  <c r="H366" i="4"/>
  <c r="H357" i="4"/>
  <c r="H348" i="4"/>
  <c r="L88" i="4"/>
  <c r="P366" i="4"/>
  <c r="P357" i="4"/>
  <c r="P348" i="4"/>
  <c r="T366" i="4"/>
  <c r="T348" i="4"/>
  <c r="T357" i="4"/>
  <c r="Z366" i="4"/>
  <c r="Z357" i="4"/>
  <c r="Z358" i="4"/>
  <c r="Z348" i="4"/>
  <c r="AD366" i="4"/>
  <c r="AD348" i="4"/>
  <c r="AD357" i="4"/>
  <c r="AH88" i="4"/>
  <c r="AL366" i="4"/>
  <c r="AL348" i="4"/>
  <c r="AL357" i="4"/>
  <c r="AM302" i="4"/>
  <c r="L302" i="4"/>
  <c r="L100" i="4"/>
  <c r="AH100" i="4"/>
  <c r="D361" i="4"/>
  <c r="H361" i="4"/>
  <c r="L110" i="4"/>
  <c r="L356" i="4"/>
  <c r="P361" i="4"/>
  <c r="T361" i="4"/>
  <c r="Z361" i="4"/>
  <c r="AD361" i="4"/>
  <c r="AH110" i="4"/>
  <c r="AL361" i="4"/>
  <c r="AC119" i="4"/>
  <c r="AC348" i="4"/>
  <c r="AK119" i="4"/>
  <c r="AK78" i="4" s="1"/>
  <c r="G383" i="4"/>
  <c r="K383" i="4"/>
  <c r="O383" i="4"/>
  <c r="S383" i="4"/>
  <c r="Y383" i="4"/>
  <c r="AC383" i="4"/>
  <c r="AG125" i="4"/>
  <c r="AK383" i="4"/>
  <c r="AF127" i="4"/>
  <c r="AJ127" i="4"/>
  <c r="E347" i="4"/>
  <c r="E302" i="4"/>
  <c r="I347" i="4"/>
  <c r="I302" i="4"/>
  <c r="M347" i="4"/>
  <c r="M302" i="4"/>
  <c r="Q347" i="4"/>
  <c r="Q302" i="4"/>
  <c r="U347" i="4"/>
  <c r="U302" i="4"/>
  <c r="AA347" i="4"/>
  <c r="AA302" i="4"/>
  <c r="AE347" i="4"/>
  <c r="AE302" i="4"/>
  <c r="AI134" i="4"/>
  <c r="AI302" i="4"/>
  <c r="AH368" i="4"/>
  <c r="AH367" i="4"/>
  <c r="F295" i="4"/>
  <c r="J295" i="4"/>
  <c r="N295" i="4"/>
  <c r="R295" i="4"/>
  <c r="V295" i="4"/>
  <c r="AB295" i="4"/>
  <c r="AF295" i="4"/>
  <c r="AJ295" i="4"/>
  <c r="E368" i="4"/>
  <c r="E296" i="4"/>
  <c r="E369" i="4" s="1"/>
  <c r="E370" i="4" s="1"/>
  <c r="I368" i="4"/>
  <c r="I296" i="4"/>
  <c r="I369" i="4"/>
  <c r="M368" i="4"/>
  <c r="M296" i="4"/>
  <c r="M369" i="4" s="1"/>
  <c r="M370" i="4" s="1"/>
  <c r="Q368" i="4"/>
  <c r="Q296" i="4"/>
  <c r="Q369" i="4" s="1"/>
  <c r="Q370" i="4" s="1"/>
  <c r="U368" i="4"/>
  <c r="U296" i="4"/>
  <c r="U369" i="4" s="1"/>
  <c r="U370" i="4" s="1"/>
  <c r="AA368" i="4"/>
  <c r="AA296" i="4"/>
  <c r="AA369" i="4"/>
  <c r="AE368" i="4"/>
  <c r="AE296" i="4"/>
  <c r="AE369" i="4" s="1"/>
  <c r="AE370" i="4" s="1"/>
  <c r="AI176" i="4"/>
  <c r="AI296" i="4" s="1"/>
  <c r="AI369" i="4" s="1"/>
  <c r="AI370" i="4" s="1"/>
  <c r="D178" i="4"/>
  <c r="H178" i="4"/>
  <c r="P178" i="4"/>
  <c r="T178" i="4"/>
  <c r="Z178" i="4"/>
  <c r="AD329" i="4"/>
  <c r="AD208" i="4"/>
  <c r="AJ178" i="4"/>
  <c r="M193" i="4"/>
  <c r="AJ193" i="4"/>
  <c r="L355" i="4"/>
  <c r="AM355" i="4"/>
  <c r="AF206" i="4"/>
  <c r="AG204" i="4"/>
  <c r="AG365" i="4"/>
  <c r="AG298" i="4"/>
  <c r="AN81" i="4"/>
  <c r="E366" i="4"/>
  <c r="E348" i="4"/>
  <c r="E357" i="4"/>
  <c r="E358" i="4" s="1"/>
  <c r="I366" i="4"/>
  <c r="I357" i="4"/>
  <c r="I348" i="4"/>
  <c r="M366" i="4"/>
  <c r="M348" i="4"/>
  <c r="M357" i="4"/>
  <c r="Q366" i="4"/>
  <c r="Q357" i="4"/>
  <c r="Q358" i="4"/>
  <c r="Q348" i="4"/>
  <c r="U366" i="4"/>
  <c r="U348" i="4"/>
  <c r="U357" i="4"/>
  <c r="U358" i="4" s="1"/>
  <c r="AA366" i="4"/>
  <c r="AA357" i="4"/>
  <c r="AA348" i="4"/>
  <c r="AE366" i="4"/>
  <c r="AE348" i="4"/>
  <c r="AE357" i="4"/>
  <c r="AI88" i="4"/>
  <c r="AN91" i="4"/>
  <c r="AN381" i="4" s="1"/>
  <c r="E361" i="4"/>
  <c r="I361" i="4"/>
  <c r="M361" i="4"/>
  <c r="Q361" i="4"/>
  <c r="U361" i="4"/>
  <c r="AA361" i="4"/>
  <c r="AE361" i="4"/>
  <c r="AI110" i="4"/>
  <c r="D383" i="4"/>
  <c r="H383" i="4"/>
  <c r="L125" i="4"/>
  <c r="L383" i="4" s="1"/>
  <c r="P383" i="4"/>
  <c r="T383" i="4"/>
  <c r="Z383" i="4"/>
  <c r="AD383" i="4"/>
  <c r="AH125" i="4"/>
  <c r="AL383" i="4"/>
  <c r="F347" i="4"/>
  <c r="F302" i="4"/>
  <c r="J347" i="4"/>
  <c r="J302" i="4"/>
  <c r="N347" i="4"/>
  <c r="N302" i="4"/>
  <c r="R347" i="4"/>
  <c r="R302" i="4"/>
  <c r="V347" i="4"/>
  <c r="V302" i="4"/>
  <c r="AB347" i="4"/>
  <c r="AB302" i="4"/>
  <c r="AF347" i="4"/>
  <c r="AF302" i="4"/>
  <c r="AJ347" i="4"/>
  <c r="AJ302" i="4"/>
  <c r="AI367" i="4"/>
  <c r="AI368" i="4"/>
  <c r="L156" i="4"/>
  <c r="AH156" i="4"/>
  <c r="AG170" i="4"/>
  <c r="F368" i="4"/>
  <c r="F296" i="4"/>
  <c r="F369" i="4" s="1"/>
  <c r="F370" i="4" s="1"/>
  <c r="J368" i="4"/>
  <c r="J296" i="4"/>
  <c r="J369" i="4"/>
  <c r="N368" i="4"/>
  <c r="N296" i="4"/>
  <c r="N369" i="4"/>
  <c r="R368" i="4"/>
  <c r="R296" i="4"/>
  <c r="R369" i="4" s="1"/>
  <c r="R370" i="4" s="1"/>
  <c r="V368" i="4"/>
  <c r="V296" i="4"/>
  <c r="V369" i="4" s="1"/>
  <c r="V370" i="4" s="1"/>
  <c r="AB368" i="4"/>
  <c r="AB296" i="4"/>
  <c r="AB369" i="4"/>
  <c r="AF368" i="4"/>
  <c r="AF296" i="4"/>
  <c r="AF369" i="4"/>
  <c r="AJ368" i="4"/>
  <c r="AJ296" i="4"/>
  <c r="AJ369" i="4" s="1"/>
  <c r="AJ370" i="4" s="1"/>
  <c r="E329" i="4"/>
  <c r="E208" i="4"/>
  <c r="E212" i="4" s="1"/>
  <c r="E217" i="4" s="1"/>
  <c r="I329" i="4"/>
  <c r="I208" i="4"/>
  <c r="I212" i="4" s="1"/>
  <c r="I217" i="4" s="1"/>
  <c r="Q329" i="4"/>
  <c r="Q208" i="4"/>
  <c r="Q212" i="4"/>
  <c r="Q217" i="4"/>
  <c r="U329" i="4"/>
  <c r="U208" i="4"/>
  <c r="U212" i="4"/>
  <c r="U217" i="4"/>
  <c r="AA329" i="4"/>
  <c r="AA208" i="4"/>
  <c r="AA212" i="4"/>
  <c r="AA217" i="4"/>
  <c r="AF178" i="4"/>
  <c r="AK178" i="4"/>
  <c r="AG355" i="4"/>
  <c r="AN187" i="4"/>
  <c r="AN355" i="4" s="1"/>
  <c r="AH206" i="4"/>
  <c r="AM200" i="4"/>
  <c r="AJ206" i="4"/>
  <c r="AI206" i="4"/>
  <c r="L339" i="4"/>
  <c r="L340" i="4"/>
  <c r="L338" i="4"/>
  <c r="AI361" i="4"/>
  <c r="AG60" i="4"/>
  <c r="L77" i="4"/>
  <c r="E78" i="4"/>
  <c r="I78" i="4"/>
  <c r="M78" i="4"/>
  <c r="Q78" i="4"/>
  <c r="U78" i="4"/>
  <c r="AA78" i="4"/>
  <c r="AE78" i="4"/>
  <c r="AH365" i="4"/>
  <c r="AH296" i="4"/>
  <c r="AH369" i="4" s="1"/>
  <c r="AH370" i="4" s="1"/>
  <c r="AH298" i="4"/>
  <c r="F357" i="4"/>
  <c r="F366" i="4"/>
  <c r="F348" i="4"/>
  <c r="J357" i="4"/>
  <c r="J366" i="4"/>
  <c r="J348" i="4"/>
  <c r="N357" i="4"/>
  <c r="N358" i="4"/>
  <c r="N366" i="4"/>
  <c r="N348" i="4"/>
  <c r="R357" i="4"/>
  <c r="R358" i="4"/>
  <c r="R366" i="4"/>
  <c r="R348" i="4"/>
  <c r="V357" i="4"/>
  <c r="V366" i="4"/>
  <c r="V348" i="4"/>
  <c r="AB357" i="4"/>
  <c r="AB366" i="4"/>
  <c r="AB348" i="4"/>
  <c r="AF357" i="4"/>
  <c r="AF358" i="4"/>
  <c r="AF366" i="4"/>
  <c r="AF348" i="4"/>
  <c r="AJ357" i="4"/>
  <c r="AJ366" i="4"/>
  <c r="AJ348" i="4"/>
  <c r="AH302" i="4"/>
  <c r="G102" i="4"/>
  <c r="G127" i="4"/>
  <c r="K102" i="4"/>
  <c r="K127" i="4"/>
  <c r="O102" i="4"/>
  <c r="O127" i="4"/>
  <c r="S102" i="4"/>
  <c r="S127" i="4"/>
  <c r="Y102" i="4"/>
  <c r="Y127" i="4"/>
  <c r="AC102" i="4"/>
  <c r="AK102" i="4"/>
  <c r="AK127" i="4" s="1"/>
  <c r="F361" i="4"/>
  <c r="J361" i="4"/>
  <c r="N361" i="4"/>
  <c r="R361" i="4"/>
  <c r="V361" i="4"/>
  <c r="AB361" i="4"/>
  <c r="AF361" i="4"/>
  <c r="AJ361" i="4"/>
  <c r="AN110" i="4"/>
  <c r="E383" i="4"/>
  <c r="I383" i="4"/>
  <c r="M383" i="4"/>
  <c r="Q383" i="4"/>
  <c r="U383" i="4"/>
  <c r="AA383" i="4"/>
  <c r="AE383" i="4"/>
  <c r="AI125" i="4"/>
  <c r="AI383" i="4"/>
  <c r="AM125" i="4"/>
  <c r="G347" i="4"/>
  <c r="G302" i="4"/>
  <c r="K347" i="4"/>
  <c r="K302" i="4"/>
  <c r="O347" i="4"/>
  <c r="O302" i="4"/>
  <c r="S347" i="4"/>
  <c r="S302" i="4"/>
  <c r="Y347" i="4"/>
  <c r="Y302" i="4"/>
  <c r="AC347" i="4"/>
  <c r="AC302" i="4"/>
  <c r="AG134" i="4"/>
  <c r="AK347" i="4"/>
  <c r="AK302" i="4"/>
  <c r="L368" i="4"/>
  <c r="L370" i="4" s="1"/>
  <c r="L367" i="4"/>
  <c r="AM367" i="4"/>
  <c r="L170" i="4"/>
  <c r="L295" i="4"/>
  <c r="AH170" i="4"/>
  <c r="AH295" i="4"/>
  <c r="G368" i="4"/>
  <c r="G296" i="4"/>
  <c r="G369" i="4"/>
  <c r="K368" i="4"/>
  <c r="K296" i="4"/>
  <c r="K369" i="4"/>
  <c r="O368" i="4"/>
  <c r="O296" i="4"/>
  <c r="O369" i="4" s="1"/>
  <c r="O370" i="4" s="1"/>
  <c r="S368" i="4"/>
  <c r="S296" i="4"/>
  <c r="S369" i="4"/>
  <c r="Y368" i="4"/>
  <c r="Y296" i="4"/>
  <c r="Y369" i="4"/>
  <c r="AC368" i="4"/>
  <c r="AC296" i="4"/>
  <c r="AC369" i="4"/>
  <c r="AG176" i="4"/>
  <c r="AG368" i="4"/>
  <c r="AK368" i="4"/>
  <c r="AK296" i="4"/>
  <c r="AK369" i="4"/>
  <c r="F178" i="4"/>
  <c r="J178" i="4"/>
  <c r="N178" i="4"/>
  <c r="R178" i="4"/>
  <c r="V178" i="4"/>
  <c r="AB178" i="4"/>
  <c r="AL178" i="4"/>
  <c r="AH185" i="4"/>
  <c r="AG185" i="4"/>
  <c r="AH355" i="4"/>
  <c r="AC193" i="4"/>
  <c r="AG240" i="4"/>
  <c r="AN254" i="4"/>
  <c r="AI266" i="4"/>
  <c r="AN265" i="4"/>
  <c r="L185" i="4"/>
  <c r="AN185" i="4" s="1"/>
  <c r="AI355" i="4"/>
  <c r="L191" i="4"/>
  <c r="L200" i="4"/>
  <c r="AH200" i="4"/>
  <c r="AN235" i="4"/>
  <c r="AN238" i="4"/>
  <c r="D240" i="4"/>
  <c r="P240" i="4"/>
  <c r="AL240" i="4"/>
  <c r="AG254" i="4"/>
  <c r="AG265" i="4"/>
  <c r="F266" i="4"/>
  <c r="J266" i="4"/>
  <c r="J356" i="4"/>
  <c r="N266" i="4"/>
  <c r="N308" i="4"/>
  <c r="R266" i="4"/>
  <c r="R356" i="4"/>
  <c r="V266" i="4"/>
  <c r="AB266" i="4"/>
  <c r="AB356" i="4" s="1"/>
  <c r="AF266" i="4"/>
  <c r="AF308" i="4" s="1"/>
  <c r="AJ266" i="4"/>
  <c r="AN268" i="4"/>
  <c r="AN271" i="4" s="1"/>
  <c r="L343" i="4"/>
  <c r="L341" i="4"/>
  <c r="L342" i="4"/>
  <c r="AM342" i="4"/>
  <c r="AM341" i="4"/>
  <c r="AI200" i="4"/>
  <c r="L204" i="4"/>
  <c r="AN204" i="4" s="1"/>
  <c r="AH204" i="4"/>
  <c r="M240" i="4"/>
  <c r="AM240" i="4"/>
  <c r="AN256" i="4"/>
  <c r="AN260" i="4"/>
  <c r="G266" i="4"/>
  <c r="G356" i="4"/>
  <c r="K266" i="4"/>
  <c r="K356" i="4"/>
  <c r="O266" i="4"/>
  <c r="S266" i="4"/>
  <c r="Y266" i="4"/>
  <c r="Y356" i="4"/>
  <c r="AC266" i="4"/>
  <c r="AC356" i="4"/>
  <c r="AK266" i="4"/>
  <c r="AN274" i="4"/>
  <c r="AN280" i="4"/>
  <c r="AG342" i="4"/>
  <c r="AG341" i="4"/>
  <c r="AN281" i="4"/>
  <c r="L359" i="4"/>
  <c r="D266" i="4"/>
  <c r="D356" i="4"/>
  <c r="H266" i="4"/>
  <c r="P266" i="4"/>
  <c r="T266" i="4"/>
  <c r="T309" i="4"/>
  <c r="Z266" i="4"/>
  <c r="Z356" i="4"/>
  <c r="AD266" i="4"/>
  <c r="AL266" i="4"/>
  <c r="AH342" i="4"/>
  <c r="AH341" i="4"/>
  <c r="AN287" i="4"/>
  <c r="L193" i="4"/>
  <c r="AG200" i="4"/>
  <c r="AN228" i="4"/>
  <c r="AN232" i="4" s="1"/>
  <c r="AN240" i="4" s="1"/>
  <c r="E266" i="4"/>
  <c r="I266" i="4"/>
  <c r="I356" i="4"/>
  <c r="M266" i="4"/>
  <c r="M309" i="4"/>
  <c r="Q266" i="4"/>
  <c r="Q309" i="4"/>
  <c r="U266" i="4"/>
  <c r="AA266" i="4"/>
  <c r="AA356" i="4"/>
  <c r="AE266" i="4"/>
  <c r="AE356" i="4" s="1"/>
  <c r="AI343" i="4"/>
  <c r="AI342" i="4"/>
  <c r="AI341" i="4"/>
  <c r="H377" i="3"/>
  <c r="H378" i="3"/>
  <c r="H380" i="3"/>
  <c r="H373" i="3"/>
  <c r="H375" i="3"/>
  <c r="H374" i="3"/>
  <c r="H379" i="3"/>
  <c r="H328" i="3"/>
  <c r="H316" i="3"/>
  <c r="H65" i="3"/>
  <c r="H31" i="3"/>
  <c r="H18" i="3"/>
  <c r="Q380" i="3"/>
  <c r="Q377" i="3"/>
  <c r="Q378" i="3"/>
  <c r="Q375" i="3"/>
  <c r="Q379" i="3"/>
  <c r="Q373" i="3"/>
  <c r="Q374" i="3"/>
  <c r="Q328" i="3"/>
  <c r="Q308" i="3"/>
  <c r="Q316" i="3"/>
  <c r="Q18" i="3"/>
  <c r="Q24" i="3"/>
  <c r="Q65" i="3"/>
  <c r="U380" i="3"/>
  <c r="U377" i="3"/>
  <c r="U379" i="3"/>
  <c r="U375" i="3"/>
  <c r="U374" i="3"/>
  <c r="U373" i="3"/>
  <c r="U378" i="3"/>
  <c r="U328" i="3"/>
  <c r="U316" i="3"/>
  <c r="U18" i="3"/>
  <c r="U24" i="3"/>
  <c r="U65" i="3"/>
  <c r="AA380" i="3"/>
  <c r="AA377" i="3"/>
  <c r="AA378" i="3"/>
  <c r="AA375" i="3"/>
  <c r="AA374" i="3"/>
  <c r="AA379" i="3"/>
  <c r="AA373" i="3"/>
  <c r="AA316" i="3"/>
  <c r="AA328" i="3"/>
  <c r="AA31" i="3"/>
  <c r="AA18" i="3"/>
  <c r="AA24" i="3"/>
  <c r="AA65" i="3"/>
  <c r="D350" i="3"/>
  <c r="D56" i="3"/>
  <c r="D47" i="3"/>
  <c r="D61" i="3"/>
  <c r="H350" i="3"/>
  <c r="H56" i="3"/>
  <c r="H47" i="3"/>
  <c r="H61" i="3"/>
  <c r="M350" i="3"/>
  <c r="M47" i="3"/>
  <c r="M61" i="3"/>
  <c r="Q350" i="3"/>
  <c r="Q309" i="3"/>
  <c r="Q47" i="3"/>
  <c r="Q61" i="3"/>
  <c r="U350" i="3"/>
  <c r="U47" i="3"/>
  <c r="U61" i="3"/>
  <c r="AA350" i="3"/>
  <c r="AA47" i="3"/>
  <c r="AA61" i="3"/>
  <c r="AE350" i="3"/>
  <c r="AE47" i="3"/>
  <c r="AE61" i="3"/>
  <c r="AL350" i="3"/>
  <c r="AL56" i="3"/>
  <c r="AL61" i="3"/>
  <c r="AL47" i="3"/>
  <c r="O56" i="3"/>
  <c r="S350" i="3"/>
  <c r="S56" i="3"/>
  <c r="S47" i="3"/>
  <c r="Y350" i="3"/>
  <c r="Y56" i="3"/>
  <c r="Y47" i="3"/>
  <c r="AI366" i="3"/>
  <c r="AM11" i="3"/>
  <c r="E380" i="3"/>
  <c r="E377" i="3"/>
  <c r="E379" i="3"/>
  <c r="E374" i="3"/>
  <c r="E375" i="3"/>
  <c r="E373" i="3"/>
  <c r="E378" i="3"/>
  <c r="E328" i="3"/>
  <c r="E316" i="3"/>
  <c r="E18" i="3"/>
  <c r="E24" i="3"/>
  <c r="E65" i="3"/>
  <c r="I380" i="3"/>
  <c r="I377" i="3"/>
  <c r="I378" i="3"/>
  <c r="I375" i="3"/>
  <c r="I374" i="3"/>
  <c r="I379" i="3"/>
  <c r="I373" i="3"/>
  <c r="I328" i="3"/>
  <c r="I308" i="3"/>
  <c r="I316" i="3"/>
  <c r="I18" i="3"/>
  <c r="I24" i="3"/>
  <c r="I65" i="3"/>
  <c r="E350" i="3"/>
  <c r="E47" i="3"/>
  <c r="E61" i="3"/>
  <c r="I350" i="3"/>
  <c r="I309" i="3"/>
  <c r="I47" i="3"/>
  <c r="I61" i="3"/>
  <c r="G350" i="3"/>
  <c r="G56" i="3"/>
  <c r="G47" i="3"/>
  <c r="K350" i="3"/>
  <c r="K56" i="3"/>
  <c r="K47" i="3"/>
  <c r="AK350" i="3"/>
  <c r="AK47" i="3"/>
  <c r="AK56" i="3"/>
  <c r="AH11" i="3"/>
  <c r="O378" i="3"/>
  <c r="O379" i="3"/>
  <c r="O375" i="3"/>
  <c r="O380" i="3"/>
  <c r="O377" i="3"/>
  <c r="O374" i="3"/>
  <c r="O373" i="3"/>
  <c r="O316" i="3"/>
  <c r="O328" i="3"/>
  <c r="O40" i="3"/>
  <c r="O24" i="3"/>
  <c r="O65" i="3"/>
  <c r="O31" i="3"/>
  <c r="O18" i="3"/>
  <c r="S378" i="3"/>
  <c r="S379" i="3"/>
  <c r="S375" i="3"/>
  <c r="S374" i="3"/>
  <c r="S380" i="3"/>
  <c r="S377" i="3"/>
  <c r="S373" i="3"/>
  <c r="S316" i="3"/>
  <c r="S328" i="3"/>
  <c r="S40" i="3"/>
  <c r="S24" i="3"/>
  <c r="S65" i="3"/>
  <c r="S31" i="3"/>
  <c r="S18" i="3"/>
  <c r="Y378" i="3"/>
  <c r="Y379" i="3"/>
  <c r="Y375" i="3"/>
  <c r="Y380" i="3"/>
  <c r="Y377" i="3"/>
  <c r="Y374" i="3"/>
  <c r="Y373" i="3"/>
  <c r="Y328" i="3"/>
  <c r="Y316" i="3"/>
  <c r="Y40" i="3"/>
  <c r="Y24" i="3"/>
  <c r="Y65" i="3"/>
  <c r="Y31" i="3"/>
  <c r="Y18" i="3"/>
  <c r="AI11" i="3"/>
  <c r="G378" i="3"/>
  <c r="G379" i="3"/>
  <c r="G380" i="3"/>
  <c r="G377" i="3"/>
  <c r="G374" i="3"/>
  <c r="G373" i="3"/>
  <c r="G375" i="3"/>
  <c r="G328" i="3"/>
  <c r="G316" i="3"/>
  <c r="G40" i="3"/>
  <c r="G24" i="3"/>
  <c r="G65" i="3"/>
  <c r="G31" i="3"/>
  <c r="G18" i="3"/>
  <c r="K378" i="3"/>
  <c r="K379" i="3"/>
  <c r="K375" i="3"/>
  <c r="K374" i="3"/>
  <c r="K377" i="3"/>
  <c r="K373" i="3"/>
  <c r="K380" i="3"/>
  <c r="K316" i="3"/>
  <c r="K328" i="3"/>
  <c r="K40" i="3"/>
  <c r="K24" i="3"/>
  <c r="K65" i="3"/>
  <c r="K31" i="3"/>
  <c r="K18" i="3"/>
  <c r="P377" i="3"/>
  <c r="P378" i="3"/>
  <c r="P375" i="3"/>
  <c r="P380" i="3"/>
  <c r="P373" i="3"/>
  <c r="P374" i="3"/>
  <c r="P379" i="3"/>
  <c r="P328" i="3"/>
  <c r="P316" i="3"/>
  <c r="P65" i="3"/>
  <c r="P31" i="3"/>
  <c r="P18" i="3"/>
  <c r="T377" i="3"/>
  <c r="T378" i="3"/>
  <c r="T379" i="3"/>
  <c r="T373" i="3"/>
  <c r="T380" i="3"/>
  <c r="T375" i="3"/>
  <c r="T374" i="3"/>
  <c r="T328" i="3"/>
  <c r="T316" i="3"/>
  <c r="T65" i="3"/>
  <c r="T31" i="3"/>
  <c r="T18" i="3"/>
  <c r="Z377" i="3"/>
  <c r="Z378" i="3"/>
  <c r="Z375" i="3"/>
  <c r="Z380" i="3"/>
  <c r="Z373" i="3"/>
  <c r="Z374" i="3"/>
  <c r="Z379" i="3"/>
  <c r="Z328" i="3"/>
  <c r="Z316" i="3"/>
  <c r="Z65" i="3"/>
  <c r="Z31" i="3"/>
  <c r="Z18" i="3"/>
  <c r="AK378" i="3"/>
  <c r="AK379" i="3"/>
  <c r="AK375" i="3"/>
  <c r="AK374" i="3"/>
  <c r="AK380" i="3"/>
  <c r="AK377" i="3"/>
  <c r="AK373" i="3"/>
  <c r="AK328" i="3"/>
  <c r="AK316" i="3"/>
  <c r="AK40" i="3"/>
  <c r="AK24" i="3"/>
  <c r="AK65" i="3"/>
  <c r="AK18" i="3"/>
  <c r="P350" i="3"/>
  <c r="P56" i="3"/>
  <c r="P47" i="3"/>
  <c r="P61" i="3"/>
  <c r="T350" i="3"/>
  <c r="T56" i="3"/>
  <c r="T47" i="3"/>
  <c r="T61" i="3"/>
  <c r="Z350" i="3"/>
  <c r="Z56" i="3"/>
  <c r="Z47" i="3"/>
  <c r="Z61" i="3"/>
  <c r="AD350" i="3"/>
  <c r="AI63" i="3"/>
  <c r="AI309" i="3" s="1"/>
  <c r="AD56" i="3"/>
  <c r="AD47" i="3"/>
  <c r="AD61" i="3"/>
  <c r="AG17" i="3"/>
  <c r="AG314" i="3"/>
  <c r="AG315" i="3"/>
  <c r="AI23" i="3"/>
  <c r="P24" i="3"/>
  <c r="G376" i="3"/>
  <c r="K376" i="3"/>
  <c r="O376" i="3"/>
  <c r="S376" i="3"/>
  <c r="Y376" i="3"/>
  <c r="AG30" i="3"/>
  <c r="AK376" i="3"/>
  <c r="H40" i="3"/>
  <c r="P40" i="3"/>
  <c r="T40" i="3"/>
  <c r="Z40" i="3"/>
  <c r="AC42" i="3"/>
  <c r="AC376" i="3"/>
  <c r="AH320" i="3"/>
  <c r="AG55" i="3"/>
  <c r="AH60" i="3"/>
  <c r="G61" i="3"/>
  <c r="K61" i="3"/>
  <c r="O61" i="3"/>
  <c r="S61" i="3"/>
  <c r="Y61" i="3"/>
  <c r="AK61" i="3"/>
  <c r="F63" i="3"/>
  <c r="L63" i="3" s="1"/>
  <c r="J63" i="3"/>
  <c r="J56" i="3" s="1"/>
  <c r="N63" i="3"/>
  <c r="R63" i="3"/>
  <c r="R56" i="3"/>
  <c r="V63" i="3"/>
  <c r="V56" i="3"/>
  <c r="AB63" i="3"/>
  <c r="AB56" i="3"/>
  <c r="AF63" i="3"/>
  <c r="AF56" i="3"/>
  <c r="AJ63" i="3"/>
  <c r="AJ61" i="3"/>
  <c r="AF78" i="3"/>
  <c r="AJ78" i="3"/>
  <c r="AI365" i="3"/>
  <c r="AI298" i="3"/>
  <c r="G366" i="3"/>
  <c r="G357" i="3"/>
  <c r="G358" i="3" s="1"/>
  <c r="G348" i="3"/>
  <c r="G102" i="3"/>
  <c r="G127" i="3"/>
  <c r="K366" i="3"/>
  <c r="K357" i="3"/>
  <c r="K358" i="3" s="1"/>
  <c r="K348" i="3"/>
  <c r="K102" i="3"/>
  <c r="K127" i="3"/>
  <c r="AN91" i="3"/>
  <c r="AN381" i="3" s="1"/>
  <c r="AD127" i="3"/>
  <c r="L119" i="3"/>
  <c r="AI206" i="3"/>
  <c r="L17" i="3"/>
  <c r="AH314" i="3"/>
  <c r="AH315" i="3"/>
  <c r="H376" i="3"/>
  <c r="L30" i="3"/>
  <c r="P376" i="3"/>
  <c r="T376" i="3"/>
  <c r="Z376" i="3"/>
  <c r="AH30" i="3"/>
  <c r="AG39" i="3"/>
  <c r="E40" i="3"/>
  <c r="I40" i="3"/>
  <c r="Q40" i="3"/>
  <c r="U40" i="3"/>
  <c r="AA40" i="3"/>
  <c r="D42" i="3"/>
  <c r="D24" i="3"/>
  <c r="AD42" i="3"/>
  <c r="AD40" i="3"/>
  <c r="AL42" i="3"/>
  <c r="AI321" i="3"/>
  <c r="AI320" i="3"/>
  <c r="L55" i="3"/>
  <c r="AH55" i="3"/>
  <c r="AN58" i="3"/>
  <c r="AM60" i="3"/>
  <c r="AC63" i="3"/>
  <c r="L365" i="3"/>
  <c r="L298" i="3"/>
  <c r="AM365" i="3"/>
  <c r="AM298" i="3"/>
  <c r="M366" i="3"/>
  <c r="M357" i="3"/>
  <c r="M348" i="3"/>
  <c r="M102" i="3"/>
  <c r="Q366" i="3"/>
  <c r="Q357" i="3"/>
  <c r="Q358" i="3"/>
  <c r="Q348" i="3"/>
  <c r="Q102" i="3"/>
  <c r="Q127" i="3" s="1"/>
  <c r="Q332" i="3" s="1"/>
  <c r="U366" i="3"/>
  <c r="U348" i="3"/>
  <c r="U357" i="3"/>
  <c r="U358" i="3" s="1"/>
  <c r="U102" i="3"/>
  <c r="U127" i="3" s="1"/>
  <c r="U332" i="3" s="1"/>
  <c r="AA366" i="3"/>
  <c r="AA348" i="3"/>
  <c r="AA357" i="3"/>
  <c r="AA358" i="3" s="1"/>
  <c r="AA102" i="3"/>
  <c r="AA127" i="3" s="1"/>
  <c r="AE366" i="3"/>
  <c r="AE357" i="3"/>
  <c r="AE348" i="3"/>
  <c r="AE102" i="3"/>
  <c r="AE127" i="3"/>
  <c r="AJ366" i="3"/>
  <c r="AJ357" i="3"/>
  <c r="AJ348" i="3"/>
  <c r="AJ102" i="3"/>
  <c r="AI314" i="3"/>
  <c r="AI315" i="3"/>
  <c r="E376" i="3"/>
  <c r="I376" i="3"/>
  <c r="Q376" i="3"/>
  <c r="U376" i="3"/>
  <c r="AA376" i="3"/>
  <c r="AI30" i="3"/>
  <c r="L39" i="3"/>
  <c r="M42" i="3"/>
  <c r="AE42" i="3"/>
  <c r="L320" i="3"/>
  <c r="AM320" i="3"/>
  <c r="AN51" i="3"/>
  <c r="AN53" i="3"/>
  <c r="AI55" i="3"/>
  <c r="AG365" i="3"/>
  <c r="AG298" i="3"/>
  <c r="AN81" i="3"/>
  <c r="E366" i="3"/>
  <c r="E357" i="3"/>
  <c r="E358" i="3"/>
  <c r="E348" i="3"/>
  <c r="E102" i="3"/>
  <c r="E127" i="3"/>
  <c r="I366" i="3"/>
  <c r="I348" i="3"/>
  <c r="I357" i="3"/>
  <c r="I358" i="3"/>
  <c r="I102" i="3"/>
  <c r="I127" i="3"/>
  <c r="N366" i="3"/>
  <c r="N348" i="3"/>
  <c r="N357" i="3"/>
  <c r="N102" i="3"/>
  <c r="N127" i="3" s="1"/>
  <c r="R366" i="3"/>
  <c r="R357" i="3"/>
  <c r="R348" i="3"/>
  <c r="R102" i="3"/>
  <c r="R127" i="3"/>
  <c r="V366" i="3"/>
  <c r="V348" i="3"/>
  <c r="V357" i="3"/>
  <c r="V102" i="3"/>
  <c r="V127" i="3" s="1"/>
  <c r="V332" i="3" s="1"/>
  <c r="AB366" i="3"/>
  <c r="AB348" i="3"/>
  <c r="AB357" i="3"/>
  <c r="AB102" i="3"/>
  <c r="AB127" i="3"/>
  <c r="AF366" i="3"/>
  <c r="AF348" i="3"/>
  <c r="AF357" i="3"/>
  <c r="AF102" i="3"/>
  <c r="AK366" i="3"/>
  <c r="AK357" i="3"/>
  <c r="AK358" i="3" s="1"/>
  <c r="AK348" i="3"/>
  <c r="AK102" i="3"/>
  <c r="AK127" i="3"/>
  <c r="AH100" i="3"/>
  <c r="AM119" i="3"/>
  <c r="P329" i="3"/>
  <c r="P208" i="3"/>
  <c r="P212" i="3" s="1"/>
  <c r="P217" i="3" s="1"/>
  <c r="T329" i="3"/>
  <c r="T208" i="3"/>
  <c r="T212" i="3" s="1"/>
  <c r="T217" i="3" s="1"/>
  <c r="Z329" i="3"/>
  <c r="Z208" i="3"/>
  <c r="Z212" i="3" s="1"/>
  <c r="Z217" i="3" s="1"/>
  <c r="AD329" i="3"/>
  <c r="AM193" i="3"/>
  <c r="AN13" i="3"/>
  <c r="AN14" i="3"/>
  <c r="L314" i="3"/>
  <c r="AM314" i="3"/>
  <c r="L315" i="3"/>
  <c r="AM315" i="3"/>
  <c r="L23" i="3"/>
  <c r="E31" i="3"/>
  <c r="I31" i="3"/>
  <c r="M31" i="3"/>
  <c r="Q31" i="3"/>
  <c r="U31" i="3"/>
  <c r="F42" i="3"/>
  <c r="F18" i="3" s="1"/>
  <c r="J42" i="3"/>
  <c r="J376" i="3" s="1"/>
  <c r="N42" i="3"/>
  <c r="N376" i="3" s="1"/>
  <c r="R42" i="3"/>
  <c r="R376" i="3" s="1"/>
  <c r="V42" i="3"/>
  <c r="V18" i="3" s="1"/>
  <c r="AB42" i="3"/>
  <c r="AB376" i="3" s="1"/>
  <c r="AF42" i="3"/>
  <c r="AF376" i="3" s="1"/>
  <c r="AJ42" i="3"/>
  <c r="AG321" i="3"/>
  <c r="AG320" i="3"/>
  <c r="AN46" i="3"/>
  <c r="E56" i="3"/>
  <c r="I56" i="3"/>
  <c r="M56" i="3"/>
  <c r="Q56" i="3"/>
  <c r="U56" i="3"/>
  <c r="AA56" i="3"/>
  <c r="AE56" i="3"/>
  <c r="AG60" i="3"/>
  <c r="AH365" i="3"/>
  <c r="AH298" i="3"/>
  <c r="F366" i="3"/>
  <c r="F348" i="3"/>
  <c r="F357" i="3"/>
  <c r="F102" i="3"/>
  <c r="F127" i="3"/>
  <c r="J366" i="3"/>
  <c r="J348" i="3"/>
  <c r="J357" i="3"/>
  <c r="J102" i="3"/>
  <c r="J127" i="3" s="1"/>
  <c r="O366" i="3"/>
  <c r="O357" i="3"/>
  <c r="O358" i="3"/>
  <c r="O348" i="3"/>
  <c r="O102" i="3"/>
  <c r="O127" i="3" s="1"/>
  <c r="S366" i="3"/>
  <c r="S357" i="3"/>
  <c r="S358" i="3"/>
  <c r="S348" i="3"/>
  <c r="S102" i="3"/>
  <c r="S127" i="3" s="1"/>
  <c r="S332" i="3" s="1"/>
  <c r="Y366" i="3"/>
  <c r="Y357" i="3"/>
  <c r="Y358" i="3"/>
  <c r="Y348" i="3"/>
  <c r="Y102" i="3"/>
  <c r="Y127" i="3" s="1"/>
  <c r="Y332" i="3" s="1"/>
  <c r="AC366" i="3"/>
  <c r="AC102" i="3"/>
  <c r="AH88" i="3"/>
  <c r="AG88" i="3"/>
  <c r="D127" i="3"/>
  <c r="AI119" i="3"/>
  <c r="AI78" i="3"/>
  <c r="H329" i="3"/>
  <c r="H208" i="3"/>
  <c r="H212" i="3"/>
  <c r="H217" i="3" s="1"/>
  <c r="AL329" i="3"/>
  <c r="AL208" i="3"/>
  <c r="AL212" i="3"/>
  <c r="AL217" i="3" s="1"/>
  <c r="AM206" i="3"/>
  <c r="D366" i="3"/>
  <c r="D357" i="3"/>
  <c r="D348" i="3"/>
  <c r="H366" i="3"/>
  <c r="H357" i="3"/>
  <c r="H358" i="3"/>
  <c r="H348" i="3"/>
  <c r="L88" i="3"/>
  <c r="P366" i="3"/>
  <c r="P357" i="3"/>
  <c r="P358" i="3" s="1"/>
  <c r="P348" i="3"/>
  <c r="T366" i="3"/>
  <c r="T357" i="3"/>
  <c r="T358" i="3" s="1"/>
  <c r="T348" i="3"/>
  <c r="Z366" i="3"/>
  <c r="Z357" i="3"/>
  <c r="Z358" i="3" s="1"/>
  <c r="Z348" i="3"/>
  <c r="AD366" i="3"/>
  <c r="AD357" i="3"/>
  <c r="AD348" i="3"/>
  <c r="AL366" i="3"/>
  <c r="AL357" i="3"/>
  <c r="AL348" i="3"/>
  <c r="AM383" i="3"/>
  <c r="AM302" i="3"/>
  <c r="L100" i="3"/>
  <c r="AN100" i="3"/>
  <c r="AI102" i="3"/>
  <c r="D361" i="3"/>
  <c r="H361" i="3"/>
  <c r="L110" i="3"/>
  <c r="P361" i="3"/>
  <c r="T361" i="3"/>
  <c r="Z361" i="3"/>
  <c r="AD361" i="3"/>
  <c r="AH110" i="3"/>
  <c r="AL361" i="3"/>
  <c r="AC119" i="3"/>
  <c r="AC357" i="3"/>
  <c r="G383" i="3"/>
  <c r="K383" i="3"/>
  <c r="O383" i="3"/>
  <c r="S383" i="3"/>
  <c r="Y383" i="3"/>
  <c r="AC383" i="3"/>
  <c r="AG125" i="3"/>
  <c r="AK383" i="3"/>
  <c r="E347" i="3"/>
  <c r="E302" i="3"/>
  <c r="I347" i="3"/>
  <c r="I302" i="3"/>
  <c r="M347" i="3"/>
  <c r="M302" i="3"/>
  <c r="Q347" i="3"/>
  <c r="Q302" i="3"/>
  <c r="U347" i="3"/>
  <c r="U302" i="3"/>
  <c r="AA347" i="3"/>
  <c r="AA302" i="3"/>
  <c r="AE347" i="3"/>
  <c r="AE302" i="3"/>
  <c r="AI134" i="3"/>
  <c r="AH367" i="3"/>
  <c r="AG156" i="3"/>
  <c r="E368" i="3"/>
  <c r="E296" i="3"/>
  <c r="E369" i="3"/>
  <c r="I368" i="3"/>
  <c r="I296" i="3"/>
  <c r="I369" i="3"/>
  <c r="M368" i="3"/>
  <c r="M296" i="3"/>
  <c r="M369" i="3" s="1"/>
  <c r="M370" i="3" s="1"/>
  <c r="Q368" i="3"/>
  <c r="Q296" i="3"/>
  <c r="Q369" i="3"/>
  <c r="U368" i="3"/>
  <c r="U296" i="3"/>
  <c r="U369" i="3"/>
  <c r="AA368" i="3"/>
  <c r="AA296" i="3"/>
  <c r="AA369" i="3"/>
  <c r="AE368" i="3"/>
  <c r="AE296" i="3"/>
  <c r="AE369" i="3" s="1"/>
  <c r="AE370" i="3" s="1"/>
  <c r="AI176" i="3"/>
  <c r="AI296" i="3"/>
  <c r="AI369" i="3"/>
  <c r="AG185" i="3"/>
  <c r="AH355" i="3"/>
  <c r="AG191" i="3"/>
  <c r="D193" i="3"/>
  <c r="AD193" i="3"/>
  <c r="AI193" i="3" s="1"/>
  <c r="G206" i="3"/>
  <c r="K206" i="3"/>
  <c r="AC206" i="3"/>
  <c r="AG200" i="3"/>
  <c r="AH204" i="3"/>
  <c r="AI240" i="3"/>
  <c r="AH266" i="3"/>
  <c r="AH321" i="3" s="1"/>
  <c r="E361" i="3"/>
  <c r="I356" i="3"/>
  <c r="I361" i="3"/>
  <c r="M361" i="3"/>
  <c r="Q356" i="3"/>
  <c r="Q361" i="3"/>
  <c r="U361" i="3"/>
  <c r="AA361" i="3"/>
  <c r="AE361" i="3"/>
  <c r="AI110" i="3"/>
  <c r="AI356" i="3"/>
  <c r="D383" i="3"/>
  <c r="H383" i="3"/>
  <c r="L125" i="3"/>
  <c r="L383" i="3"/>
  <c r="P383" i="3"/>
  <c r="T383" i="3"/>
  <c r="Z383" i="3"/>
  <c r="AD383" i="3"/>
  <c r="AH125" i="3"/>
  <c r="AL383" i="3"/>
  <c r="F347" i="3"/>
  <c r="F302" i="3"/>
  <c r="J347" i="3"/>
  <c r="J302" i="3"/>
  <c r="N347" i="3"/>
  <c r="N302" i="3"/>
  <c r="R347" i="3"/>
  <c r="R302" i="3"/>
  <c r="V347" i="3"/>
  <c r="V302" i="3"/>
  <c r="AB347" i="3"/>
  <c r="AB302" i="3"/>
  <c r="AF347" i="3"/>
  <c r="AF302" i="3"/>
  <c r="AJ347" i="3"/>
  <c r="AJ302" i="3"/>
  <c r="AI367" i="3"/>
  <c r="L156" i="3"/>
  <c r="AH156" i="3"/>
  <c r="AG170" i="3"/>
  <c r="F368" i="3"/>
  <c r="F296" i="3"/>
  <c r="F369" i="3" s="1"/>
  <c r="F370" i="3" s="1"/>
  <c r="J368" i="3"/>
  <c r="J296" i="3"/>
  <c r="J369" i="3"/>
  <c r="N368" i="3"/>
  <c r="N296" i="3"/>
  <c r="N369" i="3" s="1"/>
  <c r="N370" i="3" s="1"/>
  <c r="R368" i="3"/>
  <c r="R296" i="3"/>
  <c r="R369" i="3" s="1"/>
  <c r="R370" i="3" s="1"/>
  <c r="V368" i="3"/>
  <c r="V296" i="3"/>
  <c r="V369" i="3" s="1"/>
  <c r="V370" i="3" s="1"/>
  <c r="AB368" i="3"/>
  <c r="AB296" i="3"/>
  <c r="AB369" i="3"/>
  <c r="AF368" i="3"/>
  <c r="AF296" i="3"/>
  <c r="AF369" i="3" s="1"/>
  <c r="AF370" i="3" s="1"/>
  <c r="AJ368" i="3"/>
  <c r="AJ296" i="3"/>
  <c r="AJ369" i="3" s="1"/>
  <c r="AJ370" i="3" s="1"/>
  <c r="E178" i="3"/>
  <c r="I178" i="3"/>
  <c r="M178" i="3"/>
  <c r="Q178" i="3"/>
  <c r="U178" i="3"/>
  <c r="AA178" i="3"/>
  <c r="AE178" i="3"/>
  <c r="L185" i="3"/>
  <c r="AH185" i="3"/>
  <c r="AI355" i="3"/>
  <c r="L191" i="3"/>
  <c r="AH191" i="3"/>
  <c r="M193" i="3"/>
  <c r="L200" i="3"/>
  <c r="AI200" i="3"/>
  <c r="AH200" i="3"/>
  <c r="AI339" i="3"/>
  <c r="AI340" i="3"/>
  <c r="AI338" i="3"/>
  <c r="Q359" i="3"/>
  <c r="Q343" i="3"/>
  <c r="Q339" i="3"/>
  <c r="Q340" i="3"/>
  <c r="Q338" i="3"/>
  <c r="Q321" i="3"/>
  <c r="F361" i="3"/>
  <c r="J361" i="3"/>
  <c r="N361" i="3"/>
  <c r="R361" i="3"/>
  <c r="V361" i="3"/>
  <c r="AB361" i="3"/>
  <c r="AF361" i="3"/>
  <c r="AJ361" i="3"/>
  <c r="AM115" i="3"/>
  <c r="AN115" i="3" s="1"/>
  <c r="E383" i="3"/>
  <c r="I383" i="3"/>
  <c r="M383" i="3"/>
  <c r="Q383" i="3"/>
  <c r="U383" i="3"/>
  <c r="AA383" i="3"/>
  <c r="AE383" i="3"/>
  <c r="AI125" i="3"/>
  <c r="G347" i="3"/>
  <c r="G302" i="3"/>
  <c r="K347" i="3"/>
  <c r="K302" i="3"/>
  <c r="O347" i="3"/>
  <c r="O302" i="3"/>
  <c r="S347" i="3"/>
  <c r="S302" i="3"/>
  <c r="Y347" i="3"/>
  <c r="Y302" i="3"/>
  <c r="AC347" i="3"/>
  <c r="AC302" i="3"/>
  <c r="AG134" i="3"/>
  <c r="AK347" i="3"/>
  <c r="AK302" i="3"/>
  <c r="L367" i="3"/>
  <c r="AM367" i="3"/>
  <c r="D295" i="3"/>
  <c r="H295" i="3"/>
  <c r="L170" i="3"/>
  <c r="P295" i="3"/>
  <c r="T295" i="3"/>
  <c r="Z295" i="3"/>
  <c r="AD295" i="3"/>
  <c r="AH170" i="3"/>
  <c r="AL295" i="3"/>
  <c r="G368" i="3"/>
  <c r="G296" i="3"/>
  <c r="G369" i="3" s="1"/>
  <c r="G370" i="3" s="1"/>
  <c r="K368" i="3"/>
  <c r="K296" i="3"/>
  <c r="K369" i="3" s="1"/>
  <c r="K370" i="3" s="1"/>
  <c r="O368" i="3"/>
  <c r="O296" i="3"/>
  <c r="O369" i="3"/>
  <c r="S368" i="3"/>
  <c r="S296" i="3"/>
  <c r="S369" i="3" s="1"/>
  <c r="S370" i="3" s="1"/>
  <c r="Y368" i="3"/>
  <c r="Y296" i="3"/>
  <c r="Y369" i="3" s="1"/>
  <c r="Y370" i="3" s="1"/>
  <c r="AC368" i="3"/>
  <c r="AC296" i="3"/>
  <c r="AC369" i="3" s="1"/>
  <c r="AC370" i="3" s="1"/>
  <c r="AG176" i="3"/>
  <c r="AK368" i="3"/>
  <c r="AK296" i="3"/>
  <c r="AK369" i="3" s="1"/>
  <c r="AK370" i="3" s="1"/>
  <c r="F178" i="3"/>
  <c r="J178" i="3"/>
  <c r="N178" i="3"/>
  <c r="R178" i="3"/>
  <c r="V178" i="3"/>
  <c r="AB178" i="3"/>
  <c r="AF178" i="3"/>
  <c r="AJ178" i="3"/>
  <c r="AI185" i="3"/>
  <c r="AM185" i="3"/>
  <c r="AN185" i="3"/>
  <c r="L355" i="3"/>
  <c r="AM355" i="3"/>
  <c r="AI191" i="3"/>
  <c r="AF193" i="3"/>
  <c r="AM200" i="3"/>
  <c r="AN200" i="3" s="1"/>
  <c r="N206" i="3"/>
  <c r="AG206" i="3"/>
  <c r="AN210" i="3"/>
  <c r="AN225" i="3"/>
  <c r="AN228" i="3"/>
  <c r="AN232" i="3"/>
  <c r="L266" i="3"/>
  <c r="I359" i="3"/>
  <c r="I343" i="3"/>
  <c r="I339" i="3"/>
  <c r="I340" i="3"/>
  <c r="I338" i="3"/>
  <c r="I321" i="3"/>
  <c r="AM266" i="3"/>
  <c r="AM359" i="3"/>
  <c r="G361" i="3"/>
  <c r="K361" i="3"/>
  <c r="O361" i="3"/>
  <c r="S361" i="3"/>
  <c r="Y361" i="3"/>
  <c r="AC361" i="3"/>
  <c r="AG110" i="3"/>
  <c r="AG356" i="3"/>
  <c r="AK361" i="3"/>
  <c r="AN122" i="3"/>
  <c r="AN382" i="3" s="1"/>
  <c r="F383" i="3"/>
  <c r="J383" i="3"/>
  <c r="N383" i="3"/>
  <c r="R383" i="3"/>
  <c r="V383" i="3"/>
  <c r="AB383" i="3"/>
  <c r="AF383" i="3"/>
  <c r="AJ383" i="3"/>
  <c r="D347" i="3"/>
  <c r="D302" i="3"/>
  <c r="H347" i="3"/>
  <c r="H302" i="3"/>
  <c r="L134" i="3"/>
  <c r="L347" i="3"/>
  <c r="P347" i="3"/>
  <c r="P302" i="3"/>
  <c r="T347" i="3"/>
  <c r="T302" i="3"/>
  <c r="Z347" i="3"/>
  <c r="Z302" i="3"/>
  <c r="AD347" i="3"/>
  <c r="AD302" i="3"/>
  <c r="AH134" i="3"/>
  <c r="AH302" i="3"/>
  <c r="AL347" i="3"/>
  <c r="AL302" i="3"/>
  <c r="AG368" i="3"/>
  <c r="AG367" i="3"/>
  <c r="AN141" i="3"/>
  <c r="AI170" i="3"/>
  <c r="AI295" i="3" s="1"/>
  <c r="D368" i="3"/>
  <c r="D296" i="3"/>
  <c r="D369" i="3" s="1"/>
  <c r="D370" i="3" s="1"/>
  <c r="H368" i="3"/>
  <c r="H296" i="3"/>
  <c r="H369" i="3"/>
  <c r="L176" i="3"/>
  <c r="L296" i="3"/>
  <c r="L369" i="3" s="1"/>
  <c r="L370" i="3" s="1"/>
  <c r="P368" i="3"/>
  <c r="P296" i="3"/>
  <c r="P369" i="3"/>
  <c r="T368" i="3"/>
  <c r="T296" i="3"/>
  <c r="T369" i="3" s="1"/>
  <c r="T370" i="3" s="1"/>
  <c r="Z368" i="3"/>
  <c r="Z296" i="3"/>
  <c r="Z369" i="3"/>
  <c r="AD368" i="3"/>
  <c r="AD296" i="3"/>
  <c r="AD369" i="3" s="1"/>
  <c r="AD370" i="3" s="1"/>
  <c r="AH176" i="3"/>
  <c r="AH296" i="3" s="1"/>
  <c r="AH369" i="3" s="1"/>
  <c r="AL368" i="3"/>
  <c r="AL296" i="3"/>
  <c r="AL369" i="3" s="1"/>
  <c r="AL370" i="3" s="1"/>
  <c r="G178" i="3"/>
  <c r="K178" i="3"/>
  <c r="O178" i="3"/>
  <c r="S178" i="3"/>
  <c r="Y178" i="3"/>
  <c r="AC178" i="3"/>
  <c r="AK178" i="3"/>
  <c r="AG355" i="3"/>
  <c r="AN187" i="3"/>
  <c r="AN355" i="3" s="1"/>
  <c r="AG340" i="3"/>
  <c r="AG338" i="3"/>
  <c r="AG339" i="3"/>
  <c r="L204" i="3"/>
  <c r="AN204" i="3"/>
  <c r="M240" i="3"/>
  <c r="AN256" i="3"/>
  <c r="AN260" i="3" s="1"/>
  <c r="G266" i="3"/>
  <c r="K266" i="3"/>
  <c r="K309" i="3" s="1"/>
  <c r="O266" i="3"/>
  <c r="O309" i="3" s="1"/>
  <c r="S266" i="3"/>
  <c r="S309" i="3" s="1"/>
  <c r="Y266" i="3"/>
  <c r="AC266" i="3"/>
  <c r="AC356" i="3"/>
  <c r="AK266" i="3"/>
  <c r="AG343" i="3"/>
  <c r="AN280" i="3"/>
  <c r="AN283" i="3"/>
  <c r="AG341" i="3"/>
  <c r="AG342" i="3"/>
  <c r="L359" i="3"/>
  <c r="I314" i="3"/>
  <c r="Q314" i="3"/>
  <c r="N315" i="3"/>
  <c r="AF315" i="3"/>
  <c r="AF240" i="3"/>
  <c r="AN249" i="3"/>
  <c r="AN262" i="3"/>
  <c r="AN265" i="3" s="1"/>
  <c r="AN314" i="3" s="1"/>
  <c r="D266" i="3"/>
  <c r="D356" i="3" s="1"/>
  <c r="H266" i="3"/>
  <c r="P266" i="3"/>
  <c r="P309" i="3"/>
  <c r="T266" i="3"/>
  <c r="T356" i="3"/>
  <c r="Z266" i="3"/>
  <c r="Z308" i="3"/>
  <c r="AD266" i="3"/>
  <c r="AL266" i="3"/>
  <c r="AL356" i="3" s="1"/>
  <c r="AH343" i="3"/>
  <c r="AH342" i="3"/>
  <c r="AH341" i="3"/>
  <c r="AG359" i="3"/>
  <c r="AN287" i="3"/>
  <c r="AJ315" i="3"/>
  <c r="AC240" i="3"/>
  <c r="E266" i="3"/>
  <c r="E356" i="3"/>
  <c r="M266" i="3"/>
  <c r="M356" i="3"/>
  <c r="U266" i="3"/>
  <c r="AA266" i="3"/>
  <c r="AA356" i="3" s="1"/>
  <c r="AE266" i="3"/>
  <c r="AE356" i="3" s="1"/>
  <c r="AI343" i="3"/>
  <c r="AI342" i="3"/>
  <c r="AI341" i="3"/>
  <c r="AH359" i="3"/>
  <c r="E314" i="3"/>
  <c r="AN235" i="3"/>
  <c r="AN238" i="3"/>
  <c r="F266" i="3"/>
  <c r="J266" i="3"/>
  <c r="N266" i="3"/>
  <c r="R266" i="3"/>
  <c r="V266" i="3"/>
  <c r="AB266" i="3"/>
  <c r="AF266" i="3"/>
  <c r="AJ266" i="3"/>
  <c r="AN268" i="3"/>
  <c r="AN271" i="3"/>
  <c r="L343" i="3"/>
  <c r="L342" i="3"/>
  <c r="L341" i="3"/>
  <c r="AM342" i="3"/>
  <c r="AM341" i="3"/>
  <c r="AI359" i="3"/>
  <c r="M379" i="2"/>
  <c r="M377" i="2"/>
  <c r="M373" i="2"/>
  <c r="M380" i="2"/>
  <c r="M378" i="2"/>
  <c r="M375" i="2"/>
  <c r="M374" i="2"/>
  <c r="M328" i="2"/>
  <c r="M316" i="2"/>
  <c r="M65" i="2"/>
  <c r="M31" i="2"/>
  <c r="AE379" i="2"/>
  <c r="AE377" i="2"/>
  <c r="AE375" i="2"/>
  <c r="AE373" i="2"/>
  <c r="AE380" i="2"/>
  <c r="AE378" i="2"/>
  <c r="AE374" i="2"/>
  <c r="AE328" i="2"/>
  <c r="AE316" i="2"/>
  <c r="AE31" i="2"/>
  <c r="AK378" i="2"/>
  <c r="AK373" i="2"/>
  <c r="AK40" i="2"/>
  <c r="N374" i="2"/>
  <c r="N24" i="2"/>
  <c r="R378" i="2"/>
  <c r="R380" i="2"/>
  <c r="R377" i="2"/>
  <c r="R379" i="2"/>
  <c r="R374" i="2"/>
  <c r="R375" i="2"/>
  <c r="R373" i="2"/>
  <c r="R328" i="2"/>
  <c r="R316" i="2"/>
  <c r="R40" i="2"/>
  <c r="R24" i="2"/>
  <c r="R18" i="2"/>
  <c r="J380" i="2"/>
  <c r="J378" i="2"/>
  <c r="J379" i="2"/>
  <c r="J375" i="2"/>
  <c r="J377" i="2"/>
  <c r="J374" i="2"/>
  <c r="J373" i="2"/>
  <c r="J328" i="2"/>
  <c r="J316" i="2"/>
  <c r="J31" i="2"/>
  <c r="J24" i="2"/>
  <c r="J18" i="2"/>
  <c r="O379" i="2"/>
  <c r="O375" i="2"/>
  <c r="O380" i="2"/>
  <c r="O378" i="2"/>
  <c r="O377" i="2"/>
  <c r="O373" i="2"/>
  <c r="O374" i="2"/>
  <c r="O328" i="2"/>
  <c r="O316" i="2"/>
  <c r="O65" i="2"/>
  <c r="O40" i="2"/>
  <c r="I377" i="2"/>
  <c r="I375" i="2"/>
  <c r="I65" i="2"/>
  <c r="J40" i="2"/>
  <c r="K18" i="2"/>
  <c r="K24" i="2"/>
  <c r="AI11" i="2"/>
  <c r="U379" i="2"/>
  <c r="U377" i="2"/>
  <c r="U373" i="2"/>
  <c r="U380" i="2"/>
  <c r="U375" i="2"/>
  <c r="U378" i="2"/>
  <c r="U374" i="2"/>
  <c r="U328" i="2"/>
  <c r="U316" i="2"/>
  <c r="U31" i="2"/>
  <c r="K379" i="2"/>
  <c r="K375" i="2"/>
  <c r="K378" i="2"/>
  <c r="K377" i="2"/>
  <c r="K380" i="2"/>
  <c r="K373" i="2"/>
  <c r="K374" i="2"/>
  <c r="K328" i="2"/>
  <c r="K316" i="2"/>
  <c r="K65" i="2"/>
  <c r="K40" i="2"/>
  <c r="AJ378" i="2"/>
  <c r="AJ380" i="2"/>
  <c r="AJ375" i="2"/>
  <c r="AJ377" i="2"/>
  <c r="AJ379" i="2"/>
  <c r="AJ374" i="2"/>
  <c r="AJ373" i="2"/>
  <c r="AJ328" i="2"/>
  <c r="AJ316" i="2"/>
  <c r="AJ40" i="2"/>
  <c r="AJ24" i="2"/>
  <c r="AJ31" i="2"/>
  <c r="AJ18" i="2"/>
  <c r="M18" i="2"/>
  <c r="AE18" i="2"/>
  <c r="L314" i="2"/>
  <c r="AM314" i="2"/>
  <c r="L315" i="2"/>
  <c r="L23" i="2"/>
  <c r="AH23" i="2"/>
  <c r="O24" i="2"/>
  <c r="J376" i="2"/>
  <c r="O376" i="2"/>
  <c r="O31" i="2"/>
  <c r="AH30" i="2"/>
  <c r="AG30" i="2"/>
  <c r="M40" i="2"/>
  <c r="AG39" i="2"/>
  <c r="U40" i="2"/>
  <c r="AE40" i="2"/>
  <c r="F42" i="2"/>
  <c r="F40" i="2"/>
  <c r="Q42" i="2"/>
  <c r="Q18" i="2"/>
  <c r="V42" i="2"/>
  <c r="V40" i="2"/>
  <c r="AC42" i="2"/>
  <c r="AC31" i="2"/>
  <c r="L320" i="2"/>
  <c r="AM320" i="2"/>
  <c r="G350" i="2"/>
  <c r="G61" i="2"/>
  <c r="G47" i="2"/>
  <c r="K350" i="2"/>
  <c r="K61" i="2"/>
  <c r="K47" i="2"/>
  <c r="T350" i="2"/>
  <c r="T56" i="2"/>
  <c r="T47" i="2"/>
  <c r="Z350" i="2"/>
  <c r="Z56" i="2"/>
  <c r="Z47" i="2"/>
  <c r="AK350" i="2"/>
  <c r="AK61" i="2"/>
  <c r="AK47" i="2"/>
  <c r="Q127" i="2"/>
  <c r="U127" i="2"/>
  <c r="AA127" i="2"/>
  <c r="AE127" i="2"/>
  <c r="P127" i="2"/>
  <c r="AF78" i="2"/>
  <c r="AG17" i="2"/>
  <c r="AG314" i="2"/>
  <c r="AN20" i="2"/>
  <c r="AG315" i="2"/>
  <c r="AN22" i="2"/>
  <c r="AI23" i="2"/>
  <c r="AM23" i="2"/>
  <c r="K376" i="2"/>
  <c r="K31" i="2"/>
  <c r="AM30" i="2"/>
  <c r="AN34" i="2"/>
  <c r="G42" i="2"/>
  <c r="G24" i="2"/>
  <c r="Y42" i="2"/>
  <c r="Y18" i="2"/>
  <c r="AG320" i="2"/>
  <c r="AN46" i="2"/>
  <c r="M350" i="2"/>
  <c r="M61" i="2"/>
  <c r="Q350" i="2"/>
  <c r="Q61" i="2"/>
  <c r="AA350" i="2"/>
  <c r="AA47" i="2"/>
  <c r="AA61" i="2"/>
  <c r="H350" i="2"/>
  <c r="H56" i="2"/>
  <c r="AF127" i="2"/>
  <c r="T127" i="2"/>
  <c r="L17" i="2"/>
  <c r="AH17" i="2"/>
  <c r="AH314" i="2"/>
  <c r="AH315" i="2"/>
  <c r="U24" i="2"/>
  <c r="M376" i="2"/>
  <c r="U376" i="2"/>
  <c r="AE376" i="2"/>
  <c r="AJ376" i="2"/>
  <c r="I31" i="2"/>
  <c r="AL42" i="2"/>
  <c r="S42" i="2"/>
  <c r="AA42" i="2"/>
  <c r="AA31" i="2" s="1"/>
  <c r="AF42" i="2"/>
  <c r="AF376" i="2"/>
  <c r="AH320" i="2"/>
  <c r="E350" i="2"/>
  <c r="E61" i="2"/>
  <c r="I350" i="2"/>
  <c r="I61" i="2"/>
  <c r="V350" i="2"/>
  <c r="V56" i="2"/>
  <c r="V61" i="2"/>
  <c r="AC127" i="2"/>
  <c r="AH102" i="2"/>
  <c r="AJ127" i="2"/>
  <c r="AM102" i="2"/>
  <c r="AJ78" i="2"/>
  <c r="AM119" i="2"/>
  <c r="AI314" i="2"/>
  <c r="AG23" i="2"/>
  <c r="R376" i="2"/>
  <c r="AK376" i="2"/>
  <c r="D42" i="2"/>
  <c r="D376" i="2"/>
  <c r="H42" i="2"/>
  <c r="H376" i="2" s="1"/>
  <c r="L39" i="2"/>
  <c r="P42" i="2"/>
  <c r="T42" i="2"/>
  <c r="T376" i="2" s="1"/>
  <c r="Z42" i="2"/>
  <c r="Z40" i="2"/>
  <c r="AD42" i="2"/>
  <c r="AD40" i="2" s="1"/>
  <c r="AI39" i="2"/>
  <c r="E42" i="2"/>
  <c r="E18" i="2"/>
  <c r="AB42" i="2"/>
  <c r="AB40" i="2"/>
  <c r="O350" i="2"/>
  <c r="O61" i="2"/>
  <c r="O47" i="2"/>
  <c r="S350" i="2"/>
  <c r="S61" i="2"/>
  <c r="S47" i="2"/>
  <c r="Y350" i="2"/>
  <c r="Y61" i="2"/>
  <c r="Y47" i="2"/>
  <c r="L119" i="2"/>
  <c r="D78" i="2"/>
  <c r="M78" i="2"/>
  <c r="L30" i="2"/>
  <c r="P376" i="2"/>
  <c r="AL376" i="2"/>
  <c r="AI320" i="2"/>
  <c r="L55" i="2"/>
  <c r="AH55" i="2"/>
  <c r="G56" i="2"/>
  <c r="O56" i="2"/>
  <c r="Y56" i="2"/>
  <c r="AK56" i="2"/>
  <c r="AI60" i="2"/>
  <c r="AM60" i="2"/>
  <c r="H61" i="2"/>
  <c r="T61" i="2"/>
  <c r="Z61" i="2"/>
  <c r="AC63" i="2"/>
  <c r="AC56" i="2" s="1"/>
  <c r="G78" i="2"/>
  <c r="K78" i="2"/>
  <c r="O78" i="2"/>
  <c r="S78" i="2"/>
  <c r="Y78" i="2"/>
  <c r="AC78" i="2"/>
  <c r="AK78" i="2"/>
  <c r="L365" i="2"/>
  <c r="L298" i="2"/>
  <c r="AM365" i="2"/>
  <c r="AM298" i="2"/>
  <c r="AM296" i="2"/>
  <c r="AM369" i="2"/>
  <c r="D366" i="2"/>
  <c r="D357" i="2"/>
  <c r="D348" i="2"/>
  <c r="H366" i="2"/>
  <c r="H357" i="2"/>
  <c r="H348" i="2"/>
  <c r="L88" i="2"/>
  <c r="P366" i="2"/>
  <c r="P357" i="2"/>
  <c r="P348" i="2"/>
  <c r="T366" i="2"/>
  <c r="T357" i="2"/>
  <c r="T348" i="2"/>
  <c r="Z366" i="2"/>
  <c r="Z357" i="2"/>
  <c r="Z348" i="2"/>
  <c r="AD366" i="2"/>
  <c r="AH88" i="2"/>
  <c r="AL366" i="2"/>
  <c r="AL357" i="2"/>
  <c r="AL348" i="2"/>
  <c r="AM383" i="2"/>
  <c r="AM302" i="2"/>
  <c r="L100" i="2"/>
  <c r="AN100" i="2"/>
  <c r="AH100" i="2"/>
  <c r="AI102" i="2"/>
  <c r="D361" i="2"/>
  <c r="H361" i="2"/>
  <c r="L110" i="2"/>
  <c r="P361" i="2"/>
  <c r="T361" i="2"/>
  <c r="Z361" i="2"/>
  <c r="AD361" i="2"/>
  <c r="AH110" i="2"/>
  <c r="AH361" i="2" s="1"/>
  <c r="AL361" i="2"/>
  <c r="AG115" i="2"/>
  <c r="AN122" i="2"/>
  <c r="AN382" i="2" s="1"/>
  <c r="F383" i="2"/>
  <c r="J383" i="2"/>
  <c r="AN131" i="2"/>
  <c r="AN265" i="2"/>
  <c r="AN51" i="2"/>
  <c r="AN53" i="2"/>
  <c r="AI55" i="2"/>
  <c r="AM55" i="2"/>
  <c r="D63" i="2"/>
  <c r="D61" i="2" s="1"/>
  <c r="P63" i="2"/>
  <c r="AD63" i="2"/>
  <c r="AD61" i="2"/>
  <c r="AL63" i="2"/>
  <c r="AG365" i="2"/>
  <c r="AG298" i="2"/>
  <c r="AN81" i="2"/>
  <c r="E366" i="2"/>
  <c r="E357" i="2"/>
  <c r="E348" i="2"/>
  <c r="I366" i="2"/>
  <c r="I348" i="2"/>
  <c r="I357" i="2"/>
  <c r="M366" i="2"/>
  <c r="M357" i="2"/>
  <c r="M358" i="2"/>
  <c r="M348" i="2"/>
  <c r="Q366" i="2"/>
  <c r="Q348" i="2"/>
  <c r="Q357" i="2"/>
  <c r="U366" i="2"/>
  <c r="U357" i="2"/>
  <c r="U358" i="2" s="1"/>
  <c r="U348" i="2"/>
  <c r="AA366" i="2"/>
  <c r="AA348" i="2"/>
  <c r="AA357" i="2"/>
  <c r="AE366" i="2"/>
  <c r="AE357" i="2"/>
  <c r="AE358" i="2"/>
  <c r="AE348" i="2"/>
  <c r="AI88" i="2"/>
  <c r="AM88" i="2"/>
  <c r="AN91" i="2"/>
  <c r="AN381" i="2" s="1"/>
  <c r="E361" i="2"/>
  <c r="I361" i="2"/>
  <c r="M361" i="2"/>
  <c r="Q361" i="2"/>
  <c r="U361" i="2"/>
  <c r="AA361" i="2"/>
  <c r="AE361" i="2"/>
  <c r="AI110" i="2"/>
  <c r="AI361" i="2" s="1"/>
  <c r="AD119" i="2"/>
  <c r="AJ383" i="2"/>
  <c r="AN130" i="2"/>
  <c r="AH206" i="2"/>
  <c r="AN238" i="2"/>
  <c r="E56" i="2"/>
  <c r="I56" i="2"/>
  <c r="M56" i="2"/>
  <c r="Q56" i="2"/>
  <c r="AA56" i="2"/>
  <c r="AG60" i="2"/>
  <c r="AH365" i="2"/>
  <c r="AH298" i="2"/>
  <c r="F357" i="2"/>
  <c r="F366" i="2"/>
  <c r="F348" i="2"/>
  <c r="J366" i="2"/>
  <c r="J357" i="2"/>
  <c r="J358" i="2"/>
  <c r="J348" i="2"/>
  <c r="N366" i="2"/>
  <c r="N357" i="2"/>
  <c r="N358" i="2"/>
  <c r="N348" i="2"/>
  <c r="R357" i="2"/>
  <c r="R358" i="2" s="1"/>
  <c r="R366" i="2"/>
  <c r="R348" i="2"/>
  <c r="V357" i="2"/>
  <c r="V366" i="2"/>
  <c r="V348" i="2"/>
  <c r="AB366" i="2"/>
  <c r="AB357" i="2"/>
  <c r="AB348" i="2"/>
  <c r="AF366" i="2"/>
  <c r="AF357" i="2"/>
  <c r="AF348" i="2"/>
  <c r="AJ357" i="2"/>
  <c r="AJ358" i="2"/>
  <c r="AJ366" i="2"/>
  <c r="AJ348" i="2"/>
  <c r="F361" i="2"/>
  <c r="J361" i="2"/>
  <c r="N361" i="2"/>
  <c r="R361" i="2"/>
  <c r="V361" i="2"/>
  <c r="AB361" i="2"/>
  <c r="AF361" i="2"/>
  <c r="AJ361" i="2"/>
  <c r="AM115" i="2"/>
  <c r="AN115" i="2"/>
  <c r="M383" i="2"/>
  <c r="AG125" i="2"/>
  <c r="AG383" i="2" s="1"/>
  <c r="Q383" i="2"/>
  <c r="U383" i="2"/>
  <c r="AA383" i="2"/>
  <c r="AE383" i="2"/>
  <c r="D127" i="2"/>
  <c r="AN133" i="2"/>
  <c r="AM193" i="2"/>
  <c r="L361" i="2"/>
  <c r="AM361" i="2"/>
  <c r="AI365" i="2"/>
  <c r="AI298" i="2"/>
  <c r="AI296" i="2"/>
  <c r="AI369" i="2"/>
  <c r="G366" i="2"/>
  <c r="G357" i="2"/>
  <c r="G348" i="2"/>
  <c r="K366" i="2"/>
  <c r="K348" i="2"/>
  <c r="K357" i="2"/>
  <c r="K358" i="2" s="1"/>
  <c r="O366" i="2"/>
  <c r="O357" i="2"/>
  <c r="O358" i="2"/>
  <c r="O348" i="2"/>
  <c r="S366" i="2"/>
  <c r="S348" i="2"/>
  <c r="S357" i="2"/>
  <c r="Y366" i="2"/>
  <c r="Y357" i="2"/>
  <c r="Y348" i="2"/>
  <c r="AC366" i="2"/>
  <c r="AC348" i="2"/>
  <c r="AC357" i="2"/>
  <c r="AG88" i="2"/>
  <c r="AK366" i="2"/>
  <c r="AK357" i="2"/>
  <c r="AK348" i="2"/>
  <c r="AI302" i="2"/>
  <c r="L102" i="2"/>
  <c r="G361" i="2"/>
  <c r="K361" i="2"/>
  <c r="O361" i="2"/>
  <c r="S361" i="2"/>
  <c r="Y361" i="2"/>
  <c r="AC361" i="2"/>
  <c r="AG110" i="2"/>
  <c r="AK361" i="2"/>
  <c r="E383" i="2"/>
  <c r="I383" i="2"/>
  <c r="N383" i="2"/>
  <c r="R383" i="2"/>
  <c r="V383" i="2"/>
  <c r="AB383" i="2"/>
  <c r="AF383" i="2"/>
  <c r="AN132" i="2"/>
  <c r="AM347" i="2"/>
  <c r="G383" i="2"/>
  <c r="K383" i="2"/>
  <c r="O383" i="2"/>
  <c r="S383" i="2"/>
  <c r="Y383" i="2"/>
  <c r="AC383" i="2"/>
  <c r="AK383" i="2"/>
  <c r="E347" i="2"/>
  <c r="E302" i="2"/>
  <c r="I347" i="2"/>
  <c r="I302" i="2"/>
  <c r="M347" i="2"/>
  <c r="M302" i="2"/>
  <c r="Q347" i="2"/>
  <c r="Q302" i="2"/>
  <c r="U347" i="2"/>
  <c r="U302" i="2"/>
  <c r="AA347" i="2"/>
  <c r="AA302" i="2"/>
  <c r="AE347" i="2"/>
  <c r="AE302" i="2"/>
  <c r="AH367" i="2"/>
  <c r="AG156" i="2"/>
  <c r="AB295" i="2"/>
  <c r="AF295" i="2"/>
  <c r="AJ295" i="2"/>
  <c r="E368" i="2"/>
  <c r="E296" i="2"/>
  <c r="E369" i="2"/>
  <c r="I368" i="2"/>
  <c r="I296" i="2"/>
  <c r="I369" i="2" s="1"/>
  <c r="I370" i="2" s="1"/>
  <c r="M368" i="2"/>
  <c r="M296" i="2"/>
  <c r="M369" i="2"/>
  <c r="Q368" i="2"/>
  <c r="Q296" i="2"/>
  <c r="Q369" i="2" s="1"/>
  <c r="Q370" i="2" s="1"/>
  <c r="U368" i="2"/>
  <c r="U296" i="2"/>
  <c r="U369" i="2"/>
  <c r="AA368" i="2"/>
  <c r="AA296" i="2"/>
  <c r="AA369" i="2" s="1"/>
  <c r="AA370" i="2" s="1"/>
  <c r="AE368" i="2"/>
  <c r="AE296" i="2"/>
  <c r="AE369" i="2"/>
  <c r="D178" i="2"/>
  <c r="H178" i="2"/>
  <c r="P178" i="2"/>
  <c r="T178" i="2"/>
  <c r="Z178" i="2"/>
  <c r="AD178" i="2"/>
  <c r="AL178" i="2"/>
  <c r="AG185" i="2"/>
  <c r="AH355" i="2"/>
  <c r="AG191" i="2"/>
  <c r="D193" i="2"/>
  <c r="AD193" i="2"/>
  <c r="AH193" i="2" s="1"/>
  <c r="AG200" i="2"/>
  <c r="AN200" i="2" s="1"/>
  <c r="M206" i="2"/>
  <c r="AE206" i="2"/>
  <c r="AI206" i="2"/>
  <c r="AN228" i="2"/>
  <c r="AN232" i="2"/>
  <c r="AN240" i="2" s="1"/>
  <c r="E240" i="2"/>
  <c r="I240" i="2"/>
  <c r="M240" i="2"/>
  <c r="Q240" i="2"/>
  <c r="U240" i="2"/>
  <c r="AA240" i="2"/>
  <c r="AE240" i="2"/>
  <c r="AG238" i="2"/>
  <c r="AG240" i="2"/>
  <c r="AC240" i="2"/>
  <c r="G314" i="2"/>
  <c r="G266" i="2"/>
  <c r="K314" i="2"/>
  <c r="K266" i="2"/>
  <c r="AN259" i="2"/>
  <c r="D383" i="2"/>
  <c r="H383" i="2"/>
  <c r="L125" i="2"/>
  <c r="L383" i="2"/>
  <c r="P383" i="2"/>
  <c r="T383" i="2"/>
  <c r="Z383" i="2"/>
  <c r="AD383" i="2"/>
  <c r="AH125" i="2"/>
  <c r="AH383" i="2"/>
  <c r="AL383" i="2"/>
  <c r="F347" i="2"/>
  <c r="F302" i="2"/>
  <c r="J347" i="2"/>
  <c r="J302" i="2"/>
  <c r="N347" i="2"/>
  <c r="N302" i="2"/>
  <c r="R347" i="2"/>
  <c r="R302" i="2"/>
  <c r="V347" i="2"/>
  <c r="V302" i="2"/>
  <c r="AB347" i="2"/>
  <c r="AB302" i="2"/>
  <c r="AF347" i="2"/>
  <c r="AF302" i="2"/>
  <c r="AJ347" i="2"/>
  <c r="AJ302" i="2"/>
  <c r="AI368" i="2"/>
  <c r="AI370" i="2"/>
  <c r="AI367" i="2"/>
  <c r="L156" i="2"/>
  <c r="G295" i="2"/>
  <c r="K295" i="2"/>
  <c r="O295" i="2"/>
  <c r="S295" i="2"/>
  <c r="Y295" i="2"/>
  <c r="AC295" i="2"/>
  <c r="AG170" i="2"/>
  <c r="AK295" i="2"/>
  <c r="F368" i="2"/>
  <c r="F296" i="2"/>
  <c r="F369" i="2"/>
  <c r="J368" i="2"/>
  <c r="J296" i="2"/>
  <c r="J369" i="2"/>
  <c r="N368" i="2"/>
  <c r="N296" i="2"/>
  <c r="N369" i="2" s="1"/>
  <c r="N370" i="2" s="1"/>
  <c r="R368" i="2"/>
  <c r="R296" i="2"/>
  <c r="R369" i="2" s="1"/>
  <c r="R370" i="2" s="1"/>
  <c r="V368" i="2"/>
  <c r="V296" i="2"/>
  <c r="V369" i="2"/>
  <c r="AB368" i="2"/>
  <c r="AB296" i="2"/>
  <c r="AB369" i="2" s="1"/>
  <c r="AB370" i="2" s="1"/>
  <c r="AF368" i="2"/>
  <c r="AF296" i="2"/>
  <c r="AF369" i="2"/>
  <c r="AJ368" i="2"/>
  <c r="AJ296" i="2"/>
  <c r="AJ369" i="2" s="1"/>
  <c r="AJ370" i="2" s="1"/>
  <c r="E178" i="2"/>
  <c r="I178" i="2"/>
  <c r="M178" i="2"/>
  <c r="Q178" i="2"/>
  <c r="U178" i="2"/>
  <c r="AA178" i="2"/>
  <c r="AE178" i="2"/>
  <c r="L185" i="2"/>
  <c r="AI355" i="2"/>
  <c r="L191" i="2"/>
  <c r="M193" i="2"/>
  <c r="AE193" i="2"/>
  <c r="L200" i="2"/>
  <c r="AH200" i="2"/>
  <c r="AG204" i="2"/>
  <c r="AF206" i="2"/>
  <c r="AJ206" i="2"/>
  <c r="AJ240" i="2"/>
  <c r="L266" i="2"/>
  <c r="M266" i="2"/>
  <c r="M356" i="2"/>
  <c r="M314" i="2"/>
  <c r="Q266" i="2"/>
  <c r="Q314" i="2"/>
  <c r="U314" i="2"/>
  <c r="U266" i="2"/>
  <c r="U308" i="2"/>
  <c r="AA314" i="2"/>
  <c r="AA266" i="2"/>
  <c r="AA309" i="2" s="1"/>
  <c r="AE266" i="2"/>
  <c r="AE314" i="2"/>
  <c r="AJ266" i="2"/>
  <c r="AJ314" i="2"/>
  <c r="AN258" i="2"/>
  <c r="AF315" i="2"/>
  <c r="AN271" i="2"/>
  <c r="G347" i="2"/>
  <c r="G302" i="2"/>
  <c r="K347" i="2"/>
  <c r="K302" i="2"/>
  <c r="O347" i="2"/>
  <c r="O302" i="2"/>
  <c r="S347" i="2"/>
  <c r="S302" i="2"/>
  <c r="Y347" i="2"/>
  <c r="Y302" i="2"/>
  <c r="AC347" i="2"/>
  <c r="AC302" i="2"/>
  <c r="AG134" i="2"/>
  <c r="AK347" i="2"/>
  <c r="AK302" i="2"/>
  <c r="L367" i="2"/>
  <c r="AM368" i="2"/>
  <c r="AM370" i="2"/>
  <c r="AM367" i="2"/>
  <c r="L170" i="2"/>
  <c r="AH170" i="2"/>
  <c r="G368" i="2"/>
  <c r="G296" i="2"/>
  <c r="G369" i="2" s="1"/>
  <c r="G370" i="2" s="1"/>
  <c r="K368" i="2"/>
  <c r="K296" i="2"/>
  <c r="K369" i="2" s="1"/>
  <c r="K370" i="2" s="1"/>
  <c r="O368" i="2"/>
  <c r="O296" i="2"/>
  <c r="O369" i="2"/>
  <c r="S368" i="2"/>
  <c r="S296" i="2"/>
  <c r="S369" i="2" s="1"/>
  <c r="S370" i="2" s="1"/>
  <c r="Y368" i="2"/>
  <c r="Y296" i="2"/>
  <c r="Y369" i="2" s="1"/>
  <c r="Y370" i="2" s="1"/>
  <c r="AC368" i="2"/>
  <c r="AC296" i="2"/>
  <c r="AC369" i="2" s="1"/>
  <c r="AC370" i="2" s="1"/>
  <c r="AG176" i="2"/>
  <c r="AG296" i="2" s="1"/>
  <c r="AG369" i="2" s="1"/>
  <c r="AK368" i="2"/>
  <c r="AK296" i="2"/>
  <c r="AK369" i="2" s="1"/>
  <c r="AK370" i="2" s="1"/>
  <c r="AM185" i="2"/>
  <c r="L355" i="2"/>
  <c r="AM355" i="2"/>
  <c r="AF193" i="2"/>
  <c r="L204" i="2"/>
  <c r="AH204" i="2"/>
  <c r="F208" i="2"/>
  <c r="F212" i="2" s="1"/>
  <c r="F217" i="2" s="1"/>
  <c r="J208" i="2"/>
  <c r="J212" i="2" s="1"/>
  <c r="J217" i="2" s="1"/>
  <c r="N208" i="2"/>
  <c r="N212" i="2" s="1"/>
  <c r="N217" i="2" s="1"/>
  <c r="R208" i="2"/>
  <c r="R212" i="2"/>
  <c r="R217" i="2" s="1"/>
  <c r="V208" i="2"/>
  <c r="V212" i="2" s="1"/>
  <c r="V217" i="2" s="1"/>
  <c r="AB208" i="2"/>
  <c r="AB212" i="2" s="1"/>
  <c r="AB217" i="2" s="1"/>
  <c r="AF208" i="2"/>
  <c r="AJ208" i="2"/>
  <c r="AI240" i="2"/>
  <c r="AF240" i="2"/>
  <c r="AN249" i="2"/>
  <c r="AN254" i="2" s="1"/>
  <c r="E314" i="2"/>
  <c r="E266" i="2"/>
  <c r="E356" i="2"/>
  <c r="I314" i="2"/>
  <c r="I266" i="2"/>
  <c r="N266" i="2"/>
  <c r="N314" i="2"/>
  <c r="R266" i="2"/>
  <c r="R308" i="2" s="1"/>
  <c r="R314" i="2"/>
  <c r="V266" i="2"/>
  <c r="V314" i="2"/>
  <c r="AB314" i="2"/>
  <c r="AB266" i="2"/>
  <c r="AF266" i="2"/>
  <c r="AF314" i="2"/>
  <c r="AK314" i="2"/>
  <c r="AK266" i="2"/>
  <c r="AI260" i="2"/>
  <c r="AI315" i="2" s="1"/>
  <c r="AN257" i="2"/>
  <c r="AC315" i="2"/>
  <c r="AL266" i="2"/>
  <c r="AL356" i="2" s="1"/>
  <c r="AL315" i="2"/>
  <c r="D347" i="2"/>
  <c r="D302" i="2"/>
  <c r="H347" i="2"/>
  <c r="H302" i="2"/>
  <c r="L134" i="2"/>
  <c r="L347" i="2"/>
  <c r="P347" i="2"/>
  <c r="P302" i="2"/>
  <c r="T347" i="2"/>
  <c r="T302" i="2"/>
  <c r="Z347" i="2"/>
  <c r="Z302" i="2"/>
  <c r="AD347" i="2"/>
  <c r="AD302" i="2"/>
  <c r="AH134" i="2"/>
  <c r="AH302" i="2"/>
  <c r="AL347" i="2"/>
  <c r="AL302" i="2"/>
  <c r="AG367" i="2"/>
  <c r="AN141" i="2"/>
  <c r="AI170" i="2"/>
  <c r="AI295" i="2"/>
  <c r="AM170" i="2"/>
  <c r="D368" i="2"/>
  <c r="D296" i="2"/>
  <c r="D369" i="2"/>
  <c r="H368" i="2"/>
  <c r="H296" i="2"/>
  <c r="H369" i="2" s="1"/>
  <c r="H370" i="2" s="1"/>
  <c r="L176" i="2"/>
  <c r="L296" i="2" s="1"/>
  <c r="L369" i="2" s="1"/>
  <c r="L370" i="2" s="1"/>
  <c r="P368" i="2"/>
  <c r="P296" i="2"/>
  <c r="P369" i="2" s="1"/>
  <c r="P370" i="2" s="1"/>
  <c r="T368" i="2"/>
  <c r="T296" i="2"/>
  <c r="T369" i="2"/>
  <c r="Z368" i="2"/>
  <c r="Z296" i="2"/>
  <c r="Z369" i="2" s="1"/>
  <c r="Z370" i="2" s="1"/>
  <c r="AD368" i="2"/>
  <c r="AD296" i="2"/>
  <c r="AD369" i="2"/>
  <c r="AH176" i="2"/>
  <c r="AH296" i="2"/>
  <c r="AH369" i="2" s="1"/>
  <c r="AH370" i="2" s="1"/>
  <c r="AL368" i="2"/>
  <c r="AL296" i="2"/>
  <c r="AL369" i="2"/>
  <c r="G178" i="2"/>
  <c r="K178" i="2"/>
  <c r="O178" i="2"/>
  <c r="S178" i="2"/>
  <c r="Y178" i="2"/>
  <c r="AC178" i="2"/>
  <c r="AK178" i="2"/>
  <c r="AG355" i="2"/>
  <c r="AN187" i="2"/>
  <c r="AN355" i="2"/>
  <c r="AM240" i="2"/>
  <c r="D240" i="2"/>
  <c r="AH266" i="2"/>
  <c r="AH359" i="2"/>
  <c r="F266" i="2"/>
  <c r="F314" i="2"/>
  <c r="J314" i="2"/>
  <c r="J266" i="2"/>
  <c r="J356" i="2" s="1"/>
  <c r="O314" i="2"/>
  <c r="O266" i="2"/>
  <c r="S314" i="2"/>
  <c r="S266" i="2"/>
  <c r="Y314" i="2"/>
  <c r="Y266" i="2"/>
  <c r="AC314" i="2"/>
  <c r="AC266" i="2"/>
  <c r="AM260" i="2"/>
  <c r="AM315" i="2" s="1"/>
  <c r="AN256" i="2"/>
  <c r="AN260" i="2" s="1"/>
  <c r="AN315" i="2" s="1"/>
  <c r="D266" i="2"/>
  <c r="D315" i="2"/>
  <c r="H315" i="2"/>
  <c r="H266" i="2"/>
  <c r="H309" i="2"/>
  <c r="P315" i="2"/>
  <c r="P266" i="2"/>
  <c r="P356" i="2" s="1"/>
  <c r="T266" i="2"/>
  <c r="T356" i="2" s="1"/>
  <c r="T315" i="2"/>
  <c r="Z315" i="2"/>
  <c r="Z266" i="2"/>
  <c r="AD315" i="2"/>
  <c r="AD266" i="2"/>
  <c r="AD356" i="2" s="1"/>
  <c r="AN280" i="2"/>
  <c r="AN283" i="2" s="1"/>
  <c r="AG342" i="2"/>
  <c r="AG341" i="2"/>
  <c r="L359" i="2"/>
  <c r="AC320" i="2"/>
  <c r="AK320" i="2"/>
  <c r="AG271" i="2"/>
  <c r="AH342" i="2"/>
  <c r="AH341" i="2"/>
  <c r="AN287" i="2"/>
  <c r="AI342" i="2"/>
  <c r="AI341" i="2"/>
  <c r="L343" i="2"/>
  <c r="L341" i="2"/>
  <c r="L342" i="2"/>
  <c r="AM342" i="2"/>
  <c r="AM341" i="2"/>
  <c r="AY295" i="11"/>
  <c r="AV296" i="11"/>
  <c r="AV369" i="11" s="1"/>
  <c r="AV368" i="11"/>
  <c r="AI368" i="11"/>
  <c r="AI296" i="11"/>
  <c r="AI369" i="11" s="1"/>
  <c r="AI370" i="11" s="1"/>
  <c r="AR296" i="11"/>
  <c r="AR369" i="11" s="1"/>
  <c r="AR368" i="11"/>
  <c r="AY368" i="11"/>
  <c r="AY296" i="11"/>
  <c r="AY369" i="11" s="1"/>
  <c r="AY370" i="11" s="1"/>
  <c r="BC368" i="11"/>
  <c r="BC296" i="11"/>
  <c r="BC369" i="11"/>
  <c r="BC370" i="11" s="1"/>
  <c r="BC178" i="11"/>
  <c r="BC329" i="11" s="1"/>
  <c r="AY178" i="11"/>
  <c r="AY329" i="11" s="1"/>
  <c r="AI178" i="11"/>
  <c r="AI361" i="11"/>
  <c r="AR361" i="11"/>
  <c r="AY361" i="11"/>
  <c r="AV361" i="11"/>
  <c r="BC361" i="11"/>
  <c r="AR366" i="11"/>
  <c r="AV366" i="11"/>
  <c r="AY366" i="11"/>
  <c r="AI102" i="11"/>
  <c r="BC366" i="11"/>
  <c r="AI366" i="11"/>
  <c r="AE56" i="11"/>
  <c r="AY63" i="11"/>
  <c r="AE47" i="11"/>
  <c r="AI63" i="11"/>
  <c r="AR350" i="11"/>
  <c r="BC63" i="11"/>
  <c r="AY350" i="11"/>
  <c r="AN39" i="11"/>
  <c r="AV39" i="11" s="1"/>
  <c r="AZ42" i="11"/>
  <c r="AH42" i="11"/>
  <c r="AH40" i="11" s="1"/>
  <c r="AE40" i="11"/>
  <c r="AI42" i="11"/>
  <c r="AT42" i="11" s="1"/>
  <c r="BC42" i="11"/>
  <c r="AY42" i="11"/>
  <c r="AJ208" i="11"/>
  <c r="AN295" i="11"/>
  <c r="AM102" i="11"/>
  <c r="AN355" i="11"/>
  <c r="AL376" i="11"/>
  <c r="AL370" i="11"/>
  <c r="AE370" i="11"/>
  <c r="U370" i="11"/>
  <c r="AE61" i="11"/>
  <c r="M56" i="11"/>
  <c r="AZ56" i="11" s="1"/>
  <c r="N374" i="11"/>
  <c r="N380" i="11"/>
  <c r="N40" i="11"/>
  <c r="N316" i="11"/>
  <c r="N373" i="11"/>
  <c r="N379" i="11"/>
  <c r="N376" i="11"/>
  <c r="N358" i="11"/>
  <c r="N328" i="11"/>
  <c r="N378" i="11"/>
  <c r="AA40" i="11"/>
  <c r="Q40" i="11"/>
  <c r="AD31" i="11"/>
  <c r="AE376" i="11"/>
  <c r="U376" i="11"/>
  <c r="N24" i="11"/>
  <c r="M40" i="11"/>
  <c r="T31" i="11"/>
  <c r="O31" i="11"/>
  <c r="N18" i="11"/>
  <c r="E370" i="11"/>
  <c r="AN110" i="11"/>
  <c r="H56" i="11"/>
  <c r="G61" i="11"/>
  <c r="E376" i="11"/>
  <c r="H31" i="11"/>
  <c r="AM178" i="10"/>
  <c r="AJ376" i="10"/>
  <c r="AJ18" i="10"/>
  <c r="AK376" i="10"/>
  <c r="AK18" i="10"/>
  <c r="AL376" i="10"/>
  <c r="AL18" i="10"/>
  <c r="AN360" i="10"/>
  <c r="U356" i="10"/>
  <c r="AM314" i="10"/>
  <c r="AB308" i="10"/>
  <c r="AN191" i="10"/>
  <c r="AB329" i="10"/>
  <c r="AB208" i="10"/>
  <c r="AB212" i="10" s="1"/>
  <c r="AB217" i="10" s="1"/>
  <c r="N208" i="10"/>
  <c r="N212" i="10"/>
  <c r="N217" i="10" s="1"/>
  <c r="AN100" i="10"/>
  <c r="AL370" i="10"/>
  <c r="Z370" i="10"/>
  <c r="P370" i="10"/>
  <c r="AC370" i="10"/>
  <c r="AA370" i="10"/>
  <c r="Q370" i="10"/>
  <c r="AB56" i="10"/>
  <c r="AC61" i="10"/>
  <c r="P61" i="10"/>
  <c r="T56" i="10"/>
  <c r="AC31" i="10"/>
  <c r="AF24" i="10"/>
  <c r="V31" i="10"/>
  <c r="V18" i="10"/>
  <c r="R31" i="10"/>
  <c r="R18" i="10"/>
  <c r="V24" i="10"/>
  <c r="T24" i="10"/>
  <c r="T18" i="10"/>
  <c r="AA40" i="10"/>
  <c r="AA18" i="10"/>
  <c r="P24" i="10"/>
  <c r="P18" i="10"/>
  <c r="S376" i="10"/>
  <c r="S18" i="10"/>
  <c r="AF31" i="10"/>
  <c r="AF18" i="10"/>
  <c r="AE40" i="10"/>
  <c r="AE18" i="10"/>
  <c r="U40" i="10"/>
  <c r="U18" i="10"/>
  <c r="U24" i="10"/>
  <c r="AA24" i="10"/>
  <c r="U376" i="10"/>
  <c r="R376" i="10"/>
  <c r="AN283" i="10"/>
  <c r="E356" i="10"/>
  <c r="J356" i="10"/>
  <c r="AN238" i="10"/>
  <c r="AN240" i="10" s="1"/>
  <c r="J208" i="10"/>
  <c r="J212" i="10" s="1"/>
  <c r="J217" i="10" s="1"/>
  <c r="AN156" i="10"/>
  <c r="AN125" i="10"/>
  <c r="E348" i="10"/>
  <c r="E357" i="10"/>
  <c r="I370" i="10"/>
  <c r="K56" i="10"/>
  <c r="E40" i="10"/>
  <c r="E18" i="10"/>
  <c r="G376" i="10"/>
  <c r="G18" i="10"/>
  <c r="H376" i="10"/>
  <c r="H18" i="10"/>
  <c r="D24" i="10"/>
  <c r="D18" i="10"/>
  <c r="F376" i="10"/>
  <c r="F18" i="10"/>
  <c r="I40" i="10"/>
  <c r="I18" i="10"/>
  <c r="F40" i="10"/>
  <c r="F24" i="10"/>
  <c r="F31" i="10"/>
  <c r="AN271" i="9"/>
  <c r="AJ31" i="9"/>
  <c r="AJ377" i="9"/>
  <c r="AJ375" i="9"/>
  <c r="AJ40" i="9"/>
  <c r="AJ328" i="9"/>
  <c r="AJ374" i="9"/>
  <c r="AJ358" i="9"/>
  <c r="AJ376" i="9"/>
  <c r="AJ18" i="9"/>
  <c r="AJ373" i="9"/>
  <c r="AN283" i="9"/>
  <c r="AA370" i="9"/>
  <c r="Q370" i="9"/>
  <c r="AL370" i="9"/>
  <c r="AF370" i="9"/>
  <c r="V370" i="9"/>
  <c r="N370" i="9"/>
  <c r="AC370" i="9"/>
  <c r="S370" i="9"/>
  <c r="T65" i="9"/>
  <c r="T375" i="9"/>
  <c r="T378" i="9"/>
  <c r="T358" i="9"/>
  <c r="T376" i="9"/>
  <c r="T328" i="9"/>
  <c r="T380" i="9"/>
  <c r="T377" i="9"/>
  <c r="T24" i="9"/>
  <c r="T316" i="9"/>
  <c r="T373" i="9"/>
  <c r="T40" i="9"/>
  <c r="T374" i="9"/>
  <c r="T379" i="9"/>
  <c r="T31" i="9"/>
  <c r="AC31" i="9"/>
  <c r="U24" i="9"/>
  <c r="Y31" i="9"/>
  <c r="U376" i="9"/>
  <c r="K370" i="9"/>
  <c r="D370" i="9"/>
  <c r="F370" i="9"/>
  <c r="G31" i="9"/>
  <c r="AL61" i="8"/>
  <c r="AL56" i="8"/>
  <c r="AG206" i="8"/>
  <c r="AG193" i="8"/>
  <c r="AC370" i="8"/>
  <c r="S370" i="8"/>
  <c r="AD56" i="8"/>
  <c r="Z61" i="8"/>
  <c r="AD61" i="8"/>
  <c r="Z56" i="8"/>
  <c r="AB31" i="8"/>
  <c r="AF376" i="8"/>
  <c r="P40" i="8"/>
  <c r="N31" i="8"/>
  <c r="AE24" i="8"/>
  <c r="Z40" i="8"/>
  <c r="M376" i="8"/>
  <c r="AD40" i="8"/>
  <c r="AN200" i="8"/>
  <c r="AN191" i="8"/>
  <c r="L368" i="8"/>
  <c r="AN176" i="8"/>
  <c r="AN156" i="8"/>
  <c r="L348" i="8"/>
  <c r="K370" i="8"/>
  <c r="AN355" i="8"/>
  <c r="L63" i="8"/>
  <c r="L309" i="8" s="1"/>
  <c r="D61" i="8"/>
  <c r="J376" i="8"/>
  <c r="AG266" i="8"/>
  <c r="AG356" i="8" s="1"/>
  <c r="AN271" i="8"/>
  <c r="AN260" i="8"/>
  <c r="AN204" i="8"/>
  <c r="AN283" i="8"/>
  <c r="AG348" i="8"/>
  <c r="AL61" i="7"/>
  <c r="AG266" i="7"/>
  <c r="AG359" i="7" s="1"/>
  <c r="AG240" i="7"/>
  <c r="AD208" i="7"/>
  <c r="AG295" i="7"/>
  <c r="AI178" i="7"/>
  <c r="AI329" i="7"/>
  <c r="AD348" i="7"/>
  <c r="AF370" i="7"/>
  <c r="AK370" i="7"/>
  <c r="Y370" i="7"/>
  <c r="O370" i="7"/>
  <c r="P61" i="7"/>
  <c r="R61" i="7"/>
  <c r="R47" i="7"/>
  <c r="T61" i="7"/>
  <c r="T350" i="7"/>
  <c r="R350" i="7"/>
  <c r="T56" i="7"/>
  <c r="P56" i="7"/>
  <c r="T40" i="7"/>
  <c r="V31" i="7"/>
  <c r="M24" i="7"/>
  <c r="U376" i="7"/>
  <c r="M40" i="7"/>
  <c r="L266" i="7"/>
  <c r="L339" i="7"/>
  <c r="G370" i="7"/>
  <c r="D56" i="7"/>
  <c r="J31" i="7"/>
  <c r="F376" i="7"/>
  <c r="I376" i="7"/>
  <c r="AG321" i="7"/>
  <c r="AG339" i="7"/>
  <c r="AN355" i="6"/>
  <c r="AJ376" i="6"/>
  <c r="AN283" i="6"/>
  <c r="AN238" i="6"/>
  <c r="AI178" i="6"/>
  <c r="AI329" i="6" s="1"/>
  <c r="AH368" i="6"/>
  <c r="AH370" i="6"/>
  <c r="AA350" i="6"/>
  <c r="AE56" i="6"/>
  <c r="AA65" i="6"/>
  <c r="AG63" i="6"/>
  <c r="AG350" i="6"/>
  <c r="AA61" i="6"/>
  <c r="AA56" i="6"/>
  <c r="S31" i="6"/>
  <c r="R376" i="6"/>
  <c r="K370" i="6"/>
  <c r="I370" i="6"/>
  <c r="I61" i="6"/>
  <c r="I56" i="6"/>
  <c r="G31" i="6"/>
  <c r="AN266" i="6"/>
  <c r="AN343" i="6" s="1"/>
  <c r="AG359" i="5"/>
  <c r="AG343" i="5"/>
  <c r="AH356" i="5"/>
  <c r="AH206" i="5"/>
  <c r="AE370" i="5"/>
  <c r="U370" i="5"/>
  <c r="M370" i="5"/>
  <c r="E370" i="5"/>
  <c r="Z370" i="5"/>
  <c r="P370" i="5"/>
  <c r="AD31" i="5"/>
  <c r="AD376" i="5"/>
  <c r="Q358" i="5"/>
  <c r="Q376" i="5"/>
  <c r="Q24" i="5"/>
  <c r="Q65" i="5"/>
  <c r="Q374" i="5"/>
  <c r="Q377" i="5"/>
  <c r="Q40" i="5"/>
  <c r="Q316" i="5"/>
  <c r="Q380" i="5"/>
  <c r="Q378" i="5"/>
  <c r="Q18" i="5"/>
  <c r="Q328" i="5"/>
  <c r="AN238" i="5"/>
  <c r="AN240" i="5" s="1"/>
  <c r="AG383" i="5"/>
  <c r="AD40" i="5"/>
  <c r="Z24" i="5"/>
  <c r="N18" i="5"/>
  <c r="AF24" i="5"/>
  <c r="G340" i="5"/>
  <c r="AN314" i="5"/>
  <c r="G338" i="5"/>
  <c r="G359" i="5"/>
  <c r="L193" i="5"/>
  <c r="F208" i="5"/>
  <c r="F212" i="5" s="1"/>
  <c r="F217" i="5" s="1"/>
  <c r="AN17" i="5"/>
  <c r="D31" i="5"/>
  <c r="AM321" i="4"/>
  <c r="AM339" i="4"/>
  <c r="AM359" i="4"/>
  <c r="AM340" i="4"/>
  <c r="AM343" i="4"/>
  <c r="AM338" i="4"/>
  <c r="AM356" i="4"/>
  <c r="AK370" i="4"/>
  <c r="AG266" i="4"/>
  <c r="AF370" i="4"/>
  <c r="N370" i="4"/>
  <c r="AA370" i="4"/>
  <c r="T370" i="4"/>
  <c r="Y370" i="4"/>
  <c r="G370" i="4"/>
  <c r="AD56" i="4"/>
  <c r="AD47" i="4"/>
  <c r="Z56" i="4"/>
  <c r="P56" i="4"/>
  <c r="O61" i="4"/>
  <c r="AC56" i="4"/>
  <c r="O56" i="4"/>
  <c r="AH350" i="4"/>
  <c r="AH61" i="4"/>
  <c r="AB61" i="4"/>
  <c r="R61" i="4"/>
  <c r="AH56" i="4"/>
  <c r="V61" i="4"/>
  <c r="N61" i="4"/>
  <c r="AN191" i="4"/>
  <c r="AN100" i="4"/>
  <c r="I370" i="4"/>
  <c r="H56" i="4"/>
  <c r="K61" i="4"/>
  <c r="K56" i="4"/>
  <c r="J31" i="4"/>
  <c r="H358" i="4"/>
  <c r="H31" i="4"/>
  <c r="H374" i="4"/>
  <c r="H378" i="4"/>
  <c r="H376" i="4"/>
  <c r="H328" i="4"/>
  <c r="H375" i="4"/>
  <c r="H377" i="4"/>
  <c r="H308" i="4"/>
  <c r="H40" i="4"/>
  <c r="H18" i="4"/>
  <c r="H316" i="4"/>
  <c r="H373" i="4"/>
  <c r="X71" i="4"/>
  <c r="X330" i="4"/>
  <c r="X326" i="4"/>
  <c r="X362" i="4"/>
  <c r="W362" i="4"/>
  <c r="W330" i="4"/>
  <c r="W326" i="4"/>
  <c r="W71" i="4"/>
  <c r="AM343" i="3"/>
  <c r="AN254" i="3"/>
  <c r="AL376" i="3"/>
  <c r="AL31" i="3"/>
  <c r="AJ376" i="3"/>
  <c r="AJ31" i="3"/>
  <c r="AH295" i="3"/>
  <c r="AA370" i="3"/>
  <c r="Q370" i="3"/>
  <c r="O47" i="3"/>
  <c r="AI56" i="3"/>
  <c r="AI350" i="3"/>
  <c r="V376" i="3"/>
  <c r="AD376" i="3"/>
  <c r="M376" i="3"/>
  <c r="N31" i="2"/>
  <c r="AK31" i="2"/>
  <c r="I376" i="2"/>
  <c r="N40" i="2"/>
  <c r="I374" i="2"/>
  <c r="I380" i="2"/>
  <c r="N18" i="2"/>
  <c r="N373" i="2"/>
  <c r="N380" i="2"/>
  <c r="AK328" i="2"/>
  <c r="AK377" i="2"/>
  <c r="I308" i="2"/>
  <c r="I358" i="2"/>
  <c r="I40" i="2"/>
  <c r="AK24" i="2"/>
  <c r="I316" i="2"/>
  <c r="I378" i="2"/>
  <c r="I379" i="2"/>
  <c r="N377" i="2"/>
  <c r="AK65" i="2"/>
  <c r="AK380" i="2"/>
  <c r="AK375" i="2"/>
  <c r="I24" i="2"/>
  <c r="AK358" i="2"/>
  <c r="N376" i="2"/>
  <c r="I328" i="2"/>
  <c r="I373" i="2"/>
  <c r="N328" i="2"/>
  <c r="N379" i="2"/>
  <c r="AK316" i="2"/>
  <c r="AK374" i="2"/>
  <c r="AK379" i="2"/>
  <c r="W331" i="2"/>
  <c r="W293" i="2"/>
  <c r="W325" i="2" s="1"/>
  <c r="W69" i="2"/>
  <c r="W349" i="2"/>
  <c r="W294" i="2"/>
  <c r="W327" i="2" s="1"/>
  <c r="W324" i="2"/>
  <c r="W70" i="2"/>
  <c r="W332" i="2"/>
  <c r="X293" i="2"/>
  <c r="X325" i="2"/>
  <c r="X69" i="2"/>
  <c r="X349" i="2"/>
  <c r="X294" i="2"/>
  <c r="X327" i="2"/>
  <c r="X324" i="2"/>
  <c r="X70" i="2"/>
  <c r="AN191" i="3"/>
  <c r="AN156" i="3"/>
  <c r="I370" i="3"/>
  <c r="AN39" i="3"/>
  <c r="F376" i="3"/>
  <c r="AN30" i="3"/>
  <c r="D40" i="3"/>
  <c r="X332" i="3"/>
  <c r="X331" i="3"/>
  <c r="X351" i="3"/>
  <c r="X310" i="3"/>
  <c r="X349" i="3"/>
  <c r="X293" i="3"/>
  <c r="X325" i="3"/>
  <c r="X69" i="3"/>
  <c r="X324" i="3"/>
  <c r="X294" i="3"/>
  <c r="X327" i="3"/>
  <c r="X70" i="3"/>
  <c r="W324" i="3"/>
  <c r="W294" i="3"/>
  <c r="W327" i="3"/>
  <c r="W69" i="3"/>
  <c r="W351" i="3"/>
  <c r="W293" i="3"/>
  <c r="W325" i="3"/>
  <c r="W310" i="3"/>
  <c r="W70" i="3"/>
  <c r="W349" i="3"/>
  <c r="AH343" i="2"/>
  <c r="AG340" i="2"/>
  <c r="AG343" i="2"/>
  <c r="AG338" i="2"/>
  <c r="AG359" i="2"/>
  <c r="AG321" i="2"/>
  <c r="AG339" i="2"/>
  <c r="AG356" i="2"/>
  <c r="W321" i="2"/>
  <c r="W309" i="2"/>
  <c r="W310" i="2"/>
  <c r="W359" i="2"/>
  <c r="W338" i="2"/>
  <c r="W308" i="2"/>
  <c r="W340" i="2"/>
  <c r="AE370" i="2"/>
  <c r="U370" i="2"/>
  <c r="M370" i="2"/>
  <c r="AF370" i="2"/>
  <c r="V370" i="2"/>
  <c r="W358" i="2"/>
  <c r="X331" i="2"/>
  <c r="X358" i="2"/>
  <c r="Z376" i="2"/>
  <c r="V376" i="2"/>
  <c r="Q376" i="2"/>
  <c r="Q40" i="2"/>
  <c r="N316" i="2"/>
  <c r="N375" i="2"/>
  <c r="AB376" i="2"/>
  <c r="Q24" i="2"/>
  <c r="AN204" i="2"/>
  <c r="AN191" i="2"/>
  <c r="AN185" i="2"/>
  <c r="AN156" i="2"/>
  <c r="F370" i="2"/>
  <c r="L348" i="2"/>
  <c r="J370" i="2"/>
  <c r="D370" i="2"/>
  <c r="E370" i="2"/>
  <c r="G31" i="2"/>
  <c r="G376" i="2"/>
  <c r="AL359" i="11"/>
  <c r="AL338" i="11"/>
  <c r="AL343" i="11"/>
  <c r="AL339" i="11"/>
  <c r="AL340" i="11"/>
  <c r="AL321" i="11"/>
  <c r="P359" i="11"/>
  <c r="P338" i="11"/>
  <c r="P340" i="11"/>
  <c r="P343" i="11"/>
  <c r="P321" i="11"/>
  <c r="P339" i="11"/>
  <c r="AN283" i="11"/>
  <c r="S359" i="11"/>
  <c r="S343" i="11"/>
  <c r="S339" i="11"/>
  <c r="S340" i="11"/>
  <c r="S338" i="11"/>
  <c r="S321" i="11"/>
  <c r="V343" i="11"/>
  <c r="V359" i="11"/>
  <c r="V340" i="11"/>
  <c r="V338" i="11"/>
  <c r="V321" i="11"/>
  <c r="V339" i="11"/>
  <c r="F343" i="11"/>
  <c r="F359" i="11"/>
  <c r="F340" i="11"/>
  <c r="F338" i="11"/>
  <c r="F321" i="11"/>
  <c r="F339" i="11"/>
  <c r="AD329" i="11"/>
  <c r="AD208" i="11"/>
  <c r="H329" i="11"/>
  <c r="H208" i="11"/>
  <c r="H212" i="11"/>
  <c r="H217" i="11" s="1"/>
  <c r="P356" i="11"/>
  <c r="AF212" i="11"/>
  <c r="Y329" i="11"/>
  <c r="Y208" i="11"/>
  <c r="Y212" i="11"/>
  <c r="Y217" i="11" s="1"/>
  <c r="G329" i="11"/>
  <c r="G208" i="11"/>
  <c r="G212" i="11"/>
  <c r="G217" i="11" s="1"/>
  <c r="AF356" i="11"/>
  <c r="V356" i="11"/>
  <c r="N356" i="11"/>
  <c r="F356" i="11"/>
  <c r="AF348" i="11"/>
  <c r="AM206" i="11"/>
  <c r="AM193" i="11"/>
  <c r="AN193" i="11" s="1"/>
  <c r="AA329" i="11"/>
  <c r="AA208" i="11"/>
  <c r="AA212" i="11"/>
  <c r="AA217" i="11" s="1"/>
  <c r="I329" i="11"/>
  <c r="I208" i="11"/>
  <c r="I212" i="11"/>
  <c r="I217" i="11" s="1"/>
  <c r="Q356" i="11"/>
  <c r="AM366" i="11"/>
  <c r="AN88" i="11"/>
  <c r="O61" i="11"/>
  <c r="AY61" i="11" s="1"/>
  <c r="AL61" i="11"/>
  <c r="AC350" i="11"/>
  <c r="AC309" i="11"/>
  <c r="AC47" i="11"/>
  <c r="AC61" i="11"/>
  <c r="K350" i="11"/>
  <c r="K309" i="11"/>
  <c r="K47" i="11"/>
  <c r="K61" i="11"/>
  <c r="AJ379" i="11"/>
  <c r="AJ375" i="11"/>
  <c r="AJ378" i="11"/>
  <c r="AJ380" i="11"/>
  <c r="AJ373" i="11"/>
  <c r="AJ374" i="11"/>
  <c r="AJ377" i="11"/>
  <c r="AJ316" i="11"/>
  <c r="AJ308" i="11"/>
  <c r="AJ328" i="11"/>
  <c r="AJ65" i="11"/>
  <c r="AM42" i="11"/>
  <c r="AJ31" i="11"/>
  <c r="AJ18" i="11"/>
  <c r="AE380" i="11"/>
  <c r="AE379" i="11"/>
  <c r="AE377" i="11"/>
  <c r="AE378" i="11"/>
  <c r="AE375" i="11"/>
  <c r="AE374" i="11"/>
  <c r="AE373" i="11"/>
  <c r="AE328" i="11"/>
  <c r="AE316" i="11"/>
  <c r="AE308" i="11"/>
  <c r="AE65" i="11"/>
  <c r="AE31" i="11"/>
  <c r="AE18" i="11"/>
  <c r="U380" i="11"/>
  <c r="U379" i="11"/>
  <c r="U377" i="11"/>
  <c r="U375" i="11"/>
  <c r="U374" i="11"/>
  <c r="U373" i="11"/>
  <c r="U378" i="11"/>
  <c r="U358" i="11"/>
  <c r="U328" i="11"/>
  <c r="U316" i="11"/>
  <c r="U308" i="11"/>
  <c r="U65" i="11"/>
  <c r="U31" i="11"/>
  <c r="U18" i="11"/>
  <c r="M380" i="11"/>
  <c r="M379" i="11"/>
  <c r="M377" i="11"/>
  <c r="M375" i="11"/>
  <c r="M374" i="11"/>
  <c r="M373" i="11"/>
  <c r="M378" i="11"/>
  <c r="M328" i="11"/>
  <c r="M308" i="11"/>
  <c r="M316" i="11"/>
  <c r="M65" i="11"/>
  <c r="AG42" i="11"/>
  <c r="AR42" i="11" s="1"/>
  <c r="M31" i="11"/>
  <c r="M18" i="11"/>
  <c r="L119" i="11"/>
  <c r="L348" i="11"/>
  <c r="AN296" i="11"/>
  <c r="AN369" i="11" s="1"/>
  <c r="AN370" i="11" s="1"/>
  <c r="Z377" i="11"/>
  <c r="Z380" i="11"/>
  <c r="Z378" i="11"/>
  <c r="Z375" i="11"/>
  <c r="Z374" i="11"/>
  <c r="Z358" i="11"/>
  <c r="Z379" i="11"/>
  <c r="Z373" i="11"/>
  <c r="Z328" i="11"/>
  <c r="Z316" i="11"/>
  <c r="Z308" i="11"/>
  <c r="Z24" i="11"/>
  <c r="Z65" i="11"/>
  <c r="Z40" i="11"/>
  <c r="Z376" i="11"/>
  <c r="AF351" i="11"/>
  <c r="AF349" i="11"/>
  <c r="AF324" i="11"/>
  <c r="AF310" i="11"/>
  <c r="AF293" i="11"/>
  <c r="AF325" i="11" s="1"/>
  <c r="AF294" i="11"/>
  <c r="AF327" i="11" s="1"/>
  <c r="AF69" i="11"/>
  <c r="AF70" i="11"/>
  <c r="V351" i="11"/>
  <c r="V331" i="11"/>
  <c r="V349" i="11"/>
  <c r="V332" i="11"/>
  <c r="V324" i="11"/>
  <c r="V310" i="11"/>
  <c r="V293" i="11"/>
  <c r="V325" i="11" s="1"/>
  <c r="V294" i="11"/>
  <c r="V327" i="11" s="1"/>
  <c r="V69" i="11"/>
  <c r="V70" i="11"/>
  <c r="N351" i="11"/>
  <c r="N331" i="11"/>
  <c r="N349" i="11"/>
  <c r="N332" i="11"/>
  <c r="N324" i="11"/>
  <c r="N310" i="11"/>
  <c r="N293" i="11"/>
  <c r="N325" i="11" s="1"/>
  <c r="N294" i="11"/>
  <c r="N327" i="11" s="1"/>
  <c r="N69" i="11"/>
  <c r="N70" i="11"/>
  <c r="F379" i="11"/>
  <c r="F380" i="11"/>
  <c r="F378" i="11"/>
  <c r="F373" i="11"/>
  <c r="F377" i="11"/>
  <c r="F374" i="11"/>
  <c r="F375" i="11"/>
  <c r="F358" i="11"/>
  <c r="F308" i="11"/>
  <c r="F328" i="11"/>
  <c r="F316" i="11"/>
  <c r="F65" i="11"/>
  <c r="F31" i="11"/>
  <c r="F18" i="11"/>
  <c r="F40" i="11"/>
  <c r="AG11" i="11"/>
  <c r="AR11" i="11" s="1"/>
  <c r="AF127" i="11"/>
  <c r="AF332" i="11" s="1"/>
  <c r="AN320" i="11"/>
  <c r="S378" i="11"/>
  <c r="S379" i="11"/>
  <c r="S375" i="11"/>
  <c r="S380" i="11"/>
  <c r="S377" i="11"/>
  <c r="S373" i="11"/>
  <c r="S374" i="11"/>
  <c r="S358" i="11"/>
  <c r="S316" i="11"/>
  <c r="S328" i="11"/>
  <c r="S308" i="11"/>
  <c r="S65" i="11"/>
  <c r="S24" i="11"/>
  <c r="E40" i="11"/>
  <c r="J376" i="11"/>
  <c r="AE24" i="11"/>
  <c r="AC65" i="11"/>
  <c r="AA343" i="11"/>
  <c r="AA321" i="11"/>
  <c r="AA359" i="11"/>
  <c r="AA339" i="11"/>
  <c r="AA338" i="11"/>
  <c r="AA340" i="11"/>
  <c r="AD359" i="11"/>
  <c r="AD338" i="11"/>
  <c r="AD343" i="11"/>
  <c r="AD340" i="11"/>
  <c r="AD339" i="11"/>
  <c r="AD321" i="11"/>
  <c r="H359" i="11"/>
  <c r="H338" i="11"/>
  <c r="H339" i="11"/>
  <c r="H343" i="11"/>
  <c r="H321" i="11"/>
  <c r="H340" i="11"/>
  <c r="AN341" i="11"/>
  <c r="AN342" i="11"/>
  <c r="AK359" i="11"/>
  <c r="AK343" i="11"/>
  <c r="AK339" i="11"/>
  <c r="AK338" i="11"/>
  <c r="AK340" i="11"/>
  <c r="AK321" i="11"/>
  <c r="O359" i="11"/>
  <c r="O343" i="11"/>
  <c r="O339" i="11"/>
  <c r="O338" i="11"/>
  <c r="O321" i="11"/>
  <c r="O340" i="11"/>
  <c r="AJ343" i="11"/>
  <c r="AJ359" i="11"/>
  <c r="AJ340" i="11"/>
  <c r="AJ339" i="11"/>
  <c r="AJ321" i="11"/>
  <c r="AJ338" i="11"/>
  <c r="R343" i="11"/>
  <c r="R359" i="11"/>
  <c r="R340" i="11"/>
  <c r="R339" i="11"/>
  <c r="R321" i="11"/>
  <c r="R338" i="11"/>
  <c r="Z329" i="11"/>
  <c r="Z208" i="11"/>
  <c r="Z212" i="11"/>
  <c r="Z217" i="11" s="1"/>
  <c r="D329" i="11"/>
  <c r="D208" i="11"/>
  <c r="L178" i="11"/>
  <c r="L329" i="11" s="1"/>
  <c r="AN134" i="11"/>
  <c r="AN302" i="11" s="1"/>
  <c r="S329" i="11"/>
  <c r="S208" i="11"/>
  <c r="S212" i="11"/>
  <c r="S217" i="11" s="1"/>
  <c r="AN368" i="11"/>
  <c r="AN367" i="11"/>
  <c r="O356" i="11"/>
  <c r="AF357" i="11"/>
  <c r="AF358" i="11" s="1"/>
  <c r="U329" i="11"/>
  <c r="U208" i="11"/>
  <c r="U212" i="11"/>
  <c r="U217" i="11" s="1"/>
  <c r="E329" i="11"/>
  <c r="E208" i="11"/>
  <c r="E212" i="11"/>
  <c r="E217" i="11" s="1"/>
  <c r="AF347" i="11"/>
  <c r="AN100" i="11"/>
  <c r="E357" i="11"/>
  <c r="E358" i="11" s="1"/>
  <c r="Y350" i="11"/>
  <c r="Y309" i="11"/>
  <c r="Y47" i="11"/>
  <c r="G350" i="11"/>
  <c r="G309" i="11"/>
  <c r="G47" i="11"/>
  <c r="AB379" i="11"/>
  <c r="AB375" i="11"/>
  <c r="AB378" i="11"/>
  <c r="AB380" i="11"/>
  <c r="AB373" i="11"/>
  <c r="AB374" i="11"/>
  <c r="AB377" i="11"/>
  <c r="AB358" i="11"/>
  <c r="AB316" i="11"/>
  <c r="AB308" i="11"/>
  <c r="AB328" i="11"/>
  <c r="AB65" i="11"/>
  <c r="AB31" i="11"/>
  <c r="AB18" i="11"/>
  <c r="D377" i="11"/>
  <c r="D378" i="11"/>
  <c r="D375" i="11"/>
  <c r="D379" i="11"/>
  <c r="D358" i="11"/>
  <c r="D373" i="11"/>
  <c r="D374" i="11"/>
  <c r="D328" i="11"/>
  <c r="D316" i="11"/>
  <c r="D308" i="11"/>
  <c r="L42" i="11"/>
  <c r="D65" i="11"/>
  <c r="D40" i="11"/>
  <c r="D24" i="11"/>
  <c r="AN298" i="11"/>
  <c r="AN60" i="11"/>
  <c r="L361" i="11"/>
  <c r="AN55" i="11"/>
  <c r="Y378" i="11"/>
  <c r="Y379" i="11"/>
  <c r="Y375" i="11"/>
  <c r="Y380" i="11"/>
  <c r="Y373" i="11"/>
  <c r="Y374" i="11"/>
  <c r="Y377" i="11"/>
  <c r="Y358" i="11"/>
  <c r="Y328" i="11"/>
  <c r="Y308" i="11"/>
  <c r="Y316" i="11"/>
  <c r="Y65" i="11"/>
  <c r="Y24" i="11"/>
  <c r="T377" i="11"/>
  <c r="T380" i="11"/>
  <c r="T378" i="11"/>
  <c r="T379" i="11"/>
  <c r="T358" i="11"/>
  <c r="T373" i="11"/>
  <c r="T375" i="11"/>
  <c r="T374" i="11"/>
  <c r="T328" i="11"/>
  <c r="T316" i="11"/>
  <c r="T308" i="11"/>
  <c r="T65" i="11"/>
  <c r="T40" i="11"/>
  <c r="T24" i="11"/>
  <c r="Y31" i="11"/>
  <c r="G31" i="11"/>
  <c r="T376" i="11"/>
  <c r="D376" i="11"/>
  <c r="Z350" i="11"/>
  <c r="Z309" i="11"/>
  <c r="Z47" i="11"/>
  <c r="P350" i="11"/>
  <c r="P309" i="11"/>
  <c r="P47" i="11"/>
  <c r="D350" i="11"/>
  <c r="D309" i="11"/>
  <c r="L63" i="11"/>
  <c r="D47" i="11"/>
  <c r="AB40" i="11"/>
  <c r="I380" i="11"/>
  <c r="I379" i="11"/>
  <c r="I377" i="11"/>
  <c r="I374" i="11"/>
  <c r="I378" i="11"/>
  <c r="I375" i="11"/>
  <c r="I373" i="11"/>
  <c r="I358" i="11"/>
  <c r="I328" i="11"/>
  <c r="I316" i="11"/>
  <c r="I308" i="11"/>
  <c r="I65" i="11"/>
  <c r="I31" i="11"/>
  <c r="I18" i="11"/>
  <c r="F376" i="11"/>
  <c r="L24" i="11"/>
  <c r="F24" i="11"/>
  <c r="AB24" i="11"/>
  <c r="S18" i="11"/>
  <c r="Y40" i="11"/>
  <c r="Q321" i="11"/>
  <c r="Q359" i="11"/>
  <c r="Q340" i="11"/>
  <c r="Q338" i="11"/>
  <c r="Q343" i="11"/>
  <c r="Q339" i="11"/>
  <c r="Z359" i="11"/>
  <c r="Z338" i="11"/>
  <c r="Z343" i="11"/>
  <c r="Z339" i="11"/>
  <c r="Z321" i="11"/>
  <c r="Z340" i="11"/>
  <c r="D359" i="11"/>
  <c r="D338" i="11"/>
  <c r="D343" i="11"/>
  <c r="D339" i="11"/>
  <c r="D340" i="11"/>
  <c r="D321" i="11"/>
  <c r="AC359" i="11"/>
  <c r="AC343" i="11"/>
  <c r="AC339" i="11"/>
  <c r="AC340" i="11"/>
  <c r="AC338" i="11"/>
  <c r="AC321" i="11"/>
  <c r="K359" i="11"/>
  <c r="K343" i="11"/>
  <c r="K339" i="11"/>
  <c r="K340" i="11"/>
  <c r="K338" i="11"/>
  <c r="K321" i="11"/>
  <c r="AF343" i="11"/>
  <c r="AF359" i="11"/>
  <c r="AF340" i="11"/>
  <c r="AF339" i="11"/>
  <c r="AF321" i="11"/>
  <c r="AF338" i="11"/>
  <c r="N343" i="11"/>
  <c r="N359" i="11"/>
  <c r="N340" i="11"/>
  <c r="N339" i="11"/>
  <c r="N321" i="11"/>
  <c r="N338" i="11"/>
  <c r="AG266" i="11"/>
  <c r="AG356" i="11"/>
  <c r="T329" i="11"/>
  <c r="T208" i="11"/>
  <c r="T212" i="11" s="1"/>
  <c r="T217" i="11" s="1"/>
  <c r="AD356" i="11"/>
  <c r="L366" i="11"/>
  <c r="L357" i="11"/>
  <c r="L78" i="11"/>
  <c r="AK329" i="11"/>
  <c r="AK208" i="11"/>
  <c r="AK212" i="11" s="1"/>
  <c r="AK217" i="11" s="1"/>
  <c r="O329" i="11"/>
  <c r="O208" i="11"/>
  <c r="Z370" i="11"/>
  <c r="AM295" i="11"/>
  <c r="L347" i="11"/>
  <c r="AM119" i="11"/>
  <c r="AM357" i="11" s="1"/>
  <c r="AJ78" i="11"/>
  <c r="AG366" i="11"/>
  <c r="AN185" i="11"/>
  <c r="G370" i="11"/>
  <c r="AJ356" i="11"/>
  <c r="R356" i="11"/>
  <c r="AJ357" i="11"/>
  <c r="AJ358" i="11" s="1"/>
  <c r="AM178" i="11"/>
  <c r="Q329" i="11"/>
  <c r="Q208" i="11"/>
  <c r="Q212" i="11" s="1"/>
  <c r="Q217" i="11" s="1"/>
  <c r="AF370" i="11"/>
  <c r="F370" i="11"/>
  <c r="L383" i="11"/>
  <c r="AN360" i="11"/>
  <c r="AJ350" i="11"/>
  <c r="AJ309" i="11"/>
  <c r="AJ47" i="11"/>
  <c r="AM63" i="11"/>
  <c r="AM56" i="11" s="1"/>
  <c r="AJ61" i="11"/>
  <c r="S350" i="11"/>
  <c r="S309" i="11"/>
  <c r="S47" i="11"/>
  <c r="S61" i="11"/>
  <c r="R379" i="11"/>
  <c r="R375" i="11"/>
  <c r="R378" i="11"/>
  <c r="R380" i="11"/>
  <c r="R373" i="11"/>
  <c r="R374" i="11"/>
  <c r="R377" i="11"/>
  <c r="R358" i="11"/>
  <c r="R308" i="11"/>
  <c r="R328" i="11"/>
  <c r="R316" i="11"/>
  <c r="R65" i="11"/>
  <c r="R31" i="11"/>
  <c r="R18" i="11"/>
  <c r="AA380" i="11"/>
  <c r="AA379" i="11"/>
  <c r="AA377" i="11"/>
  <c r="AA374" i="11"/>
  <c r="AA378" i="11"/>
  <c r="AA375" i="11"/>
  <c r="AA373" i="11"/>
  <c r="AA358" i="11"/>
  <c r="AA328" i="11"/>
  <c r="AA316" i="11"/>
  <c r="AA308" i="11"/>
  <c r="AA65" i="11"/>
  <c r="AA31" i="11"/>
  <c r="AA18" i="11"/>
  <c r="Q380" i="11"/>
  <c r="Q379" i="11"/>
  <c r="Q377" i="11"/>
  <c r="Q374" i="11"/>
  <c r="Q378" i="11"/>
  <c r="Q373" i="11"/>
  <c r="Q375" i="11"/>
  <c r="Q358" i="11"/>
  <c r="Q328" i="11"/>
  <c r="Q316" i="11"/>
  <c r="Q308" i="11"/>
  <c r="Q65" i="11"/>
  <c r="Q31" i="11"/>
  <c r="Q18" i="11"/>
  <c r="H377" i="11"/>
  <c r="H380" i="11"/>
  <c r="H378" i="11"/>
  <c r="H375" i="11"/>
  <c r="H374" i="11"/>
  <c r="H358" i="11"/>
  <c r="H379" i="11"/>
  <c r="H373" i="11"/>
  <c r="H328" i="11"/>
  <c r="H316" i="11"/>
  <c r="H308" i="11"/>
  <c r="H24" i="11"/>
  <c r="H65" i="11"/>
  <c r="H40" i="11"/>
  <c r="AA376" i="11"/>
  <c r="AN365" i="11"/>
  <c r="AK350" i="11"/>
  <c r="AK309" i="11"/>
  <c r="AK61" i="11"/>
  <c r="AK47" i="11"/>
  <c r="AJ56" i="11"/>
  <c r="O378" i="11"/>
  <c r="O379" i="11"/>
  <c r="O375" i="11"/>
  <c r="O373" i="11"/>
  <c r="O377" i="11"/>
  <c r="O374" i="11"/>
  <c r="O380" i="11"/>
  <c r="O328" i="11"/>
  <c r="O316" i="11"/>
  <c r="O308" i="11"/>
  <c r="O65" i="11"/>
  <c r="O24" i="11"/>
  <c r="P377" i="11"/>
  <c r="P380" i="11"/>
  <c r="P378" i="11"/>
  <c r="P379" i="11"/>
  <c r="P375" i="11"/>
  <c r="P374" i="11"/>
  <c r="P358" i="11"/>
  <c r="P373" i="11"/>
  <c r="P328" i="11"/>
  <c r="P316" i="11"/>
  <c r="P308" i="11"/>
  <c r="P24" i="11"/>
  <c r="P65" i="11"/>
  <c r="P40" i="11"/>
  <c r="P376" i="11"/>
  <c r="M24" i="11"/>
  <c r="L18" i="11"/>
  <c r="L11" i="11"/>
  <c r="O56" i="11"/>
  <c r="AN315" i="11"/>
  <c r="AG314" i="11"/>
  <c r="AD350" i="11"/>
  <c r="AD309" i="11"/>
  <c r="AD47" i="11"/>
  <c r="Z61" i="11"/>
  <c r="P61" i="11"/>
  <c r="D61" i="11"/>
  <c r="I40" i="11"/>
  <c r="AJ376" i="11"/>
  <c r="R376" i="11"/>
  <c r="AD18" i="11"/>
  <c r="AK65" i="11"/>
  <c r="R24" i="11"/>
  <c r="O18" i="11"/>
  <c r="U24" i="11"/>
  <c r="AC308" i="11"/>
  <c r="S40" i="11"/>
  <c r="H18" i="11"/>
  <c r="I321" i="11"/>
  <c r="I359" i="11"/>
  <c r="I339" i="11"/>
  <c r="I340" i="11"/>
  <c r="I343" i="11"/>
  <c r="I338" i="11"/>
  <c r="T359" i="11"/>
  <c r="T338" i="11"/>
  <c r="T343" i="11"/>
  <c r="T339" i="11"/>
  <c r="T340" i="11"/>
  <c r="T321" i="11"/>
  <c r="Y359" i="11"/>
  <c r="Y343" i="11"/>
  <c r="Y339" i="11"/>
  <c r="Y340" i="11"/>
  <c r="Y338" i="11"/>
  <c r="Y321" i="11"/>
  <c r="G359" i="11"/>
  <c r="G343" i="11"/>
  <c r="G339" i="11"/>
  <c r="G340" i="11"/>
  <c r="G321" i="11"/>
  <c r="G338" i="11"/>
  <c r="AB343" i="11"/>
  <c r="AB359" i="11"/>
  <c r="AB340" i="11"/>
  <c r="AB338" i="11"/>
  <c r="AB321" i="11"/>
  <c r="AB339" i="11"/>
  <c r="J343" i="11"/>
  <c r="J359" i="11"/>
  <c r="J340" i="11"/>
  <c r="J338" i="11"/>
  <c r="J321" i="11"/>
  <c r="J339" i="11"/>
  <c r="AL329" i="11"/>
  <c r="AL208" i="11"/>
  <c r="AL212" i="11"/>
  <c r="AL217" i="11" s="1"/>
  <c r="P329" i="11"/>
  <c r="P208" i="11"/>
  <c r="P212" i="11"/>
  <c r="P217" i="11" s="1"/>
  <c r="AL356" i="11"/>
  <c r="H356" i="11"/>
  <c r="AM296" i="11"/>
  <c r="AM369" i="11" s="1"/>
  <c r="AM370" i="11" s="1"/>
  <c r="L56" i="11"/>
  <c r="AC329" i="11"/>
  <c r="AC208" i="11"/>
  <c r="K329" i="11"/>
  <c r="K208" i="11"/>
  <c r="K212" i="11"/>
  <c r="K217" i="11" s="1"/>
  <c r="D370" i="11"/>
  <c r="AF78" i="11"/>
  <c r="AC356" i="11"/>
  <c r="S356" i="11"/>
  <c r="K356" i="11"/>
  <c r="AJ212" i="11"/>
  <c r="L295" i="11"/>
  <c r="AM368" i="11"/>
  <c r="AN204" i="11"/>
  <c r="AV204" i="11" s="1"/>
  <c r="AE329" i="11"/>
  <c r="M329" i="11"/>
  <c r="M208" i="11"/>
  <c r="AG178" i="11"/>
  <c r="AG295" i="11"/>
  <c r="AJ347" i="11"/>
  <c r="AG302" i="11"/>
  <c r="E348" i="11"/>
  <c r="Y61" i="11"/>
  <c r="AL350" i="11"/>
  <c r="AL309" i="11"/>
  <c r="AL47" i="11"/>
  <c r="O350" i="11"/>
  <c r="O309" i="11"/>
  <c r="O47" i="11"/>
  <c r="J379" i="11"/>
  <c r="J380" i="11"/>
  <c r="J373" i="11"/>
  <c r="J374" i="11"/>
  <c r="J375" i="11"/>
  <c r="J377" i="11"/>
  <c r="J378" i="11"/>
  <c r="J358" i="11"/>
  <c r="J316" i="11"/>
  <c r="J308" i="11"/>
  <c r="J328" i="11"/>
  <c r="J65" i="11"/>
  <c r="J31" i="11"/>
  <c r="J18" i="11"/>
  <c r="L40" i="11"/>
  <c r="AM376" i="11"/>
  <c r="AM31" i="11"/>
  <c r="AN30" i="11"/>
  <c r="AA309" i="11"/>
  <c r="I309" i="11"/>
  <c r="AN361" i="11"/>
  <c r="K56" i="11"/>
  <c r="G378" i="11"/>
  <c r="G379" i="11"/>
  <c r="G380" i="11"/>
  <c r="G373" i="11"/>
  <c r="G374" i="11"/>
  <c r="G375" i="11"/>
  <c r="G377" i="11"/>
  <c r="G358" i="11"/>
  <c r="G328" i="11"/>
  <c r="G308" i="11"/>
  <c r="G316" i="11"/>
  <c r="G65" i="11"/>
  <c r="G24" i="11"/>
  <c r="AD377" i="11"/>
  <c r="AD380" i="11"/>
  <c r="AD378" i="11"/>
  <c r="AD375" i="11"/>
  <c r="AD358" i="11"/>
  <c r="AD373" i="11"/>
  <c r="AD379" i="11"/>
  <c r="AD374" i="11"/>
  <c r="AD328" i="11"/>
  <c r="AD316" i="11"/>
  <c r="AD308" i="11"/>
  <c r="AD65" i="11"/>
  <c r="AD40" i="11"/>
  <c r="AD24" i="11"/>
  <c r="AD376" i="11"/>
  <c r="L376" i="11"/>
  <c r="L31" i="11"/>
  <c r="AJ127" i="11"/>
  <c r="V309" i="11"/>
  <c r="F350" i="11"/>
  <c r="F309" i="11"/>
  <c r="F61" i="11"/>
  <c r="F47" i="11"/>
  <c r="AC56" i="11"/>
  <c r="AF308" i="11"/>
  <c r="V308" i="11"/>
  <c r="N308" i="11"/>
  <c r="AL377" i="11"/>
  <c r="AL380" i="11"/>
  <c r="AL378" i="11"/>
  <c r="AL379" i="11"/>
  <c r="AL358" i="11"/>
  <c r="AL373" i="11"/>
  <c r="AL375" i="11"/>
  <c r="AL374" i="11"/>
  <c r="AL328" i="11"/>
  <c r="AL316" i="11"/>
  <c r="AL308" i="11"/>
  <c r="AL65" i="11"/>
  <c r="AL40" i="11"/>
  <c r="AL24" i="11"/>
  <c r="J40" i="11"/>
  <c r="Y376" i="11"/>
  <c r="G376" i="11"/>
  <c r="AN125" i="11"/>
  <c r="AG63" i="11"/>
  <c r="T350" i="11"/>
  <c r="T309" i="11"/>
  <c r="T47" i="11"/>
  <c r="H350" i="11"/>
  <c r="H309" i="11"/>
  <c r="H47" i="11"/>
  <c r="R40" i="11"/>
  <c r="E380" i="11"/>
  <c r="E379" i="11"/>
  <c r="E377" i="11"/>
  <c r="E374" i="11"/>
  <c r="E375" i="11"/>
  <c r="E378" i="11"/>
  <c r="E373" i="11"/>
  <c r="E328" i="11"/>
  <c r="E316" i="11"/>
  <c r="E308" i="11"/>
  <c r="E65" i="11"/>
  <c r="E31" i="11"/>
  <c r="E18" i="11"/>
  <c r="AB309" i="11"/>
  <c r="AJ24" i="11"/>
  <c r="Z18" i="11"/>
  <c r="AK308" i="11"/>
  <c r="I24" i="11"/>
  <c r="K65" i="11"/>
  <c r="G40" i="11"/>
  <c r="Q24" i="11"/>
  <c r="J309" i="11"/>
  <c r="O40" i="11"/>
  <c r="D18" i="11"/>
  <c r="AB349" i="10"/>
  <c r="AB351" i="10"/>
  <c r="AB331" i="10"/>
  <c r="AB324" i="10"/>
  <c r="AB294" i="10"/>
  <c r="AB327" i="10" s="1"/>
  <c r="AB310" i="10"/>
  <c r="AB293" i="10"/>
  <c r="AB325" i="10" s="1"/>
  <c r="AB70" i="10"/>
  <c r="AB69" i="10"/>
  <c r="AM329" i="10"/>
  <c r="J351" i="10"/>
  <c r="J349" i="10"/>
  <c r="J331" i="10"/>
  <c r="J332" i="10"/>
  <c r="J324" i="10"/>
  <c r="J294" i="10"/>
  <c r="J327" i="10" s="1"/>
  <c r="J293" i="10"/>
  <c r="J325" i="10" s="1"/>
  <c r="J70" i="10"/>
  <c r="J310" i="10"/>
  <c r="J69" i="10"/>
  <c r="J297" i="10" s="1"/>
  <c r="I359" i="10"/>
  <c r="I343" i="10"/>
  <c r="I340" i="10"/>
  <c r="I321" i="10"/>
  <c r="I338" i="10"/>
  <c r="I339" i="10"/>
  <c r="AF359" i="10"/>
  <c r="AF343" i="10"/>
  <c r="AF339" i="10"/>
  <c r="AF338" i="10"/>
  <c r="AF321" i="10"/>
  <c r="AF340" i="10"/>
  <c r="AF347" i="10"/>
  <c r="AD378" i="10"/>
  <c r="AD377" i="10"/>
  <c r="AD375" i="10"/>
  <c r="AD374" i="10"/>
  <c r="AD379" i="10"/>
  <c r="AD373" i="10"/>
  <c r="AD380" i="10"/>
  <c r="AD358" i="10"/>
  <c r="AD328" i="10"/>
  <c r="AD316" i="10"/>
  <c r="AD308" i="10"/>
  <c r="AD40" i="10"/>
  <c r="AD65" i="10"/>
  <c r="AD376" i="10"/>
  <c r="AN204" i="10"/>
  <c r="L339" i="10"/>
  <c r="L340" i="10"/>
  <c r="L338" i="10"/>
  <c r="AK350" i="10"/>
  <c r="AK309" i="10"/>
  <c r="AK47" i="10"/>
  <c r="N350" i="10"/>
  <c r="N309" i="10"/>
  <c r="N47" i="10"/>
  <c r="N61" i="10"/>
  <c r="AD31" i="10"/>
  <c r="AD24" i="10"/>
  <c r="M380" i="10"/>
  <c r="M377" i="10"/>
  <c r="M379" i="10"/>
  <c r="M373" i="10"/>
  <c r="M378" i="10"/>
  <c r="M375" i="10"/>
  <c r="M374" i="10"/>
  <c r="M358" i="10"/>
  <c r="M328" i="10"/>
  <c r="M316" i="10"/>
  <c r="AG42" i="10"/>
  <c r="M31" i="10"/>
  <c r="L359" i="10"/>
  <c r="Q359" i="10"/>
  <c r="Q343" i="10"/>
  <c r="Q340" i="10"/>
  <c r="Q321" i="10"/>
  <c r="Q339" i="10"/>
  <c r="Q338" i="10"/>
  <c r="AM119" i="10"/>
  <c r="AJ78" i="10"/>
  <c r="AJ359" i="10"/>
  <c r="AJ343" i="10"/>
  <c r="AJ339" i="10"/>
  <c r="AJ340" i="10"/>
  <c r="AJ321" i="10"/>
  <c r="AJ338" i="10"/>
  <c r="R359" i="10"/>
  <c r="R343" i="10"/>
  <c r="R339" i="10"/>
  <c r="R340" i="10"/>
  <c r="R321" i="10"/>
  <c r="R338" i="10"/>
  <c r="U329" i="10"/>
  <c r="U208" i="10"/>
  <c r="U212" i="10"/>
  <c r="U217" i="10" s="1"/>
  <c r="E329" i="10"/>
  <c r="E208" i="10"/>
  <c r="E212" i="10"/>
  <c r="E217" i="10" s="1"/>
  <c r="AM266" i="10"/>
  <c r="AM356" i="10" s="1"/>
  <c r="AD329" i="10"/>
  <c r="AD208" i="10"/>
  <c r="L295" i="10"/>
  <c r="D329" i="10"/>
  <c r="D208" i="10"/>
  <c r="L178" i="10"/>
  <c r="L329" i="10"/>
  <c r="AJ357" i="10"/>
  <c r="AJ358" i="10"/>
  <c r="AL378" i="10"/>
  <c r="AL374" i="10"/>
  <c r="AL379" i="10"/>
  <c r="AL375" i="10"/>
  <c r="AL373" i="10"/>
  <c r="AL377" i="10"/>
  <c r="AL380" i="10"/>
  <c r="AL328" i="10"/>
  <c r="AL358" i="10"/>
  <c r="AL316" i="10"/>
  <c r="AL308" i="10"/>
  <c r="AL40" i="10"/>
  <c r="AL65" i="10"/>
  <c r="P378" i="10"/>
  <c r="P380" i="10"/>
  <c r="P374" i="10"/>
  <c r="P377" i="10"/>
  <c r="P375" i="10"/>
  <c r="P379" i="10"/>
  <c r="P373" i="10"/>
  <c r="P358" i="10"/>
  <c r="P328" i="10"/>
  <c r="P316" i="10"/>
  <c r="P308" i="10"/>
  <c r="P40" i="10"/>
  <c r="P65" i="10"/>
  <c r="P376" i="10"/>
  <c r="AM295" i="10"/>
  <c r="AN170" i="10"/>
  <c r="L321" i="10"/>
  <c r="AF208" i="10"/>
  <c r="L361" i="10"/>
  <c r="S378" i="10"/>
  <c r="S379" i="10"/>
  <c r="S375" i="10"/>
  <c r="S380" i="10"/>
  <c r="S377" i="10"/>
  <c r="S374" i="10"/>
  <c r="S358" i="10"/>
  <c r="S373" i="10"/>
  <c r="S328" i="10"/>
  <c r="S308" i="10"/>
  <c r="S316" i="10"/>
  <c r="S65" i="10"/>
  <c r="S40" i="10"/>
  <c r="S24" i="10"/>
  <c r="Y376" i="10"/>
  <c r="AN265" i="10"/>
  <c r="K370" i="10"/>
  <c r="AG383" i="10"/>
  <c r="AC127" i="10"/>
  <c r="AF348" i="10"/>
  <c r="AD350" i="10"/>
  <c r="AD309" i="10"/>
  <c r="AD47" i="10"/>
  <c r="H350" i="10"/>
  <c r="H309" i="10"/>
  <c r="H47" i="10"/>
  <c r="M376" i="10"/>
  <c r="AK370" i="10"/>
  <c r="F379" i="10"/>
  <c r="F380" i="10"/>
  <c r="F377" i="10"/>
  <c r="F375" i="10"/>
  <c r="F373" i="10"/>
  <c r="F358" i="10"/>
  <c r="F378" i="10"/>
  <c r="F374" i="10"/>
  <c r="F316" i="10"/>
  <c r="F328" i="10"/>
  <c r="F308" i="10"/>
  <c r="F65" i="10"/>
  <c r="AN30" i="10"/>
  <c r="AN60" i="10"/>
  <c r="J56" i="10"/>
  <c r="U380" i="10"/>
  <c r="U377" i="10"/>
  <c r="U379" i="10"/>
  <c r="U373" i="10"/>
  <c r="U375" i="10"/>
  <c r="U378" i="10"/>
  <c r="U374" i="10"/>
  <c r="U358" i="10"/>
  <c r="U328" i="10"/>
  <c r="U308" i="10"/>
  <c r="U316" i="10"/>
  <c r="U65" i="10"/>
  <c r="U31" i="10"/>
  <c r="M24" i="10"/>
  <c r="G56" i="10"/>
  <c r="AJ350" i="10"/>
  <c r="AJ309" i="10"/>
  <c r="AJ47" i="10"/>
  <c r="AM63" i="10"/>
  <c r="AM61" i="10" s="1"/>
  <c r="AJ61" i="10"/>
  <c r="AE380" i="10"/>
  <c r="AE377" i="10"/>
  <c r="AE379" i="10"/>
  <c r="AE373" i="10"/>
  <c r="AE378" i="10"/>
  <c r="AE375" i="10"/>
  <c r="AE374" i="10"/>
  <c r="AE358" i="10"/>
  <c r="AE328" i="10"/>
  <c r="AE316" i="10"/>
  <c r="AE31" i="10"/>
  <c r="AE24" i="10"/>
  <c r="Q309" i="10"/>
  <c r="AF350" i="10"/>
  <c r="AF309" i="10"/>
  <c r="AF47" i="10"/>
  <c r="AF61" i="10"/>
  <c r="V350" i="10"/>
  <c r="V309" i="10"/>
  <c r="V47" i="10"/>
  <c r="V61" i="10"/>
  <c r="N56" i="10"/>
  <c r="P31" i="10"/>
  <c r="M40" i="10"/>
  <c r="N65" i="10"/>
  <c r="AL329" i="10"/>
  <c r="AL208" i="10"/>
  <c r="AL212" i="10" s="1"/>
  <c r="AL217" i="10" s="1"/>
  <c r="AF356" i="10"/>
  <c r="P359" i="10"/>
  <c r="P340" i="10"/>
  <c r="P338" i="10"/>
  <c r="P343" i="10"/>
  <c r="P321" i="10"/>
  <c r="P339" i="10"/>
  <c r="Y350" i="10"/>
  <c r="Y309" i="10"/>
  <c r="Y47" i="10"/>
  <c r="AJ379" i="10"/>
  <c r="AJ380" i="10"/>
  <c r="AJ378" i="10"/>
  <c r="AJ377" i="10"/>
  <c r="AJ375" i="10"/>
  <c r="AJ373" i="10"/>
  <c r="AJ374" i="10"/>
  <c r="AJ308" i="10"/>
  <c r="AJ316" i="10"/>
  <c r="AJ328" i="10"/>
  <c r="AJ65" i="10"/>
  <c r="AM42" i="10"/>
  <c r="AM56" i="10"/>
  <c r="AN55" i="10"/>
  <c r="AG18" i="10"/>
  <c r="AG11" i="10"/>
  <c r="G350" i="10"/>
  <c r="G309" i="10"/>
  <c r="G47" i="10"/>
  <c r="H31" i="10"/>
  <c r="AA359" i="10"/>
  <c r="AA343" i="10"/>
  <c r="AA340" i="10"/>
  <c r="AA321" i="10"/>
  <c r="AA338" i="10"/>
  <c r="AA339" i="10"/>
  <c r="E359" i="10"/>
  <c r="E343" i="10"/>
  <c r="E340" i="10"/>
  <c r="E338" i="10"/>
  <c r="E321" i="10"/>
  <c r="E339" i="10"/>
  <c r="D370" i="10"/>
  <c r="L343" i="10"/>
  <c r="AB359" i="10"/>
  <c r="AB343" i="10"/>
  <c r="AB339" i="10"/>
  <c r="AB338" i="10"/>
  <c r="AB340" i="10"/>
  <c r="AB321" i="10"/>
  <c r="J359" i="10"/>
  <c r="J343" i="10"/>
  <c r="J339" i="10"/>
  <c r="J338" i="10"/>
  <c r="J340" i="10"/>
  <c r="J321" i="10"/>
  <c r="AE329" i="10"/>
  <c r="M329" i="10"/>
  <c r="AG178" i="10"/>
  <c r="AG329" i="10" s="1"/>
  <c r="M208" i="10"/>
  <c r="AG302" i="10"/>
  <c r="S329" i="10"/>
  <c r="S208" i="10"/>
  <c r="S212" i="10"/>
  <c r="S217" i="10" s="1"/>
  <c r="H329" i="10"/>
  <c r="H208" i="10"/>
  <c r="H212" i="10"/>
  <c r="H217" i="10" s="1"/>
  <c r="L102" i="10"/>
  <c r="AM366" i="10"/>
  <c r="AM357" i="10"/>
  <c r="AN88" i="10"/>
  <c r="AJ348" i="10"/>
  <c r="Z378" i="10"/>
  <c r="Z380" i="10"/>
  <c r="Z374" i="10"/>
  <c r="Z379" i="10"/>
  <c r="Z377" i="10"/>
  <c r="Z375" i="10"/>
  <c r="Z373" i="10"/>
  <c r="Z358" i="10"/>
  <c r="Z328" i="10"/>
  <c r="Z316" i="10"/>
  <c r="Z308" i="10"/>
  <c r="Z40" i="10"/>
  <c r="Z65" i="10"/>
  <c r="D378" i="10"/>
  <c r="D374" i="10"/>
  <c r="D379" i="10"/>
  <c r="D375" i="10"/>
  <c r="D377" i="10"/>
  <c r="D373" i="10"/>
  <c r="D328" i="10"/>
  <c r="D316" i="10"/>
  <c r="D308" i="10"/>
  <c r="L42" i="10"/>
  <c r="L40" i="10" s="1"/>
  <c r="D40" i="10"/>
  <c r="D65" i="10"/>
  <c r="Z376" i="10"/>
  <c r="N356" i="10"/>
  <c r="L296" i="10"/>
  <c r="L369" i="10" s="1"/>
  <c r="AD359" i="10"/>
  <c r="AD343" i="10"/>
  <c r="AD339" i="10"/>
  <c r="AD340" i="10"/>
  <c r="AD338" i="10"/>
  <c r="AD321" i="10"/>
  <c r="Z359" i="10"/>
  <c r="Z343" i="10"/>
  <c r="Z339" i="10"/>
  <c r="Z321" i="10"/>
  <c r="Z340" i="10"/>
  <c r="Z338" i="10"/>
  <c r="D359" i="10"/>
  <c r="D343" i="10"/>
  <c r="D340" i="10"/>
  <c r="D338" i="10"/>
  <c r="D339" i="10"/>
  <c r="D321" i="10"/>
  <c r="AM347" i="10"/>
  <c r="AN134" i="10"/>
  <c r="AC378" i="10"/>
  <c r="AC379" i="10"/>
  <c r="AC375" i="10"/>
  <c r="AC377" i="10"/>
  <c r="AC374" i="10"/>
  <c r="AC380" i="10"/>
  <c r="AC358" i="10"/>
  <c r="AC373" i="10"/>
  <c r="AC328" i="10"/>
  <c r="AC316" i="10"/>
  <c r="AC308" i="10"/>
  <c r="AC65" i="10"/>
  <c r="AC24" i="10"/>
  <c r="AC40" i="10"/>
  <c r="K378" i="10"/>
  <c r="K379" i="10"/>
  <c r="K375" i="10"/>
  <c r="K377" i="10"/>
  <c r="K380" i="10"/>
  <c r="K374" i="10"/>
  <c r="K358" i="10"/>
  <c r="K373" i="10"/>
  <c r="K328" i="10"/>
  <c r="K316" i="10"/>
  <c r="K308" i="10"/>
  <c r="K65" i="10"/>
  <c r="K24" i="10"/>
  <c r="K40" i="10"/>
  <c r="O376" i="10"/>
  <c r="AN342" i="10"/>
  <c r="AN341" i="10"/>
  <c r="AL359" i="10"/>
  <c r="AL343" i="10"/>
  <c r="AL340" i="10"/>
  <c r="AL338" i="10"/>
  <c r="AL339" i="10"/>
  <c r="AL321" i="10"/>
  <c r="R356" i="10"/>
  <c r="K329" i="10"/>
  <c r="K208" i="10"/>
  <c r="K212" i="10"/>
  <c r="K217" i="10" s="1"/>
  <c r="AF127" i="10"/>
  <c r="N127" i="10"/>
  <c r="T350" i="10"/>
  <c r="T309" i="10"/>
  <c r="T47" i="10"/>
  <c r="AG24" i="10"/>
  <c r="AK329" i="10"/>
  <c r="AK208" i="10"/>
  <c r="AK212" i="10" s="1"/>
  <c r="AK217" i="10" s="1"/>
  <c r="AM217" i="10" s="1"/>
  <c r="O350" i="10"/>
  <c r="O309" i="10"/>
  <c r="O47" i="10"/>
  <c r="AJ31" i="10"/>
  <c r="H61" i="10"/>
  <c r="Q380" i="10"/>
  <c r="Q377" i="10"/>
  <c r="Q375" i="10"/>
  <c r="Q373" i="10"/>
  <c r="Q378" i="10"/>
  <c r="Q374" i="10"/>
  <c r="Q379" i="10"/>
  <c r="Q358" i="10"/>
  <c r="Q328" i="10"/>
  <c r="Q308" i="10"/>
  <c r="Q316" i="10"/>
  <c r="Q65" i="10"/>
  <c r="Q31" i="10"/>
  <c r="AK56" i="10"/>
  <c r="R379" i="10"/>
  <c r="R380" i="10"/>
  <c r="R378" i="10"/>
  <c r="R377" i="10"/>
  <c r="R375" i="10"/>
  <c r="R373" i="10"/>
  <c r="R374" i="10"/>
  <c r="R358" i="10"/>
  <c r="R308" i="10"/>
  <c r="R316" i="10"/>
  <c r="R65" i="10"/>
  <c r="R328" i="10"/>
  <c r="V40" i="10"/>
  <c r="AG376" i="10"/>
  <c r="AG31" i="10"/>
  <c r="AM24" i="10"/>
  <c r="AN23" i="10"/>
  <c r="R24" i="10"/>
  <c r="Y56" i="10"/>
  <c r="AL31" i="10"/>
  <c r="Q24" i="10"/>
  <c r="AD61" i="10"/>
  <c r="AB350" i="10"/>
  <c r="AB309" i="10"/>
  <c r="AB47" i="10"/>
  <c r="AB61" i="10"/>
  <c r="R350" i="10"/>
  <c r="R309" i="10"/>
  <c r="R47" i="10"/>
  <c r="R61" i="10"/>
  <c r="AJ40" i="10"/>
  <c r="Z31" i="10"/>
  <c r="AJ24" i="10"/>
  <c r="L24" i="10"/>
  <c r="F350" i="10"/>
  <c r="F309" i="10"/>
  <c r="F47" i="10"/>
  <c r="F61" i="10"/>
  <c r="N380" i="10"/>
  <c r="AF78" i="10"/>
  <c r="N359" i="10"/>
  <c r="N343" i="10"/>
  <c r="N339" i="10"/>
  <c r="N338" i="10"/>
  <c r="N321" i="10"/>
  <c r="N340" i="10"/>
  <c r="Q329" i="10"/>
  <c r="Q208" i="10"/>
  <c r="Q212" i="10" s="1"/>
  <c r="Q217" i="10" s="1"/>
  <c r="AJ212" i="10"/>
  <c r="O329" i="10"/>
  <c r="H378" i="10"/>
  <c r="H380" i="10"/>
  <c r="H374" i="10"/>
  <c r="H379" i="10"/>
  <c r="H377" i="10"/>
  <c r="H375" i="10"/>
  <c r="H373" i="10"/>
  <c r="H358" i="10"/>
  <c r="H328" i="10"/>
  <c r="H316" i="10"/>
  <c r="H308" i="10"/>
  <c r="H40" i="10"/>
  <c r="H65" i="10"/>
  <c r="L11" i="10"/>
  <c r="L18" i="10"/>
  <c r="AN365" i="10"/>
  <c r="AN298" i="10"/>
  <c r="L366" i="10"/>
  <c r="AK378" i="10"/>
  <c r="AK379" i="10"/>
  <c r="AK375" i="10"/>
  <c r="AK374" i="10"/>
  <c r="AK380" i="10"/>
  <c r="AK377" i="10"/>
  <c r="AK358" i="10"/>
  <c r="AK373" i="10"/>
  <c r="AK328" i="10"/>
  <c r="AK308" i="10"/>
  <c r="AK316" i="10"/>
  <c r="AK65" i="10"/>
  <c r="AK40" i="10"/>
  <c r="AK24" i="10"/>
  <c r="O378" i="10"/>
  <c r="O379" i="10"/>
  <c r="O375" i="10"/>
  <c r="O380" i="10"/>
  <c r="O373" i="10"/>
  <c r="O374" i="10"/>
  <c r="O377" i="10"/>
  <c r="O328" i="10"/>
  <c r="O316" i="10"/>
  <c r="O308" i="10"/>
  <c r="O65" i="10"/>
  <c r="O40" i="10"/>
  <c r="O24" i="10"/>
  <c r="G329" i="10"/>
  <c r="G208" i="10"/>
  <c r="G212" i="10" s="1"/>
  <c r="G217" i="10" s="1"/>
  <c r="Z350" i="10"/>
  <c r="Z309" i="10"/>
  <c r="Z47" i="10"/>
  <c r="D350" i="10"/>
  <c r="D309" i="10"/>
  <c r="L63" i="10"/>
  <c r="D47" i="10"/>
  <c r="AN39" i="10"/>
  <c r="J350" i="10"/>
  <c r="J309" i="10"/>
  <c r="J47" i="10"/>
  <c r="J61" i="10"/>
  <c r="I309" i="10"/>
  <c r="I380" i="10"/>
  <c r="I377" i="10"/>
  <c r="I373" i="10"/>
  <c r="I378" i="10"/>
  <c r="I374" i="10"/>
  <c r="I375" i="10"/>
  <c r="I379" i="10"/>
  <c r="I358" i="10"/>
  <c r="I328" i="10"/>
  <c r="I308" i="10"/>
  <c r="I316" i="10"/>
  <c r="I65" i="10"/>
  <c r="I31" i="10"/>
  <c r="U359" i="10"/>
  <c r="U343" i="10"/>
  <c r="U340" i="10"/>
  <c r="U338" i="10"/>
  <c r="U321" i="10"/>
  <c r="U339" i="10"/>
  <c r="V359" i="10"/>
  <c r="V343" i="10"/>
  <c r="V339" i="10"/>
  <c r="V340" i="10"/>
  <c r="V338" i="10"/>
  <c r="V321" i="10"/>
  <c r="F359" i="10"/>
  <c r="F343" i="10"/>
  <c r="F339" i="10"/>
  <c r="F340" i="10"/>
  <c r="F338" i="10"/>
  <c r="F321" i="10"/>
  <c r="AM206" i="10"/>
  <c r="AA329" i="10"/>
  <c r="AA208" i="10"/>
  <c r="AA212" i="10" s="1"/>
  <c r="AA217" i="10" s="1"/>
  <c r="I329" i="10"/>
  <c r="I208" i="10"/>
  <c r="I212" i="10" s="1"/>
  <c r="I217" i="10" s="1"/>
  <c r="AJ370" i="10"/>
  <c r="AB370" i="10"/>
  <c r="R370" i="10"/>
  <c r="J370" i="10"/>
  <c r="AJ347" i="10"/>
  <c r="AA356" i="10"/>
  <c r="Q356" i="10"/>
  <c r="I356" i="10"/>
  <c r="AN254" i="10"/>
  <c r="L206" i="10"/>
  <c r="AC329" i="10"/>
  <c r="AC208" i="10"/>
  <c r="Y329" i="10"/>
  <c r="Y208" i="10"/>
  <c r="Y212" i="10"/>
  <c r="Y217" i="10" s="1"/>
  <c r="O370" i="10"/>
  <c r="Z329" i="10"/>
  <c r="Z208" i="10"/>
  <c r="Z212" i="10" s="1"/>
  <c r="Z217" i="10" s="1"/>
  <c r="P329" i="10"/>
  <c r="P208" i="10"/>
  <c r="P212" i="10" s="1"/>
  <c r="P217" i="10" s="1"/>
  <c r="AN367" i="10"/>
  <c r="AJ356" i="10"/>
  <c r="AJ127" i="10"/>
  <c r="AM102" i="10"/>
  <c r="T378" i="10"/>
  <c r="T374" i="10"/>
  <c r="T379" i="10"/>
  <c r="T380" i="10"/>
  <c r="T373" i="10"/>
  <c r="T375" i="10"/>
  <c r="T328" i="10"/>
  <c r="T377" i="10"/>
  <c r="T358" i="10"/>
  <c r="T316" i="10"/>
  <c r="T308" i="10"/>
  <c r="T40" i="10"/>
  <c r="T65" i="10"/>
  <c r="AK31" i="10"/>
  <c r="O31" i="10"/>
  <c r="T376" i="10"/>
  <c r="D376" i="10"/>
  <c r="V356" i="10"/>
  <c r="T343" i="10"/>
  <c r="T359" i="10"/>
  <c r="T340" i="10"/>
  <c r="T338" i="10"/>
  <c r="T339" i="10"/>
  <c r="T321" i="10"/>
  <c r="F356" i="10"/>
  <c r="AM302" i="10"/>
  <c r="AM361" i="10"/>
  <c r="Y378" i="10"/>
  <c r="Y379" i="10"/>
  <c r="Y375" i="10"/>
  <c r="Y377" i="10"/>
  <c r="Y380" i="10"/>
  <c r="Y373" i="10"/>
  <c r="Y374" i="10"/>
  <c r="Y358" i="10"/>
  <c r="Y328" i="10"/>
  <c r="Y308" i="10"/>
  <c r="Y316" i="10"/>
  <c r="Y65" i="10"/>
  <c r="Y24" i="10"/>
  <c r="Y40" i="10"/>
  <c r="G378" i="10"/>
  <c r="G379" i="10"/>
  <c r="G377" i="10"/>
  <c r="G375" i="10"/>
  <c r="G380" i="10"/>
  <c r="G373" i="10"/>
  <c r="G374" i="10"/>
  <c r="G358" i="10"/>
  <c r="G328" i="10"/>
  <c r="G308" i="10"/>
  <c r="G316" i="10"/>
  <c r="G65" i="10"/>
  <c r="G24" i="10"/>
  <c r="G40" i="10"/>
  <c r="AC376" i="10"/>
  <c r="K376" i="10"/>
  <c r="E127" i="10"/>
  <c r="AF357" i="10"/>
  <c r="AF358" i="10" s="1"/>
  <c r="AL350" i="10"/>
  <c r="AL309" i="10"/>
  <c r="AL47" i="10"/>
  <c r="P350" i="10"/>
  <c r="P309" i="10"/>
  <c r="P47" i="10"/>
  <c r="D56" i="10"/>
  <c r="AN176" i="10"/>
  <c r="AN296" i="10" s="1"/>
  <c r="AN369" i="10" s="1"/>
  <c r="AN370" i="10" s="1"/>
  <c r="AC350" i="10"/>
  <c r="AC309" i="10"/>
  <c r="AC47" i="10"/>
  <c r="S350" i="10"/>
  <c r="S309" i="10"/>
  <c r="S47" i="10"/>
  <c r="AN320" i="10"/>
  <c r="V379" i="10"/>
  <c r="V380" i="10"/>
  <c r="V375" i="10"/>
  <c r="V377" i="10"/>
  <c r="V373" i="10"/>
  <c r="V358" i="10"/>
  <c r="V378" i="10"/>
  <c r="V374" i="10"/>
  <c r="V316" i="10"/>
  <c r="V328" i="10"/>
  <c r="V308" i="10"/>
  <c r="V65" i="10"/>
  <c r="AK61" i="10"/>
  <c r="D61" i="10"/>
  <c r="S56" i="10"/>
  <c r="AF379" i="10"/>
  <c r="AF380" i="10"/>
  <c r="AF377" i="10"/>
  <c r="AF373" i="10"/>
  <c r="AF375" i="10"/>
  <c r="AF374" i="10"/>
  <c r="AF378" i="10"/>
  <c r="AF328" i="10"/>
  <c r="AF308" i="10"/>
  <c r="AF316" i="10"/>
  <c r="AF65" i="10"/>
  <c r="Q40" i="10"/>
  <c r="AA309" i="10"/>
  <c r="AL61" i="10"/>
  <c r="AD56" i="10"/>
  <c r="R40" i="10"/>
  <c r="E380" i="10"/>
  <c r="E377" i="10"/>
  <c r="E379" i="10"/>
  <c r="E373" i="10"/>
  <c r="E378" i="10"/>
  <c r="E374" i="10"/>
  <c r="E358" i="10"/>
  <c r="E375" i="10"/>
  <c r="E328" i="10"/>
  <c r="E308" i="10"/>
  <c r="E316" i="10"/>
  <c r="E65" i="10"/>
  <c r="E31" i="10"/>
  <c r="AF376" i="10"/>
  <c r="V376" i="10"/>
  <c r="AL24" i="10"/>
  <c r="AM11" i="10"/>
  <c r="AN17" i="10"/>
  <c r="AM18" i="10"/>
  <c r="O56" i="10"/>
  <c r="D31" i="10"/>
  <c r="E24" i="10"/>
  <c r="Z61" i="10"/>
  <c r="K350" i="10"/>
  <c r="K309" i="10"/>
  <c r="K47" i="10"/>
  <c r="T31" i="10"/>
  <c r="Z24" i="10"/>
  <c r="H24" i="10"/>
  <c r="AA380" i="10"/>
  <c r="AA377" i="10"/>
  <c r="AA373" i="10"/>
  <c r="AA378" i="10"/>
  <c r="AA374" i="10"/>
  <c r="AA379" i="10"/>
  <c r="AA358" i="10"/>
  <c r="AA328" i="10"/>
  <c r="AA308" i="10"/>
  <c r="AA375" i="10"/>
  <c r="AA316" i="10"/>
  <c r="AA65" i="10"/>
  <c r="AA31" i="10"/>
  <c r="AG40" i="10"/>
  <c r="I24" i="10"/>
  <c r="AC212" i="9"/>
  <c r="AN342" i="9"/>
  <c r="AN341" i="9"/>
  <c r="AK338" i="9"/>
  <c r="AK359" i="9"/>
  <c r="AK343" i="9"/>
  <c r="AK339" i="9"/>
  <c r="AK340" i="9"/>
  <c r="AK321" i="9"/>
  <c r="O338" i="9"/>
  <c r="O359" i="9"/>
  <c r="O343" i="9"/>
  <c r="O339" i="9"/>
  <c r="O321" i="9"/>
  <c r="O340" i="9"/>
  <c r="AB359" i="9"/>
  <c r="AB343" i="9"/>
  <c r="AB339" i="9"/>
  <c r="AB340" i="9"/>
  <c r="AB321" i="9"/>
  <c r="AB338" i="9"/>
  <c r="J359" i="9"/>
  <c r="J343" i="9"/>
  <c r="J339" i="9"/>
  <c r="J340" i="9"/>
  <c r="J321" i="9"/>
  <c r="J338" i="9"/>
  <c r="AA340" i="9"/>
  <c r="AA359" i="9"/>
  <c r="AA343" i="9"/>
  <c r="AA339" i="9"/>
  <c r="AA321" i="9"/>
  <c r="AA338" i="9"/>
  <c r="I340" i="9"/>
  <c r="I359" i="9"/>
  <c r="I343" i="9"/>
  <c r="I339" i="9"/>
  <c r="I321" i="9"/>
  <c r="I338" i="9"/>
  <c r="T359" i="9"/>
  <c r="T338" i="9"/>
  <c r="T343" i="9"/>
  <c r="T340" i="9"/>
  <c r="T339" i="9"/>
  <c r="T321" i="9"/>
  <c r="AD329" i="9"/>
  <c r="AD208" i="9"/>
  <c r="H329" i="9"/>
  <c r="H208" i="9"/>
  <c r="H212" i="9" s="1"/>
  <c r="H217" i="9" s="1"/>
  <c r="Z356" i="9"/>
  <c r="P370" i="9"/>
  <c r="S356" i="9"/>
  <c r="AG357" i="9"/>
  <c r="AB329" i="9"/>
  <c r="AB208" i="9"/>
  <c r="AB212" i="9" s="1"/>
  <c r="AB217" i="9" s="1"/>
  <c r="J329" i="9"/>
  <c r="J208" i="9"/>
  <c r="J212" i="9" s="1"/>
  <c r="J217" i="9" s="1"/>
  <c r="AK370" i="9"/>
  <c r="AG338" i="9"/>
  <c r="AG339" i="9"/>
  <c r="AG340" i="9"/>
  <c r="U329" i="9"/>
  <c r="U208" i="9"/>
  <c r="U212" i="9" s="1"/>
  <c r="U217" i="9" s="1"/>
  <c r="E329" i="9"/>
  <c r="E208" i="9"/>
  <c r="E212" i="9" s="1"/>
  <c r="E217" i="9" s="1"/>
  <c r="AA356" i="9"/>
  <c r="I356" i="9"/>
  <c r="AN365" i="9"/>
  <c r="AN298" i="9"/>
  <c r="M350" i="9"/>
  <c r="M309" i="9"/>
  <c r="M56" i="9"/>
  <c r="M47" i="9"/>
  <c r="AG63" i="9"/>
  <c r="AG56" i="9" s="1"/>
  <c r="E350" i="9"/>
  <c r="E309" i="9"/>
  <c r="E56" i="9"/>
  <c r="E47" i="9"/>
  <c r="AG361" i="9"/>
  <c r="S31" i="9"/>
  <c r="AN125" i="9"/>
  <c r="AV125" i="9" s="1"/>
  <c r="AC378" i="9"/>
  <c r="AC379" i="9"/>
  <c r="AC375" i="9"/>
  <c r="AC373" i="9"/>
  <c r="AC374" i="9"/>
  <c r="AC380" i="9"/>
  <c r="AC377" i="9"/>
  <c r="AC358" i="9"/>
  <c r="AC328" i="9"/>
  <c r="AC316" i="9"/>
  <c r="AC308" i="9"/>
  <c r="AC65" i="9"/>
  <c r="AC40" i="9"/>
  <c r="AC24" i="9"/>
  <c r="K378" i="9"/>
  <c r="K379" i="9"/>
  <c r="K375" i="9"/>
  <c r="K373" i="9"/>
  <c r="K374" i="9"/>
  <c r="K380" i="9"/>
  <c r="K377" i="9"/>
  <c r="K358" i="9"/>
  <c r="K328" i="9"/>
  <c r="K316" i="9"/>
  <c r="K308" i="9"/>
  <c r="K65" i="9"/>
  <c r="K40" i="9"/>
  <c r="K24" i="9"/>
  <c r="AK376" i="9"/>
  <c r="S376" i="9"/>
  <c r="AN176" i="9"/>
  <c r="AJ350" i="9"/>
  <c r="AJ309" i="9"/>
  <c r="AM63" i="9"/>
  <c r="AM56" i="9"/>
  <c r="AJ61" i="9"/>
  <c r="AJ47" i="9"/>
  <c r="AN320" i="9"/>
  <c r="N379" i="9"/>
  <c r="N375" i="9"/>
  <c r="N380" i="9"/>
  <c r="N377" i="9"/>
  <c r="N374" i="9"/>
  <c r="N373" i="9"/>
  <c r="N378" i="9"/>
  <c r="N358" i="9"/>
  <c r="N328" i="9"/>
  <c r="N308" i="9"/>
  <c r="N316" i="9"/>
  <c r="N65" i="9"/>
  <c r="N31" i="9"/>
  <c r="N18" i="9"/>
  <c r="AF376" i="9"/>
  <c r="N376" i="9"/>
  <c r="D61" i="9"/>
  <c r="U380" i="9"/>
  <c r="U377" i="9"/>
  <c r="U379" i="9"/>
  <c r="U378" i="9"/>
  <c r="U373" i="9"/>
  <c r="U375" i="9"/>
  <c r="U374" i="9"/>
  <c r="U358" i="9"/>
  <c r="U328" i="9"/>
  <c r="U316" i="9"/>
  <c r="U308" i="9"/>
  <c r="U65" i="9"/>
  <c r="U31" i="9"/>
  <c r="U18" i="9"/>
  <c r="E380" i="9"/>
  <c r="E377" i="9"/>
  <c r="E375" i="9"/>
  <c r="E379" i="9"/>
  <c r="E378" i="9"/>
  <c r="E373" i="9"/>
  <c r="E374" i="9"/>
  <c r="E358" i="9"/>
  <c r="E328" i="9"/>
  <c r="E316" i="9"/>
  <c r="E308" i="9"/>
  <c r="E65" i="9"/>
  <c r="E31" i="9"/>
  <c r="E18" i="9"/>
  <c r="Q376" i="9"/>
  <c r="AF24" i="9"/>
  <c r="Q40" i="9"/>
  <c r="H332" i="9"/>
  <c r="H351" i="9"/>
  <c r="H349" i="9"/>
  <c r="H324" i="9"/>
  <c r="H310" i="9"/>
  <c r="H331" i="9"/>
  <c r="H293" i="9"/>
  <c r="H325" i="9"/>
  <c r="H294" i="9"/>
  <c r="H327" i="9"/>
  <c r="H70" i="9"/>
  <c r="H69" i="9"/>
  <c r="H297" i="9" s="1"/>
  <c r="E24" i="9"/>
  <c r="AD308" i="9"/>
  <c r="T308" i="9"/>
  <c r="AJ65" i="9"/>
  <c r="J349" i="9"/>
  <c r="J351" i="9"/>
  <c r="J332" i="9"/>
  <c r="J331" i="9"/>
  <c r="J324" i="9"/>
  <c r="J310" i="9"/>
  <c r="J294" i="9"/>
  <c r="J327" i="9" s="1"/>
  <c r="J293" i="9"/>
  <c r="J325" i="9" s="1"/>
  <c r="J70" i="9"/>
  <c r="J69" i="9"/>
  <c r="J297" i="9"/>
  <c r="J308" i="9"/>
  <c r="AC338" i="9"/>
  <c r="AC359" i="9"/>
  <c r="AC343" i="9"/>
  <c r="AC339" i="9"/>
  <c r="AC340" i="9"/>
  <c r="AC321" i="9"/>
  <c r="K338" i="9"/>
  <c r="K359" i="9"/>
  <c r="K343" i="9"/>
  <c r="K339" i="9"/>
  <c r="K340" i="9"/>
  <c r="K321" i="9"/>
  <c r="V359" i="9"/>
  <c r="V343" i="9"/>
  <c r="V339" i="9"/>
  <c r="V340" i="9"/>
  <c r="V321" i="9"/>
  <c r="V338" i="9"/>
  <c r="F359" i="9"/>
  <c r="F343" i="9"/>
  <c r="F339" i="9"/>
  <c r="F340" i="9"/>
  <c r="F321" i="9"/>
  <c r="F338" i="9"/>
  <c r="U340" i="9"/>
  <c r="U359" i="9"/>
  <c r="U338" i="9"/>
  <c r="U343" i="9"/>
  <c r="U339" i="9"/>
  <c r="U321" i="9"/>
  <c r="E340" i="9"/>
  <c r="E359" i="9"/>
  <c r="E338" i="9"/>
  <c r="E343" i="9"/>
  <c r="E339" i="9"/>
  <c r="E321" i="9"/>
  <c r="AL359" i="9"/>
  <c r="AL338" i="9"/>
  <c r="AL343" i="9"/>
  <c r="AL340" i="9"/>
  <c r="AL339" i="9"/>
  <c r="AL321" i="9"/>
  <c r="P359" i="9"/>
  <c r="P338" i="9"/>
  <c r="P339" i="9"/>
  <c r="P343" i="9"/>
  <c r="P340" i="9"/>
  <c r="P321" i="9"/>
  <c r="Z329" i="9"/>
  <c r="Z208" i="9"/>
  <c r="Z212" i="9" s="1"/>
  <c r="Z217" i="9" s="1"/>
  <c r="D329" i="9"/>
  <c r="D208" i="9"/>
  <c r="L178" i="9"/>
  <c r="L329" i="9" s="1"/>
  <c r="D356" i="9"/>
  <c r="AN368" i="9"/>
  <c r="AN367" i="9"/>
  <c r="V329" i="9"/>
  <c r="V208" i="9"/>
  <c r="V212" i="9" s="1"/>
  <c r="V217" i="9" s="1"/>
  <c r="F329" i="9"/>
  <c r="F208" i="9"/>
  <c r="F212" i="9" s="1"/>
  <c r="F217" i="9" s="1"/>
  <c r="AB356" i="9"/>
  <c r="R356" i="9"/>
  <c r="J356" i="9"/>
  <c r="Q329" i="9"/>
  <c r="Q208" i="9"/>
  <c r="Q212" i="9"/>
  <c r="Q217" i="9" s="1"/>
  <c r="AG295" i="9"/>
  <c r="L383" i="9"/>
  <c r="AA350" i="9"/>
  <c r="AA309" i="9"/>
  <c r="AA56" i="9"/>
  <c r="AA47" i="9"/>
  <c r="Q350" i="9"/>
  <c r="Q309" i="9"/>
  <c r="Q56" i="9"/>
  <c r="Q47" i="9"/>
  <c r="AK31" i="9"/>
  <c r="O31" i="9"/>
  <c r="T309" i="9"/>
  <c r="H309" i="9"/>
  <c r="Y378" i="9"/>
  <c r="Y379" i="9"/>
  <c r="Y375" i="9"/>
  <c r="Y380" i="9"/>
  <c r="Y373" i="9"/>
  <c r="Y377" i="9"/>
  <c r="Y374" i="9"/>
  <c r="Y358" i="9"/>
  <c r="Y316" i="9"/>
  <c r="Y328" i="9"/>
  <c r="Y308" i="9"/>
  <c r="Y65" i="9"/>
  <c r="Y40" i="9"/>
  <c r="Y24" i="9"/>
  <c r="G378" i="9"/>
  <c r="G379" i="9"/>
  <c r="G380" i="9"/>
  <c r="G373" i="9"/>
  <c r="G377" i="9"/>
  <c r="G374" i="9"/>
  <c r="G375" i="9"/>
  <c r="G358" i="9"/>
  <c r="G316" i="9"/>
  <c r="G328" i="9"/>
  <c r="G308" i="9"/>
  <c r="G65" i="9"/>
  <c r="G40" i="9"/>
  <c r="G24" i="9"/>
  <c r="O376" i="9"/>
  <c r="AN110" i="9"/>
  <c r="AV110" i="9" s="1"/>
  <c r="AL309" i="9"/>
  <c r="AG321" i="9"/>
  <c r="Q380" i="9"/>
  <c r="Q377" i="9"/>
  <c r="Q378" i="9"/>
  <c r="Q375" i="9"/>
  <c r="Q374" i="9"/>
  <c r="Q379" i="9"/>
  <c r="Q373" i="9"/>
  <c r="Q358" i="9"/>
  <c r="Q328" i="9"/>
  <c r="Q316" i="9"/>
  <c r="Q308" i="9"/>
  <c r="Q65" i="9"/>
  <c r="Q31" i="9"/>
  <c r="Q18" i="9"/>
  <c r="AE376" i="9"/>
  <c r="M376" i="9"/>
  <c r="AL332" i="9"/>
  <c r="AL351" i="9"/>
  <c r="AL349" i="9"/>
  <c r="AL310" i="9"/>
  <c r="AL294" i="9"/>
  <c r="AL327" i="9" s="1"/>
  <c r="AL324" i="9"/>
  <c r="AL331" i="9"/>
  <c r="AL293" i="9"/>
  <c r="AL325" i="9" s="1"/>
  <c r="AL70" i="9"/>
  <c r="AL69" i="9"/>
  <c r="AL297" i="9" s="1"/>
  <c r="AE40" i="9"/>
  <c r="M40" i="9"/>
  <c r="AK18" i="9"/>
  <c r="Z349" i="9"/>
  <c r="Z332" i="9"/>
  <c r="Z351" i="9"/>
  <c r="Z331" i="9"/>
  <c r="Z324" i="9"/>
  <c r="Z310" i="9"/>
  <c r="Z293" i="9"/>
  <c r="Z325" i="9" s="1"/>
  <c r="Z294" i="9"/>
  <c r="Z327" i="9" s="1"/>
  <c r="Z70" i="9"/>
  <c r="Z69" i="9"/>
  <c r="Z297" i="9" s="1"/>
  <c r="P349" i="9"/>
  <c r="P332" i="9"/>
  <c r="P351" i="9"/>
  <c r="P324" i="9"/>
  <c r="P310" i="9"/>
  <c r="P331" i="9"/>
  <c r="P293" i="9"/>
  <c r="P325" i="9" s="1"/>
  <c r="P294" i="9"/>
  <c r="P327" i="9" s="1"/>
  <c r="P70" i="9"/>
  <c r="P69" i="9"/>
  <c r="O309" i="9"/>
  <c r="J309" i="9"/>
  <c r="F309" i="9"/>
  <c r="AB309" i="9"/>
  <c r="V309" i="9"/>
  <c r="V351" i="9"/>
  <c r="V349" i="9"/>
  <c r="V331" i="9"/>
  <c r="V324" i="9"/>
  <c r="V310" i="9"/>
  <c r="V332" i="9"/>
  <c r="V294" i="9"/>
  <c r="V327" i="9"/>
  <c r="V293" i="9"/>
  <c r="V325" i="9"/>
  <c r="V70" i="9"/>
  <c r="V69" i="9"/>
  <c r="V308" i="9"/>
  <c r="R351" i="9"/>
  <c r="R349" i="9"/>
  <c r="R332" i="9"/>
  <c r="R331" i="9"/>
  <c r="R324" i="9"/>
  <c r="R310" i="9"/>
  <c r="R294" i="9"/>
  <c r="R327" i="9" s="1"/>
  <c r="R293" i="9"/>
  <c r="R325" i="9" s="1"/>
  <c r="R70" i="9"/>
  <c r="R69" i="9"/>
  <c r="I40" i="9"/>
  <c r="Y359" i="9"/>
  <c r="Y338" i="9"/>
  <c r="Y343" i="9"/>
  <c r="Y339" i="9"/>
  <c r="Y321" i="9"/>
  <c r="Y340" i="9"/>
  <c r="G359" i="9"/>
  <c r="G338" i="9"/>
  <c r="G343" i="9"/>
  <c r="G339" i="9"/>
  <c r="G321" i="9"/>
  <c r="G340" i="9"/>
  <c r="AJ359" i="9"/>
  <c r="AJ343" i="9"/>
  <c r="AJ339" i="9"/>
  <c r="AJ340" i="9"/>
  <c r="AJ321" i="9"/>
  <c r="AJ338" i="9"/>
  <c r="R359" i="9"/>
  <c r="R343" i="9"/>
  <c r="R339" i="9"/>
  <c r="R340" i="9"/>
  <c r="R321" i="9"/>
  <c r="R338" i="9"/>
  <c r="Q359" i="9"/>
  <c r="Q340" i="9"/>
  <c r="Q343" i="9"/>
  <c r="Q339" i="9"/>
  <c r="Q338" i="9"/>
  <c r="Q321" i="9"/>
  <c r="AD359" i="9"/>
  <c r="AD338" i="9"/>
  <c r="AD343" i="9"/>
  <c r="AD340" i="9"/>
  <c r="AD321" i="9"/>
  <c r="AD339" i="9"/>
  <c r="H359" i="9"/>
  <c r="H338" i="9"/>
  <c r="H339" i="9"/>
  <c r="H343" i="9"/>
  <c r="H340" i="9"/>
  <c r="H321" i="9"/>
  <c r="AN204" i="9"/>
  <c r="AV204" i="9" s="1"/>
  <c r="T329" i="9"/>
  <c r="T208" i="9"/>
  <c r="T212" i="9"/>
  <c r="T217" i="9" s="1"/>
  <c r="AD356" i="9"/>
  <c r="AN185" i="9"/>
  <c r="AV185" i="9" s="1"/>
  <c r="AK356" i="9"/>
  <c r="Y356" i="9"/>
  <c r="O356" i="9"/>
  <c r="G356" i="9"/>
  <c r="AJ329" i="9"/>
  <c r="AJ208" i="9"/>
  <c r="AM178" i="9"/>
  <c r="R329" i="9"/>
  <c r="R208" i="9"/>
  <c r="R212" i="9"/>
  <c r="R217" i="9" s="1"/>
  <c r="AG347" i="9"/>
  <c r="AJ356" i="9"/>
  <c r="AE329" i="9"/>
  <c r="M329" i="9"/>
  <c r="M208" i="9"/>
  <c r="U356" i="9"/>
  <c r="E356" i="9"/>
  <c r="AG302" i="9"/>
  <c r="I350" i="9"/>
  <c r="I309" i="9"/>
  <c r="I56" i="9"/>
  <c r="I47" i="9"/>
  <c r="L11" i="9"/>
  <c r="S378" i="9"/>
  <c r="S379" i="9"/>
  <c r="S375" i="9"/>
  <c r="S373" i="9"/>
  <c r="S374" i="9"/>
  <c r="S377" i="9"/>
  <c r="S380" i="9"/>
  <c r="S358" i="9"/>
  <c r="S328" i="9"/>
  <c r="S316" i="9"/>
  <c r="S308" i="9"/>
  <c r="S65" i="9"/>
  <c r="S40" i="9"/>
  <c r="S24" i="9"/>
  <c r="AN55" i="9"/>
  <c r="AV55" i="9" s="1"/>
  <c r="AE380" i="9"/>
  <c r="AE377" i="9"/>
  <c r="AE379" i="9"/>
  <c r="AE375" i="9"/>
  <c r="AE373" i="9"/>
  <c r="AE374" i="9"/>
  <c r="AE378" i="9"/>
  <c r="AE358" i="9"/>
  <c r="AE328" i="9"/>
  <c r="AE316" i="9"/>
  <c r="AE308" i="9"/>
  <c r="AE65" i="9"/>
  <c r="AE31" i="9"/>
  <c r="AE18" i="9"/>
  <c r="M380" i="9"/>
  <c r="M377" i="9"/>
  <c r="M379" i="9"/>
  <c r="M375" i="9"/>
  <c r="M373" i="9"/>
  <c r="M374" i="9"/>
  <c r="M378" i="9"/>
  <c r="M358" i="9"/>
  <c r="M328" i="9"/>
  <c r="M316" i="9"/>
  <c r="M308" i="9"/>
  <c r="M65" i="9"/>
  <c r="AG42" i="9"/>
  <c r="AG376" i="9"/>
  <c r="M31" i="9"/>
  <c r="M18" i="9"/>
  <c r="AA376" i="9"/>
  <c r="AN17" i="9"/>
  <c r="AV17" i="9" s="1"/>
  <c r="AM11" i="9"/>
  <c r="AL308" i="9"/>
  <c r="AA40" i="9"/>
  <c r="N24" i="9"/>
  <c r="K18" i="9"/>
  <c r="AK309" i="9"/>
  <c r="G309" i="9"/>
  <c r="P308" i="9"/>
  <c r="AC18" i="9"/>
  <c r="AJ308" i="9"/>
  <c r="F349" i="9"/>
  <c r="F351" i="9"/>
  <c r="F331" i="9"/>
  <c r="F324" i="9"/>
  <c r="F310" i="9"/>
  <c r="F332" i="9"/>
  <c r="F294" i="9"/>
  <c r="F327" i="9"/>
  <c r="F293" i="9"/>
  <c r="F325" i="9"/>
  <c r="F70" i="9"/>
  <c r="F69" i="9"/>
  <c r="F297" i="9" s="1"/>
  <c r="F308" i="9"/>
  <c r="E40" i="9"/>
  <c r="S338" i="9"/>
  <c r="S359" i="9"/>
  <c r="S343" i="9"/>
  <c r="S339" i="9"/>
  <c r="S340" i="9"/>
  <c r="S321" i="9"/>
  <c r="AF359" i="9"/>
  <c r="AF343" i="9"/>
  <c r="AF339" i="9"/>
  <c r="AF340" i="9"/>
  <c r="AF321" i="9"/>
  <c r="AF338" i="9"/>
  <c r="N359" i="9"/>
  <c r="N343" i="9"/>
  <c r="N339" i="9"/>
  <c r="N340" i="9"/>
  <c r="N321" i="9"/>
  <c r="N338" i="9"/>
  <c r="AE340" i="9"/>
  <c r="AE359" i="9"/>
  <c r="AE338" i="9"/>
  <c r="AE343" i="9"/>
  <c r="AE321" i="9"/>
  <c r="AE339" i="9"/>
  <c r="M340" i="9"/>
  <c r="M359" i="9"/>
  <c r="M338" i="9"/>
  <c r="M343" i="9"/>
  <c r="M321" i="9"/>
  <c r="M339" i="9"/>
  <c r="Z359" i="9"/>
  <c r="Z338" i="9"/>
  <c r="Z339" i="9"/>
  <c r="Z343" i="9"/>
  <c r="Z340" i="9"/>
  <c r="Z321" i="9"/>
  <c r="D359" i="9"/>
  <c r="D338" i="9"/>
  <c r="D343" i="9"/>
  <c r="D340" i="9"/>
  <c r="D339" i="9"/>
  <c r="D321" i="9"/>
  <c r="AL329" i="9"/>
  <c r="AL208" i="9"/>
  <c r="AL212" i="9" s="1"/>
  <c r="AL217" i="9" s="1"/>
  <c r="AM217" i="9" s="1"/>
  <c r="P329" i="9"/>
  <c r="P208" i="9"/>
  <c r="P212" i="9" s="1"/>
  <c r="P217" i="9" s="1"/>
  <c r="AL356" i="9"/>
  <c r="H356" i="9"/>
  <c r="L366" i="9"/>
  <c r="AM193" i="9"/>
  <c r="AM295" i="9"/>
  <c r="AN170" i="9"/>
  <c r="AV170" i="9" s="1"/>
  <c r="AF329" i="9"/>
  <c r="AF208" i="9"/>
  <c r="N329" i="9"/>
  <c r="N208" i="9"/>
  <c r="N212" i="9"/>
  <c r="N217" i="9" s="1"/>
  <c r="L295" i="9"/>
  <c r="V356" i="9"/>
  <c r="N356" i="9"/>
  <c r="F356" i="9"/>
  <c r="AA329" i="9"/>
  <c r="AA208" i="9"/>
  <c r="AA212" i="9"/>
  <c r="AA217" i="9" s="1"/>
  <c r="I329" i="9"/>
  <c r="AG348" i="9"/>
  <c r="AM357" i="9"/>
  <c r="AN88" i="9"/>
  <c r="AV88" i="9" s="1"/>
  <c r="AF350" i="9"/>
  <c r="AF309" i="9"/>
  <c r="AF61" i="9"/>
  <c r="AF47" i="9"/>
  <c r="AE350" i="9"/>
  <c r="AE309" i="9"/>
  <c r="AE56" i="9"/>
  <c r="AE47" i="9"/>
  <c r="U350" i="9"/>
  <c r="U309" i="9"/>
  <c r="U56" i="9"/>
  <c r="U47" i="9"/>
  <c r="AG61" i="9"/>
  <c r="AN361" i="9"/>
  <c r="AC309" i="9"/>
  <c r="K309" i="9"/>
  <c r="Z309" i="9"/>
  <c r="P309" i="9"/>
  <c r="D350" i="9"/>
  <c r="D309" i="9"/>
  <c r="L63" i="9"/>
  <c r="L56" i="9" s="1"/>
  <c r="D47" i="9"/>
  <c r="L361" i="9"/>
  <c r="AK378" i="9"/>
  <c r="AK379" i="9"/>
  <c r="AK375" i="9"/>
  <c r="AK373" i="9"/>
  <c r="AK374" i="9"/>
  <c r="AK377" i="9"/>
  <c r="AK380" i="9"/>
  <c r="AK358" i="9"/>
  <c r="AK328" i="9"/>
  <c r="AK316" i="9"/>
  <c r="AK308" i="9"/>
  <c r="AK65" i="9"/>
  <c r="AK40" i="9"/>
  <c r="AK24" i="9"/>
  <c r="O378" i="9"/>
  <c r="O379" i="9"/>
  <c r="O375" i="9"/>
  <c r="O380" i="9"/>
  <c r="O373" i="9"/>
  <c r="O377" i="9"/>
  <c r="O374" i="9"/>
  <c r="O358" i="9"/>
  <c r="O316" i="9"/>
  <c r="O328" i="9"/>
  <c r="O308" i="9"/>
  <c r="O65" i="9"/>
  <c r="AH65" i="9" s="1"/>
  <c r="O40" i="9"/>
  <c r="O24" i="9"/>
  <c r="AG18" i="9"/>
  <c r="AG11" i="9"/>
  <c r="AM127" i="9"/>
  <c r="AF379" i="9"/>
  <c r="AF375" i="9"/>
  <c r="AF380" i="9"/>
  <c r="AF377" i="9"/>
  <c r="AF374" i="9"/>
  <c r="AF373" i="9"/>
  <c r="AF378" i="9"/>
  <c r="AF358" i="9"/>
  <c r="AF328" i="9"/>
  <c r="AF308" i="9"/>
  <c r="AF316" i="9"/>
  <c r="AF65" i="9"/>
  <c r="AF31" i="9"/>
  <c r="AF18" i="9"/>
  <c r="D56" i="9"/>
  <c r="AA380" i="9"/>
  <c r="AA377" i="9"/>
  <c r="AA378" i="9"/>
  <c r="AA375" i="9"/>
  <c r="AA379" i="9"/>
  <c r="AA374" i="9"/>
  <c r="AA373" i="9"/>
  <c r="AA358" i="9"/>
  <c r="AA328" i="9"/>
  <c r="AA316" i="9"/>
  <c r="AA308" i="9"/>
  <c r="AA65" i="9"/>
  <c r="AA31" i="9"/>
  <c r="AA18" i="9"/>
  <c r="I380" i="9"/>
  <c r="I377" i="9"/>
  <c r="I378" i="9"/>
  <c r="I375" i="9"/>
  <c r="I379" i="9"/>
  <c r="I374" i="9"/>
  <c r="I373" i="9"/>
  <c r="I328" i="9"/>
  <c r="I316" i="9"/>
  <c r="I308" i="9"/>
  <c r="I65" i="9"/>
  <c r="I31" i="9"/>
  <c r="I18" i="9"/>
  <c r="AG24" i="9"/>
  <c r="L42" i="9"/>
  <c r="L18" i="9" s="1"/>
  <c r="I24" i="9"/>
  <c r="G18" i="9"/>
  <c r="AD349" i="9"/>
  <c r="AD332" i="9"/>
  <c r="AD351" i="9"/>
  <c r="AD331" i="9"/>
  <c r="AD310" i="9"/>
  <c r="AD294" i="9"/>
  <c r="AD327" i="9"/>
  <c r="AD324" i="9"/>
  <c r="AD293" i="9"/>
  <c r="AD325" i="9" s="1"/>
  <c r="AD70" i="9"/>
  <c r="AD69" i="9"/>
  <c r="T349" i="9"/>
  <c r="T332" i="9"/>
  <c r="T351" i="9"/>
  <c r="T310" i="9"/>
  <c r="T331" i="9"/>
  <c r="T324" i="9"/>
  <c r="T293" i="9"/>
  <c r="T325" i="9" s="1"/>
  <c r="T294" i="9"/>
  <c r="T327" i="9" s="1"/>
  <c r="T70" i="9"/>
  <c r="T69" i="9"/>
  <c r="Y18" i="9"/>
  <c r="AM42" i="9"/>
  <c r="AM40" i="9"/>
  <c r="AB351" i="9"/>
  <c r="AB349" i="9"/>
  <c r="AB331" i="9"/>
  <c r="AB332" i="9"/>
  <c r="AB324" i="9"/>
  <c r="AB310" i="9"/>
  <c r="AB294" i="9"/>
  <c r="AB327" i="9"/>
  <c r="AB293" i="9"/>
  <c r="AB325" i="9"/>
  <c r="AB70" i="9"/>
  <c r="AB69" i="9"/>
  <c r="AB297" i="9" s="1"/>
  <c r="AB308" i="9"/>
  <c r="R308" i="9"/>
  <c r="AA359" i="8"/>
  <c r="AA340" i="8"/>
  <c r="AA343" i="8"/>
  <c r="AA338" i="8"/>
  <c r="AA339" i="8"/>
  <c r="AA321" i="8"/>
  <c r="AL359" i="8"/>
  <c r="AL343" i="8"/>
  <c r="AL339" i="8"/>
  <c r="AL338" i="8"/>
  <c r="AL340" i="8"/>
  <c r="AL321" i="8"/>
  <c r="P359" i="8"/>
  <c r="P343" i="8"/>
  <c r="P339" i="8"/>
  <c r="P340" i="8"/>
  <c r="P321" i="8"/>
  <c r="P338" i="8"/>
  <c r="AC359" i="8"/>
  <c r="AC343" i="8"/>
  <c r="AC338" i="8"/>
  <c r="AC340" i="8"/>
  <c r="AC339" i="8"/>
  <c r="AC321" i="8"/>
  <c r="K359" i="8"/>
  <c r="K343" i="8"/>
  <c r="K338" i="8"/>
  <c r="K340" i="8"/>
  <c r="K339" i="8"/>
  <c r="K321" i="8"/>
  <c r="AJ343" i="8"/>
  <c r="AJ339" i="8"/>
  <c r="AJ359" i="8"/>
  <c r="AJ340" i="8"/>
  <c r="AJ338" i="8"/>
  <c r="AJ321" i="8"/>
  <c r="F359" i="8"/>
  <c r="F343" i="8"/>
  <c r="F339" i="8"/>
  <c r="F340" i="8"/>
  <c r="F338" i="8"/>
  <c r="F321" i="8"/>
  <c r="Q329" i="8"/>
  <c r="Q208" i="8"/>
  <c r="Q212" i="8" s="1"/>
  <c r="Q217" i="8" s="1"/>
  <c r="AF370" i="8"/>
  <c r="V370" i="8"/>
  <c r="N370" i="8"/>
  <c r="F370" i="8"/>
  <c r="L178" i="8"/>
  <c r="L329" i="8"/>
  <c r="AE370" i="8"/>
  <c r="U370" i="8"/>
  <c r="M370" i="8"/>
  <c r="E370" i="8"/>
  <c r="L206" i="8"/>
  <c r="S329" i="8"/>
  <c r="S208" i="8"/>
  <c r="S212" i="8"/>
  <c r="S217" i="8" s="1"/>
  <c r="D370" i="8"/>
  <c r="L347" i="8"/>
  <c r="AJ329" i="8"/>
  <c r="AM178" i="8"/>
  <c r="AJ208" i="8"/>
  <c r="R329" i="8"/>
  <c r="R208" i="8"/>
  <c r="R212" i="8" s="1"/>
  <c r="R217" i="8" s="1"/>
  <c r="L295" i="8"/>
  <c r="Z356" i="8"/>
  <c r="P356" i="8"/>
  <c r="AN366" i="8"/>
  <c r="AN365" i="8"/>
  <c r="AN298" i="8"/>
  <c r="AN296" i="8"/>
  <c r="AN369" i="8"/>
  <c r="L47" i="8"/>
  <c r="AM348" i="8"/>
  <c r="AL357" i="8"/>
  <c r="AN134" i="8"/>
  <c r="AM356" i="8"/>
  <c r="AN110" i="8"/>
  <c r="M127" i="8"/>
  <c r="AG102" i="8"/>
  <c r="V350" i="8"/>
  <c r="V309" i="8"/>
  <c r="V47" i="8"/>
  <c r="F350" i="8"/>
  <c r="F309" i="8"/>
  <c r="F47" i="8"/>
  <c r="I31" i="8"/>
  <c r="K309" i="8"/>
  <c r="E309" i="8"/>
  <c r="AK379" i="8"/>
  <c r="AK375" i="8"/>
  <c r="AK378" i="8"/>
  <c r="AK377" i="8"/>
  <c r="AK380" i="8"/>
  <c r="AK374" i="8"/>
  <c r="AK373" i="8"/>
  <c r="AK358" i="8"/>
  <c r="AK328" i="8"/>
  <c r="AK308" i="8"/>
  <c r="AK316" i="8"/>
  <c r="AK40" i="8"/>
  <c r="AK65" i="8"/>
  <c r="AK18" i="8"/>
  <c r="F380" i="8"/>
  <c r="F379" i="8"/>
  <c r="F378" i="8"/>
  <c r="F373" i="8"/>
  <c r="F377" i="8"/>
  <c r="F375" i="8"/>
  <c r="F374" i="8"/>
  <c r="F358" i="8"/>
  <c r="F328" i="8"/>
  <c r="F316" i="8"/>
  <c r="F308" i="8"/>
  <c r="F65" i="8"/>
  <c r="F40" i="8"/>
  <c r="F24" i="8"/>
  <c r="F18" i="8"/>
  <c r="AD380" i="8"/>
  <c r="AD378" i="8"/>
  <c r="AD379" i="8"/>
  <c r="AD377" i="8"/>
  <c r="AD375" i="8"/>
  <c r="AD373" i="8"/>
  <c r="AD374" i="8"/>
  <c r="AD358" i="8"/>
  <c r="AD328" i="8"/>
  <c r="AD316" i="8"/>
  <c r="AD308" i="8"/>
  <c r="AD65" i="8"/>
  <c r="AD31" i="8"/>
  <c r="T40" i="8"/>
  <c r="D378" i="8"/>
  <c r="D377" i="8"/>
  <c r="D379" i="8"/>
  <c r="D375" i="8"/>
  <c r="D373" i="8"/>
  <c r="D374" i="8"/>
  <c r="D358" i="8"/>
  <c r="D328" i="8"/>
  <c r="D316" i="8"/>
  <c r="D308" i="8"/>
  <c r="D65" i="8"/>
  <c r="L42" i="8"/>
  <c r="D31" i="8"/>
  <c r="E31" i="8"/>
  <c r="AF378" i="8"/>
  <c r="AF380" i="8"/>
  <c r="AF379" i="8"/>
  <c r="AF377" i="8"/>
  <c r="AF373" i="8"/>
  <c r="AF375" i="8"/>
  <c r="AF374" i="8"/>
  <c r="AF358" i="8"/>
  <c r="AF328" i="8"/>
  <c r="AF316" i="8"/>
  <c r="AF308" i="8"/>
  <c r="AF65" i="8"/>
  <c r="AF24" i="8"/>
  <c r="AF40" i="8"/>
  <c r="AF18" i="8"/>
  <c r="N380" i="8"/>
  <c r="N379" i="8"/>
  <c r="N377" i="8"/>
  <c r="N373" i="8"/>
  <c r="N378" i="8"/>
  <c r="N374" i="8"/>
  <c r="N358" i="8"/>
  <c r="N375" i="8"/>
  <c r="N328" i="8"/>
  <c r="N316" i="8"/>
  <c r="N308" i="8"/>
  <c r="N65" i="8"/>
  <c r="N24" i="8"/>
  <c r="N40" i="8"/>
  <c r="N18" i="8"/>
  <c r="AK24" i="8"/>
  <c r="U24" i="8"/>
  <c r="E24" i="8"/>
  <c r="V61" i="8"/>
  <c r="M379" i="8"/>
  <c r="M377" i="8"/>
  <c r="M378" i="8"/>
  <c r="M375" i="8"/>
  <c r="M374" i="8"/>
  <c r="M380" i="8"/>
  <c r="M373" i="8"/>
  <c r="M358" i="8"/>
  <c r="M328" i="8"/>
  <c r="M308" i="8"/>
  <c r="M316" i="8"/>
  <c r="M65" i="8"/>
  <c r="AG42" i="8"/>
  <c r="M31" i="8"/>
  <c r="O379" i="8"/>
  <c r="O375" i="8"/>
  <c r="O377" i="8"/>
  <c r="O380" i="8"/>
  <c r="O378" i="8"/>
  <c r="O374" i="8"/>
  <c r="O373" i="8"/>
  <c r="O358" i="8"/>
  <c r="O328" i="8"/>
  <c r="O316" i="8"/>
  <c r="O308" i="8"/>
  <c r="O40" i="8"/>
  <c r="O65" i="8"/>
  <c r="O18" i="8"/>
  <c r="AE376" i="8"/>
  <c r="U376" i="8"/>
  <c r="D24" i="8"/>
  <c r="O24" i="8"/>
  <c r="AD18" i="8"/>
  <c r="Q359" i="8"/>
  <c r="Q340" i="8"/>
  <c r="Q343" i="8"/>
  <c r="Q338" i="8"/>
  <c r="Q339" i="8"/>
  <c r="Q321" i="8"/>
  <c r="AD359" i="8"/>
  <c r="AD343" i="8"/>
  <c r="AD339" i="8"/>
  <c r="AD338" i="8"/>
  <c r="AD321" i="8"/>
  <c r="AD340" i="8"/>
  <c r="D359" i="8"/>
  <c r="D343" i="8"/>
  <c r="D339" i="8"/>
  <c r="D338" i="8"/>
  <c r="D321" i="8"/>
  <c r="D340" i="8"/>
  <c r="Y359" i="8"/>
  <c r="Y343" i="8"/>
  <c r="Y338" i="8"/>
  <c r="Y340" i="8"/>
  <c r="Y339" i="8"/>
  <c r="Y321" i="8"/>
  <c r="G359" i="8"/>
  <c r="G343" i="8"/>
  <c r="G338" i="8"/>
  <c r="G340" i="8"/>
  <c r="G339" i="8"/>
  <c r="G321" i="8"/>
  <c r="AE329" i="8"/>
  <c r="AE208" i="8"/>
  <c r="AE212" i="8"/>
  <c r="AE217" i="8" s="1"/>
  <c r="M329" i="8"/>
  <c r="M208" i="8"/>
  <c r="AN341" i="8"/>
  <c r="AB343" i="8"/>
  <c r="AB339" i="8"/>
  <c r="AB359" i="8"/>
  <c r="AB340" i="8"/>
  <c r="AB338" i="8"/>
  <c r="AB321" i="8"/>
  <c r="R343" i="8"/>
  <c r="R339" i="8"/>
  <c r="R359" i="8"/>
  <c r="R340" i="8"/>
  <c r="R338" i="8"/>
  <c r="R321" i="8"/>
  <c r="AD212" i="8"/>
  <c r="AD217" i="8"/>
  <c r="AK329" i="8"/>
  <c r="AK208" i="8"/>
  <c r="AK212" i="8" s="1"/>
  <c r="AK217" i="8" s="1"/>
  <c r="AM217" i="8" s="1"/>
  <c r="O329" i="8"/>
  <c r="O208" i="8"/>
  <c r="AN367" i="8"/>
  <c r="AN368" i="8"/>
  <c r="AF329" i="8"/>
  <c r="AF208" i="8"/>
  <c r="N329" i="8"/>
  <c r="N208" i="8"/>
  <c r="N212" i="8" s="1"/>
  <c r="N217" i="8" s="1"/>
  <c r="AJ356" i="8"/>
  <c r="AB356" i="8"/>
  <c r="R356" i="8"/>
  <c r="D356" i="8"/>
  <c r="AM206" i="8"/>
  <c r="AN206" i="8"/>
  <c r="AG296" i="8"/>
  <c r="AG369" i="8"/>
  <c r="AL309" i="8"/>
  <c r="P309" i="8"/>
  <c r="AM347" i="8"/>
  <c r="AJ350" i="8"/>
  <c r="AJ309" i="8"/>
  <c r="AM63" i="8"/>
  <c r="AJ47" i="8"/>
  <c r="R350" i="8"/>
  <c r="R309" i="8"/>
  <c r="R47" i="8"/>
  <c r="J56" i="8"/>
  <c r="AL380" i="8"/>
  <c r="AL378" i="8"/>
  <c r="AL377" i="8"/>
  <c r="AL375" i="8"/>
  <c r="AL379" i="8"/>
  <c r="AL373" i="8"/>
  <c r="AL374" i="8"/>
  <c r="AL358" i="8"/>
  <c r="AL328" i="8"/>
  <c r="AL316" i="8"/>
  <c r="AL308" i="8"/>
  <c r="AL65" i="8"/>
  <c r="AL31" i="8"/>
  <c r="AL24" i="8"/>
  <c r="AK309" i="8"/>
  <c r="N56" i="8"/>
  <c r="I40" i="8"/>
  <c r="J380" i="8"/>
  <c r="J377" i="8"/>
  <c r="J373" i="8"/>
  <c r="J379" i="8"/>
  <c r="J378" i="8"/>
  <c r="J375" i="8"/>
  <c r="J358" i="8"/>
  <c r="J374" i="8"/>
  <c r="J328" i="8"/>
  <c r="J316" i="8"/>
  <c r="J308" i="8"/>
  <c r="J65" i="8"/>
  <c r="J18" i="8"/>
  <c r="J40" i="8"/>
  <c r="J24" i="8"/>
  <c r="L18" i="8"/>
  <c r="L11" i="8"/>
  <c r="AJ61" i="8"/>
  <c r="Y309" i="8"/>
  <c r="AA309" i="8"/>
  <c r="Q309" i="8"/>
  <c r="T380" i="8"/>
  <c r="T378" i="8"/>
  <c r="T377" i="8"/>
  <c r="T379" i="8"/>
  <c r="T373" i="8"/>
  <c r="T374" i="8"/>
  <c r="T375" i="8"/>
  <c r="T358" i="8"/>
  <c r="T328" i="8"/>
  <c r="T316" i="8"/>
  <c r="T308" i="8"/>
  <c r="T65" i="8"/>
  <c r="T31" i="8"/>
  <c r="R378" i="8"/>
  <c r="R380" i="8"/>
  <c r="R375" i="8"/>
  <c r="R373" i="8"/>
  <c r="R379" i="8"/>
  <c r="R377" i="8"/>
  <c r="R358" i="8"/>
  <c r="R374" i="8"/>
  <c r="R328" i="8"/>
  <c r="R316" i="8"/>
  <c r="R308" i="8"/>
  <c r="R65" i="8"/>
  <c r="R40" i="8"/>
  <c r="R18" i="8"/>
  <c r="R24" i="8"/>
  <c r="AN315" i="8"/>
  <c r="R61" i="8"/>
  <c r="K379" i="8"/>
  <c r="K375" i="8"/>
  <c r="K378" i="8"/>
  <c r="K380" i="8"/>
  <c r="K377" i="8"/>
  <c r="K374" i="8"/>
  <c r="K373" i="8"/>
  <c r="K358" i="8"/>
  <c r="K328" i="8"/>
  <c r="K316" i="8"/>
  <c r="K308" i="8"/>
  <c r="K40" i="8"/>
  <c r="K65" i="8"/>
  <c r="K18" i="8"/>
  <c r="K24" i="8"/>
  <c r="AA379" i="8"/>
  <c r="AA377" i="8"/>
  <c r="AA380" i="8"/>
  <c r="AA378" i="8"/>
  <c r="AA374" i="8"/>
  <c r="AA375" i="8"/>
  <c r="AA373" i="8"/>
  <c r="AA358" i="8"/>
  <c r="AA328" i="8"/>
  <c r="AA308" i="8"/>
  <c r="AA316" i="8"/>
  <c r="AA65" i="8"/>
  <c r="AA31" i="8"/>
  <c r="Q379" i="8"/>
  <c r="Q377" i="8"/>
  <c r="Q380" i="8"/>
  <c r="Q378" i="8"/>
  <c r="Q374" i="8"/>
  <c r="Q375" i="8"/>
  <c r="Q373" i="8"/>
  <c r="Q358" i="8"/>
  <c r="Q328" i="8"/>
  <c r="Q308" i="8"/>
  <c r="Q316" i="8"/>
  <c r="Q65" i="8"/>
  <c r="Q31" i="8"/>
  <c r="AL18" i="8"/>
  <c r="Q18" i="8"/>
  <c r="I18" i="8"/>
  <c r="E359" i="8"/>
  <c r="E340" i="8"/>
  <c r="E343" i="8"/>
  <c r="E338" i="8"/>
  <c r="E339" i="8"/>
  <c r="E321" i="8"/>
  <c r="Z359" i="8"/>
  <c r="Z343" i="8"/>
  <c r="Z339" i="8"/>
  <c r="Z340" i="8"/>
  <c r="Z321" i="8"/>
  <c r="Z338" i="8"/>
  <c r="S359" i="8"/>
  <c r="S343" i="8"/>
  <c r="S338" i="8"/>
  <c r="S340" i="8"/>
  <c r="S339" i="8"/>
  <c r="S321" i="8"/>
  <c r="J343" i="8"/>
  <c r="J339" i="8"/>
  <c r="J359" i="8"/>
  <c r="J340" i="8"/>
  <c r="J338" i="8"/>
  <c r="J321" i="8"/>
  <c r="AA329" i="8"/>
  <c r="AA208" i="8"/>
  <c r="AA212" i="8" s="1"/>
  <c r="AA217" i="8" s="1"/>
  <c r="I329" i="8"/>
  <c r="I208" i="8"/>
  <c r="I212" i="8" s="1"/>
  <c r="I217" i="8" s="1"/>
  <c r="AB370" i="8"/>
  <c r="J370" i="8"/>
  <c r="AN342" i="8"/>
  <c r="D212" i="8"/>
  <c r="AC329" i="8"/>
  <c r="AC208" i="8"/>
  <c r="K329" i="8"/>
  <c r="K208" i="8"/>
  <c r="K212" i="8"/>
  <c r="K217" i="8" s="1"/>
  <c r="AL370" i="8"/>
  <c r="H370" i="8"/>
  <c r="AB329" i="8"/>
  <c r="AB208" i="8"/>
  <c r="AB212" i="8"/>
  <c r="AB217" i="8" s="1"/>
  <c r="J329" i="8"/>
  <c r="J208" i="8"/>
  <c r="J212" i="8"/>
  <c r="J217" i="8" s="1"/>
  <c r="AK370" i="8"/>
  <c r="AD356" i="8"/>
  <c r="AN320" i="8"/>
  <c r="AC356" i="8"/>
  <c r="S356" i="8"/>
  <c r="K356" i="8"/>
  <c r="AN302" i="8"/>
  <c r="D309" i="8"/>
  <c r="AN361" i="8"/>
  <c r="L56" i="8"/>
  <c r="L350" i="8"/>
  <c r="AG383" i="8"/>
  <c r="AG366" i="8"/>
  <c r="AG357" i="8"/>
  <c r="AF350" i="8"/>
  <c r="AF309" i="8"/>
  <c r="AF47" i="8"/>
  <c r="N350" i="8"/>
  <c r="N309" i="8"/>
  <c r="N47" i="8"/>
  <c r="AN39" i="8"/>
  <c r="AJ378" i="8"/>
  <c r="AJ380" i="8"/>
  <c r="AJ375" i="8"/>
  <c r="AJ373" i="8"/>
  <c r="AJ379" i="8"/>
  <c r="AJ377" i="8"/>
  <c r="AJ358" i="8"/>
  <c r="AJ374" i="8"/>
  <c r="AJ328" i="8"/>
  <c r="AJ316" i="8"/>
  <c r="AJ308" i="8"/>
  <c r="AM42" i="8"/>
  <c r="AM40" i="8"/>
  <c r="AJ65" i="8"/>
  <c r="AJ40" i="8"/>
  <c r="AJ18" i="8"/>
  <c r="AJ24" i="8"/>
  <c r="AG24" i="8"/>
  <c r="AC309" i="8"/>
  <c r="F61" i="8"/>
  <c r="H380" i="8"/>
  <c r="H378" i="8"/>
  <c r="H377" i="8"/>
  <c r="H375" i="8"/>
  <c r="H379" i="8"/>
  <c r="H373" i="8"/>
  <c r="H374" i="8"/>
  <c r="H358" i="8"/>
  <c r="H328" i="8"/>
  <c r="H316" i="8"/>
  <c r="H308" i="8"/>
  <c r="H65" i="8"/>
  <c r="H31" i="8"/>
  <c r="V378" i="8"/>
  <c r="V380" i="8"/>
  <c r="V379" i="8"/>
  <c r="V373" i="8"/>
  <c r="V375" i="8"/>
  <c r="V377" i="8"/>
  <c r="V374" i="8"/>
  <c r="V358" i="8"/>
  <c r="V328" i="8"/>
  <c r="V316" i="8"/>
  <c r="V308" i="8"/>
  <c r="V65" i="8"/>
  <c r="V40" i="8"/>
  <c r="V24" i="8"/>
  <c r="V18" i="8"/>
  <c r="AF61" i="8"/>
  <c r="N61" i="8"/>
  <c r="Y379" i="8"/>
  <c r="Y375" i="8"/>
  <c r="Y380" i="8"/>
  <c r="Y378" i="8"/>
  <c r="Y377" i="8"/>
  <c r="Y374" i="8"/>
  <c r="Y373" i="8"/>
  <c r="Y358" i="8"/>
  <c r="Y328" i="8"/>
  <c r="Y316" i="8"/>
  <c r="Y308" i="8"/>
  <c r="Y40" i="8"/>
  <c r="Y65" i="8"/>
  <c r="Y18" i="8"/>
  <c r="G379" i="8"/>
  <c r="G378" i="8"/>
  <c r="G380" i="8"/>
  <c r="G377" i="8"/>
  <c r="G374" i="8"/>
  <c r="G375" i="8"/>
  <c r="G373" i="8"/>
  <c r="G358" i="8"/>
  <c r="G328" i="8"/>
  <c r="G316" i="8"/>
  <c r="G308" i="8"/>
  <c r="G40" i="8"/>
  <c r="G65" i="8"/>
  <c r="G18" i="8"/>
  <c r="AA376" i="8"/>
  <c r="Q376" i="8"/>
  <c r="L24" i="8"/>
  <c r="H18" i="8"/>
  <c r="T18" i="8"/>
  <c r="T359" i="8"/>
  <c r="T343" i="8"/>
  <c r="T339" i="8"/>
  <c r="T338" i="8"/>
  <c r="T321" i="8"/>
  <c r="T340" i="8"/>
  <c r="AK359" i="8"/>
  <c r="AK343" i="8"/>
  <c r="AK338" i="8"/>
  <c r="AK340" i="8"/>
  <c r="AK321" i="8"/>
  <c r="AK339" i="8"/>
  <c r="O359" i="8"/>
  <c r="O343" i="8"/>
  <c r="O338" i="8"/>
  <c r="O340" i="8"/>
  <c r="O339" i="8"/>
  <c r="O321" i="8"/>
  <c r="U329" i="8"/>
  <c r="U208" i="8"/>
  <c r="U212" i="8" s="1"/>
  <c r="U217" i="8" s="1"/>
  <c r="E329" i="8"/>
  <c r="E208" i="8"/>
  <c r="E212" i="8" s="1"/>
  <c r="E217" i="8" s="1"/>
  <c r="AF359" i="8"/>
  <c r="AF343" i="8"/>
  <c r="AF339" i="8"/>
  <c r="AF340" i="8"/>
  <c r="AF338" i="8"/>
  <c r="AF321" i="8"/>
  <c r="V359" i="8"/>
  <c r="V343" i="8"/>
  <c r="V339" i="8"/>
  <c r="V340" i="8"/>
  <c r="V338" i="8"/>
  <c r="V321" i="8"/>
  <c r="N359" i="8"/>
  <c r="N343" i="8"/>
  <c r="N339" i="8"/>
  <c r="N340" i="8"/>
  <c r="N338" i="8"/>
  <c r="N321" i="8"/>
  <c r="Y329" i="8"/>
  <c r="Y208" i="8"/>
  <c r="Y212" i="8" s="1"/>
  <c r="Y217" i="8" s="1"/>
  <c r="G329" i="8"/>
  <c r="G208" i="8"/>
  <c r="G212" i="8" s="1"/>
  <c r="G217" i="8" s="1"/>
  <c r="Z370" i="8"/>
  <c r="P370" i="8"/>
  <c r="AM295" i="8"/>
  <c r="AN170" i="8"/>
  <c r="AN295" i="8" s="1"/>
  <c r="AG370" i="8"/>
  <c r="AN185" i="8"/>
  <c r="V329" i="8"/>
  <c r="V208" i="8"/>
  <c r="V212" i="8"/>
  <c r="V217" i="8" s="1"/>
  <c r="F329" i="8"/>
  <c r="F208" i="8"/>
  <c r="F212" i="8"/>
  <c r="F217" i="8" s="1"/>
  <c r="AF356" i="8"/>
  <c r="V356" i="8"/>
  <c r="N356" i="8"/>
  <c r="F356" i="8"/>
  <c r="AL356" i="8"/>
  <c r="AD127" i="8"/>
  <c r="AN119" i="8"/>
  <c r="AN357" i="8" s="1"/>
  <c r="AN358" i="8" s="1"/>
  <c r="AG302" i="8"/>
  <c r="AD309" i="8"/>
  <c r="T309" i="8"/>
  <c r="AN360" i="8"/>
  <c r="AM383" i="8"/>
  <c r="AN125" i="8"/>
  <c r="AN383" i="8"/>
  <c r="D127" i="8"/>
  <c r="L102" i="8"/>
  <c r="L302" i="8"/>
  <c r="L366" i="8"/>
  <c r="L357" i="8"/>
  <c r="L78" i="8"/>
  <c r="AM61" i="8"/>
  <c r="AN60" i="8"/>
  <c r="AG361" i="8"/>
  <c r="L376" i="8"/>
  <c r="L31" i="8"/>
  <c r="AA356" i="8"/>
  <c r="Q356" i="8"/>
  <c r="AJ127" i="8"/>
  <c r="AM102" i="8"/>
  <c r="AN102" i="8"/>
  <c r="AC127" i="8"/>
  <c r="AB350" i="8"/>
  <c r="AB309" i="8"/>
  <c r="AB47" i="8"/>
  <c r="J350" i="8"/>
  <c r="J309" i="8"/>
  <c r="J47" i="8"/>
  <c r="L361" i="8"/>
  <c r="AC379" i="8"/>
  <c r="AC375" i="8"/>
  <c r="AC378" i="8"/>
  <c r="AC380" i="8"/>
  <c r="AC377" i="8"/>
  <c r="AC374" i="8"/>
  <c r="AC373" i="8"/>
  <c r="AC358" i="8"/>
  <c r="AC328" i="8"/>
  <c r="AC316" i="8"/>
  <c r="AC308" i="8"/>
  <c r="AC40" i="8"/>
  <c r="AC65" i="8"/>
  <c r="AC18" i="8"/>
  <c r="AC24" i="8"/>
  <c r="I379" i="8"/>
  <c r="I377" i="8"/>
  <c r="I380" i="8"/>
  <c r="I374" i="8"/>
  <c r="I378" i="8"/>
  <c r="I375" i="8"/>
  <c r="I373" i="8"/>
  <c r="I358" i="8"/>
  <c r="I328" i="8"/>
  <c r="I308" i="8"/>
  <c r="I316" i="8"/>
  <c r="I65" i="8"/>
  <c r="AJ376" i="8"/>
  <c r="G309" i="8"/>
  <c r="E379" i="8"/>
  <c r="E377" i="8"/>
  <c r="E374" i="8"/>
  <c r="E380" i="8"/>
  <c r="E378" i="8"/>
  <c r="E375" i="8"/>
  <c r="E373" i="8"/>
  <c r="E358" i="8"/>
  <c r="E328" i="8"/>
  <c r="E308" i="8"/>
  <c r="E316" i="8"/>
  <c r="E65" i="8"/>
  <c r="O309" i="8"/>
  <c r="AG63" i="8"/>
  <c r="AG61" i="8" s="1"/>
  <c r="Z380" i="8"/>
  <c r="Z378" i="8"/>
  <c r="Z377" i="8"/>
  <c r="Z375" i="8"/>
  <c r="Z379" i="8"/>
  <c r="Z373" i="8"/>
  <c r="Z374" i="8"/>
  <c r="Z358" i="8"/>
  <c r="Z328" i="8"/>
  <c r="Z316" i="8"/>
  <c r="Z308" i="8"/>
  <c r="Z65" i="8"/>
  <c r="Z31" i="8"/>
  <c r="P380" i="8"/>
  <c r="P378" i="8"/>
  <c r="P379" i="8"/>
  <c r="P377" i="8"/>
  <c r="P375" i="8"/>
  <c r="P373" i="8"/>
  <c r="P374" i="8"/>
  <c r="P358" i="8"/>
  <c r="P328" i="8"/>
  <c r="P316" i="8"/>
  <c r="P308" i="8"/>
  <c r="P65" i="8"/>
  <c r="P31" i="8"/>
  <c r="AB378" i="8"/>
  <c r="AB380" i="8"/>
  <c r="AB377" i="8"/>
  <c r="AB373" i="8"/>
  <c r="AB379" i="8"/>
  <c r="AB375" i="8"/>
  <c r="AB358" i="8"/>
  <c r="AB374" i="8"/>
  <c r="AB328" i="8"/>
  <c r="AB316" i="8"/>
  <c r="AB308" i="8"/>
  <c r="AB65" i="8"/>
  <c r="AB18" i="8"/>
  <c r="AB40" i="8"/>
  <c r="AB24" i="8"/>
  <c r="V376" i="8"/>
  <c r="E376" i="8"/>
  <c r="I24" i="8"/>
  <c r="AB61" i="8"/>
  <c r="L61" i="8"/>
  <c r="S379" i="8"/>
  <c r="S375" i="8"/>
  <c r="S378" i="8"/>
  <c r="S377" i="8"/>
  <c r="S380" i="8"/>
  <c r="S374" i="8"/>
  <c r="S373" i="8"/>
  <c r="S358" i="8"/>
  <c r="S328" i="8"/>
  <c r="S308" i="8"/>
  <c r="S316" i="8"/>
  <c r="S40" i="8"/>
  <c r="S65" i="8"/>
  <c r="S18" i="8"/>
  <c r="S24" i="8"/>
  <c r="AE379" i="8"/>
  <c r="AE377" i="8"/>
  <c r="AE375" i="8"/>
  <c r="AE374" i="8"/>
  <c r="AE380" i="8"/>
  <c r="AE378" i="8"/>
  <c r="AE373" i="8"/>
  <c r="AE358" i="8"/>
  <c r="AE328" i="8"/>
  <c r="AE308" i="8"/>
  <c r="AE316" i="8"/>
  <c r="AE65" i="8"/>
  <c r="AE31" i="8"/>
  <c r="U379" i="8"/>
  <c r="U377" i="8"/>
  <c r="U374" i="8"/>
  <c r="U380" i="8"/>
  <c r="U378" i="8"/>
  <c r="U375" i="8"/>
  <c r="U373" i="8"/>
  <c r="U358" i="8"/>
  <c r="U328" i="8"/>
  <c r="U308" i="8"/>
  <c r="U316" i="8"/>
  <c r="U65" i="8"/>
  <c r="U31" i="8"/>
  <c r="AG376" i="8"/>
  <c r="AG31" i="8"/>
  <c r="Z24" i="8"/>
  <c r="H24" i="8"/>
  <c r="Y24" i="8"/>
  <c r="AA18" i="8"/>
  <c r="D18" i="8"/>
  <c r="P18" i="8"/>
  <c r="AD212" i="7"/>
  <c r="AD217" i="7"/>
  <c r="AI217" i="7" s="1"/>
  <c r="AI208" i="7"/>
  <c r="AI212" i="7" s="1"/>
  <c r="AD359" i="7"/>
  <c r="AD343" i="7"/>
  <c r="AD321" i="7"/>
  <c r="AD340" i="7"/>
  <c r="AD338" i="7"/>
  <c r="AD339" i="7"/>
  <c r="H343" i="7"/>
  <c r="H359" i="7"/>
  <c r="H340" i="7"/>
  <c r="H338" i="7"/>
  <c r="H339" i="7"/>
  <c r="H321" i="7"/>
  <c r="S338" i="7"/>
  <c r="S343" i="7"/>
  <c r="S340" i="7"/>
  <c r="S339" i="7"/>
  <c r="S359" i="7"/>
  <c r="S321" i="7"/>
  <c r="L296" i="7"/>
  <c r="L369" i="7"/>
  <c r="L370" i="7" s="1"/>
  <c r="U359" i="7"/>
  <c r="U340" i="7"/>
  <c r="U339" i="7"/>
  <c r="U338" i="7"/>
  <c r="U343" i="7"/>
  <c r="U321" i="7"/>
  <c r="H356" i="7"/>
  <c r="L302" i="7"/>
  <c r="AB370" i="7"/>
  <c r="R329" i="7"/>
  <c r="R208" i="7"/>
  <c r="R212" i="7" s="1"/>
  <c r="R217" i="7" s="1"/>
  <c r="N329" i="7"/>
  <c r="N208" i="7"/>
  <c r="N212" i="7" s="1"/>
  <c r="N217" i="7" s="1"/>
  <c r="AI119" i="7"/>
  <c r="AD78" i="7"/>
  <c r="L361" i="7"/>
  <c r="AC378" i="7"/>
  <c r="AC379" i="7"/>
  <c r="AC375" i="7"/>
  <c r="AC380" i="7"/>
  <c r="AC377" i="7"/>
  <c r="AC374" i="7"/>
  <c r="AC373" i="7"/>
  <c r="AC358" i="7"/>
  <c r="AC328" i="7"/>
  <c r="AC316" i="7"/>
  <c r="AC308" i="7"/>
  <c r="AC40" i="7"/>
  <c r="AC65" i="7"/>
  <c r="AH42" i="7"/>
  <c r="K378" i="7"/>
  <c r="K379" i="7"/>
  <c r="K375" i="7"/>
  <c r="K380" i="7"/>
  <c r="K377" i="7"/>
  <c r="K373" i="7"/>
  <c r="K358" i="7"/>
  <c r="K374" i="7"/>
  <c r="K328" i="7"/>
  <c r="K316" i="7"/>
  <c r="K308" i="7"/>
  <c r="K40" i="7"/>
  <c r="K65" i="7"/>
  <c r="AK376" i="7"/>
  <c r="O376" i="7"/>
  <c r="L206" i="7"/>
  <c r="AI296" i="7"/>
  <c r="AI369" i="7" s="1"/>
  <c r="AI309" i="7"/>
  <c r="E56" i="7"/>
  <c r="AF379" i="7"/>
  <c r="AF375" i="7"/>
  <c r="AF378" i="7"/>
  <c r="AF380" i="7"/>
  <c r="AF377" i="7"/>
  <c r="AF373" i="7"/>
  <c r="AF374" i="7"/>
  <c r="AF316" i="7"/>
  <c r="AF328" i="7"/>
  <c r="AF308" i="7"/>
  <c r="AF40" i="7"/>
  <c r="AF65" i="7"/>
  <c r="AF24" i="7"/>
  <c r="N379" i="7"/>
  <c r="N378" i="7"/>
  <c r="N380" i="7"/>
  <c r="N377" i="7"/>
  <c r="N373" i="7"/>
  <c r="N358" i="7"/>
  <c r="N375" i="7"/>
  <c r="N374" i="7"/>
  <c r="N316" i="7"/>
  <c r="N328" i="7"/>
  <c r="N308" i="7"/>
  <c r="N40" i="7"/>
  <c r="N65" i="7"/>
  <c r="N24" i="7"/>
  <c r="AI295" i="7"/>
  <c r="AI383" i="7"/>
  <c r="AI102" i="7"/>
  <c r="AG366" i="7"/>
  <c r="H309" i="7"/>
  <c r="AM339" i="7"/>
  <c r="AH206" i="7"/>
  <c r="AN176" i="7"/>
  <c r="K329" i="7"/>
  <c r="K208" i="7"/>
  <c r="K212" i="7"/>
  <c r="K217" i="7" s="1"/>
  <c r="AE356" i="7"/>
  <c r="U356" i="7"/>
  <c r="Y350" i="7"/>
  <c r="Y309" i="7"/>
  <c r="Y47" i="7"/>
  <c r="G350" i="7"/>
  <c r="G309" i="7"/>
  <c r="G47" i="7"/>
  <c r="AI61" i="7"/>
  <c r="T377" i="7"/>
  <c r="T380" i="7"/>
  <c r="T378" i="7"/>
  <c r="T374" i="7"/>
  <c r="T379" i="7"/>
  <c r="T375" i="7"/>
  <c r="T373" i="7"/>
  <c r="T358" i="7"/>
  <c r="T328" i="7"/>
  <c r="T316" i="7"/>
  <c r="T308" i="7"/>
  <c r="T65" i="7"/>
  <c r="T18" i="7"/>
  <c r="T31" i="7"/>
  <c r="AH376" i="7"/>
  <c r="AH31" i="7"/>
  <c r="O56" i="7"/>
  <c r="Z40" i="7"/>
  <c r="I31" i="7"/>
  <c r="E24" i="7"/>
  <c r="M18" i="7"/>
  <c r="AF18" i="7"/>
  <c r="N18" i="7"/>
  <c r="AK61" i="7"/>
  <c r="AK31" i="7"/>
  <c r="AA380" i="7"/>
  <c r="AA379" i="7"/>
  <c r="AA377" i="7"/>
  <c r="AA373" i="7"/>
  <c r="AA378" i="7"/>
  <c r="AA375" i="7"/>
  <c r="AA374" i="7"/>
  <c r="AA358" i="7"/>
  <c r="AA328" i="7"/>
  <c r="AA308" i="7"/>
  <c r="AA316" i="7"/>
  <c r="AA65" i="7"/>
  <c r="U31" i="7"/>
  <c r="Q376" i="7"/>
  <c r="AN23" i="7"/>
  <c r="Q24" i="7"/>
  <c r="AD24" i="7"/>
  <c r="K24" i="7"/>
  <c r="K18" i="7"/>
  <c r="S31" i="7"/>
  <c r="AH24" i="7"/>
  <c r="S24" i="7"/>
  <c r="AA18" i="7"/>
  <c r="Z359" i="7"/>
  <c r="Z343" i="7"/>
  <c r="Z340" i="7"/>
  <c r="Z338" i="7"/>
  <c r="Z339" i="7"/>
  <c r="Z321" i="7"/>
  <c r="D359" i="7"/>
  <c r="D343" i="7"/>
  <c r="D338" i="7"/>
  <c r="D321" i="7"/>
  <c r="D339" i="7"/>
  <c r="D340" i="7"/>
  <c r="AN367" i="7"/>
  <c r="AN368" i="7"/>
  <c r="AK359" i="7"/>
  <c r="AK338" i="7"/>
  <c r="AK343" i="7"/>
  <c r="AK340" i="7"/>
  <c r="AK339" i="7"/>
  <c r="AK321" i="7"/>
  <c r="O359" i="7"/>
  <c r="O338" i="7"/>
  <c r="O343" i="7"/>
  <c r="O339" i="7"/>
  <c r="O340" i="7"/>
  <c r="O321" i="7"/>
  <c r="L295" i="7"/>
  <c r="Q359" i="7"/>
  <c r="Q340" i="7"/>
  <c r="Q343" i="7"/>
  <c r="Q338" i="7"/>
  <c r="Q321" i="7"/>
  <c r="Q339" i="7"/>
  <c r="AH368" i="7"/>
  <c r="AH370" i="7" s="1"/>
  <c r="AL356" i="7"/>
  <c r="Z356" i="7"/>
  <c r="P356" i="7"/>
  <c r="L366" i="7"/>
  <c r="AI340" i="7"/>
  <c r="AI339" i="7"/>
  <c r="AI338" i="7"/>
  <c r="V329" i="7"/>
  <c r="V208" i="7"/>
  <c r="V212" i="7" s="1"/>
  <c r="V217" i="7" s="1"/>
  <c r="AC329" i="7"/>
  <c r="AC208" i="7"/>
  <c r="AH178" i="7"/>
  <c r="AH329" i="7"/>
  <c r="S329" i="7"/>
  <c r="S208" i="7"/>
  <c r="S212" i="7" s="1"/>
  <c r="S217" i="7" s="1"/>
  <c r="M127" i="7"/>
  <c r="AG102" i="7"/>
  <c r="Y378" i="7"/>
  <c r="Y379" i="7"/>
  <c r="Y375" i="7"/>
  <c r="Y380" i="7"/>
  <c r="Y374" i="7"/>
  <c r="Y377" i="7"/>
  <c r="Y373" i="7"/>
  <c r="Y358" i="7"/>
  <c r="Y328" i="7"/>
  <c r="Y316" i="7"/>
  <c r="Y308" i="7"/>
  <c r="Y40" i="7"/>
  <c r="Y65" i="7"/>
  <c r="G378" i="7"/>
  <c r="G379" i="7"/>
  <c r="G375" i="7"/>
  <c r="G380" i="7"/>
  <c r="G377" i="7"/>
  <c r="G374" i="7"/>
  <c r="G373" i="7"/>
  <c r="G358" i="7"/>
  <c r="G328" i="7"/>
  <c r="G316" i="7"/>
  <c r="G308" i="7"/>
  <c r="G40" i="7"/>
  <c r="G65" i="7"/>
  <c r="AI193" i="7"/>
  <c r="O356" i="7"/>
  <c r="M350" i="7"/>
  <c r="M309" i="7"/>
  <c r="M47" i="7"/>
  <c r="M61" i="7"/>
  <c r="AG63" i="7"/>
  <c r="AB379" i="7"/>
  <c r="AB375" i="7"/>
  <c r="AB378" i="7"/>
  <c r="AB380" i="7"/>
  <c r="AB373" i="7"/>
  <c r="AB377" i="7"/>
  <c r="AB358" i="7"/>
  <c r="AB374" i="7"/>
  <c r="AB316" i="7"/>
  <c r="AB328" i="7"/>
  <c r="AB308" i="7"/>
  <c r="AB40" i="7"/>
  <c r="AB65" i="7"/>
  <c r="AB24" i="7"/>
  <c r="J379" i="7"/>
  <c r="J378" i="7"/>
  <c r="J380" i="7"/>
  <c r="J375" i="7"/>
  <c r="J373" i="7"/>
  <c r="J358" i="7"/>
  <c r="J374" i="7"/>
  <c r="J377" i="7"/>
  <c r="J316" i="7"/>
  <c r="J328" i="7"/>
  <c r="J308" i="7"/>
  <c r="J40" i="7"/>
  <c r="J65" i="7"/>
  <c r="J24" i="7"/>
  <c r="AM295" i="7"/>
  <c r="AN170" i="7"/>
  <c r="AN295" i="7"/>
  <c r="AD127" i="7"/>
  <c r="Z309" i="7"/>
  <c r="AI56" i="7"/>
  <c r="F329" i="7"/>
  <c r="F208" i="7"/>
  <c r="F212" i="7" s="1"/>
  <c r="F217" i="7" s="1"/>
  <c r="AN156" i="7"/>
  <c r="AM119" i="7"/>
  <c r="AM357" i="7" s="1"/>
  <c r="AJ78" i="7"/>
  <c r="S350" i="7"/>
  <c r="S309" i="7"/>
  <c r="S47" i="7"/>
  <c r="AL377" i="7"/>
  <c r="AL380" i="7"/>
  <c r="AL378" i="7"/>
  <c r="AL374" i="7"/>
  <c r="AL379" i="7"/>
  <c r="AL373" i="7"/>
  <c r="AL358" i="7"/>
  <c r="AL375" i="7"/>
  <c r="AL328" i="7"/>
  <c r="AL316" i="7"/>
  <c r="AL308" i="7"/>
  <c r="AL65" i="7"/>
  <c r="AL31" i="7"/>
  <c r="AL18" i="7"/>
  <c r="P377" i="7"/>
  <c r="P380" i="7"/>
  <c r="P378" i="7"/>
  <c r="P374" i="7"/>
  <c r="P375" i="7"/>
  <c r="P373" i="7"/>
  <c r="P379" i="7"/>
  <c r="P358" i="7"/>
  <c r="P328" i="7"/>
  <c r="P316" i="7"/>
  <c r="P308" i="7"/>
  <c r="P65" i="7"/>
  <c r="P31" i="7"/>
  <c r="P18" i="7"/>
  <c r="AH11" i="7"/>
  <c r="AH18" i="7"/>
  <c r="AH119" i="7"/>
  <c r="AH348" i="7" s="1"/>
  <c r="AC56" i="7"/>
  <c r="E376" i="7"/>
  <c r="AB18" i="7"/>
  <c r="AM102" i="7"/>
  <c r="K61" i="7"/>
  <c r="AE380" i="7"/>
  <c r="AE379" i="7"/>
  <c r="AE377" i="7"/>
  <c r="AE373" i="7"/>
  <c r="AE375" i="7"/>
  <c r="AE374" i="7"/>
  <c r="AE378" i="7"/>
  <c r="AE358" i="7"/>
  <c r="AE328" i="7"/>
  <c r="AE316" i="7"/>
  <c r="AE308" i="7"/>
  <c r="AE65" i="7"/>
  <c r="AE24" i="7"/>
  <c r="H24" i="7"/>
  <c r="Z24" i="7"/>
  <c r="G24" i="7"/>
  <c r="G18" i="7"/>
  <c r="AE40" i="7"/>
  <c r="O31" i="7"/>
  <c r="AC24" i="7"/>
  <c r="I18" i="7"/>
  <c r="T359" i="7"/>
  <c r="T343" i="7"/>
  <c r="T340" i="7"/>
  <c r="T321" i="7"/>
  <c r="T339" i="7"/>
  <c r="T338" i="7"/>
  <c r="AC359" i="7"/>
  <c r="AC338" i="7"/>
  <c r="AC343" i="7"/>
  <c r="AC339" i="7"/>
  <c r="AC340" i="7"/>
  <c r="AC321" i="7"/>
  <c r="K338" i="7"/>
  <c r="K359" i="7"/>
  <c r="K343" i="7"/>
  <c r="K339" i="7"/>
  <c r="K340" i="7"/>
  <c r="K321" i="7"/>
  <c r="M359" i="7"/>
  <c r="M340" i="7"/>
  <c r="M338" i="7"/>
  <c r="M339" i="7"/>
  <c r="M343" i="7"/>
  <c r="M321" i="7"/>
  <c r="D356" i="7"/>
  <c r="AN191" i="7"/>
  <c r="AB329" i="7"/>
  <c r="AB208" i="7"/>
  <c r="AB212" i="7" s="1"/>
  <c r="AB217" i="7" s="1"/>
  <c r="R370" i="7"/>
  <c r="S378" i="7"/>
  <c r="S379" i="7"/>
  <c r="S375" i="7"/>
  <c r="S377" i="7"/>
  <c r="S374" i="7"/>
  <c r="S373" i="7"/>
  <c r="S380" i="7"/>
  <c r="S358" i="7"/>
  <c r="S328" i="7"/>
  <c r="S316" i="7"/>
  <c r="S308" i="7"/>
  <c r="S40" i="7"/>
  <c r="S65" i="7"/>
  <c r="Y376" i="7"/>
  <c r="G376" i="7"/>
  <c r="E350" i="7"/>
  <c r="E309" i="7"/>
  <c r="E47" i="7"/>
  <c r="E61" i="7"/>
  <c r="AG61" i="7"/>
  <c r="M56" i="7"/>
  <c r="V379" i="7"/>
  <c r="V375" i="7"/>
  <c r="V378" i="7"/>
  <c r="V380" i="7"/>
  <c r="V377" i="7"/>
  <c r="V373" i="7"/>
  <c r="V358" i="7"/>
  <c r="V374" i="7"/>
  <c r="V316" i="7"/>
  <c r="V328" i="7"/>
  <c r="V308" i="7"/>
  <c r="V40" i="7"/>
  <c r="V65" i="7"/>
  <c r="V24" i="7"/>
  <c r="F379" i="7"/>
  <c r="F378" i="7"/>
  <c r="F380" i="7"/>
  <c r="F377" i="7"/>
  <c r="F375" i="7"/>
  <c r="F373" i="7"/>
  <c r="F358" i="7"/>
  <c r="F374" i="7"/>
  <c r="F316" i="7"/>
  <c r="F328" i="7"/>
  <c r="F308" i="7"/>
  <c r="F40" i="7"/>
  <c r="F65" i="7"/>
  <c r="F24" i="7"/>
  <c r="AN39" i="7"/>
  <c r="AK329" i="7"/>
  <c r="AK208" i="7"/>
  <c r="AK212" i="7"/>
  <c r="AK217" i="7" s="1"/>
  <c r="AM217" i="7" s="1"/>
  <c r="AN383" i="7"/>
  <c r="AF78" i="7"/>
  <c r="AH366" i="7"/>
  <c r="AH357" i="7"/>
  <c r="AH78" i="7"/>
  <c r="D309" i="7"/>
  <c r="AN360" i="7"/>
  <c r="AG178" i="7"/>
  <c r="AG329" i="7" s="1"/>
  <c r="AJ329" i="7"/>
  <c r="AJ208" i="7"/>
  <c r="AM178" i="7"/>
  <c r="J329" i="7"/>
  <c r="J208" i="7"/>
  <c r="J212" i="7" s="1"/>
  <c r="J217" i="7" s="1"/>
  <c r="G329" i="7"/>
  <c r="G208" i="7"/>
  <c r="G212" i="7" s="1"/>
  <c r="G217" i="7" s="1"/>
  <c r="AM347" i="7"/>
  <c r="AN134" i="7"/>
  <c r="AJ347" i="7"/>
  <c r="AG119" i="7"/>
  <c r="AG348" i="7" s="1"/>
  <c r="Q356" i="7"/>
  <c r="AF348" i="7"/>
  <c r="AN365" i="7"/>
  <c r="AN296" i="7"/>
  <c r="AN369" i="7"/>
  <c r="AN298" i="7"/>
  <c r="AN77" i="7"/>
  <c r="AK350" i="7"/>
  <c r="AK309" i="7"/>
  <c r="AK47" i="7"/>
  <c r="O350" i="7"/>
  <c r="O309" i="7"/>
  <c r="O47" i="7"/>
  <c r="AD377" i="7"/>
  <c r="AD380" i="7"/>
  <c r="AD378" i="7"/>
  <c r="AD374" i="7"/>
  <c r="AD379" i="7"/>
  <c r="AD373" i="7"/>
  <c r="AD375" i="7"/>
  <c r="AD358" i="7"/>
  <c r="AD328" i="7"/>
  <c r="AD316" i="7"/>
  <c r="AD308" i="7"/>
  <c r="AD65" i="7"/>
  <c r="AI42" i="7"/>
  <c r="AD31" i="7"/>
  <c r="AD18" i="7"/>
  <c r="H377" i="7"/>
  <c r="H380" i="7"/>
  <c r="H378" i="7"/>
  <c r="H379" i="7"/>
  <c r="H374" i="7"/>
  <c r="H375" i="7"/>
  <c r="H373" i="7"/>
  <c r="H358" i="7"/>
  <c r="H328" i="7"/>
  <c r="H316" i="7"/>
  <c r="H308" i="7"/>
  <c r="H65" i="7"/>
  <c r="H31" i="7"/>
  <c r="H18" i="7"/>
  <c r="H376" i="7"/>
  <c r="L11" i="7"/>
  <c r="P40" i="7"/>
  <c r="E380" i="7"/>
  <c r="E379" i="7"/>
  <c r="E377" i="7"/>
  <c r="E378" i="7"/>
  <c r="E373" i="7"/>
  <c r="E374" i="7"/>
  <c r="E375" i="7"/>
  <c r="E358" i="7"/>
  <c r="E316" i="7"/>
  <c r="E308" i="7"/>
  <c r="E328" i="7"/>
  <c r="E65" i="7"/>
  <c r="AL24" i="7"/>
  <c r="V18" i="7"/>
  <c r="AJ127" i="7"/>
  <c r="G61" i="7"/>
  <c r="AE31" i="7"/>
  <c r="Q380" i="7"/>
  <c r="Q379" i="7"/>
  <c r="Q377" i="7"/>
  <c r="Q375" i="7"/>
  <c r="Q373" i="7"/>
  <c r="Q378" i="7"/>
  <c r="Q374" i="7"/>
  <c r="Q358" i="7"/>
  <c r="Q308" i="7"/>
  <c r="Q328" i="7"/>
  <c r="Q316" i="7"/>
  <c r="Q65" i="7"/>
  <c r="M380" i="7"/>
  <c r="M379" i="7"/>
  <c r="M377" i="7"/>
  <c r="M373" i="7"/>
  <c r="M375" i="7"/>
  <c r="M374" i="7"/>
  <c r="M378" i="7"/>
  <c r="M358" i="7"/>
  <c r="M328" i="7"/>
  <c r="M316" i="7"/>
  <c r="M308" i="7"/>
  <c r="M65" i="7"/>
  <c r="AG42" i="7"/>
  <c r="D24" i="7"/>
  <c r="AM63" i="7"/>
  <c r="AM61" i="7" s="1"/>
  <c r="Y61" i="7"/>
  <c r="Q309" i="7"/>
  <c r="K31" i="7"/>
  <c r="T24" i="7"/>
  <c r="AA40" i="7"/>
  <c r="AC31" i="7"/>
  <c r="AG24" i="7"/>
  <c r="O24" i="7"/>
  <c r="AI18" i="7"/>
  <c r="AI11" i="7"/>
  <c r="Q18" i="7"/>
  <c r="AL359" i="7"/>
  <c r="AL343" i="7"/>
  <c r="AL338" i="7"/>
  <c r="AL321" i="7"/>
  <c r="AL339" i="7"/>
  <c r="AL340" i="7"/>
  <c r="P343" i="7"/>
  <c r="P359" i="7"/>
  <c r="P339" i="7"/>
  <c r="P340" i="7"/>
  <c r="P338" i="7"/>
  <c r="P321" i="7"/>
  <c r="AH347" i="7"/>
  <c r="AN341" i="7"/>
  <c r="AN342" i="7"/>
  <c r="Y359" i="7"/>
  <c r="Y338" i="7"/>
  <c r="Y343" i="7"/>
  <c r="Y339" i="7"/>
  <c r="Y340" i="7"/>
  <c r="Y321" i="7"/>
  <c r="G359" i="7"/>
  <c r="G338" i="7"/>
  <c r="G343" i="7"/>
  <c r="G340" i="7"/>
  <c r="G339" i="7"/>
  <c r="G321" i="7"/>
  <c r="AE359" i="7"/>
  <c r="AE340" i="7"/>
  <c r="AE338" i="7"/>
  <c r="AE339" i="7"/>
  <c r="AE343" i="7"/>
  <c r="AE321" i="7"/>
  <c r="E359" i="7"/>
  <c r="E340" i="7"/>
  <c r="E339" i="7"/>
  <c r="E338" i="7"/>
  <c r="E343" i="7"/>
  <c r="E321" i="7"/>
  <c r="AG206" i="7"/>
  <c r="AN206" i="7"/>
  <c r="AA370" i="7"/>
  <c r="Q370" i="7"/>
  <c r="I370" i="7"/>
  <c r="AI347" i="7"/>
  <c r="AD356" i="7"/>
  <c r="T356" i="7"/>
  <c r="AF329" i="7"/>
  <c r="AF208" i="7"/>
  <c r="V370" i="7"/>
  <c r="AH295" i="7"/>
  <c r="Y329" i="7"/>
  <c r="Y208" i="7"/>
  <c r="Y212" i="7"/>
  <c r="Y217" i="7" s="1"/>
  <c r="O329" i="7"/>
  <c r="O208" i="7"/>
  <c r="O212" i="7"/>
  <c r="O217" i="7" s="1"/>
  <c r="AM356" i="7"/>
  <c r="AN110" i="7"/>
  <c r="G356" i="7"/>
  <c r="AN88" i="7"/>
  <c r="AM361" i="7"/>
  <c r="AK378" i="7"/>
  <c r="AK379" i="7"/>
  <c r="AK375" i="7"/>
  <c r="AK377" i="7"/>
  <c r="AK374" i="7"/>
  <c r="AK373" i="7"/>
  <c r="AK358" i="7"/>
  <c r="AK380" i="7"/>
  <c r="AK328" i="7"/>
  <c r="AK316" i="7"/>
  <c r="AK308" i="7"/>
  <c r="AK40" i="7"/>
  <c r="AK65" i="7"/>
  <c r="O378" i="7"/>
  <c r="O379" i="7"/>
  <c r="O375" i="7"/>
  <c r="O380" i="7"/>
  <c r="O377" i="7"/>
  <c r="O374" i="7"/>
  <c r="O373" i="7"/>
  <c r="O358" i="7"/>
  <c r="O328" i="7"/>
  <c r="O316" i="7"/>
  <c r="O308" i="7"/>
  <c r="O40" i="7"/>
  <c r="O65" i="7"/>
  <c r="S376" i="7"/>
  <c r="AI24" i="7"/>
  <c r="AN204" i="7"/>
  <c r="L193" i="7"/>
  <c r="AN193" i="7" s="1"/>
  <c r="AC356" i="7"/>
  <c r="S356" i="7"/>
  <c r="AJ379" i="7"/>
  <c r="AJ375" i="7"/>
  <c r="AJ378" i="7"/>
  <c r="AJ380" i="7"/>
  <c r="AJ373" i="7"/>
  <c r="AJ358" i="7"/>
  <c r="AJ377" i="7"/>
  <c r="AJ374" i="7"/>
  <c r="AJ316" i="7"/>
  <c r="AJ328" i="7"/>
  <c r="AJ308" i="7"/>
  <c r="AM42" i="7"/>
  <c r="AJ40" i="7"/>
  <c r="AJ65" i="7"/>
  <c r="AJ24" i="7"/>
  <c r="R379" i="7"/>
  <c r="R378" i="7"/>
  <c r="R380" i="7"/>
  <c r="R375" i="7"/>
  <c r="R373" i="7"/>
  <c r="R358" i="7"/>
  <c r="R377" i="7"/>
  <c r="R374" i="7"/>
  <c r="R316" i="7"/>
  <c r="R328" i="7"/>
  <c r="R308" i="7"/>
  <c r="R40" i="7"/>
  <c r="R65" i="7"/>
  <c r="R24" i="7"/>
  <c r="AI40" i="7"/>
  <c r="AH102" i="7"/>
  <c r="AC127" i="7"/>
  <c r="AD309" i="7"/>
  <c r="T309" i="7"/>
  <c r="L63" i="7"/>
  <c r="AH361" i="7"/>
  <c r="AH40" i="7"/>
  <c r="AH302" i="7"/>
  <c r="AF357" i="7"/>
  <c r="AF358" i="7"/>
  <c r="AC350" i="7"/>
  <c r="AC309" i="7"/>
  <c r="AH63" i="7"/>
  <c r="AC47" i="7"/>
  <c r="K350" i="7"/>
  <c r="K309" i="7"/>
  <c r="K47" i="7"/>
  <c r="AN60" i="7"/>
  <c r="AG361" i="7"/>
  <c r="AH56" i="7"/>
  <c r="AI321" i="7"/>
  <c r="Z377" i="7"/>
  <c r="Z380" i="7"/>
  <c r="Z378" i="7"/>
  <c r="Z379" i="7"/>
  <c r="Z375" i="7"/>
  <c r="Z374" i="7"/>
  <c r="Z358" i="7"/>
  <c r="Z373" i="7"/>
  <c r="Z328" i="7"/>
  <c r="Z316" i="7"/>
  <c r="Z308" i="7"/>
  <c r="Z65" i="7"/>
  <c r="Z31" i="7"/>
  <c r="Z18" i="7"/>
  <c r="D377" i="7"/>
  <c r="D378" i="7"/>
  <c r="D374" i="7"/>
  <c r="D379" i="7"/>
  <c r="D375" i="7"/>
  <c r="D373" i="7"/>
  <c r="D328" i="7"/>
  <c r="D316" i="7"/>
  <c r="D308" i="7"/>
  <c r="D65" i="7"/>
  <c r="L42" i="7"/>
  <c r="L376" i="7" s="1"/>
  <c r="D18" i="7"/>
  <c r="D31" i="7"/>
  <c r="AL376" i="7"/>
  <c r="D376" i="7"/>
  <c r="S56" i="7"/>
  <c r="AD40" i="7"/>
  <c r="I380" i="7"/>
  <c r="I379" i="7"/>
  <c r="I377" i="7"/>
  <c r="I373" i="7"/>
  <c r="I378" i="7"/>
  <c r="I374" i="7"/>
  <c r="I358" i="7"/>
  <c r="I375" i="7"/>
  <c r="I328" i="7"/>
  <c r="I308" i="7"/>
  <c r="I316" i="7"/>
  <c r="I65" i="7"/>
  <c r="E31" i="7"/>
  <c r="I24" i="7"/>
  <c r="R18" i="7"/>
  <c r="AE376" i="7"/>
  <c r="U380" i="7"/>
  <c r="U379" i="7"/>
  <c r="U377" i="7"/>
  <c r="U378" i="7"/>
  <c r="U373" i="7"/>
  <c r="U375" i="7"/>
  <c r="U374" i="7"/>
  <c r="U358" i="7"/>
  <c r="U316" i="7"/>
  <c r="U308" i="7"/>
  <c r="U328" i="7"/>
  <c r="U65" i="7"/>
  <c r="Q31" i="7"/>
  <c r="M31" i="7"/>
  <c r="AK24" i="7"/>
  <c r="U24" i="7"/>
  <c r="AG18" i="7"/>
  <c r="AG11" i="7"/>
  <c r="S61" i="7"/>
  <c r="U309" i="7"/>
  <c r="E40" i="7"/>
  <c r="G31" i="7"/>
  <c r="P24" i="7"/>
  <c r="AJ18" i="7"/>
  <c r="G56" i="7"/>
  <c r="U40" i="7"/>
  <c r="AN30" i="7"/>
  <c r="Y31" i="7"/>
  <c r="Y24" i="7"/>
  <c r="AC18" i="7"/>
  <c r="J18" i="7"/>
  <c r="AE18" i="7"/>
  <c r="AC359" i="6"/>
  <c r="AC343" i="6"/>
  <c r="AC339" i="6"/>
  <c r="AC340" i="6"/>
  <c r="AC321" i="6"/>
  <c r="AC338" i="6"/>
  <c r="K359" i="6"/>
  <c r="K343" i="6"/>
  <c r="K339" i="6"/>
  <c r="K340" i="6"/>
  <c r="K338" i="6"/>
  <c r="K321" i="6"/>
  <c r="AB359" i="6"/>
  <c r="AB343" i="6"/>
  <c r="AB338" i="6"/>
  <c r="AB339" i="6"/>
  <c r="AB340" i="6"/>
  <c r="AB321" i="6"/>
  <c r="J359" i="6"/>
  <c r="J343" i="6"/>
  <c r="J338" i="6"/>
  <c r="J339" i="6"/>
  <c r="J340" i="6"/>
  <c r="J321" i="6"/>
  <c r="AG193" i="6"/>
  <c r="E329" i="6"/>
  <c r="E208" i="6"/>
  <c r="E212" i="6"/>
  <c r="E217" i="6" s="1"/>
  <c r="Q359" i="6"/>
  <c r="Q343" i="6"/>
  <c r="Q339" i="6"/>
  <c r="Q338" i="6"/>
  <c r="Q321" i="6"/>
  <c r="Q340" i="6"/>
  <c r="AG206" i="6"/>
  <c r="T359" i="6"/>
  <c r="T343" i="6"/>
  <c r="T340" i="6"/>
  <c r="T339" i="6"/>
  <c r="T338" i="6"/>
  <c r="T321" i="6"/>
  <c r="AN204" i="6"/>
  <c r="AC329" i="6"/>
  <c r="AC208" i="6"/>
  <c r="AH178" i="6"/>
  <c r="AH329" i="6" s="1"/>
  <c r="S329" i="6"/>
  <c r="S208" i="6"/>
  <c r="S212" i="6"/>
  <c r="S217" i="6" s="1"/>
  <c r="K329" i="6"/>
  <c r="K208" i="6"/>
  <c r="K212" i="6"/>
  <c r="K217" i="6" s="1"/>
  <c r="AG266" i="6"/>
  <c r="AG356" i="6" s="1"/>
  <c r="N329" i="6"/>
  <c r="N208" i="6"/>
  <c r="N212" i="6"/>
  <c r="N217" i="6" s="1"/>
  <c r="O370" i="6"/>
  <c r="AG368" i="6"/>
  <c r="AG370" i="6" s="1"/>
  <c r="L178" i="6"/>
  <c r="L329" i="6" s="1"/>
  <c r="AI383" i="6"/>
  <c r="AB356" i="6"/>
  <c r="R356" i="6"/>
  <c r="J356" i="6"/>
  <c r="AA309" i="6"/>
  <c r="Q309" i="6"/>
  <c r="I309" i="6"/>
  <c r="AI206" i="6"/>
  <c r="J329" i="6"/>
  <c r="J208" i="6"/>
  <c r="J212" i="6"/>
  <c r="J217" i="6" s="1"/>
  <c r="U370" i="6"/>
  <c r="T350" i="6"/>
  <c r="T309" i="6"/>
  <c r="T47" i="6"/>
  <c r="Y350" i="6"/>
  <c r="Y309" i="6"/>
  <c r="Y47" i="6"/>
  <c r="O350" i="6"/>
  <c r="O309" i="6"/>
  <c r="O47" i="6"/>
  <c r="AF350" i="6"/>
  <c r="AF309" i="6"/>
  <c r="AF61" i="6"/>
  <c r="AF47" i="6"/>
  <c r="AN321" i="6"/>
  <c r="AN320" i="6"/>
  <c r="AF379" i="6"/>
  <c r="AF378" i="6"/>
  <c r="AF380" i="6"/>
  <c r="AF375" i="6"/>
  <c r="AF374" i="6"/>
  <c r="AF377" i="6"/>
  <c r="AF373" i="6"/>
  <c r="AF358" i="6"/>
  <c r="AF308" i="6"/>
  <c r="AF328" i="6"/>
  <c r="AF316" i="6"/>
  <c r="AF65" i="6"/>
  <c r="N379" i="6"/>
  <c r="N380" i="6"/>
  <c r="N378" i="6"/>
  <c r="N375" i="6"/>
  <c r="N374" i="6"/>
  <c r="N377" i="6"/>
  <c r="N373" i="6"/>
  <c r="N358" i="6"/>
  <c r="N308" i="6"/>
  <c r="N328" i="6"/>
  <c r="N316" i="6"/>
  <c r="N65" i="6"/>
  <c r="F376" i="6"/>
  <c r="AL350" i="6"/>
  <c r="AL309" i="6"/>
  <c r="AL61" i="6"/>
  <c r="AL47" i="6"/>
  <c r="AE380" i="6"/>
  <c r="AE379" i="6"/>
  <c r="AE377" i="6"/>
  <c r="AE373" i="6"/>
  <c r="AE378" i="6"/>
  <c r="AE375" i="6"/>
  <c r="AE374" i="6"/>
  <c r="AE358" i="6"/>
  <c r="AE328" i="6"/>
  <c r="AE308" i="6"/>
  <c r="AE316" i="6"/>
  <c r="AE65" i="6"/>
  <c r="AE31" i="6"/>
  <c r="AE18" i="6"/>
  <c r="AE376" i="6"/>
  <c r="AK350" i="6"/>
  <c r="AK309" i="6"/>
  <c r="AK47" i="6"/>
  <c r="Z380" i="6"/>
  <c r="Z378" i="6"/>
  <c r="Z379" i="6"/>
  <c r="Z374" i="6"/>
  <c r="Z377" i="6"/>
  <c r="Z375" i="6"/>
  <c r="Z373" i="6"/>
  <c r="Z358" i="6"/>
  <c r="Z328" i="6"/>
  <c r="Z316" i="6"/>
  <c r="Z308" i="6"/>
  <c r="Z65" i="6"/>
  <c r="Z40" i="6"/>
  <c r="D378" i="6"/>
  <c r="D374" i="6"/>
  <c r="D379" i="6"/>
  <c r="D377" i="6"/>
  <c r="D375" i="6"/>
  <c r="D373" i="6"/>
  <c r="D328" i="6"/>
  <c r="D316" i="6"/>
  <c r="D308" i="6"/>
  <c r="D65" i="6"/>
  <c r="L42" i="6"/>
  <c r="L18" i="6"/>
  <c r="D40" i="6"/>
  <c r="AC31" i="6"/>
  <c r="K31" i="6"/>
  <c r="AL376" i="6"/>
  <c r="T376" i="6"/>
  <c r="D376" i="6"/>
  <c r="AC18" i="6"/>
  <c r="L11" i="6"/>
  <c r="AD61" i="6"/>
  <c r="Y378" i="6"/>
  <c r="Y379" i="6"/>
  <c r="Y375" i="6"/>
  <c r="Y377" i="6"/>
  <c r="Y380" i="6"/>
  <c r="Y374" i="6"/>
  <c r="Y373" i="6"/>
  <c r="Y358" i="6"/>
  <c r="Y328" i="6"/>
  <c r="Y316" i="6"/>
  <c r="Y308" i="6"/>
  <c r="Y65" i="6"/>
  <c r="Y40" i="6"/>
  <c r="Y24" i="6"/>
  <c r="G379" i="6"/>
  <c r="G377" i="6"/>
  <c r="G375" i="6"/>
  <c r="G380" i="6"/>
  <c r="G378" i="6"/>
  <c r="G373" i="6"/>
  <c r="G374" i="6"/>
  <c r="G358" i="6"/>
  <c r="G328" i="6"/>
  <c r="G316" i="6"/>
  <c r="G308" i="6"/>
  <c r="G65" i="6"/>
  <c r="G40" i="6"/>
  <c r="G24" i="6"/>
  <c r="K376" i="6"/>
  <c r="P24" i="6"/>
  <c r="AN23" i="6"/>
  <c r="N18" i="6"/>
  <c r="AG11" i="6"/>
  <c r="R40" i="6"/>
  <c r="I349" i="6"/>
  <c r="I351" i="6"/>
  <c r="I332" i="6"/>
  <c r="I331" i="6"/>
  <c r="I324" i="6"/>
  <c r="I310" i="6"/>
  <c r="I294" i="6"/>
  <c r="I327" i="6"/>
  <c r="I293" i="6"/>
  <c r="I325" i="6"/>
  <c r="I69" i="6"/>
  <c r="I70" i="6"/>
  <c r="AF24" i="6"/>
  <c r="N24" i="6"/>
  <c r="AA308" i="6"/>
  <c r="U349" i="6"/>
  <c r="U351" i="6"/>
  <c r="U332" i="6"/>
  <c r="U324" i="6"/>
  <c r="U331" i="6"/>
  <c r="U310" i="6"/>
  <c r="U294" i="6"/>
  <c r="U327" i="6" s="1"/>
  <c r="U293" i="6"/>
  <c r="U325" i="6" s="1"/>
  <c r="U69" i="6"/>
  <c r="U70" i="6"/>
  <c r="H24" i="6"/>
  <c r="AK56" i="6"/>
  <c r="Z24" i="6"/>
  <c r="Y56" i="6"/>
  <c r="Y359" i="6"/>
  <c r="Y343" i="6"/>
  <c r="Y340" i="6"/>
  <c r="Y338" i="6"/>
  <c r="Y339" i="6"/>
  <c r="Y321" i="6"/>
  <c r="G359" i="6"/>
  <c r="G343" i="6"/>
  <c r="G340" i="6"/>
  <c r="G338" i="6"/>
  <c r="G339" i="6"/>
  <c r="G321" i="6"/>
  <c r="V359" i="6"/>
  <c r="V343" i="6"/>
  <c r="V338" i="6"/>
  <c r="V339" i="6"/>
  <c r="V321" i="6"/>
  <c r="V340" i="6"/>
  <c r="F359" i="6"/>
  <c r="F343" i="6"/>
  <c r="F338" i="6"/>
  <c r="F339" i="6"/>
  <c r="F321" i="6"/>
  <c r="F340" i="6"/>
  <c r="AM206" i="6"/>
  <c r="AE329" i="6"/>
  <c r="AE208" i="6"/>
  <c r="AE212" i="6" s="1"/>
  <c r="AE217" i="6" s="1"/>
  <c r="AE359" i="6"/>
  <c r="AE343" i="6"/>
  <c r="AE339" i="6"/>
  <c r="AE338" i="6"/>
  <c r="AE340" i="6"/>
  <c r="AE321" i="6"/>
  <c r="M359" i="6"/>
  <c r="M343" i="6"/>
  <c r="M339" i="6"/>
  <c r="M338" i="6"/>
  <c r="M340" i="6"/>
  <c r="M321" i="6"/>
  <c r="AL359" i="6"/>
  <c r="AL343" i="6"/>
  <c r="AL340" i="6"/>
  <c r="AL339" i="6"/>
  <c r="AL338" i="6"/>
  <c r="AL321" i="6"/>
  <c r="P359" i="6"/>
  <c r="P343" i="6"/>
  <c r="P340" i="6"/>
  <c r="P339" i="6"/>
  <c r="P338" i="6"/>
  <c r="P321" i="6"/>
  <c r="AN338" i="6"/>
  <c r="AN339" i="6"/>
  <c r="AN340" i="6"/>
  <c r="AM193" i="6"/>
  <c r="F329" i="6"/>
  <c r="F208" i="6"/>
  <c r="F212" i="6" s="1"/>
  <c r="F217" i="6" s="1"/>
  <c r="AC356" i="6"/>
  <c r="K356" i="6"/>
  <c r="AG366" i="6"/>
  <c r="L361" i="6"/>
  <c r="L368" i="6"/>
  <c r="L370" i="6" s="1"/>
  <c r="AI339" i="6"/>
  <c r="AI338" i="6"/>
  <c r="AI340" i="6"/>
  <c r="AI193" i="6"/>
  <c r="Q356" i="6"/>
  <c r="AG302" i="6"/>
  <c r="P350" i="6"/>
  <c r="P309" i="6"/>
  <c r="P47" i="6"/>
  <c r="AH361" i="6"/>
  <c r="AG61" i="6"/>
  <c r="S61" i="6"/>
  <c r="J309" i="6"/>
  <c r="AB379" i="6"/>
  <c r="AB378" i="6"/>
  <c r="AB380" i="6"/>
  <c r="AB375" i="6"/>
  <c r="AB377" i="6"/>
  <c r="AB374" i="6"/>
  <c r="AB373" i="6"/>
  <c r="AB358" i="6"/>
  <c r="AB308" i="6"/>
  <c r="AB316" i="6"/>
  <c r="AB328" i="6"/>
  <c r="AB65" i="6"/>
  <c r="J379" i="6"/>
  <c r="J380" i="6"/>
  <c r="J378" i="6"/>
  <c r="J375" i="6"/>
  <c r="J377" i="6"/>
  <c r="J374" i="6"/>
  <c r="J373" i="6"/>
  <c r="J358" i="6"/>
  <c r="J308" i="6"/>
  <c r="J316" i="6"/>
  <c r="J328" i="6"/>
  <c r="J65" i="6"/>
  <c r="AI356" i="6"/>
  <c r="AJ350" i="6"/>
  <c r="AJ309" i="6"/>
  <c r="AM63" i="6"/>
  <c r="AJ47" i="6"/>
  <c r="AJ61" i="6"/>
  <c r="M380" i="6"/>
  <c r="M379" i="6"/>
  <c r="M377" i="6"/>
  <c r="M373" i="6"/>
  <c r="M378" i="6"/>
  <c r="M375" i="6"/>
  <c r="M374" i="6"/>
  <c r="M328" i="6"/>
  <c r="M308" i="6"/>
  <c r="M316" i="6"/>
  <c r="M65" i="6"/>
  <c r="M31" i="6"/>
  <c r="M18" i="6"/>
  <c r="AG42" i="6"/>
  <c r="AG18" i="6" s="1"/>
  <c r="AI321" i="6"/>
  <c r="T380" i="6"/>
  <c r="T378" i="6"/>
  <c r="T374" i="6"/>
  <c r="T379" i="6"/>
  <c r="T377" i="6"/>
  <c r="T375" i="6"/>
  <c r="T358" i="6"/>
  <c r="T373" i="6"/>
  <c r="T328" i="6"/>
  <c r="T316" i="6"/>
  <c r="T308" i="6"/>
  <c r="T65" i="6"/>
  <c r="T40" i="6"/>
  <c r="M40" i="6"/>
  <c r="P376" i="6"/>
  <c r="M24" i="6"/>
  <c r="Z61" i="6"/>
  <c r="K350" i="6"/>
  <c r="K309" i="6"/>
  <c r="K56" i="6"/>
  <c r="K47" i="6"/>
  <c r="S379" i="6"/>
  <c r="S375" i="6"/>
  <c r="S378" i="6"/>
  <c r="S380" i="6"/>
  <c r="S377" i="6"/>
  <c r="S374" i="6"/>
  <c r="S373" i="6"/>
  <c r="S358" i="6"/>
  <c r="S328" i="6"/>
  <c r="S316" i="6"/>
  <c r="S308" i="6"/>
  <c r="S65" i="6"/>
  <c r="S40" i="6"/>
  <c r="S24" i="6"/>
  <c r="AJ31" i="6"/>
  <c r="AF40" i="6"/>
  <c r="N40" i="6"/>
  <c r="AB24" i="6"/>
  <c r="U308" i="6"/>
  <c r="G56" i="6"/>
  <c r="J31" i="6"/>
  <c r="T24" i="6"/>
  <c r="AN17" i="6"/>
  <c r="J40" i="6"/>
  <c r="AF31" i="6"/>
  <c r="AB18" i="6"/>
  <c r="S359" i="6"/>
  <c r="S343" i="6"/>
  <c r="S340" i="6"/>
  <c r="S338" i="6"/>
  <c r="S339" i="6"/>
  <c r="S321" i="6"/>
  <c r="AJ359" i="6"/>
  <c r="AJ343" i="6"/>
  <c r="AJ338" i="6"/>
  <c r="AJ340" i="6"/>
  <c r="AJ339" i="6"/>
  <c r="AJ321" i="6"/>
  <c r="R359" i="6"/>
  <c r="R343" i="6"/>
  <c r="R338" i="6"/>
  <c r="R340" i="6"/>
  <c r="R339" i="6"/>
  <c r="R321" i="6"/>
  <c r="U329" i="6"/>
  <c r="U208" i="6"/>
  <c r="U212" i="6" s="1"/>
  <c r="U217" i="6" s="1"/>
  <c r="AA359" i="6"/>
  <c r="AA343" i="6"/>
  <c r="AA339" i="6"/>
  <c r="AA340" i="6"/>
  <c r="AA338" i="6"/>
  <c r="AA321" i="6"/>
  <c r="I359" i="6"/>
  <c r="I343" i="6"/>
  <c r="I339" i="6"/>
  <c r="I340" i="6"/>
  <c r="I338" i="6"/>
  <c r="I321" i="6"/>
  <c r="AD359" i="6"/>
  <c r="AD343" i="6"/>
  <c r="AD340" i="6"/>
  <c r="AD338" i="6"/>
  <c r="AD339" i="6"/>
  <c r="AD321" i="6"/>
  <c r="H359" i="6"/>
  <c r="H343" i="6"/>
  <c r="H340" i="6"/>
  <c r="H338" i="6"/>
  <c r="H339" i="6"/>
  <c r="H321" i="6"/>
  <c r="Y329" i="6"/>
  <c r="Y208" i="6"/>
  <c r="Y212" i="6" s="1"/>
  <c r="Y217" i="6" s="1"/>
  <c r="O329" i="6"/>
  <c r="O208" i="6"/>
  <c r="O212" i="6" s="1"/>
  <c r="O217" i="6" s="1"/>
  <c r="G329" i="6"/>
  <c r="G208" i="6"/>
  <c r="G212" i="6" s="1"/>
  <c r="G217" i="6" s="1"/>
  <c r="AD356" i="6"/>
  <c r="T356" i="6"/>
  <c r="AH366" i="6"/>
  <c r="AG309" i="6"/>
  <c r="AF329" i="6"/>
  <c r="AF208" i="6"/>
  <c r="S370" i="6"/>
  <c r="AK329" i="6"/>
  <c r="AK208" i="6"/>
  <c r="AK212" i="6"/>
  <c r="AK217" i="6" s="1"/>
  <c r="AN367" i="6"/>
  <c r="AN359" i="6"/>
  <c r="AL329" i="6"/>
  <c r="AL208" i="6"/>
  <c r="AL212" i="6" s="1"/>
  <c r="AL217" i="6" s="1"/>
  <c r="V356" i="6"/>
  <c r="F356" i="6"/>
  <c r="AH302" i="6"/>
  <c r="AE309" i="6"/>
  <c r="M309" i="6"/>
  <c r="AB329" i="6"/>
  <c r="AB208" i="6"/>
  <c r="AB212" i="6"/>
  <c r="AB217" i="6" s="1"/>
  <c r="Q370" i="6"/>
  <c r="L295" i="6"/>
  <c r="AH383" i="6"/>
  <c r="AN100" i="6"/>
  <c r="AM366" i="6"/>
  <c r="AN88" i="6"/>
  <c r="AD350" i="6"/>
  <c r="AD309" i="6"/>
  <c r="AI63" i="6"/>
  <c r="AI56" i="6" s="1"/>
  <c r="AD47" i="6"/>
  <c r="H350" i="6"/>
  <c r="H309" i="6"/>
  <c r="H47" i="6"/>
  <c r="AC350" i="6"/>
  <c r="AC309" i="6"/>
  <c r="AH63" i="6"/>
  <c r="AC47" i="6"/>
  <c r="S350" i="6"/>
  <c r="S309" i="6"/>
  <c r="S47" i="6"/>
  <c r="AB350" i="6"/>
  <c r="AB309" i="6"/>
  <c r="AB61" i="6"/>
  <c r="AB47" i="6"/>
  <c r="V379" i="6"/>
  <c r="V378" i="6"/>
  <c r="V380" i="6"/>
  <c r="V375" i="6"/>
  <c r="V377" i="6"/>
  <c r="V374" i="6"/>
  <c r="V373" i="6"/>
  <c r="V358" i="6"/>
  <c r="V316" i="6"/>
  <c r="V308" i="6"/>
  <c r="V328" i="6"/>
  <c r="V65" i="6"/>
  <c r="F379" i="6"/>
  <c r="F380" i="6"/>
  <c r="F377" i="6"/>
  <c r="F375" i="6"/>
  <c r="F374" i="6"/>
  <c r="F378" i="6"/>
  <c r="F373" i="6"/>
  <c r="F358" i="6"/>
  <c r="F316" i="6"/>
  <c r="F308" i="6"/>
  <c r="F328" i="6"/>
  <c r="F65" i="6"/>
  <c r="AN134" i="6"/>
  <c r="AN302" i="6"/>
  <c r="E380" i="6"/>
  <c r="E379" i="6"/>
  <c r="E377" i="6"/>
  <c r="E378" i="6"/>
  <c r="E373" i="6"/>
  <c r="E375" i="6"/>
  <c r="E374" i="6"/>
  <c r="E358" i="6"/>
  <c r="E328" i="6"/>
  <c r="E316" i="6"/>
  <c r="E308" i="6"/>
  <c r="E65" i="6"/>
  <c r="E31" i="6"/>
  <c r="E18" i="6"/>
  <c r="E376" i="6"/>
  <c r="AI11" i="6"/>
  <c r="H56" i="6"/>
  <c r="AL380" i="6"/>
  <c r="AL378" i="6"/>
  <c r="AL374" i="6"/>
  <c r="AL379" i="6"/>
  <c r="AL377" i="6"/>
  <c r="AL375" i="6"/>
  <c r="AL358" i="6"/>
  <c r="AL373" i="6"/>
  <c r="AL328" i="6"/>
  <c r="AL316" i="6"/>
  <c r="AL308" i="6"/>
  <c r="AL65" i="6"/>
  <c r="AL40" i="6"/>
  <c r="P380" i="6"/>
  <c r="P378" i="6"/>
  <c r="P374" i="6"/>
  <c r="P377" i="6"/>
  <c r="P375" i="6"/>
  <c r="P379" i="6"/>
  <c r="P373" i="6"/>
  <c r="P358" i="6"/>
  <c r="P328" i="6"/>
  <c r="P316" i="6"/>
  <c r="P308" i="6"/>
  <c r="P65" i="6"/>
  <c r="P40" i="6"/>
  <c r="AG40" i="6"/>
  <c r="AD376" i="6"/>
  <c r="L31" i="6"/>
  <c r="T61" i="6"/>
  <c r="AL56" i="6"/>
  <c r="AK378" i="6"/>
  <c r="AK379" i="6"/>
  <c r="AK375" i="6"/>
  <c r="AK374" i="6"/>
  <c r="AK380" i="6"/>
  <c r="AK373" i="6"/>
  <c r="AK377" i="6"/>
  <c r="AK358" i="6"/>
  <c r="AK328" i="6"/>
  <c r="AK316" i="6"/>
  <c r="AK308" i="6"/>
  <c r="AK65" i="6"/>
  <c r="AK40" i="6"/>
  <c r="AK24" i="6"/>
  <c r="O379" i="6"/>
  <c r="O375" i="6"/>
  <c r="O378" i="6"/>
  <c r="O377" i="6"/>
  <c r="O380" i="6"/>
  <c r="O374" i="6"/>
  <c r="O373" i="6"/>
  <c r="O358" i="6"/>
  <c r="O328" i="6"/>
  <c r="O316" i="6"/>
  <c r="O308" i="6"/>
  <c r="O65" i="6"/>
  <c r="O40" i="6"/>
  <c r="O24" i="6"/>
  <c r="AN39" i="6"/>
  <c r="N31" i="6"/>
  <c r="AK376" i="6"/>
  <c r="S376" i="6"/>
  <c r="AL24" i="6"/>
  <c r="AJ18" i="6"/>
  <c r="AB40" i="6"/>
  <c r="I308" i="6"/>
  <c r="V24" i="6"/>
  <c r="D18" i="6"/>
  <c r="AA351" i="6"/>
  <c r="AA349" i="6"/>
  <c r="AA332" i="6"/>
  <c r="AA331" i="6"/>
  <c r="AA324" i="6"/>
  <c r="AA310" i="6"/>
  <c r="AA294" i="6"/>
  <c r="AA327" i="6" s="1"/>
  <c r="AA293" i="6"/>
  <c r="AA325" i="6" s="1"/>
  <c r="AA69" i="6"/>
  <c r="AA297" i="6" s="1"/>
  <c r="AA70" i="6"/>
  <c r="Q349" i="6"/>
  <c r="Q351" i="6"/>
  <c r="Q331" i="6"/>
  <c r="Q332" i="6"/>
  <c r="Q324" i="6"/>
  <c r="Q310" i="6"/>
  <c r="Q294" i="6"/>
  <c r="Q327" i="6" s="1"/>
  <c r="Q293" i="6"/>
  <c r="Q325" i="6" s="1"/>
  <c r="Q69" i="6"/>
  <c r="Q70" i="6"/>
  <c r="AE24" i="6"/>
  <c r="F31" i="6"/>
  <c r="AN314" i="6"/>
  <c r="J18" i="6"/>
  <c r="O56" i="6"/>
  <c r="F40" i="6"/>
  <c r="AB31" i="6"/>
  <c r="V18" i="6"/>
  <c r="AN341" i="6"/>
  <c r="AN342" i="6"/>
  <c r="AK359" i="6"/>
  <c r="AK343" i="6"/>
  <c r="AK340" i="6"/>
  <c r="AK338" i="6"/>
  <c r="AK339" i="6"/>
  <c r="AK321" i="6"/>
  <c r="O359" i="6"/>
  <c r="O343" i="6"/>
  <c r="O339" i="6"/>
  <c r="O340" i="6"/>
  <c r="O338" i="6"/>
  <c r="O321" i="6"/>
  <c r="AN200" i="6"/>
  <c r="AF343" i="6"/>
  <c r="AF359" i="6"/>
  <c r="AF338" i="6"/>
  <c r="AF340" i="6"/>
  <c r="AF321" i="6"/>
  <c r="AF339" i="6"/>
  <c r="N343" i="6"/>
  <c r="N359" i="6"/>
  <c r="N338" i="6"/>
  <c r="N340" i="6"/>
  <c r="N321" i="6"/>
  <c r="N339" i="6"/>
  <c r="M329" i="6"/>
  <c r="M208" i="6"/>
  <c r="AG178" i="6"/>
  <c r="AG329" i="6"/>
  <c r="AJ370" i="6"/>
  <c r="AB370" i="6"/>
  <c r="R370" i="6"/>
  <c r="J370" i="6"/>
  <c r="U359" i="6"/>
  <c r="U343" i="6"/>
  <c r="U339" i="6"/>
  <c r="U340" i="6"/>
  <c r="U321" i="6"/>
  <c r="U338" i="6"/>
  <c r="E359" i="6"/>
  <c r="E343" i="6"/>
  <c r="E339" i="6"/>
  <c r="E340" i="6"/>
  <c r="E321" i="6"/>
  <c r="E338" i="6"/>
  <c r="Z359" i="6"/>
  <c r="Z343" i="6"/>
  <c r="Z340" i="6"/>
  <c r="Z338" i="6"/>
  <c r="Z339" i="6"/>
  <c r="Z321" i="6"/>
  <c r="D359" i="6"/>
  <c r="D343" i="6"/>
  <c r="D340" i="6"/>
  <c r="D339" i="6"/>
  <c r="D338" i="6"/>
  <c r="D321" i="6"/>
  <c r="L206" i="6"/>
  <c r="AH193" i="6"/>
  <c r="AN176" i="6"/>
  <c r="AN368" i="6"/>
  <c r="AL356" i="6"/>
  <c r="H356" i="6"/>
  <c r="L366" i="6"/>
  <c r="V329" i="6"/>
  <c r="V208" i="6"/>
  <c r="V212" i="6" s="1"/>
  <c r="V217" i="6" s="1"/>
  <c r="Y356" i="6"/>
  <c r="O356" i="6"/>
  <c r="G356" i="6"/>
  <c r="AI302" i="6"/>
  <c r="AD212" i="6"/>
  <c r="AD217" i="6" s="1"/>
  <c r="AM295" i="6"/>
  <c r="AN170" i="6"/>
  <c r="AN295" i="6"/>
  <c r="AM370" i="6"/>
  <c r="R329" i="6"/>
  <c r="R208" i="6"/>
  <c r="R212" i="6"/>
  <c r="R217" i="6" s="1"/>
  <c r="AH295" i="6"/>
  <c r="L383" i="6"/>
  <c r="AE356" i="6"/>
  <c r="U356" i="6"/>
  <c r="M356" i="6"/>
  <c r="E356" i="6"/>
  <c r="AI366" i="6"/>
  <c r="AI357" i="6"/>
  <c r="AI78" i="6"/>
  <c r="AN365" i="6"/>
  <c r="AN298" i="6"/>
  <c r="AN77" i="6"/>
  <c r="Z350" i="6"/>
  <c r="Z309" i="6"/>
  <c r="Z47" i="6"/>
  <c r="D350" i="6"/>
  <c r="D309" i="6"/>
  <c r="L63" i="6"/>
  <c r="D47" i="6"/>
  <c r="AM178" i="6"/>
  <c r="AH61" i="6"/>
  <c r="AG361" i="6"/>
  <c r="V309" i="6"/>
  <c r="N309" i="6"/>
  <c r="F309" i="6"/>
  <c r="AJ379" i="6"/>
  <c r="AJ378" i="6"/>
  <c r="AJ380" i="6"/>
  <c r="AJ377" i="6"/>
  <c r="AJ374" i="6"/>
  <c r="AJ375" i="6"/>
  <c r="AJ373" i="6"/>
  <c r="AJ328" i="6"/>
  <c r="AJ308" i="6"/>
  <c r="AJ316" i="6"/>
  <c r="AJ65" i="6"/>
  <c r="AM42" i="6"/>
  <c r="R379" i="6"/>
  <c r="R380" i="6"/>
  <c r="R377" i="6"/>
  <c r="R378" i="6"/>
  <c r="R374" i="6"/>
  <c r="R375" i="6"/>
  <c r="R373" i="6"/>
  <c r="R358" i="6"/>
  <c r="R328" i="6"/>
  <c r="R308" i="6"/>
  <c r="R316" i="6"/>
  <c r="R65" i="6"/>
  <c r="AB376" i="6"/>
  <c r="J376" i="6"/>
  <c r="AN125" i="6"/>
  <c r="AC56" i="6"/>
  <c r="AM56" i="6"/>
  <c r="AN55" i="6"/>
  <c r="AN110" i="6"/>
  <c r="AN356" i="6"/>
  <c r="AM61" i="6"/>
  <c r="AN60" i="6"/>
  <c r="H61" i="6"/>
  <c r="AH56" i="6"/>
  <c r="T56" i="6"/>
  <c r="D56" i="6"/>
  <c r="AD380" i="6"/>
  <c r="AD378" i="6"/>
  <c r="AD377" i="6"/>
  <c r="AD375" i="6"/>
  <c r="AD374" i="6"/>
  <c r="AD379" i="6"/>
  <c r="AD358" i="6"/>
  <c r="AD373" i="6"/>
  <c r="AD328" i="6"/>
  <c r="AD316" i="6"/>
  <c r="AD308" i="6"/>
  <c r="AD65" i="6"/>
  <c r="AI42" i="6"/>
  <c r="AI24" i="6"/>
  <c r="AD40" i="6"/>
  <c r="H380" i="6"/>
  <c r="H378" i="6"/>
  <c r="H379" i="6"/>
  <c r="H374" i="6"/>
  <c r="H377" i="6"/>
  <c r="H375" i="6"/>
  <c r="H373" i="6"/>
  <c r="H358" i="6"/>
  <c r="H328" i="6"/>
  <c r="H316" i="6"/>
  <c r="H308" i="6"/>
  <c r="H65" i="6"/>
  <c r="H40" i="6"/>
  <c r="E40" i="6"/>
  <c r="H376" i="6"/>
  <c r="AH11" i="6"/>
  <c r="P61" i="6"/>
  <c r="G350" i="6"/>
  <c r="G309" i="6"/>
  <c r="G47" i="6"/>
  <c r="AG56" i="6"/>
  <c r="AC378" i="6"/>
  <c r="AC379" i="6"/>
  <c r="AC375" i="6"/>
  <c r="AC380" i="6"/>
  <c r="AC377" i="6"/>
  <c r="AC374" i="6"/>
  <c r="AC373" i="6"/>
  <c r="AC328" i="6"/>
  <c r="AC316" i="6"/>
  <c r="AC308" i="6"/>
  <c r="AC65" i="6"/>
  <c r="AC40" i="6"/>
  <c r="AC24" i="6"/>
  <c r="AH42" i="6"/>
  <c r="AH376" i="6"/>
  <c r="K379" i="6"/>
  <c r="K375" i="6"/>
  <c r="K380" i="6"/>
  <c r="K377" i="6"/>
  <c r="K378" i="6"/>
  <c r="K374" i="6"/>
  <c r="K373" i="6"/>
  <c r="K358" i="6"/>
  <c r="K328" i="6"/>
  <c r="K316" i="6"/>
  <c r="K308" i="6"/>
  <c r="K65" i="6"/>
  <c r="K40" i="6"/>
  <c r="K24" i="6"/>
  <c r="AG376" i="6"/>
  <c r="AG31" i="6"/>
  <c r="O376" i="6"/>
  <c r="AD24" i="6"/>
  <c r="AF18" i="6"/>
  <c r="AG47" i="6"/>
  <c r="V40" i="6"/>
  <c r="R24" i="6"/>
  <c r="Q308" i="6"/>
  <c r="Z18" i="6"/>
  <c r="G18" i="6"/>
  <c r="Y18" i="6"/>
  <c r="F18" i="6"/>
  <c r="AJ40" i="6"/>
  <c r="V31" i="6"/>
  <c r="J24" i="6"/>
  <c r="R18" i="6"/>
  <c r="AN11" i="5"/>
  <c r="AM329" i="5"/>
  <c r="Q343" i="5"/>
  <c r="Q359" i="5"/>
  <c r="Q338" i="5"/>
  <c r="Q339" i="5"/>
  <c r="Q340" i="5"/>
  <c r="Q321" i="5"/>
  <c r="AD329" i="5"/>
  <c r="AD208" i="5"/>
  <c r="AI178" i="5"/>
  <c r="AI329" i="5"/>
  <c r="H329" i="5"/>
  <c r="H208" i="5"/>
  <c r="H212" i="5"/>
  <c r="H217" i="5"/>
  <c r="AH368" i="5"/>
  <c r="M347" i="5"/>
  <c r="E347" i="5"/>
  <c r="T359" i="5"/>
  <c r="T343" i="5"/>
  <c r="T339" i="5"/>
  <c r="T338" i="5"/>
  <c r="T340" i="5"/>
  <c r="T321" i="5"/>
  <c r="AN204" i="5"/>
  <c r="AC329" i="5"/>
  <c r="AH178" i="5"/>
  <c r="AH329" i="5"/>
  <c r="AC208" i="5"/>
  <c r="K329" i="5"/>
  <c r="K208" i="5"/>
  <c r="K212" i="5"/>
  <c r="K217" i="5"/>
  <c r="AI295" i="5"/>
  <c r="AN283" i="5"/>
  <c r="AM193" i="5"/>
  <c r="AC370" i="5"/>
  <c r="K370" i="5"/>
  <c r="AF359" i="5"/>
  <c r="AF343" i="5"/>
  <c r="AF340" i="5"/>
  <c r="AF338" i="5"/>
  <c r="AF339" i="5"/>
  <c r="AF321" i="5"/>
  <c r="N359" i="5"/>
  <c r="N340" i="5"/>
  <c r="N338" i="5"/>
  <c r="N343" i="5"/>
  <c r="N339" i="5"/>
  <c r="N321" i="5"/>
  <c r="AA329" i="5"/>
  <c r="AA208" i="5"/>
  <c r="AA212" i="5"/>
  <c r="AA217" i="5" s="1"/>
  <c r="I329" i="5"/>
  <c r="I208" i="5"/>
  <c r="I212" i="5"/>
  <c r="I217" i="5" s="1"/>
  <c r="R370" i="5"/>
  <c r="AE356" i="5"/>
  <c r="U356" i="5"/>
  <c r="AG368" i="5"/>
  <c r="AG370" i="5" s="1"/>
  <c r="AH347" i="5"/>
  <c r="AM119" i="5"/>
  <c r="AM348" i="5"/>
  <c r="AI366" i="5"/>
  <c r="AI357" i="5"/>
  <c r="AI78" i="5"/>
  <c r="E357" i="5"/>
  <c r="E358" i="5" s="1"/>
  <c r="AN365" i="5"/>
  <c r="AN296" i="5"/>
  <c r="AN369" i="5" s="1"/>
  <c r="AN370" i="5" s="1"/>
  <c r="AN298" i="5"/>
  <c r="AN77" i="5"/>
  <c r="AM356" i="5"/>
  <c r="AN110" i="5"/>
  <c r="AN361" i="5"/>
  <c r="AM296" i="5"/>
  <c r="AM369" i="5"/>
  <c r="AG206" i="5"/>
  <c r="AM347" i="5"/>
  <c r="AN134" i="5"/>
  <c r="AM361" i="5"/>
  <c r="AH361" i="5"/>
  <c r="AB380" i="5"/>
  <c r="AB378" i="5"/>
  <c r="AB379" i="5"/>
  <c r="AB375" i="5"/>
  <c r="AB377" i="5"/>
  <c r="AB374" i="5"/>
  <c r="AB373" i="5"/>
  <c r="AB358" i="5"/>
  <c r="AB328" i="5"/>
  <c r="AB316" i="5"/>
  <c r="AB308" i="5"/>
  <c r="AB65" i="5"/>
  <c r="AB40" i="5"/>
  <c r="J380" i="5"/>
  <c r="J378" i="5"/>
  <c r="J379" i="5"/>
  <c r="J375" i="5"/>
  <c r="J377" i="5"/>
  <c r="J374" i="5"/>
  <c r="J373" i="5"/>
  <c r="J358" i="5"/>
  <c r="J328" i="5"/>
  <c r="J316" i="5"/>
  <c r="J308" i="5"/>
  <c r="J65" i="5"/>
  <c r="J40" i="5"/>
  <c r="AN39" i="5"/>
  <c r="AF376" i="5"/>
  <c r="N376" i="5"/>
  <c r="AG356" i="5"/>
  <c r="AN60" i="5"/>
  <c r="G350" i="5"/>
  <c r="G309" i="5"/>
  <c r="G56" i="5"/>
  <c r="G47" i="5"/>
  <c r="E377" i="5"/>
  <c r="E379" i="5"/>
  <c r="E378" i="5"/>
  <c r="E380" i="5"/>
  <c r="E375" i="5"/>
  <c r="E374" i="5"/>
  <c r="E373" i="5"/>
  <c r="E328" i="5"/>
  <c r="E316" i="5"/>
  <c r="E308" i="5"/>
  <c r="E65" i="5"/>
  <c r="E31" i="5"/>
  <c r="E18" i="5"/>
  <c r="E40" i="5"/>
  <c r="E24" i="5"/>
  <c r="AH302" i="5"/>
  <c r="AJ348" i="5"/>
  <c r="T379" i="5"/>
  <c r="T378" i="5"/>
  <c r="T380" i="5"/>
  <c r="T377" i="5"/>
  <c r="T375" i="5"/>
  <c r="T373" i="5"/>
  <c r="T374" i="5"/>
  <c r="T358" i="5"/>
  <c r="T316" i="5"/>
  <c r="T328" i="5"/>
  <c r="T308" i="5"/>
  <c r="T65" i="5"/>
  <c r="P376" i="5"/>
  <c r="AH11" i="5"/>
  <c r="V350" i="5"/>
  <c r="V309" i="5"/>
  <c r="V47" i="5"/>
  <c r="AI361" i="5"/>
  <c r="Y380" i="5"/>
  <c r="Y379" i="5"/>
  <c r="Y375" i="5"/>
  <c r="Y377" i="5"/>
  <c r="Y378" i="5"/>
  <c r="Y374" i="5"/>
  <c r="Y373" i="5"/>
  <c r="Y358" i="5"/>
  <c r="Y328" i="5"/>
  <c r="Y308" i="5"/>
  <c r="Y316" i="5"/>
  <c r="Y24" i="5"/>
  <c r="Y65" i="5"/>
  <c r="Y31" i="5"/>
  <c r="Y18" i="5"/>
  <c r="G380" i="5"/>
  <c r="G379" i="5"/>
  <c r="G377" i="5"/>
  <c r="G375" i="5"/>
  <c r="G378" i="5"/>
  <c r="G373" i="5"/>
  <c r="G374" i="5"/>
  <c r="G358" i="5"/>
  <c r="G308" i="5"/>
  <c r="G328" i="5"/>
  <c r="G316" i="5"/>
  <c r="G24" i="5"/>
  <c r="G65" i="5"/>
  <c r="G31" i="5"/>
  <c r="G18" i="5"/>
  <c r="Y376" i="5"/>
  <c r="G376" i="5"/>
  <c r="AB31" i="5"/>
  <c r="R18" i="5"/>
  <c r="AA309" i="5"/>
  <c r="U309" i="5"/>
  <c r="Q309" i="5"/>
  <c r="T18" i="5"/>
  <c r="J31" i="5"/>
  <c r="M359" i="5"/>
  <c r="M343" i="5"/>
  <c r="M338" i="5"/>
  <c r="M339" i="5"/>
  <c r="M340" i="5"/>
  <c r="M321" i="5"/>
  <c r="Z329" i="5"/>
  <c r="Z208" i="5"/>
  <c r="Z212" i="5" s="1"/>
  <c r="Z217" i="5" s="1"/>
  <c r="P359" i="5"/>
  <c r="P343" i="5"/>
  <c r="P339" i="5"/>
  <c r="P340" i="5"/>
  <c r="P338" i="5"/>
  <c r="P321" i="5"/>
  <c r="Y329" i="5"/>
  <c r="Y208" i="5"/>
  <c r="Y212" i="5" s="1"/>
  <c r="Y217" i="5" s="1"/>
  <c r="G329" i="5"/>
  <c r="G208" i="5"/>
  <c r="G212" i="5" s="1"/>
  <c r="G217" i="5" s="1"/>
  <c r="AN342" i="5"/>
  <c r="AN341" i="5"/>
  <c r="AB359" i="5"/>
  <c r="AB343" i="5"/>
  <c r="AB340" i="5"/>
  <c r="AB338" i="5"/>
  <c r="AB339" i="5"/>
  <c r="AB321" i="5"/>
  <c r="J359" i="5"/>
  <c r="J340" i="5"/>
  <c r="J338" i="5"/>
  <c r="J339" i="5"/>
  <c r="J343" i="5"/>
  <c r="J321" i="5"/>
  <c r="U329" i="5"/>
  <c r="U208" i="5"/>
  <c r="U212" i="5" s="1"/>
  <c r="U217" i="5" s="1"/>
  <c r="E329" i="5"/>
  <c r="E208" i="5"/>
  <c r="E212" i="5" s="1"/>
  <c r="E217" i="5" s="1"/>
  <c r="L217" i="5" s="1"/>
  <c r="AG119" i="5"/>
  <c r="AG348" i="5"/>
  <c r="M78" i="5"/>
  <c r="M348" i="5"/>
  <c r="AM370" i="5"/>
  <c r="AD127" i="5"/>
  <c r="AI127" i="5" s="1"/>
  <c r="AI332" i="5" s="1"/>
  <c r="AI102" i="5"/>
  <c r="L361" i="5"/>
  <c r="V380" i="5"/>
  <c r="V375" i="5"/>
  <c r="V377" i="5"/>
  <c r="V378" i="5"/>
  <c r="V374" i="5"/>
  <c r="V379" i="5"/>
  <c r="V373" i="5"/>
  <c r="V358" i="5"/>
  <c r="V328" i="5"/>
  <c r="V308" i="5"/>
  <c r="V316" i="5"/>
  <c r="V65" i="5"/>
  <c r="V40" i="5"/>
  <c r="F380" i="5"/>
  <c r="F377" i="5"/>
  <c r="F375" i="5"/>
  <c r="F374" i="5"/>
  <c r="F379" i="5"/>
  <c r="F378" i="5"/>
  <c r="F373" i="5"/>
  <c r="F358" i="5"/>
  <c r="F328" i="5"/>
  <c r="F308" i="5"/>
  <c r="F316" i="5"/>
  <c r="F65" i="5"/>
  <c r="F40" i="5"/>
  <c r="M350" i="5"/>
  <c r="M309" i="5"/>
  <c r="AG63" i="5"/>
  <c r="AG56" i="5" s="1"/>
  <c r="M61" i="5"/>
  <c r="M47" i="5"/>
  <c r="AH348" i="5"/>
  <c r="D350" i="5"/>
  <c r="D309" i="5"/>
  <c r="D61" i="5"/>
  <c r="L63" i="5"/>
  <c r="D47" i="5"/>
  <c r="Y350" i="5"/>
  <c r="Y309" i="5"/>
  <c r="Y56" i="5"/>
  <c r="Y47" i="5"/>
  <c r="O350" i="5"/>
  <c r="O309" i="5"/>
  <c r="O56" i="5"/>
  <c r="O47" i="5"/>
  <c r="L56" i="5"/>
  <c r="P379" i="5"/>
  <c r="P378" i="5"/>
  <c r="P380" i="5"/>
  <c r="P377" i="5"/>
  <c r="P375" i="5"/>
  <c r="P374" i="5"/>
  <c r="P373" i="5"/>
  <c r="P358" i="5"/>
  <c r="P316" i="5"/>
  <c r="P328" i="5"/>
  <c r="P308" i="5"/>
  <c r="P65" i="5"/>
  <c r="L11" i="5"/>
  <c r="R350" i="5"/>
  <c r="R309" i="5"/>
  <c r="R47" i="5"/>
  <c r="R61" i="5"/>
  <c r="S380" i="5"/>
  <c r="S379" i="5"/>
  <c r="S375" i="5"/>
  <c r="S374" i="5"/>
  <c r="S373" i="5"/>
  <c r="S378" i="5"/>
  <c r="S377" i="5"/>
  <c r="S358" i="5"/>
  <c r="S328" i="5"/>
  <c r="S308" i="5"/>
  <c r="S316" i="5"/>
  <c r="S65" i="5"/>
  <c r="S24" i="5"/>
  <c r="S31" i="5"/>
  <c r="S18" i="5"/>
  <c r="S376" i="5"/>
  <c r="V31" i="5"/>
  <c r="I349" i="5"/>
  <c r="I351" i="5"/>
  <c r="I331" i="5"/>
  <c r="I324" i="5"/>
  <c r="I294" i="5"/>
  <c r="I327" i="5" s="1"/>
  <c r="I293" i="5"/>
  <c r="I325" i="5" s="1"/>
  <c r="I310" i="5"/>
  <c r="I70" i="5"/>
  <c r="I69" i="5"/>
  <c r="P18" i="5"/>
  <c r="Q308" i="5"/>
  <c r="F31" i="5"/>
  <c r="AL359" i="5"/>
  <c r="AL343" i="5"/>
  <c r="AL339" i="5"/>
  <c r="AL338" i="5"/>
  <c r="AL340" i="5"/>
  <c r="AL321" i="5"/>
  <c r="AN266" i="5"/>
  <c r="AN359" i="5" s="1"/>
  <c r="AA359" i="5"/>
  <c r="AA343" i="5"/>
  <c r="AA338" i="5"/>
  <c r="AA340" i="5"/>
  <c r="AA339" i="5"/>
  <c r="AA321" i="5"/>
  <c r="I359" i="5"/>
  <c r="I343" i="5"/>
  <c r="I338" i="5"/>
  <c r="I340" i="5"/>
  <c r="I339" i="5"/>
  <c r="I321" i="5"/>
  <c r="T329" i="5"/>
  <c r="T208" i="5"/>
  <c r="T212" i="5"/>
  <c r="T217" i="5" s="1"/>
  <c r="AD359" i="5"/>
  <c r="AD343" i="5"/>
  <c r="AD339" i="5"/>
  <c r="AD338" i="5"/>
  <c r="AD340" i="5"/>
  <c r="AD321" i="5"/>
  <c r="H359" i="5"/>
  <c r="H343" i="5"/>
  <c r="H339" i="5"/>
  <c r="H338" i="5"/>
  <c r="H340" i="5"/>
  <c r="H321" i="5"/>
  <c r="S329" i="5"/>
  <c r="S208" i="5"/>
  <c r="S212" i="5"/>
  <c r="S217" i="5" s="1"/>
  <c r="H370" i="5"/>
  <c r="AF208" i="5"/>
  <c r="Y370" i="5"/>
  <c r="O370" i="5"/>
  <c r="G370" i="5"/>
  <c r="AH295" i="5"/>
  <c r="V359" i="5"/>
  <c r="V343" i="5"/>
  <c r="V339" i="5"/>
  <c r="V340" i="5"/>
  <c r="V338" i="5"/>
  <c r="V321" i="5"/>
  <c r="F359" i="5"/>
  <c r="F343" i="5"/>
  <c r="F339" i="5"/>
  <c r="F340" i="5"/>
  <c r="F338" i="5"/>
  <c r="F321" i="5"/>
  <c r="AG193" i="5"/>
  <c r="Q329" i="5"/>
  <c r="Q208" i="5"/>
  <c r="Q212" i="5"/>
  <c r="Q217" i="5" s="1"/>
  <c r="AF370" i="5"/>
  <c r="V370" i="5"/>
  <c r="N370" i="5"/>
  <c r="F370" i="5"/>
  <c r="AA356" i="5"/>
  <c r="Q356" i="5"/>
  <c r="I356" i="5"/>
  <c r="AH339" i="5"/>
  <c r="AH340" i="5"/>
  <c r="AH338" i="5"/>
  <c r="M127" i="5"/>
  <c r="AG102" i="5"/>
  <c r="M357" i="5"/>
  <c r="AG347" i="5"/>
  <c r="AH366" i="5"/>
  <c r="AH357" i="5"/>
  <c r="AH78" i="5"/>
  <c r="H356" i="5"/>
  <c r="AG366" i="5"/>
  <c r="AG357" i="5"/>
  <c r="AG78" i="5"/>
  <c r="AI296" i="5"/>
  <c r="AI369" i="5" s="1"/>
  <c r="AI370" i="5" s="1"/>
  <c r="R56" i="5"/>
  <c r="R380" i="5"/>
  <c r="R378" i="5"/>
  <c r="R377" i="5"/>
  <c r="R379" i="5"/>
  <c r="R374" i="5"/>
  <c r="R375" i="5"/>
  <c r="R373" i="5"/>
  <c r="R358" i="5"/>
  <c r="R328" i="5"/>
  <c r="R308" i="5"/>
  <c r="R316" i="5"/>
  <c r="R65" i="5"/>
  <c r="R40" i="5"/>
  <c r="V376" i="5"/>
  <c r="F376" i="5"/>
  <c r="AN125" i="5"/>
  <c r="K350" i="5"/>
  <c r="K309" i="5"/>
  <c r="K56" i="5"/>
  <c r="K47" i="5"/>
  <c r="M56" i="5"/>
  <c r="AN360" i="5"/>
  <c r="AE378" i="5"/>
  <c r="AE377" i="5"/>
  <c r="AE379" i="5"/>
  <c r="AE380" i="5"/>
  <c r="AE375" i="5"/>
  <c r="AE374" i="5"/>
  <c r="AE373" i="5"/>
  <c r="AE358" i="5"/>
  <c r="AE328" i="5"/>
  <c r="AE308" i="5"/>
  <c r="AE316" i="5"/>
  <c r="AE65" i="5"/>
  <c r="AE31" i="5"/>
  <c r="AE18" i="5"/>
  <c r="AE40" i="5"/>
  <c r="AE24" i="5"/>
  <c r="AN30" i="5"/>
  <c r="AM366" i="5"/>
  <c r="AM357" i="5"/>
  <c r="AM78" i="5"/>
  <c r="AN88" i="5"/>
  <c r="F309" i="5"/>
  <c r="D56" i="5"/>
  <c r="AD379" i="5"/>
  <c r="AD378" i="5"/>
  <c r="AD377" i="5"/>
  <c r="AD375" i="5"/>
  <c r="AD380" i="5"/>
  <c r="AD373" i="5"/>
  <c r="AD374" i="5"/>
  <c r="AD358" i="5"/>
  <c r="AD316" i="5"/>
  <c r="AD328" i="5"/>
  <c r="AD308" i="5"/>
  <c r="AI42" i="5"/>
  <c r="AI376" i="5" s="1"/>
  <c r="AD65" i="5"/>
  <c r="H379" i="5"/>
  <c r="H378" i="5"/>
  <c r="H380" i="5"/>
  <c r="H377" i="5"/>
  <c r="H375" i="5"/>
  <c r="H373" i="5"/>
  <c r="H374" i="5"/>
  <c r="H358" i="5"/>
  <c r="H316" i="5"/>
  <c r="H328" i="5"/>
  <c r="H308" i="5"/>
  <c r="H65" i="5"/>
  <c r="Z376" i="5"/>
  <c r="H376" i="5"/>
  <c r="AF127" i="5"/>
  <c r="E127" i="5"/>
  <c r="AF350" i="5"/>
  <c r="AF309" i="5"/>
  <c r="AF47" i="5"/>
  <c r="N350" i="5"/>
  <c r="N309" i="5"/>
  <c r="N47" i="5"/>
  <c r="O380" i="5"/>
  <c r="O379" i="5"/>
  <c r="O375" i="5"/>
  <c r="O378" i="5"/>
  <c r="O374" i="5"/>
  <c r="O377" i="5"/>
  <c r="O373" i="5"/>
  <c r="O358" i="5"/>
  <c r="O328" i="5"/>
  <c r="O316" i="5"/>
  <c r="O308" i="5"/>
  <c r="O24" i="5"/>
  <c r="O65" i="5"/>
  <c r="O31" i="5"/>
  <c r="O18" i="5"/>
  <c r="D40" i="5"/>
  <c r="O376" i="5"/>
  <c r="D24" i="5"/>
  <c r="AG11" i="5"/>
  <c r="R31" i="5"/>
  <c r="T24" i="5"/>
  <c r="AB18" i="5"/>
  <c r="AD309" i="5"/>
  <c r="T309" i="5"/>
  <c r="P309" i="5"/>
  <c r="I308" i="5"/>
  <c r="AB24" i="5"/>
  <c r="AL351" i="5"/>
  <c r="H24" i="5"/>
  <c r="J18" i="5"/>
  <c r="AE359" i="5"/>
  <c r="AE343" i="5"/>
  <c r="AE338" i="5"/>
  <c r="AE339" i="5"/>
  <c r="AE340" i="5"/>
  <c r="AE321" i="5"/>
  <c r="D329" i="5"/>
  <c r="D208" i="5"/>
  <c r="L178" i="5"/>
  <c r="L329" i="5"/>
  <c r="U359" i="5"/>
  <c r="U343" i="5"/>
  <c r="U338" i="5"/>
  <c r="U340" i="5"/>
  <c r="U339" i="5"/>
  <c r="U321" i="5"/>
  <c r="E359" i="5"/>
  <c r="E343" i="5"/>
  <c r="E338" i="5"/>
  <c r="E340" i="5"/>
  <c r="E339" i="5"/>
  <c r="E321" i="5"/>
  <c r="AL329" i="5"/>
  <c r="P329" i="5"/>
  <c r="P208" i="5"/>
  <c r="P212" i="5"/>
  <c r="P217" i="5" s="1"/>
  <c r="Z359" i="5"/>
  <c r="Z343" i="5"/>
  <c r="Z339" i="5"/>
  <c r="Z338" i="5"/>
  <c r="Z340" i="5"/>
  <c r="Z321" i="5"/>
  <c r="D359" i="5"/>
  <c r="D343" i="5"/>
  <c r="D339" i="5"/>
  <c r="D338" i="5"/>
  <c r="D340" i="5"/>
  <c r="D321" i="5"/>
  <c r="AK329" i="5"/>
  <c r="O329" i="5"/>
  <c r="O208" i="5"/>
  <c r="O212" i="5" s="1"/>
  <c r="O217" i="5" s="1"/>
  <c r="AM295" i="5"/>
  <c r="AN170" i="5"/>
  <c r="AN295" i="5" s="1"/>
  <c r="L295" i="5"/>
  <c r="R359" i="5"/>
  <c r="R339" i="5"/>
  <c r="R343" i="5"/>
  <c r="R340" i="5"/>
  <c r="R338" i="5"/>
  <c r="R321" i="5"/>
  <c r="AE329" i="5"/>
  <c r="AE208" i="5"/>
  <c r="AE212" i="5" s="1"/>
  <c r="AE217" i="5" s="1"/>
  <c r="M329" i="5"/>
  <c r="AG178" i="5"/>
  <c r="AG329" i="5" s="1"/>
  <c r="M208" i="5"/>
  <c r="AG295" i="5"/>
  <c r="AG340" i="5"/>
  <c r="AG338" i="5"/>
  <c r="AG339" i="5"/>
  <c r="AN367" i="5"/>
  <c r="AN368" i="5"/>
  <c r="AB356" i="5"/>
  <c r="R356" i="5"/>
  <c r="J356" i="5"/>
  <c r="E348" i="5"/>
  <c r="L368" i="5"/>
  <c r="L302" i="5"/>
  <c r="L366" i="5"/>
  <c r="Z356" i="5"/>
  <c r="P356" i="5"/>
  <c r="AC127" i="5"/>
  <c r="AH102" i="5"/>
  <c r="AI302" i="5"/>
  <c r="AF380" i="5"/>
  <c r="AF378" i="5"/>
  <c r="AF375" i="5"/>
  <c r="AF374" i="5"/>
  <c r="AF379" i="5"/>
  <c r="AF377" i="5"/>
  <c r="AF373" i="5"/>
  <c r="AF358" i="5"/>
  <c r="AF328" i="5"/>
  <c r="AF316" i="5"/>
  <c r="AF308" i="5"/>
  <c r="AF65" i="5"/>
  <c r="AF40" i="5"/>
  <c r="N380" i="5"/>
  <c r="N378" i="5"/>
  <c r="N375" i="5"/>
  <c r="N374" i="5"/>
  <c r="N379" i="5"/>
  <c r="N377" i="5"/>
  <c r="N373" i="5"/>
  <c r="N358" i="5"/>
  <c r="N328" i="5"/>
  <c r="N316" i="5"/>
  <c r="N308" i="5"/>
  <c r="N65" i="5"/>
  <c r="N40" i="5"/>
  <c r="R376" i="5"/>
  <c r="AJ350" i="5"/>
  <c r="AN321" i="5"/>
  <c r="AN320" i="5"/>
  <c r="M378" i="5"/>
  <c r="M377" i="5"/>
  <c r="M379" i="5"/>
  <c r="M380" i="5"/>
  <c r="M375" i="5"/>
  <c r="M374" i="5"/>
  <c r="M373" i="5"/>
  <c r="M358" i="5"/>
  <c r="M328" i="5"/>
  <c r="M316" i="5"/>
  <c r="M308" i="5"/>
  <c r="M65" i="5"/>
  <c r="AG42" i="5"/>
  <c r="AG24" i="5"/>
  <c r="M31" i="5"/>
  <c r="M18" i="5"/>
  <c r="M40" i="5"/>
  <c r="M24" i="5"/>
  <c r="AI11" i="5"/>
  <c r="AM102" i="5"/>
  <c r="AL309" i="5"/>
  <c r="AC350" i="5"/>
  <c r="AC309" i="5"/>
  <c r="AC56" i="5"/>
  <c r="AH63" i="5"/>
  <c r="AH56" i="5"/>
  <c r="AC47" i="5"/>
  <c r="S350" i="5"/>
  <c r="S309" i="5"/>
  <c r="S56" i="5"/>
  <c r="S47" i="5"/>
  <c r="J309" i="5"/>
  <c r="Z379" i="5"/>
  <c r="Z378" i="5"/>
  <c r="Z380" i="5"/>
  <c r="Z377" i="5"/>
  <c r="Z375" i="5"/>
  <c r="Z374" i="5"/>
  <c r="Z373" i="5"/>
  <c r="Z358" i="5"/>
  <c r="Z316" i="5"/>
  <c r="Z328" i="5"/>
  <c r="Z308" i="5"/>
  <c r="Z65" i="5"/>
  <c r="D379" i="5"/>
  <c r="D378" i="5"/>
  <c r="D377" i="5"/>
  <c r="D375" i="5"/>
  <c r="D373" i="5"/>
  <c r="D374" i="5"/>
  <c r="D316" i="5"/>
  <c r="D328" i="5"/>
  <c r="D308" i="5"/>
  <c r="L42" i="5"/>
  <c r="L18" i="5" s="1"/>
  <c r="D65" i="5"/>
  <c r="D376" i="5"/>
  <c r="AB350" i="5"/>
  <c r="AB309" i="5"/>
  <c r="AB47" i="5"/>
  <c r="AB61" i="5"/>
  <c r="AC380" i="5"/>
  <c r="AC379" i="5"/>
  <c r="AC375" i="5"/>
  <c r="AC377" i="5"/>
  <c r="AC374" i="5"/>
  <c r="AC373" i="5"/>
  <c r="AC378" i="5"/>
  <c r="AC358" i="5"/>
  <c r="AC328" i="5"/>
  <c r="AC308" i="5"/>
  <c r="AC316" i="5"/>
  <c r="AC65" i="5"/>
  <c r="AC24" i="5"/>
  <c r="AC31" i="5"/>
  <c r="AC18" i="5"/>
  <c r="AH42" i="5"/>
  <c r="AH18" i="5"/>
  <c r="K380" i="5"/>
  <c r="K379" i="5"/>
  <c r="K375" i="5"/>
  <c r="K377" i="5"/>
  <c r="K373" i="5"/>
  <c r="K378" i="5"/>
  <c r="K374" i="5"/>
  <c r="K358" i="5"/>
  <c r="K328" i="5"/>
  <c r="K308" i="5"/>
  <c r="K316" i="5"/>
  <c r="K65" i="5"/>
  <c r="K24" i="5"/>
  <c r="K31" i="5"/>
  <c r="K18" i="5"/>
  <c r="AC376" i="5"/>
  <c r="K376" i="5"/>
  <c r="AN23" i="5"/>
  <c r="I309" i="5"/>
  <c r="E309" i="5"/>
  <c r="T40" i="5"/>
  <c r="AF31" i="5"/>
  <c r="N31" i="5"/>
  <c r="P24" i="5"/>
  <c r="V18" i="5"/>
  <c r="Y40" i="5"/>
  <c r="J24" i="5"/>
  <c r="AI309" i="5"/>
  <c r="AI61" i="5"/>
  <c r="V24" i="5"/>
  <c r="Z18" i="5"/>
  <c r="AA351" i="5"/>
  <c r="AA349" i="5"/>
  <c r="AA331" i="5"/>
  <c r="AA332" i="5"/>
  <c r="AA324" i="5"/>
  <c r="AA294" i="5"/>
  <c r="AA327" i="5"/>
  <c r="AA293" i="5"/>
  <c r="AA325" i="5"/>
  <c r="AA310" i="5"/>
  <c r="AA70" i="5"/>
  <c r="AA69" i="5"/>
  <c r="AA297" i="5" s="1"/>
  <c r="U351" i="5"/>
  <c r="U349" i="5"/>
  <c r="U331" i="5"/>
  <c r="U332" i="5"/>
  <c r="U324" i="5"/>
  <c r="U294" i="5"/>
  <c r="U327" i="5"/>
  <c r="U310" i="5"/>
  <c r="U293" i="5"/>
  <c r="U325" i="5" s="1"/>
  <c r="U70" i="5"/>
  <c r="U69" i="5"/>
  <c r="U297" i="5" s="1"/>
  <c r="Q351" i="5"/>
  <c r="Q349" i="5"/>
  <c r="Q332" i="5"/>
  <c r="Q331" i="5"/>
  <c r="Q324" i="5"/>
  <c r="Q310" i="5"/>
  <c r="Q294" i="5"/>
  <c r="Q327" i="5" s="1"/>
  <c r="Q293" i="5"/>
  <c r="Q325" i="5" s="1"/>
  <c r="Q70" i="5"/>
  <c r="Q69" i="5"/>
  <c r="H40" i="5"/>
  <c r="F18" i="5"/>
  <c r="N349" i="4"/>
  <c r="N351" i="4"/>
  <c r="N331" i="4"/>
  <c r="N332" i="4"/>
  <c r="N324" i="4"/>
  <c r="N310" i="4"/>
  <c r="N293" i="4"/>
  <c r="N325" i="4" s="1"/>
  <c r="N294" i="4"/>
  <c r="N327" i="4" s="1"/>
  <c r="N70" i="4"/>
  <c r="N69" i="4"/>
  <c r="N297" i="4" s="1"/>
  <c r="R349" i="4"/>
  <c r="R351" i="4"/>
  <c r="R331" i="4"/>
  <c r="R324" i="4"/>
  <c r="R310" i="4"/>
  <c r="R293" i="4"/>
  <c r="R325" i="4" s="1"/>
  <c r="R294" i="4"/>
  <c r="R327" i="4" s="1"/>
  <c r="R70" i="4"/>
  <c r="R69" i="4"/>
  <c r="R297" i="4" s="1"/>
  <c r="U359" i="4"/>
  <c r="U343" i="4"/>
  <c r="U339" i="4"/>
  <c r="U340" i="4"/>
  <c r="U338" i="4"/>
  <c r="U321" i="4"/>
  <c r="E359" i="4"/>
  <c r="E343" i="4"/>
  <c r="E339" i="4"/>
  <c r="E340" i="4"/>
  <c r="E338" i="4"/>
  <c r="E321" i="4"/>
  <c r="AL359" i="4"/>
  <c r="AL343" i="4"/>
  <c r="AL339" i="4"/>
  <c r="AL340" i="4"/>
  <c r="AL338" i="4"/>
  <c r="AL321" i="4"/>
  <c r="P359" i="4"/>
  <c r="P343" i="4"/>
  <c r="P339" i="4"/>
  <c r="P340" i="4"/>
  <c r="P338" i="4"/>
  <c r="P321" i="4"/>
  <c r="AN283" i="4"/>
  <c r="AG343" i="4"/>
  <c r="S340" i="4"/>
  <c r="S343" i="4"/>
  <c r="S359" i="4"/>
  <c r="S321" i="4"/>
  <c r="S338" i="4"/>
  <c r="S339" i="4"/>
  <c r="V359" i="4"/>
  <c r="V343" i="4"/>
  <c r="V338" i="4"/>
  <c r="V339" i="4"/>
  <c r="V321" i="4"/>
  <c r="V340" i="4"/>
  <c r="F359" i="4"/>
  <c r="F343" i="4"/>
  <c r="F339" i="4"/>
  <c r="F321" i="4"/>
  <c r="F338" i="4"/>
  <c r="F340" i="4"/>
  <c r="AL329" i="4"/>
  <c r="AL208" i="4"/>
  <c r="AL212" i="4"/>
  <c r="AL217" i="4" s="1"/>
  <c r="R329" i="4"/>
  <c r="R208" i="4"/>
  <c r="R212" i="4"/>
  <c r="R217" i="4" s="1"/>
  <c r="AN200" i="4"/>
  <c r="U356" i="4"/>
  <c r="M356" i="4"/>
  <c r="E356" i="4"/>
  <c r="AG302" i="4"/>
  <c r="AG193" i="4"/>
  <c r="AD212" i="4"/>
  <c r="AD217" i="4" s="1"/>
  <c r="P329" i="4"/>
  <c r="P208" i="4"/>
  <c r="P212" i="4"/>
  <c r="P217" i="4" s="1"/>
  <c r="P356" i="4"/>
  <c r="AG206" i="4"/>
  <c r="S329" i="4"/>
  <c r="S208" i="4"/>
  <c r="S212" i="4" s="1"/>
  <c r="S217" i="4" s="1"/>
  <c r="AE329" i="4"/>
  <c r="AE208" i="4"/>
  <c r="AE212" i="4" s="1"/>
  <c r="AE217" i="4" s="1"/>
  <c r="S356" i="4"/>
  <c r="AK348" i="4"/>
  <c r="AM119" i="4"/>
  <c r="AF61" i="4"/>
  <c r="F379" i="4"/>
  <c r="F380" i="4"/>
  <c r="F377" i="4"/>
  <c r="F374" i="4"/>
  <c r="F375" i="4"/>
  <c r="F373" i="4"/>
  <c r="F378" i="4"/>
  <c r="F358" i="4"/>
  <c r="F328" i="4"/>
  <c r="F308" i="4"/>
  <c r="F316" i="4"/>
  <c r="F65" i="4"/>
  <c r="F40" i="4"/>
  <c r="F24" i="4"/>
  <c r="AN315" i="4"/>
  <c r="AG314" i="4"/>
  <c r="AA309" i="4"/>
  <c r="AB379" i="4"/>
  <c r="AB375" i="4"/>
  <c r="AB380" i="4"/>
  <c r="AB374" i="4"/>
  <c r="AB377" i="4"/>
  <c r="AB378" i="4"/>
  <c r="AB373" i="4"/>
  <c r="AB358" i="4"/>
  <c r="AB328" i="4"/>
  <c r="AB316" i="4"/>
  <c r="AB308" i="4"/>
  <c r="AB65" i="4"/>
  <c r="AB24" i="4"/>
  <c r="AB40" i="4"/>
  <c r="AB376" i="4"/>
  <c r="AG102" i="4"/>
  <c r="L127" i="4"/>
  <c r="AA380" i="4"/>
  <c r="AA378" i="4"/>
  <c r="AA377" i="4"/>
  <c r="AA379" i="4"/>
  <c r="AA375" i="4"/>
  <c r="AA373" i="4"/>
  <c r="AA358" i="4"/>
  <c r="AA374" i="4"/>
  <c r="AA328" i="4"/>
  <c r="AA316" i="4"/>
  <c r="AA308" i="4"/>
  <c r="AA65" i="4"/>
  <c r="AA31" i="4"/>
  <c r="AA18" i="4"/>
  <c r="AA24" i="4"/>
  <c r="AA376" i="4"/>
  <c r="AN17" i="4"/>
  <c r="AM11" i="4"/>
  <c r="H309" i="4"/>
  <c r="AJ350" i="4"/>
  <c r="AJ309" i="4"/>
  <c r="AM63" i="4"/>
  <c r="AJ47" i="4"/>
  <c r="J350" i="4"/>
  <c r="J309" i="4"/>
  <c r="J47" i="4"/>
  <c r="AN320" i="4"/>
  <c r="AE380" i="4"/>
  <c r="AE378" i="4"/>
  <c r="AE377" i="4"/>
  <c r="AE379" i="4"/>
  <c r="AE358" i="4"/>
  <c r="AE375" i="4"/>
  <c r="AE373" i="4"/>
  <c r="AE374" i="4"/>
  <c r="AE328" i="4"/>
  <c r="AE316" i="4"/>
  <c r="AE308" i="4"/>
  <c r="AE65" i="4"/>
  <c r="AE31" i="4"/>
  <c r="AE18" i="4"/>
  <c r="AE24" i="4"/>
  <c r="O378" i="4"/>
  <c r="O380" i="4"/>
  <c r="O379" i="4"/>
  <c r="O375" i="4"/>
  <c r="O373" i="4"/>
  <c r="O377" i="4"/>
  <c r="O374" i="4"/>
  <c r="O358" i="4"/>
  <c r="O328" i="4"/>
  <c r="O316" i="4"/>
  <c r="O308" i="4"/>
  <c r="O65" i="4"/>
  <c r="O24" i="4"/>
  <c r="O31" i="4"/>
  <c r="O18" i="4"/>
  <c r="AN30" i="4"/>
  <c r="Q359" i="4"/>
  <c r="Q343" i="4"/>
  <c r="Q339" i="4"/>
  <c r="Q340" i="4"/>
  <c r="Q338" i="4"/>
  <c r="Q321" i="4"/>
  <c r="AD359" i="4"/>
  <c r="AD343" i="4"/>
  <c r="AD339" i="4"/>
  <c r="AD340" i="4"/>
  <c r="AD338" i="4"/>
  <c r="AD321" i="4"/>
  <c r="H359" i="4"/>
  <c r="H343" i="4"/>
  <c r="H339" i="4"/>
  <c r="H340" i="4"/>
  <c r="H338" i="4"/>
  <c r="H321" i="4"/>
  <c r="AN341" i="4"/>
  <c r="AN342" i="4"/>
  <c r="AK340" i="4"/>
  <c r="AK343" i="4"/>
  <c r="AK359" i="4"/>
  <c r="AK338" i="4"/>
  <c r="AK321" i="4"/>
  <c r="AK339" i="4"/>
  <c r="O359" i="4"/>
  <c r="O340" i="4"/>
  <c r="O343" i="4"/>
  <c r="O339" i="4"/>
  <c r="O321" i="4"/>
  <c r="O338" i="4"/>
  <c r="AJ359" i="4"/>
  <c r="AJ343" i="4"/>
  <c r="AJ338" i="4"/>
  <c r="AJ321" i="4"/>
  <c r="AJ339" i="4"/>
  <c r="AJ340" i="4"/>
  <c r="R343" i="4"/>
  <c r="R359" i="4"/>
  <c r="R321" i="4"/>
  <c r="R339" i="4"/>
  <c r="R338" i="4"/>
  <c r="R340" i="4"/>
  <c r="AH193" i="4"/>
  <c r="N329" i="4"/>
  <c r="N208" i="4"/>
  <c r="N212" i="4"/>
  <c r="N217" i="4" s="1"/>
  <c r="AC127" i="4"/>
  <c r="AH102" i="4"/>
  <c r="AG295" i="4"/>
  <c r="AI366" i="4"/>
  <c r="AI357" i="4"/>
  <c r="AI78" i="4"/>
  <c r="AN365" i="4"/>
  <c r="AN298" i="4"/>
  <c r="AN77" i="4"/>
  <c r="H329" i="4"/>
  <c r="H208" i="4"/>
  <c r="H212" i="4"/>
  <c r="H217" i="4" s="1"/>
  <c r="AI347" i="4"/>
  <c r="AG383" i="4"/>
  <c r="AH119" i="4"/>
  <c r="AH348" i="4" s="1"/>
  <c r="AC78" i="4"/>
  <c r="L348" i="4"/>
  <c r="AH366" i="4"/>
  <c r="AK309" i="4"/>
  <c r="Y309" i="4"/>
  <c r="O309" i="4"/>
  <c r="G309" i="4"/>
  <c r="O329" i="4"/>
  <c r="O208" i="4"/>
  <c r="O212" i="4" s="1"/>
  <c r="O217" i="4" s="1"/>
  <c r="AK356" i="4"/>
  <c r="AI348" i="4"/>
  <c r="AK357" i="4"/>
  <c r="AC357" i="4"/>
  <c r="AC358" i="4" s="1"/>
  <c r="AG119" i="4"/>
  <c r="AG348" i="4" s="1"/>
  <c r="AB350" i="4"/>
  <c r="AB309" i="4"/>
  <c r="AB47" i="4"/>
  <c r="R350" i="4"/>
  <c r="R309" i="4"/>
  <c r="R47" i="4"/>
  <c r="I350" i="4"/>
  <c r="I309" i="4"/>
  <c r="I47" i="4"/>
  <c r="I61" i="4"/>
  <c r="P377" i="4"/>
  <c r="P379" i="4"/>
  <c r="P378" i="4"/>
  <c r="P375" i="4"/>
  <c r="P380" i="4"/>
  <c r="P373" i="4"/>
  <c r="P374" i="4"/>
  <c r="P358" i="4"/>
  <c r="P316" i="4"/>
  <c r="P328" i="4"/>
  <c r="P308" i="4"/>
  <c r="P65" i="4"/>
  <c r="P31" i="4"/>
  <c r="P18" i="4"/>
  <c r="F376" i="4"/>
  <c r="AN134" i="4"/>
  <c r="L102" i="4"/>
  <c r="T377" i="4"/>
  <c r="T379" i="4"/>
  <c r="T378" i="4"/>
  <c r="T380" i="4"/>
  <c r="T375" i="4"/>
  <c r="T373" i="4"/>
  <c r="T374" i="4"/>
  <c r="T358" i="4"/>
  <c r="T316" i="4"/>
  <c r="T308" i="4"/>
  <c r="T328" i="4"/>
  <c r="T65" i="4"/>
  <c r="T31" i="4"/>
  <c r="T18" i="4"/>
  <c r="P309" i="4"/>
  <c r="AM61" i="4"/>
  <c r="AN60" i="4"/>
  <c r="M380" i="4"/>
  <c r="M378" i="4"/>
  <c r="M377" i="4"/>
  <c r="M379" i="4"/>
  <c r="M358" i="4"/>
  <c r="M373" i="4"/>
  <c r="M375" i="4"/>
  <c r="M374" i="4"/>
  <c r="M328" i="4"/>
  <c r="M316" i="4"/>
  <c r="M308" i="4"/>
  <c r="M65" i="4"/>
  <c r="AG42" i="4"/>
  <c r="M31" i="4"/>
  <c r="M18" i="4"/>
  <c r="M24" i="4"/>
  <c r="AC378" i="4"/>
  <c r="AC380" i="4"/>
  <c r="AC379" i="4"/>
  <c r="AC375" i="4"/>
  <c r="AC373" i="4"/>
  <c r="AC374" i="4"/>
  <c r="AC377" i="4"/>
  <c r="AC316" i="4"/>
  <c r="AC328" i="4"/>
  <c r="AC308" i="4"/>
  <c r="AC65" i="4"/>
  <c r="AH42" i="4"/>
  <c r="AC24" i="4"/>
  <c r="AC40" i="4"/>
  <c r="AC31" i="4"/>
  <c r="AC18" i="4"/>
  <c r="K378" i="4"/>
  <c r="K380" i="4"/>
  <c r="K379" i="4"/>
  <c r="K375" i="4"/>
  <c r="K373" i="4"/>
  <c r="K374" i="4"/>
  <c r="K377" i="4"/>
  <c r="K358" i="4"/>
  <c r="K316" i="4"/>
  <c r="K328" i="4"/>
  <c r="K308" i="4"/>
  <c r="K65" i="4"/>
  <c r="K24" i="4"/>
  <c r="K40" i="4"/>
  <c r="K31" i="4"/>
  <c r="K18" i="4"/>
  <c r="AL376" i="4"/>
  <c r="T376" i="4"/>
  <c r="Q349" i="4"/>
  <c r="Q351" i="4"/>
  <c r="Q332" i="4"/>
  <c r="Q324" i="4"/>
  <c r="Q331" i="4"/>
  <c r="Q310" i="4"/>
  <c r="Q293" i="4"/>
  <c r="Q325" i="4" s="1"/>
  <c r="Q294" i="4"/>
  <c r="Q327" i="4" s="1"/>
  <c r="Q70" i="4"/>
  <c r="Q69" i="4"/>
  <c r="T24" i="4"/>
  <c r="R308" i="4"/>
  <c r="AE359" i="4"/>
  <c r="AE338" i="4"/>
  <c r="AE343" i="4"/>
  <c r="AE339" i="4"/>
  <c r="AE340" i="4"/>
  <c r="AE321" i="4"/>
  <c r="M359" i="4"/>
  <c r="M343" i="4"/>
  <c r="M339" i="4"/>
  <c r="M340" i="4"/>
  <c r="M338" i="4"/>
  <c r="M321" i="4"/>
  <c r="Z359" i="4"/>
  <c r="Z343" i="4"/>
  <c r="Z339" i="4"/>
  <c r="Z340" i="4"/>
  <c r="Z338" i="4"/>
  <c r="Z321" i="4"/>
  <c r="D359" i="4"/>
  <c r="D343" i="4"/>
  <c r="D339" i="4"/>
  <c r="D340" i="4"/>
  <c r="D338" i="4"/>
  <c r="D321" i="4"/>
  <c r="AC359" i="4"/>
  <c r="AC340" i="4"/>
  <c r="AC343" i="4"/>
  <c r="AC338" i="4"/>
  <c r="AC321" i="4"/>
  <c r="AC339" i="4"/>
  <c r="K340" i="4"/>
  <c r="K343" i="4"/>
  <c r="K359" i="4"/>
  <c r="K321" i="4"/>
  <c r="K339" i="4"/>
  <c r="K338" i="4"/>
  <c r="AF359" i="4"/>
  <c r="AF343" i="4"/>
  <c r="AF338" i="4"/>
  <c r="AF339" i="4"/>
  <c r="AF321" i="4"/>
  <c r="AF340" i="4"/>
  <c r="N359" i="4"/>
  <c r="N343" i="4"/>
  <c r="N339" i="4"/>
  <c r="N321" i="4"/>
  <c r="N338" i="4"/>
  <c r="N340" i="4"/>
  <c r="AG340" i="4"/>
  <c r="AG338" i="4"/>
  <c r="AG339" i="4"/>
  <c r="AI338" i="4"/>
  <c r="AI339" i="4"/>
  <c r="AI340" i="4"/>
  <c r="AB329" i="4"/>
  <c r="AB208" i="4"/>
  <c r="AB212" i="4"/>
  <c r="AB217" i="4" s="1"/>
  <c r="J329" i="4"/>
  <c r="J208" i="4"/>
  <c r="J212" i="4"/>
  <c r="J217" i="4" s="1"/>
  <c r="AF356" i="4"/>
  <c r="V356" i="4"/>
  <c r="N356" i="4"/>
  <c r="F356" i="4"/>
  <c r="AK329" i="4"/>
  <c r="AK208" i="4"/>
  <c r="AK212" i="4"/>
  <c r="AK217" i="4" s="1"/>
  <c r="AM217" i="4" s="1"/>
  <c r="AH383" i="4"/>
  <c r="Q356" i="4"/>
  <c r="AG296" i="4"/>
  <c r="AG369" i="4"/>
  <c r="AG370" i="4" s="1"/>
  <c r="AM193" i="4"/>
  <c r="AN193" i="4" s="1"/>
  <c r="AJ329" i="4"/>
  <c r="AJ208" i="4"/>
  <c r="AM178" i="4"/>
  <c r="Z329" i="4"/>
  <c r="Z208" i="4"/>
  <c r="Z212" i="4" s="1"/>
  <c r="Z217" i="4" s="1"/>
  <c r="D329" i="4"/>
  <c r="L178" i="4"/>
  <c r="L329" i="4"/>
  <c r="AD356" i="4"/>
  <c r="T356" i="4"/>
  <c r="L366" i="4"/>
  <c r="L357" i="4"/>
  <c r="L78" i="4"/>
  <c r="AC329" i="4"/>
  <c r="AC208" i="4"/>
  <c r="AH178" i="4"/>
  <c r="AH329" i="4" s="1"/>
  <c r="K329" i="4"/>
  <c r="K208" i="4"/>
  <c r="K212" i="4"/>
  <c r="K217" i="4" s="1"/>
  <c r="AG356" i="4"/>
  <c r="O356" i="4"/>
  <c r="AF350" i="4"/>
  <c r="AF309" i="4"/>
  <c r="AF47" i="4"/>
  <c r="E350" i="4"/>
  <c r="E309" i="4"/>
  <c r="E61" i="4"/>
  <c r="E47" i="4"/>
  <c r="AD377" i="4"/>
  <c r="AD379" i="4"/>
  <c r="AD378" i="4"/>
  <c r="AD380" i="4"/>
  <c r="AD375" i="4"/>
  <c r="AD373" i="4"/>
  <c r="AD374" i="4"/>
  <c r="AD358" i="4"/>
  <c r="AD316" i="4"/>
  <c r="AD308" i="4"/>
  <c r="AD328" i="4"/>
  <c r="AD65" i="4"/>
  <c r="AI42" i="4"/>
  <c r="AI376" i="4"/>
  <c r="AD31" i="4"/>
  <c r="AD18" i="4"/>
  <c r="AE309" i="4"/>
  <c r="AH361" i="4"/>
  <c r="J379" i="4"/>
  <c r="J380" i="4"/>
  <c r="J374" i="4"/>
  <c r="J377" i="4"/>
  <c r="J378" i="4"/>
  <c r="J375" i="4"/>
  <c r="J373" i="4"/>
  <c r="J358" i="4"/>
  <c r="J328" i="4"/>
  <c r="J316" i="4"/>
  <c r="J308" i="4"/>
  <c r="J65" i="4"/>
  <c r="J24" i="4"/>
  <c r="J40" i="4"/>
  <c r="I380" i="4"/>
  <c r="I377" i="4"/>
  <c r="I379" i="4"/>
  <c r="I378" i="4"/>
  <c r="I375" i="4"/>
  <c r="I373" i="4"/>
  <c r="I358" i="4"/>
  <c r="I374" i="4"/>
  <c r="I328" i="4"/>
  <c r="I316" i="4"/>
  <c r="I308" i="4"/>
  <c r="I65" i="4"/>
  <c r="I31" i="4"/>
  <c r="I18" i="4"/>
  <c r="I24" i="4"/>
  <c r="Z309" i="4"/>
  <c r="F350" i="4"/>
  <c r="F309" i="4"/>
  <c r="F47" i="4"/>
  <c r="R56" i="4"/>
  <c r="AN360" i="4"/>
  <c r="AK378" i="4"/>
  <c r="AK380" i="4"/>
  <c r="AK379" i="4"/>
  <c r="AK375" i="4"/>
  <c r="AK373" i="4"/>
  <c r="AK374" i="4"/>
  <c r="AK377" i="4"/>
  <c r="AK358" i="4"/>
  <c r="AK316" i="4"/>
  <c r="AK328" i="4"/>
  <c r="AK308" i="4"/>
  <c r="AK24" i="4"/>
  <c r="AK65" i="4"/>
  <c r="AK31" i="4"/>
  <c r="AK18" i="4"/>
  <c r="Y378" i="4"/>
  <c r="Y380" i="4"/>
  <c r="Y379" i="4"/>
  <c r="Y375" i="4"/>
  <c r="Y373" i="4"/>
  <c r="Y377" i="4"/>
  <c r="Y374" i="4"/>
  <c r="Y358" i="4"/>
  <c r="Y328" i="4"/>
  <c r="Y316" i="4"/>
  <c r="Y308" i="4"/>
  <c r="Y40" i="4"/>
  <c r="Y24" i="4"/>
  <c r="Y65" i="4"/>
  <c r="Y31" i="4"/>
  <c r="Y18" i="4"/>
  <c r="G378" i="4"/>
  <c r="G380" i="4"/>
  <c r="G379" i="4"/>
  <c r="G373" i="4"/>
  <c r="G375" i="4"/>
  <c r="G377" i="4"/>
  <c r="G374" i="4"/>
  <c r="G358" i="4"/>
  <c r="G328" i="4"/>
  <c r="G316" i="4"/>
  <c r="G308" i="4"/>
  <c r="G40" i="4"/>
  <c r="G24" i="4"/>
  <c r="G65" i="4"/>
  <c r="G31" i="4"/>
  <c r="G18" i="4"/>
  <c r="AH376" i="4"/>
  <c r="AH31" i="4"/>
  <c r="P376" i="4"/>
  <c r="L11" i="4"/>
  <c r="AA40" i="4"/>
  <c r="U351" i="4"/>
  <c r="Q308" i="4"/>
  <c r="AB18" i="4"/>
  <c r="Z351" i="4"/>
  <c r="Z349" i="4"/>
  <c r="Z331" i="4"/>
  <c r="Z324" i="4"/>
  <c r="Z310" i="4"/>
  <c r="Z332" i="4"/>
  <c r="Z294" i="4"/>
  <c r="Z327" i="4" s="1"/>
  <c r="Z293" i="4"/>
  <c r="Z325" i="4" s="1"/>
  <c r="Z70" i="4"/>
  <c r="Z69" i="4"/>
  <c r="Z297" i="4" s="1"/>
  <c r="P24" i="4"/>
  <c r="I40" i="4"/>
  <c r="E65" i="4"/>
  <c r="AF65" i="4"/>
  <c r="AN23" i="4"/>
  <c r="J18" i="4"/>
  <c r="AA359" i="4"/>
  <c r="AA338" i="4"/>
  <c r="AA343" i="4"/>
  <c r="AA339" i="4"/>
  <c r="AA340" i="4"/>
  <c r="AA321" i="4"/>
  <c r="I359" i="4"/>
  <c r="I343" i="4"/>
  <c r="I339" i="4"/>
  <c r="I340" i="4"/>
  <c r="I338" i="4"/>
  <c r="I321" i="4"/>
  <c r="T359" i="4"/>
  <c r="T343" i="4"/>
  <c r="T339" i="4"/>
  <c r="T340" i="4"/>
  <c r="T338" i="4"/>
  <c r="T321" i="4"/>
  <c r="Y340" i="4"/>
  <c r="Y359" i="4"/>
  <c r="Y343" i="4"/>
  <c r="Y338" i="4"/>
  <c r="Y339" i="4"/>
  <c r="Y321" i="4"/>
  <c r="G359" i="4"/>
  <c r="G340" i="4"/>
  <c r="G343" i="4"/>
  <c r="G339" i="4"/>
  <c r="G321" i="4"/>
  <c r="G338" i="4"/>
  <c r="AI359" i="4"/>
  <c r="AB359" i="4"/>
  <c r="AB343" i="4"/>
  <c r="AB338" i="4"/>
  <c r="AB321" i="4"/>
  <c r="AB339" i="4"/>
  <c r="AB340" i="4"/>
  <c r="J343" i="4"/>
  <c r="J359" i="4"/>
  <c r="J321" i="4"/>
  <c r="J339" i="4"/>
  <c r="J338" i="4"/>
  <c r="J340" i="4"/>
  <c r="AN266" i="4"/>
  <c r="AN321" i="4"/>
  <c r="V329" i="4"/>
  <c r="V208" i="4"/>
  <c r="V212" i="4" s="1"/>
  <c r="V217" i="4" s="1"/>
  <c r="F329" i="4"/>
  <c r="F208" i="4"/>
  <c r="F212" i="4" s="1"/>
  <c r="F217" i="4" s="1"/>
  <c r="AC370" i="4"/>
  <c r="S370" i="4"/>
  <c r="K370" i="4"/>
  <c r="AN125" i="4"/>
  <c r="AM206" i="4"/>
  <c r="AF329" i="4"/>
  <c r="AF208" i="4"/>
  <c r="AB370" i="4"/>
  <c r="J370" i="4"/>
  <c r="AI356" i="4"/>
  <c r="AN302" i="4"/>
  <c r="AI178" i="4"/>
  <c r="AI329" i="4"/>
  <c r="T329" i="4"/>
  <c r="T208" i="4"/>
  <c r="T212" i="4" s="1"/>
  <c r="T217" i="4" s="1"/>
  <c r="AL356" i="4"/>
  <c r="H356" i="4"/>
  <c r="AM102" i="4"/>
  <c r="AN102" i="4"/>
  <c r="AC309" i="4"/>
  <c r="S309" i="4"/>
  <c r="K309" i="4"/>
  <c r="AN361" i="4"/>
  <c r="Y329" i="4"/>
  <c r="Y208" i="4"/>
  <c r="Y212" i="4" s="1"/>
  <c r="Y217" i="4" s="1"/>
  <c r="G329" i="4"/>
  <c r="G208" i="4"/>
  <c r="G212" i="4" s="1"/>
  <c r="G217" i="4" s="1"/>
  <c r="Z370" i="4"/>
  <c r="AI295" i="4"/>
  <c r="L347" i="4"/>
  <c r="AG366" i="4"/>
  <c r="AG357" i="4"/>
  <c r="AG78" i="4"/>
  <c r="L361" i="4"/>
  <c r="V350" i="4"/>
  <c r="V309" i="4"/>
  <c r="V47" i="4"/>
  <c r="N350" i="4"/>
  <c r="N309" i="4"/>
  <c r="N47" i="4"/>
  <c r="V379" i="4"/>
  <c r="V375" i="4"/>
  <c r="V380" i="4"/>
  <c r="V378" i="4"/>
  <c r="V377" i="4"/>
  <c r="V374" i="4"/>
  <c r="V373" i="4"/>
  <c r="V358" i="4"/>
  <c r="V328" i="4"/>
  <c r="V308" i="4"/>
  <c r="V316" i="4"/>
  <c r="V65" i="4"/>
  <c r="V40" i="4"/>
  <c r="V24" i="4"/>
  <c r="V31" i="4"/>
  <c r="F31" i="4"/>
  <c r="AI24" i="4"/>
  <c r="AN314" i="4"/>
  <c r="AD309" i="4"/>
  <c r="AI321" i="4"/>
  <c r="AI40" i="4"/>
  <c r="AN170" i="4"/>
  <c r="AH347" i="4"/>
  <c r="AL309" i="4"/>
  <c r="AL377" i="4"/>
  <c r="AL379" i="4"/>
  <c r="AL378" i="4"/>
  <c r="AL380" i="4"/>
  <c r="AL375" i="4"/>
  <c r="AL374" i="4"/>
  <c r="AL373" i="4"/>
  <c r="AL358" i="4"/>
  <c r="AL316" i="4"/>
  <c r="AL308" i="4"/>
  <c r="AL328" i="4"/>
  <c r="AL65" i="4"/>
  <c r="AL31" i="4"/>
  <c r="AL18" i="4"/>
  <c r="D377" i="4"/>
  <c r="D379" i="4"/>
  <c r="D378" i="4"/>
  <c r="D373" i="4"/>
  <c r="D374" i="4"/>
  <c r="D375" i="4"/>
  <c r="D358" i="4"/>
  <c r="D316" i="4"/>
  <c r="D308" i="4"/>
  <c r="D328" i="4"/>
  <c r="L42" i="4"/>
  <c r="L40" i="4" s="1"/>
  <c r="D31" i="4"/>
  <c r="D18" i="4"/>
  <c r="AL40" i="4"/>
  <c r="T40" i="4"/>
  <c r="D40" i="4"/>
  <c r="M376" i="4"/>
  <c r="AJ61" i="4"/>
  <c r="F61" i="4"/>
  <c r="N56" i="4"/>
  <c r="AJ379" i="4"/>
  <c r="AJ375" i="4"/>
  <c r="AJ380" i="4"/>
  <c r="AJ374" i="4"/>
  <c r="AJ377" i="4"/>
  <c r="AJ378" i="4"/>
  <c r="AJ373" i="4"/>
  <c r="AJ358" i="4"/>
  <c r="AJ328" i="4"/>
  <c r="AJ316" i="4"/>
  <c r="AJ308" i="4"/>
  <c r="AJ65" i="4"/>
  <c r="AM42" i="4"/>
  <c r="AJ40" i="4"/>
  <c r="AJ24" i="4"/>
  <c r="AG40" i="4"/>
  <c r="S378" i="4"/>
  <c r="S380" i="4"/>
  <c r="S379" i="4"/>
  <c r="S375" i="4"/>
  <c r="S373" i="4"/>
  <c r="S374" i="4"/>
  <c r="S377" i="4"/>
  <c r="S358" i="4"/>
  <c r="S316" i="4"/>
  <c r="S328" i="4"/>
  <c r="S308" i="4"/>
  <c r="S24" i="4"/>
  <c r="S65" i="4"/>
  <c r="S31" i="4"/>
  <c r="S18" i="4"/>
  <c r="AD376" i="4"/>
  <c r="L376" i="4"/>
  <c r="U308" i="4"/>
  <c r="H349" i="4"/>
  <c r="H351" i="4"/>
  <c r="H331" i="4"/>
  <c r="H324" i="4"/>
  <c r="H310" i="4"/>
  <c r="H332" i="4"/>
  <c r="H294" i="4"/>
  <c r="H327" i="4"/>
  <c r="H293" i="4"/>
  <c r="H325" i="4"/>
  <c r="H70" i="4"/>
  <c r="H69" i="4"/>
  <c r="H297" i="4" s="1"/>
  <c r="V18" i="4"/>
  <c r="Z308" i="4"/>
  <c r="D24" i="4"/>
  <c r="AD24" i="4"/>
  <c r="E308" i="4"/>
  <c r="F18" i="4"/>
  <c r="V359" i="3"/>
  <c r="V338" i="3"/>
  <c r="V343" i="3"/>
  <c r="V339" i="3"/>
  <c r="V321" i="3"/>
  <c r="V340" i="3"/>
  <c r="F359" i="3"/>
  <c r="F338" i="3"/>
  <c r="F343" i="3"/>
  <c r="F340" i="3"/>
  <c r="F339" i="3"/>
  <c r="F321" i="3"/>
  <c r="U359" i="3"/>
  <c r="U343" i="3"/>
  <c r="U339" i="3"/>
  <c r="U340" i="3"/>
  <c r="U338" i="3"/>
  <c r="U321" i="3"/>
  <c r="AD343" i="3"/>
  <c r="AD359" i="3"/>
  <c r="AD340" i="3"/>
  <c r="AD339" i="3"/>
  <c r="AD321" i="3"/>
  <c r="AD338" i="3"/>
  <c r="H359" i="3"/>
  <c r="H343" i="3"/>
  <c r="H340" i="3"/>
  <c r="H339" i="3"/>
  <c r="H321" i="3"/>
  <c r="H338" i="3"/>
  <c r="Y359" i="3"/>
  <c r="Y343" i="3"/>
  <c r="Y339" i="3"/>
  <c r="Y321" i="3"/>
  <c r="Y340" i="3"/>
  <c r="Y338" i="3"/>
  <c r="G359" i="3"/>
  <c r="G343" i="3"/>
  <c r="G339" i="3"/>
  <c r="G321" i="3"/>
  <c r="G338" i="3"/>
  <c r="G340" i="3"/>
  <c r="AK329" i="3"/>
  <c r="AK208" i="3"/>
  <c r="AK212" i="3" s="1"/>
  <c r="AK217" i="3" s="1"/>
  <c r="AM217" i="3" s="1"/>
  <c r="O329" i="3"/>
  <c r="O208" i="3"/>
  <c r="O212" i="3" s="1"/>
  <c r="O217" i="3" s="1"/>
  <c r="Z370" i="3"/>
  <c r="P370" i="3"/>
  <c r="Y356" i="3"/>
  <c r="O356" i="3"/>
  <c r="G356" i="3"/>
  <c r="AM339" i="3"/>
  <c r="AM340" i="3"/>
  <c r="AM338" i="3"/>
  <c r="AJ329" i="3"/>
  <c r="AJ208" i="3"/>
  <c r="AM178" i="3"/>
  <c r="R329" i="3"/>
  <c r="R208" i="3"/>
  <c r="R212" i="3"/>
  <c r="R217" i="3" s="1"/>
  <c r="O370" i="3"/>
  <c r="L368" i="3"/>
  <c r="U329" i="3"/>
  <c r="U208" i="3"/>
  <c r="U212" i="3" s="1"/>
  <c r="U217" i="3" s="1"/>
  <c r="E329" i="3"/>
  <c r="E208" i="3"/>
  <c r="E212" i="3" s="1"/>
  <c r="E217" i="3" s="1"/>
  <c r="AI368" i="3"/>
  <c r="AI370" i="3"/>
  <c r="U356" i="3"/>
  <c r="AI347" i="3"/>
  <c r="AH119" i="3"/>
  <c r="AH348" i="3"/>
  <c r="AC78" i="3"/>
  <c r="AH356" i="3"/>
  <c r="L102" i="3"/>
  <c r="AG366" i="3"/>
  <c r="AC348" i="3"/>
  <c r="AJ379" i="3"/>
  <c r="AJ375" i="3"/>
  <c r="AJ380" i="3"/>
  <c r="AJ378" i="3"/>
  <c r="AJ373" i="3"/>
  <c r="AJ374" i="3"/>
  <c r="AJ377" i="3"/>
  <c r="AJ358" i="3"/>
  <c r="AJ328" i="3"/>
  <c r="AJ316" i="3"/>
  <c r="AJ308" i="3"/>
  <c r="AM42" i="3"/>
  <c r="AJ40" i="3"/>
  <c r="AJ24" i="3"/>
  <c r="AJ65" i="3"/>
  <c r="R379" i="3"/>
  <c r="R375" i="3"/>
  <c r="R380" i="3"/>
  <c r="R378" i="3"/>
  <c r="R373" i="3"/>
  <c r="R374" i="3"/>
  <c r="R377" i="3"/>
  <c r="R358" i="3"/>
  <c r="R328" i="3"/>
  <c r="R316" i="3"/>
  <c r="R308" i="3"/>
  <c r="R40" i="3"/>
  <c r="R24" i="3"/>
  <c r="R65" i="3"/>
  <c r="AI302" i="3"/>
  <c r="AN365" i="3"/>
  <c r="AN298" i="3"/>
  <c r="AN77" i="3"/>
  <c r="AH361" i="3"/>
  <c r="AG361" i="3"/>
  <c r="D377" i="3"/>
  <c r="D378" i="3"/>
  <c r="D379" i="3"/>
  <c r="D373" i="3"/>
  <c r="D374" i="3"/>
  <c r="D375" i="3"/>
  <c r="D358" i="3"/>
  <c r="D328" i="3"/>
  <c r="D316" i="3"/>
  <c r="D308" i="3"/>
  <c r="D65" i="3"/>
  <c r="D31" i="3"/>
  <c r="D18" i="3"/>
  <c r="L42" i="3"/>
  <c r="D376" i="3"/>
  <c r="AG119" i="3"/>
  <c r="AG357" i="3"/>
  <c r="AF350" i="3"/>
  <c r="AF309" i="3"/>
  <c r="AF47" i="3"/>
  <c r="N350" i="3"/>
  <c r="N309" i="3"/>
  <c r="N47" i="3"/>
  <c r="AJ56" i="3"/>
  <c r="AJ18" i="3"/>
  <c r="AF61" i="3"/>
  <c r="N61" i="3"/>
  <c r="T309" i="3"/>
  <c r="P308" i="3"/>
  <c r="K308" i="3"/>
  <c r="G308" i="3"/>
  <c r="Y351" i="3"/>
  <c r="Y349" i="3"/>
  <c r="Y331" i="3"/>
  <c r="Y324" i="3"/>
  <c r="Y310" i="3"/>
  <c r="Y293" i="3"/>
  <c r="Y325" i="3" s="1"/>
  <c r="Y294" i="3"/>
  <c r="Y327" i="3" s="1"/>
  <c r="Y69" i="3"/>
  <c r="Y70" i="3"/>
  <c r="S351" i="3"/>
  <c r="S349" i="3"/>
  <c r="S331" i="3"/>
  <c r="S324" i="3"/>
  <c r="S310" i="3"/>
  <c r="S293" i="3"/>
  <c r="S325" i="3" s="1"/>
  <c r="S294" i="3"/>
  <c r="S327" i="3" s="1"/>
  <c r="S69" i="3"/>
  <c r="S297" i="3" s="1"/>
  <c r="S70" i="3"/>
  <c r="O351" i="3"/>
  <c r="O349" i="3"/>
  <c r="O331" i="3"/>
  <c r="O324" i="3"/>
  <c r="O310" i="3"/>
  <c r="O293" i="3"/>
  <c r="O325" i="3" s="1"/>
  <c r="O294" i="3"/>
  <c r="O327" i="3" s="1"/>
  <c r="O69" i="3"/>
  <c r="O297" i="3" s="1"/>
  <c r="O70" i="3"/>
  <c r="F31" i="3"/>
  <c r="R31" i="3"/>
  <c r="J18" i="3"/>
  <c r="Y309" i="3"/>
  <c r="Q349" i="3"/>
  <c r="Q351" i="3"/>
  <c r="Q310" i="3"/>
  <c r="Q331" i="3"/>
  <c r="Q324" i="3"/>
  <c r="Q294" i="3"/>
  <c r="Q327" i="3" s="1"/>
  <c r="Q293" i="3"/>
  <c r="Q325" i="3" s="1"/>
  <c r="Q70" i="3"/>
  <c r="Q69" i="3"/>
  <c r="H349" i="3"/>
  <c r="H351" i="3"/>
  <c r="H332" i="3"/>
  <c r="H331" i="3"/>
  <c r="H324" i="3"/>
  <c r="H310" i="3"/>
  <c r="H294" i="3"/>
  <c r="H327" i="3" s="1"/>
  <c r="H293" i="3"/>
  <c r="H325" i="3" s="1"/>
  <c r="H70" i="3"/>
  <c r="H69" i="3"/>
  <c r="H297" i="3"/>
  <c r="AB18" i="3"/>
  <c r="AJ359" i="3"/>
  <c r="AJ338" i="3"/>
  <c r="AJ343" i="3"/>
  <c r="AJ339" i="3"/>
  <c r="AJ321" i="3"/>
  <c r="AJ340" i="3"/>
  <c r="R359" i="3"/>
  <c r="R338" i="3"/>
  <c r="R343" i="3"/>
  <c r="R339" i="3"/>
  <c r="R321" i="3"/>
  <c r="R340" i="3"/>
  <c r="M359" i="3"/>
  <c r="M343" i="3"/>
  <c r="M339" i="3"/>
  <c r="M321" i="3"/>
  <c r="M340" i="3"/>
  <c r="M338" i="3"/>
  <c r="Z359" i="3"/>
  <c r="Z343" i="3"/>
  <c r="Z340" i="3"/>
  <c r="Z338" i="3"/>
  <c r="Z321" i="3"/>
  <c r="Z339" i="3"/>
  <c r="D343" i="3"/>
  <c r="D359" i="3"/>
  <c r="D340" i="3"/>
  <c r="D338" i="3"/>
  <c r="D339" i="3"/>
  <c r="D321" i="3"/>
  <c r="S359" i="3"/>
  <c r="S340" i="3"/>
  <c r="S343" i="3"/>
  <c r="S321" i="3"/>
  <c r="S339" i="3"/>
  <c r="S338" i="3"/>
  <c r="AC329" i="3"/>
  <c r="AC208" i="3"/>
  <c r="AH178" i="3"/>
  <c r="AH329" i="3" s="1"/>
  <c r="K329" i="3"/>
  <c r="K208" i="3"/>
  <c r="K212" i="3" s="1"/>
  <c r="K217" i="3" s="1"/>
  <c r="AN240" i="3"/>
  <c r="AF329" i="3"/>
  <c r="AF208" i="3"/>
  <c r="N329" i="3"/>
  <c r="N208" i="3"/>
  <c r="N212" i="3" s="1"/>
  <c r="N217" i="3" s="1"/>
  <c r="AG347" i="3"/>
  <c r="V356" i="3"/>
  <c r="F356" i="3"/>
  <c r="Q329" i="3"/>
  <c r="Q208" i="3"/>
  <c r="Q212" i="3"/>
  <c r="Q217" i="3" s="1"/>
  <c r="AG295" i="3"/>
  <c r="AH383" i="3"/>
  <c r="AH340" i="3"/>
  <c r="AH339" i="3"/>
  <c r="AH338" i="3"/>
  <c r="AH193" i="3"/>
  <c r="AH368" i="3"/>
  <c r="AH370" i="3" s="1"/>
  <c r="AD356" i="3"/>
  <c r="L356" i="3"/>
  <c r="L366" i="3"/>
  <c r="L357" i="3"/>
  <c r="L78" i="3"/>
  <c r="AH366" i="3"/>
  <c r="AH357" i="3"/>
  <c r="AH78" i="3"/>
  <c r="AI361" i="3"/>
  <c r="AN320" i="3"/>
  <c r="AF379" i="3"/>
  <c r="AF375" i="3"/>
  <c r="AF380" i="3"/>
  <c r="AF377" i="3"/>
  <c r="AF378" i="3"/>
  <c r="AF374" i="3"/>
  <c r="AF373" i="3"/>
  <c r="AF358" i="3"/>
  <c r="AF328" i="3"/>
  <c r="AF316" i="3"/>
  <c r="AF308" i="3"/>
  <c r="AF40" i="3"/>
  <c r="AF24" i="3"/>
  <c r="AF65" i="3"/>
  <c r="N379" i="3"/>
  <c r="N375" i="3"/>
  <c r="N380" i="3"/>
  <c r="N377" i="3"/>
  <c r="N378" i="3"/>
  <c r="N374" i="3"/>
  <c r="N373" i="3"/>
  <c r="N358" i="3"/>
  <c r="N328" i="3"/>
  <c r="N316" i="3"/>
  <c r="N308" i="3"/>
  <c r="N40" i="3"/>
  <c r="N24" i="3"/>
  <c r="N65" i="3"/>
  <c r="AG296" i="3"/>
  <c r="AG369" i="3" s="1"/>
  <c r="AG370" i="3" s="1"/>
  <c r="AM321" i="3"/>
  <c r="AE380" i="3"/>
  <c r="AE377" i="3"/>
  <c r="AE379" i="3"/>
  <c r="AE373" i="3"/>
  <c r="AE378" i="3"/>
  <c r="AE375" i="3"/>
  <c r="AE374" i="3"/>
  <c r="AE358" i="3"/>
  <c r="AE316" i="3"/>
  <c r="AE328" i="3"/>
  <c r="AE308" i="3"/>
  <c r="AE31" i="3"/>
  <c r="AE18" i="3"/>
  <c r="AE24" i="3"/>
  <c r="AE65" i="3"/>
  <c r="L40" i="3"/>
  <c r="AE376" i="3"/>
  <c r="AN60" i="3"/>
  <c r="AE40" i="3"/>
  <c r="AG302" i="3"/>
  <c r="AB350" i="3"/>
  <c r="AB309" i="3"/>
  <c r="AB47" i="3"/>
  <c r="J350" i="3"/>
  <c r="J309" i="3"/>
  <c r="J47" i="3"/>
  <c r="AF18" i="3"/>
  <c r="AG11" i="3"/>
  <c r="AB61" i="3"/>
  <c r="T351" i="3"/>
  <c r="T349" i="3"/>
  <c r="T331" i="3"/>
  <c r="T324" i="3"/>
  <c r="T332" i="3"/>
  <c r="T310" i="3"/>
  <c r="T294" i="3"/>
  <c r="T327" i="3" s="1"/>
  <c r="T293" i="3"/>
  <c r="T325" i="3" s="1"/>
  <c r="T70" i="3"/>
  <c r="T69" i="3"/>
  <c r="T297" i="3" s="1"/>
  <c r="K351" i="3"/>
  <c r="K349" i="3"/>
  <c r="K331" i="3"/>
  <c r="K324" i="3"/>
  <c r="K332" i="3"/>
  <c r="K310" i="3"/>
  <c r="K293" i="3"/>
  <c r="K325" i="3" s="1"/>
  <c r="K294" i="3"/>
  <c r="K327" i="3" s="1"/>
  <c r="K69" i="3"/>
  <c r="K297" i="3" s="1"/>
  <c r="K70" i="3"/>
  <c r="G351" i="3"/>
  <c r="G349" i="3"/>
  <c r="G331" i="3"/>
  <c r="G332" i="3"/>
  <c r="G324" i="3"/>
  <c r="G310" i="3"/>
  <c r="G293" i="3"/>
  <c r="G325" i="3"/>
  <c r="G294" i="3"/>
  <c r="G327" i="3"/>
  <c r="G69" i="3"/>
  <c r="G297" i="3"/>
  <c r="G70" i="3"/>
  <c r="AI61" i="3"/>
  <c r="F56" i="3"/>
  <c r="I349" i="3"/>
  <c r="I351" i="3"/>
  <c r="I331" i="3"/>
  <c r="I324" i="3"/>
  <c r="I310" i="3"/>
  <c r="I332" i="3"/>
  <c r="I294" i="3"/>
  <c r="I327" i="3"/>
  <c r="I293" i="3"/>
  <c r="I325" i="3"/>
  <c r="I70" i="3"/>
  <c r="I69" i="3"/>
  <c r="I297" i="3"/>
  <c r="AF31" i="3"/>
  <c r="N31" i="3"/>
  <c r="AG63" i="3"/>
  <c r="AG56" i="3"/>
  <c r="H308" i="3"/>
  <c r="AF359" i="3"/>
  <c r="AF338" i="3"/>
  <c r="AF340" i="3"/>
  <c r="AF343" i="3"/>
  <c r="AF339" i="3"/>
  <c r="AF321" i="3"/>
  <c r="N359" i="3"/>
  <c r="N338" i="3"/>
  <c r="N340" i="3"/>
  <c r="N343" i="3"/>
  <c r="N339" i="3"/>
  <c r="N321" i="3"/>
  <c r="AE359" i="3"/>
  <c r="AE343" i="3"/>
  <c r="AE339" i="3"/>
  <c r="AE321" i="3"/>
  <c r="AE338" i="3"/>
  <c r="AE340" i="3"/>
  <c r="E359" i="3"/>
  <c r="E343" i="3"/>
  <c r="E339" i="3"/>
  <c r="E340" i="3"/>
  <c r="E321" i="3"/>
  <c r="E338" i="3"/>
  <c r="T343" i="3"/>
  <c r="T359" i="3"/>
  <c r="T340" i="3"/>
  <c r="T338" i="3"/>
  <c r="T339" i="3"/>
  <c r="T321" i="3"/>
  <c r="AK359" i="3"/>
  <c r="AK340" i="3"/>
  <c r="AK343" i="3"/>
  <c r="AK321" i="3"/>
  <c r="AK339" i="3"/>
  <c r="AK338" i="3"/>
  <c r="O359" i="3"/>
  <c r="O343" i="3"/>
  <c r="O340" i="3"/>
  <c r="O338" i="3"/>
  <c r="O321" i="3"/>
  <c r="O339" i="3"/>
  <c r="Y329" i="3"/>
  <c r="Y208" i="3"/>
  <c r="Y212" i="3"/>
  <c r="Y217" i="3"/>
  <c r="G329" i="3"/>
  <c r="G208" i="3"/>
  <c r="G212" i="3"/>
  <c r="G217" i="3"/>
  <c r="AN367" i="3"/>
  <c r="AH347" i="3"/>
  <c r="S356" i="3"/>
  <c r="K356" i="3"/>
  <c r="AN342" i="3"/>
  <c r="AB329" i="3"/>
  <c r="AB208" i="3"/>
  <c r="AB212" i="3" s="1"/>
  <c r="AB217" i="3" s="1"/>
  <c r="J329" i="3"/>
  <c r="J208" i="3"/>
  <c r="J212" i="3" s="1"/>
  <c r="J217" i="3" s="1"/>
  <c r="L295" i="3"/>
  <c r="AF356" i="3"/>
  <c r="N356" i="3"/>
  <c r="AG193" i="3"/>
  <c r="AE329" i="3"/>
  <c r="AE208" i="3"/>
  <c r="AE212" i="3" s="1"/>
  <c r="AE217" i="3" s="1"/>
  <c r="M329" i="3"/>
  <c r="M208" i="3"/>
  <c r="AG178" i="3"/>
  <c r="AG329" i="3"/>
  <c r="AH206" i="3"/>
  <c r="H356" i="3"/>
  <c r="L302" i="3"/>
  <c r="AG61" i="3"/>
  <c r="AB379" i="3"/>
  <c r="AB375" i="3"/>
  <c r="AB380" i="3"/>
  <c r="AB378" i="3"/>
  <c r="AB374" i="3"/>
  <c r="AB377" i="3"/>
  <c r="AB373" i="3"/>
  <c r="AB358" i="3"/>
  <c r="AB328" i="3"/>
  <c r="AB316" i="3"/>
  <c r="AB308" i="3"/>
  <c r="AB40" i="3"/>
  <c r="AB24" i="3"/>
  <c r="AB65" i="3"/>
  <c r="J379" i="3"/>
  <c r="J380" i="3"/>
  <c r="J378" i="3"/>
  <c r="J375" i="3"/>
  <c r="J374" i="3"/>
  <c r="J377" i="3"/>
  <c r="J373" i="3"/>
  <c r="J358" i="3"/>
  <c r="J328" i="3"/>
  <c r="J316" i="3"/>
  <c r="J308" i="3"/>
  <c r="J40" i="3"/>
  <c r="J24" i="3"/>
  <c r="J65" i="3"/>
  <c r="AI178" i="3"/>
  <c r="AI329" i="3"/>
  <c r="AI348" i="3"/>
  <c r="AF127" i="3"/>
  <c r="M380" i="3"/>
  <c r="M377" i="3"/>
  <c r="M379" i="3"/>
  <c r="M373" i="3"/>
  <c r="M378" i="3"/>
  <c r="M375" i="3"/>
  <c r="M374" i="3"/>
  <c r="M358" i="3"/>
  <c r="M328" i="3"/>
  <c r="M308" i="3"/>
  <c r="M316" i="3"/>
  <c r="M18" i="3"/>
  <c r="M24" i="3"/>
  <c r="M65" i="3"/>
  <c r="AG42" i="3"/>
  <c r="L206" i="3"/>
  <c r="AN206" i="3"/>
  <c r="AJ127" i="3"/>
  <c r="AM102" i="3"/>
  <c r="AL377" i="3"/>
  <c r="AL378" i="3"/>
  <c r="AL379" i="3"/>
  <c r="AL373" i="3"/>
  <c r="AL380" i="3"/>
  <c r="AL375" i="3"/>
  <c r="AL374" i="3"/>
  <c r="AL358" i="3"/>
  <c r="AL328" i="3"/>
  <c r="AL308" i="3"/>
  <c r="AL316" i="3"/>
  <c r="AL65" i="3"/>
  <c r="AL18" i="3"/>
  <c r="L376" i="3"/>
  <c r="L31" i="3"/>
  <c r="AN125" i="3"/>
  <c r="AN383" i="3"/>
  <c r="V350" i="3"/>
  <c r="V309" i="3"/>
  <c r="V47" i="3"/>
  <c r="F350" i="3"/>
  <c r="F309" i="3"/>
  <c r="F47" i="3"/>
  <c r="AC378" i="3"/>
  <c r="AC379" i="3"/>
  <c r="AC375" i="3"/>
  <c r="AC374" i="3"/>
  <c r="AC377" i="3"/>
  <c r="AC373" i="3"/>
  <c r="AC380" i="3"/>
  <c r="AC358" i="3"/>
  <c r="AC328" i="3"/>
  <c r="AC316" i="3"/>
  <c r="AC308" i="3"/>
  <c r="AC40" i="3"/>
  <c r="AC24" i="3"/>
  <c r="AC65" i="3"/>
  <c r="AH42" i="3"/>
  <c r="AC31" i="3"/>
  <c r="AC18" i="3"/>
  <c r="AL24" i="3"/>
  <c r="V61" i="3"/>
  <c r="AD309" i="3"/>
  <c r="AK351" i="3"/>
  <c r="AK349" i="3"/>
  <c r="AK331" i="3"/>
  <c r="AK332" i="3"/>
  <c r="AK324" i="3"/>
  <c r="AK310" i="3"/>
  <c r="AK293" i="3"/>
  <c r="AK325" i="3"/>
  <c r="AK294" i="3"/>
  <c r="AK327" i="3"/>
  <c r="AK69" i="3"/>
  <c r="AK297" i="3" s="1"/>
  <c r="AK70" i="3"/>
  <c r="T308" i="3"/>
  <c r="AN55" i="3"/>
  <c r="AK309" i="3"/>
  <c r="G309" i="3"/>
  <c r="E309" i="3"/>
  <c r="AB31" i="3"/>
  <c r="AN17" i="3"/>
  <c r="J61" i="3"/>
  <c r="M309" i="3"/>
  <c r="U349" i="3"/>
  <c r="U351" i="3"/>
  <c r="U331" i="3"/>
  <c r="U324" i="3"/>
  <c r="U310" i="3"/>
  <c r="U294" i="3"/>
  <c r="U327" i="3" s="1"/>
  <c r="U293" i="3"/>
  <c r="U325" i="3"/>
  <c r="U70" i="3"/>
  <c r="U69" i="3"/>
  <c r="U297" i="3" s="1"/>
  <c r="U308" i="3"/>
  <c r="R18" i="3"/>
  <c r="AB359" i="3"/>
  <c r="AB338" i="3"/>
  <c r="AB343" i="3"/>
  <c r="AB340" i="3"/>
  <c r="AB339" i="3"/>
  <c r="AB321" i="3"/>
  <c r="J359" i="3"/>
  <c r="J338" i="3"/>
  <c r="J343" i="3"/>
  <c r="J340" i="3"/>
  <c r="J321" i="3"/>
  <c r="J339" i="3"/>
  <c r="AA359" i="3"/>
  <c r="AA343" i="3"/>
  <c r="AA339" i="3"/>
  <c r="AA340" i="3"/>
  <c r="AA338" i="3"/>
  <c r="AA321" i="3"/>
  <c r="AL343" i="3"/>
  <c r="AL359" i="3"/>
  <c r="AL340" i="3"/>
  <c r="AL338" i="3"/>
  <c r="AL339" i="3"/>
  <c r="AL321" i="3"/>
  <c r="P343" i="3"/>
  <c r="P359" i="3"/>
  <c r="P340" i="3"/>
  <c r="P338" i="3"/>
  <c r="P321" i="3"/>
  <c r="P339" i="3"/>
  <c r="AC359" i="3"/>
  <c r="AC343" i="3"/>
  <c r="AC321" i="3"/>
  <c r="AC340" i="3"/>
  <c r="AC339" i="3"/>
  <c r="AC338" i="3"/>
  <c r="K359" i="3"/>
  <c r="K343" i="3"/>
  <c r="K321" i="3"/>
  <c r="K338" i="3"/>
  <c r="K340" i="3"/>
  <c r="K339" i="3"/>
  <c r="S329" i="3"/>
  <c r="S208" i="3"/>
  <c r="S212" i="3"/>
  <c r="S217" i="3" s="1"/>
  <c r="H370" i="3"/>
  <c r="AK356" i="3"/>
  <c r="AN341" i="3"/>
  <c r="L340" i="3"/>
  <c r="L339" i="3"/>
  <c r="L338" i="3"/>
  <c r="V329" i="3"/>
  <c r="V208" i="3"/>
  <c r="V212" i="3"/>
  <c r="V217" i="3"/>
  <c r="F329" i="3"/>
  <c r="F208" i="3"/>
  <c r="F212" i="3"/>
  <c r="F217" i="3"/>
  <c r="AJ356" i="3"/>
  <c r="AB356" i="3"/>
  <c r="R356" i="3"/>
  <c r="J356" i="3"/>
  <c r="AA329" i="3"/>
  <c r="AA208" i="3"/>
  <c r="AA212" i="3"/>
  <c r="AA217" i="3" s="1"/>
  <c r="I329" i="3"/>
  <c r="I208" i="3"/>
  <c r="I212" i="3"/>
  <c r="I217" i="3" s="1"/>
  <c r="AB370" i="3"/>
  <c r="J370" i="3"/>
  <c r="L193" i="3"/>
  <c r="U370" i="3"/>
  <c r="E370" i="3"/>
  <c r="Z356" i="3"/>
  <c r="P356" i="3"/>
  <c r="L348" i="3"/>
  <c r="AH102" i="3"/>
  <c r="AC127" i="3"/>
  <c r="V379" i="3"/>
  <c r="V375" i="3"/>
  <c r="V380" i="3"/>
  <c r="V377" i="3"/>
  <c r="V373" i="3"/>
  <c r="V378" i="3"/>
  <c r="V374" i="3"/>
  <c r="V358" i="3"/>
  <c r="V328" i="3"/>
  <c r="V316" i="3"/>
  <c r="V308" i="3"/>
  <c r="V40" i="3"/>
  <c r="V24" i="3"/>
  <c r="V65" i="3"/>
  <c r="F379" i="3"/>
  <c r="F380" i="3"/>
  <c r="F377" i="3"/>
  <c r="F375" i="3"/>
  <c r="F373" i="3"/>
  <c r="F378" i="3"/>
  <c r="F374" i="3"/>
  <c r="F358" i="3"/>
  <c r="F328" i="3"/>
  <c r="F316" i="3"/>
  <c r="F308" i="3"/>
  <c r="F40" i="3"/>
  <c r="F24" i="3"/>
  <c r="F65" i="3"/>
  <c r="L24" i="3"/>
  <c r="AD208" i="3"/>
  <c r="AN134" i="3"/>
  <c r="AN360" i="3"/>
  <c r="L321" i="3"/>
  <c r="M127" i="3"/>
  <c r="AG102" i="3"/>
  <c r="AC350" i="3"/>
  <c r="AC309" i="3"/>
  <c r="AH63" i="3"/>
  <c r="AC56" i="3"/>
  <c r="AC47" i="3"/>
  <c r="AD377" i="3"/>
  <c r="AD378" i="3"/>
  <c r="AD379" i="3"/>
  <c r="AD373" i="3"/>
  <c r="AD380" i="3"/>
  <c r="AD375" i="3"/>
  <c r="AD374" i="3"/>
  <c r="AD358" i="3"/>
  <c r="AD328" i="3"/>
  <c r="AD316" i="3"/>
  <c r="AD308" i="3"/>
  <c r="AD65" i="3"/>
  <c r="AI42" i="3"/>
  <c r="AI24" i="3" s="1"/>
  <c r="AI31" i="3"/>
  <c r="AD31" i="3"/>
  <c r="AD18" i="3"/>
  <c r="L18" i="3"/>
  <c r="L11" i="3"/>
  <c r="AN170" i="3"/>
  <c r="AG348" i="3"/>
  <c r="AJ350" i="3"/>
  <c r="AJ309" i="3"/>
  <c r="AM63" i="3"/>
  <c r="AM61" i="3"/>
  <c r="AJ47" i="3"/>
  <c r="R350" i="3"/>
  <c r="R309" i="3"/>
  <c r="R47" i="3"/>
  <c r="L361" i="3"/>
  <c r="AL40" i="3"/>
  <c r="AG376" i="3"/>
  <c r="AG31" i="3"/>
  <c r="AD24" i="3"/>
  <c r="R61" i="3"/>
  <c r="Z309" i="3"/>
  <c r="AK308" i="3"/>
  <c r="Z351" i="3"/>
  <c r="Z349" i="3"/>
  <c r="Z332" i="3"/>
  <c r="Z331" i="3"/>
  <c r="Z324" i="3"/>
  <c r="Z310" i="3"/>
  <c r="Z294" i="3"/>
  <c r="Z327" i="3"/>
  <c r="Z293" i="3"/>
  <c r="Z325" i="3"/>
  <c r="Z70" i="3"/>
  <c r="Z69" i="3"/>
  <c r="Z297" i="3" s="1"/>
  <c r="P351" i="3"/>
  <c r="P349" i="3"/>
  <c r="P331" i="3"/>
  <c r="P324" i="3"/>
  <c r="P332" i="3"/>
  <c r="P310" i="3"/>
  <c r="P294" i="3"/>
  <c r="P327" i="3"/>
  <c r="P293" i="3"/>
  <c r="P325" i="3"/>
  <c r="P70" i="3"/>
  <c r="P69" i="3"/>
  <c r="P297" i="3" s="1"/>
  <c r="Y308" i="3"/>
  <c r="S308" i="3"/>
  <c r="O308" i="3"/>
  <c r="J31" i="3"/>
  <c r="N56" i="3"/>
  <c r="E349" i="3"/>
  <c r="E351" i="3"/>
  <c r="E331" i="3"/>
  <c r="E324" i="3"/>
  <c r="E310" i="3"/>
  <c r="E332" i="3"/>
  <c r="E294" i="3"/>
  <c r="E327" i="3"/>
  <c r="E293" i="3"/>
  <c r="E325" i="3"/>
  <c r="E70" i="3"/>
  <c r="E69" i="3"/>
  <c r="E297" i="3"/>
  <c r="E308" i="3"/>
  <c r="V31" i="3"/>
  <c r="AI357" i="3"/>
  <c r="F61" i="3"/>
  <c r="AL309" i="3"/>
  <c r="AE309" i="3"/>
  <c r="AA309" i="3"/>
  <c r="U309" i="3"/>
  <c r="H309" i="3"/>
  <c r="D309" i="3"/>
  <c r="AA349" i="3"/>
  <c r="AA351" i="3"/>
  <c r="AA331" i="3"/>
  <c r="AA324" i="3"/>
  <c r="AA310" i="3"/>
  <c r="AA294" i="3"/>
  <c r="AA327" i="3" s="1"/>
  <c r="AA293" i="3"/>
  <c r="AA325" i="3"/>
  <c r="AA70" i="3"/>
  <c r="AA69" i="3"/>
  <c r="AA297" i="3" s="1"/>
  <c r="AA308" i="3"/>
  <c r="N18" i="3"/>
  <c r="Z359" i="2"/>
  <c r="Z343" i="2"/>
  <c r="Z339" i="2"/>
  <c r="Z338" i="2"/>
  <c r="Z340" i="2"/>
  <c r="Z321" i="2"/>
  <c r="Y359" i="2"/>
  <c r="Y340" i="2"/>
  <c r="Y343" i="2"/>
  <c r="Y338" i="2"/>
  <c r="Y339" i="2"/>
  <c r="Y321" i="2"/>
  <c r="O340" i="2"/>
  <c r="O343" i="2"/>
  <c r="O359" i="2"/>
  <c r="O338" i="2"/>
  <c r="O339" i="2"/>
  <c r="O321" i="2"/>
  <c r="Y329" i="2"/>
  <c r="Y208" i="2"/>
  <c r="Y212" i="2"/>
  <c r="Y217" i="2" s="1"/>
  <c r="G329" i="2"/>
  <c r="G208" i="2"/>
  <c r="G212" i="2"/>
  <c r="G217" i="2" s="1"/>
  <c r="D359" i="2"/>
  <c r="D343" i="2"/>
  <c r="D339" i="2"/>
  <c r="D340" i="2"/>
  <c r="D338" i="2"/>
  <c r="D321" i="2"/>
  <c r="F359" i="2"/>
  <c r="F343" i="2"/>
  <c r="F339" i="2"/>
  <c r="F340" i="2"/>
  <c r="F338" i="2"/>
  <c r="F321" i="2"/>
  <c r="S329" i="2"/>
  <c r="S208" i="2"/>
  <c r="S212" i="2"/>
  <c r="S217" i="2" s="1"/>
  <c r="AL370" i="2"/>
  <c r="AG368" i="2"/>
  <c r="AG370" i="2" s="1"/>
  <c r="AF359" i="2"/>
  <c r="AF343" i="2"/>
  <c r="AF339" i="2"/>
  <c r="AF340" i="2"/>
  <c r="AF338" i="2"/>
  <c r="AF321" i="2"/>
  <c r="V359" i="2"/>
  <c r="V343" i="2"/>
  <c r="V339" i="2"/>
  <c r="V340" i="2"/>
  <c r="V338" i="2"/>
  <c r="V321" i="2"/>
  <c r="N359" i="2"/>
  <c r="N343" i="2"/>
  <c r="N339" i="2"/>
  <c r="N340" i="2"/>
  <c r="N338" i="2"/>
  <c r="N321" i="2"/>
  <c r="L295" i="2"/>
  <c r="L368" i="2"/>
  <c r="AJ359" i="2"/>
  <c r="AJ343" i="2"/>
  <c r="AJ339" i="2"/>
  <c r="AJ340" i="2"/>
  <c r="AJ338" i="2"/>
  <c r="AJ321" i="2"/>
  <c r="Q359" i="2"/>
  <c r="Q343" i="2"/>
  <c r="Q338" i="2"/>
  <c r="Q340" i="2"/>
  <c r="Q339" i="2"/>
  <c r="Q321" i="2"/>
  <c r="L339" i="2"/>
  <c r="L340" i="2"/>
  <c r="L338" i="2"/>
  <c r="U329" i="2"/>
  <c r="U208" i="2"/>
  <c r="U212" i="2"/>
  <c r="U217" i="2" s="1"/>
  <c r="E329" i="2"/>
  <c r="E208" i="2"/>
  <c r="E212" i="2"/>
  <c r="E217" i="2" s="1"/>
  <c r="K359" i="2"/>
  <c r="K340" i="2"/>
  <c r="K343" i="2"/>
  <c r="K338" i="2"/>
  <c r="K339" i="2"/>
  <c r="K321" i="2"/>
  <c r="AI193" i="2"/>
  <c r="AD329" i="2"/>
  <c r="AI178" i="2"/>
  <c r="AI329" i="2"/>
  <c r="AD208" i="2"/>
  <c r="H329" i="2"/>
  <c r="H208" i="2"/>
  <c r="H212" i="2"/>
  <c r="H217" i="2"/>
  <c r="AH368" i="2"/>
  <c r="AG366" i="2"/>
  <c r="AJ356" i="2"/>
  <c r="AB356" i="2"/>
  <c r="R356" i="2"/>
  <c r="AA356" i="2"/>
  <c r="Q356" i="2"/>
  <c r="I356" i="2"/>
  <c r="AM366" i="2"/>
  <c r="AM357" i="2"/>
  <c r="AN88" i="2"/>
  <c r="AM78" i="2"/>
  <c r="D350" i="2"/>
  <c r="D309" i="2"/>
  <c r="D56" i="2"/>
  <c r="D47" i="2"/>
  <c r="AI266" i="2"/>
  <c r="L356" i="2"/>
  <c r="AM348" i="2"/>
  <c r="AH366" i="2"/>
  <c r="AL61" i="2"/>
  <c r="P61" i="2"/>
  <c r="AN60" i="2"/>
  <c r="AG361" i="2"/>
  <c r="AD376" i="2"/>
  <c r="P380" i="2"/>
  <c r="P378" i="2"/>
  <c r="P374" i="2"/>
  <c r="P377" i="2"/>
  <c r="P375" i="2"/>
  <c r="P379" i="2"/>
  <c r="P373" i="2"/>
  <c r="P358" i="2"/>
  <c r="P328" i="2"/>
  <c r="P316" i="2"/>
  <c r="P308" i="2"/>
  <c r="P65" i="2"/>
  <c r="P31" i="2"/>
  <c r="P18" i="2"/>
  <c r="P24" i="2"/>
  <c r="AB31" i="2"/>
  <c r="E376" i="2"/>
  <c r="AN110" i="2"/>
  <c r="I309" i="2"/>
  <c r="AA379" i="2"/>
  <c r="AA377" i="2"/>
  <c r="AA380" i="2"/>
  <c r="AA378" i="2"/>
  <c r="AA373" i="2"/>
  <c r="AA375" i="2"/>
  <c r="AA374" i="2"/>
  <c r="AA358" i="2"/>
  <c r="AA328" i="2"/>
  <c r="AA316" i="2"/>
  <c r="AA308" i="2"/>
  <c r="AA65" i="2"/>
  <c r="AL380" i="2"/>
  <c r="AL378" i="2"/>
  <c r="AL379" i="2"/>
  <c r="AL374" i="2"/>
  <c r="AL377" i="2"/>
  <c r="AL375" i="2"/>
  <c r="AL373" i="2"/>
  <c r="AL358" i="2"/>
  <c r="AL328" i="2"/>
  <c r="AL316" i="2"/>
  <c r="AL308" i="2"/>
  <c r="AL65" i="2"/>
  <c r="AL18" i="2"/>
  <c r="AL31" i="2"/>
  <c r="AL24" i="2"/>
  <c r="AA376" i="2"/>
  <c r="AH11" i="2"/>
  <c r="G379" i="2"/>
  <c r="G380" i="2"/>
  <c r="G377" i="2"/>
  <c r="G375" i="2"/>
  <c r="G378" i="2"/>
  <c r="G373" i="2"/>
  <c r="G374" i="2"/>
  <c r="G358" i="2"/>
  <c r="G328" i="2"/>
  <c r="G308" i="2"/>
  <c r="G316" i="2"/>
  <c r="G65" i="2"/>
  <c r="G40" i="2"/>
  <c r="AN125" i="2"/>
  <c r="L321" i="2"/>
  <c r="Q379" i="2"/>
  <c r="Q377" i="2"/>
  <c r="Q380" i="2"/>
  <c r="Q378" i="2"/>
  <c r="Q375" i="2"/>
  <c r="Q373" i="2"/>
  <c r="Q374" i="2"/>
  <c r="Q358" i="2"/>
  <c r="Q328" i="2"/>
  <c r="Q316" i="2"/>
  <c r="Q308" i="2"/>
  <c r="Q65" i="2"/>
  <c r="F31" i="2"/>
  <c r="Y376" i="2"/>
  <c r="AC24" i="2"/>
  <c r="D40" i="2"/>
  <c r="AJ351" i="2"/>
  <c r="AA18" i="2"/>
  <c r="J351" i="2"/>
  <c r="AC18" i="2"/>
  <c r="AF40" i="2"/>
  <c r="N351" i="2"/>
  <c r="M308" i="2"/>
  <c r="E24" i="2"/>
  <c r="AD359" i="2"/>
  <c r="AD343" i="2"/>
  <c r="AD339" i="2"/>
  <c r="AD340" i="2"/>
  <c r="AD338" i="2"/>
  <c r="AD321" i="2"/>
  <c r="H359" i="2"/>
  <c r="H343" i="2"/>
  <c r="H339" i="2"/>
  <c r="H338" i="2"/>
  <c r="H340" i="2"/>
  <c r="H321" i="2"/>
  <c r="AC359" i="2"/>
  <c r="AC340" i="2"/>
  <c r="AC343" i="2"/>
  <c r="AC338" i="2"/>
  <c r="AC339" i="2"/>
  <c r="AC321" i="2"/>
  <c r="S340" i="2"/>
  <c r="S359" i="2"/>
  <c r="S343" i="2"/>
  <c r="S338" i="2"/>
  <c r="S339" i="2"/>
  <c r="S321" i="2"/>
  <c r="J359" i="2"/>
  <c r="J343" i="2"/>
  <c r="J339" i="2"/>
  <c r="J340" i="2"/>
  <c r="J338" i="2"/>
  <c r="J321" i="2"/>
  <c r="AH339" i="2"/>
  <c r="AH338" i="2"/>
  <c r="AH340" i="2"/>
  <c r="AK329" i="2"/>
  <c r="AK208" i="2"/>
  <c r="AK212" i="2"/>
  <c r="AK217" i="2"/>
  <c r="O329" i="2"/>
  <c r="O208" i="2"/>
  <c r="O212" i="2"/>
  <c r="O217" i="2"/>
  <c r="AM295" i="2"/>
  <c r="AN170" i="2"/>
  <c r="AN341" i="2"/>
  <c r="AK340" i="2"/>
  <c r="AK359" i="2"/>
  <c r="AK343" i="2"/>
  <c r="AK338" i="2"/>
  <c r="AK339" i="2"/>
  <c r="AK321" i="2"/>
  <c r="AB359" i="2"/>
  <c r="AB343" i="2"/>
  <c r="AB339" i="2"/>
  <c r="AB340" i="2"/>
  <c r="AB338" i="2"/>
  <c r="AB321" i="2"/>
  <c r="I359" i="2"/>
  <c r="I343" i="2"/>
  <c r="I338" i="2"/>
  <c r="I340" i="2"/>
  <c r="I339" i="2"/>
  <c r="I321" i="2"/>
  <c r="U359" i="2"/>
  <c r="U343" i="2"/>
  <c r="U338" i="2"/>
  <c r="U340" i="2"/>
  <c r="U321" i="2"/>
  <c r="U339" i="2"/>
  <c r="AM206" i="2"/>
  <c r="AM178" i="2"/>
  <c r="Q329" i="2"/>
  <c r="Q208" i="2"/>
  <c r="Q212" i="2" s="1"/>
  <c r="Q217" i="2" s="1"/>
  <c r="AG206" i="2"/>
  <c r="L193" i="2"/>
  <c r="Z329" i="2"/>
  <c r="Z208" i="2"/>
  <c r="Z212" i="2"/>
  <c r="Z217" i="2"/>
  <c r="D329" i="2"/>
  <c r="L178" i="2"/>
  <c r="L329" i="2"/>
  <c r="AN134" i="2"/>
  <c r="AN302" i="2"/>
  <c r="AC356" i="2"/>
  <c r="S356" i="2"/>
  <c r="K356" i="2"/>
  <c r="AI356" i="2"/>
  <c r="AI366" i="2"/>
  <c r="AN365" i="2"/>
  <c r="AN298" i="2"/>
  <c r="AN77" i="2"/>
  <c r="AL350" i="2"/>
  <c r="AL309" i="2"/>
  <c r="AL56" i="2"/>
  <c r="AL47" i="2"/>
  <c r="AN176" i="2"/>
  <c r="AN296" i="2"/>
  <c r="AN369" i="2" s="1"/>
  <c r="AN370" i="2" s="1"/>
  <c r="H356" i="2"/>
  <c r="AD348" i="2"/>
  <c r="L366" i="2"/>
  <c r="L357" i="2"/>
  <c r="L78" i="2"/>
  <c r="AD380" i="2"/>
  <c r="AD378" i="2"/>
  <c r="AD379" i="2"/>
  <c r="AD377" i="2"/>
  <c r="AD375" i="2"/>
  <c r="AD374" i="2"/>
  <c r="AD373" i="2"/>
  <c r="AD328" i="2"/>
  <c r="AD308" i="2"/>
  <c r="AD316" i="2"/>
  <c r="AD65" i="2"/>
  <c r="AD18" i="2"/>
  <c r="AD24" i="2"/>
  <c r="AI42" i="2"/>
  <c r="AD31" i="2"/>
  <c r="E31" i="2"/>
  <c r="AH321" i="2"/>
  <c r="S379" i="2"/>
  <c r="S375" i="2"/>
  <c r="S378" i="2"/>
  <c r="S377" i="2"/>
  <c r="S380" i="2"/>
  <c r="S373" i="2"/>
  <c r="S374" i="2"/>
  <c r="S358" i="2"/>
  <c r="S328" i="2"/>
  <c r="S316" i="2"/>
  <c r="S308" i="2"/>
  <c r="S65" i="2"/>
  <c r="S40" i="2"/>
  <c r="L11" i="2"/>
  <c r="M309" i="2"/>
  <c r="AN30" i="2"/>
  <c r="AN23" i="2"/>
  <c r="AK309" i="2"/>
  <c r="F380" i="2"/>
  <c r="F379" i="2"/>
  <c r="F378" i="2"/>
  <c r="F377" i="2"/>
  <c r="F375" i="2"/>
  <c r="F374" i="2"/>
  <c r="F373" i="2"/>
  <c r="F358" i="2"/>
  <c r="F328" i="2"/>
  <c r="F308" i="2"/>
  <c r="F316" i="2"/>
  <c r="F24" i="2"/>
  <c r="F18" i="2"/>
  <c r="AA40" i="2"/>
  <c r="S31" i="2"/>
  <c r="Y24" i="2"/>
  <c r="K351" i="2"/>
  <c r="K349" i="2"/>
  <c r="K331" i="2"/>
  <c r="K332" i="2"/>
  <c r="K293" i="2"/>
  <c r="K325" i="2"/>
  <c r="K310" i="2"/>
  <c r="K324" i="2"/>
  <c r="K294" i="2"/>
  <c r="K327" i="2"/>
  <c r="K70" i="2"/>
  <c r="K69" i="2"/>
  <c r="K297" i="2" s="1"/>
  <c r="AA24" i="2"/>
  <c r="T40" i="2"/>
  <c r="AF31" i="2"/>
  <c r="O351" i="2"/>
  <c r="O349" i="2"/>
  <c r="O331" i="2"/>
  <c r="O332" i="2"/>
  <c r="O324" i="2"/>
  <c r="O293" i="2"/>
  <c r="O325" i="2" s="1"/>
  <c r="O310" i="2"/>
  <c r="O294" i="2"/>
  <c r="O327" i="2"/>
  <c r="O70" i="2"/>
  <c r="O69" i="2"/>
  <c r="O297" i="2" s="1"/>
  <c r="AK351" i="2"/>
  <c r="AK349" i="2"/>
  <c r="AK332" i="2"/>
  <c r="AK331" i="2"/>
  <c r="AK293" i="2"/>
  <c r="AK325" i="2" s="1"/>
  <c r="AK324" i="2"/>
  <c r="AK310" i="2"/>
  <c r="AK294" i="2"/>
  <c r="AK327" i="2" s="1"/>
  <c r="AK70" i="2"/>
  <c r="AK69" i="2"/>
  <c r="AK297" i="2"/>
  <c r="AG42" i="2"/>
  <c r="AG40" i="2"/>
  <c r="T359" i="2"/>
  <c r="T343" i="2"/>
  <c r="T339" i="2"/>
  <c r="T340" i="2"/>
  <c r="T338" i="2"/>
  <c r="T321" i="2"/>
  <c r="AC329" i="2"/>
  <c r="AC208" i="2"/>
  <c r="AH178" i="2"/>
  <c r="AH329" i="2"/>
  <c r="K329" i="2"/>
  <c r="K208" i="2"/>
  <c r="K212" i="2" s="1"/>
  <c r="K217" i="2" s="1"/>
  <c r="AN342" i="2"/>
  <c r="AL359" i="2"/>
  <c r="AL343" i="2"/>
  <c r="AL339" i="2"/>
  <c r="AL340" i="2"/>
  <c r="AL338" i="2"/>
  <c r="AL321" i="2"/>
  <c r="R359" i="2"/>
  <c r="R343" i="2"/>
  <c r="R339" i="2"/>
  <c r="R340" i="2"/>
  <c r="R338" i="2"/>
  <c r="R321" i="2"/>
  <c r="AJ212" i="2"/>
  <c r="AE359" i="2"/>
  <c r="AE343" i="2"/>
  <c r="AE338" i="2"/>
  <c r="AE340" i="2"/>
  <c r="AE321" i="2"/>
  <c r="AE339" i="2"/>
  <c r="AG193" i="2"/>
  <c r="AN193" i="2"/>
  <c r="AE329" i="2"/>
  <c r="AE208" i="2"/>
  <c r="AE212" i="2" s="1"/>
  <c r="AE217" i="2" s="1"/>
  <c r="M329" i="2"/>
  <c r="AG178" i="2"/>
  <c r="AG329" i="2" s="1"/>
  <c r="M208" i="2"/>
  <c r="AG295" i="2"/>
  <c r="G359" i="2"/>
  <c r="G340" i="2"/>
  <c r="G343" i="2"/>
  <c r="G338" i="2"/>
  <c r="G339" i="2"/>
  <c r="G321" i="2"/>
  <c r="T329" i="2"/>
  <c r="T208" i="2"/>
  <c r="T212" i="2"/>
  <c r="T217" i="2" s="1"/>
  <c r="AH217" i="2" s="1"/>
  <c r="AK356" i="2"/>
  <c r="AF356" i="2"/>
  <c r="V356" i="2"/>
  <c r="N356" i="2"/>
  <c r="F356" i="2"/>
  <c r="AE356" i="2"/>
  <c r="U356" i="2"/>
  <c r="AD350" i="2"/>
  <c r="AD309" i="2"/>
  <c r="AD56" i="2"/>
  <c r="AD47" i="2"/>
  <c r="AN360" i="2"/>
  <c r="Z356" i="2"/>
  <c r="AD357" i="2"/>
  <c r="AD358" i="2" s="1"/>
  <c r="AB378" i="2"/>
  <c r="AB380" i="2"/>
  <c r="AB379" i="2"/>
  <c r="AB375" i="2"/>
  <c r="AB377" i="2"/>
  <c r="AB374" i="2"/>
  <c r="AB373" i="2"/>
  <c r="AB358" i="2"/>
  <c r="AB328" i="2"/>
  <c r="AB308" i="2"/>
  <c r="AB316" i="2"/>
  <c r="AB24" i="2"/>
  <c r="AB18" i="2"/>
  <c r="Z380" i="2"/>
  <c r="Z378" i="2"/>
  <c r="Z377" i="2"/>
  <c r="Z374" i="2"/>
  <c r="Z379" i="2"/>
  <c r="Z375" i="2"/>
  <c r="Z373" i="2"/>
  <c r="Z358" i="2"/>
  <c r="Z328" i="2"/>
  <c r="Z316" i="2"/>
  <c r="Z308" i="2"/>
  <c r="Z65" i="2"/>
  <c r="Z18" i="2"/>
  <c r="Z31" i="2"/>
  <c r="Z24" i="2"/>
  <c r="H380" i="2"/>
  <c r="H378" i="2"/>
  <c r="H377" i="2"/>
  <c r="H374" i="2"/>
  <c r="H379" i="2"/>
  <c r="H375" i="2"/>
  <c r="H373" i="2"/>
  <c r="H358" i="2"/>
  <c r="H328" i="2"/>
  <c r="H316" i="2"/>
  <c r="H308" i="2"/>
  <c r="H65" i="2"/>
  <c r="H18" i="2"/>
  <c r="H31" i="2"/>
  <c r="H24" i="2"/>
  <c r="AI24" i="2"/>
  <c r="Z309" i="2"/>
  <c r="T309" i="2"/>
  <c r="K309" i="2"/>
  <c r="G309" i="2"/>
  <c r="AC379" i="2"/>
  <c r="AC375" i="2"/>
  <c r="AC378" i="2"/>
  <c r="AC377" i="2"/>
  <c r="AC380" i="2"/>
  <c r="AC373" i="2"/>
  <c r="AC374" i="2"/>
  <c r="AC358" i="2"/>
  <c r="AC328" i="2"/>
  <c r="AC316" i="2"/>
  <c r="AC308" i="2"/>
  <c r="AC65" i="2"/>
  <c r="AH42" i="2"/>
  <c r="AC40" i="2"/>
  <c r="AC376" i="2"/>
  <c r="S376" i="2"/>
  <c r="F376" i="2"/>
  <c r="AL40" i="2"/>
  <c r="AM42" i="2"/>
  <c r="AJ308" i="2"/>
  <c r="K308" i="2"/>
  <c r="P40" i="2"/>
  <c r="G18" i="2"/>
  <c r="V31" i="2"/>
  <c r="O308" i="2"/>
  <c r="J308" i="2"/>
  <c r="S18" i="2"/>
  <c r="R351" i="2"/>
  <c r="N308" i="2"/>
  <c r="AK308" i="2"/>
  <c r="Q31" i="2"/>
  <c r="P359" i="2"/>
  <c r="P343" i="2"/>
  <c r="P339" i="2"/>
  <c r="P338" i="2"/>
  <c r="P340" i="2"/>
  <c r="P321" i="2"/>
  <c r="AD370" i="2"/>
  <c r="T370" i="2"/>
  <c r="AN368" i="2"/>
  <c r="AN367" i="2"/>
  <c r="E359" i="2"/>
  <c r="E343" i="2"/>
  <c r="E338" i="2"/>
  <c r="E340" i="2"/>
  <c r="E321" i="2"/>
  <c r="E339" i="2"/>
  <c r="AF212" i="2"/>
  <c r="O370" i="2"/>
  <c r="AH295" i="2"/>
  <c r="AA359" i="2"/>
  <c r="AA343" i="2"/>
  <c r="AA338" i="2"/>
  <c r="AA340" i="2"/>
  <c r="AA339" i="2"/>
  <c r="AA321" i="2"/>
  <c r="M359" i="2"/>
  <c r="M343" i="2"/>
  <c r="M338" i="2"/>
  <c r="M340" i="2"/>
  <c r="M321" i="2"/>
  <c r="M339" i="2"/>
  <c r="AA329" i="2"/>
  <c r="AA208" i="2"/>
  <c r="AA212" i="2" s="1"/>
  <c r="AA217" i="2" s="1"/>
  <c r="I329" i="2"/>
  <c r="I208" i="2"/>
  <c r="I212" i="2" s="1"/>
  <c r="I217" i="2" s="1"/>
  <c r="AM266" i="2"/>
  <c r="AL329" i="2"/>
  <c r="AL208" i="2"/>
  <c r="AL212" i="2"/>
  <c r="AL217" i="2" s="1"/>
  <c r="AM217" i="2" s="1"/>
  <c r="P329" i="2"/>
  <c r="P208" i="2"/>
  <c r="P212" i="2"/>
  <c r="P217" i="2" s="1"/>
  <c r="Y356" i="2"/>
  <c r="O356" i="2"/>
  <c r="G356" i="2"/>
  <c r="L127" i="2"/>
  <c r="AI119" i="2"/>
  <c r="AI348" i="2"/>
  <c r="AD78" i="2"/>
  <c r="AG302" i="2"/>
  <c r="P350" i="2"/>
  <c r="P309" i="2"/>
  <c r="P56" i="2"/>
  <c r="P47" i="2"/>
  <c r="AH356" i="2"/>
  <c r="D356" i="2"/>
  <c r="L302" i="2"/>
  <c r="AC350" i="2"/>
  <c r="AC309" i="2"/>
  <c r="AC61" i="2"/>
  <c r="AH63" i="2"/>
  <c r="AC47" i="2"/>
  <c r="AG119" i="2"/>
  <c r="AN119" i="2"/>
  <c r="AN348" i="2" s="1"/>
  <c r="AD127" i="2"/>
  <c r="AI127" i="2" s="1"/>
  <c r="Y309" i="2"/>
  <c r="S309" i="2"/>
  <c r="O309" i="2"/>
  <c r="E379" i="2"/>
  <c r="E377" i="2"/>
  <c r="E378" i="2"/>
  <c r="E373" i="2"/>
  <c r="E380" i="2"/>
  <c r="E375" i="2"/>
  <c r="E358" i="2"/>
  <c r="E374" i="2"/>
  <c r="E328" i="2"/>
  <c r="E316" i="2"/>
  <c r="E308" i="2"/>
  <c r="E65" i="2"/>
  <c r="T380" i="2"/>
  <c r="T378" i="2"/>
  <c r="T379" i="2"/>
  <c r="T374" i="2"/>
  <c r="T377" i="2"/>
  <c r="T375" i="2"/>
  <c r="T373" i="2"/>
  <c r="T358" i="2"/>
  <c r="T328" i="2"/>
  <c r="T316" i="2"/>
  <c r="T308" i="2"/>
  <c r="T65" i="2"/>
  <c r="T18" i="2"/>
  <c r="T31" i="2"/>
  <c r="T24" i="2"/>
  <c r="D378" i="2"/>
  <c r="D379" i="2"/>
  <c r="D374" i="2"/>
  <c r="D377" i="2"/>
  <c r="D375" i="2"/>
  <c r="D373" i="2"/>
  <c r="D358" i="2"/>
  <c r="D328" i="2"/>
  <c r="D316" i="2"/>
  <c r="D308" i="2"/>
  <c r="D65" i="2"/>
  <c r="L42" i="2"/>
  <c r="D18" i="2"/>
  <c r="D31" i="2"/>
  <c r="D24" i="2"/>
  <c r="AM127" i="2"/>
  <c r="V309" i="2"/>
  <c r="E309" i="2"/>
  <c r="AF378" i="2"/>
  <c r="AF380" i="2"/>
  <c r="AF379" i="2"/>
  <c r="AF377" i="2"/>
  <c r="AF375" i="2"/>
  <c r="AF374" i="2"/>
  <c r="AF373" i="2"/>
  <c r="AF358" i="2"/>
  <c r="AF328" i="2"/>
  <c r="AF308" i="2"/>
  <c r="AF316" i="2"/>
  <c r="AF24" i="2"/>
  <c r="AF18" i="2"/>
  <c r="AH119" i="2"/>
  <c r="AH348" i="2"/>
  <c r="Q309" i="2"/>
  <c r="Y379" i="2"/>
  <c r="Y375" i="2"/>
  <c r="Y380" i="2"/>
  <c r="Y377" i="2"/>
  <c r="Y378" i="2"/>
  <c r="Y373" i="2"/>
  <c r="Y374" i="2"/>
  <c r="Y358" i="2"/>
  <c r="Y328" i="2"/>
  <c r="Y308" i="2"/>
  <c r="Y316" i="2"/>
  <c r="Y65" i="2"/>
  <c r="Y40" i="2"/>
  <c r="AG18" i="2"/>
  <c r="AG11" i="2"/>
  <c r="V378" i="2"/>
  <c r="V380" i="2"/>
  <c r="V379" i="2"/>
  <c r="V375" i="2"/>
  <c r="V377" i="2"/>
  <c r="V374" i="2"/>
  <c r="V373" i="2"/>
  <c r="V358" i="2"/>
  <c r="V328" i="2"/>
  <c r="V308" i="2"/>
  <c r="V316" i="2"/>
  <c r="V65" i="2"/>
  <c r="V24" i="2"/>
  <c r="V18" i="2"/>
  <c r="E40" i="2"/>
  <c r="AG376" i="2"/>
  <c r="AG31" i="2"/>
  <c r="Y31" i="2"/>
  <c r="H40" i="2"/>
  <c r="U351" i="2"/>
  <c r="I349" i="2"/>
  <c r="I351" i="2"/>
  <c r="I331" i="2"/>
  <c r="I332" i="2"/>
  <c r="I294" i="2"/>
  <c r="I327" i="2"/>
  <c r="I293" i="2"/>
  <c r="I325" i="2"/>
  <c r="I324" i="2"/>
  <c r="I310" i="2"/>
  <c r="I70" i="2"/>
  <c r="I69" i="2"/>
  <c r="S24" i="2"/>
  <c r="AE308" i="2"/>
  <c r="M349" i="2"/>
  <c r="M351" i="2"/>
  <c r="M331" i="2"/>
  <c r="M310" i="2"/>
  <c r="M324" i="2"/>
  <c r="M294" i="2"/>
  <c r="M327" i="2" s="1"/>
  <c r="M293" i="2"/>
  <c r="M325" i="2" s="1"/>
  <c r="M70" i="2"/>
  <c r="M69" i="2"/>
  <c r="AG31" i="11"/>
  <c r="AG18" i="11"/>
  <c r="AI350" i="11"/>
  <c r="AI56" i="11"/>
  <c r="AI47" i="11"/>
  <c r="BC47" i="11"/>
  <c r="BC350" i="11"/>
  <c r="AH65" i="11"/>
  <c r="AZ65" i="11"/>
  <c r="AG376" i="11"/>
  <c r="AH379" i="11"/>
  <c r="AH24" i="11"/>
  <c r="AH373" i="11"/>
  <c r="AH378" i="11"/>
  <c r="AH18" i="11"/>
  <c r="AH374" i="11"/>
  <c r="AH316" i="11"/>
  <c r="AH328" i="11"/>
  <c r="AH377" i="11"/>
  <c r="AH375" i="11"/>
  <c r="AH380" i="11"/>
  <c r="AZ375" i="11"/>
  <c r="AZ377" i="11"/>
  <c r="AZ380" i="11"/>
  <c r="AZ373" i="11"/>
  <c r="AZ328" i="11"/>
  <c r="AZ379" i="11"/>
  <c r="AZ378" i="11"/>
  <c r="AZ374" i="11"/>
  <c r="AS375" i="11"/>
  <c r="AS377" i="11"/>
  <c r="AS328" i="11"/>
  <c r="AS373" i="11"/>
  <c r="AS380" i="11"/>
  <c r="AS374" i="11"/>
  <c r="AS378" i="11"/>
  <c r="AS379" i="11"/>
  <c r="AY31" i="11"/>
  <c r="AZ31" i="11"/>
  <c r="BC65" i="11"/>
  <c r="AY65" i="11"/>
  <c r="AI65" i="11"/>
  <c r="AT65" i="11" s="1"/>
  <c r="AT70" i="11" s="1"/>
  <c r="AY378" i="11"/>
  <c r="AY373" i="11"/>
  <c r="AY377" i="11"/>
  <c r="AY380" i="11"/>
  <c r="AY374" i="11"/>
  <c r="AY328" i="11"/>
  <c r="AY379" i="11"/>
  <c r="AY375" i="11"/>
  <c r="BC328" i="11"/>
  <c r="BC378" i="11"/>
  <c r="BC40" i="11"/>
  <c r="BC375" i="11"/>
  <c r="BC373" i="11"/>
  <c r="BC374" i="11"/>
  <c r="BC377" i="11"/>
  <c r="BC379" i="11"/>
  <c r="AI379" i="11"/>
  <c r="AI40" i="11"/>
  <c r="AI377" i="11"/>
  <c r="AI378" i="11"/>
  <c r="AI374" i="11"/>
  <c r="AI373" i="11"/>
  <c r="AI375" i="11"/>
  <c r="AI328" i="11"/>
  <c r="AY18" i="11"/>
  <c r="AZ18" i="11"/>
  <c r="AR375" i="11"/>
  <c r="AR380" i="11"/>
  <c r="AR373" i="11"/>
  <c r="AR374" i="11"/>
  <c r="AR377" i="11"/>
  <c r="AR328" i="11"/>
  <c r="AR379" i="11"/>
  <c r="AM208" i="10"/>
  <c r="AN368" i="10"/>
  <c r="AN370" i="8"/>
  <c r="AG321" i="8"/>
  <c r="AG340" i="8"/>
  <c r="AG359" i="8"/>
  <c r="AG339" i="8"/>
  <c r="AG338" i="8"/>
  <c r="AG343" i="8"/>
  <c r="AG343" i="7"/>
  <c r="AG338" i="7"/>
  <c r="AG356" i="7"/>
  <c r="AG340" i="7"/>
  <c r="L340" i="7"/>
  <c r="L356" i="7"/>
  <c r="L338" i="7"/>
  <c r="L359" i="7"/>
  <c r="L321" i="7"/>
  <c r="L343" i="7"/>
  <c r="AI208" i="6"/>
  <c r="AI212" i="6" s="1"/>
  <c r="AN193" i="6"/>
  <c r="AN296" i="6"/>
  <c r="AN369" i="6" s="1"/>
  <c r="AN370" i="6" s="1"/>
  <c r="L376" i="6"/>
  <c r="L40" i="6"/>
  <c r="L24" i="6"/>
  <c r="AG61" i="5"/>
  <c r="AI31" i="5"/>
  <c r="AI18" i="5"/>
  <c r="AN343" i="5"/>
  <c r="AG321" i="4"/>
  <c r="AG359" i="4"/>
  <c r="AH357" i="4"/>
  <c r="AN383" i="4"/>
  <c r="W71" i="2"/>
  <c r="W362" i="2"/>
  <c r="W326" i="2"/>
  <c r="W330" i="2"/>
  <c r="X330" i="2"/>
  <c r="X71" i="2"/>
  <c r="X362" i="2"/>
  <c r="X326" i="2"/>
  <c r="AN193" i="3"/>
  <c r="X330" i="3"/>
  <c r="X326" i="3"/>
  <c r="X362" i="3"/>
  <c r="X71" i="3"/>
  <c r="AN119" i="3"/>
  <c r="AG78" i="3"/>
  <c r="W362" i="3"/>
  <c r="W71" i="3"/>
  <c r="W330" i="3"/>
  <c r="W326" i="3"/>
  <c r="AH127" i="2"/>
  <c r="AM208" i="11"/>
  <c r="AA351" i="11"/>
  <c r="AA349" i="11"/>
  <c r="AA332" i="11"/>
  <c r="AA331" i="11"/>
  <c r="AA324" i="11"/>
  <c r="AA310" i="11"/>
  <c r="AA294" i="11"/>
  <c r="AA327" i="11" s="1"/>
  <c r="AA293" i="11"/>
  <c r="AA325" i="11" s="1"/>
  <c r="AA69" i="11"/>
  <c r="AA297" i="11" s="1"/>
  <c r="AA70" i="11"/>
  <c r="AG339" i="11"/>
  <c r="AG338" i="11"/>
  <c r="AG340" i="11"/>
  <c r="AG321" i="11"/>
  <c r="AG359" i="11"/>
  <c r="AG343" i="11"/>
  <c r="L61" i="11"/>
  <c r="L47" i="11"/>
  <c r="L350" i="11"/>
  <c r="AB351" i="11"/>
  <c r="AB331" i="11"/>
  <c r="AB332" i="11"/>
  <c r="AB324" i="11"/>
  <c r="AB349" i="11"/>
  <c r="AB293" i="11"/>
  <c r="AB325" i="11" s="1"/>
  <c r="AB310" i="11"/>
  <c r="AB294" i="11"/>
  <c r="AB327" i="11"/>
  <c r="AB69" i="11"/>
  <c r="AB70" i="11"/>
  <c r="AC349" i="11"/>
  <c r="AC351" i="11"/>
  <c r="AC324" i="11"/>
  <c r="AC310" i="11"/>
  <c r="AC294" i="11"/>
  <c r="AC327" i="11"/>
  <c r="AC293" i="11"/>
  <c r="AC325" i="11"/>
  <c r="AC69" i="11"/>
  <c r="AC297" i="11" s="1"/>
  <c r="AC70" i="11"/>
  <c r="N362" i="11"/>
  <c r="N326" i="11"/>
  <c r="N330" i="11"/>
  <c r="N71" i="11"/>
  <c r="AE351" i="11"/>
  <c r="AE349" i="11"/>
  <c r="AE324" i="11"/>
  <c r="AE310" i="11"/>
  <c r="AE294" i="11"/>
  <c r="AE327" i="11"/>
  <c r="AE293" i="11"/>
  <c r="AE325" i="11" s="1"/>
  <c r="AE69" i="11"/>
  <c r="AE70" i="11"/>
  <c r="AG309" i="11"/>
  <c r="AG47" i="11"/>
  <c r="AG350" i="11"/>
  <c r="G351" i="11"/>
  <c r="G349" i="11"/>
  <c r="G332" i="11"/>
  <c r="G331" i="11"/>
  <c r="G324" i="11"/>
  <c r="G294" i="11"/>
  <c r="G327" i="11"/>
  <c r="G310" i="11"/>
  <c r="G293" i="11"/>
  <c r="G325" i="11" s="1"/>
  <c r="G69" i="11"/>
  <c r="G297" i="11" s="1"/>
  <c r="G70" i="11"/>
  <c r="P349" i="11"/>
  <c r="P351" i="11"/>
  <c r="P324" i="11"/>
  <c r="P331" i="11"/>
  <c r="P332" i="11"/>
  <c r="P310" i="11"/>
  <c r="P294" i="11"/>
  <c r="P327" i="11"/>
  <c r="P293" i="11"/>
  <c r="P325" i="11"/>
  <c r="P70" i="11"/>
  <c r="P69" i="11"/>
  <c r="D349" i="11"/>
  <c r="D331" i="11"/>
  <c r="D324" i="11"/>
  <c r="D351" i="11"/>
  <c r="D310" i="11"/>
  <c r="D294" i="11"/>
  <c r="D327" i="11"/>
  <c r="D293" i="11"/>
  <c r="D325" i="11"/>
  <c r="D70" i="11"/>
  <c r="L65" i="11"/>
  <c r="D69" i="11"/>
  <c r="D297" i="11"/>
  <c r="S351" i="11"/>
  <c r="S349" i="11"/>
  <c r="S332" i="11"/>
  <c r="S331" i="11"/>
  <c r="S324" i="11"/>
  <c r="S310" i="11"/>
  <c r="S294" i="11"/>
  <c r="S327" i="11"/>
  <c r="S293" i="11"/>
  <c r="S325" i="11"/>
  <c r="S69" i="11"/>
  <c r="S70" i="11"/>
  <c r="AF362" i="11"/>
  <c r="AF326" i="11"/>
  <c r="AF330" i="11"/>
  <c r="AF71" i="11"/>
  <c r="AF331" i="11"/>
  <c r="AG379" i="11"/>
  <c r="AG380" i="11"/>
  <c r="AG316" i="11"/>
  <c r="AG308" i="11"/>
  <c r="AG374" i="11"/>
  <c r="AG377" i="11"/>
  <c r="AG373" i="11"/>
  <c r="AG378" i="11"/>
  <c r="AG328" i="11"/>
  <c r="AG24" i="11"/>
  <c r="AG375" i="11"/>
  <c r="AJ349" i="11"/>
  <c r="AJ351" i="11"/>
  <c r="AJ331" i="11"/>
  <c r="AJ332" i="11"/>
  <c r="AJ324" i="11"/>
  <c r="AJ293" i="11"/>
  <c r="AJ325" i="11"/>
  <c r="AJ310" i="11"/>
  <c r="AJ294" i="11"/>
  <c r="AJ327" i="11" s="1"/>
  <c r="AJ69" i="11"/>
  <c r="AM65" i="11"/>
  <c r="AJ70" i="11"/>
  <c r="K349" i="11"/>
  <c r="K351" i="11"/>
  <c r="K331" i="11"/>
  <c r="K324" i="11"/>
  <c r="K332" i="11"/>
  <c r="K310" i="11"/>
  <c r="K294" i="11"/>
  <c r="K327" i="11" s="1"/>
  <c r="K293" i="11"/>
  <c r="K325" i="11" s="1"/>
  <c r="K69" i="11"/>
  <c r="K297" i="11" s="1"/>
  <c r="K70" i="11"/>
  <c r="E351" i="11"/>
  <c r="E332" i="11"/>
  <c r="E349" i="11"/>
  <c r="E331" i="11"/>
  <c r="E324" i="11"/>
  <c r="E310" i="11"/>
  <c r="E294" i="11"/>
  <c r="E327" i="11"/>
  <c r="E293" i="11"/>
  <c r="E325" i="11"/>
  <c r="E69" i="11"/>
  <c r="E297" i="11"/>
  <c r="E70" i="11"/>
  <c r="AL351" i="11"/>
  <c r="AL349" i="11"/>
  <c r="AL331" i="11"/>
  <c r="AL324" i="11"/>
  <c r="AL310" i="11"/>
  <c r="AL332" i="11"/>
  <c r="AL294" i="11"/>
  <c r="AL327" i="11" s="1"/>
  <c r="AL293" i="11"/>
  <c r="AL325" i="11" s="1"/>
  <c r="AL70" i="11"/>
  <c r="AL69" i="11"/>
  <c r="J349" i="11"/>
  <c r="J331" i="11"/>
  <c r="J351" i="11"/>
  <c r="J324" i="11"/>
  <c r="J332" i="11"/>
  <c r="J293" i="11"/>
  <c r="J325" i="11"/>
  <c r="J310" i="11"/>
  <c r="J294" i="11"/>
  <c r="J327" i="11" s="1"/>
  <c r="J69" i="11"/>
  <c r="J297" i="11" s="1"/>
  <c r="J70" i="11"/>
  <c r="AC212" i="11"/>
  <c r="AK349" i="11"/>
  <c r="AK351" i="11"/>
  <c r="AK324" i="11"/>
  <c r="AK331" i="11"/>
  <c r="AK310" i="11"/>
  <c r="AK294" i="11"/>
  <c r="AK327" i="11"/>
  <c r="AK293" i="11"/>
  <c r="AK325" i="11"/>
  <c r="AK69" i="11"/>
  <c r="AK70" i="11"/>
  <c r="Q351" i="11"/>
  <c r="Q349" i="11"/>
  <c r="Q332" i="11"/>
  <c r="Q324" i="11"/>
  <c r="Q331" i="11"/>
  <c r="Q310" i="11"/>
  <c r="Q294" i="11"/>
  <c r="Q327" i="11"/>
  <c r="Q293" i="11"/>
  <c r="Q325" i="11"/>
  <c r="Q69" i="11"/>
  <c r="Q297" i="11" s="1"/>
  <c r="Q70" i="11"/>
  <c r="R351" i="11"/>
  <c r="R331" i="11"/>
  <c r="R349" i="11"/>
  <c r="R332" i="11"/>
  <c r="R324" i="11"/>
  <c r="R293" i="11"/>
  <c r="R325" i="11" s="1"/>
  <c r="R310" i="11"/>
  <c r="R294" i="11"/>
  <c r="R327" i="11"/>
  <c r="R69" i="11"/>
  <c r="R70" i="11"/>
  <c r="AM348" i="11"/>
  <c r="I351" i="11"/>
  <c r="I331" i="11"/>
  <c r="I324" i="11"/>
  <c r="I349" i="11"/>
  <c r="I310" i="11"/>
  <c r="I294" i="11"/>
  <c r="I327" i="11" s="1"/>
  <c r="I293" i="11"/>
  <c r="I325" i="11" s="1"/>
  <c r="I69" i="11"/>
  <c r="I70" i="11"/>
  <c r="T349" i="11"/>
  <c r="T351" i="11"/>
  <c r="T331" i="11"/>
  <c r="T324" i="11"/>
  <c r="T310" i="11"/>
  <c r="T332" i="11"/>
  <c r="T294" i="11"/>
  <c r="T327" i="11" s="1"/>
  <c r="T293" i="11"/>
  <c r="T325" i="11" s="1"/>
  <c r="T70" i="11"/>
  <c r="T69" i="11"/>
  <c r="L380" i="11"/>
  <c r="L379" i="11"/>
  <c r="L358" i="11"/>
  <c r="L316" i="11"/>
  <c r="L328" i="11"/>
  <c r="L373" i="11"/>
  <c r="L378" i="11"/>
  <c r="L374" i="11"/>
  <c r="L375" i="11"/>
  <c r="L377" i="11"/>
  <c r="AG61" i="11"/>
  <c r="AM347" i="11"/>
  <c r="V362" i="11"/>
  <c r="V330" i="11"/>
  <c r="V326" i="11"/>
  <c r="V71" i="11"/>
  <c r="M351" i="11"/>
  <c r="M349" i="11"/>
  <c r="M324" i="11"/>
  <c r="M310" i="11"/>
  <c r="M294" i="11"/>
  <c r="M327" i="11"/>
  <c r="M293" i="11"/>
  <c r="M325" i="11"/>
  <c r="M69" i="11"/>
  <c r="M70" i="11"/>
  <c r="AG65" i="11"/>
  <c r="AR65" i="11" s="1"/>
  <c r="AR70" i="11" s="1"/>
  <c r="U349" i="11"/>
  <c r="U351" i="11"/>
  <c r="U331" i="11"/>
  <c r="U324" i="11"/>
  <c r="U310" i="11"/>
  <c r="U294" i="11"/>
  <c r="U327" i="11" s="1"/>
  <c r="U293" i="11"/>
  <c r="U325" i="11" s="1"/>
  <c r="U69" i="11"/>
  <c r="U70" i="11"/>
  <c r="AD349" i="11"/>
  <c r="AD351" i="11"/>
  <c r="AD332" i="11"/>
  <c r="AD324" i="11"/>
  <c r="AD310" i="11"/>
  <c r="AD331" i="11"/>
  <c r="AD294" i="11"/>
  <c r="AD327" i="11"/>
  <c r="AD293" i="11"/>
  <c r="AD325" i="11"/>
  <c r="AD70" i="11"/>
  <c r="AD69" i="11"/>
  <c r="M212" i="11"/>
  <c r="AJ217" i="11"/>
  <c r="O349" i="11"/>
  <c r="O351" i="11"/>
  <c r="O324" i="11"/>
  <c r="O294" i="11"/>
  <c r="O327" i="11"/>
  <c r="O310" i="11"/>
  <c r="O293" i="11"/>
  <c r="O325" i="11" s="1"/>
  <c r="O69" i="11"/>
  <c r="O297" i="11" s="1"/>
  <c r="O70" i="11"/>
  <c r="H351" i="11"/>
  <c r="H349" i="11"/>
  <c r="H324" i="11"/>
  <c r="H332" i="11"/>
  <c r="H331" i="11"/>
  <c r="H310" i="11"/>
  <c r="H294" i="11"/>
  <c r="H327" i="11" s="1"/>
  <c r="H293" i="11"/>
  <c r="H325" i="11" s="1"/>
  <c r="H70" i="11"/>
  <c r="H69" i="11"/>
  <c r="H297" i="11"/>
  <c r="AN63" i="11"/>
  <c r="AN56" i="11" s="1"/>
  <c r="AM350" i="11"/>
  <c r="AM47" i="11"/>
  <c r="AM329" i="11"/>
  <c r="AN178" i="11"/>
  <c r="AV178" i="11" s="1"/>
  <c r="AV329" i="11" s="1"/>
  <c r="Y351" i="11"/>
  <c r="Y349" i="11"/>
  <c r="Y332" i="11"/>
  <c r="Y331" i="11"/>
  <c r="Y294" i="11"/>
  <c r="Y327" i="11"/>
  <c r="Y324" i="11"/>
  <c r="Y310" i="11"/>
  <c r="Y293" i="11"/>
  <c r="Y325" i="11"/>
  <c r="Y69" i="11"/>
  <c r="Y70" i="11"/>
  <c r="AM61" i="11"/>
  <c r="D212" i="11"/>
  <c r="L208" i="11"/>
  <c r="L212" i="11"/>
  <c r="F351" i="11"/>
  <c r="F349" i="11"/>
  <c r="F331" i="11"/>
  <c r="F332" i="11"/>
  <c r="F324" i="11"/>
  <c r="F310" i="11"/>
  <c r="F293" i="11"/>
  <c r="F325" i="11"/>
  <c r="F294" i="11"/>
  <c r="F327" i="11"/>
  <c r="F69" i="11"/>
  <c r="F297" i="11"/>
  <c r="F70" i="11"/>
  <c r="AG56" i="11"/>
  <c r="Z351" i="11"/>
  <c r="Z349" i="11"/>
  <c r="Z324" i="11"/>
  <c r="Z332" i="11"/>
  <c r="Z310" i="11"/>
  <c r="Z331" i="11"/>
  <c r="Z294" i="11"/>
  <c r="Z327" i="11"/>
  <c r="Z293" i="11"/>
  <c r="Z325" i="11"/>
  <c r="Z70" i="11"/>
  <c r="Z69" i="11"/>
  <c r="Z297" i="11" s="1"/>
  <c r="AM379" i="11"/>
  <c r="AM316" i="11"/>
  <c r="AN42" i="11"/>
  <c r="AV42" i="11" s="1"/>
  <c r="AM374" i="11"/>
  <c r="AM375" i="11"/>
  <c r="AM24" i="11"/>
  <c r="AM377" i="11"/>
  <c r="AM328" i="11"/>
  <c r="AM40" i="11"/>
  <c r="AM373" i="11"/>
  <c r="AM378" i="11"/>
  <c r="AN366" i="11"/>
  <c r="AF217" i="11"/>
  <c r="AD212" i="11"/>
  <c r="AD217" i="11" s="1"/>
  <c r="AN11" i="10"/>
  <c r="AC212" i="10"/>
  <c r="L309" i="10"/>
  <c r="L47" i="10"/>
  <c r="L61" i="10"/>
  <c r="L350" i="10"/>
  <c r="AK351" i="10"/>
  <c r="AK349" i="10"/>
  <c r="AK331" i="10"/>
  <c r="AK332" i="10"/>
  <c r="AK310" i="10"/>
  <c r="AK324" i="10"/>
  <c r="AK294" i="10"/>
  <c r="AK327" i="10"/>
  <c r="AK293" i="10"/>
  <c r="AK325" i="10"/>
  <c r="AK70" i="10"/>
  <c r="AK69" i="10"/>
  <c r="AK297" i="10" s="1"/>
  <c r="AJ217" i="10"/>
  <c r="M212" i="10"/>
  <c r="AM380" i="10"/>
  <c r="AM379" i="10"/>
  <c r="AM358" i="10"/>
  <c r="AM308" i="10"/>
  <c r="AM316" i="10"/>
  <c r="AN42" i="10"/>
  <c r="AN24" i="10"/>
  <c r="AM328" i="10"/>
  <c r="AM373" i="10"/>
  <c r="AM378" i="10"/>
  <c r="AM375" i="10"/>
  <c r="AM374" i="10"/>
  <c r="AM40" i="10"/>
  <c r="AM377" i="10"/>
  <c r="N349" i="10"/>
  <c r="N331" i="10"/>
  <c r="N351" i="10"/>
  <c r="N332" i="10"/>
  <c r="N294" i="10"/>
  <c r="N327" i="10" s="1"/>
  <c r="N324" i="10"/>
  <c r="N310" i="10"/>
  <c r="N70" i="10"/>
  <c r="N69" i="10"/>
  <c r="N293" i="10"/>
  <c r="N325" i="10" s="1"/>
  <c r="AM376" i="10"/>
  <c r="L56" i="10"/>
  <c r="AM340" i="10"/>
  <c r="AM338" i="10"/>
  <c r="AM339" i="10"/>
  <c r="AM359" i="10"/>
  <c r="AM343" i="10"/>
  <c r="AM321" i="10"/>
  <c r="M351" i="10"/>
  <c r="AA349" i="10"/>
  <c r="AA331" i="10"/>
  <c r="AA351" i="10"/>
  <c r="AA332" i="10"/>
  <c r="AA324" i="10"/>
  <c r="AA310" i="10"/>
  <c r="AA293" i="10"/>
  <c r="AA325" i="10" s="1"/>
  <c r="AA294" i="10"/>
  <c r="AA327" i="10" s="1"/>
  <c r="AA69" i="10"/>
  <c r="AA297" i="10" s="1"/>
  <c r="AA70" i="10"/>
  <c r="G351" i="10"/>
  <c r="G332" i="10"/>
  <c r="G310" i="10"/>
  <c r="G294" i="10"/>
  <c r="G327" i="10"/>
  <c r="G293" i="10"/>
  <c r="G325" i="10"/>
  <c r="G324" i="10"/>
  <c r="G349" i="10"/>
  <c r="G331" i="10"/>
  <c r="G69" i="10"/>
  <c r="G297" i="10" s="1"/>
  <c r="G70" i="10"/>
  <c r="T351" i="10"/>
  <c r="T349" i="10"/>
  <c r="T331" i="10"/>
  <c r="T324" i="10"/>
  <c r="T293" i="10"/>
  <c r="T325" i="10" s="1"/>
  <c r="T310" i="10"/>
  <c r="T294" i="10"/>
  <c r="T327" i="10"/>
  <c r="T70" i="10"/>
  <c r="T69" i="10"/>
  <c r="H349" i="10"/>
  <c r="H332" i="10"/>
  <c r="H351" i="10"/>
  <c r="H324" i="10"/>
  <c r="H331" i="10"/>
  <c r="H310" i="10"/>
  <c r="H293" i="10"/>
  <c r="H325" i="10"/>
  <c r="H294" i="10"/>
  <c r="H327" i="10"/>
  <c r="H70" i="10"/>
  <c r="H69" i="10"/>
  <c r="H297" i="10" s="1"/>
  <c r="R349" i="10"/>
  <c r="R351" i="10"/>
  <c r="R332" i="10"/>
  <c r="R331" i="10"/>
  <c r="R310" i="10"/>
  <c r="R324" i="10"/>
  <c r="R294" i="10"/>
  <c r="R327" i="10" s="1"/>
  <c r="R293" i="10"/>
  <c r="R325" i="10" s="1"/>
  <c r="R70" i="10"/>
  <c r="R69" i="10"/>
  <c r="K351" i="10"/>
  <c r="K349" i="10"/>
  <c r="K331" i="10"/>
  <c r="K310" i="10"/>
  <c r="K324" i="10"/>
  <c r="K294" i="10"/>
  <c r="K327" i="10" s="1"/>
  <c r="K293" i="10"/>
  <c r="K325" i="10" s="1"/>
  <c r="K70" i="10"/>
  <c r="K69" i="10"/>
  <c r="K297" i="10"/>
  <c r="AC351" i="10"/>
  <c r="AC349" i="10"/>
  <c r="AC332" i="10"/>
  <c r="AC331" i="10"/>
  <c r="AC310" i="10"/>
  <c r="AC324" i="10"/>
  <c r="AC294" i="10"/>
  <c r="AC327" i="10"/>
  <c r="AC293" i="10"/>
  <c r="AC325" i="10"/>
  <c r="AC69" i="10"/>
  <c r="AC70" i="10"/>
  <c r="AE351" i="10"/>
  <c r="U349" i="10"/>
  <c r="U351" i="10"/>
  <c r="U331" i="10"/>
  <c r="U324" i="10"/>
  <c r="U332" i="10"/>
  <c r="U293" i="10"/>
  <c r="U325" i="10"/>
  <c r="U310" i="10"/>
  <c r="U294" i="10"/>
  <c r="U327" i="10" s="1"/>
  <c r="U69" i="10"/>
  <c r="U70" i="10"/>
  <c r="F351" i="10"/>
  <c r="F349" i="10"/>
  <c r="F332" i="10"/>
  <c r="F331" i="10"/>
  <c r="F310" i="10"/>
  <c r="F294" i="10"/>
  <c r="F327" i="10"/>
  <c r="F324" i="10"/>
  <c r="F293" i="10"/>
  <c r="F325" i="10" s="1"/>
  <c r="F69" i="10"/>
  <c r="F297" i="10" s="1"/>
  <c r="F70" i="10"/>
  <c r="AN295" i="10"/>
  <c r="L208" i="10"/>
  <c r="L212" i="10" s="1"/>
  <c r="D212" i="10"/>
  <c r="AD212" i="10"/>
  <c r="AD217" i="10"/>
  <c r="AN178" i="10"/>
  <c r="AN329" i="10"/>
  <c r="AB362" i="10"/>
  <c r="AB330" i="10"/>
  <c r="AB326" i="10"/>
  <c r="AB71" i="10"/>
  <c r="AF349" i="10"/>
  <c r="AF351" i="10"/>
  <c r="AF331" i="10"/>
  <c r="AF332" i="10"/>
  <c r="AF294" i="10"/>
  <c r="AF327" i="10"/>
  <c r="AF324" i="10"/>
  <c r="AF310" i="10"/>
  <c r="AF70" i="10"/>
  <c r="AF293" i="10"/>
  <c r="AF325" i="10" s="1"/>
  <c r="AF69" i="10"/>
  <c r="V349" i="10"/>
  <c r="V351" i="10"/>
  <c r="V331" i="10"/>
  <c r="V310" i="10"/>
  <c r="V294" i="10"/>
  <c r="V327" i="10" s="1"/>
  <c r="V324" i="10"/>
  <c r="V293" i="10"/>
  <c r="V325" i="10"/>
  <c r="V69" i="10"/>
  <c r="V70" i="10"/>
  <c r="AM127" i="10"/>
  <c r="I349" i="10"/>
  <c r="I351" i="10"/>
  <c r="I331" i="10"/>
  <c r="I332" i="10"/>
  <c r="I324" i="10"/>
  <c r="I310" i="10"/>
  <c r="I293" i="10"/>
  <c r="I325" i="10" s="1"/>
  <c r="I294" i="10"/>
  <c r="I327" i="10" s="1"/>
  <c r="I69" i="10"/>
  <c r="I297" i="10" s="1"/>
  <c r="I70" i="10"/>
  <c r="O351" i="10"/>
  <c r="O349" i="10"/>
  <c r="O310" i="10"/>
  <c r="O294" i="10"/>
  <c r="O327" i="10" s="1"/>
  <c r="O293" i="10"/>
  <c r="O325" i="10" s="1"/>
  <c r="O324" i="10"/>
  <c r="O70" i="10"/>
  <c r="O69" i="10"/>
  <c r="AM212" i="10"/>
  <c r="L379" i="10"/>
  <c r="L380" i="10"/>
  <c r="L316" i="10"/>
  <c r="L308" i="10"/>
  <c r="L328" i="10"/>
  <c r="L375" i="10"/>
  <c r="L377" i="10"/>
  <c r="L374" i="10"/>
  <c r="L373" i="10"/>
  <c r="L378" i="10"/>
  <c r="AN366" i="10"/>
  <c r="L31" i="10"/>
  <c r="AM309" i="10"/>
  <c r="AM47" i="10"/>
  <c r="AM350" i="10"/>
  <c r="AM31" i="10"/>
  <c r="P351" i="10"/>
  <c r="P349" i="10"/>
  <c r="P332" i="10"/>
  <c r="P324" i="10"/>
  <c r="P331" i="10"/>
  <c r="P293" i="10"/>
  <c r="P325" i="10"/>
  <c r="P294" i="10"/>
  <c r="P327" i="10"/>
  <c r="P310" i="10"/>
  <c r="P70" i="10"/>
  <c r="P69" i="10"/>
  <c r="J362" i="10"/>
  <c r="J330" i="10"/>
  <c r="J326" i="10"/>
  <c r="J71" i="10"/>
  <c r="AM348" i="10"/>
  <c r="E349" i="10"/>
  <c r="E351" i="10"/>
  <c r="E331" i="10"/>
  <c r="E324" i="10"/>
  <c r="E293" i="10"/>
  <c r="E325" i="10"/>
  <c r="E332" i="10"/>
  <c r="E294" i="10"/>
  <c r="E327" i="10" s="1"/>
  <c r="E310" i="10"/>
  <c r="E69" i="10"/>
  <c r="E297" i="10"/>
  <c r="E70" i="10"/>
  <c r="Y351" i="10"/>
  <c r="Y349" i="10"/>
  <c r="Y332" i="10"/>
  <c r="Y310" i="10"/>
  <c r="Y294" i="10"/>
  <c r="Y327" i="10" s="1"/>
  <c r="Y293" i="10"/>
  <c r="Y325" i="10" s="1"/>
  <c r="Y331" i="10"/>
  <c r="Y324" i="10"/>
  <c r="Y70" i="10"/>
  <c r="Y69" i="10"/>
  <c r="Q351" i="10"/>
  <c r="Q349" i="10"/>
  <c r="Q331" i="10"/>
  <c r="Q332" i="10"/>
  <c r="Q324" i="10"/>
  <c r="Q310" i="10"/>
  <c r="Q293" i="10"/>
  <c r="Q325" i="10" s="1"/>
  <c r="Q69" i="10"/>
  <c r="Q297" i="10" s="1"/>
  <c r="Q294" i="10"/>
  <c r="Q327" i="10"/>
  <c r="Q70" i="10"/>
  <c r="D349" i="10"/>
  <c r="D351" i="10"/>
  <c r="D324" i="10"/>
  <c r="D293" i="10"/>
  <c r="D325" i="10"/>
  <c r="D310" i="10"/>
  <c r="D294" i="10"/>
  <c r="D327" i="10" s="1"/>
  <c r="D70" i="10"/>
  <c r="D69" i="10"/>
  <c r="D297" i="10"/>
  <c r="L65" i="10"/>
  <c r="Z351" i="10"/>
  <c r="Z332" i="10"/>
  <c r="Z324" i="10"/>
  <c r="Z331" i="10"/>
  <c r="Z349" i="10"/>
  <c r="Z310" i="10"/>
  <c r="Z293" i="10"/>
  <c r="Z325" i="10" s="1"/>
  <c r="Z294" i="10"/>
  <c r="Z327" i="10" s="1"/>
  <c r="Z70" i="10"/>
  <c r="Z69" i="10"/>
  <c r="Z297" i="10" s="1"/>
  <c r="AJ351" i="10"/>
  <c r="AJ349" i="10"/>
  <c r="AJ332" i="10"/>
  <c r="AJ310" i="10"/>
  <c r="AJ331" i="10"/>
  <c r="AJ324" i="10"/>
  <c r="AJ294" i="10"/>
  <c r="AJ327" i="10" s="1"/>
  <c r="AJ293" i="10"/>
  <c r="AJ325" i="10" s="1"/>
  <c r="AM65" i="10"/>
  <c r="AJ70" i="10"/>
  <c r="AJ69" i="10"/>
  <c r="AN302" i="10"/>
  <c r="L376" i="10"/>
  <c r="AN314" i="10"/>
  <c r="S349" i="10"/>
  <c r="S331" i="10"/>
  <c r="S310" i="10"/>
  <c r="S324" i="10"/>
  <c r="S294" i="10"/>
  <c r="S327" i="10"/>
  <c r="S293" i="10"/>
  <c r="S325" i="10"/>
  <c r="S351" i="10"/>
  <c r="S69" i="10"/>
  <c r="S70" i="10"/>
  <c r="AF212" i="10"/>
  <c r="AL351" i="10"/>
  <c r="AL349" i="10"/>
  <c r="AL332" i="10"/>
  <c r="AL331" i="10"/>
  <c r="AL324" i="10"/>
  <c r="AL293" i="10"/>
  <c r="AL325" i="10" s="1"/>
  <c r="AL310" i="10"/>
  <c r="AL294" i="10"/>
  <c r="AL327" i="10"/>
  <c r="AL70" i="10"/>
  <c r="AL69" i="10"/>
  <c r="AG379" i="10"/>
  <c r="AG380" i="10"/>
  <c r="AG316" i="10"/>
  <c r="AG375" i="10"/>
  <c r="AG374" i="10"/>
  <c r="AG377" i="10"/>
  <c r="AG373" i="10"/>
  <c r="AG328" i="10"/>
  <c r="AG378" i="10"/>
  <c r="AD351" i="10"/>
  <c r="AD349" i="10"/>
  <c r="AD332" i="10"/>
  <c r="AD324" i="10"/>
  <c r="AD293" i="10"/>
  <c r="AD325" i="10" s="1"/>
  <c r="AD310" i="10"/>
  <c r="AD294" i="10"/>
  <c r="AD327" i="10"/>
  <c r="AD70" i="10"/>
  <c r="AD331" i="10"/>
  <c r="AD69" i="10"/>
  <c r="T362" i="9"/>
  <c r="T330" i="9"/>
  <c r="T326" i="9"/>
  <c r="T71" i="9"/>
  <c r="AA351" i="9"/>
  <c r="AA349" i="9"/>
  <c r="AA332" i="9"/>
  <c r="AA324" i="9"/>
  <c r="AA331" i="9"/>
  <c r="AA310" i="9"/>
  <c r="AA294" i="9"/>
  <c r="AA327" i="9"/>
  <c r="AA293" i="9"/>
  <c r="AA325" i="9"/>
  <c r="AA69" i="9"/>
  <c r="AA297" i="9" s="1"/>
  <c r="AA70" i="9"/>
  <c r="AK351" i="9"/>
  <c r="AK349" i="9"/>
  <c r="AK332" i="9"/>
  <c r="AK331" i="9"/>
  <c r="AK310" i="9"/>
  <c r="AK324" i="9"/>
  <c r="AK294" i="9"/>
  <c r="AK327" i="9"/>
  <c r="AK293" i="9"/>
  <c r="AK325" i="9"/>
  <c r="AK70" i="9"/>
  <c r="AK69" i="9"/>
  <c r="AK297" i="9" s="1"/>
  <c r="AM18" i="9"/>
  <c r="M351" i="9"/>
  <c r="M349" i="9"/>
  <c r="M332" i="9"/>
  <c r="M324" i="9"/>
  <c r="M331" i="9"/>
  <c r="M310" i="9"/>
  <c r="M294" i="9"/>
  <c r="M327" i="9"/>
  <c r="M293" i="9"/>
  <c r="M325" i="9"/>
  <c r="M69" i="9"/>
  <c r="M70" i="9"/>
  <c r="AG65" i="9"/>
  <c r="S349" i="9"/>
  <c r="S351" i="9"/>
  <c r="S332" i="9"/>
  <c r="S331" i="9"/>
  <c r="S310" i="9"/>
  <c r="S324" i="9"/>
  <c r="S294" i="9"/>
  <c r="S327" i="9" s="1"/>
  <c r="S293" i="9"/>
  <c r="S325" i="9" s="1"/>
  <c r="S70" i="9"/>
  <c r="S69" i="9"/>
  <c r="S297" i="9" s="1"/>
  <c r="Z362" i="9"/>
  <c r="Z330" i="9"/>
  <c r="Z326" i="9"/>
  <c r="Z71" i="9"/>
  <c r="AL362" i="9"/>
  <c r="AL330" i="9"/>
  <c r="AL326" i="9"/>
  <c r="AL71" i="9"/>
  <c r="L40" i="9"/>
  <c r="AG31" i="9"/>
  <c r="L31" i="9"/>
  <c r="N351" i="9"/>
  <c r="N349" i="9"/>
  <c r="N331" i="9"/>
  <c r="N324" i="9"/>
  <c r="N332" i="9"/>
  <c r="N310" i="9"/>
  <c r="N294" i="9"/>
  <c r="N327" i="9" s="1"/>
  <c r="N293" i="9"/>
  <c r="N325" i="9" s="1"/>
  <c r="N70" i="9"/>
  <c r="N69" i="9"/>
  <c r="N297" i="9" s="1"/>
  <c r="AC349" i="9"/>
  <c r="AC351" i="9"/>
  <c r="AC332" i="9"/>
  <c r="AC310" i="9"/>
  <c r="AC331" i="9"/>
  <c r="AC324" i="9"/>
  <c r="AC294" i="9"/>
  <c r="AC327" i="9" s="1"/>
  <c r="AC293" i="9"/>
  <c r="AC325" i="9" s="1"/>
  <c r="AC70" i="9"/>
  <c r="AC69" i="9"/>
  <c r="AG40" i="9"/>
  <c r="AD212" i="9"/>
  <c r="AD217" i="9"/>
  <c r="AC217" i="9"/>
  <c r="AF351" i="9"/>
  <c r="AF349" i="9"/>
  <c r="AF331" i="9"/>
  <c r="AF324" i="9"/>
  <c r="AF332" i="9"/>
  <c r="AF310" i="9"/>
  <c r="AF293" i="9"/>
  <c r="AF325" i="9" s="1"/>
  <c r="AF294" i="9"/>
  <c r="AF327" i="9" s="1"/>
  <c r="AF70" i="9"/>
  <c r="AF69" i="9"/>
  <c r="F362" i="9"/>
  <c r="F326" i="9"/>
  <c r="F330" i="9"/>
  <c r="F71" i="9"/>
  <c r="M212" i="9"/>
  <c r="AM208" i="9"/>
  <c r="AJ212" i="9"/>
  <c r="V362" i="9"/>
  <c r="V326" i="9"/>
  <c r="V330" i="9"/>
  <c r="V71" i="9"/>
  <c r="Q351" i="9"/>
  <c r="Q349" i="9"/>
  <c r="Q332" i="9"/>
  <c r="Q324" i="9"/>
  <c r="Q331" i="9"/>
  <c r="Q310" i="9"/>
  <c r="Q294" i="9"/>
  <c r="Q327" i="9"/>
  <c r="Q293" i="9"/>
  <c r="Q325" i="9"/>
  <c r="Q69" i="9"/>
  <c r="Q70" i="9"/>
  <c r="G349" i="9"/>
  <c r="G351" i="9"/>
  <c r="G331" i="9"/>
  <c r="G324" i="9"/>
  <c r="G310" i="9"/>
  <c r="G332" i="9"/>
  <c r="G294" i="9"/>
  <c r="G327" i="9"/>
  <c r="G293" i="9"/>
  <c r="G325" i="9"/>
  <c r="G70" i="9"/>
  <c r="G69" i="9"/>
  <c r="G297" i="9" s="1"/>
  <c r="L376" i="9"/>
  <c r="J362" i="9"/>
  <c r="J330" i="9"/>
  <c r="J326" i="9"/>
  <c r="J71" i="9"/>
  <c r="H362" i="9"/>
  <c r="H330" i="9"/>
  <c r="H326" i="9"/>
  <c r="H71" i="9"/>
  <c r="E351" i="9"/>
  <c r="E349" i="9"/>
  <c r="E332" i="9"/>
  <c r="E324" i="9"/>
  <c r="E331" i="9"/>
  <c r="E310" i="9"/>
  <c r="E294" i="9"/>
  <c r="E327" i="9" s="1"/>
  <c r="E293" i="9"/>
  <c r="E325" i="9" s="1"/>
  <c r="E69" i="9"/>
  <c r="E297" i="9" s="1"/>
  <c r="E70" i="9"/>
  <c r="L24" i="9"/>
  <c r="AM380" i="9"/>
  <c r="AM379" i="9"/>
  <c r="AM358" i="9"/>
  <c r="AM316" i="9"/>
  <c r="AN42" i="9"/>
  <c r="AV42" i="9" s="1"/>
  <c r="AM377" i="9"/>
  <c r="AM373" i="9"/>
  <c r="AM378" i="9"/>
  <c r="AM374" i="9"/>
  <c r="AM375" i="9"/>
  <c r="AM328" i="9"/>
  <c r="AM24" i="9"/>
  <c r="I351" i="9"/>
  <c r="I349" i="9"/>
  <c r="I324" i="9"/>
  <c r="I310" i="9"/>
  <c r="I294" i="9"/>
  <c r="I327" i="9" s="1"/>
  <c r="I293" i="9"/>
  <c r="I325" i="9" s="1"/>
  <c r="I69" i="9"/>
  <c r="I70" i="9"/>
  <c r="O349" i="9"/>
  <c r="O351" i="9"/>
  <c r="O331" i="9"/>
  <c r="O324" i="9"/>
  <c r="O310" i="9"/>
  <c r="O294" i="9"/>
  <c r="O327" i="9" s="1"/>
  <c r="O293" i="9"/>
  <c r="O325" i="9" s="1"/>
  <c r="O70" i="9"/>
  <c r="O69" i="9"/>
  <c r="AG379" i="9"/>
  <c r="AG380" i="9"/>
  <c r="AG358" i="9"/>
  <c r="AG316" i="9"/>
  <c r="AG308" i="9"/>
  <c r="AG374" i="9"/>
  <c r="AG328" i="9"/>
  <c r="AG373" i="9"/>
  <c r="AG378" i="9"/>
  <c r="AG375" i="9"/>
  <c r="AG377" i="9"/>
  <c r="AE351" i="9"/>
  <c r="AE349" i="9"/>
  <c r="AE332" i="9"/>
  <c r="AE324" i="9"/>
  <c r="AE331" i="9"/>
  <c r="AE310" i="9"/>
  <c r="AE294" i="9"/>
  <c r="AE327" i="9"/>
  <c r="AE293" i="9"/>
  <c r="AE325" i="9"/>
  <c r="AE69" i="9"/>
  <c r="AE70" i="9"/>
  <c r="AM329" i="9"/>
  <c r="R362" i="9"/>
  <c r="R330" i="9"/>
  <c r="R326" i="9"/>
  <c r="R71" i="9"/>
  <c r="P362" i="9"/>
  <c r="P330" i="9"/>
  <c r="P326" i="9"/>
  <c r="P71" i="9"/>
  <c r="AB362" i="9"/>
  <c r="AB330" i="9"/>
  <c r="AB326" i="9"/>
  <c r="AB71" i="9"/>
  <c r="AD362" i="9"/>
  <c r="AD330" i="9"/>
  <c r="AD326" i="9"/>
  <c r="AD71" i="9"/>
  <c r="L379" i="9"/>
  <c r="L380" i="9"/>
  <c r="L316" i="9"/>
  <c r="L373" i="9"/>
  <c r="L378" i="9"/>
  <c r="L377" i="9"/>
  <c r="L374" i="9"/>
  <c r="L375" i="9"/>
  <c r="L328" i="9"/>
  <c r="L61" i="9"/>
  <c r="L350" i="9"/>
  <c r="L47" i="9"/>
  <c r="AF212" i="9"/>
  <c r="AN11" i="9"/>
  <c r="AV11" i="9" s="1"/>
  <c r="Y349" i="9"/>
  <c r="Y351" i="9"/>
  <c r="Y331" i="9"/>
  <c r="Y324" i="9"/>
  <c r="Y310" i="9"/>
  <c r="Y332" i="9"/>
  <c r="Y294" i="9"/>
  <c r="Y327" i="9"/>
  <c r="Y293" i="9"/>
  <c r="Y325" i="9"/>
  <c r="Y70" i="9"/>
  <c r="Y69" i="9"/>
  <c r="D212" i="9"/>
  <c r="AJ349" i="9"/>
  <c r="AJ351" i="9"/>
  <c r="AJ331" i="9"/>
  <c r="AJ332" i="9"/>
  <c r="AJ324" i="9"/>
  <c r="AJ310" i="9"/>
  <c r="AJ294" i="9"/>
  <c r="AJ327" i="9" s="1"/>
  <c r="AJ293" i="9"/>
  <c r="AJ325" i="9" s="1"/>
  <c r="AM65" i="9"/>
  <c r="AJ70" i="9"/>
  <c r="AJ69" i="9"/>
  <c r="U351" i="9"/>
  <c r="U349" i="9"/>
  <c r="U332" i="9"/>
  <c r="U324" i="9"/>
  <c r="U331" i="9"/>
  <c r="U310" i="9"/>
  <c r="U294" i="9"/>
  <c r="U327" i="9"/>
  <c r="U293" i="9"/>
  <c r="U325" i="9"/>
  <c r="U69" i="9"/>
  <c r="U70" i="9"/>
  <c r="AN63" i="9"/>
  <c r="AV63" i="9" s="1"/>
  <c r="AM47" i="9"/>
  <c r="AM350" i="9"/>
  <c r="K349" i="9"/>
  <c r="K351" i="9"/>
  <c r="K332" i="9"/>
  <c r="K331" i="9"/>
  <c r="K310" i="9"/>
  <c r="K324" i="9"/>
  <c r="K294" i="9"/>
  <c r="K327" i="9" s="1"/>
  <c r="K293" i="9"/>
  <c r="K325" i="9" s="1"/>
  <c r="K70" i="9"/>
  <c r="K69" i="9"/>
  <c r="K297" i="9"/>
  <c r="AG309" i="9"/>
  <c r="AG350" i="9"/>
  <c r="AG47" i="9"/>
  <c r="Z332" i="8"/>
  <c r="Z351" i="8"/>
  <c r="Z349" i="8"/>
  <c r="Z324" i="8"/>
  <c r="Z331" i="8"/>
  <c r="Z310" i="8"/>
  <c r="Z294" i="8"/>
  <c r="Z327" i="8"/>
  <c r="Z293" i="8"/>
  <c r="Z325" i="8"/>
  <c r="Z70" i="8"/>
  <c r="Z69" i="8"/>
  <c r="Z297" i="8" s="1"/>
  <c r="Y349" i="8"/>
  <c r="Y351" i="8"/>
  <c r="Y331" i="8"/>
  <c r="Y324" i="8"/>
  <c r="Y310" i="8"/>
  <c r="Y293" i="8"/>
  <c r="Y325" i="8"/>
  <c r="Y294" i="8"/>
  <c r="Y327" i="8"/>
  <c r="Y69" i="8"/>
  <c r="Y70" i="8"/>
  <c r="V349" i="8"/>
  <c r="V351" i="8"/>
  <c r="V332" i="8"/>
  <c r="V324" i="8"/>
  <c r="V331" i="8"/>
  <c r="V294" i="8"/>
  <c r="V327" i="8" s="1"/>
  <c r="V293" i="8"/>
  <c r="V325" i="8" s="1"/>
  <c r="V310" i="8"/>
  <c r="V70" i="8"/>
  <c r="V69" i="8"/>
  <c r="V297" i="8" s="1"/>
  <c r="AN348" i="8"/>
  <c r="D217" i="8"/>
  <c r="K351" i="8"/>
  <c r="K349" i="8"/>
  <c r="K331" i="8"/>
  <c r="K332" i="8"/>
  <c r="K310" i="8"/>
  <c r="K293" i="8"/>
  <c r="K325" i="8" s="1"/>
  <c r="K324" i="8"/>
  <c r="K294" i="8"/>
  <c r="K327" i="8"/>
  <c r="K69" i="8"/>
  <c r="K297" i="8"/>
  <c r="K70" i="8"/>
  <c r="T332" i="8"/>
  <c r="T351" i="8"/>
  <c r="T349" i="8"/>
  <c r="T331" i="8"/>
  <c r="T324" i="8"/>
  <c r="T310" i="8"/>
  <c r="T294" i="8"/>
  <c r="T327" i="8" s="1"/>
  <c r="T293" i="8"/>
  <c r="T325" i="8" s="1"/>
  <c r="T70" i="8"/>
  <c r="T69" i="8"/>
  <c r="T297" i="8" s="1"/>
  <c r="AG379" i="8"/>
  <c r="AG380" i="8"/>
  <c r="AG358" i="8"/>
  <c r="AG316" i="8"/>
  <c r="AG308" i="8"/>
  <c r="AG18" i="8"/>
  <c r="AG375" i="8"/>
  <c r="AG377" i="8"/>
  <c r="AG374" i="8"/>
  <c r="AG328" i="8"/>
  <c r="AG378" i="8"/>
  <c r="AG373" i="8"/>
  <c r="F349" i="8"/>
  <c r="F351" i="8"/>
  <c r="F332" i="8"/>
  <c r="F324" i="8"/>
  <c r="F331" i="8"/>
  <c r="F294" i="8"/>
  <c r="F327" i="8"/>
  <c r="F293" i="8"/>
  <c r="F325" i="8"/>
  <c r="F310" i="8"/>
  <c r="F70" i="8"/>
  <c r="F69" i="8"/>
  <c r="F297" i="8"/>
  <c r="AM329" i="8"/>
  <c r="S349" i="8"/>
  <c r="S351" i="8"/>
  <c r="S331" i="8"/>
  <c r="S324" i="8"/>
  <c r="S310" i="8"/>
  <c r="S293" i="8"/>
  <c r="S325" i="8"/>
  <c r="S294" i="8"/>
  <c r="S327" i="8"/>
  <c r="S69" i="8"/>
  <c r="S297" i="8" s="1"/>
  <c r="S70" i="8"/>
  <c r="AG309" i="8"/>
  <c r="AG47" i="8"/>
  <c r="AG350" i="8"/>
  <c r="Q351" i="8"/>
  <c r="Q349" i="8"/>
  <c r="Q331" i="8"/>
  <c r="Q324" i="8"/>
  <c r="Q294" i="8"/>
  <c r="Q327" i="8"/>
  <c r="Q310" i="8"/>
  <c r="Q293" i="8"/>
  <c r="Q325" i="8" s="1"/>
  <c r="Q70" i="8"/>
  <c r="Q69" i="8"/>
  <c r="J349" i="8"/>
  <c r="J351" i="8"/>
  <c r="J332" i="8"/>
  <c r="J324" i="8"/>
  <c r="J331" i="8"/>
  <c r="J294" i="8"/>
  <c r="J327" i="8"/>
  <c r="J293" i="8"/>
  <c r="J325" i="8"/>
  <c r="J310" i="8"/>
  <c r="J70" i="8"/>
  <c r="J69" i="8"/>
  <c r="J297" i="8"/>
  <c r="AM309" i="8"/>
  <c r="AN63" i="8"/>
  <c r="AN61" i="8" s="1"/>
  <c r="AM47" i="8"/>
  <c r="AM56" i="8"/>
  <c r="AM350" i="8"/>
  <c r="M351" i="8"/>
  <c r="M331" i="8"/>
  <c r="M349" i="8"/>
  <c r="M332" i="8"/>
  <c r="M324" i="8"/>
  <c r="M310" i="8"/>
  <c r="M294" i="8"/>
  <c r="M327" i="8"/>
  <c r="M293" i="8"/>
  <c r="M325" i="8"/>
  <c r="M70" i="8"/>
  <c r="M69" i="8"/>
  <c r="N349" i="8"/>
  <c r="N351" i="8"/>
  <c r="N332" i="8"/>
  <c r="N324" i="8"/>
  <c r="N331" i="8"/>
  <c r="N310" i="8"/>
  <c r="N294" i="8"/>
  <c r="N327" i="8" s="1"/>
  <c r="N293" i="8"/>
  <c r="N325" i="8" s="1"/>
  <c r="N70" i="8"/>
  <c r="N69" i="8"/>
  <c r="N297" i="8" s="1"/>
  <c r="AF349" i="8"/>
  <c r="AF351" i="8"/>
  <c r="AF332" i="8"/>
  <c r="AF324" i="8"/>
  <c r="AF331" i="8"/>
  <c r="AF310" i="8"/>
  <c r="AF294" i="8"/>
  <c r="AF327" i="8" s="1"/>
  <c r="AF293" i="8"/>
  <c r="AF325" i="8" s="1"/>
  <c r="AF70" i="8"/>
  <c r="AF69" i="8"/>
  <c r="L380" i="8"/>
  <c r="L379" i="8"/>
  <c r="L358" i="8"/>
  <c r="L316" i="8"/>
  <c r="L328" i="8"/>
  <c r="L373" i="8"/>
  <c r="L378" i="8"/>
  <c r="L374" i="8"/>
  <c r="L375" i="8"/>
  <c r="L377" i="8"/>
  <c r="AG40" i="8"/>
  <c r="AM208" i="8"/>
  <c r="AJ212" i="8"/>
  <c r="U351" i="8"/>
  <c r="U349" i="8"/>
  <c r="U331" i="8"/>
  <c r="U324" i="8"/>
  <c r="U294" i="8"/>
  <c r="U327" i="8"/>
  <c r="U293" i="8"/>
  <c r="U325" i="8"/>
  <c r="U310" i="8"/>
  <c r="U70" i="8"/>
  <c r="U69" i="8"/>
  <c r="AB349" i="8"/>
  <c r="AB351" i="8"/>
  <c r="AB332" i="8"/>
  <c r="AB324" i="8"/>
  <c r="AB331" i="8"/>
  <c r="AB294" i="8"/>
  <c r="AB327" i="8"/>
  <c r="AB293" i="8"/>
  <c r="AB325" i="8"/>
  <c r="AB310" i="8"/>
  <c r="AB70" i="8"/>
  <c r="AB69" i="8"/>
  <c r="AB297" i="8" s="1"/>
  <c r="I349" i="8"/>
  <c r="I331" i="8"/>
  <c r="I351" i="8"/>
  <c r="I332" i="8"/>
  <c r="I324" i="8"/>
  <c r="I310" i="8"/>
  <c r="I294" i="8"/>
  <c r="I327" i="8" s="1"/>
  <c r="I293" i="8"/>
  <c r="I325" i="8" s="1"/>
  <c r="I70" i="8"/>
  <c r="I69" i="8"/>
  <c r="AC349" i="8"/>
  <c r="AC351" i="8"/>
  <c r="AC331" i="8"/>
  <c r="AC332" i="8"/>
  <c r="AC310" i="8"/>
  <c r="AC293" i="8"/>
  <c r="AC325" i="8"/>
  <c r="AC324" i="8"/>
  <c r="AC294" i="8"/>
  <c r="AC327" i="8" s="1"/>
  <c r="AC69" i="8"/>
  <c r="AC70" i="8"/>
  <c r="G351" i="8"/>
  <c r="G349" i="8"/>
  <c r="G331" i="8"/>
  <c r="G324" i="8"/>
  <c r="G310" i="8"/>
  <c r="G293" i="8"/>
  <c r="G325" i="8"/>
  <c r="G294" i="8"/>
  <c r="G327" i="8"/>
  <c r="G69" i="8"/>
  <c r="G297" i="8"/>
  <c r="G70" i="8"/>
  <c r="H351" i="8"/>
  <c r="H332" i="8"/>
  <c r="H349" i="8"/>
  <c r="H331" i="8"/>
  <c r="H310" i="8"/>
  <c r="H294" i="8"/>
  <c r="H327" i="8"/>
  <c r="H324" i="8"/>
  <c r="H293" i="8"/>
  <c r="H325" i="8" s="1"/>
  <c r="H70" i="8"/>
  <c r="H69" i="8"/>
  <c r="H297" i="8"/>
  <c r="AJ349" i="8"/>
  <c r="AJ351" i="8"/>
  <c r="AJ332" i="8"/>
  <c r="AJ324" i="8"/>
  <c r="AJ331" i="8"/>
  <c r="AJ294" i="8"/>
  <c r="AJ327" i="8" s="1"/>
  <c r="AJ310" i="8"/>
  <c r="AJ293" i="8"/>
  <c r="AJ325" i="8"/>
  <c r="AJ70" i="8"/>
  <c r="AJ69" i="8"/>
  <c r="AM65" i="8"/>
  <c r="L208" i="8"/>
  <c r="L212" i="8" s="1"/>
  <c r="AA351" i="8"/>
  <c r="AA331" i="8"/>
  <c r="AA349" i="8"/>
  <c r="AA332" i="8"/>
  <c r="AA324" i="8"/>
  <c r="AA310" i="8"/>
  <c r="AA294" i="8"/>
  <c r="AA327" i="8"/>
  <c r="AA293" i="8"/>
  <c r="AA325" i="8"/>
  <c r="AA70" i="8"/>
  <c r="AA69" i="8"/>
  <c r="AA297" i="8" s="1"/>
  <c r="R351" i="8"/>
  <c r="R349" i="8"/>
  <c r="R332" i="8"/>
  <c r="R324" i="8"/>
  <c r="R331" i="8"/>
  <c r="R294" i="8"/>
  <c r="R327" i="8" s="1"/>
  <c r="R310" i="8"/>
  <c r="R293" i="8"/>
  <c r="R325" i="8"/>
  <c r="R70" i="8"/>
  <c r="R69" i="8"/>
  <c r="AL351" i="8"/>
  <c r="AL349" i="8"/>
  <c r="AL332" i="8"/>
  <c r="AL331" i="8"/>
  <c r="AL324" i="8"/>
  <c r="AL310" i="8"/>
  <c r="AL294" i="8"/>
  <c r="AL327" i="8"/>
  <c r="AL293" i="8"/>
  <c r="AL325" i="8"/>
  <c r="AL70" i="8"/>
  <c r="AL69" i="8"/>
  <c r="AL297" i="8" s="1"/>
  <c r="AG56" i="8"/>
  <c r="AF212" i="8"/>
  <c r="O349" i="8"/>
  <c r="O351" i="8"/>
  <c r="O331" i="8"/>
  <c r="O324" i="8"/>
  <c r="O310" i="8"/>
  <c r="O293" i="8"/>
  <c r="O325" i="8"/>
  <c r="O294" i="8"/>
  <c r="O327" i="8"/>
  <c r="O69" i="8"/>
  <c r="O70" i="8"/>
  <c r="AE351" i="8"/>
  <c r="AE331" i="8"/>
  <c r="AE349" i="8"/>
  <c r="AE332" i="8"/>
  <c r="AE324" i="8"/>
  <c r="AE310" i="8"/>
  <c r="AE294" i="8"/>
  <c r="AE327" i="8"/>
  <c r="AE293" i="8"/>
  <c r="AE325" i="8"/>
  <c r="AE70" i="8"/>
  <c r="AE69" i="8"/>
  <c r="AE297" i="8" s="1"/>
  <c r="P351" i="8"/>
  <c r="P349" i="8"/>
  <c r="P331" i="8"/>
  <c r="P324" i="8"/>
  <c r="P294" i="8"/>
  <c r="P327" i="8" s="1"/>
  <c r="P310" i="8"/>
  <c r="P293" i="8"/>
  <c r="P325" i="8"/>
  <c r="P70" i="8"/>
  <c r="P69" i="8"/>
  <c r="E349" i="8"/>
  <c r="E351" i="8"/>
  <c r="E331" i="8"/>
  <c r="E324" i="8"/>
  <c r="E294" i="8"/>
  <c r="E327" i="8" s="1"/>
  <c r="E293" i="8"/>
  <c r="E325" i="8" s="1"/>
  <c r="E310" i="8"/>
  <c r="E70" i="8"/>
  <c r="E69" i="8"/>
  <c r="E297" i="8" s="1"/>
  <c r="AM379" i="8"/>
  <c r="AM358" i="8"/>
  <c r="AM308" i="8"/>
  <c r="AM316" i="8"/>
  <c r="AN42" i="8"/>
  <c r="AM374" i="8"/>
  <c r="AM375" i="8"/>
  <c r="AM376" i="8"/>
  <c r="AM377" i="8"/>
  <c r="AM31" i="8"/>
  <c r="AM328" i="8"/>
  <c r="AM373" i="8"/>
  <c r="AM378" i="8"/>
  <c r="AC212" i="8"/>
  <c r="M212" i="8"/>
  <c r="D351" i="8"/>
  <c r="D349" i="8"/>
  <c r="D332" i="8"/>
  <c r="D331" i="8"/>
  <c r="D324" i="8"/>
  <c r="D310" i="8"/>
  <c r="D294" i="8"/>
  <c r="D327" i="8"/>
  <c r="D293" i="8"/>
  <c r="D325" i="8"/>
  <c r="L65" i="8"/>
  <c r="D70" i="8"/>
  <c r="D69" i="8"/>
  <c r="D297" i="8"/>
  <c r="L40" i="8"/>
  <c r="AD351" i="8"/>
  <c r="AD349" i="8"/>
  <c r="AD332" i="8"/>
  <c r="AD331" i="8"/>
  <c r="AD324" i="8"/>
  <c r="AD310" i="8"/>
  <c r="AD294" i="8"/>
  <c r="AD327" i="8" s="1"/>
  <c r="AD293" i="8"/>
  <c r="AD325" i="8" s="1"/>
  <c r="AD70" i="8"/>
  <c r="AD69" i="8"/>
  <c r="AK351" i="8"/>
  <c r="AK349" i="8"/>
  <c r="AK331" i="8"/>
  <c r="AK324" i="8"/>
  <c r="AK310" i="8"/>
  <c r="AK293" i="8"/>
  <c r="AK325" i="8" s="1"/>
  <c r="AK294" i="8"/>
  <c r="AK327" i="8" s="1"/>
  <c r="AK69" i="8"/>
  <c r="AK297" i="8" s="1"/>
  <c r="AK70" i="8"/>
  <c r="AN347" i="8"/>
  <c r="U351" i="7"/>
  <c r="U331" i="7"/>
  <c r="U349" i="7"/>
  <c r="U332" i="7"/>
  <c r="U293" i="7"/>
  <c r="U325" i="7" s="1"/>
  <c r="U324" i="7"/>
  <c r="U310" i="7"/>
  <c r="U294" i="7"/>
  <c r="U327" i="7" s="1"/>
  <c r="U70" i="7"/>
  <c r="U69" i="7"/>
  <c r="D351" i="7"/>
  <c r="D349" i="7"/>
  <c r="D324" i="7"/>
  <c r="D310" i="7"/>
  <c r="D294" i="7"/>
  <c r="D327" i="7" s="1"/>
  <c r="D293" i="7"/>
  <c r="D325" i="7" s="1"/>
  <c r="D70" i="7"/>
  <c r="D69" i="7"/>
  <c r="D297" i="7"/>
  <c r="L65" i="7"/>
  <c r="AH309" i="7"/>
  <c r="AH350" i="7"/>
  <c r="AH127" i="7"/>
  <c r="R349" i="7"/>
  <c r="R351" i="7"/>
  <c r="R331" i="7"/>
  <c r="R293" i="7"/>
  <c r="R325" i="7"/>
  <c r="R294" i="7"/>
  <c r="R327" i="7"/>
  <c r="R324" i="7"/>
  <c r="R310" i="7"/>
  <c r="R70" i="7"/>
  <c r="R69" i="7"/>
  <c r="AN366" i="7"/>
  <c r="AG379" i="7"/>
  <c r="AG380" i="7"/>
  <c r="AG316" i="7"/>
  <c r="AG308" i="7"/>
  <c r="AG378" i="7"/>
  <c r="AG374" i="7"/>
  <c r="AG373" i="7"/>
  <c r="AG375" i="7"/>
  <c r="AG377" i="7"/>
  <c r="AG328" i="7"/>
  <c r="AM329" i="7"/>
  <c r="V349" i="7"/>
  <c r="V351" i="7"/>
  <c r="V331" i="7"/>
  <c r="V332" i="7"/>
  <c r="V324" i="7"/>
  <c r="V293" i="7"/>
  <c r="V325" i="7" s="1"/>
  <c r="V310" i="7"/>
  <c r="V294" i="7"/>
  <c r="V327" i="7"/>
  <c r="V69" i="7"/>
  <c r="V70" i="7"/>
  <c r="S351" i="7"/>
  <c r="S324" i="7"/>
  <c r="S332" i="7"/>
  <c r="S349" i="7"/>
  <c r="S310" i="7"/>
  <c r="S294" i="7"/>
  <c r="S327" i="7" s="1"/>
  <c r="S331" i="7"/>
  <c r="S293" i="7"/>
  <c r="S325" i="7"/>
  <c r="S70" i="7"/>
  <c r="S69" i="7"/>
  <c r="S297" i="7" s="1"/>
  <c r="AG347" i="7"/>
  <c r="AE351" i="7"/>
  <c r="AE331" i="7"/>
  <c r="AE349" i="7"/>
  <c r="AE332" i="7"/>
  <c r="AE293" i="7"/>
  <c r="AE325" i="7" s="1"/>
  <c r="AE324" i="7"/>
  <c r="AE310" i="7"/>
  <c r="AE294" i="7"/>
  <c r="AE327" i="7" s="1"/>
  <c r="AE69" i="7"/>
  <c r="AE297" i="7" s="1"/>
  <c r="AE70" i="7"/>
  <c r="L31" i="7"/>
  <c r="J331" i="7"/>
  <c r="J349" i="7"/>
  <c r="J351" i="7"/>
  <c r="J293" i="7"/>
  <c r="J325" i="7" s="1"/>
  <c r="J332" i="7"/>
  <c r="J310" i="7"/>
  <c r="J324" i="7"/>
  <c r="J294" i="7"/>
  <c r="J327" i="7"/>
  <c r="J70" i="7"/>
  <c r="J69" i="7"/>
  <c r="J297" i="7" s="1"/>
  <c r="G351" i="7"/>
  <c r="G349" i="7"/>
  <c r="G332" i="7"/>
  <c r="G324" i="7"/>
  <c r="G331" i="7"/>
  <c r="G310" i="7"/>
  <c r="G294" i="7"/>
  <c r="G327" i="7" s="1"/>
  <c r="G293" i="7"/>
  <c r="G325" i="7" s="1"/>
  <c r="G69" i="7"/>
  <c r="G297" i="7" s="1"/>
  <c r="G70" i="7"/>
  <c r="AC212" i="7"/>
  <c r="AH208" i="7"/>
  <c r="AH212" i="7" s="1"/>
  <c r="AG31" i="7"/>
  <c r="AA351" i="7"/>
  <c r="AA331" i="7"/>
  <c r="AA349" i="7"/>
  <c r="AA293" i="7"/>
  <c r="AA325" i="7"/>
  <c r="AA324" i="7"/>
  <c r="AA310" i="7"/>
  <c r="AA294" i="7"/>
  <c r="AA327" i="7"/>
  <c r="AA70" i="7"/>
  <c r="AA69" i="7"/>
  <c r="AA297" i="7" s="1"/>
  <c r="AG357" i="7"/>
  <c r="AG358" i="7"/>
  <c r="AC351" i="7"/>
  <c r="AC349" i="7"/>
  <c r="AC332" i="7"/>
  <c r="AC324" i="7"/>
  <c r="AC310" i="7"/>
  <c r="AC294" i="7"/>
  <c r="AC327" i="7" s="1"/>
  <c r="AC331" i="7"/>
  <c r="AC293" i="7"/>
  <c r="AC325" i="7"/>
  <c r="AC69" i="7"/>
  <c r="AH65" i="7"/>
  <c r="AC70" i="7"/>
  <c r="L309" i="7"/>
  <c r="L47" i="7"/>
  <c r="L61" i="7"/>
  <c r="L350" i="7"/>
  <c r="L24" i="7"/>
  <c r="AM379" i="7"/>
  <c r="AM316" i="7"/>
  <c r="AM308" i="7"/>
  <c r="AN42" i="7"/>
  <c r="AM373" i="7"/>
  <c r="AM378" i="7"/>
  <c r="AM375" i="7"/>
  <c r="AM374" i="7"/>
  <c r="AM376" i="7"/>
  <c r="AM377" i="7"/>
  <c r="AM31" i="7"/>
  <c r="AM328" i="7"/>
  <c r="O351" i="7"/>
  <c r="O331" i="7"/>
  <c r="O324" i="7"/>
  <c r="O349" i="7"/>
  <c r="O332" i="7"/>
  <c r="O310" i="7"/>
  <c r="O294" i="7"/>
  <c r="O327" i="7"/>
  <c r="O293" i="7"/>
  <c r="O325" i="7"/>
  <c r="O70" i="7"/>
  <c r="O69" i="7"/>
  <c r="O297" i="7" s="1"/>
  <c r="M351" i="7"/>
  <c r="M331" i="7"/>
  <c r="M349" i="7"/>
  <c r="M332" i="7"/>
  <c r="M293" i="7"/>
  <c r="M325" i="7"/>
  <c r="M324" i="7"/>
  <c r="M310" i="7"/>
  <c r="M294" i="7"/>
  <c r="M327" i="7"/>
  <c r="M70" i="7"/>
  <c r="M69" i="7"/>
  <c r="Q351" i="7"/>
  <c r="Q331" i="7"/>
  <c r="Q349" i="7"/>
  <c r="Q293" i="7"/>
  <c r="Q325" i="7"/>
  <c r="Q324" i="7"/>
  <c r="Q310" i="7"/>
  <c r="Q294" i="7"/>
  <c r="Q327" i="7" s="1"/>
  <c r="Q70" i="7"/>
  <c r="Q69" i="7"/>
  <c r="L18" i="7"/>
  <c r="AI380" i="7"/>
  <c r="AI379" i="7"/>
  <c r="AI308" i="7"/>
  <c r="AI316" i="7"/>
  <c r="AI328" i="7"/>
  <c r="AI373" i="7"/>
  <c r="AI378" i="7"/>
  <c r="AI376" i="7"/>
  <c r="AI374" i="7"/>
  <c r="AI31" i="7"/>
  <c r="AI375" i="7"/>
  <c r="AI377" i="7"/>
  <c r="P351" i="7"/>
  <c r="P349" i="7"/>
  <c r="P332" i="7"/>
  <c r="P331" i="7"/>
  <c r="P324" i="7"/>
  <c r="P310" i="7"/>
  <c r="P294" i="7"/>
  <c r="P327" i="7" s="1"/>
  <c r="P293" i="7"/>
  <c r="P325" i="7" s="1"/>
  <c r="P70" i="7"/>
  <c r="P69" i="7"/>
  <c r="AM78" i="7"/>
  <c r="AM348" i="7"/>
  <c r="Y351" i="7"/>
  <c r="Y332" i="7"/>
  <c r="Y331" i="7"/>
  <c r="Y324" i="7"/>
  <c r="Y349" i="7"/>
  <c r="Y310" i="7"/>
  <c r="Y294" i="7"/>
  <c r="Y327" i="7" s="1"/>
  <c r="Y293" i="7"/>
  <c r="Y325" i="7" s="1"/>
  <c r="Y69" i="7"/>
  <c r="Y70" i="7"/>
  <c r="AN370" i="7"/>
  <c r="AG376" i="7"/>
  <c r="T351" i="7"/>
  <c r="T349" i="7"/>
  <c r="T332" i="7"/>
  <c r="T331" i="7"/>
  <c r="T324" i="7"/>
  <c r="T310" i="7"/>
  <c r="T294" i="7"/>
  <c r="T327" i="7"/>
  <c r="T293" i="7"/>
  <c r="T325" i="7"/>
  <c r="T70" i="7"/>
  <c r="T69" i="7"/>
  <c r="T297" i="7" s="1"/>
  <c r="L56" i="7"/>
  <c r="N349" i="7"/>
  <c r="N351" i="7"/>
  <c r="N332" i="7"/>
  <c r="N331" i="7"/>
  <c r="N324" i="7"/>
  <c r="N293" i="7"/>
  <c r="N325" i="7"/>
  <c r="N310" i="7"/>
  <c r="N294" i="7"/>
  <c r="N327" i="7" s="1"/>
  <c r="N70" i="7"/>
  <c r="N69" i="7"/>
  <c r="N297" i="7" s="1"/>
  <c r="K351" i="7"/>
  <c r="K349" i="7"/>
  <c r="K324" i="7"/>
  <c r="K332" i="7"/>
  <c r="K331" i="7"/>
  <c r="K310" i="7"/>
  <c r="K294" i="7"/>
  <c r="K327" i="7" s="1"/>
  <c r="K293" i="7"/>
  <c r="K325" i="7" s="1"/>
  <c r="K69" i="7"/>
  <c r="K297" i="7" s="1"/>
  <c r="K70" i="7"/>
  <c r="AI78" i="7"/>
  <c r="AI357" i="7"/>
  <c r="AI358" i="7" s="1"/>
  <c r="AI348" i="7"/>
  <c r="I349" i="7"/>
  <c r="I351" i="7"/>
  <c r="I331" i="7"/>
  <c r="I332" i="7"/>
  <c r="I293" i="7"/>
  <c r="I325" i="7"/>
  <c r="I324" i="7"/>
  <c r="I310" i="7"/>
  <c r="I294" i="7"/>
  <c r="I327" i="7"/>
  <c r="I70" i="7"/>
  <c r="I69" i="7"/>
  <c r="L380" i="7"/>
  <c r="L379" i="7"/>
  <c r="L316" i="7"/>
  <c r="L308" i="7"/>
  <c r="L377" i="7"/>
  <c r="L328" i="7"/>
  <c r="L375" i="7"/>
  <c r="L374" i="7"/>
  <c r="L373" i="7"/>
  <c r="L378" i="7"/>
  <c r="AK351" i="7"/>
  <c r="AK349" i="7"/>
  <c r="AK332" i="7"/>
  <c r="AK324" i="7"/>
  <c r="AK331" i="7"/>
  <c r="AK310" i="7"/>
  <c r="AK294" i="7"/>
  <c r="AK327" i="7" s="1"/>
  <c r="AK293" i="7"/>
  <c r="AK325" i="7" s="1"/>
  <c r="AK70" i="7"/>
  <c r="AK69" i="7"/>
  <c r="AK297" i="7" s="1"/>
  <c r="AF212" i="7"/>
  <c r="E349" i="7"/>
  <c r="E351" i="7"/>
  <c r="E331" i="7"/>
  <c r="E293" i="7"/>
  <c r="E325" i="7"/>
  <c r="E324" i="7"/>
  <c r="E310" i="7"/>
  <c r="E294" i="7"/>
  <c r="E327" i="7"/>
  <c r="E70" i="7"/>
  <c r="E69" i="7"/>
  <c r="E297" i="7" s="1"/>
  <c r="AD351" i="7"/>
  <c r="AD349" i="7"/>
  <c r="AD332" i="7"/>
  <c r="AD331" i="7"/>
  <c r="AD324" i="7"/>
  <c r="AD310" i="7"/>
  <c r="AD294" i="7"/>
  <c r="AD327" i="7" s="1"/>
  <c r="AD293" i="7"/>
  <c r="AD325" i="7" s="1"/>
  <c r="AD70" i="7"/>
  <c r="AD69" i="7"/>
  <c r="AI65" i="7"/>
  <c r="AJ212" i="7"/>
  <c r="AM208" i="7"/>
  <c r="F351" i="7"/>
  <c r="F349" i="7"/>
  <c r="F324" i="7"/>
  <c r="F331" i="7"/>
  <c r="F293" i="7"/>
  <c r="F325" i="7"/>
  <c r="F310" i="7"/>
  <c r="F294" i="7"/>
  <c r="F327" i="7" s="1"/>
  <c r="F69" i="7"/>
  <c r="F297" i="7" s="1"/>
  <c r="F70" i="7"/>
  <c r="AG40" i="7"/>
  <c r="AB349" i="7"/>
  <c r="AB351" i="7"/>
  <c r="AB331" i="7"/>
  <c r="AB293" i="7"/>
  <c r="AB325" i="7" s="1"/>
  <c r="AB324" i="7"/>
  <c r="AB310" i="7"/>
  <c r="AB294" i="7"/>
  <c r="AB327" i="7" s="1"/>
  <c r="AB70" i="7"/>
  <c r="AB69" i="7"/>
  <c r="AB297" i="7" s="1"/>
  <c r="L40" i="7"/>
  <c r="AG78" i="7"/>
  <c r="AH380" i="7"/>
  <c r="AH379" i="7"/>
  <c r="AH358" i="7"/>
  <c r="AH316" i="7"/>
  <c r="AH308" i="7"/>
  <c r="AH373" i="7"/>
  <c r="AH378" i="7"/>
  <c r="AH377" i="7"/>
  <c r="AH374" i="7"/>
  <c r="AH375" i="7"/>
  <c r="AH328" i="7"/>
  <c r="AN31" i="7"/>
  <c r="Z351" i="7"/>
  <c r="Z349" i="7"/>
  <c r="Z332" i="7"/>
  <c r="Z331" i="7"/>
  <c r="Z324" i="7"/>
  <c r="Z310" i="7"/>
  <c r="Z294" i="7"/>
  <c r="Z327" i="7"/>
  <c r="Z293" i="7"/>
  <c r="Z325" i="7"/>
  <c r="Z70" i="7"/>
  <c r="Z69" i="7"/>
  <c r="Z297" i="7" s="1"/>
  <c r="AJ351" i="7"/>
  <c r="AJ332" i="7"/>
  <c r="AJ349" i="7"/>
  <c r="AJ331" i="7"/>
  <c r="AJ293" i="7"/>
  <c r="AJ325" i="7"/>
  <c r="AJ294" i="7"/>
  <c r="AJ327" i="7"/>
  <c r="AJ324" i="7"/>
  <c r="AJ310" i="7"/>
  <c r="AJ69" i="7"/>
  <c r="AM65" i="7"/>
  <c r="AJ70" i="7"/>
  <c r="AN361" i="7"/>
  <c r="AM309" i="7"/>
  <c r="AN63" i="7"/>
  <c r="AN61" i="7"/>
  <c r="AM56" i="7"/>
  <c r="AM350" i="7"/>
  <c r="AM47" i="7"/>
  <c r="AM127" i="7"/>
  <c r="H351" i="7"/>
  <c r="H349" i="7"/>
  <c r="H331" i="7"/>
  <c r="H324" i="7"/>
  <c r="H310" i="7"/>
  <c r="H294" i="7"/>
  <c r="H327" i="7"/>
  <c r="H293" i="7"/>
  <c r="H325" i="7"/>
  <c r="H70" i="7"/>
  <c r="H69" i="7"/>
  <c r="H297" i="7" s="1"/>
  <c r="AM40" i="7"/>
  <c r="AL351" i="7"/>
  <c r="AL332" i="7"/>
  <c r="AL349" i="7"/>
  <c r="AL331" i="7"/>
  <c r="AL324" i="7"/>
  <c r="AL310" i="7"/>
  <c r="AL294" i="7"/>
  <c r="AL327" i="7"/>
  <c r="AL293" i="7"/>
  <c r="AL325" i="7"/>
  <c r="AL70" i="7"/>
  <c r="AL69" i="7"/>
  <c r="AG309" i="7"/>
  <c r="AG47" i="7"/>
  <c r="AG350" i="7"/>
  <c r="AG56" i="7"/>
  <c r="AN302" i="7"/>
  <c r="AM24" i="7"/>
  <c r="AF349" i="7"/>
  <c r="AF351" i="7"/>
  <c r="AF331" i="7"/>
  <c r="AF332" i="7"/>
  <c r="AF324" i="7"/>
  <c r="AF293" i="7"/>
  <c r="AF325" i="7" s="1"/>
  <c r="AF310" i="7"/>
  <c r="AF294" i="7"/>
  <c r="AF327" i="7"/>
  <c r="AF70" i="7"/>
  <c r="AF69" i="7"/>
  <c r="AF297" i="7" s="1"/>
  <c r="AH61" i="7"/>
  <c r="AC351" i="6"/>
  <c r="AC349" i="6"/>
  <c r="AC310" i="6"/>
  <c r="AC294" i="6"/>
  <c r="AC327" i="6"/>
  <c r="AC324" i="6"/>
  <c r="AC293" i="6"/>
  <c r="AC325" i="6" s="1"/>
  <c r="AC70" i="6"/>
  <c r="AC69" i="6"/>
  <c r="AH65" i="6"/>
  <c r="H351" i="6"/>
  <c r="H349" i="6"/>
  <c r="H331" i="6"/>
  <c r="H310" i="6"/>
  <c r="H324" i="6"/>
  <c r="H332" i="6"/>
  <c r="H293" i="6"/>
  <c r="H325" i="6"/>
  <c r="H294" i="6"/>
  <c r="H327" i="6"/>
  <c r="H70" i="6"/>
  <c r="H69" i="6"/>
  <c r="H297" i="6" s="1"/>
  <c r="AI31" i="6"/>
  <c r="R349" i="6"/>
  <c r="R351" i="6"/>
  <c r="R331" i="6"/>
  <c r="R332" i="6"/>
  <c r="R324" i="6"/>
  <c r="R310" i="6"/>
  <c r="R293" i="6"/>
  <c r="R325" i="6"/>
  <c r="R294" i="6"/>
  <c r="R327" i="6"/>
  <c r="R70" i="6"/>
  <c r="R69" i="6"/>
  <c r="L309" i="6"/>
  <c r="L47" i="6"/>
  <c r="L350" i="6"/>
  <c r="L61" i="6"/>
  <c r="AA362" i="6"/>
  <c r="AA330" i="6"/>
  <c r="AA326" i="6"/>
  <c r="AA71" i="6"/>
  <c r="F351" i="6"/>
  <c r="F349" i="6"/>
  <c r="F331" i="6"/>
  <c r="F332" i="6"/>
  <c r="F310" i="6"/>
  <c r="F324" i="6"/>
  <c r="F293" i="6"/>
  <c r="F325" i="6" s="1"/>
  <c r="F294" i="6"/>
  <c r="F327" i="6" s="1"/>
  <c r="F70" i="6"/>
  <c r="F69" i="6"/>
  <c r="F297" i="6"/>
  <c r="V349" i="6"/>
  <c r="V351" i="6"/>
  <c r="V331" i="6"/>
  <c r="V332" i="6"/>
  <c r="V310" i="6"/>
  <c r="V324" i="6"/>
  <c r="V293" i="6"/>
  <c r="V325" i="6"/>
  <c r="V294" i="6"/>
  <c r="V327" i="6"/>
  <c r="V70" i="6"/>
  <c r="V69" i="6"/>
  <c r="AN361" i="6"/>
  <c r="AN11" i="6"/>
  <c r="AH31" i="6"/>
  <c r="T351" i="6"/>
  <c r="T349" i="6"/>
  <c r="T331" i="6"/>
  <c r="T332" i="6"/>
  <c r="T324" i="6"/>
  <c r="T310" i="6"/>
  <c r="T293" i="6"/>
  <c r="T325" i="6" s="1"/>
  <c r="T294" i="6"/>
  <c r="T327" i="6" s="1"/>
  <c r="T70" i="6"/>
  <c r="T69" i="6"/>
  <c r="T297" i="6" s="1"/>
  <c r="U362" i="6"/>
  <c r="U330" i="6"/>
  <c r="U326" i="6"/>
  <c r="U71" i="6"/>
  <c r="Z351" i="6"/>
  <c r="Z349" i="6"/>
  <c r="Z331" i="6"/>
  <c r="Z310" i="6"/>
  <c r="Z324" i="6"/>
  <c r="Z332" i="6"/>
  <c r="Z294" i="6"/>
  <c r="Z327" i="6" s="1"/>
  <c r="Z293" i="6"/>
  <c r="Z325" i="6" s="1"/>
  <c r="Z70" i="6"/>
  <c r="Z69" i="6"/>
  <c r="Z297" i="6" s="1"/>
  <c r="AF351" i="6"/>
  <c r="AF349" i="6"/>
  <c r="AF332" i="6"/>
  <c r="AF331" i="6"/>
  <c r="AF324" i="6"/>
  <c r="AF310" i="6"/>
  <c r="AF293" i="6"/>
  <c r="AF325" i="6" s="1"/>
  <c r="AF294" i="6"/>
  <c r="AF327" i="6" s="1"/>
  <c r="AF70" i="6"/>
  <c r="AF69" i="6"/>
  <c r="AG339" i="6"/>
  <c r="AG340" i="6"/>
  <c r="AG338" i="6"/>
  <c r="AG359" i="6"/>
  <c r="AG343" i="6"/>
  <c r="AG321" i="6"/>
  <c r="AI380" i="6"/>
  <c r="AI379" i="6"/>
  <c r="AI358" i="6"/>
  <c r="AI316" i="6"/>
  <c r="AI308" i="6"/>
  <c r="AI40" i="6"/>
  <c r="AI374" i="6"/>
  <c r="AI375" i="6"/>
  <c r="AI377" i="6"/>
  <c r="AI373" i="6"/>
  <c r="AI378" i="6"/>
  <c r="AI328" i="6"/>
  <c r="AI376" i="6"/>
  <c r="AM329" i="6"/>
  <c r="AN178" i="6"/>
  <c r="AN329" i="6" s="1"/>
  <c r="O351" i="6"/>
  <c r="O349" i="6"/>
  <c r="O332" i="6"/>
  <c r="O324" i="6"/>
  <c r="O331" i="6"/>
  <c r="O310" i="6"/>
  <c r="O293" i="6"/>
  <c r="O325" i="6" s="1"/>
  <c r="O294" i="6"/>
  <c r="O327" i="6" s="1"/>
  <c r="O70" i="6"/>
  <c r="O69" i="6"/>
  <c r="O297" i="6" s="1"/>
  <c r="AH309" i="6"/>
  <c r="AH350" i="6"/>
  <c r="AI309" i="6"/>
  <c r="AI350" i="6"/>
  <c r="AI61" i="6"/>
  <c r="L56" i="6"/>
  <c r="AN206" i="6"/>
  <c r="I362" i="6"/>
  <c r="I330" i="6"/>
  <c r="I326" i="6"/>
  <c r="I71" i="6"/>
  <c r="G351" i="6"/>
  <c r="G349" i="6"/>
  <c r="G332" i="6"/>
  <c r="G331" i="6"/>
  <c r="G310" i="6"/>
  <c r="G324" i="6"/>
  <c r="G294" i="6"/>
  <c r="G327" i="6"/>
  <c r="G293" i="6"/>
  <c r="G325" i="6"/>
  <c r="G70" i="6"/>
  <c r="G69" i="6"/>
  <c r="G297" i="6" s="1"/>
  <c r="L380" i="6"/>
  <c r="L379" i="6"/>
  <c r="L316" i="6"/>
  <c r="L308" i="6"/>
  <c r="L373" i="6"/>
  <c r="L378" i="6"/>
  <c r="L377" i="6"/>
  <c r="L374" i="6"/>
  <c r="L375" i="6"/>
  <c r="L328" i="6"/>
  <c r="AD351" i="6"/>
  <c r="AD349" i="6"/>
  <c r="AD331" i="6"/>
  <c r="AD332" i="6"/>
  <c r="AD310" i="6"/>
  <c r="AD324" i="6"/>
  <c r="AD293" i="6"/>
  <c r="AD325" i="6" s="1"/>
  <c r="AD294" i="6"/>
  <c r="AD327" i="6" s="1"/>
  <c r="AD70" i="6"/>
  <c r="AD69" i="6"/>
  <c r="AI65" i="6"/>
  <c r="AM380" i="6"/>
  <c r="AM379" i="6"/>
  <c r="AM316" i="6"/>
  <c r="AM308" i="6"/>
  <c r="AN42" i="6"/>
  <c r="AN40" i="6" s="1"/>
  <c r="AM374" i="6"/>
  <c r="AM375" i="6"/>
  <c r="AM328" i="6"/>
  <c r="AM18" i="6"/>
  <c r="AM373" i="6"/>
  <c r="AM378" i="6"/>
  <c r="AM40" i="6"/>
  <c r="AM377" i="6"/>
  <c r="M212" i="6"/>
  <c r="AG208" i="6"/>
  <c r="AG212" i="6"/>
  <c r="Q362" i="6"/>
  <c r="Q330" i="6"/>
  <c r="Q326" i="6"/>
  <c r="Q71" i="6"/>
  <c r="P349" i="6"/>
  <c r="P351" i="6"/>
  <c r="P331" i="6"/>
  <c r="P332" i="6"/>
  <c r="P310" i="6"/>
  <c r="P324" i="6"/>
  <c r="P294" i="6"/>
  <c r="P327" i="6"/>
  <c r="P293" i="6"/>
  <c r="P325" i="6"/>
  <c r="P70" i="6"/>
  <c r="P69" i="6"/>
  <c r="AI18" i="6"/>
  <c r="AN366" i="6"/>
  <c r="AF212" i="6"/>
  <c r="AG379" i="6"/>
  <c r="AG380" i="6"/>
  <c r="AG316" i="6"/>
  <c r="AG308" i="6"/>
  <c r="AG24" i="6"/>
  <c r="AG375" i="6"/>
  <c r="AG328" i="6"/>
  <c r="AG374" i="6"/>
  <c r="AG373" i="6"/>
  <c r="AG378" i="6"/>
  <c r="AG377" i="6"/>
  <c r="AM309" i="6"/>
  <c r="AN63" i="6"/>
  <c r="AM47" i="6"/>
  <c r="AM350" i="6"/>
  <c r="AE351" i="6"/>
  <c r="AE349" i="6"/>
  <c r="AE331" i="6"/>
  <c r="AE324" i="6"/>
  <c r="AE332" i="6"/>
  <c r="AE310" i="6"/>
  <c r="AE294" i="6"/>
  <c r="AE327" i="6" s="1"/>
  <c r="AE293" i="6"/>
  <c r="AE325" i="6" s="1"/>
  <c r="AE69" i="6"/>
  <c r="AE297" i="6" s="1"/>
  <c r="AE70" i="6"/>
  <c r="N351" i="6"/>
  <c r="N349" i="6"/>
  <c r="N332" i="6"/>
  <c r="N331" i="6"/>
  <c r="N324" i="6"/>
  <c r="N310" i="6"/>
  <c r="N293" i="6"/>
  <c r="N325" i="6" s="1"/>
  <c r="N294" i="6"/>
  <c r="N327" i="6" s="1"/>
  <c r="N70" i="6"/>
  <c r="N69" i="6"/>
  <c r="N297" i="6" s="1"/>
  <c r="AC212" i="6"/>
  <c r="AH208" i="6"/>
  <c r="AH212" i="6"/>
  <c r="K351" i="6"/>
  <c r="K349" i="6"/>
  <c r="K332" i="6"/>
  <c r="K331" i="6"/>
  <c r="K310" i="6"/>
  <c r="K324" i="6"/>
  <c r="K294" i="6"/>
  <c r="K327" i="6"/>
  <c r="K293" i="6"/>
  <c r="K325" i="6"/>
  <c r="K70" i="6"/>
  <c r="K69" i="6"/>
  <c r="K297" i="6"/>
  <c r="AH380" i="6"/>
  <c r="AH379" i="6"/>
  <c r="AH316" i="6"/>
  <c r="AH308" i="6"/>
  <c r="AH24" i="6"/>
  <c r="AH374" i="6"/>
  <c r="AH375" i="6"/>
  <c r="AH377" i="6"/>
  <c r="AH328" i="6"/>
  <c r="AH40" i="6"/>
  <c r="AH373" i="6"/>
  <c r="AH378" i="6"/>
  <c r="AH18" i="6"/>
  <c r="AN61" i="6"/>
  <c r="AJ351" i="6"/>
  <c r="AJ349" i="6"/>
  <c r="AJ324" i="6"/>
  <c r="AJ310" i="6"/>
  <c r="AJ293" i="6"/>
  <c r="AJ325" i="6"/>
  <c r="AJ294" i="6"/>
  <c r="AJ327" i="6"/>
  <c r="AM65" i="6"/>
  <c r="AJ70" i="6"/>
  <c r="AJ69" i="6"/>
  <c r="AK349" i="6"/>
  <c r="AK351" i="6"/>
  <c r="AK332" i="6"/>
  <c r="AK331" i="6"/>
  <c r="AK324" i="6"/>
  <c r="AK310" i="6"/>
  <c r="AK294" i="6"/>
  <c r="AK327" i="6"/>
  <c r="AK293" i="6"/>
  <c r="AK325" i="6" s="1"/>
  <c r="AK70" i="6"/>
  <c r="AK69" i="6"/>
  <c r="AK297" i="6" s="1"/>
  <c r="AL349" i="6"/>
  <c r="AL351" i="6"/>
  <c r="AL331" i="6"/>
  <c r="AL332" i="6"/>
  <c r="AL324" i="6"/>
  <c r="AL310" i="6"/>
  <c r="AL293" i="6"/>
  <c r="AL325" i="6"/>
  <c r="AL294" i="6"/>
  <c r="AL327" i="6"/>
  <c r="AL70" i="6"/>
  <c r="AL69" i="6"/>
  <c r="AL297" i="6" s="1"/>
  <c r="E349" i="6"/>
  <c r="E351" i="6"/>
  <c r="E332" i="6"/>
  <c r="E324" i="6"/>
  <c r="E331" i="6"/>
  <c r="E310" i="6"/>
  <c r="E294" i="6"/>
  <c r="E327" i="6"/>
  <c r="E293" i="6"/>
  <c r="E325" i="6"/>
  <c r="E69" i="6"/>
  <c r="E297" i="6"/>
  <c r="E70" i="6"/>
  <c r="S351" i="6"/>
  <c r="S349" i="6"/>
  <c r="S332" i="6"/>
  <c r="S331" i="6"/>
  <c r="S324" i="6"/>
  <c r="S310" i="6"/>
  <c r="S294" i="6"/>
  <c r="S327" i="6"/>
  <c r="S293" i="6"/>
  <c r="S325" i="6"/>
  <c r="S70" i="6"/>
  <c r="S69" i="6"/>
  <c r="S297" i="6" s="1"/>
  <c r="M351" i="6"/>
  <c r="M349" i="6"/>
  <c r="M324" i="6"/>
  <c r="M310" i="6"/>
  <c r="M294" i="6"/>
  <c r="M327" i="6"/>
  <c r="M293" i="6"/>
  <c r="M325" i="6"/>
  <c r="M69" i="6"/>
  <c r="M70" i="6"/>
  <c r="J351" i="6"/>
  <c r="J349" i="6"/>
  <c r="J332" i="6"/>
  <c r="J324" i="6"/>
  <c r="J331" i="6"/>
  <c r="J310" i="6"/>
  <c r="J293" i="6"/>
  <c r="J325" i="6"/>
  <c r="J294" i="6"/>
  <c r="J327" i="6" s="1"/>
  <c r="J70" i="6"/>
  <c r="J69" i="6"/>
  <c r="J297" i="6"/>
  <c r="AB349" i="6"/>
  <c r="AB351" i="6"/>
  <c r="AB332" i="6"/>
  <c r="AB324" i="6"/>
  <c r="AB310" i="6"/>
  <c r="AB331" i="6"/>
  <c r="AB293" i="6"/>
  <c r="AB325" i="6"/>
  <c r="AB294" i="6"/>
  <c r="AB327" i="6"/>
  <c r="AB70" i="6"/>
  <c r="AB69" i="6"/>
  <c r="AB297" i="6" s="1"/>
  <c r="AM24" i="6"/>
  <c r="Y351" i="6"/>
  <c r="Y349" i="6"/>
  <c r="Y332" i="6"/>
  <c r="Y331" i="6"/>
  <c r="Y310" i="6"/>
  <c r="Y294" i="6"/>
  <c r="Y327" i="6"/>
  <c r="Y324" i="6"/>
  <c r="Y293" i="6"/>
  <c r="Y325" i="6"/>
  <c r="Y70" i="6"/>
  <c r="Y69" i="6"/>
  <c r="D349" i="6"/>
  <c r="D351" i="6"/>
  <c r="D324" i="6"/>
  <c r="D310" i="6"/>
  <c r="D293" i="6"/>
  <c r="D325" i="6" s="1"/>
  <c r="D294" i="6"/>
  <c r="D327" i="6"/>
  <c r="D70" i="6"/>
  <c r="D69" i="6"/>
  <c r="D297" i="6"/>
  <c r="L65" i="6"/>
  <c r="U362" i="5"/>
  <c r="U330" i="5"/>
  <c r="U326" i="5"/>
  <c r="U71" i="5"/>
  <c r="AG40" i="5"/>
  <c r="Z351" i="5"/>
  <c r="Z349" i="5"/>
  <c r="Z331" i="5"/>
  <c r="Z332" i="5"/>
  <c r="Z324" i="5"/>
  <c r="Z294" i="5"/>
  <c r="Z327" i="5" s="1"/>
  <c r="Z293" i="5"/>
  <c r="Z325" i="5"/>
  <c r="Z310" i="5"/>
  <c r="Z70" i="5"/>
  <c r="Z69" i="5"/>
  <c r="Z297" i="5" s="1"/>
  <c r="AF349" i="5"/>
  <c r="AF351" i="5"/>
  <c r="AF332" i="5"/>
  <c r="AF331" i="5"/>
  <c r="AF324" i="5"/>
  <c r="AF293" i="5"/>
  <c r="AF325" i="5" s="1"/>
  <c r="AF310" i="5"/>
  <c r="AF294" i="5"/>
  <c r="AF327" i="5"/>
  <c r="AF69" i="5"/>
  <c r="AF70" i="5"/>
  <c r="AK351" i="5"/>
  <c r="H351" i="5"/>
  <c r="H349" i="5"/>
  <c r="H331" i="5"/>
  <c r="H324" i="5"/>
  <c r="H294" i="5"/>
  <c r="H327" i="5" s="1"/>
  <c r="H293" i="5"/>
  <c r="H325" i="5" s="1"/>
  <c r="H310" i="5"/>
  <c r="H70" i="5"/>
  <c r="H69" i="5"/>
  <c r="H297" i="5" s="1"/>
  <c r="AD351" i="5"/>
  <c r="AD349" i="5"/>
  <c r="AD332" i="5"/>
  <c r="AD331" i="5"/>
  <c r="AD310" i="5"/>
  <c r="AD324" i="5"/>
  <c r="AD294" i="5"/>
  <c r="AD327" i="5" s="1"/>
  <c r="AD293" i="5"/>
  <c r="AD325" i="5" s="1"/>
  <c r="AD70" i="5"/>
  <c r="AD69" i="5"/>
  <c r="AD297" i="5" s="1"/>
  <c r="AI65" i="5"/>
  <c r="G351" i="5"/>
  <c r="G349" i="5"/>
  <c r="G331" i="5"/>
  <c r="G310" i="5"/>
  <c r="G324" i="5"/>
  <c r="G294" i="5"/>
  <c r="G327" i="5" s="1"/>
  <c r="G293" i="5"/>
  <c r="G325" i="5" s="1"/>
  <c r="G70" i="5"/>
  <c r="G69" i="5"/>
  <c r="G297" i="5"/>
  <c r="AH31" i="5"/>
  <c r="J349" i="5"/>
  <c r="J351" i="5"/>
  <c r="J332" i="5"/>
  <c r="J331" i="5"/>
  <c r="J293" i="5"/>
  <c r="J325" i="5" s="1"/>
  <c r="J310" i="5"/>
  <c r="J324" i="5"/>
  <c r="J294" i="5"/>
  <c r="J327" i="5" s="1"/>
  <c r="J70" i="5"/>
  <c r="J69" i="5"/>
  <c r="J297" i="5"/>
  <c r="AC349" i="5"/>
  <c r="AC351" i="5"/>
  <c r="AC332" i="5"/>
  <c r="AC331" i="5"/>
  <c r="AC310" i="5"/>
  <c r="AC324" i="5"/>
  <c r="AC294" i="5"/>
  <c r="AC327" i="5"/>
  <c r="AC293" i="5"/>
  <c r="AC325" i="5"/>
  <c r="AC70" i="5"/>
  <c r="AH65" i="5"/>
  <c r="AC69" i="5"/>
  <c r="D351" i="5"/>
  <c r="D349" i="5"/>
  <c r="D294" i="5"/>
  <c r="D327" i="5" s="1"/>
  <c r="D310" i="5"/>
  <c r="D293" i="5"/>
  <c r="D325" i="5"/>
  <c r="D324" i="5"/>
  <c r="D70" i="5"/>
  <c r="D69" i="5"/>
  <c r="D297" i="5"/>
  <c r="L65" i="5"/>
  <c r="N349" i="5"/>
  <c r="N351" i="5"/>
  <c r="N331" i="5"/>
  <c r="N324" i="5"/>
  <c r="N293" i="5"/>
  <c r="N325" i="5"/>
  <c r="N310" i="5"/>
  <c r="N294" i="5"/>
  <c r="N327" i="5" s="1"/>
  <c r="N69" i="5"/>
  <c r="N297" i="5" s="1"/>
  <c r="N70" i="5"/>
  <c r="AH127" i="5"/>
  <c r="O349" i="5"/>
  <c r="O351" i="5"/>
  <c r="O332" i="5"/>
  <c r="O331" i="5"/>
  <c r="O310" i="5"/>
  <c r="O294" i="5"/>
  <c r="O327" i="5" s="1"/>
  <c r="O324" i="5"/>
  <c r="O293" i="5"/>
  <c r="O325" i="5"/>
  <c r="O70" i="5"/>
  <c r="O69" i="5"/>
  <c r="O297" i="5" s="1"/>
  <c r="AI379" i="5"/>
  <c r="AI380" i="5"/>
  <c r="AI358" i="5"/>
  <c r="AI308" i="5"/>
  <c r="AI316" i="5"/>
  <c r="AI328" i="5"/>
  <c r="AI40" i="5"/>
  <c r="AI373" i="5"/>
  <c r="AI378" i="5"/>
  <c r="AI374" i="5"/>
  <c r="AI375" i="5"/>
  <c r="AI377" i="5"/>
  <c r="AE351" i="5"/>
  <c r="AE349" i="5"/>
  <c r="AE331" i="5"/>
  <c r="AE324" i="5"/>
  <c r="AE294" i="5"/>
  <c r="AE327" i="5" s="1"/>
  <c r="AE293" i="5"/>
  <c r="AE325" i="5" s="1"/>
  <c r="AE310" i="5"/>
  <c r="AE70" i="5"/>
  <c r="AE69" i="5"/>
  <c r="AE297" i="5" s="1"/>
  <c r="I362" i="5"/>
  <c r="I330" i="5"/>
  <c r="I326" i="5"/>
  <c r="I71" i="5"/>
  <c r="P351" i="5"/>
  <c r="P349" i="5"/>
  <c r="P332" i="5"/>
  <c r="P331" i="5"/>
  <c r="P310" i="5"/>
  <c r="P294" i="5"/>
  <c r="P327" i="5" s="1"/>
  <c r="P324" i="5"/>
  <c r="P293" i="5"/>
  <c r="P325" i="5"/>
  <c r="P70" i="5"/>
  <c r="P69" i="5"/>
  <c r="L309" i="5"/>
  <c r="L61" i="5"/>
  <c r="L47" i="5"/>
  <c r="L350" i="5"/>
  <c r="AG309" i="5"/>
  <c r="AG47" i="5"/>
  <c r="AG350" i="5"/>
  <c r="AH376" i="5"/>
  <c r="AB349" i="5"/>
  <c r="AB351" i="5"/>
  <c r="AB331" i="5"/>
  <c r="AB293" i="5"/>
  <c r="AB325" i="5" s="1"/>
  <c r="AB310" i="5"/>
  <c r="AB324" i="5"/>
  <c r="AB294" i="5"/>
  <c r="AB327" i="5" s="1"/>
  <c r="AB70" i="5"/>
  <c r="AB69" i="5"/>
  <c r="AB297" i="5" s="1"/>
  <c r="AN356" i="5"/>
  <c r="AC212" i="5"/>
  <c r="AH208" i="5"/>
  <c r="AH212" i="5"/>
  <c r="AD212" i="5"/>
  <c r="AD217" i="5"/>
  <c r="AI217" i="5" s="1"/>
  <c r="AI208" i="5"/>
  <c r="AI212" i="5" s="1"/>
  <c r="Q362" i="5"/>
  <c r="Q330" i="5"/>
  <c r="Q326" i="5"/>
  <c r="Q71" i="5"/>
  <c r="AA362" i="5"/>
  <c r="AA330" i="5"/>
  <c r="AA326" i="5"/>
  <c r="AA71" i="5"/>
  <c r="L379" i="5"/>
  <c r="L380" i="5"/>
  <c r="L316" i="5"/>
  <c r="L308" i="5"/>
  <c r="L373" i="5"/>
  <c r="L378" i="5"/>
  <c r="L374" i="5"/>
  <c r="L375" i="5"/>
  <c r="L328" i="5"/>
  <c r="L377" i="5"/>
  <c r="AG380" i="5"/>
  <c r="AG379" i="5"/>
  <c r="AG358" i="5"/>
  <c r="AG316" i="5"/>
  <c r="AG308" i="5"/>
  <c r="AG373" i="5"/>
  <c r="AG378" i="5"/>
  <c r="AG375" i="5"/>
  <c r="AG377" i="5"/>
  <c r="AG376" i="5"/>
  <c r="AG328" i="5"/>
  <c r="AG31" i="5"/>
  <c r="AG374" i="5"/>
  <c r="L24" i="5"/>
  <c r="M212" i="5"/>
  <c r="AG18" i="5"/>
  <c r="AF212" i="5"/>
  <c r="L31" i="5"/>
  <c r="F349" i="5"/>
  <c r="F351" i="5"/>
  <c r="F332" i="5"/>
  <c r="F331" i="5"/>
  <c r="F310" i="5"/>
  <c r="F293" i="5"/>
  <c r="F325" i="5"/>
  <c r="F324" i="5"/>
  <c r="F294" i="5"/>
  <c r="F327" i="5" s="1"/>
  <c r="F70" i="5"/>
  <c r="F69" i="5"/>
  <c r="F297" i="5"/>
  <c r="AI24" i="5"/>
  <c r="L40" i="5"/>
  <c r="AN193" i="5"/>
  <c r="AN178" i="5"/>
  <c r="AN329" i="5"/>
  <c r="K351" i="5"/>
  <c r="K349" i="5"/>
  <c r="K332" i="5"/>
  <c r="K331" i="5"/>
  <c r="K310" i="5"/>
  <c r="K324" i="5"/>
  <c r="K294" i="5"/>
  <c r="K327" i="5"/>
  <c r="K293" i="5"/>
  <c r="K325" i="5"/>
  <c r="K70" i="5"/>
  <c r="K69" i="5"/>
  <c r="AH379" i="5"/>
  <c r="AH380" i="5"/>
  <c r="AH358" i="5"/>
  <c r="AH316" i="5"/>
  <c r="AH308" i="5"/>
  <c r="AH377" i="5"/>
  <c r="AH373" i="5"/>
  <c r="AH378" i="5"/>
  <c r="AH328" i="5"/>
  <c r="AH24" i="5"/>
  <c r="AH374" i="5"/>
  <c r="AH375" i="5"/>
  <c r="AH309" i="5"/>
  <c r="AH350" i="5"/>
  <c r="AH40" i="5"/>
  <c r="M351" i="5"/>
  <c r="M349" i="5"/>
  <c r="M331" i="5"/>
  <c r="M332" i="5"/>
  <c r="M324" i="5"/>
  <c r="M294" i="5"/>
  <c r="M327" i="5"/>
  <c r="M293" i="5"/>
  <c r="M325" i="5"/>
  <c r="M310" i="5"/>
  <c r="M70" i="5"/>
  <c r="M69" i="5"/>
  <c r="AG65" i="5"/>
  <c r="L208" i="5"/>
  <c r="L212" i="5"/>
  <c r="D212" i="5"/>
  <c r="R349" i="5"/>
  <c r="R351" i="5"/>
  <c r="R331" i="5"/>
  <c r="R293" i="5"/>
  <c r="R325" i="5" s="1"/>
  <c r="R324" i="5"/>
  <c r="R310" i="5"/>
  <c r="R294" i="5"/>
  <c r="R327" i="5" s="1"/>
  <c r="R70" i="5"/>
  <c r="R69" i="5"/>
  <c r="R297" i="5" s="1"/>
  <c r="AN339" i="5"/>
  <c r="AN340" i="5"/>
  <c r="AN338" i="5"/>
  <c r="S349" i="5"/>
  <c r="S351" i="5"/>
  <c r="S331" i="5"/>
  <c r="S310" i="5"/>
  <c r="S324" i="5"/>
  <c r="S294" i="5"/>
  <c r="S327" i="5"/>
  <c r="S293" i="5"/>
  <c r="S325" i="5"/>
  <c r="S70" i="5"/>
  <c r="S69" i="5"/>
  <c r="S297" i="5" s="1"/>
  <c r="L376" i="5"/>
  <c r="V351" i="5"/>
  <c r="V349" i="5"/>
  <c r="V331" i="5"/>
  <c r="V310" i="5"/>
  <c r="V293" i="5"/>
  <c r="V325" i="5"/>
  <c r="V324" i="5"/>
  <c r="V294" i="5"/>
  <c r="V327" i="5" s="1"/>
  <c r="V70" i="5"/>
  <c r="V69" i="5"/>
  <c r="AJ351" i="5"/>
  <c r="Y349" i="5"/>
  <c r="Y351" i="5"/>
  <c r="Y332" i="5"/>
  <c r="Y331" i="5"/>
  <c r="Y310" i="5"/>
  <c r="Y324" i="5"/>
  <c r="Y294" i="5"/>
  <c r="Y327" i="5"/>
  <c r="Y293" i="5"/>
  <c r="Y325" i="5"/>
  <c r="Y70" i="5"/>
  <c r="Y69" i="5"/>
  <c r="T351" i="5"/>
  <c r="T349" i="5"/>
  <c r="T331" i="5"/>
  <c r="T332" i="5"/>
  <c r="T294" i="5"/>
  <c r="T327" i="5"/>
  <c r="T310" i="5"/>
  <c r="T293" i="5"/>
  <c r="T325" i="5" s="1"/>
  <c r="T324" i="5"/>
  <c r="T70" i="5"/>
  <c r="T69" i="5"/>
  <c r="T297" i="5" s="1"/>
  <c r="AH61" i="5"/>
  <c r="E351" i="5"/>
  <c r="E349" i="5"/>
  <c r="E331" i="5"/>
  <c r="E332" i="5"/>
  <c r="E324" i="5"/>
  <c r="E294" i="5"/>
  <c r="E327" i="5"/>
  <c r="E310" i="5"/>
  <c r="E293" i="5"/>
  <c r="E325" i="5" s="1"/>
  <c r="E70" i="5"/>
  <c r="E69" i="5"/>
  <c r="E297" i="5"/>
  <c r="AN302" i="5"/>
  <c r="H362" i="4"/>
  <c r="H330" i="4"/>
  <c r="H326" i="4"/>
  <c r="H71" i="4"/>
  <c r="AJ351" i="4"/>
  <c r="AJ349" i="4"/>
  <c r="AJ331" i="4"/>
  <c r="AJ332" i="4"/>
  <c r="AJ324" i="4"/>
  <c r="AJ310" i="4"/>
  <c r="AJ293" i="4"/>
  <c r="AJ325" i="4"/>
  <c r="AJ294" i="4"/>
  <c r="AJ327" i="4"/>
  <c r="AJ70" i="4"/>
  <c r="AJ69" i="4"/>
  <c r="AM65" i="4"/>
  <c r="AF212" i="4"/>
  <c r="I349" i="4"/>
  <c r="I351" i="4"/>
  <c r="I332" i="4"/>
  <c r="I324" i="4"/>
  <c r="I310" i="4"/>
  <c r="I331" i="4"/>
  <c r="I294" i="4"/>
  <c r="I327" i="4"/>
  <c r="I293" i="4"/>
  <c r="I325" i="4"/>
  <c r="I70" i="4"/>
  <c r="I69" i="4"/>
  <c r="I297" i="4" s="1"/>
  <c r="AI380" i="4"/>
  <c r="AI379" i="4"/>
  <c r="AI358" i="4"/>
  <c r="AI316" i="4"/>
  <c r="AI308" i="4"/>
  <c r="AI377" i="4"/>
  <c r="AI373" i="4"/>
  <c r="AI378" i="4"/>
  <c r="AI374" i="4"/>
  <c r="AI375" i="4"/>
  <c r="AI328" i="4"/>
  <c r="AI18" i="4"/>
  <c r="AJ212" i="4"/>
  <c r="AM208" i="4"/>
  <c r="Q362" i="4"/>
  <c r="Q330" i="4"/>
  <c r="Q326" i="4"/>
  <c r="Q71" i="4"/>
  <c r="K351" i="4"/>
  <c r="K349" i="4"/>
  <c r="K332" i="4"/>
  <c r="K331" i="4"/>
  <c r="K324" i="4"/>
  <c r="K310" i="4"/>
  <c r="K294" i="4"/>
  <c r="K327" i="4"/>
  <c r="K293" i="4"/>
  <c r="K325" i="4"/>
  <c r="K69" i="4"/>
  <c r="K70" i="4"/>
  <c r="AG380" i="4"/>
  <c r="AG379" i="4"/>
  <c r="AG358" i="4"/>
  <c r="AG316" i="4"/>
  <c r="AG308" i="4"/>
  <c r="AG373" i="4"/>
  <c r="AG378" i="4"/>
  <c r="AG377" i="4"/>
  <c r="AG18" i="4"/>
  <c r="AG375" i="4"/>
  <c r="AG328" i="4"/>
  <c r="AG374" i="4"/>
  <c r="AG24" i="4"/>
  <c r="P351" i="4"/>
  <c r="P349" i="4"/>
  <c r="P331" i="4"/>
  <c r="P332" i="4"/>
  <c r="P324" i="4"/>
  <c r="P310" i="4"/>
  <c r="P294" i="4"/>
  <c r="P327" i="4"/>
  <c r="P293" i="4"/>
  <c r="P325" i="4" s="1"/>
  <c r="P70" i="4"/>
  <c r="P69" i="4"/>
  <c r="P297" i="4" s="1"/>
  <c r="AH78" i="4"/>
  <c r="O351" i="4"/>
  <c r="O349" i="4"/>
  <c r="O332" i="4"/>
  <c r="O331" i="4"/>
  <c r="O324" i="4"/>
  <c r="O310" i="4"/>
  <c r="O294" i="4"/>
  <c r="O327" i="4"/>
  <c r="O293" i="4"/>
  <c r="O325" i="4"/>
  <c r="O69" i="4"/>
  <c r="O297" i="4" s="1"/>
  <c r="O70" i="4"/>
  <c r="F351" i="4"/>
  <c r="F349" i="4"/>
  <c r="F331" i="4"/>
  <c r="F332" i="4"/>
  <c r="F324" i="4"/>
  <c r="F310" i="4"/>
  <c r="F293" i="4"/>
  <c r="F325" i="4"/>
  <c r="F294" i="4"/>
  <c r="F327" i="4"/>
  <c r="F70" i="4"/>
  <c r="F69" i="4"/>
  <c r="F297" i="4" s="1"/>
  <c r="AG347" i="4"/>
  <c r="S351" i="4"/>
  <c r="S349" i="4"/>
  <c r="S332" i="4"/>
  <c r="S331" i="4"/>
  <c r="S324" i="4"/>
  <c r="S310" i="4"/>
  <c r="S294" i="4"/>
  <c r="S327" i="4"/>
  <c r="S293" i="4"/>
  <c r="S325" i="4" s="1"/>
  <c r="S69" i="4"/>
  <c r="S297" i="4" s="1"/>
  <c r="S70" i="4"/>
  <c r="AM380" i="4"/>
  <c r="AM379" i="4"/>
  <c r="AM316" i="4"/>
  <c r="AM308" i="4"/>
  <c r="AN42" i="4"/>
  <c r="AN24" i="4" s="1"/>
  <c r="AM24" i="4"/>
  <c r="AM373" i="4"/>
  <c r="AM378" i="4"/>
  <c r="AM376" i="4"/>
  <c r="AM40" i="4"/>
  <c r="AM31" i="4"/>
  <c r="AM377" i="4"/>
  <c r="AM374" i="4"/>
  <c r="AM375" i="4"/>
  <c r="AM328" i="4"/>
  <c r="L379" i="4"/>
  <c r="L380" i="4"/>
  <c r="L358" i="4"/>
  <c r="L316" i="4"/>
  <c r="L308" i="4"/>
  <c r="L377" i="4"/>
  <c r="L374" i="4"/>
  <c r="L375" i="4"/>
  <c r="L328" i="4"/>
  <c r="L373" i="4"/>
  <c r="L378" i="4"/>
  <c r="Z362" i="4"/>
  <c r="Z330" i="4"/>
  <c r="Z326" i="4"/>
  <c r="Z71" i="4"/>
  <c r="L18" i="4"/>
  <c r="AD351" i="4"/>
  <c r="AD349" i="4"/>
  <c r="AD331" i="4"/>
  <c r="AD324" i="4"/>
  <c r="AD332" i="4"/>
  <c r="AD310" i="4"/>
  <c r="AD293" i="4"/>
  <c r="AD325" i="4" s="1"/>
  <c r="AD294" i="4"/>
  <c r="AD327" i="4" s="1"/>
  <c r="AD70" i="4"/>
  <c r="AD69" i="4"/>
  <c r="AD297" i="4" s="1"/>
  <c r="M349" i="4"/>
  <c r="M351" i="4"/>
  <c r="M332" i="4"/>
  <c r="M324" i="4"/>
  <c r="M331" i="4"/>
  <c r="M310" i="4"/>
  <c r="M293" i="4"/>
  <c r="M325" i="4" s="1"/>
  <c r="M294" i="4"/>
  <c r="M327" i="4" s="1"/>
  <c r="M70" i="4"/>
  <c r="M69" i="4"/>
  <c r="AM309" i="4"/>
  <c r="AM47" i="4"/>
  <c r="AM350" i="4"/>
  <c r="AG31" i="4"/>
  <c r="N362" i="4"/>
  <c r="N330" i="4"/>
  <c r="N326" i="4"/>
  <c r="N71" i="4"/>
  <c r="AL349" i="4"/>
  <c r="AL351" i="4"/>
  <c r="AL331" i="4"/>
  <c r="AL332" i="4"/>
  <c r="AL324" i="4"/>
  <c r="AL310" i="4"/>
  <c r="AL293" i="4"/>
  <c r="AL325" i="4"/>
  <c r="AL294" i="4"/>
  <c r="AL327" i="4"/>
  <c r="AL70" i="4"/>
  <c r="AL69" i="4"/>
  <c r="AL297" i="4" s="1"/>
  <c r="AN338" i="4"/>
  <c r="AN339" i="4"/>
  <c r="AN340" i="4"/>
  <c r="AN343" i="4"/>
  <c r="E349" i="4"/>
  <c r="E351" i="4"/>
  <c r="E332" i="4"/>
  <c r="E324" i="4"/>
  <c r="E331" i="4"/>
  <c r="E294" i="4"/>
  <c r="E327" i="4" s="1"/>
  <c r="E293" i="4"/>
  <c r="E325" i="4" s="1"/>
  <c r="E310" i="4"/>
  <c r="E70" i="4"/>
  <c r="E69" i="4"/>
  <c r="E297" i="4" s="1"/>
  <c r="AC212" i="4"/>
  <c r="AH208" i="4"/>
  <c r="AH212" i="4"/>
  <c r="AH379" i="4"/>
  <c r="AH380" i="4"/>
  <c r="AH358" i="4"/>
  <c r="AH316" i="4"/>
  <c r="AH373" i="4"/>
  <c r="AH378" i="4"/>
  <c r="AH374" i="4"/>
  <c r="AH375" i="4"/>
  <c r="AH377" i="4"/>
  <c r="AH328" i="4"/>
  <c r="AH18" i="4"/>
  <c r="AN359" i="4"/>
  <c r="AN11" i="4"/>
  <c r="AH40" i="4"/>
  <c r="AA349" i="4"/>
  <c r="AA351" i="4"/>
  <c r="AA332" i="4"/>
  <c r="AA324" i="4"/>
  <c r="AA310" i="4"/>
  <c r="AA331" i="4"/>
  <c r="AA294" i="4"/>
  <c r="AA327" i="4" s="1"/>
  <c r="AA293" i="4"/>
  <c r="AA325" i="4" s="1"/>
  <c r="AA70" i="4"/>
  <c r="AA69" i="4"/>
  <c r="AA297" i="4" s="1"/>
  <c r="AB349" i="4"/>
  <c r="AB351" i="4"/>
  <c r="AB331" i="4"/>
  <c r="AB332" i="4"/>
  <c r="AB324" i="4"/>
  <c r="AB310" i="4"/>
  <c r="AB294" i="4"/>
  <c r="AB327" i="4" s="1"/>
  <c r="AB293" i="4"/>
  <c r="AB325" i="4" s="1"/>
  <c r="AB70" i="4"/>
  <c r="AB69" i="4"/>
  <c r="AB297" i="4" s="1"/>
  <c r="AG376" i="4"/>
  <c r="AI208" i="4"/>
  <c r="AI212" i="4"/>
  <c r="R362" i="4"/>
  <c r="R326" i="4"/>
  <c r="R330" i="4"/>
  <c r="R71" i="4"/>
  <c r="L31" i="4"/>
  <c r="V349" i="4"/>
  <c r="V351" i="4"/>
  <c r="V331" i="4"/>
  <c r="V332" i="4"/>
  <c r="V324" i="4"/>
  <c r="V310" i="4"/>
  <c r="V293" i="4"/>
  <c r="V325" i="4" s="1"/>
  <c r="V294" i="4"/>
  <c r="V327" i="4" s="1"/>
  <c r="V70" i="4"/>
  <c r="V69" i="4"/>
  <c r="AN356" i="4"/>
  <c r="AF349" i="4"/>
  <c r="AF351" i="4"/>
  <c r="AF331" i="4"/>
  <c r="AF332" i="4"/>
  <c r="AF324" i="4"/>
  <c r="AF310" i="4"/>
  <c r="AF293" i="4"/>
  <c r="AF325" i="4" s="1"/>
  <c r="AF294" i="4"/>
  <c r="AF327" i="4" s="1"/>
  <c r="AF70" i="4"/>
  <c r="AF69" i="4"/>
  <c r="G351" i="4"/>
  <c r="G349" i="4"/>
  <c r="G332" i="4"/>
  <c r="G331" i="4"/>
  <c r="G324" i="4"/>
  <c r="G310" i="4"/>
  <c r="G294" i="4"/>
  <c r="G327" i="4" s="1"/>
  <c r="G293" i="4"/>
  <c r="G325" i="4" s="1"/>
  <c r="G69" i="4"/>
  <c r="G297" i="4" s="1"/>
  <c r="G70" i="4"/>
  <c r="Y351" i="4"/>
  <c r="Y349" i="4"/>
  <c r="Y332" i="4"/>
  <c r="Y331" i="4"/>
  <c r="Y324" i="4"/>
  <c r="Y310" i="4"/>
  <c r="Y294" i="4"/>
  <c r="Y327" i="4"/>
  <c r="Y293" i="4"/>
  <c r="Y325" i="4"/>
  <c r="Y69" i="4"/>
  <c r="Y70" i="4"/>
  <c r="AK351" i="4"/>
  <c r="AK349" i="4"/>
  <c r="AK331" i="4"/>
  <c r="AK324" i="4"/>
  <c r="AK310" i="4"/>
  <c r="AK294" i="4"/>
  <c r="AK327" i="4"/>
  <c r="AK293" i="4"/>
  <c r="AK325" i="4"/>
  <c r="AK69" i="4"/>
  <c r="AK297" i="4" s="1"/>
  <c r="AK70" i="4"/>
  <c r="AI31" i="4"/>
  <c r="L24" i="4"/>
  <c r="J351" i="4"/>
  <c r="J349" i="4"/>
  <c r="J331" i="4"/>
  <c r="J332" i="4"/>
  <c r="J324" i="4"/>
  <c r="J310" i="4"/>
  <c r="J294" i="4"/>
  <c r="J327" i="4"/>
  <c r="J293" i="4"/>
  <c r="J325" i="4"/>
  <c r="J70" i="4"/>
  <c r="J69" i="4"/>
  <c r="J297" i="4" s="1"/>
  <c r="AM329" i="4"/>
  <c r="AC351" i="4"/>
  <c r="AC349" i="4"/>
  <c r="AC332" i="4"/>
  <c r="AC331" i="4"/>
  <c r="AC324" i="4"/>
  <c r="AC310" i="4"/>
  <c r="AC294" i="4"/>
  <c r="AC327" i="4"/>
  <c r="AC293" i="4"/>
  <c r="AC325" i="4"/>
  <c r="AC69" i="4"/>
  <c r="AH65" i="4"/>
  <c r="AC70" i="4"/>
  <c r="T351" i="4"/>
  <c r="T349" i="4"/>
  <c r="T331" i="4"/>
  <c r="T332" i="4"/>
  <c r="T324" i="4"/>
  <c r="T310" i="4"/>
  <c r="T294" i="4"/>
  <c r="T327" i="4" s="1"/>
  <c r="T293" i="4"/>
  <c r="T325" i="4" s="1"/>
  <c r="T70" i="4"/>
  <c r="T69" i="4"/>
  <c r="T297" i="4" s="1"/>
  <c r="AH24" i="4"/>
  <c r="AH127" i="4"/>
  <c r="AE349" i="4"/>
  <c r="AE351" i="4"/>
  <c r="AE332" i="4"/>
  <c r="AE324" i="4"/>
  <c r="AE331" i="4"/>
  <c r="AE310" i="4"/>
  <c r="AE293" i="4"/>
  <c r="AE325" i="4"/>
  <c r="AE294" i="4"/>
  <c r="AE327" i="4" s="1"/>
  <c r="AE70" i="4"/>
  <c r="AE69" i="4"/>
  <c r="AE297" i="4" s="1"/>
  <c r="AM18" i="4"/>
  <c r="AN119" i="4"/>
  <c r="Z362" i="3"/>
  <c r="Z330" i="3"/>
  <c r="Z326" i="3"/>
  <c r="Z71" i="3"/>
  <c r="F351" i="3"/>
  <c r="F349" i="3"/>
  <c r="F332" i="3"/>
  <c r="F324" i="3"/>
  <c r="F331" i="3"/>
  <c r="F294" i="3"/>
  <c r="F327" i="3" s="1"/>
  <c r="F293" i="3"/>
  <c r="F325" i="3" s="1"/>
  <c r="F310" i="3"/>
  <c r="F70" i="3"/>
  <c r="F69" i="3"/>
  <c r="F297" i="3" s="1"/>
  <c r="U362" i="3"/>
  <c r="U326" i="3"/>
  <c r="U330" i="3"/>
  <c r="U71" i="3"/>
  <c r="AN11" i="3"/>
  <c r="AG379" i="3"/>
  <c r="AG380" i="3"/>
  <c r="AG358" i="3"/>
  <c r="AG308" i="3"/>
  <c r="AG316" i="3"/>
  <c r="AG374" i="3"/>
  <c r="AG373" i="3"/>
  <c r="AG378" i="3"/>
  <c r="AG377" i="3"/>
  <c r="AG375" i="3"/>
  <c r="AG328" i="3"/>
  <c r="I362" i="3"/>
  <c r="I326" i="3"/>
  <c r="I330" i="3"/>
  <c r="I71" i="3"/>
  <c r="K362" i="3"/>
  <c r="K326" i="3"/>
  <c r="K330" i="3"/>
  <c r="K71" i="3"/>
  <c r="AG40" i="3"/>
  <c r="AF349" i="3"/>
  <c r="AF351" i="3"/>
  <c r="AF332" i="3"/>
  <c r="AF324" i="3"/>
  <c r="AF331" i="3"/>
  <c r="AF294" i="3"/>
  <c r="AF327" i="3" s="1"/>
  <c r="AF293" i="3"/>
  <c r="AF325" i="3" s="1"/>
  <c r="AF310" i="3"/>
  <c r="AF70" i="3"/>
  <c r="AF69" i="3"/>
  <c r="O362" i="3"/>
  <c r="O326" i="3"/>
  <c r="O330" i="3"/>
  <c r="O71" i="3"/>
  <c r="Y362" i="3"/>
  <c r="Y330" i="3"/>
  <c r="Y326" i="3"/>
  <c r="Y71" i="3"/>
  <c r="AN302" i="3"/>
  <c r="AM380" i="3"/>
  <c r="AM379" i="3"/>
  <c r="AM316" i="3"/>
  <c r="AM308" i="3"/>
  <c r="AN42" i="3"/>
  <c r="AN18" i="3" s="1"/>
  <c r="AM18" i="3"/>
  <c r="AM24" i="3"/>
  <c r="AM373" i="3"/>
  <c r="AM378" i="3"/>
  <c r="AM376" i="3"/>
  <c r="AM31" i="3"/>
  <c r="AM374" i="3"/>
  <c r="AM375" i="3"/>
  <c r="AM377" i="3"/>
  <c r="AM40" i="3"/>
  <c r="AM328" i="3"/>
  <c r="AJ212" i="3"/>
  <c r="AM208" i="3"/>
  <c r="AI380" i="3"/>
  <c r="AI379" i="3"/>
  <c r="AI358" i="3"/>
  <c r="AI316" i="3"/>
  <c r="AI308" i="3"/>
  <c r="AI373" i="3"/>
  <c r="AI378" i="3"/>
  <c r="AI40" i="3"/>
  <c r="AI377" i="3"/>
  <c r="AI18" i="3"/>
  <c r="AI374" i="3"/>
  <c r="AI375" i="3"/>
  <c r="AI328" i="3"/>
  <c r="AH380" i="3"/>
  <c r="AH379" i="3"/>
  <c r="AH358" i="3"/>
  <c r="AH316" i="3"/>
  <c r="AH308" i="3"/>
  <c r="AH18" i="3"/>
  <c r="AH24" i="3"/>
  <c r="AH373" i="3"/>
  <c r="AH378" i="3"/>
  <c r="AH377" i="3"/>
  <c r="AH40" i="3"/>
  <c r="AH374" i="3"/>
  <c r="AH375" i="3"/>
  <c r="AH328" i="3"/>
  <c r="M349" i="3"/>
  <c r="M351" i="3"/>
  <c r="M332" i="3"/>
  <c r="M310" i="3"/>
  <c r="M331" i="3"/>
  <c r="M324" i="3"/>
  <c r="M294" i="3"/>
  <c r="M327" i="3" s="1"/>
  <c r="M293" i="3"/>
  <c r="M325" i="3"/>
  <c r="M70" i="3"/>
  <c r="AG65" i="3"/>
  <c r="M69" i="3"/>
  <c r="AB349" i="3"/>
  <c r="AB351" i="3"/>
  <c r="AB332" i="3"/>
  <c r="AB324" i="3"/>
  <c r="AB331" i="3"/>
  <c r="AB294" i="3"/>
  <c r="AB327" i="3" s="1"/>
  <c r="AB310" i="3"/>
  <c r="AB293" i="3"/>
  <c r="AB325" i="3"/>
  <c r="AB70" i="3"/>
  <c r="AB69" i="3"/>
  <c r="AB297" i="3" s="1"/>
  <c r="AG309" i="3"/>
  <c r="AG350" i="3"/>
  <c r="AG47" i="3"/>
  <c r="T362" i="3"/>
  <c r="T330" i="3"/>
  <c r="T326" i="3"/>
  <c r="T71" i="3"/>
  <c r="AG18" i="3"/>
  <c r="AE349" i="3"/>
  <c r="AE351" i="3"/>
  <c r="AE332" i="3"/>
  <c r="AE310" i="3"/>
  <c r="AE331" i="3"/>
  <c r="AE324" i="3"/>
  <c r="AE294" i="3"/>
  <c r="AE327" i="3" s="1"/>
  <c r="AE293" i="3"/>
  <c r="AE325" i="3"/>
  <c r="AE70" i="3"/>
  <c r="AE69" i="3"/>
  <c r="AE297" i="3" s="1"/>
  <c r="N349" i="3"/>
  <c r="N351" i="3"/>
  <c r="N324" i="3"/>
  <c r="N331" i="3"/>
  <c r="N294" i="3"/>
  <c r="N327" i="3" s="1"/>
  <c r="N293" i="3"/>
  <c r="N325" i="3"/>
  <c r="N310" i="3"/>
  <c r="N70" i="3"/>
  <c r="N69" i="3"/>
  <c r="N297" i="3" s="1"/>
  <c r="Q362" i="3"/>
  <c r="Q326" i="3"/>
  <c r="Q330" i="3"/>
  <c r="Q71" i="3"/>
  <c r="AI376" i="3"/>
  <c r="R349" i="3"/>
  <c r="R351" i="3"/>
  <c r="R332" i="3"/>
  <c r="R324" i="3"/>
  <c r="R331" i="3"/>
  <c r="R294" i="3"/>
  <c r="R327" i="3"/>
  <c r="R310" i="3"/>
  <c r="R293" i="3"/>
  <c r="R325" i="3" s="1"/>
  <c r="R70" i="3"/>
  <c r="R69" i="3"/>
  <c r="R297" i="3" s="1"/>
  <c r="AJ351" i="3"/>
  <c r="AJ349" i="3"/>
  <c r="AJ332" i="3"/>
  <c r="AJ324" i="3"/>
  <c r="AJ331" i="3"/>
  <c r="AJ294" i="3"/>
  <c r="AJ327" i="3"/>
  <c r="AJ310" i="3"/>
  <c r="AJ293" i="3"/>
  <c r="AJ325" i="3" s="1"/>
  <c r="AJ70" i="3"/>
  <c r="AJ69" i="3"/>
  <c r="AM65" i="3"/>
  <c r="E362" i="3"/>
  <c r="E326" i="3"/>
  <c r="E330" i="3"/>
  <c r="E71" i="3"/>
  <c r="P362" i="3"/>
  <c r="P330" i="3"/>
  <c r="P326" i="3"/>
  <c r="P71" i="3"/>
  <c r="AM309" i="3"/>
  <c r="AM56" i="3"/>
  <c r="AM47" i="3"/>
  <c r="AM350" i="3"/>
  <c r="AD351" i="3"/>
  <c r="AD349" i="3"/>
  <c r="AD332" i="3"/>
  <c r="AD331" i="3"/>
  <c r="AD324" i="3"/>
  <c r="AD310" i="3"/>
  <c r="AD294" i="3"/>
  <c r="AD327" i="3" s="1"/>
  <c r="AD293" i="3"/>
  <c r="AD325" i="3"/>
  <c r="AD70" i="3"/>
  <c r="AD69" i="3"/>
  <c r="AD297" i="3" s="1"/>
  <c r="AI65" i="3"/>
  <c r="AH309" i="3"/>
  <c r="AH350" i="3"/>
  <c r="AD212" i="3"/>
  <c r="AD217" i="3"/>
  <c r="AI208" i="3"/>
  <c r="AI212" i="3" s="1"/>
  <c r="V349" i="3"/>
  <c r="V351" i="3"/>
  <c r="V324" i="3"/>
  <c r="V331" i="3"/>
  <c r="V294" i="3"/>
  <c r="V327" i="3" s="1"/>
  <c r="V293" i="3"/>
  <c r="V325" i="3"/>
  <c r="V310" i="3"/>
  <c r="V70" i="3"/>
  <c r="V69" i="3"/>
  <c r="AN102" i="3"/>
  <c r="M212" i="3"/>
  <c r="G362" i="3"/>
  <c r="G330" i="3"/>
  <c r="G326" i="3"/>
  <c r="G71" i="3"/>
  <c r="AH31" i="3"/>
  <c r="AF212" i="3"/>
  <c r="AC212" i="3"/>
  <c r="AH208" i="3"/>
  <c r="AH212" i="3"/>
  <c r="S362" i="3"/>
  <c r="S326" i="3"/>
  <c r="S330" i="3"/>
  <c r="S71" i="3"/>
  <c r="AH61" i="3"/>
  <c r="AM329" i="3"/>
  <c r="AA362" i="3"/>
  <c r="AA326" i="3"/>
  <c r="AA330" i="3"/>
  <c r="AA71" i="3"/>
  <c r="AK362" i="3"/>
  <c r="AK326" i="3"/>
  <c r="AK330" i="3"/>
  <c r="AK71" i="3"/>
  <c r="AC351" i="3"/>
  <c r="AC349" i="3"/>
  <c r="AC331" i="3"/>
  <c r="AC324" i="3"/>
  <c r="AC332" i="3"/>
  <c r="AC310" i="3"/>
  <c r="AC293" i="3"/>
  <c r="AC325" i="3" s="1"/>
  <c r="AC294" i="3"/>
  <c r="AC327" i="3"/>
  <c r="AC69" i="3"/>
  <c r="AH65" i="3"/>
  <c r="AC70" i="3"/>
  <c r="AL349" i="3"/>
  <c r="AL351" i="3"/>
  <c r="AL331" i="3"/>
  <c r="AL324" i="3"/>
  <c r="AL332" i="3"/>
  <c r="AL310" i="3"/>
  <c r="AL294" i="3"/>
  <c r="AL327" i="3"/>
  <c r="AL293" i="3"/>
  <c r="AL325" i="3"/>
  <c r="AL70" i="3"/>
  <c r="AL69" i="3"/>
  <c r="AL297" i="3" s="1"/>
  <c r="AM127" i="3"/>
  <c r="J351" i="3"/>
  <c r="J349" i="3"/>
  <c r="J324" i="3"/>
  <c r="J331" i="3"/>
  <c r="J294" i="3"/>
  <c r="J327" i="3"/>
  <c r="J310" i="3"/>
  <c r="J293" i="3"/>
  <c r="J325" i="3"/>
  <c r="J70" i="3"/>
  <c r="J69" i="3"/>
  <c r="J297" i="3" s="1"/>
  <c r="AH376" i="3"/>
  <c r="H362" i="3"/>
  <c r="H330" i="3"/>
  <c r="H326" i="3"/>
  <c r="H71" i="3"/>
  <c r="L379" i="3"/>
  <c r="L380" i="3"/>
  <c r="L358" i="3"/>
  <c r="L316" i="3"/>
  <c r="L308" i="3"/>
  <c r="L374" i="3"/>
  <c r="L375" i="3"/>
  <c r="L377" i="3"/>
  <c r="L328" i="3"/>
  <c r="L373" i="3"/>
  <c r="L378" i="3"/>
  <c r="D349" i="3"/>
  <c r="D351" i="3"/>
  <c r="D331" i="3"/>
  <c r="D324" i="3"/>
  <c r="D332" i="3"/>
  <c r="D310" i="3"/>
  <c r="D294" i="3"/>
  <c r="D327" i="3"/>
  <c r="D293" i="3"/>
  <c r="D325" i="3"/>
  <c r="L65" i="3"/>
  <c r="D70" i="3"/>
  <c r="D69" i="3"/>
  <c r="D297" i="3"/>
  <c r="AH56" i="3"/>
  <c r="V349" i="2"/>
  <c r="V351" i="2"/>
  <c r="V331" i="2"/>
  <c r="V332" i="2"/>
  <c r="V324" i="2"/>
  <c r="V294" i="2"/>
  <c r="V327" i="2"/>
  <c r="V310" i="2"/>
  <c r="V293" i="2"/>
  <c r="V325" i="2" s="1"/>
  <c r="V70" i="2"/>
  <c r="V69" i="2"/>
  <c r="L380" i="2"/>
  <c r="L379" i="2"/>
  <c r="L358" i="2"/>
  <c r="L308" i="2"/>
  <c r="L316" i="2"/>
  <c r="L377" i="2"/>
  <c r="L374" i="2"/>
  <c r="L375" i="2"/>
  <c r="L328" i="2"/>
  <c r="L373" i="2"/>
  <c r="L378" i="2"/>
  <c r="AH347" i="2"/>
  <c r="AM379" i="2"/>
  <c r="AM358" i="2"/>
  <c r="AM316" i="2"/>
  <c r="AM308" i="2"/>
  <c r="AN42" i="2"/>
  <c r="AM377" i="2"/>
  <c r="AM374" i="2"/>
  <c r="AM375" i="2"/>
  <c r="AM328" i="2"/>
  <c r="AM373" i="2"/>
  <c r="AM378" i="2"/>
  <c r="L24" i="2"/>
  <c r="AH380" i="2"/>
  <c r="AH379" i="2"/>
  <c r="AH316" i="2"/>
  <c r="AH308" i="2"/>
  <c r="AH40" i="2"/>
  <c r="AH373" i="2"/>
  <c r="AH378" i="2"/>
  <c r="AH374" i="2"/>
  <c r="AH375" i="2"/>
  <c r="AH377" i="2"/>
  <c r="AH328" i="2"/>
  <c r="H349" i="2"/>
  <c r="H351" i="2"/>
  <c r="H332" i="2"/>
  <c r="H324" i="2"/>
  <c r="H331" i="2"/>
  <c r="H310" i="2"/>
  <c r="H294" i="2"/>
  <c r="H327" i="2"/>
  <c r="H293" i="2"/>
  <c r="H325" i="2"/>
  <c r="H69" i="2"/>
  <c r="H297" i="2"/>
  <c r="H70" i="2"/>
  <c r="AM208" i="2"/>
  <c r="AC212" i="2"/>
  <c r="AH208" i="2"/>
  <c r="AH212" i="2" s="1"/>
  <c r="F351" i="2"/>
  <c r="AM31" i="2"/>
  <c r="AG24" i="2"/>
  <c r="AI379" i="2"/>
  <c r="AI380" i="2"/>
  <c r="AI316" i="2"/>
  <c r="AI308" i="2"/>
  <c r="AI377" i="2"/>
  <c r="AI18" i="2"/>
  <c r="AI328" i="2"/>
  <c r="AI373" i="2"/>
  <c r="AI378" i="2"/>
  <c r="AI374" i="2"/>
  <c r="AI375" i="2"/>
  <c r="AI78" i="2"/>
  <c r="L31" i="2"/>
  <c r="AG348" i="2"/>
  <c r="AG78" i="2"/>
  <c r="I362" i="2"/>
  <c r="I326" i="2"/>
  <c r="I330" i="2"/>
  <c r="I71" i="2"/>
  <c r="AF351" i="2"/>
  <c r="T351" i="2"/>
  <c r="T349" i="2"/>
  <c r="T332" i="2"/>
  <c r="T331" i="2"/>
  <c r="T324" i="2"/>
  <c r="T310" i="2"/>
  <c r="T294" i="2"/>
  <c r="T327" i="2" s="1"/>
  <c r="T293" i="2"/>
  <c r="T325" i="2" s="1"/>
  <c r="T69" i="2"/>
  <c r="T297" i="2" s="1"/>
  <c r="T70" i="2"/>
  <c r="E349" i="2"/>
  <c r="E351" i="2"/>
  <c r="E331" i="2"/>
  <c r="E332" i="2"/>
  <c r="E324" i="2"/>
  <c r="E294" i="2"/>
  <c r="E327" i="2" s="1"/>
  <c r="E310" i="2"/>
  <c r="E293" i="2"/>
  <c r="E325" i="2"/>
  <c r="E70" i="2"/>
  <c r="E69" i="2"/>
  <c r="E297" i="2" s="1"/>
  <c r="AH309" i="2"/>
  <c r="AH61" i="2"/>
  <c r="AH350" i="2"/>
  <c r="AF217" i="2"/>
  <c r="AC351" i="2"/>
  <c r="AC349" i="2"/>
  <c r="AC331" i="2"/>
  <c r="AC332" i="2"/>
  <c r="AC293" i="2"/>
  <c r="AC325" i="2" s="1"/>
  <c r="AC310" i="2"/>
  <c r="AC324" i="2"/>
  <c r="AC294" i="2"/>
  <c r="AC327" i="2" s="1"/>
  <c r="AC70" i="2"/>
  <c r="AC69" i="2"/>
  <c r="AC297" i="2"/>
  <c r="AH65" i="2"/>
  <c r="AB351" i="2"/>
  <c r="AI347" i="2"/>
  <c r="AG208" i="2"/>
  <c r="AG212" i="2" s="1"/>
  <c r="M212" i="2"/>
  <c r="O362" i="2"/>
  <c r="O330" i="2"/>
  <c r="O326" i="2"/>
  <c r="O71" i="2"/>
  <c r="AN24" i="2"/>
  <c r="AM376" i="2"/>
  <c r="S351" i="2"/>
  <c r="S349" i="2"/>
  <c r="S332" i="2"/>
  <c r="S331" i="2"/>
  <c r="S293" i="2"/>
  <c r="S325" i="2"/>
  <c r="S324" i="2"/>
  <c r="S310" i="2"/>
  <c r="S294" i="2"/>
  <c r="S327" i="2"/>
  <c r="S70" i="2"/>
  <c r="S69" i="2"/>
  <c r="S297" i="2"/>
  <c r="AI357" i="2"/>
  <c r="AI358" i="2" s="1"/>
  <c r="AN347" i="2"/>
  <c r="AM329" i="2"/>
  <c r="AN178" i="2"/>
  <c r="AN329" i="2" s="1"/>
  <c r="AG347" i="2"/>
  <c r="AN295" i="2"/>
  <c r="AH31" i="2"/>
  <c r="Q351" i="2"/>
  <c r="Q349" i="2"/>
  <c r="Q331" i="2"/>
  <c r="Q332" i="2"/>
  <c r="Q310" i="2"/>
  <c r="Q294" i="2"/>
  <c r="Q327" i="2"/>
  <c r="Q293" i="2"/>
  <c r="Q325" i="2"/>
  <c r="Q324" i="2"/>
  <c r="Q70" i="2"/>
  <c r="Q69" i="2"/>
  <c r="AL351" i="2"/>
  <c r="AL349" i="2"/>
  <c r="AL332" i="2"/>
  <c r="AL331" i="2"/>
  <c r="AL324" i="2"/>
  <c r="AL310" i="2"/>
  <c r="AL294" i="2"/>
  <c r="AL327" i="2" s="1"/>
  <c r="AL293" i="2"/>
  <c r="AL325" i="2" s="1"/>
  <c r="AL69" i="2"/>
  <c r="AL297" i="2" s="1"/>
  <c r="AL70" i="2"/>
  <c r="AA349" i="2"/>
  <c r="AA351" i="2"/>
  <c r="AA331" i="2"/>
  <c r="AA332" i="2"/>
  <c r="AA294" i="2"/>
  <c r="AA327" i="2"/>
  <c r="AA293" i="2"/>
  <c r="AA325" i="2"/>
  <c r="AA324" i="2"/>
  <c r="AA310" i="2"/>
  <c r="AA70" i="2"/>
  <c r="AA69" i="2"/>
  <c r="AA297" i="2"/>
  <c r="P351" i="2"/>
  <c r="P349" i="2"/>
  <c r="P332" i="2"/>
  <c r="P331" i="2"/>
  <c r="P324" i="2"/>
  <c r="P310" i="2"/>
  <c r="P294" i="2"/>
  <c r="P327" i="2"/>
  <c r="P293" i="2"/>
  <c r="P325" i="2" s="1"/>
  <c r="P69" i="2"/>
  <c r="P297" i="2"/>
  <c r="P70" i="2"/>
  <c r="AI40" i="2"/>
  <c r="L376" i="2"/>
  <c r="AH78" i="2"/>
  <c r="AI338" i="2"/>
  <c r="AI340" i="2"/>
  <c r="AI339" i="2"/>
  <c r="AI359" i="2"/>
  <c r="AI321" i="2"/>
  <c r="AI343" i="2"/>
  <c r="AN357" i="2"/>
  <c r="AN366" i="2"/>
  <c r="AN78" i="2"/>
  <c r="AG357" i="2"/>
  <c r="Y351" i="2"/>
  <c r="Y349" i="2"/>
  <c r="Y332" i="2"/>
  <c r="Y331" i="2"/>
  <c r="Y324" i="2"/>
  <c r="Y310" i="2"/>
  <c r="Y293" i="2"/>
  <c r="Y325" i="2" s="1"/>
  <c r="Y294" i="2"/>
  <c r="Y327" i="2" s="1"/>
  <c r="Y70" i="2"/>
  <c r="Y69" i="2"/>
  <c r="Y297" i="2"/>
  <c r="D349" i="2"/>
  <c r="D351" i="2"/>
  <c r="D332" i="2"/>
  <c r="D331" i="2"/>
  <c r="D324" i="2"/>
  <c r="D310" i="2"/>
  <c r="D294" i="2"/>
  <c r="D327" i="2"/>
  <c r="D293" i="2"/>
  <c r="D325" i="2"/>
  <c r="D69" i="2"/>
  <c r="D297" i="2"/>
  <c r="D70" i="2"/>
  <c r="AJ217" i="2"/>
  <c r="AG379" i="2"/>
  <c r="AG380" i="2"/>
  <c r="AG358" i="2"/>
  <c r="AG316" i="2"/>
  <c r="AG308" i="2"/>
  <c r="AG378" i="2"/>
  <c r="AG377" i="2"/>
  <c r="AG373" i="2"/>
  <c r="AG375" i="2"/>
  <c r="AG328" i="2"/>
  <c r="AG374" i="2"/>
  <c r="K362" i="2"/>
  <c r="K330" i="2"/>
  <c r="K326" i="2"/>
  <c r="K71" i="2"/>
  <c r="AM24" i="2"/>
  <c r="L18" i="2"/>
  <c r="L40" i="2"/>
  <c r="AH376" i="2"/>
  <c r="AN383" i="2"/>
  <c r="AN361" i="2"/>
  <c r="AH357" i="2"/>
  <c r="AH358" i="2"/>
  <c r="AD212" i="2"/>
  <c r="AD217" i="2"/>
  <c r="AI217" i="2" s="1"/>
  <c r="AI208" i="2"/>
  <c r="AI212" i="2" s="1"/>
  <c r="M362" i="2"/>
  <c r="M330" i="2"/>
  <c r="M326" i="2"/>
  <c r="M71" i="2"/>
  <c r="AM338" i="2"/>
  <c r="AM340" i="2"/>
  <c r="AM339" i="2"/>
  <c r="AM321" i="2"/>
  <c r="AM356" i="2"/>
  <c r="AM359" i="2"/>
  <c r="AM343" i="2"/>
  <c r="Z351" i="2"/>
  <c r="Z349" i="2"/>
  <c r="Z332" i="2"/>
  <c r="Z324" i="2"/>
  <c r="Z331" i="2"/>
  <c r="Z310" i="2"/>
  <c r="Z294" i="2"/>
  <c r="Z327" i="2"/>
  <c r="Z293" i="2"/>
  <c r="Z325" i="2"/>
  <c r="Z69" i="2"/>
  <c r="Z297" i="2"/>
  <c r="Z70" i="2"/>
  <c r="AK362" i="2"/>
  <c r="AK330" i="2"/>
  <c r="AK326" i="2"/>
  <c r="AK71" i="2"/>
  <c r="AH24" i="2"/>
  <c r="AD351" i="2"/>
  <c r="AD349" i="2"/>
  <c r="AD332" i="2"/>
  <c r="AD324" i="2"/>
  <c r="AD331" i="2"/>
  <c r="AD310" i="2"/>
  <c r="AD294" i="2"/>
  <c r="AD327" i="2"/>
  <c r="AD293" i="2"/>
  <c r="AD325" i="2"/>
  <c r="AD69" i="2"/>
  <c r="AD297" i="2"/>
  <c r="AD70" i="2"/>
  <c r="G351" i="2"/>
  <c r="G349" i="2"/>
  <c r="G332" i="2"/>
  <c r="G331" i="2"/>
  <c r="G324" i="2"/>
  <c r="G310" i="2"/>
  <c r="G293" i="2"/>
  <c r="G325" i="2" s="1"/>
  <c r="G294" i="2"/>
  <c r="G327" i="2" s="1"/>
  <c r="G70" i="2"/>
  <c r="G69" i="2"/>
  <c r="G297" i="2"/>
  <c r="AH18" i="2"/>
  <c r="AH56" i="2"/>
  <c r="AZ69" i="11"/>
  <c r="AH69" i="11"/>
  <c r="AZ293" i="11"/>
  <c r="AZ325" i="11"/>
  <c r="AZ324" i="11"/>
  <c r="AH70" i="11"/>
  <c r="AH293" i="11"/>
  <c r="AH325" i="11"/>
  <c r="AH324" i="11"/>
  <c r="AS324" i="11"/>
  <c r="AS293" i="11"/>
  <c r="AS325" i="11" s="1"/>
  <c r="AZ70" i="11"/>
  <c r="AY70" i="11"/>
  <c r="AY324" i="11"/>
  <c r="AY293" i="11"/>
  <c r="AY325" i="11" s="1"/>
  <c r="BC69" i="11"/>
  <c r="AY69" i="11"/>
  <c r="AI69" i="11"/>
  <c r="AT69" i="11" s="1"/>
  <c r="AT71" i="11" s="1"/>
  <c r="AE297" i="11"/>
  <c r="BC293" i="11"/>
  <c r="BC325" i="11" s="1"/>
  <c r="BC324" i="11"/>
  <c r="BC70" i="11"/>
  <c r="AI293" i="11"/>
  <c r="AI325" i="11" s="1"/>
  <c r="AI324" i="11"/>
  <c r="AI70" i="11"/>
  <c r="AR324" i="11"/>
  <c r="AR293" i="11"/>
  <c r="AR325" i="11" s="1"/>
  <c r="AN40" i="10"/>
  <c r="AN31" i="10"/>
  <c r="AN376" i="10"/>
  <c r="AN40" i="8"/>
  <c r="AN376" i="7"/>
  <c r="AN24" i="7"/>
  <c r="AN24" i="6"/>
  <c r="AN31" i="4"/>
  <c r="AN376" i="4"/>
  <c r="AN18" i="4"/>
  <c r="AN31" i="2"/>
  <c r="AN376" i="2"/>
  <c r="AN379" i="11"/>
  <c r="AN316" i="11"/>
  <c r="AN328" i="11"/>
  <c r="AN373" i="11"/>
  <c r="AN375" i="11"/>
  <c r="AN374" i="11"/>
  <c r="AN24" i="11"/>
  <c r="AN40" i="11"/>
  <c r="AN377" i="11"/>
  <c r="O362" i="11"/>
  <c r="O330" i="11"/>
  <c r="O326" i="11"/>
  <c r="O71" i="11"/>
  <c r="M362" i="11"/>
  <c r="M330" i="11"/>
  <c r="M326" i="11"/>
  <c r="M71" i="11"/>
  <c r="AG69" i="11"/>
  <c r="AK362" i="11"/>
  <c r="AK330" i="11"/>
  <c r="AK326" i="11"/>
  <c r="AK71" i="11"/>
  <c r="J362" i="11"/>
  <c r="J326" i="11"/>
  <c r="J330" i="11"/>
  <c r="J71" i="11"/>
  <c r="D362" i="11"/>
  <c r="D330" i="11"/>
  <c r="D326" i="11"/>
  <c r="D71" i="11"/>
  <c r="L69" i="11"/>
  <c r="L297" i="11"/>
  <c r="G362" i="11"/>
  <c r="G330" i="11"/>
  <c r="G326" i="11"/>
  <c r="G71" i="11"/>
  <c r="F362" i="11"/>
  <c r="F330" i="11"/>
  <c r="F326" i="11"/>
  <c r="F71" i="11"/>
  <c r="D217" i="11"/>
  <c r="AN350" i="11"/>
  <c r="AN47" i="11"/>
  <c r="AN61" i="11"/>
  <c r="Q362" i="11"/>
  <c r="Q330" i="11"/>
  <c r="Q326" i="11"/>
  <c r="Q71" i="11"/>
  <c r="AN31" i="11"/>
  <c r="AJ362" i="11"/>
  <c r="AJ326" i="11"/>
  <c r="AJ330" i="11"/>
  <c r="AM69" i="11"/>
  <c r="AJ71" i="11"/>
  <c r="S362" i="11"/>
  <c r="S330" i="11"/>
  <c r="S326" i="11"/>
  <c r="S71" i="11"/>
  <c r="L324" i="11"/>
  <c r="L331" i="11"/>
  <c r="L294" i="11"/>
  <c r="L327" i="11" s="1"/>
  <c r="L293" i="11"/>
  <c r="L325" i="11"/>
  <c r="L70" i="11"/>
  <c r="AE362" i="11"/>
  <c r="AE330" i="11"/>
  <c r="AE326" i="11"/>
  <c r="AE71" i="11"/>
  <c r="AM212" i="11"/>
  <c r="M217" i="11"/>
  <c r="AD362" i="11"/>
  <c r="AD330" i="11"/>
  <c r="AD326" i="11"/>
  <c r="AD71" i="11"/>
  <c r="AG324" i="11"/>
  <c r="AG294" i="11"/>
  <c r="AG327" i="11" s="1"/>
  <c r="AG310" i="11"/>
  <c r="AG293" i="11"/>
  <c r="AG325" i="11" s="1"/>
  <c r="AG70" i="11"/>
  <c r="T362" i="11"/>
  <c r="T330" i="11"/>
  <c r="T326" i="11"/>
  <c r="T71" i="11"/>
  <c r="AN376" i="11"/>
  <c r="E362" i="11"/>
  <c r="E330" i="11"/>
  <c r="E326" i="11"/>
  <c r="E71" i="11"/>
  <c r="K362" i="11"/>
  <c r="K330" i="11"/>
  <c r="K326" i="11"/>
  <c r="K71" i="11"/>
  <c r="AC362" i="11"/>
  <c r="AC330" i="11"/>
  <c r="AC326" i="11"/>
  <c r="AC71" i="11"/>
  <c r="AB362" i="11"/>
  <c r="AB326" i="11"/>
  <c r="AB330" i="11"/>
  <c r="AB71" i="11"/>
  <c r="AA362" i="11"/>
  <c r="AA326" i="11"/>
  <c r="AA330" i="11"/>
  <c r="AA71" i="11"/>
  <c r="Z362" i="11"/>
  <c r="Z330" i="11"/>
  <c r="Z326" i="11"/>
  <c r="Z71" i="11"/>
  <c r="Y362" i="11"/>
  <c r="Y330" i="11"/>
  <c r="Y326" i="11"/>
  <c r="Y71" i="11"/>
  <c r="H362" i="11"/>
  <c r="H330" i="11"/>
  <c r="H326" i="11"/>
  <c r="H71" i="11"/>
  <c r="U362" i="11"/>
  <c r="U330" i="11"/>
  <c r="U326" i="11"/>
  <c r="U71" i="11"/>
  <c r="I362" i="11"/>
  <c r="I326" i="11"/>
  <c r="I330" i="11"/>
  <c r="I71" i="11"/>
  <c r="R362" i="11"/>
  <c r="R326" i="11"/>
  <c r="R330" i="11"/>
  <c r="R71" i="11"/>
  <c r="AC217" i="11"/>
  <c r="AL362" i="11"/>
  <c r="AL330" i="11"/>
  <c r="AL326" i="11"/>
  <c r="AL71" i="11"/>
  <c r="AM324" i="11"/>
  <c r="AM294" i="11"/>
  <c r="AM327" i="11"/>
  <c r="AM293" i="11"/>
  <c r="AM325" i="11" s="1"/>
  <c r="AN65" i="11"/>
  <c r="AV65" i="11" s="1"/>
  <c r="AV70" i="11" s="1"/>
  <c r="AM70" i="11"/>
  <c r="P362" i="11"/>
  <c r="P326" i="11"/>
  <c r="P330" i="11"/>
  <c r="P71" i="11"/>
  <c r="AD362" i="10"/>
  <c r="AD330" i="10"/>
  <c r="AD326" i="10"/>
  <c r="AD71" i="10"/>
  <c r="L324" i="10"/>
  <c r="L293" i="10"/>
  <c r="L325" i="10"/>
  <c r="L310" i="10"/>
  <c r="L294" i="10"/>
  <c r="L327" i="10"/>
  <c r="L70" i="10"/>
  <c r="P362" i="10"/>
  <c r="P330" i="10"/>
  <c r="P326" i="10"/>
  <c r="P71" i="10"/>
  <c r="U362" i="10"/>
  <c r="U330" i="10"/>
  <c r="U326" i="10"/>
  <c r="U71" i="10"/>
  <c r="AA362" i="10"/>
  <c r="AA326" i="10"/>
  <c r="AA330" i="10"/>
  <c r="AA71" i="10"/>
  <c r="N362" i="10"/>
  <c r="N330" i="10"/>
  <c r="N326" i="10"/>
  <c r="N71" i="10"/>
  <c r="AN379" i="10"/>
  <c r="AN380" i="10"/>
  <c r="AN316" i="10"/>
  <c r="AN375" i="10"/>
  <c r="AN378" i="10"/>
  <c r="AN377" i="10"/>
  <c r="AN374" i="10"/>
  <c r="AN373" i="10"/>
  <c r="AN328" i="10"/>
  <c r="AC217" i="10"/>
  <c r="AL362" i="10"/>
  <c r="AL326" i="10"/>
  <c r="AL330" i="10"/>
  <c r="AL71" i="10"/>
  <c r="S362" i="10"/>
  <c r="S330" i="10"/>
  <c r="S326" i="10"/>
  <c r="S71" i="10"/>
  <c r="Q362" i="10"/>
  <c r="Q330" i="10"/>
  <c r="Q326" i="10"/>
  <c r="Q71" i="10"/>
  <c r="V362" i="10"/>
  <c r="V330" i="10"/>
  <c r="V326" i="10"/>
  <c r="V71" i="10"/>
  <c r="F362" i="10"/>
  <c r="F330" i="10"/>
  <c r="F326" i="10"/>
  <c r="F71" i="10"/>
  <c r="G362" i="10"/>
  <c r="G330" i="10"/>
  <c r="G326" i="10"/>
  <c r="G71" i="10"/>
  <c r="AM331" i="10"/>
  <c r="AM324" i="10"/>
  <c r="AM332" i="10"/>
  <c r="AM293" i="10"/>
  <c r="AM325" i="10" s="1"/>
  <c r="AM310" i="10"/>
  <c r="AM294" i="10"/>
  <c r="AM327" i="10" s="1"/>
  <c r="AM70" i="10"/>
  <c r="D362" i="10"/>
  <c r="D330" i="10"/>
  <c r="D326" i="10"/>
  <c r="D71" i="10"/>
  <c r="L69" i="10"/>
  <c r="L297" i="10" s="1"/>
  <c r="E362" i="10"/>
  <c r="E330" i="10"/>
  <c r="E326" i="10"/>
  <c r="E71" i="10"/>
  <c r="O362" i="10"/>
  <c r="O326" i="10"/>
  <c r="O330" i="10"/>
  <c r="O71" i="10"/>
  <c r="D217" i="10"/>
  <c r="H362" i="10"/>
  <c r="H330" i="10"/>
  <c r="H326" i="10"/>
  <c r="H71" i="10"/>
  <c r="T362" i="10"/>
  <c r="T330" i="10"/>
  <c r="T326" i="10"/>
  <c r="T71" i="10"/>
  <c r="M217" i="10"/>
  <c r="AK362" i="10"/>
  <c r="AK330" i="10"/>
  <c r="AK326" i="10"/>
  <c r="AK71" i="10"/>
  <c r="AN18" i="10"/>
  <c r="AF217" i="10"/>
  <c r="AJ362" i="10"/>
  <c r="AJ330" i="10"/>
  <c r="AJ326" i="10"/>
  <c r="AM69" i="10"/>
  <c r="AM297" i="10" s="1"/>
  <c r="AJ71" i="10"/>
  <c r="Z362" i="10"/>
  <c r="Z330" i="10"/>
  <c r="Z326" i="10"/>
  <c r="Z71" i="10"/>
  <c r="Y362" i="10"/>
  <c r="Y330" i="10"/>
  <c r="Y326" i="10"/>
  <c r="Y71" i="10"/>
  <c r="I362" i="10"/>
  <c r="I326" i="10"/>
  <c r="I330" i="10"/>
  <c r="I71" i="10"/>
  <c r="AF362" i="10"/>
  <c r="AF330" i="10"/>
  <c r="AF326" i="10"/>
  <c r="AF71" i="10"/>
  <c r="AC362" i="10"/>
  <c r="AC330" i="10"/>
  <c r="AC326" i="10"/>
  <c r="AC71" i="10"/>
  <c r="K362" i="10"/>
  <c r="K330" i="10"/>
  <c r="K326" i="10"/>
  <c r="K71" i="10"/>
  <c r="R362" i="10"/>
  <c r="R330" i="10"/>
  <c r="R326" i="10"/>
  <c r="R71" i="10"/>
  <c r="K362" i="9"/>
  <c r="K330" i="9"/>
  <c r="K326" i="9"/>
  <c r="K71" i="9"/>
  <c r="AJ362" i="9"/>
  <c r="AJ330" i="9"/>
  <c r="AJ326" i="9"/>
  <c r="AM69" i="9"/>
  <c r="AM297" i="9" s="1"/>
  <c r="AJ71" i="9"/>
  <c r="AF217" i="9"/>
  <c r="AM212" i="9"/>
  <c r="M217" i="9"/>
  <c r="AG331" i="9"/>
  <c r="AG324" i="9"/>
  <c r="AG310" i="9"/>
  <c r="AG293" i="9"/>
  <c r="AG325" i="9" s="1"/>
  <c r="AG294" i="9"/>
  <c r="AG327" i="9" s="1"/>
  <c r="AG70" i="9"/>
  <c r="M362" i="9"/>
  <c r="M326" i="9"/>
  <c r="M330" i="9"/>
  <c r="M71" i="9"/>
  <c r="AG69" i="9"/>
  <c r="AG297" i="9" s="1"/>
  <c r="AK362" i="9"/>
  <c r="AK330" i="9"/>
  <c r="AK326" i="9"/>
  <c r="AK71" i="9"/>
  <c r="AA362" i="9"/>
  <c r="AA330" i="9"/>
  <c r="AA326" i="9"/>
  <c r="AA71" i="9"/>
  <c r="AN47" i="9"/>
  <c r="Y362" i="9"/>
  <c r="Y330" i="9"/>
  <c r="Y326" i="9"/>
  <c r="Y71" i="9"/>
  <c r="AE362" i="9"/>
  <c r="AE326" i="9"/>
  <c r="AE330" i="9"/>
  <c r="AE71" i="9"/>
  <c r="O362" i="9"/>
  <c r="O330" i="9"/>
  <c r="O326" i="9"/>
  <c r="O71" i="9"/>
  <c r="E362" i="9"/>
  <c r="E326" i="9"/>
  <c r="E330" i="9"/>
  <c r="E71" i="9"/>
  <c r="N362" i="9"/>
  <c r="N326" i="9"/>
  <c r="N330" i="9"/>
  <c r="N71" i="9"/>
  <c r="U362" i="9"/>
  <c r="U326" i="9"/>
  <c r="U330" i="9"/>
  <c r="U71" i="9"/>
  <c r="I362" i="9"/>
  <c r="I330" i="9"/>
  <c r="I326" i="9"/>
  <c r="I71" i="9"/>
  <c r="Q362" i="9"/>
  <c r="Q330" i="9"/>
  <c r="Q326" i="9"/>
  <c r="Q71" i="9"/>
  <c r="AJ217" i="9"/>
  <c r="AC362" i="9"/>
  <c r="AC330" i="9"/>
  <c r="AC326" i="9"/>
  <c r="AC71" i="9"/>
  <c r="S362" i="9"/>
  <c r="S330" i="9"/>
  <c r="S326" i="9"/>
  <c r="S71" i="9"/>
  <c r="AM332" i="9"/>
  <c r="AM324" i="9"/>
  <c r="AM331" i="9"/>
  <c r="AM293" i="9"/>
  <c r="AM325" i="9" s="1"/>
  <c r="AM70" i="9"/>
  <c r="D217" i="9"/>
  <c r="AN379" i="9"/>
  <c r="AN380" i="9"/>
  <c r="AN316" i="9"/>
  <c r="AN373" i="9"/>
  <c r="AN375" i="9"/>
  <c r="AN374" i="9"/>
  <c r="AN377" i="9"/>
  <c r="AN328" i="9"/>
  <c r="G362" i="9"/>
  <c r="G330" i="9"/>
  <c r="G326" i="9"/>
  <c r="G71" i="9"/>
  <c r="AF362" i="9"/>
  <c r="AF326" i="9"/>
  <c r="AF330" i="9"/>
  <c r="AF71" i="9"/>
  <c r="AK362" i="8"/>
  <c r="AK330" i="8"/>
  <c r="AK326" i="8"/>
  <c r="AK71" i="8"/>
  <c r="L331" i="8"/>
  <c r="L324" i="8"/>
  <c r="L294" i="8"/>
  <c r="L327" i="8" s="1"/>
  <c r="L293" i="8"/>
  <c r="L325" i="8" s="1"/>
  <c r="L70" i="8"/>
  <c r="AC217" i="8"/>
  <c r="AJ362" i="8"/>
  <c r="AJ330" i="8"/>
  <c r="AJ326" i="8"/>
  <c r="AM69" i="8"/>
  <c r="AM297" i="8" s="1"/>
  <c r="AJ71" i="8"/>
  <c r="AB362" i="8"/>
  <c r="AB330" i="8"/>
  <c r="AB326" i="8"/>
  <c r="AB71" i="8"/>
  <c r="AM212" i="8"/>
  <c r="M362" i="8"/>
  <c r="M330" i="8"/>
  <c r="M326" i="8"/>
  <c r="M71" i="8"/>
  <c r="J362" i="8"/>
  <c r="J330" i="8"/>
  <c r="J326" i="8"/>
  <c r="J71" i="8"/>
  <c r="Q362" i="8"/>
  <c r="Q326" i="8"/>
  <c r="Q330" i="8"/>
  <c r="Q71" i="8"/>
  <c r="Y362" i="8"/>
  <c r="Y330" i="8"/>
  <c r="Y326" i="8"/>
  <c r="Y71" i="8"/>
  <c r="D362" i="8"/>
  <c r="D330" i="8"/>
  <c r="D326" i="8"/>
  <c r="D71" i="8"/>
  <c r="L69" i="8"/>
  <c r="L297" i="8" s="1"/>
  <c r="AN379" i="8"/>
  <c r="AN316" i="8"/>
  <c r="AN373" i="8"/>
  <c r="AN374" i="8"/>
  <c r="AN375" i="8"/>
  <c r="AN378" i="8"/>
  <c r="AN377" i="8"/>
  <c r="AN328" i="8"/>
  <c r="P362" i="8"/>
  <c r="P330" i="8"/>
  <c r="P326" i="8"/>
  <c r="P71" i="8"/>
  <c r="O362" i="8"/>
  <c r="O326" i="8"/>
  <c r="O330" i="8"/>
  <c r="O71" i="8"/>
  <c r="AF217" i="8"/>
  <c r="AL362" i="8"/>
  <c r="AL330" i="8"/>
  <c r="AL326" i="8"/>
  <c r="AL71" i="8"/>
  <c r="AA362" i="8"/>
  <c r="AA330" i="8"/>
  <c r="AA326" i="8"/>
  <c r="AA71" i="8"/>
  <c r="H362" i="8"/>
  <c r="H330" i="8"/>
  <c r="H326" i="8"/>
  <c r="H71" i="8"/>
  <c r="I362" i="8"/>
  <c r="I330" i="8"/>
  <c r="I326" i="8"/>
  <c r="I71" i="8"/>
  <c r="AF362" i="8"/>
  <c r="AF330" i="8"/>
  <c r="AF326" i="8"/>
  <c r="AF71" i="8"/>
  <c r="N362" i="8"/>
  <c r="N330" i="8"/>
  <c r="N326" i="8"/>
  <c r="N71" i="8"/>
  <c r="S362" i="8"/>
  <c r="S330" i="8"/>
  <c r="S326" i="8"/>
  <c r="S71" i="8"/>
  <c r="F362" i="8"/>
  <c r="F330" i="8"/>
  <c r="F326" i="8"/>
  <c r="F71" i="8"/>
  <c r="V362" i="8"/>
  <c r="V330" i="8"/>
  <c r="V326" i="8"/>
  <c r="V71" i="8"/>
  <c r="AD362" i="8"/>
  <c r="AD330" i="8"/>
  <c r="AD326" i="8"/>
  <c r="AD71" i="8"/>
  <c r="M217" i="8"/>
  <c r="AM331" i="8"/>
  <c r="AM324" i="8"/>
  <c r="AM294" i="8"/>
  <c r="AM327" i="8"/>
  <c r="AM293" i="8"/>
  <c r="AM325" i="8"/>
  <c r="AM310" i="8"/>
  <c r="AM70" i="8"/>
  <c r="G362" i="8"/>
  <c r="G330" i="8"/>
  <c r="G326" i="8"/>
  <c r="G71" i="8"/>
  <c r="AC362" i="8"/>
  <c r="AC330" i="8"/>
  <c r="AC326" i="8"/>
  <c r="AC71" i="8"/>
  <c r="U362" i="8"/>
  <c r="U326" i="8"/>
  <c r="U330" i="8"/>
  <c r="U71" i="8"/>
  <c r="AJ217" i="8"/>
  <c r="AN56" i="8"/>
  <c r="AN350" i="8"/>
  <c r="AN47" i="8"/>
  <c r="K362" i="8"/>
  <c r="K330" i="8"/>
  <c r="K326" i="8"/>
  <c r="K71" i="8"/>
  <c r="Z362" i="8"/>
  <c r="Z330" i="8"/>
  <c r="Z326" i="8"/>
  <c r="Z71" i="8"/>
  <c r="E362" i="8"/>
  <c r="E326" i="8"/>
  <c r="E330" i="8"/>
  <c r="E71" i="8"/>
  <c r="AE362" i="8"/>
  <c r="AE330" i="8"/>
  <c r="AE326" i="8"/>
  <c r="AE71" i="8"/>
  <c r="R362" i="8"/>
  <c r="R330" i="8"/>
  <c r="R326" i="8"/>
  <c r="R71" i="8"/>
  <c r="T362" i="8"/>
  <c r="T330" i="8"/>
  <c r="T326" i="8"/>
  <c r="T71" i="8"/>
  <c r="F362" i="7"/>
  <c r="F330" i="7"/>
  <c r="F326" i="7"/>
  <c r="F71" i="7"/>
  <c r="AJ217" i="7"/>
  <c r="AF217" i="7"/>
  <c r="I362" i="7"/>
  <c r="I330" i="7"/>
  <c r="I326" i="7"/>
  <c r="I71" i="7"/>
  <c r="Y362" i="7"/>
  <c r="Y326" i="7"/>
  <c r="Y330" i="7"/>
  <c r="Y71" i="7"/>
  <c r="M362" i="7"/>
  <c r="M330" i="7"/>
  <c r="M326" i="7"/>
  <c r="M71" i="7"/>
  <c r="AN379" i="7"/>
  <c r="AN378" i="7"/>
  <c r="AN373" i="7"/>
  <c r="AN328" i="7"/>
  <c r="AN375" i="7"/>
  <c r="AN374" i="7"/>
  <c r="AN377" i="7"/>
  <c r="AC362" i="7"/>
  <c r="AC326" i="7"/>
  <c r="AC330" i="7"/>
  <c r="AC71" i="7"/>
  <c r="AH69" i="7"/>
  <c r="AH297" i="7" s="1"/>
  <c r="AA362" i="7"/>
  <c r="AA330" i="7"/>
  <c r="AA326" i="7"/>
  <c r="AA71" i="7"/>
  <c r="D362" i="7"/>
  <c r="D330" i="7"/>
  <c r="D326" i="7"/>
  <c r="L69" i="7"/>
  <c r="L297" i="7"/>
  <c r="D71" i="7"/>
  <c r="U362" i="7"/>
  <c r="U330" i="7"/>
  <c r="U326" i="7"/>
  <c r="U71" i="7"/>
  <c r="AF362" i="7"/>
  <c r="AF330" i="7"/>
  <c r="AF326" i="7"/>
  <c r="AF71" i="7"/>
  <c r="AM332" i="7"/>
  <c r="AM293" i="7"/>
  <c r="AM325" i="7" s="1"/>
  <c r="AM324" i="7"/>
  <c r="AM310" i="7"/>
  <c r="AM294" i="7"/>
  <c r="AM327" i="7" s="1"/>
  <c r="AM70" i="7"/>
  <c r="Z362" i="7"/>
  <c r="Z330" i="7"/>
  <c r="Z326" i="7"/>
  <c r="Z71" i="7"/>
  <c r="E362" i="7"/>
  <c r="E330" i="7"/>
  <c r="E326" i="7"/>
  <c r="E71" i="7"/>
  <c r="AK362" i="7"/>
  <c r="AK330" i="7"/>
  <c r="AK326" i="7"/>
  <c r="AK71" i="7"/>
  <c r="O362" i="7"/>
  <c r="O330" i="7"/>
  <c r="O326" i="7"/>
  <c r="O71" i="7"/>
  <c r="H362" i="7"/>
  <c r="H330" i="7"/>
  <c r="H326" i="7"/>
  <c r="H71" i="7"/>
  <c r="AN350" i="7"/>
  <c r="AN47" i="7"/>
  <c r="AN56" i="7"/>
  <c r="AJ362" i="7"/>
  <c r="AJ330" i="7"/>
  <c r="AJ326" i="7"/>
  <c r="AM69" i="7"/>
  <c r="AM297" i="7" s="1"/>
  <c r="AJ71" i="7"/>
  <c r="AM212" i="7"/>
  <c r="AI331" i="7"/>
  <c r="AI293" i="7"/>
  <c r="AI325" i="7" s="1"/>
  <c r="AI324" i="7"/>
  <c r="AI310" i="7"/>
  <c r="AI294" i="7"/>
  <c r="AI327" i="7" s="1"/>
  <c r="AI70" i="7"/>
  <c r="K362" i="7"/>
  <c r="K326" i="7"/>
  <c r="K330" i="7"/>
  <c r="K71" i="7"/>
  <c r="N362" i="7"/>
  <c r="N330" i="7"/>
  <c r="N326" i="7"/>
  <c r="N71" i="7"/>
  <c r="T362" i="7"/>
  <c r="T330" i="7"/>
  <c r="T326" i="7"/>
  <c r="T71" i="7"/>
  <c r="Q362" i="7"/>
  <c r="Q330" i="7"/>
  <c r="Q326" i="7"/>
  <c r="Q71" i="7"/>
  <c r="AC217" i="7"/>
  <c r="J362" i="7"/>
  <c r="J330" i="7"/>
  <c r="J326" i="7"/>
  <c r="J71" i="7"/>
  <c r="V362" i="7"/>
  <c r="V330" i="7"/>
  <c r="V326" i="7"/>
  <c r="V71" i="7"/>
  <c r="R362" i="7"/>
  <c r="R330" i="7"/>
  <c r="R326" i="7"/>
  <c r="R71" i="7"/>
  <c r="L324" i="7"/>
  <c r="L310" i="7"/>
  <c r="L294" i="7"/>
  <c r="L327" i="7"/>
  <c r="L293" i="7"/>
  <c r="L325" i="7"/>
  <c r="L70" i="7"/>
  <c r="AL362" i="7"/>
  <c r="AL330" i="7"/>
  <c r="AL326" i="7"/>
  <c r="AL71" i="7"/>
  <c r="AB362" i="7"/>
  <c r="AB330" i="7"/>
  <c r="AB326" i="7"/>
  <c r="AB71" i="7"/>
  <c r="AD362" i="7"/>
  <c r="AD330" i="7"/>
  <c r="AD326" i="7"/>
  <c r="AI69" i="7"/>
  <c r="AI297" i="7" s="1"/>
  <c r="AD71" i="7"/>
  <c r="P362" i="7"/>
  <c r="P330" i="7"/>
  <c r="P326" i="7"/>
  <c r="P71" i="7"/>
  <c r="AH332" i="7"/>
  <c r="AH331" i="7"/>
  <c r="AH324" i="7"/>
  <c r="AH310" i="7"/>
  <c r="AH294" i="7"/>
  <c r="AH327" i="7"/>
  <c r="AH293" i="7"/>
  <c r="AH325" i="7"/>
  <c r="AH70" i="7"/>
  <c r="G362" i="7"/>
  <c r="G326" i="7"/>
  <c r="G330" i="7"/>
  <c r="G71" i="7"/>
  <c r="AE362" i="7"/>
  <c r="AE330" i="7"/>
  <c r="AE326" i="7"/>
  <c r="AE71" i="7"/>
  <c r="S362" i="7"/>
  <c r="S330" i="7"/>
  <c r="S326" i="7"/>
  <c r="S71" i="7"/>
  <c r="AN40" i="7"/>
  <c r="D362" i="6"/>
  <c r="D330" i="6"/>
  <c r="D326" i="6"/>
  <c r="L69" i="6"/>
  <c r="L297" i="6" s="1"/>
  <c r="D71" i="6"/>
  <c r="Y362" i="6"/>
  <c r="Y330" i="6"/>
  <c r="Y326" i="6"/>
  <c r="Y71" i="6"/>
  <c r="J362" i="6"/>
  <c r="J330" i="6"/>
  <c r="J326" i="6"/>
  <c r="J71" i="6"/>
  <c r="AM324" i="6"/>
  <c r="AM310" i="6"/>
  <c r="AM294" i="6"/>
  <c r="AM327" i="6"/>
  <c r="AM293" i="6"/>
  <c r="AM325" i="6"/>
  <c r="AM70" i="6"/>
  <c r="K362" i="6"/>
  <c r="K330" i="6"/>
  <c r="K326" i="6"/>
  <c r="K71" i="6"/>
  <c r="AE362" i="6"/>
  <c r="AE330" i="6"/>
  <c r="AE326" i="6"/>
  <c r="AE71" i="6"/>
  <c r="AF362" i="6"/>
  <c r="AF326" i="6"/>
  <c r="AF330" i="6"/>
  <c r="AF71" i="6"/>
  <c r="T362" i="6"/>
  <c r="T330" i="6"/>
  <c r="T326" i="6"/>
  <c r="T71" i="6"/>
  <c r="V362" i="6"/>
  <c r="V330" i="6"/>
  <c r="V326" i="6"/>
  <c r="V71" i="6"/>
  <c r="AH310" i="6"/>
  <c r="AH324" i="6"/>
  <c r="AH294" i="6"/>
  <c r="AH327" i="6"/>
  <c r="AH293" i="6"/>
  <c r="AH325" i="6"/>
  <c r="AH70" i="6"/>
  <c r="E362" i="6"/>
  <c r="E330" i="6"/>
  <c r="E326" i="6"/>
  <c r="E71" i="6"/>
  <c r="AJ362" i="6"/>
  <c r="AJ326" i="6"/>
  <c r="AJ330" i="6"/>
  <c r="AM69" i="6"/>
  <c r="AM297" i="6" s="1"/>
  <c r="AJ71" i="6"/>
  <c r="AC217" i="6"/>
  <c r="N362" i="6"/>
  <c r="N330" i="6"/>
  <c r="N326" i="6"/>
  <c r="N71" i="6"/>
  <c r="AF217" i="6"/>
  <c r="P362" i="6"/>
  <c r="P330" i="6"/>
  <c r="P326" i="6"/>
  <c r="P71" i="6"/>
  <c r="M217" i="6"/>
  <c r="AN379" i="6"/>
  <c r="AN380" i="6"/>
  <c r="AN316" i="6"/>
  <c r="AN308" i="6"/>
  <c r="AN328" i="6"/>
  <c r="AN374" i="6"/>
  <c r="AN375" i="6"/>
  <c r="AN377" i="6"/>
  <c r="AN378" i="6"/>
  <c r="AN373" i="6"/>
  <c r="O362" i="6"/>
  <c r="O330" i="6"/>
  <c r="O326" i="6"/>
  <c r="O71" i="6"/>
  <c r="AN18" i="6"/>
  <c r="R362" i="6"/>
  <c r="R330" i="6"/>
  <c r="R326" i="6"/>
  <c r="R71" i="6"/>
  <c r="AC362" i="6"/>
  <c r="AC330" i="6"/>
  <c r="AC326" i="6"/>
  <c r="AC71" i="6"/>
  <c r="AH69" i="6"/>
  <c r="AH297" i="6" s="1"/>
  <c r="L310" i="6"/>
  <c r="L324" i="6"/>
  <c r="L294" i="6"/>
  <c r="L327" i="6" s="1"/>
  <c r="L293" i="6"/>
  <c r="L325" i="6" s="1"/>
  <c r="L70" i="6"/>
  <c r="AB362" i="6"/>
  <c r="AB330" i="6"/>
  <c r="AB326" i="6"/>
  <c r="AB71" i="6"/>
  <c r="M362" i="6"/>
  <c r="M330" i="6"/>
  <c r="M326" i="6"/>
  <c r="M71" i="6"/>
  <c r="AL362" i="6"/>
  <c r="AL330" i="6"/>
  <c r="AL326" i="6"/>
  <c r="AL71" i="6"/>
  <c r="AK362" i="6"/>
  <c r="AK330" i="6"/>
  <c r="AK326" i="6"/>
  <c r="AK71" i="6"/>
  <c r="AN309" i="6"/>
  <c r="AN350" i="6"/>
  <c r="AN47" i="6"/>
  <c r="AI331" i="6"/>
  <c r="AI324" i="6"/>
  <c r="AI310" i="6"/>
  <c r="AI294" i="6"/>
  <c r="AI327" i="6" s="1"/>
  <c r="AI293" i="6"/>
  <c r="AI325" i="6" s="1"/>
  <c r="AI70" i="6"/>
  <c r="G362" i="6"/>
  <c r="G330" i="6"/>
  <c r="G326" i="6"/>
  <c r="G71" i="6"/>
  <c r="F362" i="6"/>
  <c r="F330" i="6"/>
  <c r="F326" i="6"/>
  <c r="F71" i="6"/>
  <c r="H362" i="6"/>
  <c r="H330" i="6"/>
  <c r="H326" i="6"/>
  <c r="H71" i="6"/>
  <c r="S362" i="6"/>
  <c r="S330" i="6"/>
  <c r="S326" i="6"/>
  <c r="S71" i="6"/>
  <c r="AN56" i="6"/>
  <c r="AD362" i="6"/>
  <c r="AD326" i="6"/>
  <c r="AD330" i="6"/>
  <c r="AI69" i="6"/>
  <c r="AI297" i="6" s="1"/>
  <c r="AD71" i="6"/>
  <c r="Z362" i="6"/>
  <c r="Z330" i="6"/>
  <c r="Z326" i="6"/>
  <c r="Z71" i="6"/>
  <c r="E362" i="5"/>
  <c r="E330" i="5"/>
  <c r="E326" i="5"/>
  <c r="E71" i="5"/>
  <c r="R362" i="5"/>
  <c r="R330" i="5"/>
  <c r="R326" i="5"/>
  <c r="R71" i="5"/>
  <c r="AG331" i="5"/>
  <c r="AG310" i="5"/>
  <c r="AG294" i="5"/>
  <c r="AG327" i="5" s="1"/>
  <c r="AG324" i="5"/>
  <c r="AG293" i="5"/>
  <c r="AG325" i="5"/>
  <c r="AG70" i="5"/>
  <c r="AF217" i="5"/>
  <c r="M217" i="5"/>
  <c r="AC217" i="5"/>
  <c r="L310" i="5"/>
  <c r="L324" i="5"/>
  <c r="L294" i="5"/>
  <c r="L327" i="5"/>
  <c r="L293" i="5"/>
  <c r="L325" i="5"/>
  <c r="L70" i="5"/>
  <c r="H362" i="5"/>
  <c r="H330" i="5"/>
  <c r="H326" i="5"/>
  <c r="H71" i="5"/>
  <c r="Z362" i="5"/>
  <c r="Z330" i="5"/>
  <c r="Z326" i="5"/>
  <c r="Z71" i="5"/>
  <c r="Y362" i="5"/>
  <c r="Y330" i="5"/>
  <c r="Y326" i="5"/>
  <c r="Y71" i="5"/>
  <c r="K362" i="5"/>
  <c r="K330" i="5"/>
  <c r="K326" i="5"/>
  <c r="K71" i="5"/>
  <c r="O362" i="5"/>
  <c r="O330" i="5"/>
  <c r="O326" i="5"/>
  <c r="O71" i="5"/>
  <c r="AC362" i="5"/>
  <c r="AC330" i="5"/>
  <c r="AC326" i="5"/>
  <c r="AC71" i="5"/>
  <c r="AH69" i="5"/>
  <c r="AH297" i="5" s="1"/>
  <c r="AI331" i="5"/>
  <c r="AI324" i="5"/>
  <c r="AI310" i="5"/>
  <c r="AI294" i="5"/>
  <c r="AI327" i="5"/>
  <c r="AI293" i="5"/>
  <c r="AI325" i="5"/>
  <c r="AI70" i="5"/>
  <c r="S362" i="5"/>
  <c r="S330" i="5"/>
  <c r="S326" i="5"/>
  <c r="S71" i="5"/>
  <c r="F362" i="5"/>
  <c r="F330" i="5"/>
  <c r="F326" i="5"/>
  <c r="F71" i="5"/>
  <c r="P362" i="5"/>
  <c r="P330" i="5"/>
  <c r="P326" i="5"/>
  <c r="P71" i="5"/>
  <c r="N362" i="5"/>
  <c r="N330" i="5"/>
  <c r="N326" i="5"/>
  <c r="N71" i="5"/>
  <c r="AH332" i="5"/>
  <c r="AH331" i="5"/>
  <c r="AH310" i="5"/>
  <c r="AH294" i="5"/>
  <c r="AH327" i="5" s="1"/>
  <c r="AH324" i="5"/>
  <c r="AH293" i="5"/>
  <c r="AH325" i="5"/>
  <c r="AH70" i="5"/>
  <c r="J362" i="5"/>
  <c r="J330" i="5"/>
  <c r="J326" i="5"/>
  <c r="J71" i="5"/>
  <c r="G362" i="5"/>
  <c r="G330" i="5"/>
  <c r="G326" i="5"/>
  <c r="G71" i="5"/>
  <c r="AD362" i="5"/>
  <c r="AD330" i="5"/>
  <c r="AD326" i="5"/>
  <c r="AD71" i="5"/>
  <c r="AI69" i="5"/>
  <c r="AI297" i="5" s="1"/>
  <c r="AF362" i="5"/>
  <c r="AF330" i="5"/>
  <c r="AF326" i="5"/>
  <c r="AF71" i="5"/>
  <c r="T362" i="5"/>
  <c r="T330" i="5"/>
  <c r="T326" i="5"/>
  <c r="T71" i="5"/>
  <c r="V362" i="5"/>
  <c r="V330" i="5"/>
  <c r="V326" i="5"/>
  <c r="V71" i="5"/>
  <c r="D217" i="5"/>
  <c r="M362" i="5"/>
  <c r="M330" i="5"/>
  <c r="M326" i="5"/>
  <c r="M71" i="5"/>
  <c r="AG69" i="5"/>
  <c r="AG297" i="5" s="1"/>
  <c r="AB362" i="5"/>
  <c r="AB330" i="5"/>
  <c r="AB326" i="5"/>
  <c r="AB71" i="5"/>
  <c r="AE362" i="5"/>
  <c r="AE330" i="5"/>
  <c r="AE326" i="5"/>
  <c r="AE71" i="5"/>
  <c r="D362" i="5"/>
  <c r="D330" i="5"/>
  <c r="D326" i="5"/>
  <c r="D71" i="5"/>
  <c r="L69" i="5"/>
  <c r="L297" i="5" s="1"/>
  <c r="J362" i="4"/>
  <c r="J326" i="4"/>
  <c r="J330" i="4"/>
  <c r="J71" i="4"/>
  <c r="AF362" i="4"/>
  <c r="AF330" i="4"/>
  <c r="AF326" i="4"/>
  <c r="AF71" i="4"/>
  <c r="E362" i="4"/>
  <c r="E330" i="4"/>
  <c r="E326" i="4"/>
  <c r="E71" i="4"/>
  <c r="S362" i="4"/>
  <c r="S330" i="4"/>
  <c r="S326" i="4"/>
  <c r="S71" i="4"/>
  <c r="O362" i="4"/>
  <c r="O330" i="4"/>
  <c r="O326" i="4"/>
  <c r="O71" i="4"/>
  <c r="AE362" i="4"/>
  <c r="AE330" i="4"/>
  <c r="AE326" i="4"/>
  <c r="AE71" i="4"/>
  <c r="T362" i="4"/>
  <c r="T330" i="4"/>
  <c r="T326" i="4"/>
  <c r="T71" i="4"/>
  <c r="AK362" i="4"/>
  <c r="AK330" i="4"/>
  <c r="AK326" i="4"/>
  <c r="AK71" i="4"/>
  <c r="G362" i="4"/>
  <c r="G330" i="4"/>
  <c r="G326" i="4"/>
  <c r="G71" i="4"/>
  <c r="AA362" i="4"/>
  <c r="AA330" i="4"/>
  <c r="AA326" i="4"/>
  <c r="AA71" i="4"/>
  <c r="AC217" i="4"/>
  <c r="AN379" i="4"/>
  <c r="AN380" i="4"/>
  <c r="AN308" i="4"/>
  <c r="AN316" i="4"/>
  <c r="AN377" i="4"/>
  <c r="AN328" i="4"/>
  <c r="AN378" i="4"/>
  <c r="AN373" i="4"/>
  <c r="AN374" i="4"/>
  <c r="AN375" i="4"/>
  <c r="F362" i="4"/>
  <c r="F330" i="4"/>
  <c r="F326" i="4"/>
  <c r="F71" i="4"/>
  <c r="P362" i="4"/>
  <c r="P330" i="4"/>
  <c r="P326" i="4"/>
  <c r="P71" i="4"/>
  <c r="AM212" i="4"/>
  <c r="I362" i="4"/>
  <c r="I330" i="4"/>
  <c r="I326" i="4"/>
  <c r="I71" i="4"/>
  <c r="AF217" i="4"/>
  <c r="AM324" i="4"/>
  <c r="AM310" i="4"/>
  <c r="AM294" i="4"/>
  <c r="AM327" i="4" s="1"/>
  <c r="AM293" i="4"/>
  <c r="AM325" i="4" s="1"/>
  <c r="AM70" i="4"/>
  <c r="AH331" i="4"/>
  <c r="AH332" i="4"/>
  <c r="AH324" i="4"/>
  <c r="AH294" i="4"/>
  <c r="AH327" i="4" s="1"/>
  <c r="AH293" i="4"/>
  <c r="AH325" i="4" s="1"/>
  <c r="AH70" i="4"/>
  <c r="V362" i="4"/>
  <c r="V330" i="4"/>
  <c r="V326" i="4"/>
  <c r="V71" i="4"/>
  <c r="AL362" i="4"/>
  <c r="AL330" i="4"/>
  <c r="AL326" i="4"/>
  <c r="AL71" i="4"/>
  <c r="M362" i="4"/>
  <c r="M330" i="4"/>
  <c r="M326" i="4"/>
  <c r="M71" i="4"/>
  <c r="AD362" i="4"/>
  <c r="AD330" i="4"/>
  <c r="AD326" i="4"/>
  <c r="AD71" i="4"/>
  <c r="AC362" i="4"/>
  <c r="AC330" i="4"/>
  <c r="AC326" i="4"/>
  <c r="AC71" i="4"/>
  <c r="AH69" i="4"/>
  <c r="AH297" i="4" s="1"/>
  <c r="Y362" i="4"/>
  <c r="Y330" i="4"/>
  <c r="Y326" i="4"/>
  <c r="Y71" i="4"/>
  <c r="AB362" i="4"/>
  <c r="AB326" i="4"/>
  <c r="AB330" i="4"/>
  <c r="AB71" i="4"/>
  <c r="K362" i="4"/>
  <c r="K330" i="4"/>
  <c r="K326" i="4"/>
  <c r="K71" i="4"/>
  <c r="AJ217" i="4"/>
  <c r="AJ362" i="4"/>
  <c r="AJ326" i="4"/>
  <c r="AJ330" i="4"/>
  <c r="AM69" i="4"/>
  <c r="AM297" i="4" s="1"/>
  <c r="AJ71" i="4"/>
  <c r="L331" i="3"/>
  <c r="L324" i="3"/>
  <c r="L310" i="3"/>
  <c r="L294" i="3"/>
  <c r="L327" i="3" s="1"/>
  <c r="L293" i="3"/>
  <c r="L325" i="3" s="1"/>
  <c r="L70" i="3"/>
  <c r="AL362" i="3"/>
  <c r="AL330" i="3"/>
  <c r="AL326" i="3"/>
  <c r="AL71" i="3"/>
  <c r="AD362" i="3"/>
  <c r="AD330" i="3"/>
  <c r="AD326" i="3"/>
  <c r="AD71" i="3"/>
  <c r="AI69" i="3"/>
  <c r="AI297" i="3" s="1"/>
  <c r="AM324" i="3"/>
  <c r="AM310" i="3"/>
  <c r="AM332" i="3"/>
  <c r="AM294" i="3"/>
  <c r="AM327" i="3" s="1"/>
  <c r="AM293" i="3"/>
  <c r="AM325" i="3" s="1"/>
  <c r="AM70" i="3"/>
  <c r="AN65" i="3"/>
  <c r="AB362" i="3"/>
  <c r="AB326" i="3"/>
  <c r="AB330" i="3"/>
  <c r="AB71" i="3"/>
  <c r="D362" i="3"/>
  <c r="D330" i="3"/>
  <c r="D326" i="3"/>
  <c r="D71" i="3"/>
  <c r="L69" i="3"/>
  <c r="L297" i="3" s="1"/>
  <c r="AH331" i="3"/>
  <c r="AH324" i="3"/>
  <c r="AH310" i="3"/>
  <c r="AH294" i="3"/>
  <c r="AH327" i="3" s="1"/>
  <c r="AH293" i="3"/>
  <c r="AH325" i="3" s="1"/>
  <c r="AH70" i="3"/>
  <c r="V362" i="3"/>
  <c r="V326" i="3"/>
  <c r="V330" i="3"/>
  <c r="V71" i="3"/>
  <c r="R362" i="3"/>
  <c r="R330" i="3"/>
  <c r="R326" i="3"/>
  <c r="R71" i="3"/>
  <c r="N362" i="3"/>
  <c r="N326" i="3"/>
  <c r="N330" i="3"/>
  <c r="N71" i="3"/>
  <c r="M362" i="3"/>
  <c r="M330" i="3"/>
  <c r="M326" i="3"/>
  <c r="M71" i="3"/>
  <c r="AG69" i="3"/>
  <c r="AG297" i="3" s="1"/>
  <c r="AJ217" i="3"/>
  <c r="AN379" i="3"/>
  <c r="AN380" i="3"/>
  <c r="AN316" i="3"/>
  <c r="AN375" i="3"/>
  <c r="AN374" i="3"/>
  <c r="AN377" i="3"/>
  <c r="AN328" i="3"/>
  <c r="AN378" i="3"/>
  <c r="AN376" i="3"/>
  <c r="AN373" i="3"/>
  <c r="AN31" i="3"/>
  <c r="AN40" i="3"/>
  <c r="AF362" i="3"/>
  <c r="AF326" i="3"/>
  <c r="AF330" i="3"/>
  <c r="AF71" i="3"/>
  <c r="AC362" i="3"/>
  <c r="AC326" i="3"/>
  <c r="AC330" i="3"/>
  <c r="AC71" i="3"/>
  <c r="AH69" i="3"/>
  <c r="AH297" i="3" s="1"/>
  <c r="AF217" i="3"/>
  <c r="AJ362" i="3"/>
  <c r="AJ330" i="3"/>
  <c r="AJ326" i="3"/>
  <c r="AM69" i="3"/>
  <c r="AM297" i="3" s="1"/>
  <c r="AJ71" i="3"/>
  <c r="AG331" i="3"/>
  <c r="AG324" i="3"/>
  <c r="AG310" i="3"/>
  <c r="AG293" i="3"/>
  <c r="AG325" i="3" s="1"/>
  <c r="AG294" i="3"/>
  <c r="AG327" i="3" s="1"/>
  <c r="AG70" i="3"/>
  <c r="AM212" i="3"/>
  <c r="F362" i="3"/>
  <c r="F326" i="3"/>
  <c r="F330" i="3"/>
  <c r="F71" i="3"/>
  <c r="J362" i="3"/>
  <c r="J326" i="3"/>
  <c r="J330" i="3"/>
  <c r="J71" i="3"/>
  <c r="AC217" i="3"/>
  <c r="M217" i="3"/>
  <c r="AI310" i="3"/>
  <c r="AI331" i="3"/>
  <c r="AI324" i="3"/>
  <c r="AI294" i="3"/>
  <c r="AI327" i="3" s="1"/>
  <c r="AI293" i="3"/>
  <c r="AI325" i="3" s="1"/>
  <c r="AI70" i="3"/>
  <c r="AE362" i="3"/>
  <c r="AE330" i="3"/>
  <c r="AE326" i="3"/>
  <c r="AE71" i="3"/>
  <c r="Z362" i="2"/>
  <c r="Z330" i="2"/>
  <c r="Z326" i="2"/>
  <c r="Z71" i="2"/>
  <c r="Y362" i="2"/>
  <c r="Y330" i="2"/>
  <c r="Y326" i="2"/>
  <c r="Y71" i="2"/>
  <c r="P362" i="2"/>
  <c r="P330" i="2"/>
  <c r="P326" i="2"/>
  <c r="P71" i="2"/>
  <c r="AL362" i="2"/>
  <c r="AL330" i="2"/>
  <c r="AL326" i="2"/>
  <c r="AL71" i="2"/>
  <c r="M217" i="2"/>
  <c r="AC362" i="2"/>
  <c r="AC326" i="2"/>
  <c r="AC330" i="2"/>
  <c r="AH69" i="2"/>
  <c r="AH297" i="2"/>
  <c r="AC71" i="2"/>
  <c r="AM212" i="2"/>
  <c r="AN379" i="2"/>
  <c r="AN358" i="2"/>
  <c r="AN375" i="2"/>
  <c r="AN377" i="2"/>
  <c r="AN374" i="2"/>
  <c r="AN328" i="2"/>
  <c r="AA362" i="2"/>
  <c r="AA326" i="2"/>
  <c r="AA330" i="2"/>
  <c r="AA71" i="2"/>
  <c r="Q362" i="2"/>
  <c r="Q330" i="2"/>
  <c r="Q326" i="2"/>
  <c r="Q71" i="2"/>
  <c r="S362" i="2"/>
  <c r="S330" i="2"/>
  <c r="S326" i="2"/>
  <c r="S71" i="2"/>
  <c r="AC217" i="2"/>
  <c r="T362" i="2"/>
  <c r="T330" i="2"/>
  <c r="T326" i="2"/>
  <c r="T71" i="2"/>
  <c r="H362" i="2"/>
  <c r="H330" i="2"/>
  <c r="H326" i="2"/>
  <c r="H71" i="2"/>
  <c r="G362" i="2"/>
  <c r="G330" i="2"/>
  <c r="G326" i="2"/>
  <c r="G71" i="2"/>
  <c r="AD362" i="2"/>
  <c r="AD330" i="2"/>
  <c r="AD326" i="2"/>
  <c r="AD71" i="2"/>
  <c r="D362" i="2"/>
  <c r="D330" i="2"/>
  <c r="D326" i="2"/>
  <c r="D71" i="2"/>
  <c r="AH332" i="2"/>
  <c r="AH331" i="2"/>
  <c r="AH324" i="2"/>
  <c r="AH310" i="2"/>
  <c r="AH294" i="2"/>
  <c r="AH327" i="2" s="1"/>
  <c r="AH293" i="2"/>
  <c r="AH325" i="2" s="1"/>
  <c r="AH70" i="2"/>
  <c r="E362" i="2"/>
  <c r="E330" i="2"/>
  <c r="E326" i="2"/>
  <c r="E71" i="2"/>
  <c r="V362" i="2"/>
  <c r="V330" i="2"/>
  <c r="V326" i="2"/>
  <c r="V71" i="2"/>
  <c r="AS297" i="11"/>
  <c r="AH71" i="11"/>
  <c r="AH297" i="11"/>
  <c r="AZ297" i="11"/>
  <c r="AY297" i="11"/>
  <c r="BC71" i="11"/>
  <c r="BC297" i="11"/>
  <c r="AI71" i="11"/>
  <c r="AI297" i="11"/>
  <c r="AY71" i="11"/>
  <c r="AZ71" i="11"/>
  <c r="L362" i="11"/>
  <c r="L330" i="11"/>
  <c r="L326" i="11"/>
  <c r="L71" i="11"/>
  <c r="AM362" i="11"/>
  <c r="AM330" i="11"/>
  <c r="AM326" i="11"/>
  <c r="AN69" i="11"/>
  <c r="AV69" i="11" s="1"/>
  <c r="AV71" i="11" s="1"/>
  <c r="AM71" i="11"/>
  <c r="AN324" i="11"/>
  <c r="AN293" i="11"/>
  <c r="AN325" i="11" s="1"/>
  <c r="AN294" i="11"/>
  <c r="AN327" i="11" s="1"/>
  <c r="AN70" i="11"/>
  <c r="AG362" i="11"/>
  <c r="AG330" i="11"/>
  <c r="AG326" i="11"/>
  <c r="AG71" i="11"/>
  <c r="L362" i="10"/>
  <c r="L330" i="10"/>
  <c r="L326" i="10"/>
  <c r="L71" i="10"/>
  <c r="AM362" i="10"/>
  <c r="AM330" i="10"/>
  <c r="AM326" i="10"/>
  <c r="AM71" i="10"/>
  <c r="AM71" i="9"/>
  <c r="AG362" i="9"/>
  <c r="AG330" i="9"/>
  <c r="AG326" i="9"/>
  <c r="AG71" i="9"/>
  <c r="AM362" i="8"/>
  <c r="AM326" i="8"/>
  <c r="AM330" i="8"/>
  <c r="AM71" i="8"/>
  <c r="L362" i="8"/>
  <c r="L330" i="8"/>
  <c r="L326" i="8"/>
  <c r="L71" i="8"/>
  <c r="AI362" i="7"/>
  <c r="AI330" i="7"/>
  <c r="AI326" i="7"/>
  <c r="AI71" i="7"/>
  <c r="L362" i="7"/>
  <c r="L330" i="7"/>
  <c r="L326" i="7"/>
  <c r="L71" i="7"/>
  <c r="AM362" i="7"/>
  <c r="AM330" i="7"/>
  <c r="AM326" i="7"/>
  <c r="AM71" i="7"/>
  <c r="AH362" i="7"/>
  <c r="AH330" i="7"/>
  <c r="AH326" i="7"/>
  <c r="AH71" i="7"/>
  <c r="AI362" i="6"/>
  <c r="AI330" i="6"/>
  <c r="AI326" i="6"/>
  <c r="AI71" i="6"/>
  <c r="AM362" i="6"/>
  <c r="AM330" i="6"/>
  <c r="AM326" i="6"/>
  <c r="AM71" i="6"/>
  <c r="AH362" i="6"/>
  <c r="AH330" i="6"/>
  <c r="AH326" i="6"/>
  <c r="AH71" i="6"/>
  <c r="L362" i="6"/>
  <c r="L326" i="6"/>
  <c r="L330" i="6"/>
  <c r="L71" i="6"/>
  <c r="AG362" i="5"/>
  <c r="AG330" i="5"/>
  <c r="AG326" i="5"/>
  <c r="AG71" i="5"/>
  <c r="AH362" i="5"/>
  <c r="AH330" i="5"/>
  <c r="AH326" i="5"/>
  <c r="AH71" i="5"/>
  <c r="L362" i="5"/>
  <c r="L330" i="5"/>
  <c r="L326" i="5"/>
  <c r="L71" i="5"/>
  <c r="AI362" i="5"/>
  <c r="AI330" i="5"/>
  <c r="AI326" i="5"/>
  <c r="AI71" i="5"/>
  <c r="AM362" i="4"/>
  <c r="AM330" i="4"/>
  <c r="AM326" i="4"/>
  <c r="AM71" i="4"/>
  <c r="AH362" i="4"/>
  <c r="AH330" i="4"/>
  <c r="AH326" i="4"/>
  <c r="AH71" i="4"/>
  <c r="AM326" i="3"/>
  <c r="AM330" i="3"/>
  <c r="AM71" i="3"/>
  <c r="AN69" i="3"/>
  <c r="AN297" i="3" s="1"/>
  <c r="AH362" i="3"/>
  <c r="AH330" i="3"/>
  <c r="AH326" i="3"/>
  <c r="AH71" i="3"/>
  <c r="L362" i="3"/>
  <c r="L330" i="3"/>
  <c r="L326" i="3"/>
  <c r="L71" i="3"/>
  <c r="AG362" i="3"/>
  <c r="AG326" i="3"/>
  <c r="AG330" i="3"/>
  <c r="AG71" i="3"/>
  <c r="AN324" i="3"/>
  <c r="AN294" i="3"/>
  <c r="AN327" i="3" s="1"/>
  <c r="AN293" i="3"/>
  <c r="AN325" i="3" s="1"/>
  <c r="AN70" i="3"/>
  <c r="AI362" i="3"/>
  <c r="AI326" i="3"/>
  <c r="AI330" i="3"/>
  <c r="AI71" i="3"/>
  <c r="AH362" i="2"/>
  <c r="AH330" i="2"/>
  <c r="AH326" i="2"/>
  <c r="AH71" i="2"/>
  <c r="AN330" i="11"/>
  <c r="AN326" i="3"/>
  <c r="AN330" i="3"/>
  <c r="AN71" i="3"/>
  <c r="BA383" i="51"/>
  <c r="AI370" i="51"/>
  <c r="BC314" i="51"/>
  <c r="AN254" i="51"/>
  <c r="AV254" i="51" s="1"/>
  <c r="AM368" i="51"/>
  <c r="BB383" i="51"/>
  <c r="AL350" i="51"/>
  <c r="AL61" i="51"/>
  <c r="AL56" i="51"/>
  <c r="AL376" i="51"/>
  <c r="AR314" i="51"/>
  <c r="AU314" i="51"/>
  <c r="AT314" i="51"/>
  <c r="L321" i="51"/>
  <c r="L343" i="51"/>
  <c r="AY206" i="51"/>
  <c r="BA368" i="51"/>
  <c r="AY368" i="51"/>
  <c r="O347" i="51"/>
  <c r="O348" i="51"/>
  <c r="AC370" i="51"/>
  <c r="S370" i="51"/>
  <c r="AF370" i="51"/>
  <c r="V370" i="51"/>
  <c r="N370" i="51"/>
  <c r="AL370" i="51"/>
  <c r="Z370" i="51"/>
  <c r="P370" i="51"/>
  <c r="AK370" i="51"/>
  <c r="Y370" i="51"/>
  <c r="O370" i="51"/>
  <c r="AJ370" i="51"/>
  <c r="AB370" i="51"/>
  <c r="R370" i="51"/>
  <c r="AD370" i="51"/>
  <c r="T370" i="51"/>
  <c r="M370" i="51"/>
  <c r="AE40" i="51"/>
  <c r="M40" i="51"/>
  <c r="Q40" i="51"/>
  <c r="L359" i="51"/>
  <c r="AN185" i="51"/>
  <c r="K370" i="51"/>
  <c r="F370" i="51"/>
  <c r="J370" i="51"/>
  <c r="E56" i="51"/>
  <c r="I47" i="51"/>
  <c r="H61" i="51"/>
  <c r="E61" i="51"/>
  <c r="I61" i="51"/>
  <c r="I56" i="51"/>
  <c r="H350" i="51"/>
  <c r="E47" i="51"/>
  <c r="AN115" i="50"/>
  <c r="AS314" i="50"/>
  <c r="AX240" i="50"/>
  <c r="AN191" i="50"/>
  <c r="BC296" i="50"/>
  <c r="BC369" i="50" s="1"/>
  <c r="BC370" i="50" s="1"/>
  <c r="S329" i="50"/>
  <c r="AZ368" i="50"/>
  <c r="AN156" i="50"/>
  <c r="AV156" i="50" s="1"/>
  <c r="F350" i="50"/>
  <c r="AB47" i="50"/>
  <c r="R350" i="50"/>
  <c r="AA56" i="50"/>
  <c r="V61" i="50"/>
  <c r="N47" i="50"/>
  <c r="R316" i="50"/>
  <c r="R377" i="50"/>
  <c r="Y31" i="50"/>
  <c r="V328" i="50"/>
  <c r="R378" i="50"/>
  <c r="N18" i="50"/>
  <c r="R40" i="50"/>
  <c r="V24" i="50"/>
  <c r="V380" i="50"/>
  <c r="N328" i="50"/>
  <c r="S31" i="50"/>
  <c r="AN271" i="50"/>
  <c r="AV271" i="50" s="1"/>
  <c r="AX314" i="50"/>
  <c r="L338" i="50"/>
  <c r="H56" i="51"/>
  <c r="V359" i="51"/>
  <c r="V343" i="51"/>
  <c r="V340" i="51"/>
  <c r="V339" i="51"/>
  <c r="V338" i="51"/>
  <c r="V321" i="51"/>
  <c r="F359" i="51"/>
  <c r="F343" i="51"/>
  <c r="F340" i="51"/>
  <c r="F339" i="51"/>
  <c r="F338" i="51"/>
  <c r="F321" i="51"/>
  <c r="AE359" i="51"/>
  <c r="AE343" i="51"/>
  <c r="AE339" i="51"/>
  <c r="AE321" i="51"/>
  <c r="AE338" i="51"/>
  <c r="AE340" i="51"/>
  <c r="BA266" i="51"/>
  <c r="M359" i="51"/>
  <c r="M343" i="51"/>
  <c r="M339" i="51"/>
  <c r="M321" i="51"/>
  <c r="M338" i="51"/>
  <c r="M340" i="51"/>
  <c r="AY266" i="51"/>
  <c r="AI266" i="51"/>
  <c r="S329" i="51"/>
  <c r="Z343" i="51"/>
  <c r="Z359" i="51"/>
  <c r="Z338" i="51"/>
  <c r="Z339" i="51"/>
  <c r="Z340" i="51"/>
  <c r="Z321" i="51"/>
  <c r="D343" i="51"/>
  <c r="D359" i="51"/>
  <c r="D338" i="51"/>
  <c r="D339" i="51"/>
  <c r="D340" i="51"/>
  <c r="D321" i="51"/>
  <c r="BC266" i="51"/>
  <c r="AX266" i="51"/>
  <c r="AC359" i="51"/>
  <c r="AC343" i="51"/>
  <c r="AC339" i="51"/>
  <c r="AC340" i="51"/>
  <c r="AC321" i="51"/>
  <c r="AC338" i="51"/>
  <c r="AZ266" i="51"/>
  <c r="K359" i="51"/>
  <c r="K343" i="51"/>
  <c r="K339" i="51"/>
  <c r="K340" i="51"/>
  <c r="K338" i="51"/>
  <c r="K321" i="51"/>
  <c r="H370" i="51"/>
  <c r="F329" i="51"/>
  <c r="F208" i="51"/>
  <c r="F212" i="51" s="1"/>
  <c r="F217" i="51" s="1"/>
  <c r="AN134" i="51"/>
  <c r="AC356" i="51"/>
  <c r="S356" i="51"/>
  <c r="K356" i="51"/>
  <c r="I370" i="51"/>
  <c r="AH370" i="51"/>
  <c r="AJ356" i="51"/>
  <c r="AB356" i="51"/>
  <c r="J356" i="51"/>
  <c r="O127" i="51"/>
  <c r="N329" i="51"/>
  <c r="N208" i="51"/>
  <c r="N212" i="51" s="1"/>
  <c r="N217" i="51" s="1"/>
  <c r="AE370" i="51"/>
  <c r="U370" i="51"/>
  <c r="M208" i="51"/>
  <c r="I329" i="51"/>
  <c r="I208" i="51"/>
  <c r="I212" i="51" s="1"/>
  <c r="I217" i="51" s="1"/>
  <c r="Q356" i="51"/>
  <c r="AJ127" i="51"/>
  <c r="BB102" i="51"/>
  <c r="AM102" i="51"/>
  <c r="AU102" i="51" s="1"/>
  <c r="AD329" i="51"/>
  <c r="AD208" i="51"/>
  <c r="AD212" i="51" s="1"/>
  <c r="AD217" i="51" s="1"/>
  <c r="T329" i="51"/>
  <c r="T208" i="51"/>
  <c r="T212" i="51" s="1"/>
  <c r="T217" i="51" s="1"/>
  <c r="AN125" i="51"/>
  <c r="AD356" i="51"/>
  <c r="L356" i="51"/>
  <c r="BB366" i="51"/>
  <c r="AG296" i="51"/>
  <c r="AG369" i="51" s="1"/>
  <c r="AF350" i="51"/>
  <c r="AF309" i="51"/>
  <c r="AF47" i="51"/>
  <c r="AF61" i="51"/>
  <c r="Z379" i="51"/>
  <c r="Z378" i="51"/>
  <c r="Z380" i="51"/>
  <c r="Z374" i="51"/>
  <c r="Z375" i="51"/>
  <c r="Z377" i="51"/>
  <c r="Z373" i="51"/>
  <c r="Z358" i="51"/>
  <c r="Z328" i="51"/>
  <c r="Z316" i="51"/>
  <c r="Z308" i="51"/>
  <c r="Z31" i="51"/>
  <c r="Z65" i="51"/>
  <c r="Z349" i="51" s="1"/>
  <c r="D379" i="51"/>
  <c r="D378" i="51"/>
  <c r="D380" i="51"/>
  <c r="D377" i="51"/>
  <c r="D375" i="51"/>
  <c r="D373" i="51"/>
  <c r="D374" i="51"/>
  <c r="D328" i="51"/>
  <c r="D316" i="51"/>
  <c r="D308" i="51"/>
  <c r="D65" i="51"/>
  <c r="D31" i="51"/>
  <c r="P376" i="51"/>
  <c r="R350" i="51"/>
  <c r="R309" i="51"/>
  <c r="R61" i="51"/>
  <c r="R47" i="51"/>
  <c r="K378" i="51"/>
  <c r="K380" i="51"/>
  <c r="K377" i="51"/>
  <c r="K375" i="51"/>
  <c r="K379" i="51"/>
  <c r="K374" i="51"/>
  <c r="K373" i="51"/>
  <c r="K358" i="51"/>
  <c r="K328" i="51"/>
  <c r="K308" i="51"/>
  <c r="K316" i="51"/>
  <c r="K24" i="51"/>
  <c r="K18" i="51"/>
  <c r="K31" i="51"/>
  <c r="K65" i="51"/>
  <c r="K351" i="51"/>
  <c r="O376" i="51"/>
  <c r="Z309" i="51"/>
  <c r="AM361" i="51"/>
  <c r="AF56" i="51"/>
  <c r="R379" i="51"/>
  <c r="R380" i="51"/>
  <c r="R378" i="51"/>
  <c r="R377" i="51"/>
  <c r="R374" i="51"/>
  <c r="R375" i="51"/>
  <c r="R373" i="51"/>
  <c r="R328" i="51"/>
  <c r="R316" i="51"/>
  <c r="R308" i="51"/>
  <c r="R24" i="51"/>
  <c r="R18" i="51"/>
  <c r="R65" i="51"/>
  <c r="R349" i="51" s="1"/>
  <c r="R376" i="51"/>
  <c r="O350" i="51"/>
  <c r="O309" i="51"/>
  <c r="O47" i="51"/>
  <c r="O56" i="51"/>
  <c r="K61" i="51"/>
  <c r="AE380" i="51"/>
  <c r="AE378" i="51"/>
  <c r="AE379" i="51"/>
  <c r="AE375" i="51"/>
  <c r="AE377" i="51"/>
  <c r="AE373" i="51"/>
  <c r="AE374" i="51"/>
  <c r="AE328" i="51"/>
  <c r="AE316" i="51"/>
  <c r="AE308" i="51"/>
  <c r="AE65" i="51"/>
  <c r="AE349" i="51" s="1"/>
  <c r="AE31" i="51"/>
  <c r="AE24" i="51"/>
  <c r="AE18" i="51"/>
  <c r="M380" i="51"/>
  <c r="M378" i="51"/>
  <c r="M379" i="51"/>
  <c r="M375" i="51"/>
  <c r="M377" i="51"/>
  <c r="M373" i="51"/>
  <c r="M374" i="51"/>
  <c r="M328" i="51"/>
  <c r="M316" i="51"/>
  <c r="M308" i="51"/>
  <c r="M65" i="51"/>
  <c r="M31" i="51"/>
  <c r="M24" i="51"/>
  <c r="M18" i="51"/>
  <c r="Z24" i="51"/>
  <c r="R40" i="51"/>
  <c r="H24" i="51"/>
  <c r="AL40" i="51"/>
  <c r="D40" i="51"/>
  <c r="AD40" i="51"/>
  <c r="K40" i="51"/>
  <c r="AC309" i="51"/>
  <c r="AJ359" i="51"/>
  <c r="AJ343" i="51"/>
  <c r="AJ340" i="51"/>
  <c r="AJ338" i="51"/>
  <c r="AJ339" i="51"/>
  <c r="AJ321" i="51"/>
  <c r="BB266" i="51"/>
  <c r="R359" i="51"/>
  <c r="R343" i="51"/>
  <c r="R340" i="51"/>
  <c r="R338" i="51"/>
  <c r="R339" i="51"/>
  <c r="R321" i="51"/>
  <c r="AA359" i="51"/>
  <c r="AA343" i="51"/>
  <c r="AA339" i="51"/>
  <c r="AA321" i="51"/>
  <c r="AA338" i="51"/>
  <c r="AA340" i="51"/>
  <c r="I359" i="51"/>
  <c r="I343" i="51"/>
  <c r="I339" i="51"/>
  <c r="I321" i="51"/>
  <c r="I338" i="51"/>
  <c r="I340" i="51"/>
  <c r="AK329" i="51"/>
  <c r="O329" i="51"/>
  <c r="AH178" i="51"/>
  <c r="AH329" i="51" s="1"/>
  <c r="T343" i="51"/>
  <c r="T359" i="51"/>
  <c r="T338" i="51"/>
  <c r="T339" i="51"/>
  <c r="T340" i="51"/>
  <c r="T321" i="51"/>
  <c r="Y359" i="51"/>
  <c r="Y343" i="51"/>
  <c r="Y340" i="51"/>
  <c r="Y338" i="51"/>
  <c r="Y321" i="51"/>
  <c r="Y339" i="51"/>
  <c r="G359" i="51"/>
  <c r="G340" i="51"/>
  <c r="G338" i="51"/>
  <c r="G343" i="51"/>
  <c r="G339" i="51"/>
  <c r="G321" i="51"/>
  <c r="BA370" i="51"/>
  <c r="BB178" i="51"/>
  <c r="AZ383" i="51"/>
  <c r="AG178" i="51"/>
  <c r="AG329" i="51"/>
  <c r="AU361" i="51"/>
  <c r="BA295" i="51"/>
  <c r="H329" i="51"/>
  <c r="H208" i="51"/>
  <c r="H212" i="51" s="1"/>
  <c r="H217" i="51" s="1"/>
  <c r="D329" i="51"/>
  <c r="D208" i="51"/>
  <c r="BA119" i="51"/>
  <c r="AE78" i="51"/>
  <c r="AE357" i="51"/>
  <c r="AE358" i="51"/>
  <c r="N350" i="51"/>
  <c r="N309" i="51"/>
  <c r="N47" i="51"/>
  <c r="N61" i="51"/>
  <c r="AD376" i="51"/>
  <c r="AX11" i="51"/>
  <c r="M350" i="51"/>
  <c r="M309" i="51"/>
  <c r="M47" i="51"/>
  <c r="M56" i="51"/>
  <c r="G351" i="51"/>
  <c r="AM11" i="51"/>
  <c r="AU11" i="51" s="1"/>
  <c r="L361" i="51"/>
  <c r="AF379" i="51"/>
  <c r="AF380" i="51"/>
  <c r="AF375" i="51"/>
  <c r="AF377" i="51"/>
  <c r="AF378" i="51"/>
  <c r="AF374" i="51"/>
  <c r="AF373" i="51"/>
  <c r="AF328" i="51"/>
  <c r="AF316" i="51"/>
  <c r="AF308" i="51"/>
  <c r="AF24" i="51"/>
  <c r="AF18" i="51"/>
  <c r="AF65" i="51"/>
  <c r="AF349" i="51" s="1"/>
  <c r="N379" i="51"/>
  <c r="N380" i="51"/>
  <c r="N377" i="51"/>
  <c r="N378" i="51"/>
  <c r="N374" i="51"/>
  <c r="N375" i="51"/>
  <c r="N373" i="51"/>
  <c r="N328" i="51"/>
  <c r="N316" i="51"/>
  <c r="N308" i="51"/>
  <c r="N65" i="51"/>
  <c r="N349" i="51" s="1"/>
  <c r="N24" i="51"/>
  <c r="N18" i="51"/>
  <c r="AF376" i="51"/>
  <c r="N376" i="51"/>
  <c r="Y61" i="51"/>
  <c r="AA380" i="51"/>
  <c r="AA378" i="51"/>
  <c r="AA379" i="51"/>
  <c r="AA375" i="51"/>
  <c r="AA377" i="51"/>
  <c r="AA373" i="51"/>
  <c r="AA374" i="51"/>
  <c r="AA328" i="51"/>
  <c r="AA316" i="51"/>
  <c r="AA308" i="51"/>
  <c r="AA65" i="51"/>
  <c r="AA349" i="51" s="1"/>
  <c r="AA31" i="51"/>
  <c r="AA24" i="51"/>
  <c r="AA18" i="51"/>
  <c r="I380" i="51"/>
  <c r="I378" i="51"/>
  <c r="I379" i="51"/>
  <c r="I375" i="51"/>
  <c r="I377" i="51"/>
  <c r="I373" i="51"/>
  <c r="I374" i="51"/>
  <c r="I358" i="51"/>
  <c r="I328" i="51"/>
  <c r="I316" i="51"/>
  <c r="I308" i="51"/>
  <c r="I65" i="51"/>
  <c r="I351" i="51"/>
  <c r="I31" i="51"/>
  <c r="I24" i="51"/>
  <c r="I18" i="51"/>
  <c r="P24" i="51"/>
  <c r="BA11" i="51"/>
  <c r="AF40" i="51"/>
  <c r="N40" i="51"/>
  <c r="AA40" i="51"/>
  <c r="I309" i="51"/>
  <c r="Z40" i="51"/>
  <c r="R31" i="51"/>
  <c r="AA309" i="51"/>
  <c r="AF359" i="51"/>
  <c r="AF343" i="51"/>
  <c r="AF340" i="51"/>
  <c r="AF338" i="51"/>
  <c r="AF339" i="51"/>
  <c r="AF321" i="51"/>
  <c r="N359" i="51"/>
  <c r="N343" i="51"/>
  <c r="N340" i="51"/>
  <c r="N338" i="51"/>
  <c r="N339" i="51"/>
  <c r="N321" i="51"/>
  <c r="U359" i="51"/>
  <c r="U343" i="51"/>
  <c r="U339" i="51"/>
  <c r="U338" i="51"/>
  <c r="U321" i="51"/>
  <c r="U340" i="51"/>
  <c r="E359" i="51"/>
  <c r="E343" i="51"/>
  <c r="E339" i="51"/>
  <c r="E338" i="51"/>
  <c r="E321" i="51"/>
  <c r="E340" i="51"/>
  <c r="AN204" i="51"/>
  <c r="AC329" i="51"/>
  <c r="AZ178" i="51"/>
  <c r="AZ329" i="51" s="1"/>
  <c r="AS329" i="51"/>
  <c r="K329" i="51"/>
  <c r="AN341" i="51"/>
  <c r="AN342" i="51"/>
  <c r="AL343" i="51"/>
  <c r="AL359" i="51"/>
  <c r="AL338" i="51"/>
  <c r="AL339" i="51"/>
  <c r="AL340" i="51"/>
  <c r="AL321" i="51"/>
  <c r="P343" i="51"/>
  <c r="P359" i="51"/>
  <c r="P338" i="51"/>
  <c r="P339" i="51"/>
  <c r="P340" i="51"/>
  <c r="P321" i="51"/>
  <c r="S359" i="51"/>
  <c r="S343" i="51"/>
  <c r="S338" i="51"/>
  <c r="S339" i="51"/>
  <c r="S321" i="51"/>
  <c r="S340" i="51"/>
  <c r="D370" i="51"/>
  <c r="Y356" i="51"/>
  <c r="G356" i="51"/>
  <c r="R329" i="51"/>
  <c r="R208" i="51"/>
  <c r="R212" i="51"/>
  <c r="R217" i="51"/>
  <c r="AL329" i="51"/>
  <c r="AL208" i="51"/>
  <c r="AL212" i="51"/>
  <c r="AL217" i="51"/>
  <c r="AF356" i="51"/>
  <c r="V356" i="51"/>
  <c r="N356" i="51"/>
  <c r="F356" i="51"/>
  <c r="AU366" i="51"/>
  <c r="O357" i="51"/>
  <c r="L338" i="51"/>
  <c r="L340" i="51"/>
  <c r="L339" i="51"/>
  <c r="AY178" i="51"/>
  <c r="AY329" i="51" s="1"/>
  <c r="AA370" i="51"/>
  <c r="Q370" i="51"/>
  <c r="AE208" i="51"/>
  <c r="AR329" i="51"/>
  <c r="E329" i="51"/>
  <c r="E208" i="51"/>
  <c r="E212" i="51" s="1"/>
  <c r="E217" i="51" s="1"/>
  <c r="AT368" i="51"/>
  <c r="AE356" i="51"/>
  <c r="U356" i="51"/>
  <c r="M356" i="51"/>
  <c r="E356" i="51"/>
  <c r="AQ361" i="51"/>
  <c r="AR295" i="51"/>
  <c r="Z329" i="51"/>
  <c r="Z208" i="51"/>
  <c r="Z212" i="51"/>
  <c r="Z217" i="51" s="1"/>
  <c r="P329" i="51"/>
  <c r="P208" i="51"/>
  <c r="P212" i="51"/>
  <c r="P217" i="51" s="1"/>
  <c r="M78" i="51"/>
  <c r="AI119" i="51"/>
  <c r="Z356" i="51"/>
  <c r="P356" i="51"/>
  <c r="AE348" i="51"/>
  <c r="M348" i="51"/>
  <c r="AL379" i="51"/>
  <c r="AL378" i="51"/>
  <c r="AL374" i="51"/>
  <c r="AL380" i="51"/>
  <c r="AL377" i="51"/>
  <c r="AL375" i="51"/>
  <c r="AL373" i="51"/>
  <c r="AL358" i="51"/>
  <c r="AL328" i="51"/>
  <c r="AL316" i="51"/>
  <c r="AL308" i="51"/>
  <c r="AL65" i="51"/>
  <c r="AL31" i="51"/>
  <c r="P379" i="51"/>
  <c r="P378" i="51"/>
  <c r="P377" i="51"/>
  <c r="P375" i="51"/>
  <c r="P380" i="51"/>
  <c r="P373" i="51"/>
  <c r="P374" i="51"/>
  <c r="P358" i="51"/>
  <c r="P328" i="51"/>
  <c r="P316" i="51"/>
  <c r="P308" i="51"/>
  <c r="P31" i="51"/>
  <c r="P65" i="51"/>
  <c r="P349" i="51" s="1"/>
  <c r="H376" i="51"/>
  <c r="AE350" i="51"/>
  <c r="AE309" i="51"/>
  <c r="AE47" i="51"/>
  <c r="AE56" i="51"/>
  <c r="K350" i="51"/>
  <c r="K309" i="51"/>
  <c r="K47" i="51"/>
  <c r="D350" i="51"/>
  <c r="D309" i="51"/>
  <c r="D56" i="51"/>
  <c r="D47" i="51"/>
  <c r="AB379" i="51"/>
  <c r="AB380" i="51"/>
  <c r="AB377" i="51"/>
  <c r="AB374" i="51"/>
  <c r="AB378" i="51"/>
  <c r="AB375" i="51"/>
  <c r="AB373" i="51"/>
  <c r="AB328" i="51"/>
  <c r="AB316" i="51"/>
  <c r="AB308" i="51"/>
  <c r="AB65" i="51"/>
  <c r="AB349" i="51" s="1"/>
  <c r="AB24" i="51"/>
  <c r="AB18" i="51"/>
  <c r="J379" i="51"/>
  <c r="J380" i="51"/>
  <c r="J377" i="51"/>
  <c r="J374" i="51"/>
  <c r="J378" i="51"/>
  <c r="J375" i="51"/>
  <c r="J373" i="51"/>
  <c r="J328" i="51"/>
  <c r="J316" i="51"/>
  <c r="J308" i="51"/>
  <c r="J65" i="51"/>
  <c r="J351" i="51"/>
  <c r="J24" i="51"/>
  <c r="J18" i="51"/>
  <c r="AB376" i="51"/>
  <c r="J376" i="51"/>
  <c r="AN360" i="51"/>
  <c r="U380" i="51"/>
  <c r="U378" i="51"/>
  <c r="U379" i="51"/>
  <c r="U377" i="51"/>
  <c r="U375" i="51"/>
  <c r="U373" i="51"/>
  <c r="U374" i="51"/>
  <c r="U328" i="51"/>
  <c r="U316" i="51"/>
  <c r="U308" i="51"/>
  <c r="U65" i="51"/>
  <c r="U349" i="51" s="1"/>
  <c r="U31" i="51"/>
  <c r="U24" i="51"/>
  <c r="U18" i="51"/>
  <c r="E380" i="51"/>
  <c r="E378" i="51"/>
  <c r="E379" i="51"/>
  <c r="E377" i="51"/>
  <c r="E375" i="51"/>
  <c r="E373" i="51"/>
  <c r="E374" i="51"/>
  <c r="E358" i="51"/>
  <c r="E328" i="51"/>
  <c r="E316" i="51"/>
  <c r="E308" i="51"/>
  <c r="E65" i="51"/>
  <c r="E351" i="51"/>
  <c r="E31" i="51"/>
  <c r="E24" i="51"/>
  <c r="E18" i="51"/>
  <c r="AL24" i="51"/>
  <c r="D24" i="51"/>
  <c r="AB40" i="51"/>
  <c r="I40" i="51"/>
  <c r="U40" i="51"/>
  <c r="E309" i="51"/>
  <c r="AF31" i="51"/>
  <c r="N31" i="51"/>
  <c r="U309" i="51"/>
  <c r="J40" i="51"/>
  <c r="AB359" i="51"/>
  <c r="AB343" i="51"/>
  <c r="AB340" i="51"/>
  <c r="AB338" i="51"/>
  <c r="AB339" i="51"/>
  <c r="AB321" i="51"/>
  <c r="J359" i="51"/>
  <c r="J343" i="51"/>
  <c r="J340" i="51"/>
  <c r="J338" i="51"/>
  <c r="J339" i="51"/>
  <c r="J321" i="51"/>
  <c r="Q359" i="51"/>
  <c r="Q343" i="51"/>
  <c r="Q339" i="51"/>
  <c r="Q340" i="51"/>
  <c r="Q321" i="51"/>
  <c r="Q338" i="51"/>
  <c r="Y329" i="51"/>
  <c r="AD359" i="51"/>
  <c r="AD343" i="51"/>
  <c r="AD338" i="51"/>
  <c r="AD340" i="51"/>
  <c r="AD339" i="51"/>
  <c r="AD321" i="51"/>
  <c r="H343" i="51"/>
  <c r="H359" i="51"/>
  <c r="H338" i="51"/>
  <c r="H339" i="51"/>
  <c r="H340" i="51"/>
  <c r="H321" i="51"/>
  <c r="AN266" i="51"/>
  <c r="AV266" i="51" s="1"/>
  <c r="AK359" i="51"/>
  <c r="AK343" i="51"/>
  <c r="AK338" i="51"/>
  <c r="AK339" i="51"/>
  <c r="AK321" i="51"/>
  <c r="AK340" i="51"/>
  <c r="O359" i="51"/>
  <c r="O343" i="51"/>
  <c r="O338" i="51"/>
  <c r="O339" i="51"/>
  <c r="O340" i="51"/>
  <c r="O321" i="51"/>
  <c r="AH266" i="51"/>
  <c r="AZ295" i="51"/>
  <c r="V329" i="51"/>
  <c r="V208" i="51"/>
  <c r="V212" i="51" s="1"/>
  <c r="V217" i="51" s="1"/>
  <c r="AZ296" i="51"/>
  <c r="AZ369" i="51"/>
  <c r="AZ370" i="51" s="1"/>
  <c r="AF329" i="51"/>
  <c r="AF208" i="51"/>
  <c r="AF212" i="51"/>
  <c r="AF217" i="51"/>
  <c r="BA178" i="51"/>
  <c r="BA329" i="51" s="1"/>
  <c r="AI178" i="51"/>
  <c r="AI329" i="51"/>
  <c r="AY370" i="51"/>
  <c r="AN367" i="51"/>
  <c r="AT383" i="51"/>
  <c r="AX356" i="51"/>
  <c r="AS302" i="51"/>
  <c r="AM302" i="51"/>
  <c r="BB370" i="51"/>
  <c r="D356" i="51"/>
  <c r="AM366" i="51"/>
  <c r="AD379" i="51"/>
  <c r="AD378" i="51"/>
  <c r="AD374" i="51"/>
  <c r="AD375" i="51"/>
  <c r="AD377" i="51"/>
  <c r="AD373" i="51"/>
  <c r="AD358" i="51"/>
  <c r="AD328" i="51"/>
  <c r="AD316" i="51"/>
  <c r="AD308" i="51"/>
  <c r="AD31" i="51"/>
  <c r="H379" i="51"/>
  <c r="H378" i="51"/>
  <c r="H380" i="51"/>
  <c r="H375" i="51"/>
  <c r="H377" i="51"/>
  <c r="H373" i="51"/>
  <c r="H374" i="51"/>
  <c r="H328" i="51"/>
  <c r="H316" i="51"/>
  <c r="H308" i="51"/>
  <c r="H65" i="51"/>
  <c r="H349" i="51" s="1"/>
  <c r="H351" i="51"/>
  <c r="H31" i="51"/>
  <c r="O78" i="51"/>
  <c r="Y350" i="51"/>
  <c r="Y309" i="51"/>
  <c r="Y47" i="51"/>
  <c r="AK378" i="51"/>
  <c r="AK380" i="51"/>
  <c r="AK377" i="51"/>
  <c r="AK375" i="51"/>
  <c r="AK379" i="51"/>
  <c r="AK374" i="51"/>
  <c r="AK373" i="51"/>
  <c r="AK358" i="51"/>
  <c r="AK328" i="51"/>
  <c r="AK316" i="51"/>
  <c r="AK308" i="51"/>
  <c r="AK65" i="51"/>
  <c r="AK24" i="51"/>
  <c r="AK18" i="51"/>
  <c r="AK31" i="51"/>
  <c r="O378" i="51"/>
  <c r="O380" i="51"/>
  <c r="O377" i="51"/>
  <c r="O379" i="51"/>
  <c r="O375" i="51"/>
  <c r="O373" i="51"/>
  <c r="O374" i="51"/>
  <c r="O358" i="51"/>
  <c r="O328" i="51"/>
  <c r="O316" i="51"/>
  <c r="O308" i="51"/>
  <c r="O65" i="51"/>
  <c r="O349" i="51" s="1"/>
  <c r="O24" i="51"/>
  <c r="O18" i="51"/>
  <c r="O31" i="51"/>
  <c r="AK376" i="51"/>
  <c r="F350" i="51"/>
  <c r="F309" i="51"/>
  <c r="F61" i="51"/>
  <c r="F47" i="51"/>
  <c r="AL309" i="51"/>
  <c r="H309" i="51"/>
  <c r="R56" i="51"/>
  <c r="V379" i="51"/>
  <c r="V380" i="51"/>
  <c r="V378" i="51"/>
  <c r="V374" i="51"/>
  <c r="V377" i="51"/>
  <c r="V375" i="51"/>
  <c r="V373" i="51"/>
  <c r="V328" i="51"/>
  <c r="V308" i="51"/>
  <c r="V316" i="51"/>
  <c r="V24" i="51"/>
  <c r="V18" i="51"/>
  <c r="F379" i="51"/>
  <c r="F380" i="51"/>
  <c r="F378" i="51"/>
  <c r="F374" i="51"/>
  <c r="F377" i="51"/>
  <c r="F375" i="51"/>
  <c r="F373" i="51"/>
  <c r="F358" i="51"/>
  <c r="F328" i="51"/>
  <c r="F308" i="51"/>
  <c r="F316" i="51"/>
  <c r="F24" i="51"/>
  <c r="F18" i="51"/>
  <c r="F65" i="51"/>
  <c r="F351" i="51"/>
  <c r="V376" i="51"/>
  <c r="F376" i="51"/>
  <c r="Q380" i="51"/>
  <c r="Q378" i="51"/>
  <c r="Q379" i="51"/>
  <c r="Q375" i="51"/>
  <c r="Q373" i="51"/>
  <c r="Q377" i="51"/>
  <c r="Q374" i="51"/>
  <c r="Q328" i="51"/>
  <c r="Q316" i="51"/>
  <c r="Q308" i="51"/>
  <c r="Q65" i="51"/>
  <c r="Q349" i="51" s="1"/>
  <c r="Q31" i="51"/>
  <c r="Q24" i="51"/>
  <c r="Q18" i="51"/>
  <c r="AD24" i="51"/>
  <c r="Z18" i="51"/>
  <c r="D18" i="51"/>
  <c r="V40" i="51"/>
  <c r="H40" i="51"/>
  <c r="AK309" i="51"/>
  <c r="AK40" i="51"/>
  <c r="P40" i="51"/>
  <c r="AB31" i="51"/>
  <c r="F40" i="51"/>
  <c r="AN60" i="50"/>
  <c r="F61" i="50"/>
  <c r="J47" i="50"/>
  <c r="J56" i="50"/>
  <c r="J65" i="50"/>
  <c r="J351" i="50"/>
  <c r="J31" i="50"/>
  <c r="F358" i="50"/>
  <c r="F40" i="50"/>
  <c r="F379" i="50"/>
  <c r="AN265" i="50"/>
  <c r="AV265" i="50" s="1"/>
  <c r="AN260" i="50"/>
  <c r="AV260" i="50" s="1"/>
  <c r="AV315" i="50" s="1"/>
  <c r="AK208" i="50"/>
  <c r="AK212" i="50"/>
  <c r="AK217" i="50"/>
  <c r="AU368" i="50"/>
  <c r="AU370" i="50" s="1"/>
  <c r="AM296" i="50"/>
  <c r="AM369" i="50"/>
  <c r="AJ348" i="50"/>
  <c r="AN355" i="50"/>
  <c r="AJ61" i="50"/>
  <c r="AJ351" i="50"/>
  <c r="AM63" i="50"/>
  <c r="AM61" i="50" s="1"/>
  <c r="AK31" i="50"/>
  <c r="AN30" i="50"/>
  <c r="AV30" i="50" s="1"/>
  <c r="AK24" i="50"/>
  <c r="AK376" i="50"/>
  <c r="BA314" i="50"/>
  <c r="BC206" i="50"/>
  <c r="U208" i="50"/>
  <c r="U212" i="50" s="1"/>
  <c r="U217" i="50" s="1"/>
  <c r="AH368" i="50"/>
  <c r="M348" i="50"/>
  <c r="AY370" i="50"/>
  <c r="AD370" i="50"/>
  <c r="T370" i="50"/>
  <c r="AC370" i="50"/>
  <c r="S370" i="50"/>
  <c r="AA370" i="50"/>
  <c r="Q370" i="50"/>
  <c r="AF370" i="50"/>
  <c r="V370" i="50"/>
  <c r="N370" i="50"/>
  <c r="N56" i="50"/>
  <c r="AC350" i="50"/>
  <c r="AF47" i="50"/>
  <c r="AB350" i="50"/>
  <c r="R61" i="50"/>
  <c r="AE47" i="50"/>
  <c r="AF56" i="50"/>
  <c r="AA61" i="50"/>
  <c r="AF350" i="50"/>
  <c r="V47" i="50"/>
  <c r="AA350" i="50"/>
  <c r="AB373" i="50"/>
  <c r="R24" i="50"/>
  <c r="R380" i="50"/>
  <c r="AB376" i="50"/>
  <c r="AB328" i="50"/>
  <c r="AB379" i="50"/>
  <c r="R328" i="50"/>
  <c r="R379" i="50"/>
  <c r="O31" i="50"/>
  <c r="R376" i="50"/>
  <c r="N40" i="50"/>
  <c r="R18" i="50"/>
  <c r="AB31" i="50"/>
  <c r="AB374" i="50"/>
  <c r="R65" i="50"/>
  <c r="R349" i="50" s="1"/>
  <c r="R351" i="50"/>
  <c r="R374" i="50"/>
  <c r="N24" i="50"/>
  <c r="AD40" i="50"/>
  <c r="V40" i="50"/>
  <c r="V374" i="50"/>
  <c r="R31" i="50"/>
  <c r="R375" i="50"/>
  <c r="N65" i="50"/>
  <c r="N351" i="50"/>
  <c r="N379" i="50"/>
  <c r="AD376" i="50"/>
  <c r="AE31" i="50"/>
  <c r="N376" i="50"/>
  <c r="V31" i="50"/>
  <c r="V375" i="50"/>
  <c r="V377" i="50"/>
  <c r="N31" i="50"/>
  <c r="N375" i="50"/>
  <c r="N373" i="50"/>
  <c r="Y18" i="50"/>
  <c r="V18" i="50"/>
  <c r="AB380" i="50"/>
  <c r="V316" i="50"/>
  <c r="V373" i="50"/>
  <c r="N316" i="50"/>
  <c r="Y24" i="50"/>
  <c r="L343" i="50"/>
  <c r="L339" i="50"/>
  <c r="L359" i="50"/>
  <c r="L321" i="50"/>
  <c r="L356" i="50"/>
  <c r="BC240" i="50"/>
  <c r="I208" i="50"/>
  <c r="I212" i="50"/>
  <c r="I217" i="50"/>
  <c r="AV296" i="50"/>
  <c r="AV369" i="50" s="1"/>
  <c r="AV370" i="50" s="1"/>
  <c r="D370" i="50"/>
  <c r="L361" i="50"/>
  <c r="I370" i="50"/>
  <c r="K370" i="50"/>
  <c r="F370" i="50"/>
  <c r="L383" i="50"/>
  <c r="J61" i="50"/>
  <c r="F47" i="50"/>
  <c r="J380" i="50"/>
  <c r="J375" i="50"/>
  <c r="J374" i="50"/>
  <c r="J379" i="50"/>
  <c r="F328" i="50"/>
  <c r="F376" i="50"/>
  <c r="F65" i="50"/>
  <c r="F332" i="50" s="1"/>
  <c r="F373" i="50"/>
  <c r="G40" i="50"/>
  <c r="D40" i="50"/>
  <c r="F316" i="50"/>
  <c r="F378" i="50"/>
  <c r="F24" i="50"/>
  <c r="F374" i="50"/>
  <c r="J358" i="50"/>
  <c r="G31" i="50"/>
  <c r="I376" i="50"/>
  <c r="J24" i="50"/>
  <c r="J328" i="50"/>
  <c r="J373" i="50"/>
  <c r="F31" i="50"/>
  <c r="F375" i="50"/>
  <c r="F377" i="50"/>
  <c r="K24" i="50"/>
  <c r="K31" i="50"/>
  <c r="AE212" i="50"/>
  <c r="AL359" i="50"/>
  <c r="AL343" i="50"/>
  <c r="AL338" i="50"/>
  <c r="AL339" i="50"/>
  <c r="AL321" i="50"/>
  <c r="AL340" i="50"/>
  <c r="P359" i="50"/>
  <c r="P343" i="50"/>
  <c r="P338" i="50"/>
  <c r="P339" i="50"/>
  <c r="P340" i="50"/>
  <c r="P321" i="50"/>
  <c r="AN283" i="50"/>
  <c r="S359" i="50"/>
  <c r="S338" i="50"/>
  <c r="S343" i="50"/>
  <c r="S340" i="50"/>
  <c r="S339" i="50"/>
  <c r="S321" i="50"/>
  <c r="AF359" i="50"/>
  <c r="AF340" i="50"/>
  <c r="AF321" i="50"/>
  <c r="AF338" i="50"/>
  <c r="AF339" i="50"/>
  <c r="AF343" i="50"/>
  <c r="N359" i="50"/>
  <c r="N340" i="50"/>
  <c r="N321" i="50"/>
  <c r="N338" i="50"/>
  <c r="N343" i="50"/>
  <c r="N339" i="50"/>
  <c r="Q359" i="50"/>
  <c r="Q343" i="50"/>
  <c r="Q339" i="50"/>
  <c r="Q340" i="50"/>
  <c r="Q338" i="50"/>
  <c r="Q321" i="50"/>
  <c r="AN204" i="50"/>
  <c r="AB329" i="50"/>
  <c r="AB208" i="50"/>
  <c r="AB212" i="50" s="1"/>
  <c r="AB217" i="50" s="1"/>
  <c r="J329" i="50"/>
  <c r="J208" i="50"/>
  <c r="J212" i="50" s="1"/>
  <c r="J217" i="50" s="1"/>
  <c r="AE370" i="50"/>
  <c r="U370" i="50"/>
  <c r="M370" i="50"/>
  <c r="E370" i="50"/>
  <c r="AH370" i="50"/>
  <c r="AB356" i="50"/>
  <c r="R356" i="50"/>
  <c r="O127" i="50"/>
  <c r="AH102" i="50"/>
  <c r="AS102" i="50" s="1"/>
  <c r="BB206" i="50"/>
  <c r="AM206" i="50"/>
  <c r="Z370" i="50"/>
  <c r="P370" i="50"/>
  <c r="AQ295" i="50"/>
  <c r="AG370" i="50"/>
  <c r="AY383" i="50"/>
  <c r="AX296" i="50"/>
  <c r="AX369" i="50" s="1"/>
  <c r="AX370" i="50" s="1"/>
  <c r="AM266" i="50"/>
  <c r="AL329" i="50"/>
  <c r="AL208" i="50"/>
  <c r="AL212" i="50"/>
  <c r="AL217" i="50"/>
  <c r="P329" i="50"/>
  <c r="P208" i="50"/>
  <c r="P212" i="50"/>
  <c r="P217" i="50"/>
  <c r="Y370" i="50"/>
  <c r="O370" i="50"/>
  <c r="G370" i="50"/>
  <c r="L368" i="50"/>
  <c r="L370" i="50" s="1"/>
  <c r="AT348" i="50"/>
  <c r="BA119" i="50"/>
  <c r="BA348" i="50" s="1"/>
  <c r="E127" i="50"/>
  <c r="AE357" i="50"/>
  <c r="M357" i="50"/>
  <c r="E348" i="50"/>
  <c r="BA296" i="50"/>
  <c r="BA369" i="50"/>
  <c r="BA370" i="50"/>
  <c r="AI296" i="50"/>
  <c r="AI369" i="50"/>
  <c r="AI370" i="50"/>
  <c r="S309" i="50"/>
  <c r="AI206" i="50"/>
  <c r="AG206" i="50"/>
  <c r="AY206" i="50"/>
  <c r="AJ370" i="50"/>
  <c r="AB370" i="50"/>
  <c r="R370" i="50"/>
  <c r="J370" i="50"/>
  <c r="AX295" i="50"/>
  <c r="AE347" i="50"/>
  <c r="E347" i="50"/>
  <c r="AE78" i="50"/>
  <c r="E208" i="50"/>
  <c r="E212" i="50"/>
  <c r="E217" i="50"/>
  <c r="AA378" i="50"/>
  <c r="AA375" i="50"/>
  <c r="AA379" i="50"/>
  <c r="AA377" i="50"/>
  <c r="AA373" i="50"/>
  <c r="AA380" i="50"/>
  <c r="AA374" i="50"/>
  <c r="AA358" i="50"/>
  <c r="AA308" i="50"/>
  <c r="AA328" i="50"/>
  <c r="AA316" i="50"/>
  <c r="AA65" i="50"/>
  <c r="AA349" i="50" s="1"/>
  <c r="AA351" i="50"/>
  <c r="AA18" i="50"/>
  <c r="Q350" i="50"/>
  <c r="Q309" i="50"/>
  <c r="Q56" i="50"/>
  <c r="Q47" i="50"/>
  <c r="G380" i="50"/>
  <c r="G378" i="50"/>
  <c r="G373" i="50"/>
  <c r="G379" i="50"/>
  <c r="G374" i="50"/>
  <c r="G375" i="50"/>
  <c r="G377" i="50"/>
  <c r="G358" i="50"/>
  <c r="G328" i="50"/>
  <c r="G308" i="50"/>
  <c r="G316" i="50"/>
  <c r="G351" i="50"/>
  <c r="E78" i="50"/>
  <c r="T351" i="50"/>
  <c r="AL40" i="50"/>
  <c r="Y379" i="50"/>
  <c r="Y380" i="50"/>
  <c r="Y378" i="50"/>
  <c r="Y373" i="50"/>
  <c r="Y374" i="50"/>
  <c r="Y375" i="50"/>
  <c r="Y377" i="50"/>
  <c r="Y358" i="50"/>
  <c r="Y328" i="50"/>
  <c r="Y308" i="50"/>
  <c r="Y316" i="50"/>
  <c r="Y65" i="50"/>
  <c r="Y349" i="50" s="1"/>
  <c r="Y351" i="50"/>
  <c r="Y40" i="50"/>
  <c r="G24" i="50"/>
  <c r="H309" i="50"/>
  <c r="H350" i="50"/>
  <c r="H61" i="50"/>
  <c r="H47" i="50"/>
  <c r="D350" i="50"/>
  <c r="D309" i="50"/>
  <c r="D61" i="50"/>
  <c r="D47" i="50"/>
  <c r="AK379" i="50"/>
  <c r="AK380" i="50"/>
  <c r="AK373" i="50"/>
  <c r="AK375" i="50"/>
  <c r="AK374" i="50"/>
  <c r="AK377" i="50"/>
  <c r="AK378" i="50"/>
  <c r="AK358" i="50"/>
  <c r="AK328" i="50"/>
  <c r="AK308" i="50"/>
  <c r="AK316" i="50"/>
  <c r="AK65" i="50"/>
  <c r="AK351" i="50"/>
  <c r="AK40" i="50"/>
  <c r="E378" i="50"/>
  <c r="E375" i="50"/>
  <c r="E380" i="50"/>
  <c r="E377" i="50"/>
  <c r="E379" i="50"/>
  <c r="E373" i="50"/>
  <c r="E374" i="50"/>
  <c r="E328" i="50"/>
  <c r="E308" i="50"/>
  <c r="E316" i="50"/>
  <c r="E65" i="50"/>
  <c r="E351" i="50"/>
  <c r="E18" i="50"/>
  <c r="E40" i="50"/>
  <c r="K376" i="50"/>
  <c r="AM11" i="50"/>
  <c r="AA31" i="50"/>
  <c r="AA24" i="50"/>
  <c r="J332" i="50"/>
  <c r="J294" i="50"/>
  <c r="J327" i="50"/>
  <c r="F380" i="50"/>
  <c r="G18" i="50"/>
  <c r="AD359" i="50"/>
  <c r="AD343" i="50"/>
  <c r="AD338" i="50"/>
  <c r="AD340" i="50"/>
  <c r="AD339" i="50"/>
  <c r="AD321" i="50"/>
  <c r="H359" i="50"/>
  <c r="H343" i="50"/>
  <c r="H338" i="50"/>
  <c r="H340" i="50"/>
  <c r="H339" i="50"/>
  <c r="H321" i="50"/>
  <c r="AK359" i="50"/>
  <c r="AK338" i="50"/>
  <c r="AK343" i="50"/>
  <c r="AK340" i="50"/>
  <c r="AK339" i="50"/>
  <c r="AK321" i="50"/>
  <c r="O359" i="50"/>
  <c r="O338" i="50"/>
  <c r="O343" i="50"/>
  <c r="O339" i="50"/>
  <c r="O321" i="50"/>
  <c r="O340" i="50"/>
  <c r="AH266" i="50"/>
  <c r="AS266" i="50" s="1"/>
  <c r="AS356" i="50" s="1"/>
  <c r="AB359" i="50"/>
  <c r="AB340" i="50"/>
  <c r="AB343" i="50"/>
  <c r="AB338" i="50"/>
  <c r="AB321" i="50"/>
  <c r="AB339" i="50"/>
  <c r="J359" i="50"/>
  <c r="J340" i="50"/>
  <c r="J343" i="50"/>
  <c r="J338" i="50"/>
  <c r="J339" i="50"/>
  <c r="J321" i="50"/>
  <c r="AE343" i="50"/>
  <c r="AE339" i="50"/>
  <c r="AE359" i="50"/>
  <c r="AE340" i="50"/>
  <c r="AE338" i="50"/>
  <c r="BA266" i="50"/>
  <c r="AE321" i="50"/>
  <c r="M343" i="50"/>
  <c r="M339" i="50"/>
  <c r="M359" i="50"/>
  <c r="M340" i="50"/>
  <c r="M338" i="50"/>
  <c r="M321" i="50"/>
  <c r="AY266" i="50"/>
  <c r="AI266" i="50"/>
  <c r="BB240" i="50"/>
  <c r="AN240" i="50"/>
  <c r="V329" i="50"/>
  <c r="V208" i="50"/>
  <c r="V212" i="50"/>
  <c r="V217" i="50" s="1"/>
  <c r="F329" i="50"/>
  <c r="F208" i="50"/>
  <c r="F212" i="50"/>
  <c r="F217" i="50" s="1"/>
  <c r="AC127" i="50"/>
  <c r="AZ102" i="50"/>
  <c r="AU366" i="50"/>
  <c r="AT368" i="50"/>
  <c r="AT383" i="50"/>
  <c r="AE356" i="50"/>
  <c r="M356" i="50"/>
  <c r="BB296" i="50"/>
  <c r="BB369" i="50" s="1"/>
  <c r="BB370" i="50" s="1"/>
  <c r="AD329" i="50"/>
  <c r="AD208" i="50"/>
  <c r="AD212" i="50"/>
  <c r="AD217" i="50" s="1"/>
  <c r="H329" i="50"/>
  <c r="H208" i="50"/>
  <c r="H212" i="50"/>
  <c r="H217" i="50" s="1"/>
  <c r="AM368" i="50"/>
  <c r="AM370" i="50" s="1"/>
  <c r="AG119" i="50"/>
  <c r="AY119" i="50"/>
  <c r="AI119" i="50"/>
  <c r="AI348" i="50" s="1"/>
  <c r="AX366" i="50"/>
  <c r="AI366" i="50"/>
  <c r="E357" i="50"/>
  <c r="E358" i="50"/>
  <c r="BA206" i="50"/>
  <c r="AM193" i="50"/>
  <c r="BB193" i="50"/>
  <c r="AN134" i="50"/>
  <c r="AN302" i="50"/>
  <c r="Y356" i="50"/>
  <c r="O356" i="50"/>
  <c r="BC102" i="50"/>
  <c r="AX102" i="50"/>
  <c r="L102" i="50"/>
  <c r="L302" i="50"/>
  <c r="AH302" i="50"/>
  <c r="L366" i="50"/>
  <c r="M78" i="50"/>
  <c r="L206" i="50"/>
  <c r="AX206" i="50"/>
  <c r="Z380" i="50"/>
  <c r="Z377" i="50"/>
  <c r="Z374" i="50"/>
  <c r="Z375" i="50"/>
  <c r="Z373" i="50"/>
  <c r="Z379" i="50"/>
  <c r="Z378" i="50"/>
  <c r="Z358" i="50"/>
  <c r="Z328" i="50"/>
  <c r="Z316" i="50"/>
  <c r="Z308" i="50"/>
  <c r="Z351" i="50"/>
  <c r="Z24" i="50"/>
  <c r="Z18" i="50"/>
  <c r="Z31" i="50"/>
  <c r="U375" i="50"/>
  <c r="U358" i="50"/>
  <c r="U316" i="50"/>
  <c r="U351" i="50"/>
  <c r="AT329" i="50"/>
  <c r="AL350" i="50"/>
  <c r="AL309" i="50"/>
  <c r="AL61" i="50"/>
  <c r="AL47" i="50"/>
  <c r="AN320" i="50"/>
  <c r="D380" i="50"/>
  <c r="D377" i="50"/>
  <c r="D374" i="50"/>
  <c r="D375" i="50"/>
  <c r="D378" i="50"/>
  <c r="D379" i="50"/>
  <c r="D373" i="50"/>
  <c r="D328" i="50"/>
  <c r="D316" i="50"/>
  <c r="D308" i="50"/>
  <c r="AX42" i="50"/>
  <c r="D65" i="50"/>
  <c r="AQ376" i="50"/>
  <c r="D24" i="50"/>
  <c r="L42" i="50"/>
  <c r="D18" i="50"/>
  <c r="D31" i="50"/>
  <c r="S379" i="50"/>
  <c r="S380" i="50"/>
  <c r="S373" i="50"/>
  <c r="S374" i="50"/>
  <c r="S377" i="50"/>
  <c r="S375" i="50"/>
  <c r="S378" i="50"/>
  <c r="S358" i="50"/>
  <c r="S328" i="50"/>
  <c r="S308" i="50"/>
  <c r="S316" i="50"/>
  <c r="S65" i="50"/>
  <c r="S349" i="50" s="1"/>
  <c r="S351" i="50"/>
  <c r="J309" i="50"/>
  <c r="P350" i="50"/>
  <c r="P309" i="50"/>
  <c r="P61" i="50"/>
  <c r="P47" i="50"/>
  <c r="I40" i="50"/>
  <c r="AN23" i="50"/>
  <c r="AV23" i="50" s="1"/>
  <c r="AX11" i="50"/>
  <c r="N332" i="50"/>
  <c r="N70" i="50"/>
  <c r="J308" i="50"/>
  <c r="AA40" i="50"/>
  <c r="E24" i="50"/>
  <c r="Z359" i="50"/>
  <c r="Z343" i="50"/>
  <c r="Z338" i="50"/>
  <c r="Z340" i="50"/>
  <c r="Z339" i="50"/>
  <c r="Z321" i="50"/>
  <c r="D359" i="50"/>
  <c r="D343" i="50"/>
  <c r="D338" i="50"/>
  <c r="D339" i="50"/>
  <c r="D340" i="50"/>
  <c r="D321" i="50"/>
  <c r="AX266" i="50"/>
  <c r="AC359" i="50"/>
  <c r="AC339" i="50"/>
  <c r="AC340" i="50"/>
  <c r="AC343" i="50"/>
  <c r="AC338" i="50"/>
  <c r="AC321" i="50"/>
  <c r="AZ266" i="50"/>
  <c r="AZ356" i="50" s="1"/>
  <c r="K359" i="50"/>
  <c r="K339" i="50"/>
  <c r="K340" i="50"/>
  <c r="K343" i="50"/>
  <c r="K338" i="50"/>
  <c r="K321" i="50"/>
  <c r="V359" i="50"/>
  <c r="V340" i="50"/>
  <c r="V339" i="50"/>
  <c r="V321" i="50"/>
  <c r="V338" i="50"/>
  <c r="V343" i="50"/>
  <c r="F359" i="50"/>
  <c r="F340" i="50"/>
  <c r="F339" i="50"/>
  <c r="F338" i="50"/>
  <c r="F321" i="50"/>
  <c r="F343" i="50"/>
  <c r="AZ206" i="50"/>
  <c r="AN341" i="50"/>
  <c r="AN342" i="50"/>
  <c r="AA343" i="50"/>
  <c r="AA339" i="50"/>
  <c r="AA359" i="50"/>
  <c r="AA338" i="50"/>
  <c r="AA321" i="50"/>
  <c r="AA340" i="50"/>
  <c r="I343" i="50"/>
  <c r="I339" i="50"/>
  <c r="I338" i="50"/>
  <c r="I359" i="50"/>
  <c r="I340" i="50"/>
  <c r="I321" i="50"/>
  <c r="AJ329" i="50"/>
  <c r="AJ208" i="50"/>
  <c r="BB178" i="50"/>
  <c r="BB329" i="50" s="1"/>
  <c r="AM178" i="50"/>
  <c r="AU329" i="50"/>
  <c r="R329" i="50"/>
  <c r="R208" i="50"/>
  <c r="R212" i="50" s="1"/>
  <c r="R217" i="50" s="1"/>
  <c r="BA347" i="50"/>
  <c r="AY356" i="50"/>
  <c r="V356" i="50"/>
  <c r="F356" i="50"/>
  <c r="AQ366" i="50"/>
  <c r="AN365" i="50"/>
  <c r="AN298" i="50"/>
  <c r="AN296" i="50"/>
  <c r="AN369" i="50" s="1"/>
  <c r="AN368" i="50"/>
  <c r="AN370" i="50" s="1"/>
  <c r="AN367" i="50"/>
  <c r="Z329" i="50"/>
  <c r="Z208" i="50"/>
  <c r="Z212" i="50" s="1"/>
  <c r="Z217" i="50" s="1"/>
  <c r="D329" i="50"/>
  <c r="D208" i="50"/>
  <c r="AX178" i="50"/>
  <c r="AX329" i="50"/>
  <c r="L178" i="50"/>
  <c r="L329" i="50"/>
  <c r="AQ329" i="50"/>
  <c r="AD356" i="50"/>
  <c r="H356" i="50"/>
  <c r="AE127" i="50"/>
  <c r="BA102" i="50"/>
  <c r="AG102" i="50"/>
  <c r="AY102" i="50"/>
  <c r="M127" i="50"/>
  <c r="AI102" i="50"/>
  <c r="AK309" i="50"/>
  <c r="AM295" i="50"/>
  <c r="AI347" i="50"/>
  <c r="AK356" i="50"/>
  <c r="AU302" i="50"/>
  <c r="I350" i="50"/>
  <c r="I309" i="50"/>
  <c r="I56" i="50"/>
  <c r="I47" i="50"/>
  <c r="P380" i="50"/>
  <c r="P377" i="50"/>
  <c r="P374" i="50"/>
  <c r="P378" i="50"/>
  <c r="P375" i="50"/>
  <c r="P379" i="50"/>
  <c r="P373" i="50"/>
  <c r="P358" i="50"/>
  <c r="P328" i="50"/>
  <c r="P316" i="50"/>
  <c r="P308" i="50"/>
  <c r="P65" i="50"/>
  <c r="P349" i="50" s="1"/>
  <c r="P351" i="50"/>
  <c r="P24" i="50"/>
  <c r="P18" i="50"/>
  <c r="P31" i="50"/>
  <c r="AA309" i="50"/>
  <c r="M350" i="50"/>
  <c r="M309" i="50"/>
  <c r="M47" i="50"/>
  <c r="M56" i="50"/>
  <c r="P40" i="50"/>
  <c r="AH206" i="50"/>
  <c r="AL380" i="50"/>
  <c r="AL377" i="50"/>
  <c r="AL375" i="50"/>
  <c r="AL374" i="50"/>
  <c r="AL379" i="50"/>
  <c r="AL378" i="50"/>
  <c r="AL358" i="50"/>
  <c r="AL328" i="50"/>
  <c r="AL373" i="50"/>
  <c r="AL316" i="50"/>
  <c r="AL308" i="50"/>
  <c r="AL65" i="50"/>
  <c r="AL351" i="50"/>
  <c r="AL24" i="50"/>
  <c r="AL18" i="50"/>
  <c r="O379" i="50"/>
  <c r="O380" i="50"/>
  <c r="O373" i="50"/>
  <c r="O377" i="50"/>
  <c r="O374" i="50"/>
  <c r="O378" i="50"/>
  <c r="O375" i="50"/>
  <c r="O358" i="50"/>
  <c r="O328" i="50"/>
  <c r="O308" i="50"/>
  <c r="O316" i="50"/>
  <c r="O351" i="50"/>
  <c r="O40" i="50"/>
  <c r="AL31" i="50"/>
  <c r="L376" i="50"/>
  <c r="L31" i="50"/>
  <c r="L11" i="50"/>
  <c r="L18" i="50"/>
  <c r="AN315" i="50"/>
  <c r="V308" i="50"/>
  <c r="N308" i="50"/>
  <c r="T359" i="50"/>
  <c r="T343" i="50"/>
  <c r="T338" i="50"/>
  <c r="T339" i="50"/>
  <c r="T321" i="50"/>
  <c r="T340" i="50"/>
  <c r="Y359" i="50"/>
  <c r="Y340" i="50"/>
  <c r="Y343" i="50"/>
  <c r="Y339" i="50"/>
  <c r="Y321" i="50"/>
  <c r="Y338" i="50"/>
  <c r="G359" i="50"/>
  <c r="G340" i="50"/>
  <c r="G343" i="50"/>
  <c r="G339" i="50"/>
  <c r="G338" i="50"/>
  <c r="G321" i="50"/>
  <c r="AZ240" i="50"/>
  <c r="R359" i="50"/>
  <c r="R340" i="50"/>
  <c r="R343" i="50"/>
  <c r="R321" i="50"/>
  <c r="R339" i="50"/>
  <c r="R338" i="50"/>
  <c r="U359" i="50"/>
  <c r="U343" i="50"/>
  <c r="U339" i="50"/>
  <c r="U338" i="50"/>
  <c r="U340" i="50"/>
  <c r="U321" i="50"/>
  <c r="E359" i="50"/>
  <c r="E343" i="50"/>
  <c r="E339" i="50"/>
  <c r="E338" i="50"/>
  <c r="E340" i="50"/>
  <c r="E321" i="50"/>
  <c r="AI240" i="50"/>
  <c r="AY240" i="50"/>
  <c r="AF329" i="50"/>
  <c r="AF208" i="50"/>
  <c r="AF212" i="50" s="1"/>
  <c r="AF217" i="50" s="1"/>
  <c r="N329" i="50"/>
  <c r="N208" i="50"/>
  <c r="N212" i="50" s="1"/>
  <c r="N217" i="50" s="1"/>
  <c r="AT356" i="50"/>
  <c r="BB56" i="50"/>
  <c r="AX193" i="50"/>
  <c r="L193" i="50"/>
  <c r="AL370" i="50"/>
  <c r="H370" i="50"/>
  <c r="BC383" i="50"/>
  <c r="AU357" i="50"/>
  <c r="BB119" i="50"/>
  <c r="AM119" i="50"/>
  <c r="AJ78" i="50"/>
  <c r="AM356" i="50"/>
  <c r="AN110" i="50"/>
  <c r="AA356" i="50"/>
  <c r="Q356" i="50"/>
  <c r="I356" i="50"/>
  <c r="AJ127" i="50"/>
  <c r="BB102" i="50"/>
  <c r="AM102" i="50"/>
  <c r="AT357" i="50"/>
  <c r="AT366" i="50"/>
  <c r="AJ357" i="50"/>
  <c r="L40" i="50"/>
  <c r="T329" i="50"/>
  <c r="T208" i="50"/>
  <c r="T212" i="50" s="1"/>
  <c r="T217" i="50" s="1"/>
  <c r="AK370" i="50"/>
  <c r="AT295" i="50"/>
  <c r="AT347" i="50"/>
  <c r="BA356" i="50"/>
  <c r="Z356" i="50"/>
  <c r="P356" i="50"/>
  <c r="BA302" i="50"/>
  <c r="AV302" i="50"/>
  <c r="AR302" i="50"/>
  <c r="AI302" i="50"/>
  <c r="BB295" i="50"/>
  <c r="AI295" i="50"/>
  <c r="AC356" i="50"/>
  <c r="S356" i="50"/>
  <c r="K356" i="50"/>
  <c r="AX361" i="50"/>
  <c r="O212" i="50"/>
  <c r="AF309" i="50"/>
  <c r="AB309" i="50"/>
  <c r="V309" i="50"/>
  <c r="R309" i="50"/>
  <c r="N309" i="50"/>
  <c r="E350" i="50"/>
  <c r="E309" i="50"/>
  <c r="E47" i="50"/>
  <c r="E56" i="50"/>
  <c r="H380" i="50"/>
  <c r="H377" i="50"/>
  <c r="H379" i="50"/>
  <c r="H374" i="50"/>
  <c r="H375" i="50"/>
  <c r="H373" i="50"/>
  <c r="H378" i="50"/>
  <c r="H358" i="50"/>
  <c r="H328" i="50"/>
  <c r="H316" i="50"/>
  <c r="H308" i="50"/>
  <c r="H65" i="50"/>
  <c r="H351" i="50"/>
  <c r="H24" i="50"/>
  <c r="H31" i="50"/>
  <c r="H18" i="50"/>
  <c r="AE378" i="50"/>
  <c r="AE379" i="50"/>
  <c r="AE380" i="50"/>
  <c r="AE375" i="50"/>
  <c r="AE373" i="50"/>
  <c r="AE377" i="50"/>
  <c r="AE374" i="50"/>
  <c r="AE358" i="50"/>
  <c r="AE328" i="50"/>
  <c r="AE308" i="50"/>
  <c r="AE316" i="50"/>
  <c r="AE65" i="50"/>
  <c r="AE349" i="50" s="1"/>
  <c r="AE351" i="50"/>
  <c r="AE18" i="50"/>
  <c r="AE40" i="50"/>
  <c r="M351" i="50"/>
  <c r="L24" i="50"/>
  <c r="BA178" i="50"/>
  <c r="BA329" i="50" s="1"/>
  <c r="AI178" i="50"/>
  <c r="AI329" i="50" s="1"/>
  <c r="K380" i="50"/>
  <c r="K377" i="50"/>
  <c r="K373" i="50"/>
  <c r="K378" i="50"/>
  <c r="K374" i="50"/>
  <c r="K379" i="50"/>
  <c r="K375" i="50"/>
  <c r="K358" i="50"/>
  <c r="K328" i="50"/>
  <c r="K308" i="50"/>
  <c r="K316" i="50"/>
  <c r="K65" i="50"/>
  <c r="K351" i="50"/>
  <c r="AD380" i="50"/>
  <c r="AD377" i="50"/>
  <c r="AD378" i="50"/>
  <c r="AD374" i="50"/>
  <c r="AD379" i="50"/>
  <c r="AD375" i="50"/>
  <c r="AD373" i="50"/>
  <c r="AD358" i="50"/>
  <c r="AD328" i="50"/>
  <c r="AD316" i="50"/>
  <c r="AD308" i="50"/>
  <c r="AD351" i="50"/>
  <c r="AD24" i="50"/>
  <c r="AD18" i="50"/>
  <c r="S40" i="50"/>
  <c r="AL376" i="50"/>
  <c r="Z376" i="50"/>
  <c r="H376" i="50"/>
  <c r="O24" i="50"/>
  <c r="BB47" i="50"/>
  <c r="BB63" i="50"/>
  <c r="BC361" i="50"/>
  <c r="T350" i="50"/>
  <c r="T309" i="50"/>
  <c r="T61" i="50"/>
  <c r="T47" i="50"/>
  <c r="I378" i="50"/>
  <c r="I375" i="50"/>
  <c r="I377" i="50"/>
  <c r="I373" i="50"/>
  <c r="I379" i="50"/>
  <c r="I374" i="50"/>
  <c r="I380" i="50"/>
  <c r="I358" i="50"/>
  <c r="I308" i="50"/>
  <c r="I328" i="50"/>
  <c r="I316" i="50"/>
  <c r="I65" i="50"/>
  <c r="I351" i="50"/>
  <c r="I18" i="50"/>
  <c r="O376" i="50"/>
  <c r="AB331" i="50"/>
  <c r="AB332" i="50"/>
  <c r="AB324" i="50"/>
  <c r="AB310" i="50"/>
  <c r="AB293" i="50"/>
  <c r="AB325" i="50"/>
  <c r="AB294" i="50"/>
  <c r="AB327" i="50" s="1"/>
  <c r="AB70" i="50"/>
  <c r="AB69" i="50"/>
  <c r="R293" i="50"/>
  <c r="R325" i="50" s="1"/>
  <c r="N380" i="50"/>
  <c r="S24" i="50"/>
  <c r="S18" i="50"/>
  <c r="I24" i="50"/>
  <c r="AE24" i="50"/>
  <c r="F308" i="50"/>
  <c r="K18" i="50"/>
  <c r="E31" i="50"/>
  <c r="AN321" i="51"/>
  <c r="AU348" i="50"/>
  <c r="AI357" i="50"/>
  <c r="R69" i="50"/>
  <c r="R310" i="50"/>
  <c r="R331" i="50"/>
  <c r="N294" i="50"/>
  <c r="N327" i="50" s="1"/>
  <c r="N349" i="50"/>
  <c r="J293" i="50"/>
  <c r="J325" i="50" s="1"/>
  <c r="J349" i="50"/>
  <c r="R70" i="50"/>
  <c r="R324" i="50"/>
  <c r="N324" i="50"/>
  <c r="J69" i="50"/>
  <c r="J310" i="50"/>
  <c r="J331" i="50"/>
  <c r="R294" i="50"/>
  <c r="R327" i="50" s="1"/>
  <c r="R332" i="50"/>
  <c r="N69" i="50"/>
  <c r="N326" i="50" s="1"/>
  <c r="N310" i="50"/>
  <c r="J70" i="50"/>
  <c r="J324" i="50"/>
  <c r="V351" i="51"/>
  <c r="AK351" i="51"/>
  <c r="AK349" i="51"/>
  <c r="AK332" i="51"/>
  <c r="AK331" i="51"/>
  <c r="AK324" i="51"/>
  <c r="AK293" i="51"/>
  <c r="AK325" i="51" s="1"/>
  <c r="AK310" i="51"/>
  <c r="AK294" i="51"/>
  <c r="AK327" i="51" s="1"/>
  <c r="AK70" i="51"/>
  <c r="AK69" i="51"/>
  <c r="AK297" i="51" s="1"/>
  <c r="AD351" i="51"/>
  <c r="AH338" i="51"/>
  <c r="AH339" i="51"/>
  <c r="AH340" i="51"/>
  <c r="AH359" i="51"/>
  <c r="AH321" i="51"/>
  <c r="AH343" i="51"/>
  <c r="AB351" i="51"/>
  <c r="AB324" i="51"/>
  <c r="AB294" i="51"/>
  <c r="AB327" i="51" s="1"/>
  <c r="AB310" i="51"/>
  <c r="AB293" i="51"/>
  <c r="AB325" i="51" s="1"/>
  <c r="AB69" i="51"/>
  <c r="AB70" i="51"/>
  <c r="AL351" i="51"/>
  <c r="AL349" i="51"/>
  <c r="AL332" i="51"/>
  <c r="AL324" i="51"/>
  <c r="AL331" i="51"/>
  <c r="AL293" i="51"/>
  <c r="AL325" i="51" s="1"/>
  <c r="AL310" i="51"/>
  <c r="AL294" i="51"/>
  <c r="AL327" i="51" s="1"/>
  <c r="AL69" i="51"/>
  <c r="AL70" i="51"/>
  <c r="AA351" i="51"/>
  <c r="AA310" i="51"/>
  <c r="AA324" i="51"/>
  <c r="AA293" i="51"/>
  <c r="AA325" i="51" s="1"/>
  <c r="AA294" i="51"/>
  <c r="AA327" i="51" s="1"/>
  <c r="AA70" i="51"/>
  <c r="AA69" i="51"/>
  <c r="AA297" i="51" s="1"/>
  <c r="T351" i="51"/>
  <c r="AE351" i="51"/>
  <c r="AE331" i="51"/>
  <c r="AE310" i="51"/>
  <c r="AE293" i="51"/>
  <c r="AE325" i="51"/>
  <c r="AE294" i="51"/>
  <c r="AE327" i="51" s="1"/>
  <c r="AE324" i="51"/>
  <c r="AE70" i="51"/>
  <c r="AE69" i="51"/>
  <c r="AE297" i="51" s="1"/>
  <c r="AS339" i="51"/>
  <c r="AS338" i="51"/>
  <c r="AS340" i="51"/>
  <c r="AS359" i="51"/>
  <c r="AS321" i="51"/>
  <c r="AS343" i="51"/>
  <c r="AV338" i="51"/>
  <c r="AV340" i="51"/>
  <c r="AV321" i="51"/>
  <c r="AV359" i="51"/>
  <c r="AV343" i="51"/>
  <c r="O351" i="51"/>
  <c r="O332" i="51"/>
  <c r="O331" i="51"/>
  <c r="O324" i="51"/>
  <c r="O293" i="51"/>
  <c r="O325" i="51"/>
  <c r="O310" i="51"/>
  <c r="O294" i="51"/>
  <c r="O327" i="51" s="1"/>
  <c r="O70" i="51"/>
  <c r="O69" i="51"/>
  <c r="O297" i="51" s="1"/>
  <c r="AN340" i="51"/>
  <c r="AN338" i="51"/>
  <c r="U351" i="51"/>
  <c r="U310" i="51"/>
  <c r="U293" i="51"/>
  <c r="U325" i="51" s="1"/>
  <c r="U324" i="51"/>
  <c r="U294" i="51"/>
  <c r="U327" i="51" s="1"/>
  <c r="U70" i="51"/>
  <c r="U69" i="51"/>
  <c r="S351" i="51"/>
  <c r="AN343" i="51"/>
  <c r="I349" i="51"/>
  <c r="I332" i="51"/>
  <c r="I331" i="51"/>
  <c r="I324" i="51"/>
  <c r="I293" i="51"/>
  <c r="I325" i="51" s="1"/>
  <c r="I310" i="51"/>
  <c r="I294" i="51"/>
  <c r="I327" i="51" s="1"/>
  <c r="I70" i="51"/>
  <c r="I69" i="51"/>
  <c r="D212" i="51"/>
  <c r="BB339" i="51"/>
  <c r="BB340" i="51"/>
  <c r="BB338" i="51"/>
  <c r="BB321" i="51"/>
  <c r="BB356" i="51"/>
  <c r="BB359" i="51"/>
  <c r="BB343" i="51"/>
  <c r="D351" i="51"/>
  <c r="D349" i="51"/>
  <c r="D324" i="51"/>
  <c r="D293" i="51"/>
  <c r="D325" i="51" s="1"/>
  <c r="D310" i="51"/>
  <c r="D294" i="51"/>
  <c r="D327" i="51" s="1"/>
  <c r="D69" i="51"/>
  <c r="D70" i="51"/>
  <c r="Z351" i="51"/>
  <c r="Z331" i="51"/>
  <c r="Z332" i="51"/>
  <c r="Z324" i="51"/>
  <c r="Z293" i="51"/>
  <c r="Z325" i="51" s="1"/>
  <c r="Z294" i="51"/>
  <c r="Z327" i="51"/>
  <c r="Z310" i="51"/>
  <c r="Z69" i="51"/>
  <c r="Z297" i="51" s="1"/>
  <c r="Z70" i="51"/>
  <c r="M212" i="51"/>
  <c r="AX339" i="51"/>
  <c r="AX338" i="51"/>
  <c r="AX340" i="51"/>
  <c r="AX359" i="51"/>
  <c r="AX343" i="51"/>
  <c r="AX321" i="51"/>
  <c r="AR338" i="51"/>
  <c r="AR339" i="51"/>
  <c r="AR340" i="51"/>
  <c r="AR359" i="51"/>
  <c r="AR343" i="51"/>
  <c r="AR321" i="51"/>
  <c r="Q351" i="51"/>
  <c r="Q293" i="51"/>
  <c r="Q325" i="51" s="1"/>
  <c r="Q310" i="51"/>
  <c r="Q294" i="51"/>
  <c r="Q327" i="51"/>
  <c r="Q324" i="51"/>
  <c r="Q70" i="51"/>
  <c r="Q69" i="51"/>
  <c r="Q297" i="51" s="1"/>
  <c r="F349" i="51"/>
  <c r="F331" i="51"/>
  <c r="F324" i="51"/>
  <c r="F332" i="51"/>
  <c r="F310" i="51"/>
  <c r="F294" i="51"/>
  <c r="F327" i="51" s="1"/>
  <c r="F293" i="51"/>
  <c r="F325" i="51"/>
  <c r="F69" i="51"/>
  <c r="F70" i="51"/>
  <c r="E349" i="51"/>
  <c r="E331" i="51"/>
  <c r="E332" i="51"/>
  <c r="E293" i="51"/>
  <c r="E325" i="51"/>
  <c r="E324" i="51"/>
  <c r="E310" i="51"/>
  <c r="E294" i="51"/>
  <c r="E327" i="51"/>
  <c r="E70" i="51"/>
  <c r="E69" i="51"/>
  <c r="J349" i="51"/>
  <c r="J324" i="51"/>
  <c r="J310" i="51"/>
  <c r="J294" i="51"/>
  <c r="J327" i="51" s="1"/>
  <c r="J293" i="51"/>
  <c r="J325" i="51" s="1"/>
  <c r="J69" i="51"/>
  <c r="J70" i="51"/>
  <c r="P351" i="51"/>
  <c r="P331" i="51"/>
  <c r="P324" i="51"/>
  <c r="P332" i="51"/>
  <c r="P293" i="51"/>
  <c r="P325" i="51" s="1"/>
  <c r="P310" i="51"/>
  <c r="P294" i="51"/>
  <c r="P327" i="51" s="1"/>
  <c r="P69" i="51"/>
  <c r="P70" i="51"/>
  <c r="AE212" i="51"/>
  <c r="AJ351" i="51"/>
  <c r="BB127" i="51"/>
  <c r="AM127" i="51"/>
  <c r="AU127" i="51" s="1"/>
  <c r="BC340" i="51"/>
  <c r="BC338" i="51"/>
  <c r="BC339" i="51"/>
  <c r="BC343" i="51"/>
  <c r="BC321" i="51"/>
  <c r="BC359" i="51"/>
  <c r="AI339" i="51"/>
  <c r="AI340" i="51"/>
  <c r="AI338" i="51"/>
  <c r="AI321" i="51"/>
  <c r="AI359" i="51"/>
  <c r="AI343" i="51"/>
  <c r="BA338" i="51"/>
  <c r="BA339" i="51"/>
  <c r="BA340" i="51"/>
  <c r="BA343" i="51"/>
  <c r="BA321" i="51"/>
  <c r="BA359" i="51"/>
  <c r="H324" i="51"/>
  <c r="H293" i="51"/>
  <c r="H325" i="51" s="1"/>
  <c r="H310" i="51"/>
  <c r="H294" i="51"/>
  <c r="H327" i="51"/>
  <c r="H69" i="51"/>
  <c r="H70" i="51"/>
  <c r="N351" i="51"/>
  <c r="N324" i="51"/>
  <c r="N310" i="51"/>
  <c r="N294" i="51"/>
  <c r="N327" i="51" s="1"/>
  <c r="N293" i="51"/>
  <c r="N325" i="51" s="1"/>
  <c r="N69" i="51"/>
  <c r="N70" i="51"/>
  <c r="AF351" i="51"/>
  <c r="AF324" i="51"/>
  <c r="AF294" i="51"/>
  <c r="AF327" i="51" s="1"/>
  <c r="AF310" i="51"/>
  <c r="AF293" i="51"/>
  <c r="AF325" i="51" s="1"/>
  <c r="AF69" i="51"/>
  <c r="AF70" i="51"/>
  <c r="Y351" i="51"/>
  <c r="M351" i="51"/>
  <c r="M349" i="51"/>
  <c r="M293" i="51"/>
  <c r="M325" i="51" s="1"/>
  <c r="M310" i="51"/>
  <c r="M294" i="51"/>
  <c r="M327" i="51" s="1"/>
  <c r="M324" i="51"/>
  <c r="M70" i="51"/>
  <c r="M69" i="51"/>
  <c r="R351" i="51"/>
  <c r="R324" i="51"/>
  <c r="R310" i="51"/>
  <c r="R294" i="51"/>
  <c r="R327" i="51" s="1"/>
  <c r="R293" i="51"/>
  <c r="R325" i="51" s="1"/>
  <c r="R69" i="51"/>
  <c r="R70" i="51"/>
  <c r="K349" i="51"/>
  <c r="K332" i="51"/>
  <c r="K331" i="51"/>
  <c r="K324" i="51"/>
  <c r="K293" i="51"/>
  <c r="K325" i="51" s="1"/>
  <c r="K310" i="51"/>
  <c r="K294" i="51"/>
  <c r="K327" i="51"/>
  <c r="K70" i="51"/>
  <c r="K69" i="51"/>
  <c r="AZ338" i="51"/>
  <c r="AZ339" i="51"/>
  <c r="AZ340" i="51"/>
  <c r="AZ343" i="51"/>
  <c r="AZ321" i="51"/>
  <c r="AZ359" i="51"/>
  <c r="AQ340" i="51"/>
  <c r="AQ338" i="51"/>
  <c r="AQ339" i="51"/>
  <c r="AQ359" i="51"/>
  <c r="AQ321" i="51"/>
  <c r="AQ343" i="51"/>
  <c r="AY340" i="51"/>
  <c r="AY338" i="51"/>
  <c r="AY339" i="51"/>
  <c r="AY359" i="51"/>
  <c r="AY321" i="51"/>
  <c r="AY343" i="51"/>
  <c r="AT340" i="51"/>
  <c r="AT338" i="51"/>
  <c r="AT339" i="51"/>
  <c r="AT321" i="51"/>
  <c r="AT359" i="51"/>
  <c r="AT343" i="51"/>
  <c r="F294" i="50"/>
  <c r="F327" i="50" s="1"/>
  <c r="AX40" i="50"/>
  <c r="AM348" i="50"/>
  <c r="AM309" i="50"/>
  <c r="AM47" i="50"/>
  <c r="AM350" i="50"/>
  <c r="AM56" i="50"/>
  <c r="N293" i="50"/>
  <c r="N325" i="50" s="1"/>
  <c r="N331" i="50"/>
  <c r="F310" i="50"/>
  <c r="F351" i="50"/>
  <c r="F293" i="50"/>
  <c r="F325" i="50" s="1"/>
  <c r="F349" i="50"/>
  <c r="F69" i="50"/>
  <c r="F330" i="50" s="1"/>
  <c r="F324" i="50"/>
  <c r="F331" i="50"/>
  <c r="F70" i="50"/>
  <c r="K349" i="50"/>
  <c r="K332" i="50"/>
  <c r="K324" i="50"/>
  <c r="K310" i="50"/>
  <c r="K331" i="50"/>
  <c r="K293" i="50"/>
  <c r="K325" i="50"/>
  <c r="K294" i="50"/>
  <c r="K327" i="50" s="1"/>
  <c r="K69" i="50"/>
  <c r="K70" i="50"/>
  <c r="H349" i="50"/>
  <c r="H331" i="50"/>
  <c r="H332" i="50"/>
  <c r="H324" i="50"/>
  <c r="H310" i="50"/>
  <c r="H293" i="50"/>
  <c r="H325" i="50" s="1"/>
  <c r="H294" i="50"/>
  <c r="H327" i="50" s="1"/>
  <c r="H69" i="50"/>
  <c r="H70" i="50"/>
  <c r="O217" i="50"/>
  <c r="AJ297" i="50"/>
  <c r="P332" i="50"/>
  <c r="P324" i="50"/>
  <c r="P331" i="50"/>
  <c r="P293" i="50"/>
  <c r="P325" i="50"/>
  <c r="P294" i="50"/>
  <c r="P327" i="50" s="1"/>
  <c r="P310" i="50"/>
  <c r="P69" i="50"/>
  <c r="P70" i="50"/>
  <c r="AU347" i="50"/>
  <c r="AX339" i="50"/>
  <c r="AX340" i="50"/>
  <c r="AX338" i="50"/>
  <c r="AX321" i="50"/>
  <c r="AX359" i="50"/>
  <c r="AX343" i="50"/>
  <c r="AU350" i="50"/>
  <c r="S332" i="50"/>
  <c r="S331" i="50"/>
  <c r="S324" i="50"/>
  <c r="S310" i="50"/>
  <c r="S293" i="50"/>
  <c r="S325" i="50" s="1"/>
  <c r="S294" i="50"/>
  <c r="S327" i="50" s="1"/>
  <c r="S69" i="50"/>
  <c r="S70" i="50"/>
  <c r="AX31" i="50"/>
  <c r="AX380" i="50"/>
  <c r="AX379" i="50"/>
  <c r="AX308" i="50"/>
  <c r="AX316" i="50"/>
  <c r="AX375" i="50"/>
  <c r="AX328" i="50"/>
  <c r="AX374" i="50"/>
  <c r="AX378" i="50"/>
  <c r="AX373" i="50"/>
  <c r="AX377" i="50"/>
  <c r="AX376" i="50"/>
  <c r="AH321" i="50"/>
  <c r="BB61" i="50"/>
  <c r="AM357" i="50"/>
  <c r="AE331" i="50"/>
  <c r="AE332" i="50"/>
  <c r="AE310" i="50"/>
  <c r="AE324" i="50"/>
  <c r="AE294" i="50"/>
  <c r="AE327" i="50" s="1"/>
  <c r="AE293" i="50"/>
  <c r="AE325" i="50" s="1"/>
  <c r="AE69" i="50"/>
  <c r="AE297" i="50" s="1"/>
  <c r="AE70" i="50"/>
  <c r="BB78" i="50"/>
  <c r="AM78" i="50"/>
  <c r="AI127" i="50"/>
  <c r="BA127" i="50"/>
  <c r="AM329" i="50"/>
  <c r="AS359" i="50"/>
  <c r="AX24" i="50"/>
  <c r="AI78" i="50"/>
  <c r="BA338" i="50"/>
  <c r="BA339" i="50"/>
  <c r="BA340" i="50"/>
  <c r="BA321" i="50"/>
  <c r="BA343" i="50"/>
  <c r="BA359" i="50"/>
  <c r="E332" i="50"/>
  <c r="E331" i="50"/>
  <c r="E310" i="50"/>
  <c r="E349" i="50"/>
  <c r="E324" i="50"/>
  <c r="E294" i="50"/>
  <c r="E327" i="50"/>
  <c r="E293" i="50"/>
  <c r="E325" i="50" s="1"/>
  <c r="E69" i="50"/>
  <c r="E70" i="50"/>
  <c r="AA332" i="50"/>
  <c r="AA331" i="50"/>
  <c r="AA324" i="50"/>
  <c r="AA310" i="50"/>
  <c r="AA294" i="50"/>
  <c r="AA327" i="50"/>
  <c r="AA293" i="50"/>
  <c r="AA325" i="50" s="1"/>
  <c r="AA69" i="50"/>
  <c r="AA297" i="50" s="1"/>
  <c r="AA70" i="50"/>
  <c r="BA78" i="50"/>
  <c r="AE217" i="50"/>
  <c r="BA357" i="50"/>
  <c r="BB350" i="50"/>
  <c r="BB127" i="50"/>
  <c r="AM127" i="50"/>
  <c r="F297" i="50"/>
  <c r="AZ338" i="50"/>
  <c r="AZ340" i="50"/>
  <c r="AZ321" i="50"/>
  <c r="AZ343" i="50"/>
  <c r="AZ359" i="50"/>
  <c r="AQ340" i="50"/>
  <c r="AQ339" i="50"/>
  <c r="AQ338" i="50"/>
  <c r="AQ321" i="50"/>
  <c r="AQ359" i="50"/>
  <c r="AQ356" i="50"/>
  <c r="AQ343" i="50"/>
  <c r="AX18" i="50"/>
  <c r="AQ379" i="50"/>
  <c r="AQ380" i="50"/>
  <c r="AQ308" i="50"/>
  <c r="AQ316" i="50"/>
  <c r="AQ377" i="50"/>
  <c r="AQ328" i="50"/>
  <c r="AQ378" i="50"/>
  <c r="AQ374" i="50"/>
  <c r="AQ375" i="50"/>
  <c r="AQ373" i="50"/>
  <c r="AI339" i="50"/>
  <c r="AI340" i="50"/>
  <c r="AI338" i="50"/>
  <c r="AI321" i="50"/>
  <c r="AI359" i="50"/>
  <c r="AI343" i="50"/>
  <c r="AK349" i="50"/>
  <c r="AK332" i="50"/>
  <c r="AK331" i="50"/>
  <c r="AK324" i="50"/>
  <c r="AK310" i="50"/>
  <c r="AK293" i="50"/>
  <c r="AK325" i="50"/>
  <c r="AK294" i="50"/>
  <c r="AK327" i="50" s="1"/>
  <c r="AK69" i="50"/>
  <c r="AK70" i="50"/>
  <c r="AN206" i="50"/>
  <c r="R362" i="50"/>
  <c r="R330" i="50"/>
  <c r="R326" i="50"/>
  <c r="R71" i="50"/>
  <c r="AB362" i="50"/>
  <c r="AB326" i="50"/>
  <c r="AB330" i="50"/>
  <c r="AB71" i="50"/>
  <c r="I349" i="50"/>
  <c r="I332" i="50"/>
  <c r="I331" i="50"/>
  <c r="I324" i="50"/>
  <c r="I310" i="50"/>
  <c r="I294" i="50"/>
  <c r="I327" i="50"/>
  <c r="I293" i="50"/>
  <c r="I325" i="50" s="1"/>
  <c r="I69" i="50"/>
  <c r="I70" i="50"/>
  <c r="BB348" i="50"/>
  <c r="BB347" i="50"/>
  <c r="BB357" i="50"/>
  <c r="AN361" i="50"/>
  <c r="AL349" i="50"/>
  <c r="AL332" i="50"/>
  <c r="AL331" i="50"/>
  <c r="AL324" i="50"/>
  <c r="AL293" i="50"/>
  <c r="AL325" i="50"/>
  <c r="AL310" i="50"/>
  <c r="AL294" i="50"/>
  <c r="AL327" i="50" s="1"/>
  <c r="AL69" i="50"/>
  <c r="AL70" i="50"/>
  <c r="D212" i="50"/>
  <c r="AX208" i="50"/>
  <c r="L208" i="50"/>
  <c r="L212" i="50" s="1"/>
  <c r="BB208" i="50"/>
  <c r="AJ212" i="50"/>
  <c r="AM208" i="50"/>
  <c r="N362" i="50"/>
  <c r="L380" i="50"/>
  <c r="L379" i="50"/>
  <c r="L316" i="50"/>
  <c r="L308" i="50"/>
  <c r="L373" i="50"/>
  <c r="L374" i="50"/>
  <c r="L377" i="50"/>
  <c r="L375" i="50"/>
  <c r="L328" i="50"/>
  <c r="L378" i="50"/>
  <c r="D349" i="50"/>
  <c r="D324" i="50"/>
  <c r="D351" i="50"/>
  <c r="D293" i="50"/>
  <c r="D325" i="50"/>
  <c r="D310" i="50"/>
  <c r="D294" i="50"/>
  <c r="D327" i="50"/>
  <c r="D69" i="50"/>
  <c r="D70" i="50"/>
  <c r="AM347" i="50"/>
  <c r="AX356" i="50"/>
  <c r="AY340" i="50"/>
  <c r="AY338" i="50"/>
  <c r="AY321" i="50"/>
  <c r="AY343" i="50"/>
  <c r="AY359" i="50"/>
  <c r="AT340" i="50"/>
  <c r="AT338" i="50"/>
  <c r="AT339" i="50"/>
  <c r="AT343" i="50"/>
  <c r="AT359" i="50"/>
  <c r="AT321" i="50"/>
  <c r="J362" i="50"/>
  <c r="J326" i="50"/>
  <c r="J330" i="50"/>
  <c r="J297" i="50"/>
  <c r="J71" i="50"/>
  <c r="Y332" i="50"/>
  <c r="Y324" i="50"/>
  <c r="Y331" i="50"/>
  <c r="Y310" i="50"/>
  <c r="Y293" i="50"/>
  <c r="Y325" i="50"/>
  <c r="Y294" i="50"/>
  <c r="Y327" i="50" s="1"/>
  <c r="Y69" i="50"/>
  <c r="Y70" i="50"/>
  <c r="AM339" i="50"/>
  <c r="AM338" i="50"/>
  <c r="AM340" i="50"/>
  <c r="AM321" i="50"/>
  <c r="AM359" i="50"/>
  <c r="AM343" i="50"/>
  <c r="AI356" i="50"/>
  <c r="N362" i="51"/>
  <c r="N326" i="51"/>
  <c r="N330" i="51"/>
  <c r="N71" i="51"/>
  <c r="M217" i="51"/>
  <c r="AB362" i="51"/>
  <c r="AB330" i="51"/>
  <c r="AB326" i="51"/>
  <c r="AB71" i="51"/>
  <c r="K362" i="51"/>
  <c r="K330" i="51"/>
  <c r="K326" i="51"/>
  <c r="K297" i="51"/>
  <c r="K71" i="51"/>
  <c r="R362" i="51"/>
  <c r="R330" i="51"/>
  <c r="R326" i="51"/>
  <c r="R71" i="51"/>
  <c r="M362" i="51"/>
  <c r="M330" i="51"/>
  <c r="M326" i="51"/>
  <c r="M71" i="51"/>
  <c r="P362" i="51"/>
  <c r="P326" i="51"/>
  <c r="P330" i="51"/>
  <c r="P71" i="51"/>
  <c r="Z362" i="51"/>
  <c r="Z326" i="51"/>
  <c r="Z330" i="51"/>
  <c r="Z71" i="51"/>
  <c r="O362" i="51"/>
  <c r="O330" i="51"/>
  <c r="O326" i="51"/>
  <c r="O71" i="51"/>
  <c r="AA362" i="51"/>
  <c r="AA330" i="51"/>
  <c r="AA326" i="51"/>
  <c r="AA71" i="51"/>
  <c r="AF362" i="51"/>
  <c r="AF326" i="51"/>
  <c r="AF330" i="51"/>
  <c r="AF71" i="51"/>
  <c r="AE217" i="51"/>
  <c r="F362" i="51"/>
  <c r="F330" i="51"/>
  <c r="F326" i="51"/>
  <c r="F297" i="51"/>
  <c r="F71" i="51"/>
  <c r="Q362" i="51"/>
  <c r="Q330" i="51"/>
  <c r="Q326" i="51"/>
  <c r="Q71" i="51"/>
  <c r="I362" i="51"/>
  <c r="I330" i="51"/>
  <c r="I326" i="51"/>
  <c r="I71" i="51"/>
  <c r="AE362" i="51"/>
  <c r="AE330" i="51"/>
  <c r="AE326" i="51"/>
  <c r="AE71" i="51"/>
  <c r="AL362" i="51"/>
  <c r="AL326" i="51"/>
  <c r="AL330" i="51"/>
  <c r="AL71" i="51"/>
  <c r="AK362" i="51"/>
  <c r="AK330" i="51"/>
  <c r="AK326" i="51"/>
  <c r="AK71" i="51"/>
  <c r="H362" i="51"/>
  <c r="H326" i="51"/>
  <c r="H330" i="51"/>
  <c r="H297" i="51"/>
  <c r="H71" i="51"/>
  <c r="J362" i="51"/>
  <c r="J330" i="51"/>
  <c r="J326" i="51"/>
  <c r="J297" i="51"/>
  <c r="J71" i="51"/>
  <c r="E362" i="51"/>
  <c r="E330" i="51"/>
  <c r="E326" i="51"/>
  <c r="E297" i="51"/>
  <c r="E71" i="51"/>
  <c r="D362" i="51"/>
  <c r="D326" i="51"/>
  <c r="D330" i="51"/>
  <c r="D297" i="51"/>
  <c r="D71" i="51"/>
  <c r="D217" i="51"/>
  <c r="U362" i="51"/>
  <c r="U330" i="51"/>
  <c r="U326" i="51"/>
  <c r="U71" i="51"/>
  <c r="F326" i="50"/>
  <c r="F362" i="50"/>
  <c r="F71" i="50"/>
  <c r="BB212" i="50"/>
  <c r="AJ217" i="50"/>
  <c r="AA362" i="50"/>
  <c r="AA330" i="50"/>
  <c r="AA326" i="50"/>
  <c r="AA71" i="50"/>
  <c r="K362" i="50"/>
  <c r="K330" i="50"/>
  <c r="K326" i="50"/>
  <c r="K297" i="50"/>
  <c r="K71" i="50"/>
  <c r="Y362" i="50"/>
  <c r="Y330" i="50"/>
  <c r="Y326" i="50"/>
  <c r="Y71" i="50"/>
  <c r="D362" i="50"/>
  <c r="D326" i="50"/>
  <c r="D297" i="50"/>
  <c r="D330" i="50"/>
  <c r="D71" i="50"/>
  <c r="AK362" i="50"/>
  <c r="AK330" i="50"/>
  <c r="AK326" i="50"/>
  <c r="AK297" i="50"/>
  <c r="AK71" i="50"/>
  <c r="AM212" i="50"/>
  <c r="D217" i="50"/>
  <c r="AX212" i="50"/>
  <c r="S362" i="50"/>
  <c r="S330" i="50"/>
  <c r="S326" i="50"/>
  <c r="S71" i="50"/>
  <c r="AL362" i="50"/>
  <c r="AL326" i="50"/>
  <c r="AL330" i="50"/>
  <c r="AL71" i="50"/>
  <c r="I330" i="50"/>
  <c r="I326" i="50"/>
  <c r="I362" i="50"/>
  <c r="I71" i="50"/>
  <c r="E362" i="50"/>
  <c r="E330" i="50"/>
  <c r="E326" i="50"/>
  <c r="E297" i="50"/>
  <c r="E71" i="50"/>
  <c r="AE362" i="50"/>
  <c r="AE330" i="50"/>
  <c r="AE326" i="50"/>
  <c r="AE71" i="50"/>
  <c r="P362" i="50"/>
  <c r="P330" i="50"/>
  <c r="P326" i="50"/>
  <c r="P71" i="50"/>
  <c r="H362" i="50"/>
  <c r="H326" i="50"/>
  <c r="H330" i="50"/>
  <c r="H297" i="50"/>
  <c r="H71" i="50"/>
  <c r="L217" i="50"/>
  <c r="AX217" i="50"/>
  <c r="AZ297" i="50"/>
  <c r="BB217" i="50"/>
  <c r="AM217" i="50"/>
  <c r="AN271" i="11" l="1"/>
  <c r="AV271" i="11" s="1"/>
  <c r="AV268" i="11"/>
  <c r="AG271" i="11"/>
  <c r="AR271" i="11" s="1"/>
  <c r="AN238" i="11"/>
  <c r="AV238" i="11" s="1"/>
  <c r="AV235" i="11"/>
  <c r="AG238" i="11"/>
  <c r="AR238" i="11" s="1"/>
  <c r="AR235" i="11"/>
  <c r="AN232" i="11"/>
  <c r="AV232" i="11" s="1"/>
  <c r="AG232" i="11"/>
  <c r="AR228" i="11"/>
  <c r="AN210" i="11"/>
  <c r="AV210" i="11" s="1"/>
  <c r="AG329" i="11"/>
  <c r="AR178" i="11"/>
  <c r="AR329" i="11" s="1"/>
  <c r="AN329" i="11"/>
  <c r="AI329" i="11"/>
  <c r="AT178" i="11"/>
  <c r="AN326" i="11"/>
  <c r="AN37" i="11"/>
  <c r="AR37" i="11"/>
  <c r="AN362" i="11"/>
  <c r="AN71" i="11"/>
  <c r="AN38" i="11"/>
  <c r="AV38" i="11" s="1"/>
  <c r="AR38" i="11"/>
  <c r="AN297" i="11"/>
  <c r="AV24" i="11"/>
  <c r="AV40" i="11"/>
  <c r="AV31" i="11"/>
  <c r="AV375" i="11"/>
  <c r="AV379" i="11"/>
  <c r="AR40" i="11"/>
  <c r="AR31" i="11"/>
  <c r="AR24" i="11"/>
  <c r="AR18" i="11"/>
  <c r="AV297" i="11"/>
  <c r="AV324" i="11"/>
  <c r="AV373" i="11"/>
  <c r="AV328" i="11"/>
  <c r="AV293" i="11"/>
  <c r="AV325" i="11" s="1"/>
  <c r="AV377" i="11"/>
  <c r="AV374" i="11"/>
  <c r="AT24" i="11"/>
  <c r="AT31" i="11"/>
  <c r="AT40" i="11"/>
  <c r="AG297" i="11"/>
  <c r="AR69" i="11"/>
  <c r="AG40" i="11"/>
  <c r="AH77" i="11"/>
  <c r="AS77" i="11" s="1"/>
  <c r="AV298" i="11"/>
  <c r="AR298" i="11"/>
  <c r="AH115" i="11"/>
  <c r="AS115" i="11" s="1"/>
  <c r="AN236" i="51"/>
  <c r="AV236" i="51" s="1"/>
  <c r="AG238" i="51"/>
  <c r="AR238" i="51" s="1"/>
  <c r="AR235" i="51"/>
  <c r="AG232" i="51"/>
  <c r="AR232" i="51" s="1"/>
  <c r="AR228" i="51"/>
  <c r="AN230" i="51"/>
  <c r="AV230" i="51" s="1"/>
  <c r="AC347" i="51"/>
  <c r="AC127" i="51"/>
  <c r="AG119" i="51"/>
  <c r="AR119" i="51" s="1"/>
  <c r="AZ119" i="51"/>
  <c r="AC357" i="51"/>
  <c r="AY119" i="51"/>
  <c r="AC78" i="51"/>
  <c r="AC348" i="51"/>
  <c r="AH119" i="51"/>
  <c r="AS119" i="51" s="1"/>
  <c r="AG115" i="51"/>
  <c r="AR115" i="51" s="1"/>
  <c r="AR114" i="51"/>
  <c r="AH55" i="51"/>
  <c r="AS55" i="51" s="1"/>
  <c r="AN28" i="51"/>
  <c r="AV28" i="51" s="1"/>
  <c r="AZ314" i="51"/>
  <c r="AY314" i="51"/>
  <c r="AM320" i="51"/>
  <c r="AU283" i="51"/>
  <c r="AU320" i="51" s="1"/>
  <c r="AN283" i="51"/>
  <c r="AV281" i="51"/>
  <c r="AN359" i="51"/>
  <c r="AM238" i="51"/>
  <c r="AU238" i="51" s="1"/>
  <c r="AU235" i="51"/>
  <c r="AM296" i="51"/>
  <c r="AM369" i="51" s="1"/>
  <c r="AM370" i="51" s="1"/>
  <c r="AU176" i="51"/>
  <c r="AN175" i="51"/>
  <c r="AV175" i="51" s="1"/>
  <c r="AM170" i="51"/>
  <c r="AM178" i="51"/>
  <c r="AN169" i="51"/>
  <c r="AV169" i="51" s="1"/>
  <c r="BB170" i="51"/>
  <c r="BB295" i="51" s="1"/>
  <c r="BB156" i="51"/>
  <c r="AN302" i="51"/>
  <c r="AV134" i="51"/>
  <c r="AN116" i="51"/>
  <c r="AV116" i="51" s="1"/>
  <c r="AN117" i="51"/>
  <c r="AV117" i="51" s="1"/>
  <c r="BC365" i="51"/>
  <c r="AU383" i="51"/>
  <c r="AN365" i="51"/>
  <c r="AV81" i="51"/>
  <c r="AM77" i="51"/>
  <c r="AU77" i="51" s="1"/>
  <c r="AN60" i="51"/>
  <c r="AV60" i="51" s="1"/>
  <c r="AJ47" i="51"/>
  <c r="BB47" i="51" s="1"/>
  <c r="AJ350" i="51"/>
  <c r="AJ61" i="51"/>
  <c r="BB61" i="51" s="1"/>
  <c r="BB63" i="51"/>
  <c r="AM63" i="51"/>
  <c r="AM55" i="51"/>
  <c r="AJ309" i="51"/>
  <c r="BB55" i="51"/>
  <c r="AJ56" i="51"/>
  <c r="BB56" i="51" s="1"/>
  <c r="AN35" i="51"/>
  <c r="AV35" i="51" s="1"/>
  <c r="AU35" i="51"/>
  <c r="AG271" i="50"/>
  <c r="AR271" i="50" s="1"/>
  <c r="AR270" i="50"/>
  <c r="AG265" i="50"/>
  <c r="AR262" i="50"/>
  <c r="AH356" i="50"/>
  <c r="AS321" i="50"/>
  <c r="AH343" i="50"/>
  <c r="AS340" i="50"/>
  <c r="AH340" i="50"/>
  <c r="AH314" i="50"/>
  <c r="AS343" i="50"/>
  <c r="AS338" i="50"/>
  <c r="AH359" i="50"/>
  <c r="AH338" i="50"/>
  <c r="AG315" i="50"/>
  <c r="AR260" i="50"/>
  <c r="AR315" i="50" s="1"/>
  <c r="AH315" i="50"/>
  <c r="AN254" i="50"/>
  <c r="AV251" i="50"/>
  <c r="AN151" i="50"/>
  <c r="AV151" i="50" s="1"/>
  <c r="AR151" i="50"/>
  <c r="AC366" i="50"/>
  <c r="AH88" i="50"/>
  <c r="AC42" i="50"/>
  <c r="AG17" i="50"/>
  <c r="AR17" i="50" s="1"/>
  <c r="AN15" i="50"/>
  <c r="AV15" i="50" s="1"/>
  <c r="AN13" i="50"/>
  <c r="AV13" i="50" s="1"/>
  <c r="AY298" i="50"/>
  <c r="AN102" i="50"/>
  <c r="AV102" i="50" s="1"/>
  <c r="AR102" i="50"/>
  <c r="AZ88" i="50"/>
  <c r="AG88" i="50"/>
  <c r="AG348" i="50" s="1"/>
  <c r="AC347" i="50"/>
  <c r="BC88" i="50"/>
  <c r="BC366" i="50" s="1"/>
  <c r="AC78" i="50"/>
  <c r="AN87" i="50"/>
  <c r="AV87" i="50" s="1"/>
  <c r="AC348" i="50"/>
  <c r="AY88" i="50"/>
  <c r="AY348" i="50" s="1"/>
  <c r="AV298" i="50"/>
  <c r="AH298" i="50"/>
  <c r="AN83" i="50"/>
  <c r="AV83" i="50" s="1"/>
  <c r="AG365" i="50"/>
  <c r="AR81" i="50"/>
  <c r="AC357" i="50"/>
  <c r="AZ296" i="50"/>
  <c r="AZ369" i="50" s="1"/>
  <c r="AZ370" i="50" s="1"/>
  <c r="AH365" i="50"/>
  <c r="AS81" i="50"/>
  <c r="AN14" i="50"/>
  <c r="AV14" i="50" s="1"/>
  <c r="AF380" i="50"/>
  <c r="AF378" i="50"/>
  <c r="AF18" i="50"/>
  <c r="AF308" i="50"/>
  <c r="AF31" i="50"/>
  <c r="AF373" i="50"/>
  <c r="AF328" i="50"/>
  <c r="AF379" i="50"/>
  <c r="AF377" i="50"/>
  <c r="AF316" i="50"/>
  <c r="AF376" i="50"/>
  <c r="AF375" i="50"/>
  <c r="AF374" i="50"/>
  <c r="AF24" i="50"/>
  <c r="AF40" i="50"/>
  <c r="AF358" i="50"/>
  <c r="BA11" i="50"/>
  <c r="BC11" i="50"/>
  <c r="AY11" i="50"/>
  <c r="Q31" i="50"/>
  <c r="Q379" i="50"/>
  <c r="Q358" i="50"/>
  <c r="Q65" i="50"/>
  <c r="Q378" i="50"/>
  <c r="Q373" i="50"/>
  <c r="Q308" i="50"/>
  <c r="AH42" i="50"/>
  <c r="Q376" i="50"/>
  <c r="Q377" i="50"/>
  <c r="Q374" i="50"/>
  <c r="Q316" i="50"/>
  <c r="Q24" i="50"/>
  <c r="Q375" i="50"/>
  <c r="Q380" i="50"/>
  <c r="Q328" i="50"/>
  <c r="Q40" i="50"/>
  <c r="N330" i="50"/>
  <c r="AG11" i="50"/>
  <c r="AR11" i="50" s="1"/>
  <c r="U374" i="50"/>
  <c r="U380" i="50"/>
  <c r="AH11" i="50"/>
  <c r="AS11" i="50" s="1"/>
  <c r="N71" i="50"/>
  <c r="Q18" i="50"/>
  <c r="U40" i="50"/>
  <c r="U308" i="50"/>
  <c r="U373" i="50"/>
  <c r="U379" i="50"/>
  <c r="AN17" i="50"/>
  <c r="T42" i="50"/>
  <c r="BC17" i="50"/>
  <c r="AZ17" i="50"/>
  <c r="U376" i="50"/>
  <c r="U24" i="50"/>
  <c r="AI11" i="50"/>
  <c r="AT11" i="50" s="1"/>
  <c r="U18" i="50"/>
  <c r="U328" i="50"/>
  <c r="U377" i="50"/>
  <c r="U378" i="50"/>
  <c r="T18" i="50"/>
  <c r="M42" i="50"/>
  <c r="BA42" i="50" s="1"/>
  <c r="BA17" i="50"/>
  <c r="AN236" i="9"/>
  <c r="AV236" i="9" s="1"/>
  <c r="AN237" i="9"/>
  <c r="AV237" i="9" s="1"/>
  <c r="AN231" i="9"/>
  <c r="AV231" i="9" s="1"/>
  <c r="L232" i="9"/>
  <c r="L240" i="9" s="1"/>
  <c r="AN232" i="9"/>
  <c r="AV232" i="9" s="1"/>
  <c r="AN215" i="9"/>
  <c r="AV215" i="9" s="1"/>
  <c r="I193" i="9"/>
  <c r="AV355" i="9"/>
  <c r="L193" i="9"/>
  <c r="I208" i="9"/>
  <c r="I295" i="9"/>
  <c r="AN296" i="9"/>
  <c r="AN369" i="9" s="1"/>
  <c r="AN370" i="9" s="1"/>
  <c r="AV176" i="9"/>
  <c r="I370" i="9"/>
  <c r="AN295" i="9"/>
  <c r="AN149" i="9"/>
  <c r="AV149" i="9" s="1"/>
  <c r="AN134" i="9"/>
  <c r="L302" i="9"/>
  <c r="I302" i="9"/>
  <c r="AN124" i="9"/>
  <c r="AV124" i="9" s="1"/>
  <c r="AN382" i="9"/>
  <c r="AV122" i="9"/>
  <c r="I78" i="9"/>
  <c r="I357" i="9"/>
  <c r="I347" i="9"/>
  <c r="I348" i="9"/>
  <c r="L119" i="9"/>
  <c r="AN115" i="9"/>
  <c r="AV115" i="9" s="1"/>
  <c r="AN114" i="9"/>
  <c r="AV114" i="9" s="1"/>
  <c r="I127" i="9"/>
  <c r="I332" i="9" s="1"/>
  <c r="AV298" i="9"/>
  <c r="AX298" i="9"/>
  <c r="AN56" i="9"/>
  <c r="AN350" i="9"/>
  <c r="AN360" i="9"/>
  <c r="AV51" i="9"/>
  <c r="AV360" i="9" s="1"/>
  <c r="AV56" i="9"/>
  <c r="AV47" i="9"/>
  <c r="AV39" i="9"/>
  <c r="AN40" i="9"/>
  <c r="AN38" i="9"/>
  <c r="AV38" i="9" s="1"/>
  <c r="AN37" i="9"/>
  <c r="AV23" i="9"/>
  <c r="AN24" i="9"/>
  <c r="AV18" i="9"/>
  <c r="AN18" i="9"/>
  <c r="AV24" i="9"/>
  <c r="AV40" i="9"/>
  <c r="AT370" i="51"/>
  <c r="AS383" i="51"/>
  <c r="AR370" i="51"/>
  <c r="AR370" i="11"/>
  <c r="AV370" i="11"/>
  <c r="AU370" i="5"/>
  <c r="AT370" i="50"/>
  <c r="AN235" i="51"/>
  <c r="L232" i="51"/>
  <c r="L240" i="51" s="1"/>
  <c r="AX204" i="51"/>
  <c r="AN184" i="51"/>
  <c r="L368" i="51"/>
  <c r="AN176" i="51"/>
  <c r="L295" i="51"/>
  <c r="G368" i="51"/>
  <c r="BC176" i="51"/>
  <c r="BC368" i="51" s="1"/>
  <c r="AX176" i="51"/>
  <c r="AX368" i="51" s="1"/>
  <c r="AQ296" i="51"/>
  <c r="AQ369" i="51" s="1"/>
  <c r="G178" i="51"/>
  <c r="AX156" i="51"/>
  <c r="AN138" i="51"/>
  <c r="G370" i="51"/>
  <c r="AQ383" i="51"/>
  <c r="L115" i="51"/>
  <c r="AN115" i="51" s="1"/>
  <c r="AV115" i="51" s="1"/>
  <c r="G102" i="51"/>
  <c r="BC100" i="51"/>
  <c r="BC383" i="51" s="1"/>
  <c r="AX100" i="51"/>
  <c r="AX383" i="51" s="1"/>
  <c r="AV383" i="51"/>
  <c r="AQ366" i="51"/>
  <c r="L366" i="51"/>
  <c r="AV302" i="51"/>
  <c r="AN296" i="51"/>
  <c r="AN369" i="51" s="1"/>
  <c r="L365" i="51"/>
  <c r="AN298" i="51"/>
  <c r="AX298" i="51"/>
  <c r="BC298" i="51"/>
  <c r="L296" i="51"/>
  <c r="L369" i="51" s="1"/>
  <c r="L370" i="51" s="1"/>
  <c r="AX361" i="51"/>
  <c r="AN355" i="51"/>
  <c r="BC55" i="51"/>
  <c r="G63" i="51"/>
  <c r="L55" i="51"/>
  <c r="AX55" i="51"/>
  <c r="L11" i="51"/>
  <c r="AN29" i="51"/>
  <c r="AV29" i="51" s="1"/>
  <c r="G42" i="51"/>
  <c r="L23" i="51"/>
  <c r="AN315" i="51"/>
  <c r="AX23" i="51"/>
  <c r="AQ314" i="51"/>
  <c r="D78" i="51"/>
  <c r="D347" i="51"/>
  <c r="D348" i="51"/>
  <c r="D127" i="51"/>
  <c r="D332" i="51" s="1"/>
  <c r="D357" i="51"/>
  <c r="BC119" i="51"/>
  <c r="H78" i="51"/>
  <c r="H357" i="51"/>
  <c r="H348" i="51"/>
  <c r="H127" i="51"/>
  <c r="H332" i="51" s="1"/>
  <c r="AH127" i="50"/>
  <c r="AS127" i="50" s="1"/>
  <c r="AY127" i="50"/>
  <c r="AG127" i="50"/>
  <c r="AR127" i="50" s="1"/>
  <c r="AZ127" i="50"/>
  <c r="AH217" i="5"/>
  <c r="AN366" i="5"/>
  <c r="AN383" i="5"/>
  <c r="AN266" i="7"/>
  <c r="AN314" i="7"/>
  <c r="AI370" i="7"/>
  <c r="Q332" i="7"/>
  <c r="AG127" i="7"/>
  <c r="AX40" i="7"/>
  <c r="AN266" i="8"/>
  <c r="AN314" i="8"/>
  <c r="BB31" i="8"/>
  <c r="L370" i="10"/>
  <c r="AN315" i="10"/>
  <c r="AN266" i="10"/>
  <c r="L370" i="11"/>
  <c r="AZ350" i="11"/>
  <c r="AZ24" i="11"/>
  <c r="AY24" i="11"/>
  <c r="AZ61" i="11"/>
  <c r="AH338" i="4"/>
  <c r="AH309" i="4"/>
  <c r="AH308" i="4"/>
  <c r="AH310" i="4"/>
  <c r="AH343" i="4"/>
  <c r="AH356" i="4"/>
  <c r="AH340" i="4"/>
  <c r="AH359" i="4"/>
  <c r="AH321" i="4"/>
  <c r="AH339" i="4"/>
  <c r="AX31" i="9"/>
  <c r="AG338" i="10"/>
  <c r="AG359" i="10"/>
  <c r="AG340" i="10"/>
  <c r="AG321" i="10"/>
  <c r="AG339" i="10"/>
  <c r="AG343" i="10"/>
  <c r="AG308" i="10"/>
  <c r="AM127" i="11"/>
  <c r="AK332" i="11"/>
  <c r="F47" i="2"/>
  <c r="F56" i="2"/>
  <c r="F309" i="2"/>
  <c r="F61" i="2"/>
  <c r="F65" i="2"/>
  <c r="F350" i="2"/>
  <c r="L63" i="2"/>
  <c r="AB47" i="2"/>
  <c r="AB56" i="2"/>
  <c r="AB65" i="2"/>
  <c r="AB61" i="2"/>
  <c r="AB309" i="2"/>
  <c r="AB350" i="2"/>
  <c r="AF47" i="2"/>
  <c r="AF350" i="2"/>
  <c r="AF309" i="2"/>
  <c r="AF65" i="2"/>
  <c r="AF56" i="2"/>
  <c r="AF61" i="2"/>
  <c r="AG217" i="6"/>
  <c r="L217" i="8"/>
  <c r="L217" i="10"/>
  <c r="AM217" i="11"/>
  <c r="AN316" i="2"/>
  <c r="AN320" i="2"/>
  <c r="AN266" i="2"/>
  <c r="AN314" i="2"/>
  <c r="AN315" i="3"/>
  <c r="AN266" i="3"/>
  <c r="O332" i="3"/>
  <c r="AH127" i="3"/>
  <c r="AH332" i="3" s="1"/>
  <c r="N332" i="3"/>
  <c r="AI127" i="3"/>
  <c r="AI332" i="3" s="1"/>
  <c r="AA332" i="3"/>
  <c r="N332" i="5"/>
  <c r="AZ40" i="11"/>
  <c r="AY40" i="11"/>
  <c r="AN314" i="11"/>
  <c r="AN266" i="11"/>
  <c r="J47" i="2"/>
  <c r="J309" i="2"/>
  <c r="J350" i="2"/>
  <c r="J65" i="2"/>
  <c r="J56" i="2"/>
  <c r="J61" i="2"/>
  <c r="N350" i="2"/>
  <c r="N65" i="2"/>
  <c r="N47" i="2"/>
  <c r="N56" i="2"/>
  <c r="N309" i="2"/>
  <c r="AG63" i="2"/>
  <c r="N61" i="2"/>
  <c r="BB63" i="2"/>
  <c r="AJ56" i="2"/>
  <c r="AJ47" i="2"/>
  <c r="AJ61" i="2"/>
  <c r="AM63" i="2"/>
  <c r="AJ65" i="2"/>
  <c r="AJ350" i="2"/>
  <c r="AJ309" i="2"/>
  <c r="AI217" i="3"/>
  <c r="AH217" i="4"/>
  <c r="AI217" i="4"/>
  <c r="AM358" i="7"/>
  <c r="AM331" i="7"/>
  <c r="AM358" i="11"/>
  <c r="AM331" i="11"/>
  <c r="AG217" i="2"/>
  <c r="L127" i="3"/>
  <c r="L332" i="3" s="1"/>
  <c r="J332" i="3"/>
  <c r="AH217" i="3"/>
  <c r="AK332" i="4"/>
  <c r="AM127" i="4"/>
  <c r="BB208" i="6"/>
  <c r="AJ212" i="6"/>
  <c r="AM208" i="6"/>
  <c r="AN320" i="7"/>
  <c r="AN316" i="7"/>
  <c r="M212" i="7"/>
  <c r="E332" i="8"/>
  <c r="L127" i="8"/>
  <c r="L332" i="8" s="1"/>
  <c r="AN376" i="8"/>
  <c r="AN31" i="8"/>
  <c r="BB56" i="10"/>
  <c r="R212" i="11"/>
  <c r="L321" i="11"/>
  <c r="L339" i="11"/>
  <c r="L310" i="11"/>
  <c r="L359" i="11"/>
  <c r="L338" i="11"/>
  <c r="L343" i="11"/>
  <c r="L309" i="11"/>
  <c r="L340" i="11"/>
  <c r="L308" i="11"/>
  <c r="AZ47" i="11"/>
  <c r="AY47" i="11"/>
  <c r="AM356" i="11"/>
  <c r="AM309" i="11"/>
  <c r="AM321" i="11"/>
  <c r="AM340" i="11"/>
  <c r="AM338" i="11"/>
  <c r="AM359" i="11"/>
  <c r="AM308" i="11"/>
  <c r="AM339" i="11"/>
  <c r="AM343" i="11"/>
  <c r="AM310" i="11"/>
  <c r="AM11" i="2"/>
  <c r="AM380" i="2" s="1"/>
  <c r="AM18" i="2"/>
  <c r="AN17" i="2"/>
  <c r="R56" i="2"/>
  <c r="R61" i="2"/>
  <c r="R65" i="2"/>
  <c r="R309" i="2"/>
  <c r="R47" i="2"/>
  <c r="R350" i="2"/>
  <c r="AH217" i="6"/>
  <c r="AI217" i="6"/>
  <c r="L350" i="3"/>
  <c r="L47" i="3"/>
  <c r="L56" i="3"/>
  <c r="L309" i="3"/>
  <c r="AN63" i="3"/>
  <c r="L61" i="3"/>
  <c r="AI127" i="7"/>
  <c r="AI332" i="7" s="1"/>
  <c r="AA332" i="7"/>
  <c r="AH217" i="7"/>
  <c r="AM127" i="8"/>
  <c r="AK332" i="8"/>
  <c r="AN266" i="9"/>
  <c r="AN314" i="9"/>
  <c r="L370" i="9"/>
  <c r="J217" i="11"/>
  <c r="AH350" i="11"/>
  <c r="AH47" i="11"/>
  <c r="AH56" i="11"/>
  <c r="R332" i="4"/>
  <c r="L321" i="8"/>
  <c r="L339" i="8"/>
  <c r="L338" i="8"/>
  <c r="L343" i="8"/>
  <c r="L310" i="8"/>
  <c r="L340" i="8"/>
  <c r="L359" i="8"/>
  <c r="L308" i="8"/>
  <c r="L359" i="9"/>
  <c r="L343" i="9"/>
  <c r="L308" i="9"/>
  <c r="L340" i="9"/>
  <c r="L356" i="9"/>
  <c r="L339" i="9"/>
  <c r="L338" i="9"/>
  <c r="L321" i="9"/>
  <c r="L309" i="9"/>
  <c r="AM359" i="9"/>
  <c r="AM321" i="9"/>
  <c r="AM338" i="9"/>
  <c r="AM308" i="9"/>
  <c r="AM340" i="9"/>
  <c r="AM339" i="9"/>
  <c r="AM309" i="9"/>
  <c r="AM310" i="9"/>
  <c r="AM343" i="9"/>
  <c r="AM356" i="9"/>
  <c r="AI31" i="2"/>
  <c r="AI376" i="2"/>
  <c r="AM40" i="2"/>
  <c r="AN39" i="2"/>
  <c r="AN40" i="2" s="1"/>
  <c r="AE65" i="2"/>
  <c r="AE350" i="2"/>
  <c r="AE56" i="2"/>
  <c r="AI63" i="2"/>
  <c r="AE47" i="2"/>
  <c r="AE309" i="2"/>
  <c r="AE61" i="2"/>
  <c r="U47" i="2"/>
  <c r="U65" i="2"/>
  <c r="U61" i="2"/>
  <c r="U309" i="2"/>
  <c r="U350" i="2"/>
  <c r="U56" i="2"/>
  <c r="AZ217" i="3"/>
  <c r="BB71" i="4"/>
  <c r="AX217" i="5"/>
  <c r="AZ217" i="6"/>
  <c r="BB217" i="8"/>
  <c r="BB71" i="9"/>
  <c r="BB71" i="10"/>
  <c r="AX71" i="11"/>
  <c r="AY212" i="2"/>
  <c r="BA212" i="2"/>
  <c r="AZ69" i="3"/>
  <c r="AC297" i="3"/>
  <c r="BB69" i="3"/>
  <c r="AJ297" i="3"/>
  <c r="BA70" i="3"/>
  <c r="AZ70" i="3"/>
  <c r="AY70" i="3"/>
  <c r="BA70" i="5"/>
  <c r="AZ70" i="5"/>
  <c r="AY70" i="5"/>
  <c r="AZ212" i="5"/>
  <c r="AX70" i="5"/>
  <c r="AX70" i="6"/>
  <c r="AZ212" i="6"/>
  <c r="AY212" i="6"/>
  <c r="BA212" i="6"/>
  <c r="BB69" i="8"/>
  <c r="AZ69" i="8"/>
  <c r="AC297" i="8"/>
  <c r="BA70" i="9"/>
  <c r="BB212" i="9"/>
  <c r="AZ70" i="9"/>
  <c r="AY70" i="9"/>
  <c r="AX212" i="10"/>
  <c r="BB69" i="11"/>
  <c r="AZ65" i="2"/>
  <c r="AY208" i="2"/>
  <c r="BA208" i="2"/>
  <c r="BB212" i="2"/>
  <c r="AZ208" i="2"/>
  <c r="BB47" i="3"/>
  <c r="AZ127" i="3"/>
  <c r="AZ65" i="3"/>
  <c r="BB127" i="3"/>
  <c r="BA65" i="3"/>
  <c r="AY65" i="3"/>
  <c r="BB56" i="3"/>
  <c r="AX18" i="3"/>
  <c r="BB65" i="3"/>
  <c r="BB65" i="4"/>
  <c r="AX40" i="4"/>
  <c r="AX31" i="4"/>
  <c r="AX65" i="5"/>
  <c r="AZ24" i="5"/>
  <c r="AY24" i="5"/>
  <c r="BA24" i="5"/>
  <c r="AX208" i="5"/>
  <c r="AX40" i="5"/>
  <c r="AX56" i="5"/>
  <c r="BB40" i="6"/>
  <c r="AZ65" i="6"/>
  <c r="AX56" i="6"/>
  <c r="BB65" i="6"/>
  <c r="AY208" i="6"/>
  <c r="BA208" i="6"/>
  <c r="BB24" i="7"/>
  <c r="BB78" i="7"/>
  <c r="AZ208" i="7"/>
  <c r="BB40" i="8"/>
  <c r="AX212" i="8"/>
  <c r="BB61" i="8"/>
  <c r="AH208" i="8"/>
  <c r="AX31" i="8"/>
  <c r="BA56" i="9"/>
  <c r="BA65" i="9"/>
  <c r="BB208" i="9"/>
  <c r="BA40" i="9"/>
  <c r="AZ56" i="9"/>
  <c r="AY56" i="9"/>
  <c r="AX31" i="10"/>
  <c r="BB65" i="10"/>
  <c r="AY40" i="10"/>
  <c r="AZ40" i="10"/>
  <c r="BA24" i="10"/>
  <c r="BB24" i="11"/>
  <c r="AH208" i="11"/>
  <c r="AX47" i="11"/>
  <c r="AX65" i="11"/>
  <c r="BA18" i="11"/>
  <c r="AX56" i="7"/>
  <c r="AX24" i="10"/>
  <c r="BA18" i="10"/>
  <c r="BA61" i="11"/>
  <c r="BA40" i="11"/>
  <c r="AX266" i="2"/>
  <c r="BC266" i="2"/>
  <c r="BC240" i="2"/>
  <c r="AX240" i="2"/>
  <c r="BB208" i="2"/>
  <c r="BB206" i="2"/>
  <c r="AY240" i="2"/>
  <c r="BA240" i="2"/>
  <c r="AY206" i="2"/>
  <c r="BA206" i="2"/>
  <c r="AX127" i="2"/>
  <c r="AZ78" i="2"/>
  <c r="BC78" i="2"/>
  <c r="AX78" i="2"/>
  <c r="AZ42" i="2"/>
  <c r="BB18" i="2"/>
  <c r="BA31" i="2"/>
  <c r="AZ31" i="2"/>
  <c r="AY31" i="2"/>
  <c r="AY266" i="3"/>
  <c r="BA266" i="3"/>
  <c r="AZ178" i="3"/>
  <c r="AZ206" i="3"/>
  <c r="AX127" i="3"/>
  <c r="BA56" i="3"/>
  <c r="AZ56" i="3"/>
  <c r="AY56" i="3"/>
  <c r="AY42" i="3"/>
  <c r="BA42" i="3"/>
  <c r="AZ63" i="3"/>
  <c r="BB61" i="3"/>
  <c r="AX61" i="3"/>
  <c r="BB266" i="4"/>
  <c r="AY193" i="4"/>
  <c r="BA193" i="4"/>
  <c r="AX178" i="4"/>
  <c r="AZ119" i="4"/>
  <c r="AY40" i="4"/>
  <c r="BA40" i="4"/>
  <c r="AZ40" i="4"/>
  <c r="AX127" i="4"/>
  <c r="AX178" i="5"/>
  <c r="BC178" i="5"/>
  <c r="AY178" i="5"/>
  <c r="BA178" i="5"/>
  <c r="BA102" i="5"/>
  <c r="AY102" i="5"/>
  <c r="BA42" i="5"/>
  <c r="AY42" i="5"/>
  <c r="AX18" i="5"/>
  <c r="V61" i="5"/>
  <c r="BA61" i="5" s="1"/>
  <c r="BB266" i="6"/>
  <c r="AY193" i="6"/>
  <c r="BA193" i="6"/>
  <c r="BC206" i="6"/>
  <c r="AX206" i="6"/>
  <c r="AZ193" i="6"/>
  <c r="AZ178" i="6"/>
  <c r="BC63" i="6"/>
  <c r="AX63" i="6"/>
  <c r="BB24" i="6"/>
  <c r="BB63" i="6"/>
  <c r="BC42" i="6"/>
  <c r="AX42" i="6"/>
  <c r="AZ178" i="7"/>
  <c r="BA102" i="7"/>
  <c r="AY102" i="7"/>
  <c r="AZ42" i="7"/>
  <c r="BA63" i="7"/>
  <c r="AY63" i="7"/>
  <c r="BB178" i="7"/>
  <c r="BB119" i="7"/>
  <c r="AX61" i="7"/>
  <c r="AA31" i="7"/>
  <c r="BB47" i="7"/>
  <c r="AH266" i="8"/>
  <c r="AZ178" i="8"/>
  <c r="BB178" i="8"/>
  <c r="BC102" i="8"/>
  <c r="AX102" i="8"/>
  <c r="BB102" i="8"/>
  <c r="AH102" i="8"/>
  <c r="BB56" i="8"/>
  <c r="AZ42" i="8"/>
  <c r="BA42" i="8"/>
  <c r="AY42" i="8"/>
  <c r="AI42" i="8"/>
  <c r="AH266" i="9"/>
  <c r="BC240" i="9"/>
  <c r="AX240" i="9"/>
  <c r="AX178" i="9"/>
  <c r="BA61" i="9"/>
  <c r="AY78" i="9"/>
  <c r="AI78" i="9"/>
  <c r="AG78" i="9"/>
  <c r="BC63" i="9"/>
  <c r="AX63" i="9"/>
  <c r="BB78" i="9"/>
  <c r="AM78" i="9"/>
  <c r="BB56" i="9"/>
  <c r="AZ78" i="9"/>
  <c r="BA42" i="9"/>
  <c r="AY42" i="9"/>
  <c r="AI42" i="9"/>
  <c r="AX18" i="9"/>
  <c r="BB119" i="10"/>
  <c r="BC240" i="10"/>
  <c r="AX240" i="10"/>
  <c r="AH102" i="10"/>
  <c r="BB102" i="10"/>
  <c r="BC42" i="10"/>
  <c r="AX42" i="10"/>
  <c r="BB240" i="10"/>
  <c r="AZ42" i="10"/>
  <c r="AZ102" i="10"/>
  <c r="AH63" i="10"/>
  <c r="BB42" i="10"/>
  <c r="AY42" i="10"/>
  <c r="AI42" i="10"/>
  <c r="AX266" i="11"/>
  <c r="BC266" i="11"/>
  <c r="BC309" i="11" s="1"/>
  <c r="BB266" i="11"/>
  <c r="AZ206" i="11"/>
  <c r="AH206" i="11"/>
  <c r="BB42" i="11"/>
  <c r="AX63" i="11"/>
  <c r="AQ309" i="11"/>
  <c r="AZ63" i="4"/>
  <c r="BA47" i="6"/>
  <c r="AZ47" i="6"/>
  <c r="AY47" i="6"/>
  <c r="AX47" i="7"/>
  <c r="AX56" i="8"/>
  <c r="BB206" i="8"/>
  <c r="AH78" i="9"/>
  <c r="AH193" i="11"/>
  <c r="BC193" i="11"/>
  <c r="AS376" i="2"/>
  <c r="AZ30" i="2"/>
  <c r="AZ376" i="2" s="1"/>
  <c r="AX39" i="2"/>
  <c r="BC39" i="2"/>
  <c r="BA39" i="2"/>
  <c r="AY39" i="2"/>
  <c r="AX55" i="2"/>
  <c r="BC55" i="2"/>
  <c r="AY55" i="2"/>
  <c r="BA55" i="2"/>
  <c r="AG55" i="2"/>
  <c r="BC119" i="2"/>
  <c r="AX119" i="2"/>
  <c r="AY119" i="2"/>
  <c r="BA119" i="2"/>
  <c r="BB178" i="2"/>
  <c r="AJ329" i="2"/>
  <c r="BC119" i="3"/>
  <c r="AX119" i="3"/>
  <c r="D78" i="3"/>
  <c r="BA119" i="3"/>
  <c r="AY119" i="3"/>
  <c r="M78" i="3"/>
  <c r="BB178" i="6"/>
  <c r="BB102" i="7"/>
  <c r="AZ63" i="9"/>
  <c r="AI102" i="9"/>
  <c r="W350" i="2"/>
  <c r="W61" i="2"/>
  <c r="W127" i="3"/>
  <c r="W332" i="3" s="1"/>
  <c r="X208" i="3"/>
  <c r="W208" i="4"/>
  <c r="W212" i="4" s="1"/>
  <c r="W217" i="4" s="1"/>
  <c r="W329" i="4"/>
  <c r="X78" i="5"/>
  <c r="X127" i="5"/>
  <c r="AG127" i="5" s="1"/>
  <c r="AG332" i="5" s="1"/>
  <c r="X56" i="7"/>
  <c r="BA56" i="7" s="1"/>
  <c r="X65" i="7"/>
  <c r="X47" i="7"/>
  <c r="X350" i="7"/>
  <c r="X309" i="7"/>
  <c r="X61" i="7"/>
  <c r="W328" i="8"/>
  <c r="W31" i="8"/>
  <c r="W376" i="8"/>
  <c r="W375" i="8"/>
  <c r="W374" i="8"/>
  <c r="W308" i="8"/>
  <c r="W316" i="8"/>
  <c r="W40" i="8"/>
  <c r="W380" i="8"/>
  <c r="W24" i="8"/>
  <c r="W18" i="8"/>
  <c r="W65" i="8"/>
  <c r="W379" i="8"/>
  <c r="W373" i="8"/>
  <c r="W377" i="8"/>
  <c r="W378" i="8"/>
  <c r="AY217" i="2"/>
  <c r="BA217" i="2"/>
  <c r="BB71" i="3"/>
  <c r="AY71" i="3"/>
  <c r="BA71" i="3"/>
  <c r="AZ71" i="3"/>
  <c r="AX71" i="5"/>
  <c r="BB71" i="6"/>
  <c r="AZ217" i="7"/>
  <c r="AX71" i="7"/>
  <c r="BB217" i="7"/>
  <c r="AX71" i="8"/>
  <c r="BB217" i="9"/>
  <c r="AX217" i="10"/>
  <c r="BA71" i="11"/>
  <c r="AX217" i="11"/>
  <c r="AZ212" i="2"/>
  <c r="BC69" i="3"/>
  <c r="AX69" i="3"/>
  <c r="BB70" i="3"/>
  <c r="AZ69" i="4"/>
  <c r="AC297" i="4"/>
  <c r="BB69" i="6"/>
  <c r="BB70" i="7"/>
  <c r="AZ69" i="7"/>
  <c r="AC297" i="7"/>
  <c r="AZ212" i="7"/>
  <c r="AX69" i="7"/>
  <c r="AX69" i="8"/>
  <c r="BB70" i="8"/>
  <c r="BA69" i="9"/>
  <c r="AE297" i="9"/>
  <c r="AY69" i="9"/>
  <c r="AI69" i="9"/>
  <c r="AX69" i="10"/>
  <c r="BB217" i="10"/>
  <c r="BB217" i="11"/>
  <c r="AX69" i="11"/>
  <c r="AX24" i="2"/>
  <c r="BC65" i="2"/>
  <c r="AX65" i="2"/>
  <c r="BA24" i="3"/>
  <c r="AZ24" i="3"/>
  <c r="AY24" i="3"/>
  <c r="AX31" i="3"/>
  <c r="BB24" i="3"/>
  <c r="AZ78" i="3"/>
  <c r="BB24" i="4"/>
  <c r="BB208" i="4"/>
  <c r="BA24" i="4"/>
  <c r="AZ24" i="4"/>
  <c r="AY24" i="4"/>
  <c r="BA40" i="5"/>
  <c r="AZ40" i="5"/>
  <c r="AY40" i="5"/>
  <c r="AX24" i="5"/>
  <c r="AX47" i="5"/>
  <c r="BA78" i="5"/>
  <c r="AX18" i="6"/>
  <c r="BB18" i="6"/>
  <c r="BB61" i="6"/>
  <c r="AZ208" i="6"/>
  <c r="BB18" i="7"/>
  <c r="AX31" i="7"/>
  <c r="AX65" i="7"/>
  <c r="BC65" i="7"/>
  <c r="BB65" i="7"/>
  <c r="AX24" i="7"/>
  <c r="BB127" i="7"/>
  <c r="AY47" i="7"/>
  <c r="BA47" i="7"/>
  <c r="AZ47" i="7"/>
  <c r="AY127" i="7"/>
  <c r="BA127" i="7"/>
  <c r="BA18" i="7"/>
  <c r="AZ18" i="7"/>
  <c r="AY18" i="7"/>
  <c r="AX18" i="8"/>
  <c r="BB65" i="8"/>
  <c r="AX24" i="8"/>
  <c r="AH65" i="8"/>
  <c r="AZ65" i="9"/>
  <c r="BB212" i="10"/>
  <c r="BB40" i="10"/>
  <c r="AZ65" i="10"/>
  <c r="AX65" i="10"/>
  <c r="BA31" i="10"/>
  <c r="BB47" i="10"/>
  <c r="AZ24" i="10"/>
  <c r="AY24" i="10"/>
  <c r="BB78" i="10"/>
  <c r="AM78" i="10"/>
  <c r="AZ208" i="11"/>
  <c r="BB47" i="11"/>
  <c r="BA24" i="11"/>
  <c r="BA31" i="11"/>
  <c r="BB65" i="11"/>
  <c r="BB31" i="3"/>
  <c r="AX31" i="5"/>
  <c r="BA40" i="10"/>
  <c r="BA47" i="11"/>
  <c r="AZ266" i="2"/>
  <c r="BA266" i="2"/>
  <c r="AY266" i="2"/>
  <c r="AZ240" i="2"/>
  <c r="BC193" i="2"/>
  <c r="AX193" i="2"/>
  <c r="AX63" i="2"/>
  <c r="AX309" i="2" s="1"/>
  <c r="AQ309" i="2"/>
  <c r="BC63" i="2"/>
  <c r="BC42" i="2"/>
  <c r="AX42" i="2"/>
  <c r="BB127" i="2"/>
  <c r="BB31" i="2"/>
  <c r="BA65" i="2"/>
  <c r="AY65" i="2"/>
  <c r="AX266" i="3"/>
  <c r="BC266" i="3"/>
  <c r="BA193" i="3"/>
  <c r="AY193" i="3"/>
  <c r="AZ119" i="3"/>
  <c r="BA102" i="3"/>
  <c r="AY102" i="3"/>
  <c r="BB63" i="3"/>
  <c r="AZ42" i="3"/>
  <c r="AX47" i="3"/>
  <c r="AY266" i="4"/>
  <c r="BA266" i="4"/>
  <c r="BC266" i="4"/>
  <c r="AX266" i="4"/>
  <c r="BC240" i="4"/>
  <c r="AX240" i="4"/>
  <c r="AZ193" i="4"/>
  <c r="BB178" i="4"/>
  <c r="BB31" i="4"/>
  <c r="BB56" i="4"/>
  <c r="AX42" i="4"/>
  <c r="BC42" i="4"/>
  <c r="BB63" i="4"/>
  <c r="AX266" i="5"/>
  <c r="BA193" i="5"/>
  <c r="AY193" i="5"/>
  <c r="BA119" i="5"/>
  <c r="AY119" i="5"/>
  <c r="AY63" i="5"/>
  <c r="BA63" i="5"/>
  <c r="AX42" i="5"/>
  <c r="AZ42" i="5"/>
  <c r="BC266" i="6"/>
  <c r="AX266" i="6"/>
  <c r="BB42" i="6"/>
  <c r="AY42" i="6"/>
  <c r="BA42" i="6"/>
  <c r="AL31" i="6"/>
  <c r="AZ42" i="6"/>
  <c r="AZ266" i="7"/>
  <c r="BC206" i="7"/>
  <c r="AX206" i="7"/>
  <c r="AZ206" i="7"/>
  <c r="AA24" i="7"/>
  <c r="AY24" i="7" s="1"/>
  <c r="BB266" i="8"/>
  <c r="AX208" i="8"/>
  <c r="AX206" i="8"/>
  <c r="BC206" i="8"/>
  <c r="AZ193" i="8"/>
  <c r="AY102" i="8"/>
  <c r="BA102" i="8"/>
  <c r="AI102" i="8"/>
  <c r="AZ102" i="8"/>
  <c r="BB63" i="8"/>
  <c r="AX40" i="8"/>
  <c r="BB266" i="9"/>
  <c r="BA266" i="9"/>
  <c r="AX78" i="9"/>
  <c r="BA63" i="9"/>
  <c r="AZ42" i="9"/>
  <c r="BB63" i="9"/>
  <c r="BB24" i="9"/>
  <c r="BB266" i="10"/>
  <c r="AH178" i="10"/>
  <c r="AH329" i="10" s="1"/>
  <c r="AX266" i="10"/>
  <c r="AZ240" i="10"/>
  <c r="BB11" i="10"/>
  <c r="BB63" i="10"/>
  <c r="BB309" i="10" s="1"/>
  <c r="AI240" i="11"/>
  <c r="AT240" i="11" s="1"/>
  <c r="AX240" i="11"/>
  <c r="BA102" i="11"/>
  <c r="AH178" i="11"/>
  <c r="AH329" i="11" s="1"/>
  <c r="E78" i="11"/>
  <c r="AC61" i="4"/>
  <c r="AX193" i="5"/>
  <c r="BC193" i="5"/>
  <c r="X326" i="5"/>
  <c r="X330" i="5"/>
  <c r="X362" i="5"/>
  <c r="AZ266" i="5"/>
  <c r="BC178" i="6"/>
  <c r="AX178" i="6"/>
  <c r="BC193" i="6"/>
  <c r="AX193" i="6"/>
  <c r="AX240" i="6"/>
  <c r="BA63" i="6"/>
  <c r="AY63" i="6"/>
  <c r="BC63" i="7"/>
  <c r="AX63" i="7"/>
  <c r="AI119" i="10"/>
  <c r="AZ266" i="10"/>
  <c r="BB178" i="10"/>
  <c r="BA63" i="11"/>
  <c r="BB178" i="11"/>
  <c r="AZ11" i="2"/>
  <c r="BB11" i="2"/>
  <c r="AX17" i="2"/>
  <c r="D11" i="2"/>
  <c r="BC17" i="2"/>
  <c r="BC18" i="2" s="1"/>
  <c r="BA17" i="2"/>
  <c r="AY17" i="2"/>
  <c r="BB17" i="2"/>
  <c r="AZ23" i="2"/>
  <c r="BB23" i="2"/>
  <c r="BB30" i="2"/>
  <c r="BB55" i="2"/>
  <c r="AZ60" i="2"/>
  <c r="BB60" i="2"/>
  <c r="AX240" i="8"/>
  <c r="BB102" i="9"/>
  <c r="AX206" i="11"/>
  <c r="BA240" i="11"/>
  <c r="BA266" i="11"/>
  <c r="X350" i="2"/>
  <c r="X47" i="2"/>
  <c r="W347" i="3"/>
  <c r="W348" i="3"/>
  <c r="W357" i="3"/>
  <c r="W343" i="4"/>
  <c r="W321" i="4"/>
  <c r="W340" i="4"/>
  <c r="W339" i="4"/>
  <c r="W359" i="4"/>
  <c r="W309" i="4"/>
  <c r="W356" i="4"/>
  <c r="W338" i="4"/>
  <c r="W308" i="4"/>
  <c r="W208" i="5"/>
  <c r="X357" i="7"/>
  <c r="X358" i="7" s="1"/>
  <c r="X348" i="7"/>
  <c r="X78" i="7"/>
  <c r="X347" i="7"/>
  <c r="AN381" i="10"/>
  <c r="AN383" i="10" s="1"/>
  <c r="AZ217" i="2"/>
  <c r="BB217" i="4"/>
  <c r="AZ217" i="4"/>
  <c r="AZ217" i="5"/>
  <c r="AY217" i="6"/>
  <c r="BA217" i="6"/>
  <c r="AX71" i="6"/>
  <c r="BB71" i="7"/>
  <c r="BB71" i="8"/>
  <c r="AZ71" i="9"/>
  <c r="AY71" i="9"/>
  <c r="AX71" i="10"/>
  <c r="BB71" i="11"/>
  <c r="AX70" i="3"/>
  <c r="AY69" i="3"/>
  <c r="BA69" i="3"/>
  <c r="BB212" i="3"/>
  <c r="AZ212" i="4"/>
  <c r="BB69" i="4"/>
  <c r="AJ297" i="4"/>
  <c r="BB70" i="6"/>
  <c r="BB212" i="7"/>
  <c r="AX70" i="7"/>
  <c r="AX70" i="8"/>
  <c r="AX217" i="8"/>
  <c r="BB69" i="9"/>
  <c r="BB69" i="10"/>
  <c r="AX70" i="10"/>
  <c r="AH69" i="10"/>
  <c r="O297" i="10"/>
  <c r="AX212" i="11"/>
  <c r="BB70" i="11"/>
  <c r="BA70" i="11"/>
  <c r="AX31" i="2"/>
  <c r="AX40" i="2"/>
  <c r="AX47" i="2"/>
  <c r="AY127" i="3"/>
  <c r="BA127" i="3"/>
  <c r="AY18" i="3"/>
  <c r="BA18" i="3"/>
  <c r="AZ18" i="3"/>
  <c r="AX65" i="3"/>
  <c r="BC65" i="3"/>
  <c r="BB40" i="3"/>
  <c r="BB208" i="3"/>
  <c r="AX24" i="4"/>
  <c r="BB40" i="4"/>
  <c r="BB61" i="4"/>
  <c r="AZ65" i="4"/>
  <c r="AY18" i="4"/>
  <c r="BA18" i="4"/>
  <c r="AZ18" i="4"/>
  <c r="AZ78" i="4"/>
  <c r="AZ127" i="4"/>
  <c r="BA18" i="5"/>
  <c r="AZ18" i="5"/>
  <c r="AY18" i="5"/>
  <c r="AY65" i="5"/>
  <c r="BA65" i="5"/>
  <c r="AX47" i="6"/>
  <c r="BB47" i="6"/>
  <c r="AX65" i="6"/>
  <c r="AX18" i="7"/>
  <c r="BB40" i="7"/>
  <c r="AZ65" i="7"/>
  <c r="BB127" i="8"/>
  <c r="BB24" i="8"/>
  <c r="BA31" i="8"/>
  <c r="AZ31" i="8"/>
  <c r="AY31" i="8"/>
  <c r="AX65" i="8"/>
  <c r="BB208" i="8"/>
  <c r="AX56" i="9"/>
  <c r="AX47" i="9"/>
  <c r="AZ18" i="9"/>
  <c r="AY18" i="9"/>
  <c r="AY65" i="9"/>
  <c r="AI65" i="9"/>
  <c r="BA18" i="9"/>
  <c r="AX208" i="9"/>
  <c r="BB47" i="9"/>
  <c r="AX61" i="10"/>
  <c r="BB127" i="10"/>
  <c r="AX47" i="10"/>
  <c r="AX40" i="10"/>
  <c r="BB61" i="10"/>
  <c r="AX208" i="10"/>
  <c r="BB212" i="11"/>
  <c r="BB61" i="11"/>
  <c r="AM78" i="11"/>
  <c r="BB78" i="11"/>
  <c r="AX24" i="11"/>
  <c r="BA65" i="11"/>
  <c r="BB18" i="11"/>
  <c r="AY40" i="7"/>
  <c r="AZ40" i="7"/>
  <c r="BA40" i="7"/>
  <c r="AX61" i="8"/>
  <c r="BB18" i="9"/>
  <c r="BB31" i="9"/>
  <c r="BB18" i="10"/>
  <c r="BB208" i="11"/>
  <c r="AY56" i="11"/>
  <c r="BC56" i="11"/>
  <c r="AZ178" i="2"/>
  <c r="AY193" i="2"/>
  <c r="BA193" i="2"/>
  <c r="AY178" i="2"/>
  <c r="BA178" i="2"/>
  <c r="AY56" i="2"/>
  <c r="BA56" i="2"/>
  <c r="AZ56" i="2"/>
  <c r="BA40" i="2"/>
  <c r="AZ40" i="2"/>
  <c r="AY40" i="2"/>
  <c r="BB24" i="2"/>
  <c r="AZ266" i="3"/>
  <c r="BA240" i="3"/>
  <c r="AY240" i="3"/>
  <c r="AX193" i="3"/>
  <c r="BC193" i="3"/>
  <c r="BB42" i="3"/>
  <c r="BB102" i="3"/>
  <c r="AX24" i="3"/>
  <c r="BB78" i="3"/>
  <c r="AZ47" i="3"/>
  <c r="AY47" i="3"/>
  <c r="BA47" i="3"/>
  <c r="AX56" i="3"/>
  <c r="BB206" i="4"/>
  <c r="AY206" i="4"/>
  <c r="BA206" i="4"/>
  <c r="BB18" i="4"/>
  <c r="BA42" i="4"/>
  <c r="AY42" i="4"/>
  <c r="BA266" i="5"/>
  <c r="AY266" i="5"/>
  <c r="AX240" i="5"/>
  <c r="AX63" i="5"/>
  <c r="AZ63" i="5"/>
  <c r="BB206" i="6"/>
  <c r="BA178" i="6"/>
  <c r="AY178" i="6"/>
  <c r="AY266" i="6"/>
  <c r="BA266" i="6"/>
  <c r="AZ240" i="6"/>
  <c r="AY61" i="6"/>
  <c r="AZ61" i="6"/>
  <c r="BA61" i="6"/>
  <c r="AZ63" i="6"/>
  <c r="BC266" i="7"/>
  <c r="AX266" i="7"/>
  <c r="AY266" i="7"/>
  <c r="BA266" i="7"/>
  <c r="AY206" i="7"/>
  <c r="BA206" i="7"/>
  <c r="BB61" i="7"/>
  <c r="BA42" i="7"/>
  <c r="AY42" i="7"/>
  <c r="AZ266" i="8"/>
  <c r="BB78" i="8"/>
  <c r="AM78" i="8"/>
  <c r="AX78" i="8"/>
  <c r="AZ78" i="8"/>
  <c r="AX42" i="8"/>
  <c r="BC42" i="8"/>
  <c r="BC266" i="9"/>
  <c r="AX266" i="9"/>
  <c r="AX206" i="9"/>
  <c r="AI127" i="9"/>
  <c r="BB178" i="9"/>
  <c r="BA178" i="9"/>
  <c r="AI178" i="9"/>
  <c r="AZ61" i="9"/>
  <c r="AY61" i="9"/>
  <c r="BB127" i="9"/>
  <c r="AX24" i="9"/>
  <c r="BB208" i="10"/>
  <c r="AX206" i="10"/>
  <c r="AZ178" i="10"/>
  <c r="AX178" i="10"/>
  <c r="BC178" i="10"/>
  <c r="AX102" i="10"/>
  <c r="AI193" i="10"/>
  <c r="AH42" i="10"/>
  <c r="AZ63" i="10"/>
  <c r="AZ309" i="10" s="1"/>
  <c r="AS309" i="10"/>
  <c r="BA42" i="10"/>
  <c r="AZ266" i="11"/>
  <c r="AH266" i="11"/>
  <c r="AX178" i="11"/>
  <c r="AZ178" i="11"/>
  <c r="BB206" i="11"/>
  <c r="BA178" i="11"/>
  <c r="BB63" i="11"/>
  <c r="AU309" i="11"/>
  <c r="BA42" i="11"/>
  <c r="AX31" i="11"/>
  <c r="BA24" i="2"/>
  <c r="AZ24" i="2"/>
  <c r="AY24" i="2"/>
  <c r="AX206" i="5"/>
  <c r="AZ193" i="5"/>
  <c r="BA56" i="6"/>
  <c r="AZ56" i="6"/>
  <c r="AY56" i="6"/>
  <c r="BC240" i="7"/>
  <c r="AX240" i="7"/>
  <c r="AY240" i="7"/>
  <c r="BA240" i="7"/>
  <c r="BB240" i="7"/>
  <c r="BB266" i="7"/>
  <c r="BB63" i="7"/>
  <c r="BB309" i="7" s="1"/>
  <c r="AU309" i="7"/>
  <c r="BB206" i="7"/>
  <c r="AX47" i="8"/>
  <c r="AH63" i="8"/>
  <c r="AH78" i="8"/>
  <c r="BC42" i="9"/>
  <c r="AX42" i="9"/>
  <c r="BA78" i="9"/>
  <c r="AH266" i="10"/>
  <c r="BC30" i="2"/>
  <c r="AQ376" i="2"/>
  <c r="AX30" i="2"/>
  <c r="AX376" i="2" s="1"/>
  <c r="BA30" i="2"/>
  <c r="AY30" i="2"/>
  <c r="AZ39" i="2"/>
  <c r="BB39" i="2"/>
  <c r="AZ55" i="2"/>
  <c r="AZ119" i="2"/>
  <c r="AA61" i="4"/>
  <c r="V78" i="4"/>
  <c r="AY78" i="4" s="1"/>
  <c r="BB193" i="6"/>
  <c r="BA119" i="8"/>
  <c r="AY119" i="8"/>
  <c r="AI119" i="8"/>
  <c r="BA193" i="10"/>
  <c r="X127" i="4"/>
  <c r="X332" i="4" s="1"/>
  <c r="X357" i="4"/>
  <c r="X348" i="4"/>
  <c r="X347" i="4"/>
  <c r="X78" i="4"/>
  <c r="X308" i="6"/>
  <c r="X328" i="6"/>
  <c r="X65" i="6"/>
  <c r="BA65" i="6" s="1"/>
  <c r="X380" i="6"/>
  <c r="X377" i="6"/>
  <c r="X18" i="6"/>
  <c r="X316" i="6"/>
  <c r="X378" i="6"/>
  <c r="X40" i="6"/>
  <c r="X373" i="6"/>
  <c r="X379" i="6"/>
  <c r="X24" i="6"/>
  <c r="AZ24" i="6" s="1"/>
  <c r="X376" i="6"/>
  <c r="X375" i="6"/>
  <c r="X31" i="6"/>
  <c r="X374" i="6"/>
  <c r="X358" i="6"/>
  <c r="W348" i="8"/>
  <c r="W78" i="8"/>
  <c r="W347" i="8"/>
  <c r="W357" i="8"/>
  <c r="W358" i="8" s="1"/>
  <c r="W127" i="8"/>
  <c r="BB217" i="3"/>
  <c r="AX71" i="3"/>
  <c r="BA71" i="9"/>
  <c r="BB217" i="2"/>
  <c r="AZ212" i="3"/>
  <c r="BB212" i="4"/>
  <c r="BB70" i="4"/>
  <c r="AX212" i="5"/>
  <c r="BA69" i="5"/>
  <c r="AY69" i="5"/>
  <c r="AX69" i="5"/>
  <c r="AZ69" i="5"/>
  <c r="AX69" i="6"/>
  <c r="AZ69" i="6"/>
  <c r="AC297" i="6"/>
  <c r="BB69" i="7"/>
  <c r="AH69" i="8"/>
  <c r="O297" i="8"/>
  <c r="BB212" i="8"/>
  <c r="BB70" i="9"/>
  <c r="AH69" i="9"/>
  <c r="O297" i="9"/>
  <c r="AZ69" i="9"/>
  <c r="AC297" i="9"/>
  <c r="BB70" i="10"/>
  <c r="AZ69" i="10"/>
  <c r="AC297" i="10"/>
  <c r="AX70" i="11"/>
  <c r="BA69" i="11"/>
  <c r="AX18" i="2"/>
  <c r="AX56" i="2"/>
  <c r="AZ208" i="3"/>
  <c r="BB18" i="3"/>
  <c r="AX18" i="4"/>
  <c r="AZ208" i="4"/>
  <c r="AY31" i="4"/>
  <c r="BA31" i="4"/>
  <c r="AZ31" i="4"/>
  <c r="BB47" i="4"/>
  <c r="AZ65" i="5"/>
  <c r="AY31" i="5"/>
  <c r="BA31" i="5"/>
  <c r="AZ31" i="5"/>
  <c r="AZ127" i="5"/>
  <c r="BA56" i="5"/>
  <c r="AZ56" i="5"/>
  <c r="AY56" i="5"/>
  <c r="BA127" i="5"/>
  <c r="AY127" i="5"/>
  <c r="AX61" i="5"/>
  <c r="AZ208" i="5"/>
  <c r="BB31" i="6"/>
  <c r="AY18" i="6"/>
  <c r="AZ18" i="6"/>
  <c r="BA18" i="6"/>
  <c r="AX40" i="6"/>
  <c r="BA31" i="7"/>
  <c r="AZ31" i="7"/>
  <c r="AY31" i="7"/>
  <c r="AZ127" i="7"/>
  <c r="AY65" i="7"/>
  <c r="BA65" i="7"/>
  <c r="BB208" i="7"/>
  <c r="AZ65" i="8"/>
  <c r="AX127" i="8"/>
  <c r="BB18" i="8"/>
  <c r="AZ208" i="8"/>
  <c r="BB47" i="8"/>
  <c r="O212" i="8"/>
  <c r="BA127" i="8"/>
  <c r="AI127" i="8"/>
  <c r="AH310" i="9"/>
  <c r="AH324" i="9"/>
  <c r="AH331" i="9"/>
  <c r="BA47" i="9"/>
  <c r="AY31" i="9"/>
  <c r="AZ31" i="9"/>
  <c r="BA31" i="9"/>
  <c r="AZ40" i="9"/>
  <c r="AY40" i="9"/>
  <c r="BB65" i="9"/>
  <c r="AX61" i="9"/>
  <c r="BB61" i="9"/>
  <c r="AZ47" i="9"/>
  <c r="AY47" i="9"/>
  <c r="AX56" i="10"/>
  <c r="AH65" i="10"/>
  <c r="BB24" i="10"/>
  <c r="BB31" i="10"/>
  <c r="AZ31" i="10"/>
  <c r="AY31" i="10"/>
  <c r="AX18" i="11"/>
  <c r="BB127" i="11"/>
  <c r="AX61" i="11"/>
  <c r="BB56" i="11"/>
  <c r="O212" i="11"/>
  <c r="AZ212" i="11" s="1"/>
  <c r="AX40" i="11"/>
  <c r="AX208" i="11"/>
  <c r="BB31" i="11"/>
  <c r="AX40" i="3"/>
  <c r="BB40" i="9"/>
  <c r="AX18" i="10"/>
  <c r="BA56" i="11"/>
  <c r="BB266" i="2"/>
  <c r="BB240" i="2"/>
  <c r="BC178" i="2"/>
  <c r="AX178" i="2"/>
  <c r="AZ63" i="2"/>
  <c r="AZ309" i="2" s="1"/>
  <c r="AS309" i="2"/>
  <c r="BA78" i="2"/>
  <c r="AY78" i="2"/>
  <c r="BB78" i="2"/>
  <c r="AZ127" i="2"/>
  <c r="BA18" i="2"/>
  <c r="AZ18" i="2"/>
  <c r="AY18" i="2"/>
  <c r="BB40" i="2"/>
  <c r="BB266" i="3"/>
  <c r="AZ240" i="3"/>
  <c r="BB178" i="3"/>
  <c r="BA178" i="3"/>
  <c r="AY178" i="3"/>
  <c r="AZ102" i="3"/>
  <c r="BA31" i="3"/>
  <c r="AY31" i="3"/>
  <c r="AZ31" i="3"/>
  <c r="M40" i="3"/>
  <c r="AC61" i="3"/>
  <c r="AX42" i="3"/>
  <c r="BC42" i="3"/>
  <c r="AZ266" i="4"/>
  <c r="AY240" i="4"/>
  <c r="BA240" i="4"/>
  <c r="AJ356" i="4"/>
  <c r="AZ102" i="4"/>
  <c r="BB193" i="4"/>
  <c r="BB127" i="4"/>
  <c r="AZ178" i="4"/>
  <c r="BB78" i="4"/>
  <c r="AX78" i="4"/>
  <c r="AY127" i="4"/>
  <c r="BA127" i="4"/>
  <c r="BB42" i="4"/>
  <c r="AZ42" i="4"/>
  <c r="AZ178" i="5"/>
  <c r="AZ102" i="5"/>
  <c r="M376" i="5"/>
  <c r="AZ266" i="6"/>
  <c r="AJ356" i="6"/>
  <c r="AY206" i="6"/>
  <c r="BA206" i="6"/>
  <c r="D208" i="6"/>
  <c r="D61" i="6"/>
  <c r="AJ56" i="6"/>
  <c r="AX31" i="6"/>
  <c r="D24" i="6"/>
  <c r="AC376" i="7"/>
  <c r="BB31" i="7"/>
  <c r="BC193" i="7"/>
  <c r="AX193" i="7"/>
  <c r="BB42" i="7"/>
  <c r="AZ102" i="7"/>
  <c r="AS309" i="7"/>
  <c r="AZ63" i="7"/>
  <c r="AZ309" i="7" s="1"/>
  <c r="AX42" i="7"/>
  <c r="BC42" i="7"/>
  <c r="BB56" i="7"/>
  <c r="BC266" i="8"/>
  <c r="AX266" i="8"/>
  <c r="BB240" i="8"/>
  <c r="AH193" i="8"/>
  <c r="AH178" i="8"/>
  <c r="AZ206" i="8"/>
  <c r="O127" i="8"/>
  <c r="BB42" i="8"/>
  <c r="AZ24" i="8"/>
  <c r="AY24" i="8"/>
  <c r="BA24" i="8"/>
  <c r="AZ18" i="8"/>
  <c r="AY18" i="8"/>
  <c r="BA18" i="8"/>
  <c r="AH42" i="8"/>
  <c r="AZ266" i="9"/>
  <c r="AY266" i="9"/>
  <c r="AI266" i="9"/>
  <c r="BB240" i="9"/>
  <c r="BB193" i="9"/>
  <c r="BA127" i="9"/>
  <c r="AY63" i="9"/>
  <c r="AI63" i="9"/>
  <c r="D65" i="9"/>
  <c r="AH42" i="9"/>
  <c r="AH294" i="9" s="1"/>
  <c r="AH327" i="9" s="1"/>
  <c r="AE24" i="9"/>
  <c r="M24" i="9"/>
  <c r="AX40" i="9"/>
  <c r="BB206" i="10"/>
  <c r="BA178" i="10"/>
  <c r="AY178" i="10"/>
  <c r="AI178" i="10"/>
  <c r="AX63" i="10"/>
  <c r="AX309" i="10" s="1"/>
  <c r="AQ309" i="10"/>
  <c r="AY18" i="10"/>
  <c r="AZ18" i="10"/>
  <c r="BB119" i="11"/>
  <c r="BB193" i="11"/>
  <c r="AX56" i="11"/>
  <c r="AJ40" i="11"/>
  <c r="AX42" i="11"/>
  <c r="AY42" i="2"/>
  <c r="BA42" i="2"/>
  <c r="AZ206" i="2"/>
  <c r="BB42" i="2"/>
  <c r="AC47" i="4"/>
  <c r="BB102" i="4"/>
  <c r="AH193" i="5"/>
  <c r="AZ206" i="5"/>
  <c r="AN381" i="6"/>
  <c r="AN383" i="6" s="1"/>
  <c r="AY178" i="7"/>
  <c r="BA178" i="7"/>
  <c r="BC63" i="8"/>
  <c r="AX63" i="8"/>
  <c r="AX309" i="8" s="1"/>
  <c r="AS309" i="8"/>
  <c r="AZ63" i="8"/>
  <c r="AZ309" i="8" s="1"/>
  <c r="BA206" i="8"/>
  <c r="AY206" i="8"/>
  <c r="AI206" i="8"/>
  <c r="BB42" i="9"/>
  <c r="BB206" i="9"/>
  <c r="AX193" i="10"/>
  <c r="BB193" i="10"/>
  <c r="AX193" i="11"/>
  <c r="AN381" i="11"/>
  <c r="AN383" i="11" s="1"/>
  <c r="AY193" i="11"/>
  <c r="AY11" i="2"/>
  <c r="BA11" i="2"/>
  <c r="AZ17" i="2"/>
  <c r="BC23" i="2"/>
  <c r="BC24" i="2" s="1"/>
  <c r="AX23" i="2"/>
  <c r="BA23" i="2"/>
  <c r="AY23" i="2"/>
  <c r="AY63" i="2"/>
  <c r="AY309" i="2" s="1"/>
  <c r="AT309" i="2"/>
  <c r="AR309" i="2"/>
  <c r="BA63" i="2"/>
  <c r="BA309" i="2" s="1"/>
  <c r="BC60" i="2"/>
  <c r="BC61" i="2" s="1"/>
  <c r="AX60" i="2"/>
  <c r="BA60" i="2"/>
  <c r="AY60" i="2"/>
  <c r="AX102" i="3"/>
  <c r="BC102" i="3"/>
  <c r="AY102" i="4"/>
  <c r="BA102" i="4"/>
  <c r="AY206" i="5"/>
  <c r="BA206" i="5"/>
  <c r="AZ206" i="6"/>
  <c r="BA102" i="9"/>
  <c r="AI266" i="11"/>
  <c r="AY266" i="11"/>
  <c r="AY309" i="11" s="1"/>
  <c r="W347" i="4"/>
  <c r="W357" i="4"/>
  <c r="W348" i="4"/>
  <c r="W78" i="4"/>
  <c r="BC78" i="4" s="1"/>
  <c r="W370" i="6"/>
  <c r="W329" i="7"/>
  <c r="W208" i="7"/>
  <c r="W212" i="7" s="1"/>
  <c r="W217" i="7" s="1"/>
  <c r="X65" i="8"/>
  <c r="X61" i="8"/>
  <c r="AZ61" i="8" s="1"/>
  <c r="X309" i="8"/>
  <c r="X56" i="8"/>
  <c r="BA56" i="8" s="1"/>
  <c r="X47" i="8"/>
  <c r="BA47" i="8" s="1"/>
  <c r="X350" i="8"/>
  <c r="BC77" i="2"/>
  <c r="AX77" i="2"/>
  <c r="AX102" i="2"/>
  <c r="AY88" i="2"/>
  <c r="BA88" i="2"/>
  <c r="BC110" i="2"/>
  <c r="AX110" i="2"/>
  <c r="AX356" i="2" s="1"/>
  <c r="AQ356" i="2"/>
  <c r="BA110" i="2"/>
  <c r="AY110" i="2"/>
  <c r="BB119" i="2"/>
  <c r="BC125" i="2"/>
  <c r="AX125" i="2"/>
  <c r="AY125" i="2"/>
  <c r="BA125" i="2"/>
  <c r="AZ134" i="2"/>
  <c r="AZ156" i="2"/>
  <c r="AY170" i="2"/>
  <c r="BA170" i="2"/>
  <c r="AZ193" i="2"/>
  <c r="BC191" i="2"/>
  <c r="AX191" i="2"/>
  <c r="AY191" i="2"/>
  <c r="BA191" i="2"/>
  <c r="BC200" i="2"/>
  <c r="AX200" i="2"/>
  <c r="BB232" i="2"/>
  <c r="AX254" i="2"/>
  <c r="AX314" i="2" s="1"/>
  <c r="BC254" i="2"/>
  <c r="AQ314" i="2"/>
  <c r="BC271" i="2"/>
  <c r="AX271" i="2"/>
  <c r="BA271" i="2"/>
  <c r="AY271" i="2"/>
  <c r="AZ11" i="3"/>
  <c r="BB11" i="3"/>
  <c r="D11" i="3"/>
  <c r="AX17" i="3"/>
  <c r="BC17" i="3"/>
  <c r="BC18" i="3" s="1"/>
  <c r="AY17" i="3"/>
  <c r="BA17" i="3"/>
  <c r="AZ23" i="3"/>
  <c r="BB23" i="3"/>
  <c r="BC30" i="3"/>
  <c r="AX30" i="3"/>
  <c r="AX376" i="3" s="1"/>
  <c r="AQ376" i="3"/>
  <c r="BA30" i="3"/>
  <c r="BA376" i="3" s="1"/>
  <c r="AR376" i="3"/>
  <c r="AY30" i="3"/>
  <c r="AY376" i="3" s="1"/>
  <c r="AT376" i="3"/>
  <c r="AZ39" i="3"/>
  <c r="AZ60" i="3"/>
  <c r="BB60" i="3"/>
  <c r="AZ77" i="3"/>
  <c r="BB88" i="3"/>
  <c r="AZ110" i="3"/>
  <c r="AZ356" i="3" s="1"/>
  <c r="BB110" i="3"/>
  <c r="BB356" i="3" s="1"/>
  <c r="AU356" i="3"/>
  <c r="BB119" i="3"/>
  <c r="AZ125" i="3"/>
  <c r="AX134" i="3"/>
  <c r="BC134" i="3"/>
  <c r="BA134" i="3"/>
  <c r="AY134" i="3"/>
  <c r="AZ156" i="3"/>
  <c r="BC170" i="3"/>
  <c r="AX170" i="3"/>
  <c r="AY170" i="3"/>
  <c r="BA170" i="3"/>
  <c r="AZ170" i="3"/>
  <c r="BB170" i="3"/>
  <c r="BB295" i="3" s="1"/>
  <c r="BB176" i="3"/>
  <c r="AZ193" i="3"/>
  <c r="AX206" i="3"/>
  <c r="BC206" i="3"/>
  <c r="BA206" i="3"/>
  <c r="AY206" i="3"/>
  <c r="BB206" i="3"/>
  <c r="AZ204" i="3"/>
  <c r="BA232" i="3"/>
  <c r="AY232" i="3"/>
  <c r="AZ232" i="3"/>
  <c r="AU315" i="3"/>
  <c r="BB260" i="3"/>
  <c r="BB315" i="3" s="1"/>
  <c r="AZ265" i="3"/>
  <c r="BB265" i="3"/>
  <c r="AZ23" i="4"/>
  <c r="AS376" i="4"/>
  <c r="AZ30" i="4"/>
  <c r="AZ376" i="4" s="1"/>
  <c r="AX39" i="4"/>
  <c r="BC39" i="4"/>
  <c r="BC40" i="4" s="1"/>
  <c r="AY39" i="4"/>
  <c r="BA39" i="4"/>
  <c r="AX55" i="4"/>
  <c r="BC55" i="4"/>
  <c r="BB55" i="4"/>
  <c r="BC60" i="4"/>
  <c r="AX60" i="4"/>
  <c r="M61" i="4"/>
  <c r="U63" i="4"/>
  <c r="AY63" i="4" s="1"/>
  <c r="AX77" i="4"/>
  <c r="BC77" i="4"/>
  <c r="BA77" i="4"/>
  <c r="AY77" i="4"/>
  <c r="BC102" i="4"/>
  <c r="AX102" i="4"/>
  <c r="BB88" i="4"/>
  <c r="BC119" i="4"/>
  <c r="AX119" i="4"/>
  <c r="AY119" i="4"/>
  <c r="BA119" i="4"/>
  <c r="AZ115" i="4"/>
  <c r="BB115" i="4"/>
  <c r="AZ125" i="4"/>
  <c r="BB125" i="4"/>
  <c r="AZ134" i="4"/>
  <c r="AZ156" i="4"/>
  <c r="BB156" i="4"/>
  <c r="BA170" i="4"/>
  <c r="AY170" i="4"/>
  <c r="AZ170" i="4"/>
  <c r="BB176" i="4"/>
  <c r="BC193" i="4"/>
  <c r="AX193" i="4"/>
  <c r="BC200" i="4"/>
  <c r="AX200" i="4"/>
  <c r="AZ204" i="4"/>
  <c r="BB204" i="4"/>
  <c r="BC232" i="4"/>
  <c r="AX232" i="4"/>
  <c r="AZ240" i="4"/>
  <c r="BB240" i="4"/>
  <c r="BC238" i="4"/>
  <c r="AX238" i="4"/>
  <c r="AY238" i="4"/>
  <c r="BA238" i="4"/>
  <c r="AQ315" i="4"/>
  <c r="BC260" i="4"/>
  <c r="BC315" i="4" s="1"/>
  <c r="AX260" i="4"/>
  <c r="AX315" i="4" s="1"/>
  <c r="AV315" i="4"/>
  <c r="AY260" i="4"/>
  <c r="AY315" i="4" s="1"/>
  <c r="AT315" i="4"/>
  <c r="AR315" i="4"/>
  <c r="BA260" i="4"/>
  <c r="BA315" i="4" s="1"/>
  <c r="AZ260" i="4"/>
  <c r="AZ315" i="4" s="1"/>
  <c r="AS315" i="4"/>
  <c r="AU315" i="4"/>
  <c r="BB260" i="4"/>
  <c r="BB315" i="4" s="1"/>
  <c r="AZ271" i="4"/>
  <c r="BB271" i="4"/>
  <c r="AZ11" i="5"/>
  <c r="AZ23" i="5"/>
  <c r="AX30" i="5"/>
  <c r="AX376" i="5" s="1"/>
  <c r="AQ376" i="5"/>
  <c r="BC30" i="5"/>
  <c r="AX39" i="5"/>
  <c r="BC39" i="5"/>
  <c r="BA39" i="5"/>
  <c r="AY39" i="5"/>
  <c r="AY88" i="5"/>
  <c r="BA88" i="5"/>
  <c r="I102" i="5"/>
  <c r="BA100" i="5"/>
  <c r="AY100" i="5"/>
  <c r="BC115" i="5"/>
  <c r="AX115" i="5"/>
  <c r="BA115" i="5"/>
  <c r="AY115" i="5"/>
  <c r="AX170" i="5"/>
  <c r="BC170" i="5"/>
  <c r="BA170" i="5"/>
  <c r="AY170" i="5"/>
  <c r="AZ170" i="5"/>
  <c r="AZ204" i="5"/>
  <c r="AY232" i="5"/>
  <c r="BA232" i="5"/>
  <c r="AZ232" i="5"/>
  <c r="AZ238" i="5"/>
  <c r="BC260" i="5"/>
  <c r="BC315" i="5" s="1"/>
  <c r="AX260" i="5"/>
  <c r="AX315" i="5" s="1"/>
  <c r="AV315" i="5"/>
  <c r="AQ315" i="5"/>
  <c r="AY260" i="5"/>
  <c r="AY315" i="5" s="1"/>
  <c r="AT315" i="5"/>
  <c r="BA260" i="5"/>
  <c r="BA315" i="5" s="1"/>
  <c r="AR315" i="5"/>
  <c r="AS315" i="5"/>
  <c r="AZ260" i="5"/>
  <c r="AZ315" i="5" s="1"/>
  <c r="AS320" i="5"/>
  <c r="AZ283" i="5"/>
  <c r="AZ320" i="5" s="1"/>
  <c r="BC23" i="6"/>
  <c r="BC24" i="6" s="1"/>
  <c r="AX23" i="6"/>
  <c r="BA23" i="6"/>
  <c r="AY23" i="6"/>
  <c r="BB30" i="6"/>
  <c r="BB376" i="6" s="1"/>
  <c r="AU376" i="6"/>
  <c r="AZ39" i="6"/>
  <c r="BB39" i="6"/>
  <c r="BC55" i="6"/>
  <c r="BC56" i="6" s="1"/>
  <c r="AX55" i="6"/>
  <c r="BC77" i="6"/>
  <c r="AX77" i="6"/>
  <c r="AY77" i="6"/>
  <c r="BA77" i="6"/>
  <c r="AX88" i="6"/>
  <c r="BC88" i="6"/>
  <c r="AZ88" i="6"/>
  <c r="BB102" i="6"/>
  <c r="BB100" i="6"/>
  <c r="AX110" i="6"/>
  <c r="BC110" i="6"/>
  <c r="AY110" i="6"/>
  <c r="AY356" i="6" s="1"/>
  <c r="BA110" i="6"/>
  <c r="AX115" i="6"/>
  <c r="BC115" i="6"/>
  <c r="BA115" i="6"/>
  <c r="AY115" i="6"/>
  <c r="AZ115" i="6"/>
  <c r="BB115" i="6"/>
  <c r="AX134" i="6"/>
  <c r="BC134" i="6"/>
  <c r="BA134" i="6"/>
  <c r="AY134" i="6"/>
  <c r="AZ156" i="6"/>
  <c r="BB156" i="6"/>
  <c r="AZ176" i="6"/>
  <c r="AY185" i="6"/>
  <c r="BA185" i="6"/>
  <c r="AM185" i="6"/>
  <c r="BC191" i="6"/>
  <c r="AX191" i="6"/>
  <c r="AY191" i="6"/>
  <c r="BA191" i="6"/>
  <c r="AZ204" i="6"/>
  <c r="BB204" i="6"/>
  <c r="AY232" i="6"/>
  <c r="BA232" i="6"/>
  <c r="BC265" i="6"/>
  <c r="AX265" i="6"/>
  <c r="AY265" i="6"/>
  <c r="BA265" i="6"/>
  <c r="AX271" i="6"/>
  <c r="BC271" i="6"/>
  <c r="BA271" i="6"/>
  <c r="AY271" i="6"/>
  <c r="BB11" i="7"/>
  <c r="D11" i="7"/>
  <c r="AX17" i="7"/>
  <c r="BC17" i="7"/>
  <c r="BC18" i="7" s="1"/>
  <c r="BA17" i="7"/>
  <c r="AY17" i="7"/>
  <c r="BB17" i="7"/>
  <c r="AZ23" i="7"/>
  <c r="BB23" i="7"/>
  <c r="AQ376" i="7"/>
  <c r="BC30" i="7"/>
  <c r="AX30" i="7"/>
  <c r="AX376" i="7" s="1"/>
  <c r="BA30" i="7"/>
  <c r="BA376" i="7" s="1"/>
  <c r="AR376" i="7"/>
  <c r="AT376" i="7"/>
  <c r="AY30" i="7"/>
  <c r="AY376" i="7" s="1"/>
  <c r="AX39" i="7"/>
  <c r="BC39" i="7"/>
  <c r="BC40" i="7" s="1"/>
  <c r="AY39" i="7"/>
  <c r="BA39" i="7"/>
  <c r="AX110" i="7"/>
  <c r="AV356" i="7"/>
  <c r="BC110" i="7"/>
  <c r="BC356" i="7" s="1"/>
  <c r="BA110" i="7"/>
  <c r="BA356" i="7" s="1"/>
  <c r="AY110" i="7"/>
  <c r="AY356" i="7" s="1"/>
  <c r="BC115" i="7"/>
  <c r="AX115" i="7"/>
  <c r="BA119" i="7"/>
  <c r="AY119" i="7"/>
  <c r="BB115" i="7"/>
  <c r="AZ125" i="7"/>
  <c r="AX134" i="7"/>
  <c r="BC134" i="7"/>
  <c r="BA134" i="7"/>
  <c r="AY134" i="7"/>
  <c r="AX170" i="7"/>
  <c r="BC170" i="7"/>
  <c r="BB170" i="7"/>
  <c r="BB295" i="7" s="1"/>
  <c r="BB176" i="7"/>
  <c r="BB193" i="7"/>
  <c r="BC191" i="7"/>
  <c r="AX191" i="7"/>
  <c r="AY191" i="7"/>
  <c r="BA191" i="7"/>
  <c r="AZ240" i="7"/>
  <c r="AZ265" i="7"/>
  <c r="BB265" i="7"/>
  <c r="BC271" i="7"/>
  <c r="AX271" i="7"/>
  <c r="AY271" i="7"/>
  <c r="BA271" i="7"/>
  <c r="AY11" i="8"/>
  <c r="BA11" i="8"/>
  <c r="D11" i="8"/>
  <c r="BC17" i="8"/>
  <c r="BC18" i="8" s="1"/>
  <c r="AX17" i="8"/>
  <c r="AY17" i="8"/>
  <c r="BA17" i="8"/>
  <c r="AI17" i="8"/>
  <c r="BC23" i="8"/>
  <c r="BC24" i="8" s="1"/>
  <c r="AX23" i="8"/>
  <c r="AY23" i="8"/>
  <c r="AI23" i="8"/>
  <c r="AI24" i="8" s="1"/>
  <c r="BA23" i="8"/>
  <c r="AX30" i="8"/>
  <c r="AX376" i="8" s="1"/>
  <c r="AQ376" i="8"/>
  <c r="BC30" i="8"/>
  <c r="BA30" i="8"/>
  <c r="BA376" i="8" s="1"/>
  <c r="AY30" i="8"/>
  <c r="AY376" i="8" s="1"/>
  <c r="AR376" i="8"/>
  <c r="AT376" i="8"/>
  <c r="AI30" i="8"/>
  <c r="AX55" i="8"/>
  <c r="BC55" i="8"/>
  <c r="BC56" i="8" s="1"/>
  <c r="AY63" i="8"/>
  <c r="BA63" i="8"/>
  <c r="AI63" i="8"/>
  <c r="AH61" i="8"/>
  <c r="AZ60" i="8"/>
  <c r="BB60" i="8"/>
  <c r="BA77" i="8"/>
  <c r="AY77" i="8"/>
  <c r="AI77" i="8"/>
  <c r="AG77" i="8"/>
  <c r="BC88" i="8"/>
  <c r="AX88" i="8"/>
  <c r="BA88" i="8"/>
  <c r="AY88" i="8"/>
  <c r="AI88" i="8"/>
  <c r="AZ88" i="8"/>
  <c r="BC100" i="8"/>
  <c r="AX100" i="8"/>
  <c r="BA100" i="8"/>
  <c r="AY100" i="8"/>
  <c r="AI100" i="8"/>
  <c r="BC110" i="8"/>
  <c r="AX110" i="8"/>
  <c r="BA110" i="8"/>
  <c r="AY110" i="8"/>
  <c r="AY356" i="8" s="1"/>
  <c r="AI110" i="8"/>
  <c r="BC119" i="8"/>
  <c r="AX119" i="8"/>
  <c r="M78" i="8"/>
  <c r="BB115" i="8"/>
  <c r="L382" i="8"/>
  <c r="L383" i="8" s="1"/>
  <c r="AQ383" i="8"/>
  <c r="AX125" i="8"/>
  <c r="AX383" i="8" s="1"/>
  <c r="BC125" i="8"/>
  <c r="BC383" i="8" s="1"/>
  <c r="AV383" i="8"/>
  <c r="AZ125" i="8"/>
  <c r="AZ383" i="8" s="1"/>
  <c r="BB125" i="8"/>
  <c r="BC134" i="8"/>
  <c r="AX134" i="8"/>
  <c r="AY134" i="8"/>
  <c r="BA134" i="8"/>
  <c r="AI134" i="8"/>
  <c r="BC178" i="8"/>
  <c r="AX178" i="8"/>
  <c r="BC176" i="8"/>
  <c r="AX176" i="8"/>
  <c r="BA176" i="8"/>
  <c r="AY176" i="8"/>
  <c r="AI176" i="8"/>
  <c r="AZ176" i="8"/>
  <c r="BB176" i="8"/>
  <c r="BB368" i="8" s="1"/>
  <c r="BC193" i="8"/>
  <c r="AX193" i="8"/>
  <c r="AZ185" i="8"/>
  <c r="AZ204" i="8"/>
  <c r="BB204" i="8"/>
  <c r="BA240" i="8"/>
  <c r="AI240" i="8"/>
  <c r="AZ232" i="8"/>
  <c r="BC254" i="8"/>
  <c r="AQ314" i="8"/>
  <c r="AX254" i="8"/>
  <c r="BA266" i="8"/>
  <c r="AY266" i="8"/>
  <c r="AI266" i="8"/>
  <c r="AU315" i="8"/>
  <c r="BB260" i="8"/>
  <c r="BB315" i="8" s="1"/>
  <c r="AS320" i="8"/>
  <c r="AZ283" i="8"/>
  <c r="AZ320" i="8" s="1"/>
  <c r="BB11" i="9"/>
  <c r="AH18" i="9"/>
  <c r="AZ17" i="9"/>
  <c r="BB17" i="9"/>
  <c r="AU376" i="9"/>
  <c r="BB30" i="9"/>
  <c r="BB376" i="9" s="1"/>
  <c r="BC39" i="9"/>
  <c r="BC40" i="9" s="1"/>
  <c r="AX39" i="9"/>
  <c r="AY39" i="9"/>
  <c r="AI39" i="9"/>
  <c r="AI40" i="9" s="1"/>
  <c r="BA39" i="9"/>
  <c r="AH63" i="9"/>
  <c r="BA55" i="9"/>
  <c r="AH61" i="9"/>
  <c r="AZ60" i="9"/>
  <c r="BB60" i="9"/>
  <c r="AX77" i="9"/>
  <c r="AI77" i="9"/>
  <c r="BC77" i="9" s="1"/>
  <c r="AY77" i="9"/>
  <c r="AG77" i="9"/>
  <c r="BA77" i="9"/>
  <c r="BC88" i="9"/>
  <c r="AX88" i="9"/>
  <c r="BC100" i="9"/>
  <c r="AX100" i="9"/>
  <c r="AY100" i="9"/>
  <c r="AI100" i="9"/>
  <c r="BB100" i="9"/>
  <c r="AH356" i="9"/>
  <c r="AZ110" i="9"/>
  <c r="AX119" i="9"/>
  <c r="BC119" i="9"/>
  <c r="AI119" i="9"/>
  <c r="AY119" i="9"/>
  <c r="AZ119" i="9"/>
  <c r="BA119" i="9"/>
  <c r="BB119" i="9"/>
  <c r="AZ125" i="9"/>
  <c r="AS383" i="9"/>
  <c r="AH347" i="9"/>
  <c r="AZ134" i="9"/>
  <c r="BC156" i="9"/>
  <c r="AX156" i="9"/>
  <c r="AY156" i="9"/>
  <c r="AI156" i="9"/>
  <c r="BC176" i="9"/>
  <c r="AX176" i="9"/>
  <c r="AY176" i="9"/>
  <c r="AY368" i="9" s="1"/>
  <c r="AI176" i="9"/>
  <c r="BA176" i="9"/>
  <c r="O193" i="9"/>
  <c r="AZ193" i="9" s="1"/>
  <c r="AZ185" i="9"/>
  <c r="BA185" i="9"/>
  <c r="BA191" i="9"/>
  <c r="BA200" i="9"/>
  <c r="BB200" i="9"/>
  <c r="BA204" i="9"/>
  <c r="BC271" i="9"/>
  <c r="AX271" i="9"/>
  <c r="AY271" i="9"/>
  <c r="AI271" i="9"/>
  <c r="BA271" i="9"/>
  <c r="AH24" i="10"/>
  <c r="AZ23" i="10"/>
  <c r="BB23" i="10"/>
  <c r="BC39" i="10"/>
  <c r="BC40" i="10" s="1"/>
  <c r="AX39" i="10"/>
  <c r="AI39" i="10"/>
  <c r="AI40" i="10" s="1"/>
  <c r="AY39" i="10"/>
  <c r="AH40" i="10"/>
  <c r="AZ39" i="10"/>
  <c r="AZ55" i="10"/>
  <c r="BB55" i="10"/>
  <c r="AI60" i="10"/>
  <c r="AY60" i="10"/>
  <c r="AZ60" i="10"/>
  <c r="BA60" i="10"/>
  <c r="AX77" i="10"/>
  <c r="BC88" i="10"/>
  <c r="AX88" i="10"/>
  <c r="BA88" i="10"/>
  <c r="AZ100" i="10"/>
  <c r="BB100" i="10"/>
  <c r="BC115" i="10"/>
  <c r="AX115" i="10"/>
  <c r="AX134" i="10"/>
  <c r="BC134" i="10"/>
  <c r="AI134" i="10"/>
  <c r="AY134" i="10"/>
  <c r="BC156" i="10"/>
  <c r="AX156" i="10"/>
  <c r="AY156" i="10"/>
  <c r="AI156" i="10"/>
  <c r="BA156" i="10"/>
  <c r="AZ170" i="10"/>
  <c r="AZ295" i="10" s="1"/>
  <c r="O193" i="10"/>
  <c r="BB185" i="10"/>
  <c r="AX200" i="10"/>
  <c r="BC200" i="10"/>
  <c r="O206" i="10"/>
  <c r="AY206" i="10" s="1"/>
  <c r="BA200" i="10"/>
  <c r="BC204" i="10"/>
  <c r="AX204" i="10"/>
  <c r="AY204" i="10"/>
  <c r="AI204" i="10"/>
  <c r="BA240" i="10"/>
  <c r="AV314" i="10"/>
  <c r="AQ314" i="10"/>
  <c r="BC254" i="10"/>
  <c r="AX254" i="10"/>
  <c r="AX314" i="10" s="1"/>
  <c r="AY254" i="10"/>
  <c r="AI254" i="10"/>
  <c r="BA254" i="10"/>
  <c r="AT314" i="10"/>
  <c r="BB254" i="10"/>
  <c r="AY260" i="10"/>
  <c r="AY315" i="10" s="1"/>
  <c r="AR315" i="10"/>
  <c r="AI260" i="10"/>
  <c r="AI315" i="10" s="1"/>
  <c r="AS315" i="10"/>
  <c r="AZ260" i="10"/>
  <c r="AZ315" i="10" s="1"/>
  <c r="AT315" i="10"/>
  <c r="BA260" i="10"/>
  <c r="BA315" i="10" s="1"/>
  <c r="BB260" i="10"/>
  <c r="BB315" i="10" s="1"/>
  <c r="AU315" i="10"/>
  <c r="BC271" i="10"/>
  <c r="AX271" i="10"/>
  <c r="AY271" i="10"/>
  <c r="AI271" i="10"/>
  <c r="BA271" i="10"/>
  <c r="AV320" i="10"/>
  <c r="AQ320" i="10"/>
  <c r="AX283" i="10"/>
  <c r="AX320" i="10" s="1"/>
  <c r="BC283" i="10"/>
  <c r="BC320" i="10" s="1"/>
  <c r="BB11" i="11"/>
  <c r="BB17" i="11"/>
  <c r="AH30" i="11"/>
  <c r="AS376" i="11"/>
  <c r="AZ30" i="11"/>
  <c r="AZ376" i="11" s="1"/>
  <c r="BB30" i="11"/>
  <c r="BB376" i="11" s="1"/>
  <c r="AU376" i="11"/>
  <c r="AX39" i="11"/>
  <c r="BA39" i="11"/>
  <c r="AZ55" i="11"/>
  <c r="BA77" i="11"/>
  <c r="AX88" i="11"/>
  <c r="BB102" i="11"/>
  <c r="AZ100" i="11"/>
  <c r="BB100" i="11"/>
  <c r="AH356" i="11"/>
  <c r="AH361" i="11"/>
  <c r="AZ110" i="11"/>
  <c r="AX119" i="11"/>
  <c r="AY115" i="11"/>
  <c r="AI115" i="11"/>
  <c r="AT115" i="11" s="1"/>
  <c r="AZ115" i="11"/>
  <c r="BA115" i="11"/>
  <c r="AX170" i="11"/>
  <c r="AX295" i="11" s="1"/>
  <c r="BB170" i="11"/>
  <c r="AX176" i="11"/>
  <c r="BA176" i="11"/>
  <c r="BA368" i="11" s="1"/>
  <c r="AZ193" i="11"/>
  <c r="BA193" i="11"/>
  <c r="AX191" i="11"/>
  <c r="BA191" i="11"/>
  <c r="AY200" i="11"/>
  <c r="AI200" i="11"/>
  <c r="BA200" i="11"/>
  <c r="AZ232" i="11"/>
  <c r="BB240" i="11"/>
  <c r="BC254" i="11"/>
  <c r="AX254" i="11"/>
  <c r="AQ314" i="11"/>
  <c r="AR315" i="11"/>
  <c r="AI260" i="11"/>
  <c r="AI315" i="11" s="1"/>
  <c r="AY260" i="11"/>
  <c r="AY315" i="11" s="1"/>
  <c r="AZ260" i="11"/>
  <c r="AZ315" i="11" s="1"/>
  <c r="AS315" i="11"/>
  <c r="BA260" i="11"/>
  <c r="BA315" i="11" s="1"/>
  <c r="AT315" i="11"/>
  <c r="BB260" i="11"/>
  <c r="BB315" i="11" s="1"/>
  <c r="AU315" i="11"/>
  <c r="AH265" i="11"/>
  <c r="AZ265" i="11"/>
  <c r="BB265" i="11"/>
  <c r="W71" i="5"/>
  <c r="AY71" i="5" s="1"/>
  <c r="X47" i="5"/>
  <c r="X308" i="8"/>
  <c r="W380" i="5"/>
  <c r="W378" i="5"/>
  <c r="W374" i="5"/>
  <c r="W368" i="5"/>
  <c r="W370" i="5" s="1"/>
  <c r="W366" i="5"/>
  <c r="X356" i="5"/>
  <c r="X349" i="5"/>
  <c r="W347" i="5"/>
  <c r="W340" i="5"/>
  <c r="W338" i="5"/>
  <c r="X328" i="5"/>
  <c r="W326" i="5"/>
  <c r="W324" i="5"/>
  <c r="W310" i="5"/>
  <c r="W308" i="5"/>
  <c r="X178" i="8"/>
  <c r="AT329" i="8" s="1"/>
  <c r="BB265" i="8"/>
  <c r="AZ30" i="9"/>
  <c r="AZ376" i="9" s="1"/>
  <c r="AS376" i="9"/>
  <c r="AH30" i="9"/>
  <c r="BA17" i="10"/>
  <c r="AI17" i="10"/>
  <c r="AY17" i="10"/>
  <c r="AH302" i="9"/>
  <c r="BA77" i="2"/>
  <c r="AY77" i="2"/>
  <c r="BB77" i="2"/>
  <c r="BC88" i="2"/>
  <c r="AX88" i="2"/>
  <c r="AZ100" i="2"/>
  <c r="BB115" i="2"/>
  <c r="BB134" i="2"/>
  <c r="BB156" i="2"/>
  <c r="AZ170" i="2"/>
  <c r="AZ176" i="2"/>
  <c r="AZ368" i="2" s="1"/>
  <c r="AY185" i="2"/>
  <c r="BA185" i="2"/>
  <c r="AZ185" i="2"/>
  <c r="BB193" i="2"/>
  <c r="AY200" i="2"/>
  <c r="BA200" i="2"/>
  <c r="AZ200" i="2"/>
  <c r="AZ204" i="2"/>
  <c r="BC238" i="2"/>
  <c r="AX238" i="2"/>
  <c r="BB238" i="2"/>
  <c r="BA254" i="2"/>
  <c r="BA314" i="2" s="1"/>
  <c r="AR314" i="2"/>
  <c r="AT314" i="2"/>
  <c r="AY254" i="2"/>
  <c r="AY314" i="2" s="1"/>
  <c r="BA260" i="2"/>
  <c r="BA315" i="2" s="1"/>
  <c r="AR315" i="2"/>
  <c r="AY260" i="2"/>
  <c r="AY315" i="2" s="1"/>
  <c r="AT315" i="2"/>
  <c r="AS315" i="2"/>
  <c r="AZ260" i="2"/>
  <c r="AZ315" i="2" s="1"/>
  <c r="AS320" i="2"/>
  <c r="AZ283" i="2"/>
  <c r="AZ320" i="2" s="1"/>
  <c r="BB283" i="2"/>
  <c r="BB320" i="2" s="1"/>
  <c r="BC23" i="3"/>
  <c r="BC24" i="3" s="1"/>
  <c r="AX23" i="3"/>
  <c r="BA23" i="3"/>
  <c r="AY23" i="3"/>
  <c r="BB39" i="3"/>
  <c r="BB55" i="3"/>
  <c r="BC77" i="3"/>
  <c r="AX77" i="3"/>
  <c r="AG381" i="3"/>
  <c r="AG383" i="3" s="1"/>
  <c r="BC100" i="3"/>
  <c r="AX100" i="3"/>
  <c r="AY100" i="3"/>
  <c r="BA100" i="3"/>
  <c r="AM110" i="3"/>
  <c r="AZ115" i="3"/>
  <c r="BB115" i="3"/>
  <c r="BB125" i="3"/>
  <c r="BB383" i="3" s="1"/>
  <c r="BB156" i="3"/>
  <c r="BC176" i="3"/>
  <c r="AX176" i="3"/>
  <c r="AV296" i="3"/>
  <c r="AV369" i="3" s="1"/>
  <c r="AY176" i="3"/>
  <c r="BA176" i="3"/>
  <c r="BA185" i="3"/>
  <c r="AY185" i="3"/>
  <c r="AZ185" i="3"/>
  <c r="AZ191" i="3"/>
  <c r="AX200" i="3"/>
  <c r="BC200" i="3"/>
  <c r="BA200" i="3"/>
  <c r="AY200" i="3"/>
  <c r="AZ200" i="3"/>
  <c r="BB200" i="3"/>
  <c r="BB204" i="3"/>
  <c r="AZ238" i="3"/>
  <c r="BB238" i="3"/>
  <c r="AZ271" i="3"/>
  <c r="BB271" i="3"/>
  <c r="AQ320" i="3"/>
  <c r="BC283" i="3"/>
  <c r="BC320" i="3" s="1"/>
  <c r="AX283" i="3"/>
  <c r="AX320" i="3" s="1"/>
  <c r="AV320" i="3"/>
  <c r="AY283" i="3"/>
  <c r="AY320" i="3" s="1"/>
  <c r="AT320" i="3"/>
  <c r="AR320" i="3"/>
  <c r="BA283" i="3"/>
  <c r="BA320" i="3" s="1"/>
  <c r="AZ283" i="3"/>
  <c r="AS320" i="3"/>
  <c r="AU320" i="3"/>
  <c r="BB283" i="3"/>
  <c r="BB320" i="3" s="1"/>
  <c r="AZ11" i="4"/>
  <c r="BB11" i="4"/>
  <c r="D11" i="4"/>
  <c r="AX17" i="4"/>
  <c r="BC17" i="4"/>
  <c r="BC18" i="4" s="1"/>
  <c r="AY17" i="4"/>
  <c r="BA17" i="4"/>
  <c r="BC23" i="4"/>
  <c r="BC24" i="4" s="1"/>
  <c r="AX23" i="4"/>
  <c r="BA23" i="4"/>
  <c r="AY23" i="4"/>
  <c r="BB23" i="4"/>
  <c r="BB30" i="4"/>
  <c r="BB376" i="4" s="1"/>
  <c r="AU376" i="4"/>
  <c r="AZ60" i="4"/>
  <c r="BC88" i="4"/>
  <c r="AX88" i="4"/>
  <c r="AZ88" i="4"/>
  <c r="AM88" i="4"/>
  <c r="AM381" i="4"/>
  <c r="AM383" i="4" s="1"/>
  <c r="AZ100" i="4"/>
  <c r="BC110" i="4"/>
  <c r="BC356" i="4" s="1"/>
  <c r="AX110" i="4"/>
  <c r="BA110" i="4"/>
  <c r="BA356" i="4" s="1"/>
  <c r="AY110" i="4"/>
  <c r="AT356" i="4"/>
  <c r="AR356" i="4"/>
  <c r="BC115" i="4"/>
  <c r="AX115" i="4"/>
  <c r="AY115" i="4"/>
  <c r="BA115" i="4"/>
  <c r="AM115" i="4"/>
  <c r="AN115" i="4" s="1"/>
  <c r="AX134" i="4"/>
  <c r="BC134" i="4"/>
  <c r="BA134" i="4"/>
  <c r="AY134" i="4"/>
  <c r="BB134" i="4"/>
  <c r="BC156" i="4"/>
  <c r="AX156" i="4"/>
  <c r="AY156" i="4"/>
  <c r="BA156" i="4"/>
  <c r="AM156" i="4"/>
  <c r="AN156" i="4" s="1"/>
  <c r="BC176" i="4"/>
  <c r="AX176" i="4"/>
  <c r="AY176" i="4"/>
  <c r="BA176" i="4"/>
  <c r="BC185" i="4"/>
  <c r="AX185" i="4"/>
  <c r="AZ185" i="4"/>
  <c r="BB185" i="4"/>
  <c r="AZ191" i="4"/>
  <c r="BC204" i="4"/>
  <c r="AX204" i="4"/>
  <c r="AY204" i="4"/>
  <c r="BA204" i="4"/>
  <c r="AZ232" i="4"/>
  <c r="BB232" i="4"/>
  <c r="BB265" i="4"/>
  <c r="AY11" i="5"/>
  <c r="BA11" i="5"/>
  <c r="AZ17" i="5"/>
  <c r="BA30" i="5"/>
  <c r="BA376" i="5" s="1"/>
  <c r="AR376" i="5"/>
  <c r="AY30" i="5"/>
  <c r="AY376" i="5" s="1"/>
  <c r="AT376" i="5"/>
  <c r="BC60" i="5"/>
  <c r="AX60" i="5"/>
  <c r="AY60" i="5"/>
  <c r="BA60" i="5"/>
  <c r="BC77" i="5"/>
  <c r="AX77" i="5"/>
  <c r="AY77" i="5"/>
  <c r="BA77" i="5"/>
  <c r="AS356" i="5"/>
  <c r="AZ110" i="5"/>
  <c r="AH382" i="5"/>
  <c r="AH383" i="5" s="1"/>
  <c r="AZ125" i="5"/>
  <c r="AZ383" i="5" s="1"/>
  <c r="AZ134" i="5"/>
  <c r="AZ156" i="5"/>
  <c r="AX176" i="5"/>
  <c r="BC176" i="5"/>
  <c r="AY176" i="5"/>
  <c r="BA176" i="5"/>
  <c r="BA185" i="5"/>
  <c r="AY185" i="5"/>
  <c r="AZ191" i="5"/>
  <c r="AZ265" i="5"/>
  <c r="AZ271" i="5"/>
  <c r="BA283" i="5"/>
  <c r="AR320" i="5"/>
  <c r="AY283" i="5"/>
  <c r="AY320" i="5" s="1"/>
  <c r="AT320" i="5"/>
  <c r="AZ11" i="6"/>
  <c r="BB11" i="6"/>
  <c r="AZ17" i="6"/>
  <c r="AX30" i="6"/>
  <c r="AX376" i="6" s="1"/>
  <c r="BC30" i="6"/>
  <c r="AQ376" i="6"/>
  <c r="BA30" i="6"/>
  <c r="BA376" i="6" s="1"/>
  <c r="AR376" i="6"/>
  <c r="AY30" i="6"/>
  <c r="AY376" i="6" s="1"/>
  <c r="AT376" i="6"/>
  <c r="AX60" i="6"/>
  <c r="BC60" i="6"/>
  <c r="BC61" i="6" s="1"/>
  <c r="AY60" i="6"/>
  <c r="BA60" i="6"/>
  <c r="BB88" i="6"/>
  <c r="AM381" i="6"/>
  <c r="AM382" i="6"/>
  <c r="AM383" i="6" s="1"/>
  <c r="AX125" i="6"/>
  <c r="BC125" i="6"/>
  <c r="BA125" i="6"/>
  <c r="AY125" i="6"/>
  <c r="AX156" i="6"/>
  <c r="BC156" i="6"/>
  <c r="BA156" i="6"/>
  <c r="AY156" i="6"/>
  <c r="AX170" i="6"/>
  <c r="BC170" i="6"/>
  <c r="AV295" i="6"/>
  <c r="AZ185" i="6"/>
  <c r="BC232" i="6"/>
  <c r="AX232" i="6"/>
  <c r="AZ232" i="6"/>
  <c r="AZ238" i="6"/>
  <c r="BB238" i="6"/>
  <c r="BB283" i="6"/>
  <c r="BB320" i="6" s="1"/>
  <c r="AU320" i="6"/>
  <c r="AZ11" i="7"/>
  <c r="AZ55" i="7"/>
  <c r="BB55" i="7"/>
  <c r="AZ60" i="7"/>
  <c r="BB60" i="7"/>
  <c r="BC77" i="7"/>
  <c r="AX77" i="7"/>
  <c r="AY77" i="7"/>
  <c r="BA77" i="7"/>
  <c r="BA88" i="7"/>
  <c r="AY88" i="7"/>
  <c r="AM381" i="7"/>
  <c r="AM383" i="7" s="1"/>
  <c r="AZ100" i="7"/>
  <c r="BB100" i="7"/>
  <c r="BA115" i="7"/>
  <c r="AY115" i="7"/>
  <c r="BC125" i="7"/>
  <c r="BC383" i="7" s="1"/>
  <c r="AX125" i="7"/>
  <c r="BB125" i="7"/>
  <c r="AX176" i="7"/>
  <c r="BC176" i="7"/>
  <c r="BB185" i="7"/>
  <c r="BC200" i="7"/>
  <c r="AX200" i="7"/>
  <c r="BB200" i="7"/>
  <c r="BC204" i="7"/>
  <c r="AX204" i="7"/>
  <c r="AY204" i="7"/>
  <c r="BA204" i="7"/>
  <c r="AZ232" i="7"/>
  <c r="BC238" i="7"/>
  <c r="AX238" i="7"/>
  <c r="AY238" i="7"/>
  <c r="BA238" i="7"/>
  <c r="AZ17" i="8"/>
  <c r="AX39" i="8"/>
  <c r="BC39" i="8"/>
  <c r="BC40" i="8" s="1"/>
  <c r="BA39" i="8"/>
  <c r="AY39" i="8"/>
  <c r="AI39" i="8"/>
  <c r="AI40" i="8" s="1"/>
  <c r="BA55" i="8"/>
  <c r="AY55" i="8"/>
  <c r="AI55" i="8"/>
  <c r="AI56" i="8" s="1"/>
  <c r="BC115" i="8"/>
  <c r="AX115" i="8"/>
  <c r="AH119" i="8"/>
  <c r="AH357" i="8" s="1"/>
  <c r="AA78" i="8"/>
  <c r="AZ156" i="8"/>
  <c r="AV295" i="8"/>
  <c r="AX170" i="8"/>
  <c r="AX295" i="8" s="1"/>
  <c r="BC170" i="8"/>
  <c r="BC295" i="8" s="1"/>
  <c r="AQ295" i="8"/>
  <c r="AZ170" i="8"/>
  <c r="AZ295" i="8" s="1"/>
  <c r="AS295" i="8"/>
  <c r="BB170" i="8"/>
  <c r="BB295" i="8" s="1"/>
  <c r="BC185" i="8"/>
  <c r="AX185" i="8"/>
  <c r="AH191" i="8"/>
  <c r="AZ191" i="8"/>
  <c r="AY232" i="8"/>
  <c r="BA232" i="8"/>
  <c r="AI232" i="8"/>
  <c r="BB232" i="8"/>
  <c r="BC238" i="8"/>
  <c r="AX238" i="8"/>
  <c r="AY238" i="8"/>
  <c r="BA238" i="8"/>
  <c r="AI238" i="8"/>
  <c r="AY254" i="8"/>
  <c r="BA254" i="8"/>
  <c r="BA314" i="8" s="1"/>
  <c r="AI254" i="8"/>
  <c r="AZ254" i="8"/>
  <c r="O315" i="8"/>
  <c r="AH265" i="8"/>
  <c r="AH314" i="8" s="1"/>
  <c r="AZ265" i="8"/>
  <c r="BC271" i="8"/>
  <c r="AX271" i="8"/>
  <c r="BA271" i="8"/>
  <c r="AY271" i="8"/>
  <c r="AI271" i="8"/>
  <c r="BA283" i="8"/>
  <c r="BA320" i="8" s="1"/>
  <c r="AT320" i="8"/>
  <c r="AR320" i="8"/>
  <c r="AY283" i="8"/>
  <c r="AY320" i="8" s="1"/>
  <c r="AI283" i="8"/>
  <c r="AZ11" i="9"/>
  <c r="BC23" i="9"/>
  <c r="BC24" i="9" s="1"/>
  <c r="AX23" i="9"/>
  <c r="AY23" i="9"/>
  <c r="AI23" i="9"/>
  <c r="AI24" i="9" s="1"/>
  <c r="BA23" i="9"/>
  <c r="BC55" i="9"/>
  <c r="BC56" i="9" s="1"/>
  <c r="AX55" i="9"/>
  <c r="AY55" i="9"/>
  <c r="AI55" i="9"/>
  <c r="AI56" i="9" s="1"/>
  <c r="AH56" i="9"/>
  <c r="BA100" i="9"/>
  <c r="BB110" i="9"/>
  <c r="BC115" i="9"/>
  <c r="AX115" i="9"/>
  <c r="AY115" i="9"/>
  <c r="AI115" i="9"/>
  <c r="AZ115" i="9"/>
  <c r="BA115" i="9"/>
  <c r="BB115" i="9"/>
  <c r="BB125" i="9"/>
  <c r="BB134" i="9"/>
  <c r="BA156" i="9"/>
  <c r="O178" i="9"/>
  <c r="AX193" i="9"/>
  <c r="BC193" i="9"/>
  <c r="AY185" i="9"/>
  <c r="AI185" i="9"/>
  <c r="O206" i="9"/>
  <c r="BC206" i="9" s="1"/>
  <c r="AZ200" i="9"/>
  <c r="BB232" i="9"/>
  <c r="AH238" i="9"/>
  <c r="AZ238" i="9"/>
  <c r="BB238" i="9"/>
  <c r="O315" i="9"/>
  <c r="AH265" i="9"/>
  <c r="AH314" i="9" s="1"/>
  <c r="AZ265" i="9"/>
  <c r="BB265" i="9"/>
  <c r="AY11" i="10"/>
  <c r="BA11" i="10"/>
  <c r="AH30" i="10"/>
  <c r="AZ30" i="10"/>
  <c r="AZ376" i="10" s="1"/>
  <c r="AS376" i="10"/>
  <c r="AU376" i="10"/>
  <c r="BB30" i="10"/>
  <c r="BB376" i="10" s="1"/>
  <c r="BB39" i="10"/>
  <c r="AH56" i="10"/>
  <c r="AY77" i="10"/>
  <c r="AG77" i="10"/>
  <c r="AI77" i="10"/>
  <c r="BA77" i="10"/>
  <c r="AH110" i="10"/>
  <c r="AZ110" i="10"/>
  <c r="BB110" i="10"/>
  <c r="O119" i="10"/>
  <c r="AZ119" i="10" s="1"/>
  <c r="AE78" i="10"/>
  <c r="BB115" i="10"/>
  <c r="BC125" i="10"/>
  <c r="AX125" i="10"/>
  <c r="AY125" i="10"/>
  <c r="AR383" i="10"/>
  <c r="AI125" i="10"/>
  <c r="BA125" i="10"/>
  <c r="AZ134" i="10"/>
  <c r="BB134" i="10"/>
  <c r="AV295" i="10"/>
  <c r="BC170" i="10"/>
  <c r="AX170" i="10"/>
  <c r="AH295" i="10"/>
  <c r="AY176" i="10"/>
  <c r="AI176" i="10"/>
  <c r="AZ176" i="10"/>
  <c r="BB176" i="10"/>
  <c r="BB368" i="10" s="1"/>
  <c r="AY185" i="10"/>
  <c r="AI185" i="10"/>
  <c r="AZ185" i="10"/>
  <c r="BA185" i="10"/>
  <c r="AZ191" i="10"/>
  <c r="BB191" i="10"/>
  <c r="AY200" i="10"/>
  <c r="AI200" i="10"/>
  <c r="AZ200" i="10"/>
  <c r="BA204" i="10"/>
  <c r="AH232" i="10"/>
  <c r="AZ232" i="10"/>
  <c r="BA232" i="10"/>
  <c r="AH238" i="10"/>
  <c r="AZ238" i="10"/>
  <c r="BB238" i="10"/>
  <c r="AZ254" i="10"/>
  <c r="AH265" i="10"/>
  <c r="AH314" i="10" s="1"/>
  <c r="AZ265" i="10"/>
  <c r="BB265" i="10"/>
  <c r="BA17" i="11"/>
  <c r="BC23" i="11"/>
  <c r="BC24" i="11" s="1"/>
  <c r="AX23" i="11"/>
  <c r="AI23" i="11"/>
  <c r="AI24" i="11" s="1"/>
  <c r="AY23" i="11"/>
  <c r="AX55" i="11"/>
  <c r="BB55" i="11"/>
  <c r="AH60" i="11"/>
  <c r="AZ60" i="11"/>
  <c r="BB60" i="11"/>
  <c r="BA88" i="11"/>
  <c r="BB88" i="11"/>
  <c r="AM381" i="11"/>
  <c r="AM383" i="11" s="1"/>
  <c r="BB110" i="11"/>
  <c r="BC115" i="11"/>
  <c r="AX115" i="11"/>
  <c r="AH125" i="11"/>
  <c r="AH383" i="11" s="1"/>
  <c r="AZ125" i="11"/>
  <c r="AX134" i="11"/>
  <c r="BA134" i="11"/>
  <c r="AX156" i="11"/>
  <c r="BA156" i="11"/>
  <c r="BA170" i="11"/>
  <c r="BA295" i="11" s="1"/>
  <c r="AT295" i="11"/>
  <c r="AZ185" i="11"/>
  <c r="BA185" i="11"/>
  <c r="AZ200" i="11"/>
  <c r="BC204" i="11"/>
  <c r="AX204" i="11"/>
  <c r="AY204" i="11"/>
  <c r="AI204" i="11"/>
  <c r="AT204" i="11" s="1"/>
  <c r="BA204" i="11"/>
  <c r="AI232" i="11"/>
  <c r="AT232" i="11" s="1"/>
  <c r="AY232" i="11"/>
  <c r="AH232" i="11"/>
  <c r="BB232" i="11"/>
  <c r="BC238" i="11"/>
  <c r="AX238" i="11"/>
  <c r="AI238" i="11"/>
  <c r="AT238" i="11" s="1"/>
  <c r="AY238" i="11"/>
  <c r="AH254" i="11"/>
  <c r="AH314" i="11" s="1"/>
  <c r="AU314" i="11"/>
  <c r="BB254" i="11"/>
  <c r="BB314" i="11" s="1"/>
  <c r="AZ271" i="11"/>
  <c r="BB271" i="11"/>
  <c r="BB265" i="2"/>
  <c r="BC265" i="2"/>
  <c r="BB30" i="3"/>
  <c r="BB376" i="3" s="1"/>
  <c r="AU376" i="3"/>
  <c r="W296" i="4"/>
  <c r="W369" i="4" s="1"/>
  <c r="W370" i="4" s="1"/>
  <c r="X296" i="4"/>
  <c r="X369" i="4" s="1"/>
  <c r="X370" i="4" s="1"/>
  <c r="W47" i="5"/>
  <c r="BA47" i="5" s="1"/>
  <c r="W358" i="5"/>
  <c r="X40" i="8"/>
  <c r="AY40" i="8" s="1"/>
  <c r="X379" i="5"/>
  <c r="X377" i="5"/>
  <c r="X375" i="5"/>
  <c r="X373" i="5"/>
  <c r="W362" i="5"/>
  <c r="X357" i="5"/>
  <c r="X358" i="5" s="1"/>
  <c r="W356" i="5"/>
  <c r="X348" i="5"/>
  <c r="X343" i="5"/>
  <c r="X339" i="5"/>
  <c r="X332" i="5"/>
  <c r="W330" i="5"/>
  <c r="W328" i="5"/>
  <c r="X321" i="5"/>
  <c r="X316" i="5"/>
  <c r="X309" i="5"/>
  <c r="X302" i="5"/>
  <c r="W294" i="5"/>
  <c r="W327" i="5" s="1"/>
  <c r="AM381" i="10"/>
  <c r="AM383" i="10" s="1"/>
  <c r="AH368" i="11"/>
  <c r="AH370" i="11" s="1"/>
  <c r="AH348" i="8"/>
  <c r="AZ102" i="2"/>
  <c r="BB102" i="2"/>
  <c r="BC100" i="2"/>
  <c r="AX100" i="2"/>
  <c r="AY100" i="2"/>
  <c r="BA100" i="2"/>
  <c r="BB100" i="2"/>
  <c r="AZ110" i="2"/>
  <c r="AZ356" i="2" s="1"/>
  <c r="AS356" i="2"/>
  <c r="BC115" i="2"/>
  <c r="AX115" i="2"/>
  <c r="AY115" i="2"/>
  <c r="BA115" i="2"/>
  <c r="AZ115" i="2"/>
  <c r="AS383" i="2"/>
  <c r="AZ125" i="2"/>
  <c r="AZ383" i="2" s="1"/>
  <c r="BC134" i="2"/>
  <c r="AX134" i="2"/>
  <c r="AX347" i="2" s="1"/>
  <c r="BA134" i="2"/>
  <c r="AY134" i="2"/>
  <c r="AX156" i="2"/>
  <c r="BC156" i="2"/>
  <c r="BA156" i="2"/>
  <c r="AY156" i="2"/>
  <c r="AV295" i="2"/>
  <c r="BC170" i="2"/>
  <c r="AX170" i="2"/>
  <c r="BB176" i="2"/>
  <c r="BC185" i="2"/>
  <c r="AX185" i="2"/>
  <c r="BB185" i="2"/>
  <c r="AZ191" i="2"/>
  <c r="BB204" i="2"/>
  <c r="BC232" i="2"/>
  <c r="AX232" i="2"/>
  <c r="AZ254" i="2"/>
  <c r="AZ314" i="2" s="1"/>
  <c r="AS314" i="2"/>
  <c r="AX260" i="2"/>
  <c r="AX315" i="2" s="1"/>
  <c r="AQ315" i="2"/>
  <c r="BC260" i="2"/>
  <c r="BC315" i="2" s="1"/>
  <c r="AZ271" i="2"/>
  <c r="BB271" i="2"/>
  <c r="BC283" i="2"/>
  <c r="BC320" i="2" s="1"/>
  <c r="AX283" i="2"/>
  <c r="AQ320" i="2"/>
  <c r="AV320" i="2"/>
  <c r="AY283" i="2"/>
  <c r="AY320" i="2" s="1"/>
  <c r="AT320" i="2"/>
  <c r="BA283" i="2"/>
  <c r="BA320" i="2" s="1"/>
  <c r="AR320" i="2"/>
  <c r="BA11" i="3"/>
  <c r="AY11" i="3"/>
  <c r="AZ17" i="3"/>
  <c r="AZ30" i="3"/>
  <c r="AZ376" i="3" s="1"/>
  <c r="AS376" i="3"/>
  <c r="AX39" i="3"/>
  <c r="BC39" i="3"/>
  <c r="BC40" i="3" s="1"/>
  <c r="AY39" i="3"/>
  <c r="BA39" i="3"/>
  <c r="BC63" i="3"/>
  <c r="AX63" i="3"/>
  <c r="BA63" i="3"/>
  <c r="BA309" i="3" s="1"/>
  <c r="AY63" i="3"/>
  <c r="AY309" i="3" s="1"/>
  <c r="AR309" i="3"/>
  <c r="AT309" i="3"/>
  <c r="BC60" i="3"/>
  <c r="BC61" i="3" s="1"/>
  <c r="AX60" i="3"/>
  <c r="AY60" i="3"/>
  <c r="BA60" i="3"/>
  <c r="AY77" i="3"/>
  <c r="BA77" i="3"/>
  <c r="AX88" i="3"/>
  <c r="BC88" i="3"/>
  <c r="BA88" i="3"/>
  <c r="AY88" i="3"/>
  <c r="AZ88" i="3"/>
  <c r="BC110" i="3"/>
  <c r="AX110" i="3"/>
  <c r="AX356" i="3" s="1"/>
  <c r="BA110" i="3"/>
  <c r="AY110" i="3"/>
  <c r="AR356" i="3"/>
  <c r="BC115" i="3"/>
  <c r="AX115" i="3"/>
  <c r="BA115" i="3"/>
  <c r="AY115" i="3"/>
  <c r="BC125" i="3"/>
  <c r="BC383" i="3" s="1"/>
  <c r="AX125" i="3"/>
  <c r="AX383" i="3" s="1"/>
  <c r="BA125" i="3"/>
  <c r="BA383" i="3" s="1"/>
  <c r="AR383" i="3"/>
  <c r="AY125" i="3"/>
  <c r="AY383" i="3" s="1"/>
  <c r="AT383" i="3"/>
  <c r="AZ134" i="3"/>
  <c r="BB134" i="3"/>
  <c r="BC156" i="3"/>
  <c r="AX156" i="3"/>
  <c r="AY156" i="3"/>
  <c r="BA156" i="3"/>
  <c r="BC185" i="3"/>
  <c r="AX185" i="3"/>
  <c r="BB193" i="3"/>
  <c r="BB191" i="3"/>
  <c r="AX204" i="3"/>
  <c r="BC204" i="3"/>
  <c r="BA204" i="3"/>
  <c r="AY204" i="3"/>
  <c r="AX240" i="3"/>
  <c r="BC240" i="3"/>
  <c r="BB240" i="3"/>
  <c r="BA254" i="3"/>
  <c r="AR314" i="3"/>
  <c r="AT314" i="3"/>
  <c r="AY254" i="3"/>
  <c r="AS314" i="3"/>
  <c r="AZ254" i="3"/>
  <c r="AZ314" i="3" s="1"/>
  <c r="BB254" i="3"/>
  <c r="BB314" i="3" s="1"/>
  <c r="AU314" i="3"/>
  <c r="AS315" i="3"/>
  <c r="AZ260" i="3"/>
  <c r="AZ315" i="3" s="1"/>
  <c r="BA265" i="3"/>
  <c r="AY265" i="3"/>
  <c r="AX30" i="4"/>
  <c r="AX376" i="4" s="1"/>
  <c r="AQ376" i="4"/>
  <c r="BC30" i="4"/>
  <c r="BA30" i="4"/>
  <c r="BA376" i="4" s="1"/>
  <c r="AR376" i="4"/>
  <c r="AY30" i="4"/>
  <c r="AY376" i="4" s="1"/>
  <c r="AT376" i="4"/>
  <c r="AZ39" i="4"/>
  <c r="BA55" i="4"/>
  <c r="AY55" i="4"/>
  <c r="AZ55" i="4"/>
  <c r="BA60" i="4"/>
  <c r="AY60" i="4"/>
  <c r="AZ77" i="4"/>
  <c r="AY88" i="4"/>
  <c r="BA88" i="4"/>
  <c r="BB100" i="4"/>
  <c r="BC125" i="4"/>
  <c r="AX125" i="4"/>
  <c r="AY125" i="4"/>
  <c r="AY383" i="4" s="1"/>
  <c r="BA125" i="4"/>
  <c r="BC170" i="4"/>
  <c r="BC295" i="4" s="1"/>
  <c r="AV295" i="4"/>
  <c r="AQ295" i="4"/>
  <c r="AX170" i="4"/>
  <c r="BB170" i="4"/>
  <c r="BB295" i="4" s="1"/>
  <c r="AU295" i="4"/>
  <c r="AZ206" i="4"/>
  <c r="AQ314" i="4"/>
  <c r="BC254" i="4"/>
  <c r="AX254" i="4"/>
  <c r="AY254" i="4"/>
  <c r="AY314" i="4" s="1"/>
  <c r="AT314" i="4"/>
  <c r="BA254" i="4"/>
  <c r="BA314" i="4" s="1"/>
  <c r="AR314" i="4"/>
  <c r="AZ254" i="4"/>
  <c r="AZ314" i="4" s="1"/>
  <c r="AS314" i="4"/>
  <c r="BB254" i="4"/>
  <c r="BB314" i="4" s="1"/>
  <c r="BC271" i="4"/>
  <c r="AX271" i="4"/>
  <c r="AY271" i="4"/>
  <c r="BA271" i="4"/>
  <c r="AQ320" i="4"/>
  <c r="BC283" i="4"/>
  <c r="BC320" i="4" s="1"/>
  <c r="AX283" i="4"/>
  <c r="AX320" i="4" s="1"/>
  <c r="AV320" i="4"/>
  <c r="AY283" i="4"/>
  <c r="AY320" i="4" s="1"/>
  <c r="AT320" i="4"/>
  <c r="AR320" i="4"/>
  <c r="BA283" i="4"/>
  <c r="AZ283" i="4"/>
  <c r="AZ320" i="4" s="1"/>
  <c r="AS320" i="4"/>
  <c r="AU320" i="4"/>
  <c r="BB283" i="4"/>
  <c r="BB320" i="4" s="1"/>
  <c r="BC23" i="5"/>
  <c r="AX23" i="5"/>
  <c r="AY23" i="5"/>
  <c r="BA23" i="5"/>
  <c r="AZ39" i="5"/>
  <c r="BC55" i="5"/>
  <c r="AX55" i="5"/>
  <c r="BA55" i="5"/>
  <c r="AY55" i="5"/>
  <c r="AX102" i="5"/>
  <c r="BC102" i="5"/>
  <c r="AZ100" i="5"/>
  <c r="O78" i="5"/>
  <c r="AZ119" i="5"/>
  <c r="AX185" i="5"/>
  <c r="BC185" i="5"/>
  <c r="AX191" i="5"/>
  <c r="BC191" i="5"/>
  <c r="AY191" i="5"/>
  <c r="BA191" i="5"/>
  <c r="AY200" i="5"/>
  <c r="BA200" i="5"/>
  <c r="AZ200" i="5"/>
  <c r="AX204" i="5"/>
  <c r="BC204" i="5"/>
  <c r="BA204" i="5"/>
  <c r="AY204" i="5"/>
  <c r="BC232" i="5"/>
  <c r="AX232" i="5"/>
  <c r="BC238" i="5"/>
  <c r="AX238" i="5"/>
  <c r="AY238" i="5"/>
  <c r="BA238" i="5"/>
  <c r="AX283" i="5"/>
  <c r="AX320" i="5" s="1"/>
  <c r="AV320" i="5"/>
  <c r="AQ320" i="5"/>
  <c r="BC283" i="5"/>
  <c r="BC320" i="5" s="1"/>
  <c r="BB17" i="6"/>
  <c r="AZ23" i="6"/>
  <c r="BB23" i="6"/>
  <c r="BC39" i="6"/>
  <c r="BC40" i="6" s="1"/>
  <c r="AX39" i="6"/>
  <c r="AY39" i="6"/>
  <c r="BA39" i="6"/>
  <c r="BA55" i="6"/>
  <c r="AY55" i="6"/>
  <c r="AZ55" i="6"/>
  <c r="BB55" i="6"/>
  <c r="AZ77" i="6"/>
  <c r="BA102" i="6"/>
  <c r="AY102" i="6"/>
  <c r="BC100" i="6"/>
  <c r="AX100" i="6"/>
  <c r="AZ110" i="6"/>
  <c r="AZ134" i="6"/>
  <c r="BB170" i="6"/>
  <c r="AX176" i="6"/>
  <c r="BC176" i="6"/>
  <c r="BB176" i="6"/>
  <c r="BC185" i="6"/>
  <c r="AX185" i="6"/>
  <c r="AZ191" i="6"/>
  <c r="BB191" i="6"/>
  <c r="AY200" i="6"/>
  <c r="BA200" i="6"/>
  <c r="AZ200" i="6"/>
  <c r="BC204" i="6"/>
  <c r="AX204" i="6"/>
  <c r="AY204" i="6"/>
  <c r="BA204" i="6"/>
  <c r="BB240" i="6"/>
  <c r="BC254" i="6"/>
  <c r="BC314" i="6" s="1"/>
  <c r="AX254" i="6"/>
  <c r="AX314" i="6" s="1"/>
  <c r="AV314" i="6"/>
  <c r="AQ314" i="6"/>
  <c r="AY254" i="6"/>
  <c r="AY314" i="6" s="1"/>
  <c r="AT314" i="6"/>
  <c r="BA254" i="6"/>
  <c r="BA314" i="6" s="1"/>
  <c r="AR314" i="6"/>
  <c r="AZ254" i="6"/>
  <c r="BB254" i="6"/>
  <c r="BB314" i="6" s="1"/>
  <c r="AU314" i="6"/>
  <c r="BC260" i="6"/>
  <c r="BC315" i="6" s="1"/>
  <c r="AX260" i="6"/>
  <c r="AX315" i="6" s="1"/>
  <c r="AQ315" i="6"/>
  <c r="AV315" i="6"/>
  <c r="AY260" i="6"/>
  <c r="AY315" i="6" s="1"/>
  <c r="AT315" i="6"/>
  <c r="BA260" i="6"/>
  <c r="BA315" i="6" s="1"/>
  <c r="AR315" i="6"/>
  <c r="AS315" i="6"/>
  <c r="AZ260" i="6"/>
  <c r="AZ315" i="6" s="1"/>
  <c r="AZ265" i="6"/>
  <c r="BB265" i="6"/>
  <c r="AZ271" i="6"/>
  <c r="BB271" i="6"/>
  <c r="AZ17" i="7"/>
  <c r="BC23" i="7"/>
  <c r="BC24" i="7" s="1"/>
  <c r="AX23" i="7"/>
  <c r="AY23" i="7"/>
  <c r="BA23" i="7"/>
  <c r="AZ30" i="7"/>
  <c r="AZ376" i="7" s="1"/>
  <c r="AS376" i="7"/>
  <c r="AU376" i="7"/>
  <c r="BB30" i="7"/>
  <c r="BB376" i="7" s="1"/>
  <c r="AZ39" i="7"/>
  <c r="BB39" i="7"/>
  <c r="AY55" i="7"/>
  <c r="BA55" i="7"/>
  <c r="BA78" i="7"/>
  <c r="BC102" i="7"/>
  <c r="BB88" i="7"/>
  <c r="AX100" i="7"/>
  <c r="BC100" i="7"/>
  <c r="H102" i="7"/>
  <c r="AZ110" i="7"/>
  <c r="AS356" i="7"/>
  <c r="T78" i="7"/>
  <c r="AZ119" i="7"/>
  <c r="BA125" i="7"/>
  <c r="AY125" i="7"/>
  <c r="AY383" i="7" s="1"/>
  <c r="AZ134" i="7"/>
  <c r="AZ156" i="7"/>
  <c r="BB156" i="7"/>
  <c r="BA176" i="7"/>
  <c r="AY176" i="7"/>
  <c r="AY193" i="7"/>
  <c r="BA193" i="7"/>
  <c r="AZ193" i="7"/>
  <c r="AY200" i="7"/>
  <c r="BA200" i="7"/>
  <c r="AZ200" i="7"/>
  <c r="BC232" i="7"/>
  <c r="AX232" i="7"/>
  <c r="BB232" i="7"/>
  <c r="AY254" i="7"/>
  <c r="BA254" i="7"/>
  <c r="AZ254" i="7"/>
  <c r="AZ314" i="7" s="1"/>
  <c r="AS314" i="7"/>
  <c r="AU314" i="7"/>
  <c r="BB254" i="7"/>
  <c r="BB314" i="7" s="1"/>
  <c r="BC265" i="7"/>
  <c r="AX265" i="7"/>
  <c r="AY265" i="7"/>
  <c r="BA265" i="7"/>
  <c r="AZ271" i="7"/>
  <c r="BB271" i="7"/>
  <c r="AU320" i="7"/>
  <c r="BB283" i="7"/>
  <c r="BB320" i="7" s="1"/>
  <c r="BB11" i="8"/>
  <c r="AH18" i="8"/>
  <c r="BB17" i="8"/>
  <c r="AH24" i="8"/>
  <c r="AZ23" i="8"/>
  <c r="BB23" i="8"/>
  <c r="AH376" i="8"/>
  <c r="AH31" i="8"/>
  <c r="AS376" i="8"/>
  <c r="AZ30" i="8"/>
  <c r="AZ376" i="8" s="1"/>
  <c r="AZ55" i="8"/>
  <c r="BC60" i="8"/>
  <c r="BC61" i="8" s="1"/>
  <c r="AX60" i="8"/>
  <c r="BA60" i="8"/>
  <c r="AY60" i="8"/>
  <c r="AI60" i="8"/>
  <c r="AI61" i="8" s="1"/>
  <c r="AH77" i="8"/>
  <c r="AZ77" i="8"/>
  <c r="BB77" i="8"/>
  <c r="AM77" i="8"/>
  <c r="AZ100" i="8"/>
  <c r="BB100" i="8"/>
  <c r="AH356" i="8"/>
  <c r="AZ110" i="8"/>
  <c r="BB110" i="8"/>
  <c r="BA115" i="8"/>
  <c r="AY115" i="8"/>
  <c r="AI115" i="8"/>
  <c r="AZ119" i="8"/>
  <c r="AE78" i="8"/>
  <c r="BA125" i="8"/>
  <c r="BA383" i="8" s="1"/>
  <c r="AY125" i="8"/>
  <c r="AY383" i="8" s="1"/>
  <c r="AI125" i="8"/>
  <c r="AH347" i="8"/>
  <c r="AZ134" i="8"/>
  <c r="BB134" i="8"/>
  <c r="BB156" i="8"/>
  <c r="AH170" i="8"/>
  <c r="AH176" i="8"/>
  <c r="BA193" i="8"/>
  <c r="AY193" i="8"/>
  <c r="AI193" i="8"/>
  <c r="AH185" i="8"/>
  <c r="BB193" i="8"/>
  <c r="BC191" i="8"/>
  <c r="AX191" i="8"/>
  <c r="BB191" i="8"/>
  <c r="BC200" i="8"/>
  <c r="AX200" i="8"/>
  <c r="BA200" i="8"/>
  <c r="AY200" i="8"/>
  <c r="AI200" i="8"/>
  <c r="BB200" i="8"/>
  <c r="BC204" i="8"/>
  <c r="AX204" i="8"/>
  <c r="AY204" i="8"/>
  <c r="BA204" i="8"/>
  <c r="AI204" i="8"/>
  <c r="BC232" i="8"/>
  <c r="AX232" i="8"/>
  <c r="AS315" i="8"/>
  <c r="AZ260" i="8"/>
  <c r="AZ315" i="8" s="1"/>
  <c r="BC283" i="8"/>
  <c r="BC320" i="8" s="1"/>
  <c r="AQ320" i="8"/>
  <c r="AV320" i="8"/>
  <c r="AX283" i="8"/>
  <c r="AX320" i="8" s="1"/>
  <c r="AY11" i="9"/>
  <c r="BA11" i="9"/>
  <c r="D11" i="9"/>
  <c r="AX17" i="9"/>
  <c r="BC17" i="9"/>
  <c r="BC18" i="9" s="1"/>
  <c r="AI17" i="9"/>
  <c r="AY17" i="9"/>
  <c r="BA17" i="9"/>
  <c r="AH39" i="9"/>
  <c r="AH40" i="9" s="1"/>
  <c r="AZ39" i="9"/>
  <c r="BB39" i="9"/>
  <c r="AZ55" i="9"/>
  <c r="BB55" i="9"/>
  <c r="BC60" i="9"/>
  <c r="BC61" i="9" s="1"/>
  <c r="AX60" i="9"/>
  <c r="AY60" i="9"/>
  <c r="AI60" i="9"/>
  <c r="AI61" i="9" s="1"/>
  <c r="BA60" i="9"/>
  <c r="AH77" i="9"/>
  <c r="AZ77" i="9"/>
  <c r="AM77" i="9"/>
  <c r="AN77" i="9" s="1"/>
  <c r="AV77" i="9" s="1"/>
  <c r="BB77" i="9"/>
  <c r="AY88" i="9"/>
  <c r="AI88" i="9"/>
  <c r="AZ88" i="9"/>
  <c r="BA88" i="9"/>
  <c r="BB88" i="9"/>
  <c r="AN381" i="9"/>
  <c r="AG100" i="9"/>
  <c r="AG366" i="9" s="1"/>
  <c r="BC110" i="9"/>
  <c r="AX110" i="9"/>
  <c r="AR356" i="9"/>
  <c r="AY110" i="9"/>
  <c r="AY356" i="9" s="1"/>
  <c r="AI110" i="9"/>
  <c r="AI356" i="9" s="1"/>
  <c r="BA110" i="9"/>
  <c r="AX125" i="9"/>
  <c r="BC125" i="9"/>
  <c r="AI125" i="9"/>
  <c r="AY125" i="9"/>
  <c r="AY383" i="9" s="1"/>
  <c r="BA125" i="9"/>
  <c r="BA383" i="9" s="1"/>
  <c r="BC134" i="9"/>
  <c r="AX134" i="9"/>
  <c r="AY134" i="9"/>
  <c r="AI134" i="9"/>
  <c r="BA134" i="9"/>
  <c r="AG156" i="9"/>
  <c r="AN156" i="9" s="1"/>
  <c r="AV156" i="9" s="1"/>
  <c r="AY170" i="9"/>
  <c r="AR295" i="9"/>
  <c r="AI170" i="9"/>
  <c r="AI295" i="9" s="1"/>
  <c r="AT295" i="9"/>
  <c r="BA170" i="9"/>
  <c r="BA295" i="9" s="1"/>
  <c r="BB170" i="9"/>
  <c r="AZ176" i="9"/>
  <c r="BC185" i="9"/>
  <c r="AX185" i="9"/>
  <c r="BB185" i="9"/>
  <c r="AZ191" i="9"/>
  <c r="AY200" i="9"/>
  <c r="AI200" i="9"/>
  <c r="AZ204" i="9"/>
  <c r="BB204" i="9"/>
  <c r="AY240" i="9"/>
  <c r="AI240" i="9"/>
  <c r="AH240" i="9"/>
  <c r="AZ240" i="9"/>
  <c r="BA240" i="9"/>
  <c r="BC260" i="9"/>
  <c r="BC315" i="9" s="1"/>
  <c r="AX260" i="9"/>
  <c r="AX315" i="9" s="1"/>
  <c r="AV315" i="9"/>
  <c r="AQ315" i="9"/>
  <c r="AR315" i="9"/>
  <c r="AY260" i="9"/>
  <c r="AY315" i="9" s="1"/>
  <c r="AI260" i="9"/>
  <c r="AI315" i="9" s="1"/>
  <c r="AS315" i="9"/>
  <c r="AZ260" i="9"/>
  <c r="AZ315" i="9" s="1"/>
  <c r="AT315" i="9"/>
  <c r="BA260" i="9"/>
  <c r="BA315" i="9" s="1"/>
  <c r="BB260" i="9"/>
  <c r="BB315" i="9" s="1"/>
  <c r="AU315" i="9"/>
  <c r="AH271" i="9"/>
  <c r="AZ271" i="9"/>
  <c r="BB271" i="9"/>
  <c r="BC23" i="10"/>
  <c r="BC24" i="10" s="1"/>
  <c r="AX23" i="10"/>
  <c r="AY23" i="10"/>
  <c r="AI23" i="10"/>
  <c r="AI24" i="10" s="1"/>
  <c r="BA23" i="10"/>
  <c r="BA39" i="10"/>
  <c r="BA55" i="10"/>
  <c r="AH61" i="10"/>
  <c r="BB60" i="10"/>
  <c r="AI102" i="10"/>
  <c r="BB88" i="10"/>
  <c r="BC100" i="10"/>
  <c r="AX100" i="10"/>
  <c r="AY100" i="10"/>
  <c r="AI100" i="10"/>
  <c r="BA100" i="10"/>
  <c r="BC110" i="10"/>
  <c r="AX110" i="10"/>
  <c r="AY110" i="10"/>
  <c r="AI110" i="10"/>
  <c r="AY115" i="10"/>
  <c r="AI115" i="10"/>
  <c r="AZ115" i="10"/>
  <c r="BA119" i="10"/>
  <c r="AZ156" i="10"/>
  <c r="BB156" i="10"/>
  <c r="AY170" i="10"/>
  <c r="AY295" i="10" s="1"/>
  <c r="AR295" i="10"/>
  <c r="AI170" i="10"/>
  <c r="AI295" i="10" s="1"/>
  <c r="BB200" i="10"/>
  <c r="AY240" i="10"/>
  <c r="AI240" i="10"/>
  <c r="BC260" i="10"/>
  <c r="BC315" i="10" s="1"/>
  <c r="AX260" i="10"/>
  <c r="AX315" i="10" s="1"/>
  <c r="AV315" i="10"/>
  <c r="AQ315" i="10"/>
  <c r="AZ271" i="10"/>
  <c r="BB271" i="10"/>
  <c r="AZ283" i="10"/>
  <c r="AZ320" i="10" s="1"/>
  <c r="AS320" i="10"/>
  <c r="BA283" i="10"/>
  <c r="BB283" i="10"/>
  <c r="BB320" i="10" s="1"/>
  <c r="AU320" i="10"/>
  <c r="BA11" i="11"/>
  <c r="D11" i="11"/>
  <c r="AX17" i="11"/>
  <c r="BC17" i="11"/>
  <c r="BC18" i="11" s="1"/>
  <c r="AI17" i="11"/>
  <c r="AT17" i="11" s="1"/>
  <c r="AT18" i="11" s="1"/>
  <c r="AY17" i="11"/>
  <c r="AZ17" i="11"/>
  <c r="BA23" i="11"/>
  <c r="BB23" i="11"/>
  <c r="AQ376" i="11"/>
  <c r="AX30" i="11"/>
  <c r="AX376" i="11" s="1"/>
  <c r="BC30" i="11"/>
  <c r="AY30" i="11"/>
  <c r="AY376" i="11" s="1"/>
  <c r="AI30" i="11"/>
  <c r="AR376" i="11"/>
  <c r="BA30" i="11"/>
  <c r="BA376" i="11" s="1"/>
  <c r="AT376" i="11"/>
  <c r="BB39" i="11"/>
  <c r="BA55" i="11"/>
  <c r="AZ77" i="11"/>
  <c r="AM77" i="11"/>
  <c r="AN77" i="11" s="1"/>
  <c r="AV77" i="11" s="1"/>
  <c r="BB77" i="11"/>
  <c r="AZ102" i="11"/>
  <c r="AX100" i="11"/>
  <c r="BA100" i="11"/>
  <c r="AX110" i="11"/>
  <c r="BA110" i="11"/>
  <c r="BA356" i="11" s="1"/>
  <c r="BB115" i="11"/>
  <c r="BB125" i="11"/>
  <c r="BB383" i="11" s="1"/>
  <c r="AZ170" i="11"/>
  <c r="AZ176" i="11"/>
  <c r="AZ368" i="11" s="1"/>
  <c r="BB176" i="11"/>
  <c r="AZ191" i="11"/>
  <c r="BB191" i="11"/>
  <c r="BC200" i="11"/>
  <c r="AX200" i="11"/>
  <c r="AG200" i="11"/>
  <c r="BB200" i="11"/>
  <c r="BC232" i="11"/>
  <c r="AX232" i="11"/>
  <c r="BA232" i="11"/>
  <c r="BA238" i="11"/>
  <c r="BB238" i="11"/>
  <c r="AI254" i="11"/>
  <c r="AY254" i="11"/>
  <c r="AZ254" i="11"/>
  <c r="AZ314" i="11" s="1"/>
  <c r="AS314" i="11"/>
  <c r="BA254" i="11"/>
  <c r="BC260" i="11"/>
  <c r="BC315" i="11" s="1"/>
  <c r="AX260" i="11"/>
  <c r="AX315" i="11" s="1"/>
  <c r="AV315" i="11"/>
  <c r="AQ315" i="11"/>
  <c r="BC265" i="11"/>
  <c r="AX265" i="11"/>
  <c r="AI265" i="11"/>
  <c r="AY265" i="11"/>
  <c r="BA265" i="11"/>
  <c r="AT314" i="11"/>
  <c r="X368" i="3"/>
  <c r="X370" i="3" s="1"/>
  <c r="BC265" i="3"/>
  <c r="AX265" i="3"/>
  <c r="W379" i="5"/>
  <c r="W377" i="5"/>
  <c r="W375" i="5"/>
  <c r="W373" i="5"/>
  <c r="W349" i="5"/>
  <c r="X359" i="5"/>
  <c r="W331" i="5"/>
  <c r="W348" i="5"/>
  <c r="W343" i="5"/>
  <c r="W339" i="5"/>
  <c r="W332" i="5"/>
  <c r="W321" i="5"/>
  <c r="W316" i="5"/>
  <c r="W309" i="5"/>
  <c r="X293" i="5"/>
  <c r="X325" i="5" s="1"/>
  <c r="AZ100" i="6"/>
  <c r="BB260" i="6"/>
  <c r="BB315" i="6" s="1"/>
  <c r="AU315" i="6"/>
  <c r="AT376" i="9"/>
  <c r="BA30" i="9"/>
  <c r="BA376" i="9" s="1"/>
  <c r="AY30" i="9"/>
  <c r="AY376" i="9" s="1"/>
  <c r="AI30" i="9"/>
  <c r="AR376" i="9"/>
  <c r="D11" i="10"/>
  <c r="BC17" i="10"/>
  <c r="BC18" i="10" s="1"/>
  <c r="AX17" i="10"/>
  <c r="AZ17" i="10"/>
  <c r="AH17" i="10"/>
  <c r="AH366" i="11"/>
  <c r="AH348" i="9"/>
  <c r="AH368" i="9"/>
  <c r="AH370" i="9" s="1"/>
  <c r="AH11" i="9"/>
  <c r="AH11" i="8"/>
  <c r="AZ77" i="2"/>
  <c r="M102" i="2"/>
  <c r="AZ88" i="2"/>
  <c r="BB88" i="2"/>
  <c r="BB110" i="2"/>
  <c r="BB356" i="2" s="1"/>
  <c r="AU356" i="2"/>
  <c r="AI382" i="2"/>
  <c r="AI383" i="2" s="1"/>
  <c r="BB125" i="2"/>
  <c r="BB383" i="2" s="1"/>
  <c r="M295" i="2"/>
  <c r="BB170" i="2"/>
  <c r="BB295" i="2" s="1"/>
  <c r="BC176" i="2"/>
  <c r="AX176" i="2"/>
  <c r="AY176" i="2"/>
  <c r="BA176" i="2"/>
  <c r="BB191" i="2"/>
  <c r="D206" i="2"/>
  <c r="BB200" i="2"/>
  <c r="BC204" i="2"/>
  <c r="AX204" i="2"/>
  <c r="AY204" i="2"/>
  <c r="BA204" i="2"/>
  <c r="AY232" i="2"/>
  <c r="BA232" i="2"/>
  <c r="AZ232" i="2"/>
  <c r="D314" i="2"/>
  <c r="BB254" i="2"/>
  <c r="AU314" i="2"/>
  <c r="BB260" i="2"/>
  <c r="BB315" i="2" s="1"/>
  <c r="AU315" i="2"/>
  <c r="BB17" i="3"/>
  <c r="AG23" i="3"/>
  <c r="AX55" i="3"/>
  <c r="BC55" i="3"/>
  <c r="BC56" i="3" s="1"/>
  <c r="BA55" i="3"/>
  <c r="AY55" i="3"/>
  <c r="AZ55" i="3"/>
  <c r="BB77" i="3"/>
  <c r="AM88" i="3"/>
  <c r="AI381" i="3"/>
  <c r="AI383" i="3" s="1"/>
  <c r="AZ100" i="3"/>
  <c r="BB100" i="3"/>
  <c r="D178" i="3"/>
  <c r="M295" i="3"/>
  <c r="AC295" i="3"/>
  <c r="AJ295" i="3"/>
  <c r="AS368" i="3"/>
  <c r="AZ176" i="3"/>
  <c r="AM176" i="3"/>
  <c r="BB185" i="3"/>
  <c r="AX191" i="3"/>
  <c r="BC191" i="3"/>
  <c r="BA191" i="3"/>
  <c r="AY191" i="3"/>
  <c r="AX232" i="3"/>
  <c r="BC232" i="3"/>
  <c r="BB232" i="3"/>
  <c r="AX238" i="3"/>
  <c r="BC238" i="3"/>
  <c r="BA238" i="3"/>
  <c r="AY238" i="3"/>
  <c r="AX254" i="3"/>
  <c r="AX314" i="3" s="1"/>
  <c r="AV314" i="3"/>
  <c r="BC254" i="3"/>
  <c r="AV315" i="3"/>
  <c r="BC260" i="3"/>
  <c r="BC315" i="3" s="1"/>
  <c r="AQ315" i="3"/>
  <c r="AX260" i="3"/>
  <c r="BA260" i="3"/>
  <c r="AR315" i="3"/>
  <c r="AY260" i="3"/>
  <c r="AY315" i="3" s="1"/>
  <c r="AT315" i="3"/>
  <c r="AX271" i="3"/>
  <c r="BC271" i="3"/>
  <c r="BA271" i="3"/>
  <c r="AY271" i="3"/>
  <c r="BA11" i="4"/>
  <c r="AY11" i="4"/>
  <c r="AZ17" i="4"/>
  <c r="BB17" i="4"/>
  <c r="BB39" i="4"/>
  <c r="D63" i="4"/>
  <c r="AM55" i="4"/>
  <c r="BB60" i="4"/>
  <c r="BB77" i="4"/>
  <c r="BA100" i="4"/>
  <c r="AY100" i="4"/>
  <c r="AZ110" i="4"/>
  <c r="AS356" i="4"/>
  <c r="BB110" i="4"/>
  <c r="BB356" i="4" s="1"/>
  <c r="BB119" i="4"/>
  <c r="M178" i="4"/>
  <c r="AC295" i="4"/>
  <c r="AZ176" i="4"/>
  <c r="AZ368" i="4" s="1"/>
  <c r="AM176" i="4"/>
  <c r="AY185" i="4"/>
  <c r="BA185" i="4"/>
  <c r="BC191" i="4"/>
  <c r="AX191" i="4"/>
  <c r="AY191" i="4"/>
  <c r="BA191" i="4"/>
  <c r="BB191" i="4"/>
  <c r="D206" i="4"/>
  <c r="AY200" i="4"/>
  <c r="BA200" i="4"/>
  <c r="AZ200" i="4"/>
  <c r="AY232" i="4"/>
  <c r="BA232" i="4"/>
  <c r="AZ238" i="4"/>
  <c r="BB238" i="4"/>
  <c r="D315" i="4"/>
  <c r="M315" i="4"/>
  <c r="AC315" i="4"/>
  <c r="AJ315" i="4"/>
  <c r="D11" i="5"/>
  <c r="BC17" i="5"/>
  <c r="AX17" i="5"/>
  <c r="BA17" i="5"/>
  <c r="AY17" i="5"/>
  <c r="AS376" i="5"/>
  <c r="AZ30" i="5"/>
  <c r="AZ376" i="5" s="1"/>
  <c r="AZ55" i="5"/>
  <c r="AZ60" i="5"/>
  <c r="AZ77" i="5"/>
  <c r="BC88" i="5"/>
  <c r="AX88" i="5"/>
  <c r="AZ88" i="5"/>
  <c r="BC100" i="5"/>
  <c r="AX100" i="5"/>
  <c r="BC110" i="5"/>
  <c r="AX110" i="5"/>
  <c r="AX356" i="5" s="1"/>
  <c r="BA110" i="5"/>
  <c r="AR356" i="5"/>
  <c r="AT356" i="5"/>
  <c r="AY110" i="5"/>
  <c r="D119" i="5"/>
  <c r="AZ115" i="5"/>
  <c r="L382" i="5"/>
  <c r="L383" i="5" s="1"/>
  <c r="AM382" i="5"/>
  <c r="AM383" i="5" s="1"/>
  <c r="AX125" i="5"/>
  <c r="BC125" i="5"/>
  <c r="BA125" i="5"/>
  <c r="AY125" i="5"/>
  <c r="BC134" i="5"/>
  <c r="AX134" i="5"/>
  <c r="AY134" i="5"/>
  <c r="BA134" i="5"/>
  <c r="BA347" i="5" s="1"/>
  <c r="AX156" i="5"/>
  <c r="BC156" i="5"/>
  <c r="AY156" i="5"/>
  <c r="BA156" i="5"/>
  <c r="D295" i="5"/>
  <c r="M295" i="5"/>
  <c r="AZ176" i="5"/>
  <c r="AZ368" i="5" s="1"/>
  <c r="AZ185" i="5"/>
  <c r="AX200" i="5"/>
  <c r="BC200" i="5"/>
  <c r="M240" i="5"/>
  <c r="AC240" i="5"/>
  <c r="BC254" i="5"/>
  <c r="AX254" i="5"/>
  <c r="AX314" i="5" s="1"/>
  <c r="AY254" i="5"/>
  <c r="AT314" i="5"/>
  <c r="BA254" i="5"/>
  <c r="BA314" i="5" s="1"/>
  <c r="AS314" i="5"/>
  <c r="AZ254" i="5"/>
  <c r="AZ314" i="5" s="1"/>
  <c r="D315" i="5"/>
  <c r="M315" i="5"/>
  <c r="AC315" i="5"/>
  <c r="BC265" i="5"/>
  <c r="AX265" i="5"/>
  <c r="AY265" i="5"/>
  <c r="BA265" i="5"/>
  <c r="BC271" i="5"/>
  <c r="AX271" i="5"/>
  <c r="BA271" i="5"/>
  <c r="AY271" i="5"/>
  <c r="BA11" i="6"/>
  <c r="AY11" i="6"/>
  <c r="D11" i="6"/>
  <c r="AX17" i="6"/>
  <c r="BC17" i="6"/>
  <c r="BC18" i="6" s="1"/>
  <c r="AY17" i="6"/>
  <c r="BA17" i="6"/>
  <c r="AS376" i="6"/>
  <c r="AZ30" i="6"/>
  <c r="AZ376" i="6" s="1"/>
  <c r="AM30" i="6"/>
  <c r="AZ60" i="6"/>
  <c r="BB60" i="6"/>
  <c r="BB77" i="6"/>
  <c r="D102" i="6"/>
  <c r="BA88" i="6"/>
  <c r="AY88" i="6"/>
  <c r="AC102" i="6"/>
  <c r="BB110" i="6"/>
  <c r="D119" i="6"/>
  <c r="M119" i="6"/>
  <c r="AC119" i="6"/>
  <c r="AJ119" i="6"/>
  <c r="AS383" i="6"/>
  <c r="AZ125" i="6"/>
  <c r="BB125" i="6"/>
  <c r="BB383" i="6" s="1"/>
  <c r="BB134" i="6"/>
  <c r="AG156" i="6"/>
  <c r="AN156" i="6" s="1"/>
  <c r="AY170" i="6"/>
  <c r="BA170" i="6"/>
  <c r="BA295" i="6" s="1"/>
  <c r="AZ170" i="6"/>
  <c r="AZ295" i="6" s="1"/>
  <c r="AS295" i="6"/>
  <c r="BA176" i="6"/>
  <c r="AY176" i="6"/>
  <c r="AG185" i="6"/>
  <c r="BB185" i="6"/>
  <c r="BC200" i="6"/>
  <c r="AX200" i="6"/>
  <c r="BB200" i="6"/>
  <c r="M240" i="6"/>
  <c r="BB232" i="6"/>
  <c r="BC238" i="6"/>
  <c r="AX238" i="6"/>
  <c r="AY238" i="6"/>
  <c r="BA238" i="6"/>
  <c r="AX283" i="6"/>
  <c r="AX320" i="6" s="1"/>
  <c r="AV320" i="6"/>
  <c r="BC283" i="6"/>
  <c r="BC320" i="6" s="1"/>
  <c r="AQ320" i="6"/>
  <c r="BA283" i="6"/>
  <c r="BA320" i="6" s="1"/>
  <c r="AR320" i="6"/>
  <c r="AY283" i="6"/>
  <c r="AY320" i="6" s="1"/>
  <c r="AT320" i="6"/>
  <c r="AS320" i="6"/>
  <c r="AZ283" i="6"/>
  <c r="AZ320" i="6" s="1"/>
  <c r="AY11" i="7"/>
  <c r="BA11" i="7"/>
  <c r="AM17" i="7"/>
  <c r="AX55" i="7"/>
  <c r="BC55" i="7"/>
  <c r="BC56" i="7" s="1"/>
  <c r="AX60" i="7"/>
  <c r="BC60" i="7"/>
  <c r="BC61" i="7" s="1"/>
  <c r="BA60" i="7"/>
  <c r="AY60" i="7"/>
  <c r="AZ77" i="7"/>
  <c r="BB77" i="7"/>
  <c r="AX88" i="7"/>
  <c r="BC88" i="7"/>
  <c r="AZ88" i="7"/>
  <c r="BA100" i="7"/>
  <c r="AY100" i="7"/>
  <c r="BB110" i="7"/>
  <c r="D119" i="7"/>
  <c r="AZ115" i="7"/>
  <c r="L382" i="7"/>
  <c r="L383" i="7" s="1"/>
  <c r="BB134" i="7"/>
  <c r="AX156" i="7"/>
  <c r="BC156" i="7"/>
  <c r="BA156" i="7"/>
  <c r="AY156" i="7"/>
  <c r="D178" i="7"/>
  <c r="BA170" i="7"/>
  <c r="BA295" i="7" s="1"/>
  <c r="AT295" i="7"/>
  <c r="AY170" i="7"/>
  <c r="AY295" i="7" s="1"/>
  <c r="AZ170" i="7"/>
  <c r="AZ176" i="7"/>
  <c r="BC185" i="7"/>
  <c r="AX185" i="7"/>
  <c r="AY185" i="7"/>
  <c r="BA185" i="7"/>
  <c r="AZ185" i="7"/>
  <c r="AZ191" i="7"/>
  <c r="BB191" i="7"/>
  <c r="AZ204" i="7"/>
  <c r="BB204" i="7"/>
  <c r="AY232" i="7"/>
  <c r="BA232" i="7"/>
  <c r="AZ238" i="7"/>
  <c r="BB238" i="7"/>
  <c r="AQ314" i="7"/>
  <c r="BC254" i="7"/>
  <c r="BC314" i="7" s="1"/>
  <c r="AV314" i="7"/>
  <c r="AX254" i="7"/>
  <c r="AQ315" i="7"/>
  <c r="BC260" i="7"/>
  <c r="BC315" i="7" s="1"/>
  <c r="AX260" i="7"/>
  <c r="AX315" i="7" s="1"/>
  <c r="AV315" i="7"/>
  <c r="AY260" i="7"/>
  <c r="AY315" i="7" s="1"/>
  <c r="AT315" i="7"/>
  <c r="BA260" i="7"/>
  <c r="BA315" i="7" s="1"/>
  <c r="AR315" i="7"/>
  <c r="AZ260" i="7"/>
  <c r="AZ315" i="7" s="1"/>
  <c r="AS315" i="7"/>
  <c r="AU315" i="7"/>
  <c r="BB260" i="7"/>
  <c r="BB315" i="7" s="1"/>
  <c r="AQ320" i="7"/>
  <c r="BC283" i="7"/>
  <c r="BC320" i="7" s="1"/>
  <c r="AX283" i="7"/>
  <c r="AX320" i="7" s="1"/>
  <c r="AV320" i="7"/>
  <c r="AY283" i="7"/>
  <c r="AY320" i="7" s="1"/>
  <c r="AT320" i="7"/>
  <c r="BA283" i="7"/>
  <c r="BA320" i="7" s="1"/>
  <c r="AR320" i="7"/>
  <c r="AZ283" i="7"/>
  <c r="AZ320" i="7" s="1"/>
  <c r="AS320" i="7"/>
  <c r="AZ11" i="8"/>
  <c r="AM17" i="8"/>
  <c r="AM23" i="8"/>
  <c r="BB30" i="8"/>
  <c r="BB376" i="8" s="1"/>
  <c r="AU376" i="8"/>
  <c r="AH40" i="8"/>
  <c r="AZ39" i="8"/>
  <c r="BB39" i="8"/>
  <c r="AH55" i="8"/>
  <c r="AH56" i="8" s="1"/>
  <c r="BB55" i="8"/>
  <c r="BC77" i="8"/>
  <c r="AX77" i="8"/>
  <c r="BB88" i="8"/>
  <c r="AZ115" i="8"/>
  <c r="BB119" i="8"/>
  <c r="BC156" i="8"/>
  <c r="AX156" i="8"/>
  <c r="BA156" i="8"/>
  <c r="AY156" i="8"/>
  <c r="AI156" i="8"/>
  <c r="D329" i="8"/>
  <c r="BA170" i="8"/>
  <c r="AT295" i="8"/>
  <c r="AY170" i="8"/>
  <c r="AY295" i="8" s="1"/>
  <c r="AR295" i="8"/>
  <c r="AI170" i="8"/>
  <c r="AI295" i="8" s="1"/>
  <c r="BA185" i="8"/>
  <c r="AY185" i="8"/>
  <c r="AI185" i="8"/>
  <c r="BB185" i="8"/>
  <c r="AY191" i="8"/>
  <c r="BA191" i="8"/>
  <c r="AI191" i="8"/>
  <c r="AZ200" i="8"/>
  <c r="AC240" i="8"/>
  <c r="AH238" i="8"/>
  <c r="AZ238" i="8"/>
  <c r="BB238" i="8"/>
  <c r="D314" i="8"/>
  <c r="O314" i="8"/>
  <c r="BB254" i="8"/>
  <c r="BB314" i="8" s="1"/>
  <c r="BC260" i="8"/>
  <c r="BC315" i="8" s="1"/>
  <c r="AQ315" i="8"/>
  <c r="AX260" i="8"/>
  <c r="AX315" i="8" s="1"/>
  <c r="AV315" i="8"/>
  <c r="AY260" i="8"/>
  <c r="AY315" i="8" s="1"/>
  <c r="AT315" i="8"/>
  <c r="BA260" i="8"/>
  <c r="BA315" i="8" s="1"/>
  <c r="AR315" i="8"/>
  <c r="AI260" i="8"/>
  <c r="AI315" i="8" s="1"/>
  <c r="BC265" i="8"/>
  <c r="AX265" i="8"/>
  <c r="AY265" i="8"/>
  <c r="BA265" i="8"/>
  <c r="AI265" i="8"/>
  <c r="AH271" i="8"/>
  <c r="AZ271" i="8"/>
  <c r="BB271" i="8"/>
  <c r="O320" i="8"/>
  <c r="AC320" i="8"/>
  <c r="AU320" i="8"/>
  <c r="BB283" i="8"/>
  <c r="BB320" i="8" s="1"/>
  <c r="AH23" i="9"/>
  <c r="AH24" i="9" s="1"/>
  <c r="AZ23" i="9"/>
  <c r="BB23" i="9"/>
  <c r="AQ376" i="9"/>
  <c r="BC30" i="9"/>
  <c r="AX30" i="9"/>
  <c r="AX376" i="9" s="1"/>
  <c r="AM30" i="9"/>
  <c r="AM60" i="9"/>
  <c r="D102" i="9"/>
  <c r="O102" i="9"/>
  <c r="AH100" i="9"/>
  <c r="AH383" i="9" s="1"/>
  <c r="AZ100" i="9"/>
  <c r="AM100" i="9"/>
  <c r="AZ156" i="9"/>
  <c r="BB156" i="9"/>
  <c r="AV295" i="9"/>
  <c r="AQ295" i="9"/>
  <c r="BC170" i="9"/>
  <c r="BC295" i="9" s="1"/>
  <c r="AX170" i="9"/>
  <c r="AX295" i="9" s="1"/>
  <c r="AS295" i="9"/>
  <c r="AZ170" i="9"/>
  <c r="BB176" i="9"/>
  <c r="AE193" i="9"/>
  <c r="BC191" i="9"/>
  <c r="AX191" i="9"/>
  <c r="AY191" i="9"/>
  <c r="AI191" i="9"/>
  <c r="BB191" i="9"/>
  <c r="BC200" i="9"/>
  <c r="AX200" i="9"/>
  <c r="AE206" i="9"/>
  <c r="AI206" i="9" s="1"/>
  <c r="AM200" i="9"/>
  <c r="AN200" i="9" s="1"/>
  <c r="AV200" i="9" s="1"/>
  <c r="BC204" i="9"/>
  <c r="AX204" i="9"/>
  <c r="AY204" i="9"/>
  <c r="AI204" i="9"/>
  <c r="BC232" i="9"/>
  <c r="AX232" i="9"/>
  <c r="AY232" i="9"/>
  <c r="AI232" i="9"/>
  <c r="AH232" i="9"/>
  <c r="AZ232" i="9"/>
  <c r="BA232" i="9"/>
  <c r="BC238" i="9"/>
  <c r="AX238" i="9"/>
  <c r="AY238" i="9"/>
  <c r="AI238" i="9"/>
  <c r="BA238" i="9"/>
  <c r="AX254" i="9"/>
  <c r="BC254" i="9"/>
  <c r="BC314" i="9" s="1"/>
  <c r="AY254" i="9"/>
  <c r="AI254" i="9"/>
  <c r="AZ254" i="9"/>
  <c r="AZ314" i="9" s="1"/>
  <c r="BA254" i="9"/>
  <c r="AT314" i="9"/>
  <c r="AU314" i="9"/>
  <c r="BB254" i="9"/>
  <c r="BB314" i="9" s="1"/>
  <c r="BC265" i="9"/>
  <c r="AX265" i="9"/>
  <c r="AY265" i="9"/>
  <c r="AI265" i="9"/>
  <c r="BA265" i="9"/>
  <c r="BC283" i="9"/>
  <c r="BC320" i="9" s="1"/>
  <c r="AV320" i="9"/>
  <c r="AQ320" i="9"/>
  <c r="AX283" i="9"/>
  <c r="AY283" i="9"/>
  <c r="AY320" i="9" s="1"/>
  <c r="AR320" i="9"/>
  <c r="AI283" i="9"/>
  <c r="AZ283" i="9"/>
  <c r="AZ320" i="9" s="1"/>
  <c r="AT320" i="9"/>
  <c r="BA283" i="9"/>
  <c r="BA320" i="9" s="1"/>
  <c r="AU320" i="9"/>
  <c r="BB283" i="9"/>
  <c r="BB320" i="9" s="1"/>
  <c r="AZ11" i="10"/>
  <c r="BC30" i="10"/>
  <c r="AX30" i="10"/>
  <c r="AX376" i="10" s="1"/>
  <c r="AQ376" i="10"/>
  <c r="AY30" i="10"/>
  <c r="AY376" i="10" s="1"/>
  <c r="AR376" i="10"/>
  <c r="AI30" i="10"/>
  <c r="BA30" i="10"/>
  <c r="BA376" i="10" s="1"/>
  <c r="AT376" i="10"/>
  <c r="BC55" i="10"/>
  <c r="AX55" i="10"/>
  <c r="AY55" i="10"/>
  <c r="AI55" i="10"/>
  <c r="BC60" i="10"/>
  <c r="AX60" i="10"/>
  <c r="M63" i="10"/>
  <c r="BC63" i="10" s="1"/>
  <c r="AE63" i="10"/>
  <c r="BC77" i="10"/>
  <c r="AZ77" i="10"/>
  <c r="BB77" i="10"/>
  <c r="AM77" i="10"/>
  <c r="AN77" i="10" s="1"/>
  <c r="AI88" i="10"/>
  <c r="AY88" i="10"/>
  <c r="AZ88" i="10"/>
  <c r="AE102" i="10"/>
  <c r="AG110" i="10"/>
  <c r="BA110" i="10"/>
  <c r="D119" i="10"/>
  <c r="BA115" i="10"/>
  <c r="AZ125" i="10"/>
  <c r="BB125" i="10"/>
  <c r="D302" i="10"/>
  <c r="BA134" i="10"/>
  <c r="BA347" i="10" s="1"/>
  <c r="AT347" i="10"/>
  <c r="BA170" i="10"/>
  <c r="BB170" i="10"/>
  <c r="BB295" i="10" s="1"/>
  <c r="AU295" i="10"/>
  <c r="BC176" i="10"/>
  <c r="AX176" i="10"/>
  <c r="AH176" i="10"/>
  <c r="AT296" i="10"/>
  <c r="AT369" i="10" s="1"/>
  <c r="BA176" i="10"/>
  <c r="BA368" i="10" s="1"/>
  <c r="BC185" i="10"/>
  <c r="AX185" i="10"/>
  <c r="BC191" i="10"/>
  <c r="AX191" i="10"/>
  <c r="AY191" i="10"/>
  <c r="AI191" i="10"/>
  <c r="BA191" i="10"/>
  <c r="AE206" i="10"/>
  <c r="AZ204" i="10"/>
  <c r="BB204" i="10"/>
  <c r="BC232" i="10"/>
  <c r="AX232" i="10"/>
  <c r="AY232" i="10"/>
  <c r="AI232" i="10"/>
  <c r="BB232" i="10"/>
  <c r="BC238" i="10"/>
  <c r="AX238" i="10"/>
  <c r="AY238" i="10"/>
  <c r="AI238" i="10"/>
  <c r="BA238" i="10"/>
  <c r="M266" i="10"/>
  <c r="O314" i="10"/>
  <c r="AE266" i="10"/>
  <c r="AJ314" i="10"/>
  <c r="O315" i="10"/>
  <c r="AC315" i="10"/>
  <c r="AE315" i="10"/>
  <c r="AJ315" i="10"/>
  <c r="AY265" i="10"/>
  <c r="BC265" i="10"/>
  <c r="AI265" i="10"/>
  <c r="BA265" i="10"/>
  <c r="D320" i="10"/>
  <c r="AI283" i="10"/>
  <c r="AI320" i="10" s="1"/>
  <c r="AY283" i="10"/>
  <c r="AY320" i="10" s="1"/>
  <c r="AR320" i="10"/>
  <c r="AH283" i="10"/>
  <c r="AH320" i="10" s="1"/>
  <c r="AM17" i="11"/>
  <c r="AZ23" i="11"/>
  <c r="AX60" i="11"/>
  <c r="BC60" i="11"/>
  <c r="AY60" i="11"/>
  <c r="AI60" i="11"/>
  <c r="BA60" i="11"/>
  <c r="AX77" i="11"/>
  <c r="D102" i="11"/>
  <c r="O102" i="11"/>
  <c r="AZ88" i="11"/>
  <c r="M119" i="11"/>
  <c r="BC119" i="11" s="1"/>
  <c r="O119" i="11"/>
  <c r="AC119" i="11"/>
  <c r="AE119" i="11"/>
  <c r="BC125" i="11"/>
  <c r="BC383" i="11" s="1"/>
  <c r="AX125" i="11"/>
  <c r="AX383" i="11" s="1"/>
  <c r="AI125" i="11"/>
  <c r="AI383" i="11" s="1"/>
  <c r="AY125" i="11"/>
  <c r="AR383" i="11"/>
  <c r="BA125" i="11"/>
  <c r="AZ134" i="11"/>
  <c r="BB134" i="11"/>
  <c r="AZ156" i="11"/>
  <c r="BB156" i="11"/>
  <c r="D295" i="11"/>
  <c r="BC185" i="11"/>
  <c r="AX185" i="11"/>
  <c r="AY185" i="11"/>
  <c r="AI185" i="11"/>
  <c r="BB185" i="11"/>
  <c r="AM191" i="11"/>
  <c r="AN191" i="11" s="1"/>
  <c r="AH200" i="11"/>
  <c r="AE206" i="11"/>
  <c r="AM200" i="11"/>
  <c r="AH204" i="11"/>
  <c r="AZ204" i="11"/>
  <c r="BB204" i="11"/>
  <c r="AC240" i="11"/>
  <c r="BC240" i="11" s="1"/>
  <c r="AH238" i="11"/>
  <c r="AZ238" i="11"/>
  <c r="D314" i="11"/>
  <c r="O315" i="11"/>
  <c r="AC315" i="11"/>
  <c r="AE315" i="11"/>
  <c r="AJ315" i="11"/>
  <c r="AX271" i="11"/>
  <c r="BC271" i="11"/>
  <c r="AY271" i="11"/>
  <c r="AI271" i="11"/>
  <c r="AT271" i="11" s="1"/>
  <c r="BA271" i="11"/>
  <c r="BC283" i="11"/>
  <c r="AX283" i="11"/>
  <c r="AX320" i="11" s="1"/>
  <c r="AQ320" i="11"/>
  <c r="AY283" i="11"/>
  <c r="AI283" i="11"/>
  <c r="AZ283" i="11"/>
  <c r="BA283" i="11"/>
  <c r="AT320" i="11"/>
  <c r="AU320" i="11"/>
  <c r="BB283" i="11"/>
  <c r="BB320" i="11" s="1"/>
  <c r="X61" i="2"/>
  <c r="AZ61" i="2" s="1"/>
  <c r="BC100" i="4"/>
  <c r="AX100" i="4"/>
  <c r="BC265" i="4"/>
  <c r="AX265" i="4"/>
  <c r="X380" i="5"/>
  <c r="X378" i="5"/>
  <c r="X374" i="5"/>
  <c r="X368" i="5"/>
  <c r="X370" i="5" s="1"/>
  <c r="X340" i="5"/>
  <c r="X331" i="5"/>
  <c r="X324" i="5"/>
  <c r="X310" i="5"/>
  <c r="AY100" i="6"/>
  <c r="BA100" i="6"/>
  <c r="BB17" i="10"/>
  <c r="AH302" i="11"/>
  <c r="AH366" i="10"/>
  <c r="AH366" i="9"/>
  <c r="AH366" i="8"/>
  <c r="AH359" i="11"/>
  <c r="AH343" i="10"/>
  <c r="AH373" i="9"/>
  <c r="AI377" i="9"/>
  <c r="AI350" i="9"/>
  <c r="AH375" i="8"/>
  <c r="AH377" i="8"/>
  <c r="AH361" i="8"/>
  <c r="AU373" i="11"/>
  <c r="AU378" i="11"/>
  <c r="AQ374" i="11"/>
  <c r="AZ321" i="11"/>
  <c r="AU298" i="11"/>
  <c r="AQ381" i="11"/>
  <c r="AQ297" i="11"/>
  <c r="AU343" i="11"/>
  <c r="AX377" i="10"/>
  <c r="AQ350" i="10"/>
  <c r="BB350" i="10"/>
  <c r="BC361" i="10"/>
  <c r="AX302" i="10"/>
  <c r="AX298" i="10"/>
  <c r="AS382" i="10"/>
  <c r="AS383" i="10" s="1"/>
  <c r="AS297" i="10"/>
  <c r="BB302" i="10"/>
  <c r="BB373" i="9"/>
  <c r="AS378" i="9"/>
  <c r="BB321" i="9"/>
  <c r="AU350" i="9"/>
  <c r="AZ350" i="9"/>
  <c r="AR361" i="9"/>
  <c r="AU378" i="8"/>
  <c r="AT378" i="8"/>
  <c r="AX361" i="5"/>
  <c r="AI359" i="11"/>
  <c r="AI373" i="9"/>
  <c r="AH320" i="9"/>
  <c r="AH361" i="9"/>
  <c r="AH359" i="9"/>
  <c r="AH350" i="8"/>
  <c r="AQ373" i="11"/>
  <c r="AQ378" i="11"/>
  <c r="AU375" i="11"/>
  <c r="AU377" i="11"/>
  <c r="BB321" i="11"/>
  <c r="AU350" i="11"/>
  <c r="AQ343" i="11"/>
  <c r="AS377" i="10"/>
  <c r="AX350" i="10"/>
  <c r="AY361" i="10"/>
  <c r="AQ373" i="9"/>
  <c r="BC373" i="9"/>
  <c r="BB378" i="9"/>
  <c r="AV374" i="9"/>
  <c r="AY373" i="9"/>
  <c r="AX320" i="9"/>
  <c r="AV350" i="9"/>
  <c r="AX373" i="8"/>
  <c r="AH378" i="9"/>
  <c r="AH374" i="9"/>
  <c r="AH375" i="9"/>
  <c r="AI320" i="9"/>
  <c r="AI361" i="9"/>
  <c r="AH355" i="9"/>
  <c r="AI359" i="9"/>
  <c r="AH374" i="8"/>
  <c r="AH359" i="8"/>
  <c r="AI47" i="8"/>
  <c r="AI320" i="8"/>
  <c r="AI374" i="8"/>
  <c r="AQ375" i="11"/>
  <c r="AQ377" i="11"/>
  <c r="AS321" i="11"/>
  <c r="AQ350" i="11"/>
  <c r="AX365" i="11"/>
  <c r="BB365" i="11"/>
  <c r="AS381" i="11"/>
  <c r="AS378" i="10"/>
  <c r="AY378" i="10"/>
  <c r="AQ373" i="10"/>
  <c r="AV373" i="10"/>
  <c r="BB373" i="10"/>
  <c r="AS350" i="10"/>
  <c r="AU381" i="10"/>
  <c r="AR373" i="9"/>
  <c r="AQ378" i="9"/>
  <c r="BC378" i="9"/>
  <c r="AU378" i="9"/>
  <c r="AZ378" i="9"/>
  <c r="AX374" i="9"/>
  <c r="AV375" i="9"/>
  <c r="AR377" i="9"/>
  <c r="AS320" i="9"/>
  <c r="AX350" i="9"/>
  <c r="AY361" i="9"/>
  <c r="AS298" i="9"/>
  <c r="AR381" i="9"/>
  <c r="AR302" i="9"/>
  <c r="AS321" i="7"/>
  <c r="AI355" i="11"/>
  <c r="AI378" i="9"/>
  <c r="AI374" i="9"/>
  <c r="AI375" i="9"/>
  <c r="AH377" i="9"/>
  <c r="AH350" i="9"/>
  <c r="AH373" i="8"/>
  <c r="AH320" i="8"/>
  <c r="AH355" i="8"/>
  <c r="AI361" i="8"/>
  <c r="AI373" i="8"/>
  <c r="AU374" i="11"/>
  <c r="AU381" i="11"/>
  <c r="AU302" i="11"/>
  <c r="BB377" i="10"/>
  <c r="AQ378" i="10"/>
  <c r="AV378" i="10"/>
  <c r="BB378" i="10"/>
  <c r="AU350" i="10"/>
  <c r="AZ350" i="10"/>
  <c r="BB296" i="10"/>
  <c r="BB369" i="10" s="1"/>
  <c r="AS373" i="9"/>
  <c r="AR378" i="9"/>
  <c r="AX375" i="9"/>
  <c r="AY377" i="9"/>
  <c r="AY350" i="9"/>
  <c r="AX302" i="9"/>
  <c r="AV381" i="11"/>
  <c r="AR381" i="10"/>
  <c r="AZ381" i="10"/>
  <c r="AU382" i="10"/>
  <c r="AZ382" i="10"/>
  <c r="AS302" i="9"/>
  <c r="AZ381" i="9"/>
  <c r="AQ382" i="9"/>
  <c r="AQ383" i="9" s="1"/>
  <c r="AV382" i="9"/>
  <c r="BB382" i="9"/>
  <c r="AQ342" i="9"/>
  <c r="AR373" i="8"/>
  <c r="AS321" i="8"/>
  <c r="AT373" i="6"/>
  <c r="BC373" i="6"/>
  <c r="BA320" i="5"/>
  <c r="AQ382" i="10"/>
  <c r="AV382" i="10"/>
  <c r="BB382" i="10"/>
  <c r="AY355" i="9"/>
  <c r="AS373" i="8"/>
  <c r="AX377" i="8"/>
  <c r="AX378" i="8"/>
  <c r="AX378" i="6"/>
  <c r="AU377" i="6"/>
  <c r="AT378" i="6"/>
  <c r="AY378" i="6"/>
  <c r="BC378" i="6"/>
  <c r="AH381" i="8"/>
  <c r="AH383" i="8" s="1"/>
  <c r="AI381" i="8"/>
  <c r="AY381" i="11"/>
  <c r="BC381" i="11"/>
  <c r="AS382" i="11"/>
  <c r="AY382" i="11"/>
  <c r="AX381" i="10"/>
  <c r="AU381" i="9"/>
  <c r="AX381" i="9"/>
  <c r="AS378" i="8"/>
  <c r="AY361" i="8"/>
  <c r="AX382" i="8"/>
  <c r="AX302" i="8"/>
  <c r="AT350" i="8"/>
  <c r="BB296" i="8"/>
  <c r="BB369" i="8" s="1"/>
  <c r="AV373" i="7"/>
  <c r="AQ373" i="7"/>
  <c r="AZ373" i="7"/>
  <c r="AR359" i="9"/>
  <c r="BC359" i="9"/>
  <c r="AU373" i="8"/>
  <c r="AR378" i="8"/>
  <c r="AZ321" i="8"/>
  <c r="AX350" i="8"/>
  <c r="AX378" i="7"/>
  <c r="BC365" i="7"/>
  <c r="BB373" i="6"/>
  <c r="AV350" i="6"/>
  <c r="AY350" i="5"/>
  <c r="AV361" i="5"/>
  <c r="AZ296" i="5"/>
  <c r="AZ369" i="5" s="1"/>
  <c r="AX321" i="8"/>
  <c r="AS350" i="8"/>
  <c r="AS298" i="8"/>
  <c r="AS373" i="7"/>
  <c r="AR378" i="7"/>
  <c r="AZ378" i="7"/>
  <c r="AQ378" i="7"/>
  <c r="AU373" i="7"/>
  <c r="AX373" i="7"/>
  <c r="BA361" i="7"/>
  <c r="AS382" i="7"/>
  <c r="AS302" i="7"/>
  <c r="AX382" i="7"/>
  <c r="AX302" i="7"/>
  <c r="BB382" i="7"/>
  <c r="BB297" i="7"/>
  <c r="AR373" i="6"/>
  <c r="BA373" i="6"/>
  <c r="AQ321" i="6"/>
  <c r="AV343" i="6"/>
  <c r="AR373" i="5"/>
  <c r="BB361" i="5"/>
  <c r="AR382" i="9"/>
  <c r="AX382" i="9"/>
  <c r="BC382" i="9"/>
  <c r="AU343" i="9"/>
  <c r="AQ378" i="8"/>
  <c r="AY378" i="8"/>
  <c r="AQ350" i="8"/>
  <c r="AZ350" i="8"/>
  <c r="AS381" i="8"/>
  <c r="AS297" i="8"/>
  <c r="AV378" i="8"/>
  <c r="AT373" i="8"/>
  <c r="AV373" i="8"/>
  <c r="BB378" i="8"/>
  <c r="BC378" i="8"/>
  <c r="BB373" i="7"/>
  <c r="BA378" i="7"/>
  <c r="BB374" i="7"/>
  <c r="BB375" i="7"/>
  <c r="AU350" i="7"/>
  <c r="AS373" i="6"/>
  <c r="AZ375" i="6"/>
  <c r="BA373" i="5"/>
  <c r="AS373" i="5"/>
  <c r="AX373" i="5"/>
  <c r="AX377" i="5"/>
  <c r="AS297" i="5"/>
  <c r="AJ56" i="5"/>
  <c r="AJ61" i="5"/>
  <c r="BB39" i="5"/>
  <c r="AU381" i="5"/>
  <c r="AU383" i="5" s="1"/>
  <c r="AU302" i="5"/>
  <c r="AR382" i="5"/>
  <c r="AR383" i="5" s="1"/>
  <c r="AR297" i="5"/>
  <c r="BA382" i="5"/>
  <c r="BA302" i="5"/>
  <c r="BB119" i="5"/>
  <c r="BB260" i="5"/>
  <c r="BB315" i="5" s="1"/>
  <c r="AU315" i="5"/>
  <c r="AS321" i="4"/>
  <c r="BA320" i="4"/>
  <c r="AR361" i="4"/>
  <c r="AS373" i="3"/>
  <c r="AX373" i="3"/>
  <c r="BB373" i="3"/>
  <c r="AS378" i="3"/>
  <c r="AX378" i="3"/>
  <c r="BB378" i="3"/>
  <c r="AZ11" i="50"/>
  <c r="AH55" i="50"/>
  <c r="O63" i="50"/>
  <c r="AG55" i="50"/>
  <c r="BC55" i="50"/>
  <c r="AI55" i="50"/>
  <c r="BA55" i="50"/>
  <c r="U63" i="50"/>
  <c r="Z63" i="50"/>
  <c r="Z56" i="50" s="1"/>
  <c r="AZ55" i="50"/>
  <c r="AD63" i="50"/>
  <c r="AC178" i="50"/>
  <c r="AY170" i="50"/>
  <c r="AY295" i="50" s="1"/>
  <c r="AC295" i="50"/>
  <c r="AV295" i="50"/>
  <c r="AS295" i="50"/>
  <c r="BC170" i="50"/>
  <c r="BC295" i="50" s="1"/>
  <c r="AG170" i="50"/>
  <c r="AH170" i="50"/>
  <c r="AH295" i="50" s="1"/>
  <c r="AZ170" i="50"/>
  <c r="AZ295" i="50" s="1"/>
  <c r="AR295" i="50"/>
  <c r="AI185" i="50"/>
  <c r="AY185" i="50"/>
  <c r="BC185" i="50"/>
  <c r="AG185" i="50"/>
  <c r="AN185" i="50" s="1"/>
  <c r="M193" i="50"/>
  <c r="AA193" i="50"/>
  <c r="BA185" i="50"/>
  <c r="AU314" i="50"/>
  <c r="BC265" i="50"/>
  <c r="BC314" i="50" s="1"/>
  <c r="BB265" i="50"/>
  <c r="BB314" i="50" s="1"/>
  <c r="AJ266" i="50"/>
  <c r="AH283" i="50"/>
  <c r="AV320" i="50"/>
  <c r="BC283" i="50"/>
  <c r="BC320" i="50" s="1"/>
  <c r="AZ283" i="50"/>
  <c r="AY283" i="50"/>
  <c r="Z320" i="50"/>
  <c r="AK320" i="50"/>
  <c r="BB283" i="50"/>
  <c r="BB320" i="50" s="1"/>
  <c r="AU320" i="50"/>
  <c r="AM360" i="50"/>
  <c r="AN287" i="50"/>
  <c r="T11" i="51"/>
  <c r="T42" i="51"/>
  <c r="BC17" i="51"/>
  <c r="AG17" i="51"/>
  <c r="AH17" i="51"/>
  <c r="BA17" i="51"/>
  <c r="AI17" i="51"/>
  <c r="AN20" i="51"/>
  <c r="AV20" i="51" s="1"/>
  <c r="AV314" i="51" s="1"/>
  <c r="L314" i="51"/>
  <c r="AM314" i="51"/>
  <c r="AN21" i="51"/>
  <c r="AV21" i="51" s="1"/>
  <c r="BB23" i="51"/>
  <c r="AM23" i="51"/>
  <c r="AU23" i="51" s="1"/>
  <c r="AJ42" i="51"/>
  <c r="BB78" i="51"/>
  <c r="AM78" i="51"/>
  <c r="AU78" i="51" s="1"/>
  <c r="BC88" i="51"/>
  <c r="M366" i="51"/>
  <c r="AG88" i="51"/>
  <c r="M357" i="51"/>
  <c r="AY88" i="51"/>
  <c r="M347" i="51"/>
  <c r="AI88" i="51"/>
  <c r="Q78" i="51"/>
  <c r="Q347" i="51"/>
  <c r="Q366" i="51"/>
  <c r="AH88" i="51"/>
  <c r="Q348" i="51"/>
  <c r="Q357" i="51"/>
  <c r="AZ88" i="51"/>
  <c r="U366" i="51"/>
  <c r="U127" i="51"/>
  <c r="U332" i="51" s="1"/>
  <c r="U78" i="51"/>
  <c r="U357" i="51"/>
  <c r="U347" i="51"/>
  <c r="U348" i="51"/>
  <c r="AA78" i="51"/>
  <c r="AA357" i="51"/>
  <c r="AA348" i="51"/>
  <c r="AA127" i="51"/>
  <c r="AA332" i="51" s="1"/>
  <c r="AA347" i="51"/>
  <c r="AA366" i="51"/>
  <c r="AE366" i="51"/>
  <c r="AE347" i="51"/>
  <c r="BA88" i="51"/>
  <c r="AI110" i="51"/>
  <c r="N361" i="51"/>
  <c r="BC110" i="51"/>
  <c r="N348" i="51"/>
  <c r="N347" i="51"/>
  <c r="N357" i="51"/>
  <c r="AY110" i="51"/>
  <c r="N127" i="51"/>
  <c r="N332" i="51" s="1"/>
  <c r="AG110" i="51"/>
  <c r="AR110" i="51" s="1"/>
  <c r="R348" i="51"/>
  <c r="R357" i="51"/>
  <c r="R361" i="51"/>
  <c r="R356" i="51"/>
  <c r="R347" i="51"/>
  <c r="V347" i="51"/>
  <c r="V357" i="51"/>
  <c r="V358" i="51" s="1"/>
  <c r="V361" i="51"/>
  <c r="V348" i="51"/>
  <c r="V127" i="51"/>
  <c r="AB347" i="51"/>
  <c r="BA110" i="51"/>
  <c r="AB357" i="51"/>
  <c r="AB348" i="51"/>
  <c r="AB361" i="51"/>
  <c r="AH110" i="51"/>
  <c r="AS110" i="51" s="1"/>
  <c r="AF361" i="51"/>
  <c r="AF348" i="51"/>
  <c r="AF347" i="51"/>
  <c r="AF357" i="51"/>
  <c r="AF127" i="51"/>
  <c r="AF332" i="51" s="1"/>
  <c r="AZ110" i="51"/>
  <c r="G78" i="51"/>
  <c r="G347" i="51"/>
  <c r="L119" i="51"/>
  <c r="G357" i="51"/>
  <c r="AX119" i="51"/>
  <c r="G348" i="51"/>
  <c r="G127" i="51"/>
  <c r="J347" i="51"/>
  <c r="J78" i="51"/>
  <c r="J357" i="51"/>
  <c r="J348" i="51"/>
  <c r="AN229" i="51"/>
  <c r="E240" i="51"/>
  <c r="AX232" i="51"/>
  <c r="BC232" i="51"/>
  <c r="R240" i="51"/>
  <c r="BA232" i="51"/>
  <c r="AY232" i="51"/>
  <c r="AI232" i="51"/>
  <c r="AT232" i="51" s="1"/>
  <c r="AJ240" i="51"/>
  <c r="BB232" i="51"/>
  <c r="Z240" i="51"/>
  <c r="AY238" i="51"/>
  <c r="BC238" i="51"/>
  <c r="AZ238" i="51"/>
  <c r="AD240" i="51"/>
  <c r="BB238" i="51"/>
  <c r="L61" i="52"/>
  <c r="L56" i="52"/>
  <c r="AR321" i="52"/>
  <c r="AR356" i="52"/>
  <c r="AN56" i="52"/>
  <c r="AN47" i="52"/>
  <c r="AT381" i="8"/>
  <c r="AT382" i="8"/>
  <c r="AT373" i="7"/>
  <c r="BC373" i="7"/>
  <c r="AY378" i="7"/>
  <c r="AS350" i="7"/>
  <c r="BB350" i="7"/>
  <c r="AQ373" i="6"/>
  <c r="AZ373" i="6"/>
  <c r="AU378" i="6"/>
  <c r="AQ374" i="6"/>
  <c r="AT350" i="6"/>
  <c r="BC350" i="6"/>
  <c r="AY373" i="5"/>
  <c r="AT378" i="5"/>
  <c r="AX374" i="5"/>
  <c r="AR377" i="5"/>
  <c r="AX321" i="5"/>
  <c r="AK42" i="5"/>
  <c r="BB30" i="5"/>
  <c r="AV381" i="5"/>
  <c r="AV383" i="5" s="1"/>
  <c r="BB110" i="5"/>
  <c r="AT373" i="4"/>
  <c r="AR382" i="8"/>
  <c r="AZ382" i="8"/>
  <c r="AR373" i="7"/>
  <c r="BA373" i="7"/>
  <c r="AV378" i="7"/>
  <c r="AX374" i="7"/>
  <c r="AX377" i="7"/>
  <c r="AQ350" i="7"/>
  <c r="AZ350" i="7"/>
  <c r="AY361" i="7"/>
  <c r="BB365" i="7"/>
  <c r="AX373" i="6"/>
  <c r="AS378" i="6"/>
  <c r="BB378" i="6"/>
  <c r="AR350" i="6"/>
  <c r="BA350" i="6"/>
  <c r="AT365" i="6"/>
  <c r="AY365" i="6"/>
  <c r="AR378" i="5"/>
  <c r="BA378" i="5"/>
  <c r="AS374" i="5"/>
  <c r="AR321" i="5"/>
  <c r="AJ47" i="5"/>
  <c r="AT350" i="5"/>
  <c r="AR361" i="5"/>
  <c r="AU361" i="5"/>
  <c r="AK63" i="5"/>
  <c r="BC63" i="5" s="1"/>
  <c r="BB381" i="5"/>
  <c r="BB383" i="5" s="1"/>
  <c r="BB302" i="5"/>
  <c r="AX302" i="5"/>
  <c r="AJ127" i="5"/>
  <c r="BB102" i="5"/>
  <c r="AJ206" i="5"/>
  <c r="BC206" i="5" s="1"/>
  <c r="BB200" i="5"/>
  <c r="AX373" i="4"/>
  <c r="BB373" i="4"/>
  <c r="AS378" i="4"/>
  <c r="AX378" i="4"/>
  <c r="BB378" i="4"/>
  <c r="AQ374" i="4"/>
  <c r="AV375" i="4"/>
  <c r="AX381" i="2"/>
  <c r="AX302" i="2"/>
  <c r="AJ11" i="5"/>
  <c r="AS382" i="8"/>
  <c r="BA378" i="8"/>
  <c r="AY373" i="7"/>
  <c r="AT378" i="7"/>
  <c r="BC378" i="7"/>
  <c r="AS374" i="7"/>
  <c r="AX350" i="7"/>
  <c r="AS361" i="7"/>
  <c r="AV361" i="7"/>
  <c r="BC361" i="7"/>
  <c r="AY365" i="7"/>
  <c r="AU373" i="6"/>
  <c r="AQ378" i="6"/>
  <c r="AZ378" i="6"/>
  <c r="AU375" i="6"/>
  <c r="AQ377" i="6"/>
  <c r="AY350" i="6"/>
  <c r="AY361" i="6"/>
  <c r="AR343" i="6"/>
  <c r="AT373" i="5"/>
  <c r="AY378" i="5"/>
  <c r="BA377" i="5"/>
  <c r="AR350" i="5"/>
  <c r="BA350" i="5"/>
  <c r="AL56" i="5"/>
  <c r="AL61" i="5"/>
  <c r="AL42" i="5"/>
  <c r="AL31" i="5" s="1"/>
  <c r="AJ42" i="5"/>
  <c r="BB296" i="5"/>
  <c r="BB369" i="5" s="1"/>
  <c r="BB370" i="5" s="1"/>
  <c r="AJ78" i="5"/>
  <c r="BB271" i="5"/>
  <c r="AY373" i="4"/>
  <c r="BC373" i="4"/>
  <c r="AT378" i="4"/>
  <c r="AY378" i="4"/>
  <c r="BC378" i="4"/>
  <c r="AR374" i="4"/>
  <c r="AZ374" i="4"/>
  <c r="AU374" i="4"/>
  <c r="AX375" i="4"/>
  <c r="AZ321" i="4"/>
  <c r="BC361" i="4"/>
  <c r="AZ296" i="4"/>
  <c r="AZ369" i="4" s="1"/>
  <c r="AT373" i="3"/>
  <c r="AY373" i="3"/>
  <c r="BC373" i="3"/>
  <c r="AT378" i="3"/>
  <c r="AY378" i="3"/>
  <c r="BC378" i="3"/>
  <c r="AV350" i="3"/>
  <c r="AX361" i="3"/>
  <c r="AX355" i="3"/>
  <c r="AY373" i="2"/>
  <c r="AX320" i="2"/>
  <c r="AT373" i="10"/>
  <c r="AQ381" i="7"/>
  <c r="AT381" i="7"/>
  <c r="AQ381" i="6"/>
  <c r="BC297" i="6"/>
  <c r="BB60" i="5"/>
  <c r="AT381" i="5"/>
  <c r="AL78" i="5"/>
  <c r="BB193" i="5"/>
  <c r="AK240" i="5"/>
  <c r="AJ266" i="5"/>
  <c r="AZ373" i="4"/>
  <c r="AQ378" i="4"/>
  <c r="AU378" i="4"/>
  <c r="AZ378" i="4"/>
  <c r="AS374" i="4"/>
  <c r="BA374" i="4"/>
  <c r="AQ321" i="4"/>
  <c r="BB321" i="4"/>
  <c r="BA361" i="4"/>
  <c r="AV381" i="4"/>
  <c r="AV302" i="4"/>
  <c r="AQ373" i="3"/>
  <c r="AU373" i="3"/>
  <c r="AZ373" i="3"/>
  <c r="AQ378" i="3"/>
  <c r="AU378" i="3"/>
  <c r="AZ378" i="3"/>
  <c r="AS374" i="3"/>
  <c r="AR375" i="3"/>
  <c r="BA315" i="3"/>
  <c r="AT378" i="2"/>
  <c r="AS328" i="2"/>
  <c r="BB377" i="2"/>
  <c r="BB381" i="8"/>
  <c r="BB382" i="8"/>
  <c r="AU381" i="7"/>
  <c r="AY381" i="7"/>
  <c r="AR381" i="6"/>
  <c r="AU381" i="6"/>
  <c r="AZ381" i="6"/>
  <c r="AX381" i="5"/>
  <c r="AL208" i="5"/>
  <c r="AL212" i="5" s="1"/>
  <c r="AL217" i="5" s="1"/>
  <c r="AK208" i="5"/>
  <c r="AK212" i="5" s="1"/>
  <c r="AK217" i="5" s="1"/>
  <c r="AJ208" i="5"/>
  <c r="BB178" i="5"/>
  <c r="BB329" i="5" s="1"/>
  <c r="BA373" i="4"/>
  <c r="AR378" i="4"/>
  <c r="AV378" i="4"/>
  <c r="BA378" i="4"/>
  <c r="AR373" i="4"/>
  <c r="BB374" i="4"/>
  <c r="AU375" i="4"/>
  <c r="AR321" i="4"/>
  <c r="BB361" i="4"/>
  <c r="AX302" i="4"/>
  <c r="BB381" i="4"/>
  <c r="AS297" i="4"/>
  <c r="AR373" i="3"/>
  <c r="AV373" i="3"/>
  <c r="BA373" i="3"/>
  <c r="AR378" i="3"/>
  <c r="AV378" i="3"/>
  <c r="BA378" i="3"/>
  <c r="BB374" i="3"/>
  <c r="AX375" i="3"/>
  <c r="BC378" i="2"/>
  <c r="AS375" i="2"/>
  <c r="BB375" i="2"/>
  <c r="AT350" i="2"/>
  <c r="AY350" i="2"/>
  <c r="BC350" i="2"/>
  <c r="BB191" i="5"/>
  <c r="BB232" i="5"/>
  <c r="BB238" i="5"/>
  <c r="AU302" i="4"/>
  <c r="BA302" i="4"/>
  <c r="AX377" i="3"/>
  <c r="AZ320" i="3"/>
  <c r="AT350" i="3"/>
  <c r="BC350" i="3"/>
  <c r="AQ297" i="3"/>
  <c r="BB382" i="3"/>
  <c r="BB297" i="3"/>
  <c r="AV373" i="2"/>
  <c r="AR378" i="2"/>
  <c r="BA378" i="2"/>
  <c r="AU374" i="2"/>
  <c r="AQ350" i="2"/>
  <c r="AU350" i="2"/>
  <c r="AZ350" i="2"/>
  <c r="AS361" i="2"/>
  <c r="AZ361" i="2"/>
  <c r="AS296" i="2"/>
  <c r="AS369" i="2" s="1"/>
  <c r="AZ296" i="2"/>
  <c r="AZ369" i="2" s="1"/>
  <c r="AX381" i="4"/>
  <c r="AX315" i="3"/>
  <c r="AR350" i="3"/>
  <c r="BA350" i="3"/>
  <c r="AR361" i="3"/>
  <c r="AU361" i="3"/>
  <c r="AZ361" i="3"/>
  <c r="AV381" i="3"/>
  <c r="AV383" i="3" s="1"/>
  <c r="AV297" i="3"/>
  <c r="AT373" i="2"/>
  <c r="BC373" i="2"/>
  <c r="AY378" i="2"/>
  <c r="AZ375" i="2"/>
  <c r="AU320" i="2"/>
  <c r="AR350" i="2"/>
  <c r="AV350" i="2"/>
  <c r="BA350" i="2"/>
  <c r="AT321" i="11"/>
  <c r="AG314" i="50"/>
  <c r="AQ381" i="5"/>
  <c r="AS381" i="5"/>
  <c r="AY381" i="5"/>
  <c r="AQ381" i="4"/>
  <c r="AS381" i="4"/>
  <c r="AY350" i="3"/>
  <c r="AV367" i="3"/>
  <c r="AV368" i="3"/>
  <c r="AR373" i="2"/>
  <c r="BA373" i="2"/>
  <c r="AV378" i="2"/>
  <c r="AV315" i="2"/>
  <c r="AV377" i="2"/>
  <c r="AV321" i="2"/>
  <c r="AS350" i="2"/>
  <c r="AX350" i="2"/>
  <c r="BB350" i="2"/>
  <c r="AQ361" i="2"/>
  <c r="BA381" i="2"/>
  <c r="AR381" i="2"/>
  <c r="AT378" i="10"/>
  <c r="BA365" i="11"/>
  <c r="BA298" i="11"/>
  <c r="BA296" i="11"/>
  <c r="BA369" i="11" s="1"/>
  <c r="BB361" i="3"/>
  <c r="AQ381" i="3"/>
  <c r="AU381" i="3"/>
  <c r="AX361" i="2"/>
  <c r="BB361" i="2"/>
  <c r="AV381" i="2"/>
  <c r="AS368" i="2"/>
  <c r="AS370" i="2" s="1"/>
  <c r="AV355" i="2"/>
  <c r="BA296" i="10"/>
  <c r="BA369" i="10" s="1"/>
  <c r="BA298" i="10"/>
  <c r="BA365" i="10"/>
  <c r="AZ381" i="3"/>
  <c r="AS355" i="2"/>
  <c r="AT375" i="10"/>
  <c r="AT320" i="10"/>
  <c r="AT373" i="11"/>
  <c r="AT374" i="11"/>
  <c r="AT381" i="11"/>
  <c r="AT297" i="11"/>
  <c r="AT296" i="11"/>
  <c r="AT369" i="11" s="1"/>
  <c r="AT365" i="11"/>
  <c r="BA361" i="10"/>
  <c r="AR343" i="2"/>
  <c r="AT328" i="10"/>
  <c r="AT361" i="10"/>
  <c r="AT368" i="10"/>
  <c r="AT378" i="11"/>
  <c r="AT359" i="11"/>
  <c r="BA320" i="10"/>
  <c r="BA328" i="11"/>
  <c r="BA343" i="11"/>
  <c r="N374" i="50"/>
  <c r="N358" i="50"/>
  <c r="N377" i="50"/>
  <c r="AT375" i="11"/>
  <c r="AT342" i="11"/>
  <c r="AT341" i="11"/>
  <c r="BA297" i="10"/>
  <c r="BA348" i="10"/>
  <c r="BA341" i="10"/>
  <c r="BA342" i="10"/>
  <c r="BA378" i="11"/>
  <c r="BA373" i="11"/>
  <c r="BA302" i="11"/>
  <c r="BA297" i="11"/>
  <c r="AF65" i="50"/>
  <c r="AF61" i="50"/>
  <c r="AE56" i="50"/>
  <c r="AE350" i="50"/>
  <c r="AE309" i="50"/>
  <c r="AE61" i="50"/>
  <c r="E376" i="51"/>
  <c r="E40" i="51"/>
  <c r="AT377" i="11"/>
  <c r="AT298" i="11"/>
  <c r="AT368" i="11"/>
  <c r="BA374" i="10"/>
  <c r="BA373" i="10"/>
  <c r="BA382" i="10"/>
  <c r="BA320" i="11"/>
  <c r="BA355" i="11"/>
  <c r="V379" i="50"/>
  <c r="V378" i="50"/>
  <c r="V376" i="50"/>
  <c r="V358" i="50"/>
  <c r="V65" i="50"/>
  <c r="AB127" i="51"/>
  <c r="AB332" i="51" s="1"/>
  <c r="AB24" i="50"/>
  <c r="K61" i="50"/>
  <c r="AB375" i="50"/>
  <c r="BB314" i="51"/>
  <c r="AN382" i="51"/>
  <c r="AM39" i="50"/>
  <c r="AJ42" i="50"/>
  <c r="N383" i="50"/>
  <c r="K206" i="51"/>
  <c r="K208" i="51" s="1"/>
  <c r="K212" i="51" s="1"/>
  <c r="K217" i="51" s="1"/>
  <c r="AX200" i="51"/>
  <c r="BC200" i="51"/>
  <c r="L200" i="51"/>
  <c r="AG206" i="51"/>
  <c r="AA208" i="51"/>
  <c r="AA212" i="51" s="1"/>
  <c r="AA217" i="51" s="1"/>
  <c r="AK206" i="51"/>
  <c r="AM200" i="51"/>
  <c r="AN200" i="51" s="1"/>
  <c r="AN203" i="51"/>
  <c r="G206" i="51"/>
  <c r="BC204" i="51"/>
  <c r="J316" i="50"/>
  <c r="J127" i="51"/>
  <c r="J332" i="51" s="1"/>
  <c r="AY55" i="50"/>
  <c r="AM100" i="50"/>
  <c r="BB100" i="50"/>
  <c r="BB366" i="50" s="1"/>
  <c r="AY77" i="51"/>
  <c r="BA77" i="51"/>
  <c r="AG77" i="51"/>
  <c r="AH77" i="51"/>
  <c r="AS296" i="51"/>
  <c r="AS369" i="51" s="1"/>
  <c r="AS368" i="51"/>
  <c r="AH191" i="51"/>
  <c r="O193" i="51"/>
  <c r="AG191" i="51"/>
  <c r="S193" i="51"/>
  <c r="AI191" i="51"/>
  <c r="Y193" i="51"/>
  <c r="AC193" i="51"/>
  <c r="AZ191" i="51"/>
  <c r="AM191" i="51"/>
  <c r="AU191" i="51" s="1"/>
  <c r="AT382" i="9"/>
  <c r="AT381" i="9"/>
  <c r="AT382" i="10"/>
  <c r="BA381" i="10"/>
  <c r="BA382" i="11"/>
  <c r="R127" i="51"/>
  <c r="R332" i="51" s="1"/>
  <c r="AT360" i="50"/>
  <c r="AI39" i="51"/>
  <c r="AG39" i="51"/>
  <c r="AR39" i="51" s="1"/>
  <c r="AY39" i="51"/>
  <c r="S42" i="51"/>
  <c r="Y42" i="51"/>
  <c r="AC42" i="51"/>
  <c r="AZ39" i="51"/>
  <c r="AM39" i="51"/>
  <c r="AU39" i="51" s="1"/>
  <c r="BB39" i="51"/>
  <c r="S350" i="51"/>
  <c r="S56" i="51"/>
  <c r="S61" i="51"/>
  <c r="S47" i="51"/>
  <c r="V63" i="51"/>
  <c r="BA55" i="51"/>
  <c r="AI55" i="51"/>
  <c r="V56" i="51"/>
  <c r="AG55" i="51"/>
  <c r="AR55" i="51" s="1"/>
  <c r="AB61" i="51"/>
  <c r="AB56" i="51"/>
  <c r="AB350" i="51"/>
  <c r="AJ348" i="51"/>
  <c r="BB119" i="51"/>
  <c r="BB357" i="51" s="1"/>
  <c r="AJ357" i="51"/>
  <c r="AM119" i="51"/>
  <c r="AU119" i="51" s="1"/>
  <c r="AU302" i="51"/>
  <c r="D302" i="51"/>
  <c r="AX134" i="51"/>
  <c r="BC134" i="51"/>
  <c r="H347" i="51"/>
  <c r="H302" i="51"/>
  <c r="P302" i="51"/>
  <c r="P347" i="51"/>
  <c r="AI134" i="51"/>
  <c r="AY134" i="51"/>
  <c r="BA134" i="51"/>
  <c r="T302" i="51"/>
  <c r="T347" i="51"/>
  <c r="Z302" i="51"/>
  <c r="AH134" i="51"/>
  <c r="Z347" i="51"/>
  <c r="AD302" i="51"/>
  <c r="AZ134" i="51"/>
  <c r="AK302" i="51"/>
  <c r="AU347" i="51"/>
  <c r="BB134" i="51"/>
  <c r="AG368" i="51"/>
  <c r="AG370" i="51" s="1"/>
  <c r="AG367" i="51"/>
  <c r="AQ367" i="51"/>
  <c r="AQ368" i="51"/>
  <c r="AY156" i="51"/>
  <c r="AI156" i="51"/>
  <c r="AG156" i="51"/>
  <c r="AN156" i="51" s="1"/>
  <c r="AV156" i="51" s="1"/>
  <c r="BC156" i="51"/>
  <c r="BA156" i="51"/>
  <c r="AZ156" i="51"/>
  <c r="AH156" i="51"/>
  <c r="BC170" i="51"/>
  <c r="BC295" i="51" s="1"/>
  <c r="AX170" i="51"/>
  <c r="AX295" i="51" s="1"/>
  <c r="I295" i="51"/>
  <c r="AJ11" i="51"/>
  <c r="AH23" i="51"/>
  <c r="AS23" i="51" s="1"/>
  <c r="AN34" i="51"/>
  <c r="AV34" i="51" s="1"/>
  <c r="AD63" i="51"/>
  <c r="R78" i="51"/>
  <c r="AI78" i="51" s="1"/>
  <c r="AN108" i="51"/>
  <c r="AV108" i="51" s="1"/>
  <c r="AC240" i="51"/>
  <c r="AH240" i="51" s="1"/>
  <c r="AS240" i="51" s="1"/>
  <c r="AH232" i="51"/>
  <c r="AS232" i="51" s="1"/>
  <c r="AH238" i="51"/>
  <c r="AS238" i="51" s="1"/>
  <c r="Q240" i="51"/>
  <c r="AN381" i="51"/>
  <c r="AB208" i="51"/>
  <c r="AN36" i="50"/>
  <c r="AY360" i="50"/>
  <c r="D119" i="50"/>
  <c r="AX185" i="50"/>
  <c r="AY200" i="50"/>
  <c r="AH204" i="50"/>
  <c r="AY232" i="50"/>
  <c r="K314" i="50"/>
  <c r="Z314" i="50"/>
  <c r="AY17" i="51"/>
  <c r="AD11" i="51"/>
  <c r="AZ17" i="51"/>
  <c r="AY23" i="51"/>
  <c r="BA23" i="51"/>
  <c r="AJ193" i="51"/>
  <c r="AG240" i="51"/>
  <c r="AR240" i="51" s="1"/>
  <c r="AM266" i="51"/>
  <c r="AU266" i="51" s="1"/>
  <c r="BA265" i="51"/>
  <c r="BA314" i="51" s="1"/>
  <c r="AG381" i="50"/>
  <c r="AG383" i="50" s="1"/>
  <c r="AY17" i="50"/>
  <c r="G63" i="50"/>
  <c r="AM77" i="50"/>
  <c r="AL383" i="50"/>
  <c r="AM125" i="50"/>
  <c r="BB125" i="50"/>
  <c r="BB383" i="50" s="1"/>
  <c r="Q193" i="50"/>
  <c r="AH191" i="50"/>
  <c r="AD314" i="50"/>
  <c r="AJ314" i="50"/>
  <c r="BC23" i="51"/>
  <c r="AZ204" i="51"/>
  <c r="AM232" i="51"/>
  <c r="AL240" i="51"/>
  <c r="S383" i="50"/>
  <c r="Q314" i="51"/>
  <c r="U314" i="51"/>
  <c r="AA314" i="51"/>
  <c r="AE314" i="51"/>
  <c r="T63" i="51"/>
  <c r="AM381" i="51"/>
  <c r="AM383" i="51" s="1"/>
  <c r="AY382" i="51"/>
  <c r="AY383" i="51" s="1"/>
  <c r="AM260" i="51"/>
  <c r="AM315" i="51" s="1"/>
  <c r="AH265" i="51"/>
  <c r="AH314" i="51" s="1"/>
  <c r="AM382" i="50"/>
  <c r="AK383" i="50"/>
  <c r="L381" i="51"/>
  <c r="L383" i="51" s="1"/>
  <c r="I314" i="51"/>
  <c r="AG260" i="51"/>
  <c r="AH381" i="50"/>
  <c r="AH383" i="50" s="1"/>
  <c r="AG381" i="51"/>
  <c r="AG383" i="51" s="1"/>
  <c r="AS381" i="50"/>
  <c r="AS383" i="50" s="1"/>
  <c r="BB381" i="50"/>
  <c r="AX381" i="50"/>
  <c r="AX383" i="50" s="1"/>
  <c r="AI381" i="51"/>
  <c r="AI383" i="51" s="1"/>
  <c r="AH381" i="51"/>
  <c r="AH383" i="51" s="1"/>
  <c r="AV381" i="50"/>
  <c r="AV383" i="50" s="1"/>
  <c r="AR381" i="50"/>
  <c r="BA381" i="50"/>
  <c r="BA383" i="50" s="1"/>
  <c r="BC31" i="52"/>
  <c r="AI381" i="50"/>
  <c r="AI383" i="50" s="1"/>
  <c r="BA40" i="52"/>
  <c r="AO63" i="52"/>
  <c r="AO56" i="52" s="1"/>
  <c r="L376" i="52"/>
  <c r="AZ61" i="52"/>
  <c r="BA61" i="52"/>
  <c r="AS357" i="52"/>
  <c r="AH358" i="52"/>
  <c r="BA18" i="52"/>
  <c r="AJ40" i="52"/>
  <c r="AJ373" i="52"/>
  <c r="AJ377" i="52"/>
  <c r="AJ374" i="52"/>
  <c r="AJ378" i="52"/>
  <c r="AJ328" i="52"/>
  <c r="AJ375" i="52"/>
  <c r="AJ379" i="52"/>
  <c r="AJ376" i="52"/>
  <c r="AJ316" i="52"/>
  <c r="AJ357" i="52"/>
  <c r="AJ348" i="52"/>
  <c r="AJ347" i="52"/>
  <c r="AJ370" i="52"/>
  <c r="AJ338" i="52"/>
  <c r="AJ308" i="52"/>
  <c r="AJ340" i="52"/>
  <c r="AJ356" i="52"/>
  <c r="AJ309" i="52"/>
  <c r="AJ321" i="52"/>
  <c r="AJ343" i="52"/>
  <c r="AJ359" i="52"/>
  <c r="AJ339" i="52"/>
  <c r="AO314" i="52"/>
  <c r="AN309" i="52"/>
  <c r="AN340" i="52"/>
  <c r="AO266" i="52"/>
  <c r="AO359" i="52" s="1"/>
  <c r="AO315" i="52"/>
  <c r="AN359" i="52"/>
  <c r="AN338" i="52"/>
  <c r="AW357" i="52"/>
  <c r="AW358" i="52" s="1"/>
  <c r="AW347" i="52"/>
  <c r="BB357" i="52"/>
  <c r="BB358" i="52" s="1"/>
  <c r="AI127" i="52"/>
  <c r="AF310" i="52"/>
  <c r="AI376" i="52"/>
  <c r="AF331" i="52"/>
  <c r="AF293" i="52"/>
  <c r="AF325" i="52" s="1"/>
  <c r="AH40" i="52"/>
  <c r="AF69" i="52"/>
  <c r="AF297" i="52" s="1"/>
  <c r="AF349" i="52"/>
  <c r="AO193" i="52"/>
  <c r="AO295" i="52"/>
  <c r="AU370" i="52"/>
  <c r="AS347" i="52"/>
  <c r="AU357" i="52"/>
  <c r="AU358" i="52" s="1"/>
  <c r="M349" i="52"/>
  <c r="AI61" i="52"/>
  <c r="AI56" i="52"/>
  <c r="M310" i="52"/>
  <c r="AI18" i="52"/>
  <c r="M293" i="52"/>
  <c r="M325" i="52" s="1"/>
  <c r="M331" i="52"/>
  <c r="AU376" i="52"/>
  <c r="BA208" i="52"/>
  <c r="AF294" i="52"/>
  <c r="AF327" i="52" s="1"/>
  <c r="BA370" i="52"/>
  <c r="BB347" i="52"/>
  <c r="AN347" i="52"/>
  <c r="P351" i="52"/>
  <c r="AJ65" i="52"/>
  <c r="P212" i="52"/>
  <c r="AJ208" i="52"/>
  <c r="AF70" i="52"/>
  <c r="L343" i="52"/>
  <c r="AJ127" i="52"/>
  <c r="AU127" i="52" s="1"/>
  <c r="AJ24" i="52"/>
  <c r="BB127" i="52"/>
  <c r="BB208" i="52"/>
  <c r="AJ47" i="52"/>
  <c r="AJ56" i="52"/>
  <c r="AJ61" i="52"/>
  <c r="BA374" i="52"/>
  <c r="BA378" i="52"/>
  <c r="BA328" i="52"/>
  <c r="BA358" i="52"/>
  <c r="BA375" i="52"/>
  <c r="BA379" i="52"/>
  <c r="BA316" i="52"/>
  <c r="BA373" i="52"/>
  <c r="BA377" i="52"/>
  <c r="BA65" i="52"/>
  <c r="BA127" i="52"/>
  <c r="AJ18" i="52"/>
  <c r="AJ31" i="52"/>
  <c r="AU308" i="52"/>
  <c r="AU321" i="52"/>
  <c r="AU338" i="52"/>
  <c r="AU343" i="52"/>
  <c r="AU339" i="52"/>
  <c r="AU359" i="52"/>
  <c r="AU340" i="52"/>
  <c r="AU328" i="52"/>
  <c r="AU373" i="52"/>
  <c r="AU377" i="52"/>
  <c r="AU374" i="52"/>
  <c r="AU378" i="52"/>
  <c r="AU375" i="52"/>
  <c r="AU379" i="52"/>
  <c r="AU350" i="52"/>
  <c r="AU309" i="52"/>
  <c r="BB65" i="52"/>
  <c r="BA350" i="52"/>
  <c r="BA309" i="52"/>
  <c r="BA308" i="52"/>
  <c r="BA321" i="52"/>
  <c r="BA340" i="52"/>
  <c r="BA338" i="52"/>
  <c r="BA343" i="52"/>
  <c r="BA359" i="52"/>
  <c r="BA339" i="52"/>
  <c r="AI350" i="52"/>
  <c r="L40" i="52"/>
  <c r="AF351" i="52"/>
  <c r="L339" i="52"/>
  <c r="L359" i="52"/>
  <c r="L356" i="52"/>
  <c r="AY61" i="52"/>
  <c r="AY47" i="52"/>
  <c r="L47" i="52"/>
  <c r="L350" i="52"/>
  <c r="AI309" i="52"/>
  <c r="BB40" i="52"/>
  <c r="AZ18" i="52"/>
  <c r="AH18" i="52"/>
  <c r="AH308" i="52"/>
  <c r="AH328" i="52"/>
  <c r="AH24" i="52"/>
  <c r="AH380" i="52"/>
  <c r="AH378" i="52"/>
  <c r="AH373" i="52"/>
  <c r="AZ24" i="52"/>
  <c r="AH31" i="52"/>
  <c r="AH377" i="52"/>
  <c r="AH316" i="52"/>
  <c r="AV347" i="52"/>
  <c r="AV357" i="52"/>
  <c r="AV358" i="52" s="1"/>
  <c r="AO383" i="52"/>
  <c r="AN350" i="52"/>
  <c r="AN61" i="52"/>
  <c r="AV309" i="52"/>
  <c r="BD376" i="52"/>
  <c r="AW24" i="52"/>
  <c r="BC18" i="52"/>
  <c r="BD31" i="52"/>
  <c r="BD24" i="52"/>
  <c r="BB31" i="52"/>
  <c r="AZ40" i="52"/>
  <c r="AO206" i="52"/>
  <c r="AH374" i="52"/>
  <c r="AH376" i="52"/>
  <c r="AH375" i="52"/>
  <c r="AR343" i="52"/>
  <c r="L338" i="52"/>
  <c r="L340" i="52"/>
  <c r="BB24" i="52"/>
  <c r="AR340" i="52"/>
  <c r="AR338" i="52"/>
  <c r="AR359" i="52"/>
  <c r="AR339" i="52"/>
  <c r="AO368" i="52"/>
  <c r="AO370" i="52" s="1"/>
  <c r="BD347" i="52"/>
  <c r="BD357" i="52"/>
  <c r="BD358" i="52" s="1"/>
  <c r="AO102" i="52"/>
  <c r="L309" i="52"/>
  <c r="AW376" i="52"/>
  <c r="AW31" i="52"/>
  <c r="AW18" i="52"/>
  <c r="N349" i="52"/>
  <c r="N332" i="52"/>
  <c r="N324" i="52"/>
  <c r="N331" i="52"/>
  <c r="N310" i="52"/>
  <c r="N293" i="52"/>
  <c r="N325" i="52" s="1"/>
  <c r="N294" i="52"/>
  <c r="N327" i="52" s="1"/>
  <c r="AG349" i="52"/>
  <c r="AG332" i="52"/>
  <c r="AG324" i="52"/>
  <c r="AG331" i="52"/>
  <c r="AG310" i="52"/>
  <c r="AG293" i="52"/>
  <c r="AG325" i="52" s="1"/>
  <c r="AG294" i="52"/>
  <c r="AG327" i="52" s="1"/>
  <c r="AG69" i="52"/>
  <c r="AG70" i="52"/>
  <c r="AZ56" i="52"/>
  <c r="BB309" i="52"/>
  <c r="BB350" i="52"/>
  <c r="AE349" i="52"/>
  <c r="AE331" i="52"/>
  <c r="AE332" i="52"/>
  <c r="AE324" i="52"/>
  <c r="AE293" i="52"/>
  <c r="AE325" i="52" s="1"/>
  <c r="AE294" i="52"/>
  <c r="AE327" i="52" s="1"/>
  <c r="AE310" i="52"/>
  <c r="AE69" i="52"/>
  <c r="AE70" i="52"/>
  <c r="R349" i="52"/>
  <c r="R332" i="52"/>
  <c r="R331" i="52"/>
  <c r="R324" i="52"/>
  <c r="R310" i="52"/>
  <c r="R293" i="52"/>
  <c r="R325" i="52" s="1"/>
  <c r="R294" i="52"/>
  <c r="R327" i="52" s="1"/>
  <c r="R69" i="52"/>
  <c r="R70" i="52"/>
  <c r="AK349" i="52"/>
  <c r="AK332" i="52"/>
  <c r="AK331" i="52"/>
  <c r="AK324" i="52"/>
  <c r="AK310" i="52"/>
  <c r="AK293" i="52"/>
  <c r="AK325" i="52" s="1"/>
  <c r="AK294" i="52"/>
  <c r="AK327" i="52" s="1"/>
  <c r="BC65" i="52"/>
  <c r="AN65" i="52"/>
  <c r="AK69" i="52"/>
  <c r="AK70" i="52"/>
  <c r="BC78" i="52"/>
  <c r="AN78" i="52"/>
  <c r="AO78" i="52" s="1"/>
  <c r="AN329" i="52"/>
  <c r="AO178" i="52"/>
  <c r="AO329" i="52" s="1"/>
  <c r="AH127" i="52"/>
  <c r="AS127" i="52" s="1"/>
  <c r="AZ127" i="52"/>
  <c r="AO11" i="52"/>
  <c r="T349" i="52"/>
  <c r="T331" i="52"/>
  <c r="T332" i="52"/>
  <c r="T324" i="52"/>
  <c r="T293" i="52"/>
  <c r="T325" i="52" s="1"/>
  <c r="T310" i="52"/>
  <c r="T294" i="52"/>
  <c r="T327" i="52" s="1"/>
  <c r="T69" i="52"/>
  <c r="T70" i="52"/>
  <c r="AO340" i="52"/>
  <c r="AO339" i="52"/>
  <c r="AZ380" i="52"/>
  <c r="AZ379" i="52"/>
  <c r="AZ358" i="52"/>
  <c r="AZ316" i="52"/>
  <c r="AZ308" i="52"/>
  <c r="AZ378" i="52"/>
  <c r="AZ374" i="52"/>
  <c r="AZ373" i="52"/>
  <c r="AZ375" i="52"/>
  <c r="AZ377" i="52"/>
  <c r="AZ328" i="52"/>
  <c r="BB18" i="52"/>
  <c r="AN40" i="52"/>
  <c r="AI380" i="52"/>
  <c r="AI379" i="52"/>
  <c r="AI358" i="52"/>
  <c r="AI316" i="52"/>
  <c r="AI308" i="52"/>
  <c r="AI24" i="52"/>
  <c r="AI40" i="52"/>
  <c r="AI377" i="52"/>
  <c r="AI378" i="52"/>
  <c r="AI374" i="52"/>
  <c r="AI375" i="52"/>
  <c r="AI328" i="52"/>
  <c r="AI373" i="52"/>
  <c r="BB61" i="52"/>
  <c r="BD18" i="52"/>
  <c r="L380" i="52"/>
  <c r="L379" i="52"/>
  <c r="L358" i="52"/>
  <c r="L316" i="52"/>
  <c r="L308" i="52"/>
  <c r="L374" i="52"/>
  <c r="L378" i="52"/>
  <c r="L373" i="52"/>
  <c r="L375" i="52"/>
  <c r="L377" i="52"/>
  <c r="L328" i="52"/>
  <c r="AY24" i="52"/>
  <c r="AO361" i="52"/>
  <c r="AO350" i="52"/>
  <c r="AZ65" i="52"/>
  <c r="AZ47" i="52"/>
  <c r="AH309" i="52"/>
  <c r="AH350" i="52"/>
  <c r="AH47" i="52"/>
  <c r="BB47" i="52"/>
  <c r="S349" i="52"/>
  <c r="S332" i="52"/>
  <c r="S324" i="52"/>
  <c r="S331" i="52"/>
  <c r="S293" i="52"/>
  <c r="S325" i="52" s="1"/>
  <c r="S310" i="52"/>
  <c r="S294" i="52"/>
  <c r="S327" i="52" s="1"/>
  <c r="S69" i="52"/>
  <c r="S70" i="52"/>
  <c r="BA70" i="52" s="1"/>
  <c r="AZ338" i="52"/>
  <c r="AZ339" i="52"/>
  <c r="AZ340" i="52"/>
  <c r="AZ321" i="52"/>
  <c r="AZ343" i="52"/>
  <c r="AZ359" i="52"/>
  <c r="AR309" i="52"/>
  <c r="AR350" i="52"/>
  <c r="AZ31" i="52"/>
  <c r="Q351" i="52"/>
  <c r="Q349" i="52"/>
  <c r="Q331" i="52"/>
  <c r="Q332" i="52"/>
  <c r="Q324" i="52"/>
  <c r="Q294" i="52"/>
  <c r="Q327" i="52" s="1"/>
  <c r="Q310" i="52"/>
  <c r="Q293" i="52"/>
  <c r="Q325" i="52" s="1"/>
  <c r="Q70" i="52"/>
  <c r="Q69" i="52"/>
  <c r="AV380" i="52"/>
  <c r="AV379" i="52"/>
  <c r="AV316" i="52"/>
  <c r="AV308" i="52"/>
  <c r="AV378" i="52"/>
  <c r="AV373" i="52"/>
  <c r="AV377" i="52"/>
  <c r="AV374" i="52"/>
  <c r="AV375" i="52"/>
  <c r="AV328" i="52"/>
  <c r="Y349" i="52"/>
  <c r="Y331" i="52"/>
  <c r="Y324" i="52"/>
  <c r="Y332" i="52"/>
  <c r="Y293" i="52"/>
  <c r="Y325" i="52" s="1"/>
  <c r="Y294" i="52"/>
  <c r="Y327" i="52" s="1"/>
  <c r="Y310" i="52"/>
  <c r="Y69" i="52"/>
  <c r="Y70" i="52"/>
  <c r="AO119" i="52"/>
  <c r="AO347" i="52" s="1"/>
  <c r="AN348" i="52"/>
  <c r="P349" i="52"/>
  <c r="P331" i="52"/>
  <c r="P332" i="52"/>
  <c r="P324" i="52"/>
  <c r="P310" i="52"/>
  <c r="P293" i="52"/>
  <c r="P325" i="52" s="1"/>
  <c r="P294" i="52"/>
  <c r="P327" i="52" s="1"/>
  <c r="P69" i="52"/>
  <c r="P70" i="52"/>
  <c r="AH208" i="52"/>
  <c r="AH212" i="52" s="1"/>
  <c r="AZ208" i="52"/>
  <c r="AW309" i="52"/>
  <c r="AW47" i="52"/>
  <c r="AW350" i="52"/>
  <c r="AW61" i="52"/>
  <c r="F349" i="52"/>
  <c r="F332" i="52"/>
  <c r="F331" i="52"/>
  <c r="F324" i="52"/>
  <c r="F310" i="52"/>
  <c r="F293" i="52"/>
  <c r="F325" i="52" s="1"/>
  <c r="F294" i="52"/>
  <c r="F327" i="52" s="1"/>
  <c r="F69" i="52"/>
  <c r="F70" i="52"/>
  <c r="V349" i="52"/>
  <c r="V332" i="52"/>
  <c r="V331" i="52"/>
  <c r="V324" i="52"/>
  <c r="V310" i="52"/>
  <c r="V293" i="52"/>
  <c r="V325" i="52" s="1"/>
  <c r="V294" i="52"/>
  <c r="V327" i="52" s="1"/>
  <c r="V69" i="52"/>
  <c r="V70" i="52"/>
  <c r="BA380" i="52"/>
  <c r="AT380" i="52"/>
  <c r="AT379" i="52"/>
  <c r="AT358" i="52"/>
  <c r="AT316" i="52"/>
  <c r="AT308" i="52"/>
  <c r="AT378" i="52"/>
  <c r="AT374" i="52"/>
  <c r="AT375" i="52"/>
  <c r="AT377" i="52"/>
  <c r="AT373" i="52"/>
  <c r="AT328" i="52"/>
  <c r="AH56" i="52"/>
  <c r="AW339" i="52"/>
  <c r="AW338" i="52"/>
  <c r="AW340" i="52"/>
  <c r="AW321" i="52"/>
  <c r="AW359" i="52"/>
  <c r="AW343" i="52"/>
  <c r="BC340" i="52"/>
  <c r="BC338" i="52"/>
  <c r="BC339" i="52"/>
  <c r="BC356" i="52"/>
  <c r="BC321" i="52"/>
  <c r="BC359" i="52"/>
  <c r="BC343" i="52"/>
  <c r="AY309" i="52"/>
  <c r="AY350" i="52"/>
  <c r="AC349" i="52"/>
  <c r="AC331" i="52"/>
  <c r="AC324" i="52"/>
  <c r="AC332" i="52"/>
  <c r="AC294" i="52"/>
  <c r="AC327" i="52" s="1"/>
  <c r="AC310" i="52"/>
  <c r="AC293" i="52"/>
  <c r="AC325" i="52" s="1"/>
  <c r="AC70" i="52"/>
  <c r="AC69" i="52"/>
  <c r="BC309" i="52"/>
  <c r="BC24" i="52"/>
  <c r="O349" i="52"/>
  <c r="O324" i="52"/>
  <c r="O331" i="52"/>
  <c r="O332" i="52"/>
  <c r="O310" i="52"/>
  <c r="O293" i="52"/>
  <c r="O325" i="52" s="1"/>
  <c r="O294" i="52"/>
  <c r="O327" i="52" s="1"/>
  <c r="O69" i="52"/>
  <c r="AI65" i="52"/>
  <c r="O70" i="52"/>
  <c r="AL349" i="52"/>
  <c r="AL332" i="52"/>
  <c r="AL324" i="52"/>
  <c r="AL331" i="52"/>
  <c r="AL293" i="52"/>
  <c r="AL325" i="52" s="1"/>
  <c r="AL310" i="52"/>
  <c r="AL294" i="52"/>
  <c r="AL327" i="52" s="1"/>
  <c r="AL69" i="52"/>
  <c r="AL70" i="52"/>
  <c r="AW380" i="52"/>
  <c r="AW379" i="52"/>
  <c r="AW316" i="52"/>
  <c r="AW308" i="52"/>
  <c r="AW373" i="52"/>
  <c r="AW374" i="52"/>
  <c r="AW375" i="52"/>
  <c r="AW378" i="52"/>
  <c r="AW377" i="52"/>
  <c r="AW328" i="52"/>
  <c r="AY380" i="52"/>
  <c r="AY379" i="52"/>
  <c r="AY358" i="52"/>
  <c r="AY316" i="52"/>
  <c r="AY308" i="52"/>
  <c r="AY373" i="52"/>
  <c r="AY375" i="52"/>
  <c r="AY377" i="52"/>
  <c r="AY328" i="52"/>
  <c r="AY378" i="52"/>
  <c r="AY374" i="52"/>
  <c r="Z349" i="52"/>
  <c r="Z332" i="52"/>
  <c r="Z331" i="52"/>
  <c r="Z324" i="52"/>
  <c r="Z293" i="52"/>
  <c r="Z325" i="52" s="1"/>
  <c r="Z294" i="52"/>
  <c r="Z327" i="52" s="1"/>
  <c r="Z310" i="52"/>
  <c r="Z69" i="52"/>
  <c r="Z70" i="52"/>
  <c r="AY376" i="52"/>
  <c r="AT340" i="52"/>
  <c r="AT338" i="52"/>
  <c r="AT339" i="52"/>
  <c r="AT343" i="52"/>
  <c r="AT321" i="52"/>
  <c r="AT356" i="52"/>
  <c r="AT359" i="52"/>
  <c r="AI339" i="52"/>
  <c r="AI340" i="52"/>
  <c r="AI338" i="52"/>
  <c r="AI321" i="52"/>
  <c r="AI356" i="52"/>
  <c r="AI343" i="52"/>
  <c r="AI359" i="52"/>
  <c r="M362" i="52"/>
  <c r="M326" i="52"/>
  <c r="M330" i="52"/>
  <c r="AF332" i="52"/>
  <c r="AS380" i="52"/>
  <c r="AS379" i="52"/>
  <c r="AS358" i="52"/>
  <c r="AS316" i="52"/>
  <c r="AS308" i="52"/>
  <c r="AS373" i="52"/>
  <c r="AS377" i="52"/>
  <c r="AS328" i="52"/>
  <c r="AS378" i="52"/>
  <c r="AS374" i="52"/>
  <c r="AS375" i="52"/>
  <c r="BC40" i="52"/>
  <c r="AS309" i="52"/>
  <c r="AS350" i="52"/>
  <c r="BC127" i="52"/>
  <c r="AN127" i="52"/>
  <c r="H349" i="52"/>
  <c r="H332" i="52"/>
  <c r="H331" i="52"/>
  <c r="H324" i="52"/>
  <c r="H293" i="52"/>
  <c r="H325" i="52" s="1"/>
  <c r="H294" i="52"/>
  <c r="H327" i="52" s="1"/>
  <c r="H310" i="52"/>
  <c r="H69" i="52"/>
  <c r="H70" i="52"/>
  <c r="AD212" i="52"/>
  <c r="AS339" i="52"/>
  <c r="AS338" i="52"/>
  <c r="AS340" i="52"/>
  <c r="AS321" i="52"/>
  <c r="AS356" i="52"/>
  <c r="AS343" i="52"/>
  <c r="AS359" i="52"/>
  <c r="BB339" i="52"/>
  <c r="BB340" i="52"/>
  <c r="BB338" i="52"/>
  <c r="BB321" i="52"/>
  <c r="BB356" i="52"/>
  <c r="BB359" i="52"/>
  <c r="BB343" i="52"/>
  <c r="AY31" i="52"/>
  <c r="AY40" i="52"/>
  <c r="AU380" i="52"/>
  <c r="E349" i="52"/>
  <c r="E331" i="52"/>
  <c r="E332" i="52"/>
  <c r="E324" i="52"/>
  <c r="E310" i="52"/>
  <c r="E294" i="52"/>
  <c r="E327" i="52" s="1"/>
  <c r="E293" i="52"/>
  <c r="E325" i="52" s="1"/>
  <c r="E70" i="52"/>
  <c r="E69" i="52"/>
  <c r="AN380" i="52"/>
  <c r="AN379" i="52"/>
  <c r="AN358" i="52"/>
  <c r="AN316" i="52"/>
  <c r="AN308" i="52"/>
  <c r="AO42" i="52"/>
  <c r="AO376" i="52" s="1"/>
  <c r="AN375" i="52"/>
  <c r="AN377" i="52"/>
  <c r="AN328" i="52"/>
  <c r="AN378" i="52"/>
  <c r="AN373" i="52"/>
  <c r="AN374" i="52"/>
  <c r="AN24" i="52"/>
  <c r="G349" i="52"/>
  <c r="G331" i="52"/>
  <c r="G324" i="52"/>
  <c r="G332" i="52"/>
  <c r="G293" i="52"/>
  <c r="G325" i="52" s="1"/>
  <c r="G294" i="52"/>
  <c r="G327" i="52" s="1"/>
  <c r="G310" i="52"/>
  <c r="G69" i="52"/>
  <c r="G70" i="52"/>
  <c r="BD78" i="52"/>
  <c r="BC347" i="52"/>
  <c r="BC357" i="52"/>
  <c r="BC348" i="52"/>
  <c r="AN376" i="52"/>
  <c r="AF212" i="52"/>
  <c r="AK212" i="52"/>
  <c r="BC208" i="52"/>
  <c r="AN208" i="52"/>
  <c r="BD309" i="52"/>
  <c r="BD47" i="52"/>
  <c r="BD61" i="52"/>
  <c r="BD350" i="52"/>
  <c r="AN18" i="52"/>
  <c r="K349" i="52"/>
  <c r="K324" i="52"/>
  <c r="K331" i="52"/>
  <c r="K332" i="52"/>
  <c r="K310" i="52"/>
  <c r="K293" i="52"/>
  <c r="K325" i="52" s="1"/>
  <c r="K294" i="52"/>
  <c r="K327" i="52" s="1"/>
  <c r="K69" i="52"/>
  <c r="K70" i="52"/>
  <c r="AD351" i="52"/>
  <c r="AD349" i="52"/>
  <c r="AD324" i="52"/>
  <c r="AD331" i="52"/>
  <c r="AD332" i="52"/>
  <c r="AD310" i="52"/>
  <c r="AD293" i="52"/>
  <c r="AD325" i="52" s="1"/>
  <c r="AD294" i="52"/>
  <c r="AD327" i="52" s="1"/>
  <c r="AD69" i="52"/>
  <c r="AD70" i="52"/>
  <c r="AV338" i="52"/>
  <c r="AV340" i="52"/>
  <c r="AV339" i="52"/>
  <c r="AV343" i="52"/>
  <c r="AV321" i="52"/>
  <c r="AV359" i="52"/>
  <c r="BB379" i="52"/>
  <c r="BB380" i="52"/>
  <c r="BB316" i="52"/>
  <c r="BB308" i="52"/>
  <c r="BB377" i="52"/>
  <c r="BB328" i="52"/>
  <c r="BB378" i="52"/>
  <c r="BB373" i="52"/>
  <c r="BB374" i="52"/>
  <c r="BB375" i="52"/>
  <c r="AO302" i="52"/>
  <c r="J349" i="52"/>
  <c r="J332" i="52"/>
  <c r="J324" i="52"/>
  <c r="J331" i="52"/>
  <c r="J310" i="52"/>
  <c r="J293" i="52"/>
  <c r="J325" i="52" s="1"/>
  <c r="J294" i="52"/>
  <c r="J327" i="52" s="1"/>
  <c r="J69" i="52"/>
  <c r="J70" i="52"/>
  <c r="AB349" i="52"/>
  <c r="AB332" i="52"/>
  <c r="AB324" i="52"/>
  <c r="AB331" i="52"/>
  <c r="AB310" i="52"/>
  <c r="AB293" i="52"/>
  <c r="AB325" i="52" s="1"/>
  <c r="AB294" i="52"/>
  <c r="AB327" i="52" s="1"/>
  <c r="BD380" i="52"/>
  <c r="BD379" i="52"/>
  <c r="BD316" i="52"/>
  <c r="BD308" i="52"/>
  <c r="BD377" i="52"/>
  <c r="BD378" i="52"/>
  <c r="BD373" i="52"/>
  <c r="BD328" i="52"/>
  <c r="BD374" i="52"/>
  <c r="BD375" i="52"/>
  <c r="D351" i="52"/>
  <c r="D349" i="52"/>
  <c r="D331" i="52"/>
  <c r="D332" i="52"/>
  <c r="D324" i="52"/>
  <c r="D293" i="52"/>
  <c r="D325" i="52" s="1"/>
  <c r="D310" i="52"/>
  <c r="D294" i="52"/>
  <c r="D327" i="52" s="1"/>
  <c r="D69" i="52"/>
  <c r="AY65" i="52"/>
  <c r="D70" i="52"/>
  <c r="L65" i="52"/>
  <c r="BD65" i="52"/>
  <c r="AN370" i="52"/>
  <c r="AH65" i="52"/>
  <c r="M332" i="52"/>
  <c r="AF326" i="52"/>
  <c r="AO61" i="52"/>
  <c r="U349" i="52"/>
  <c r="U331" i="52"/>
  <c r="U332" i="52"/>
  <c r="U324" i="52"/>
  <c r="U310" i="52"/>
  <c r="U294" i="52"/>
  <c r="U327" i="52" s="1"/>
  <c r="U293" i="52"/>
  <c r="U325" i="52" s="1"/>
  <c r="U70" i="52"/>
  <c r="BB70" i="52" s="1"/>
  <c r="U69" i="52"/>
  <c r="I349" i="52"/>
  <c r="I331" i="52"/>
  <c r="I324" i="52"/>
  <c r="I332" i="52"/>
  <c r="I294" i="52"/>
  <c r="I327" i="52" s="1"/>
  <c r="I310" i="52"/>
  <c r="I293" i="52"/>
  <c r="I325" i="52" s="1"/>
  <c r="I70" i="52"/>
  <c r="I69" i="52"/>
  <c r="I297" i="52" s="1"/>
  <c r="AT309" i="52"/>
  <c r="AT350" i="52"/>
  <c r="AZ309" i="52"/>
  <c r="AZ350" i="52"/>
  <c r="BB56" i="52"/>
  <c r="BD338" i="52"/>
  <c r="BD339" i="52"/>
  <c r="BD340" i="52"/>
  <c r="BD343" i="52"/>
  <c r="BD321" i="52"/>
  <c r="BD359" i="52"/>
  <c r="BC380" i="52"/>
  <c r="BC379" i="52"/>
  <c r="BC358" i="52"/>
  <c r="BC316" i="52"/>
  <c r="BC308" i="52"/>
  <c r="BC374" i="52"/>
  <c r="BC373" i="52"/>
  <c r="BC375" i="52"/>
  <c r="BC377" i="52"/>
  <c r="BC378" i="52"/>
  <c r="BC328" i="52"/>
  <c r="AM349" i="52"/>
  <c r="AM331" i="52"/>
  <c r="AM332" i="52"/>
  <c r="AM324" i="52"/>
  <c r="AM293" i="52"/>
  <c r="AM325" i="52" s="1"/>
  <c r="AM310" i="52"/>
  <c r="AM294" i="52"/>
  <c r="AM327" i="52" s="1"/>
  <c r="AM69" i="52"/>
  <c r="AM70" i="52"/>
  <c r="AY340" i="52"/>
  <c r="AY338" i="52"/>
  <c r="AY339" i="52"/>
  <c r="AY343" i="52"/>
  <c r="AY321" i="52"/>
  <c r="AY359" i="52"/>
  <c r="AH61" i="52"/>
  <c r="AZ356" i="52"/>
  <c r="AT376" i="52"/>
  <c r="AY127" i="52"/>
  <c r="BD127" i="52"/>
  <c r="L127" i="52"/>
  <c r="AJ380" i="52"/>
  <c r="AR380" i="52"/>
  <c r="AR379" i="52"/>
  <c r="AR358" i="52"/>
  <c r="AR316" i="52"/>
  <c r="AR308" i="52"/>
  <c r="AR377" i="52"/>
  <c r="AR373" i="52"/>
  <c r="AR374" i="52"/>
  <c r="AR375" i="52"/>
  <c r="AR328" i="52"/>
  <c r="AR378" i="52"/>
  <c r="AY18" i="52"/>
  <c r="AO366" i="52"/>
  <c r="BD208" i="52"/>
  <c r="D212" i="52"/>
  <c r="AY208" i="52"/>
  <c r="L208" i="52"/>
  <c r="L212" i="52" s="1"/>
  <c r="O212" i="52"/>
  <c r="AI208" i="52"/>
  <c r="AR232" i="11" l="1"/>
  <c r="AG240" i="11"/>
  <c r="AR240" i="11" s="1"/>
  <c r="AN240" i="11"/>
  <c r="AV240" i="11" s="1"/>
  <c r="AR378" i="11"/>
  <c r="AV37" i="11"/>
  <c r="AV378" i="11" s="1"/>
  <c r="AN378" i="11"/>
  <c r="AR71" i="11"/>
  <c r="AR297" i="11"/>
  <c r="AV342" i="51"/>
  <c r="AV341" i="51"/>
  <c r="AV283" i="51"/>
  <c r="AN339" i="51"/>
  <c r="AN320" i="51"/>
  <c r="AU339" i="51"/>
  <c r="AU359" i="51"/>
  <c r="AU340" i="51"/>
  <c r="AU343" i="51"/>
  <c r="AU356" i="51"/>
  <c r="AU338" i="51"/>
  <c r="AU321" i="51"/>
  <c r="AN238" i="51"/>
  <c r="AV238" i="51" s="1"/>
  <c r="AV235" i="51"/>
  <c r="AM240" i="51"/>
  <c r="AU240" i="51" s="1"/>
  <c r="AU232" i="51"/>
  <c r="AN232" i="51"/>
  <c r="AV229" i="51"/>
  <c r="AN368" i="51"/>
  <c r="AV176" i="51"/>
  <c r="AN370" i="51"/>
  <c r="AU368" i="51"/>
  <c r="AU370" i="51" s="1"/>
  <c r="AU296" i="51"/>
  <c r="AU369" i="51" s="1"/>
  <c r="AU178" i="51"/>
  <c r="AU329" i="51" s="1"/>
  <c r="AM329" i="51"/>
  <c r="AU170" i="51"/>
  <c r="AU295" i="51" s="1"/>
  <c r="AM295" i="51"/>
  <c r="AN170" i="51"/>
  <c r="BB329" i="51"/>
  <c r="AV298" i="51"/>
  <c r="AV365" i="51"/>
  <c r="BB309" i="51"/>
  <c r="BB350" i="51"/>
  <c r="AU55" i="51"/>
  <c r="AU56" i="51" s="1"/>
  <c r="AM56" i="51"/>
  <c r="AU63" i="51"/>
  <c r="AM47" i="51"/>
  <c r="AM350" i="51"/>
  <c r="AM61" i="51"/>
  <c r="AR265" i="50"/>
  <c r="AR314" i="50" s="1"/>
  <c r="AG266" i="50"/>
  <c r="AV254" i="50"/>
  <c r="AV314" i="50" s="1"/>
  <c r="AN314" i="50"/>
  <c r="AN266" i="50"/>
  <c r="AS88" i="50"/>
  <c r="AH347" i="50"/>
  <c r="AH348" i="50"/>
  <c r="AH366" i="50"/>
  <c r="AH357" i="50"/>
  <c r="AC358" i="50"/>
  <c r="AC18" i="50"/>
  <c r="AC40" i="50"/>
  <c r="AC376" i="50"/>
  <c r="AC379" i="50"/>
  <c r="AC378" i="50"/>
  <c r="AC308" i="50"/>
  <c r="AC380" i="50"/>
  <c r="AC374" i="50"/>
  <c r="AC316" i="50"/>
  <c r="AC31" i="50"/>
  <c r="AC375" i="50"/>
  <c r="AC377" i="50"/>
  <c r="AC65" i="50"/>
  <c r="AC373" i="50"/>
  <c r="AC328" i="50"/>
  <c r="AC24" i="50"/>
  <c r="AN88" i="50"/>
  <c r="AV88" i="50" s="1"/>
  <c r="AV366" i="50" s="1"/>
  <c r="AR88" i="50"/>
  <c r="AG366" i="50"/>
  <c r="AG357" i="50"/>
  <c r="AG347" i="50"/>
  <c r="AY366" i="50"/>
  <c r="AY357" i="50"/>
  <c r="AY347" i="50"/>
  <c r="AS296" i="50"/>
  <c r="AS369" i="50" s="1"/>
  <c r="AS370" i="50" s="1"/>
  <c r="AS365" i="50"/>
  <c r="AS298" i="50"/>
  <c r="AR365" i="50"/>
  <c r="AR298" i="50"/>
  <c r="AR296" i="50"/>
  <c r="AR369" i="50" s="1"/>
  <c r="AR370" i="50" s="1"/>
  <c r="AZ78" i="50"/>
  <c r="AY78" i="50"/>
  <c r="AH78" i="50"/>
  <c r="AS78" i="50" s="1"/>
  <c r="AG78" i="50"/>
  <c r="AR78" i="50" s="1"/>
  <c r="AZ357" i="50"/>
  <c r="AZ348" i="50"/>
  <c r="AZ347" i="50"/>
  <c r="AZ366" i="50"/>
  <c r="BA380" i="50"/>
  <c r="BA378" i="50"/>
  <c r="BA376" i="50"/>
  <c r="BA358" i="50"/>
  <c r="BA379" i="50"/>
  <c r="BA377" i="50"/>
  <c r="BA374" i="50"/>
  <c r="BA316" i="50"/>
  <c r="BA373" i="50"/>
  <c r="BA375" i="50"/>
  <c r="BA308" i="50"/>
  <c r="BA328" i="50"/>
  <c r="AS42" i="50"/>
  <c r="AH40" i="50"/>
  <c r="AH308" i="50"/>
  <c r="AH377" i="50"/>
  <c r="AH380" i="50"/>
  <c r="AH328" i="50"/>
  <c r="AH378" i="50"/>
  <c r="AH379" i="50"/>
  <c r="AH374" i="50"/>
  <c r="AH373" i="50"/>
  <c r="AH31" i="50"/>
  <c r="AH376" i="50"/>
  <c r="AH358" i="50"/>
  <c r="AH375" i="50"/>
  <c r="AH24" i="50"/>
  <c r="Q349" i="50"/>
  <c r="Q324" i="50"/>
  <c r="Q332" i="50"/>
  <c r="Q310" i="50"/>
  <c r="Q293" i="50"/>
  <c r="Q325" i="50" s="1"/>
  <c r="Q351" i="50"/>
  <c r="Q69" i="50"/>
  <c r="Q331" i="50"/>
  <c r="Q294" i="50"/>
  <c r="Q327" i="50" s="1"/>
  <c r="Q70" i="50"/>
  <c r="M376" i="50"/>
  <c r="M375" i="50"/>
  <c r="M374" i="50"/>
  <c r="M316" i="50"/>
  <c r="AG42" i="50"/>
  <c r="M40" i="50"/>
  <c r="M380" i="50"/>
  <c r="M358" i="50"/>
  <c r="M65" i="50"/>
  <c r="M31" i="50"/>
  <c r="M378" i="50"/>
  <c r="M373" i="50"/>
  <c r="M328" i="50"/>
  <c r="M18" i="50"/>
  <c r="M24" i="50"/>
  <c r="M379" i="50"/>
  <c r="M377" i="50"/>
  <c r="M308" i="50"/>
  <c r="AI42" i="50"/>
  <c r="AY42" i="50"/>
  <c r="AY316" i="50" s="1"/>
  <c r="T40" i="50"/>
  <c r="T379" i="50"/>
  <c r="T358" i="50"/>
  <c r="T65" i="50"/>
  <c r="T376" i="50"/>
  <c r="AZ42" i="50"/>
  <c r="AZ380" i="50" s="1"/>
  <c r="T380" i="50"/>
  <c r="T375" i="50"/>
  <c r="T328" i="50"/>
  <c r="T377" i="50"/>
  <c r="T378" i="50"/>
  <c r="T316" i="50"/>
  <c r="T24" i="50"/>
  <c r="T374" i="50"/>
  <c r="T373" i="50"/>
  <c r="T308" i="50"/>
  <c r="T31" i="50"/>
  <c r="AH18" i="50"/>
  <c r="AV17" i="50"/>
  <c r="AN11" i="50"/>
  <c r="AV11" i="50" s="1"/>
  <c r="BA40" i="50"/>
  <c r="AN238" i="9"/>
  <c r="AV238" i="9" s="1"/>
  <c r="AN240" i="9"/>
  <c r="AV240" i="9" s="1"/>
  <c r="I212" i="9"/>
  <c r="L208" i="9"/>
  <c r="L212" i="9" s="1"/>
  <c r="AN302" i="9"/>
  <c r="AV134" i="9"/>
  <c r="I358" i="9"/>
  <c r="I331" i="9"/>
  <c r="AN119" i="9"/>
  <c r="L78" i="9"/>
  <c r="BC78" i="9" s="1"/>
  <c r="L348" i="9"/>
  <c r="L347" i="9"/>
  <c r="L357" i="9"/>
  <c r="L358" i="9" s="1"/>
  <c r="AV37" i="9"/>
  <c r="AN378" i="9"/>
  <c r="AT370" i="10"/>
  <c r="AU383" i="10"/>
  <c r="AV370" i="3"/>
  <c r="AQ370" i="51"/>
  <c r="AX296" i="51"/>
  <c r="AX369" i="51" s="1"/>
  <c r="AX370" i="51" s="1"/>
  <c r="AV296" i="51"/>
  <c r="AV369" i="51" s="1"/>
  <c r="AV368" i="51"/>
  <c r="BC296" i="51"/>
  <c r="BC369" i="51" s="1"/>
  <c r="BC370" i="51" s="1"/>
  <c r="AQ329" i="51"/>
  <c r="AX178" i="51"/>
  <c r="BC178" i="51"/>
  <c r="G329" i="51"/>
  <c r="L178" i="51"/>
  <c r="AN383" i="51"/>
  <c r="AX366" i="51"/>
  <c r="L102" i="51"/>
  <c r="AX102" i="51"/>
  <c r="G61" i="51"/>
  <c r="G309" i="51"/>
  <c r="G47" i="51"/>
  <c r="L63" i="51"/>
  <c r="G56" i="51"/>
  <c r="G350" i="51"/>
  <c r="AX63" i="51"/>
  <c r="AX42" i="51"/>
  <c r="G380" i="51"/>
  <c r="G375" i="51"/>
  <c r="G308" i="51"/>
  <c r="G65" i="51"/>
  <c r="G332" i="51" s="1"/>
  <c r="G328" i="51"/>
  <c r="L42" i="51"/>
  <c r="G377" i="51"/>
  <c r="G373" i="51"/>
  <c r="G316" i="51"/>
  <c r="G18" i="51"/>
  <c r="G379" i="51"/>
  <c r="G374" i="51"/>
  <c r="G31" i="51"/>
  <c r="G40" i="51"/>
  <c r="G376" i="51"/>
  <c r="G378" i="51"/>
  <c r="G24" i="51"/>
  <c r="D358" i="51"/>
  <c r="D331" i="51"/>
  <c r="H358" i="51"/>
  <c r="H331" i="51"/>
  <c r="BC47" i="5"/>
  <c r="BC350" i="5"/>
  <c r="BC348" i="11"/>
  <c r="BC357" i="11"/>
  <c r="BC347" i="11"/>
  <c r="BC47" i="10"/>
  <c r="BC350" i="10"/>
  <c r="AY309" i="4"/>
  <c r="AY350" i="4"/>
  <c r="BA324" i="6"/>
  <c r="BA293" i="6"/>
  <c r="BA325" i="6" s="1"/>
  <c r="BA310" i="6"/>
  <c r="BA294" i="6"/>
  <c r="BA327" i="6" s="1"/>
  <c r="AR294" i="8"/>
  <c r="AR327" i="8" s="1"/>
  <c r="AR324" i="8"/>
  <c r="AR293" i="8"/>
  <c r="AR325" i="8" s="1"/>
  <c r="AR310" i="8"/>
  <c r="AV294" i="8"/>
  <c r="AV327" i="8" s="1"/>
  <c r="AV324" i="8"/>
  <c r="AV332" i="8"/>
  <c r="AV293" i="8"/>
  <c r="AV325" i="8" s="1"/>
  <c r="AV310" i="8"/>
  <c r="BA302" i="51"/>
  <c r="BA347" i="51"/>
  <c r="AZ24" i="50"/>
  <c r="AY24" i="50"/>
  <c r="BA24" i="50"/>
  <c r="AV320" i="11"/>
  <c r="AV316" i="11"/>
  <c r="AZ302" i="11"/>
  <c r="AY266" i="10"/>
  <c r="AI266" i="10"/>
  <c r="M340" i="10"/>
  <c r="M356" i="10"/>
  <c r="M308" i="10"/>
  <c r="M339" i="10"/>
  <c r="M359" i="10"/>
  <c r="M321" i="10"/>
  <c r="M343" i="10"/>
  <c r="M338" i="10"/>
  <c r="BC56" i="10"/>
  <c r="AY240" i="6"/>
  <c r="BA240" i="6"/>
  <c r="AR366" i="6"/>
  <c r="AR347" i="5"/>
  <c r="AR302" i="5"/>
  <c r="AZ348" i="2"/>
  <c r="AZ357" i="2"/>
  <c r="AZ366" i="2"/>
  <c r="BC347" i="9"/>
  <c r="BC302" i="9"/>
  <c r="AV361" i="9"/>
  <c r="AV356" i="9"/>
  <c r="AS347" i="3"/>
  <c r="AS302" i="3"/>
  <c r="AR366" i="3"/>
  <c r="AR357" i="3"/>
  <c r="AR348" i="3"/>
  <c r="BC347" i="2"/>
  <c r="BC302" i="2"/>
  <c r="AX347" i="11"/>
  <c r="AX302" i="11"/>
  <c r="AH61" i="11"/>
  <c r="AH294" i="11"/>
  <c r="AH327" i="11" s="1"/>
  <c r="AH326" i="11"/>
  <c r="AH330" i="11"/>
  <c r="AH362" i="11"/>
  <c r="AZ314" i="10"/>
  <c r="AS347" i="10"/>
  <c r="AS302" i="10"/>
  <c r="BA78" i="10"/>
  <c r="AY366" i="7"/>
  <c r="AY348" i="7"/>
  <c r="AY357" i="7"/>
  <c r="AY347" i="4"/>
  <c r="AY302" i="4"/>
  <c r="AV366" i="2"/>
  <c r="AV348" i="2"/>
  <c r="AV357" i="2"/>
  <c r="AI11" i="10"/>
  <c r="AI18" i="10"/>
  <c r="AH31" i="9"/>
  <c r="AH376" i="9"/>
  <c r="D357" i="50"/>
  <c r="AX119" i="50"/>
  <c r="D348" i="50"/>
  <c r="D347" i="50"/>
  <c r="D78" i="50"/>
  <c r="BC119" i="50"/>
  <c r="D127" i="50"/>
  <c r="L119" i="50"/>
  <c r="AX302" i="51"/>
  <c r="AX347" i="51"/>
  <c r="AM366" i="50"/>
  <c r="AN100" i="50"/>
  <c r="AN366" i="50" s="1"/>
  <c r="BA361" i="11"/>
  <c r="BB127" i="5"/>
  <c r="AM127" i="5"/>
  <c r="BB47" i="5"/>
  <c r="BB348" i="5"/>
  <c r="BB357" i="5"/>
  <c r="BB347" i="5"/>
  <c r="L127" i="51"/>
  <c r="AX127" i="51"/>
  <c r="AQ357" i="51"/>
  <c r="AQ348" i="51"/>
  <c r="AA358" i="51"/>
  <c r="AA331" i="51"/>
  <c r="U358" i="51"/>
  <c r="U331" i="51"/>
  <c r="AH348" i="51"/>
  <c r="AH366" i="51"/>
  <c r="AH357" i="51"/>
  <c r="AH78" i="51"/>
  <c r="AS78" i="51" s="1"/>
  <c r="AY78" i="51"/>
  <c r="AZ78" i="51"/>
  <c r="AG78" i="51"/>
  <c r="AR78" i="51" s="1"/>
  <c r="AY320" i="50"/>
  <c r="AY339" i="50"/>
  <c r="AY296" i="9"/>
  <c r="AY369" i="9" s="1"/>
  <c r="AY362" i="11"/>
  <c r="AY330" i="11"/>
  <c r="AY294" i="11"/>
  <c r="AY327" i="11" s="1"/>
  <c r="AY326" i="11"/>
  <c r="AF330" i="52"/>
  <c r="AO47" i="52"/>
  <c r="AJ332" i="52"/>
  <c r="AH193" i="50"/>
  <c r="Q208" i="50"/>
  <c r="AZ193" i="50"/>
  <c r="BC77" i="50"/>
  <c r="AN77" i="50"/>
  <c r="AV77" i="50" s="1"/>
  <c r="AM193" i="51"/>
  <c r="AU193" i="51" s="1"/>
  <c r="AJ208" i="51"/>
  <c r="BB193" i="51"/>
  <c r="AY240" i="51"/>
  <c r="AQ295" i="51"/>
  <c r="AH302" i="51"/>
  <c r="AH347" i="51"/>
  <c r="AR302" i="51"/>
  <c r="AR347" i="51"/>
  <c r="AQ302" i="51"/>
  <c r="AQ347" i="51"/>
  <c r="AM347" i="51"/>
  <c r="AN119" i="51"/>
  <c r="AV119" i="51" s="1"/>
  <c r="AM348" i="51"/>
  <c r="AM357" i="51"/>
  <c r="AU348" i="51"/>
  <c r="AU357" i="51"/>
  <c r="AN55" i="51"/>
  <c r="AV55" i="51" s="1"/>
  <c r="AN39" i="51"/>
  <c r="AV39" i="51" s="1"/>
  <c r="Y379" i="51"/>
  <c r="Y358" i="51"/>
  <c r="Y65" i="51"/>
  <c r="Y376" i="51"/>
  <c r="Y378" i="51"/>
  <c r="Y374" i="51"/>
  <c r="Y328" i="51"/>
  <c r="Y24" i="51"/>
  <c r="Y380" i="51"/>
  <c r="Y375" i="51"/>
  <c r="Y308" i="51"/>
  <c r="Y18" i="51"/>
  <c r="Y40" i="51"/>
  <c r="BA42" i="51"/>
  <c r="Y377" i="51"/>
  <c r="Y373" i="51"/>
  <c r="Y316" i="51"/>
  <c r="Y31" i="51"/>
  <c r="BA193" i="51"/>
  <c r="Y208" i="51"/>
  <c r="Y212" i="51" s="1"/>
  <c r="Y217" i="51" s="1"/>
  <c r="AS370" i="51"/>
  <c r="AN77" i="51"/>
  <c r="AV77" i="51" s="1"/>
  <c r="BC77" i="51"/>
  <c r="AR383" i="50"/>
  <c r="BB348" i="51"/>
  <c r="AU361" i="2"/>
  <c r="AS296" i="3"/>
  <c r="AS369" i="3" s="1"/>
  <c r="BB208" i="5"/>
  <c r="AJ212" i="5"/>
  <c r="AM208" i="5"/>
  <c r="BB266" i="5"/>
  <c r="AJ356" i="5"/>
  <c r="AJ343" i="5"/>
  <c r="AJ338" i="5"/>
  <c r="AJ359" i="5"/>
  <c r="AJ321" i="5"/>
  <c r="AJ339" i="5"/>
  <c r="AJ309" i="5"/>
  <c r="AJ340" i="5"/>
  <c r="AJ65" i="5"/>
  <c r="AJ31" i="5"/>
  <c r="AJ24" i="5"/>
  <c r="BB42" i="5"/>
  <c r="AJ378" i="5"/>
  <c r="AJ375" i="5"/>
  <c r="AJ376" i="5"/>
  <c r="AJ358" i="5"/>
  <c r="AJ377" i="5"/>
  <c r="AJ373" i="5"/>
  <c r="AM42" i="5"/>
  <c r="AJ308" i="5"/>
  <c r="AJ379" i="5"/>
  <c r="AJ328" i="5"/>
  <c r="AJ380" i="5"/>
  <c r="AJ374" i="5"/>
  <c r="AJ316" i="5"/>
  <c r="BB11" i="5"/>
  <c r="AK61" i="5"/>
  <c r="BB240" i="5"/>
  <c r="AT361" i="5"/>
  <c r="BB240" i="51"/>
  <c r="AX240" i="51"/>
  <c r="BC240" i="51"/>
  <c r="AX348" i="51"/>
  <c r="AX357" i="51"/>
  <c r="AF358" i="51"/>
  <c r="AF331" i="51"/>
  <c r="AH361" i="51"/>
  <c r="AH356" i="51"/>
  <c r="AT361" i="51"/>
  <c r="AT356" i="51"/>
  <c r="R358" i="51"/>
  <c r="R331" i="51"/>
  <c r="AY356" i="51"/>
  <c r="AY361" i="51"/>
  <c r="AR361" i="51"/>
  <c r="AR356" i="51"/>
  <c r="Q127" i="51"/>
  <c r="AZ102" i="51"/>
  <c r="AH102" i="51"/>
  <c r="AR366" i="51"/>
  <c r="AR348" i="51"/>
  <c r="AR357" i="51"/>
  <c r="BC357" i="51"/>
  <c r="BC366" i="51"/>
  <c r="BC348" i="51"/>
  <c r="AJ378" i="51"/>
  <c r="AJ373" i="51"/>
  <c r="AJ308" i="51"/>
  <c r="AJ24" i="51"/>
  <c r="AJ31" i="51"/>
  <c r="AJ375" i="51"/>
  <c r="AJ358" i="51"/>
  <c r="AJ65" i="51"/>
  <c r="AJ18" i="51"/>
  <c r="AJ379" i="51"/>
  <c r="AJ377" i="51"/>
  <c r="AJ328" i="51"/>
  <c r="BB42" i="51"/>
  <c r="AJ380" i="51"/>
  <c r="AJ374" i="51"/>
  <c r="AJ316" i="51"/>
  <c r="AM42" i="51"/>
  <c r="AU42" i="51" s="1"/>
  <c r="AJ376" i="51"/>
  <c r="AJ40" i="51"/>
  <c r="AN314" i="51"/>
  <c r="AN359" i="50"/>
  <c r="AN360" i="50"/>
  <c r="AJ309" i="50"/>
  <c r="BC266" i="50"/>
  <c r="AJ356" i="50"/>
  <c r="AJ343" i="50"/>
  <c r="AJ321" i="50"/>
  <c r="BB266" i="50"/>
  <c r="AJ359" i="50"/>
  <c r="AJ339" i="50"/>
  <c r="AJ340" i="50"/>
  <c r="AJ338" i="50"/>
  <c r="M208" i="50"/>
  <c r="AG193" i="50"/>
  <c r="AN193" i="50" s="1"/>
  <c r="AI193" i="50"/>
  <c r="BC193" i="50"/>
  <c r="AY193" i="50"/>
  <c r="AC329" i="50"/>
  <c r="AC208" i="50"/>
  <c r="AH178" i="50"/>
  <c r="AH329" i="50" s="1"/>
  <c r="AY178" i="50"/>
  <c r="AY329" i="50" s="1"/>
  <c r="BC178" i="50"/>
  <c r="BC329" i="50" s="1"/>
  <c r="AV329" i="50"/>
  <c r="AR329" i="50"/>
  <c r="AG178" i="50"/>
  <c r="AZ178" i="50"/>
  <c r="AZ329" i="50" s="1"/>
  <c r="AS329" i="50"/>
  <c r="AH56" i="50"/>
  <c r="BB63" i="5"/>
  <c r="AZ296" i="11"/>
  <c r="AZ369" i="11" s="1"/>
  <c r="AS320" i="11"/>
  <c r="AS316" i="11"/>
  <c r="AY320" i="11"/>
  <c r="AY316" i="11"/>
  <c r="BC320" i="11"/>
  <c r="BC316" i="11"/>
  <c r="AN200" i="11"/>
  <c r="AS302" i="11"/>
  <c r="BA383" i="11"/>
  <c r="BA119" i="11"/>
  <c r="AE78" i="11"/>
  <c r="AE357" i="11"/>
  <c r="AE347" i="11"/>
  <c r="AE348" i="11"/>
  <c r="AE127" i="11"/>
  <c r="AS366" i="11"/>
  <c r="AI330" i="11"/>
  <c r="AI326" i="11"/>
  <c r="AI61" i="11"/>
  <c r="AI294" i="11"/>
  <c r="AI327" i="11" s="1"/>
  <c r="AI362" i="11"/>
  <c r="BA206" i="10"/>
  <c r="AE208" i="10"/>
  <c r="AH368" i="10"/>
  <c r="AH296" i="10"/>
  <c r="AH369" i="10" s="1"/>
  <c r="BC296" i="10"/>
  <c r="BC369" i="10" s="1"/>
  <c r="BC368" i="10"/>
  <c r="BC370" i="10" s="1"/>
  <c r="BA295" i="10"/>
  <c r="BB383" i="10"/>
  <c r="AZ366" i="10"/>
  <c r="AZ348" i="10"/>
  <c r="AZ357" i="10"/>
  <c r="AZ358" i="10" s="1"/>
  <c r="AS314" i="9"/>
  <c r="AY314" i="9"/>
  <c r="AV314" i="9"/>
  <c r="BA193" i="9"/>
  <c r="AE208" i="9"/>
  <c r="AM330" i="9"/>
  <c r="AM61" i="9"/>
  <c r="AM362" i="9"/>
  <c r="AN60" i="9"/>
  <c r="AM294" i="9"/>
  <c r="AM327" i="9" s="1"/>
  <c r="AM326" i="9"/>
  <c r="BC376" i="9"/>
  <c r="BC31" i="9"/>
  <c r="AZ295" i="7"/>
  <c r="AU356" i="7"/>
  <c r="AU361" i="7"/>
  <c r="BC366" i="7"/>
  <c r="BC357" i="7"/>
  <c r="BC358" i="7" s="1"/>
  <c r="AM11" i="7"/>
  <c r="AM380" i="7" s="1"/>
  <c r="AM18" i="7"/>
  <c r="AN17" i="7"/>
  <c r="AY368" i="6"/>
  <c r="AY296" i="6"/>
  <c r="AY369" i="6" s="1"/>
  <c r="AY295" i="6"/>
  <c r="AU383" i="6"/>
  <c r="BB119" i="6"/>
  <c r="AJ348" i="6"/>
  <c r="AJ127" i="6"/>
  <c r="AJ78" i="6"/>
  <c r="AM119" i="6"/>
  <c r="AJ347" i="6"/>
  <c r="AJ357" i="6"/>
  <c r="AU356" i="6"/>
  <c r="AU361" i="6"/>
  <c r="AY366" i="6"/>
  <c r="AV314" i="5"/>
  <c r="AY240" i="5"/>
  <c r="BA240" i="5"/>
  <c r="AZ370" i="5"/>
  <c r="AQ302" i="5"/>
  <c r="AY383" i="5"/>
  <c r="AQ383" i="5"/>
  <c r="AY356" i="5"/>
  <c r="AY361" i="5"/>
  <c r="AQ356" i="5"/>
  <c r="AQ361" i="5"/>
  <c r="AS366" i="5"/>
  <c r="AS348" i="5"/>
  <c r="AS357" i="5"/>
  <c r="AQ348" i="5"/>
  <c r="AQ366" i="5"/>
  <c r="AM368" i="4"/>
  <c r="AM295" i="4"/>
  <c r="AM296" i="4"/>
  <c r="AM369" i="4" s="1"/>
  <c r="AN176" i="4"/>
  <c r="AY178" i="4"/>
  <c r="AY329" i="4" s="1"/>
  <c r="AT329" i="4"/>
  <c r="AR329" i="4"/>
  <c r="BA178" i="4"/>
  <c r="BA329" i="4" s="1"/>
  <c r="M329" i="4"/>
  <c r="M208" i="4"/>
  <c r="AG178" i="4"/>
  <c r="AU356" i="4"/>
  <c r="AU361" i="4"/>
  <c r="AX63" i="4"/>
  <c r="BC63" i="4"/>
  <c r="D56" i="4"/>
  <c r="D309" i="4"/>
  <c r="D65" i="4"/>
  <c r="D350" i="4"/>
  <c r="D61" i="4"/>
  <c r="D47" i="4"/>
  <c r="L63" i="4"/>
  <c r="AQ314" i="3"/>
  <c r="AZ296" i="3"/>
  <c r="AZ369" i="3" s="1"/>
  <c r="AZ368" i="3"/>
  <c r="AN23" i="3"/>
  <c r="AN24" i="3" s="1"/>
  <c r="AG24" i="3"/>
  <c r="BC206" i="2"/>
  <c r="AX206" i="2"/>
  <c r="L206" i="2"/>
  <c r="AN206" i="2" s="1"/>
  <c r="D208" i="2"/>
  <c r="BA368" i="2"/>
  <c r="BA370" i="2" s="1"/>
  <c r="BA296" i="2"/>
  <c r="BA369" i="2" s="1"/>
  <c r="AX296" i="2"/>
  <c r="AX369" i="2" s="1"/>
  <c r="AX368" i="2"/>
  <c r="AU295" i="2"/>
  <c r="BB348" i="2"/>
  <c r="BB366" i="2"/>
  <c r="BB357" i="2"/>
  <c r="AH18" i="10"/>
  <c r="AH11" i="10"/>
  <c r="AI314" i="11"/>
  <c r="AS296" i="11"/>
  <c r="AS369" i="11" s="1"/>
  <c r="AS368" i="11"/>
  <c r="AU383" i="11"/>
  <c r="AT356" i="11"/>
  <c r="AT361" i="11"/>
  <c r="BC376" i="11"/>
  <c r="BC31" i="11"/>
  <c r="AI11" i="11"/>
  <c r="AI18" i="11"/>
  <c r="AR356" i="10"/>
  <c r="AR361" i="10"/>
  <c r="BC356" i="10"/>
  <c r="BB295" i="9"/>
  <c r="AS329" i="9"/>
  <c r="AI347" i="9"/>
  <c r="AI302" i="9"/>
  <c r="AX347" i="9"/>
  <c r="AR383" i="9"/>
  <c r="BC383" i="9"/>
  <c r="AT356" i="9"/>
  <c r="AT361" i="9"/>
  <c r="AQ356" i="9"/>
  <c r="AQ361" i="9"/>
  <c r="AT366" i="9"/>
  <c r="AT357" i="9"/>
  <c r="AT348" i="9"/>
  <c r="AI357" i="9"/>
  <c r="AI366" i="9"/>
  <c r="AI348" i="9"/>
  <c r="BC11" i="9"/>
  <c r="BC380" i="9" s="1"/>
  <c r="AX11" i="9"/>
  <c r="D380" i="9"/>
  <c r="AZ302" i="8"/>
  <c r="AZ347" i="8"/>
  <c r="AT383" i="8"/>
  <c r="BB356" i="8"/>
  <c r="BB361" i="8"/>
  <c r="AN77" i="8"/>
  <c r="AY314" i="7"/>
  <c r="AT368" i="7"/>
  <c r="AT296" i="7"/>
  <c r="AT369" i="7" s="1"/>
  <c r="AS347" i="7"/>
  <c r="BA383" i="7"/>
  <c r="AU348" i="7"/>
  <c r="AU366" i="7"/>
  <c r="AU357" i="7"/>
  <c r="AU331" i="7" s="1"/>
  <c r="AY78" i="7"/>
  <c r="AS314" i="6"/>
  <c r="AX296" i="6"/>
  <c r="AX369" i="6" s="1"/>
  <c r="AX368" i="6"/>
  <c r="AX370" i="6" s="1"/>
  <c r="BB295" i="6"/>
  <c r="AZ356" i="6"/>
  <c r="AZ361" i="6"/>
  <c r="BC314" i="4"/>
  <c r="AT383" i="4"/>
  <c r="BC383" i="4"/>
  <c r="AR357" i="4"/>
  <c r="AR348" i="4"/>
  <c r="AR366" i="4"/>
  <c r="AV376" i="4"/>
  <c r="AY314" i="3"/>
  <c r="AZ302" i="3"/>
  <c r="AZ347" i="3"/>
  <c r="AQ383" i="3"/>
  <c r="BA356" i="3"/>
  <c r="BA361" i="3"/>
  <c r="AQ356" i="3"/>
  <c r="AQ361" i="3"/>
  <c r="AY348" i="3"/>
  <c r="AY357" i="3"/>
  <c r="AY366" i="3"/>
  <c r="BC366" i="3"/>
  <c r="BC357" i="3"/>
  <c r="BC358" i="3" s="1"/>
  <c r="BC348" i="3"/>
  <c r="AV309" i="3"/>
  <c r="BB296" i="2"/>
  <c r="BB369" i="2" s="1"/>
  <c r="BB368" i="2"/>
  <c r="BC295" i="2"/>
  <c r="AT347" i="2"/>
  <c r="AT302" i="2"/>
  <c r="AT302" i="11"/>
  <c r="AS383" i="11"/>
  <c r="AT366" i="11"/>
  <c r="AS294" i="11"/>
  <c r="AS327" i="11" s="1"/>
  <c r="AS330" i="11"/>
  <c r="AS326" i="11"/>
  <c r="AS362" i="11"/>
  <c r="AS314" i="10"/>
  <c r="AZ296" i="10"/>
  <c r="AZ369" i="10" s="1"/>
  <c r="AZ368" i="10"/>
  <c r="AY368" i="10"/>
  <c r="AY296" i="10"/>
  <c r="AY369" i="10" s="1"/>
  <c r="AQ295" i="10"/>
  <c r="AZ347" i="10"/>
  <c r="AZ302" i="10"/>
  <c r="AI383" i="10"/>
  <c r="AV383" i="10"/>
  <c r="AU356" i="10"/>
  <c r="AU361" i="10"/>
  <c r="AU302" i="9"/>
  <c r="AU347" i="9"/>
  <c r="AI314" i="8"/>
  <c r="AT314" i="8"/>
  <c r="AU295" i="8"/>
  <c r="AQ296" i="7"/>
  <c r="AQ369" i="7" s="1"/>
  <c r="AQ368" i="7"/>
  <c r="AX383" i="7"/>
  <c r="BA357" i="7"/>
  <c r="BA348" i="7"/>
  <c r="BA366" i="7"/>
  <c r="AX295" i="6"/>
  <c r="BA383" i="6"/>
  <c r="AX383" i="6"/>
  <c r="AU357" i="6"/>
  <c r="AU366" i="6"/>
  <c r="AU348" i="6"/>
  <c r="AY296" i="5"/>
  <c r="AY369" i="5" s="1"/>
  <c r="AY368" i="5"/>
  <c r="AQ296" i="5"/>
  <c r="AQ369" i="5" s="1"/>
  <c r="AQ368" i="5"/>
  <c r="AZ302" i="5"/>
  <c r="AZ347" i="5"/>
  <c r="AZ356" i="5"/>
  <c r="AZ361" i="5"/>
  <c r="AR368" i="4"/>
  <c r="AR296" i="4"/>
  <c r="AR369" i="4" s="1"/>
  <c r="AV368" i="4"/>
  <c r="AV296" i="4"/>
  <c r="AV369" i="4" s="1"/>
  <c r="AR302" i="4"/>
  <c r="AR347" i="4"/>
  <c r="AV347" i="4"/>
  <c r="AQ356" i="4"/>
  <c r="AQ361" i="4"/>
  <c r="AS366" i="4"/>
  <c r="AS357" i="4"/>
  <c r="AS348" i="4"/>
  <c r="BC357" i="4"/>
  <c r="BC366" i="4"/>
  <c r="BC348" i="4"/>
  <c r="AV380" i="4"/>
  <c r="AX11" i="4"/>
  <c r="BC11" i="4"/>
  <c r="D380" i="4"/>
  <c r="AR296" i="3"/>
  <c r="AR369" i="3" s="1"/>
  <c r="AR368" i="3"/>
  <c r="AQ296" i="3"/>
  <c r="AQ369" i="3" s="1"/>
  <c r="AQ368" i="3"/>
  <c r="AQ370" i="3" s="1"/>
  <c r="AS295" i="2"/>
  <c r="AU302" i="2"/>
  <c r="AU347" i="2"/>
  <c r="BC366" i="2"/>
  <c r="BC357" i="2"/>
  <c r="BC348" i="2"/>
  <c r="AV314" i="11"/>
  <c r="AH240" i="11"/>
  <c r="AX296" i="11"/>
  <c r="AX369" i="11" s="1"/>
  <c r="AX368" i="11"/>
  <c r="AX370" i="11" s="1"/>
  <c r="AQ295" i="11"/>
  <c r="AS356" i="11"/>
  <c r="AS361" i="11"/>
  <c r="AH376" i="11"/>
  <c r="AH31" i="11"/>
  <c r="BB314" i="10"/>
  <c r="AI314" i="10"/>
  <c r="AH193" i="10"/>
  <c r="AG193" i="10"/>
  <c r="AN193" i="10" s="1"/>
  <c r="O208" i="10"/>
  <c r="AY302" i="10"/>
  <c r="AQ302" i="10"/>
  <c r="AT357" i="10"/>
  <c r="AT358" i="10" s="1"/>
  <c r="AT366" i="10"/>
  <c r="AT348" i="10"/>
  <c r="BC357" i="10"/>
  <c r="BC358" i="10" s="1"/>
  <c r="BC366" i="10"/>
  <c r="AI296" i="9"/>
  <c r="AI369" i="9" s="1"/>
  <c r="AI368" i="9"/>
  <c r="AI370" i="9" s="1"/>
  <c r="AV368" i="9"/>
  <c r="AV296" i="9"/>
  <c r="AV369" i="9" s="1"/>
  <c r="AS356" i="9"/>
  <c r="AS361" i="9"/>
  <c r="AH309" i="9"/>
  <c r="AH47" i="9"/>
  <c r="AY338" i="8"/>
  <c r="AY321" i="8"/>
  <c r="AY343" i="8"/>
  <c r="AY340" i="8"/>
  <c r="AY359" i="8"/>
  <c r="AY339" i="8"/>
  <c r="AX314" i="8"/>
  <c r="AS368" i="8"/>
  <c r="AS296" i="8"/>
  <c r="AS369" i="8" s="1"/>
  <c r="AY296" i="8"/>
  <c r="AY369" i="8" s="1"/>
  <c r="AY368" i="8"/>
  <c r="AY370" i="8" s="1"/>
  <c r="AQ368" i="8"/>
  <c r="AQ296" i="8"/>
  <c r="AQ369" i="8" s="1"/>
  <c r="AX329" i="8"/>
  <c r="BA347" i="8"/>
  <c r="BA302" i="8"/>
  <c r="AQ302" i="8"/>
  <c r="AQ347" i="8"/>
  <c r="AU383" i="8"/>
  <c r="AR356" i="8"/>
  <c r="AR361" i="8"/>
  <c r="AQ356" i="8"/>
  <c r="AQ361" i="8"/>
  <c r="AI366" i="8"/>
  <c r="AI357" i="8"/>
  <c r="AI348" i="8"/>
  <c r="BA366" i="8"/>
  <c r="BA348" i="8"/>
  <c r="BA357" i="8"/>
  <c r="AQ366" i="8"/>
  <c r="AQ357" i="8"/>
  <c r="AQ331" i="8" s="1"/>
  <c r="AQ348" i="8"/>
  <c r="AI309" i="8"/>
  <c r="AI350" i="8"/>
  <c r="AT309" i="8"/>
  <c r="BC11" i="8"/>
  <c r="AX11" i="8"/>
  <c r="AX380" i="8" s="1"/>
  <c r="D380" i="8"/>
  <c r="AX295" i="7"/>
  <c r="AT347" i="7"/>
  <c r="AT302" i="7"/>
  <c r="AQ302" i="7"/>
  <c r="AX356" i="7"/>
  <c r="AX361" i="7"/>
  <c r="AV376" i="7"/>
  <c r="AZ368" i="6"/>
  <c r="AZ296" i="6"/>
  <c r="AZ369" i="6" s="1"/>
  <c r="AR302" i="6"/>
  <c r="AX302" i="6"/>
  <c r="AX356" i="6"/>
  <c r="AX361" i="6"/>
  <c r="AX357" i="6"/>
  <c r="AX331" i="6" s="1"/>
  <c r="AX366" i="6"/>
  <c r="AS295" i="5"/>
  <c r="BA295" i="5"/>
  <c r="AQ295" i="5"/>
  <c r="AT357" i="5"/>
  <c r="AT348" i="5"/>
  <c r="AT366" i="5"/>
  <c r="AZ295" i="4"/>
  <c r="AY295" i="4"/>
  <c r="BB383" i="4"/>
  <c r="BB366" i="4"/>
  <c r="BB357" i="4"/>
  <c r="BB348" i="4"/>
  <c r="AU296" i="3"/>
  <c r="AU369" i="3" s="1"/>
  <c r="AU368" i="3"/>
  <c r="AS295" i="3"/>
  <c r="AT295" i="3"/>
  <c r="BC295" i="3"/>
  <c r="AY302" i="3"/>
  <c r="AY347" i="3"/>
  <c r="AV347" i="3"/>
  <c r="AV302" i="3"/>
  <c r="AS383" i="3"/>
  <c r="AU366" i="3"/>
  <c r="AU357" i="3"/>
  <c r="AU348" i="3"/>
  <c r="BC314" i="2"/>
  <c r="AR295" i="2"/>
  <c r="BA383" i="2"/>
  <c r="AV383" i="2"/>
  <c r="BA356" i="2"/>
  <c r="BA361" i="2"/>
  <c r="BC356" i="2"/>
  <c r="BC361" i="2"/>
  <c r="AY348" i="2"/>
  <c r="AY357" i="2"/>
  <c r="AY358" i="2" s="1"/>
  <c r="AY366" i="2"/>
  <c r="BC102" i="2"/>
  <c r="W358" i="4"/>
  <c r="W331" i="4"/>
  <c r="AR321" i="11"/>
  <c r="AR340" i="11"/>
  <c r="AR359" i="11"/>
  <c r="AR338" i="11"/>
  <c r="AR343" i="11"/>
  <c r="AR339" i="11"/>
  <c r="AR356" i="11"/>
  <c r="AR310" i="11"/>
  <c r="AR309" i="11"/>
  <c r="AR308" i="11"/>
  <c r="BB374" i="9"/>
  <c r="BB308" i="9"/>
  <c r="BB375" i="9"/>
  <c r="BB328" i="9"/>
  <c r="BB380" i="9"/>
  <c r="BB377" i="9"/>
  <c r="BB379" i="9"/>
  <c r="BB316" i="9"/>
  <c r="BC309" i="8"/>
  <c r="BC350" i="8"/>
  <c r="BC47" i="8"/>
  <c r="AY329" i="7"/>
  <c r="AU373" i="2"/>
  <c r="AU378" i="2"/>
  <c r="AU328" i="2"/>
  <c r="AU379" i="2"/>
  <c r="AU316" i="2"/>
  <c r="AU375" i="2"/>
  <c r="AU308" i="2"/>
  <c r="AU377" i="2"/>
  <c r="AU380" i="2"/>
  <c r="AT375" i="2"/>
  <c r="AT377" i="2"/>
  <c r="AT308" i="2"/>
  <c r="AT316" i="2"/>
  <c r="AT374" i="2"/>
  <c r="AT328" i="2"/>
  <c r="AT379" i="2"/>
  <c r="AQ316" i="11"/>
  <c r="AQ308" i="11"/>
  <c r="AQ328" i="11"/>
  <c r="AQ379" i="11"/>
  <c r="AT329" i="10"/>
  <c r="AY309" i="9"/>
  <c r="AI343" i="9"/>
  <c r="AI339" i="9"/>
  <c r="AI338" i="9"/>
  <c r="AI340" i="9"/>
  <c r="AI321" i="9"/>
  <c r="AS338" i="9"/>
  <c r="AS359" i="9"/>
  <c r="AS321" i="9"/>
  <c r="AS340" i="9"/>
  <c r="AS339" i="9"/>
  <c r="AS343" i="9"/>
  <c r="BB377" i="8"/>
  <c r="BB308" i="8"/>
  <c r="BB373" i="8"/>
  <c r="BB379" i="8"/>
  <c r="BB374" i="8"/>
  <c r="BB328" i="8"/>
  <c r="BB316" i="8"/>
  <c r="BB375" i="8"/>
  <c r="BB380" i="8"/>
  <c r="AY178" i="8"/>
  <c r="AY329" i="8" s="1"/>
  <c r="AV338" i="8"/>
  <c r="AV343" i="8"/>
  <c r="AV340" i="8"/>
  <c r="AV359" i="8"/>
  <c r="AV339" i="8"/>
  <c r="AV321" i="8"/>
  <c r="AV328" i="7"/>
  <c r="AV379" i="7"/>
  <c r="AV375" i="7"/>
  <c r="AV316" i="7"/>
  <c r="AV308" i="7"/>
  <c r="AV374" i="7"/>
  <c r="AV377" i="7"/>
  <c r="AU378" i="7"/>
  <c r="AU374" i="7"/>
  <c r="AU328" i="7"/>
  <c r="AU379" i="7"/>
  <c r="AU316" i="7"/>
  <c r="AU375" i="7"/>
  <c r="AU308" i="7"/>
  <c r="AU377" i="7"/>
  <c r="AU380" i="7"/>
  <c r="AZ78" i="5"/>
  <c r="AZ329" i="5"/>
  <c r="AZ308" i="4"/>
  <c r="AZ375" i="4"/>
  <c r="AZ377" i="4"/>
  <c r="AZ316" i="4"/>
  <c r="AZ328" i="4"/>
  <c r="AZ380" i="4"/>
  <c r="AZ379" i="4"/>
  <c r="BC328" i="3"/>
  <c r="BC316" i="3"/>
  <c r="BC374" i="3"/>
  <c r="BC379" i="3"/>
  <c r="BC375" i="3"/>
  <c r="BC377" i="3"/>
  <c r="BC308" i="3"/>
  <c r="AY329" i="3"/>
  <c r="BB329" i="3"/>
  <c r="AU339" i="3"/>
  <c r="AU343" i="3"/>
  <c r="AU321" i="3"/>
  <c r="AU340" i="3"/>
  <c r="AU359" i="3"/>
  <c r="AU338" i="3"/>
  <c r="BA61" i="2"/>
  <c r="AX329" i="2"/>
  <c r="AZ127" i="8"/>
  <c r="AR324" i="7"/>
  <c r="AR332" i="7"/>
  <c r="AR310" i="7"/>
  <c r="AR293" i="7"/>
  <c r="AR325" i="7" s="1"/>
  <c r="AR294" i="7"/>
  <c r="AR327" i="7" s="1"/>
  <c r="AS294" i="5"/>
  <c r="AS327" i="5" s="1"/>
  <c r="AS332" i="5"/>
  <c r="AS310" i="5"/>
  <c r="AS324" i="5"/>
  <c r="AS293" i="5"/>
  <c r="AS325" i="5" s="1"/>
  <c r="AS331" i="5"/>
  <c r="AT330" i="11"/>
  <c r="AT326" i="11"/>
  <c r="AT362" i="11"/>
  <c r="AS330" i="10"/>
  <c r="AS326" i="10"/>
  <c r="AS362" i="10"/>
  <c r="AS330" i="9"/>
  <c r="AS362" i="9"/>
  <c r="AS326" i="9"/>
  <c r="AS297" i="9"/>
  <c r="AH330" i="8"/>
  <c r="AH326" i="8"/>
  <c r="AH297" i="8"/>
  <c r="AH71" i="8"/>
  <c r="AH362" i="8"/>
  <c r="AQ330" i="6"/>
  <c r="AQ297" i="6"/>
  <c r="AQ326" i="6"/>
  <c r="AQ362" i="6"/>
  <c r="AZ297" i="5"/>
  <c r="AZ330" i="5"/>
  <c r="AZ362" i="5"/>
  <c r="AZ326" i="5"/>
  <c r="BA362" i="5"/>
  <c r="BA326" i="5"/>
  <c r="BA330" i="5"/>
  <c r="AT376" i="2"/>
  <c r="AH339" i="10"/>
  <c r="AH340" i="10"/>
  <c r="AH359" i="10"/>
  <c r="AH338" i="10"/>
  <c r="AH321" i="10"/>
  <c r="AQ374" i="9"/>
  <c r="AQ328" i="9"/>
  <c r="AQ308" i="9"/>
  <c r="AQ380" i="9"/>
  <c r="AQ375" i="9"/>
  <c r="AQ379" i="9"/>
  <c r="AQ377" i="9"/>
  <c r="AQ316" i="9"/>
  <c r="AH240" i="8"/>
  <c r="AQ329" i="11"/>
  <c r="AS339" i="11"/>
  <c r="AS343" i="11"/>
  <c r="AS340" i="11"/>
  <c r="AS359" i="11"/>
  <c r="AS338" i="11"/>
  <c r="AS310" i="11"/>
  <c r="AS308" i="11"/>
  <c r="BC329" i="10"/>
  <c r="AZ329" i="10"/>
  <c r="AR329" i="9"/>
  <c r="BB329" i="9"/>
  <c r="AV339" i="9"/>
  <c r="AV343" i="9"/>
  <c r="AV338" i="9"/>
  <c r="AV321" i="9"/>
  <c r="AV359" i="9"/>
  <c r="AV340" i="9"/>
  <c r="BC373" i="8"/>
  <c r="BC380" i="8"/>
  <c r="BC377" i="8"/>
  <c r="BC316" i="8"/>
  <c r="BC328" i="8"/>
  <c r="BC308" i="8"/>
  <c r="BC374" i="8"/>
  <c r="BC375" i="8"/>
  <c r="BC379" i="8"/>
  <c r="BA61" i="8"/>
  <c r="BC78" i="8"/>
  <c r="AZ340" i="8"/>
  <c r="AZ339" i="8"/>
  <c r="AZ343" i="8"/>
  <c r="AZ359" i="8"/>
  <c r="AZ338" i="8"/>
  <c r="BA379" i="7"/>
  <c r="BA374" i="7"/>
  <c r="BA377" i="7"/>
  <c r="BA316" i="7"/>
  <c r="BA358" i="7"/>
  <c r="BA328" i="7"/>
  <c r="BA308" i="7"/>
  <c r="BA375" i="7"/>
  <c r="BA380" i="7"/>
  <c r="AR338" i="7"/>
  <c r="AR359" i="7"/>
  <c r="AR340" i="7"/>
  <c r="AR321" i="7"/>
  <c r="AR339" i="7"/>
  <c r="AR343" i="7"/>
  <c r="AV343" i="7"/>
  <c r="AV340" i="7"/>
  <c r="AV359" i="7"/>
  <c r="AV321" i="7"/>
  <c r="AV339" i="7"/>
  <c r="AV338" i="7"/>
  <c r="AZ309" i="6"/>
  <c r="AZ350" i="6"/>
  <c r="AT343" i="6"/>
  <c r="AT339" i="6"/>
  <c r="AT321" i="6"/>
  <c r="AT359" i="6"/>
  <c r="AT340" i="6"/>
  <c r="AT338" i="6"/>
  <c r="AR329" i="6"/>
  <c r="AS309" i="5"/>
  <c r="AS350" i="5"/>
  <c r="BA340" i="5"/>
  <c r="BA339" i="5"/>
  <c r="BA343" i="5"/>
  <c r="BA321" i="5"/>
  <c r="BA338" i="5"/>
  <c r="BA359" i="5"/>
  <c r="BA375" i="4"/>
  <c r="BA308" i="4"/>
  <c r="BA380" i="4"/>
  <c r="BA379" i="4"/>
  <c r="BA377" i="4"/>
  <c r="BA328" i="4"/>
  <c r="BA316" i="4"/>
  <c r="AU328" i="3"/>
  <c r="AU308" i="3"/>
  <c r="AU316" i="3"/>
  <c r="AU374" i="3"/>
  <c r="AU375" i="3"/>
  <c r="AU380" i="3"/>
  <c r="AU377" i="3"/>
  <c r="AU379" i="3"/>
  <c r="AU358" i="3"/>
  <c r="AT329" i="2"/>
  <c r="BA324" i="11"/>
  <c r="BA310" i="11"/>
  <c r="BA294" i="11"/>
  <c r="BA327" i="11" s="1"/>
  <c r="BA293" i="11"/>
  <c r="BA325" i="11" s="1"/>
  <c r="AI332" i="9"/>
  <c r="AI331" i="9"/>
  <c r="AI293" i="9"/>
  <c r="AI325" i="9" s="1"/>
  <c r="AI310" i="9"/>
  <c r="AI70" i="9"/>
  <c r="AI294" i="9"/>
  <c r="AI327" i="9" s="1"/>
  <c r="AI324" i="9"/>
  <c r="BC65" i="6"/>
  <c r="BA40" i="6"/>
  <c r="AT310" i="5"/>
  <c r="AT332" i="5"/>
  <c r="AT294" i="5"/>
  <c r="AT327" i="5" s="1"/>
  <c r="AT331" i="5"/>
  <c r="AT324" i="5"/>
  <c r="AT293" i="5"/>
  <c r="AT325" i="5" s="1"/>
  <c r="AS310" i="4"/>
  <c r="AS324" i="4"/>
  <c r="AS332" i="4"/>
  <c r="AS294" i="4"/>
  <c r="AS327" i="4" s="1"/>
  <c r="AS293" i="4"/>
  <c r="AS325" i="4" s="1"/>
  <c r="AS331" i="4"/>
  <c r="AX324" i="3"/>
  <c r="AX294" i="3"/>
  <c r="AX327" i="3" s="1"/>
  <c r="AX310" i="3"/>
  <c r="AX293" i="3"/>
  <c r="AX325" i="3" s="1"/>
  <c r="AX332" i="3"/>
  <c r="BB297" i="9"/>
  <c r="BB330" i="9"/>
  <c r="BB362" i="9"/>
  <c r="BB326" i="9"/>
  <c r="AT326" i="3"/>
  <c r="AT362" i="3"/>
  <c r="AT330" i="3"/>
  <c r="AT297" i="3"/>
  <c r="W212" i="5"/>
  <c r="AG208" i="5"/>
  <c r="AG212" i="5" s="1"/>
  <c r="BA340" i="11"/>
  <c r="BA359" i="11"/>
  <c r="BA338" i="11"/>
  <c r="BA339" i="11"/>
  <c r="BA321" i="11"/>
  <c r="AS309" i="11"/>
  <c r="AS350" i="11"/>
  <c r="AT309" i="11"/>
  <c r="AT350" i="11"/>
  <c r="AZ340" i="10"/>
  <c r="AZ338" i="10"/>
  <c r="AZ359" i="10"/>
  <c r="AZ339" i="10"/>
  <c r="AZ343" i="10"/>
  <c r="AZ321" i="10"/>
  <c r="AQ309" i="7"/>
  <c r="AR309" i="6"/>
  <c r="AV329" i="6"/>
  <c r="AZ340" i="5"/>
  <c r="AZ339" i="5"/>
  <c r="AZ343" i="5"/>
  <c r="AZ321" i="5"/>
  <c r="AZ338" i="5"/>
  <c r="AZ359" i="5"/>
  <c r="AX321" i="10"/>
  <c r="AX340" i="10"/>
  <c r="AX359" i="10"/>
  <c r="AX338" i="10"/>
  <c r="AX343" i="10"/>
  <c r="AX339" i="10"/>
  <c r="AZ373" i="9"/>
  <c r="AZ374" i="9"/>
  <c r="AZ328" i="9"/>
  <c r="AZ316" i="9"/>
  <c r="AZ380" i="9"/>
  <c r="AZ308" i="9"/>
  <c r="AZ375" i="9"/>
  <c r="AZ379" i="9"/>
  <c r="AZ358" i="9"/>
  <c r="AZ377" i="9"/>
  <c r="AY193" i="9"/>
  <c r="AT340" i="9"/>
  <c r="AT343" i="9"/>
  <c r="AT339" i="9"/>
  <c r="AT321" i="9"/>
  <c r="AT338" i="9"/>
  <c r="AT359" i="9"/>
  <c r="AZ40" i="8"/>
  <c r="BB340" i="8"/>
  <c r="BB339" i="8"/>
  <c r="BB343" i="8"/>
  <c r="BB338" i="8"/>
  <c r="BB359" i="8"/>
  <c r="BB321" i="8"/>
  <c r="AS338" i="7"/>
  <c r="AS359" i="7"/>
  <c r="AS340" i="7"/>
  <c r="AS343" i="7"/>
  <c r="AS339" i="7"/>
  <c r="AY373" i="6"/>
  <c r="AY375" i="6"/>
  <c r="AY316" i="6"/>
  <c r="AY308" i="6"/>
  <c r="AY374" i="6"/>
  <c r="AY377" i="6"/>
  <c r="AY380" i="6"/>
  <c r="AY328" i="6"/>
  <c r="AY379" i="6"/>
  <c r="AV340" i="6"/>
  <c r="AV339" i="6"/>
  <c r="AV359" i="6"/>
  <c r="AV321" i="6"/>
  <c r="AV338" i="6"/>
  <c r="AS316" i="5"/>
  <c r="AS378" i="5"/>
  <c r="AS377" i="5"/>
  <c r="AS375" i="5"/>
  <c r="AS380" i="5"/>
  <c r="AS308" i="5"/>
  <c r="AS328" i="5"/>
  <c r="AS379" i="5"/>
  <c r="AS358" i="5"/>
  <c r="AX316" i="5"/>
  <c r="AX375" i="5"/>
  <c r="AX378" i="5"/>
  <c r="AX328" i="5"/>
  <c r="AX308" i="5"/>
  <c r="AX379" i="5"/>
  <c r="AY309" i="5"/>
  <c r="AX359" i="5"/>
  <c r="AX340" i="5"/>
  <c r="AX338" i="5"/>
  <c r="AX339" i="5"/>
  <c r="AX343" i="5"/>
  <c r="AX316" i="4"/>
  <c r="AX374" i="4"/>
  <c r="AX379" i="4"/>
  <c r="AX377" i="4"/>
  <c r="AX328" i="4"/>
  <c r="AX380" i="4"/>
  <c r="AX308" i="4"/>
  <c r="AU329" i="4"/>
  <c r="AX321" i="4"/>
  <c r="AX340" i="4"/>
  <c r="AX359" i="4"/>
  <c r="AX339" i="4"/>
  <c r="AX338" i="4"/>
  <c r="AX343" i="4"/>
  <c r="BA339" i="4"/>
  <c r="BA343" i="4"/>
  <c r="BA338" i="4"/>
  <c r="BA359" i="4"/>
  <c r="BA340" i="4"/>
  <c r="BA321" i="4"/>
  <c r="AZ61" i="3"/>
  <c r="AU309" i="3"/>
  <c r="AU350" i="3"/>
  <c r="AV339" i="3"/>
  <c r="AV359" i="3"/>
  <c r="AV340" i="3"/>
  <c r="AV321" i="3"/>
  <c r="AV338" i="3"/>
  <c r="AV343" i="3"/>
  <c r="BA293" i="2"/>
  <c r="BA325" i="2" s="1"/>
  <c r="BA294" i="2"/>
  <c r="BA327" i="2" s="1"/>
  <c r="BA324" i="2"/>
  <c r="BA310" i="2"/>
  <c r="AX316" i="2"/>
  <c r="AX373" i="2"/>
  <c r="AX378" i="2"/>
  <c r="AX375" i="2"/>
  <c r="AX374" i="2"/>
  <c r="AX328" i="2"/>
  <c r="AX379" i="2"/>
  <c r="AX377" i="2"/>
  <c r="AX308" i="2"/>
  <c r="AV309" i="2"/>
  <c r="BA343" i="2"/>
  <c r="BA338" i="2"/>
  <c r="BA359" i="2"/>
  <c r="BA339" i="2"/>
  <c r="BA321" i="2"/>
  <c r="BA340" i="2"/>
  <c r="AS324" i="9"/>
  <c r="AS310" i="9"/>
  <c r="AS293" i="9"/>
  <c r="AS325" i="9" s="1"/>
  <c r="AS294" i="9"/>
  <c r="AS327" i="9" s="1"/>
  <c r="AX324" i="7"/>
  <c r="AX293" i="7"/>
  <c r="AX325" i="7" s="1"/>
  <c r="AX310" i="7"/>
  <c r="AX294" i="7"/>
  <c r="AX327" i="7" s="1"/>
  <c r="AY78" i="5"/>
  <c r="AX332" i="2"/>
  <c r="AX293" i="2"/>
  <c r="AX325" i="2" s="1"/>
  <c r="AX310" i="2"/>
  <c r="AX324" i="2"/>
  <c r="AX294" i="2"/>
  <c r="AX327" i="2" s="1"/>
  <c r="AX326" i="11"/>
  <c r="AX297" i="11"/>
  <c r="AX330" i="11"/>
  <c r="AX362" i="11"/>
  <c r="AX330" i="10"/>
  <c r="AX326" i="10"/>
  <c r="AX362" i="10"/>
  <c r="AX297" i="10"/>
  <c r="AR326" i="9"/>
  <c r="AR362" i="9"/>
  <c r="AR330" i="9"/>
  <c r="AR297" i="9"/>
  <c r="AS330" i="7"/>
  <c r="AS297" i="7"/>
  <c r="AS326" i="7"/>
  <c r="AS362" i="7"/>
  <c r="BB362" i="6"/>
  <c r="BB330" i="6"/>
  <c r="BB326" i="6"/>
  <c r="BB297" i="6"/>
  <c r="AZ362" i="4"/>
  <c r="AZ330" i="4"/>
  <c r="AZ326" i="4"/>
  <c r="AX330" i="3"/>
  <c r="AX297" i="3"/>
  <c r="AX326" i="3"/>
  <c r="AX362" i="3"/>
  <c r="BC78" i="3"/>
  <c r="AX78" i="3"/>
  <c r="AG56" i="2"/>
  <c r="AN55" i="2"/>
  <c r="AY47" i="2"/>
  <c r="AU316" i="11"/>
  <c r="AU380" i="11"/>
  <c r="AU308" i="11"/>
  <c r="AU328" i="11"/>
  <c r="AU379" i="11"/>
  <c r="AQ321" i="11"/>
  <c r="AQ340" i="11"/>
  <c r="AQ339" i="11"/>
  <c r="AQ359" i="11"/>
  <c r="AQ338" i="11"/>
  <c r="AY373" i="10"/>
  <c r="AY328" i="10"/>
  <c r="AY375" i="10"/>
  <c r="AY380" i="10"/>
  <c r="AY374" i="10"/>
  <c r="AY316" i="10"/>
  <c r="AY308" i="10"/>
  <c r="AY377" i="10"/>
  <c r="AY379" i="10"/>
  <c r="AH309" i="10"/>
  <c r="AH350" i="10"/>
  <c r="AH47" i="10"/>
  <c r="AZ378" i="10"/>
  <c r="AZ373" i="10"/>
  <c r="AZ374" i="10"/>
  <c r="AZ328" i="10"/>
  <c r="AZ316" i="10"/>
  <c r="AZ375" i="10"/>
  <c r="AZ379" i="10"/>
  <c r="AZ308" i="10"/>
  <c r="AZ377" i="10"/>
  <c r="AZ380" i="10"/>
  <c r="BC373" i="10"/>
  <c r="BC378" i="10"/>
  <c r="BC375" i="10"/>
  <c r="BC374" i="10"/>
  <c r="BC328" i="10"/>
  <c r="BC316" i="10"/>
  <c r="BC377" i="10"/>
  <c r="BC379" i="10"/>
  <c r="AT373" i="9"/>
  <c r="AT378" i="9"/>
  <c r="AT328" i="9"/>
  <c r="AT308" i="9"/>
  <c r="AT380" i="9"/>
  <c r="AT374" i="9"/>
  <c r="AT375" i="9"/>
  <c r="AT379" i="9"/>
  <c r="AT377" i="9"/>
  <c r="AT358" i="9"/>
  <c r="AT316" i="9"/>
  <c r="BC309" i="9"/>
  <c r="BC350" i="9"/>
  <c r="BC47" i="9"/>
  <c r="BC178" i="9"/>
  <c r="BC329" i="9" s="1"/>
  <c r="AY373" i="8"/>
  <c r="AY328" i="8"/>
  <c r="AY379" i="8"/>
  <c r="AY375" i="8"/>
  <c r="AY316" i="8"/>
  <c r="AY308" i="8"/>
  <c r="AY377" i="8"/>
  <c r="AY374" i="8"/>
  <c r="AY380" i="8"/>
  <c r="AZ373" i="8"/>
  <c r="AZ378" i="8"/>
  <c r="AZ377" i="8"/>
  <c r="AZ308" i="8"/>
  <c r="AZ374" i="8"/>
  <c r="AZ328" i="8"/>
  <c r="AZ316" i="8"/>
  <c r="AZ380" i="8"/>
  <c r="AZ375" i="8"/>
  <c r="AZ379" i="8"/>
  <c r="AU329" i="8"/>
  <c r="AH343" i="8"/>
  <c r="AH340" i="8"/>
  <c r="AH339" i="8"/>
  <c r="AH338" i="8"/>
  <c r="AH321" i="8"/>
  <c r="AU329" i="7"/>
  <c r="AY309" i="7"/>
  <c r="AY350" i="7"/>
  <c r="AS377" i="7"/>
  <c r="AS375" i="7"/>
  <c r="AS316" i="7"/>
  <c r="AS378" i="7"/>
  <c r="AS380" i="7"/>
  <c r="AS328" i="7"/>
  <c r="AS308" i="7"/>
  <c r="AS379" i="7"/>
  <c r="AV378" i="6"/>
  <c r="AV373" i="6"/>
  <c r="AV377" i="6"/>
  <c r="AV379" i="6"/>
  <c r="AV328" i="6"/>
  <c r="AV374" i="6"/>
  <c r="AV375" i="6"/>
  <c r="AV308" i="6"/>
  <c r="AV316" i="6"/>
  <c r="BB309" i="6"/>
  <c r="BB350" i="6"/>
  <c r="AQ309" i="6"/>
  <c r="AQ350" i="6"/>
  <c r="AZ329" i="6"/>
  <c r="AU321" i="6"/>
  <c r="AU338" i="6"/>
  <c r="AU343" i="6"/>
  <c r="AU340" i="6"/>
  <c r="AU359" i="6"/>
  <c r="AU339" i="6"/>
  <c r="AT374" i="5"/>
  <c r="AT377" i="5"/>
  <c r="AT316" i="5"/>
  <c r="AT328" i="5"/>
  <c r="AT308" i="5"/>
  <c r="AT358" i="5"/>
  <c r="AT375" i="5"/>
  <c r="AT380" i="5"/>
  <c r="AT379" i="5"/>
  <c r="BA329" i="5"/>
  <c r="BC329" i="5"/>
  <c r="BC178" i="4"/>
  <c r="BC329" i="4" s="1"/>
  <c r="AZ309" i="3"/>
  <c r="AZ350" i="3"/>
  <c r="AT375" i="3"/>
  <c r="AT377" i="3"/>
  <c r="AT308" i="3"/>
  <c r="AT316" i="3"/>
  <c r="AT374" i="3"/>
  <c r="AT328" i="3"/>
  <c r="AT380" i="3"/>
  <c r="AT379" i="3"/>
  <c r="BC127" i="3"/>
  <c r="AZ329" i="3"/>
  <c r="BA321" i="3"/>
  <c r="BA338" i="3"/>
  <c r="BA343" i="3"/>
  <c r="BA339" i="3"/>
  <c r="BA359" i="3"/>
  <c r="BA340" i="3"/>
  <c r="AS308" i="2"/>
  <c r="AS378" i="2"/>
  <c r="AS373" i="2"/>
  <c r="AS377" i="2"/>
  <c r="AS374" i="2"/>
  <c r="AS379" i="2"/>
  <c r="AS316" i="2"/>
  <c r="AS380" i="2"/>
  <c r="BC338" i="2"/>
  <c r="BC359" i="2"/>
  <c r="BC340" i="2"/>
  <c r="BC339" i="2"/>
  <c r="BC321" i="2"/>
  <c r="BC343" i="2"/>
  <c r="AZ24" i="7"/>
  <c r="BB332" i="10"/>
  <c r="BB324" i="10"/>
  <c r="BB294" i="10"/>
  <c r="BB327" i="10" s="1"/>
  <c r="BB310" i="10"/>
  <c r="BB293" i="10"/>
  <c r="BB325" i="10" s="1"/>
  <c r="AT310" i="9"/>
  <c r="AT294" i="9"/>
  <c r="AT327" i="9" s="1"/>
  <c r="AT332" i="9"/>
  <c r="AT324" i="9"/>
  <c r="AT293" i="9"/>
  <c r="AT325" i="9" s="1"/>
  <c r="AT331" i="9"/>
  <c r="AY65" i="8"/>
  <c r="AY61" i="7"/>
  <c r="AY31" i="6"/>
  <c r="BA24" i="6"/>
  <c r="AZ61" i="5"/>
  <c r="AY208" i="5"/>
  <c r="AU332" i="4"/>
  <c r="AU324" i="4"/>
  <c r="AU310" i="4"/>
  <c r="AU293" i="4"/>
  <c r="AU325" i="4" s="1"/>
  <c r="AU294" i="4"/>
  <c r="AU327" i="4" s="1"/>
  <c r="AY208" i="3"/>
  <c r="AY324" i="3"/>
  <c r="AY293" i="3"/>
  <c r="AY325" i="3" s="1"/>
  <c r="AY331" i="3"/>
  <c r="AY310" i="3"/>
  <c r="AY294" i="3"/>
  <c r="AY327" i="3" s="1"/>
  <c r="AY332" i="3"/>
  <c r="AU330" i="11"/>
  <c r="AU326" i="11"/>
  <c r="AU362" i="11"/>
  <c r="AU362" i="8"/>
  <c r="AU297" i="8"/>
  <c r="AU326" i="8"/>
  <c r="AU330" i="8"/>
  <c r="BA71" i="5"/>
  <c r="AI350" i="2"/>
  <c r="AI61" i="2"/>
  <c r="AI56" i="2"/>
  <c r="AI309" i="2"/>
  <c r="AG127" i="4"/>
  <c r="AN56" i="3"/>
  <c r="AN309" i="3"/>
  <c r="AN47" i="3"/>
  <c r="AN61" i="3"/>
  <c r="AN350" i="3"/>
  <c r="AN11" i="2"/>
  <c r="AN380" i="2" s="1"/>
  <c r="AN18" i="2"/>
  <c r="BA208" i="7"/>
  <c r="BB65" i="2"/>
  <c r="AJ332" i="2"/>
  <c r="AJ294" i="2"/>
  <c r="AJ327" i="2" s="1"/>
  <c r="AM65" i="2"/>
  <c r="AJ331" i="2"/>
  <c r="AJ70" i="2"/>
  <c r="AJ324" i="2"/>
  <c r="AJ293" i="2"/>
  <c r="AJ325" i="2" s="1"/>
  <c r="AJ69" i="2"/>
  <c r="AJ349" i="2"/>
  <c r="AJ310" i="2"/>
  <c r="BB56" i="2"/>
  <c r="AG61" i="2"/>
  <c r="AG309" i="2"/>
  <c r="AG350" i="2"/>
  <c r="AG47" i="2"/>
  <c r="N349" i="2"/>
  <c r="N324" i="2"/>
  <c r="N294" i="2"/>
  <c r="N327" i="2" s="1"/>
  <c r="N310" i="2"/>
  <c r="AG65" i="2"/>
  <c r="N332" i="2"/>
  <c r="N70" i="2"/>
  <c r="N331" i="2"/>
  <c r="N293" i="2"/>
  <c r="N325" i="2" s="1"/>
  <c r="N69" i="2"/>
  <c r="J332" i="2"/>
  <c r="J293" i="2"/>
  <c r="J325" i="2" s="1"/>
  <c r="J69" i="2"/>
  <c r="J324" i="2"/>
  <c r="J349" i="2"/>
  <c r="J294" i="2"/>
  <c r="J327" i="2" s="1"/>
  <c r="J310" i="2"/>
  <c r="J331" i="2"/>
  <c r="J70" i="2"/>
  <c r="AN343" i="11"/>
  <c r="AN340" i="11"/>
  <c r="AN359" i="11"/>
  <c r="AN338" i="11"/>
  <c r="AN321" i="11"/>
  <c r="AN339" i="11"/>
  <c r="AN356" i="11"/>
  <c r="AN310" i="11"/>
  <c r="AN308" i="11"/>
  <c r="AN309" i="11"/>
  <c r="T47" i="51"/>
  <c r="T61" i="51"/>
  <c r="T350" i="51"/>
  <c r="T309" i="51"/>
  <c r="AG63" i="51"/>
  <c r="AR63" i="51" s="1"/>
  <c r="BC63" i="51"/>
  <c r="AY63" i="51"/>
  <c r="AZ11" i="51"/>
  <c r="AD380" i="51"/>
  <c r="AZ302" i="51"/>
  <c r="AZ347" i="51"/>
  <c r="AT302" i="51"/>
  <c r="AT347" i="51"/>
  <c r="AI63" i="51"/>
  <c r="V350" i="51"/>
  <c r="V47" i="51"/>
  <c r="BA63" i="51"/>
  <c r="V309" i="51"/>
  <c r="V61" i="51"/>
  <c r="V65" i="51"/>
  <c r="L206" i="51"/>
  <c r="BC206" i="51"/>
  <c r="AX206" i="51"/>
  <c r="G208" i="51"/>
  <c r="G358" i="51"/>
  <c r="BC356" i="51"/>
  <c r="BC361" i="51"/>
  <c r="AN88" i="51"/>
  <c r="AV88" i="51" s="1"/>
  <c r="AG347" i="51"/>
  <c r="AG366" i="51"/>
  <c r="AG348" i="51"/>
  <c r="AG357" i="51"/>
  <c r="AN23" i="51"/>
  <c r="AV23" i="51" s="1"/>
  <c r="AM24" i="51"/>
  <c r="AI11" i="51"/>
  <c r="AH11" i="51"/>
  <c r="AS11" i="51" s="1"/>
  <c r="AD56" i="50"/>
  <c r="AZ63" i="50"/>
  <c r="AD350" i="50"/>
  <c r="AD65" i="50"/>
  <c r="AD309" i="50"/>
  <c r="AD61" i="50"/>
  <c r="AD47" i="50"/>
  <c r="Z309" i="50"/>
  <c r="Z65" i="50"/>
  <c r="Z61" i="50"/>
  <c r="Z47" i="50"/>
  <c r="Z350" i="50"/>
  <c r="AZ366" i="11"/>
  <c r="AR330" i="11"/>
  <c r="AR326" i="11"/>
  <c r="AR294" i="11"/>
  <c r="AR327" i="11" s="1"/>
  <c r="AR362" i="11"/>
  <c r="AY366" i="10"/>
  <c r="AI31" i="10"/>
  <c r="AI376" i="10"/>
  <c r="AH102" i="9"/>
  <c r="O127" i="9"/>
  <c r="AG102" i="9"/>
  <c r="AN23" i="8"/>
  <c r="AN24" i="8" s="1"/>
  <c r="AM24" i="8"/>
  <c r="AS368" i="7"/>
  <c r="AS296" i="7"/>
  <c r="AS369" i="7" s="1"/>
  <c r="AV329" i="7"/>
  <c r="BC178" i="7"/>
  <c r="BC329" i="7" s="1"/>
  <c r="AQ329" i="7"/>
  <c r="AX178" i="7"/>
  <c r="AX329" i="7" s="1"/>
  <c r="L178" i="7"/>
  <c r="D208" i="7"/>
  <c r="D329" i="7"/>
  <c r="AX357" i="7"/>
  <c r="AX331" i="7" s="1"/>
  <c r="AX366" i="7"/>
  <c r="BC357" i="5"/>
  <c r="BC366" i="5"/>
  <c r="AS370" i="3"/>
  <c r="AT296" i="2"/>
  <c r="AT369" i="2" s="1"/>
  <c r="AT368" i="2"/>
  <c r="AI376" i="9"/>
  <c r="AI31" i="9"/>
  <c r="AX11" i="11"/>
  <c r="AQ380" i="11"/>
  <c r="D380" i="11"/>
  <c r="BC11" i="11"/>
  <c r="BC380" i="11" s="1"/>
  <c r="AQ356" i="10"/>
  <c r="AQ361" i="10"/>
  <c r="AY347" i="9"/>
  <c r="AY302" i="9"/>
  <c r="AU302" i="8"/>
  <c r="AU347" i="8"/>
  <c r="AS356" i="8"/>
  <c r="AS361" i="8"/>
  <c r="AQ368" i="6"/>
  <c r="AQ296" i="6"/>
  <c r="AQ369" i="6" s="1"/>
  <c r="BC24" i="5"/>
  <c r="AS356" i="10"/>
  <c r="AS361" i="10"/>
  <c r="AQ383" i="6"/>
  <c r="BA296" i="4"/>
  <c r="BA369" i="4" s="1"/>
  <c r="BA368" i="4"/>
  <c r="BB347" i="4"/>
  <c r="BB296" i="7"/>
  <c r="BB369" i="7" s="1"/>
  <c r="BB368" i="7"/>
  <c r="BB370" i="7" s="1"/>
  <c r="BC295" i="7"/>
  <c r="AR347" i="7"/>
  <c r="AR302" i="7"/>
  <c r="AV302" i="7"/>
  <c r="AS383" i="7"/>
  <c r="AT356" i="7"/>
  <c r="AT361" i="7"/>
  <c r="AY302" i="6"/>
  <c r="BC302" i="6"/>
  <c r="AR356" i="6"/>
  <c r="AR361" i="6"/>
  <c r="AV356" i="6"/>
  <c r="AV361" i="6"/>
  <c r="AS366" i="6"/>
  <c r="AS357" i="6"/>
  <c r="AQ366" i="6"/>
  <c r="AR295" i="5"/>
  <c r="AV295" i="5"/>
  <c r="I127" i="5"/>
  <c r="I332" i="5" s="1"/>
  <c r="L102" i="5"/>
  <c r="AN102" i="5" s="1"/>
  <c r="AY366" i="5"/>
  <c r="AY357" i="5"/>
  <c r="AY358" i="5" s="1"/>
  <c r="AY348" i="5"/>
  <c r="AS295" i="4"/>
  <c r="BA295" i="4"/>
  <c r="AU383" i="4"/>
  <c r="AU348" i="4"/>
  <c r="AU366" i="4"/>
  <c r="AU357" i="4"/>
  <c r="AU331" i="4" s="1"/>
  <c r="BB368" i="3"/>
  <c r="BB370" i="3" s="1"/>
  <c r="BB296" i="3"/>
  <c r="BB369" i="3" s="1"/>
  <c r="AZ295" i="3"/>
  <c r="AY295" i="3"/>
  <c r="AV295" i="3"/>
  <c r="AR347" i="3"/>
  <c r="AR302" i="3"/>
  <c r="BC347" i="3"/>
  <c r="BC302" i="3"/>
  <c r="AZ383" i="3"/>
  <c r="BB366" i="3"/>
  <c r="BB357" i="3"/>
  <c r="BB348" i="3"/>
  <c r="BC376" i="3"/>
  <c r="BC31" i="3"/>
  <c r="AV314" i="2"/>
  <c r="AT295" i="2"/>
  <c r="AS347" i="2"/>
  <c r="AS302" i="2"/>
  <c r="AT383" i="2"/>
  <c r="AX383" i="2"/>
  <c r="AR356" i="2"/>
  <c r="AR361" i="2"/>
  <c r="AR357" i="2"/>
  <c r="AR358" i="2" s="1"/>
  <c r="AR348" i="2"/>
  <c r="AR366" i="2"/>
  <c r="AT380" i="2"/>
  <c r="AQ309" i="8"/>
  <c r="AT329" i="7"/>
  <c r="BB378" i="2"/>
  <c r="BB373" i="2"/>
  <c r="BB358" i="2"/>
  <c r="BB379" i="2"/>
  <c r="BB374" i="2"/>
  <c r="BB380" i="2"/>
  <c r="BB308" i="2"/>
  <c r="BB328" i="2"/>
  <c r="BB316" i="2"/>
  <c r="AR374" i="2"/>
  <c r="AR308" i="2"/>
  <c r="AR375" i="2"/>
  <c r="AR328" i="2"/>
  <c r="AR379" i="2"/>
  <c r="AR316" i="2"/>
  <c r="AR377" i="2"/>
  <c r="AR380" i="2"/>
  <c r="AX375" i="11"/>
  <c r="AX378" i="11"/>
  <c r="AX373" i="11"/>
  <c r="AX374" i="11"/>
  <c r="AX328" i="11"/>
  <c r="AX379" i="11"/>
  <c r="AX308" i="11"/>
  <c r="AX316" i="11"/>
  <c r="AX380" i="11"/>
  <c r="AX377" i="11"/>
  <c r="AY206" i="11"/>
  <c r="AI329" i="10"/>
  <c r="BA329" i="10"/>
  <c r="AZ24" i="9"/>
  <c r="AY24" i="9"/>
  <c r="AH379" i="9"/>
  <c r="AH328" i="9"/>
  <c r="AH316" i="9"/>
  <c r="AH358" i="9"/>
  <c r="AH380" i="9"/>
  <c r="AH308" i="9"/>
  <c r="AR309" i="9"/>
  <c r="AR350" i="9"/>
  <c r="AR340" i="9"/>
  <c r="AR339" i="9"/>
  <c r="AR338" i="9"/>
  <c r="AR321" i="9"/>
  <c r="AR343" i="9"/>
  <c r="AH379" i="8"/>
  <c r="AH378" i="8"/>
  <c r="AH308" i="8"/>
  <c r="AH316" i="8"/>
  <c r="AH328" i="8"/>
  <c r="AH358" i="8"/>
  <c r="AH380" i="8"/>
  <c r="AY47" i="8"/>
  <c r="AH329" i="8"/>
  <c r="AI178" i="8"/>
  <c r="AI329" i="8" s="1"/>
  <c r="BC340" i="8"/>
  <c r="BC339" i="8"/>
  <c r="BC343" i="8"/>
  <c r="BC321" i="8"/>
  <c r="BC359" i="8"/>
  <c r="BC338" i="8"/>
  <c r="BC375" i="7"/>
  <c r="BC308" i="7"/>
  <c r="BC380" i="7"/>
  <c r="BC374" i="7"/>
  <c r="BC377" i="7"/>
  <c r="BC379" i="7"/>
  <c r="BC328" i="7"/>
  <c r="BC316" i="7"/>
  <c r="BB316" i="7"/>
  <c r="BB377" i="7"/>
  <c r="BB378" i="7"/>
  <c r="BB328" i="7"/>
  <c r="BB380" i="7"/>
  <c r="BB379" i="7"/>
  <c r="BB308" i="7"/>
  <c r="BB56" i="6"/>
  <c r="AZ340" i="6"/>
  <c r="AZ339" i="6"/>
  <c r="AZ343" i="6"/>
  <c r="AZ338" i="6"/>
  <c r="AZ359" i="6"/>
  <c r="AZ321" i="6"/>
  <c r="AS329" i="5"/>
  <c r="AU373" i="4"/>
  <c r="AU380" i="4"/>
  <c r="AU379" i="4"/>
  <c r="AU377" i="4"/>
  <c r="AU308" i="4"/>
  <c r="AU316" i="4"/>
  <c r="AU328" i="4"/>
  <c r="AU358" i="4"/>
  <c r="AS329" i="4"/>
  <c r="AV377" i="3"/>
  <c r="AV379" i="3"/>
  <c r="AV328" i="3"/>
  <c r="AV308" i="3"/>
  <c r="AV374" i="3"/>
  <c r="AV375" i="3"/>
  <c r="AV316" i="3"/>
  <c r="AY40" i="3"/>
  <c r="BA40" i="3"/>
  <c r="AZ40" i="3"/>
  <c r="AT329" i="3"/>
  <c r="AU329" i="3"/>
  <c r="BB338" i="3"/>
  <c r="BB359" i="3"/>
  <c r="BB340" i="3"/>
  <c r="BB339" i="3"/>
  <c r="BB343" i="3"/>
  <c r="BB321" i="3"/>
  <c r="AQ329" i="2"/>
  <c r="BB343" i="2"/>
  <c r="BB321" i="2"/>
  <c r="BB339" i="2"/>
  <c r="BB359" i="2"/>
  <c r="BB340" i="2"/>
  <c r="BB338" i="2"/>
  <c r="AR332" i="8"/>
  <c r="AS332" i="8"/>
  <c r="AS294" i="8"/>
  <c r="AS327" i="8" s="1"/>
  <c r="AS310" i="8"/>
  <c r="AS324" i="8"/>
  <c r="AS293" i="8"/>
  <c r="AS325" i="8" s="1"/>
  <c r="AT324" i="7"/>
  <c r="AT293" i="7"/>
  <c r="AT325" i="7" s="1"/>
  <c r="AT294" i="7"/>
  <c r="AT327" i="7" s="1"/>
  <c r="AT332" i="7"/>
  <c r="AT310" i="7"/>
  <c r="AY47" i="5"/>
  <c r="AZ324" i="5"/>
  <c r="AZ332" i="5"/>
  <c r="AZ293" i="5"/>
  <c r="AZ325" i="5" s="1"/>
  <c r="AZ294" i="5"/>
  <c r="AZ327" i="5" s="1"/>
  <c r="AZ310" i="5"/>
  <c r="BA362" i="11"/>
  <c r="BA326" i="11"/>
  <c r="BA330" i="11"/>
  <c r="AZ297" i="9"/>
  <c r="AZ362" i="9"/>
  <c r="AZ330" i="9"/>
  <c r="AZ326" i="9"/>
  <c r="AH330" i="9"/>
  <c r="AH297" i="9"/>
  <c r="AH71" i="9"/>
  <c r="AH362" i="9"/>
  <c r="AH326" i="9"/>
  <c r="AS326" i="6"/>
  <c r="AS362" i="6"/>
  <c r="AS330" i="6"/>
  <c r="AS297" i="6"/>
  <c r="AX362" i="6"/>
  <c r="AX330" i="6"/>
  <c r="AX297" i="6"/>
  <c r="AX326" i="6"/>
  <c r="AX330" i="5"/>
  <c r="AX362" i="5"/>
  <c r="AX326" i="5"/>
  <c r="AX297" i="5"/>
  <c r="AR330" i="5"/>
  <c r="AR326" i="5"/>
  <c r="AR362" i="5"/>
  <c r="X332" i="6"/>
  <c r="X69" i="6"/>
  <c r="X324" i="6"/>
  <c r="X293" i="6"/>
  <c r="X325" i="6" s="1"/>
  <c r="X294" i="6"/>
  <c r="X327" i="6" s="1"/>
  <c r="X70" i="6"/>
  <c r="X331" i="6"/>
  <c r="X310" i="6"/>
  <c r="X349" i="6"/>
  <c r="AG65" i="6"/>
  <c r="AY376" i="2"/>
  <c r="AX316" i="9"/>
  <c r="AX378" i="9"/>
  <c r="AX373" i="9"/>
  <c r="AX308" i="9"/>
  <c r="AX380" i="9"/>
  <c r="AX328" i="9"/>
  <c r="AX377" i="9"/>
  <c r="AX379" i="9"/>
  <c r="BB340" i="7"/>
  <c r="BB339" i="7"/>
  <c r="BB343" i="7"/>
  <c r="BB321" i="7"/>
  <c r="BB338" i="7"/>
  <c r="BB359" i="7"/>
  <c r="BB350" i="11"/>
  <c r="BB309" i="11"/>
  <c r="AX329" i="11"/>
  <c r="AT316" i="10"/>
  <c r="AT380" i="10"/>
  <c r="AT379" i="10"/>
  <c r="AT377" i="10"/>
  <c r="AT374" i="10"/>
  <c r="AV329" i="10"/>
  <c r="AT329" i="9"/>
  <c r="AQ338" i="9"/>
  <c r="AQ321" i="9"/>
  <c r="AQ339" i="9"/>
  <c r="AQ359" i="9"/>
  <c r="AQ343" i="9"/>
  <c r="AQ340" i="9"/>
  <c r="AQ373" i="8"/>
  <c r="AQ377" i="8"/>
  <c r="AQ316" i="8"/>
  <c r="AQ374" i="8"/>
  <c r="AQ328" i="8"/>
  <c r="AQ308" i="8"/>
  <c r="AQ380" i="8"/>
  <c r="AQ375" i="8"/>
  <c r="AQ379" i="8"/>
  <c r="AQ358" i="8"/>
  <c r="AS338" i="8"/>
  <c r="AS359" i="8"/>
  <c r="AS340" i="8"/>
  <c r="AS339" i="8"/>
  <c r="AS343" i="8"/>
  <c r="AT375" i="7"/>
  <c r="AT380" i="7"/>
  <c r="AT379" i="7"/>
  <c r="AT374" i="7"/>
  <c r="AT377" i="7"/>
  <c r="AT316" i="7"/>
  <c r="AT328" i="7"/>
  <c r="AT308" i="7"/>
  <c r="BA340" i="7"/>
  <c r="BA339" i="7"/>
  <c r="BA343" i="7"/>
  <c r="BA338" i="7"/>
  <c r="BA359" i="7"/>
  <c r="BA321" i="7"/>
  <c r="AX321" i="7"/>
  <c r="AX343" i="7"/>
  <c r="AX340" i="7"/>
  <c r="AX359" i="7"/>
  <c r="AX339" i="7"/>
  <c r="AX338" i="7"/>
  <c r="AS309" i="6"/>
  <c r="AS350" i="6"/>
  <c r="AR339" i="6"/>
  <c r="AR321" i="6"/>
  <c r="AR359" i="6"/>
  <c r="AR340" i="6"/>
  <c r="AR338" i="6"/>
  <c r="AT329" i="6"/>
  <c r="AT339" i="5"/>
  <c r="AT338" i="5"/>
  <c r="AT343" i="5"/>
  <c r="AT321" i="5"/>
  <c r="AT359" i="5"/>
  <c r="AT340" i="5"/>
  <c r="AT375" i="4"/>
  <c r="AT380" i="4"/>
  <c r="AT379" i="4"/>
  <c r="AT374" i="4"/>
  <c r="AT377" i="4"/>
  <c r="AT316" i="4"/>
  <c r="AT328" i="4"/>
  <c r="AT308" i="4"/>
  <c r="BB316" i="3"/>
  <c r="BB308" i="3"/>
  <c r="BB377" i="3"/>
  <c r="BB375" i="3"/>
  <c r="BB328" i="3"/>
  <c r="BB380" i="3"/>
  <c r="BB358" i="3"/>
  <c r="BB379" i="3"/>
  <c r="AY329" i="2"/>
  <c r="AR310" i="9"/>
  <c r="AR324" i="9"/>
  <c r="AR294" i="9"/>
  <c r="AR327" i="9" s="1"/>
  <c r="AR293" i="9"/>
  <c r="AR325" i="9" s="1"/>
  <c r="AQ332" i="8"/>
  <c r="AQ293" i="8"/>
  <c r="AQ325" i="8" s="1"/>
  <c r="AQ324" i="8"/>
  <c r="AQ294" i="8"/>
  <c r="AQ327" i="8" s="1"/>
  <c r="AQ310" i="8"/>
  <c r="AQ293" i="6"/>
  <c r="AQ325" i="6" s="1"/>
  <c r="AQ294" i="6"/>
  <c r="AQ327" i="6" s="1"/>
  <c r="AQ310" i="6"/>
  <c r="AQ324" i="6"/>
  <c r="AY40" i="6"/>
  <c r="BA332" i="5"/>
  <c r="BA324" i="5"/>
  <c r="BA294" i="5"/>
  <c r="BA327" i="5" s="1"/>
  <c r="BA310" i="5"/>
  <c r="BA293" i="5"/>
  <c r="BA325" i="5" s="1"/>
  <c r="AZ324" i="4"/>
  <c r="AZ293" i="4"/>
  <c r="AZ325" i="4" s="1"/>
  <c r="AZ310" i="4"/>
  <c r="AZ332" i="4"/>
  <c r="AZ294" i="4"/>
  <c r="AZ327" i="4" s="1"/>
  <c r="AZ331" i="4"/>
  <c r="AQ332" i="3"/>
  <c r="AQ310" i="3"/>
  <c r="AQ294" i="3"/>
  <c r="AQ327" i="3" s="1"/>
  <c r="AQ324" i="3"/>
  <c r="AQ293" i="3"/>
  <c r="AQ325" i="3" s="1"/>
  <c r="AU297" i="10"/>
  <c r="AU326" i="10"/>
  <c r="AU330" i="10"/>
  <c r="AU362" i="10"/>
  <c r="AU362" i="4"/>
  <c r="AU297" i="4"/>
  <c r="AU330" i="4"/>
  <c r="AU326" i="4"/>
  <c r="AY362" i="3"/>
  <c r="AY330" i="3"/>
  <c r="AY326" i="3"/>
  <c r="AT338" i="11"/>
  <c r="AT339" i="11"/>
  <c r="AT340" i="11"/>
  <c r="AT343" i="11"/>
  <c r="AZ102" i="9"/>
  <c r="BC11" i="2"/>
  <c r="BC380" i="2" s="1"/>
  <c r="AX11" i="2"/>
  <c r="AX380" i="2" s="1"/>
  <c r="D380" i="2"/>
  <c r="AU329" i="11"/>
  <c r="AU329" i="10"/>
  <c r="AX309" i="7"/>
  <c r="AT309" i="6"/>
  <c r="AX329" i="6"/>
  <c r="AS340" i="5"/>
  <c r="AS321" i="5"/>
  <c r="AS339" i="5"/>
  <c r="AS343" i="5"/>
  <c r="AS338" i="5"/>
  <c r="AS359" i="5"/>
  <c r="BC266" i="10"/>
  <c r="AU343" i="10"/>
  <c r="AU339" i="10"/>
  <c r="AU359" i="10"/>
  <c r="AU321" i="10"/>
  <c r="AU340" i="10"/>
  <c r="AU338" i="10"/>
  <c r="BB309" i="9"/>
  <c r="BB350" i="9"/>
  <c r="BA350" i="9"/>
  <c r="BA309" i="9"/>
  <c r="AU321" i="9"/>
  <c r="AU340" i="9"/>
  <c r="AU339" i="9"/>
  <c r="AU338" i="9"/>
  <c r="AU359" i="9"/>
  <c r="AU309" i="8"/>
  <c r="AU350" i="8"/>
  <c r="BA40" i="8"/>
  <c r="AY56" i="8"/>
  <c r="AU321" i="8"/>
  <c r="AU338" i="8"/>
  <c r="AU343" i="8"/>
  <c r="AU340" i="8"/>
  <c r="AU359" i="8"/>
  <c r="AU339" i="8"/>
  <c r="AZ340" i="7"/>
  <c r="AZ339" i="7"/>
  <c r="AZ343" i="7"/>
  <c r="AZ359" i="7"/>
  <c r="AZ338" i="7"/>
  <c r="AZ321" i="7"/>
  <c r="AR378" i="6"/>
  <c r="AR374" i="6"/>
  <c r="AR375" i="6"/>
  <c r="AR380" i="6"/>
  <c r="AR379" i="6"/>
  <c r="AR377" i="6"/>
  <c r="AR316" i="6"/>
  <c r="AR328" i="6"/>
  <c r="AR308" i="6"/>
  <c r="BB375" i="6"/>
  <c r="BB379" i="6"/>
  <c r="BB308" i="6"/>
  <c r="BB377" i="6"/>
  <c r="BB374" i="6"/>
  <c r="BB328" i="6"/>
  <c r="BB380" i="6"/>
  <c r="BB316" i="6"/>
  <c r="AX340" i="6"/>
  <c r="AX343" i="6"/>
  <c r="AX339" i="6"/>
  <c r="AX338" i="6"/>
  <c r="AX321" i="6"/>
  <c r="AX359" i="6"/>
  <c r="BC42" i="5"/>
  <c r="BC18" i="5" s="1"/>
  <c r="AR309" i="5"/>
  <c r="AQ339" i="5"/>
  <c r="AQ343" i="5"/>
  <c r="AQ338" i="5"/>
  <c r="AQ359" i="5"/>
  <c r="AQ321" i="5"/>
  <c r="AQ340" i="5"/>
  <c r="AU309" i="4"/>
  <c r="AU350" i="4"/>
  <c r="AV374" i="4"/>
  <c r="AV377" i="4"/>
  <c r="AV373" i="4"/>
  <c r="AV328" i="4"/>
  <c r="AV379" i="4"/>
  <c r="AV308" i="4"/>
  <c r="AV316" i="4"/>
  <c r="BC321" i="4"/>
  <c r="BC338" i="4"/>
  <c r="BC359" i="4"/>
  <c r="BC340" i="4"/>
  <c r="BC339" i="4"/>
  <c r="BC343" i="4"/>
  <c r="AT321" i="4"/>
  <c r="AT340" i="4"/>
  <c r="AT339" i="4"/>
  <c r="AT343" i="4"/>
  <c r="AT338" i="4"/>
  <c r="AT359" i="4"/>
  <c r="BA61" i="3"/>
  <c r="AZ374" i="3"/>
  <c r="AZ375" i="3"/>
  <c r="AZ316" i="3"/>
  <c r="AZ377" i="3"/>
  <c r="AZ308" i="3"/>
  <c r="AZ328" i="3"/>
  <c r="AZ380" i="3"/>
  <c r="AZ358" i="3"/>
  <c r="AZ379" i="3"/>
  <c r="AX339" i="3"/>
  <c r="AX338" i="3"/>
  <c r="AX343" i="3"/>
  <c r="AX340" i="3"/>
  <c r="AX359" i="3"/>
  <c r="AX321" i="3"/>
  <c r="AT294" i="2"/>
  <c r="AT327" i="2" s="1"/>
  <c r="AT324" i="2"/>
  <c r="AT293" i="2"/>
  <c r="AT325" i="2" s="1"/>
  <c r="AT310" i="2"/>
  <c r="AV308" i="2"/>
  <c r="AV374" i="2"/>
  <c r="AV358" i="2"/>
  <c r="AV328" i="2"/>
  <c r="AV379" i="2"/>
  <c r="AV380" i="2"/>
  <c r="AV316" i="2"/>
  <c r="AV375" i="2"/>
  <c r="AT340" i="2"/>
  <c r="AT338" i="2"/>
  <c r="AT359" i="2"/>
  <c r="AT321" i="2"/>
  <c r="AT339" i="2"/>
  <c r="AT343" i="2"/>
  <c r="AZ321" i="2"/>
  <c r="AZ338" i="2"/>
  <c r="AZ343" i="2"/>
  <c r="AZ359" i="2"/>
  <c r="AZ340" i="2"/>
  <c r="AZ339" i="2"/>
  <c r="AZ324" i="9"/>
  <c r="AZ293" i="9"/>
  <c r="AZ325" i="9" s="1"/>
  <c r="AZ310" i="9"/>
  <c r="AZ294" i="9"/>
  <c r="AZ327" i="9" s="1"/>
  <c r="AU324" i="7"/>
  <c r="AU293" i="7"/>
  <c r="AU325" i="7" s="1"/>
  <c r="AU310" i="7"/>
  <c r="AU294" i="7"/>
  <c r="AU327" i="7" s="1"/>
  <c r="AU332" i="7"/>
  <c r="AQ324" i="7"/>
  <c r="AQ293" i="7"/>
  <c r="AQ325" i="7" s="1"/>
  <c r="AQ310" i="7"/>
  <c r="AQ294" i="7"/>
  <c r="AQ327" i="7" s="1"/>
  <c r="BC331" i="2"/>
  <c r="BC70" i="2"/>
  <c r="BC310" i="2"/>
  <c r="BC293" i="2"/>
  <c r="BC325" i="2" s="1"/>
  <c r="BC324" i="2"/>
  <c r="BC294" i="2"/>
  <c r="BC327" i="2" s="1"/>
  <c r="AQ297" i="8"/>
  <c r="AQ326" i="8"/>
  <c r="AQ362" i="8"/>
  <c r="AQ330" i="8"/>
  <c r="AZ330" i="7"/>
  <c r="AZ326" i="7"/>
  <c r="AZ297" i="7"/>
  <c r="AZ362" i="7"/>
  <c r="AU330" i="6"/>
  <c r="AU362" i="6"/>
  <c r="AU326" i="6"/>
  <c r="AU297" i="6"/>
  <c r="AS362" i="4"/>
  <c r="AS330" i="4"/>
  <c r="AS326" i="4"/>
  <c r="AQ330" i="3"/>
  <c r="AQ326" i="3"/>
  <c r="AQ362" i="3"/>
  <c r="AS309" i="9"/>
  <c r="AS350" i="9"/>
  <c r="BB329" i="6"/>
  <c r="BC56" i="2"/>
  <c r="AZ47" i="2"/>
  <c r="AX350" i="11"/>
  <c r="AX309" i="11"/>
  <c r="BB375" i="11"/>
  <c r="BB308" i="11"/>
  <c r="BB378" i="11"/>
  <c r="BB373" i="11"/>
  <c r="BB374" i="11"/>
  <c r="BB328" i="11"/>
  <c r="BB379" i="11"/>
  <c r="BB380" i="11"/>
  <c r="BB316" i="11"/>
  <c r="BB377" i="11"/>
  <c r="AU338" i="11"/>
  <c r="AU321" i="11"/>
  <c r="AU359" i="11"/>
  <c r="AU339" i="11"/>
  <c r="AU340" i="11"/>
  <c r="AV339" i="11"/>
  <c r="AV321" i="11"/>
  <c r="AV338" i="11"/>
  <c r="AV343" i="11"/>
  <c r="AV359" i="11"/>
  <c r="AV340" i="11"/>
  <c r="AV356" i="11"/>
  <c r="AV310" i="11"/>
  <c r="AV308" i="11"/>
  <c r="AR373" i="10"/>
  <c r="AR378" i="10"/>
  <c r="AR380" i="10"/>
  <c r="AR377" i="10"/>
  <c r="AR379" i="10"/>
  <c r="AR308" i="10"/>
  <c r="AR375" i="10"/>
  <c r="AR316" i="10"/>
  <c r="AR328" i="10"/>
  <c r="AR374" i="10"/>
  <c r="AQ374" i="10"/>
  <c r="AQ328" i="10"/>
  <c r="AQ308" i="10"/>
  <c r="AQ375" i="10"/>
  <c r="AQ379" i="10"/>
  <c r="AQ377" i="10"/>
  <c r="AQ316" i="10"/>
  <c r="AI379" i="9"/>
  <c r="AI358" i="9"/>
  <c r="AI308" i="9"/>
  <c r="AI328" i="9"/>
  <c r="AI316" i="9"/>
  <c r="BA308" i="9"/>
  <c r="BA375" i="9"/>
  <c r="BA373" i="9"/>
  <c r="BA374" i="9"/>
  <c r="BA378" i="9"/>
  <c r="BA328" i="9"/>
  <c r="BA379" i="9"/>
  <c r="BA377" i="9"/>
  <c r="BA316" i="9"/>
  <c r="BA380" i="9"/>
  <c r="AQ350" i="9"/>
  <c r="AQ309" i="9"/>
  <c r="AH339" i="9"/>
  <c r="AH343" i="9"/>
  <c r="AH340" i="9"/>
  <c r="AH338" i="9"/>
  <c r="AH321" i="9"/>
  <c r="AT379" i="8"/>
  <c r="AT328" i="8"/>
  <c r="AT374" i="8"/>
  <c r="AT375" i="8"/>
  <c r="AT316" i="8"/>
  <c r="AT308" i="8"/>
  <c r="AT380" i="8"/>
  <c r="AT377" i="8"/>
  <c r="BB329" i="8"/>
  <c r="BB329" i="7"/>
  <c r="BA309" i="7"/>
  <c r="BA350" i="7"/>
  <c r="AZ329" i="7"/>
  <c r="AQ316" i="6"/>
  <c r="AQ375" i="6"/>
  <c r="AQ308" i="6"/>
  <c r="AQ328" i="6"/>
  <c r="AQ379" i="6"/>
  <c r="AX309" i="6"/>
  <c r="AX350" i="6"/>
  <c r="AS329" i="6"/>
  <c r="BB343" i="6"/>
  <c r="BB340" i="6"/>
  <c r="BB321" i="6"/>
  <c r="BB339" i="6"/>
  <c r="BB338" i="6"/>
  <c r="BB359" i="6"/>
  <c r="BA308" i="5"/>
  <c r="BA375" i="5"/>
  <c r="BA379" i="5"/>
  <c r="BA358" i="5"/>
  <c r="BA316" i="5"/>
  <c r="BA374" i="5"/>
  <c r="BA328" i="5"/>
  <c r="BA380" i="5"/>
  <c r="AY329" i="5"/>
  <c r="AX329" i="5"/>
  <c r="AQ329" i="4"/>
  <c r="BA78" i="4"/>
  <c r="AS350" i="3"/>
  <c r="AS309" i="3"/>
  <c r="AY308" i="3"/>
  <c r="AY328" i="3"/>
  <c r="AY379" i="3"/>
  <c r="AY374" i="3"/>
  <c r="AY377" i="3"/>
  <c r="AY316" i="3"/>
  <c r="AY380" i="3"/>
  <c r="AY375" i="3"/>
  <c r="AY358" i="3"/>
  <c r="AS329" i="3"/>
  <c r="AY321" i="3"/>
  <c r="AY340" i="3"/>
  <c r="AY339" i="3"/>
  <c r="AY338" i="3"/>
  <c r="AY343" i="3"/>
  <c r="AY359" i="3"/>
  <c r="AZ378" i="2"/>
  <c r="AZ373" i="2"/>
  <c r="AZ374" i="2"/>
  <c r="AZ379" i="2"/>
  <c r="AZ328" i="2"/>
  <c r="AZ316" i="2"/>
  <c r="AZ308" i="2"/>
  <c r="AZ358" i="2"/>
  <c r="AZ377" i="2"/>
  <c r="AZ380" i="2"/>
  <c r="AX340" i="2"/>
  <c r="AX359" i="2"/>
  <c r="AX338" i="2"/>
  <c r="AX343" i="2"/>
  <c r="AX339" i="2"/>
  <c r="AX321" i="2"/>
  <c r="BA24" i="7"/>
  <c r="AU332" i="10"/>
  <c r="AU293" i="10"/>
  <c r="AU325" i="10" s="1"/>
  <c r="AU294" i="10"/>
  <c r="AU327" i="10" s="1"/>
  <c r="AU324" i="10"/>
  <c r="AU310" i="10"/>
  <c r="BA310" i="9"/>
  <c r="BA332" i="9"/>
  <c r="BA293" i="9"/>
  <c r="BA325" i="9" s="1"/>
  <c r="BA324" i="9"/>
  <c r="BA294" i="9"/>
  <c r="BA327" i="9" s="1"/>
  <c r="AZ61" i="7"/>
  <c r="AY56" i="7"/>
  <c r="AZ31" i="6"/>
  <c r="AY24" i="6"/>
  <c r="BB324" i="6"/>
  <c r="BB293" i="6"/>
  <c r="BB325" i="6" s="1"/>
  <c r="BB310" i="6"/>
  <c r="BB294" i="6"/>
  <c r="BB327" i="6" s="1"/>
  <c r="AS324" i="6"/>
  <c r="AS293" i="6"/>
  <c r="AS325" i="6" s="1"/>
  <c r="AS310" i="6"/>
  <c r="AS294" i="6"/>
  <c r="AS327" i="6" s="1"/>
  <c r="AS331" i="6"/>
  <c r="BB324" i="4"/>
  <c r="BB331" i="4"/>
  <c r="BB293" i="4"/>
  <c r="BB325" i="4" s="1"/>
  <c r="BB294" i="4"/>
  <c r="BB327" i="4" s="1"/>
  <c r="BB310" i="4"/>
  <c r="BB332" i="4"/>
  <c r="BA310" i="3"/>
  <c r="BA293" i="3"/>
  <c r="BA325" i="3" s="1"/>
  <c r="BA324" i="3"/>
  <c r="BA332" i="3"/>
  <c r="BA294" i="3"/>
  <c r="BA327" i="3" s="1"/>
  <c r="BA331" i="3"/>
  <c r="AS293" i="3"/>
  <c r="AS325" i="3" s="1"/>
  <c r="AS310" i="3"/>
  <c r="AS294" i="3"/>
  <c r="AS327" i="3" s="1"/>
  <c r="AS332" i="3"/>
  <c r="AS324" i="3"/>
  <c r="AS310" i="2"/>
  <c r="AS332" i="2"/>
  <c r="AS324" i="2"/>
  <c r="AS293" i="2"/>
  <c r="AS325" i="2" s="1"/>
  <c r="AS294" i="2"/>
  <c r="AS327" i="2" s="1"/>
  <c r="BB362" i="11"/>
  <c r="BB326" i="11"/>
  <c r="BB330" i="11"/>
  <c r="BB330" i="8"/>
  <c r="BB297" i="8"/>
  <c r="BB326" i="8"/>
  <c r="BB362" i="8"/>
  <c r="AS362" i="3"/>
  <c r="AS330" i="3"/>
  <c r="AS326" i="3"/>
  <c r="AS297" i="3"/>
  <c r="AZ71" i="5"/>
  <c r="AI78" i="10"/>
  <c r="AM332" i="8"/>
  <c r="AX329" i="51"/>
  <c r="R310" i="2"/>
  <c r="R332" i="2"/>
  <c r="R294" i="2"/>
  <c r="R327" i="2" s="1"/>
  <c r="R70" i="2"/>
  <c r="R331" i="2"/>
  <c r="R69" i="2"/>
  <c r="R349" i="2"/>
  <c r="R324" i="2"/>
  <c r="R293" i="2"/>
  <c r="R325" i="2" s="1"/>
  <c r="AG208" i="7"/>
  <c r="AM212" i="6"/>
  <c r="AN127" i="4"/>
  <c r="AM332" i="4"/>
  <c r="BC329" i="51"/>
  <c r="AN63" i="2"/>
  <c r="AM47" i="2"/>
  <c r="AM61" i="2"/>
  <c r="AM350" i="2"/>
  <c r="AM56" i="2"/>
  <c r="AM309" i="2"/>
  <c r="AU309" i="2"/>
  <c r="AN359" i="2"/>
  <c r="AN321" i="2"/>
  <c r="AN338" i="2"/>
  <c r="AN343" i="2"/>
  <c r="AN339" i="2"/>
  <c r="AN340" i="2"/>
  <c r="AN356" i="2"/>
  <c r="AN308" i="2"/>
  <c r="L61" i="2"/>
  <c r="L350" i="2"/>
  <c r="L56" i="2"/>
  <c r="L309" i="2"/>
  <c r="L47" i="2"/>
  <c r="AM332" i="11"/>
  <c r="AN343" i="10"/>
  <c r="AN339" i="10"/>
  <c r="AN340" i="10"/>
  <c r="AN338" i="10"/>
  <c r="AN321" i="10"/>
  <c r="AN359" i="10"/>
  <c r="AN308" i="10"/>
  <c r="AM321" i="51"/>
  <c r="AM340" i="51"/>
  <c r="AM359" i="51"/>
  <c r="AM338" i="51"/>
  <c r="AM343" i="51"/>
  <c r="AM339" i="51"/>
  <c r="AM356" i="51"/>
  <c r="AM309" i="51"/>
  <c r="T56" i="51"/>
  <c r="AY56" i="51" s="1"/>
  <c r="S40" i="51"/>
  <c r="AI42" i="51"/>
  <c r="AI18" i="51" s="1"/>
  <c r="S378" i="51"/>
  <c r="S374" i="51"/>
  <c r="S328" i="51"/>
  <c r="S18" i="51"/>
  <c r="BC42" i="51"/>
  <c r="AY42" i="51"/>
  <c r="S380" i="51"/>
  <c r="S375" i="51"/>
  <c r="S316" i="51"/>
  <c r="S65" i="51"/>
  <c r="S377" i="51"/>
  <c r="S373" i="51"/>
  <c r="S308" i="51"/>
  <c r="S31" i="51"/>
  <c r="S376" i="51"/>
  <c r="AG42" i="51"/>
  <c r="AR42" i="51" s="1"/>
  <c r="S379" i="51"/>
  <c r="S358" i="51"/>
  <c r="S24" i="51"/>
  <c r="AL65" i="5"/>
  <c r="AL24" i="5"/>
  <c r="AL40" i="5"/>
  <c r="AL18" i="5"/>
  <c r="AL378" i="5"/>
  <c r="AL373" i="5"/>
  <c r="AL380" i="5"/>
  <c r="AL374" i="5"/>
  <c r="AL377" i="5"/>
  <c r="AL328" i="5"/>
  <c r="AL358" i="5"/>
  <c r="AL308" i="5"/>
  <c r="AL379" i="5"/>
  <c r="AL375" i="5"/>
  <c r="AL316" i="5"/>
  <c r="AL376" i="5"/>
  <c r="AK47" i="5"/>
  <c r="AK56" i="5"/>
  <c r="AK309" i="5"/>
  <c r="AK350" i="5"/>
  <c r="AM63" i="5"/>
  <c r="AX78" i="51"/>
  <c r="AS361" i="51"/>
  <c r="AS356" i="51"/>
  <c r="AB358" i="51"/>
  <c r="AB331" i="51"/>
  <c r="N358" i="51"/>
  <c r="N331" i="51"/>
  <c r="BA357" i="51"/>
  <c r="BA366" i="51"/>
  <c r="BA348" i="51"/>
  <c r="BA102" i="51"/>
  <c r="AE127" i="51"/>
  <c r="AY366" i="51"/>
  <c r="AY357" i="51"/>
  <c r="AY348" i="51"/>
  <c r="T24" i="51"/>
  <c r="T18" i="51"/>
  <c r="T378" i="51"/>
  <c r="T373" i="51"/>
  <c r="T316" i="51"/>
  <c r="T380" i="51"/>
  <c r="T374" i="51"/>
  <c r="T308" i="51"/>
  <c r="T40" i="51"/>
  <c r="T377" i="51"/>
  <c r="T358" i="51"/>
  <c r="T65" i="51"/>
  <c r="T379" i="51"/>
  <c r="T375" i="51"/>
  <c r="T328" i="51"/>
  <c r="T31" i="51"/>
  <c r="T376" i="51"/>
  <c r="BB61" i="5"/>
  <c r="BA206" i="11"/>
  <c r="AG206" i="11"/>
  <c r="AE208" i="11"/>
  <c r="AZ119" i="11"/>
  <c r="AZ348" i="11" s="1"/>
  <c r="AC348" i="11"/>
  <c r="AC78" i="11"/>
  <c r="AC127" i="11"/>
  <c r="AC347" i="11"/>
  <c r="AC357" i="11"/>
  <c r="AM18" i="11"/>
  <c r="AM11" i="11"/>
  <c r="AM380" i="11" s="1"/>
  <c r="AN17" i="11"/>
  <c r="AV17" i="11" s="1"/>
  <c r="AV18" i="11" s="1"/>
  <c r="AQ296" i="10"/>
  <c r="AQ369" i="10" s="1"/>
  <c r="AQ368" i="10"/>
  <c r="AV376" i="10"/>
  <c r="BB366" i="8"/>
  <c r="BB357" i="8"/>
  <c r="BB331" i="8" s="1"/>
  <c r="BB348" i="8"/>
  <c r="BB356" i="7"/>
  <c r="BB361" i="7"/>
  <c r="AR296" i="6"/>
  <c r="AR369" i="6" s="1"/>
  <c r="AR368" i="6"/>
  <c r="AS348" i="6"/>
  <c r="AZ119" i="6"/>
  <c r="AZ357" i="6" s="1"/>
  <c r="AH119" i="6"/>
  <c r="AC348" i="6"/>
  <c r="AC78" i="6"/>
  <c r="AC347" i="6"/>
  <c r="AC357" i="6"/>
  <c r="AV380" i="6"/>
  <c r="AQ380" i="6"/>
  <c r="AX11" i="6"/>
  <c r="BC11" i="6"/>
  <c r="BC380" i="6" s="1"/>
  <c r="D380" i="6"/>
  <c r="AX178" i="3"/>
  <c r="AX329" i="3" s="1"/>
  <c r="AV329" i="3"/>
  <c r="BC178" i="3"/>
  <c r="BC329" i="3" s="1"/>
  <c r="AQ329" i="3"/>
  <c r="L178" i="3"/>
  <c r="D329" i="3"/>
  <c r="D208" i="3"/>
  <c r="BC296" i="2"/>
  <c r="BC369" i="2" s="1"/>
  <c r="BC368" i="2"/>
  <c r="AZ370" i="11"/>
  <c r="AZ296" i="9"/>
  <c r="AZ369" i="9" s="1"/>
  <c r="AZ368" i="9"/>
  <c r="AT347" i="9"/>
  <c r="AT302" i="9"/>
  <c r="AY366" i="9"/>
  <c r="AY357" i="9"/>
  <c r="AY348" i="9"/>
  <c r="AR296" i="7"/>
  <c r="AR369" i="7" s="1"/>
  <c r="AR368" i="7"/>
  <c r="AZ356" i="7"/>
  <c r="AZ361" i="7"/>
  <c r="BB368" i="6"/>
  <c r="BB296" i="6"/>
  <c r="BB369" i="6" s="1"/>
  <c r="AS347" i="6"/>
  <c r="AS302" i="6"/>
  <c r="AQ383" i="4"/>
  <c r="AV356" i="3"/>
  <c r="AV361" i="3"/>
  <c r="AX350" i="3"/>
  <c r="AX309" i="3"/>
  <c r="AU357" i="11"/>
  <c r="AU331" i="11" s="1"/>
  <c r="AU366" i="11"/>
  <c r="AU348" i="11"/>
  <c r="AS296" i="10"/>
  <c r="AS369" i="10" s="1"/>
  <c r="AS368" i="10"/>
  <c r="AH206" i="9"/>
  <c r="AG206" i="9"/>
  <c r="AN206" i="9" s="1"/>
  <c r="AV206" i="9" s="1"/>
  <c r="BB347" i="9"/>
  <c r="BB302" i="9"/>
  <c r="BB356" i="9"/>
  <c r="BB361" i="9"/>
  <c r="AV296" i="5"/>
  <c r="AV369" i="5" s="1"/>
  <c r="AV368" i="5"/>
  <c r="BC61" i="5"/>
  <c r="BC347" i="4"/>
  <c r="BC302" i="4"/>
  <c r="AX356" i="4"/>
  <c r="AX361" i="4"/>
  <c r="AZ366" i="4"/>
  <c r="AZ357" i="4"/>
  <c r="AZ358" i="4" s="1"/>
  <c r="AZ348" i="4"/>
  <c r="AQ366" i="4"/>
  <c r="AQ357" i="4"/>
  <c r="AQ348" i="4"/>
  <c r="AY314" i="10"/>
  <c r="AH206" i="10"/>
  <c r="AG206" i="10"/>
  <c r="AN206" i="10" s="1"/>
  <c r="AI347" i="10"/>
  <c r="AI302" i="10"/>
  <c r="AY370" i="9"/>
  <c r="AB212" i="51"/>
  <c r="AD47" i="51"/>
  <c r="AD56" i="51"/>
  <c r="AD61" i="51"/>
  <c r="AD350" i="51"/>
  <c r="AD309" i="51"/>
  <c r="AH63" i="51"/>
  <c r="AS63" i="51" s="1"/>
  <c r="AZ63" i="51"/>
  <c r="AD65" i="51"/>
  <c r="AY302" i="51"/>
  <c r="AY347" i="51"/>
  <c r="AI40" i="51"/>
  <c r="AC208" i="51"/>
  <c r="AZ193" i="51"/>
  <c r="AH193" i="51"/>
  <c r="AG193" i="51"/>
  <c r="O208" i="51"/>
  <c r="BC193" i="51"/>
  <c r="AY193" i="51"/>
  <c r="AI320" i="11"/>
  <c r="AI316" i="11"/>
  <c r="AZ240" i="11"/>
  <c r="BB347" i="11"/>
  <c r="BB302" i="11"/>
  <c r="AY383" i="11"/>
  <c r="AQ383" i="11"/>
  <c r="AH119" i="11"/>
  <c r="AS119" i="11" s="1"/>
  <c r="AS348" i="11" s="1"/>
  <c r="O347" i="11"/>
  <c r="O357" i="11"/>
  <c r="O348" i="11"/>
  <c r="O78" i="11"/>
  <c r="AH102" i="11"/>
  <c r="O127" i="11"/>
  <c r="AG102" i="11"/>
  <c r="AY102" i="11"/>
  <c r="AV330" i="11"/>
  <c r="AV362" i="11"/>
  <c r="AV294" i="11"/>
  <c r="AV327" i="11" s="1"/>
  <c r="AV326" i="11"/>
  <c r="BA370" i="10"/>
  <c r="AV296" i="10"/>
  <c r="AV369" i="10" s="1"/>
  <c r="AV368" i="10"/>
  <c r="BC119" i="10"/>
  <c r="BC348" i="10" s="1"/>
  <c r="AX119" i="10"/>
  <c r="AQ347" i="10"/>
  <c r="AV357" i="10"/>
  <c r="AV358" i="10" s="1"/>
  <c r="D357" i="10"/>
  <c r="D347" i="10"/>
  <c r="D127" i="10"/>
  <c r="D348" i="10"/>
  <c r="D78" i="10"/>
  <c r="L119" i="10"/>
  <c r="BA102" i="10"/>
  <c r="AE127" i="10"/>
  <c r="AG102" i="10"/>
  <c r="AN102" i="10" s="1"/>
  <c r="AI357" i="10"/>
  <c r="AI348" i="10"/>
  <c r="AI366" i="10"/>
  <c r="BA63" i="10"/>
  <c r="AE47" i="10"/>
  <c r="AE56" i="10"/>
  <c r="AE61" i="10"/>
  <c r="AE65" i="10"/>
  <c r="AE350" i="10"/>
  <c r="AE309" i="10"/>
  <c r="BC61" i="10"/>
  <c r="AI314" i="9"/>
  <c r="AX314" i="9"/>
  <c r="BA206" i="9"/>
  <c r="BB296" i="9"/>
  <c r="BB369" i="9" s="1"/>
  <c r="BB368" i="9"/>
  <c r="BB370" i="9" s="1"/>
  <c r="BC102" i="9"/>
  <c r="AX102" i="9"/>
  <c r="L102" i="9"/>
  <c r="D127" i="9"/>
  <c r="AU314" i="8"/>
  <c r="BA295" i="8"/>
  <c r="AU366" i="8"/>
  <c r="AU357" i="8"/>
  <c r="AU358" i="8" s="1"/>
  <c r="AU348" i="8"/>
  <c r="AN17" i="8"/>
  <c r="AM11" i="8"/>
  <c r="AM380" i="8" s="1"/>
  <c r="AM18" i="8"/>
  <c r="AZ296" i="7"/>
  <c r="AZ369" i="7" s="1"/>
  <c r="AZ368" i="7"/>
  <c r="AZ370" i="7" s="1"/>
  <c r="AU302" i="7"/>
  <c r="AU347" i="7"/>
  <c r="AS357" i="7"/>
  <c r="AS358" i="7" s="1"/>
  <c r="AS348" i="7"/>
  <c r="AS366" i="7"/>
  <c r="AQ366" i="7"/>
  <c r="BA296" i="6"/>
  <c r="BA369" i="6" s="1"/>
  <c r="BA368" i="6"/>
  <c r="BA370" i="6" s="1"/>
  <c r="AR295" i="6"/>
  <c r="AU302" i="6"/>
  <c r="AU347" i="6"/>
  <c r="AZ383" i="6"/>
  <c r="BA119" i="6"/>
  <c r="AR348" i="6"/>
  <c r="AY119" i="6"/>
  <c r="AY357" i="6" s="1"/>
  <c r="AY358" i="6" s="1"/>
  <c r="M348" i="6"/>
  <c r="M127" i="6"/>
  <c r="AG119" i="6"/>
  <c r="M78" i="6"/>
  <c r="M347" i="6"/>
  <c r="M357" i="6"/>
  <c r="AZ102" i="6"/>
  <c r="AC127" i="6"/>
  <c r="AG102" i="6"/>
  <c r="AH102" i="6"/>
  <c r="BA366" i="6"/>
  <c r="BA357" i="6"/>
  <c r="BA331" i="6" s="1"/>
  <c r="BA348" i="6"/>
  <c r="AM376" i="6"/>
  <c r="AM31" i="6"/>
  <c r="AN30" i="6"/>
  <c r="AY314" i="5"/>
  <c r="BC314" i="5"/>
  <c r="AY347" i="5"/>
  <c r="AY302" i="5"/>
  <c r="BC302" i="5"/>
  <c r="BA383" i="5"/>
  <c r="AX383" i="5"/>
  <c r="AV366" i="5"/>
  <c r="BC11" i="5"/>
  <c r="AX11" i="5"/>
  <c r="AX380" i="5" s="1"/>
  <c r="D380" i="5"/>
  <c r="AZ370" i="4"/>
  <c r="AZ356" i="4"/>
  <c r="AZ361" i="4"/>
  <c r="BB314" i="2"/>
  <c r="AY296" i="2"/>
  <c r="AY369" i="2" s="1"/>
  <c r="AY368" i="2"/>
  <c r="AY370" i="2" s="1"/>
  <c r="AQ368" i="2"/>
  <c r="AQ370" i="2" s="1"/>
  <c r="AQ296" i="2"/>
  <c r="AQ369" i="2" s="1"/>
  <c r="AU383" i="2"/>
  <c r="AS366" i="2"/>
  <c r="AS348" i="2"/>
  <c r="AS357" i="2"/>
  <c r="AS358" i="2" s="1"/>
  <c r="AR314" i="11"/>
  <c r="BB368" i="11"/>
  <c r="BB296" i="11"/>
  <c r="BB369" i="11" s="1"/>
  <c r="AZ295" i="11"/>
  <c r="AQ356" i="11"/>
  <c r="AQ361" i="11"/>
  <c r="AI376" i="11"/>
  <c r="AI31" i="11"/>
  <c r="AI356" i="10"/>
  <c r="AI361" i="10"/>
  <c r="AV356" i="10"/>
  <c r="AV361" i="10"/>
  <c r="AU357" i="10"/>
  <c r="AU331" i="10" s="1"/>
  <c r="AU366" i="10"/>
  <c r="AU348" i="10"/>
  <c r="AS368" i="9"/>
  <c r="AS296" i="9"/>
  <c r="AS369" i="9" s="1"/>
  <c r="BA347" i="9"/>
  <c r="BA302" i="9"/>
  <c r="AV302" i="9"/>
  <c r="AT383" i="9"/>
  <c r="AI383" i="9"/>
  <c r="AX383" i="9"/>
  <c r="AX356" i="9"/>
  <c r="AX361" i="9"/>
  <c r="BB357" i="9"/>
  <c r="BB358" i="9" s="1"/>
  <c r="BB366" i="9"/>
  <c r="BB348" i="9"/>
  <c r="AS357" i="9"/>
  <c r="AS358" i="9" s="1"/>
  <c r="AS366" i="9"/>
  <c r="AS348" i="9"/>
  <c r="AR357" i="9"/>
  <c r="AR331" i="9" s="1"/>
  <c r="AR348" i="9"/>
  <c r="AR366" i="9"/>
  <c r="AI18" i="9"/>
  <c r="AI11" i="9"/>
  <c r="AI380" i="9" s="1"/>
  <c r="AH295" i="8"/>
  <c r="BB302" i="8"/>
  <c r="BB347" i="8"/>
  <c r="AI383" i="8"/>
  <c r="AZ356" i="8"/>
  <c r="AZ361" i="8"/>
  <c r="BA314" i="7"/>
  <c r="BA296" i="7"/>
  <c r="BA369" i="7" s="1"/>
  <c r="BA368" i="7"/>
  <c r="BA370" i="7" s="1"/>
  <c r="AT383" i="7"/>
  <c r="H127" i="7"/>
  <c r="H332" i="7" s="1"/>
  <c r="L102" i="7"/>
  <c r="AN102" i="7" s="1"/>
  <c r="AX102" i="7"/>
  <c r="AU368" i="6"/>
  <c r="AU370" i="6" s="1"/>
  <c r="AU296" i="6"/>
  <c r="AU369" i="6" s="1"/>
  <c r="AV296" i="6"/>
  <c r="AV369" i="6" s="1"/>
  <c r="AV368" i="6"/>
  <c r="AZ302" i="6"/>
  <c r="BC56" i="5"/>
  <c r="AV314" i="4"/>
  <c r="AX295" i="4"/>
  <c r="AR383" i="4"/>
  <c r="AV383" i="4"/>
  <c r="AT366" i="4"/>
  <c r="AT348" i="4"/>
  <c r="AT357" i="4"/>
  <c r="AT358" i="4" s="1"/>
  <c r="BC376" i="4"/>
  <c r="BC31" i="4"/>
  <c r="BB347" i="3"/>
  <c r="BB302" i="3"/>
  <c r="AZ366" i="3"/>
  <c r="AZ357" i="3"/>
  <c r="AZ348" i="3"/>
  <c r="BA366" i="3"/>
  <c r="BA348" i="3"/>
  <c r="BA357" i="3"/>
  <c r="AV366" i="3"/>
  <c r="AV348" i="3"/>
  <c r="AV357" i="3"/>
  <c r="AV331" i="3" s="1"/>
  <c r="AQ309" i="3"/>
  <c r="AQ350" i="3"/>
  <c r="AX295" i="2"/>
  <c r="AY347" i="2"/>
  <c r="AY302" i="2"/>
  <c r="AV302" i="2"/>
  <c r="AV347" i="2"/>
  <c r="AQ302" i="11"/>
  <c r="AQ347" i="11"/>
  <c r="BB356" i="11"/>
  <c r="BB361" i="11"/>
  <c r="BB357" i="11"/>
  <c r="BB358" i="11" s="1"/>
  <c r="BB366" i="11"/>
  <c r="BB348" i="11"/>
  <c r="AU296" i="10"/>
  <c r="AU369" i="10" s="1"/>
  <c r="AU368" i="10"/>
  <c r="AI296" i="10"/>
  <c r="AI369" i="10" s="1"/>
  <c r="AI368" i="10"/>
  <c r="AX295" i="10"/>
  <c r="AU302" i="10"/>
  <c r="AU347" i="10"/>
  <c r="AT383" i="10"/>
  <c r="AY383" i="10"/>
  <c r="BC383" i="10"/>
  <c r="AH119" i="10"/>
  <c r="O347" i="10"/>
  <c r="O127" i="10"/>
  <c r="AG119" i="10"/>
  <c r="AN119" i="10" s="1"/>
  <c r="O357" i="10"/>
  <c r="O348" i="10"/>
  <c r="O78" i="10"/>
  <c r="AZ356" i="10"/>
  <c r="AZ361" i="10"/>
  <c r="BB383" i="9"/>
  <c r="AU356" i="9"/>
  <c r="AU361" i="9"/>
  <c r="AZ314" i="8"/>
  <c r="AY314" i="8"/>
  <c r="BC368" i="7"/>
  <c r="BC296" i="7"/>
  <c r="BC369" i="7" s="1"/>
  <c r="BB383" i="7"/>
  <c r="AQ383" i="7"/>
  <c r="AT357" i="7"/>
  <c r="AT331" i="7" s="1"/>
  <c r="AT348" i="7"/>
  <c r="AT366" i="7"/>
  <c r="BC295" i="6"/>
  <c r="AY383" i="6"/>
  <c r="BC383" i="6"/>
  <c r="BC376" i="6"/>
  <c r="BC31" i="6"/>
  <c r="BA296" i="5"/>
  <c r="BA369" i="5" s="1"/>
  <c r="BA368" i="5"/>
  <c r="BA370" i="5" s="1"/>
  <c r="BC296" i="5"/>
  <c r="BC369" i="5" s="1"/>
  <c r="BC368" i="5"/>
  <c r="AS383" i="5"/>
  <c r="AT296" i="4"/>
  <c r="AT369" i="4" s="1"/>
  <c r="AT368" i="4"/>
  <c r="BC296" i="4"/>
  <c r="BC369" i="4" s="1"/>
  <c r="BC368" i="4"/>
  <c r="BC370" i="4" s="1"/>
  <c r="AU347" i="4"/>
  <c r="BA347" i="4"/>
  <c r="AX347" i="4"/>
  <c r="AY356" i="4"/>
  <c r="AY361" i="4"/>
  <c r="AV356" i="4"/>
  <c r="AV361" i="4"/>
  <c r="AV366" i="4"/>
  <c r="AV348" i="4"/>
  <c r="AV357" i="4"/>
  <c r="AV358" i="4" s="1"/>
  <c r="AY368" i="3"/>
  <c r="AY296" i="3"/>
  <c r="AY369" i="3" s="1"/>
  <c r="BC368" i="3"/>
  <c r="BC370" i="3" s="1"/>
  <c r="BC296" i="3"/>
  <c r="BC369" i="3" s="1"/>
  <c r="AU383" i="3"/>
  <c r="AZ370" i="2"/>
  <c r="AX357" i="2"/>
  <c r="AX358" i="2" s="1"/>
  <c r="AX348" i="2"/>
  <c r="AX366" i="2"/>
  <c r="X329" i="8"/>
  <c r="X208" i="8"/>
  <c r="AG178" i="8"/>
  <c r="AX314" i="11"/>
  <c r="BB295" i="11"/>
  <c r="AQ366" i="11"/>
  <c r="AQ357" i="11"/>
  <c r="AQ358" i="11" s="1"/>
  <c r="AQ348" i="11"/>
  <c r="BA314" i="10"/>
  <c r="AS295" i="10"/>
  <c r="AR302" i="10"/>
  <c r="AX347" i="10"/>
  <c r="AV348" i="10"/>
  <c r="AV366" i="10"/>
  <c r="AZ206" i="9"/>
  <c r="AT368" i="9"/>
  <c r="AT296" i="9"/>
  <c r="AT369" i="9" s="1"/>
  <c r="AR368" i="9"/>
  <c r="AR296" i="9"/>
  <c r="AR369" i="9" s="1"/>
  <c r="BC368" i="9"/>
  <c r="BC296" i="9"/>
  <c r="BC369" i="9" s="1"/>
  <c r="AZ347" i="9"/>
  <c r="AZ302" i="9"/>
  <c r="AZ383" i="9"/>
  <c r="BC366" i="9"/>
  <c r="BC357" i="9"/>
  <c r="BC348" i="9"/>
  <c r="AR321" i="8"/>
  <c r="AR339" i="8"/>
  <c r="AR343" i="8"/>
  <c r="AR338" i="8"/>
  <c r="AR359" i="8"/>
  <c r="AR340" i="8"/>
  <c r="AV314" i="8"/>
  <c r="BB370" i="8"/>
  <c r="AI368" i="8"/>
  <c r="AI296" i="8"/>
  <c r="AI369" i="8" s="1"/>
  <c r="AX368" i="8"/>
  <c r="AX296" i="8"/>
  <c r="AX369" i="8" s="1"/>
  <c r="AV329" i="8"/>
  <c r="AI302" i="8"/>
  <c r="AI347" i="8"/>
  <c r="AY347" i="8"/>
  <c r="AY302" i="8"/>
  <c r="BC347" i="8"/>
  <c r="BC302" i="8"/>
  <c r="AS383" i="8"/>
  <c r="BA78" i="8"/>
  <c r="AY78" i="8"/>
  <c r="AI78" i="8"/>
  <c r="AG78" i="8"/>
  <c r="AN78" i="8" s="1"/>
  <c r="AT356" i="8"/>
  <c r="AT361" i="8"/>
  <c r="AV356" i="8"/>
  <c r="AV361" i="8"/>
  <c r="AS366" i="8"/>
  <c r="AS348" i="8"/>
  <c r="AS357" i="8"/>
  <c r="AS331" i="8" s="1"/>
  <c r="AT366" i="8"/>
  <c r="AT348" i="8"/>
  <c r="AT357" i="8"/>
  <c r="AT358" i="8" s="1"/>
  <c r="AX357" i="8"/>
  <c r="AX348" i="8"/>
  <c r="AX366" i="8"/>
  <c r="AR309" i="8"/>
  <c r="AR350" i="8"/>
  <c r="AV376" i="8"/>
  <c r="AU296" i="7"/>
  <c r="AU369" i="7" s="1"/>
  <c r="AU368" i="7"/>
  <c r="AV295" i="7"/>
  <c r="AY347" i="7"/>
  <c r="AY302" i="7"/>
  <c r="BC302" i="7"/>
  <c r="AZ383" i="7"/>
  <c r="BC376" i="7"/>
  <c r="BC31" i="7"/>
  <c r="AN185" i="6"/>
  <c r="AT347" i="6"/>
  <c r="AT302" i="6"/>
  <c r="AV302" i="6"/>
  <c r="BA356" i="6"/>
  <c r="BA361" i="6"/>
  <c r="BC356" i="6"/>
  <c r="BC361" i="6"/>
  <c r="AZ366" i="6"/>
  <c r="AZ348" i="6"/>
  <c r="AV366" i="6"/>
  <c r="AT295" i="5"/>
  <c r="BC295" i="5"/>
  <c r="AR357" i="5"/>
  <c r="AR348" i="5"/>
  <c r="AR366" i="5"/>
  <c r="BC40" i="5"/>
  <c r="BC376" i="5"/>
  <c r="BC31" i="5"/>
  <c r="BB296" i="4"/>
  <c r="BB369" i="4" s="1"/>
  <c r="BB368" i="4"/>
  <c r="BB370" i="4" s="1"/>
  <c r="AR295" i="4"/>
  <c r="AS347" i="4"/>
  <c r="AS302" i="4"/>
  <c r="AS383" i="4"/>
  <c r="U47" i="4"/>
  <c r="U56" i="4"/>
  <c r="U350" i="4"/>
  <c r="U65" i="4"/>
  <c r="AI63" i="4"/>
  <c r="U61" i="4"/>
  <c r="U309" i="4"/>
  <c r="AG63" i="4"/>
  <c r="BC61" i="4"/>
  <c r="AU295" i="3"/>
  <c r="BA295" i="3"/>
  <c r="AX295" i="3"/>
  <c r="BA347" i="3"/>
  <c r="BA302" i="3"/>
  <c r="AQ302" i="3"/>
  <c r="AQ347" i="3"/>
  <c r="AV380" i="3"/>
  <c r="AQ380" i="3"/>
  <c r="AX11" i="3"/>
  <c r="BC11" i="3"/>
  <c r="BC380" i="3" s="1"/>
  <c r="D380" i="3"/>
  <c r="AY295" i="2"/>
  <c r="AZ302" i="2"/>
  <c r="AZ347" i="2"/>
  <c r="AY383" i="2"/>
  <c r="BC383" i="2"/>
  <c r="AT356" i="2"/>
  <c r="AT361" i="2"/>
  <c r="BA357" i="2"/>
  <c r="BA331" i="2" s="1"/>
  <c r="BA348" i="2"/>
  <c r="BA366" i="2"/>
  <c r="X70" i="8"/>
  <c r="X324" i="8"/>
  <c r="X310" i="8"/>
  <c r="X293" i="8"/>
  <c r="X325" i="8" s="1"/>
  <c r="X349" i="8"/>
  <c r="X331" i="8"/>
  <c r="X69" i="8"/>
  <c r="X294" i="8"/>
  <c r="X327" i="8" s="1"/>
  <c r="X332" i="8"/>
  <c r="AY340" i="11"/>
  <c r="AY359" i="11"/>
  <c r="AY338" i="11"/>
  <c r="AY343" i="11"/>
  <c r="AY321" i="11"/>
  <c r="AY339" i="11"/>
  <c r="AY308" i="11"/>
  <c r="AY356" i="11"/>
  <c r="AY310" i="11"/>
  <c r="AZ193" i="10"/>
  <c r="BC193" i="10"/>
  <c r="AR329" i="7"/>
  <c r="BA316" i="2"/>
  <c r="BA374" i="2"/>
  <c r="BA375" i="2"/>
  <c r="BA377" i="2"/>
  <c r="BA358" i="2"/>
  <c r="BA308" i="2"/>
  <c r="BA380" i="2"/>
  <c r="BA328" i="2"/>
  <c r="BA379" i="2"/>
  <c r="BB40" i="11"/>
  <c r="AR329" i="10"/>
  <c r="BA24" i="9"/>
  <c r="BC65" i="9"/>
  <c r="AX65" i="9"/>
  <c r="D310" i="9"/>
  <c r="D69" i="9"/>
  <c r="D332" i="9"/>
  <c r="D331" i="9"/>
  <c r="D294" i="9"/>
  <c r="D327" i="9" s="1"/>
  <c r="L65" i="9"/>
  <c r="D351" i="9"/>
  <c r="D324" i="9"/>
  <c r="D349" i="9"/>
  <c r="D293" i="9"/>
  <c r="D325" i="9" s="1"/>
  <c r="D70" i="9"/>
  <c r="AY321" i="9"/>
  <c r="AY339" i="9"/>
  <c r="AY338" i="9"/>
  <c r="AY343" i="9"/>
  <c r="AY340" i="9"/>
  <c r="AY359" i="9"/>
  <c r="AZ47" i="8"/>
  <c r="AH127" i="8"/>
  <c r="O332" i="8"/>
  <c r="AG127" i="8"/>
  <c r="AN127" i="8" s="1"/>
  <c r="AR329" i="8"/>
  <c r="AX343" i="8"/>
  <c r="AX340" i="8"/>
  <c r="AX359" i="8"/>
  <c r="AX339" i="8"/>
  <c r="AX338" i="8"/>
  <c r="AQ374" i="7"/>
  <c r="AQ375" i="7"/>
  <c r="AQ379" i="7"/>
  <c r="AQ377" i="7"/>
  <c r="AQ316" i="7"/>
  <c r="AQ328" i="7"/>
  <c r="AQ308" i="7"/>
  <c r="AX24" i="6"/>
  <c r="AX61" i="6"/>
  <c r="AS359" i="6"/>
  <c r="AS321" i="6"/>
  <c r="AS340" i="6"/>
  <c r="AS339" i="6"/>
  <c r="AS338" i="6"/>
  <c r="AS343" i="6"/>
  <c r="BB308" i="4"/>
  <c r="BB375" i="4"/>
  <c r="BB328" i="4"/>
  <c r="BB316" i="4"/>
  <c r="BB380" i="4"/>
  <c r="BB379" i="4"/>
  <c r="BB377" i="4"/>
  <c r="BB358" i="4"/>
  <c r="AZ329" i="4"/>
  <c r="AS340" i="4"/>
  <c r="AS339" i="4"/>
  <c r="AS343" i="4"/>
  <c r="AS338" i="4"/>
  <c r="AS359" i="4"/>
  <c r="AX308" i="3"/>
  <c r="AX328" i="3"/>
  <c r="AX374" i="3"/>
  <c r="AX316" i="3"/>
  <c r="AX379" i="3"/>
  <c r="AX380" i="3"/>
  <c r="AR329" i="3"/>
  <c r="AY61" i="2"/>
  <c r="BC329" i="2"/>
  <c r="AU339" i="2"/>
  <c r="AU359" i="2"/>
  <c r="AU338" i="2"/>
  <c r="AU343" i="2"/>
  <c r="AU340" i="2"/>
  <c r="AU321" i="2"/>
  <c r="AH212" i="11"/>
  <c r="O217" i="11"/>
  <c r="AU324" i="9"/>
  <c r="AU293" i="9"/>
  <c r="AU325" i="9" s="1"/>
  <c r="AU310" i="9"/>
  <c r="AU294" i="9"/>
  <c r="AU327" i="9" s="1"/>
  <c r="AU332" i="9"/>
  <c r="AH293" i="9"/>
  <c r="AH325" i="9" s="1"/>
  <c r="BC127" i="8"/>
  <c r="AZ294" i="8"/>
  <c r="AZ327" i="8" s="1"/>
  <c r="AZ293" i="8"/>
  <c r="AZ325" i="8" s="1"/>
  <c r="AZ332" i="8"/>
  <c r="AZ310" i="8"/>
  <c r="AZ324" i="8"/>
  <c r="BA332" i="7"/>
  <c r="BA293" i="7"/>
  <c r="BA325" i="7" s="1"/>
  <c r="BA310" i="7"/>
  <c r="BA294" i="7"/>
  <c r="BA327" i="7" s="1"/>
  <c r="BA324" i="7"/>
  <c r="BA331" i="7"/>
  <c r="AZ47" i="5"/>
  <c r="AU362" i="7"/>
  <c r="AU330" i="7"/>
  <c r="AU326" i="7"/>
  <c r="AU297" i="7"/>
  <c r="AZ330" i="6"/>
  <c r="AZ362" i="6"/>
  <c r="AZ326" i="6"/>
  <c r="AQ330" i="5"/>
  <c r="AQ362" i="5"/>
  <c r="AQ297" i="5"/>
  <c r="AQ326" i="5"/>
  <c r="AY362" i="5"/>
  <c r="AY330" i="5"/>
  <c r="AY326" i="5"/>
  <c r="AR376" i="2"/>
  <c r="BC376" i="2"/>
  <c r="BC31" i="2"/>
  <c r="AV373" i="9"/>
  <c r="AV378" i="9"/>
  <c r="AV328" i="9"/>
  <c r="AV308" i="9"/>
  <c r="AV379" i="9"/>
  <c r="AV316" i="9"/>
  <c r="AV377" i="9"/>
  <c r="AV380" i="9"/>
  <c r="AH309" i="8"/>
  <c r="AH47" i="8"/>
  <c r="AU343" i="7"/>
  <c r="AU359" i="7"/>
  <c r="AU321" i="7"/>
  <c r="AU340" i="7"/>
  <c r="AU339" i="7"/>
  <c r="AU338" i="7"/>
  <c r="AT379" i="11"/>
  <c r="AT308" i="11"/>
  <c r="AT328" i="11"/>
  <c r="AT316" i="11"/>
  <c r="BA329" i="11"/>
  <c r="AZ329" i="11"/>
  <c r="AH340" i="11"/>
  <c r="AH339" i="11"/>
  <c r="AH343" i="11"/>
  <c r="AH321" i="11"/>
  <c r="AH338" i="11"/>
  <c r="AH308" i="11"/>
  <c r="AH310" i="11"/>
  <c r="BA358" i="10"/>
  <c r="BA380" i="10"/>
  <c r="BA377" i="10"/>
  <c r="BA308" i="10"/>
  <c r="BA379" i="10"/>
  <c r="BA375" i="10"/>
  <c r="BA316" i="10"/>
  <c r="BA328" i="10"/>
  <c r="BA378" i="10"/>
  <c r="AY193" i="10"/>
  <c r="BC102" i="10"/>
  <c r="AX329" i="10"/>
  <c r="BC206" i="10"/>
  <c r="AI329" i="9"/>
  <c r="BA329" i="9"/>
  <c r="AX343" i="9"/>
  <c r="AX340" i="9"/>
  <c r="AX359" i="9"/>
  <c r="AX339" i="9"/>
  <c r="AX338" i="9"/>
  <c r="AX321" i="9"/>
  <c r="AY206" i="9"/>
  <c r="AX375" i="8"/>
  <c r="AX379" i="8"/>
  <c r="AX308" i="8"/>
  <c r="AX316" i="8"/>
  <c r="AX328" i="8"/>
  <c r="AX374" i="8"/>
  <c r="AX358" i="8"/>
  <c r="AY61" i="8"/>
  <c r="AR379" i="7"/>
  <c r="AR374" i="7"/>
  <c r="AR377" i="7"/>
  <c r="AR316" i="7"/>
  <c r="AR328" i="7"/>
  <c r="AR308" i="7"/>
  <c r="AR375" i="7"/>
  <c r="AR380" i="7"/>
  <c r="AT338" i="7"/>
  <c r="AT359" i="7"/>
  <c r="AT321" i="7"/>
  <c r="AT340" i="7"/>
  <c r="AT343" i="7"/>
  <c r="AT339" i="7"/>
  <c r="BC340" i="7"/>
  <c r="BC321" i="7"/>
  <c r="BC339" i="7"/>
  <c r="BC343" i="7"/>
  <c r="BC338" i="7"/>
  <c r="BC359" i="7"/>
  <c r="BA339" i="6"/>
  <c r="BA321" i="6"/>
  <c r="BA340" i="6"/>
  <c r="BA359" i="6"/>
  <c r="BA338" i="6"/>
  <c r="BA343" i="6"/>
  <c r="AY329" i="6"/>
  <c r="AQ309" i="5"/>
  <c r="AQ350" i="5"/>
  <c r="AY321" i="5"/>
  <c r="AY338" i="5"/>
  <c r="AY340" i="5"/>
  <c r="AY343" i="5"/>
  <c r="AY339" i="5"/>
  <c r="AY359" i="5"/>
  <c r="AR375" i="4"/>
  <c r="AR316" i="4"/>
  <c r="AR380" i="4"/>
  <c r="AR379" i="4"/>
  <c r="AR377" i="4"/>
  <c r="AR358" i="4"/>
  <c r="AR308" i="4"/>
  <c r="AR328" i="4"/>
  <c r="AS340" i="3"/>
  <c r="AS339" i="3"/>
  <c r="AS343" i="3"/>
  <c r="AS338" i="3"/>
  <c r="AS359" i="3"/>
  <c r="AS321" i="3"/>
  <c r="AR329" i="2"/>
  <c r="AZ329" i="2"/>
  <c r="AY293" i="9"/>
  <c r="AY325" i="9" s="1"/>
  <c r="AY331" i="9"/>
  <c r="AY294" i="9"/>
  <c r="AY327" i="9" s="1"/>
  <c r="AY324" i="9"/>
  <c r="AY310" i="9"/>
  <c r="BC65" i="8"/>
  <c r="AS332" i="7"/>
  <c r="AS310" i="7"/>
  <c r="AS294" i="7"/>
  <c r="AS327" i="7" s="1"/>
  <c r="AS331" i="7"/>
  <c r="AS324" i="7"/>
  <c r="AS293" i="7"/>
  <c r="AS325" i="7" s="1"/>
  <c r="AX324" i="6"/>
  <c r="AX293" i="6"/>
  <c r="AX325" i="6" s="1"/>
  <c r="AX310" i="6"/>
  <c r="AX294" i="6"/>
  <c r="AX327" i="6" s="1"/>
  <c r="AZ40" i="6"/>
  <c r="AY294" i="5"/>
  <c r="AY327" i="5" s="1"/>
  <c r="AY332" i="5"/>
  <c r="AY324" i="5"/>
  <c r="AY293" i="5"/>
  <c r="AY325" i="5" s="1"/>
  <c r="AY310" i="5"/>
  <c r="AY331" i="5"/>
  <c r="AV294" i="3"/>
  <c r="AV327" i="3" s="1"/>
  <c r="AV310" i="3"/>
  <c r="AV324" i="3"/>
  <c r="AV293" i="3"/>
  <c r="AV325" i="3" s="1"/>
  <c r="AH330" i="10"/>
  <c r="AH297" i="10"/>
  <c r="AH326" i="10"/>
  <c r="AH71" i="10"/>
  <c r="AH362" i="10"/>
  <c r="BB330" i="10"/>
  <c r="BB326" i="10"/>
  <c r="BB362" i="10"/>
  <c r="BB362" i="4"/>
  <c r="BB297" i="4"/>
  <c r="BB330" i="4"/>
  <c r="BB326" i="4"/>
  <c r="AR362" i="3"/>
  <c r="AR330" i="3"/>
  <c r="AR297" i="3"/>
  <c r="AR326" i="3"/>
  <c r="BB376" i="2"/>
  <c r="BB329" i="11"/>
  <c r="BB329" i="10"/>
  <c r="AR347" i="10"/>
  <c r="AV309" i="7"/>
  <c r="AV350" i="7"/>
  <c r="AY309" i="6"/>
  <c r="BC329" i="6"/>
  <c r="AU309" i="10"/>
  <c r="AQ338" i="10"/>
  <c r="AQ359" i="10"/>
  <c r="AQ321" i="10"/>
  <c r="AQ340" i="10"/>
  <c r="AQ339" i="10"/>
  <c r="AQ343" i="10"/>
  <c r="BB339" i="10"/>
  <c r="BB343" i="10"/>
  <c r="BB321" i="10"/>
  <c r="BB340" i="10"/>
  <c r="BB338" i="10"/>
  <c r="BB359" i="10"/>
  <c r="AU309" i="9"/>
  <c r="AT350" i="9"/>
  <c r="AT309" i="9"/>
  <c r="AI193" i="9"/>
  <c r="BB340" i="9"/>
  <c r="BB339" i="9"/>
  <c r="BB343" i="9"/>
  <c r="BB338" i="9"/>
  <c r="BB359" i="9"/>
  <c r="BB309" i="8"/>
  <c r="BB350" i="8"/>
  <c r="AZ56" i="8"/>
  <c r="AZ78" i="7"/>
  <c r="AZ308" i="6"/>
  <c r="AZ374" i="6"/>
  <c r="AZ377" i="6"/>
  <c r="AZ380" i="6"/>
  <c r="AZ328" i="6"/>
  <c r="AZ379" i="6"/>
  <c r="AZ316" i="6"/>
  <c r="BA378" i="6"/>
  <c r="BA375" i="6"/>
  <c r="BA380" i="6"/>
  <c r="BA379" i="6"/>
  <c r="BA374" i="6"/>
  <c r="BA377" i="6"/>
  <c r="BA316" i="6"/>
  <c r="BA328" i="6"/>
  <c r="BA308" i="6"/>
  <c r="BA358" i="6"/>
  <c r="AU374" i="6"/>
  <c r="AU328" i="6"/>
  <c r="AU380" i="6"/>
  <c r="AU308" i="6"/>
  <c r="AU316" i="6"/>
  <c r="AU379" i="6"/>
  <c r="AU358" i="6"/>
  <c r="BC339" i="6"/>
  <c r="BC340" i="6"/>
  <c r="BC359" i="6"/>
  <c r="BC321" i="6"/>
  <c r="BC338" i="6"/>
  <c r="BC343" i="6"/>
  <c r="AT309" i="5"/>
  <c r="BC266" i="5"/>
  <c r="BB309" i="4"/>
  <c r="BB350" i="4"/>
  <c r="AQ373" i="4"/>
  <c r="AQ375" i="4"/>
  <c r="AQ377" i="4"/>
  <c r="AQ328" i="4"/>
  <c r="AQ380" i="4"/>
  <c r="AQ308" i="4"/>
  <c r="AQ316" i="4"/>
  <c r="AQ379" i="4"/>
  <c r="AQ358" i="4"/>
  <c r="AQ340" i="4"/>
  <c r="AQ339" i="4"/>
  <c r="AQ343" i="4"/>
  <c r="AQ338" i="4"/>
  <c r="AQ359" i="4"/>
  <c r="AY339" i="4"/>
  <c r="AY338" i="4"/>
  <c r="AY321" i="4"/>
  <c r="AY343" i="4"/>
  <c r="AY340" i="4"/>
  <c r="AY359" i="4"/>
  <c r="AS380" i="3"/>
  <c r="AS375" i="3"/>
  <c r="AS377" i="3"/>
  <c r="AS316" i="3"/>
  <c r="AS308" i="3"/>
  <c r="AS328" i="3"/>
  <c r="AS379" i="3"/>
  <c r="AQ339" i="3"/>
  <c r="AQ338" i="3"/>
  <c r="AQ321" i="3"/>
  <c r="AQ359" i="3"/>
  <c r="AQ340" i="3"/>
  <c r="AQ343" i="3"/>
  <c r="AR324" i="2"/>
  <c r="AR294" i="2"/>
  <c r="AR327" i="2" s="1"/>
  <c r="AR310" i="2"/>
  <c r="AR293" i="2"/>
  <c r="AR325" i="2" s="1"/>
  <c r="AR331" i="2"/>
  <c r="BC374" i="2"/>
  <c r="BC379" i="2"/>
  <c r="BC328" i="2"/>
  <c r="BC308" i="2"/>
  <c r="BC316" i="2"/>
  <c r="BC375" i="2"/>
  <c r="BC358" i="2"/>
  <c r="BC377" i="2"/>
  <c r="AY339" i="2"/>
  <c r="AY343" i="2"/>
  <c r="AY338" i="2"/>
  <c r="AY321" i="2"/>
  <c r="AY359" i="2"/>
  <c r="AY340" i="2"/>
  <c r="AS321" i="2"/>
  <c r="AS339" i="2"/>
  <c r="AS343" i="2"/>
  <c r="AS338" i="2"/>
  <c r="AS359" i="2"/>
  <c r="AS340" i="2"/>
  <c r="AU332" i="11"/>
  <c r="AU294" i="11"/>
  <c r="AU327" i="11" s="1"/>
  <c r="AU324" i="11"/>
  <c r="AU293" i="11"/>
  <c r="AU325" i="11" s="1"/>
  <c r="AU310" i="11"/>
  <c r="AQ294" i="10"/>
  <c r="AQ327" i="10" s="1"/>
  <c r="AQ324" i="10"/>
  <c r="AQ293" i="10"/>
  <c r="AQ325" i="10" s="1"/>
  <c r="AQ310" i="10"/>
  <c r="AZ293" i="10"/>
  <c r="AZ325" i="10" s="1"/>
  <c r="AZ294" i="10"/>
  <c r="AZ327" i="10" s="1"/>
  <c r="AZ310" i="10"/>
  <c r="AZ324" i="10"/>
  <c r="AZ331" i="10"/>
  <c r="BB332" i="8"/>
  <c r="BB294" i="8"/>
  <c r="BB327" i="8" s="1"/>
  <c r="BB310" i="8"/>
  <c r="BB293" i="8"/>
  <c r="BB325" i="8" s="1"/>
  <c r="BB324" i="8"/>
  <c r="BB293" i="7"/>
  <c r="BB325" i="7" s="1"/>
  <c r="BB294" i="7"/>
  <c r="BB327" i="7" s="1"/>
  <c r="BB324" i="7"/>
  <c r="BB332" i="7"/>
  <c r="BB331" i="7"/>
  <c r="BB310" i="7"/>
  <c r="AV293" i="7"/>
  <c r="AV325" i="7" s="1"/>
  <c r="AV310" i="7"/>
  <c r="AV294" i="7"/>
  <c r="AV327" i="7" s="1"/>
  <c r="AV324" i="7"/>
  <c r="AY65" i="6"/>
  <c r="AQ310" i="2"/>
  <c r="AQ293" i="2"/>
  <c r="AQ325" i="2" s="1"/>
  <c r="AQ294" i="2"/>
  <c r="AQ327" i="2" s="1"/>
  <c r="AQ332" i="2"/>
  <c r="AQ324" i="2"/>
  <c r="AQ362" i="10"/>
  <c r="AQ326" i="10"/>
  <c r="AQ297" i="10"/>
  <c r="AQ330" i="10"/>
  <c r="AI330" i="9"/>
  <c r="AI71" i="9"/>
  <c r="AI326" i="9"/>
  <c r="AI362" i="9"/>
  <c r="AI297" i="9"/>
  <c r="AT326" i="9"/>
  <c r="AT362" i="9"/>
  <c r="AT297" i="9"/>
  <c r="AT330" i="9"/>
  <c r="AX330" i="8"/>
  <c r="AX326" i="8"/>
  <c r="AX362" i="8"/>
  <c r="AX297" i="8"/>
  <c r="AQ362" i="7"/>
  <c r="AQ330" i="7"/>
  <c r="AQ297" i="7"/>
  <c r="AQ326" i="7"/>
  <c r="BC330" i="3"/>
  <c r="BC71" i="3"/>
  <c r="BC326" i="3"/>
  <c r="BC362" i="3"/>
  <c r="W294" i="8"/>
  <c r="W327" i="8" s="1"/>
  <c r="W324" i="8"/>
  <c r="W331" i="8"/>
  <c r="W70" i="8"/>
  <c r="W349" i="8"/>
  <c r="W310" i="8"/>
  <c r="W69" i="8"/>
  <c r="W332" i="8"/>
  <c r="W293" i="8"/>
  <c r="W325" i="8" s="1"/>
  <c r="AG65" i="8"/>
  <c r="X212" i="3"/>
  <c r="AG208" i="3"/>
  <c r="AZ309" i="9"/>
  <c r="AU329" i="6"/>
  <c r="AU329" i="2"/>
  <c r="BA47" i="2"/>
  <c r="BC40" i="2"/>
  <c r="AV309" i="11"/>
  <c r="AV350" i="11"/>
  <c r="AS309" i="4"/>
  <c r="AS350" i="4"/>
  <c r="AX78" i="11"/>
  <c r="BB339" i="11"/>
  <c r="BB343" i="11"/>
  <c r="BB338" i="11"/>
  <c r="BB359" i="11"/>
  <c r="BB340" i="11"/>
  <c r="AX321" i="11"/>
  <c r="AX340" i="11"/>
  <c r="AX359" i="11"/>
  <c r="AX338" i="11"/>
  <c r="AX343" i="11"/>
  <c r="AX339" i="11"/>
  <c r="BB308" i="10"/>
  <c r="BB375" i="10"/>
  <c r="BB374" i="10"/>
  <c r="BB380" i="10"/>
  <c r="BB316" i="10"/>
  <c r="BB379" i="10"/>
  <c r="BB328" i="10"/>
  <c r="AV377" i="10"/>
  <c r="AV379" i="10"/>
  <c r="AV308" i="10"/>
  <c r="AV374" i="10"/>
  <c r="AV375" i="10"/>
  <c r="AV328" i="10"/>
  <c r="AV316" i="10"/>
  <c r="AI206" i="10"/>
  <c r="AY378" i="9"/>
  <c r="AY374" i="9"/>
  <c r="AY375" i="9"/>
  <c r="AY316" i="9"/>
  <c r="AY380" i="9"/>
  <c r="AY308" i="9"/>
  <c r="AY328" i="9"/>
  <c r="AY379" i="9"/>
  <c r="AY358" i="9"/>
  <c r="AN78" i="9"/>
  <c r="AV78" i="9" s="1"/>
  <c r="AV309" i="9"/>
  <c r="AX329" i="9"/>
  <c r="AI379" i="8"/>
  <c r="AI378" i="8"/>
  <c r="AI316" i="8"/>
  <c r="AI308" i="8"/>
  <c r="AI328" i="8"/>
  <c r="AI375" i="8"/>
  <c r="AI358" i="8"/>
  <c r="AI377" i="8"/>
  <c r="BA375" i="8"/>
  <c r="BA380" i="8"/>
  <c r="BA358" i="8"/>
  <c r="BA379" i="8"/>
  <c r="BA373" i="8"/>
  <c r="BA374" i="8"/>
  <c r="BA377" i="8"/>
  <c r="BA316" i="8"/>
  <c r="BA308" i="8"/>
  <c r="BA328" i="8"/>
  <c r="AZ329" i="8"/>
  <c r="AR309" i="7"/>
  <c r="AR350" i="7"/>
  <c r="AS329" i="7"/>
  <c r="BC374" i="6"/>
  <c r="BC377" i="6"/>
  <c r="BC379" i="6"/>
  <c r="BC328" i="6"/>
  <c r="BC308" i="6"/>
  <c r="BC375" i="6"/>
  <c r="BC358" i="6"/>
  <c r="BC316" i="6"/>
  <c r="AV309" i="6"/>
  <c r="AY375" i="5"/>
  <c r="AY316" i="5"/>
  <c r="AY308" i="5"/>
  <c r="AY374" i="5"/>
  <c r="AY377" i="5"/>
  <c r="AY380" i="5"/>
  <c r="AY328" i="5"/>
  <c r="AY379" i="5"/>
  <c r="AT329" i="5"/>
  <c r="AV329" i="5"/>
  <c r="AV329" i="4"/>
  <c r="BB339" i="4"/>
  <c r="BB343" i="4"/>
  <c r="BB338" i="4"/>
  <c r="BB359" i="4"/>
  <c r="BB340" i="4"/>
  <c r="AR377" i="3"/>
  <c r="AR374" i="3"/>
  <c r="AR379" i="3"/>
  <c r="AR380" i="3"/>
  <c r="AR316" i="3"/>
  <c r="AR358" i="3"/>
  <c r="AR308" i="3"/>
  <c r="AR328" i="3"/>
  <c r="AV332" i="3"/>
  <c r="AR321" i="3"/>
  <c r="AR340" i="3"/>
  <c r="AR338" i="3"/>
  <c r="AR343" i="3"/>
  <c r="AR339" i="3"/>
  <c r="AR359" i="3"/>
  <c r="AQ321" i="2"/>
  <c r="AQ338" i="2"/>
  <c r="AQ343" i="2"/>
  <c r="AQ339" i="2"/>
  <c r="AQ340" i="2"/>
  <c r="AQ359" i="2"/>
  <c r="AQ293" i="11"/>
  <c r="AQ325" i="11" s="1"/>
  <c r="AQ294" i="11"/>
  <c r="AQ327" i="11" s="1"/>
  <c r="AQ331" i="11"/>
  <c r="AQ310" i="11"/>
  <c r="AQ324" i="11"/>
  <c r="BA61" i="7"/>
  <c r="AZ56" i="7"/>
  <c r="BA31" i="6"/>
  <c r="AU294" i="6"/>
  <c r="AU327" i="6" s="1"/>
  <c r="AU310" i="6"/>
  <c r="AU324" i="6"/>
  <c r="AU331" i="6"/>
  <c r="AU293" i="6"/>
  <c r="AU325" i="6" s="1"/>
  <c r="AZ324" i="6"/>
  <c r="AZ293" i="6"/>
  <c r="AZ325" i="6" s="1"/>
  <c r="AZ294" i="6"/>
  <c r="AZ327" i="6" s="1"/>
  <c r="AZ310" i="6"/>
  <c r="AY61" i="5"/>
  <c r="BA208" i="5"/>
  <c r="AX324" i="5"/>
  <c r="AX294" i="5"/>
  <c r="AX327" i="5" s="1"/>
  <c r="AX293" i="5"/>
  <c r="AX325" i="5" s="1"/>
  <c r="AX310" i="5"/>
  <c r="BB294" i="3"/>
  <c r="BB327" i="3" s="1"/>
  <c r="BB293" i="3"/>
  <c r="BB325" i="3" s="1"/>
  <c r="BB324" i="3"/>
  <c r="BB332" i="3"/>
  <c r="BB310" i="3"/>
  <c r="BB331" i="3"/>
  <c r="BA208" i="3"/>
  <c r="AR324" i="3"/>
  <c r="AR310" i="3"/>
  <c r="AR332" i="3"/>
  <c r="AR293" i="3"/>
  <c r="AR325" i="3" s="1"/>
  <c r="AR294" i="3"/>
  <c r="AR327" i="3" s="1"/>
  <c r="AR331" i="3"/>
  <c r="AZ293" i="3"/>
  <c r="AZ325" i="3" s="1"/>
  <c r="AZ310" i="3"/>
  <c r="AZ294" i="3"/>
  <c r="AZ327" i="3" s="1"/>
  <c r="AZ331" i="3"/>
  <c r="AZ332" i="3"/>
  <c r="AZ324" i="3"/>
  <c r="AZ331" i="2"/>
  <c r="AZ293" i="2"/>
  <c r="AZ325" i="2" s="1"/>
  <c r="AZ324" i="2"/>
  <c r="AZ332" i="2"/>
  <c r="AZ294" i="2"/>
  <c r="AZ327" i="2" s="1"/>
  <c r="AZ310" i="2"/>
  <c r="AS330" i="8"/>
  <c r="AS326" i="8"/>
  <c r="AS362" i="8"/>
  <c r="BB362" i="3"/>
  <c r="BB326" i="3"/>
  <c r="BB330" i="3"/>
  <c r="AZ330" i="3"/>
  <c r="AZ326" i="3"/>
  <c r="AZ297" i="3"/>
  <c r="AZ362" i="3"/>
  <c r="AY212" i="7"/>
  <c r="BA212" i="7"/>
  <c r="M217" i="7"/>
  <c r="AY208" i="7"/>
  <c r="BB212" i="6"/>
  <c r="AJ217" i="6"/>
  <c r="BB61" i="2"/>
  <c r="BB309" i="2"/>
  <c r="AG127" i="3"/>
  <c r="AN321" i="3"/>
  <c r="AN359" i="3"/>
  <c r="AN340" i="3"/>
  <c r="AN343" i="3"/>
  <c r="AN308" i="3"/>
  <c r="AN338" i="3"/>
  <c r="AN339" i="3"/>
  <c r="AN310" i="3"/>
  <c r="AB332" i="2"/>
  <c r="AB293" i="2"/>
  <c r="AB325" i="2" s="1"/>
  <c r="AB69" i="2"/>
  <c r="AB349" i="2"/>
  <c r="AB324" i="2"/>
  <c r="AB294" i="2"/>
  <c r="AB327" i="2" s="1"/>
  <c r="AB310" i="2"/>
  <c r="AB331" i="2"/>
  <c r="AB70" i="2"/>
  <c r="AN340" i="7"/>
  <c r="AN321" i="7"/>
  <c r="AN338" i="7"/>
  <c r="AN308" i="7"/>
  <c r="AN309" i="7"/>
  <c r="AN359" i="7"/>
  <c r="AN343" i="7"/>
  <c r="AN339" i="7"/>
  <c r="AN356" i="7"/>
  <c r="AX61" i="2"/>
  <c r="L217" i="11"/>
  <c r="G47" i="50"/>
  <c r="G61" i="50"/>
  <c r="G350" i="50"/>
  <c r="G56" i="50"/>
  <c r="G65" i="50"/>
  <c r="AX63" i="50"/>
  <c r="L63" i="50"/>
  <c r="BC63" i="50"/>
  <c r="G309" i="50"/>
  <c r="BB11" i="51"/>
  <c r="BC302" i="51"/>
  <c r="BC347" i="51"/>
  <c r="BB206" i="51"/>
  <c r="AM206" i="51"/>
  <c r="AK208" i="51"/>
  <c r="AK212" i="51" s="1"/>
  <c r="AK217" i="51" s="1"/>
  <c r="BB78" i="5"/>
  <c r="AZ320" i="11"/>
  <c r="AZ316" i="11"/>
  <c r="AG356" i="10"/>
  <c r="AN110" i="10"/>
  <c r="AG361" i="10"/>
  <c r="AI56" i="10"/>
  <c r="AU296" i="9"/>
  <c r="AU369" i="9" s="1"/>
  <c r="AU368" i="9"/>
  <c r="AN100" i="9"/>
  <c r="AV100" i="9" s="1"/>
  <c r="AV366" i="9" s="1"/>
  <c r="AM383" i="9"/>
  <c r="AM366" i="9"/>
  <c r="AM376" i="9"/>
  <c r="AN30" i="9"/>
  <c r="AV30" i="9" s="1"/>
  <c r="AV31" i="9" s="1"/>
  <c r="AM31" i="9"/>
  <c r="BB356" i="6"/>
  <c r="BB361" i="6"/>
  <c r="AZ366" i="5"/>
  <c r="AZ357" i="5"/>
  <c r="AZ331" i="5" s="1"/>
  <c r="AZ348" i="5"/>
  <c r="BC206" i="4"/>
  <c r="AX206" i="4"/>
  <c r="L206" i="4"/>
  <c r="AN206" i="4" s="1"/>
  <c r="D208" i="4"/>
  <c r="AS296" i="4"/>
  <c r="AS369" i="4" s="1"/>
  <c r="AS368" i="4"/>
  <c r="BA366" i="9"/>
  <c r="BA357" i="9"/>
  <c r="BA358" i="9" s="1"/>
  <c r="BA348" i="9"/>
  <c r="AH368" i="8"/>
  <c r="AH296" i="8"/>
  <c r="AH369" i="8" s="1"/>
  <c r="AR314" i="7"/>
  <c r="BA366" i="4"/>
  <c r="BA348" i="4"/>
  <c r="BA357" i="4"/>
  <c r="BA358" i="4" s="1"/>
  <c r="AT356" i="3"/>
  <c r="AT361" i="3"/>
  <c r="AQ348" i="3"/>
  <c r="AQ366" i="3"/>
  <c r="AQ357" i="3"/>
  <c r="AQ331" i="3" s="1"/>
  <c r="AU368" i="2"/>
  <c r="AU370" i="2" s="1"/>
  <c r="AU296" i="2"/>
  <c r="AU369" i="2" s="1"/>
  <c r="BA347" i="2"/>
  <c r="BA302" i="2"/>
  <c r="AX383" i="10"/>
  <c r="AH31" i="10"/>
  <c r="AH376" i="10"/>
  <c r="AH178" i="9"/>
  <c r="AH329" i="9" s="1"/>
  <c r="AG178" i="9"/>
  <c r="O329" i="9"/>
  <c r="O208" i="9"/>
  <c r="AV296" i="7"/>
  <c r="AV369" i="7" s="1"/>
  <c r="AV368" i="7"/>
  <c r="AT383" i="6"/>
  <c r="AR368" i="5"/>
  <c r="AR296" i="5"/>
  <c r="AR369" i="5" s="1"/>
  <c r="AX296" i="4"/>
  <c r="AX369" i="4" s="1"/>
  <c r="AX368" i="4"/>
  <c r="AT296" i="3"/>
  <c r="AT369" i="3" s="1"/>
  <c r="AT368" i="3"/>
  <c r="AT370" i="3" s="1"/>
  <c r="AX368" i="3"/>
  <c r="AX370" i="3" s="1"/>
  <c r="AX296" i="3"/>
  <c r="AX369" i="3" s="1"/>
  <c r="AQ296" i="11"/>
  <c r="AQ369" i="11" s="1"/>
  <c r="AQ368" i="11"/>
  <c r="AV302" i="10"/>
  <c r="AQ366" i="10"/>
  <c r="AQ357" i="10"/>
  <c r="AQ331" i="10" s="1"/>
  <c r="AQ348" i="10"/>
  <c r="AH193" i="9"/>
  <c r="AG193" i="9"/>
  <c r="AN193" i="9" s="1"/>
  <c r="AV193" i="9" s="1"/>
  <c r="AX296" i="9"/>
  <c r="AX369" i="9" s="1"/>
  <c r="AX368" i="9"/>
  <c r="AZ356" i="9"/>
  <c r="AZ361" i="9"/>
  <c r="AX366" i="9"/>
  <c r="AX357" i="9"/>
  <c r="AX358" i="9" s="1"/>
  <c r="AX348" i="9"/>
  <c r="AT339" i="8"/>
  <c r="AT343" i="8"/>
  <c r="AT338" i="8"/>
  <c r="AT359" i="8"/>
  <c r="AT321" i="8"/>
  <c r="AT340" i="8"/>
  <c r="AU296" i="8"/>
  <c r="AU369" i="8" s="1"/>
  <c r="AU368" i="8"/>
  <c r="AT296" i="8"/>
  <c r="AT369" i="8" s="1"/>
  <c r="AT368" i="8"/>
  <c r="BA296" i="8"/>
  <c r="BA369" i="8" s="1"/>
  <c r="BA368" i="8"/>
  <c r="BA370" i="8" s="1"/>
  <c r="BC296" i="8"/>
  <c r="BC369" i="8" s="1"/>
  <c r="BC368" i="8"/>
  <c r="BC329" i="8"/>
  <c r="AR302" i="8"/>
  <c r="AR347" i="8"/>
  <c r="AV302" i="8"/>
  <c r="AV347" i="8"/>
  <c r="AX356" i="8"/>
  <c r="AX361" i="8"/>
  <c r="AZ357" i="8"/>
  <c r="AZ331" i="8" s="1"/>
  <c r="AZ348" i="8"/>
  <c r="AZ366" i="8"/>
  <c r="AR357" i="8"/>
  <c r="AR358" i="8" s="1"/>
  <c r="AR348" i="8"/>
  <c r="AR366" i="8"/>
  <c r="AV366" i="8"/>
  <c r="AV357" i="8"/>
  <c r="AV358" i="8" s="1"/>
  <c r="AV348" i="8"/>
  <c r="BA309" i="8"/>
  <c r="BA350" i="8"/>
  <c r="AI31" i="8"/>
  <c r="AI376" i="8"/>
  <c r="AF71" i="52"/>
  <c r="AF362" i="52"/>
  <c r="AM383" i="50"/>
  <c r="AN125" i="50"/>
  <c r="AN383" i="50" s="1"/>
  <c r="BB347" i="51"/>
  <c r="BB302" i="51"/>
  <c r="BA56" i="51"/>
  <c r="AZ47" i="51"/>
  <c r="AC376" i="51"/>
  <c r="AC380" i="51"/>
  <c r="AC379" i="51"/>
  <c r="AC308" i="51"/>
  <c r="AC18" i="51"/>
  <c r="AH42" i="51"/>
  <c r="AC377" i="51"/>
  <c r="AC373" i="51"/>
  <c r="AC316" i="51"/>
  <c r="AZ42" i="51"/>
  <c r="AC40" i="51"/>
  <c r="AC374" i="51"/>
  <c r="AC358" i="51"/>
  <c r="AC65" i="51"/>
  <c r="AC378" i="51"/>
  <c r="AC375" i="51"/>
  <c r="AC328" i="51"/>
  <c r="AC24" i="51"/>
  <c r="AC31" i="51"/>
  <c r="AJ373" i="50"/>
  <c r="AJ378" i="50"/>
  <c r="AJ328" i="50"/>
  <c r="AJ308" i="50"/>
  <c r="AJ374" i="50"/>
  <c r="AJ24" i="50"/>
  <c r="AJ40" i="50"/>
  <c r="AJ379" i="50"/>
  <c r="AJ377" i="50"/>
  <c r="AJ18" i="50"/>
  <c r="AJ31" i="50"/>
  <c r="AJ376" i="50"/>
  <c r="AJ375" i="50"/>
  <c r="AJ316" i="50"/>
  <c r="AJ65" i="50"/>
  <c r="AM42" i="50"/>
  <c r="BC42" i="50"/>
  <c r="AJ380" i="50"/>
  <c r="BB42" i="50"/>
  <c r="AJ358" i="50"/>
  <c r="AF349" i="50"/>
  <c r="AF324" i="50"/>
  <c r="AF331" i="50"/>
  <c r="AF293" i="50"/>
  <c r="AF325" i="50" s="1"/>
  <c r="AF70" i="50"/>
  <c r="AF332" i="50"/>
  <c r="AF69" i="50"/>
  <c r="AF310" i="50"/>
  <c r="AF294" i="50"/>
  <c r="AF327" i="50" s="1"/>
  <c r="AT302" i="10"/>
  <c r="BB302" i="4"/>
  <c r="AU348" i="5"/>
  <c r="AU366" i="5"/>
  <c r="AU357" i="5"/>
  <c r="AS361" i="4"/>
  <c r="BB376" i="5"/>
  <c r="AZ361" i="51"/>
  <c r="AZ356" i="51"/>
  <c r="BA361" i="51"/>
  <c r="BA356" i="51"/>
  <c r="AG356" i="51"/>
  <c r="AN110" i="51"/>
  <c r="AV110" i="51" s="1"/>
  <c r="AV347" i="51" s="1"/>
  <c r="AG361" i="51"/>
  <c r="AZ366" i="51"/>
  <c r="AZ348" i="51"/>
  <c r="AZ357" i="51"/>
  <c r="AV366" i="51"/>
  <c r="AG102" i="51"/>
  <c r="AN102" i="51" s="1"/>
  <c r="AV102" i="51" s="1"/>
  <c r="AY102" i="51"/>
  <c r="M127" i="51"/>
  <c r="BC127" i="51" s="1"/>
  <c r="AI102" i="51"/>
  <c r="BC102" i="51"/>
  <c r="AS320" i="50"/>
  <c r="AS339" i="50"/>
  <c r="AS316" i="50"/>
  <c r="AN170" i="50"/>
  <c r="AN295" i="50" s="1"/>
  <c r="AG295" i="50"/>
  <c r="U47" i="50"/>
  <c r="U350" i="50"/>
  <c r="U65" i="50"/>
  <c r="U61" i="50"/>
  <c r="BA61" i="50" s="1"/>
  <c r="U309" i="50"/>
  <c r="BA63" i="50"/>
  <c r="AI63" i="50"/>
  <c r="U56" i="50"/>
  <c r="BA56" i="50" s="1"/>
  <c r="AN55" i="50"/>
  <c r="AG315" i="51"/>
  <c r="AG266" i="51"/>
  <c r="AZ240" i="51"/>
  <c r="AI302" i="51"/>
  <c r="AI347" i="51"/>
  <c r="BA61" i="51"/>
  <c r="AI56" i="51"/>
  <c r="AZ61" i="51"/>
  <c r="AY61" i="51"/>
  <c r="AN191" i="51"/>
  <c r="AV191" i="51" s="1"/>
  <c r="S208" i="51"/>
  <c r="AI193" i="51"/>
  <c r="AN39" i="50"/>
  <c r="AM40" i="50"/>
  <c r="V349" i="50"/>
  <c r="V332" i="50"/>
  <c r="V324" i="50"/>
  <c r="V69" i="50"/>
  <c r="V310" i="50"/>
  <c r="V294" i="50"/>
  <c r="V327" i="50" s="1"/>
  <c r="V293" i="50"/>
  <c r="V325" i="50" s="1"/>
  <c r="V331" i="50"/>
  <c r="V70" i="50"/>
  <c r="AT370" i="11"/>
  <c r="AX40" i="51"/>
  <c r="BA302" i="10"/>
  <c r="AU347" i="5"/>
  <c r="AT361" i="4"/>
  <c r="AJ18" i="5"/>
  <c r="BB206" i="5"/>
  <c r="AM206" i="5"/>
  <c r="AN206" i="5" s="1"/>
  <c r="AV302" i="5"/>
  <c r="AK24" i="5"/>
  <c r="AK18" i="5"/>
  <c r="AK31" i="5"/>
  <c r="AK65" i="5"/>
  <c r="AK40" i="5"/>
  <c r="AK375" i="5"/>
  <c r="AK377" i="5"/>
  <c r="AK308" i="5"/>
  <c r="AK376" i="5"/>
  <c r="AK374" i="5"/>
  <c r="AK358" i="5"/>
  <c r="AK380" i="5"/>
  <c r="AK373" i="5"/>
  <c r="AK328" i="5"/>
  <c r="AK379" i="5"/>
  <c r="AK378" i="5"/>
  <c r="AK316" i="5"/>
  <c r="BA240" i="51"/>
  <c r="AI240" i="51"/>
  <c r="AT240" i="51" s="1"/>
  <c r="J358" i="51"/>
  <c r="J331" i="51"/>
  <c r="L357" i="51"/>
  <c r="L348" i="51"/>
  <c r="L347" i="51"/>
  <c r="L78" i="51"/>
  <c r="AI361" i="51"/>
  <c r="AI356" i="51"/>
  <c r="AT366" i="51"/>
  <c r="AT348" i="51"/>
  <c r="AT357" i="51"/>
  <c r="BA78" i="51"/>
  <c r="Q358" i="51"/>
  <c r="Q331" i="51"/>
  <c r="AS348" i="51"/>
  <c r="AS366" i="51"/>
  <c r="AS357" i="51"/>
  <c r="AS347" i="51"/>
  <c r="AI366" i="51"/>
  <c r="AI357" i="51"/>
  <c r="AI348" i="51"/>
  <c r="M358" i="51"/>
  <c r="M331" i="51"/>
  <c r="AG18" i="51"/>
  <c r="AN17" i="51"/>
  <c r="AV17" i="51" s="1"/>
  <c r="AG11" i="51"/>
  <c r="AR11" i="51" s="1"/>
  <c r="BC11" i="51"/>
  <c r="AY11" i="51"/>
  <c r="AZ320" i="50"/>
  <c r="AZ339" i="50"/>
  <c r="AH320" i="50"/>
  <c r="AH339" i="50"/>
  <c r="AH316" i="50"/>
  <c r="AA208" i="50"/>
  <c r="BA193" i="50"/>
  <c r="O47" i="50"/>
  <c r="O350" i="50"/>
  <c r="O56" i="50"/>
  <c r="O61" i="50"/>
  <c r="AH63" i="50"/>
  <c r="AG63" i="50"/>
  <c r="O65" i="50"/>
  <c r="O309" i="50"/>
  <c r="AY63" i="50"/>
  <c r="AJ40" i="5"/>
  <c r="BB56" i="5"/>
  <c r="AS361" i="5"/>
  <c r="AR320" i="11"/>
  <c r="AR316" i="11"/>
  <c r="AU347" i="11"/>
  <c r="AT383" i="11"/>
  <c r="AV383" i="11"/>
  <c r="M357" i="11"/>
  <c r="AI119" i="11"/>
  <c r="AT119" i="11" s="1"/>
  <c r="AT357" i="11" s="1"/>
  <c r="M347" i="11"/>
  <c r="AY119" i="11"/>
  <c r="M78" i="11"/>
  <c r="M348" i="11"/>
  <c r="AG119" i="11"/>
  <c r="AR119" i="11" s="1"/>
  <c r="M127" i="11"/>
  <c r="AX102" i="11"/>
  <c r="L102" i="11"/>
  <c r="BC102" i="11"/>
  <c r="D127" i="11"/>
  <c r="BC61" i="11"/>
  <c r="BC294" i="11"/>
  <c r="BC327" i="11" s="1"/>
  <c r="BC362" i="11"/>
  <c r="BC326" i="11"/>
  <c r="BC330" i="11"/>
  <c r="BA266" i="10"/>
  <c r="AE359" i="10"/>
  <c r="AE321" i="10"/>
  <c r="AE343" i="10"/>
  <c r="AE338" i="10"/>
  <c r="AE356" i="10"/>
  <c r="AE340" i="10"/>
  <c r="AE339" i="10"/>
  <c r="AE308" i="10"/>
  <c r="AX296" i="10"/>
  <c r="AX369" i="10" s="1"/>
  <c r="AX368" i="10"/>
  <c r="AT295" i="10"/>
  <c r="AZ383" i="10"/>
  <c r="BA356" i="10"/>
  <c r="AS348" i="10"/>
  <c r="AS366" i="10"/>
  <c r="AS357" i="10"/>
  <c r="AS358" i="10" s="1"/>
  <c r="AR348" i="10"/>
  <c r="AR366" i="10"/>
  <c r="AI63" i="10"/>
  <c r="AI61" i="10" s="1"/>
  <c r="AY63" i="10"/>
  <c r="M47" i="10"/>
  <c r="M350" i="10"/>
  <c r="M309" i="10"/>
  <c r="AG63" i="10"/>
  <c r="M65" i="10"/>
  <c r="M56" i="10"/>
  <c r="M61" i="10"/>
  <c r="BC31" i="10"/>
  <c r="BC376" i="10"/>
  <c r="BA314" i="9"/>
  <c r="AR314" i="9"/>
  <c r="AQ314" i="9"/>
  <c r="AZ295" i="9"/>
  <c r="AZ240" i="8"/>
  <c r="AX314" i="7"/>
  <c r="AS295" i="7"/>
  <c r="AR295" i="7"/>
  <c r="BB302" i="7"/>
  <c r="BB347" i="7"/>
  <c r="AV347" i="7"/>
  <c r="AQ347" i="7"/>
  <c r="AX119" i="7"/>
  <c r="AX348" i="7" s="1"/>
  <c r="BC119" i="7"/>
  <c r="BC348" i="7" s="1"/>
  <c r="D348" i="7"/>
  <c r="D127" i="7"/>
  <c r="L119" i="7"/>
  <c r="D347" i="7"/>
  <c r="D357" i="7"/>
  <c r="AZ366" i="7"/>
  <c r="AZ348" i="7"/>
  <c r="AZ357" i="7"/>
  <c r="AV357" i="7"/>
  <c r="AV358" i="7" s="1"/>
  <c r="AV348" i="7"/>
  <c r="AV366" i="7"/>
  <c r="AT368" i="6"/>
  <c r="AT296" i="6"/>
  <c r="AT369" i="6" s="1"/>
  <c r="AT295" i="6"/>
  <c r="BB302" i="6"/>
  <c r="BB347" i="6"/>
  <c r="AX119" i="6"/>
  <c r="AX347" i="6" s="1"/>
  <c r="AV347" i="6"/>
  <c r="BC119" i="6"/>
  <c r="BC347" i="6" s="1"/>
  <c r="AQ348" i="6"/>
  <c r="L119" i="6"/>
  <c r="D357" i="6"/>
  <c r="D78" i="6"/>
  <c r="D347" i="6"/>
  <c r="D348" i="6"/>
  <c r="AT366" i="6"/>
  <c r="AT348" i="6"/>
  <c r="AT357" i="6"/>
  <c r="AX102" i="6"/>
  <c r="BC102" i="6"/>
  <c r="L102" i="6"/>
  <c r="D127" i="6"/>
  <c r="AR314" i="5"/>
  <c r="AQ314" i="5"/>
  <c r="AZ240" i="5"/>
  <c r="AS368" i="5"/>
  <c r="AS296" i="5"/>
  <c r="AS369" i="5" s="1"/>
  <c r="AT347" i="5"/>
  <c r="AT302" i="5"/>
  <c r="AT383" i="5"/>
  <c r="BC383" i="5"/>
  <c r="AV348" i="5"/>
  <c r="AX119" i="5"/>
  <c r="AX347" i="5" s="1"/>
  <c r="AQ347" i="5"/>
  <c r="BC119" i="5"/>
  <c r="BC348" i="5" s="1"/>
  <c r="D78" i="5"/>
  <c r="D347" i="5"/>
  <c r="D127" i="5"/>
  <c r="D357" i="5"/>
  <c r="D348" i="5"/>
  <c r="L119" i="5"/>
  <c r="BA356" i="5"/>
  <c r="BA361" i="5"/>
  <c r="BC361" i="5"/>
  <c r="AX348" i="5"/>
  <c r="AX366" i="5"/>
  <c r="AM56" i="4"/>
  <c r="AN55" i="4"/>
  <c r="BC314" i="3"/>
  <c r="AM368" i="3"/>
  <c r="AM370" i="3" s="1"/>
  <c r="AM296" i="3"/>
  <c r="AM369" i="3" s="1"/>
  <c r="AM295" i="3"/>
  <c r="AN176" i="3"/>
  <c r="AM357" i="3"/>
  <c r="AM366" i="3"/>
  <c r="AM347" i="3"/>
  <c r="AM348" i="3"/>
  <c r="AN88" i="3"/>
  <c r="AM78" i="3"/>
  <c r="AR296" i="2"/>
  <c r="AR369" i="2" s="1"/>
  <c r="AR368" i="2"/>
  <c r="AV296" i="2"/>
  <c r="AV369" i="2" s="1"/>
  <c r="AV368" i="2"/>
  <c r="AU357" i="2"/>
  <c r="AU358" i="2" s="1"/>
  <c r="AU366" i="2"/>
  <c r="AU348" i="2"/>
  <c r="AY102" i="2"/>
  <c r="BA102" i="2"/>
  <c r="M127" i="2"/>
  <c r="AG102" i="2"/>
  <c r="AN102" i="2" s="1"/>
  <c r="AQ380" i="10"/>
  <c r="AX11" i="10"/>
  <c r="AX380" i="10" s="1"/>
  <c r="AV380" i="10"/>
  <c r="D380" i="10"/>
  <c r="BA314" i="11"/>
  <c r="AY314" i="11"/>
  <c r="AU368" i="11"/>
  <c r="AU370" i="11" s="1"/>
  <c r="AU296" i="11"/>
  <c r="AU369" i="11" s="1"/>
  <c r="AS295" i="11"/>
  <c r="AX356" i="11"/>
  <c r="AX361" i="11"/>
  <c r="AV376" i="11"/>
  <c r="AY356" i="10"/>
  <c r="AX356" i="10"/>
  <c r="AX361" i="10"/>
  <c r="BB357" i="10"/>
  <c r="BB331" i="10" s="1"/>
  <c r="BB348" i="10"/>
  <c r="BB366" i="10"/>
  <c r="AY102" i="10"/>
  <c r="AU295" i="9"/>
  <c r="AZ178" i="9"/>
  <c r="AZ329" i="9" s="1"/>
  <c r="AY295" i="9"/>
  <c r="AR347" i="9"/>
  <c r="AQ302" i="9"/>
  <c r="AQ347" i="9"/>
  <c r="AV383" i="9"/>
  <c r="BA361" i="9"/>
  <c r="BA356" i="9"/>
  <c r="BC356" i="9"/>
  <c r="BC361" i="9"/>
  <c r="AU357" i="9"/>
  <c r="AU331" i="9" s="1"/>
  <c r="AU366" i="9"/>
  <c r="AU348" i="9"/>
  <c r="AZ366" i="9"/>
  <c r="AZ348" i="9"/>
  <c r="AZ357" i="9"/>
  <c r="AZ331" i="9" s="1"/>
  <c r="AS347" i="8"/>
  <c r="AS302" i="8"/>
  <c r="AR383" i="8"/>
  <c r="AU356" i="8"/>
  <c r="AU361" i="8"/>
  <c r="AT314" i="7"/>
  <c r="AY296" i="7"/>
  <c r="AY369" i="7" s="1"/>
  <c r="AY368" i="7"/>
  <c r="AY370" i="7" s="1"/>
  <c r="AZ302" i="7"/>
  <c r="AZ347" i="7"/>
  <c r="AR383" i="7"/>
  <c r="BB357" i="7"/>
  <c r="BB358" i="7" s="1"/>
  <c r="BB348" i="7"/>
  <c r="BB366" i="7"/>
  <c r="AZ314" i="6"/>
  <c r="BC368" i="6"/>
  <c r="BC370" i="6" s="1"/>
  <c r="BC296" i="6"/>
  <c r="BC369" i="6" s="1"/>
  <c r="AU295" i="6"/>
  <c r="AS356" i="6"/>
  <c r="AS361" i="6"/>
  <c r="AU314" i="4"/>
  <c r="AX314" i="4"/>
  <c r="BA383" i="4"/>
  <c r="AX383" i="4"/>
  <c r="AY366" i="4"/>
  <c r="AY348" i="4"/>
  <c r="AY357" i="4"/>
  <c r="BA314" i="3"/>
  <c r="AU302" i="3"/>
  <c r="AU347" i="3"/>
  <c r="AY356" i="3"/>
  <c r="AY361" i="3"/>
  <c r="BC361" i="3"/>
  <c r="BC356" i="3"/>
  <c r="AS366" i="3"/>
  <c r="AS348" i="3"/>
  <c r="AS357" i="3"/>
  <c r="AS331" i="3" s="1"/>
  <c r="AT357" i="3"/>
  <c r="AT331" i="3" s="1"/>
  <c r="AT348" i="3"/>
  <c r="AT366" i="3"/>
  <c r="AX366" i="3"/>
  <c r="AX357" i="3"/>
  <c r="AX358" i="3" s="1"/>
  <c r="AX348" i="3"/>
  <c r="BC309" i="3"/>
  <c r="BC47" i="3"/>
  <c r="AQ295" i="2"/>
  <c r="AR347" i="2"/>
  <c r="AR302" i="2"/>
  <c r="AQ302" i="2"/>
  <c r="AQ347" i="2"/>
  <c r="BA347" i="11"/>
  <c r="AZ383" i="11"/>
  <c r="AU356" i="11"/>
  <c r="AU361" i="11"/>
  <c r="BA357" i="11"/>
  <c r="BA331" i="11" s="1"/>
  <c r="BA348" i="11"/>
  <c r="BA366" i="11"/>
  <c r="AZ294" i="11"/>
  <c r="AZ327" i="11" s="1"/>
  <c r="AZ362" i="11"/>
  <c r="AZ326" i="11"/>
  <c r="AZ330" i="11"/>
  <c r="BB370" i="10"/>
  <c r="AR296" i="10"/>
  <c r="AR369" i="10" s="1"/>
  <c r="AR368" i="10"/>
  <c r="BC295" i="10"/>
  <c r="BB347" i="10"/>
  <c r="BA383" i="10"/>
  <c r="AQ383" i="10"/>
  <c r="BB356" i="10"/>
  <c r="BB361" i="10"/>
  <c r="AH356" i="10"/>
  <c r="AH361" i="10"/>
  <c r="AU383" i="9"/>
  <c r="AS314" i="8"/>
  <c r="AR314" i="8"/>
  <c r="AX296" i="7"/>
  <c r="AX369" i="7" s="1"/>
  <c r="AX368" i="7"/>
  <c r="AX370" i="7" s="1"/>
  <c r="AU383" i="7"/>
  <c r="AV383" i="7"/>
  <c r="AR366" i="7"/>
  <c r="AR357" i="7"/>
  <c r="AR331" i="7" s="1"/>
  <c r="AR348" i="7"/>
  <c r="AQ295" i="6"/>
  <c r="AR383" i="6"/>
  <c r="AV383" i="6"/>
  <c r="BB357" i="6"/>
  <c r="BB358" i="6" s="1"/>
  <c r="BB348" i="6"/>
  <c r="BB366" i="6"/>
  <c r="AV376" i="6"/>
  <c r="AT368" i="5"/>
  <c r="AT296" i="5"/>
  <c r="AT369" i="5" s="1"/>
  <c r="AX296" i="5"/>
  <c r="AX369" i="5" s="1"/>
  <c r="AX368" i="5"/>
  <c r="AX370" i="5" s="1"/>
  <c r="AS347" i="5"/>
  <c r="AS302" i="5"/>
  <c r="AY368" i="4"/>
  <c r="AY370" i="4" s="1"/>
  <c r="AY296" i="4"/>
  <c r="AY369" i="4" s="1"/>
  <c r="AQ296" i="4"/>
  <c r="AQ369" i="4" s="1"/>
  <c r="AQ368" i="4"/>
  <c r="AT347" i="4"/>
  <c r="AT302" i="4"/>
  <c r="AQ302" i="4"/>
  <c r="AQ347" i="4"/>
  <c r="AM347" i="4"/>
  <c r="AM366" i="4"/>
  <c r="AM78" i="4"/>
  <c r="AM357" i="4"/>
  <c r="AM348" i="4"/>
  <c r="AN88" i="4"/>
  <c r="AX357" i="4"/>
  <c r="AX358" i="4" s="1"/>
  <c r="AX348" i="4"/>
  <c r="AX366" i="4"/>
  <c r="BA296" i="3"/>
  <c r="BA369" i="3" s="1"/>
  <c r="BA368" i="3"/>
  <c r="AM361" i="3"/>
  <c r="AM356" i="3"/>
  <c r="AN110" i="3"/>
  <c r="AM362" i="3"/>
  <c r="AZ295" i="2"/>
  <c r="BB347" i="2"/>
  <c r="BB302" i="2"/>
  <c r="AQ366" i="2"/>
  <c r="AQ348" i="2"/>
  <c r="AQ357" i="2"/>
  <c r="AQ331" i="2" s="1"/>
  <c r="BC314" i="11"/>
  <c r="BA370" i="11"/>
  <c r="AU295" i="11"/>
  <c r="AZ356" i="11"/>
  <c r="AZ361" i="11"/>
  <c r="AX366" i="11"/>
  <c r="AX348" i="11"/>
  <c r="AX357" i="11"/>
  <c r="AX358" i="11" s="1"/>
  <c r="AU314" i="10"/>
  <c r="AR314" i="10"/>
  <c r="BC314" i="10"/>
  <c r="BC347" i="10"/>
  <c r="BC302" i="10"/>
  <c r="BA357" i="10"/>
  <c r="BA366" i="10"/>
  <c r="AX357" i="10"/>
  <c r="AX331" i="10" s="1"/>
  <c r="AX348" i="10"/>
  <c r="AX366" i="10"/>
  <c r="BA368" i="9"/>
  <c r="BA296" i="9"/>
  <c r="BA369" i="9" s="1"/>
  <c r="AQ368" i="9"/>
  <c r="AQ370" i="9" s="1"/>
  <c r="AQ296" i="9"/>
  <c r="AQ369" i="9" s="1"/>
  <c r="AS347" i="9"/>
  <c r="AQ366" i="9"/>
  <c r="AQ348" i="9"/>
  <c r="AQ357" i="9"/>
  <c r="AQ358" i="9" s="1"/>
  <c r="AI339" i="8"/>
  <c r="AI359" i="8"/>
  <c r="AI343" i="8"/>
  <c r="AI340" i="8"/>
  <c r="AI321" i="8"/>
  <c r="AI338" i="8"/>
  <c r="BA321" i="8"/>
  <c r="BA340" i="8"/>
  <c r="BA339" i="8"/>
  <c r="BA343" i="8"/>
  <c r="BA359" i="8"/>
  <c r="BA338" i="8"/>
  <c r="BC314" i="8"/>
  <c r="AY240" i="8"/>
  <c r="AZ296" i="8"/>
  <c r="AZ369" i="8" s="1"/>
  <c r="AZ368" i="8"/>
  <c r="AR368" i="8"/>
  <c r="AR296" i="8"/>
  <c r="AR369" i="8" s="1"/>
  <c r="AV368" i="8"/>
  <c r="AV296" i="8"/>
  <c r="AV369" i="8" s="1"/>
  <c r="AQ329" i="8"/>
  <c r="AT347" i="8"/>
  <c r="AT302" i="8"/>
  <c r="AX347" i="8"/>
  <c r="BB383" i="8"/>
  <c r="AI356" i="8"/>
  <c r="BA361" i="8"/>
  <c r="BA356" i="8"/>
  <c r="BC356" i="8"/>
  <c r="BC361" i="8"/>
  <c r="AY357" i="8"/>
  <c r="AY358" i="8" s="1"/>
  <c r="AY348" i="8"/>
  <c r="AY366" i="8"/>
  <c r="BC357" i="8"/>
  <c r="BC358" i="8" s="1"/>
  <c r="BC366" i="8"/>
  <c r="BC348" i="8"/>
  <c r="AY309" i="8"/>
  <c r="AY350" i="8"/>
  <c r="BC31" i="8"/>
  <c r="BC376" i="8"/>
  <c r="AI11" i="8"/>
  <c r="AI380" i="8" s="1"/>
  <c r="AI18" i="8"/>
  <c r="AU295" i="7"/>
  <c r="AQ295" i="7"/>
  <c r="BA302" i="7"/>
  <c r="BA347" i="7"/>
  <c r="AX347" i="7"/>
  <c r="AR356" i="7"/>
  <c r="AR361" i="7"/>
  <c r="AQ356" i="7"/>
  <c r="AQ361" i="7"/>
  <c r="BC11" i="7"/>
  <c r="AV380" i="7"/>
  <c r="AX11" i="7"/>
  <c r="AX380" i="7" s="1"/>
  <c r="AQ380" i="7"/>
  <c r="D380" i="7"/>
  <c r="AS368" i="6"/>
  <c r="AS296" i="6"/>
  <c r="AS369" i="6" s="1"/>
  <c r="BA302" i="6"/>
  <c r="BA347" i="6"/>
  <c r="AQ347" i="6"/>
  <c r="AQ302" i="6"/>
  <c r="AT356" i="6"/>
  <c r="AT361" i="6"/>
  <c r="AQ356" i="6"/>
  <c r="AQ361" i="6"/>
  <c r="BC348" i="6"/>
  <c r="BC357" i="6"/>
  <c r="BC366" i="6"/>
  <c r="AZ295" i="5"/>
  <c r="AY295" i="5"/>
  <c r="AX295" i="5"/>
  <c r="BA348" i="5"/>
  <c r="BA366" i="5"/>
  <c r="BA357" i="5"/>
  <c r="BA331" i="5" s="1"/>
  <c r="AU368" i="4"/>
  <c r="AU296" i="4"/>
  <c r="AU369" i="4" s="1"/>
  <c r="AT295" i="4"/>
  <c r="AZ347" i="4"/>
  <c r="AZ302" i="4"/>
  <c r="AZ383" i="4"/>
  <c r="BA61" i="4"/>
  <c r="BC56" i="4"/>
  <c r="AR295" i="3"/>
  <c r="AQ295" i="3"/>
  <c r="AT302" i="3"/>
  <c r="AT347" i="3"/>
  <c r="AX347" i="3"/>
  <c r="AX302" i="3"/>
  <c r="AS361" i="3"/>
  <c r="AS356" i="3"/>
  <c r="AV376" i="3"/>
  <c r="BA295" i="2"/>
  <c r="AR383" i="2"/>
  <c r="AQ383" i="2"/>
  <c r="AY356" i="2"/>
  <c r="AY361" i="2"/>
  <c r="AV356" i="2"/>
  <c r="AV361" i="2"/>
  <c r="AT348" i="2"/>
  <c r="AT357" i="2"/>
  <c r="AT331" i="2" s="1"/>
  <c r="AT366" i="2"/>
  <c r="AI343" i="11"/>
  <c r="AI339" i="11"/>
  <c r="AI321" i="11"/>
  <c r="AI338" i="11"/>
  <c r="AI340" i="11"/>
  <c r="AI310" i="11"/>
  <c r="AI309" i="11"/>
  <c r="AI308" i="11"/>
  <c r="AI356" i="11"/>
  <c r="AU373" i="9"/>
  <c r="AU375" i="9"/>
  <c r="AU308" i="9"/>
  <c r="AU377" i="9"/>
  <c r="AU380" i="9"/>
  <c r="AU358" i="9"/>
  <c r="AU374" i="9"/>
  <c r="AU328" i="9"/>
  <c r="AU379" i="9"/>
  <c r="AU316" i="9"/>
  <c r="AV309" i="8"/>
  <c r="AV350" i="8"/>
  <c r="BA329" i="7"/>
  <c r="AY328" i="2"/>
  <c r="AY379" i="2"/>
  <c r="AY308" i="2"/>
  <c r="AY375" i="2"/>
  <c r="AY374" i="2"/>
  <c r="AY377" i="2"/>
  <c r="AY316" i="2"/>
  <c r="AY380" i="2"/>
  <c r="AI206" i="11"/>
  <c r="AT206" i="11" s="1"/>
  <c r="AY329" i="10"/>
  <c r="AI309" i="9"/>
  <c r="AI47" i="9"/>
  <c r="AZ340" i="9"/>
  <c r="AZ343" i="9"/>
  <c r="AZ359" i="9"/>
  <c r="AZ321" i="9"/>
  <c r="AZ338" i="9"/>
  <c r="AZ339" i="9"/>
  <c r="AU316" i="8"/>
  <c r="AU375" i="8"/>
  <c r="AU308" i="8"/>
  <c r="AU377" i="8"/>
  <c r="AU380" i="8"/>
  <c r="AU374" i="8"/>
  <c r="AU328" i="8"/>
  <c r="AU379" i="8"/>
  <c r="BA178" i="8"/>
  <c r="BA329" i="8" s="1"/>
  <c r="AQ339" i="8"/>
  <c r="AQ343" i="8"/>
  <c r="AQ338" i="8"/>
  <c r="AQ359" i="8"/>
  <c r="AQ321" i="8"/>
  <c r="AQ340" i="8"/>
  <c r="AX308" i="7"/>
  <c r="AX375" i="7"/>
  <c r="AX328" i="7"/>
  <c r="AX316" i="7"/>
  <c r="AX379" i="7"/>
  <c r="BC208" i="6"/>
  <c r="AX208" i="6"/>
  <c r="D212" i="6"/>
  <c r="L208" i="6"/>
  <c r="L212" i="6" s="1"/>
  <c r="AS316" i="4"/>
  <c r="AS373" i="4"/>
  <c r="AS375" i="4"/>
  <c r="AS328" i="4"/>
  <c r="AS308" i="4"/>
  <c r="AS380" i="4"/>
  <c r="AS379" i="4"/>
  <c r="AS377" i="4"/>
  <c r="AS358" i="4"/>
  <c r="AZ338" i="4"/>
  <c r="AZ359" i="4"/>
  <c r="AZ340" i="4"/>
  <c r="AZ339" i="4"/>
  <c r="AZ343" i="4"/>
  <c r="AQ374" i="3"/>
  <c r="AQ375" i="3"/>
  <c r="AQ379" i="3"/>
  <c r="AQ377" i="3"/>
  <c r="AQ308" i="3"/>
  <c r="AQ316" i="3"/>
  <c r="AQ328" i="3"/>
  <c r="BA329" i="3"/>
  <c r="AV329" i="2"/>
  <c r="AH70" i="10"/>
  <c r="AH293" i="10"/>
  <c r="AH325" i="10" s="1"/>
  <c r="AH294" i="10"/>
  <c r="AH327" i="10" s="1"/>
  <c r="AH324" i="10"/>
  <c r="AH310" i="10"/>
  <c r="BB310" i="9"/>
  <c r="BB324" i="9"/>
  <c r="BB293" i="9"/>
  <c r="BB325" i="9" s="1"/>
  <c r="BB332" i="9"/>
  <c r="BB331" i="9"/>
  <c r="BB294" i="9"/>
  <c r="BB327" i="9" s="1"/>
  <c r="AH70" i="9"/>
  <c r="AY127" i="8"/>
  <c r="AH212" i="8"/>
  <c r="O217" i="8"/>
  <c r="AY332" i="7"/>
  <c r="AY293" i="7"/>
  <c r="AY325" i="7" s="1"/>
  <c r="AY310" i="7"/>
  <c r="AY331" i="7"/>
  <c r="AY324" i="7"/>
  <c r="AY294" i="7"/>
  <c r="AY327" i="7" s="1"/>
  <c r="AZ362" i="10"/>
  <c r="AZ326" i="10"/>
  <c r="AZ297" i="10"/>
  <c r="AZ330" i="10"/>
  <c r="BB362" i="7"/>
  <c r="BB326" i="7"/>
  <c r="BB330" i="7"/>
  <c r="AS330" i="5"/>
  <c r="AS362" i="5"/>
  <c r="AS326" i="5"/>
  <c r="AT362" i="5"/>
  <c r="AT330" i="5"/>
  <c r="AT297" i="5"/>
  <c r="AT326" i="5"/>
  <c r="X358" i="4"/>
  <c r="X331" i="4"/>
  <c r="BA63" i="4"/>
  <c r="BA376" i="2"/>
  <c r="AV376" i="2"/>
  <c r="BC375" i="9"/>
  <c r="BC308" i="9"/>
  <c r="BC377" i="9"/>
  <c r="BC379" i="9"/>
  <c r="BC328" i="9"/>
  <c r="BC374" i="9"/>
  <c r="BC358" i="9"/>
  <c r="BC316" i="9"/>
  <c r="BA316" i="11"/>
  <c r="BA374" i="11"/>
  <c r="BA379" i="11"/>
  <c r="BA380" i="11"/>
  <c r="BA358" i="11"/>
  <c r="BA375" i="11"/>
  <c r="BA308" i="11"/>
  <c r="BA377" i="11"/>
  <c r="AT329" i="11"/>
  <c r="AS329" i="11"/>
  <c r="AZ338" i="11"/>
  <c r="AZ343" i="11"/>
  <c r="AZ339" i="11"/>
  <c r="AZ340" i="11"/>
  <c r="AZ359" i="11"/>
  <c r="AZ308" i="11"/>
  <c r="AZ310" i="11"/>
  <c r="AH379" i="10"/>
  <c r="AH375" i="10"/>
  <c r="AH378" i="10"/>
  <c r="AH373" i="10"/>
  <c r="AH377" i="10"/>
  <c r="AH374" i="10"/>
  <c r="AH316" i="10"/>
  <c r="AH380" i="10"/>
  <c r="AH308" i="10"/>
  <c r="AH328" i="10"/>
  <c r="AQ329" i="10"/>
  <c r="AS329" i="10"/>
  <c r="AY178" i="9"/>
  <c r="AY329" i="9" s="1"/>
  <c r="AU329" i="9"/>
  <c r="BC343" i="9"/>
  <c r="BC338" i="9"/>
  <c r="BC321" i="9"/>
  <c r="BC340" i="9"/>
  <c r="BC339" i="9"/>
  <c r="AV380" i="8"/>
  <c r="AV377" i="8"/>
  <c r="AV379" i="8"/>
  <c r="AV374" i="8"/>
  <c r="AV328" i="8"/>
  <c r="AV316" i="8"/>
  <c r="AV375" i="8"/>
  <c r="AV308" i="8"/>
  <c r="AY374" i="7"/>
  <c r="AY377" i="7"/>
  <c r="AY379" i="7"/>
  <c r="AY316" i="7"/>
  <c r="AY328" i="7"/>
  <c r="AY358" i="7"/>
  <c r="AY375" i="7"/>
  <c r="AY380" i="7"/>
  <c r="AY308" i="7"/>
  <c r="AY343" i="7"/>
  <c r="AY340" i="7"/>
  <c r="AY359" i="7"/>
  <c r="AY339" i="7"/>
  <c r="AY321" i="7"/>
  <c r="AY338" i="7"/>
  <c r="AQ338" i="7"/>
  <c r="AQ340" i="7"/>
  <c r="AQ343" i="7"/>
  <c r="AQ321" i="7"/>
  <c r="AQ359" i="7"/>
  <c r="AQ339" i="7"/>
  <c r="AY340" i="6"/>
  <c r="AY343" i="6"/>
  <c r="AY339" i="6"/>
  <c r="AY321" i="6"/>
  <c r="AY359" i="6"/>
  <c r="AY338" i="6"/>
  <c r="BA329" i="6"/>
  <c r="AZ309" i="5"/>
  <c r="AZ350" i="5"/>
  <c r="AX350" i="5"/>
  <c r="AX309" i="5"/>
  <c r="BC240" i="5"/>
  <c r="AR338" i="5"/>
  <c r="AR359" i="5"/>
  <c r="AR340" i="5"/>
  <c r="AR339" i="5"/>
  <c r="AR343" i="5"/>
  <c r="AY374" i="4"/>
  <c r="AY377" i="4"/>
  <c r="AY380" i="4"/>
  <c r="AY328" i="4"/>
  <c r="AY379" i="4"/>
  <c r="AY375" i="4"/>
  <c r="AY316" i="4"/>
  <c r="AY308" i="4"/>
  <c r="AY358" i="4"/>
  <c r="AZ338" i="3"/>
  <c r="AZ339" i="3"/>
  <c r="AZ321" i="3"/>
  <c r="AZ340" i="3"/>
  <c r="AZ343" i="3"/>
  <c r="AZ359" i="3"/>
  <c r="BA329" i="2"/>
  <c r="AS329" i="2"/>
  <c r="AT293" i="11"/>
  <c r="AT325" i="11" s="1"/>
  <c r="AT294" i="11"/>
  <c r="AT327" i="11" s="1"/>
  <c r="AT324" i="11"/>
  <c r="AT310" i="11"/>
  <c r="AX332" i="8"/>
  <c r="AX324" i="8"/>
  <c r="AX293" i="8"/>
  <c r="AX325" i="8" s="1"/>
  <c r="AX310" i="8"/>
  <c r="AX331" i="8"/>
  <c r="AX294" i="8"/>
  <c r="AX327" i="8" s="1"/>
  <c r="AZ310" i="7"/>
  <c r="AZ294" i="7"/>
  <c r="AZ327" i="7" s="1"/>
  <c r="AZ332" i="7"/>
  <c r="AZ293" i="7"/>
  <c r="AZ325" i="7" s="1"/>
  <c r="AZ324" i="7"/>
  <c r="AZ331" i="7"/>
  <c r="AR332" i="5"/>
  <c r="AR310" i="5"/>
  <c r="AR324" i="5"/>
  <c r="AR294" i="5"/>
  <c r="AR327" i="5" s="1"/>
  <c r="AR293" i="5"/>
  <c r="AR325" i="5" s="1"/>
  <c r="AR331" i="5"/>
  <c r="BC324" i="3"/>
  <c r="BC293" i="3"/>
  <c r="BC325" i="3" s="1"/>
  <c r="BC310" i="3"/>
  <c r="BC332" i="3"/>
  <c r="BC294" i="3"/>
  <c r="BC327" i="3" s="1"/>
  <c r="BC331" i="3"/>
  <c r="BC70" i="3"/>
  <c r="AU362" i="9"/>
  <c r="AU297" i="9"/>
  <c r="AU326" i="9"/>
  <c r="AU330" i="9"/>
  <c r="BA330" i="3"/>
  <c r="BA362" i="3"/>
  <c r="BA326" i="3"/>
  <c r="W358" i="3"/>
  <c r="W331" i="3"/>
  <c r="BC206" i="11"/>
  <c r="BC240" i="8"/>
  <c r="D78" i="7"/>
  <c r="AU376" i="2"/>
  <c r="BA350" i="11"/>
  <c r="BA309" i="11"/>
  <c r="AS321" i="10"/>
  <c r="AS339" i="10"/>
  <c r="AS343" i="10"/>
  <c r="AS340" i="10"/>
  <c r="AS359" i="10"/>
  <c r="AS338" i="10"/>
  <c r="AY119" i="10"/>
  <c r="AY347" i="10" s="1"/>
  <c r="BC309" i="7"/>
  <c r="BC350" i="7"/>
  <c r="BC47" i="7"/>
  <c r="BA309" i="6"/>
  <c r="BC240" i="6"/>
  <c r="AQ329" i="6"/>
  <c r="AY240" i="11"/>
  <c r="AS308" i="9"/>
  <c r="AS375" i="9"/>
  <c r="AS374" i="9"/>
  <c r="AS328" i="9"/>
  <c r="AS379" i="9"/>
  <c r="AS380" i="9"/>
  <c r="AS316" i="9"/>
  <c r="AS377" i="9"/>
  <c r="BA338" i="9"/>
  <c r="BA343" i="9"/>
  <c r="BA339" i="9"/>
  <c r="BA321" i="9"/>
  <c r="BA340" i="9"/>
  <c r="BA359" i="9"/>
  <c r="AS375" i="6"/>
  <c r="AS379" i="6"/>
  <c r="AS358" i="6"/>
  <c r="AS377" i="6"/>
  <c r="AS316" i="6"/>
  <c r="AS374" i="6"/>
  <c r="AS328" i="6"/>
  <c r="AS308" i="6"/>
  <c r="AS380" i="6"/>
  <c r="AT374" i="6"/>
  <c r="AT377" i="6"/>
  <c r="AT316" i="6"/>
  <c r="AT328" i="6"/>
  <c r="AT308" i="6"/>
  <c r="AT375" i="6"/>
  <c r="AT380" i="6"/>
  <c r="AT379" i="6"/>
  <c r="AT358" i="6"/>
  <c r="AQ339" i="6"/>
  <c r="AQ343" i="6"/>
  <c r="AQ338" i="6"/>
  <c r="AQ359" i="6"/>
  <c r="AQ340" i="6"/>
  <c r="AZ373" i="5"/>
  <c r="AZ378" i="5"/>
  <c r="AZ379" i="5"/>
  <c r="AZ316" i="5"/>
  <c r="AZ374" i="5"/>
  <c r="AZ308" i="5"/>
  <c r="AZ377" i="5"/>
  <c r="AZ380" i="5"/>
  <c r="AZ375" i="5"/>
  <c r="AZ328" i="5"/>
  <c r="AZ358" i="5"/>
  <c r="AQ373" i="5"/>
  <c r="AQ378" i="5"/>
  <c r="AQ379" i="5"/>
  <c r="AQ316" i="5"/>
  <c r="AQ374" i="5"/>
  <c r="AQ308" i="5"/>
  <c r="AQ377" i="5"/>
  <c r="AQ380" i="5"/>
  <c r="AQ375" i="5"/>
  <c r="AQ328" i="5"/>
  <c r="BA309" i="5"/>
  <c r="AV356" i="5"/>
  <c r="BC375" i="4"/>
  <c r="BC380" i="4"/>
  <c r="BC379" i="4"/>
  <c r="BC374" i="4"/>
  <c r="BC377" i="4"/>
  <c r="BC316" i="4"/>
  <c r="BC328" i="4"/>
  <c r="BC308" i="4"/>
  <c r="BC358" i="4"/>
  <c r="BB329" i="4"/>
  <c r="AV340" i="4"/>
  <c r="AV359" i="4"/>
  <c r="AV339" i="4"/>
  <c r="AV338" i="4"/>
  <c r="AV343" i="4"/>
  <c r="AV321" i="4"/>
  <c r="AR340" i="4"/>
  <c r="AR339" i="4"/>
  <c r="AR343" i="4"/>
  <c r="AR338" i="4"/>
  <c r="AR359" i="4"/>
  <c r="AY61" i="3"/>
  <c r="BB350" i="3"/>
  <c r="BB309" i="3"/>
  <c r="BC321" i="3"/>
  <c r="BC339" i="3"/>
  <c r="BC343" i="3"/>
  <c r="BC338" i="3"/>
  <c r="BC340" i="3"/>
  <c r="BC359" i="3"/>
  <c r="AY310" i="2"/>
  <c r="AY293" i="2"/>
  <c r="AY325" i="2" s="1"/>
  <c r="AY324" i="2"/>
  <c r="AY294" i="2"/>
  <c r="AY327" i="2" s="1"/>
  <c r="AY331" i="2"/>
  <c r="AQ378" i="2"/>
  <c r="AQ377" i="2"/>
  <c r="AQ375" i="2"/>
  <c r="AQ373" i="2"/>
  <c r="AQ379" i="2"/>
  <c r="AQ374" i="2"/>
  <c r="AQ316" i="2"/>
  <c r="AQ358" i="2"/>
  <c r="AQ328" i="2"/>
  <c r="AQ308" i="2"/>
  <c r="AQ380" i="2"/>
  <c r="BC309" i="2"/>
  <c r="BC47" i="2"/>
  <c r="AR339" i="2"/>
  <c r="AR338" i="2"/>
  <c r="AR359" i="2"/>
  <c r="AR321" i="2"/>
  <c r="AR340" i="2"/>
  <c r="BB324" i="11"/>
  <c r="BB293" i="11"/>
  <c r="BB325" i="11" s="1"/>
  <c r="BB294" i="11"/>
  <c r="BB327" i="11" s="1"/>
  <c r="BB310" i="11"/>
  <c r="BB332" i="11"/>
  <c r="AX310" i="10"/>
  <c r="AX294" i="10"/>
  <c r="AX327" i="10" s="1"/>
  <c r="AX293" i="10"/>
  <c r="AX325" i="10" s="1"/>
  <c r="AX324" i="10"/>
  <c r="AS324" i="10"/>
  <c r="AS293" i="10"/>
  <c r="AS325" i="10" s="1"/>
  <c r="AS294" i="10"/>
  <c r="AS327" i="10" s="1"/>
  <c r="AS310" i="10"/>
  <c r="AS331" i="10"/>
  <c r="AH70" i="8"/>
  <c r="AH332" i="8"/>
  <c r="AH293" i="8"/>
  <c r="AH325" i="8" s="1"/>
  <c r="AH310" i="8"/>
  <c r="AH331" i="8"/>
  <c r="AH294" i="8"/>
  <c r="AH327" i="8" s="1"/>
  <c r="AH324" i="8"/>
  <c r="AU332" i="8"/>
  <c r="AU324" i="8"/>
  <c r="AU293" i="8"/>
  <c r="AU325" i="8" s="1"/>
  <c r="AU294" i="8"/>
  <c r="AU327" i="8" s="1"/>
  <c r="AU310" i="8"/>
  <c r="BC294" i="7"/>
  <c r="BC327" i="7" s="1"/>
  <c r="BC70" i="7"/>
  <c r="BC324" i="7"/>
  <c r="BC293" i="7"/>
  <c r="BC325" i="7" s="1"/>
  <c r="BC310" i="7"/>
  <c r="AV324" i="2"/>
  <c r="AV294" i="2"/>
  <c r="AV327" i="2" s="1"/>
  <c r="AV310" i="2"/>
  <c r="AV293" i="2"/>
  <c r="AV325" i="2" s="1"/>
  <c r="AV331" i="2"/>
  <c r="AQ330" i="11"/>
  <c r="AQ362" i="11"/>
  <c r="AQ326" i="11"/>
  <c r="AY297" i="9"/>
  <c r="AY330" i="9"/>
  <c r="AY362" i="9"/>
  <c r="AY326" i="9"/>
  <c r="BA362" i="9"/>
  <c r="BA326" i="9"/>
  <c r="BA297" i="9"/>
  <c r="BA330" i="9"/>
  <c r="AZ212" i="8"/>
  <c r="AX330" i="7"/>
  <c r="AX326" i="7"/>
  <c r="AX297" i="7"/>
  <c r="AX362" i="7"/>
  <c r="AV362" i="3"/>
  <c r="AV330" i="3"/>
  <c r="AV326" i="3"/>
  <c r="X293" i="7"/>
  <c r="X325" i="7" s="1"/>
  <c r="X70" i="7"/>
  <c r="X331" i="7"/>
  <c r="X69" i="7"/>
  <c r="X349" i="7"/>
  <c r="X332" i="7"/>
  <c r="X294" i="7"/>
  <c r="X327" i="7" s="1"/>
  <c r="X324" i="7"/>
  <c r="X310" i="7"/>
  <c r="AG65" i="7"/>
  <c r="AZ206" i="10"/>
  <c r="AY102" i="9"/>
  <c r="AY78" i="3"/>
  <c r="BA78" i="3"/>
  <c r="BB329" i="2"/>
  <c r="AZ309" i="4"/>
  <c r="AZ350" i="4"/>
  <c r="BC339" i="11"/>
  <c r="BC340" i="11"/>
  <c r="BC338" i="11"/>
  <c r="BC343" i="11"/>
  <c r="BC359" i="11"/>
  <c r="BC321" i="11"/>
  <c r="BC356" i="11"/>
  <c r="BC310" i="11"/>
  <c r="BC308" i="11"/>
  <c r="AI377" i="10"/>
  <c r="AI374" i="10"/>
  <c r="AI379" i="10"/>
  <c r="AI375" i="10"/>
  <c r="AI378" i="10"/>
  <c r="AI373" i="10"/>
  <c r="AI358" i="10"/>
  <c r="AI380" i="10"/>
  <c r="AI328" i="10"/>
  <c r="AI316" i="10"/>
  <c r="AI308" i="10"/>
  <c r="AU373" i="10"/>
  <c r="AU378" i="10"/>
  <c r="AU375" i="10"/>
  <c r="AU308" i="10"/>
  <c r="AU374" i="10"/>
  <c r="AU328" i="10"/>
  <c r="AU379" i="10"/>
  <c r="AU377" i="10"/>
  <c r="AU380" i="10"/>
  <c r="AU358" i="10"/>
  <c r="AU316" i="10"/>
  <c r="AS373" i="10"/>
  <c r="AS316" i="10"/>
  <c r="AS375" i="10"/>
  <c r="AS308" i="10"/>
  <c r="AS328" i="10"/>
  <c r="AS374" i="10"/>
  <c r="AS380" i="10"/>
  <c r="AS379" i="10"/>
  <c r="AX373" i="10"/>
  <c r="AX378" i="10"/>
  <c r="AX374" i="10"/>
  <c r="AX379" i="10"/>
  <c r="AX308" i="10"/>
  <c r="AX375" i="10"/>
  <c r="AX328" i="10"/>
  <c r="AX316" i="10"/>
  <c r="AX358" i="10"/>
  <c r="AR374" i="9"/>
  <c r="AR308" i="9"/>
  <c r="AR375" i="9"/>
  <c r="AR379" i="9"/>
  <c r="AR380" i="9"/>
  <c r="AR358" i="9"/>
  <c r="AR316" i="9"/>
  <c r="AR328" i="9"/>
  <c r="AX309" i="9"/>
  <c r="AQ329" i="9"/>
  <c r="AR374" i="8"/>
  <c r="AR328" i="8"/>
  <c r="AR375" i="8"/>
  <c r="AR380" i="8"/>
  <c r="AR316" i="8"/>
  <c r="AR377" i="8"/>
  <c r="AR379" i="8"/>
  <c r="AR308" i="8"/>
  <c r="AS316" i="8"/>
  <c r="AS377" i="8"/>
  <c r="AS379" i="8"/>
  <c r="AS374" i="8"/>
  <c r="AS308" i="8"/>
  <c r="AS328" i="8"/>
  <c r="AS375" i="8"/>
  <c r="AS380" i="8"/>
  <c r="AS358" i="8"/>
  <c r="AS329" i="8"/>
  <c r="AT309" i="7"/>
  <c r="AT350" i="7"/>
  <c r="AZ375" i="7"/>
  <c r="AZ379" i="7"/>
  <c r="AZ377" i="7"/>
  <c r="AZ316" i="7"/>
  <c r="AZ374" i="7"/>
  <c r="AZ328" i="7"/>
  <c r="AZ308" i="7"/>
  <c r="AZ358" i="7"/>
  <c r="AZ380" i="7"/>
  <c r="AX374" i="6"/>
  <c r="AX328" i="6"/>
  <c r="AX380" i="6"/>
  <c r="AX379" i="6"/>
  <c r="AX375" i="6"/>
  <c r="AX316" i="6"/>
  <c r="AX377" i="6"/>
  <c r="AX308" i="6"/>
  <c r="AU309" i="6"/>
  <c r="AU350" i="6"/>
  <c r="BC309" i="6"/>
  <c r="BC47" i="6"/>
  <c r="AR316" i="5"/>
  <c r="AR375" i="5"/>
  <c r="AR380" i="5"/>
  <c r="AR328" i="5"/>
  <c r="AR308" i="5"/>
  <c r="AR374" i="5"/>
  <c r="AR379" i="5"/>
  <c r="AR358" i="5"/>
  <c r="AR329" i="5"/>
  <c r="AQ329" i="5"/>
  <c r="BC127" i="4"/>
  <c r="AX329" i="4"/>
  <c r="AU339" i="4"/>
  <c r="AU338" i="4"/>
  <c r="AU321" i="4"/>
  <c r="AU343" i="4"/>
  <c r="AU340" i="4"/>
  <c r="AU359" i="4"/>
  <c r="BA328" i="3"/>
  <c r="BA308" i="3"/>
  <c r="BA358" i="3"/>
  <c r="BA374" i="3"/>
  <c r="BA380" i="3"/>
  <c r="BA316" i="3"/>
  <c r="BA377" i="3"/>
  <c r="BA379" i="3"/>
  <c r="BA375" i="3"/>
  <c r="AT359" i="3"/>
  <c r="AT321" i="3"/>
  <c r="AT340" i="3"/>
  <c r="AT339" i="3"/>
  <c r="AT343" i="3"/>
  <c r="AT338" i="3"/>
  <c r="AV339" i="2"/>
  <c r="AV343" i="2"/>
  <c r="AV359" i="2"/>
  <c r="AV338" i="2"/>
  <c r="AV340" i="2"/>
  <c r="AX324" i="11"/>
  <c r="AX293" i="11"/>
  <c r="AX325" i="11" s="1"/>
  <c r="AX294" i="11"/>
  <c r="AX327" i="11" s="1"/>
  <c r="AX310" i="11"/>
  <c r="AI65" i="8"/>
  <c r="BA65" i="8"/>
  <c r="BC208" i="5"/>
  <c r="AQ293" i="5"/>
  <c r="AQ325" i="5" s="1"/>
  <c r="AQ294" i="5"/>
  <c r="AQ327" i="5" s="1"/>
  <c r="AQ310" i="5"/>
  <c r="AQ324" i="5"/>
  <c r="AU310" i="3"/>
  <c r="AU294" i="3"/>
  <c r="AU327" i="3" s="1"/>
  <c r="AU293" i="3"/>
  <c r="AU325" i="3" s="1"/>
  <c r="AU324" i="3"/>
  <c r="AU331" i="3"/>
  <c r="AU332" i="3"/>
  <c r="AT332" i="3"/>
  <c r="AT324" i="3"/>
  <c r="AT293" i="3"/>
  <c r="AT325" i="3" s="1"/>
  <c r="AT310" i="3"/>
  <c r="AT294" i="3"/>
  <c r="AT327" i="3" s="1"/>
  <c r="AZ362" i="8"/>
  <c r="AZ326" i="8"/>
  <c r="AZ330" i="8"/>
  <c r="AZ297" i="8"/>
  <c r="AU297" i="3"/>
  <c r="AU362" i="3"/>
  <c r="AU326" i="3"/>
  <c r="AU330" i="3"/>
  <c r="U332" i="2"/>
  <c r="U310" i="2"/>
  <c r="U69" i="2"/>
  <c r="U349" i="2"/>
  <c r="U324" i="2"/>
  <c r="U293" i="2"/>
  <c r="U325" i="2" s="1"/>
  <c r="U294" i="2"/>
  <c r="U327" i="2" s="1"/>
  <c r="U331" i="2"/>
  <c r="U70" i="2"/>
  <c r="AE331" i="2"/>
  <c r="AE294" i="2"/>
  <c r="AE327" i="2" s="1"/>
  <c r="AE70" i="2"/>
  <c r="AI65" i="2"/>
  <c r="AE332" i="2"/>
  <c r="AE69" i="2"/>
  <c r="AE349" i="2"/>
  <c r="AE310" i="2"/>
  <c r="AE293" i="2"/>
  <c r="AE325" i="2" s="1"/>
  <c r="AE351" i="2"/>
  <c r="AE324" i="2"/>
  <c r="AH309" i="11"/>
  <c r="AN359" i="9"/>
  <c r="AN321" i="9"/>
  <c r="AN343" i="9"/>
  <c r="AN339" i="9"/>
  <c r="AN308" i="9"/>
  <c r="AN340" i="9"/>
  <c r="AN356" i="9"/>
  <c r="AN338" i="9"/>
  <c r="AN309" i="9"/>
  <c r="BC77" i="11"/>
  <c r="R217" i="11"/>
  <c r="AG383" i="9"/>
  <c r="BB47" i="2"/>
  <c r="AF331" i="2"/>
  <c r="AF293" i="2"/>
  <c r="AF325" i="2" s="1"/>
  <c r="AF69" i="2"/>
  <c r="AF349" i="2"/>
  <c r="AF324" i="2"/>
  <c r="AF294" i="2"/>
  <c r="AF327" i="2" s="1"/>
  <c r="AF310" i="2"/>
  <c r="AF332" i="2"/>
  <c r="AF70" i="2"/>
  <c r="F332" i="2"/>
  <c r="F310" i="2"/>
  <c r="F69" i="2"/>
  <c r="L65" i="2"/>
  <c r="F324" i="2"/>
  <c r="F293" i="2"/>
  <c r="F325" i="2" s="1"/>
  <c r="F349" i="2"/>
  <c r="F294" i="2"/>
  <c r="F327" i="2" s="1"/>
  <c r="F331" i="2"/>
  <c r="F70" i="2"/>
  <c r="AZ309" i="11"/>
  <c r="AN356" i="8"/>
  <c r="AN339" i="8"/>
  <c r="AN309" i="8"/>
  <c r="AN359" i="8"/>
  <c r="AN340" i="8"/>
  <c r="AN321" i="8"/>
  <c r="AN308" i="8"/>
  <c r="AN338" i="8"/>
  <c r="AN343" i="8"/>
  <c r="AJ70" i="52"/>
  <c r="AJ324" i="52"/>
  <c r="AJ293" i="52"/>
  <c r="AJ325" i="52" s="1"/>
  <c r="AJ294" i="52"/>
  <c r="AJ327" i="52" s="1"/>
  <c r="AJ310" i="52"/>
  <c r="AO357" i="52"/>
  <c r="AO358" i="52" s="1"/>
  <c r="AJ358" i="52"/>
  <c r="AJ331" i="52"/>
  <c r="AO343" i="52"/>
  <c r="AO338" i="52"/>
  <c r="AO321" i="52"/>
  <c r="AO309" i="52"/>
  <c r="AO356" i="52"/>
  <c r="BA69" i="52"/>
  <c r="BA326" i="52" s="1"/>
  <c r="BB69" i="52"/>
  <c r="BB362" i="52" s="1"/>
  <c r="AJ69" i="52"/>
  <c r="AU69" i="52" s="1"/>
  <c r="AU71" i="52" s="1"/>
  <c r="P217" i="52"/>
  <c r="AJ212" i="52"/>
  <c r="BB212" i="52"/>
  <c r="BA212" i="52"/>
  <c r="AU332" i="52"/>
  <c r="AU294" i="52"/>
  <c r="AU327" i="52" s="1"/>
  <c r="AU310" i="52"/>
  <c r="AU324" i="52"/>
  <c r="AU293" i="52"/>
  <c r="AU325" i="52" s="1"/>
  <c r="AU331" i="52"/>
  <c r="BA293" i="52"/>
  <c r="BA325" i="52" s="1"/>
  <c r="BA310" i="52"/>
  <c r="BA331" i="52"/>
  <c r="BA294" i="52"/>
  <c r="BA327" i="52" s="1"/>
  <c r="BA324" i="52"/>
  <c r="BA332" i="52"/>
  <c r="AO348" i="52"/>
  <c r="AH69" i="52"/>
  <c r="AZ70" i="52"/>
  <c r="AO24" i="52"/>
  <c r="K362" i="52"/>
  <c r="K330" i="52"/>
  <c r="K326" i="52"/>
  <c r="K297" i="52"/>
  <c r="K71" i="52"/>
  <c r="BD212" i="52"/>
  <c r="D217" i="52"/>
  <c r="AY212" i="52"/>
  <c r="AH324" i="52"/>
  <c r="AH331" i="52"/>
  <c r="AH332" i="52"/>
  <c r="AH310" i="52"/>
  <c r="AH293" i="52"/>
  <c r="AH325" i="52" s="1"/>
  <c r="AH294" i="52"/>
  <c r="AH327" i="52" s="1"/>
  <c r="AH70" i="52"/>
  <c r="I362" i="52"/>
  <c r="I330" i="52"/>
  <c r="I326" i="52"/>
  <c r="I71" i="52"/>
  <c r="AR331" i="52"/>
  <c r="AR324" i="52"/>
  <c r="AR332" i="52"/>
  <c r="AR293" i="52"/>
  <c r="AR325" i="52" s="1"/>
  <c r="AR294" i="52"/>
  <c r="AR327" i="52" s="1"/>
  <c r="AR310" i="52"/>
  <c r="AS332" i="52"/>
  <c r="AS331" i="52"/>
  <c r="AS324" i="52"/>
  <c r="AS293" i="52"/>
  <c r="AS325" i="52" s="1"/>
  <c r="AS294" i="52"/>
  <c r="AS327" i="52" s="1"/>
  <c r="AS310" i="52"/>
  <c r="U362" i="52"/>
  <c r="U330" i="52"/>
  <c r="U326" i="52"/>
  <c r="U71" i="52"/>
  <c r="L331" i="52"/>
  <c r="L332" i="52"/>
  <c r="L324" i="52"/>
  <c r="L293" i="52"/>
  <c r="L325" i="52" s="1"/>
  <c r="L294" i="52"/>
  <c r="L327" i="52" s="1"/>
  <c r="L310" i="52"/>
  <c r="L70" i="52"/>
  <c r="D362" i="52"/>
  <c r="D330" i="52"/>
  <c r="D326" i="52"/>
  <c r="D297" i="52"/>
  <c r="L69" i="52"/>
  <c r="D71" i="52"/>
  <c r="BD69" i="52"/>
  <c r="AY69" i="52"/>
  <c r="G362" i="52"/>
  <c r="G326" i="52"/>
  <c r="G330" i="52"/>
  <c r="G297" i="52"/>
  <c r="G71" i="52"/>
  <c r="AD217" i="52"/>
  <c r="Z362" i="52"/>
  <c r="Z330" i="52"/>
  <c r="Z326" i="52"/>
  <c r="Z297" i="52"/>
  <c r="Z71" i="52"/>
  <c r="AI331" i="52"/>
  <c r="AI332" i="52"/>
  <c r="AI324" i="52"/>
  <c r="AI310" i="52"/>
  <c r="AI293" i="52"/>
  <c r="AI325" i="52" s="1"/>
  <c r="AI294" i="52"/>
  <c r="AI327" i="52" s="1"/>
  <c r="AI70" i="52"/>
  <c r="Y362" i="52"/>
  <c r="Y326" i="52"/>
  <c r="Y330" i="52"/>
  <c r="Y71" i="52"/>
  <c r="Q362" i="52"/>
  <c r="Q330" i="52"/>
  <c r="Q326" i="52"/>
  <c r="Q297" i="52"/>
  <c r="Q71" i="52"/>
  <c r="AO18" i="52"/>
  <c r="BC70" i="52"/>
  <c r="BC331" i="52"/>
  <c r="BC332" i="52"/>
  <c r="BC324" i="52"/>
  <c r="BC294" i="52"/>
  <c r="BC327" i="52" s="1"/>
  <c r="BC310" i="52"/>
  <c r="BC293" i="52"/>
  <c r="BC325" i="52" s="1"/>
  <c r="O362" i="52"/>
  <c r="O330" i="52"/>
  <c r="O326" i="52"/>
  <c r="O297" i="52"/>
  <c r="AI69" i="52"/>
  <c r="O71" i="52"/>
  <c r="AC362" i="52"/>
  <c r="AC330" i="52"/>
  <c r="AC326" i="52"/>
  <c r="AC297" i="52"/>
  <c r="AC71" i="52"/>
  <c r="V362" i="52"/>
  <c r="V330" i="52"/>
  <c r="V326" i="52"/>
  <c r="V71" i="52"/>
  <c r="P362" i="52"/>
  <c r="P330" i="52"/>
  <c r="P326" i="52"/>
  <c r="P71" i="52"/>
  <c r="T362" i="52"/>
  <c r="T330" i="52"/>
  <c r="T326" i="52"/>
  <c r="T71" i="52"/>
  <c r="AV324" i="52"/>
  <c r="AV331" i="52"/>
  <c r="AV332" i="52"/>
  <c r="AV310" i="52"/>
  <c r="AV293" i="52"/>
  <c r="AV325" i="52" s="1"/>
  <c r="AV294" i="52"/>
  <c r="AV327" i="52" s="1"/>
  <c r="R362" i="52"/>
  <c r="R326" i="52"/>
  <c r="R330" i="52"/>
  <c r="R71" i="52"/>
  <c r="AG362" i="52"/>
  <c r="AG330" i="52"/>
  <c r="AG326" i="52"/>
  <c r="AG71" i="52"/>
  <c r="AW331" i="52"/>
  <c r="AW324" i="52"/>
  <c r="AW293" i="52"/>
  <c r="AW325" i="52" s="1"/>
  <c r="AW294" i="52"/>
  <c r="AW327" i="52" s="1"/>
  <c r="AW310" i="52"/>
  <c r="AW70" i="52"/>
  <c r="AB362" i="52"/>
  <c r="AB330" i="52"/>
  <c r="AB326" i="52"/>
  <c r="AF217" i="52"/>
  <c r="O217" i="52"/>
  <c r="AI212" i="52"/>
  <c r="BD332" i="52"/>
  <c r="BD331" i="52"/>
  <c r="BD324" i="52"/>
  <c r="BD310" i="52"/>
  <c r="BD293" i="52"/>
  <c r="BD325" i="52" s="1"/>
  <c r="BD294" i="52"/>
  <c r="BD327" i="52" s="1"/>
  <c r="BD70" i="52"/>
  <c r="AY70" i="52"/>
  <c r="J362" i="52"/>
  <c r="J330" i="52"/>
  <c r="J326" i="52"/>
  <c r="J297" i="52"/>
  <c r="J71" i="52"/>
  <c r="AD362" i="52"/>
  <c r="AD330" i="52"/>
  <c r="AD326" i="52"/>
  <c r="AD297" i="52"/>
  <c r="AD71" i="52"/>
  <c r="BC212" i="52"/>
  <c r="AK217" i="52"/>
  <c r="E362" i="52"/>
  <c r="E330" i="52"/>
  <c r="E326" i="52"/>
  <c r="E297" i="52"/>
  <c r="E71" i="52"/>
  <c r="H362" i="52"/>
  <c r="H330" i="52"/>
  <c r="H326" i="52"/>
  <c r="H297" i="52"/>
  <c r="H71" i="52"/>
  <c r="F362" i="52"/>
  <c r="F330" i="52"/>
  <c r="F326" i="52"/>
  <c r="F297" i="52"/>
  <c r="F71" i="52"/>
  <c r="AZ212" i="52"/>
  <c r="S362" i="52"/>
  <c r="S330" i="52"/>
  <c r="S326" i="52"/>
  <c r="S71" i="52"/>
  <c r="AK362" i="52"/>
  <c r="AK326" i="52"/>
  <c r="AK330" i="52"/>
  <c r="AK71" i="52"/>
  <c r="BC69" i="52"/>
  <c r="AN69" i="52"/>
  <c r="N362" i="52"/>
  <c r="N330" i="52"/>
  <c r="N326" i="52"/>
  <c r="BB331" i="52"/>
  <c r="BB332" i="52"/>
  <c r="BB324" i="52"/>
  <c r="BB310" i="52"/>
  <c r="BB293" i="52"/>
  <c r="BB325" i="52" s="1"/>
  <c r="BB294" i="52"/>
  <c r="BB327" i="52" s="1"/>
  <c r="AM362" i="52"/>
  <c r="AM330" i="52"/>
  <c r="AM326" i="52"/>
  <c r="AM71" i="52"/>
  <c r="AY331" i="52"/>
  <c r="AY332" i="52"/>
  <c r="AY324" i="52"/>
  <c r="AY294" i="52"/>
  <c r="AY327" i="52" s="1"/>
  <c r="AY310" i="52"/>
  <c r="AY293" i="52"/>
  <c r="AY325" i="52" s="1"/>
  <c r="AT331" i="52"/>
  <c r="AT324" i="52"/>
  <c r="AT332" i="52"/>
  <c r="AT294" i="52"/>
  <c r="AT327" i="52" s="1"/>
  <c r="AT310" i="52"/>
  <c r="AT293" i="52"/>
  <c r="AT325" i="52" s="1"/>
  <c r="AN212" i="52"/>
  <c r="AO208" i="52"/>
  <c r="AO212" i="52" s="1"/>
  <c r="AO379" i="52"/>
  <c r="AO380" i="52"/>
  <c r="AO316" i="52"/>
  <c r="AO308" i="52"/>
  <c r="AO378" i="52"/>
  <c r="AO377" i="52"/>
  <c r="AO374" i="52"/>
  <c r="AO328" i="52"/>
  <c r="AO375" i="52"/>
  <c r="AO373" i="52"/>
  <c r="AO127" i="52"/>
  <c r="AW127" i="52" s="1"/>
  <c r="AW332" i="52" s="1"/>
  <c r="AZ69" i="52"/>
  <c r="AL362" i="52"/>
  <c r="AL330" i="52"/>
  <c r="AL326" i="52"/>
  <c r="AL297" i="52"/>
  <c r="AL71" i="52"/>
  <c r="AO40" i="52"/>
  <c r="AZ332" i="52"/>
  <c r="AZ324" i="52"/>
  <c r="AZ331" i="52"/>
  <c r="AZ310" i="52"/>
  <c r="AZ293" i="52"/>
  <c r="AZ325" i="52" s="1"/>
  <c r="AZ294" i="52"/>
  <c r="AZ327" i="52" s="1"/>
  <c r="AO31" i="52"/>
  <c r="AN331" i="52"/>
  <c r="AN332" i="52"/>
  <c r="AN324" i="52"/>
  <c r="AN310" i="52"/>
  <c r="AN294" i="52"/>
  <c r="AN327" i="52" s="1"/>
  <c r="AN293" i="52"/>
  <c r="AN325" i="52" s="1"/>
  <c r="AN70" i="52"/>
  <c r="AO65" i="52"/>
  <c r="AE362" i="52"/>
  <c r="AE330" i="52"/>
  <c r="AE326" i="52"/>
  <c r="AE71" i="52"/>
  <c r="AH330" i="52" l="1"/>
  <c r="AS69" i="52"/>
  <c r="AS326" i="52" s="1"/>
  <c r="AU297" i="52"/>
  <c r="AN206" i="11"/>
  <c r="AV206" i="11" s="1"/>
  <c r="AR206" i="11"/>
  <c r="AI380" i="11"/>
  <c r="AT11" i="11"/>
  <c r="AT380" i="11" s="1"/>
  <c r="AT331" i="11"/>
  <c r="AT358" i="11"/>
  <c r="AZ357" i="11"/>
  <c r="AZ331" i="11" s="1"/>
  <c r="AT348" i="11"/>
  <c r="AS357" i="11"/>
  <c r="AT347" i="11"/>
  <c r="AZ347" i="11"/>
  <c r="AV348" i="51"/>
  <c r="AS56" i="51"/>
  <c r="AS61" i="51"/>
  <c r="AS47" i="51"/>
  <c r="AR61" i="51"/>
  <c r="AR56" i="51"/>
  <c r="AR47" i="51"/>
  <c r="AH24" i="51"/>
  <c r="AS42" i="51"/>
  <c r="AS316" i="51" s="1"/>
  <c r="AR40" i="51"/>
  <c r="AR31" i="51"/>
  <c r="AR18" i="51"/>
  <c r="AR24" i="51"/>
  <c r="AG40" i="51"/>
  <c r="AH18" i="51"/>
  <c r="AV320" i="51"/>
  <c r="AV339" i="51"/>
  <c r="AN240" i="51"/>
  <c r="AV240" i="51" s="1"/>
  <c r="AV232" i="51"/>
  <c r="AV170" i="51"/>
  <c r="AV295" i="51" s="1"/>
  <c r="AN295" i="51"/>
  <c r="AV361" i="51"/>
  <c r="AV357" i="51"/>
  <c r="AV356" i="51"/>
  <c r="AU47" i="51"/>
  <c r="AU61" i="51"/>
  <c r="AU350" i="51"/>
  <c r="AU309" i="51"/>
  <c r="AU24" i="51"/>
  <c r="AU40" i="51"/>
  <c r="AU31" i="51"/>
  <c r="AU18" i="51"/>
  <c r="AM40" i="51"/>
  <c r="AR266" i="50"/>
  <c r="AG343" i="50"/>
  <c r="AG339" i="50"/>
  <c r="AG321" i="50"/>
  <c r="AG340" i="50"/>
  <c r="AG359" i="50"/>
  <c r="AG356" i="50"/>
  <c r="AG338" i="50"/>
  <c r="AN343" i="50"/>
  <c r="AV266" i="50"/>
  <c r="AN340" i="50"/>
  <c r="AN356" i="50"/>
  <c r="AN338" i="50"/>
  <c r="AN321" i="50"/>
  <c r="AN339" i="50"/>
  <c r="AS366" i="50"/>
  <c r="AS357" i="50"/>
  <c r="AS347" i="50"/>
  <c r="AS348" i="50"/>
  <c r="AC349" i="50"/>
  <c r="AC293" i="50"/>
  <c r="AC325" i="50" s="1"/>
  <c r="AC351" i="50"/>
  <c r="AC332" i="50"/>
  <c r="AC294" i="50"/>
  <c r="AC327" i="50" s="1"/>
  <c r="AC324" i="50"/>
  <c r="AC69" i="50"/>
  <c r="AC331" i="50"/>
  <c r="AC70" i="50"/>
  <c r="AC310" i="50"/>
  <c r="AR357" i="50"/>
  <c r="AR348" i="50"/>
  <c r="AR366" i="50"/>
  <c r="AR347" i="50"/>
  <c r="AZ316" i="50"/>
  <c r="AZ18" i="50"/>
  <c r="AY18" i="50"/>
  <c r="AZ31" i="50"/>
  <c r="AY31" i="50"/>
  <c r="BA31" i="50"/>
  <c r="AY40" i="50"/>
  <c r="AZ40" i="50"/>
  <c r="T349" i="50"/>
  <c r="T332" i="50"/>
  <c r="T310" i="50"/>
  <c r="T70" i="50"/>
  <c r="T331" i="50"/>
  <c r="T294" i="50"/>
  <c r="T327" i="50" s="1"/>
  <c r="T324" i="50"/>
  <c r="T293" i="50"/>
  <c r="T325" i="50" s="1"/>
  <c r="T69" i="50"/>
  <c r="BA18" i="50"/>
  <c r="M349" i="50"/>
  <c r="M310" i="50"/>
  <c r="M293" i="50"/>
  <c r="M325" i="50" s="1"/>
  <c r="M331" i="50"/>
  <c r="M324" i="50"/>
  <c r="M69" i="50"/>
  <c r="M332" i="50"/>
  <c r="M294" i="50"/>
  <c r="M327" i="50" s="1"/>
  <c r="M70" i="50"/>
  <c r="AR42" i="50"/>
  <c r="AG31" i="50"/>
  <c r="AG358" i="50"/>
  <c r="AG378" i="50"/>
  <c r="AG328" i="50"/>
  <c r="AG308" i="50"/>
  <c r="AG377" i="50"/>
  <c r="AG375" i="50"/>
  <c r="AG24" i="50"/>
  <c r="AG379" i="50"/>
  <c r="AG316" i="50"/>
  <c r="AG374" i="50"/>
  <c r="AG376" i="50"/>
  <c r="AG380" i="50"/>
  <c r="AG40" i="50"/>
  <c r="AG373" i="50"/>
  <c r="AG18" i="50"/>
  <c r="AY358" i="50"/>
  <c r="AY375" i="50"/>
  <c r="AY308" i="50"/>
  <c r="AY377" i="50"/>
  <c r="AY376" i="50"/>
  <c r="AY380" i="50"/>
  <c r="AY378" i="50"/>
  <c r="AY373" i="50"/>
  <c r="AY379" i="50"/>
  <c r="AY374" i="50"/>
  <c r="AY328" i="50"/>
  <c r="Q297" i="50"/>
  <c r="Q71" i="50"/>
  <c r="Q330" i="50"/>
  <c r="Q326" i="50"/>
  <c r="Q362" i="50"/>
  <c r="AZ308" i="50"/>
  <c r="AZ378" i="50"/>
  <c r="AZ374" i="50"/>
  <c r="AZ376" i="50"/>
  <c r="AZ379" i="50"/>
  <c r="AZ377" i="50"/>
  <c r="AZ375" i="50"/>
  <c r="AZ358" i="50"/>
  <c r="AZ328" i="50"/>
  <c r="AZ373" i="50"/>
  <c r="AT42" i="50"/>
  <c r="AI379" i="50"/>
  <c r="AI316" i="50"/>
  <c r="AI380" i="50"/>
  <c r="AI378" i="50"/>
  <c r="AI40" i="50"/>
  <c r="AI358" i="50"/>
  <c r="AI328" i="50"/>
  <c r="AI374" i="50"/>
  <c r="AI24" i="50"/>
  <c r="AI18" i="50"/>
  <c r="AI308" i="50"/>
  <c r="AI375" i="50"/>
  <c r="AI377" i="50"/>
  <c r="AI31" i="50"/>
  <c r="AI376" i="50"/>
  <c r="AI373" i="50"/>
  <c r="AS24" i="50"/>
  <c r="AS31" i="50"/>
  <c r="AS40" i="50"/>
  <c r="AS308" i="50"/>
  <c r="AS373" i="50"/>
  <c r="AS374" i="50"/>
  <c r="AS375" i="50"/>
  <c r="AS377" i="50"/>
  <c r="AS328" i="50"/>
  <c r="AS379" i="50"/>
  <c r="AS378" i="50"/>
  <c r="AS376" i="50"/>
  <c r="AS18" i="50"/>
  <c r="AS358" i="50"/>
  <c r="AS380" i="50"/>
  <c r="I217" i="9"/>
  <c r="AX212" i="9"/>
  <c r="AV119" i="9"/>
  <c r="AN357" i="9"/>
  <c r="AN358" i="9" s="1"/>
  <c r="AN348" i="9"/>
  <c r="AN347" i="9"/>
  <c r="AN102" i="9"/>
  <c r="AV102" i="9" s="1"/>
  <c r="AN61" i="9"/>
  <c r="AV60" i="9"/>
  <c r="AV61" i="9" s="1"/>
  <c r="AV376" i="9"/>
  <c r="AS370" i="10"/>
  <c r="AQ370" i="10"/>
  <c r="AQ370" i="8"/>
  <c r="AV370" i="6"/>
  <c r="AQ370" i="4"/>
  <c r="AR370" i="2"/>
  <c r="AS331" i="2"/>
  <c r="AR370" i="4"/>
  <c r="AT370" i="5"/>
  <c r="AS370" i="5"/>
  <c r="AV370" i="5"/>
  <c r="AQ370" i="5"/>
  <c r="AR370" i="7"/>
  <c r="AQ370" i="7"/>
  <c r="AU370" i="8"/>
  <c r="AV370" i="8"/>
  <c r="AS370" i="8"/>
  <c r="AV370" i="10"/>
  <c r="AU370" i="10"/>
  <c r="AQ370" i="11"/>
  <c r="AS370" i="11"/>
  <c r="AN206" i="51"/>
  <c r="AV370" i="51"/>
  <c r="L329" i="51"/>
  <c r="AN178" i="51"/>
  <c r="G331" i="51"/>
  <c r="AX309" i="51"/>
  <c r="AX350" i="51"/>
  <c r="AX47" i="51"/>
  <c r="AQ309" i="51"/>
  <c r="AQ350" i="51"/>
  <c r="AX56" i="51"/>
  <c r="L56" i="51"/>
  <c r="L47" i="51"/>
  <c r="L61" i="51"/>
  <c r="L309" i="51"/>
  <c r="L350" i="51"/>
  <c r="AX61" i="51"/>
  <c r="AX24" i="51"/>
  <c r="AX31" i="51"/>
  <c r="AX18" i="51"/>
  <c r="L376" i="51"/>
  <c r="L40" i="51"/>
  <c r="L379" i="51"/>
  <c r="L374" i="51"/>
  <c r="L328" i="51"/>
  <c r="L31" i="51"/>
  <c r="L18" i="51"/>
  <c r="L380" i="51"/>
  <c r="L377" i="51"/>
  <c r="L316" i="51"/>
  <c r="L378" i="51"/>
  <c r="L308" i="51"/>
  <c r="L373" i="51"/>
  <c r="L375" i="51"/>
  <c r="G324" i="51"/>
  <c r="G70" i="51"/>
  <c r="G294" i="51"/>
  <c r="G327" i="51" s="1"/>
  <c r="G293" i="51"/>
  <c r="G325" i="51" s="1"/>
  <c r="G69" i="51"/>
  <c r="L65" i="51"/>
  <c r="L332" i="51" s="1"/>
  <c r="AX65" i="51"/>
  <c r="AX331" i="51" s="1"/>
  <c r="G310" i="51"/>
  <c r="G349" i="51"/>
  <c r="AX308" i="51"/>
  <c r="AX377" i="51"/>
  <c r="AX380" i="51"/>
  <c r="AX378" i="51"/>
  <c r="AX376" i="51"/>
  <c r="AX316" i="51"/>
  <c r="AX328" i="51"/>
  <c r="AX379" i="51"/>
  <c r="AX375" i="51"/>
  <c r="AX373" i="51"/>
  <c r="AX374" i="51"/>
  <c r="AQ379" i="51"/>
  <c r="AQ373" i="51"/>
  <c r="AQ375" i="51"/>
  <c r="AQ377" i="51"/>
  <c r="AQ376" i="51"/>
  <c r="AQ308" i="51"/>
  <c r="AQ328" i="51"/>
  <c r="AQ380" i="51"/>
  <c r="AQ316" i="51"/>
  <c r="AQ378" i="51"/>
  <c r="AQ374" i="51"/>
  <c r="L24" i="51"/>
  <c r="AN78" i="51"/>
  <c r="AV78" i="51" s="1"/>
  <c r="AZ331" i="6"/>
  <c r="AZ358" i="6"/>
  <c r="BA71" i="52"/>
  <c r="AN78" i="3"/>
  <c r="AN347" i="3"/>
  <c r="AN366" i="3"/>
  <c r="AN348" i="3"/>
  <c r="AN357" i="3"/>
  <c r="AI357" i="11"/>
  <c r="AI347" i="11"/>
  <c r="AI348" i="11"/>
  <c r="AR309" i="50"/>
  <c r="AR350" i="50"/>
  <c r="S212" i="51"/>
  <c r="AI208" i="51"/>
  <c r="AU309" i="5"/>
  <c r="AU350" i="5"/>
  <c r="AU376" i="50"/>
  <c r="AU379" i="50"/>
  <c r="AU316" i="50"/>
  <c r="AU375" i="50"/>
  <c r="AU380" i="50"/>
  <c r="AU328" i="50"/>
  <c r="AU377" i="50"/>
  <c r="AU358" i="50"/>
  <c r="AU373" i="50"/>
  <c r="AU378" i="50"/>
  <c r="AU308" i="50"/>
  <c r="AU374" i="50"/>
  <c r="AS328" i="51"/>
  <c r="AS378" i="51"/>
  <c r="AS380" i="51"/>
  <c r="AS308" i="51"/>
  <c r="AS373" i="51"/>
  <c r="AS379" i="51"/>
  <c r="AS374" i="51"/>
  <c r="AS375" i="51"/>
  <c r="AS358" i="51"/>
  <c r="AS377" i="51"/>
  <c r="AS376" i="51"/>
  <c r="BA56" i="4"/>
  <c r="AZ56" i="4"/>
  <c r="AY56" i="4"/>
  <c r="AC331" i="6"/>
  <c r="AC358" i="6"/>
  <c r="BA208" i="11"/>
  <c r="AE212" i="11"/>
  <c r="BC208" i="11"/>
  <c r="AG208" i="11"/>
  <c r="AR208" i="11" s="1"/>
  <c r="AI208" i="11"/>
  <c r="AT208" i="11" s="1"/>
  <c r="AY208" i="11"/>
  <c r="AN208" i="6"/>
  <c r="AN212" i="6" s="1"/>
  <c r="BB293" i="2"/>
  <c r="BB325" i="2" s="1"/>
  <c r="BB324" i="2"/>
  <c r="BB332" i="2"/>
  <c r="BB310" i="2"/>
  <c r="BB294" i="2"/>
  <c r="BB327" i="2" s="1"/>
  <c r="BB331" i="2"/>
  <c r="AX331" i="2"/>
  <c r="AS331" i="9"/>
  <c r="AX331" i="3"/>
  <c r="AV309" i="5"/>
  <c r="AV350" i="5"/>
  <c r="AH208" i="10"/>
  <c r="AG208" i="10"/>
  <c r="O212" i="10"/>
  <c r="BC208" i="10"/>
  <c r="AY208" i="10"/>
  <c r="AZ208" i="10"/>
  <c r="AX61" i="4"/>
  <c r="AX56" i="4"/>
  <c r="AX309" i="4"/>
  <c r="AX350" i="4"/>
  <c r="AY208" i="4"/>
  <c r="BA208" i="4"/>
  <c r="M212" i="4"/>
  <c r="AG208" i="4"/>
  <c r="AY348" i="6"/>
  <c r="AJ331" i="6"/>
  <c r="AJ358" i="6"/>
  <c r="AU332" i="6"/>
  <c r="BB127" i="6"/>
  <c r="BB332" i="6" s="1"/>
  <c r="AJ332" i="6"/>
  <c r="AM127" i="6"/>
  <c r="AN11" i="7"/>
  <c r="AN380" i="7" s="1"/>
  <c r="AN18" i="7"/>
  <c r="AS331" i="11"/>
  <c r="AS358" i="11"/>
  <c r="AE358" i="11"/>
  <c r="AE331" i="11"/>
  <c r="BB338" i="50"/>
  <c r="BB321" i="50"/>
  <c r="BB309" i="50"/>
  <c r="BB356" i="50"/>
  <c r="BB339" i="50"/>
  <c r="BB359" i="50"/>
  <c r="BB340" i="50"/>
  <c r="BB343" i="50"/>
  <c r="AU376" i="51"/>
  <c r="AU379" i="51"/>
  <c r="AU328" i="51"/>
  <c r="AU377" i="51"/>
  <c r="AU358" i="51"/>
  <c r="AU374" i="51"/>
  <c r="AU378" i="51"/>
  <c r="AU308" i="51"/>
  <c r="AU375" i="51"/>
  <c r="AU380" i="51"/>
  <c r="AU316" i="51"/>
  <c r="AU373" i="51"/>
  <c r="BB18" i="51"/>
  <c r="BB31" i="51"/>
  <c r="BB31" i="5"/>
  <c r="AN208" i="5"/>
  <c r="AN212" i="5" s="1"/>
  <c r="AM212" i="5"/>
  <c r="BA24" i="51"/>
  <c r="Q212" i="50"/>
  <c r="AH208" i="50"/>
  <c r="L357" i="50"/>
  <c r="L358" i="50" s="1"/>
  <c r="L78" i="50"/>
  <c r="AN119" i="50"/>
  <c r="L348" i="50"/>
  <c r="L347" i="50"/>
  <c r="AX78" i="50"/>
  <c r="D358" i="50"/>
  <c r="D331" i="50"/>
  <c r="AX70" i="2"/>
  <c r="AI70" i="8"/>
  <c r="AI332" i="8"/>
  <c r="AI310" i="8"/>
  <c r="AI331" i="8"/>
  <c r="AI293" i="8"/>
  <c r="AI325" i="8" s="1"/>
  <c r="AI294" i="8"/>
  <c r="AI327" i="8" s="1"/>
  <c r="AI324" i="8"/>
  <c r="AN65" i="7"/>
  <c r="AG310" i="7"/>
  <c r="AG293" i="7"/>
  <c r="AG325" i="7" s="1"/>
  <c r="AG294" i="7"/>
  <c r="AG327" i="7" s="1"/>
  <c r="AG331" i="7"/>
  <c r="AG70" i="7"/>
  <c r="AG324" i="7"/>
  <c r="AG332" i="7"/>
  <c r="D358" i="6"/>
  <c r="D331" i="6"/>
  <c r="AQ332" i="7"/>
  <c r="BC127" i="7"/>
  <c r="BC332" i="7" s="1"/>
  <c r="AV332" i="7"/>
  <c r="AX127" i="7"/>
  <c r="AX332" i="7" s="1"/>
  <c r="D332" i="7"/>
  <c r="L127" i="7"/>
  <c r="AN63" i="50"/>
  <c r="AG47" i="50"/>
  <c r="AG61" i="50"/>
  <c r="AG350" i="50"/>
  <c r="AG309" i="50"/>
  <c r="BB24" i="50"/>
  <c r="W326" i="8"/>
  <c r="W330" i="8"/>
  <c r="W71" i="8"/>
  <c r="W362" i="8"/>
  <c r="AG69" i="8"/>
  <c r="BA69" i="8"/>
  <c r="BC69" i="8"/>
  <c r="AY69" i="8"/>
  <c r="AI69" i="8"/>
  <c r="AR309" i="4"/>
  <c r="AR350" i="4"/>
  <c r="X330" i="8"/>
  <c r="X71" i="8"/>
  <c r="X326" i="8"/>
  <c r="X362" i="8"/>
  <c r="X212" i="8"/>
  <c r="AG208" i="8"/>
  <c r="BA208" i="8"/>
  <c r="AI208" i="8"/>
  <c r="AY208" i="8"/>
  <c r="BC208" i="8"/>
  <c r="AQ348" i="7"/>
  <c r="BA47" i="10"/>
  <c r="AZ309" i="51"/>
  <c r="AZ350" i="51"/>
  <c r="AH348" i="6"/>
  <c r="AH347" i="6"/>
  <c r="AH357" i="6"/>
  <c r="AH78" i="6"/>
  <c r="T349" i="51"/>
  <c r="T332" i="51"/>
  <c r="T69" i="51"/>
  <c r="T324" i="51"/>
  <c r="T310" i="51"/>
  <c r="T70" i="51"/>
  <c r="T331" i="51"/>
  <c r="T294" i="51"/>
  <c r="T327" i="51" s="1"/>
  <c r="T293" i="51"/>
  <c r="T325" i="51" s="1"/>
  <c r="AZ31" i="51"/>
  <c r="AY31" i="51"/>
  <c r="BA331" i="9"/>
  <c r="AR310" i="6"/>
  <c r="AR294" i="6"/>
  <c r="AR327" i="6" s="1"/>
  <c r="AR324" i="6"/>
  <c r="AR293" i="6"/>
  <c r="AR325" i="6" s="1"/>
  <c r="BA47" i="51"/>
  <c r="BB69" i="2"/>
  <c r="AJ330" i="2"/>
  <c r="AJ326" i="2"/>
  <c r="AJ71" i="2"/>
  <c r="AJ297" i="2"/>
  <c r="AJ362" i="2"/>
  <c r="AM69" i="2"/>
  <c r="AX331" i="11"/>
  <c r="BC212" i="6"/>
  <c r="AX212" i="6"/>
  <c r="D217" i="6"/>
  <c r="AX358" i="7"/>
  <c r="AS370" i="6"/>
  <c r="AR370" i="8"/>
  <c r="D331" i="5"/>
  <c r="D358" i="5"/>
  <c r="L348" i="6"/>
  <c r="L347" i="6"/>
  <c r="L357" i="6"/>
  <c r="L78" i="6"/>
  <c r="L358" i="51"/>
  <c r="V326" i="50"/>
  <c r="V71" i="50"/>
  <c r="V362" i="50"/>
  <c r="V330" i="50"/>
  <c r="AG56" i="50"/>
  <c r="BA309" i="50"/>
  <c r="BA350" i="50"/>
  <c r="U349" i="50"/>
  <c r="U332" i="50"/>
  <c r="U294" i="50"/>
  <c r="U327" i="50" s="1"/>
  <c r="U69" i="50"/>
  <c r="U310" i="50"/>
  <c r="U70" i="50"/>
  <c r="AI65" i="50"/>
  <c r="AT65" i="50" s="1"/>
  <c r="AT70" i="50" s="1"/>
  <c r="U324" i="50"/>
  <c r="U293" i="50"/>
  <c r="U325" i="50" s="1"/>
  <c r="U331" i="50"/>
  <c r="AF330" i="50"/>
  <c r="AF326" i="50"/>
  <c r="AF71" i="50"/>
  <c r="AF362" i="50"/>
  <c r="AR370" i="5"/>
  <c r="AH208" i="9"/>
  <c r="O212" i="9"/>
  <c r="AG208" i="9"/>
  <c r="AZ208" i="9"/>
  <c r="BC208" i="9"/>
  <c r="AY208" i="9"/>
  <c r="AN376" i="9"/>
  <c r="AN31" i="9"/>
  <c r="AN366" i="9"/>
  <c r="AN383" i="9"/>
  <c r="AG348" i="10"/>
  <c r="AN348" i="10"/>
  <c r="AN357" i="10"/>
  <c r="AN358" i="10" s="1"/>
  <c r="AN361" i="10"/>
  <c r="AN347" i="10"/>
  <c r="AN356" i="10"/>
  <c r="BC61" i="50"/>
  <c r="BC350" i="50"/>
  <c r="BC309" i="50"/>
  <c r="BC47" i="50"/>
  <c r="G331" i="50"/>
  <c r="G294" i="50"/>
  <c r="G327" i="50" s="1"/>
  <c r="BC65" i="50"/>
  <c r="G349" i="50"/>
  <c r="G310" i="50"/>
  <c r="L65" i="50"/>
  <c r="G332" i="50"/>
  <c r="G293" i="50"/>
  <c r="G325" i="50" s="1"/>
  <c r="G69" i="50"/>
  <c r="AX65" i="50"/>
  <c r="G324" i="50"/>
  <c r="G70" i="50"/>
  <c r="AX61" i="50"/>
  <c r="AB330" i="2"/>
  <c r="AB297" i="2"/>
  <c r="AB326" i="2"/>
  <c r="AB71" i="2"/>
  <c r="AB362" i="2"/>
  <c r="AT310" i="8"/>
  <c r="AT294" i="8"/>
  <c r="AT327" i="8" s="1"/>
  <c r="AT332" i="8"/>
  <c r="AT293" i="8"/>
  <c r="AT325" i="8" s="1"/>
  <c r="AT324" i="8"/>
  <c r="AT331" i="8"/>
  <c r="BB358" i="10"/>
  <c r="AG332" i="8"/>
  <c r="AG324" i="8"/>
  <c r="AG294" i="8"/>
  <c r="AG327" i="8" s="1"/>
  <c r="AG310" i="8"/>
  <c r="AN65" i="8"/>
  <c r="AG331" i="8"/>
  <c r="AG293" i="8"/>
  <c r="AG325" i="8" s="1"/>
  <c r="AG70" i="8"/>
  <c r="AS358" i="3"/>
  <c r="AR358" i="7"/>
  <c r="AH217" i="11"/>
  <c r="AZ217" i="11"/>
  <c r="AX70" i="9"/>
  <c r="AI61" i="4"/>
  <c r="AI309" i="4"/>
  <c r="AI350" i="4"/>
  <c r="AI56" i="4"/>
  <c r="AY47" i="4"/>
  <c r="BA47" i="4"/>
  <c r="AZ47" i="4"/>
  <c r="AV348" i="6"/>
  <c r="AX370" i="8"/>
  <c r="AR370" i="9"/>
  <c r="BC370" i="7"/>
  <c r="AH78" i="10"/>
  <c r="AY78" i="10"/>
  <c r="AZ78" i="10"/>
  <c r="AG78" i="10"/>
  <c r="AH127" i="10"/>
  <c r="AH332" i="10" s="1"/>
  <c r="O332" i="10"/>
  <c r="AG127" i="10"/>
  <c r="AZ127" i="10"/>
  <c r="AZ332" i="10" s="1"/>
  <c r="AY127" i="10"/>
  <c r="AS332" i="10"/>
  <c r="BB370" i="11"/>
  <c r="AV357" i="5"/>
  <c r="AG357" i="6"/>
  <c r="AG358" i="6" s="1"/>
  <c r="AG78" i="6"/>
  <c r="AG347" i="6"/>
  <c r="AG348" i="6"/>
  <c r="BA65" i="10"/>
  <c r="AE331" i="10"/>
  <c r="AE349" i="10"/>
  <c r="AE332" i="10"/>
  <c r="AE293" i="10"/>
  <c r="AE325" i="10" s="1"/>
  <c r="AE69" i="10"/>
  <c r="AE324" i="10"/>
  <c r="AE70" i="10"/>
  <c r="AE310" i="10"/>
  <c r="AE294" i="10"/>
  <c r="AE327" i="10" s="1"/>
  <c r="AT350" i="10"/>
  <c r="AT309" i="10"/>
  <c r="AQ332" i="10"/>
  <c r="BC127" i="10"/>
  <c r="AX127" i="10"/>
  <c r="AX332" i="10" s="1"/>
  <c r="D332" i="10"/>
  <c r="L127" i="10"/>
  <c r="L332" i="10" s="1"/>
  <c r="AN102" i="11"/>
  <c r="AH78" i="11"/>
  <c r="AS78" i="11" s="1"/>
  <c r="AH348" i="11"/>
  <c r="AH347" i="11"/>
  <c r="AH357" i="11"/>
  <c r="AS309" i="51"/>
  <c r="AS350" i="51"/>
  <c r="BA208" i="51"/>
  <c r="BB370" i="6"/>
  <c r="AC358" i="11"/>
  <c r="AC331" i="11"/>
  <c r="AR376" i="51"/>
  <c r="AR380" i="51"/>
  <c r="AR373" i="51"/>
  <c r="AR377" i="51"/>
  <c r="AR358" i="51"/>
  <c r="AR374" i="51"/>
  <c r="AR328" i="51"/>
  <c r="AR316" i="51"/>
  <c r="AR375" i="51"/>
  <c r="AR379" i="51"/>
  <c r="AR308" i="51"/>
  <c r="AR378" i="51"/>
  <c r="AZ40" i="51"/>
  <c r="AY40" i="51"/>
  <c r="AQ358" i="10"/>
  <c r="BC339" i="10"/>
  <c r="BC338" i="10"/>
  <c r="BC343" i="10"/>
  <c r="BC321" i="10"/>
  <c r="BC359" i="10"/>
  <c r="BC340" i="10"/>
  <c r="AT358" i="7"/>
  <c r="AG310" i="6"/>
  <c r="AG293" i="6"/>
  <c r="AG325" i="6" s="1"/>
  <c r="AG294" i="6"/>
  <c r="AG327" i="6" s="1"/>
  <c r="AN65" i="6"/>
  <c r="AG70" i="6"/>
  <c r="AG324" i="6"/>
  <c r="AG331" i="6"/>
  <c r="AY70" i="6"/>
  <c r="BA70" i="6"/>
  <c r="AZ70" i="6"/>
  <c r="X330" i="6"/>
  <c r="X71" i="6"/>
  <c r="X362" i="6"/>
  <c r="X326" i="6"/>
  <c r="AG69" i="6"/>
  <c r="BC69" i="6"/>
  <c r="AY69" i="6"/>
  <c r="BA69" i="6"/>
  <c r="AV358" i="3"/>
  <c r="AV347" i="5"/>
  <c r="AS370" i="7"/>
  <c r="AH127" i="9"/>
  <c r="AH332" i="9" s="1"/>
  <c r="O332" i="9"/>
  <c r="AG127" i="9"/>
  <c r="AS332" i="9"/>
  <c r="AY127" i="9"/>
  <c r="AY332" i="9" s="1"/>
  <c r="AR332" i="9"/>
  <c r="AZ127" i="9"/>
  <c r="AZ332" i="9" s="1"/>
  <c r="AY357" i="10"/>
  <c r="AY358" i="10" s="1"/>
  <c r="AZ358" i="11"/>
  <c r="AZ350" i="50"/>
  <c r="AZ309" i="50"/>
  <c r="G212" i="51"/>
  <c r="BC208" i="51"/>
  <c r="L208" i="51"/>
  <c r="L212" i="51" s="1"/>
  <c r="AX208" i="51"/>
  <c r="AG61" i="51"/>
  <c r="AG309" i="51"/>
  <c r="AG47" i="51"/>
  <c r="AG350" i="51"/>
  <c r="AN63" i="51"/>
  <c r="BA70" i="2"/>
  <c r="AZ70" i="2"/>
  <c r="AY70" i="2"/>
  <c r="AM332" i="2"/>
  <c r="AM310" i="2"/>
  <c r="AM324" i="2"/>
  <c r="AM293" i="2"/>
  <c r="AM325" i="2" s="1"/>
  <c r="AN65" i="2"/>
  <c r="AM294" i="2"/>
  <c r="AM327" i="2" s="1"/>
  <c r="AM331" i="2"/>
  <c r="AM70" i="2"/>
  <c r="AU294" i="2"/>
  <c r="AU327" i="2" s="1"/>
  <c r="AU331" i="2"/>
  <c r="AU293" i="2"/>
  <c r="AU325" i="2" s="1"/>
  <c r="AU310" i="2"/>
  <c r="AU332" i="2"/>
  <c r="AU324" i="2"/>
  <c r="AZ358" i="8"/>
  <c r="AU358" i="11"/>
  <c r="AV357" i="11"/>
  <c r="W217" i="5"/>
  <c r="AY212" i="5"/>
  <c r="BC212" i="5"/>
  <c r="BA212" i="5"/>
  <c r="BC331" i="6"/>
  <c r="BC293" i="6"/>
  <c r="BC325" i="6" s="1"/>
  <c r="BC70" i="6"/>
  <c r="BC310" i="6"/>
  <c r="BC294" i="6"/>
  <c r="BC327" i="6" s="1"/>
  <c r="BC324" i="6"/>
  <c r="AU358" i="7"/>
  <c r="BB358" i="8"/>
  <c r="AT358" i="2"/>
  <c r="AU370" i="3"/>
  <c r="AX348" i="6"/>
  <c r="AZ370" i="6"/>
  <c r="AV370" i="4"/>
  <c r="BC11" i="10"/>
  <c r="BC380" i="10" s="1"/>
  <c r="AV309" i="4"/>
  <c r="AV350" i="4"/>
  <c r="AM370" i="4"/>
  <c r="AQ357" i="5"/>
  <c r="BA208" i="9"/>
  <c r="AE212" i="9"/>
  <c r="AI208" i="9"/>
  <c r="AH370" i="10"/>
  <c r="BA127" i="11"/>
  <c r="BA332" i="11" s="1"/>
  <c r="AE332" i="11"/>
  <c r="BA78" i="11"/>
  <c r="AG329" i="50"/>
  <c r="AN178" i="50"/>
  <c r="AN329" i="50" s="1"/>
  <c r="BC339" i="50"/>
  <c r="BC321" i="50"/>
  <c r="BC338" i="50"/>
  <c r="BC359" i="50"/>
  <c r="BC356" i="50"/>
  <c r="BC340" i="50"/>
  <c r="BC343" i="50"/>
  <c r="BB40" i="51"/>
  <c r="AJ324" i="51"/>
  <c r="AJ349" i="51"/>
  <c r="AJ332" i="51"/>
  <c r="AJ293" i="51"/>
  <c r="AJ325" i="51" s="1"/>
  <c r="BB65" i="51"/>
  <c r="AJ310" i="51"/>
  <c r="AM65" i="51"/>
  <c r="AU65" i="51" s="1"/>
  <c r="AU70" i="51" s="1"/>
  <c r="AJ331" i="51"/>
  <c r="AJ294" i="51"/>
  <c r="AJ327" i="51" s="1"/>
  <c r="AJ69" i="51"/>
  <c r="AJ70" i="51"/>
  <c r="BB24" i="51"/>
  <c r="AU378" i="5"/>
  <c r="AU373" i="5"/>
  <c r="AU379" i="5"/>
  <c r="AU377" i="5"/>
  <c r="AU358" i="5"/>
  <c r="AU376" i="5"/>
  <c r="AU316" i="5"/>
  <c r="AU375" i="5"/>
  <c r="AU328" i="5"/>
  <c r="AU308" i="5"/>
  <c r="AU380" i="5"/>
  <c r="AU374" i="5"/>
  <c r="AJ69" i="5"/>
  <c r="AJ70" i="5"/>
  <c r="BB65" i="5"/>
  <c r="AJ332" i="5"/>
  <c r="AJ324" i="5"/>
  <c r="AM65" i="5"/>
  <c r="AJ331" i="5"/>
  <c r="AJ310" i="5"/>
  <c r="AJ349" i="5"/>
  <c r="AJ293" i="5"/>
  <c r="AJ325" i="5" s="1"/>
  <c r="AJ294" i="5"/>
  <c r="AJ327" i="5" s="1"/>
  <c r="BC65" i="5"/>
  <c r="AJ217" i="5"/>
  <c r="BB212" i="5"/>
  <c r="BA31" i="51"/>
  <c r="BA376" i="51"/>
  <c r="BA379" i="51"/>
  <c r="BA308" i="51"/>
  <c r="BA377" i="51"/>
  <c r="BA380" i="51"/>
  <c r="BA374" i="51"/>
  <c r="BA328" i="51"/>
  <c r="BA358" i="51"/>
  <c r="BA375" i="51"/>
  <c r="BA378" i="51"/>
  <c r="BA316" i="51"/>
  <c r="BA373" i="51"/>
  <c r="Y349" i="51"/>
  <c r="Y324" i="51"/>
  <c r="Y294" i="51"/>
  <c r="Y327" i="51" s="1"/>
  <c r="Y310" i="51"/>
  <c r="Y332" i="51"/>
  <c r="Y293" i="51"/>
  <c r="Y325" i="51" s="1"/>
  <c r="Y70" i="51"/>
  <c r="BA65" i="51"/>
  <c r="Y331" i="51"/>
  <c r="Y69" i="51"/>
  <c r="AQ331" i="51"/>
  <c r="AQ358" i="51"/>
  <c r="AQ347" i="50"/>
  <c r="AQ357" i="50"/>
  <c r="AQ358" i="50" s="1"/>
  <c r="AQ348" i="50"/>
  <c r="AR357" i="6"/>
  <c r="AR358" i="6" s="1"/>
  <c r="AI339" i="10"/>
  <c r="AI359" i="10"/>
  <c r="AI338" i="10"/>
  <c r="AI340" i="10"/>
  <c r="AI321" i="10"/>
  <c r="AI343" i="10"/>
  <c r="AV331" i="8"/>
  <c r="AR331" i="8"/>
  <c r="BC309" i="10"/>
  <c r="AI310" i="2"/>
  <c r="AI294" i="2"/>
  <c r="AI327" i="2" s="1"/>
  <c r="AI324" i="2"/>
  <c r="AI331" i="2"/>
  <c r="AI70" i="2"/>
  <c r="AI332" i="2"/>
  <c r="AI293" i="2"/>
  <c r="AI325" i="2" s="1"/>
  <c r="BA70" i="7"/>
  <c r="AZ70" i="7"/>
  <c r="AY70" i="7"/>
  <c r="AV294" i="6"/>
  <c r="AV327" i="6" s="1"/>
  <c r="AV324" i="6"/>
  <c r="AV332" i="6"/>
  <c r="AV310" i="6"/>
  <c r="AV293" i="6"/>
  <c r="AV325" i="6" s="1"/>
  <c r="AM358" i="3"/>
  <c r="AM331" i="3"/>
  <c r="BC78" i="5"/>
  <c r="AX78" i="5"/>
  <c r="AQ332" i="6"/>
  <c r="AX127" i="6"/>
  <c r="AX332" i="6" s="1"/>
  <c r="BC127" i="6"/>
  <c r="BC332" i="6" s="1"/>
  <c r="D332" i="6"/>
  <c r="L127" i="6"/>
  <c r="L332" i="6" s="1"/>
  <c r="AZ61" i="10"/>
  <c r="AY61" i="10"/>
  <c r="AR309" i="10"/>
  <c r="AR350" i="10"/>
  <c r="AI350" i="50"/>
  <c r="AI61" i="50"/>
  <c r="AI309" i="50"/>
  <c r="AI47" i="50"/>
  <c r="BC338" i="5"/>
  <c r="BC359" i="5"/>
  <c r="BC321" i="5"/>
  <c r="BC340" i="5"/>
  <c r="BC339" i="5"/>
  <c r="BC343" i="5"/>
  <c r="AV357" i="6"/>
  <c r="AV358" i="6" s="1"/>
  <c r="AX208" i="3"/>
  <c r="BC208" i="3"/>
  <c r="D212" i="3"/>
  <c r="L208" i="3"/>
  <c r="L212" i="3" s="1"/>
  <c r="AY376" i="51"/>
  <c r="AY379" i="51"/>
  <c r="AY377" i="51"/>
  <c r="AY374" i="51"/>
  <c r="AY358" i="51"/>
  <c r="AY328" i="51"/>
  <c r="AY375" i="51"/>
  <c r="AY316" i="51"/>
  <c r="AY378" i="51"/>
  <c r="AY380" i="51"/>
  <c r="AY308" i="51"/>
  <c r="AY373" i="51"/>
  <c r="BC56" i="51"/>
  <c r="BC61" i="51"/>
  <c r="BC350" i="51"/>
  <c r="BC309" i="51"/>
  <c r="BC47" i="51"/>
  <c r="AT358" i="3"/>
  <c r="AQ358" i="3"/>
  <c r="AN368" i="3"/>
  <c r="AN370" i="3" s="1"/>
  <c r="AN296" i="3"/>
  <c r="AN369" i="3" s="1"/>
  <c r="AN295" i="3"/>
  <c r="D358" i="7"/>
  <c r="D331" i="7"/>
  <c r="AT321" i="10"/>
  <c r="AT338" i="10"/>
  <c r="AT340" i="10"/>
  <c r="AT339" i="10"/>
  <c r="AT359" i="10"/>
  <c r="AT343" i="10"/>
  <c r="AX127" i="11"/>
  <c r="AX332" i="11" s="1"/>
  <c r="AQ332" i="11"/>
  <c r="L127" i="11"/>
  <c r="L332" i="11" s="1"/>
  <c r="BC127" i="11"/>
  <c r="BC332" i="11" s="1"/>
  <c r="D332" i="11"/>
  <c r="AG78" i="11"/>
  <c r="AI78" i="11"/>
  <c r="AT78" i="11" s="1"/>
  <c r="AY78" i="11"/>
  <c r="M331" i="11"/>
  <c r="M358" i="11"/>
  <c r="AH350" i="50"/>
  <c r="AH47" i="50"/>
  <c r="AH61" i="50"/>
  <c r="AH309" i="50"/>
  <c r="AY47" i="50"/>
  <c r="AZ47" i="50"/>
  <c r="L324" i="2"/>
  <c r="L331" i="2"/>
  <c r="L293" i="2"/>
  <c r="L325" i="2" s="1"/>
  <c r="L310" i="2"/>
  <c r="L332" i="2"/>
  <c r="L294" i="2"/>
  <c r="L327" i="2" s="1"/>
  <c r="L70" i="2"/>
  <c r="AE362" i="2"/>
  <c r="AI69" i="2"/>
  <c r="AE330" i="2"/>
  <c r="AE297" i="2"/>
  <c r="AE326" i="2"/>
  <c r="AE71" i="2"/>
  <c r="U71" i="2"/>
  <c r="U297" i="2"/>
  <c r="U362" i="2"/>
  <c r="U330" i="2"/>
  <c r="U326" i="2"/>
  <c r="AX358" i="6"/>
  <c r="X330" i="7"/>
  <c r="X71" i="7"/>
  <c r="X362" i="7"/>
  <c r="X326" i="7"/>
  <c r="AG69" i="7"/>
  <c r="BA69" i="7"/>
  <c r="AY69" i="7"/>
  <c r="BC69" i="7"/>
  <c r="AT293" i="6"/>
  <c r="AT325" i="6" s="1"/>
  <c r="AT294" i="6"/>
  <c r="AT327" i="6" s="1"/>
  <c r="AT331" i="6"/>
  <c r="AT324" i="6"/>
  <c r="AT310" i="6"/>
  <c r="BC331" i="7"/>
  <c r="BC78" i="7"/>
  <c r="AX78" i="7"/>
  <c r="BA309" i="4"/>
  <c r="BA350" i="4"/>
  <c r="AH217" i="8"/>
  <c r="AZ217" i="8"/>
  <c r="AY61" i="4"/>
  <c r="AU370" i="4"/>
  <c r="AZ370" i="8"/>
  <c r="BA370" i="3"/>
  <c r="AR370" i="10"/>
  <c r="AX357" i="5"/>
  <c r="BC127" i="5"/>
  <c r="AX127" i="5"/>
  <c r="AX332" i="5" s="1"/>
  <c r="AQ332" i="5"/>
  <c r="D332" i="5"/>
  <c r="L127" i="5"/>
  <c r="L332" i="5" s="1"/>
  <c r="AT370" i="6"/>
  <c r="AI65" i="10"/>
  <c r="AY65" i="10"/>
  <c r="M332" i="10"/>
  <c r="M293" i="10"/>
  <c r="M325" i="10" s="1"/>
  <c r="M69" i="10"/>
  <c r="M349" i="10"/>
  <c r="M70" i="10"/>
  <c r="M324" i="10"/>
  <c r="M294" i="10"/>
  <c r="M327" i="10" s="1"/>
  <c r="AG65" i="10"/>
  <c r="M331" i="10"/>
  <c r="M310" i="10"/>
  <c r="BC65" i="10"/>
  <c r="AZ47" i="10"/>
  <c r="AY47" i="10"/>
  <c r="BA359" i="10"/>
  <c r="BA340" i="10"/>
  <c r="BA339" i="10"/>
  <c r="BA338" i="10"/>
  <c r="BA343" i="10"/>
  <c r="BA321" i="10"/>
  <c r="AY127" i="11"/>
  <c r="AY332" i="11" s="1"/>
  <c r="AI127" i="11"/>
  <c r="M332" i="11"/>
  <c r="AR332" i="11"/>
  <c r="AG127" i="11"/>
  <c r="AR127" i="11" s="1"/>
  <c r="AY347" i="11"/>
  <c r="AY357" i="11"/>
  <c r="AY348" i="11"/>
  <c r="AR348" i="11"/>
  <c r="AR347" i="11"/>
  <c r="AR357" i="11"/>
  <c r="AZ61" i="50"/>
  <c r="AY61" i="50"/>
  <c r="BC78" i="51"/>
  <c r="BA65" i="50"/>
  <c r="AG321" i="51"/>
  <c r="AG359" i="51"/>
  <c r="AG338" i="51"/>
  <c r="AG343" i="51"/>
  <c r="AG339" i="51"/>
  <c r="AG340" i="51"/>
  <c r="AN56" i="50"/>
  <c r="AT309" i="50"/>
  <c r="AT350" i="50"/>
  <c r="AG127" i="51"/>
  <c r="M332" i="51"/>
  <c r="AY127" i="51"/>
  <c r="AI127" i="51"/>
  <c r="AN361" i="51"/>
  <c r="AN356" i="51"/>
  <c r="BB316" i="50"/>
  <c r="BB380" i="50"/>
  <c r="BB377" i="50"/>
  <c r="BB374" i="50"/>
  <c r="BB373" i="50"/>
  <c r="BB358" i="50"/>
  <c r="BB378" i="50"/>
  <c r="BB375" i="50"/>
  <c r="BB379" i="50"/>
  <c r="BB376" i="50"/>
  <c r="BB328" i="50"/>
  <c r="BB308" i="50"/>
  <c r="AM24" i="50"/>
  <c r="AM316" i="50"/>
  <c r="AM376" i="50"/>
  <c r="AM373" i="50"/>
  <c r="AM379" i="50"/>
  <c r="AN42" i="50"/>
  <c r="AV42" i="50" s="1"/>
  <c r="AV18" i="50" s="1"/>
  <c r="AM31" i="50"/>
  <c r="AM374" i="50"/>
  <c r="AM358" i="50"/>
  <c r="AM380" i="50"/>
  <c r="AM328" i="50"/>
  <c r="AM377" i="50"/>
  <c r="AM18" i="50"/>
  <c r="AM308" i="50"/>
  <c r="AM375" i="50"/>
  <c r="AM378" i="50"/>
  <c r="AX370" i="9"/>
  <c r="AV347" i="10"/>
  <c r="AX370" i="4"/>
  <c r="AH370" i="8"/>
  <c r="AS370" i="4"/>
  <c r="AU370" i="9"/>
  <c r="AG347" i="10"/>
  <c r="L56" i="50"/>
  <c r="L350" i="50"/>
  <c r="L309" i="50"/>
  <c r="L47" i="50"/>
  <c r="L61" i="50"/>
  <c r="AV350" i="50"/>
  <c r="AV309" i="50"/>
  <c r="AX47" i="50"/>
  <c r="AV331" i="7"/>
  <c r="AV377" i="5"/>
  <c r="AV374" i="5"/>
  <c r="AV308" i="5"/>
  <c r="AV328" i="5"/>
  <c r="AV380" i="5"/>
  <c r="AV375" i="5"/>
  <c r="AV379" i="5"/>
  <c r="AV358" i="5"/>
  <c r="AV316" i="5"/>
  <c r="AV378" i="5"/>
  <c r="AV373" i="5"/>
  <c r="L324" i="9"/>
  <c r="AN65" i="9"/>
  <c r="AV65" i="9" s="1"/>
  <c r="AV70" i="9" s="1"/>
  <c r="L293" i="9"/>
  <c r="L325" i="9" s="1"/>
  <c r="L70" i="9"/>
  <c r="L310" i="9"/>
  <c r="L331" i="9"/>
  <c r="L294" i="9"/>
  <c r="L327" i="9" s="1"/>
  <c r="BC69" i="9"/>
  <c r="AX69" i="9"/>
  <c r="D362" i="9"/>
  <c r="D297" i="9"/>
  <c r="D330" i="9"/>
  <c r="D326" i="9"/>
  <c r="D71" i="9"/>
  <c r="L69" i="9"/>
  <c r="AX310" i="9"/>
  <c r="AX294" i="9"/>
  <c r="AX327" i="9" s="1"/>
  <c r="AX293" i="9"/>
  <c r="AX325" i="9" s="1"/>
  <c r="AX331" i="9"/>
  <c r="AX324" i="9"/>
  <c r="AG56" i="4"/>
  <c r="AG309" i="4"/>
  <c r="AN63" i="4"/>
  <c r="AG47" i="4"/>
  <c r="AG61" i="4"/>
  <c r="AG350" i="4"/>
  <c r="U331" i="4"/>
  <c r="U332" i="4"/>
  <c r="U294" i="4"/>
  <c r="U327" i="4" s="1"/>
  <c r="U70" i="4"/>
  <c r="U324" i="4"/>
  <c r="U69" i="4"/>
  <c r="U349" i="4"/>
  <c r="U310" i="4"/>
  <c r="U293" i="4"/>
  <c r="U325" i="4" s="1"/>
  <c r="AI65" i="4"/>
  <c r="AG65" i="4"/>
  <c r="BA65" i="4"/>
  <c r="AY65" i="4"/>
  <c r="AY370" i="3"/>
  <c r="BC370" i="5"/>
  <c r="AI370" i="10"/>
  <c r="AZ347" i="6"/>
  <c r="AS370" i="9"/>
  <c r="BC347" i="5"/>
  <c r="AN102" i="6"/>
  <c r="M331" i="6"/>
  <c r="M358" i="6"/>
  <c r="BA127" i="6"/>
  <c r="BA332" i="6" s="1"/>
  <c r="AR332" i="6"/>
  <c r="AY127" i="6"/>
  <c r="AT332" i="6"/>
  <c r="AG127" i="6"/>
  <c r="AG332" i="6" s="1"/>
  <c r="M332" i="6"/>
  <c r="AQ357" i="7"/>
  <c r="AN18" i="8"/>
  <c r="AN11" i="8"/>
  <c r="AN380" i="8" s="1"/>
  <c r="AX127" i="9"/>
  <c r="AX332" i="9" s="1"/>
  <c r="BC127" i="9"/>
  <c r="BC332" i="9" s="1"/>
  <c r="L127" i="9"/>
  <c r="L332" i="9" s="1"/>
  <c r="BA61" i="10"/>
  <c r="BA309" i="10"/>
  <c r="BA350" i="10"/>
  <c r="L357" i="10"/>
  <c r="L347" i="10"/>
  <c r="L78" i="10"/>
  <c r="L348" i="10"/>
  <c r="AH208" i="51"/>
  <c r="AY208" i="51"/>
  <c r="AG208" i="51"/>
  <c r="AG212" i="51" s="1"/>
  <c r="O212" i="51"/>
  <c r="AC212" i="51"/>
  <c r="AZ208" i="51"/>
  <c r="AH61" i="51"/>
  <c r="AH350" i="51"/>
  <c r="AH309" i="51"/>
  <c r="AH47" i="51"/>
  <c r="AH56" i="51"/>
  <c r="AB217" i="51"/>
  <c r="BA212" i="51"/>
  <c r="BC370" i="2"/>
  <c r="L329" i="3"/>
  <c r="AN178" i="3"/>
  <c r="AN329" i="3" s="1"/>
  <c r="AZ78" i="6"/>
  <c r="AN11" i="11"/>
  <c r="AN18" i="11"/>
  <c r="BC56" i="50"/>
  <c r="AN63" i="5"/>
  <c r="AM350" i="5"/>
  <c r="AM61" i="5"/>
  <c r="AM47" i="5"/>
  <c r="AM309" i="5"/>
  <c r="AM56" i="5"/>
  <c r="AL69" i="5"/>
  <c r="AL70" i="5"/>
  <c r="AL294" i="5"/>
  <c r="AL327" i="5" s="1"/>
  <c r="AL349" i="5"/>
  <c r="AL324" i="5"/>
  <c r="AL331" i="5"/>
  <c r="AL310" i="5"/>
  <c r="AL332" i="5"/>
  <c r="AL293" i="5"/>
  <c r="AL325" i="5" s="1"/>
  <c r="AG358" i="51"/>
  <c r="AG328" i="51"/>
  <c r="AG373" i="51"/>
  <c r="AG24" i="51"/>
  <c r="AG316" i="51"/>
  <c r="AG374" i="51"/>
  <c r="AG380" i="51"/>
  <c r="AG308" i="51"/>
  <c r="AG375" i="51"/>
  <c r="AG31" i="51"/>
  <c r="AG379" i="51"/>
  <c r="AG377" i="51"/>
  <c r="AG378" i="51"/>
  <c r="AG376" i="51"/>
  <c r="BC376" i="51"/>
  <c r="BC31" i="51"/>
  <c r="BC380" i="51"/>
  <c r="BC316" i="51"/>
  <c r="BC375" i="51"/>
  <c r="BC378" i="51"/>
  <c r="BC379" i="51"/>
  <c r="BC40" i="51"/>
  <c r="BC373" i="51"/>
  <c r="BC358" i="51"/>
  <c r="BC377" i="51"/>
  <c r="BC308" i="51"/>
  <c r="BC374" i="51"/>
  <c r="BC328" i="51"/>
  <c r="BB331" i="6"/>
  <c r="AQ357" i="6"/>
  <c r="AQ370" i="6"/>
  <c r="AT370" i="2"/>
  <c r="BC208" i="7"/>
  <c r="AX208" i="7"/>
  <c r="L208" i="7"/>
  <c r="L212" i="7" s="1"/>
  <c r="D212" i="7"/>
  <c r="AY348" i="10"/>
  <c r="Z349" i="50"/>
  <c r="Z324" i="50"/>
  <c r="Z294" i="50"/>
  <c r="Z327" i="50" s="1"/>
  <c r="Z310" i="50"/>
  <c r="Z331" i="50"/>
  <c r="Z293" i="50"/>
  <c r="Z325" i="50" s="1"/>
  <c r="Z69" i="50"/>
  <c r="Z332" i="50"/>
  <c r="Z70" i="50"/>
  <c r="AS350" i="50"/>
  <c r="AS309" i="50"/>
  <c r="AN348" i="51"/>
  <c r="AN357" i="51"/>
  <c r="AN347" i="51"/>
  <c r="AN366" i="51"/>
  <c r="AI61" i="51"/>
  <c r="AI309" i="51"/>
  <c r="AI47" i="51"/>
  <c r="AI350" i="51"/>
  <c r="AR309" i="51"/>
  <c r="AR350" i="51"/>
  <c r="N297" i="2"/>
  <c r="N330" i="2"/>
  <c r="AG69" i="2"/>
  <c r="N326" i="2"/>
  <c r="N71" i="2"/>
  <c r="N362" i="2"/>
  <c r="BA69" i="2"/>
  <c r="AY69" i="2"/>
  <c r="AY294" i="8"/>
  <c r="AY327" i="8" s="1"/>
  <c r="AY332" i="8"/>
  <c r="AY324" i="8"/>
  <c r="AY293" i="8"/>
  <c r="AY325" i="8" s="1"/>
  <c r="AY310" i="8"/>
  <c r="AY331" i="8"/>
  <c r="AT309" i="4"/>
  <c r="AT350" i="4"/>
  <c r="AV309" i="10"/>
  <c r="AV350" i="10"/>
  <c r="AR347" i="6"/>
  <c r="AR370" i="3"/>
  <c r="AY370" i="5"/>
  <c r="AY370" i="10"/>
  <c r="AT370" i="7"/>
  <c r="L350" i="4"/>
  <c r="L309" i="4"/>
  <c r="L56" i="4"/>
  <c r="L47" i="4"/>
  <c r="L61" i="4"/>
  <c r="AX65" i="4"/>
  <c r="BC65" i="4"/>
  <c r="D351" i="4"/>
  <c r="D310" i="4"/>
  <c r="D331" i="4"/>
  <c r="D294" i="4"/>
  <c r="D327" i="4" s="1"/>
  <c r="L65" i="4"/>
  <c r="D332" i="4"/>
  <c r="D70" i="4"/>
  <c r="D349" i="4"/>
  <c r="D324" i="4"/>
  <c r="D293" i="4"/>
  <c r="D325" i="4" s="1"/>
  <c r="D69" i="4"/>
  <c r="BC309" i="4"/>
  <c r="BC350" i="4"/>
  <c r="BC47" i="4"/>
  <c r="AN368" i="4"/>
  <c r="AN370" i="4" s="1"/>
  <c r="AN296" i="4"/>
  <c r="AN369" i="4" s="1"/>
  <c r="AN295" i="4"/>
  <c r="AM357" i="6"/>
  <c r="AM348" i="6"/>
  <c r="AM347" i="6"/>
  <c r="AM78" i="6"/>
  <c r="AN119" i="6"/>
  <c r="BA208" i="10"/>
  <c r="AE212" i="10"/>
  <c r="AI208" i="10"/>
  <c r="AS347" i="11"/>
  <c r="AI56" i="50"/>
  <c r="AU340" i="50"/>
  <c r="AU343" i="50"/>
  <c r="AU338" i="50"/>
  <c r="AU359" i="50"/>
  <c r="AU309" i="50"/>
  <c r="AU339" i="50"/>
  <c r="AU321" i="50"/>
  <c r="AU356" i="50"/>
  <c r="AV338" i="50"/>
  <c r="AV359" i="50"/>
  <c r="AV356" i="50"/>
  <c r="AV340" i="50"/>
  <c r="AV321" i="50"/>
  <c r="AV339" i="50"/>
  <c r="AV343" i="50"/>
  <c r="BC18" i="51"/>
  <c r="AH127" i="51"/>
  <c r="AS127" i="51" s="1"/>
  <c r="AZ127" i="51"/>
  <c r="Q332" i="51"/>
  <c r="AM380" i="5"/>
  <c r="AM378" i="5"/>
  <c r="AM375" i="5"/>
  <c r="AM308" i="5"/>
  <c r="AM377" i="5"/>
  <c r="AM328" i="5"/>
  <c r="AM40" i="5"/>
  <c r="AN42" i="5"/>
  <c r="AM316" i="5"/>
  <c r="AM18" i="5"/>
  <c r="AM376" i="5"/>
  <c r="AM379" i="5"/>
  <c r="AM373" i="5"/>
  <c r="AM374" i="5"/>
  <c r="AM31" i="5"/>
  <c r="AM358" i="5"/>
  <c r="AM24" i="5"/>
  <c r="BB308" i="5"/>
  <c r="BB378" i="5"/>
  <c r="BB377" i="5"/>
  <c r="BB316" i="5"/>
  <c r="BB328" i="5"/>
  <c r="BB380" i="5"/>
  <c r="BB358" i="5"/>
  <c r="BB379" i="5"/>
  <c r="BB373" i="5"/>
  <c r="BB374" i="5"/>
  <c r="BB375" i="5"/>
  <c r="AU338" i="5"/>
  <c r="AU343" i="5"/>
  <c r="AU321" i="5"/>
  <c r="AU340" i="5"/>
  <c r="AU359" i="5"/>
  <c r="AU339" i="5"/>
  <c r="AU356" i="5"/>
  <c r="BA40" i="51"/>
  <c r="AZ56" i="51"/>
  <c r="AG56" i="51"/>
  <c r="AJ212" i="51"/>
  <c r="BB208" i="51"/>
  <c r="AM208" i="51"/>
  <c r="AU208" i="51" s="1"/>
  <c r="BC24" i="51"/>
  <c r="AN127" i="5"/>
  <c r="D332" i="50"/>
  <c r="AX127" i="50"/>
  <c r="L127" i="50"/>
  <c r="AN127" i="50" s="1"/>
  <c r="AV127" i="50" s="1"/>
  <c r="BC127" i="50"/>
  <c r="AR340" i="10"/>
  <c r="AR359" i="10"/>
  <c r="AR338" i="10"/>
  <c r="AR343" i="10"/>
  <c r="AR339" i="10"/>
  <c r="AR321" i="10"/>
  <c r="AF71" i="2"/>
  <c r="AF362" i="2"/>
  <c r="AF330" i="2"/>
  <c r="AF326" i="2"/>
  <c r="AZ69" i="2"/>
  <c r="AV343" i="5"/>
  <c r="AV340" i="5"/>
  <c r="AV359" i="5"/>
  <c r="AV339" i="5"/>
  <c r="AV321" i="5"/>
  <c r="AV338" i="5"/>
  <c r="AN11" i="51"/>
  <c r="AV11" i="51" s="1"/>
  <c r="BC18" i="50"/>
  <c r="BC316" i="50"/>
  <c r="BC378" i="50"/>
  <c r="BC373" i="50"/>
  <c r="BC380" i="50"/>
  <c r="BC308" i="50"/>
  <c r="BC375" i="50"/>
  <c r="BC376" i="50"/>
  <c r="BC379" i="50"/>
  <c r="BC377" i="50"/>
  <c r="BC374" i="50"/>
  <c r="BC40" i="50"/>
  <c r="BC328" i="50"/>
  <c r="BC31" i="50"/>
  <c r="BC24" i="50"/>
  <c r="BB18" i="50"/>
  <c r="BC208" i="4"/>
  <c r="AX208" i="4"/>
  <c r="L208" i="4"/>
  <c r="L212" i="4" s="1"/>
  <c r="D212" i="4"/>
  <c r="AQ350" i="50"/>
  <c r="AQ309" i="50"/>
  <c r="X217" i="3"/>
  <c r="BA212" i="3"/>
  <c r="AY212" i="3"/>
  <c r="AQ331" i="9"/>
  <c r="AQ324" i="9"/>
  <c r="AQ293" i="9"/>
  <c r="AQ325" i="9" s="1"/>
  <c r="AQ310" i="9"/>
  <c r="AQ294" i="9"/>
  <c r="AQ327" i="9" s="1"/>
  <c r="AQ332" i="9"/>
  <c r="AY78" i="6"/>
  <c r="BA78" i="6"/>
  <c r="AZ78" i="11"/>
  <c r="S349" i="51"/>
  <c r="S293" i="51"/>
  <c r="S325" i="51" s="1"/>
  <c r="AG65" i="51"/>
  <c r="AR65" i="51" s="1"/>
  <c r="AR70" i="51" s="1"/>
  <c r="S332" i="51"/>
  <c r="S70" i="51"/>
  <c r="AY65" i="51"/>
  <c r="S331" i="51"/>
  <c r="S310" i="51"/>
  <c r="S69" i="51"/>
  <c r="BC65" i="51"/>
  <c r="AI65" i="51"/>
  <c r="S324" i="51"/>
  <c r="S294" i="51"/>
  <c r="S327" i="51" s="1"/>
  <c r="AN309" i="2"/>
  <c r="AN350" i="2"/>
  <c r="AN61" i="2"/>
  <c r="AN47" i="2"/>
  <c r="AT309" i="51"/>
  <c r="AT350" i="51"/>
  <c r="BB331" i="11"/>
  <c r="BA370" i="9"/>
  <c r="AM331" i="4"/>
  <c r="AM358" i="4"/>
  <c r="AZ56" i="10"/>
  <c r="AY56" i="10"/>
  <c r="AI350" i="10"/>
  <c r="AI309" i="10"/>
  <c r="AI47" i="10"/>
  <c r="AY350" i="50"/>
  <c r="AY309" i="50"/>
  <c r="F362" i="2"/>
  <c r="F297" i="2"/>
  <c r="F330" i="2"/>
  <c r="L69" i="2"/>
  <c r="F326" i="2"/>
  <c r="F71" i="2"/>
  <c r="AX69" i="2"/>
  <c r="BC69" i="2"/>
  <c r="BA332" i="8"/>
  <c r="BA293" i="8"/>
  <c r="BA325" i="8" s="1"/>
  <c r="BA310" i="8"/>
  <c r="BA294" i="8"/>
  <c r="BA327" i="8" s="1"/>
  <c r="BA324" i="8"/>
  <c r="BA331" i="8"/>
  <c r="AU331" i="8"/>
  <c r="AV339" i="10"/>
  <c r="AV321" i="10"/>
  <c r="AV338" i="10"/>
  <c r="AV343" i="10"/>
  <c r="AV359" i="10"/>
  <c r="AV340" i="10"/>
  <c r="AZ61" i="4"/>
  <c r="AN361" i="3"/>
  <c r="AN356" i="3"/>
  <c r="AN362" i="3"/>
  <c r="AN78" i="4"/>
  <c r="AN347" i="4"/>
  <c r="AN357" i="4"/>
  <c r="AN358" i="4" s="1"/>
  <c r="AN366" i="4"/>
  <c r="AN348" i="4"/>
  <c r="BA127" i="2"/>
  <c r="BA332" i="2" s="1"/>
  <c r="AR332" i="2"/>
  <c r="AY127" i="2"/>
  <c r="AY332" i="2" s="1"/>
  <c r="AT332" i="2"/>
  <c r="M332" i="2"/>
  <c r="AG127" i="2"/>
  <c r="AN127" i="2" s="1"/>
  <c r="AV332" i="2"/>
  <c r="BC127" i="2"/>
  <c r="BC332" i="2" s="1"/>
  <c r="AV370" i="2"/>
  <c r="BC356" i="5"/>
  <c r="L357" i="5"/>
  <c r="L78" i="5"/>
  <c r="AN119" i="5"/>
  <c r="L348" i="5"/>
  <c r="L347" i="5"/>
  <c r="BC78" i="6"/>
  <c r="AX78" i="6"/>
  <c r="L348" i="7"/>
  <c r="L357" i="7"/>
  <c r="L78" i="7"/>
  <c r="L347" i="7"/>
  <c r="AN119" i="7"/>
  <c r="AG61" i="10"/>
  <c r="AG309" i="10"/>
  <c r="AG56" i="10"/>
  <c r="AN63" i="10"/>
  <c r="AG47" i="10"/>
  <c r="AG350" i="10"/>
  <c r="AY309" i="10"/>
  <c r="AY350" i="10"/>
  <c r="AR357" i="10"/>
  <c r="AR358" i="10" s="1"/>
  <c r="AX370" i="10"/>
  <c r="AG347" i="11"/>
  <c r="AN119" i="11"/>
  <c r="AV119" i="11" s="1"/>
  <c r="AV347" i="11" s="1"/>
  <c r="AG348" i="11"/>
  <c r="AG357" i="11"/>
  <c r="BB40" i="5"/>
  <c r="O349" i="50"/>
  <c r="AY65" i="50"/>
  <c r="AG65" i="50"/>
  <c r="AR65" i="50" s="1"/>
  <c r="O310" i="50"/>
  <c r="O332" i="50"/>
  <c r="O293" i="50"/>
  <c r="O325" i="50" s="1"/>
  <c r="O69" i="50"/>
  <c r="O324" i="50"/>
  <c r="AH65" i="50"/>
  <c r="AS65" i="50" s="1"/>
  <c r="AS70" i="50" s="1"/>
  <c r="O331" i="50"/>
  <c r="O294" i="50"/>
  <c r="O327" i="50" s="1"/>
  <c r="O70" i="50"/>
  <c r="AZ56" i="50"/>
  <c r="AY56" i="50"/>
  <c r="AA212" i="50"/>
  <c r="BA208" i="50"/>
  <c r="AK69" i="5"/>
  <c r="AK70" i="5"/>
  <c r="AK331" i="5"/>
  <c r="AK294" i="5"/>
  <c r="AK327" i="5" s="1"/>
  <c r="AK332" i="5"/>
  <c r="AK310" i="5"/>
  <c r="AK293" i="5"/>
  <c r="AK325" i="5" s="1"/>
  <c r="AK349" i="5"/>
  <c r="AK324" i="5"/>
  <c r="BB18" i="5"/>
  <c r="BA47" i="50"/>
  <c r="AJ293" i="50"/>
  <c r="AJ325" i="50" s="1"/>
  <c r="AJ70" i="50"/>
  <c r="AJ349" i="50"/>
  <c r="BB65" i="50"/>
  <c r="AJ332" i="50"/>
  <c r="AJ331" i="50"/>
  <c r="AJ324" i="50"/>
  <c r="AJ294" i="50"/>
  <c r="AJ327" i="50" s="1"/>
  <c r="AM65" i="50"/>
  <c r="AJ310" i="50"/>
  <c r="AJ69" i="50"/>
  <c r="BB31" i="50"/>
  <c r="BB40" i="50"/>
  <c r="AC349" i="51"/>
  <c r="AC332" i="51"/>
  <c r="AC293" i="51"/>
  <c r="AC325" i="51" s="1"/>
  <c r="AC70" i="51"/>
  <c r="AC69" i="51"/>
  <c r="AC331" i="51"/>
  <c r="AH65" i="51"/>
  <c r="AS65" i="51" s="1"/>
  <c r="AS70" i="51" s="1"/>
  <c r="AC324" i="51"/>
  <c r="AC294" i="51"/>
  <c r="AC327" i="51" s="1"/>
  <c r="AZ65" i="51"/>
  <c r="AC351" i="51"/>
  <c r="AC310" i="51"/>
  <c r="AZ376" i="51"/>
  <c r="AZ379" i="51"/>
  <c r="AZ373" i="51"/>
  <c r="AZ374" i="51"/>
  <c r="AZ358" i="51"/>
  <c r="AZ378" i="51"/>
  <c r="AZ375" i="51"/>
  <c r="AZ316" i="51"/>
  <c r="AZ377" i="51"/>
  <c r="AZ380" i="51"/>
  <c r="AZ308" i="51"/>
  <c r="AZ328" i="51"/>
  <c r="AH379" i="51"/>
  <c r="AH308" i="51"/>
  <c r="AH374" i="51"/>
  <c r="AH380" i="51"/>
  <c r="AH375" i="51"/>
  <c r="AH376" i="51"/>
  <c r="AH358" i="51"/>
  <c r="AH328" i="51"/>
  <c r="AH378" i="51"/>
  <c r="AH316" i="51"/>
  <c r="AH373" i="51"/>
  <c r="AH377" i="51"/>
  <c r="AH31" i="51"/>
  <c r="AH40" i="51"/>
  <c r="AY47" i="51"/>
  <c r="BC370" i="8"/>
  <c r="AT370" i="8"/>
  <c r="AV370" i="7"/>
  <c r="AN178" i="9"/>
  <c r="AG329" i="9"/>
  <c r="AG357" i="10"/>
  <c r="AG358" i="10" s="1"/>
  <c r="AX350" i="50"/>
  <c r="AX309" i="50"/>
  <c r="AX56" i="50"/>
  <c r="AG332" i="3"/>
  <c r="AN127" i="3"/>
  <c r="AN332" i="3" s="1"/>
  <c r="BB217" i="6"/>
  <c r="AM217" i="6"/>
  <c r="AY217" i="7"/>
  <c r="BA217" i="7"/>
  <c r="AG217" i="7"/>
  <c r="AG212" i="3"/>
  <c r="AN208" i="3"/>
  <c r="AN212" i="3" s="1"/>
  <c r="AY70" i="8"/>
  <c r="BA70" i="8"/>
  <c r="AZ70" i="8"/>
  <c r="AY324" i="6"/>
  <c r="AY331" i="6"/>
  <c r="AY294" i="6"/>
  <c r="AY327" i="6" s="1"/>
  <c r="AY332" i="6"/>
  <c r="AY310" i="6"/>
  <c r="AY293" i="6"/>
  <c r="AY325" i="6" s="1"/>
  <c r="BC332" i="8"/>
  <c r="BC70" i="8"/>
  <c r="BC324" i="8"/>
  <c r="BC293" i="8"/>
  <c r="BC325" i="8" s="1"/>
  <c r="BC310" i="8"/>
  <c r="BC331" i="8"/>
  <c r="BC294" i="8"/>
  <c r="BC327" i="8" s="1"/>
  <c r="BC294" i="9"/>
  <c r="BC327" i="9" s="1"/>
  <c r="BC324" i="9"/>
  <c r="BC310" i="9"/>
  <c r="BC70" i="9"/>
  <c r="BC293" i="9"/>
  <c r="BC325" i="9" s="1"/>
  <c r="BC331" i="9"/>
  <c r="BC347" i="7"/>
  <c r="AU370" i="7"/>
  <c r="AI370" i="8"/>
  <c r="BC370" i="9"/>
  <c r="AT370" i="9"/>
  <c r="AG329" i="8"/>
  <c r="AN178" i="8"/>
  <c r="AN329" i="8" s="1"/>
  <c r="AT370" i="4"/>
  <c r="O358" i="10"/>
  <c r="O331" i="10"/>
  <c r="AH348" i="10"/>
  <c r="AH347" i="10"/>
  <c r="AH357" i="10"/>
  <c r="AN376" i="6"/>
  <c r="AN31" i="6"/>
  <c r="AZ127" i="6"/>
  <c r="AZ332" i="6" s="1"/>
  <c r="AS332" i="6"/>
  <c r="AH127" i="6"/>
  <c r="AH332" i="6" s="1"/>
  <c r="AC332" i="6"/>
  <c r="BA56" i="10"/>
  <c r="BA127" i="10"/>
  <c r="AI127" i="10"/>
  <c r="AX78" i="10"/>
  <c r="D358" i="10"/>
  <c r="D331" i="10"/>
  <c r="AH127" i="11"/>
  <c r="O332" i="11"/>
  <c r="O358" i="11"/>
  <c r="O331" i="11"/>
  <c r="AD349" i="51"/>
  <c r="AD310" i="51"/>
  <c r="AD331" i="51"/>
  <c r="AD293" i="51"/>
  <c r="AD325" i="51" s="1"/>
  <c r="AD69" i="51"/>
  <c r="AD332" i="51"/>
  <c r="AD70" i="51"/>
  <c r="AD324" i="51"/>
  <c r="AD294" i="51"/>
  <c r="AD327" i="51" s="1"/>
  <c r="AZ370" i="9"/>
  <c r="AR370" i="6"/>
  <c r="AZ127" i="11"/>
  <c r="AZ332" i="11" s="1"/>
  <c r="AC332" i="11"/>
  <c r="BA127" i="51"/>
  <c r="AE332" i="51"/>
  <c r="AZ24" i="51"/>
  <c r="AY24" i="51"/>
  <c r="AZ18" i="51"/>
  <c r="AY18" i="51"/>
  <c r="AI24" i="51"/>
  <c r="AI376" i="51"/>
  <c r="AI380" i="51"/>
  <c r="AI377" i="51"/>
  <c r="AI375" i="51"/>
  <c r="AI379" i="51"/>
  <c r="AI378" i="51"/>
  <c r="AI373" i="51"/>
  <c r="AI316" i="51"/>
  <c r="AI328" i="51"/>
  <c r="AI358" i="51"/>
  <c r="AI31" i="51"/>
  <c r="AI308" i="51"/>
  <c r="AI374" i="51"/>
  <c r="AG212" i="7"/>
  <c r="AN208" i="7"/>
  <c r="AN212" i="7" s="1"/>
  <c r="R362" i="2"/>
  <c r="R330" i="2"/>
  <c r="R326" i="2"/>
  <c r="R297" i="2"/>
  <c r="R71" i="2"/>
  <c r="BC374" i="5"/>
  <c r="BC377" i="5"/>
  <c r="BC316" i="5"/>
  <c r="BC328" i="5"/>
  <c r="BC308" i="5"/>
  <c r="BC375" i="5"/>
  <c r="BC379" i="5"/>
  <c r="BC358" i="5"/>
  <c r="BC380" i="5"/>
  <c r="BC378" i="5"/>
  <c r="BC373" i="5"/>
  <c r="AT308" i="10"/>
  <c r="AY347" i="6"/>
  <c r="BA370" i="4"/>
  <c r="AN178" i="7"/>
  <c r="AN329" i="7" s="1"/>
  <c r="L329" i="7"/>
  <c r="AD349" i="50"/>
  <c r="AD324" i="50"/>
  <c r="AD294" i="50"/>
  <c r="AD327" i="50" s="1"/>
  <c r="AD70" i="50"/>
  <c r="AD332" i="50"/>
  <c r="AD293" i="50"/>
  <c r="AD325" i="50" s="1"/>
  <c r="AD310" i="50"/>
  <c r="AZ65" i="50"/>
  <c r="AD331" i="50"/>
  <c r="AD69" i="50"/>
  <c r="V349" i="51"/>
  <c r="V332" i="51"/>
  <c r="V293" i="51"/>
  <c r="V325" i="51" s="1"/>
  <c r="V294" i="51"/>
  <c r="V327" i="51" s="1"/>
  <c r="V331" i="51"/>
  <c r="V69" i="51"/>
  <c r="V324" i="51"/>
  <c r="V310" i="51"/>
  <c r="V70" i="51"/>
  <c r="BA350" i="51"/>
  <c r="BA309" i="51"/>
  <c r="AY309" i="51"/>
  <c r="AY350" i="51"/>
  <c r="J330" i="2"/>
  <c r="J297" i="2"/>
  <c r="J326" i="2"/>
  <c r="J71" i="2"/>
  <c r="J362" i="2"/>
  <c r="AG70" i="2"/>
  <c r="AG310" i="2"/>
  <c r="AG332" i="2"/>
  <c r="AG324" i="2"/>
  <c r="AG294" i="2"/>
  <c r="AG327" i="2" s="1"/>
  <c r="AG331" i="2"/>
  <c r="AG293" i="2"/>
  <c r="AG325" i="2" s="1"/>
  <c r="BB70" i="2"/>
  <c r="BC308" i="10"/>
  <c r="AN56" i="2"/>
  <c r="AV376" i="5"/>
  <c r="AV370" i="9"/>
  <c r="AZ370" i="10"/>
  <c r="BB370" i="2"/>
  <c r="AX370" i="2"/>
  <c r="BC208" i="2"/>
  <c r="AX208" i="2"/>
  <c r="D212" i="2"/>
  <c r="L208" i="2"/>
  <c r="AZ370" i="3"/>
  <c r="AX47" i="4"/>
  <c r="AQ309" i="4"/>
  <c r="AQ350" i="4"/>
  <c r="AG329" i="4"/>
  <c r="AN178" i="4"/>
  <c r="AN329" i="4" s="1"/>
  <c r="BB78" i="6"/>
  <c r="AY370" i="6"/>
  <c r="AT356" i="10"/>
  <c r="BB309" i="5"/>
  <c r="BB350" i="5"/>
  <c r="AC212" i="50"/>
  <c r="AZ208" i="50"/>
  <c r="M212" i="50"/>
  <c r="AY208" i="50"/>
  <c r="BC208" i="50"/>
  <c r="AG208" i="50"/>
  <c r="AI208" i="50"/>
  <c r="AM31" i="51"/>
  <c r="AM18" i="51"/>
  <c r="AM376" i="51"/>
  <c r="AM316" i="51"/>
  <c r="AM373" i="51"/>
  <c r="AM377" i="51"/>
  <c r="AM380" i="51"/>
  <c r="AM308" i="51"/>
  <c r="AM375" i="51"/>
  <c r="AM379" i="51"/>
  <c r="AN42" i="51"/>
  <c r="AM378" i="51"/>
  <c r="AM328" i="51"/>
  <c r="AM358" i="51"/>
  <c r="AM374" i="51"/>
  <c r="BB376" i="51"/>
  <c r="BB358" i="51"/>
  <c r="BB374" i="51"/>
  <c r="BB375" i="51"/>
  <c r="BB316" i="51"/>
  <c r="BB377" i="51"/>
  <c r="BB380" i="51"/>
  <c r="BB308" i="51"/>
  <c r="BB378" i="51"/>
  <c r="BB379" i="51"/>
  <c r="BB373" i="51"/>
  <c r="BB328" i="51"/>
  <c r="AX358" i="51"/>
  <c r="BB24" i="5"/>
  <c r="BB321" i="5"/>
  <c r="BB340" i="5"/>
  <c r="BB343" i="5"/>
  <c r="BB339" i="5"/>
  <c r="BB359" i="5"/>
  <c r="BB338" i="5"/>
  <c r="BA18" i="51"/>
  <c r="AT376" i="51"/>
  <c r="AT380" i="51"/>
  <c r="AT375" i="51"/>
  <c r="AT328" i="51"/>
  <c r="AT316" i="51"/>
  <c r="AT378" i="51"/>
  <c r="AT308" i="51"/>
  <c r="AT373" i="51"/>
  <c r="AT358" i="51"/>
  <c r="AT379" i="51"/>
  <c r="AT374" i="51"/>
  <c r="AT377" i="51"/>
  <c r="AN193" i="51"/>
  <c r="AV193" i="51" s="1"/>
  <c r="BB356" i="5"/>
  <c r="AV357" i="50"/>
  <c r="AV358" i="50" s="1"/>
  <c r="AV347" i="50"/>
  <c r="AV348" i="50"/>
  <c r="BC357" i="50"/>
  <c r="BC358" i="50" s="1"/>
  <c r="BC348" i="50"/>
  <c r="BC347" i="50"/>
  <c r="AX357" i="50"/>
  <c r="AX358" i="50" s="1"/>
  <c r="AX347" i="50"/>
  <c r="AX348" i="50"/>
  <c r="AY338" i="10"/>
  <c r="AY343" i="10"/>
  <c r="AY340" i="10"/>
  <c r="AY359" i="10"/>
  <c r="AY321" i="10"/>
  <c r="AY339" i="10"/>
  <c r="BC358" i="11"/>
  <c r="BC331" i="11"/>
  <c r="BC309" i="5"/>
  <c r="AJ71" i="52"/>
  <c r="AJ330" i="52"/>
  <c r="AJ297" i="52"/>
  <c r="AJ326" i="52"/>
  <c r="AJ362" i="52"/>
  <c r="BA362" i="52"/>
  <c r="BA330" i="52"/>
  <c r="AH297" i="52"/>
  <c r="BB330" i="52"/>
  <c r="AI217" i="52"/>
  <c r="AJ217" i="52"/>
  <c r="BB217" i="52"/>
  <c r="BA217" i="52"/>
  <c r="AU362" i="52"/>
  <c r="AU326" i="52"/>
  <c r="AU330" i="52"/>
  <c r="AH71" i="52"/>
  <c r="BB326" i="52"/>
  <c r="AH326" i="52"/>
  <c r="AH362" i="52"/>
  <c r="BB71" i="52"/>
  <c r="AV362" i="52"/>
  <c r="AV330" i="52"/>
  <c r="AV326" i="52"/>
  <c r="AV297" i="52"/>
  <c r="AT362" i="52"/>
  <c r="AT330" i="52"/>
  <c r="AT326" i="52"/>
  <c r="AZ71" i="52"/>
  <c r="AY71" i="52"/>
  <c r="AO332" i="52"/>
  <c r="AO331" i="52"/>
  <c r="AO324" i="52"/>
  <c r="AO310" i="52"/>
  <c r="AO293" i="52"/>
  <c r="AO325" i="52" s="1"/>
  <c r="AO294" i="52"/>
  <c r="AO327" i="52" s="1"/>
  <c r="AO70" i="52"/>
  <c r="BC71" i="52"/>
  <c r="AS362" i="52"/>
  <c r="AS330" i="52"/>
  <c r="AI362" i="52"/>
  <c r="AI330" i="52"/>
  <c r="AI326" i="52"/>
  <c r="AI71" i="52"/>
  <c r="AI297" i="52"/>
  <c r="AR362" i="52"/>
  <c r="AR326" i="52"/>
  <c r="AR330" i="52"/>
  <c r="AR297" i="52"/>
  <c r="AY217" i="52"/>
  <c r="L217" i="52"/>
  <c r="BD217" i="52"/>
  <c r="AZ362" i="52"/>
  <c r="AZ330" i="52"/>
  <c r="AZ326" i="52"/>
  <c r="AN362" i="52"/>
  <c r="AN330" i="52"/>
  <c r="AN326" i="52"/>
  <c r="AN71" i="52"/>
  <c r="AO69" i="52"/>
  <c r="AW69" i="52" s="1"/>
  <c r="AW330" i="52" s="1"/>
  <c r="AN297" i="52"/>
  <c r="BC217" i="52"/>
  <c r="AN217" i="52"/>
  <c r="AY362" i="52"/>
  <c r="AY326" i="52"/>
  <c r="AY330" i="52"/>
  <c r="AY297" i="52"/>
  <c r="L362" i="52"/>
  <c r="L330" i="52"/>
  <c r="L326" i="52"/>
  <c r="L71" i="52"/>
  <c r="L297" i="52"/>
  <c r="BC362" i="52"/>
  <c r="BC330" i="52"/>
  <c r="BC326" i="52"/>
  <c r="BC297" i="52"/>
  <c r="AH217" i="52"/>
  <c r="AZ217" i="52"/>
  <c r="BD362" i="52"/>
  <c r="BD326" i="52"/>
  <c r="BD330" i="52"/>
  <c r="BD71" i="52"/>
  <c r="BD297" i="52"/>
  <c r="AW362" i="52"/>
  <c r="AW326" i="52"/>
  <c r="AW71" i="52"/>
  <c r="AW297" i="52"/>
  <c r="AS71" i="52" l="1"/>
  <c r="AS297" i="52"/>
  <c r="AN380" i="11"/>
  <c r="AV11" i="11"/>
  <c r="AV380" i="11" s="1"/>
  <c r="AV348" i="11"/>
  <c r="AH332" i="11"/>
  <c r="AS127" i="11"/>
  <c r="AS332" i="11" s="1"/>
  <c r="AI332" i="11"/>
  <c r="AT127" i="11"/>
  <c r="AT332" i="11" s="1"/>
  <c r="AN78" i="11"/>
  <c r="AV78" i="11" s="1"/>
  <c r="AR78" i="11"/>
  <c r="BC78" i="11" s="1"/>
  <c r="AN127" i="51"/>
  <c r="AV127" i="51" s="1"/>
  <c r="AR127" i="51"/>
  <c r="AR332" i="51" s="1"/>
  <c r="AS31" i="51"/>
  <c r="AS18" i="51"/>
  <c r="AS40" i="51"/>
  <c r="AS24" i="51"/>
  <c r="AN329" i="51"/>
  <c r="AV178" i="51"/>
  <c r="AV329" i="51" s="1"/>
  <c r="AN56" i="51"/>
  <c r="AV63" i="51"/>
  <c r="AN40" i="51"/>
  <c r="AV42" i="51"/>
  <c r="AR339" i="50"/>
  <c r="AR343" i="50"/>
  <c r="AR356" i="50"/>
  <c r="AR338" i="50"/>
  <c r="AR359" i="50"/>
  <c r="AR340" i="50"/>
  <c r="AR321" i="50"/>
  <c r="AC326" i="50"/>
  <c r="AC71" i="50"/>
  <c r="AC330" i="50"/>
  <c r="AC297" i="50"/>
  <c r="AC362" i="50"/>
  <c r="AR70" i="50"/>
  <c r="AV373" i="50"/>
  <c r="AV380" i="50"/>
  <c r="AV377" i="50"/>
  <c r="T71" i="50"/>
  <c r="T362" i="50"/>
  <c r="T326" i="50"/>
  <c r="T330" i="50"/>
  <c r="AV24" i="50"/>
  <c r="AV40" i="50"/>
  <c r="AV31" i="50"/>
  <c r="AV378" i="50"/>
  <c r="AV376" i="50"/>
  <c r="AV328" i="50"/>
  <c r="AT31" i="50"/>
  <c r="AT40" i="50"/>
  <c r="AT24" i="50"/>
  <c r="AT380" i="50"/>
  <c r="AT378" i="50"/>
  <c r="AT379" i="50"/>
  <c r="AT377" i="50"/>
  <c r="AT375" i="50"/>
  <c r="AT376" i="50"/>
  <c r="AT316" i="50"/>
  <c r="AT374" i="50"/>
  <c r="AT308" i="50"/>
  <c r="AT328" i="50"/>
  <c r="AT373" i="50"/>
  <c r="AT358" i="50"/>
  <c r="AT18" i="50"/>
  <c r="AR24" i="50"/>
  <c r="AR40" i="50"/>
  <c r="AR31" i="50"/>
  <c r="AR358" i="50"/>
  <c r="AR374" i="50"/>
  <c r="AR375" i="50"/>
  <c r="AR316" i="50"/>
  <c r="AR377" i="50"/>
  <c r="AR380" i="50"/>
  <c r="AR308" i="50"/>
  <c r="AR373" i="50"/>
  <c r="AR379" i="50"/>
  <c r="AR378" i="50"/>
  <c r="AR328" i="50"/>
  <c r="AR376" i="50"/>
  <c r="AR18" i="50"/>
  <c r="M71" i="50"/>
  <c r="M362" i="50"/>
  <c r="M330" i="50"/>
  <c r="M326" i="50"/>
  <c r="AN40" i="50"/>
  <c r="AV316" i="50"/>
  <c r="AV375" i="50"/>
  <c r="AV308" i="50"/>
  <c r="AV374" i="50"/>
  <c r="AV379" i="50"/>
  <c r="L217" i="9"/>
  <c r="AX217" i="9"/>
  <c r="AN329" i="9"/>
  <c r="AV178" i="9"/>
  <c r="AV329" i="9" s="1"/>
  <c r="AV348" i="9"/>
  <c r="AV347" i="9"/>
  <c r="AV357" i="9"/>
  <c r="AV358" i="9" s="1"/>
  <c r="AV310" i="9"/>
  <c r="AV293" i="9"/>
  <c r="AV325" i="9" s="1"/>
  <c r="AV294" i="9"/>
  <c r="AV327" i="9" s="1"/>
  <c r="AV331" i="9"/>
  <c r="AV324" i="9"/>
  <c r="L331" i="51"/>
  <c r="AQ310" i="51"/>
  <c r="AQ293" i="51"/>
  <c r="AQ325" i="51" s="1"/>
  <c r="AQ294" i="51"/>
  <c r="AQ327" i="51" s="1"/>
  <c r="AQ324" i="51"/>
  <c r="AX294" i="51"/>
  <c r="AX327" i="51" s="1"/>
  <c r="AX310" i="51"/>
  <c r="AX324" i="51"/>
  <c r="AX293" i="51"/>
  <c r="AX325" i="51" s="1"/>
  <c r="L294" i="51"/>
  <c r="L327" i="51" s="1"/>
  <c r="L310" i="51"/>
  <c r="L324" i="51"/>
  <c r="L70" i="51"/>
  <c r="L293" i="51"/>
  <c r="L325" i="51" s="1"/>
  <c r="AX70" i="51"/>
  <c r="AQ332" i="51"/>
  <c r="G297" i="51"/>
  <c r="G362" i="51"/>
  <c r="G71" i="51"/>
  <c r="AX69" i="51"/>
  <c r="G326" i="51"/>
  <c r="L69" i="51"/>
  <c r="G330" i="51"/>
  <c r="AX332" i="51"/>
  <c r="L212" i="2"/>
  <c r="AN208" i="2"/>
  <c r="AN212" i="2" s="1"/>
  <c r="AZ310" i="50"/>
  <c r="AZ332" i="50"/>
  <c r="AZ293" i="50"/>
  <c r="AZ325" i="50" s="1"/>
  <c r="AZ324" i="50"/>
  <c r="AZ331" i="50"/>
  <c r="AZ294" i="50"/>
  <c r="AZ327" i="50" s="1"/>
  <c r="AH358" i="10"/>
  <c r="AH331" i="10"/>
  <c r="AH310" i="51"/>
  <c r="AH331" i="51"/>
  <c r="AH293" i="51"/>
  <c r="AH325" i="51" s="1"/>
  <c r="AH70" i="51"/>
  <c r="AH324" i="51"/>
  <c r="AH332" i="51"/>
  <c r="AH294" i="51"/>
  <c r="AH327" i="51" s="1"/>
  <c r="BB69" i="50"/>
  <c r="AJ362" i="50"/>
  <c r="AJ71" i="50"/>
  <c r="AM69" i="50"/>
  <c r="AJ330" i="50"/>
  <c r="AJ326" i="50"/>
  <c r="AK71" i="5"/>
  <c r="AK297" i="5"/>
  <c r="AK326" i="5"/>
  <c r="AK362" i="5"/>
  <c r="AK330" i="5"/>
  <c r="AN348" i="11"/>
  <c r="AN357" i="11"/>
  <c r="AN347" i="11"/>
  <c r="AN350" i="10"/>
  <c r="AN61" i="10"/>
  <c r="AN47" i="10"/>
  <c r="AN56" i="10"/>
  <c r="AN309" i="10"/>
  <c r="AN357" i="7"/>
  <c r="AN358" i="7" s="1"/>
  <c r="AN347" i="7"/>
  <c r="AN78" i="7"/>
  <c r="AN348" i="7"/>
  <c r="BC326" i="2"/>
  <c r="BC297" i="2"/>
  <c r="BC330" i="2"/>
  <c r="BC362" i="2"/>
  <c r="BC71" i="2"/>
  <c r="AI69" i="51"/>
  <c r="S71" i="51"/>
  <c r="BC69" i="51"/>
  <c r="AG69" i="51"/>
  <c r="AR69" i="51" s="1"/>
  <c r="S362" i="51"/>
  <c r="AY69" i="51"/>
  <c r="S330" i="51"/>
  <c r="S326" i="51"/>
  <c r="AG310" i="51"/>
  <c r="AG332" i="51"/>
  <c r="AG293" i="51"/>
  <c r="AG325" i="51" s="1"/>
  <c r="AG70" i="51"/>
  <c r="AG331" i="51"/>
  <c r="AG324" i="51"/>
  <c r="AG294" i="51"/>
  <c r="AG327" i="51" s="1"/>
  <c r="AX69" i="4"/>
  <c r="BC69" i="4"/>
  <c r="D297" i="4"/>
  <c r="D326" i="4"/>
  <c r="D71" i="4"/>
  <c r="D362" i="4"/>
  <c r="L69" i="4"/>
  <c r="D330" i="4"/>
  <c r="AX70" i="4"/>
  <c r="AX310" i="4"/>
  <c r="AX293" i="4"/>
  <c r="AX325" i="4" s="1"/>
  <c r="AX294" i="4"/>
  <c r="AX327" i="4" s="1"/>
  <c r="AX332" i="4"/>
  <c r="AX331" i="4"/>
  <c r="AX324" i="4"/>
  <c r="AT330" i="2"/>
  <c r="AT297" i="2"/>
  <c r="AT362" i="2"/>
  <c r="AT326" i="2"/>
  <c r="AG330" i="2"/>
  <c r="AG297" i="2"/>
  <c r="AG71" i="2"/>
  <c r="AG362" i="2"/>
  <c r="AG326" i="2"/>
  <c r="AL71" i="5"/>
  <c r="AL297" i="5"/>
  <c r="AL362" i="5"/>
  <c r="AL330" i="5"/>
  <c r="AL326" i="5"/>
  <c r="AZ212" i="51"/>
  <c r="AC217" i="51"/>
  <c r="BC78" i="10"/>
  <c r="BA324" i="4"/>
  <c r="BA331" i="4"/>
  <c r="BA332" i="4"/>
  <c r="BA294" i="4"/>
  <c r="BA327" i="4" s="1"/>
  <c r="BA310" i="4"/>
  <c r="BA293" i="4"/>
  <c r="BA325" i="4" s="1"/>
  <c r="AN309" i="4"/>
  <c r="AN61" i="4"/>
  <c r="AN47" i="4"/>
  <c r="AN350" i="4"/>
  <c r="AV310" i="10"/>
  <c r="AV324" i="10"/>
  <c r="AV331" i="10"/>
  <c r="AV332" i="10"/>
  <c r="AV294" i="10"/>
  <c r="AV327" i="10" s="1"/>
  <c r="AV293" i="10"/>
  <c r="AV325" i="10" s="1"/>
  <c r="AI69" i="10"/>
  <c r="AY69" i="10"/>
  <c r="M330" i="10"/>
  <c r="M326" i="10"/>
  <c r="M71" i="10"/>
  <c r="M362" i="10"/>
  <c r="AG69" i="10"/>
  <c r="BC69" i="10"/>
  <c r="AY332" i="10"/>
  <c r="AY294" i="10"/>
  <c r="AY327" i="10" s="1"/>
  <c r="AY324" i="10"/>
  <c r="AY293" i="10"/>
  <c r="AY325" i="10" s="1"/>
  <c r="AY331" i="10"/>
  <c r="AY310" i="10"/>
  <c r="AY362" i="7"/>
  <c r="AY330" i="7"/>
  <c r="AY297" i="7"/>
  <c r="AY326" i="7"/>
  <c r="AG297" i="7"/>
  <c r="AG362" i="7"/>
  <c r="AN69" i="7"/>
  <c r="AG330" i="7"/>
  <c r="AG326" i="7"/>
  <c r="AG71" i="7"/>
  <c r="AX212" i="3"/>
  <c r="BC212" i="3"/>
  <c r="D217" i="3"/>
  <c r="BA70" i="51"/>
  <c r="AT294" i="51"/>
  <c r="AT327" i="51" s="1"/>
  <c r="AT331" i="51"/>
  <c r="AT324" i="51"/>
  <c r="AT310" i="51"/>
  <c r="AT332" i="51"/>
  <c r="AT293" i="51"/>
  <c r="AT325" i="51" s="1"/>
  <c r="BB217" i="5"/>
  <c r="AM217" i="5"/>
  <c r="AM294" i="5"/>
  <c r="AM327" i="5" s="1"/>
  <c r="AM331" i="5"/>
  <c r="AM70" i="5"/>
  <c r="AM332" i="5"/>
  <c r="AM310" i="5"/>
  <c r="AN65" i="5"/>
  <c r="AM324" i="5"/>
  <c r="AM293" i="5"/>
  <c r="AM325" i="5" s="1"/>
  <c r="BB332" i="5"/>
  <c r="BB293" i="5"/>
  <c r="BB325" i="5" s="1"/>
  <c r="BB310" i="5"/>
  <c r="BB324" i="5"/>
  <c r="BB294" i="5"/>
  <c r="BB327" i="5" s="1"/>
  <c r="BB331" i="5"/>
  <c r="AG217" i="5"/>
  <c r="BA217" i="5"/>
  <c r="AY217" i="5"/>
  <c r="BC217" i="5"/>
  <c r="AN61" i="51"/>
  <c r="AN47" i="51"/>
  <c r="AN309" i="51"/>
  <c r="AN350" i="51"/>
  <c r="BA326" i="6"/>
  <c r="BA362" i="6"/>
  <c r="BA330" i="6"/>
  <c r="AT297" i="6"/>
  <c r="AT326" i="6"/>
  <c r="AT362" i="6"/>
  <c r="AT330" i="6"/>
  <c r="AH358" i="11"/>
  <c r="AH331" i="11"/>
  <c r="AX70" i="50"/>
  <c r="AX69" i="50"/>
  <c r="G330" i="50"/>
  <c r="BC69" i="50"/>
  <c r="G326" i="50"/>
  <c r="L69" i="50"/>
  <c r="G297" i="50"/>
  <c r="G362" i="50"/>
  <c r="G71" i="50"/>
  <c r="AM297" i="2"/>
  <c r="AM330" i="2"/>
  <c r="AM326" i="2"/>
  <c r="AN69" i="2"/>
  <c r="AM71" i="2"/>
  <c r="AM362" i="2"/>
  <c r="BC362" i="8"/>
  <c r="BC71" i="8"/>
  <c r="BC297" i="8"/>
  <c r="BC330" i="8"/>
  <c r="BC326" i="8"/>
  <c r="AV362" i="8"/>
  <c r="AV330" i="8"/>
  <c r="AV326" i="8"/>
  <c r="AV297" i="8"/>
  <c r="AN47" i="50"/>
  <c r="AN309" i="50"/>
  <c r="AN350" i="50"/>
  <c r="AN61" i="50"/>
  <c r="AN331" i="7"/>
  <c r="AN310" i="7"/>
  <c r="AN70" i="7"/>
  <c r="AN324" i="7"/>
  <c r="AN293" i="7"/>
  <c r="AN325" i="7" s="1"/>
  <c r="AN294" i="7"/>
  <c r="AN327" i="7" s="1"/>
  <c r="AH212" i="10"/>
  <c r="O217" i="10"/>
  <c r="BC212" i="10"/>
  <c r="AY212" i="10"/>
  <c r="AZ212" i="10"/>
  <c r="AG212" i="11"/>
  <c r="AR212" i="11" s="1"/>
  <c r="AN208" i="11"/>
  <c r="S217" i="51"/>
  <c r="AI217" i="51" s="1"/>
  <c r="AI212" i="51"/>
  <c r="AN331" i="3"/>
  <c r="AN358" i="3"/>
  <c r="AN380" i="51"/>
  <c r="AN378" i="51"/>
  <c r="AN376" i="51"/>
  <c r="AN358" i="51"/>
  <c r="AN375" i="51"/>
  <c r="AN31" i="51"/>
  <c r="AN308" i="51"/>
  <c r="AN373" i="51"/>
  <c r="AN379" i="51"/>
  <c r="AN316" i="51"/>
  <c r="AN374" i="51"/>
  <c r="AN377" i="51"/>
  <c r="AN328" i="51"/>
  <c r="AC217" i="50"/>
  <c r="AZ212" i="50"/>
  <c r="BC212" i="2"/>
  <c r="AX212" i="2"/>
  <c r="D217" i="2"/>
  <c r="AS310" i="50"/>
  <c r="AS293" i="50"/>
  <c r="AS325" i="50" s="1"/>
  <c r="AS324" i="50"/>
  <c r="AS332" i="50"/>
  <c r="AS294" i="50"/>
  <c r="AS327" i="50" s="1"/>
  <c r="AS331" i="50"/>
  <c r="AZ331" i="51"/>
  <c r="AZ324" i="51"/>
  <c r="AZ294" i="51"/>
  <c r="AZ327" i="51" s="1"/>
  <c r="AZ310" i="51"/>
  <c r="AZ332" i="51"/>
  <c r="AZ293" i="51"/>
  <c r="AZ325" i="51" s="1"/>
  <c r="BB70" i="50"/>
  <c r="AT324" i="50"/>
  <c r="AT332" i="50"/>
  <c r="AT294" i="50"/>
  <c r="AT327" i="50" s="1"/>
  <c r="AT310" i="50"/>
  <c r="AT331" i="50"/>
  <c r="AT293" i="50"/>
  <c r="AT325" i="50" s="1"/>
  <c r="O297" i="50"/>
  <c r="O326" i="50"/>
  <c r="O71" i="50"/>
  <c r="O362" i="50"/>
  <c r="AH69" i="50"/>
  <c r="AS69" i="50" s="1"/>
  <c r="AG69" i="50"/>
  <c r="AR69" i="50" s="1"/>
  <c r="O330" i="50"/>
  <c r="AY69" i="50"/>
  <c r="AG332" i="50"/>
  <c r="AG293" i="50"/>
  <c r="AG325" i="50" s="1"/>
  <c r="AG70" i="50"/>
  <c r="AG324" i="50"/>
  <c r="AG331" i="50"/>
  <c r="AG294" i="50"/>
  <c r="AG327" i="50" s="1"/>
  <c r="AG310" i="50"/>
  <c r="L358" i="5"/>
  <c r="L331" i="5"/>
  <c r="AQ326" i="2"/>
  <c r="AQ362" i="2"/>
  <c r="AQ330" i="2"/>
  <c r="AQ297" i="2"/>
  <c r="L362" i="2"/>
  <c r="L330" i="2"/>
  <c r="L326" i="2"/>
  <c r="L297" i="2"/>
  <c r="L71" i="2"/>
  <c r="AY70" i="51"/>
  <c r="AZ70" i="51"/>
  <c r="AN348" i="6"/>
  <c r="AN357" i="6"/>
  <c r="AN358" i="6" s="1"/>
  <c r="AN78" i="6"/>
  <c r="AN347" i="6"/>
  <c r="AM358" i="6"/>
  <c r="AM331" i="6"/>
  <c r="AQ310" i="4"/>
  <c r="AQ331" i="4"/>
  <c r="AQ293" i="4"/>
  <c r="AQ325" i="4" s="1"/>
  <c r="AQ294" i="4"/>
  <c r="AQ327" i="4" s="1"/>
  <c r="AQ324" i="4"/>
  <c r="AQ332" i="4"/>
  <c r="AY326" i="2"/>
  <c r="AY297" i="2"/>
  <c r="AY362" i="2"/>
  <c r="AY330" i="2"/>
  <c r="BA217" i="51"/>
  <c r="AT324" i="4"/>
  <c r="AT293" i="4"/>
  <c r="AT325" i="4" s="1"/>
  <c r="AT310" i="4"/>
  <c r="AT294" i="4"/>
  <c r="AT327" i="4" s="1"/>
  <c r="AT332" i="4"/>
  <c r="AT331" i="4"/>
  <c r="AZ70" i="4"/>
  <c r="AY70" i="4"/>
  <c r="BA70" i="4"/>
  <c r="L297" i="9"/>
  <c r="L362" i="9"/>
  <c r="L330" i="9"/>
  <c r="L326" i="9"/>
  <c r="AN69" i="9"/>
  <c r="AV69" i="9" s="1"/>
  <c r="AV71" i="9" s="1"/>
  <c r="L71" i="9"/>
  <c r="AX362" i="9"/>
  <c r="AX326" i="9"/>
  <c r="AX297" i="9"/>
  <c r="AX330" i="9"/>
  <c r="AN331" i="9"/>
  <c r="AN293" i="9"/>
  <c r="AN325" i="9" s="1"/>
  <c r="AN70" i="9"/>
  <c r="AN324" i="9"/>
  <c r="AN310" i="9"/>
  <c r="AN294" i="9"/>
  <c r="AN327" i="9" s="1"/>
  <c r="AG332" i="11"/>
  <c r="AN127" i="11"/>
  <c r="AI332" i="10"/>
  <c r="AI331" i="10"/>
  <c r="AI310" i="10"/>
  <c r="AI293" i="10"/>
  <c r="AI325" i="10" s="1"/>
  <c r="AI70" i="10"/>
  <c r="AI294" i="10"/>
  <c r="AI327" i="10" s="1"/>
  <c r="AI324" i="10"/>
  <c r="AX358" i="5"/>
  <c r="AX331" i="5"/>
  <c r="AV326" i="7"/>
  <c r="AV362" i="7"/>
  <c r="AV330" i="7"/>
  <c r="AV297" i="7"/>
  <c r="Y326" i="51"/>
  <c r="BA69" i="51"/>
  <c r="Y71" i="51"/>
  <c r="Y362" i="51"/>
  <c r="Y330" i="51"/>
  <c r="BC332" i="5"/>
  <c r="BC310" i="5"/>
  <c r="BC294" i="5"/>
  <c r="BC327" i="5" s="1"/>
  <c r="BC331" i="5"/>
  <c r="BC70" i="5"/>
  <c r="BC324" i="5"/>
  <c r="BC293" i="5"/>
  <c r="BC325" i="5" s="1"/>
  <c r="BB70" i="5"/>
  <c r="BB70" i="51"/>
  <c r="AM310" i="51"/>
  <c r="AM294" i="51"/>
  <c r="AM327" i="51" s="1"/>
  <c r="AM293" i="51"/>
  <c r="AM325" i="51" s="1"/>
  <c r="AM331" i="51"/>
  <c r="AM70" i="51"/>
  <c r="AM332" i="51"/>
  <c r="AM324" i="51"/>
  <c r="AN65" i="51"/>
  <c r="AV65" i="51" s="1"/>
  <c r="AV70" i="51" s="1"/>
  <c r="AR362" i="6"/>
  <c r="AR330" i="6"/>
  <c r="AR326" i="6"/>
  <c r="AR297" i="6"/>
  <c r="AV330" i="6"/>
  <c r="AV326" i="6"/>
  <c r="AV297" i="6"/>
  <c r="AV362" i="6"/>
  <c r="AZ71" i="6"/>
  <c r="AY71" i="6"/>
  <c r="BA71" i="6"/>
  <c r="BA69" i="10"/>
  <c r="AE297" i="10"/>
  <c r="AE362" i="10"/>
  <c r="AE330" i="10"/>
  <c r="AE326" i="10"/>
  <c r="AE71" i="10"/>
  <c r="AN78" i="10"/>
  <c r="AN331" i="8"/>
  <c r="AN294" i="8"/>
  <c r="AN327" i="8" s="1"/>
  <c r="AN310" i="8"/>
  <c r="AN332" i="8"/>
  <c r="AN70" i="8"/>
  <c r="AN324" i="8"/>
  <c r="AN293" i="8"/>
  <c r="AN325" i="8" s="1"/>
  <c r="U330" i="50"/>
  <c r="U326" i="50"/>
  <c r="U71" i="50"/>
  <c r="U362" i="50"/>
  <c r="AI69" i="50"/>
  <c r="AT69" i="50" s="1"/>
  <c r="AT362" i="50" s="1"/>
  <c r="BA69" i="50"/>
  <c r="L358" i="6"/>
  <c r="L331" i="6"/>
  <c r="AR331" i="6"/>
  <c r="AT330" i="8"/>
  <c r="AT326" i="8"/>
  <c r="AT297" i="8"/>
  <c r="AT362" i="8"/>
  <c r="AG297" i="8"/>
  <c r="AG330" i="8"/>
  <c r="AG71" i="8"/>
  <c r="AG362" i="8"/>
  <c r="AN69" i="8"/>
  <c r="AG326" i="8"/>
  <c r="L332" i="7"/>
  <c r="AN127" i="7"/>
  <c r="AN332" i="7" s="1"/>
  <c r="AN347" i="50"/>
  <c r="AN348" i="50"/>
  <c r="AN357" i="50"/>
  <c r="AN358" i="50" s="1"/>
  <c r="AG212" i="10"/>
  <c r="AN208" i="10"/>
  <c r="AN212" i="10" s="1"/>
  <c r="BA70" i="50"/>
  <c r="AG212" i="50"/>
  <c r="AN208" i="50"/>
  <c r="AN212" i="50" s="1"/>
  <c r="M217" i="50"/>
  <c r="BC212" i="50"/>
  <c r="AY212" i="50"/>
  <c r="AI212" i="50"/>
  <c r="V326" i="51"/>
  <c r="V71" i="51"/>
  <c r="V362" i="51"/>
  <c r="V330" i="51"/>
  <c r="AD330" i="50"/>
  <c r="AD326" i="50"/>
  <c r="AD71" i="50"/>
  <c r="AZ69" i="50"/>
  <c r="AD362" i="50"/>
  <c r="AS310" i="51"/>
  <c r="AS294" i="51"/>
  <c r="AS327" i="51" s="1"/>
  <c r="AS324" i="51"/>
  <c r="AS332" i="51"/>
  <c r="AS293" i="51"/>
  <c r="AS325" i="51" s="1"/>
  <c r="AS331" i="51"/>
  <c r="AC297" i="51"/>
  <c r="AC362" i="51"/>
  <c r="AH69" i="51"/>
  <c r="AS69" i="51" s="1"/>
  <c r="AC330" i="51"/>
  <c r="AZ69" i="51"/>
  <c r="AC326" i="51"/>
  <c r="AC71" i="51"/>
  <c r="AM294" i="50"/>
  <c r="AM327" i="50" s="1"/>
  <c r="AM70" i="50"/>
  <c r="AM310" i="50"/>
  <c r="AN65" i="50"/>
  <c r="AV65" i="50" s="1"/>
  <c r="AV70" i="50" s="1"/>
  <c r="AM331" i="50"/>
  <c r="AM293" i="50"/>
  <c r="AM325" i="50" s="1"/>
  <c r="AM332" i="50"/>
  <c r="AM324" i="50"/>
  <c r="AR331" i="50"/>
  <c r="AR293" i="50"/>
  <c r="AR325" i="50" s="1"/>
  <c r="AR332" i="50"/>
  <c r="AR324" i="50"/>
  <c r="AR294" i="50"/>
  <c r="AR327" i="50" s="1"/>
  <c r="AR310" i="50"/>
  <c r="AY310" i="50"/>
  <c r="AY331" i="50"/>
  <c r="AY293" i="50"/>
  <c r="AY325" i="50" s="1"/>
  <c r="AY332" i="50"/>
  <c r="AY324" i="50"/>
  <c r="AY294" i="50"/>
  <c r="AY327" i="50" s="1"/>
  <c r="AG331" i="11"/>
  <c r="AG358" i="11"/>
  <c r="AX362" i="2"/>
  <c r="AX326" i="2"/>
  <c r="AX330" i="2"/>
  <c r="AX297" i="2"/>
  <c r="AI310" i="51"/>
  <c r="AI293" i="51"/>
  <c r="AI325" i="51" s="1"/>
  <c r="AI324" i="51"/>
  <c r="AI331" i="51"/>
  <c r="AI70" i="51"/>
  <c r="AI332" i="51"/>
  <c r="AI294" i="51"/>
  <c r="AI327" i="51" s="1"/>
  <c r="BC212" i="4"/>
  <c r="AX212" i="4"/>
  <c r="D217" i="4"/>
  <c r="AN18" i="51"/>
  <c r="AZ297" i="2"/>
  <c r="AZ362" i="2"/>
  <c r="AZ326" i="2"/>
  <c r="AZ330" i="2"/>
  <c r="AJ217" i="51"/>
  <c r="BB212" i="51"/>
  <c r="BA212" i="10"/>
  <c r="AE217" i="10"/>
  <c r="AI212" i="10"/>
  <c r="L332" i="4"/>
  <c r="L294" i="4"/>
  <c r="L327" i="4" s="1"/>
  <c r="L310" i="4"/>
  <c r="L331" i="4"/>
  <c r="L293" i="4"/>
  <c r="L325" i="4" s="1"/>
  <c r="L70" i="4"/>
  <c r="L324" i="4"/>
  <c r="AV310" i="4"/>
  <c r="AV294" i="4"/>
  <c r="AV327" i="4" s="1"/>
  <c r="AV331" i="4"/>
  <c r="AV332" i="4"/>
  <c r="AV324" i="4"/>
  <c r="AV293" i="4"/>
  <c r="AV325" i="4" s="1"/>
  <c r="AR330" i="2"/>
  <c r="AR326" i="2"/>
  <c r="AR297" i="2"/>
  <c r="AR362" i="2"/>
  <c r="BA71" i="2"/>
  <c r="AZ71" i="2"/>
  <c r="AY71" i="2"/>
  <c r="Z297" i="50"/>
  <c r="Z326" i="50"/>
  <c r="Z330" i="50"/>
  <c r="Z71" i="50"/>
  <c r="Z362" i="50"/>
  <c r="BC212" i="7"/>
  <c r="AX212" i="7"/>
  <c r="D217" i="7"/>
  <c r="AQ331" i="6"/>
  <c r="AQ358" i="6"/>
  <c r="AN309" i="5"/>
  <c r="AN61" i="5"/>
  <c r="AN350" i="5"/>
  <c r="AN47" i="5"/>
  <c r="AN56" i="5"/>
  <c r="AH212" i="51"/>
  <c r="AY212" i="51"/>
  <c r="O217" i="51"/>
  <c r="L358" i="10"/>
  <c r="L331" i="10"/>
  <c r="AQ358" i="7"/>
  <c r="AQ331" i="7"/>
  <c r="AR310" i="4"/>
  <c r="AR324" i="4"/>
  <c r="AR293" i="4"/>
  <c r="AR325" i="4" s="1"/>
  <c r="AR294" i="4"/>
  <c r="AR327" i="4" s="1"/>
  <c r="AR332" i="4"/>
  <c r="AR331" i="4"/>
  <c r="AG332" i="4"/>
  <c r="AG294" i="4"/>
  <c r="AG327" i="4" s="1"/>
  <c r="AG70" i="4"/>
  <c r="AN65" i="4"/>
  <c r="AG331" i="4"/>
  <c r="AG324" i="4"/>
  <c r="AG293" i="4"/>
  <c r="AG325" i="4" s="1"/>
  <c r="AG310" i="4"/>
  <c r="AX71" i="9"/>
  <c r="BC330" i="9"/>
  <c r="BC326" i="9"/>
  <c r="BC362" i="9"/>
  <c r="BC71" i="9"/>
  <c r="BC297" i="9"/>
  <c r="AN379" i="50"/>
  <c r="AN308" i="50"/>
  <c r="AN373" i="50"/>
  <c r="AN31" i="50"/>
  <c r="AN24" i="50"/>
  <c r="AN380" i="50"/>
  <c r="AN375" i="50"/>
  <c r="AN18" i="50"/>
  <c r="AN377" i="50"/>
  <c r="AN374" i="50"/>
  <c r="AN316" i="50"/>
  <c r="AN328" i="50"/>
  <c r="AN376" i="50"/>
  <c r="AN378" i="50"/>
  <c r="BA332" i="50"/>
  <c r="BA324" i="50"/>
  <c r="BA294" i="50"/>
  <c r="BA327" i="50" s="1"/>
  <c r="BA331" i="50"/>
  <c r="BA293" i="50"/>
  <c r="BA325" i="50" s="1"/>
  <c r="BA310" i="50"/>
  <c r="AZ70" i="10"/>
  <c r="AY70" i="10"/>
  <c r="AN56" i="4"/>
  <c r="AR330" i="7"/>
  <c r="AR297" i="7"/>
  <c r="AR326" i="7"/>
  <c r="AR362" i="7"/>
  <c r="AT330" i="7"/>
  <c r="AT362" i="7"/>
  <c r="AT326" i="7"/>
  <c r="AT297" i="7"/>
  <c r="AV331" i="6"/>
  <c r="AV332" i="5"/>
  <c r="AV310" i="5"/>
  <c r="AV324" i="5"/>
  <c r="AV294" i="5"/>
  <c r="AV327" i="5" s="1"/>
  <c r="AV293" i="5"/>
  <c r="AV325" i="5" s="1"/>
  <c r="AV331" i="5"/>
  <c r="AJ71" i="5"/>
  <c r="BB69" i="5"/>
  <c r="AJ297" i="5"/>
  <c r="AM69" i="5"/>
  <c r="AJ362" i="5"/>
  <c r="AJ330" i="5"/>
  <c r="AJ326" i="5"/>
  <c r="BC69" i="5"/>
  <c r="AJ71" i="51"/>
  <c r="AJ362" i="51"/>
  <c r="BB69" i="51"/>
  <c r="AJ330" i="51"/>
  <c r="AM69" i="51"/>
  <c r="AU69" i="51" s="1"/>
  <c r="AU71" i="51" s="1"/>
  <c r="AJ326" i="51"/>
  <c r="AQ358" i="5"/>
  <c r="AQ331" i="5"/>
  <c r="G217" i="51"/>
  <c r="AX212" i="51"/>
  <c r="BC212" i="51"/>
  <c r="AG332" i="9"/>
  <c r="AN127" i="9"/>
  <c r="AY362" i="6"/>
  <c r="AY330" i="6"/>
  <c r="AY326" i="6"/>
  <c r="AG71" i="6"/>
  <c r="AG362" i="6"/>
  <c r="AG297" i="6"/>
  <c r="AG330" i="6"/>
  <c r="AG326" i="6"/>
  <c r="AN69" i="6"/>
  <c r="BA310" i="10"/>
  <c r="BA331" i="10"/>
  <c r="BA293" i="10"/>
  <c r="BA325" i="10" s="1"/>
  <c r="BA324" i="10"/>
  <c r="BA332" i="10"/>
  <c r="BA294" i="10"/>
  <c r="BA327" i="10" s="1"/>
  <c r="AN127" i="10"/>
  <c r="AQ324" i="50"/>
  <c r="AQ331" i="50"/>
  <c r="AQ294" i="50"/>
  <c r="AQ327" i="50" s="1"/>
  <c r="AQ310" i="50"/>
  <c r="AQ332" i="50"/>
  <c r="AQ293" i="50"/>
  <c r="AQ325" i="50" s="1"/>
  <c r="AV294" i="50"/>
  <c r="AV327" i="50" s="1"/>
  <c r="AV332" i="50"/>
  <c r="AG212" i="9"/>
  <c r="AN208" i="9"/>
  <c r="AI332" i="50"/>
  <c r="AI331" i="50"/>
  <c r="AI294" i="50"/>
  <c r="AI327" i="50" s="1"/>
  <c r="AI70" i="50"/>
  <c r="AI324" i="50"/>
  <c r="AI310" i="50"/>
  <c r="AI293" i="50"/>
  <c r="AI325" i="50" s="1"/>
  <c r="BC217" i="6"/>
  <c r="AX217" i="6"/>
  <c r="L217" i="6"/>
  <c r="AN217" i="6" s="1"/>
  <c r="AU326" i="2"/>
  <c r="AU362" i="2"/>
  <c r="AU297" i="2"/>
  <c r="AU330" i="2"/>
  <c r="AG212" i="8"/>
  <c r="AN208" i="8"/>
  <c r="AN212" i="8" s="1"/>
  <c r="AI71" i="8"/>
  <c r="AI326" i="8"/>
  <c r="AI330" i="8"/>
  <c r="AI297" i="8"/>
  <c r="AI362" i="8"/>
  <c r="BA326" i="8"/>
  <c r="BA297" i="8"/>
  <c r="BA362" i="8"/>
  <c r="BA330" i="8"/>
  <c r="BC78" i="50"/>
  <c r="AN78" i="50"/>
  <c r="AV78" i="50" s="1"/>
  <c r="Q217" i="50"/>
  <c r="AH217" i="50" s="1"/>
  <c r="AH212" i="50"/>
  <c r="AN208" i="4"/>
  <c r="AN212" i="4" s="1"/>
  <c r="AG212" i="4"/>
  <c r="AD326" i="51"/>
  <c r="AD71" i="51"/>
  <c r="AD362" i="51"/>
  <c r="AD330" i="51"/>
  <c r="AU293" i="50"/>
  <c r="AU325" i="50" s="1"/>
  <c r="AU331" i="50"/>
  <c r="AU332" i="50"/>
  <c r="AU324" i="50"/>
  <c r="AU294" i="50"/>
  <c r="AU327" i="50" s="1"/>
  <c r="AU310" i="50"/>
  <c r="BB294" i="50"/>
  <c r="BB327" i="50" s="1"/>
  <c r="BB331" i="50"/>
  <c r="BB324" i="50"/>
  <c r="BB293" i="50"/>
  <c r="BB325" i="50" s="1"/>
  <c r="BB332" i="50"/>
  <c r="BB310" i="50"/>
  <c r="AA217" i="50"/>
  <c r="BA212" i="50"/>
  <c r="AY70" i="50"/>
  <c r="AZ70" i="50"/>
  <c r="AH324" i="50"/>
  <c r="AH294" i="50"/>
  <c r="AH327" i="50" s="1"/>
  <c r="AH331" i="50"/>
  <c r="AH293" i="50"/>
  <c r="AH325" i="50" s="1"/>
  <c r="AH310" i="50"/>
  <c r="AH332" i="50"/>
  <c r="AH70" i="50"/>
  <c r="L358" i="7"/>
  <c r="L331" i="7"/>
  <c r="AN357" i="5"/>
  <c r="AN347" i="5"/>
  <c r="AN78" i="5"/>
  <c r="AN348" i="5"/>
  <c r="AV330" i="2"/>
  <c r="AV362" i="2"/>
  <c r="AV326" i="2"/>
  <c r="AV297" i="2"/>
  <c r="AX71" i="2"/>
  <c r="BC331" i="51"/>
  <c r="BC294" i="51"/>
  <c r="BC327" i="51" s="1"/>
  <c r="BC70" i="51"/>
  <c r="BC324" i="51"/>
  <c r="BC332" i="51"/>
  <c r="BC293" i="51"/>
  <c r="BC325" i="51" s="1"/>
  <c r="BC310" i="51"/>
  <c r="AY332" i="51"/>
  <c r="AY310" i="51"/>
  <c r="AY324" i="51"/>
  <c r="AY293" i="51"/>
  <c r="AY325" i="51" s="1"/>
  <c r="AY294" i="51"/>
  <c r="AY327" i="51" s="1"/>
  <c r="AY331" i="51"/>
  <c r="AR293" i="51"/>
  <c r="AR325" i="51" s="1"/>
  <c r="AR310" i="51"/>
  <c r="AR331" i="51"/>
  <c r="AR294" i="51"/>
  <c r="AR327" i="51" s="1"/>
  <c r="AR324" i="51"/>
  <c r="AG217" i="3"/>
  <c r="AY217" i="3"/>
  <c r="BA217" i="3"/>
  <c r="AS330" i="2"/>
  <c r="AS326" i="2"/>
  <c r="AS297" i="2"/>
  <c r="AS362" i="2"/>
  <c r="AN208" i="51"/>
  <c r="AM212" i="51"/>
  <c r="AU212" i="51" s="1"/>
  <c r="AN358" i="5"/>
  <c r="AN375" i="5"/>
  <c r="AN18" i="5"/>
  <c r="AN31" i="5"/>
  <c r="AN308" i="5"/>
  <c r="AN328" i="5"/>
  <c r="AN373" i="5"/>
  <c r="AN380" i="5"/>
  <c r="AN316" i="5"/>
  <c r="AN374" i="5"/>
  <c r="AN24" i="5"/>
  <c r="AN379" i="5"/>
  <c r="AN377" i="5"/>
  <c r="AN378" i="5"/>
  <c r="AN40" i="5"/>
  <c r="AN376" i="5"/>
  <c r="BC294" i="4"/>
  <c r="BC327" i="4" s="1"/>
  <c r="BC332" i="4"/>
  <c r="BC70" i="4"/>
  <c r="BC324" i="4"/>
  <c r="BC293" i="4"/>
  <c r="BC325" i="4" s="1"/>
  <c r="BC331" i="4"/>
  <c r="BC310" i="4"/>
  <c r="BA362" i="2"/>
  <c r="BA326" i="2"/>
  <c r="BA330" i="2"/>
  <c r="BA297" i="2"/>
  <c r="AY310" i="4"/>
  <c r="AY294" i="4"/>
  <c r="AY327" i="4" s="1"/>
  <c r="AY332" i="4"/>
  <c r="AY324" i="4"/>
  <c r="AY293" i="4"/>
  <c r="AY325" i="4" s="1"/>
  <c r="AY331" i="4"/>
  <c r="AI324" i="4"/>
  <c r="AI331" i="4"/>
  <c r="AI294" i="4"/>
  <c r="AI327" i="4" s="1"/>
  <c r="AI310" i="4"/>
  <c r="AI332" i="4"/>
  <c r="AI293" i="4"/>
  <c r="AI325" i="4" s="1"/>
  <c r="AI70" i="4"/>
  <c r="U297" i="4"/>
  <c r="U326" i="4"/>
  <c r="U71" i="4"/>
  <c r="U362" i="4"/>
  <c r="AG69" i="4"/>
  <c r="U330" i="4"/>
  <c r="AI69" i="4"/>
  <c r="BA69" i="4"/>
  <c r="AY69" i="4"/>
  <c r="AQ362" i="9"/>
  <c r="AQ330" i="9"/>
  <c r="AQ297" i="9"/>
  <c r="AQ326" i="9"/>
  <c r="AR331" i="11"/>
  <c r="AR358" i="11"/>
  <c r="AY331" i="11"/>
  <c r="AY358" i="11"/>
  <c r="BC332" i="10"/>
  <c r="BC310" i="10"/>
  <c r="BC324" i="10"/>
  <c r="BC294" i="10"/>
  <c r="BC327" i="10" s="1"/>
  <c r="BC293" i="10"/>
  <c r="BC325" i="10" s="1"/>
  <c r="BC70" i="10"/>
  <c r="BC331" i="10"/>
  <c r="AG294" i="10"/>
  <c r="AG327" i="10" s="1"/>
  <c r="AN65" i="10"/>
  <c r="AG70" i="10"/>
  <c r="AG331" i="10"/>
  <c r="AG332" i="10"/>
  <c r="AG324" i="10"/>
  <c r="AG310" i="10"/>
  <c r="AG293" i="10"/>
  <c r="AG325" i="10" s="1"/>
  <c r="AR332" i="10"/>
  <c r="AR310" i="10"/>
  <c r="AR331" i="10"/>
  <c r="AR294" i="10"/>
  <c r="AR327" i="10" s="1"/>
  <c r="AR293" i="10"/>
  <c r="AR325" i="10" s="1"/>
  <c r="AR324" i="10"/>
  <c r="BC362" i="7"/>
  <c r="BC326" i="7"/>
  <c r="BC330" i="7"/>
  <c r="BC71" i="7"/>
  <c r="BC297" i="7"/>
  <c r="BA362" i="7"/>
  <c r="BA330" i="7"/>
  <c r="BA326" i="7"/>
  <c r="BA297" i="7"/>
  <c r="BA71" i="7"/>
  <c r="AZ71" i="7"/>
  <c r="AY71" i="7"/>
  <c r="AI362" i="2"/>
  <c r="AI297" i="2"/>
  <c r="AI330" i="2"/>
  <c r="AI326" i="2"/>
  <c r="AI71" i="2"/>
  <c r="BA332" i="51"/>
  <c r="BA294" i="51"/>
  <c r="BA327" i="51" s="1"/>
  <c r="BA310" i="51"/>
  <c r="BA331" i="51"/>
  <c r="BA293" i="51"/>
  <c r="BA325" i="51" s="1"/>
  <c r="BA324" i="51"/>
  <c r="AU332" i="5"/>
  <c r="AU293" i="5"/>
  <c r="AU325" i="5" s="1"/>
  <c r="AU294" i="5"/>
  <c r="AU327" i="5" s="1"/>
  <c r="AU324" i="5"/>
  <c r="AU310" i="5"/>
  <c r="AU331" i="5"/>
  <c r="BB332" i="51"/>
  <c r="BB294" i="51"/>
  <c r="BB327" i="51" s="1"/>
  <c r="BB310" i="51"/>
  <c r="BB293" i="51"/>
  <c r="BB325" i="51" s="1"/>
  <c r="BB324" i="51"/>
  <c r="BB331" i="51"/>
  <c r="AU331" i="51"/>
  <c r="AU324" i="51"/>
  <c r="AU294" i="51"/>
  <c r="AU327" i="51" s="1"/>
  <c r="AU310" i="51"/>
  <c r="AU332" i="51"/>
  <c r="AU293" i="51"/>
  <c r="AU325" i="51" s="1"/>
  <c r="BA212" i="9"/>
  <c r="AE217" i="9"/>
  <c r="AI212" i="9"/>
  <c r="AV358" i="11"/>
  <c r="AV331" i="11"/>
  <c r="AN294" i="2"/>
  <c r="AN327" i="2" s="1"/>
  <c r="AN332" i="2"/>
  <c r="AN70" i="2"/>
  <c r="AN331" i="2"/>
  <c r="AN310" i="2"/>
  <c r="AN324" i="2"/>
  <c r="AN293" i="2"/>
  <c r="AN325" i="2" s="1"/>
  <c r="AN24" i="51"/>
  <c r="BC326" i="6"/>
  <c r="BC362" i="6"/>
  <c r="BC330" i="6"/>
  <c r="BC71" i="6"/>
  <c r="AN324" i="6"/>
  <c r="AN331" i="6"/>
  <c r="AN293" i="6"/>
  <c r="AN325" i="6" s="1"/>
  <c r="AN70" i="6"/>
  <c r="AN332" i="6"/>
  <c r="AN310" i="6"/>
  <c r="AN294" i="6"/>
  <c r="AN327" i="6" s="1"/>
  <c r="BA70" i="10"/>
  <c r="AT294" i="10"/>
  <c r="AT327" i="10" s="1"/>
  <c r="AT310" i="10"/>
  <c r="AT332" i="10"/>
  <c r="AT324" i="10"/>
  <c r="AT293" i="10"/>
  <c r="AT325" i="10" s="1"/>
  <c r="AT331" i="10"/>
  <c r="AX332" i="50"/>
  <c r="AX324" i="50"/>
  <c r="AX310" i="50"/>
  <c r="AX293" i="50"/>
  <c r="AX325" i="50" s="1"/>
  <c r="AX294" i="50"/>
  <c r="AX327" i="50" s="1"/>
  <c r="AX331" i="50"/>
  <c r="L324" i="50"/>
  <c r="L294" i="50"/>
  <c r="L327" i="50" s="1"/>
  <c r="L332" i="50"/>
  <c r="L293" i="50"/>
  <c r="L325" i="50" s="1"/>
  <c r="L310" i="50"/>
  <c r="L331" i="50"/>
  <c r="L70" i="50"/>
  <c r="BC310" i="50"/>
  <c r="BC331" i="50"/>
  <c r="BC293" i="50"/>
  <c r="BC325" i="50" s="1"/>
  <c r="BC70" i="50"/>
  <c r="BC332" i="50"/>
  <c r="BC324" i="50"/>
  <c r="BC294" i="50"/>
  <c r="BC327" i="50" s="1"/>
  <c r="AH212" i="9"/>
  <c r="O217" i="9"/>
  <c r="AY212" i="9"/>
  <c r="BC212" i="9"/>
  <c r="AZ212" i="9"/>
  <c r="BA71" i="50"/>
  <c r="BB71" i="2"/>
  <c r="BB326" i="2"/>
  <c r="BB362" i="2"/>
  <c r="BB330" i="2"/>
  <c r="BB297" i="2"/>
  <c r="T71" i="51"/>
  <c r="T362" i="51"/>
  <c r="T326" i="51"/>
  <c r="T330" i="51"/>
  <c r="AH331" i="6"/>
  <c r="AH358" i="6"/>
  <c r="X217" i="8"/>
  <c r="AI212" i="8"/>
  <c r="BA212" i="8"/>
  <c r="AY212" i="8"/>
  <c r="BC212" i="8"/>
  <c r="AY326" i="8"/>
  <c r="AY297" i="8"/>
  <c r="AY362" i="8"/>
  <c r="AY330" i="8"/>
  <c r="AR330" i="8"/>
  <c r="AR326" i="8"/>
  <c r="AR297" i="8"/>
  <c r="AR362" i="8"/>
  <c r="BA71" i="8"/>
  <c r="AZ71" i="8"/>
  <c r="AY71" i="8"/>
  <c r="AM332" i="6"/>
  <c r="AN127" i="6"/>
  <c r="AY212" i="4"/>
  <c r="BA212" i="4"/>
  <c r="M217" i="4"/>
  <c r="BA212" i="11"/>
  <c r="AE217" i="11"/>
  <c r="BC212" i="11"/>
  <c r="AI212" i="11"/>
  <c r="AT212" i="11" s="1"/>
  <c r="AY212" i="11"/>
  <c r="AI358" i="11"/>
  <c r="AI331" i="11"/>
  <c r="AO217" i="52"/>
  <c r="AO362" i="52"/>
  <c r="AO330" i="52"/>
  <c r="AO326" i="52"/>
  <c r="AO71" i="52"/>
  <c r="AN212" i="11" l="1"/>
  <c r="AV212" i="11" s="1"/>
  <c r="AV208" i="11"/>
  <c r="AN332" i="11"/>
  <c r="AV127" i="11"/>
  <c r="AV332" i="11" s="1"/>
  <c r="AR71" i="51"/>
  <c r="AR297" i="51"/>
  <c r="AS71" i="51"/>
  <c r="AS297" i="51"/>
  <c r="AN212" i="51"/>
  <c r="AV212" i="51" s="1"/>
  <c r="AV208" i="51"/>
  <c r="AV47" i="51"/>
  <c r="AV61" i="51"/>
  <c r="AV56" i="51"/>
  <c r="AV309" i="51"/>
  <c r="AV350" i="51"/>
  <c r="AV294" i="51"/>
  <c r="AV327" i="51" s="1"/>
  <c r="AV332" i="51"/>
  <c r="AV293" i="51"/>
  <c r="AV325" i="51" s="1"/>
  <c r="AV324" i="51"/>
  <c r="AV331" i="51"/>
  <c r="AV310" i="51"/>
  <c r="AV40" i="51"/>
  <c r="AV24" i="51"/>
  <c r="AV31" i="51"/>
  <c r="AV18" i="51"/>
  <c r="AV373" i="51"/>
  <c r="AV376" i="51"/>
  <c r="AV380" i="51"/>
  <c r="AV378" i="51"/>
  <c r="AV379" i="51"/>
  <c r="AV377" i="51"/>
  <c r="AV316" i="51"/>
  <c r="AV308" i="51"/>
  <c r="AV375" i="51"/>
  <c r="AV358" i="51"/>
  <c r="AV328" i="51"/>
  <c r="AV374" i="51"/>
  <c r="AV293" i="50"/>
  <c r="AV325" i="50" s="1"/>
  <c r="AV331" i="50"/>
  <c r="AV310" i="50"/>
  <c r="AV324" i="50"/>
  <c r="AR71" i="50"/>
  <c r="AR297" i="50"/>
  <c r="AT71" i="50"/>
  <c r="AT297" i="50"/>
  <c r="AS71" i="50"/>
  <c r="AS297" i="50"/>
  <c r="AT330" i="50"/>
  <c r="AT326" i="50"/>
  <c r="AN212" i="9"/>
  <c r="AV212" i="9" s="1"/>
  <c r="AV208" i="9"/>
  <c r="AN332" i="9"/>
  <c r="AV127" i="9"/>
  <c r="AV332" i="9" s="1"/>
  <c r="AV326" i="9"/>
  <c r="AV330" i="9"/>
  <c r="AV362" i="9"/>
  <c r="AV297" i="9"/>
  <c r="AX71" i="51"/>
  <c r="L330" i="51"/>
  <c r="L326" i="51"/>
  <c r="L297" i="51"/>
  <c r="L71" i="51"/>
  <c r="L362" i="51"/>
  <c r="AQ297" i="51"/>
  <c r="AQ330" i="51"/>
  <c r="AQ362" i="51"/>
  <c r="AQ326" i="51"/>
  <c r="AX362" i="51"/>
  <c r="AX330" i="51"/>
  <c r="AX297" i="51"/>
  <c r="AX326" i="51"/>
  <c r="AH217" i="9"/>
  <c r="AY217" i="9"/>
  <c r="AZ217" i="9"/>
  <c r="AG217" i="9"/>
  <c r="AN217" i="9" s="1"/>
  <c r="AV217" i="9" s="1"/>
  <c r="BC217" i="9"/>
  <c r="BA217" i="8"/>
  <c r="AI217" i="8"/>
  <c r="BC217" i="8"/>
  <c r="AY217" i="8"/>
  <c r="AG217" i="8"/>
  <c r="AN217" i="8" s="1"/>
  <c r="AR297" i="4"/>
  <c r="AR326" i="4"/>
  <c r="AR362" i="4"/>
  <c r="AR330" i="4"/>
  <c r="AN297" i="6"/>
  <c r="AN330" i="6"/>
  <c r="AN71" i="6"/>
  <c r="AN362" i="6"/>
  <c r="AN326" i="6"/>
  <c r="AM297" i="51"/>
  <c r="AM330" i="51"/>
  <c r="AM326" i="51"/>
  <c r="AN69" i="51"/>
  <c r="AV69" i="51" s="1"/>
  <c r="AV71" i="51" s="1"/>
  <c r="AM362" i="51"/>
  <c r="AM71" i="51"/>
  <c r="BB71" i="51"/>
  <c r="BB330" i="5"/>
  <c r="BB297" i="5"/>
  <c r="BB326" i="5"/>
  <c r="BB362" i="5"/>
  <c r="BC217" i="7"/>
  <c r="AX217" i="7"/>
  <c r="L217" i="7"/>
  <c r="AN217" i="7" s="1"/>
  <c r="BC217" i="4"/>
  <c r="AX217" i="4"/>
  <c r="L217" i="4"/>
  <c r="AZ326" i="51"/>
  <c r="AZ362" i="51"/>
  <c r="AZ330" i="51"/>
  <c r="AI362" i="50"/>
  <c r="AI330" i="50"/>
  <c r="AI326" i="50"/>
  <c r="AI71" i="50"/>
  <c r="AI297" i="50"/>
  <c r="AH330" i="50"/>
  <c r="AH326" i="50"/>
  <c r="AH71" i="50"/>
  <c r="AH362" i="50"/>
  <c r="AH297" i="50"/>
  <c r="AN362" i="2"/>
  <c r="AN297" i="2"/>
  <c r="AN71" i="2"/>
  <c r="AN326" i="2"/>
  <c r="AN330" i="2"/>
  <c r="AX71" i="50"/>
  <c r="L362" i="50"/>
  <c r="L297" i="50"/>
  <c r="L330" i="50"/>
  <c r="L326" i="50"/>
  <c r="L71" i="50"/>
  <c r="AN331" i="5"/>
  <c r="AN324" i="5"/>
  <c r="AN310" i="5"/>
  <c r="AN294" i="5"/>
  <c r="AN327" i="5" s="1"/>
  <c r="AN293" i="5"/>
  <c r="AN325" i="5" s="1"/>
  <c r="AN332" i="5"/>
  <c r="AN70" i="5"/>
  <c r="AG330" i="10"/>
  <c r="AG297" i="10"/>
  <c r="AG71" i="10"/>
  <c r="AG362" i="10"/>
  <c r="AN69" i="10"/>
  <c r="AG326" i="10"/>
  <c r="AV297" i="4"/>
  <c r="AV330" i="4"/>
  <c r="AV326" i="4"/>
  <c r="AV362" i="4"/>
  <c r="AY330" i="51"/>
  <c r="AY362" i="51"/>
  <c r="AY326" i="51"/>
  <c r="AY71" i="51"/>
  <c r="AZ71" i="51"/>
  <c r="BB71" i="50"/>
  <c r="BA330" i="4"/>
  <c r="BA326" i="4"/>
  <c r="BA362" i="4"/>
  <c r="BA297" i="4"/>
  <c r="AN69" i="4"/>
  <c r="AG326" i="4"/>
  <c r="AG71" i="4"/>
  <c r="AG297" i="4"/>
  <c r="AG362" i="4"/>
  <c r="AG330" i="4"/>
  <c r="AV330" i="5"/>
  <c r="AV326" i="5"/>
  <c r="AV362" i="5"/>
  <c r="AV297" i="5"/>
  <c r="AU297" i="5"/>
  <c r="AU362" i="5"/>
  <c r="AU326" i="5"/>
  <c r="AU330" i="5"/>
  <c r="AG217" i="51"/>
  <c r="AY217" i="51"/>
  <c r="AH217" i="51"/>
  <c r="BA217" i="10"/>
  <c r="AI217" i="10"/>
  <c r="AZ362" i="50"/>
  <c r="AZ326" i="50"/>
  <c r="AZ330" i="50"/>
  <c r="BA71" i="10"/>
  <c r="AN294" i="51"/>
  <c r="AN327" i="51" s="1"/>
  <c r="AN331" i="51"/>
  <c r="AN70" i="51"/>
  <c r="AN324" i="51"/>
  <c r="AN310" i="51"/>
  <c r="AN332" i="51"/>
  <c r="AN293" i="51"/>
  <c r="AN325" i="51" s="1"/>
  <c r="AT330" i="51"/>
  <c r="AT326" i="51"/>
  <c r="AT362" i="51"/>
  <c r="AY330" i="50"/>
  <c r="AY362" i="50"/>
  <c r="AY326" i="50"/>
  <c r="AZ217" i="50"/>
  <c r="AX326" i="50"/>
  <c r="AX330" i="50"/>
  <c r="AX362" i="50"/>
  <c r="AX297" i="50"/>
  <c r="AX217" i="3"/>
  <c r="BC217" i="3"/>
  <c r="L217" i="3"/>
  <c r="AN217" i="3" s="1"/>
  <c r="AN326" i="7"/>
  <c r="AN71" i="7"/>
  <c r="AN297" i="7"/>
  <c r="AN362" i="7"/>
  <c r="AN330" i="7"/>
  <c r="AY330" i="10"/>
  <c r="AY326" i="10"/>
  <c r="AY362" i="10"/>
  <c r="L326" i="4"/>
  <c r="L71" i="4"/>
  <c r="L362" i="4"/>
  <c r="L297" i="4"/>
  <c r="L330" i="4"/>
  <c r="AX326" i="4"/>
  <c r="AX362" i="4"/>
  <c r="AX297" i="4"/>
  <c r="AX330" i="4"/>
  <c r="AR330" i="51"/>
  <c r="AR362" i="51"/>
  <c r="AR326" i="51"/>
  <c r="AI362" i="51"/>
  <c r="AI330" i="51"/>
  <c r="AI326" i="51"/>
  <c r="AI71" i="51"/>
  <c r="AI297" i="51"/>
  <c r="AN358" i="11"/>
  <c r="AN331" i="11"/>
  <c r="BA217" i="9"/>
  <c r="AI217" i="9"/>
  <c r="AN332" i="10"/>
  <c r="AN70" i="10"/>
  <c r="AN331" i="10"/>
  <c r="AN324" i="10"/>
  <c r="AN310" i="10"/>
  <c r="AN293" i="10"/>
  <c r="AN325" i="10" s="1"/>
  <c r="AN294" i="10"/>
  <c r="AN327" i="10" s="1"/>
  <c r="AT362" i="4"/>
  <c r="AT330" i="4"/>
  <c r="AT326" i="4"/>
  <c r="AT297" i="4"/>
  <c r="BA217" i="50"/>
  <c r="AU330" i="51"/>
  <c r="AU326" i="51"/>
  <c r="AU362" i="51"/>
  <c r="AU297" i="51"/>
  <c r="BB297" i="51"/>
  <c r="BB362" i="51"/>
  <c r="BB330" i="51"/>
  <c r="BB326" i="51"/>
  <c r="BC330" i="5"/>
  <c r="BC326" i="5"/>
  <c r="BC362" i="5"/>
  <c r="BC71" i="5"/>
  <c r="AM297" i="5"/>
  <c r="AM362" i="5"/>
  <c r="AM330" i="5"/>
  <c r="AM71" i="5"/>
  <c r="AM326" i="5"/>
  <c r="AN69" i="5"/>
  <c r="BB71" i="5"/>
  <c r="BB217" i="51"/>
  <c r="AM217" i="51"/>
  <c r="AU217" i="51" s="1"/>
  <c r="AN70" i="50"/>
  <c r="AN310" i="50"/>
  <c r="AN324" i="50"/>
  <c r="AN331" i="50"/>
  <c r="AN293" i="50"/>
  <c r="AN325" i="50" s="1"/>
  <c r="AN294" i="50"/>
  <c r="AN327" i="50" s="1"/>
  <c r="AN332" i="50"/>
  <c r="AH330" i="51"/>
  <c r="AH71" i="51"/>
  <c r="AH362" i="51"/>
  <c r="AH326" i="51"/>
  <c r="AH297" i="51"/>
  <c r="AG217" i="50"/>
  <c r="AN217" i="50" s="1"/>
  <c r="AY217" i="50"/>
  <c r="BC217" i="50"/>
  <c r="AI217" i="50"/>
  <c r="AT326" i="10"/>
  <c r="AT330" i="10"/>
  <c r="AT362" i="10"/>
  <c r="AT297" i="10"/>
  <c r="BA71" i="51"/>
  <c r="AN71" i="9"/>
  <c r="AN362" i="9"/>
  <c r="AN326" i="9"/>
  <c r="AN297" i="9"/>
  <c r="AN330" i="9"/>
  <c r="AZ71" i="50"/>
  <c r="AY71" i="50"/>
  <c r="BC217" i="2"/>
  <c r="AX217" i="2"/>
  <c r="L217" i="2"/>
  <c r="AN217" i="2" s="1"/>
  <c r="AQ297" i="50"/>
  <c r="AQ330" i="50"/>
  <c r="AQ362" i="50"/>
  <c r="AQ326" i="50"/>
  <c r="BC362" i="50"/>
  <c r="BC297" i="50"/>
  <c r="BC330" i="50"/>
  <c r="BC326" i="50"/>
  <c r="BC71" i="50"/>
  <c r="AN217" i="5"/>
  <c r="BC326" i="10"/>
  <c r="BC362" i="10"/>
  <c r="BC71" i="10"/>
  <c r="BC330" i="10"/>
  <c r="BC297" i="10"/>
  <c r="AZ71" i="10"/>
  <c r="AY71" i="10"/>
  <c r="AI330" i="10"/>
  <c r="AI71" i="10"/>
  <c r="AI362" i="10"/>
  <c r="AI297" i="10"/>
  <c r="AI326" i="10"/>
  <c r="BC326" i="4"/>
  <c r="BC297" i="4"/>
  <c r="BC362" i="4"/>
  <c r="BC71" i="4"/>
  <c r="BC330" i="4"/>
  <c r="AG326" i="51"/>
  <c r="AG71" i="51"/>
  <c r="AG362" i="51"/>
  <c r="AG330" i="51"/>
  <c r="AG297" i="51"/>
  <c r="AM326" i="50"/>
  <c r="AM71" i="50"/>
  <c r="AM362" i="50"/>
  <c r="AN69" i="50"/>
  <c r="AV69" i="50" s="1"/>
  <c r="AV71" i="50" s="1"/>
  <c r="AM297" i="50"/>
  <c r="AM330" i="50"/>
  <c r="BB330" i="50"/>
  <c r="BB326" i="50"/>
  <c r="BB297" i="50"/>
  <c r="BB362" i="50"/>
  <c r="AY217" i="4"/>
  <c r="BA217" i="4"/>
  <c r="AG217" i="4"/>
  <c r="AN217" i="4" s="1"/>
  <c r="BA217" i="11"/>
  <c r="BC217" i="11"/>
  <c r="AG217" i="11"/>
  <c r="AI217" i="11"/>
  <c r="AT217" i="11" s="1"/>
  <c r="AY217" i="11"/>
  <c r="AY330" i="4"/>
  <c r="AY326" i="4"/>
  <c r="AY362" i="4"/>
  <c r="AI326" i="4"/>
  <c r="AI297" i="4"/>
  <c r="AI71" i="4"/>
  <c r="AI362" i="4"/>
  <c r="AI330" i="4"/>
  <c r="BA71" i="4"/>
  <c r="AZ71" i="4"/>
  <c r="AY71" i="4"/>
  <c r="L217" i="51"/>
  <c r="BC217" i="51"/>
  <c r="AX217" i="51"/>
  <c r="AN324" i="4"/>
  <c r="AN293" i="4"/>
  <c r="AN325" i="4" s="1"/>
  <c r="AN310" i="4"/>
  <c r="AN331" i="4"/>
  <c r="AN294" i="4"/>
  <c r="AN327" i="4" s="1"/>
  <c r="AN70" i="4"/>
  <c r="AN332" i="4"/>
  <c r="AS362" i="51"/>
  <c r="AS330" i="51"/>
  <c r="AS326" i="51"/>
  <c r="AS362" i="50"/>
  <c r="AS326" i="50"/>
  <c r="AS330" i="50"/>
  <c r="AN297" i="8"/>
  <c r="AN71" i="8"/>
  <c r="AN362" i="8"/>
  <c r="AN330" i="8"/>
  <c r="AN326" i="8"/>
  <c r="BA326" i="50"/>
  <c r="BA362" i="50"/>
  <c r="BA330" i="50"/>
  <c r="BA330" i="10"/>
  <c r="BA362" i="10"/>
  <c r="BA326" i="10"/>
  <c r="BA326" i="51"/>
  <c r="BA330" i="51"/>
  <c r="BA362" i="51"/>
  <c r="AG362" i="50"/>
  <c r="AG330" i="50"/>
  <c r="AG326" i="50"/>
  <c r="AG71" i="50"/>
  <c r="AG297" i="50"/>
  <c r="AR326" i="50"/>
  <c r="AR330" i="50"/>
  <c r="AR362" i="50"/>
  <c r="AH217" i="10"/>
  <c r="BC217" i="10"/>
  <c r="AZ217" i="10"/>
  <c r="AY217" i="10"/>
  <c r="AG217" i="10"/>
  <c r="AN217" i="10" s="1"/>
  <c r="AV326" i="10"/>
  <c r="AV362" i="10"/>
  <c r="AV330" i="10"/>
  <c r="AV297" i="10"/>
  <c r="AR330" i="10"/>
  <c r="AR297" i="10"/>
  <c r="AR362" i="10"/>
  <c r="AR326" i="10"/>
  <c r="AZ217" i="51"/>
  <c r="AX71" i="4"/>
  <c r="AQ326" i="4"/>
  <c r="AQ362" i="4"/>
  <c r="AQ330" i="4"/>
  <c r="AQ297" i="4"/>
  <c r="BC330" i="51"/>
  <c r="BC297" i="51"/>
  <c r="BC326" i="51"/>
  <c r="BC71" i="51"/>
  <c r="BC362" i="51"/>
  <c r="AU362" i="50"/>
  <c r="AU330" i="50"/>
  <c r="AU326" i="50"/>
  <c r="AU297" i="50"/>
  <c r="AN217" i="11" l="1"/>
  <c r="AV217" i="11" s="1"/>
  <c r="AR217" i="11"/>
  <c r="AV297" i="51"/>
  <c r="AV330" i="51"/>
  <c r="AV362" i="51"/>
  <c r="AV326" i="51"/>
  <c r="AV326" i="50"/>
  <c r="AV297" i="50"/>
  <c r="AV362" i="50"/>
  <c r="AV330" i="50"/>
  <c r="AN330" i="4"/>
  <c r="AN297" i="4"/>
  <c r="AN326" i="4"/>
  <c r="AN71" i="4"/>
  <c r="AN362" i="4"/>
  <c r="AN217" i="51"/>
  <c r="AV217" i="51" s="1"/>
  <c r="AN297" i="5"/>
  <c r="AN326" i="5"/>
  <c r="AN71" i="5"/>
  <c r="AN362" i="5"/>
  <c r="AN330" i="5"/>
  <c r="AN362" i="51"/>
  <c r="AN330" i="51"/>
  <c r="AN326" i="51"/>
  <c r="AN71" i="51"/>
  <c r="AN326" i="50"/>
  <c r="AN71" i="50"/>
  <c r="AN362" i="50"/>
  <c r="AN330" i="50"/>
  <c r="AN330" i="10"/>
  <c r="AN326" i="10"/>
  <c r="AN362" i="10"/>
  <c r="AN297" i="10"/>
  <c r="AN71" i="10"/>
</calcChain>
</file>

<file path=xl/comments1.xml><?xml version="1.0" encoding="utf-8"?>
<comments xmlns="http://schemas.openxmlformats.org/spreadsheetml/2006/main">
  <authors>
    <author>Graeme Finn</author>
  </authors>
  <commentList>
    <comment ref="G6" authorId="0" shapeId="0">
      <text>
        <r>
          <rPr>
            <b/>
            <sz val="9"/>
            <color indexed="81"/>
            <rFont val="Tahoma"/>
            <charset val="1"/>
          </rPr>
          <t>TEC: AU restated aspects of their 2015 return in the 2016 AR</t>
        </r>
        <r>
          <rPr>
            <sz val="9"/>
            <color indexed="81"/>
            <rFont val="Tahoma"/>
            <charset val="1"/>
          </rPr>
          <t xml:space="preserve">
</t>
        </r>
      </text>
    </comment>
    <comment ref="AJ6" authorId="0" shapeId="0">
      <text>
        <r>
          <rPr>
            <b/>
            <sz val="9"/>
            <color indexed="81"/>
            <rFont val="Tahoma"/>
            <charset val="1"/>
          </rPr>
          <t>TEC: TWOA restated aspects of their 2015 return in the 2016 AR</t>
        </r>
        <r>
          <rPr>
            <sz val="9"/>
            <color indexed="81"/>
            <rFont val="Tahoma"/>
            <charset val="1"/>
          </rPr>
          <t xml:space="preserve">
</t>
        </r>
      </text>
    </comment>
  </commentList>
</comments>
</file>

<file path=xl/sharedStrings.xml><?xml version="1.0" encoding="utf-8"?>
<sst xmlns="http://schemas.openxmlformats.org/spreadsheetml/2006/main" count="15216" uniqueCount="376">
  <si>
    <t>Other Liabilities</t>
  </si>
  <si>
    <t>Term borrowings</t>
  </si>
  <si>
    <t>Current borrowings</t>
  </si>
  <si>
    <t>Total other income</t>
  </si>
  <si>
    <t>Total income</t>
  </si>
  <si>
    <t>Other income</t>
  </si>
  <si>
    <t>Interest income</t>
  </si>
  <si>
    <t>Research income (less PBRF &amp; TEC funded, included above)</t>
  </si>
  <si>
    <t>International student fees</t>
  </si>
  <si>
    <t>Domestic student fee income</t>
  </si>
  <si>
    <t>TEC income (plus non EFTS based, non research, Government funding)</t>
  </si>
  <si>
    <t>Income sources</t>
  </si>
  <si>
    <t>Liquid assets plus undrawn facilities to annual COFO</t>
  </si>
  <si>
    <t>Liquid assets as a percentage of annual cash outflow from operations</t>
  </si>
  <si>
    <t>Undrawn liquidity as a percentage of annual cash outflow from operations</t>
  </si>
  <si>
    <t>Undrawn committed facilities</t>
  </si>
  <si>
    <t>Working capital ratio</t>
  </si>
  <si>
    <t>Liquid assets (less OD)</t>
  </si>
  <si>
    <t>Liquidity</t>
  </si>
  <si>
    <t>Return on Prop/plant/Intangable assets - EBIITDA/assets</t>
  </si>
  <si>
    <t>Depreciation rate on property, plant and equipment</t>
  </si>
  <si>
    <t>Occupancy and property costs per sqm</t>
  </si>
  <si>
    <t>EFTS per sqm (buildings)</t>
  </si>
  <si>
    <t>Total income on assets</t>
  </si>
  <si>
    <t>Total assets</t>
  </si>
  <si>
    <t>Property, plant and equipment per EFTS</t>
  </si>
  <si>
    <t>Capital expenditure over depreciation</t>
  </si>
  <si>
    <t>Assets</t>
  </si>
  <si>
    <t>Interest cover ie EBIITDA /net interest cost</t>
  </si>
  <si>
    <t>Interest cost to total costs</t>
  </si>
  <si>
    <t>Net debt to surplus before abnormals</t>
  </si>
  <si>
    <t>Debt (excl finance leases) to total assets</t>
  </si>
  <si>
    <t>Total equity to total assets</t>
  </si>
  <si>
    <t>Gearing</t>
  </si>
  <si>
    <t>Student numbers per EFTS</t>
  </si>
  <si>
    <t>Adjusted Academic/Tutorial staff ratio</t>
  </si>
  <si>
    <t>General and research staff to academic staff ratio</t>
  </si>
  <si>
    <t>Total EFTS to Adjusted Academic/Tutorial staff ratio</t>
  </si>
  <si>
    <t>Total EFTS to Total Staff FTE</t>
  </si>
  <si>
    <t>Total EFTS to Academic/Tutorial Staff FTE</t>
  </si>
  <si>
    <t>Student Staff Ratio (excludes non-formal students)</t>
  </si>
  <si>
    <t>EFTS and FTEs</t>
  </si>
  <si>
    <t>Return on net assets</t>
  </si>
  <si>
    <t>Return on assets</t>
  </si>
  <si>
    <t>EBD plus Amortisation to total income</t>
  </si>
  <si>
    <t>Netcashflow from operations as % CIFO</t>
  </si>
  <si>
    <t>Interest income as % of total income</t>
  </si>
  <si>
    <t>EBIITDA (core earnings) to total income</t>
  </si>
  <si>
    <t>EBITDA to total income</t>
  </si>
  <si>
    <t>Surplus to total income</t>
  </si>
  <si>
    <t>Surplus before abnormals</t>
  </si>
  <si>
    <t>Earnings analysis</t>
  </si>
  <si>
    <t>Per Total EFTS</t>
  </si>
  <si>
    <t>Per FTE</t>
  </si>
  <si>
    <t>Personnel costs</t>
  </si>
  <si>
    <t>Income per FTE</t>
  </si>
  <si>
    <t>International student fees per international EFTS</t>
  </si>
  <si>
    <t>Domestic student fees per EFTS (inc. non-formal EFTS)</t>
  </si>
  <si>
    <t>Income Analysis</t>
  </si>
  <si>
    <t xml:space="preserve"> </t>
  </si>
  <si>
    <t>Surplus / (Deficit) before unusual items per Total EFTS</t>
  </si>
  <si>
    <t>Total Costs per Total EFTS</t>
  </si>
  <si>
    <t>Income per Total EFTS</t>
  </si>
  <si>
    <t>Financial Performance</t>
  </si>
  <si>
    <t>Other useful ratios for financial assessment:</t>
  </si>
  <si>
    <t>Debt Equity ratio (Debt to Debt+Equity)</t>
  </si>
  <si>
    <t>(includes those that are readily calculatable)</t>
  </si>
  <si>
    <t>Financial Sustainability assessment criteria</t>
  </si>
  <si>
    <t>Quick ratio</t>
  </si>
  <si>
    <t>Ability to service debt</t>
  </si>
  <si>
    <t>Liquid funds ratio</t>
  </si>
  <si>
    <t>Operating cash inflows from operation / operating cash outflows from operation</t>
  </si>
  <si>
    <t>Core Earnings (EBIITDA to total income)</t>
  </si>
  <si>
    <t>Surplus / (Deficit) before abnormals to total income (before abnormal items)</t>
  </si>
  <si>
    <t>Financial viability assessment criteria</t>
  </si>
  <si>
    <t>Wananga Sector median</t>
  </si>
  <si>
    <t>Metro ITP median</t>
  </si>
  <si>
    <t>ITP mector median</t>
  </si>
  <si>
    <t>Universities Sector median</t>
  </si>
  <si>
    <t>Wananga Sector Average</t>
  </si>
  <si>
    <t>Metro ITP Average</t>
  </si>
  <si>
    <t>ITP Sector Average</t>
  </si>
  <si>
    <t>Universities Sector Average</t>
  </si>
  <si>
    <t>Total TEIs</t>
  </si>
  <si>
    <t>Total Wananga</t>
  </si>
  <si>
    <t>Te Whare Wananga O Awanuiarangi</t>
  </si>
  <si>
    <t>Te Wananga O Raukawa</t>
  </si>
  <si>
    <t>T e Wananga O Aotearoa</t>
  </si>
  <si>
    <t>Metro ITP</t>
  </si>
  <si>
    <t>WITT</t>
  </si>
  <si>
    <t>Wintec</t>
  </si>
  <si>
    <t>UCOL</t>
  </si>
  <si>
    <t>SIT</t>
  </si>
  <si>
    <t>Northtec</t>
  </si>
  <si>
    <t>NMIT</t>
  </si>
  <si>
    <t>MIT</t>
  </si>
  <si>
    <t>EIT</t>
  </si>
  <si>
    <t>CPIT</t>
  </si>
  <si>
    <t>BoPP</t>
  </si>
  <si>
    <t>Total Universities</t>
  </si>
  <si>
    <t>VUW</t>
  </si>
  <si>
    <t>AUT</t>
  </si>
  <si>
    <t>Ratio Analysis</t>
  </si>
  <si>
    <t>Total Buildings gross square meterage</t>
  </si>
  <si>
    <t>Expenditure on Research (NZ$'000)</t>
  </si>
  <si>
    <t>Total FTE</t>
  </si>
  <si>
    <t>General (Non Academic) staff FTE</t>
  </si>
  <si>
    <t>Research-only staff FTE</t>
  </si>
  <si>
    <t>Academic / Tutorial Staff FTE</t>
  </si>
  <si>
    <t>Number of Part Time Staff (head count)</t>
  </si>
  <si>
    <t>Number of Full Time Staff (head count)</t>
  </si>
  <si>
    <t>Personnel</t>
  </si>
  <si>
    <t>Total Absolute Non-formal Student Numbers</t>
  </si>
  <si>
    <t>Total Absolute Formal Student Numbers</t>
  </si>
  <si>
    <t>Total Absolute Student Numbers</t>
  </si>
  <si>
    <t>Total EFTS (ties to above)</t>
  </si>
  <si>
    <t>via contract through others</t>
  </si>
  <si>
    <t>extramural</t>
  </si>
  <si>
    <t>direct</t>
  </si>
  <si>
    <t>EFTS delivery</t>
  </si>
  <si>
    <t>Total EFTS</t>
  </si>
  <si>
    <t>Sub-total Other</t>
  </si>
  <si>
    <t>other</t>
  </si>
  <si>
    <t>other domestic, non Crown subsidised courses (incl ITO)</t>
  </si>
  <si>
    <t>other crown funded eg Health, Corrections, other TEC etc</t>
  </si>
  <si>
    <t>Other</t>
  </si>
  <si>
    <t>Sub-total International</t>
  </si>
  <si>
    <t>postgraduate (research)</t>
  </si>
  <si>
    <t>postgraduate (taught)</t>
  </si>
  <si>
    <t>undergraduate (degree)</t>
  </si>
  <si>
    <t>sub-degree</t>
  </si>
  <si>
    <t>International</t>
  </si>
  <si>
    <t>Sub-total Vote Ed</t>
  </si>
  <si>
    <t>non-formal</t>
  </si>
  <si>
    <t>TEC funded SAC, ACE &amp; Youth Guarantee (including any SAC over delivery)</t>
  </si>
  <si>
    <t>EFTS reportable in SDR</t>
  </si>
  <si>
    <t>Non- Financial Information</t>
  </si>
  <si>
    <t>Net Cash Flows from Operating Activities</t>
  </si>
  <si>
    <t>Increase/(Decrease) in payables etc</t>
  </si>
  <si>
    <t>Decrease/(Increase) in receivables, prepayments etc</t>
  </si>
  <si>
    <t>Add Movements in Working Capital</t>
  </si>
  <si>
    <t>Asset Write Offs</t>
  </si>
  <si>
    <t>Gain / Loss on Sale of Assets</t>
  </si>
  <si>
    <t>Depreciation</t>
  </si>
  <si>
    <t>Add Non-Cash Items</t>
  </si>
  <si>
    <t>Surplus/(Deficit) from Operations</t>
  </si>
  <si>
    <t>$000</t>
  </si>
  <si>
    <t>$001</t>
  </si>
  <si>
    <t>Total ITP</t>
  </si>
  <si>
    <t>(NZ$000s)</t>
  </si>
  <si>
    <t>Reconciliation of Cash Flow to Surplus/(Deficit)</t>
  </si>
  <si>
    <t>Total Liquid Funds (ie Liquid Assets less Overdrafts)</t>
  </si>
  <si>
    <t>Other short term investments and other readily liquefiable investments (less overdrafts)</t>
  </si>
  <si>
    <t>Other adjustments (please provide a breakdown in column Q)</t>
  </si>
  <si>
    <t>Closing cash and cash equivalents</t>
  </si>
  <si>
    <t>Opening cash and cash equivalents</t>
  </si>
  <si>
    <t>Total Net Cash Flows</t>
  </si>
  <si>
    <t>Net Cash Flows from Financing Activities</t>
  </si>
  <si>
    <t>Total</t>
  </si>
  <si>
    <t>Settlement of Debt</t>
  </si>
  <si>
    <t>Cash was Applied to:</t>
  </si>
  <si>
    <t>Equity</t>
  </si>
  <si>
    <t>Capital appropriation funding</t>
  </si>
  <si>
    <t>Debt</t>
  </si>
  <si>
    <t>Cash was Provided from:</t>
  </si>
  <si>
    <t>Cash Flows from Financing Activities</t>
  </si>
  <si>
    <t>Net Cash Flows from Investing Activities</t>
  </si>
  <si>
    <t>Purchase of Investments</t>
  </si>
  <si>
    <t>Capitalised Course Development</t>
  </si>
  <si>
    <t>Purchase of Property, Plant and Equipment</t>
  </si>
  <si>
    <t>Sale of Investments</t>
  </si>
  <si>
    <t>Sale of Property, Plant and Equipment</t>
  </si>
  <si>
    <t>Cash Flows from Investing Activities</t>
  </si>
  <si>
    <t>Net GST</t>
  </si>
  <si>
    <t>Interest Paid</t>
  </si>
  <si>
    <t>Employees and Suppliers</t>
  </si>
  <si>
    <t>Interest Received</t>
  </si>
  <si>
    <t>Income from Services Provided</t>
  </si>
  <si>
    <t>Student Tuition Fees &amp; Charges</t>
  </si>
  <si>
    <t>Government Grants</t>
  </si>
  <si>
    <t>Cash Flows from Operating Activities</t>
  </si>
  <si>
    <t>Statement of Cash Flows</t>
  </si>
  <si>
    <t>Closing Equity</t>
  </si>
  <si>
    <t>Capital injections and grants</t>
  </si>
  <si>
    <t>Movement in Revaluation Reserves</t>
  </si>
  <si>
    <t>Net Surplus / (Deficit)</t>
  </si>
  <si>
    <t>Opening Equity</t>
  </si>
  <si>
    <t>Statement of Changes in Equity</t>
  </si>
  <si>
    <t>Undrawn portion of committed credit lines</t>
  </si>
  <si>
    <t>Total available credit lines - committed</t>
  </si>
  <si>
    <t>Current year capital expenditure (accounting/accrual basis)</t>
  </si>
  <si>
    <t>Total Equity</t>
  </si>
  <si>
    <t>Other Reserves</t>
  </si>
  <si>
    <t>Trust Net Equity</t>
  </si>
  <si>
    <t>Revaluation Reserves</t>
  </si>
  <si>
    <t>General Equity</t>
  </si>
  <si>
    <t>Net Assets</t>
  </si>
  <si>
    <t>Total Term Liabilities</t>
  </si>
  <si>
    <t xml:space="preserve">Other </t>
  </si>
  <si>
    <t>Term portion of Finance Leases</t>
  </si>
  <si>
    <t>Term Debt</t>
  </si>
  <si>
    <t>Term Liabilities</t>
  </si>
  <si>
    <t>Total Other Non-Current Assets</t>
  </si>
  <si>
    <t>Trust investments and assets</t>
  </si>
  <si>
    <t>Course Development Costs</t>
  </si>
  <si>
    <t>Total Investments</t>
  </si>
  <si>
    <t>Non-Liquid Investments</t>
  </si>
  <si>
    <t>Liquid Investments</t>
  </si>
  <si>
    <t>Other Non-Current Assets</t>
  </si>
  <si>
    <t>Total Property Plant and Equipment</t>
  </si>
  <si>
    <t>Trust fixed assets</t>
  </si>
  <si>
    <t>Plant and Equipment</t>
  </si>
  <si>
    <t>Library Collection and Information technology</t>
  </si>
  <si>
    <t>Land &amp; Buildings</t>
  </si>
  <si>
    <t>Property, Plant and Equipment</t>
  </si>
  <si>
    <t>Working Capital</t>
  </si>
  <si>
    <t>Total Current Liabilities</t>
  </si>
  <si>
    <t>Trust current liabilities</t>
  </si>
  <si>
    <t>Current portion of Finance Leases</t>
  </si>
  <si>
    <t>Current portion of Term Loans</t>
  </si>
  <si>
    <t>Other Funding in Advance</t>
  </si>
  <si>
    <t>Student Fees in Advance</t>
  </si>
  <si>
    <t>Employee Entitlements</t>
  </si>
  <si>
    <t>Accounts Payable</t>
  </si>
  <si>
    <t>Bank Overdraft</t>
  </si>
  <si>
    <t>Current Liabilities</t>
  </si>
  <si>
    <t>Total Current Assets</t>
  </si>
  <si>
    <t>Inventory</t>
  </si>
  <si>
    <t>Prepayments</t>
  </si>
  <si>
    <t>Receivables</t>
  </si>
  <si>
    <t>Trust cash, cash equivalents and short-term investments</t>
  </si>
  <si>
    <t>Short-term Investments</t>
  </si>
  <si>
    <t>Cash and Cash Equivalents</t>
  </si>
  <si>
    <t>Current Assets</t>
  </si>
  <si>
    <t>Other assets</t>
  </si>
  <si>
    <t>Cash and other liquid assets</t>
  </si>
  <si>
    <t>Statement of Financial Position</t>
  </si>
  <si>
    <t xml:space="preserve">    Net  Surplus / (Deficit) to total income</t>
  </si>
  <si>
    <t xml:space="preserve">     Surplus / (Deficit) before abnormals to total income</t>
  </si>
  <si>
    <t>Net Surplus/(Deficit)</t>
  </si>
  <si>
    <t>Unusual and Non-Recurring Items *</t>
  </si>
  <si>
    <t>Surplus/(Deficit) before Unusual and Non-Recurring Items</t>
  </si>
  <si>
    <t>Total Expenditure</t>
  </si>
  <si>
    <t>as % of Total Expenditure</t>
  </si>
  <si>
    <t>Total Depreciation and Amortisation</t>
  </si>
  <si>
    <t>Total Amortisation</t>
  </si>
  <si>
    <t>Total Depreciation</t>
  </si>
  <si>
    <t>Depreciation and Amortisation</t>
  </si>
  <si>
    <t>as % of Total Costs</t>
  </si>
  <si>
    <t>Total Other Expenses</t>
  </si>
  <si>
    <t>Finance Costs</t>
  </si>
  <si>
    <t>Non Property Leases</t>
  </si>
  <si>
    <t>Occupancy/Property costs</t>
  </si>
  <si>
    <t>Subcontracting costs</t>
  </si>
  <si>
    <t>Faculty support and other costs</t>
  </si>
  <si>
    <t>Other Expenses (except Depreciation)</t>
  </si>
  <si>
    <t>Total Personnel Costs (inc ACC, long-service, recruitment, etc)</t>
  </si>
  <si>
    <t>Expenditure</t>
  </si>
  <si>
    <t>Total Income</t>
  </si>
  <si>
    <t>as % of Total Income</t>
  </si>
  <si>
    <t>Total Other Income</t>
  </si>
  <si>
    <t>Trust income (net)</t>
  </si>
  <si>
    <t>Subcontracting income</t>
  </si>
  <si>
    <t>Dividends</t>
  </si>
  <si>
    <t>Interest</t>
  </si>
  <si>
    <t>Off Plan funding from TEC (excluding research) and other non TEC government funding</t>
  </si>
  <si>
    <t>Other Income</t>
  </si>
  <si>
    <t>Total Research</t>
  </si>
  <si>
    <t>Other Research-derived income</t>
  </si>
  <si>
    <t>TEC funded research capability and initiatives excluding PBRF</t>
  </si>
  <si>
    <t>External research grants from agencies and foundations</t>
  </si>
  <si>
    <t>PBRF Income</t>
  </si>
  <si>
    <t>Research Income</t>
  </si>
  <si>
    <t>Total Student Fees &amp; charges</t>
  </si>
  <si>
    <t>Other compulsory student charges &amp; levies</t>
  </si>
  <si>
    <t>Domestic student tuition fees &amp; compulsory tuition related charges &amp; levies</t>
  </si>
  <si>
    <t>Student Fees &amp; Charges</t>
  </si>
  <si>
    <t>Total Government Tuition Funding</t>
  </si>
  <si>
    <t>Other On Plan TEC Funding</t>
  </si>
  <si>
    <t>ITOs</t>
  </si>
  <si>
    <t>EFTS related non TEC Crown Funding</t>
  </si>
  <si>
    <t>EFTS Related TEC Funding ie SAC, ACE and Youth Guarantee funding</t>
  </si>
  <si>
    <t>Government Tuition Funding</t>
  </si>
  <si>
    <t>Income</t>
  </si>
  <si>
    <t>Wananga Sector Median</t>
  </si>
  <si>
    <t>Metro ITP Median</t>
  </si>
  <si>
    <t>ITP mector Median</t>
  </si>
  <si>
    <t>Universities Sector Median</t>
  </si>
  <si>
    <t>WIM</t>
  </si>
  <si>
    <t>RIM</t>
  </si>
  <si>
    <t>MIM</t>
  </si>
  <si>
    <t>IM</t>
  </si>
  <si>
    <t>UM</t>
  </si>
  <si>
    <t>WIA</t>
  </si>
  <si>
    <t>RIA</t>
  </si>
  <si>
    <t>MIA</t>
  </si>
  <si>
    <t>IA</t>
  </si>
  <si>
    <t>UA</t>
  </si>
  <si>
    <t>Statement of Financial Performance</t>
  </si>
  <si>
    <t>Year:</t>
  </si>
  <si>
    <t>Report:</t>
  </si>
  <si>
    <t>Consolidated accounts</t>
  </si>
  <si>
    <t xml:space="preserve">Tairawhiti Polytechnic                  </t>
  </si>
  <si>
    <t>Important Notes</t>
  </si>
  <si>
    <t>Auckland University of Technology</t>
  </si>
  <si>
    <t>Lincoln University</t>
  </si>
  <si>
    <t>Massey University</t>
  </si>
  <si>
    <t>University of Auckland</t>
  </si>
  <si>
    <t>University of Canterbury</t>
  </si>
  <si>
    <t>Victoria Unviersirty of Wellington</t>
  </si>
  <si>
    <t>Aoraki Polytechnic</t>
  </si>
  <si>
    <t>Bay of Plenty Polytechnic</t>
  </si>
  <si>
    <t>Christchurch Polytechnic Institute of Technology</t>
  </si>
  <si>
    <t>Eastern Institute of Technology</t>
  </si>
  <si>
    <t>Manukau Institute of Technogy</t>
  </si>
  <si>
    <t>Nelson Malborough Institute of Technology</t>
  </si>
  <si>
    <t>Otago Polytechnic</t>
  </si>
  <si>
    <t>Southern Institute of Technology</t>
  </si>
  <si>
    <t>Tai Poutini Polytechnic</t>
  </si>
  <si>
    <t>Open Polytechnic of New Zealand</t>
  </si>
  <si>
    <t>Unitec Institute of Technology</t>
  </si>
  <si>
    <t>Universal College of Learning</t>
  </si>
  <si>
    <t>Waiariki Institute of Technology</t>
  </si>
  <si>
    <t>Waikato Institute of Technology</t>
  </si>
  <si>
    <t>Wellington Institute of Technology</t>
  </si>
  <si>
    <t>Western Institute of Technology Taranaki</t>
  </si>
  <si>
    <t>Whiteria Community Polytechnic</t>
  </si>
  <si>
    <t>University of Otago</t>
  </si>
  <si>
    <t>University of Waikato</t>
  </si>
  <si>
    <t>TM</t>
  </si>
  <si>
    <t>TA</t>
  </si>
  <si>
    <r>
      <rPr>
        <b/>
        <sz val="11"/>
        <color theme="1"/>
        <rFont val="Calibri"/>
        <family val="2"/>
        <scheme val="minor"/>
      </rPr>
      <t>Common abbreviations</t>
    </r>
    <r>
      <rPr>
        <sz val="11"/>
        <color theme="1"/>
        <rFont val="Calibri"/>
        <family val="2"/>
        <scheme val="minor"/>
      </rPr>
      <t xml:space="preserve"> found throughout this workbook are outlined below</t>
    </r>
  </si>
  <si>
    <t>Victoria University of Wellington</t>
  </si>
  <si>
    <t>Manukau Institute of Technology</t>
  </si>
  <si>
    <t>Christchurch Polytechnic Inst of Technology</t>
  </si>
  <si>
    <t>Nelson Marlborough Inst of Technology</t>
  </si>
  <si>
    <t>The Open Polytechnic of NZ</t>
  </si>
  <si>
    <t>Western Institute of Tech at Taranaki</t>
  </si>
  <si>
    <t>Te Wananga O Aotearoa</t>
  </si>
  <si>
    <t>TPP</t>
  </si>
  <si>
    <t>OPNZ</t>
  </si>
  <si>
    <t>TWOA</t>
  </si>
  <si>
    <t>TWOR</t>
  </si>
  <si>
    <t>TWWOA</t>
  </si>
  <si>
    <t>Northland Polytechnic</t>
  </si>
  <si>
    <t>NorthTec</t>
  </si>
  <si>
    <t>Tairawhiti Polytechnic</t>
  </si>
  <si>
    <t>Regional ITP</t>
  </si>
  <si>
    <t>Regional ITP Average</t>
  </si>
  <si>
    <t>Telford Regional Polytechnic</t>
  </si>
  <si>
    <t>Regional ITP Median</t>
  </si>
  <si>
    <t>Regional ITP median</t>
  </si>
  <si>
    <t xml:space="preserve">                -  </t>
  </si>
  <si>
    <t>…</t>
  </si>
  <si>
    <t xml:space="preserve">                 -   </t>
  </si>
  <si>
    <t>Ara Institute of Canterbury</t>
  </si>
  <si>
    <r>
      <rPr>
        <b/>
        <sz val="11"/>
        <color theme="1"/>
        <rFont val="Calibri"/>
        <family val="2"/>
        <scheme val="minor"/>
      </rPr>
      <t>Metro ITPs</t>
    </r>
    <r>
      <rPr>
        <sz val="11"/>
        <color theme="1"/>
        <rFont val="Calibri"/>
        <family val="2"/>
        <scheme val="minor"/>
      </rPr>
      <t xml:space="preserve"> - the Metro ITP group includes Unitec, MIT, Wintec, WelTec, Whitieria, ARA and Otago Polytechnic.</t>
    </r>
  </si>
  <si>
    <t>ARA</t>
  </si>
  <si>
    <t>Toi Ohomai Institute of Technology</t>
  </si>
  <si>
    <t>Toi Ohomai</t>
  </si>
  <si>
    <t>Waiariki</t>
  </si>
  <si>
    <r>
      <rPr>
        <b/>
        <sz val="11"/>
        <color theme="1"/>
        <rFont val="Calibri"/>
        <family val="2"/>
        <scheme val="minor"/>
      </rPr>
      <t>Regional ITPs</t>
    </r>
    <r>
      <rPr>
        <sz val="11"/>
        <color theme="1"/>
        <rFont val="Calibri"/>
        <family val="2"/>
        <scheme val="minor"/>
      </rPr>
      <t xml:space="preserve"> - the Regional ITP group includes NorthTec, UCOL, OPNZ, EIT, WITT, NMIT, TPP, SIT and Toi Ohomai .   Prior to 2016 This also included Aoraki Polytechnic, BoPP and Waiariki. Prior to 2011, this also included Telford and Tairawhiti Polytechnic's.</t>
    </r>
  </si>
  <si>
    <t>Audited Financial Results</t>
  </si>
  <si>
    <t>0..5</t>
  </si>
  <si>
    <t>Unaudited</t>
  </si>
  <si>
    <t>New row from 2018</t>
  </si>
  <si>
    <t>Fees Free Funding</t>
  </si>
  <si>
    <t>Other assets (incl Cash and other liquid assets)</t>
  </si>
  <si>
    <t>Fixed Assets (PP&amp;E)</t>
  </si>
  <si>
    <t>Total Assets</t>
  </si>
  <si>
    <r>
      <rPr>
        <b/>
        <sz val="11"/>
        <color theme="1"/>
        <rFont val="Calibri"/>
        <family val="2"/>
        <scheme val="minor"/>
      </rPr>
      <t>Disclaimer -</t>
    </r>
    <r>
      <rPr>
        <sz val="11"/>
        <color theme="1"/>
        <rFont val="Calibri"/>
        <family val="2"/>
        <scheme val="minor"/>
      </rPr>
      <t xml:space="preserve"> The information contained in this workbook is supplied to the TEC by each of the Tertiary Education Institutions annually.  While the information provided are based on consolidated audited results, due to the TEC classifications, amounts may not aligned to those reported in annual financial statements.  The TEC takes no responsibility for the accuracy of the information provided.</t>
    </r>
  </si>
  <si>
    <t>WelTec</t>
  </si>
  <si>
    <t>[Restated]</t>
  </si>
  <si>
    <t>Entity count</t>
  </si>
  <si>
    <t>AR Group</t>
  </si>
  <si>
    <r>
      <rPr>
        <b/>
        <sz val="11"/>
        <color theme="1"/>
        <rFont val="Calibri"/>
        <family val="2"/>
        <scheme val="minor"/>
      </rPr>
      <t xml:space="preserve">Tai Poutini Polytechnic - </t>
    </r>
    <r>
      <rPr>
        <sz val="11"/>
        <color theme="1"/>
        <rFont val="Calibri"/>
        <family val="2"/>
        <scheme val="minor"/>
      </rPr>
      <t>Please note that the independent audit reports for Tai Poutini's 2018, 2019 financial statements is yet to be released.  Therefore these results are considered to be unaudited.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</si>
</sst>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8">
    <numFmt numFmtId="6" formatCode="&quot;$&quot;#,##0;[Red]\-&quot;$&quot;#,##0"/>
    <numFmt numFmtId="41" formatCode="_-* #,##0_-;\-* #,##0_-;_-* &quot;-&quot;_-;_-@_-"/>
    <numFmt numFmtId="44" formatCode="_-&quot;$&quot;* #,##0.00_-;\-&quot;$&quot;* #,##0.00_-;_-&quot;$&quot;* &quot;-&quot;??_-;_-@_-"/>
    <numFmt numFmtId="43" formatCode="_-* #,##0.00_-;\-* #,##0.00_-;_-* &quot;-&quot;??_-;_-@_-"/>
    <numFmt numFmtId="164" formatCode="#,##0;[Red]\(#,##0\)"/>
    <numFmt numFmtId="165" formatCode="0.0%"/>
    <numFmt numFmtId="166" formatCode="#,##0.0"/>
    <numFmt numFmtId="167" formatCode="0.0"/>
    <numFmt numFmtId="168" formatCode="#,##0_ ;[Red]\-#,##0\ "/>
    <numFmt numFmtId="169" formatCode="_(* #,##0_);_(* \(#,##0\);_(* &quot;-&quot;_);_(@_)"/>
    <numFmt numFmtId="170" formatCode="0.0%;[Red]\(0.0%\)"/>
    <numFmt numFmtId="171" formatCode="#,##0_);\(#,##0\);&quot;-&quot;_);@"/>
    <numFmt numFmtId="172" formatCode="_-[$€-2]* #,##0.00_-;\-[$€-2]* #,##0.00_-;_-[$€-2]* &quot;-&quot;??_-"/>
    <numFmt numFmtId="173" formatCode="#,##0.0_)_%;\(#,##0.0\)_%;0.0_)_%;@_)_%"/>
    <numFmt numFmtId="174" formatCode="_-* &quot;£&quot;#,##0_-;\-* &quot;£&quot;#,##0_-;_-* &quot;-&quot;??_-;_-@_-"/>
    <numFmt numFmtId="175" formatCode="&quot;$&quot;#,##0_);[Red]\(&quot;$&quot;#,##0\)"/>
    <numFmt numFmtId="176" formatCode="&quot;£¤&quot;#,##0;[Red]&quot;£¤&quot;\-#,##0"/>
    <numFmt numFmtId="177" formatCode="#,##0,_C_R;\(#,##0,\)_)_R;0_C_R"/>
    <numFmt numFmtId="178" formatCode="_(* #,##0.0_);_(* \(#,##0.0\);_(* &quot;-&quot;??_);_(@_)"/>
    <numFmt numFmtId="179" formatCode="d\ mmm\ yy"/>
    <numFmt numFmtId="180" formatCode="#,##0.0\ &quot; x&quot;"/>
    <numFmt numFmtId="181" formatCode="[=1]&quot;On&quot;;[=0]&quot;Off&quot;;&quot;Error&quot;"/>
    <numFmt numFmtId="182" formatCode="#,##0.0%;\(#,##0.0\)%"/>
    <numFmt numFmtId="183" formatCode="#,##0.0\ &quot; years&quot;"/>
    <numFmt numFmtId="184" formatCode="[=1]&quot;Yes&quot;;[=0]&quot;No&quot;;&quot;Error&quot;"/>
    <numFmt numFmtId="185" formatCode="#,##0\ ;\(#,##0\)"/>
    <numFmt numFmtId="186" formatCode="#,##0_)\ ;[Red]\(#,##0\);&quot;- &quot;\ "/>
    <numFmt numFmtId="187" formatCode="#,##0.0_);\(#,##0.0\)"/>
    <numFmt numFmtId="188" formatCode="_(* #,##0.0_);_(* \(#,##0.0\);_(* &quot;-&quot;?_);@_)"/>
    <numFmt numFmtId="189" formatCode="&quot;$&quot;#,##0.00_);[Red]\(&quot;$&quot;#,##0.00\)"/>
    <numFmt numFmtId="190" formatCode="#,##0_);[Red]\(#,##0\);&quot;-&quot;_);[Blue]&quot;Error-&quot;@"/>
    <numFmt numFmtId="191" formatCode="#,##0.0_);[Red]\(#,##0.0\);&quot;-&quot;_);[Blue]&quot;Error-&quot;@"/>
    <numFmt numFmtId="192" formatCode="#,##0.00_);[Red]\(#,##0.00\);&quot;-&quot;_);[Blue]&quot;Error-&quot;@"/>
    <numFmt numFmtId="193" formatCode="&quot;£&quot;* #,##0_);[Red]&quot;£&quot;* \(#,##0\);&quot;£&quot;* &quot;-&quot;_);[Blue]&quot;Error-&quot;@"/>
    <numFmt numFmtId="194" formatCode="&quot;$&quot;#.#"/>
    <numFmt numFmtId="195" formatCode="&quot;£&quot;* #,##0.0_);[Red]&quot;£&quot;* \(#,##0.0\);&quot;£&quot;* &quot;-&quot;_);[Blue]&quot;Error-&quot;@"/>
    <numFmt numFmtId="196" formatCode="&quot;£&quot;* #,##0.00_);[Red]&quot;£&quot;* \(#,##0.00\);&quot;£&quot;* &quot;-&quot;_);[Blue]&quot;Error-&quot;@"/>
    <numFmt numFmtId="197" formatCode="dd\ mmm\ yyyy_)"/>
    <numFmt numFmtId="198" formatCode="dd/mm/yy_)"/>
    <numFmt numFmtId="199" formatCode="0%_);[Red]\-0%_);0%_);[Blue]&quot;Error-&quot;@"/>
    <numFmt numFmtId="200" formatCode="0.00;[Red]0.00"/>
    <numFmt numFmtId="201" formatCode="0.0%_);[Red]\-0.0%_);0.0%_);[Blue]&quot;Error-&quot;@"/>
    <numFmt numFmtId="202" formatCode="0.00%_);[Red]\-0.00%_);0.00%_);[Blue]&quot;Error-&quot;@"/>
    <numFmt numFmtId="203" formatCode="_-* #,##0.00_-;\(#,##0.00\);_-* &quot;-&quot;??_-;_-@_-"/>
    <numFmt numFmtId="204" formatCode="#,##0_);\(#,##0\);0_);* @_)"/>
    <numFmt numFmtId="205" formatCode="#,##0,_);\(#,##0,\);0_);* @_)"/>
    <numFmt numFmtId="206" formatCode="#,##0,,_);\(#,##0,,\);0_);* @_)"/>
    <numFmt numFmtId="207" formatCode="#,##0.0_);\(#,##0.0\);0.0_);* @_)"/>
    <numFmt numFmtId="208" formatCode="#,##0.00_);\(#,##0.00\);0.00_);* @_)"/>
    <numFmt numFmtId="209" formatCode="#,##0.000_);\(#,##0.000\);0.000_);* @_)"/>
    <numFmt numFmtId="210" formatCode="#,##0.0000_);\(#,##0.0000\);0.0000_);* @_)"/>
    <numFmt numFmtId="211" formatCode="#,##0.0\ ;\(#,##0.0\)"/>
    <numFmt numFmtId="212" formatCode="#,##0.00\ ;\(#,##0.00\)"/>
    <numFmt numFmtId="213" formatCode="d\ mmm"/>
    <numFmt numFmtId="214" formatCode="d\ mmm\ yyyy"/>
    <numFmt numFmtId="215" formatCode="mmm\ yy"/>
    <numFmt numFmtId="216" formatCode="d\-mmm;[Red]&quot;Not date&quot;;&quot;-&quot;;[Red]* &quot;Not date&quot;"/>
    <numFmt numFmtId="217" formatCode="d\-mmm\-yyyy;[Red]&quot;Not date&quot;;&quot;-&quot;;[Red]* &quot;Not date&quot;"/>
    <numFmt numFmtId="218" formatCode="d\-mmm\-yyyy\ h:mm\ AM/PM;[Red]* &quot;Not date&quot;;&quot;-&quot;;[Red]* &quot;Not date&quot;"/>
    <numFmt numFmtId="219" formatCode="d/mm/yyyy;[Red]* &quot;Not date&quot;;&quot;-&quot;;[Red]* &quot;Not date&quot;"/>
    <numFmt numFmtId="220" formatCode="mm/dd/yyyy;[Red]* &quot;Not date&quot;;&quot;-&quot;;[Red]* &quot;Not date&quot;"/>
    <numFmt numFmtId="221" formatCode="mmm\-yy;[Red]* &quot;Not date&quot;;&quot;-&quot;;[Red]* &quot;Not date&quot;"/>
    <numFmt numFmtId="222" formatCode="0;\-0;0;* @"/>
    <numFmt numFmtId="223" formatCode="h:mm\ AM/PM;[Red]* &quot;Not time&quot;;\-;[Red]* &quot;Not time&quot;"/>
    <numFmt numFmtId="224" formatCode="[h]:mm;[Red]* &quot;Not time&quot;;[h]:mm;[Red]* &quot;Not time&quot;"/>
    <numFmt numFmtId="225" formatCode="0.000_)"/>
    <numFmt numFmtId="226" formatCode="#,##0_%_);\(#,##0\)_%;#,##0_%_);@_%_)"/>
    <numFmt numFmtId="227" formatCode="_(* #,##0.00_);_(* \(#,##0.00\);_(* &quot;-&quot;??_);_(@_)"/>
    <numFmt numFmtId="228" formatCode="_-* #,##0_-;\-* #,##0_-;_-* &quot;-&quot;??_-;_-@_-"/>
    <numFmt numFmtId="229" formatCode="m"/>
    <numFmt numFmtId="230" formatCode="#,##0.00_);\(#,##0.00\);\-_)"/>
    <numFmt numFmtId="231" formatCode="#,##0_);\(#,##0\);_-* &quot;-&quot;??_-;_-@_-"/>
    <numFmt numFmtId="232" formatCode="0%;\-0%;0%;* @_%"/>
    <numFmt numFmtId="233" formatCode="0.0%;\-0.0%;0.0%;* @_%"/>
    <numFmt numFmtId="234" formatCode="0.00%;\-0.00%;0.00%;* @_%"/>
    <numFmt numFmtId="235" formatCode="0.000%;\-0.000%;0.000%;* @_%"/>
    <numFmt numFmtId="236" formatCode="#,##0%;\-\ #,##0%;_-* &quot;-&quot;??_-;_-@_-"/>
    <numFmt numFmtId="237" formatCode="#,##0.0%;\-\ #,##0.0%;_-* &quot;-&quot;??_-;_-@_-"/>
    <numFmt numFmtId="238" formatCode="#,##0.00%;\-\ #,##0.00%;_-* &quot;-&quot;??_-;_-@_-"/>
    <numFmt numFmtId="239" formatCode="#,##0&quot;     &quot;;#,##0&quot;CR&quot;"/>
    <numFmt numFmtId="240" formatCode="\$* #,##0_);\$* \(#,##0\);\$* 0_);* @_)"/>
    <numFmt numFmtId="241" formatCode="\$* #,##0,_);\$* \(#,##0,\);\$* 0_);* @_)"/>
    <numFmt numFmtId="242" formatCode="\$* #,##0,,_);\$* \(#,##0,,\);\$* 0_);* @_)"/>
    <numFmt numFmtId="243" formatCode="\$* #,##0.0_);\$* \(#,##0.0\);\$* 0.0_);* @_)"/>
    <numFmt numFmtId="244" formatCode="\$* #,##0.00_);\$* \(#,##0.00\);\$* 0.00_);* @_)"/>
    <numFmt numFmtId="245" formatCode="\$* #,##0.000_);\$* \(#,##0.000\);\$* 0.000_);* @_)"/>
    <numFmt numFmtId="246" formatCode="\$* #,##0.0000_);\$* \(#,##0.0000\);\$* 0.0000_);* @_)"/>
    <numFmt numFmtId="247" formatCode="\(#,##0\);#,##0;0"/>
    <numFmt numFmtId="248" formatCode="#,##0;\(#,##0\)"/>
    <numFmt numFmtId="249" formatCode="&quot;$&quot;#,##0.00;\(&quot;$&quot;#,##0.00\)"/>
    <numFmt numFmtId="250" formatCode="&quot;$&quot;#,##0_%_);\(&quot;$&quot;#,##0\)_%;&quot;$&quot;#,##0_%_);@_%_)"/>
    <numFmt numFmtId="251" formatCode="_(&quot;$&quot;* #,##0.00_);_(&quot;$&quot;* \(#,##0.00\);_(&quot;$&quot;* &quot;-&quot;??_);_(@_)"/>
    <numFmt numFmtId="252" formatCode="_-* #,##0.0_-;\-* #,##0.0_-;_-* &quot;-&quot;??_-;_-@_-"/>
    <numFmt numFmtId="253" formatCode="&quot;$&quot;#,##0\ ;\(&quot;$&quot;#,##0\)"/>
    <numFmt numFmtId="254" formatCode="000"/>
    <numFmt numFmtId="255" formatCode="#,##0.000_);\(#,##0.000\)"/>
    <numFmt numFmtId="256" formatCode="#,##0.000&quot;mm&quot;"/>
    <numFmt numFmtId="257" formatCode="d\-mmm\-yyyy"/>
    <numFmt numFmtId="258" formatCode="m/d/yy_%_)"/>
    <numFmt numFmtId="259" formatCode="#,##0.0000_);\(#,##0.0000\)"/>
    <numFmt numFmtId="260" formatCode="#,##0;\(#,##0\);0"/>
    <numFmt numFmtId="261" formatCode="0.000"/>
    <numFmt numFmtId="262" formatCode="0.0000"/>
    <numFmt numFmtId="263" formatCode="0_%_);\(0\)_%;0_%_);@_%_)"/>
    <numFmt numFmtId="264" formatCode="\(#,##0,\)_)_R;#,##0,_C_R;0_C_R"/>
    <numFmt numFmtId="265" formatCode="_(* #,##0_);_(* \(#,##0\);_(* &quot; - &quot;_);_(@_)"/>
    <numFmt numFmtId="266" formatCode="_(* #,##0.0_);_(* \(#,##0.0\);_(* &quot; - &quot;_);_(@_)"/>
    <numFmt numFmtId="267" formatCode="[Magenta]&quot;Err&quot;;[Magenta]&quot;Err&quot;;[Blue]&quot;OK&quot;"/>
    <numFmt numFmtId="268" formatCode="[Blue]&quot;ü&quot;;;[Red]&quot;û&quot;"/>
    <numFmt numFmtId="269" formatCode="General&quot;.&quot;"/>
    <numFmt numFmtId="270" formatCode="General\ &quot;.&quot;"/>
    <numFmt numFmtId="271" formatCode="#,##0_);[Red]\(#,##0\);\-_)"/>
    <numFmt numFmtId="272" formatCode="#,##0;\(#,##0\);&quot;-&quot;"/>
    <numFmt numFmtId="273" formatCode="0.0_)%;[Red]\(0.0%\);0.0_)%"/>
    <numFmt numFmtId="274" formatCode="[Red][&gt;1]&quot;&gt;100 %&quot;;[Red]\(0.0%\);0.0_)%"/>
    <numFmt numFmtId="275" formatCode="#,##0.0_);[Red]\(#,##0.0\);&quot;-&quot;??"/>
    <numFmt numFmtId="276" formatCode="#.00"/>
    <numFmt numFmtId="277" formatCode="General;\-General;\ּ"/>
    <numFmt numFmtId="278" formatCode="0.00\p"/>
    <numFmt numFmtId="279" formatCode="#,###,##0.00;\(#,###,##0.00\)"/>
    <numFmt numFmtId="280" formatCode="#,###,##0;\(#,###,##0\)"/>
    <numFmt numFmtId="281" formatCode="&quot;$&quot;#,###,##0;\(&quot;$&quot;#,###,##0\)"/>
    <numFmt numFmtId="282" formatCode="#,###.00%;\(#,##0.00%\)"/>
    <numFmt numFmtId="283" formatCode="0.0\%_);\(0.0\%\);0.0\%_);@_%_)"/>
    <numFmt numFmtId="284" formatCode="#,##0.00&quot; $&quot;;\-#,##0.00&quot; $&quot;"/>
    <numFmt numFmtId="285" formatCode=";;;"/>
    <numFmt numFmtId="286" formatCode="_-&quot;$&quot;* #,##0_-;\-&quot;$&quot;* #,##0_-;_-&quot;$&quot;* &quot;-&quot;??_-;_-@_-"/>
    <numFmt numFmtId="287" formatCode="d\-mmm\-yyyy;[Red]* &quot;Not date&quot;;&quot;-&quot;;[Red]* &quot;Not date&quot;"/>
    <numFmt numFmtId="288" formatCode="d\-mmm\-yyyy\ h:mm\ AM/PM;[Red]* &quot;Not time&quot;;0;[Red]* &quot;Not time&quot;"/>
    <numFmt numFmtId="289" formatCode="dd\-mmm\-yy"/>
    <numFmt numFmtId="290" formatCode="_-* #,##0_-;_-* #,##0\-;_-* &quot;-&quot;_-;_-@_-"/>
    <numFmt numFmtId="291" formatCode="_-* #,##0.00_-;_-* #,##0.00\-;_-* &quot;-&quot;??_-;_-@_-"/>
    <numFmt numFmtId="292" formatCode="[=0]&quot;0 = Contract&quot;;[=1]&quot;1 = Merchant&quot;;General"/>
    <numFmt numFmtId="293" formatCode="&quot;$&quot;#,##0.00"/>
    <numFmt numFmtId="294" formatCode="#,##0_)\ ;\(#,##0\)\ "/>
    <numFmt numFmtId="295" formatCode="#,###,&quot;      &quot;;#,###,&quot; CR&quot;"/>
    <numFmt numFmtId="296" formatCode="#,##0\ ;\(#,##0\);\ \-\ "/>
    <numFmt numFmtId="297" formatCode="#,##0;[Red]\(#,###\)"/>
  </numFmts>
  <fonts count="216">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Times New Roman"/>
      <family val="1"/>
    </font>
    <font>
      <b/>
      <sz val="10"/>
      <name val="Times New Roman"/>
      <family val="1"/>
    </font>
    <font>
      <sz val="10"/>
      <color theme="4"/>
      <name val="Times New Roman"/>
      <family val="1"/>
    </font>
    <font>
      <sz val="11"/>
      <name val="Calibri"/>
      <family val="2"/>
      <scheme val="minor"/>
    </font>
    <font>
      <b/>
      <sz val="11"/>
      <name val="Calibri"/>
      <family val="2"/>
      <scheme val="minor"/>
    </font>
    <font>
      <b/>
      <i/>
      <sz val="11"/>
      <name val="Calibri"/>
      <family val="2"/>
      <scheme val="minor"/>
    </font>
    <font>
      <b/>
      <sz val="11"/>
      <color rgb="FF0070C0"/>
      <name val="Calibri"/>
      <family val="2"/>
      <scheme val="minor"/>
    </font>
    <font>
      <sz val="11"/>
      <color rgb="FF0070C0"/>
      <name val="Calibri"/>
      <family val="2"/>
      <scheme val="minor"/>
    </font>
    <font>
      <i/>
      <sz val="11"/>
      <name val="Calibri"/>
      <family val="2"/>
      <scheme val="minor"/>
    </font>
    <font>
      <sz val="11"/>
      <color indexed="10"/>
      <name val="Calibri"/>
      <family val="2"/>
      <scheme val="minor"/>
    </font>
    <font>
      <sz val="11"/>
      <color indexed="12"/>
      <name val="Calibri"/>
      <family val="2"/>
      <scheme val="minor"/>
    </font>
    <font>
      <sz val="11"/>
      <color theme="4"/>
      <name val="Calibri"/>
      <family val="2"/>
      <scheme val="minor"/>
    </font>
    <font>
      <b/>
      <sz val="14"/>
      <color indexed="12"/>
      <name val="Calibri"/>
      <family val="2"/>
      <scheme val="minor"/>
    </font>
    <font>
      <b/>
      <sz val="11"/>
      <color indexed="12"/>
      <name val="Calibri"/>
      <family val="2"/>
      <scheme val="minor"/>
    </font>
    <font>
      <b/>
      <sz val="14"/>
      <color rgb="FF0000FF"/>
      <name val="Calibri"/>
      <family val="2"/>
      <scheme val="minor"/>
    </font>
    <font>
      <sz val="11"/>
      <color rgb="FF0000FF"/>
      <name val="Calibri"/>
      <family val="2"/>
      <scheme val="minor"/>
    </font>
    <font>
      <sz val="9"/>
      <name val="Calibri"/>
      <family val="2"/>
      <scheme val="minor"/>
    </font>
    <font>
      <b/>
      <sz val="9"/>
      <name val="Calibri"/>
      <family val="2"/>
      <scheme val="minor"/>
    </font>
    <font>
      <sz val="9"/>
      <color theme="4"/>
      <name val="Calibri"/>
      <family val="2"/>
      <scheme val="minor"/>
    </font>
    <font>
      <i/>
      <sz val="9"/>
      <name val="Calibri"/>
      <family val="2"/>
      <scheme val="minor"/>
    </font>
    <font>
      <sz val="11"/>
      <color rgb="FF000000"/>
      <name val="Calibri"/>
      <family val="2"/>
      <scheme val="minor"/>
    </font>
    <font>
      <sz val="11"/>
      <color indexed="8"/>
      <name val="Calibri"/>
      <family val="2"/>
      <scheme val="minor"/>
    </font>
    <font>
      <sz val="9"/>
      <color rgb="FFFF0000"/>
      <name val="Calibri"/>
      <family val="2"/>
      <scheme val="minor"/>
    </font>
    <font>
      <sz val="14"/>
      <name val="Times New Roman"/>
      <family val="1"/>
    </font>
    <font>
      <b/>
      <sz val="14"/>
      <name val="Times New Roman"/>
      <family val="1"/>
    </font>
    <font>
      <sz val="14"/>
      <color theme="4"/>
      <name val="Times New Roman"/>
      <family val="1"/>
    </font>
    <font>
      <sz val="12"/>
      <name val="Arial"/>
      <family val="2"/>
    </font>
    <font>
      <sz val="14"/>
      <name val="Calibri"/>
      <family val="2"/>
      <scheme val="minor"/>
    </font>
    <font>
      <b/>
      <sz val="16"/>
      <color indexed="12"/>
      <name val="Calibri"/>
      <family val="2"/>
      <scheme val="minor"/>
    </font>
    <font>
      <sz val="10"/>
      <name val="Calibri"/>
      <family val="2"/>
      <scheme val="minor"/>
    </font>
    <font>
      <b/>
      <sz val="16"/>
      <color indexed="10"/>
      <name val="Calibri"/>
      <family val="2"/>
      <scheme val="minor"/>
    </font>
    <font>
      <sz val="10"/>
      <color indexed="12"/>
      <name val="Arial"/>
      <family val="2"/>
    </font>
    <font>
      <sz val="10"/>
      <color indexed="8"/>
      <name val="MS Sans Serif"/>
      <family val="2"/>
    </font>
    <font>
      <sz val="10"/>
      <name val="Book Antiqua"/>
      <family val="1"/>
    </font>
    <font>
      <sz val="12"/>
      <name val="바탕체"/>
      <family val="1"/>
      <charset val="129"/>
    </font>
    <font>
      <sz val="10"/>
      <name val="Tms Rmn"/>
    </font>
    <font>
      <sz val="9"/>
      <color indexed="8"/>
      <name val="Arial"/>
      <family val="2"/>
    </font>
    <font>
      <b/>
      <sz val="10"/>
      <color indexed="18"/>
      <name val="Arial"/>
      <family val="2"/>
    </font>
    <font>
      <b/>
      <sz val="12"/>
      <name val="Times New Roman"/>
      <family val="1"/>
    </font>
    <font>
      <sz val="12"/>
      <name val="Times New Roman"/>
      <family val="1"/>
    </font>
    <font>
      <b/>
      <sz val="9"/>
      <name val="Arial"/>
      <family val="2"/>
    </font>
    <font>
      <sz val="11"/>
      <color indexed="8"/>
      <name val="Calibri"/>
      <family val="2"/>
    </font>
    <font>
      <sz val="11"/>
      <color indexed="9"/>
      <name val="Calibri"/>
      <family val="2"/>
    </font>
    <font>
      <sz val="9"/>
      <name val="Arial"/>
      <family val="2"/>
    </font>
    <font>
      <sz val="8"/>
      <name val="Tahoma"/>
      <family val="2"/>
    </font>
    <font>
      <b/>
      <sz val="12"/>
      <name val="Tms Rmn"/>
    </font>
    <font>
      <sz val="8"/>
      <name val="Arial"/>
      <family val="2"/>
    </font>
    <font>
      <b/>
      <sz val="10"/>
      <name val="Arial"/>
      <family val="2"/>
    </font>
    <font>
      <sz val="10"/>
      <color indexed="12"/>
      <name val="Times New Roman"/>
      <family val="1"/>
    </font>
    <font>
      <sz val="8"/>
      <color indexed="12"/>
      <name val="Arial"/>
      <family val="2"/>
    </font>
    <font>
      <sz val="11"/>
      <color indexed="20"/>
      <name val="Calibri"/>
      <family val="2"/>
    </font>
    <font>
      <sz val="11"/>
      <color rgb="FF9C0006"/>
      <name val="Arial"/>
      <family val="2"/>
    </font>
    <font>
      <sz val="8"/>
      <name val="Helv"/>
    </font>
    <font>
      <sz val="8"/>
      <color indexed="12"/>
      <name val="Tms Rmn"/>
    </font>
    <font>
      <sz val="8"/>
      <name val="Verdana Ref"/>
      <family val="2"/>
    </font>
    <font>
      <b/>
      <sz val="11"/>
      <name val="TIMES"/>
    </font>
    <font>
      <sz val="8"/>
      <name val="Times New Roman"/>
      <family val="1"/>
    </font>
    <font>
      <b/>
      <sz val="8"/>
      <color indexed="9"/>
      <name val="Helv"/>
    </font>
    <font>
      <b/>
      <i/>
      <sz val="9"/>
      <name val="Palatino"/>
      <family val="1"/>
    </font>
    <font>
      <b/>
      <sz val="8"/>
      <color indexed="24"/>
      <name val="Arial"/>
      <family val="2"/>
    </font>
    <font>
      <b/>
      <sz val="9"/>
      <color indexed="24"/>
      <name val="Arial"/>
      <family val="2"/>
    </font>
    <font>
      <b/>
      <sz val="11"/>
      <color indexed="24"/>
      <name val="Arial"/>
      <family val="2"/>
    </font>
    <font>
      <b/>
      <i/>
      <sz val="9"/>
      <name val="Arial"/>
      <family val="2"/>
    </font>
    <font>
      <b/>
      <sz val="11"/>
      <color indexed="52"/>
      <name val="Calibri"/>
      <family val="2"/>
    </font>
    <font>
      <b/>
      <sz val="11"/>
      <color indexed="10"/>
      <name val="Calibri"/>
      <family val="2"/>
    </font>
    <font>
      <sz val="10"/>
      <color indexed="8"/>
      <name val="Arial"/>
      <family val="2"/>
    </font>
    <font>
      <b/>
      <sz val="11"/>
      <color indexed="9"/>
      <name val="Calibri"/>
      <family val="2"/>
    </font>
    <font>
      <b/>
      <sz val="8"/>
      <color indexed="8"/>
      <name val="Verdana"/>
      <family val="2"/>
    </font>
    <font>
      <b/>
      <i/>
      <sz val="8"/>
      <name val="Arial"/>
      <family val="2"/>
    </font>
    <font>
      <sz val="10"/>
      <name val="Courier New"/>
      <family val="3"/>
    </font>
    <font>
      <b/>
      <sz val="8"/>
      <name val="Book Antiqua"/>
      <family val="1"/>
    </font>
    <font>
      <b/>
      <sz val="10"/>
      <color indexed="9"/>
      <name val="Arial"/>
      <family val="2"/>
    </font>
    <font>
      <b/>
      <sz val="8"/>
      <color indexed="9"/>
      <name val="Arial"/>
      <family val="2"/>
    </font>
    <font>
      <b/>
      <sz val="8"/>
      <color indexed="8"/>
      <name val="Arial"/>
      <family val="2"/>
    </font>
    <font>
      <b/>
      <i/>
      <sz val="10"/>
      <name val="Tahoma"/>
      <family val="2"/>
    </font>
    <font>
      <b/>
      <sz val="9"/>
      <name val="Palatino"/>
      <family val="1"/>
    </font>
    <font>
      <b/>
      <u val="singleAccounting"/>
      <sz val="8"/>
      <color indexed="8"/>
      <name val="Arial"/>
      <family val="2"/>
    </font>
    <font>
      <b/>
      <sz val="8"/>
      <color indexed="8"/>
      <name val="Courier New"/>
      <family val="3"/>
    </font>
    <font>
      <sz val="11"/>
      <name val="Tms Rmn"/>
    </font>
    <font>
      <sz val="8"/>
      <color indexed="12"/>
      <name val="Times New Roman"/>
      <family val="1"/>
    </font>
    <font>
      <sz val="8"/>
      <name val="Palatino"/>
      <family val="1"/>
    </font>
    <font>
      <sz val="12"/>
      <color indexed="8"/>
      <name val="Calibri"/>
      <family val="2"/>
    </font>
    <font>
      <sz val="10"/>
      <name val="MS Sans Serif"/>
      <family val="2"/>
    </font>
    <font>
      <sz val="12"/>
      <color theme="1"/>
      <name val="Calibri"/>
      <family val="2"/>
      <scheme val="minor"/>
    </font>
    <font>
      <sz val="10"/>
      <name val="Geneva"/>
    </font>
    <font>
      <sz val="11"/>
      <name val="Times New Roman"/>
      <family val="1"/>
    </font>
    <font>
      <sz val="10"/>
      <color indexed="8"/>
      <name val="Tahoma"/>
      <family val="2"/>
    </font>
    <font>
      <sz val="9"/>
      <color indexed="8"/>
      <name val="Calibri"/>
      <family val="2"/>
    </font>
    <font>
      <sz val="10"/>
      <color theme="1"/>
      <name val="Arial"/>
      <family val="2"/>
    </font>
    <font>
      <sz val="11"/>
      <color theme="1"/>
      <name val="Arial Narrow"/>
      <family val="2"/>
    </font>
    <font>
      <sz val="10"/>
      <name val="Tahoma"/>
      <family val="2"/>
    </font>
    <font>
      <sz val="10"/>
      <color theme="1"/>
      <name val="Calibri"/>
      <family val="2"/>
    </font>
    <font>
      <sz val="7"/>
      <name val="Small Fonts"/>
      <family val="2"/>
    </font>
    <font>
      <b/>
      <sz val="18"/>
      <name val="Palatino"/>
      <family val="1"/>
    </font>
    <font>
      <sz val="8"/>
      <color indexed="8"/>
      <name val="Arial"/>
      <family val="2"/>
    </font>
    <font>
      <b/>
      <sz val="8"/>
      <name val="Arial"/>
      <family val="2"/>
    </font>
    <font>
      <i/>
      <sz val="10"/>
      <name val="Arial"/>
      <family val="2"/>
    </font>
    <font>
      <u/>
      <sz val="10"/>
      <name val="Arial"/>
      <family val="2"/>
    </font>
    <font>
      <sz val="10"/>
      <color indexed="12"/>
      <name val="Arial Narrow"/>
      <family val="2"/>
    </font>
    <font>
      <sz val="10"/>
      <name val="Arial Narrow"/>
      <family val="2"/>
    </font>
    <font>
      <sz val="11"/>
      <color indexed="12"/>
      <name val="Book Antiqua"/>
      <family val="1"/>
    </font>
    <font>
      <sz val="11"/>
      <color theme="1"/>
      <name val="Arial"/>
      <family val="2"/>
    </font>
    <font>
      <sz val="9"/>
      <color indexed="12"/>
      <name val="Arial"/>
      <family val="2"/>
    </font>
    <font>
      <b/>
      <i/>
      <strike/>
      <sz val="12"/>
      <color indexed="48"/>
      <name val="Arial"/>
      <family val="2"/>
    </font>
    <font>
      <sz val="8"/>
      <color indexed="9"/>
      <name val="Arial"/>
      <family val="2"/>
    </font>
    <font>
      <sz val="1"/>
      <color indexed="8"/>
      <name val="Courier"/>
      <family val="3"/>
    </font>
    <font>
      <sz val="11"/>
      <name val="??"/>
      <family val="3"/>
      <charset val="129"/>
    </font>
    <font>
      <i/>
      <strike/>
      <sz val="12"/>
      <color indexed="40"/>
      <name val="Arial"/>
      <family val="2"/>
    </font>
    <font>
      <b/>
      <sz val="12"/>
      <name val="Arial"/>
      <family val="2"/>
    </font>
    <font>
      <i/>
      <sz val="11"/>
      <color indexed="23"/>
      <name val="Calibri"/>
      <family val="2"/>
    </font>
    <font>
      <sz val="10"/>
      <color indexed="17"/>
      <name val="Times New Roman"/>
      <family val="1"/>
    </font>
    <font>
      <b/>
      <sz val="8"/>
      <color indexed="12"/>
      <name val="Arial"/>
      <family val="2"/>
    </font>
    <font>
      <b/>
      <u val="singleAccounting"/>
      <sz val="10"/>
      <name val="Times New Roman"/>
      <family val="1"/>
    </font>
    <font>
      <b/>
      <sz val="10"/>
      <color indexed="8"/>
      <name val="Wingdings"/>
      <charset val="2"/>
    </font>
    <font>
      <b/>
      <sz val="12"/>
      <color indexed="8"/>
      <name val="Arial"/>
      <family val="2"/>
    </font>
    <font>
      <b/>
      <sz val="10.5"/>
      <color indexed="8"/>
      <name val="Arial"/>
      <family val="2"/>
    </font>
    <font>
      <i/>
      <sz val="10"/>
      <color indexed="8"/>
      <name val="Arial"/>
      <family val="2"/>
    </font>
    <font>
      <b/>
      <sz val="16"/>
      <name val="Arial"/>
      <family val="2"/>
    </font>
    <font>
      <sz val="7"/>
      <name val="Palatino"/>
      <family val="1"/>
    </font>
    <font>
      <sz val="7"/>
      <name val="Arial"/>
      <family val="2"/>
    </font>
    <font>
      <b/>
      <sz val="16"/>
      <name val="Times New Roman"/>
      <family val="1"/>
    </font>
    <font>
      <sz val="10"/>
      <color indexed="0"/>
      <name val="Arial"/>
      <family val="2"/>
    </font>
    <font>
      <sz val="11"/>
      <color indexed="17"/>
      <name val="Calibri"/>
      <family val="2"/>
    </font>
    <font>
      <sz val="11"/>
      <color rgb="FF006100"/>
      <name val="Calibri"/>
      <family val="2"/>
    </font>
    <font>
      <b/>
      <sz val="14"/>
      <color indexed="63"/>
      <name val="Arial"/>
      <family val="2"/>
    </font>
    <font>
      <b/>
      <sz val="12"/>
      <color indexed="63"/>
      <name val="Arial"/>
      <family val="2"/>
    </font>
    <font>
      <b/>
      <sz val="10"/>
      <color indexed="63"/>
      <name val="Arial"/>
      <family val="2"/>
    </font>
    <font>
      <b/>
      <sz val="8"/>
      <color indexed="63"/>
      <name val="Arial"/>
      <family val="2"/>
    </font>
    <font>
      <sz val="6"/>
      <color indexed="16"/>
      <name val="Palatino"/>
      <family val="1"/>
    </font>
    <font>
      <b/>
      <u/>
      <sz val="11"/>
      <color indexed="37"/>
      <name val="Arial"/>
      <family val="2"/>
    </font>
    <font>
      <b/>
      <sz val="8"/>
      <color indexed="8"/>
      <name val="Tahoma"/>
      <family val="2"/>
    </font>
    <font>
      <b/>
      <sz val="8"/>
      <color indexed="9"/>
      <name val="Tahoma"/>
      <family val="2"/>
    </font>
    <font>
      <b/>
      <u/>
      <sz val="8"/>
      <color indexed="8"/>
      <name val="Tahoma"/>
      <family val="2"/>
    </font>
    <font>
      <b/>
      <sz val="8"/>
      <name val="Palatino"/>
      <family val="1"/>
    </font>
    <font>
      <b/>
      <u/>
      <sz val="14"/>
      <color indexed="8"/>
      <name val="Times New Roman"/>
      <family val="1"/>
    </font>
    <font>
      <b/>
      <sz val="15"/>
      <color indexed="56"/>
      <name val="Calibri"/>
      <family val="2"/>
    </font>
    <font>
      <b/>
      <sz val="15"/>
      <color indexed="62"/>
      <name val="Calibri"/>
      <family val="2"/>
    </font>
    <font>
      <b/>
      <sz val="12"/>
      <color indexed="9"/>
      <name val="Arial"/>
      <family val="2"/>
    </font>
    <font>
      <b/>
      <sz val="13"/>
      <color indexed="56"/>
      <name val="Calibri"/>
      <family val="2"/>
    </font>
    <font>
      <b/>
      <sz val="13"/>
      <color indexed="62"/>
      <name val="Calibri"/>
      <family val="2"/>
    </font>
    <font>
      <b/>
      <sz val="11"/>
      <color indexed="56"/>
      <name val="Calibri"/>
      <family val="2"/>
    </font>
    <font>
      <b/>
      <sz val="10"/>
      <color indexed="8"/>
      <name val="Arial"/>
      <family val="2"/>
    </font>
    <font>
      <b/>
      <sz val="11"/>
      <color indexed="62"/>
      <name val="Calibri"/>
      <family val="2"/>
    </font>
    <font>
      <b/>
      <sz val="1"/>
      <color indexed="8"/>
      <name val="Courier"/>
      <family val="3"/>
    </font>
    <font>
      <u/>
      <sz val="8"/>
      <color indexed="12"/>
      <name val="Arial"/>
      <family val="2"/>
    </font>
    <font>
      <u/>
      <sz val="10"/>
      <color indexed="12"/>
      <name val="Arial"/>
      <family val="2"/>
    </font>
    <font>
      <u/>
      <sz val="7.5"/>
      <color indexed="12"/>
      <name val="Arial"/>
      <family val="2"/>
    </font>
    <font>
      <u/>
      <sz val="12"/>
      <color indexed="12"/>
      <name val="Arial"/>
      <family val="2"/>
    </font>
    <font>
      <u/>
      <sz val="11"/>
      <color theme="10"/>
      <name val="Calibri"/>
      <family val="2"/>
      <scheme val="minor"/>
    </font>
    <font>
      <b/>
      <sz val="10"/>
      <color indexed="56"/>
      <name val="Wingdings"/>
      <charset val="2"/>
    </font>
    <font>
      <b/>
      <u/>
      <sz val="8"/>
      <color indexed="56"/>
      <name val="Arial"/>
      <family val="2"/>
    </font>
    <font>
      <sz val="10"/>
      <color indexed="24"/>
      <name val="Arial"/>
      <family val="2"/>
    </font>
    <font>
      <sz val="11"/>
      <color indexed="62"/>
      <name val="Calibri"/>
      <family val="2"/>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
      <color indexed="9"/>
      <name val="Symbol"/>
      <family val="1"/>
      <charset val="2"/>
    </font>
    <font>
      <i/>
      <sz val="8"/>
      <color indexed="62"/>
      <name val="Arial"/>
      <family val="2"/>
    </font>
    <font>
      <sz val="8"/>
      <color indexed="20"/>
      <name val="Arial"/>
      <family val="2"/>
    </font>
    <font>
      <b/>
      <sz val="10"/>
      <name val="Palatino"/>
      <family val="1"/>
    </font>
    <font>
      <sz val="8"/>
      <color indexed="16"/>
      <name val="Arial"/>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5"/>
      <color theme="1"/>
      <name val="calibri"/>
      <family val="2"/>
    </font>
    <font>
      <sz val="8"/>
      <name val="Microsoft Sans Serif"/>
      <family val="2"/>
    </font>
    <font>
      <sz val="11"/>
      <color theme="1"/>
      <name val="Verdana"/>
      <family val="2"/>
    </font>
    <font>
      <sz val="12"/>
      <name val="Arial Narrow"/>
      <family val="2"/>
    </font>
    <font>
      <sz val="12"/>
      <color theme="1"/>
      <name val="Arial"/>
      <family val="2"/>
    </font>
    <font>
      <sz val="9"/>
      <name val="Geneva"/>
    </font>
    <font>
      <sz val="10"/>
      <name val="Century Schoolbook"/>
      <family val="1"/>
    </font>
    <font>
      <sz val="9"/>
      <color theme="1"/>
      <name val="Arial Unicode MS"/>
      <family val="2"/>
    </font>
    <font>
      <b/>
      <sz val="11"/>
      <color indexed="63"/>
      <name val="Calibri"/>
      <family val="2"/>
    </font>
    <font>
      <b/>
      <sz val="10"/>
      <name val="MS Sans Serif"/>
      <family val="2"/>
    </font>
    <font>
      <b/>
      <sz val="10"/>
      <color indexed="32"/>
      <name val="Arial"/>
      <family val="2"/>
    </font>
    <font>
      <sz val="10"/>
      <name val="Helv"/>
      <family val="2"/>
    </font>
    <font>
      <sz val="8"/>
      <color indexed="63"/>
      <name val="Arial"/>
      <family val="2"/>
    </font>
    <font>
      <b/>
      <sz val="18"/>
      <color indexed="56"/>
      <name val="Cambria"/>
      <family val="2"/>
    </font>
    <font>
      <b/>
      <sz val="18"/>
      <color indexed="62"/>
      <name val="Cambria"/>
      <family val="2"/>
    </font>
    <font>
      <b/>
      <sz val="11"/>
      <color indexed="8"/>
      <name val="Calibri"/>
      <family val="2"/>
    </font>
    <font>
      <b/>
      <sz val="10"/>
      <color indexed="31"/>
      <name val="Arial"/>
      <family val="2"/>
    </font>
    <font>
      <b/>
      <sz val="12"/>
      <color indexed="45"/>
      <name val="Arial"/>
      <family val="2"/>
    </font>
    <font>
      <b/>
      <sz val="12"/>
      <color indexed="6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i/>
      <sz val="10"/>
      <color indexed="8"/>
      <name val="Arial"/>
      <family val="2"/>
    </font>
    <font>
      <b/>
      <i/>
      <sz val="22"/>
      <color indexed="8"/>
      <name val="Times New Roman"/>
      <family val="1"/>
    </font>
    <font>
      <sz val="8"/>
      <color indexed="8"/>
      <name val="Wingdings"/>
      <charset val="2"/>
    </font>
    <font>
      <sz val="10"/>
      <color theme="1"/>
      <name val="Tahoma"/>
      <family val="2"/>
    </font>
    <font>
      <b/>
      <sz val="28"/>
      <color theme="1"/>
      <name val="Calibri"/>
      <family val="2"/>
      <scheme val="minor"/>
    </font>
    <font>
      <b/>
      <u/>
      <sz val="11"/>
      <color theme="10"/>
      <name val="Calibri"/>
      <family val="2"/>
      <scheme val="minor"/>
    </font>
    <font>
      <sz val="7"/>
      <color indexed="8"/>
      <name val="Verdana"/>
      <family val="2"/>
    </font>
    <font>
      <u/>
      <sz val="11"/>
      <color theme="10"/>
      <name val="Calibri"/>
      <family val="2"/>
    </font>
    <font>
      <sz val="11"/>
      <color theme="1"/>
      <name val="Calibri"/>
      <family val="2"/>
    </font>
    <font>
      <sz val="9"/>
      <color indexed="81"/>
      <name val="Tahoma"/>
      <charset val="1"/>
    </font>
    <font>
      <b/>
      <sz val="9"/>
      <color indexed="81"/>
      <name val="Tahoma"/>
      <charset val="1"/>
    </font>
    <font>
      <sz val="10"/>
      <color theme="0"/>
      <name val="Times New Roman"/>
      <family val="1"/>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22"/>
        <bgColor indexed="22"/>
      </patternFill>
    </fill>
    <fill>
      <patternFill patternType="solid">
        <fgColor indexed="27"/>
        <bgColor indexed="64"/>
      </patternFill>
    </fill>
    <fill>
      <patternFill patternType="solid">
        <fgColor indexed="55"/>
        <bgColor indexed="64"/>
      </patternFill>
    </fill>
    <fill>
      <patternFill patternType="solid">
        <fgColor indexed="16"/>
      </patternFill>
    </fill>
    <fill>
      <patternFill patternType="solid">
        <fgColor indexed="35"/>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12"/>
      </patternFill>
    </fill>
    <fill>
      <patternFill patternType="solid">
        <fgColor indexed="60"/>
        <bgColor indexed="64"/>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23"/>
        <bgColor indexed="64"/>
      </patternFill>
    </fill>
    <fill>
      <patternFill patternType="gray0625">
        <bgColor indexed="22"/>
      </patternFill>
    </fill>
    <fill>
      <patternFill patternType="solid">
        <fgColor indexed="8"/>
        <bgColor indexed="64"/>
      </patternFill>
    </fill>
    <fill>
      <patternFill patternType="solid">
        <fgColor indexed="18"/>
        <bgColor indexed="18"/>
      </patternFill>
    </fill>
    <fill>
      <patternFill patternType="solid">
        <fgColor indexed="56"/>
        <bgColor indexed="64"/>
      </patternFill>
    </fill>
    <fill>
      <patternFill patternType="solid">
        <fgColor indexed="26"/>
        <bgColor indexed="64"/>
      </patternFill>
    </fill>
    <fill>
      <patternFill patternType="solid">
        <fgColor indexed="13"/>
        <bgColor indexed="64"/>
      </patternFill>
    </fill>
    <fill>
      <patternFill patternType="solid">
        <fgColor indexed="43"/>
        <bgColor indexed="13"/>
      </patternFill>
    </fill>
    <fill>
      <patternFill patternType="solid">
        <fgColor indexed="37"/>
        <bgColor indexed="64"/>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46"/>
        <bgColor indexed="64"/>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bottom style="thin">
        <color indexed="44"/>
      </bottom>
      <diagonal/>
    </border>
    <border>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hair">
        <color indexed="64"/>
      </right>
      <top style="thin">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31"/>
      </left>
      <right style="thin">
        <color indexed="31"/>
      </right>
      <top style="thin">
        <color indexed="31"/>
      </top>
      <bottom style="thin">
        <color indexed="3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13886">
    <xf numFmtId="0" fontId="0"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8" fillId="0" borderId="0"/>
    <xf numFmtId="0" fontId="1" fillId="0" borderId="0"/>
    <xf numFmtId="0" fontId="7" fillId="0" borderId="0"/>
    <xf numFmtId="0" fontId="34" fillId="0" borderId="0"/>
    <xf numFmtId="0" fontId="7" fillId="0" borderId="0"/>
    <xf numFmtId="171" fontId="39" fillId="22" borderId="3">
      <protection locked="0"/>
    </xf>
    <xf numFmtId="0" fontId="7" fillId="0" borderId="0"/>
    <xf numFmtId="0" fontId="40" fillId="0" borderId="0" applyNumberFormat="0" applyFont="0" applyFill="0" applyBorder="0" applyAlignment="0" applyProtection="0"/>
    <xf numFmtId="172" fontId="41" fillId="0" borderId="0" applyFont="0" applyFill="0" applyBorder="0" applyAlignment="0"/>
    <xf numFmtId="0" fontId="42" fillId="0" borderId="0"/>
    <xf numFmtId="0" fontId="43" fillId="0" borderId="0" applyFont="0" applyFill="0" applyBorder="0" applyAlignment="0" applyProtection="0"/>
    <xf numFmtId="17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applyFont="0" applyFill="0" applyBorder="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23" applyNumberFormat="0" applyFill="0" applyProtection="0">
      <alignment horizontal="center"/>
    </xf>
    <xf numFmtId="0" fontId="45" fillId="0" borderId="23" applyNumberFormat="0" applyFill="0" applyProtection="0">
      <alignment horizontal="center"/>
    </xf>
    <xf numFmtId="0" fontId="45" fillId="0" borderId="23" applyNumberFormat="0" applyFill="0" applyProtection="0">
      <alignment horizontal="center"/>
    </xf>
    <xf numFmtId="172" fontId="7" fillId="0" borderId="10" applyFill="0" applyBorder="0"/>
    <xf numFmtId="174" fontId="46" fillId="0" borderId="10" applyFill="0" applyBorder="0"/>
    <xf numFmtId="175" fontId="7" fillId="0" borderId="10" applyFill="0" applyBorder="0"/>
    <xf numFmtId="172" fontId="7" fillId="0" borderId="10" applyFill="0" applyBorder="0"/>
    <xf numFmtId="0" fontId="47" fillId="0" borderId="0"/>
    <xf numFmtId="0" fontId="7" fillId="0" borderId="0"/>
    <xf numFmtId="0" fontId="7" fillId="0" borderId="0"/>
    <xf numFmtId="172" fontId="7" fillId="0" borderId="0"/>
    <xf numFmtId="172" fontId="48" fillId="0" borderId="0" applyNumberFormat="0" applyFill="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1"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4"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25"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1"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26"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2" fontId="51"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6" fillId="8"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4"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44"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176" fontId="7" fillId="45" borderId="24">
      <alignment horizontal="center" vertical="center"/>
    </xf>
    <xf numFmtId="172" fontId="47" fillId="0" borderId="0" applyNumberFormat="0" applyFont="0" applyFill="0" applyBorder="0" applyProtection="0"/>
    <xf numFmtId="172" fontId="7" fillId="0" borderId="0"/>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166" fontId="53" fillId="0" borderId="0"/>
    <xf numFmtId="0" fontId="54" fillId="0" borderId="0" applyNumberFormat="0" applyFill="0" applyBorder="0" applyAlignment="0" applyProtection="0"/>
    <xf numFmtId="177" fontId="7" fillId="0" borderId="0" applyFill="0" applyBorder="0"/>
    <xf numFmtId="177" fontId="7" fillId="0" borderId="0" applyFill="0" applyBorder="0"/>
    <xf numFmtId="177" fontId="7" fillId="0" borderId="0" applyFill="0" applyBorder="0"/>
    <xf numFmtId="177" fontId="7" fillId="0" borderId="0" applyFill="0" applyBorder="0"/>
    <xf numFmtId="177" fontId="55" fillId="0" borderId="0" applyFill="0" applyBorder="0"/>
    <xf numFmtId="177" fontId="55" fillId="0" borderId="0" applyFill="0" applyBorder="0"/>
    <xf numFmtId="177" fontId="7" fillId="0" borderId="0" applyFill="0" applyBorder="0"/>
    <xf numFmtId="0" fontId="47" fillId="0" borderId="0"/>
    <xf numFmtId="3" fontId="56" fillId="47" borderId="3">
      <alignment horizontal="center"/>
      <protection locked="0"/>
    </xf>
    <xf numFmtId="3" fontId="56" fillId="47" borderId="3">
      <alignment horizontal="center"/>
      <protection locked="0"/>
    </xf>
    <xf numFmtId="3" fontId="56" fillId="47" borderId="0">
      <alignment horizontal="center"/>
      <protection locked="0"/>
    </xf>
    <xf numFmtId="178" fontId="57" fillId="48" borderId="0" applyBorder="0">
      <alignment horizontal="left" vertical="center"/>
    </xf>
    <xf numFmtId="17" fontId="39" fillId="47" borderId="3">
      <alignment horizontal="center"/>
      <protection locked="0"/>
    </xf>
    <xf numFmtId="17" fontId="39" fillId="47" borderId="3">
      <alignment horizontal="center"/>
      <protection locked="0"/>
    </xf>
    <xf numFmtId="179" fontId="57" fillId="0" borderId="25">
      <alignment horizontal="center" vertical="center"/>
      <protection locked="0"/>
    </xf>
    <xf numFmtId="179" fontId="57" fillId="0" borderId="25">
      <alignment horizontal="center" vertical="center"/>
      <protection locked="0"/>
    </xf>
    <xf numFmtId="179" fontId="57" fillId="0" borderId="25">
      <alignment horizontal="center" vertical="center"/>
      <protection locked="0"/>
    </xf>
    <xf numFmtId="179" fontId="57" fillId="0" borderId="25">
      <alignment horizontal="center" vertical="center"/>
      <protection locked="0"/>
    </xf>
    <xf numFmtId="179" fontId="57" fillId="0" borderId="25">
      <alignment horizontal="right" vertical="center"/>
      <protection locked="0"/>
    </xf>
    <xf numFmtId="179" fontId="57" fillId="0" borderId="25">
      <alignment horizontal="right" vertical="center"/>
      <protection locked="0"/>
    </xf>
    <xf numFmtId="179" fontId="57" fillId="0" borderId="25">
      <alignment horizontal="right" vertical="center"/>
      <protection locked="0"/>
    </xf>
    <xf numFmtId="179" fontId="57" fillId="0" borderId="25">
      <alignment horizontal="right" vertical="center"/>
      <protection locked="0"/>
    </xf>
    <xf numFmtId="17" fontId="39" fillId="47" borderId="3">
      <alignment horizontal="center"/>
      <protection locked="0"/>
    </xf>
    <xf numFmtId="180" fontId="57" fillId="0" borderId="25">
      <alignment horizontal="center" vertical="center"/>
      <protection locked="0"/>
    </xf>
    <xf numFmtId="180" fontId="57" fillId="0" borderId="25">
      <alignment horizontal="center" vertical="center"/>
      <protection locked="0"/>
    </xf>
    <xf numFmtId="180" fontId="57" fillId="0" borderId="25">
      <alignment horizontal="center" vertical="center"/>
      <protection locked="0"/>
    </xf>
    <xf numFmtId="180" fontId="57" fillId="0" borderId="25">
      <alignment horizontal="center" vertical="center"/>
      <protection locked="0"/>
    </xf>
    <xf numFmtId="180" fontId="57" fillId="0" borderId="25">
      <alignment horizontal="right" vertical="center"/>
      <protection locked="0"/>
    </xf>
    <xf numFmtId="180" fontId="57" fillId="0" borderId="25">
      <alignment horizontal="right" vertical="center"/>
      <protection locked="0"/>
    </xf>
    <xf numFmtId="180" fontId="57" fillId="0" borderId="25">
      <alignment horizontal="right" vertical="center"/>
      <protection locked="0"/>
    </xf>
    <xf numFmtId="180" fontId="57" fillId="0" borderId="25">
      <alignment horizontal="right" vertical="center"/>
      <protection locked="0"/>
    </xf>
    <xf numFmtId="178" fontId="57" fillId="0" borderId="25">
      <alignment horizontal="center" vertical="center"/>
      <protection locked="0"/>
    </xf>
    <xf numFmtId="178" fontId="57" fillId="0" borderId="25">
      <alignment horizontal="center" vertical="center"/>
      <protection locked="0"/>
    </xf>
    <xf numFmtId="178" fontId="57" fillId="0" borderId="25">
      <alignment horizontal="center" vertical="center"/>
      <protection locked="0"/>
    </xf>
    <xf numFmtId="178" fontId="57" fillId="0" borderId="25">
      <alignment horizontal="center" vertical="center"/>
      <protection locked="0"/>
    </xf>
    <xf numFmtId="178" fontId="57" fillId="0" borderId="25">
      <alignment horizontal="right" vertical="center"/>
      <protection locked="0"/>
    </xf>
    <xf numFmtId="178" fontId="57" fillId="0" borderId="25">
      <alignment horizontal="right" vertical="center"/>
      <protection locked="0"/>
    </xf>
    <xf numFmtId="178" fontId="57" fillId="0" borderId="25">
      <alignment horizontal="right" vertical="center"/>
      <protection locked="0"/>
    </xf>
    <xf numFmtId="178" fontId="57" fillId="0" borderId="25">
      <alignment horizontal="right"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9" fillId="3"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185" fontId="60" fillId="0" borderId="0"/>
    <xf numFmtId="4" fontId="7" fillId="49" borderId="0" applyFont="0" applyBorder="0" applyAlignment="0">
      <alignment horizontal="right"/>
    </xf>
    <xf numFmtId="172" fontId="61" fillId="0" borderId="0" applyNumberFormat="0" applyFill="0" applyBorder="0" applyAlignment="0" applyProtection="0"/>
    <xf numFmtId="186" fontId="7" fillId="47" borderId="3">
      <alignment horizontal="right"/>
      <protection locked="0"/>
    </xf>
    <xf numFmtId="0" fontId="62" fillId="50" borderId="0" applyBorder="0">
      <alignment horizontal="left" vertical="center" indent="1"/>
    </xf>
    <xf numFmtId="0" fontId="63" fillId="0" borderId="0"/>
    <xf numFmtId="0" fontId="64" fillId="0" borderId="26" applyNumberFormat="0" applyFont="0" applyFill="0" applyAlignment="0" applyProtection="0"/>
    <xf numFmtId="0" fontId="64" fillId="0" borderId="27" applyNumberFormat="0" applyFont="0" applyFill="0" applyAlignment="0" applyProtection="0"/>
    <xf numFmtId="0" fontId="65" fillId="51" borderId="18"/>
    <xf numFmtId="0" fontId="65" fillId="51" borderId="18"/>
    <xf numFmtId="0" fontId="65" fillId="51" borderId="18"/>
    <xf numFmtId="0" fontId="65" fillId="51" borderId="18"/>
    <xf numFmtId="0" fontId="65" fillId="51" borderId="18"/>
    <xf numFmtId="0" fontId="65" fillId="51" borderId="18"/>
    <xf numFmtId="187" fontId="66" fillId="0" borderId="28" applyBorder="0"/>
    <xf numFmtId="49" fontId="67" fillId="0" borderId="0" applyFont="0" applyFill="0" applyBorder="0" applyAlignment="0" applyProtection="0">
      <alignment horizontal="left"/>
    </xf>
    <xf numFmtId="188" fontId="51" fillId="0" borderId="0" applyAlignment="0" applyProtection="0"/>
    <xf numFmtId="165" fontId="54" fillId="0" borderId="0" applyFill="0" applyBorder="0" applyAlignment="0" applyProtection="0"/>
    <xf numFmtId="49" fontId="54" fillId="0" borderId="0" applyNumberFormat="0" applyAlignment="0" applyProtection="0">
      <alignment horizontal="left"/>
    </xf>
    <xf numFmtId="49" fontId="68" fillId="0" borderId="29"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2" fontId="7" fillId="45" borderId="3" applyNumberFormat="0" applyFont="0" applyBorder="0" applyAlignment="0"/>
    <xf numFmtId="175" fontId="7" fillId="0" borderId="0" applyFont="0" applyFill="0" applyBorder="0" applyAlignment="0" applyProtection="0"/>
    <xf numFmtId="189" fontId="7" fillId="52" borderId="7" applyFont="0" applyFill="0" applyBorder="0" applyAlignment="0" applyProtection="0"/>
    <xf numFmtId="189" fontId="7" fillId="52" borderId="7" applyFont="0" applyFill="0" applyBorder="0" applyAlignment="0" applyProtection="0"/>
    <xf numFmtId="189" fontId="7" fillId="52" borderId="7" applyFont="0" applyFill="0" applyBorder="0" applyAlignment="0" applyProtection="0"/>
    <xf numFmtId="189" fontId="7" fillId="52" borderId="7" applyFont="0" applyFill="0" applyBorder="0" applyAlignment="0" applyProtection="0"/>
    <xf numFmtId="172" fontId="32" fillId="0" borderId="0"/>
    <xf numFmtId="172" fontId="70" fillId="0" borderId="0" applyNumberFormat="0" applyFill="0" applyBorder="0" applyAlignment="0" applyProtection="0"/>
    <xf numFmtId="190" fontId="51" fillId="0" borderId="0"/>
    <xf numFmtId="191" fontId="51" fillId="0" borderId="0"/>
    <xf numFmtId="192" fontId="51" fillId="0" borderId="0"/>
    <xf numFmtId="190" fontId="51" fillId="0" borderId="18"/>
    <xf numFmtId="191" fontId="51" fillId="0" borderId="18"/>
    <xf numFmtId="191" fontId="51" fillId="0" borderId="18"/>
    <xf numFmtId="192" fontId="51" fillId="0" borderId="18"/>
    <xf numFmtId="192"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0"/>
    <xf numFmtId="193" fontId="51" fillId="0" borderId="0"/>
    <xf numFmtId="194" fontId="7" fillId="0" borderId="0" applyFill="0" applyBorder="0" applyAlignment="0"/>
    <xf numFmtId="194" fontId="7" fillId="0" borderId="0" applyFill="0" applyBorder="0" applyAlignment="0"/>
    <xf numFmtId="195" fontId="51" fillId="0" borderId="0"/>
    <xf numFmtId="196" fontId="51" fillId="0" borderId="0"/>
    <xf numFmtId="193" fontId="51" fillId="0" borderId="18"/>
    <xf numFmtId="195" fontId="51" fillId="0" borderId="18"/>
    <xf numFmtId="195" fontId="51" fillId="0" borderId="18"/>
    <xf numFmtId="196" fontId="51" fillId="0" borderId="18"/>
    <xf numFmtId="196"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0"/>
    <xf numFmtId="197" fontId="51" fillId="0" borderId="0">
      <alignment horizontal="right"/>
      <protection locked="0"/>
    </xf>
    <xf numFmtId="198" fontId="51" fillId="0" borderId="0">
      <alignment horizontal="right"/>
      <protection locked="0"/>
    </xf>
    <xf numFmtId="199" fontId="51" fillId="0" borderId="0"/>
    <xf numFmtId="0" fontId="7" fillId="0" borderId="0" applyFill="0" applyBorder="0" applyAlignment="0"/>
    <xf numFmtId="200" fontId="7" fillId="0" borderId="0" applyFill="0" applyBorder="0" applyAlignment="0"/>
    <xf numFmtId="0" fontId="7" fillId="0" borderId="0" applyFill="0" applyBorder="0" applyAlignment="0"/>
    <xf numFmtId="201" fontId="51" fillId="0" borderId="0"/>
    <xf numFmtId="202" fontId="51" fillId="0" borderId="0"/>
    <xf numFmtId="199" fontId="51" fillId="0" borderId="18"/>
    <xf numFmtId="201" fontId="51" fillId="0" borderId="18"/>
    <xf numFmtId="201" fontId="51" fillId="0" borderId="18"/>
    <xf numFmtId="202" fontId="51" fillId="0" borderId="18"/>
    <xf numFmtId="202"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0"/>
    <xf numFmtId="194" fontId="7" fillId="0" borderId="0" applyFill="0" applyBorder="0" applyAlignment="0"/>
    <xf numFmtId="0" fontId="7" fillId="0" borderId="0" applyFill="0" applyBorder="0" applyAlignment="0"/>
    <xf numFmtId="194" fontId="7" fillId="0" borderId="0" applyFill="0" applyBorder="0" applyAlignment="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2" fillId="54" borderId="30" applyNumberFormat="0" applyAlignment="0" applyProtection="0"/>
    <xf numFmtId="203" fontId="47" fillId="0" borderId="0"/>
    <xf numFmtId="0" fontId="71" fillId="53" borderId="30" applyNumberFormat="0" applyAlignment="0" applyProtection="0"/>
    <xf numFmtId="0" fontId="71" fillId="53" borderId="30" applyNumberFormat="0" applyAlignment="0" applyProtection="0"/>
    <xf numFmtId="0" fontId="3" fillId="4" borderId="1"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175" fontId="8" fillId="0" borderId="0" applyFill="0" applyBorder="0" applyAlignment="0" applyProtection="0"/>
    <xf numFmtId="204" fontId="54" fillId="0" borderId="0" applyFill="0" applyBorder="0">
      <alignment vertical="top"/>
    </xf>
    <xf numFmtId="205" fontId="54" fillId="0" borderId="0" applyFill="0" applyBorder="0">
      <alignment vertical="top"/>
    </xf>
    <xf numFmtId="206" fontId="54" fillId="0" borderId="0" applyFill="0" applyBorder="0">
      <alignment vertical="top"/>
    </xf>
    <xf numFmtId="207" fontId="54" fillId="0" borderId="0" applyFill="0" applyBorder="0">
      <alignment vertical="top"/>
    </xf>
    <xf numFmtId="208" fontId="54" fillId="0" borderId="0" applyFill="0" applyBorder="0">
      <alignment vertical="top"/>
    </xf>
    <xf numFmtId="209" fontId="54" fillId="0" borderId="0" applyFill="0" applyBorder="0">
      <alignment vertical="top"/>
    </xf>
    <xf numFmtId="210" fontId="54" fillId="0" borderId="0" applyFill="0" applyBorder="0">
      <alignment vertical="top"/>
    </xf>
    <xf numFmtId="185" fontId="7" fillId="0" borderId="0"/>
    <xf numFmtId="211" fontId="7" fillId="0" borderId="0"/>
    <xf numFmtId="212" fontId="7" fillId="0" borderId="0"/>
    <xf numFmtId="213" fontId="7" fillId="0" borderId="0"/>
    <xf numFmtId="214" fontId="7" fillId="0" borderId="0"/>
    <xf numFmtId="215" fontId="7" fillId="0" borderId="0"/>
    <xf numFmtId="20" fontId="7" fillId="0" borderId="0"/>
    <xf numFmtId="216" fontId="54" fillId="0" borderId="0" applyFill="0" applyBorder="0">
      <alignment vertical="top"/>
    </xf>
    <xf numFmtId="217" fontId="54" fillId="0" borderId="0" applyFill="0" applyBorder="0">
      <alignment vertical="top"/>
    </xf>
    <xf numFmtId="218" fontId="54" fillId="0" borderId="0" applyFill="0" applyBorder="0">
      <alignment vertical="top"/>
    </xf>
    <xf numFmtId="218" fontId="54" fillId="0" borderId="0" applyFill="0" applyBorder="0">
      <alignment vertical="top"/>
    </xf>
    <xf numFmtId="218" fontId="54" fillId="0" borderId="0" applyFill="0" applyBorder="0">
      <alignment vertical="top"/>
    </xf>
    <xf numFmtId="219" fontId="54" fillId="0" borderId="0" applyFill="0" applyBorder="0">
      <alignment vertical="top"/>
    </xf>
    <xf numFmtId="220" fontId="54" fillId="0" borderId="0" applyFill="0" applyBorder="0">
      <alignment vertical="top"/>
    </xf>
    <xf numFmtId="221" fontId="54" fillId="0" borderId="0" applyFill="0" applyBorder="0">
      <alignment vertical="top"/>
    </xf>
    <xf numFmtId="221" fontId="54" fillId="0" borderId="0" applyFill="0" applyBorder="0">
      <alignment horizontal="center" vertical="top"/>
    </xf>
    <xf numFmtId="0" fontId="55" fillId="0" borderId="0" applyNumberFormat="0" applyFill="0" applyBorder="0">
      <alignment horizontal="center"/>
    </xf>
    <xf numFmtId="222" fontId="54" fillId="0" borderId="0" applyFill="0" applyBorder="0">
      <alignment vertical="top"/>
    </xf>
    <xf numFmtId="0" fontId="73" fillId="0" borderId="0" applyAlignment="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5" fillId="0" borderId="0" applyAlignment="0"/>
    <xf numFmtId="0" fontId="75" fillId="0" borderId="0" applyAlignment="0"/>
    <xf numFmtId="0" fontId="75" fillId="0" borderId="0" applyAlignment="0"/>
    <xf numFmtId="0" fontId="75" fillId="0" borderId="0" applyAlignment="0"/>
    <xf numFmtId="223" fontId="54" fillId="0" borderId="0" applyFill="0" applyBorder="0">
      <alignment vertical="top"/>
    </xf>
    <xf numFmtId="223" fontId="54" fillId="0" borderId="0" applyFill="0" applyBorder="0">
      <alignment vertical="top"/>
    </xf>
    <xf numFmtId="223" fontId="54" fillId="0" borderId="0" applyFill="0" applyBorder="0">
      <alignment vertical="top"/>
    </xf>
    <xf numFmtId="224" fontId="54" fillId="0" borderId="0" applyFill="0" applyBorder="0">
      <alignment vertical="top"/>
    </xf>
    <xf numFmtId="172" fontId="54" fillId="0" borderId="0" applyNumberFormat="0" applyFill="0" applyBorder="0" applyAlignment="0" applyProtection="0"/>
    <xf numFmtId="172" fontId="76" fillId="0" borderId="0" applyNumberFormat="0" applyFill="0" applyBorder="0" applyAlignment="0" applyProtection="0"/>
    <xf numFmtId="172" fontId="54" fillId="0" borderId="0" applyNumberFormat="0" applyFill="0" applyBorder="0" applyAlignment="0" applyProtection="0"/>
    <xf numFmtId="0" fontId="77" fillId="0" borderId="0" applyNumberFormat="0" applyFill="0" applyBorder="0" applyAlignment="0" applyProtection="0"/>
    <xf numFmtId="0" fontId="8" fillId="0" borderId="0">
      <alignment horizontal="center" vertical="top" wrapText="1"/>
    </xf>
    <xf numFmtId="172" fontId="78" fillId="0" borderId="6" applyNumberFormat="0" applyFill="0" applyBorder="0" applyAlignment="0" applyProtection="0">
      <alignment horizontal="center"/>
    </xf>
    <xf numFmtId="172" fontId="78" fillId="0" borderId="6" applyNumberFormat="0" applyFill="0" applyBorder="0" applyAlignment="0" applyProtection="0">
      <alignment horizontal="center"/>
    </xf>
    <xf numFmtId="172" fontId="78" fillId="0" borderId="6" applyNumberFormat="0" applyFill="0" applyBorder="0" applyAlignment="0" applyProtection="0">
      <alignment horizontal="center"/>
    </xf>
    <xf numFmtId="0" fontId="79" fillId="56" borderId="0">
      <alignment horizontal="left"/>
    </xf>
    <xf numFmtId="0" fontId="80" fillId="56" borderId="0">
      <alignment horizontal="right"/>
    </xf>
    <xf numFmtId="0" fontId="81" fillId="54" borderId="0">
      <alignment horizontal="center"/>
    </xf>
    <xf numFmtId="0" fontId="82" fillId="47" borderId="3">
      <alignment horizontal="center" wrapText="1"/>
    </xf>
    <xf numFmtId="187" fontId="83" fillId="0" borderId="6" applyBorder="0">
      <alignment horizontal="center"/>
    </xf>
    <xf numFmtId="187" fontId="83" fillId="0" borderId="6" applyBorder="0">
      <alignment horizontal="center"/>
    </xf>
    <xf numFmtId="187" fontId="83" fillId="0" borderId="6" applyBorder="0">
      <alignment horizontal="center"/>
    </xf>
    <xf numFmtId="0" fontId="84" fillId="57" borderId="0" applyAlignment="0"/>
    <xf numFmtId="0" fontId="80" fillId="56" borderId="0">
      <alignment horizontal="right"/>
    </xf>
    <xf numFmtId="0" fontId="85" fillId="54" borderId="0">
      <alignment horizontal="left"/>
    </xf>
    <xf numFmtId="225" fontId="86" fillId="0" borderId="0"/>
    <xf numFmtId="225" fontId="86" fillId="0" borderId="0"/>
    <xf numFmtId="225" fontId="86" fillId="0" borderId="0"/>
    <xf numFmtId="225" fontId="86" fillId="0" borderId="0"/>
    <xf numFmtId="225" fontId="86" fillId="0" borderId="0"/>
    <xf numFmtId="225" fontId="86" fillId="0" borderId="0"/>
    <xf numFmtId="225" fontId="86" fillId="0" borderId="0"/>
    <xf numFmtId="225" fontId="86" fillId="0" borderId="0"/>
    <xf numFmtId="194" fontId="7" fillId="0" borderId="0" applyFont="0" applyFill="0" applyBorder="0" applyAlignment="0" applyProtection="0"/>
    <xf numFmtId="172" fontId="87" fillId="0" borderId="0" applyFont="0" applyFill="0" applyBorder="0" applyAlignment="0" applyProtection="0"/>
    <xf numFmtId="226" fontId="88" fillId="0" borderId="0" applyFont="0" applyFill="0" applyBorder="0" applyAlignment="0" applyProtection="0">
      <alignment horizontal="right"/>
    </xf>
    <xf numFmtId="172" fontId="88" fillId="0" borderId="0" applyFont="0" applyFill="0" applyBorder="0" applyAlignment="0" applyProtection="0">
      <alignment horizontal="right"/>
    </xf>
    <xf numFmtId="43" fontId="7"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90"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93"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54"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4"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5" fillId="0" borderId="0" applyFont="0" applyFill="0" applyBorder="0" applyAlignment="0" applyProtection="0"/>
    <xf numFmtId="227" fontId="98" fillId="0" borderId="0" applyFont="0" applyFill="0" applyBorder="0" applyAlignment="0" applyProtection="0"/>
    <xf numFmtId="43" fontId="3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75"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99" fillId="0" borderId="0" applyFont="0" applyFill="0" applyBorder="0" applyAlignment="0" applyProtection="0"/>
    <xf numFmtId="43" fontId="49" fillId="0" borderId="0" applyFont="0" applyFill="0" applyBorder="0" applyAlignment="0" applyProtection="0"/>
    <xf numFmtId="43" fontId="9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34"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227" fontId="7" fillId="0" borderId="0" applyFont="0" applyFill="0" applyBorder="0" applyAlignment="0" applyProtection="0"/>
    <xf numFmtId="227" fontId="34" fillId="0" borderId="0" applyFont="0" applyFill="0" applyBorder="0" applyAlignment="0" applyProtection="0"/>
    <xf numFmtId="227" fontId="7"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54" fillId="0" borderId="0" applyFont="0" applyFill="0" applyBorder="0" applyAlignment="0" applyProtection="0"/>
    <xf numFmtId="227" fontId="49" fillId="0" borderId="0" applyFont="0" applyFill="0" applyBorder="0" applyAlignment="0" applyProtection="0"/>
    <xf numFmtId="43" fontId="34" fillId="0" borderId="0" applyFont="0" applyFill="0" applyBorder="0" applyAlignment="0" applyProtection="0"/>
    <xf numFmtId="227" fontId="34"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43" fontId="1" fillId="0" borderId="0" applyFont="0" applyFill="0" applyBorder="0" applyAlignment="0" applyProtection="0"/>
    <xf numFmtId="229"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98"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7"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227" fontId="7" fillId="0" borderId="0" applyFont="0" applyFill="0" applyBorder="0" applyAlignment="0" applyProtection="0"/>
    <xf numFmtId="227" fontId="54" fillId="0" borderId="0" applyFont="0" applyFill="0" applyBorder="0" applyAlignment="0" applyProtection="0"/>
    <xf numFmtId="229"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7" fontId="98"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227" fontId="7" fillId="0" borderId="0" applyFont="0" applyFill="0" applyBorder="0" applyAlignment="0" applyProtection="0"/>
    <xf numFmtId="43" fontId="89"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30" fontId="51" fillId="0" borderId="0" applyFont="0" applyFill="0" applyBorder="0" applyAlignment="0" applyProtection="0"/>
    <xf numFmtId="3" fontId="8" fillId="0" borderId="0" applyFont="0" applyFill="0" applyBorder="0" applyAlignment="0" applyProtection="0"/>
    <xf numFmtId="231" fontId="56" fillId="47" borderId="0">
      <alignment horizontal="right"/>
      <protection locked="0"/>
    </xf>
    <xf numFmtId="172" fontId="54" fillId="0" borderId="0"/>
    <xf numFmtId="165" fontId="100" fillId="0" borderId="0" applyNumberFormat="0" applyFill="0" applyAlignment="0" applyProtection="0"/>
    <xf numFmtId="172" fontId="7" fillId="0" borderId="0" applyNumberFormat="0" applyBorder="0" applyAlignment="0">
      <protection locked="0"/>
    </xf>
    <xf numFmtId="187" fontId="101" fillId="0" borderId="26">
      <alignment horizontal="left"/>
    </xf>
    <xf numFmtId="232" fontId="54" fillId="0" borderId="0" applyFill="0" applyBorder="0">
      <alignment vertical="top"/>
    </xf>
    <xf numFmtId="233" fontId="102" fillId="0" borderId="0" applyFill="0" applyBorder="0">
      <alignment vertical="top"/>
    </xf>
    <xf numFmtId="234" fontId="54" fillId="0" borderId="0" applyFill="0" applyBorder="0">
      <alignment vertical="top"/>
    </xf>
    <xf numFmtId="235" fontId="54" fillId="0" borderId="0" applyFill="0" applyBorder="0">
      <alignment vertical="top"/>
    </xf>
    <xf numFmtId="236" fontId="7" fillId="0" borderId="0" applyBorder="0"/>
    <xf numFmtId="237" fontId="7" fillId="0" borderId="0" applyBorder="0"/>
    <xf numFmtId="238" fontId="7" fillId="0" borderId="0" applyBorder="0"/>
    <xf numFmtId="239" fontId="7" fillId="0" borderId="0" applyAlignment="0"/>
    <xf numFmtId="240" fontId="54" fillId="0" borderId="0" applyFill="0" applyBorder="0">
      <alignment vertical="top"/>
    </xf>
    <xf numFmtId="241" fontId="54" fillId="0" borderId="0" applyFill="0" applyBorder="0">
      <alignment vertical="top"/>
    </xf>
    <xf numFmtId="242" fontId="54" fillId="0" borderId="0" applyFill="0" applyBorder="0">
      <alignment vertical="top"/>
    </xf>
    <xf numFmtId="243" fontId="54" fillId="0" borderId="0" applyFill="0" applyBorder="0">
      <alignment vertical="top"/>
    </xf>
    <xf numFmtId="244" fontId="54" fillId="0" borderId="0" applyFill="0" applyBorder="0">
      <alignment vertical="top"/>
    </xf>
    <xf numFmtId="245" fontId="54" fillId="0" borderId="0" applyFill="0" applyBorder="0">
      <alignment vertical="top"/>
    </xf>
    <xf numFmtId="246" fontId="54" fillId="0" borderId="0" applyFill="0" applyBorder="0">
      <alignment vertical="top"/>
    </xf>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0" fontId="55" fillId="0" borderId="0"/>
    <xf numFmtId="0" fontId="55" fillId="0" borderId="0">
      <alignment horizontal="center"/>
    </xf>
    <xf numFmtId="0" fontId="103" fillId="0" borderId="0">
      <alignment horizontal="center"/>
    </xf>
    <xf numFmtId="0" fontId="7" fillId="0" borderId="0">
      <alignment horizontal="center"/>
    </xf>
    <xf numFmtId="0" fontId="7" fillId="0" borderId="0">
      <alignment vertical="top" wrapText="1"/>
    </xf>
    <xf numFmtId="0" fontId="104" fillId="0" borderId="0"/>
    <xf numFmtId="0" fontId="54" fillId="0" borderId="0"/>
    <xf numFmtId="0" fontId="105" fillId="0" borderId="0"/>
    <xf numFmtId="248" fontId="106" fillId="0" borderId="0" applyFill="0" applyBorder="0">
      <protection locked="0"/>
    </xf>
    <xf numFmtId="194" fontId="7" fillId="0" borderId="0" applyFont="0" applyFill="0" applyBorder="0" applyAlignment="0" applyProtection="0"/>
    <xf numFmtId="172" fontId="41" fillId="0" borderId="0" applyFont="0" applyFill="0" applyBorder="0" applyAlignment="0" applyProtection="0"/>
    <xf numFmtId="249" fontId="107" fillId="0" borderId="0" applyFill="0" applyBorder="0"/>
    <xf numFmtId="172" fontId="108" fillId="0" borderId="32">
      <protection locked="0"/>
    </xf>
    <xf numFmtId="172" fontId="108" fillId="0" borderId="32">
      <protection locked="0"/>
    </xf>
    <xf numFmtId="172" fontId="108" fillId="0" borderId="32">
      <protection locked="0"/>
    </xf>
    <xf numFmtId="249" fontId="106" fillId="0" borderId="0" applyFill="0" applyBorder="0">
      <protection locked="0"/>
    </xf>
    <xf numFmtId="249" fontId="107" fillId="0" borderId="0" applyFill="0" applyBorder="0"/>
    <xf numFmtId="250" fontId="88" fillId="0" borderId="0" applyFont="0" applyFill="0" applyBorder="0" applyAlignment="0" applyProtection="0">
      <alignment horizontal="right"/>
    </xf>
    <xf numFmtId="172" fontId="88" fillId="0" borderId="0" applyFont="0" applyFill="0" applyBorder="0" applyAlignment="0" applyProtection="0">
      <alignment horizontal="right"/>
    </xf>
    <xf numFmtId="44" fontId="7" fillId="0" borderId="0" applyFont="0" applyFill="0" applyBorder="0" applyAlignment="0" applyProtection="0"/>
    <xf numFmtId="189" fontId="92"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251" fontId="7" fillId="0" borderId="0" applyFont="0" applyFill="0" applyBorder="0" applyAlignment="0" applyProtection="0"/>
    <xf numFmtId="251"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251" fontId="34"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1"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1" fontId="54" fillId="0" borderId="0" applyFont="0" applyFill="0" applyBorder="0" applyAlignment="0" applyProtection="0"/>
    <xf numFmtId="251"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251" fontId="54" fillId="0" borderId="0" applyFont="0" applyFill="0" applyBorder="0" applyAlignment="0" applyProtection="0"/>
    <xf numFmtId="44" fontId="7" fillId="0" borderId="0" applyFont="0" applyFill="0" applyBorder="0" applyAlignment="0" applyProtection="0"/>
    <xf numFmtId="44" fontId="10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1" fontId="49" fillId="0" borderId="0" applyFont="0" applyFill="0" applyBorder="0" applyAlignment="0" applyProtection="0"/>
    <xf numFmtId="251" fontId="49" fillId="0" borderId="0" applyFont="0" applyFill="0" applyBorder="0" applyAlignment="0" applyProtection="0"/>
    <xf numFmtId="44" fontId="49" fillId="0" borderId="0" applyFont="0" applyFill="0" applyBorder="0" applyAlignment="0" applyProtection="0"/>
    <xf numFmtId="251"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251"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91"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3" fontId="8" fillId="0" borderId="0" applyFont="0" applyFill="0" applyBorder="0" applyAlignment="0" applyProtection="0"/>
    <xf numFmtId="172" fontId="88" fillId="0" borderId="0" applyNumberFormat="0">
      <alignment horizontal="right"/>
    </xf>
    <xf numFmtId="228" fontId="51" fillId="47" borderId="33">
      <protection locked="0"/>
    </xf>
    <xf numFmtId="190" fontId="110" fillId="47" borderId="33">
      <protection locked="0"/>
    </xf>
    <xf numFmtId="191" fontId="51" fillId="47" borderId="33">
      <protection locked="0"/>
    </xf>
    <xf numFmtId="192" fontId="51" fillId="47" borderId="33">
      <protection locked="0"/>
    </xf>
    <xf numFmtId="190" fontId="110" fillId="47" borderId="34" applyBorder="0">
      <protection locked="0"/>
    </xf>
    <xf numFmtId="193" fontId="51" fillId="47" borderId="33">
      <protection locked="0"/>
    </xf>
    <xf numFmtId="195" fontId="51" fillId="47" borderId="33">
      <protection locked="0"/>
    </xf>
    <xf numFmtId="196" fontId="51" fillId="47" borderId="33">
      <protection locked="0"/>
    </xf>
    <xf numFmtId="193" fontId="51" fillId="47" borderId="33">
      <protection locked="0"/>
    </xf>
    <xf numFmtId="197" fontId="51" fillId="58" borderId="33">
      <alignment horizontal="right"/>
      <protection locked="0"/>
    </xf>
    <xf numFmtId="198" fontId="51" fillId="58" borderId="3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72" fontId="51" fillId="59" borderId="33">
      <alignment horizontal="left"/>
      <protection locked="0"/>
    </xf>
    <xf numFmtId="49" fontId="51" fillId="60" borderId="33">
      <alignment horizontal="left" vertical="top" wrapText="1"/>
      <protection locked="0"/>
    </xf>
    <xf numFmtId="199" fontId="110" fillId="47" borderId="35" applyBorder="0">
      <protection locked="0"/>
    </xf>
    <xf numFmtId="201" fontId="51" fillId="47" borderId="33">
      <protection locked="0"/>
    </xf>
    <xf numFmtId="202" fontId="51" fillId="47" borderId="33">
      <protection locked="0"/>
    </xf>
    <xf numFmtId="49" fontId="51" fillId="60" borderId="33">
      <alignment horizontal="left"/>
      <protection locked="0"/>
    </xf>
    <xf numFmtId="254" fontId="51" fillId="47" borderId="33">
      <alignment horizontal="left" indent="1"/>
      <protection locked="0"/>
    </xf>
    <xf numFmtId="172" fontId="88" fillId="0" borderId="0" applyNumberFormat="0">
      <alignment horizontal="right"/>
    </xf>
    <xf numFmtId="0" fontId="111" fillId="0" borderId="0"/>
    <xf numFmtId="0" fontId="112" fillId="0" borderId="0" applyNumberFormat="0" applyAlignment="0"/>
    <xf numFmtId="0" fontId="113" fillId="0" borderId="0">
      <protection locked="0"/>
    </xf>
    <xf numFmtId="38" fontId="7" fillId="0" borderId="0" applyFont="0" applyFill="0" applyBorder="0" applyAlignment="0" applyProtection="0"/>
    <xf numFmtId="255" fontId="7" fillId="0" borderId="0" applyFont="0" applyFill="0" applyBorder="0" applyAlignment="0" applyProtection="0"/>
    <xf numFmtId="256" fontId="7" fillId="0" borderId="0" applyFont="0" applyFill="0" applyBorder="0" applyAlignment="0" applyProtection="0"/>
    <xf numFmtId="0" fontId="8" fillId="0" borderId="0" applyFont="0" applyFill="0" applyBorder="0" applyAlignment="0" applyProtection="0"/>
    <xf numFmtId="256" fontId="7" fillId="0" borderId="0" applyFont="0" applyFill="0" applyBorder="0" applyAlignment="0" applyProtection="0"/>
    <xf numFmtId="256" fontId="7" fillId="0" borderId="0" applyFont="0" applyFill="0" applyBorder="0" applyAlignment="0" applyProtection="0"/>
    <xf numFmtId="257" fontId="107" fillId="0" borderId="0" applyFill="0" applyBorder="0"/>
    <xf numFmtId="257" fontId="107" fillId="0" borderId="0" applyFill="0" applyBorder="0"/>
    <xf numFmtId="257" fontId="107" fillId="0" borderId="0" applyFill="0" applyBorder="0"/>
    <xf numFmtId="257" fontId="107" fillId="0" borderId="0" applyFill="0" applyBorder="0"/>
    <xf numFmtId="258" fontId="88" fillId="0" borderId="0" applyFont="0" applyFill="0" applyBorder="0" applyAlignment="0" applyProtection="0"/>
    <xf numFmtId="172" fontId="88" fillId="0" borderId="0" applyFont="0" applyFill="0" applyBorder="0" applyAlignment="0" applyProtection="0"/>
    <xf numFmtId="14" fontId="73" fillId="0" borderId="0" applyFill="0" applyBorder="0" applyAlignment="0"/>
    <xf numFmtId="15" fontId="106" fillId="0" borderId="0" applyFill="0" applyBorder="0">
      <protection locked="0"/>
    </xf>
    <xf numFmtId="6" fontId="114" fillId="0" borderId="0">
      <protection locked="0"/>
    </xf>
    <xf numFmtId="259" fontId="7" fillId="0" borderId="0" applyFont="0" applyFill="0" applyBorder="0" applyAlignment="0" applyProtection="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172" fontId="54" fillId="0" borderId="0" applyFill="0" applyBorder="0" applyAlignment="0" applyProtection="0"/>
    <xf numFmtId="1" fontId="107" fillId="0" borderId="0" applyFill="0" applyBorder="0">
      <alignment horizontal="right"/>
    </xf>
    <xf numFmtId="2" fontId="107" fillId="0" borderId="0" applyFill="0" applyBorder="0">
      <alignment horizontal="right"/>
    </xf>
    <xf numFmtId="2" fontId="106" fillId="0" borderId="0" applyFill="0" applyBorder="0">
      <protection locked="0"/>
    </xf>
    <xf numFmtId="2" fontId="107" fillId="0" borderId="0" applyFill="0" applyBorder="0">
      <alignment horizontal="right"/>
    </xf>
    <xf numFmtId="261" fontId="7" fillId="0" borderId="0" applyFont="0" applyFill="0" applyBorder="0" applyAlignment="0" applyProtection="0"/>
    <xf numFmtId="262" fontId="107" fillId="0" borderId="0" applyFill="0" applyBorder="0">
      <alignment horizontal="right"/>
    </xf>
    <xf numFmtId="262" fontId="7" fillId="0" borderId="0" applyFont="0" applyFill="0" applyBorder="0" applyAlignment="0" applyProtection="0"/>
    <xf numFmtId="262" fontId="106" fillId="0" borderId="0" applyFill="0" applyBorder="0">
      <protection locked="0"/>
    </xf>
    <xf numFmtId="262" fontId="107" fillId="0" borderId="0" applyFill="0" applyBorder="0">
      <alignment horizontal="right"/>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172" fontId="41" fillId="0" borderId="0" applyFont="0" applyFill="0" applyBorder="0" applyAlignment="0" applyProtection="0"/>
    <xf numFmtId="263" fontId="88" fillId="0" borderId="37" applyNumberFormat="0" applyFont="0" applyFill="0" applyAlignment="0" applyProtection="0"/>
    <xf numFmtId="172" fontId="88" fillId="0" borderId="37" applyNumberFormat="0" applyFont="0" applyFill="0" applyAlignment="0" applyProtection="0"/>
    <xf numFmtId="194" fontId="7" fillId="0" borderId="0" applyFill="0" applyBorder="0" applyAlignment="0"/>
    <xf numFmtId="194" fontId="7" fillId="0" borderId="0" applyFill="0" applyBorder="0" applyAlignment="0"/>
    <xf numFmtId="194" fontId="7" fillId="0" borderId="0" applyFill="0" applyBorder="0" applyAlignment="0"/>
    <xf numFmtId="0" fontId="7" fillId="0" borderId="0" applyFill="0" applyBorder="0" applyAlignment="0"/>
    <xf numFmtId="194" fontId="7" fillId="0" borderId="0" applyFill="0" applyBorder="0" applyAlignment="0"/>
    <xf numFmtId="0" fontId="115" fillId="0" borderId="0"/>
    <xf numFmtId="0" fontId="116" fillId="0" borderId="38" applyNumberFormat="0" applyFont="0" applyBorder="0" applyAlignment="0">
      <alignment horizontal="centerContinuous"/>
    </xf>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172" fontId="7" fillId="0" borderId="0" applyFont="0" applyFill="0" applyBorder="0" applyAlignment="0" applyProtection="0"/>
    <xf numFmtId="177" fontId="55" fillId="0" borderId="0" applyFill="0" applyBorder="0"/>
    <xf numFmtId="177" fontId="55" fillId="0" borderId="0" applyFill="0" applyBorder="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37" fontId="118" fillId="0" borderId="0"/>
    <xf numFmtId="265" fontId="8" fillId="0" borderId="0" applyFill="0" applyBorder="0">
      <alignment horizontal="right" vertical="top"/>
    </xf>
    <xf numFmtId="266" fontId="8" fillId="0" borderId="0" applyFill="0" applyBorder="0">
      <alignment horizontal="right" vertical="top"/>
    </xf>
    <xf numFmtId="172" fontId="47" fillId="55" borderId="0" applyNumberFormat="0" applyFont="0" applyBorder="0" applyAlignment="0" applyProtection="0"/>
    <xf numFmtId="172" fontId="110" fillId="0" borderId="0" applyNumberFormat="0" applyFill="0" applyBorder="0" applyAlignment="0" applyProtection="0"/>
    <xf numFmtId="267" fontId="119" fillId="0" borderId="0" applyFill="0" applyBorder="0"/>
    <xf numFmtId="0" fontId="120" fillId="0" borderId="0">
      <alignment horizontal="center" wrapText="1"/>
    </xf>
    <xf numFmtId="15" fontId="73" fillId="0" borderId="0" applyFill="0" applyBorder="0" applyProtection="0">
      <alignment horizontal="center"/>
    </xf>
    <xf numFmtId="172" fontId="47" fillId="25" borderId="0" applyNumberFormat="0" applyFont="0" applyBorder="0" applyAlignment="0" applyProtection="0"/>
    <xf numFmtId="268" fontId="121" fillId="0" borderId="0" applyFill="0" applyBorder="0" applyProtection="0">
      <alignment horizontal="center"/>
    </xf>
    <xf numFmtId="269" fontId="46" fillId="53" borderId="14" applyAlignment="0" applyProtection="0"/>
    <xf numFmtId="269" fontId="46" fillId="53" borderId="14" applyAlignment="0" applyProtection="0"/>
    <xf numFmtId="269" fontId="46" fillId="53" borderId="14" applyAlignment="0" applyProtection="0"/>
    <xf numFmtId="270" fontId="122" fillId="53" borderId="14" applyAlignment="0" applyProtection="0"/>
    <xf numFmtId="270" fontId="122" fillId="53" borderId="14" applyAlignment="0" applyProtection="0"/>
    <xf numFmtId="270" fontId="122" fillId="53" borderId="14" applyAlignment="0" applyProtection="0"/>
    <xf numFmtId="269" fontId="46" fillId="53" borderId="14" applyAlignment="0" applyProtection="0"/>
    <xf numFmtId="271" fontId="123" fillId="0" borderId="0" applyNumberFormat="0" applyFill="0" applyBorder="0" applyAlignment="0" applyProtection="0"/>
    <xf numFmtId="271" fontId="124" fillId="0" borderId="0" applyNumberFormat="0" applyFill="0" applyBorder="0" applyAlignment="0" applyProtection="0"/>
    <xf numFmtId="272" fontId="9" fillId="0" borderId="0" applyFill="0" applyBorder="0" applyProtection="0">
      <alignment vertical="top"/>
    </xf>
    <xf numFmtId="15" fontId="39" fillId="33" borderId="33">
      <alignment horizontal="center"/>
      <protection locked="0"/>
    </xf>
    <xf numFmtId="273" fontId="39" fillId="33" borderId="33" applyAlignment="0">
      <protection locked="0"/>
    </xf>
    <xf numFmtId="271" fontId="39" fillId="33" borderId="33" applyAlignment="0">
      <protection locked="0"/>
    </xf>
    <xf numFmtId="271" fontId="73" fillId="0" borderId="0" applyFill="0" applyBorder="0" applyAlignment="0" applyProtection="0"/>
    <xf numFmtId="41" fontId="8" fillId="0" borderId="0" applyFill="0" applyBorder="0" applyAlignment="0" applyProtection="0">
      <alignment horizontal="right" vertical="top"/>
    </xf>
    <xf numFmtId="273" fontId="73" fillId="0" borderId="0" applyFill="0" applyBorder="0" applyAlignment="0" applyProtection="0"/>
    <xf numFmtId="274" fontId="73" fillId="0" borderId="0" applyFill="0" applyBorder="0" applyAlignment="0" applyProtection="0"/>
    <xf numFmtId="272" fontId="125" fillId="0" borderId="0"/>
    <xf numFmtId="172" fontId="47" fillId="0" borderId="39" applyNumberFormat="0" applyFont="0" applyAlignment="0" applyProtection="0"/>
    <xf numFmtId="172" fontId="47" fillId="0" borderId="39" applyNumberFormat="0" applyFont="0" applyAlignment="0" applyProtection="0"/>
    <xf numFmtId="172" fontId="47" fillId="0" borderId="39" applyNumberFormat="0" applyFont="0" applyAlignment="0" applyProtection="0"/>
    <xf numFmtId="0" fontId="8" fillId="0" borderId="0" applyFill="0" applyBorder="0">
      <alignment horizontal="left" vertical="top"/>
    </xf>
    <xf numFmtId="172" fontId="47" fillId="0" borderId="40" applyNumberFormat="0" applyFont="0" applyAlignment="0" applyProtection="0"/>
    <xf numFmtId="172" fontId="47" fillId="0" borderId="40" applyNumberFormat="0" applyFont="0" applyAlignment="0" applyProtection="0"/>
    <xf numFmtId="172" fontId="47" fillId="0" borderId="40" applyNumberFormat="0" applyFont="0" applyAlignment="0" applyProtection="0"/>
    <xf numFmtId="172" fontId="47" fillId="32" borderId="0" applyNumberFormat="0" applyFont="0" applyBorder="0" applyAlignment="0" applyProtection="0"/>
    <xf numFmtId="40" fontId="7" fillId="0" borderId="0" applyNumberFormat="0">
      <alignment horizontal="right"/>
    </xf>
    <xf numFmtId="3" fontId="7" fillId="0" borderId="0" applyFill="0" applyBorder="0" applyAlignment="0" applyProtection="0">
      <protection locked="0"/>
    </xf>
    <xf numFmtId="275" fontId="46" fillId="22" borderId="8" applyBorder="0"/>
    <xf numFmtId="276" fontId="113" fillId="0" borderId="0">
      <protection locked="0"/>
    </xf>
    <xf numFmtId="252" fontId="7" fillId="0" borderId="0">
      <protection locked="0"/>
    </xf>
    <xf numFmtId="2" fontId="8" fillId="0" borderId="0" applyFont="0" applyFill="0" applyBorder="0" applyAlignment="0" applyProtection="0"/>
    <xf numFmtId="172" fontId="7" fillId="0" borderId="41" applyNumberFormat="0" applyBorder="0" applyAlignment="0">
      <alignment horizontal="center"/>
      <protection locked="0"/>
    </xf>
    <xf numFmtId="172" fontId="7" fillId="0" borderId="41" applyNumberFormat="0" applyBorder="0" applyAlignment="0">
      <alignment horizontal="center"/>
      <protection locked="0"/>
    </xf>
    <xf numFmtId="172" fontId="7" fillId="0" borderId="41" applyNumberFormat="0" applyBorder="0" applyAlignment="0">
      <alignment horizontal="center"/>
      <protection locked="0"/>
    </xf>
    <xf numFmtId="277" fontId="73" fillId="0" borderId="0"/>
    <xf numFmtId="0" fontId="126" fillId="0" borderId="0" applyFill="0" applyBorder="0" applyProtection="0">
      <alignment horizontal="left"/>
    </xf>
    <xf numFmtId="172" fontId="126" fillId="0" borderId="0" applyFill="0" applyBorder="0" applyProtection="0">
      <alignment horizontal="left"/>
    </xf>
    <xf numFmtId="172" fontId="127" fillId="0" borderId="0" applyNumberFormat="0" applyFill="0" applyBorder="0" applyAlignment="0" applyProtection="0"/>
    <xf numFmtId="37" fontId="8" fillId="0" borderId="0"/>
    <xf numFmtId="278" fontId="41" fillId="0" borderId="9" applyNumberFormat="0" applyFill="0" applyBorder="0" applyAlignment="0" applyProtection="0"/>
    <xf numFmtId="172" fontId="128" fillId="49" borderId="42" applyFill="0" applyBorder="0">
      <alignment horizontal="center"/>
    </xf>
    <xf numFmtId="279" fontId="129" fillId="0" borderId="0"/>
    <xf numFmtId="280" fontId="129" fillId="0" borderId="0"/>
    <xf numFmtId="281" fontId="129" fillId="0" borderId="0"/>
    <xf numFmtId="282" fontId="129" fillId="0" borderId="0"/>
    <xf numFmtId="172" fontId="47" fillId="0" borderId="0" applyFont="0" applyFill="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172" fontId="2" fillId="2" borderId="0" applyNumberFormat="0" applyBorder="0" applyAlignment="0" applyProtection="0"/>
    <xf numFmtId="0" fontId="130" fillId="27" borderId="0" applyNumberFormat="0" applyBorder="0" applyAlignment="0" applyProtection="0"/>
    <xf numFmtId="0" fontId="130" fillId="31" borderId="0" applyNumberFormat="0" applyBorder="0" applyAlignment="0" applyProtection="0"/>
    <xf numFmtId="0" fontId="131" fillId="2"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38" fontId="54" fillId="22" borderId="0" applyNumberFormat="0" applyBorder="0" applyAlignment="0" applyProtection="0"/>
    <xf numFmtId="9" fontId="39" fillId="47" borderId="0">
      <alignment horizontal="right"/>
      <protection locked="0"/>
    </xf>
    <xf numFmtId="0" fontId="132" fillId="0" borderId="0" applyFill="0" applyBorder="0">
      <alignment vertical="top"/>
    </xf>
    <xf numFmtId="0" fontId="133" fillId="0" borderId="0" applyFill="0" applyBorder="0">
      <alignment vertical="top"/>
    </xf>
    <xf numFmtId="0" fontId="133" fillId="61" borderId="38" applyFill="0" applyBorder="0">
      <alignment vertical="top"/>
    </xf>
    <xf numFmtId="0" fontId="134" fillId="0" borderId="0" applyFill="0" applyBorder="0">
      <alignment vertical="top"/>
    </xf>
    <xf numFmtId="0" fontId="135" fillId="0" borderId="0" applyFill="0" applyBorder="0">
      <alignment vertical="top"/>
    </xf>
    <xf numFmtId="283" fontId="88" fillId="0" borderId="0" applyFont="0" applyFill="0" applyBorder="0" applyAlignment="0" applyProtection="0">
      <alignment horizontal="right"/>
    </xf>
    <xf numFmtId="172" fontId="88" fillId="0" borderId="0" applyFont="0" applyFill="0" applyBorder="0" applyAlignment="0" applyProtection="0">
      <alignment horizontal="right"/>
    </xf>
    <xf numFmtId="0" fontId="7" fillId="62" borderId="0"/>
    <xf numFmtId="0" fontId="136" fillId="0" borderId="0" applyProtection="0">
      <alignment horizontal="right"/>
    </xf>
    <xf numFmtId="0" fontId="137" fillId="0" borderId="0" applyNumberFormat="0" applyFill="0" applyBorder="0" applyAlignment="0" applyProtection="0"/>
    <xf numFmtId="172" fontId="136" fillId="0" borderId="0" applyProtection="0">
      <alignment horizontal="right"/>
    </xf>
    <xf numFmtId="172" fontId="136" fillId="0" borderId="0" applyProtection="0">
      <alignment horizontal="right"/>
    </xf>
    <xf numFmtId="172" fontId="136" fillId="0" borderId="0" applyProtection="0">
      <alignment horizontal="right"/>
    </xf>
    <xf numFmtId="37" fontId="138" fillId="22" borderId="43" applyFill="0">
      <alignment vertical="center"/>
    </xf>
    <xf numFmtId="37" fontId="139" fillId="63" borderId="10" applyBorder="0">
      <alignment horizontal="left" vertical="center" indent="1"/>
    </xf>
    <xf numFmtId="0" fontId="116" fillId="0" borderId="43" applyNumberFormat="0" applyAlignment="0" applyProtection="0">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38" fillId="0" borderId="26" applyNumberFormat="0" applyFill="0">
      <alignment horizontal="centerContinuous" vertical="top"/>
    </xf>
    <xf numFmtId="0" fontId="140" fillId="46" borderId="44" applyNumberFormat="0" applyBorder="0">
      <alignment horizontal="left" vertical="center" indent="1"/>
    </xf>
    <xf numFmtId="172" fontId="141" fillId="0" borderId="0">
      <alignment horizontal="center"/>
    </xf>
    <xf numFmtId="0" fontId="142" fillId="0" borderId="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4" fillId="0" borderId="46" applyNumberFormat="0" applyFill="0" applyAlignment="0" applyProtection="0"/>
    <xf numFmtId="0" fontId="145" fillId="64" borderId="0" applyBorder="0" applyProtection="0">
      <alignment horizontal="left" vertical="center"/>
    </xf>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7" fillId="0" borderId="48" applyNumberFormat="0" applyFill="0" applyAlignment="0" applyProtection="0"/>
    <xf numFmtId="0" fontId="79" fillId="64" borderId="0" applyBorder="0" applyProtection="0">
      <alignment horizontal="left" vertical="center"/>
    </xf>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248" fontId="149" fillId="0" borderId="0" applyFill="0" applyBorder="0"/>
    <xf numFmtId="0" fontId="148" fillId="0" borderId="49" applyNumberFormat="0" applyFill="0" applyAlignment="0" applyProtection="0"/>
    <xf numFmtId="248" fontId="149" fillId="0" borderId="0" applyFill="0" applyBorder="0"/>
    <xf numFmtId="0" fontId="148" fillId="0" borderId="49" applyNumberFormat="0" applyFill="0" applyAlignment="0" applyProtection="0"/>
    <xf numFmtId="0" fontId="148" fillId="0" borderId="49" applyNumberFormat="0" applyFill="0" applyAlignment="0" applyProtection="0"/>
    <xf numFmtId="0" fontId="150" fillId="0" borderId="50"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248" fontId="7" fillId="0" borderId="0" applyFill="0" applyBorder="0"/>
    <xf numFmtId="0" fontId="148" fillId="0" borderId="0" applyNumberFormat="0" applyFill="0" applyBorder="0" applyAlignment="0" applyProtection="0"/>
    <xf numFmtId="248" fontId="7" fillId="0" borderId="0" applyFill="0" applyBorder="0"/>
    <xf numFmtId="0" fontId="148" fillId="0" borderId="0" applyNumberFormat="0" applyFill="0" applyBorder="0" applyAlignment="0" applyProtection="0"/>
    <xf numFmtId="0" fontId="148" fillId="0" borderId="0" applyNumberFormat="0" applyFill="0" applyBorder="0" applyAlignment="0" applyProtection="0"/>
    <xf numFmtId="0" fontId="150"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72" fontId="141" fillId="0" borderId="0">
      <alignment horizontal="center"/>
    </xf>
    <xf numFmtId="172" fontId="141" fillId="0" borderId="0">
      <alignment horizontal="center"/>
    </xf>
    <xf numFmtId="172" fontId="141" fillId="0" borderId="0">
      <alignment horizontal="center"/>
    </xf>
    <xf numFmtId="0" fontId="151" fillId="0" borderId="0">
      <protection locked="0"/>
    </xf>
    <xf numFmtId="284" fontId="7" fillId="0" borderId="0">
      <protection locked="0"/>
    </xf>
    <xf numFmtId="0" fontId="151" fillId="0" borderId="0">
      <protection locked="0"/>
    </xf>
    <xf numFmtId="284" fontId="7" fillId="0" borderId="0">
      <protection locked="0"/>
    </xf>
    <xf numFmtId="285" fontId="7" fillId="0" borderId="0" applyFont="0" applyFill="0" applyBorder="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152" fillId="0" borderId="0" applyFill="0" applyBorder="0">
      <alignment horizontal="left" vertical="top"/>
      <protection hidden="1"/>
    </xf>
    <xf numFmtId="0" fontId="152" fillId="0" borderId="0" applyFill="0" applyBorder="0">
      <alignment horizontal="left" vertical="top" indent="1"/>
      <protection hidden="1"/>
    </xf>
    <xf numFmtId="0" fontId="152" fillId="0" borderId="0" applyFill="0" applyBorder="0">
      <alignment horizontal="left" vertical="top" indent="2"/>
      <protection hidden="1"/>
    </xf>
    <xf numFmtId="0" fontId="152" fillId="0" borderId="0" applyFill="0" applyBorder="0">
      <alignment horizontal="left" vertical="top" indent="3"/>
      <protection hidden="1"/>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6" fillId="0" borderId="0" applyNumberFormat="0" applyFill="0" applyBorder="0" applyAlignment="0" applyProtection="0"/>
    <xf numFmtId="0" fontId="157" fillId="0" borderId="0" applyFill="0" applyBorder="0" applyAlignment="0">
      <protection locked="0"/>
    </xf>
    <xf numFmtId="0" fontId="157" fillId="0" borderId="0" applyFill="0" applyBorder="0">
      <alignment horizontal="center" vertical="center"/>
      <protection locked="0"/>
    </xf>
    <xf numFmtId="0" fontId="158" fillId="0" borderId="0" applyFill="0" applyBorder="0">
      <alignment horizontal="left" vertical="center"/>
      <protection locked="0"/>
    </xf>
    <xf numFmtId="204" fontId="57" fillId="0" borderId="0" applyFill="0" applyBorder="0">
      <alignment vertical="top"/>
      <protection locked="0"/>
    </xf>
    <xf numFmtId="205" fontId="57" fillId="0" borderId="0" applyFill="0" applyBorder="0">
      <alignment vertical="top"/>
      <protection locked="0"/>
    </xf>
    <xf numFmtId="206" fontId="57" fillId="0" borderId="0" applyFill="0" applyBorder="0">
      <alignment vertical="top"/>
      <protection locked="0"/>
    </xf>
    <xf numFmtId="207" fontId="57" fillId="0" borderId="0" applyFill="0" applyBorder="0">
      <alignment vertical="top"/>
      <protection locked="0"/>
    </xf>
    <xf numFmtId="208" fontId="57" fillId="0" borderId="0" applyFill="0" applyBorder="0">
      <alignment vertical="top"/>
      <protection locked="0"/>
    </xf>
    <xf numFmtId="209" fontId="57" fillId="0" borderId="0" applyFill="0" applyBorder="0">
      <alignment vertical="top"/>
      <protection locked="0"/>
    </xf>
    <xf numFmtId="210" fontId="57" fillId="0" borderId="0" applyFill="0" applyBorder="0">
      <alignment vertical="top"/>
      <protection locked="0"/>
    </xf>
    <xf numFmtId="185" fontId="39" fillId="65" borderId="0"/>
    <xf numFmtId="211" fontId="39" fillId="65" borderId="0"/>
    <xf numFmtId="212" fontId="39" fillId="65" borderId="0"/>
    <xf numFmtId="286" fontId="7" fillId="65" borderId="0">
      <protection locked="0"/>
    </xf>
    <xf numFmtId="251" fontId="7" fillId="65" borderId="0">
      <protection locked="0"/>
    </xf>
    <xf numFmtId="44" fontId="7" fillId="65" borderId="0">
      <protection locked="0"/>
    </xf>
    <xf numFmtId="251" fontId="7" fillId="65" borderId="0">
      <protection locked="0"/>
    </xf>
    <xf numFmtId="213" fontId="7" fillId="65" borderId="0">
      <protection locked="0"/>
    </xf>
    <xf numFmtId="214" fontId="7" fillId="65" borderId="0">
      <protection locked="0"/>
    </xf>
    <xf numFmtId="215" fontId="7" fillId="65" borderId="0">
      <protection locked="0"/>
    </xf>
    <xf numFmtId="20" fontId="7" fillId="65" borderId="0">
      <protection locked="0"/>
    </xf>
    <xf numFmtId="216" fontId="57" fillId="0" borderId="0" applyFill="0" applyBorder="0">
      <alignment vertical="top"/>
      <protection locked="0"/>
    </xf>
    <xf numFmtId="287"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19" fontId="57" fillId="0" borderId="0" applyFill="0" applyBorder="0">
      <alignment vertical="top"/>
      <protection locked="0"/>
    </xf>
    <xf numFmtId="220" fontId="57" fillId="0" borderId="0" applyFill="0" applyBorder="0">
      <alignment vertical="top"/>
      <protection locked="0"/>
    </xf>
    <xf numFmtId="221" fontId="57" fillId="0" borderId="0" applyFill="0" applyBorder="0">
      <alignment vertical="top"/>
      <protection locked="0"/>
    </xf>
    <xf numFmtId="222" fontId="57" fillId="0" borderId="0" applyFill="0" applyBorder="0">
      <alignment vertical="top"/>
      <protection locked="0"/>
    </xf>
    <xf numFmtId="222" fontId="119" fillId="0" borderId="0" applyFill="0" applyBorder="0">
      <alignment vertical="top"/>
      <protection locked="0"/>
    </xf>
    <xf numFmtId="222" fontId="57" fillId="0" borderId="0" applyFill="0" applyBorder="0">
      <alignment vertical="top"/>
      <protection locked="0"/>
    </xf>
    <xf numFmtId="49" fontId="57" fillId="0" borderId="0" applyFill="0" applyBorder="0">
      <alignment vertical="top"/>
      <protection locked="0"/>
    </xf>
    <xf numFmtId="49" fontId="119" fillId="0" borderId="0" applyFill="0" applyBorder="0">
      <alignment vertical="top"/>
      <protection locked="0"/>
    </xf>
    <xf numFmtId="0" fontId="57" fillId="0" borderId="0" applyFill="0" applyBorder="0">
      <alignment vertical="top" wrapText="1"/>
      <protection locked="0"/>
    </xf>
    <xf numFmtId="223" fontId="57" fillId="0" borderId="0" applyFill="0" applyBorder="0">
      <alignment vertical="top"/>
      <protection locked="0"/>
    </xf>
    <xf numFmtId="223" fontId="57" fillId="0" borderId="0" applyFill="0" applyBorder="0">
      <alignment vertical="top"/>
      <protection locked="0"/>
    </xf>
    <xf numFmtId="223" fontId="57" fillId="0" borderId="0" applyFill="0" applyBorder="0">
      <alignment vertical="top"/>
      <protection locked="0"/>
    </xf>
    <xf numFmtId="224" fontId="57" fillId="0" borderId="0" applyFill="0" applyBorder="0">
      <alignment vertical="top"/>
      <protection locked="0"/>
    </xf>
    <xf numFmtId="172" fontId="41" fillId="0" borderId="0" applyNumberFormat="0" applyFill="0" applyBorder="0" applyAlignment="0" applyProtection="0"/>
    <xf numFmtId="289" fontId="56" fillId="58" borderId="52"/>
    <xf numFmtId="203" fontId="56" fillId="47" borderId="52"/>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248" fontId="159" fillId="47" borderId="53" applyNumberFormat="0">
      <alignment vertical="center"/>
    </xf>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3" borderId="30" applyNumberFormat="0" applyAlignment="0" applyProtection="0"/>
    <xf numFmtId="9" fontId="8" fillId="0" borderId="0"/>
    <xf numFmtId="9" fontId="8" fillId="0" borderId="0"/>
    <xf numFmtId="9" fontId="8" fillId="0" borderId="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203" fontId="161" fillId="66" borderId="54"/>
    <xf numFmtId="203" fontId="162" fillId="66" borderId="54"/>
    <xf numFmtId="10" fontId="39" fillId="49" borderId="0"/>
    <xf numFmtId="0" fontId="163" fillId="60" borderId="0"/>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172" fontId="39" fillId="0" borderId="0" applyNumberFormat="0" applyFill="0" applyBorder="0" applyAlignment="0">
      <protection locked="0"/>
    </xf>
    <xf numFmtId="187" fontId="39" fillId="0" borderId="0" applyNumberFormat="0" applyBorder="0" applyAlignment="0" applyProtection="0"/>
    <xf numFmtId="172" fontId="39" fillId="67" borderId="0">
      <protection locked="0"/>
    </xf>
    <xf numFmtId="0" fontId="165" fillId="0" borderId="0" applyAlignment="0"/>
    <xf numFmtId="232" fontId="57" fillId="0" borderId="0" applyFill="0" applyBorder="0">
      <alignment vertical="top"/>
      <protection locked="0"/>
    </xf>
    <xf numFmtId="233" fontId="57" fillId="0" borderId="0" applyFill="0" applyBorder="0">
      <alignment vertical="top"/>
      <protection locked="0"/>
    </xf>
    <xf numFmtId="234" fontId="57" fillId="0" borderId="0" applyFill="0" applyBorder="0">
      <alignment vertical="top"/>
      <protection locked="0"/>
    </xf>
    <xf numFmtId="235" fontId="57" fillId="0" borderId="0" applyFill="0" applyBorder="0">
      <alignment vertical="top"/>
      <protection locked="0"/>
    </xf>
    <xf numFmtId="236" fontId="7" fillId="65" borderId="0">
      <protection locked="0"/>
    </xf>
    <xf numFmtId="237" fontId="7" fillId="65" borderId="0">
      <protection locked="0"/>
    </xf>
    <xf numFmtId="240" fontId="57" fillId="0" borderId="0" applyFill="0" applyBorder="0">
      <alignment vertical="top"/>
      <protection locked="0"/>
    </xf>
    <xf numFmtId="241" fontId="57" fillId="0" borderId="0" applyFill="0" applyBorder="0">
      <alignment vertical="top"/>
      <protection locked="0"/>
    </xf>
    <xf numFmtId="242" fontId="57" fillId="0" borderId="0" applyFill="0" applyBorder="0">
      <alignment vertical="top"/>
      <protection locked="0"/>
    </xf>
    <xf numFmtId="243" fontId="57" fillId="0" borderId="0" applyFill="0" applyBorder="0">
      <alignment vertical="top"/>
      <protection locked="0"/>
    </xf>
    <xf numFmtId="244" fontId="57" fillId="0" borderId="0" applyFill="0" applyBorder="0">
      <alignment vertical="top"/>
      <protection locked="0"/>
    </xf>
    <xf numFmtId="245" fontId="57" fillId="0" borderId="0" applyFill="0" applyBorder="0">
      <alignment vertical="top"/>
      <protection locked="0"/>
    </xf>
    <xf numFmtId="246" fontId="57" fillId="0" borderId="0" applyFill="0" applyBorder="0">
      <alignment vertical="top"/>
      <protection locked="0"/>
    </xf>
    <xf numFmtId="49" fontId="57" fillId="0" borderId="0" applyFill="0" applyBorder="0">
      <alignment horizontal="left" vertical="top"/>
      <protection locked="0"/>
    </xf>
    <xf numFmtId="49" fontId="57" fillId="0" borderId="0" applyFill="0" applyBorder="0">
      <alignment horizontal="left" vertical="top" indent="1"/>
      <protection locked="0"/>
    </xf>
    <xf numFmtId="49" fontId="57" fillId="0" borderId="0" applyFill="0" applyBorder="0">
      <alignment horizontal="left" vertical="top" indent="2"/>
      <protection locked="0"/>
    </xf>
    <xf numFmtId="49" fontId="57" fillId="0" borderId="0" applyFill="0" applyBorder="0">
      <alignment horizontal="left" vertical="top" indent="3"/>
      <protection locked="0"/>
    </xf>
    <xf numFmtId="49" fontId="57" fillId="0" borderId="0" applyFill="0" applyBorder="0">
      <alignment horizontal="left" vertical="top" indent="4"/>
      <protection locked="0"/>
    </xf>
    <xf numFmtId="172" fontId="54" fillId="0" borderId="0" applyNumberFormat="0" applyFill="0" applyBorder="0" applyAlignment="0" applyProtection="0"/>
    <xf numFmtId="172" fontId="103" fillId="0" borderId="0" applyNumberFormat="0" applyFill="0" applyBorder="0" applyAlignment="0" applyProtection="0"/>
    <xf numFmtId="172" fontId="7" fillId="0" borderId="0" applyNumberFormat="0" applyFill="0" applyBorder="0" applyAlignment="0" applyProtection="0"/>
    <xf numFmtId="0" fontId="55" fillId="65" borderId="0">
      <protection locked="0"/>
    </xf>
    <xf numFmtId="0" fontId="7" fillId="65" borderId="0">
      <alignment horizontal="center"/>
      <protection locked="0"/>
    </xf>
    <xf numFmtId="0" fontId="7" fillId="65" borderId="0">
      <protection locked="0"/>
    </xf>
    <xf numFmtId="0" fontId="7" fillId="65" borderId="0"/>
    <xf numFmtId="0" fontId="7" fillId="65" borderId="0">
      <alignment vertical="top" wrapText="1"/>
      <protection locked="0"/>
    </xf>
    <xf numFmtId="0" fontId="104" fillId="65" borderId="0">
      <protection locked="0"/>
    </xf>
    <xf numFmtId="0" fontId="54" fillId="65" borderId="0">
      <protection locked="0"/>
    </xf>
    <xf numFmtId="0" fontId="105" fillId="65" borderId="0">
      <protection locked="0"/>
    </xf>
    <xf numFmtId="49" fontId="57" fillId="0" borderId="0" applyFill="0" applyBorder="0">
      <alignment horizontal="center"/>
      <protection locked="0"/>
    </xf>
    <xf numFmtId="49" fontId="57" fillId="0" borderId="0" applyFill="0" applyBorder="0">
      <alignment horizontal="center" wrapText="1"/>
      <protection locked="0"/>
    </xf>
    <xf numFmtId="290" fontId="7" fillId="0" borderId="0" applyFont="0" applyFill="0" applyBorder="0" applyAlignment="0" applyProtection="0"/>
    <xf numFmtId="291" fontId="7" fillId="0" borderId="0" applyFont="0" applyFill="0" applyBorder="0" applyAlignment="0" applyProtection="0"/>
    <xf numFmtId="0" fontId="81" fillId="0" borderId="0" applyFill="0" applyBorder="0" applyProtection="0">
      <alignment horizontal="left" vertical="center"/>
    </xf>
    <xf numFmtId="172" fontId="51" fillId="0" borderId="0"/>
    <xf numFmtId="172" fontId="166" fillId="0" borderId="0"/>
    <xf numFmtId="172" fontId="167" fillId="0" borderId="0">
      <alignment horizontal="center"/>
    </xf>
    <xf numFmtId="37" fontId="7" fillId="0" borderId="0" applyBorder="0" applyAlignment="0">
      <alignment horizontal="left"/>
      <protection locked="0"/>
    </xf>
    <xf numFmtId="264" fontId="55"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264" fontId="55" fillId="0" borderId="0" applyFill="0" applyBorder="0"/>
    <xf numFmtId="264" fontId="7" fillId="0" borderId="0" applyFill="0" applyBorder="0"/>
    <xf numFmtId="264" fontId="7" fillId="0" borderId="0" applyFill="0" applyBorder="0"/>
    <xf numFmtId="172" fontId="168" fillId="0" borderId="0"/>
    <xf numFmtId="0" fontId="79" fillId="56" borderId="0">
      <alignment horizontal="left"/>
    </xf>
    <xf numFmtId="0" fontId="149" fillId="54" borderId="0">
      <alignment horizontal="left"/>
    </xf>
    <xf numFmtId="0" fontId="54" fillId="22" borderId="0"/>
    <xf numFmtId="37" fontId="169" fillId="0" borderId="0" applyNumberFormat="0" applyFill="0" applyBorder="0" applyAlignment="0" applyProtection="0"/>
    <xf numFmtId="194" fontId="7" fillId="0" borderId="0" applyFill="0" applyBorder="0" applyAlignment="0"/>
    <xf numFmtId="194" fontId="7" fillId="0" borderId="0" applyFill="0" applyBorder="0" applyAlignment="0"/>
    <xf numFmtId="194" fontId="7" fillId="0" borderId="0" applyFill="0" applyBorder="0" applyAlignment="0"/>
    <xf numFmtId="0" fontId="7" fillId="0" borderId="0" applyFill="0" applyBorder="0" applyAlignment="0"/>
    <xf numFmtId="194" fontId="7" fillId="0" borderId="0" applyFill="0" applyBorder="0" applyAlignment="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1" fillId="0" borderId="57"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7" fillId="22" borderId="0"/>
    <xf numFmtId="49" fontId="54" fillId="0" borderId="0" applyFill="0" applyBorder="0">
      <alignment vertical="top"/>
    </xf>
    <xf numFmtId="0" fontId="54" fillId="0" borderId="0" applyFill="0" applyBorder="0">
      <alignment vertical="top" wrapText="1"/>
    </xf>
    <xf numFmtId="172" fontId="54" fillId="68" borderId="0">
      <alignment vertical="top"/>
    </xf>
    <xf numFmtId="0" fontId="145" fillId="69" borderId="0"/>
    <xf numFmtId="292" fontId="39" fillId="0" borderId="0"/>
    <xf numFmtId="29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172" fillId="33" borderId="0" applyNumberFormat="0" applyBorder="0" applyAlignment="0" applyProtection="0"/>
    <xf numFmtId="0" fontId="173" fillId="33" borderId="0" applyNumberFormat="0" applyBorder="0" applyAlignment="0" applyProtection="0"/>
    <xf numFmtId="0" fontId="7" fillId="0" borderId="0"/>
    <xf numFmtId="0" fontId="172" fillId="33" borderId="0" applyNumberFormat="0" applyBorder="0" applyAlignment="0" applyProtection="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7" fillId="0" borderId="0"/>
    <xf numFmtId="0" fontId="7" fillId="0" borderId="0"/>
    <xf numFmtId="185" fontId="54" fillId="0" borderId="0"/>
    <xf numFmtId="294" fontId="54" fillId="0" borderId="0"/>
    <xf numFmtId="0" fontId="7" fillId="0" borderId="0"/>
    <xf numFmtId="0" fontId="7" fillId="0" borderId="0"/>
    <xf numFmtId="29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7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9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9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98"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91" fillId="0" borderId="0"/>
    <xf numFmtId="0" fontId="7" fillId="0" borderId="0"/>
    <xf numFmtId="0" fontId="7" fillId="0" borderId="0"/>
    <xf numFmtId="0" fontId="1" fillId="0" borderId="0"/>
    <xf numFmtId="0" fontId="7" fillId="0" borderId="0"/>
    <xf numFmtId="0" fontId="7" fillId="0" borderId="0"/>
    <xf numFmtId="0" fontId="1"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0"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9"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3" fillId="0" borderId="0">
      <alignment vertical="top"/>
    </xf>
    <xf numFmtId="0" fontId="1" fillId="0" borderId="0"/>
    <xf numFmtId="0" fontId="73" fillId="0" borderId="0">
      <alignment vertical="top"/>
    </xf>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91" fillId="0" borderId="0"/>
    <xf numFmtId="0" fontId="7" fillId="0" borderId="0"/>
    <xf numFmtId="0" fontId="1" fillId="0" borderId="0"/>
    <xf numFmtId="0" fontId="7" fillId="0" borderId="0"/>
    <xf numFmtId="0" fontId="54" fillId="0" borderId="0"/>
    <xf numFmtId="0" fontId="73" fillId="0" borderId="0">
      <alignment vertical="top"/>
    </xf>
    <xf numFmtId="0" fontId="7" fillId="0" borderId="0"/>
    <xf numFmtId="0" fontId="73"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3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96"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 fillId="0" borderId="0"/>
    <xf numFmtId="0" fontId="91"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54" fillId="0" borderId="0" applyFill="0" applyBorder="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1" fillId="0" borderId="0"/>
    <xf numFmtId="0" fontId="7" fillId="0" borderId="0"/>
    <xf numFmtId="0" fontId="7" fillId="0" borderId="0"/>
    <xf numFmtId="0" fontId="7" fillId="0" borderId="0"/>
    <xf numFmtId="0" fontId="179" fillId="0" borderId="0"/>
    <xf numFmtId="0" fontId="7" fillId="0" borderId="0"/>
    <xf numFmtId="0" fontId="7" fillId="0" borderId="0"/>
    <xf numFmtId="0" fontId="7" fillId="0" borderId="0"/>
    <xf numFmtId="0" fontId="1" fillId="0" borderId="0"/>
    <xf numFmtId="0" fontId="7" fillId="0" borderId="0"/>
    <xf numFmtId="0" fontId="7" fillId="0" borderId="0"/>
    <xf numFmtId="0" fontId="8" fillId="0" borderId="0"/>
    <xf numFmtId="0" fontId="180" fillId="0" borderId="0"/>
    <xf numFmtId="0" fontId="1" fillId="0" borderId="0"/>
    <xf numFmtId="0" fontId="7" fillId="0" borderId="0"/>
    <xf numFmtId="0" fontId="180"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34"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34" fillId="0" borderId="0"/>
    <xf numFmtId="0" fontId="7" fillId="0" borderId="0"/>
    <xf numFmtId="0" fontId="7" fillId="0" borderId="0"/>
    <xf numFmtId="0" fontId="1" fillId="0" borderId="0"/>
    <xf numFmtId="0" fontId="1" fillId="0" borderId="0"/>
    <xf numFmtId="0" fontId="3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7" fillId="0" borderId="0"/>
    <xf numFmtId="0" fontId="7" fillId="0" borderId="0"/>
    <xf numFmtId="0" fontId="34" fillId="0" borderId="0"/>
    <xf numFmtId="0" fontId="180" fillId="0" borderId="0"/>
    <xf numFmtId="0" fontId="7" fillId="0" borderId="0"/>
    <xf numFmtId="0" fontId="180"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9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3" fillId="0" borderId="0">
      <alignment vertical="top"/>
    </xf>
    <xf numFmtId="0" fontId="91"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5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109" fillId="0" borderId="0"/>
    <xf numFmtId="0" fontId="7" fillId="0" borderId="0"/>
    <xf numFmtId="0" fontId="181" fillId="0" borderId="0"/>
    <xf numFmtId="0" fontId="1" fillId="0" borderId="0"/>
    <xf numFmtId="0" fontId="7" fillId="0" borderId="0"/>
    <xf numFmtId="0" fontId="7" fillId="0" borderId="0"/>
    <xf numFmtId="0" fontId="7" fillId="0" borderId="0"/>
    <xf numFmtId="0" fontId="7" fillId="0" borderId="0"/>
    <xf numFmtId="0" fontId="181"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248" fontId="107" fillId="0" borderId="0">
      <alignment horizontal="center"/>
    </xf>
    <xf numFmtId="0" fontId="7" fillId="0" borderId="0"/>
    <xf numFmtId="0" fontId="7" fillId="0" borderId="0"/>
    <xf numFmtId="0" fontId="7" fillId="0" borderId="0"/>
    <xf numFmtId="0" fontId="7" fillId="0" borderId="0"/>
    <xf numFmtId="296" fontId="1" fillId="0" borderId="0" applyFont="0" applyFill="0" applyBorder="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4"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46" borderId="9"/>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178" fillId="0" borderId="0" applyFont="0" applyFill="0" applyBorder="0" applyAlignment="0" applyProtection="0"/>
    <xf numFmtId="9" fontId="49"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9" fontId="7" fillId="0" borderId="0" applyFont="0" applyFill="0" applyBorder="0" applyAlignment="0" applyProtection="0"/>
    <xf numFmtId="0" fontId="7" fillId="0" borderId="0"/>
    <xf numFmtId="9" fontId="5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9" fontId="96"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0" fontId="7" fillId="0" borderId="0"/>
    <xf numFmtId="0" fontId="7" fillId="0" borderId="0"/>
    <xf numFmtId="9" fontId="91" fillId="0" borderId="0" applyFont="0" applyFill="0" applyBorder="0" applyAlignment="0" applyProtection="0"/>
    <xf numFmtId="9" fontId="96" fillId="0" borderId="0" applyFont="0" applyFill="0" applyBorder="0" applyAlignment="0" applyProtection="0"/>
    <xf numFmtId="0" fontId="7" fillId="0" borderId="0"/>
    <xf numFmtId="0" fontId="7" fillId="0" borderId="0"/>
    <xf numFmtId="9" fontId="8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54"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99"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9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4"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0" borderId="0" applyNumberFormat="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7" fillId="0" borderId="0"/>
    <xf numFmtId="0" fontId="90" fillId="0" borderId="0" applyNumberFormat="0" applyFont="0" applyFill="0" applyBorder="0" applyAlignment="0" applyProtection="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0" fontId="7" fillId="0" borderId="0"/>
    <xf numFmtId="15"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7" fillId="0" borderId="0"/>
    <xf numFmtId="4"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7" fillId="0" borderId="0"/>
    <xf numFmtId="0" fontId="183" fillId="0" borderId="26">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3" fillId="0" borderId="26">
      <alignment horizontal="center"/>
    </xf>
    <xf numFmtId="0" fontId="7" fillId="0" borderId="0"/>
    <xf numFmtId="0" fontId="7" fillId="0" borderId="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7" fillId="0" borderId="0"/>
    <xf numFmtId="3"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7" fillId="0" borderId="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0"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0"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4" fontId="55" fillId="0" borderId="0" applyFill="0" applyBorder="0"/>
    <xf numFmtId="264" fontId="55" fillId="0" borderId="0" applyFill="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0" borderId="0" applyNumberFormat="0" applyFill="0" applyBorder="0" applyAlignment="0" applyProtection="0"/>
    <xf numFmtId="0" fontId="184" fillId="71" borderId="0" applyNumberFormat="0" applyBorder="0">
      <alignment horizontal="left"/>
      <protection locked="0"/>
    </xf>
    <xf numFmtId="0" fontId="7" fillId="72" borderId="0" applyNumberFormat="0" applyFont="0" applyBorder="0" applyAlignment="0">
      <protection locked="0"/>
    </xf>
    <xf numFmtId="0" fontId="7" fillId="72" borderId="0" applyNumberFormat="0" applyFont="0" applyBorder="0" applyAlignmen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0" borderId="0" applyFill="0" applyBorder="0">
      <alignment vertical="top"/>
    </xf>
    <xf numFmtId="0" fontId="103" fillId="0" borderId="0" applyFill="0" applyBorder="0">
      <alignment horizontal="left" vertical="top" indent="1"/>
    </xf>
    <xf numFmtId="0" fontId="103" fillId="0" borderId="0" applyFill="0" applyBorder="0">
      <alignment horizontal="left" vertical="top" indent="2"/>
    </xf>
    <xf numFmtId="0" fontId="103" fillId="0" borderId="0" applyFill="0" applyBorder="0">
      <alignment horizontal="left" vertical="top" indent="3"/>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Fill="0" applyBorder="0">
      <alignment vertical="top"/>
    </xf>
    <xf numFmtId="0" fontId="54" fillId="0" borderId="0" applyFill="0" applyBorder="0">
      <alignment horizontal="left" vertical="top" indent="1"/>
    </xf>
    <xf numFmtId="0" fontId="54" fillId="0" borderId="0" applyFill="0" applyBorder="0">
      <alignment horizontal="left" vertical="top" indent="2"/>
    </xf>
    <xf numFmtId="0" fontId="54" fillId="0" borderId="0" applyFill="0" applyBorder="0">
      <alignment horizontal="left" vertical="top" indent="3"/>
    </xf>
    <xf numFmtId="0" fontId="54" fillId="0" borderId="0" applyFill="0" applyBorder="0">
      <alignment horizontal="left" vertical="top" indent="4"/>
    </xf>
    <xf numFmtId="0" fontId="7" fillId="0" borderId="0"/>
    <xf numFmtId="0" fontId="7" fillId="0" borderId="0"/>
    <xf numFmtId="0" fontId="1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1" fontId="186" fillId="0" borderId="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7" fillId="0" borderId="0"/>
    <xf numFmtId="0" fontId="187" fillId="0" borderId="0" applyNumberFormat="0" applyFill="0" applyBorder="0" applyAlignment="0" applyProtection="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1"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6" fillId="0" borderId="0" applyFill="0" applyBorder="0">
      <alignment horizontal="center"/>
    </xf>
    <xf numFmtId="0" fontId="186" fillId="60" borderId="0" applyFill="0" applyBorder="0">
      <alignment horizontal="left"/>
    </xf>
    <xf numFmtId="0" fontId="186" fillId="0" borderId="0" applyFill="0" applyBorder="0">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90" fillId="73" borderId="62">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Continuous"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 vertical="justify" textRotation="9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2" fillId="0" borderId="0">
      <alignment horizontal="center"/>
    </xf>
    <xf numFmtId="0" fontId="7" fillId="0" borderId="0"/>
    <xf numFmtId="0" fontId="191" fillId="46" borderId="0"/>
    <xf numFmtId="0" fontId="7" fillId="0" borderId="0"/>
    <xf numFmtId="0" fontId="192" fillId="63" borderId="0"/>
    <xf numFmtId="0" fontId="7" fillId="0" borderId="0"/>
    <xf numFmtId="0" fontId="191" fillId="46" borderId="0"/>
    <xf numFmtId="0" fontId="7" fillId="0" borderId="0"/>
    <xf numFmtId="0" fontId="7" fillId="0" borderId="0"/>
    <xf numFmtId="0" fontId="193" fillId="0" borderId="0" applyNumberFormat="0" applyFill="0" applyBorder="0" applyAlignment="0" applyProtection="0"/>
    <xf numFmtId="0" fontId="194" fillId="0" borderId="63" applyNumberFormat="0" applyFill="0" applyAlignment="0" applyProtection="0"/>
    <xf numFmtId="0" fontId="195" fillId="0" borderId="64" applyNumberFormat="0" applyFill="0" applyAlignment="0" applyProtection="0"/>
    <xf numFmtId="0" fontId="196" fillId="0" borderId="65" applyNumberFormat="0" applyFill="0" applyAlignment="0" applyProtection="0"/>
    <xf numFmtId="0" fontId="196" fillId="0" borderId="0" applyNumberFormat="0" applyFill="0" applyBorder="0" applyAlignment="0" applyProtection="0"/>
    <xf numFmtId="0" fontId="2" fillId="2" borderId="0" applyNumberFormat="0" applyBorder="0" applyAlignment="0" applyProtection="0"/>
    <xf numFmtId="0" fontId="197" fillId="3" borderId="0" applyNumberFormat="0" applyBorder="0" applyAlignment="0" applyProtection="0"/>
    <xf numFmtId="0" fontId="198" fillId="74" borderId="0" applyNumberFormat="0" applyBorder="0" applyAlignment="0" applyProtection="0"/>
    <xf numFmtId="0" fontId="199" fillId="75" borderId="1" applyNumberFormat="0" applyAlignment="0" applyProtection="0"/>
    <xf numFmtId="0" fontId="200" fillId="4" borderId="66" applyNumberFormat="0" applyAlignment="0" applyProtection="0"/>
    <xf numFmtId="0" fontId="3" fillId="4" borderId="1" applyNumberFormat="0" applyAlignment="0" applyProtection="0"/>
    <xf numFmtId="0" fontId="201" fillId="0" borderId="67" applyNumberFormat="0" applyFill="0" applyAlignment="0" applyProtection="0"/>
    <xf numFmtId="0" fontId="202" fillId="76" borderId="68" applyNumberFormat="0" applyAlignment="0" applyProtection="0"/>
    <xf numFmtId="0" fontId="4" fillId="0" borderId="0" applyNumberFormat="0" applyFill="0" applyBorder="0" applyAlignment="0" applyProtection="0"/>
    <xf numFmtId="0" fontId="203" fillId="0" borderId="0" applyNumberFormat="0" applyFill="0" applyBorder="0" applyAlignment="0" applyProtection="0"/>
    <xf numFmtId="0" fontId="5" fillId="0" borderId="69" applyNumberFormat="0" applyFill="0" applyAlignment="0" applyProtection="0"/>
    <xf numFmtId="0" fontId="6" fillId="7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78" borderId="0" applyNumberFormat="0" applyBorder="0" applyAlignment="0" applyProtection="0"/>
    <xf numFmtId="0" fontId="6"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 fillId="79" borderId="0" applyNumberFormat="0" applyBorder="0" applyAlignment="0" applyProtection="0"/>
    <xf numFmtId="0" fontId="6" fillId="8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 fillId="81" borderId="0" applyNumberFormat="0" applyBorder="0" applyAlignment="0" applyProtection="0"/>
    <xf numFmtId="0" fontId="6" fillId="8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 fillId="83" borderId="0" applyNumberFormat="0" applyBorder="0" applyAlignment="0" applyProtection="0"/>
    <xf numFmtId="0" fontId="6" fillId="8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 fillId="85" borderId="0" applyNumberFormat="0" applyBorder="0" applyAlignment="0" applyProtection="0"/>
    <xf numFmtId="0" fontId="6" fillId="8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 fillId="87" borderId="0" applyNumberFormat="0" applyBorder="0" applyAlignment="0" applyProtection="0"/>
    <xf numFmtId="227"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227"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43" fontId="34"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227"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4" fontId="73" fillId="46" borderId="0">
      <alignment horizontal="right"/>
    </xf>
    <xf numFmtId="4" fontId="73" fillId="46" borderId="0">
      <alignment horizontal="right"/>
    </xf>
    <xf numFmtId="0" fontId="204" fillId="46" borderId="0">
      <alignment horizontal="center" vertical="center"/>
    </xf>
    <xf numFmtId="0" fontId="204" fillId="46" borderId="0" applyBorder="0">
      <alignment horizontal="centerContinuous"/>
    </xf>
    <xf numFmtId="0" fontId="205" fillId="46" borderId="0" applyBorder="0">
      <alignment horizontal="centerContinuous"/>
    </xf>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149" fillId="33" borderId="0">
      <alignment horizontal="center"/>
    </xf>
    <xf numFmtId="49" fontId="122" fillId="54" borderId="0">
      <alignment horizontal="center"/>
    </xf>
    <xf numFmtId="0" fontId="80" fillId="56" borderId="0">
      <alignment horizontal="center"/>
    </xf>
    <xf numFmtId="0" fontId="80" fillId="56" borderId="0">
      <alignment horizontal="centerContinuous"/>
    </xf>
    <xf numFmtId="0" fontId="102" fillId="54" borderId="0">
      <alignment horizontal="left"/>
    </xf>
    <xf numFmtId="49" fontId="102" fillId="54" borderId="0">
      <alignment horizontal="center"/>
    </xf>
    <xf numFmtId="0" fontId="79" fillId="56" borderId="0">
      <alignment horizontal="left"/>
    </xf>
    <xf numFmtId="49" fontId="102" fillId="54" borderId="0">
      <alignment horizontal="left"/>
    </xf>
    <xf numFmtId="0" fontId="79" fillId="56" borderId="0">
      <alignment horizontal="centerContinuous"/>
    </xf>
    <xf numFmtId="0" fontId="79" fillId="56" borderId="0">
      <alignment horizontal="right"/>
    </xf>
    <xf numFmtId="49" fontId="149" fillId="54" borderId="0">
      <alignment horizontal="left"/>
    </xf>
    <xf numFmtId="0" fontId="80" fillId="56" borderId="0">
      <alignment horizontal="right"/>
    </xf>
    <xf numFmtId="0" fontId="102" fillId="30" borderId="0">
      <alignment horizontal="center"/>
    </xf>
    <xf numFmtId="0" fontId="57" fillId="30" borderId="0">
      <alignment horizontal="center"/>
    </xf>
    <xf numFmtId="171" fontId="57" fillId="22" borderId="0" applyBorder="0">
      <alignment horizontal="right"/>
      <protection locked="0"/>
    </xf>
    <xf numFmtId="10" fontId="57" fillId="22" borderId="0">
      <alignment horizontal="right"/>
      <protection locked="0"/>
    </xf>
    <xf numFmtId="0" fontId="206" fillId="54" borderId="0">
      <alignment horizontal="center"/>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156" fillId="0" borderId="0" applyNumberFormat="0" applyFill="0" applyBorder="0" applyAlignment="0" applyProtection="0"/>
    <xf numFmtId="0" fontId="7" fillId="0" borderId="0"/>
    <xf numFmtId="227" fontId="7" fillId="0" borderId="0" applyFont="0" applyFill="0" applyBorder="0" applyAlignment="0" applyProtection="0"/>
    <xf numFmtId="227" fontId="176" fillId="0" borderId="0" applyFont="0" applyFill="0" applyBorder="0" applyAlignment="0" applyProtection="0"/>
    <xf numFmtId="227" fontId="210" fillId="0" borderId="0" applyFont="0" applyFill="0" applyBorder="0" applyAlignment="0" applyProtection="0"/>
    <xf numFmtId="227" fontId="176" fillId="0" borderId="0" applyFont="0" applyFill="0" applyBorder="0" applyAlignment="0" applyProtection="0"/>
    <xf numFmtId="227" fontId="1" fillId="0" borderId="0" applyFont="0" applyFill="0" applyBorder="0" applyAlignment="0" applyProtection="0"/>
    <xf numFmtId="0" fontId="176" fillId="0" borderId="0"/>
    <xf numFmtId="0" fontId="73" fillId="0" borderId="0"/>
    <xf numFmtId="9" fontId="7" fillId="0" borderId="0" applyFont="0" applyFill="0" applyBorder="0" applyAlignment="0" applyProtection="0"/>
    <xf numFmtId="9" fontId="176" fillId="0" borderId="0" applyFont="0" applyFill="0" applyBorder="0" applyAlignment="0" applyProtection="0"/>
    <xf numFmtId="0" fontId="7" fillId="0" borderId="0"/>
    <xf numFmtId="9" fontId="7" fillId="0" borderId="0" applyFont="0" applyFill="0" applyBorder="0" applyAlignment="0" applyProtection="0"/>
    <xf numFmtId="0" fontId="49" fillId="24" borderId="0" applyNumberFormat="0" applyBorder="0" applyAlignment="0" applyProtection="0"/>
    <xf numFmtId="0" fontId="50" fillId="40" borderId="0" applyNumberFormat="0" applyBorder="0" applyAlignment="0" applyProtection="0"/>
    <xf numFmtId="43" fontId="34" fillId="0" borderId="0" applyFont="0" applyFill="0" applyBorder="0" applyAlignment="0" applyProtection="0"/>
    <xf numFmtId="227" fontId="7" fillId="0" borderId="0" applyFont="0" applyFill="0" applyBorder="0" applyAlignment="0" applyProtection="0"/>
    <xf numFmtId="43" fontId="91" fillId="0" borderId="0" applyFont="0" applyFill="0" applyBorder="0" applyAlignment="0" applyProtection="0"/>
    <xf numFmtId="0" fontId="13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34" fillId="0" borderId="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4" fillId="0" borderId="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211"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34" fillId="0" borderId="0" applyFont="0" applyFill="0" applyBorder="0" applyAlignment="0" applyProtection="0"/>
    <xf numFmtId="0" fontId="7" fillId="0" borderId="0"/>
    <xf numFmtId="227" fontId="7" fillId="0" borderId="0" applyFont="0" applyFill="0" applyBorder="0" applyAlignment="0" applyProtection="0"/>
    <xf numFmtId="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0" fontId="7" fillId="0" borderId="0"/>
    <xf numFmtId="0" fontId="7" fillId="0" borderId="0"/>
    <xf numFmtId="0" fontId="7" fillId="0" borderId="0"/>
    <xf numFmtId="227"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98" fillId="0" borderId="0" applyFont="0" applyFill="0" applyBorder="0" applyAlignment="0" applyProtection="0"/>
    <xf numFmtId="227" fontId="98"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3"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0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44" fontId="178" fillId="0" borderId="0" applyFont="0" applyFill="0" applyBorder="0" applyAlignment="0" applyProtection="0"/>
    <xf numFmtId="0" fontId="207"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7" fillId="0" borderId="0"/>
    <xf numFmtId="227"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43" fontId="34" fillId="0" borderId="0" applyFont="0" applyFill="0" applyBorder="0" applyAlignment="0" applyProtection="0"/>
    <xf numFmtId="0" fontId="154" fillId="0" borderId="0" applyNumberFormat="0" applyFill="0" applyBorder="0" applyAlignment="0" applyProtection="0">
      <alignment vertical="top"/>
      <protection locked="0"/>
    </xf>
    <xf numFmtId="227" fontId="7" fillId="0" borderId="0" applyFont="0" applyFill="0" applyBorder="0" applyAlignment="0" applyProtection="0"/>
    <xf numFmtId="0" fontId="7" fillId="0" borderId="0"/>
    <xf numFmtId="43" fontId="3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9" fontId="7" fillId="0" borderId="0" applyFont="0" applyFill="0" applyBorder="0" applyAlignment="0" applyProtection="0"/>
    <xf numFmtId="9" fontId="34"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0" fontId="34" fillId="0" borderId="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0" fontId="212" fillId="0" borderId="0"/>
    <xf numFmtId="0" fontId="1"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227" fontId="7" fillId="0" borderId="0" applyFont="0" applyFill="0" applyBorder="0" applyAlignment="0" applyProtection="0"/>
    <xf numFmtId="43" fontId="34" fillId="0" borderId="0" applyFont="0" applyFill="0" applyBorder="0" applyAlignment="0" applyProtection="0"/>
    <xf numFmtId="0" fontId="34" fillId="0" borderId="0"/>
    <xf numFmtId="9" fontId="7" fillId="0" borderId="0" applyFont="0" applyFill="0" applyBorder="0" applyAlignment="0" applyProtection="0"/>
    <xf numFmtId="9" fontId="34" fillId="0" borderId="0" applyFont="0" applyFill="0" applyBorder="0" applyAlignment="0" applyProtection="0"/>
  </cellStyleXfs>
  <cellXfs count="418">
    <xf numFmtId="0" fontId="0" fillId="0" borderId="0" xfId="0"/>
    <xf numFmtId="0" fontId="9" fillId="0" borderId="0" xfId="2" applyFont="1" applyFill="1" applyBorder="1" applyProtection="1">
      <protection hidden="1"/>
    </xf>
    <xf numFmtId="0" fontId="10" fillId="0" borderId="0" xfId="2" applyFont="1" applyFill="1" applyBorder="1" applyProtection="1">
      <protection hidden="1"/>
    </xf>
    <xf numFmtId="166" fontId="12" fillId="19" borderId="11" xfId="2" applyNumberFormat="1" applyFont="1" applyFill="1" applyBorder="1" applyAlignment="1" applyProtection="1">
      <alignment horizontal="center"/>
      <protection hidden="1"/>
    </xf>
    <xf numFmtId="166" fontId="12" fillId="20" borderId="11" xfId="2" applyNumberFormat="1" applyFont="1" applyFill="1" applyBorder="1" applyAlignment="1" applyProtection="1">
      <alignment horizontal="center"/>
      <protection hidden="1"/>
    </xf>
    <xf numFmtId="0" fontId="19" fillId="0" borderId="0" xfId="2" applyFont="1" applyFill="1" applyBorder="1" applyAlignment="1" applyProtection="1">
      <alignment horizontal="center"/>
      <protection hidden="1"/>
    </xf>
    <xf numFmtId="168" fontId="11" fillId="0" borderId="0" xfId="2" applyNumberFormat="1" applyFont="1" applyFill="1" applyBorder="1" applyProtection="1">
      <protection hidden="1"/>
    </xf>
    <xf numFmtId="0" fontId="12" fillId="19" borderId="3" xfId="4" applyFont="1" applyFill="1" applyBorder="1" applyAlignment="1" applyProtection="1">
      <alignment horizontal="right" vertical="center" textRotation="90" wrapText="1"/>
      <protection hidden="1"/>
    </xf>
    <xf numFmtId="0" fontId="12" fillId="0" borderId="0" xfId="4" applyFont="1" applyFill="1" applyBorder="1" applyAlignment="1" applyProtection="1">
      <alignment horizontal="right" vertical="center" textRotation="90" wrapText="1"/>
      <protection hidden="1"/>
    </xf>
    <xf numFmtId="0" fontId="12" fillId="20" borderId="3" xfId="4" applyFont="1" applyFill="1" applyBorder="1" applyAlignment="1" applyProtection="1">
      <alignment horizontal="right" vertical="center" textRotation="90" wrapText="1"/>
      <protection hidden="1"/>
    </xf>
    <xf numFmtId="0" fontId="12" fillId="21" borderId="12" xfId="4" applyFont="1" applyFill="1" applyBorder="1" applyAlignment="1" applyProtection="1">
      <alignment horizontal="right" vertical="center" textRotation="90" wrapText="1"/>
      <protection hidden="1"/>
    </xf>
    <xf numFmtId="0" fontId="12" fillId="21" borderId="13" xfId="4" applyFont="1" applyFill="1" applyBorder="1" applyAlignment="1" applyProtection="1">
      <alignment horizontal="right" vertical="center" textRotation="90" wrapText="1"/>
      <protection hidden="1"/>
    </xf>
    <xf numFmtId="0" fontId="21" fillId="0" borderId="0" xfId="2" applyFont="1" applyFill="1" applyBorder="1" applyAlignment="1" applyProtection="1">
      <alignment horizontal="center"/>
      <protection hidden="1"/>
    </xf>
    <xf numFmtId="165" fontId="12" fillId="0" borderId="0" xfId="1" applyNumberFormat="1" applyFont="1" applyFill="1" applyBorder="1" applyAlignment="1" applyProtection="1">
      <alignment horizontal="center"/>
      <protection hidden="1"/>
    </xf>
    <xf numFmtId="169" fontId="12" fillId="0" borderId="0" xfId="2" applyNumberFormat="1" applyFont="1" applyFill="1" applyBorder="1" applyProtection="1">
      <protection hidden="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3" fontId="11" fillId="0" borderId="0" xfId="0" applyNumberFormat="1" applyFont="1" applyFill="1" applyBorder="1" applyAlignment="1" applyProtection="1">
      <alignment horizontal="center"/>
    </xf>
    <xf numFmtId="0" fontId="19" fillId="0" borderId="0" xfId="2" applyFont="1" applyFill="1" applyBorder="1" applyProtection="1">
      <protection hidden="1"/>
    </xf>
    <xf numFmtId="169" fontId="12" fillId="19" borderId="8" xfId="2" applyNumberFormat="1" applyFont="1" applyFill="1" applyBorder="1" applyAlignment="1" applyProtection="1">
      <alignment horizontal="right"/>
      <protection hidden="1"/>
    </xf>
    <xf numFmtId="169" fontId="12" fillId="0" borderId="0" xfId="2" applyNumberFormat="1" applyFont="1" applyFill="1" applyBorder="1" applyAlignment="1" applyProtection="1">
      <alignment horizontal="right"/>
      <protection hidden="1"/>
    </xf>
    <xf numFmtId="169" fontId="12" fillId="20" borderId="8" xfId="2" applyNumberFormat="1" applyFont="1" applyFill="1" applyBorder="1" applyAlignment="1" applyProtection="1">
      <alignment horizontal="right"/>
      <protection hidden="1"/>
    </xf>
    <xf numFmtId="3" fontId="12" fillId="19" borderId="8" xfId="2" applyNumberFormat="1" applyFont="1" applyFill="1" applyBorder="1" applyAlignment="1" applyProtection="1">
      <alignment horizontal="right"/>
      <protection hidden="1"/>
    </xf>
    <xf numFmtId="3" fontId="12" fillId="0" borderId="0" xfId="2" applyNumberFormat="1" applyFont="1" applyFill="1" applyBorder="1" applyAlignment="1" applyProtection="1">
      <alignment horizontal="right"/>
      <protection hidden="1"/>
    </xf>
    <xf numFmtId="3" fontId="12" fillId="20" borderId="8" xfId="2" applyNumberFormat="1" applyFont="1" applyFill="1" applyBorder="1" applyAlignment="1" applyProtection="1">
      <alignment horizontal="right"/>
      <protection hidden="1"/>
    </xf>
    <xf numFmtId="3" fontId="12" fillId="19" borderId="11" xfId="2" applyNumberFormat="1" applyFont="1" applyFill="1" applyBorder="1" applyAlignment="1" applyProtection="1">
      <alignment horizontal="right"/>
      <protection hidden="1"/>
    </xf>
    <xf numFmtId="3" fontId="12" fillId="0" borderId="17" xfId="2" applyNumberFormat="1" applyFont="1" applyFill="1" applyBorder="1" applyAlignment="1" applyProtection="1">
      <alignment horizontal="right"/>
      <protection hidden="1"/>
    </xf>
    <xf numFmtId="3" fontId="11" fillId="0" borderId="13" xfId="2" applyNumberFormat="1" applyFont="1" applyFill="1" applyBorder="1" applyAlignment="1" applyProtection="1">
      <alignment horizontal="right"/>
      <protection hidden="1"/>
    </xf>
    <xf numFmtId="3" fontId="11" fillId="0" borderId="18" xfId="0" applyNumberFormat="1" applyFont="1" applyFill="1" applyBorder="1" applyAlignment="1" applyProtection="1">
      <alignment horizontal="right"/>
    </xf>
    <xf numFmtId="3" fontId="11" fillId="0" borderId="18" xfId="0" applyNumberFormat="1" applyFont="1" applyFill="1" applyBorder="1" applyAlignment="1" applyProtection="1">
      <alignment horizontal="right" vertical="top"/>
    </xf>
    <xf numFmtId="3" fontId="21" fillId="19" borderId="8" xfId="2" applyNumberFormat="1" applyFont="1" applyFill="1" applyBorder="1" applyAlignment="1" applyProtection="1">
      <alignment horizontal="center"/>
      <protection hidden="1"/>
    </xf>
    <xf numFmtId="3" fontId="21" fillId="0" borderId="0" xfId="2" applyNumberFormat="1" applyFont="1" applyFill="1" applyBorder="1" applyAlignment="1" applyProtection="1">
      <alignment horizontal="center"/>
      <protection hidden="1"/>
    </xf>
    <xf numFmtId="3" fontId="21" fillId="20" borderId="8" xfId="2" applyNumberFormat="1" applyFont="1" applyFill="1" applyBorder="1" applyAlignment="1" applyProtection="1">
      <alignment horizontal="center"/>
      <protection hidden="1"/>
    </xf>
    <xf numFmtId="3" fontId="12" fillId="19" borderId="8" xfId="2" applyNumberFormat="1" applyFont="1" applyFill="1" applyBorder="1" applyAlignment="1" applyProtection="1">
      <alignment horizontal="center"/>
      <protection hidden="1"/>
    </xf>
    <xf numFmtId="0" fontId="21" fillId="19" borderId="8" xfId="2" applyFont="1" applyFill="1" applyBorder="1" applyAlignment="1" applyProtection="1">
      <alignment horizontal="center"/>
      <protection hidden="1"/>
    </xf>
    <xf numFmtId="0" fontId="21" fillId="20" borderId="8" xfId="2" applyFont="1" applyFill="1" applyBorder="1" applyAlignment="1" applyProtection="1">
      <alignment horizontal="center"/>
      <protection hidden="1"/>
    </xf>
    <xf numFmtId="0" fontId="12" fillId="19" borderId="8" xfId="2" applyFont="1" applyFill="1" applyBorder="1" applyAlignment="1" applyProtection="1">
      <alignment horizontal="center"/>
      <protection hidden="1"/>
    </xf>
    <xf numFmtId="0" fontId="21" fillId="19" borderId="11" xfId="2" quotePrefix="1" applyFont="1" applyFill="1" applyBorder="1" applyAlignment="1" applyProtection="1">
      <alignment horizontal="center"/>
      <protection hidden="1"/>
    </xf>
    <xf numFmtId="0" fontId="21" fillId="0" borderId="0" xfId="2" quotePrefix="1" applyFont="1" applyFill="1" applyBorder="1" applyAlignment="1" applyProtection="1">
      <alignment horizontal="center"/>
      <protection hidden="1"/>
    </xf>
    <xf numFmtId="0" fontId="21" fillId="20" borderId="11" xfId="2" quotePrefix="1" applyFont="1" applyFill="1" applyBorder="1" applyAlignment="1" applyProtection="1">
      <alignment horizontal="center"/>
      <protection hidden="1"/>
    </xf>
    <xf numFmtId="0" fontId="12" fillId="19" borderId="11" xfId="2" quotePrefix="1" applyFont="1" applyFill="1" applyBorder="1" applyAlignment="1" applyProtection="1">
      <alignment horizontal="center"/>
      <protection hidden="1"/>
    </xf>
    <xf numFmtId="0" fontId="11" fillId="0" borderId="0" xfId="2" quotePrefix="1" applyFont="1" applyFill="1" applyBorder="1" applyAlignment="1" applyProtection="1">
      <alignment horizontal="center"/>
      <protection hidden="1"/>
    </xf>
    <xf numFmtId="164" fontId="12" fillId="19" borderId="19" xfId="2" applyNumberFormat="1" applyFont="1" applyFill="1" applyBorder="1" applyAlignment="1" applyProtection="1">
      <alignment horizontal="right"/>
      <protection hidden="1"/>
    </xf>
    <xf numFmtId="164" fontId="12" fillId="19" borderId="8" xfId="2" applyNumberFormat="1" applyFont="1" applyFill="1" applyBorder="1" applyAlignment="1" applyProtection="1">
      <alignment horizontal="right"/>
      <protection hidden="1"/>
    </xf>
    <xf numFmtId="164" fontId="12" fillId="20" borderId="8" xfId="2" applyNumberFormat="1" applyFont="1" applyFill="1" applyBorder="1" applyAlignment="1" applyProtection="1">
      <alignment horizontal="right"/>
      <protection hidden="1"/>
    </xf>
    <xf numFmtId="164" fontId="12" fillId="19" borderId="11" xfId="2" applyNumberFormat="1" applyFont="1" applyFill="1" applyBorder="1" applyAlignment="1" applyProtection="1">
      <alignment horizontal="right"/>
      <protection hidden="1"/>
    </xf>
    <xf numFmtId="164" fontId="11" fillId="0" borderId="17" xfId="2" applyNumberFormat="1" applyFont="1" applyFill="1" applyBorder="1" applyAlignment="1" applyProtection="1">
      <alignment horizontal="right"/>
      <protection hidden="1"/>
    </xf>
    <xf numFmtId="3" fontId="12" fillId="0" borderId="0" xfId="2" applyNumberFormat="1" applyFont="1" applyFill="1" applyBorder="1" applyAlignment="1" applyProtection="1">
      <alignment horizontal="center"/>
      <protection hidden="1"/>
    </xf>
    <xf numFmtId="3" fontId="12" fillId="20" borderId="8" xfId="2" applyNumberFormat="1" applyFont="1" applyFill="1" applyBorder="1" applyAlignment="1" applyProtection="1">
      <alignment horizontal="center"/>
      <protection hidden="1"/>
    </xf>
    <xf numFmtId="0" fontId="12" fillId="19" borderId="3" xfId="2" quotePrefix="1" applyFont="1" applyFill="1" applyBorder="1" applyAlignment="1" applyProtection="1">
      <alignment horizontal="right"/>
      <protection hidden="1"/>
    </xf>
    <xf numFmtId="0" fontId="12" fillId="0" borderId="0" xfId="2" quotePrefix="1" applyFont="1" applyFill="1" applyBorder="1" applyAlignment="1" applyProtection="1">
      <alignment horizontal="right"/>
      <protection hidden="1"/>
    </xf>
    <xf numFmtId="0" fontId="12" fillId="20" borderId="3" xfId="2" quotePrefix="1" applyFont="1" applyFill="1" applyBorder="1" applyAlignment="1" applyProtection="1">
      <alignment horizontal="right"/>
      <protection hidden="1"/>
    </xf>
    <xf numFmtId="0" fontId="11" fillId="0" borderId="13" xfId="2" quotePrefix="1" applyFont="1" applyFill="1" applyBorder="1" applyAlignment="1" applyProtection="1">
      <alignment horizontal="right"/>
      <protection hidden="1"/>
    </xf>
    <xf numFmtId="3" fontId="25" fillId="0" borderId="0" xfId="2" applyNumberFormat="1" applyFont="1" applyFill="1" applyBorder="1" applyAlignment="1" applyProtection="1">
      <alignment horizontal="center"/>
      <protection hidden="1"/>
    </xf>
    <xf numFmtId="169" fontId="24" fillId="0" borderId="0" xfId="2" applyNumberFormat="1" applyFont="1" applyFill="1" applyBorder="1" applyAlignment="1" applyProtection="1">
      <alignment horizontal="center"/>
      <protection hidden="1"/>
    </xf>
    <xf numFmtId="169" fontId="25" fillId="0" borderId="0" xfId="2" applyNumberFormat="1" applyFont="1" applyFill="1" applyBorder="1" applyAlignment="1" applyProtection="1">
      <alignment horizontal="center"/>
      <protection hidden="1"/>
    </xf>
    <xf numFmtId="169" fontId="24" fillId="0" borderId="0" xfId="2" applyNumberFormat="1" applyFont="1" applyFill="1" applyBorder="1" applyProtection="1">
      <protection hidden="1"/>
    </xf>
    <xf numFmtId="164" fontId="13" fillId="19" borderId="8" xfId="2" applyNumberFormat="1" applyFont="1" applyFill="1" applyBorder="1" applyAlignment="1" applyProtection="1">
      <alignment horizontal="right"/>
      <protection hidden="1"/>
    </xf>
    <xf numFmtId="164" fontId="13" fillId="0" borderId="0" xfId="2" applyNumberFormat="1" applyFont="1" applyFill="1" applyBorder="1" applyAlignment="1" applyProtection="1">
      <alignment horizontal="right"/>
      <protection hidden="1"/>
    </xf>
    <xf numFmtId="164" fontId="13" fillId="20" borderId="8" xfId="2" applyNumberFormat="1" applyFont="1" applyFill="1" applyBorder="1" applyAlignment="1" applyProtection="1">
      <alignment horizontal="right"/>
      <protection hidden="1"/>
    </xf>
    <xf numFmtId="169" fontId="12" fillId="19" borderId="8" xfId="2" applyNumberFormat="1" applyFont="1" applyFill="1" applyBorder="1" applyProtection="1">
      <protection hidden="1"/>
    </xf>
    <xf numFmtId="169" fontId="12" fillId="20" borderId="8" xfId="2" applyNumberFormat="1" applyFont="1" applyFill="1" applyBorder="1" applyProtection="1">
      <protection hidden="1"/>
    </xf>
    <xf numFmtId="164" fontId="12" fillId="20" borderId="9" xfId="2" applyNumberFormat="1" applyFont="1" applyFill="1" applyBorder="1" applyAlignment="1" applyProtection="1">
      <alignment horizontal="right"/>
      <protection hidden="1"/>
    </xf>
    <xf numFmtId="169" fontId="12" fillId="20" borderId="9" xfId="2" applyNumberFormat="1" applyFont="1" applyFill="1" applyBorder="1" applyProtection="1">
      <protection hidden="1"/>
    </xf>
    <xf numFmtId="0" fontId="12" fillId="20" borderId="12" xfId="2" quotePrefix="1" applyFont="1" applyFill="1" applyBorder="1" applyAlignment="1" applyProtection="1">
      <alignment horizontal="right"/>
      <protection hidden="1"/>
    </xf>
    <xf numFmtId="3" fontId="12" fillId="20" borderId="9" xfId="2" applyNumberFormat="1" applyFont="1" applyFill="1" applyBorder="1" applyAlignment="1" applyProtection="1">
      <alignment horizontal="right"/>
      <protection hidden="1"/>
    </xf>
    <xf numFmtId="3" fontId="25" fillId="0" borderId="0" xfId="2" applyNumberFormat="1" applyFont="1" applyFill="1" applyBorder="1" applyAlignment="1" applyProtection="1">
      <alignment horizontal="left"/>
      <protection hidden="1"/>
    </xf>
    <xf numFmtId="3" fontId="24" fillId="0" borderId="0" xfId="2" applyNumberFormat="1" applyFont="1" applyFill="1" applyBorder="1" applyProtection="1">
      <protection hidden="1"/>
    </xf>
    <xf numFmtId="164" fontId="11" fillId="19" borderId="0" xfId="2" applyNumberFormat="1" applyFont="1" applyFill="1" applyBorder="1" applyProtection="1">
      <protection hidden="1"/>
    </xf>
    <xf numFmtId="164" fontId="11" fillId="20" borderId="0" xfId="2" applyNumberFormat="1" applyFont="1" applyFill="1" applyBorder="1" applyProtection="1">
      <protection hidden="1"/>
    </xf>
    <xf numFmtId="170" fontId="12" fillId="19" borderId="15" xfId="1" applyNumberFormat="1" applyFont="1" applyFill="1" applyBorder="1" applyAlignment="1" applyProtection="1">
      <alignment horizontal="right"/>
      <protection hidden="1"/>
    </xf>
    <xf numFmtId="170" fontId="12" fillId="0" borderId="0" xfId="1" applyNumberFormat="1" applyFont="1" applyFill="1" applyBorder="1" applyAlignment="1" applyProtection="1">
      <alignment horizontal="right"/>
      <protection hidden="1"/>
    </xf>
    <xf numFmtId="170" fontId="12" fillId="20" borderId="15" xfId="1" applyNumberFormat="1" applyFont="1" applyFill="1" applyBorder="1" applyAlignment="1" applyProtection="1">
      <alignment horizontal="right"/>
      <protection hidden="1"/>
    </xf>
    <xf numFmtId="170" fontId="12" fillId="19" borderId="15" xfId="2" applyNumberFormat="1" applyFont="1" applyFill="1" applyBorder="1" applyAlignment="1" applyProtection="1">
      <alignment horizontal="right"/>
      <protection hidden="1"/>
    </xf>
    <xf numFmtId="170" fontId="11" fillId="0" borderId="7" xfId="2" applyNumberFormat="1" applyFont="1" applyFill="1" applyBorder="1" applyAlignment="1" applyProtection="1">
      <alignment horizontal="right"/>
      <protection hidden="1"/>
    </xf>
    <xf numFmtId="170" fontId="12" fillId="19" borderId="8" xfId="1" applyNumberFormat="1" applyFont="1" applyFill="1" applyBorder="1" applyAlignment="1" applyProtection="1">
      <alignment horizontal="right"/>
      <protection hidden="1"/>
    </xf>
    <xf numFmtId="170" fontId="12" fillId="20" borderId="8" xfId="1" applyNumberFormat="1" applyFont="1" applyFill="1" applyBorder="1" applyAlignment="1" applyProtection="1">
      <alignment horizontal="right"/>
      <protection hidden="1"/>
    </xf>
    <xf numFmtId="170" fontId="11" fillId="0" borderId="0" xfId="2" applyNumberFormat="1" applyFont="1" applyFill="1" applyBorder="1" applyAlignment="1" applyProtection="1">
      <alignment horizontal="right"/>
      <protection hidden="1"/>
    </xf>
    <xf numFmtId="164" fontId="12" fillId="0" borderId="20" xfId="2" applyNumberFormat="1" applyFont="1" applyFill="1" applyBorder="1" applyAlignment="1" applyProtection="1">
      <alignment horizontal="right"/>
      <protection hidden="1"/>
    </xf>
    <xf numFmtId="164" fontId="12" fillId="0" borderId="4" xfId="2" applyNumberFormat="1" applyFont="1" applyFill="1" applyBorder="1" applyAlignment="1" applyProtection="1">
      <alignment horizontal="right"/>
      <protection hidden="1"/>
    </xf>
    <xf numFmtId="164" fontId="12" fillId="0" borderId="16" xfId="2" applyNumberFormat="1" applyFont="1" applyFill="1" applyBorder="1" applyAlignment="1" applyProtection="1">
      <alignment horizontal="right"/>
      <protection hidden="1"/>
    </xf>
    <xf numFmtId="164" fontId="12" fillId="0" borderId="17" xfId="2" applyNumberFormat="1" applyFont="1" applyFill="1" applyBorder="1" applyAlignment="1" applyProtection="1">
      <alignment horizontal="right"/>
      <protection hidden="1"/>
    </xf>
    <xf numFmtId="169" fontId="11" fillId="0" borderId="9" xfId="2" applyNumberFormat="1" applyFont="1" applyFill="1" applyBorder="1" applyAlignment="1" applyProtection="1">
      <alignment horizontal="right"/>
      <protection hidden="1"/>
    </xf>
    <xf numFmtId="169" fontId="11" fillId="0" borderId="10" xfId="2" applyNumberFormat="1" applyFont="1" applyFill="1" applyBorder="1" applyAlignment="1" applyProtection="1">
      <alignment horizontal="right"/>
      <protection hidden="1"/>
    </xf>
    <xf numFmtId="165" fontId="25" fillId="19" borderId="8" xfId="1" applyNumberFormat="1" applyFont="1" applyFill="1" applyBorder="1" applyAlignment="1" applyProtection="1">
      <alignment horizontal="right"/>
      <protection hidden="1"/>
    </xf>
    <xf numFmtId="165" fontId="25" fillId="0" borderId="0" xfId="1" applyNumberFormat="1" applyFont="1" applyFill="1" applyBorder="1" applyAlignment="1" applyProtection="1">
      <alignment horizontal="right"/>
      <protection hidden="1"/>
    </xf>
    <xf numFmtId="165" fontId="25" fillId="20" borderId="8" xfId="1" applyNumberFormat="1" applyFont="1" applyFill="1" applyBorder="1" applyAlignment="1" applyProtection="1">
      <alignment horizontal="right"/>
      <protection hidden="1"/>
    </xf>
    <xf numFmtId="165" fontId="24" fillId="0" borderId="0" xfId="2" applyNumberFormat="1" applyFont="1" applyFill="1" applyBorder="1" applyAlignment="1" applyProtection="1">
      <alignment horizontal="right"/>
      <protection hidden="1"/>
    </xf>
    <xf numFmtId="164" fontId="11" fillId="0" borderId="16" xfId="2" applyNumberFormat="1" applyFont="1" applyFill="1" applyBorder="1" applyAlignment="1" applyProtection="1">
      <alignment horizontal="right"/>
      <protection hidden="1"/>
    </xf>
    <xf numFmtId="165" fontId="12" fillId="19" borderId="8" xfId="1" applyNumberFormat="1" applyFont="1" applyFill="1" applyBorder="1" applyAlignment="1" applyProtection="1">
      <alignment horizontal="right"/>
      <protection hidden="1"/>
    </xf>
    <xf numFmtId="165" fontId="12" fillId="0" borderId="0" xfId="1" applyNumberFormat="1" applyFont="1" applyFill="1" applyBorder="1" applyAlignment="1" applyProtection="1">
      <alignment horizontal="right"/>
      <protection hidden="1"/>
    </xf>
    <xf numFmtId="165" fontId="12" fillId="20" borderId="8" xfId="1" applyNumberFormat="1" applyFont="1" applyFill="1" applyBorder="1" applyAlignment="1" applyProtection="1">
      <alignment horizontal="right"/>
      <protection hidden="1"/>
    </xf>
    <xf numFmtId="0" fontId="12" fillId="19" borderId="8" xfId="2" applyFont="1" applyFill="1" applyBorder="1" applyAlignment="1" applyProtection="1">
      <alignment horizontal="right"/>
      <protection hidden="1"/>
    </xf>
    <xf numFmtId="0" fontId="12" fillId="0" borderId="0" xfId="2" applyFont="1" applyFill="1" applyBorder="1" applyAlignment="1" applyProtection="1">
      <alignment horizontal="right"/>
      <protection hidden="1"/>
    </xf>
    <xf numFmtId="0" fontId="12" fillId="20" borderId="8" xfId="2" applyFont="1" applyFill="1" applyBorder="1" applyAlignment="1" applyProtection="1">
      <alignment horizontal="right"/>
      <protection hidden="1"/>
    </xf>
    <xf numFmtId="168" fontId="12" fillId="19" borderId="8" xfId="2" applyNumberFormat="1" applyFont="1" applyFill="1" applyBorder="1" applyAlignment="1" applyProtection="1">
      <alignment horizontal="right"/>
      <protection hidden="1"/>
    </xf>
    <xf numFmtId="0" fontId="11" fillId="0" borderId="0" xfId="2" applyFont="1" applyFill="1" applyBorder="1" applyAlignment="1" applyProtection="1">
      <protection hidden="1"/>
    </xf>
    <xf numFmtId="164" fontId="11" fillId="19" borderId="0" xfId="2" applyNumberFormat="1" applyFont="1" applyFill="1" applyBorder="1" applyAlignment="1" applyProtection="1">
      <protection hidden="1"/>
    </xf>
    <xf numFmtId="164" fontId="11" fillId="20" borderId="0" xfId="2" applyNumberFormat="1" applyFont="1" applyFill="1" applyBorder="1" applyAlignment="1" applyProtection="1">
      <protection hidden="1"/>
    </xf>
    <xf numFmtId="0" fontId="12" fillId="19" borderId="8" xfId="2" applyFont="1" applyFill="1" applyBorder="1" applyProtection="1">
      <protection hidden="1"/>
    </xf>
    <xf numFmtId="0" fontId="12" fillId="0" borderId="0" xfId="2" applyFont="1" applyFill="1" applyBorder="1" applyProtection="1">
      <protection hidden="1"/>
    </xf>
    <xf numFmtId="0" fontId="12" fillId="20" borderId="8" xfId="2" applyFont="1" applyFill="1" applyBorder="1" applyProtection="1">
      <protection hidden="1"/>
    </xf>
    <xf numFmtId="0" fontId="30" fillId="0" borderId="0" xfId="2" applyFont="1" applyFill="1" applyBorder="1" applyAlignment="1" applyProtection="1">
      <alignment wrapText="1"/>
      <protection hidden="1"/>
    </xf>
    <xf numFmtId="0" fontId="32" fillId="0" borderId="0" xfId="2" applyFont="1" applyFill="1" applyBorder="1" applyProtection="1">
      <protection hidden="1"/>
    </xf>
    <xf numFmtId="0" fontId="9" fillId="0" borderId="0" xfId="6" applyFont="1" applyFill="1" applyBorder="1" applyAlignment="1" applyProtection="1">
      <alignment horizontal="center"/>
      <protection hidden="1"/>
    </xf>
    <xf numFmtId="0" fontId="33" fillId="0" borderId="0" xfId="2" applyFont="1" applyFill="1" applyBorder="1" applyProtection="1">
      <protection hidden="1"/>
    </xf>
    <xf numFmtId="0" fontId="9" fillId="0" borderId="0" xfId="4" quotePrefix="1" applyFont="1" applyFill="1" applyBorder="1" applyAlignment="1" applyProtection="1">
      <alignment horizontal="right"/>
      <protection hidden="1"/>
    </xf>
    <xf numFmtId="0" fontId="8" fillId="0" borderId="0" xfId="2" applyFont="1" applyFill="1" applyBorder="1" applyProtection="1">
      <protection hidden="1"/>
    </xf>
    <xf numFmtId="0" fontId="31" fillId="0" borderId="0" xfId="2" applyFont="1" applyFill="1" applyBorder="1" applyProtection="1">
      <protection hidden="1"/>
    </xf>
    <xf numFmtId="0" fontId="8" fillId="0" borderId="0" xfId="6" applyFont="1" applyFill="1" applyBorder="1" applyAlignment="1" applyProtection="1">
      <alignment horizontal="center"/>
      <protection hidden="1"/>
    </xf>
    <xf numFmtId="3" fontId="11" fillId="0" borderId="17" xfId="2" applyNumberFormat="1" applyFont="1" applyFill="1" applyBorder="1" applyAlignment="1" applyProtection="1">
      <alignment horizontal="right"/>
      <protection hidden="1"/>
    </xf>
    <xf numFmtId="3" fontId="11" fillId="0" borderId="10" xfId="2" applyNumberFormat="1" applyFont="1" applyFill="1" applyBorder="1" applyAlignment="1" applyProtection="1">
      <alignment horizontal="right"/>
      <protection hidden="1"/>
    </xf>
    <xf numFmtId="3" fontId="11" fillId="0" borderId="7" xfId="2" applyNumberFormat="1" applyFont="1" applyFill="1" applyBorder="1" applyAlignment="1" applyProtection="1">
      <alignment horizontal="right"/>
      <protection hidden="1"/>
    </xf>
    <xf numFmtId="169" fontId="19" fillId="0" borderId="0" xfId="2" applyNumberFormat="1" applyFont="1" applyFill="1" applyBorder="1" applyAlignment="1" applyProtection="1">
      <alignment horizontal="right"/>
      <protection hidden="1"/>
    </xf>
    <xf numFmtId="0" fontId="12" fillId="21" borderId="3" xfId="4" applyFont="1" applyFill="1" applyBorder="1" applyAlignment="1" applyProtection="1">
      <alignment horizontal="right" vertical="center" textRotation="90" wrapText="1"/>
      <protection hidden="1"/>
    </xf>
    <xf numFmtId="0" fontId="11" fillId="0" borderId="14" xfId="2" quotePrefix="1" applyFont="1" applyFill="1" applyBorder="1" applyAlignment="1" applyProtection="1">
      <alignment horizontal="right"/>
      <protection hidden="1"/>
    </xf>
    <xf numFmtId="0" fontId="11" fillId="0" borderId="0" xfId="2" applyFont="1" applyFill="1" applyBorder="1" applyProtection="1">
      <protection hidden="1"/>
    </xf>
    <xf numFmtId="164" fontId="11" fillId="0" borderId="0" xfId="2" applyNumberFormat="1" applyFont="1" applyFill="1" applyBorder="1" applyAlignment="1" applyProtection="1">
      <protection hidden="1"/>
    </xf>
    <xf numFmtId="164" fontId="11" fillId="0" borderId="18" xfId="2" applyNumberFormat="1" applyFont="1" applyFill="1" applyBorder="1" applyAlignment="1" applyProtection="1">
      <alignment horizontal="right"/>
      <protection hidden="1"/>
    </xf>
    <xf numFmtId="165" fontId="24" fillId="0" borderId="0" xfId="1" applyNumberFormat="1" applyFont="1" applyFill="1" applyBorder="1" applyAlignment="1" applyProtection="1">
      <alignment horizontal="right"/>
      <protection hidden="1"/>
    </xf>
    <xf numFmtId="169" fontId="11" fillId="0" borderId="0" xfId="2" applyNumberFormat="1" applyFont="1" applyFill="1" applyBorder="1" applyAlignment="1" applyProtection="1">
      <alignment horizontal="right"/>
      <protection hidden="1"/>
    </xf>
    <xf numFmtId="165" fontId="11" fillId="0" borderId="0" xfId="1" applyNumberFormat="1" applyFont="1" applyFill="1" applyBorder="1" applyAlignment="1" applyProtection="1">
      <alignment horizontal="right"/>
      <protection hidden="1"/>
    </xf>
    <xf numFmtId="164" fontId="12" fillId="0" borderId="0" xfId="2" applyNumberFormat="1" applyFont="1" applyFill="1" applyBorder="1" applyAlignment="1" applyProtection="1">
      <alignment horizontal="right"/>
      <protection hidden="1"/>
    </xf>
    <xf numFmtId="0" fontId="11" fillId="0" borderId="0" xfId="2" applyFont="1" applyFill="1" applyBorder="1" applyAlignment="1" applyProtection="1">
      <alignment horizontal="right"/>
      <protection hidden="1"/>
    </xf>
    <xf numFmtId="168" fontId="11" fillId="0" borderId="0" xfId="2" applyNumberFormat="1" applyFont="1" applyFill="1" applyBorder="1" applyAlignment="1" applyProtection="1">
      <alignment horizontal="right"/>
      <protection hidden="1"/>
    </xf>
    <xf numFmtId="164" fontId="12" fillId="0" borderId="18" xfId="2" applyNumberFormat="1" applyFont="1" applyFill="1" applyBorder="1" applyAlignment="1" applyProtection="1">
      <alignment horizontal="right"/>
      <protection hidden="1"/>
    </xf>
    <xf numFmtId="164" fontId="12" fillId="0" borderId="21" xfId="2" applyNumberFormat="1" applyFont="1" applyFill="1" applyBorder="1" applyAlignment="1" applyProtection="1">
      <alignment horizontal="right"/>
      <protection hidden="1"/>
    </xf>
    <xf numFmtId="170" fontId="11" fillId="0" borderId="0" xfId="1" applyNumberFormat="1" applyFont="1" applyFill="1" applyBorder="1" applyAlignment="1" applyProtection="1">
      <alignment horizontal="right"/>
      <protection hidden="1"/>
    </xf>
    <xf numFmtId="170" fontId="11" fillId="0" borderId="6" xfId="2" applyNumberFormat="1" applyFont="1" applyFill="1" applyBorder="1" applyAlignment="1" applyProtection="1">
      <alignment horizontal="right"/>
      <protection hidden="1"/>
    </xf>
    <xf numFmtId="169" fontId="11" fillId="0" borderId="0" xfId="2" applyNumberFormat="1" applyFont="1" applyFill="1" applyBorder="1" applyProtection="1">
      <protection hidden="1"/>
    </xf>
    <xf numFmtId="164" fontId="11" fillId="0" borderId="0" xfId="2" quotePrefix="1" applyNumberFormat="1" applyFont="1" applyFill="1" applyBorder="1" applyAlignment="1" applyProtection="1">
      <alignment horizontal="right"/>
      <protection hidden="1"/>
    </xf>
    <xf numFmtId="164" fontId="11" fillId="0" borderId="0" xfId="2" applyNumberFormat="1" applyFont="1" applyFill="1" applyBorder="1" applyProtection="1">
      <protection hidden="1"/>
    </xf>
    <xf numFmtId="0" fontId="11" fillId="0" borderId="0" xfId="2" applyFont="1" applyFill="1" applyBorder="1" applyAlignment="1" applyProtection="1">
      <alignment horizontal="center"/>
      <protection hidden="1"/>
    </xf>
    <xf numFmtId="0" fontId="18" fillId="0" borderId="0" xfId="2" applyFont="1" applyFill="1" applyBorder="1" applyAlignment="1" applyProtection="1">
      <alignment horizontal="center"/>
      <protection hidden="1"/>
    </xf>
    <xf numFmtId="3" fontId="11" fillId="0" borderId="0" xfId="2" applyNumberFormat="1" applyFont="1" applyFill="1" applyBorder="1" applyProtection="1">
      <protection hidden="1"/>
    </xf>
    <xf numFmtId="3" fontId="11" fillId="0" borderId="0" xfId="2" applyNumberFormat="1" applyFont="1" applyFill="1" applyBorder="1" applyAlignment="1" applyProtection="1">
      <alignment horizontal="center"/>
      <protection hidden="1"/>
    </xf>
    <xf numFmtId="3" fontId="24" fillId="0" borderId="0" xfId="2" applyNumberFormat="1" applyFont="1" applyFill="1" applyBorder="1" applyAlignment="1" applyProtection="1">
      <alignment horizontal="left"/>
      <protection hidden="1"/>
    </xf>
    <xf numFmtId="3" fontId="11" fillId="0" borderId="0" xfId="2" applyNumberFormat="1" applyFont="1" applyFill="1" applyBorder="1" applyAlignment="1" applyProtection="1">
      <alignment horizontal="right"/>
      <protection hidden="1"/>
    </xf>
    <xf numFmtId="164" fontId="16" fillId="0" borderId="0" xfId="2" applyNumberFormat="1" applyFont="1" applyFill="1" applyBorder="1" applyAlignment="1" applyProtection="1">
      <alignment horizontal="right"/>
      <protection hidden="1"/>
    </xf>
    <xf numFmtId="0" fontId="18" fillId="0" borderId="0" xfId="2" quotePrefix="1" applyFont="1" applyFill="1" applyBorder="1" applyAlignment="1" applyProtection="1">
      <alignment horizontal="center"/>
      <protection hidden="1"/>
    </xf>
    <xf numFmtId="3" fontId="18" fillId="0" borderId="0" xfId="2" applyNumberFormat="1" applyFont="1" applyFill="1" applyBorder="1" applyAlignment="1" applyProtection="1">
      <alignment horizontal="center"/>
      <protection hidden="1"/>
    </xf>
    <xf numFmtId="3" fontId="11" fillId="0" borderId="18" xfId="2" applyNumberFormat="1" applyFont="1" applyFill="1" applyBorder="1" applyAlignment="1" applyProtection="1">
      <alignment horizontal="right"/>
      <protection hidden="1"/>
    </xf>
    <xf numFmtId="3" fontId="12" fillId="0" borderId="18" xfId="2" applyNumberFormat="1" applyFont="1" applyFill="1" applyBorder="1" applyAlignment="1" applyProtection="1">
      <alignment horizontal="right"/>
      <protection hidden="1"/>
    </xf>
    <xf numFmtId="164" fontId="8" fillId="0" borderId="0" xfId="2" applyNumberFormat="1" applyFont="1" applyFill="1" applyBorder="1" applyProtection="1">
      <protection hidden="1"/>
    </xf>
    <xf numFmtId="164" fontId="11" fillId="0" borderId="0" xfId="2" applyNumberFormat="1" applyFont="1" applyFill="1" applyBorder="1" applyAlignment="1" applyProtection="1">
      <alignment horizontal="right"/>
      <protection hidden="1"/>
    </xf>
    <xf numFmtId="0" fontId="209" fillId="19" borderId="3" xfId="13264" applyFont="1" applyFill="1" applyBorder="1" applyAlignment="1" applyProtection="1">
      <alignment horizontal="right" vertical="center" textRotation="90" wrapText="1"/>
      <protection hidden="1"/>
    </xf>
    <xf numFmtId="0" fontId="209" fillId="21" borderId="3" xfId="13264" applyFont="1" applyFill="1" applyBorder="1" applyAlignment="1" applyProtection="1">
      <alignment horizontal="right" vertical="center" textRotation="90" wrapText="1"/>
      <protection hidden="1"/>
    </xf>
    <xf numFmtId="0" fontId="209" fillId="21" borderId="12" xfId="13264" applyFont="1" applyFill="1" applyBorder="1" applyAlignment="1" applyProtection="1">
      <alignment horizontal="right" vertical="center" textRotation="90" wrapText="1"/>
      <protection hidden="1"/>
    </xf>
    <xf numFmtId="0" fontId="208" fillId="88" borderId="0" xfId="0" applyFont="1" applyFill="1" applyAlignment="1">
      <alignment vertical="top"/>
    </xf>
    <xf numFmtId="0" fontId="0" fillId="88" borderId="0" xfId="0" applyFill="1" applyAlignment="1">
      <alignment vertical="top"/>
    </xf>
    <xf numFmtId="0" fontId="0" fillId="88" borderId="18" xfId="0" applyFill="1" applyBorder="1" applyAlignment="1">
      <alignment vertical="top"/>
    </xf>
    <xf numFmtId="0" fontId="0" fillId="88" borderId="11" xfId="0" applyFill="1" applyBorder="1" applyAlignment="1">
      <alignment vertical="top"/>
    </xf>
    <xf numFmtId="0" fontId="0" fillId="88" borderId="17" xfId="0" applyFill="1" applyBorder="1" applyAlignment="1">
      <alignment vertical="top"/>
    </xf>
    <xf numFmtId="0" fontId="0" fillId="88" borderId="0" xfId="0" applyFill="1" applyBorder="1" applyAlignment="1">
      <alignment vertical="top"/>
    </xf>
    <xf numFmtId="0" fontId="0" fillId="88" borderId="8" xfId="0" applyFill="1" applyBorder="1" applyAlignment="1">
      <alignment vertical="top"/>
    </xf>
    <xf numFmtId="0" fontId="0" fillId="88" borderId="10" xfId="0" applyFill="1" applyBorder="1" applyAlignment="1">
      <alignment vertical="top"/>
    </xf>
    <xf numFmtId="0" fontId="0" fillId="88" borderId="6" xfId="0" applyFill="1" applyBorder="1" applyAlignment="1">
      <alignment vertical="top"/>
    </xf>
    <xf numFmtId="0" fontId="0" fillId="88" borderId="15" xfId="0" applyFill="1" applyBorder="1" applyAlignment="1">
      <alignment vertical="top"/>
    </xf>
    <xf numFmtId="0" fontId="0" fillId="88" borderId="7" xfId="0" applyFill="1" applyBorder="1" applyAlignment="1">
      <alignment vertical="top"/>
    </xf>
    <xf numFmtId="0" fontId="0" fillId="88" borderId="16" xfId="0" applyFill="1" applyBorder="1" applyAlignment="1">
      <alignment vertical="top"/>
    </xf>
    <xf numFmtId="164" fontId="11" fillId="0" borderId="0" xfId="0" applyNumberFormat="1" applyFont="1" applyFill="1" applyBorder="1" applyAlignment="1" applyProtection="1">
      <alignment horizontal="right"/>
    </xf>
    <xf numFmtId="166" fontId="11" fillId="0" borderId="0" xfId="0" applyNumberFormat="1" applyFont="1" applyFill="1" applyBorder="1" applyAlignment="1" applyProtection="1">
      <alignment horizontal="right"/>
    </xf>
    <xf numFmtId="3" fontId="11" fillId="0" borderId="0" xfId="0" applyNumberFormat="1" applyFont="1" applyFill="1" applyBorder="1" applyAlignment="1" applyProtection="1">
      <alignment horizontal="right"/>
    </xf>
    <xf numFmtId="165" fontId="11" fillId="0" borderId="0" xfId="0" applyNumberFormat="1" applyFont="1" applyFill="1" applyBorder="1" applyAlignment="1" applyProtection="1">
      <alignment horizontal="right"/>
    </xf>
    <xf numFmtId="38" fontId="11" fillId="0" borderId="0" xfId="0" applyNumberFormat="1" applyFont="1" applyFill="1" applyBorder="1" applyAlignment="1" applyProtection="1">
      <alignment horizontal="right"/>
    </xf>
    <xf numFmtId="0" fontId="11" fillId="0" borderId="0" xfId="0" applyNumberFormat="1" applyFont="1" applyFill="1" applyBorder="1" applyAlignment="1" applyProtection="1">
      <alignment horizontal="right"/>
    </xf>
    <xf numFmtId="9" fontId="11" fillId="0" borderId="0" xfId="0" applyNumberFormat="1" applyFont="1" applyFill="1" applyBorder="1" applyAlignment="1" applyProtection="1">
      <alignment horizontal="right"/>
    </xf>
    <xf numFmtId="4" fontId="11" fillId="0" borderId="0" xfId="0" applyNumberFormat="1" applyFont="1" applyFill="1" applyBorder="1" applyAlignment="1" applyProtection="1">
      <alignment horizontal="right"/>
    </xf>
    <xf numFmtId="165" fontId="11" fillId="0" borderId="0" xfId="3" applyNumberFormat="1" applyFont="1" applyFill="1" applyBorder="1" applyAlignment="1" applyProtection="1">
      <alignment horizontal="right"/>
    </xf>
    <xf numFmtId="167" fontId="11" fillId="0" borderId="0" xfId="3" applyNumberFormat="1" applyFont="1" applyFill="1" applyBorder="1" applyAlignment="1" applyProtection="1">
      <alignment horizontal="right"/>
    </xf>
    <xf numFmtId="166" fontId="15" fillId="0" borderId="0" xfId="0" applyNumberFormat="1" applyFont="1" applyFill="1" applyBorder="1" applyAlignment="1" applyProtection="1">
      <alignment horizontal="right"/>
    </xf>
    <xf numFmtId="9" fontId="11" fillId="0" borderId="0" xfId="3" applyFont="1" applyFill="1" applyBorder="1" applyAlignment="1" applyProtection="1">
      <alignment horizontal="center"/>
    </xf>
    <xf numFmtId="9" fontId="11" fillId="0" borderId="0" xfId="3" applyFont="1" applyFill="1" applyBorder="1" applyAlignment="1" applyProtection="1">
      <alignment horizontal="right"/>
    </xf>
    <xf numFmtId="0" fontId="11" fillId="0" borderId="0" xfId="0" applyFont="1" applyFill="1" applyBorder="1" applyProtection="1"/>
    <xf numFmtId="164" fontId="12" fillId="19" borderId="8" xfId="2" applyNumberFormat="1" applyFont="1" applyFill="1" applyBorder="1" applyProtection="1">
      <protection hidden="1"/>
    </xf>
    <xf numFmtId="0" fontId="36" fillId="0" borderId="0" xfId="0" applyFont="1" applyFill="1" applyBorder="1" applyProtection="1"/>
    <xf numFmtId="0" fontId="38" fillId="0" borderId="0" xfId="0" applyFont="1" applyFill="1" applyBorder="1" applyAlignment="1" applyProtection="1">
      <alignment horizontal="left" wrapText="1"/>
    </xf>
    <xf numFmtId="16" fontId="8" fillId="0" borderId="0" xfId="0" applyNumberFormat="1" applyFont="1" applyFill="1" applyBorder="1" applyProtection="1"/>
    <xf numFmtId="0" fontId="5" fillId="0" borderId="0" xfId="0" applyFont="1" applyFill="1" applyBorder="1" applyProtection="1"/>
    <xf numFmtId="0" fontId="0" fillId="0" borderId="0" xfId="0" applyFill="1" applyBorder="1" applyProtection="1"/>
    <xf numFmtId="0" fontId="36" fillId="0" borderId="0" xfId="0" applyFont="1" applyFill="1" applyBorder="1" applyAlignment="1" applyProtection="1">
      <alignment horizontal="left" wrapText="1"/>
    </xf>
    <xf numFmtId="0" fontId="10" fillId="0" borderId="0" xfId="0" applyFont="1" applyFill="1" applyBorder="1" applyProtection="1"/>
    <xf numFmtId="0" fontId="8" fillId="0" borderId="0" xfId="0" applyFont="1" applyFill="1" applyBorder="1" applyProtection="1"/>
    <xf numFmtId="0" fontId="8" fillId="0" borderId="0" xfId="2" applyFont="1" applyFill="1" applyBorder="1" applyProtection="1"/>
    <xf numFmtId="0" fontId="0" fillId="0" borderId="0" xfId="0" applyProtection="1"/>
    <xf numFmtId="0" fontId="37" fillId="0" borderId="0" xfId="0" applyFont="1" applyFill="1" applyBorder="1" applyProtection="1"/>
    <xf numFmtId="0" fontId="37" fillId="0" borderId="0" xfId="0" applyFont="1" applyFill="1" applyBorder="1" applyAlignment="1" applyProtection="1">
      <alignment wrapText="1"/>
    </xf>
    <xf numFmtId="0" fontId="35" fillId="0" borderId="0" xfId="0" applyFont="1" applyFill="1" applyBorder="1" applyProtection="1"/>
    <xf numFmtId="0" fontId="35" fillId="0" borderId="0" xfId="0" applyFont="1" applyFill="1" applyBorder="1" applyAlignment="1" applyProtection="1">
      <alignment wrapText="1"/>
    </xf>
    <xf numFmtId="168" fontId="34" fillId="0" borderId="0" xfId="7" applyNumberFormat="1" applyFill="1" applyBorder="1" applyProtection="1"/>
    <xf numFmtId="0" fontId="31" fillId="0" borderId="0" xfId="2" applyFont="1" applyFill="1" applyBorder="1" applyProtection="1"/>
    <xf numFmtId="0" fontId="33" fillId="0" borderId="0" xfId="0" applyFont="1" applyFill="1" applyBorder="1" applyProtection="1"/>
    <xf numFmtId="0" fontId="31" fillId="0" borderId="0" xfId="0" applyFont="1" applyFill="1" applyBorder="1" applyProtection="1"/>
    <xf numFmtId="0" fontId="32" fillId="0" borderId="0" xfId="0" applyFont="1" applyFill="1" applyBorder="1" applyProtection="1"/>
    <xf numFmtId="0" fontId="31" fillId="0" borderId="0" xfId="0" applyFont="1" applyFill="1" applyBorder="1" applyAlignment="1" applyProtection="1">
      <alignment wrapText="1"/>
    </xf>
    <xf numFmtId="0" fontId="12" fillId="21" borderId="3" xfId="0" applyFont="1" applyFill="1" applyBorder="1" applyAlignment="1" applyProtection="1">
      <alignment vertical="top"/>
    </xf>
    <xf numFmtId="0" fontId="12" fillId="21" borderId="13" xfId="0" applyFont="1" applyFill="1" applyBorder="1" applyAlignment="1" applyProtection="1">
      <alignment vertical="top"/>
    </xf>
    <xf numFmtId="0" fontId="209" fillId="21" borderId="12" xfId="13264" applyFont="1" applyFill="1" applyBorder="1" applyAlignment="1" applyProtection="1">
      <alignment horizontal="center" vertical="center" wrapText="1"/>
    </xf>
    <xf numFmtId="0" fontId="12" fillId="0" borderId="0" xfId="2" applyFont="1" applyFill="1" applyBorder="1" applyProtection="1"/>
    <xf numFmtId="0" fontId="11" fillId="0" borderId="10" xfId="0" applyFont="1" applyFill="1" applyBorder="1" applyAlignment="1" applyProtection="1">
      <alignment vertical="top"/>
    </xf>
    <xf numFmtId="0" fontId="11" fillId="0" borderId="0" xfId="0" applyFont="1" applyFill="1" applyBorder="1" applyAlignment="1" applyProtection="1">
      <alignment vertical="top"/>
    </xf>
    <xf numFmtId="0" fontId="11" fillId="0" borderId="9" xfId="0" applyFont="1" applyFill="1" applyBorder="1" applyAlignment="1" applyProtection="1">
      <alignment vertical="top" wrapText="1"/>
    </xf>
    <xf numFmtId="0" fontId="11" fillId="0" borderId="14" xfId="0" quotePrefix="1" applyFont="1" applyFill="1" applyBorder="1" applyAlignment="1" applyProtection="1">
      <alignment horizontal="right"/>
    </xf>
    <xf numFmtId="0" fontId="11" fillId="0" borderId="14" xfId="0" applyFont="1" applyFill="1" applyBorder="1" applyAlignment="1" applyProtection="1">
      <alignment horizontal="right"/>
    </xf>
    <xf numFmtId="0" fontId="11" fillId="0" borderId="0" xfId="2" applyFont="1" applyFill="1" applyBorder="1" applyProtection="1"/>
    <xf numFmtId="0" fontId="13" fillId="0" borderId="10" xfId="0" applyFont="1" applyFill="1" applyBorder="1" applyAlignment="1" applyProtection="1">
      <alignment vertical="top"/>
    </xf>
    <xf numFmtId="0" fontId="19" fillId="0" borderId="0" xfId="0" applyFont="1" applyFill="1" applyBorder="1" applyProtection="1"/>
    <xf numFmtId="0" fontId="12" fillId="0" borderId="0" xfId="0" applyFont="1" applyFill="1" applyBorder="1" applyAlignment="1" applyProtection="1">
      <alignment vertical="top"/>
    </xf>
    <xf numFmtId="0" fontId="12" fillId="0" borderId="9" xfId="0" applyFont="1" applyFill="1" applyBorder="1" applyAlignment="1" applyProtection="1">
      <alignment vertical="top" wrapText="1"/>
    </xf>
    <xf numFmtId="168" fontId="11" fillId="0" borderId="0" xfId="0" applyNumberFormat="1" applyFont="1" applyFill="1" applyBorder="1" applyProtection="1"/>
    <xf numFmtId="0" fontId="11" fillId="0" borderId="9" xfId="0" applyFont="1" applyFill="1" applyBorder="1" applyAlignment="1" applyProtection="1">
      <alignment horizontal="right" vertical="top" wrapText="1"/>
    </xf>
    <xf numFmtId="164" fontId="12" fillId="20" borderId="11" xfId="2" applyNumberFormat="1" applyFont="1" applyFill="1" applyBorder="1" applyAlignment="1" applyProtection="1">
      <alignment horizontal="right"/>
      <protection hidden="1"/>
    </xf>
    <xf numFmtId="0" fontId="24" fillId="0" borderId="9" xfId="0" applyFont="1" applyFill="1" applyBorder="1" applyAlignment="1" applyProtection="1">
      <alignment vertical="top" wrapText="1"/>
    </xf>
    <xf numFmtId="165" fontId="24" fillId="0" borderId="0" xfId="2" applyNumberFormat="1" applyFont="1" applyFill="1" applyBorder="1" applyAlignment="1" applyProtection="1">
      <alignment horizontal="right"/>
    </xf>
    <xf numFmtId="165" fontId="24" fillId="0" borderId="0" xfId="3" applyNumberFormat="1" applyFont="1" applyFill="1" applyBorder="1" applyAlignment="1" applyProtection="1">
      <alignment horizontal="right"/>
    </xf>
    <xf numFmtId="165" fontId="24" fillId="0" borderId="0" xfId="1" applyNumberFormat="1" applyFont="1" applyFill="1" applyBorder="1" applyAlignment="1" applyProtection="1">
      <alignment horizontal="right"/>
    </xf>
    <xf numFmtId="169" fontId="11" fillId="0" borderId="0" xfId="0" applyNumberFormat="1" applyFont="1" applyFill="1" applyBorder="1" applyAlignment="1" applyProtection="1">
      <alignment horizontal="right"/>
    </xf>
    <xf numFmtId="0" fontId="11" fillId="0" borderId="9" xfId="0" quotePrefix="1" applyFont="1" applyFill="1" applyBorder="1" applyAlignment="1" applyProtection="1">
      <alignment horizontal="left" vertical="top" wrapText="1"/>
    </xf>
    <xf numFmtId="165" fontId="11" fillId="0" borderId="0" xfId="2" applyNumberFormat="1" applyFont="1" applyFill="1" applyBorder="1" applyAlignment="1" applyProtection="1">
      <alignment horizontal="right"/>
    </xf>
    <xf numFmtId="165" fontId="11" fillId="0" borderId="0" xfId="1" applyNumberFormat="1" applyFont="1" applyFill="1" applyBorder="1" applyAlignment="1" applyProtection="1">
      <alignment horizontal="right"/>
    </xf>
    <xf numFmtId="164" fontId="11" fillId="0" borderId="0" xfId="2" applyNumberFormat="1" applyFont="1" applyFill="1" applyBorder="1" applyAlignment="1" applyProtection="1">
      <alignment horizontal="right"/>
    </xf>
    <xf numFmtId="164" fontId="11" fillId="0" borderId="17" xfId="2" applyNumberFormat="1" applyFont="1" applyFill="1" applyBorder="1" applyAlignment="1" applyProtection="1">
      <alignment horizontal="right"/>
    </xf>
    <xf numFmtId="164" fontId="11" fillId="0" borderId="18" xfId="2" applyNumberFormat="1" applyFont="1" applyFill="1" applyBorder="1" applyAlignment="1" applyProtection="1">
      <alignment horizontal="right"/>
    </xf>
    <xf numFmtId="164" fontId="11" fillId="0" borderId="16" xfId="2" applyNumberFormat="1" applyFont="1" applyFill="1" applyBorder="1" applyAlignment="1" applyProtection="1">
      <alignment horizontal="right"/>
    </xf>
    <xf numFmtId="164" fontId="11" fillId="0" borderId="0" xfId="2" applyNumberFormat="1" applyFont="1" applyFill="1" applyBorder="1" applyProtection="1"/>
    <xf numFmtId="0" fontId="11" fillId="0" borderId="0" xfId="0" applyFont="1" applyFill="1" applyBorder="1" applyAlignment="1" applyProtection="1">
      <alignment horizontal="right"/>
    </xf>
    <xf numFmtId="168" fontId="11" fillId="0" borderId="0" xfId="0" applyNumberFormat="1" applyFont="1" applyFill="1" applyBorder="1" applyAlignment="1" applyProtection="1">
      <alignment horizontal="right"/>
    </xf>
    <xf numFmtId="0" fontId="24" fillId="0" borderId="10" xfId="0" applyFont="1" applyFill="1" applyBorder="1" applyAlignment="1" applyProtection="1">
      <alignment vertical="top"/>
    </xf>
    <xf numFmtId="0" fontId="24" fillId="0" borderId="0" xfId="0" applyFont="1" applyFill="1" applyBorder="1" applyAlignment="1" applyProtection="1">
      <alignment vertical="top"/>
    </xf>
    <xf numFmtId="0" fontId="24" fillId="0" borderId="0" xfId="2" applyFont="1" applyFill="1" applyBorder="1" applyProtection="1"/>
    <xf numFmtId="164" fontId="12" fillId="20" borderId="19" xfId="2" applyNumberFormat="1" applyFont="1" applyFill="1" applyBorder="1" applyAlignment="1" applyProtection="1">
      <alignment horizontal="right"/>
      <protection hidden="1"/>
    </xf>
    <xf numFmtId="0" fontId="11" fillId="0" borderId="0" xfId="0" applyFont="1" applyFill="1" applyBorder="1" applyAlignment="1" applyProtection="1">
      <alignment horizontal="center" vertical="center"/>
    </xf>
    <xf numFmtId="0" fontId="16" fillId="0" borderId="9" xfId="0" applyFont="1" applyFill="1" applyBorder="1" applyAlignment="1" applyProtection="1">
      <alignment horizontal="left" vertical="center" wrapText="1"/>
    </xf>
    <xf numFmtId="170" fontId="16" fillId="0" borderId="0" xfId="3" applyNumberFormat="1" applyFont="1" applyFill="1" applyBorder="1" applyAlignment="1" applyProtection="1">
      <alignment horizontal="right"/>
    </xf>
    <xf numFmtId="170" fontId="16" fillId="0" borderId="6" xfId="3" applyNumberFormat="1" applyFont="1" applyFill="1" applyBorder="1" applyAlignment="1" applyProtection="1">
      <alignment horizontal="right"/>
    </xf>
    <xf numFmtId="170" fontId="11" fillId="0" borderId="6" xfId="0" applyNumberFormat="1" applyFont="1" applyFill="1" applyBorder="1" applyAlignment="1" applyProtection="1">
      <alignment horizontal="right"/>
    </xf>
    <xf numFmtId="0" fontId="11" fillId="0" borderId="0" xfId="0" applyFont="1" applyFill="1" applyBorder="1" applyAlignment="1" applyProtection="1">
      <alignment vertical="top" wrapText="1"/>
    </xf>
    <xf numFmtId="0" fontId="12" fillId="0" borderId="0" xfId="2" applyFont="1" applyFill="1" applyBorder="1" applyAlignment="1" applyProtection="1">
      <protection hidden="1"/>
    </xf>
    <xf numFmtId="0" fontId="11" fillId="0" borderId="0" xfId="0" applyFont="1" applyFill="1" applyBorder="1" applyAlignment="1" applyProtection="1"/>
    <xf numFmtId="0" fontId="20" fillId="0" borderId="10" xfId="0" applyFont="1" applyFill="1" applyBorder="1" applyAlignment="1" applyProtection="1">
      <alignment vertical="top"/>
    </xf>
    <xf numFmtId="169" fontId="11" fillId="0" borderId="0" xfId="0" applyNumberFormat="1" applyFont="1" applyFill="1" applyBorder="1" applyProtection="1"/>
    <xf numFmtId="169" fontId="11" fillId="0" borderId="0" xfId="0" applyNumberFormat="1" applyFont="1" applyFill="1" applyBorder="1" applyAlignment="1" applyProtection="1">
      <alignment vertical="top"/>
    </xf>
    <xf numFmtId="0" fontId="11" fillId="0" borderId="6" xfId="0" applyFont="1" applyFill="1" applyBorder="1" applyAlignment="1" applyProtection="1">
      <alignment vertical="top" wrapText="1"/>
    </xf>
    <xf numFmtId="0" fontId="12" fillId="21"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xf>
    <xf numFmtId="0" fontId="16" fillId="0" borderId="10" xfId="0" applyFont="1" applyFill="1" applyBorder="1" applyAlignment="1" applyProtection="1">
      <alignment vertical="top"/>
    </xf>
    <xf numFmtId="164" fontId="29" fillId="0" borderId="0" xfId="0" applyNumberFormat="1" applyFont="1" applyFill="1" applyBorder="1" applyAlignment="1" applyProtection="1">
      <alignment horizontal="right"/>
    </xf>
    <xf numFmtId="164" fontId="28" fillId="0" borderId="0" xfId="0" applyNumberFormat="1" applyFont="1" applyFill="1" applyBorder="1" applyAlignment="1" applyProtection="1">
      <alignment horizontal="right"/>
    </xf>
    <xf numFmtId="164" fontId="29" fillId="0" borderId="0" xfId="2" applyNumberFormat="1" applyFont="1" applyFill="1" applyBorder="1" applyAlignment="1" applyProtection="1">
      <alignment horizontal="right"/>
      <protection hidden="1"/>
    </xf>
    <xf numFmtId="164" fontId="28" fillId="0" borderId="0" xfId="0" applyNumberFormat="1" applyFont="1" applyFill="1" applyBorder="1" applyAlignment="1" applyProtection="1">
      <alignment horizontal="right" vertical="top"/>
    </xf>
    <xf numFmtId="164" fontId="11" fillId="0" borderId="0" xfId="0" applyNumberFormat="1" applyFont="1" applyFill="1" applyBorder="1" applyAlignment="1" applyProtection="1">
      <alignment horizontal="right" vertical="top"/>
    </xf>
    <xf numFmtId="0" fontId="11" fillId="0" borderId="0" xfId="0" quotePrefix="1" applyFont="1" applyFill="1" applyBorder="1" applyAlignment="1" applyProtection="1">
      <alignment horizontal="left" vertical="top"/>
    </xf>
    <xf numFmtId="164" fontId="11" fillId="0" borderId="18" xfId="0" applyNumberFormat="1" applyFont="1" applyFill="1" applyBorder="1" applyAlignment="1" applyProtection="1">
      <alignment horizontal="right"/>
    </xf>
    <xf numFmtId="164" fontId="17" fillId="0" borderId="0" xfId="0" applyNumberFormat="1" applyFont="1" applyFill="1" applyBorder="1" applyAlignment="1" applyProtection="1">
      <alignment horizontal="right"/>
    </xf>
    <xf numFmtId="164" fontId="4" fillId="0" borderId="0" xfId="0" applyNumberFormat="1" applyFont="1" applyFill="1" applyBorder="1" applyAlignment="1" applyProtection="1">
      <alignment horizontal="right"/>
    </xf>
    <xf numFmtId="164" fontId="4" fillId="0" borderId="0" xfId="0" applyNumberFormat="1" applyFont="1" applyFill="1" applyBorder="1" applyAlignment="1" applyProtection="1">
      <alignment horizontal="right" vertical="top"/>
    </xf>
    <xf numFmtId="164" fontId="12" fillId="0" borderId="21" xfId="0" applyNumberFormat="1" applyFont="1" applyFill="1" applyBorder="1" applyAlignment="1" applyProtection="1">
      <alignment horizontal="right"/>
    </xf>
    <xf numFmtId="3" fontId="11" fillId="0" borderId="0" xfId="0" applyNumberFormat="1" applyFont="1" applyFill="1" applyBorder="1" applyAlignment="1" applyProtection="1">
      <alignment horizontal="center" vertical="top"/>
    </xf>
    <xf numFmtId="164" fontId="12" fillId="19" borderId="15" xfId="2" applyNumberFormat="1" applyFont="1" applyFill="1" applyBorder="1" applyAlignment="1" applyProtection="1">
      <alignment horizontal="right"/>
      <protection hidden="1"/>
    </xf>
    <xf numFmtId="164" fontId="11" fillId="0" borderId="17" xfId="0" applyNumberFormat="1" applyFont="1" applyFill="1" applyBorder="1" applyAlignment="1" applyProtection="1">
      <alignment horizontal="right"/>
    </xf>
    <xf numFmtId="0" fontId="11" fillId="0" borderId="7" xfId="0" applyFont="1" applyFill="1" applyBorder="1" applyAlignment="1" applyProtection="1">
      <alignment vertical="top"/>
    </xf>
    <xf numFmtId="0" fontId="11" fillId="0" borderId="6" xfId="0" applyFont="1" applyFill="1" applyBorder="1" applyAlignment="1" applyProtection="1">
      <alignment vertical="top"/>
    </xf>
    <xf numFmtId="0" fontId="11" fillId="0" borderId="5" xfId="0" applyFont="1" applyFill="1" applyBorder="1" applyAlignment="1" applyProtection="1">
      <alignment horizontal="right" vertical="top" wrapText="1"/>
    </xf>
    <xf numFmtId="164" fontId="12" fillId="0" borderId="4" xfId="0" applyNumberFormat="1" applyFont="1" applyFill="1" applyBorder="1" applyAlignment="1" applyProtection="1">
      <alignment horizontal="right"/>
    </xf>
    <xf numFmtId="0" fontId="27" fillId="0" borderId="0" xfId="0" applyFont="1" applyFill="1" applyBorder="1" applyAlignment="1" applyProtection="1">
      <alignment horizontal="right" vertical="top" wrapText="1"/>
    </xf>
    <xf numFmtId="3" fontId="24" fillId="0" borderId="0" xfId="0" applyNumberFormat="1" applyFont="1" applyFill="1" applyBorder="1" applyAlignment="1" applyProtection="1">
      <alignment horizontal="left"/>
    </xf>
    <xf numFmtId="3" fontId="24" fillId="0" borderId="0" xfId="0" applyNumberFormat="1" applyFont="1" applyFill="1" applyBorder="1" applyAlignment="1" applyProtection="1">
      <alignment horizontal="left" vertical="top"/>
    </xf>
    <xf numFmtId="3" fontId="11" fillId="0" borderId="0" xfId="0" applyNumberFormat="1" applyFont="1" applyFill="1" applyBorder="1" applyAlignment="1" applyProtection="1">
      <alignment wrapText="1"/>
    </xf>
    <xf numFmtId="0" fontId="12" fillId="0" borderId="10" xfId="0" applyFont="1" applyFill="1" applyBorder="1" applyAlignment="1" applyProtection="1">
      <alignment vertical="top"/>
    </xf>
    <xf numFmtId="3" fontId="11" fillId="0" borderId="18" xfId="5" applyNumberFormat="1" applyFont="1" applyFill="1" applyBorder="1" applyAlignment="1" applyProtection="1">
      <alignment horizontal="right"/>
    </xf>
    <xf numFmtId="3" fontId="12" fillId="20" borderId="16" xfId="2" applyNumberFormat="1" applyFont="1" applyFill="1" applyBorder="1" applyAlignment="1" applyProtection="1">
      <alignment horizontal="right"/>
      <protection hidden="1"/>
    </xf>
    <xf numFmtId="3" fontId="11" fillId="0" borderId="0" xfId="0" applyNumberFormat="1" applyFont="1" applyFill="1" applyBorder="1" applyAlignment="1" applyProtection="1">
      <alignment horizontal="right" vertical="top"/>
    </xf>
    <xf numFmtId="0" fontId="12" fillId="0" borderId="7" xfId="0" applyFont="1" applyFill="1" applyBorder="1" applyAlignment="1" applyProtection="1">
      <alignment vertical="top"/>
    </xf>
    <xf numFmtId="0" fontId="11" fillId="0" borderId="5" xfId="0" applyFont="1" applyFill="1" applyBorder="1" applyAlignment="1" applyProtection="1">
      <alignment vertical="top" wrapText="1"/>
    </xf>
    <xf numFmtId="3" fontId="11" fillId="0" borderId="6" xfId="0" applyNumberFormat="1" applyFont="1" applyFill="1" applyBorder="1" applyAlignment="1" applyProtection="1">
      <alignment horizontal="right"/>
    </xf>
    <xf numFmtId="3" fontId="11" fillId="0" borderId="6" xfId="2" applyNumberFormat="1" applyFont="1" applyFill="1" applyBorder="1" applyAlignment="1" applyProtection="1">
      <alignment horizontal="right"/>
      <protection hidden="1"/>
    </xf>
    <xf numFmtId="3" fontId="12" fillId="19" borderId="15" xfId="2" applyNumberFormat="1" applyFont="1" applyFill="1" applyBorder="1" applyAlignment="1" applyProtection="1">
      <alignment horizontal="right"/>
      <protection hidden="1"/>
    </xf>
    <xf numFmtId="3" fontId="11" fillId="0" borderId="6" xfId="0" applyNumberFormat="1" applyFont="1" applyFill="1" applyBorder="1" applyAlignment="1" applyProtection="1">
      <alignment horizontal="right" vertical="top"/>
    </xf>
    <xf numFmtId="3" fontId="12" fillId="20" borderId="5" xfId="2" applyNumberFormat="1" applyFont="1" applyFill="1" applyBorder="1" applyAlignment="1" applyProtection="1">
      <alignment horizontal="right"/>
      <protection hidden="1"/>
    </xf>
    <xf numFmtId="0" fontId="17" fillId="0" borderId="0" xfId="0" applyFont="1" applyFill="1" applyBorder="1" applyAlignment="1" applyProtection="1">
      <alignment vertical="top" wrapText="1"/>
    </xf>
    <xf numFmtId="164" fontId="11" fillId="0" borderId="21" xfId="0" applyNumberFormat="1" applyFont="1" applyFill="1" applyBorder="1" applyAlignment="1" applyProtection="1">
      <alignment horizontal="right"/>
    </xf>
    <xf numFmtId="164" fontId="12" fillId="20" borderId="20" xfId="2" applyNumberFormat="1" applyFont="1" applyFill="1" applyBorder="1" applyAlignment="1" applyProtection="1">
      <alignment horizontal="right"/>
      <protection hidden="1"/>
    </xf>
    <xf numFmtId="0" fontId="11" fillId="0" borderId="0" xfId="0" applyFont="1" applyFill="1" applyBorder="1" applyAlignment="1" applyProtection="1">
      <alignment horizontal="right" vertical="top"/>
    </xf>
    <xf numFmtId="164" fontId="11" fillId="0" borderId="18" xfId="3" applyNumberFormat="1" applyFont="1" applyFill="1" applyBorder="1" applyAlignment="1" applyProtection="1">
      <alignment horizontal="right"/>
    </xf>
    <xf numFmtId="164" fontId="11" fillId="0" borderId="4" xfId="0" applyNumberFormat="1" applyFont="1" applyFill="1" applyBorder="1" applyAlignment="1" applyProtection="1">
      <alignment horizontal="right"/>
    </xf>
    <xf numFmtId="164" fontId="11" fillId="0" borderId="20" xfId="0" applyNumberFormat="1" applyFont="1" applyFill="1" applyBorder="1" applyAlignment="1" applyProtection="1">
      <alignment horizontal="right"/>
    </xf>
    <xf numFmtId="164" fontId="16" fillId="0" borderId="0" xfId="0" applyNumberFormat="1" applyFont="1" applyFill="1" applyBorder="1" applyAlignment="1" applyProtection="1">
      <alignment horizontal="right"/>
    </xf>
    <xf numFmtId="0" fontId="11" fillId="0" borderId="10" xfId="0" applyFont="1" applyFill="1" applyBorder="1" applyProtection="1"/>
    <xf numFmtId="169" fontId="24" fillId="0" borderId="0" xfId="0" applyNumberFormat="1" applyFont="1" applyFill="1" applyBorder="1" applyProtection="1"/>
    <xf numFmtId="169" fontId="24" fillId="0" borderId="0" xfId="0" applyNumberFormat="1" applyFont="1" applyFill="1" applyBorder="1" applyAlignment="1" applyProtection="1">
      <alignment horizontal="center"/>
    </xf>
    <xf numFmtId="169" fontId="26" fillId="0" borderId="0" xfId="0" applyNumberFormat="1" applyFont="1" applyFill="1" applyBorder="1" applyAlignment="1" applyProtection="1">
      <alignment horizontal="center"/>
    </xf>
    <xf numFmtId="0" fontId="18" fillId="0" borderId="10" xfId="0" applyFont="1" applyFill="1" applyBorder="1" applyAlignment="1" applyProtection="1">
      <alignment vertical="top"/>
    </xf>
    <xf numFmtId="164" fontId="11" fillId="0" borderId="18" xfId="0" applyNumberFormat="1" applyFont="1" applyFill="1" applyBorder="1" applyAlignment="1" applyProtection="1">
      <alignment horizontal="right" vertical="top"/>
    </xf>
    <xf numFmtId="0" fontId="22" fillId="0" borderId="10" xfId="0" applyFont="1" applyFill="1" applyBorder="1" applyAlignment="1" applyProtection="1">
      <alignment vertical="top"/>
    </xf>
    <xf numFmtId="169" fontId="11" fillId="0" borderId="0" xfId="0" applyNumberFormat="1" applyFont="1" applyFill="1" applyBorder="1" applyAlignment="1" applyProtection="1">
      <alignment horizontal="center"/>
    </xf>
    <xf numFmtId="169" fontId="18" fillId="0" borderId="0" xfId="0" applyNumberFormat="1" applyFont="1" applyFill="1" applyBorder="1" applyAlignment="1" applyProtection="1">
      <alignment horizontal="center"/>
    </xf>
    <xf numFmtId="0" fontId="20" fillId="21" borderId="14" xfId="0" applyFont="1" applyFill="1" applyBorder="1" applyAlignment="1" applyProtection="1">
      <alignment vertical="top"/>
    </xf>
    <xf numFmtId="0" fontId="12" fillId="21" borderId="14" xfId="0" applyFont="1" applyFill="1" applyBorder="1" applyAlignment="1" applyProtection="1">
      <alignment vertical="top"/>
    </xf>
    <xf numFmtId="0" fontId="18" fillId="0" borderId="0" xfId="0" quotePrefix="1" applyFont="1" applyFill="1" applyBorder="1" applyAlignment="1" applyProtection="1">
      <alignment horizontal="center"/>
    </xf>
    <xf numFmtId="0" fontId="23" fillId="0" borderId="0" xfId="0" quotePrefix="1" applyFont="1" applyFill="1" applyBorder="1" applyAlignment="1" applyProtection="1">
      <alignment horizontal="center"/>
    </xf>
    <xf numFmtId="0" fontId="11" fillId="0" borderId="0" xfId="0" quotePrefix="1" applyFont="1" applyFill="1" applyBorder="1" applyAlignment="1" applyProtection="1">
      <alignment horizontal="center"/>
    </xf>
    <xf numFmtId="0" fontId="23" fillId="0" borderId="0" xfId="0" quotePrefix="1" applyFont="1" applyFill="1" applyBorder="1" applyAlignment="1" applyProtection="1">
      <alignment horizontal="center" vertical="top"/>
    </xf>
    <xf numFmtId="3" fontId="11" fillId="0" borderId="0" xfId="0" applyNumberFormat="1" applyFont="1" applyFill="1" applyBorder="1" applyProtection="1"/>
    <xf numFmtId="3" fontId="18" fillId="0" borderId="0" xfId="0" applyNumberFormat="1" applyFont="1" applyFill="1" applyBorder="1" applyAlignment="1" applyProtection="1">
      <alignment horizontal="center"/>
    </xf>
    <xf numFmtId="3" fontId="11" fillId="0" borderId="0" xfId="0" applyNumberFormat="1" applyFont="1" applyFill="1" applyBorder="1" applyAlignment="1" applyProtection="1">
      <alignment vertical="top"/>
    </xf>
    <xf numFmtId="3" fontId="12" fillId="20" borderId="11" xfId="2" applyNumberFormat="1" applyFont="1" applyFill="1" applyBorder="1" applyAlignment="1" applyProtection="1">
      <alignment horizontal="right"/>
      <protection hidden="1"/>
    </xf>
    <xf numFmtId="3" fontId="12" fillId="0" borderId="18" xfId="0" applyNumberFormat="1" applyFont="1" applyFill="1" applyBorder="1" applyAlignment="1" applyProtection="1">
      <alignment horizontal="right"/>
    </xf>
    <xf numFmtId="3" fontId="12" fillId="0" borderId="18" xfId="0" applyNumberFormat="1" applyFont="1" applyFill="1" applyBorder="1" applyAlignment="1" applyProtection="1">
      <alignment horizontal="right" vertical="top"/>
    </xf>
    <xf numFmtId="0" fontId="11" fillId="0" borderId="9" xfId="0" applyFont="1" applyFill="1" applyBorder="1" applyAlignment="1" applyProtection="1">
      <alignment wrapText="1"/>
    </xf>
    <xf numFmtId="169" fontId="11" fillId="0" borderId="0" xfId="0" applyNumberFormat="1" applyFont="1" applyFill="1" applyBorder="1" applyAlignment="1" applyProtection="1">
      <alignment horizontal="right" vertical="top"/>
    </xf>
    <xf numFmtId="0" fontId="12" fillId="0" borderId="7" xfId="0" quotePrefix="1" applyFont="1" applyFill="1" applyBorder="1" applyAlignment="1" applyProtection="1">
      <alignment horizontal="left" vertical="top"/>
    </xf>
    <xf numFmtId="3" fontId="19" fillId="0" borderId="6" xfId="2" applyNumberFormat="1" applyFont="1" applyFill="1" applyBorder="1" applyAlignment="1" applyProtection="1">
      <alignment horizontal="right"/>
      <protection hidden="1"/>
    </xf>
    <xf numFmtId="3" fontId="12" fillId="20" borderId="15" xfId="2" applyNumberFormat="1" applyFont="1" applyFill="1" applyBorder="1" applyAlignment="1" applyProtection="1">
      <alignment horizontal="right"/>
      <protection hidden="1"/>
    </xf>
    <xf numFmtId="3" fontId="19" fillId="0" borderId="0" xfId="0" applyNumberFormat="1" applyFont="1" applyFill="1" applyBorder="1" applyProtection="1"/>
    <xf numFmtId="0" fontId="16" fillId="0" borderId="0" xfId="0" applyFont="1" applyFill="1" applyBorder="1" applyAlignment="1" applyProtection="1">
      <alignment vertical="top"/>
    </xf>
    <xf numFmtId="0" fontId="16" fillId="0" borderId="6" xfId="0" applyFont="1" applyFill="1" applyBorder="1" applyAlignment="1" applyProtection="1">
      <alignment vertical="top" wrapText="1"/>
    </xf>
    <xf numFmtId="0" fontId="11" fillId="0" borderId="0" xfId="0" applyFont="1" applyFill="1" applyBorder="1" applyAlignment="1" applyProtection="1">
      <alignment horizontal="left" vertical="center"/>
    </xf>
    <xf numFmtId="0" fontId="19" fillId="0" borderId="0" xfId="0" applyFont="1" applyFill="1" applyBorder="1" applyAlignment="1" applyProtection="1">
      <alignment horizontal="center"/>
    </xf>
    <xf numFmtId="0" fontId="11" fillId="0" borderId="0" xfId="0" applyNumberFormat="1" applyFont="1" applyFill="1" applyBorder="1" applyAlignment="1" applyProtection="1">
      <alignment horizontal="left" vertical="center"/>
    </xf>
    <xf numFmtId="0" fontId="11" fillId="0" borderId="0" xfId="0" applyFont="1" applyFill="1" applyBorder="1" applyAlignment="1" applyProtection="1">
      <alignment horizontal="left" vertical="top"/>
    </xf>
    <xf numFmtId="165" fontId="12" fillId="19" borderId="8" xfId="3" applyNumberFormat="1" applyFont="1" applyFill="1" applyBorder="1" applyAlignment="1" applyProtection="1">
      <alignment horizontal="right"/>
    </xf>
    <xf numFmtId="165" fontId="12" fillId="20" borderId="8" xfId="3" applyNumberFormat="1" applyFont="1" applyFill="1" applyBorder="1" applyAlignment="1" applyProtection="1">
      <alignment horizontal="right"/>
    </xf>
    <xf numFmtId="165" fontId="12" fillId="19" borderId="8" xfId="0" applyNumberFormat="1" applyFont="1" applyFill="1" applyBorder="1" applyAlignment="1" applyProtection="1">
      <alignment horizontal="right"/>
    </xf>
    <xf numFmtId="165" fontId="12" fillId="20" borderId="8" xfId="0" applyNumberFormat="1" applyFont="1" applyFill="1" applyBorder="1" applyAlignment="1" applyProtection="1">
      <alignment horizontal="right"/>
    </xf>
    <xf numFmtId="167" fontId="12" fillId="19" borderId="8" xfId="3" applyNumberFormat="1" applyFont="1" applyFill="1" applyBorder="1" applyAlignment="1" applyProtection="1">
      <alignment horizontal="right"/>
    </xf>
    <xf numFmtId="167" fontId="12" fillId="20" borderId="8" xfId="3" applyNumberFormat="1" applyFont="1" applyFill="1" applyBorder="1" applyAlignment="1" applyProtection="1">
      <alignment horizontal="right"/>
    </xf>
    <xf numFmtId="9" fontId="12" fillId="19" borderId="8" xfId="3" applyFont="1" applyFill="1" applyBorder="1" applyAlignment="1" applyProtection="1">
      <alignment horizontal="center"/>
    </xf>
    <xf numFmtId="9" fontId="12" fillId="20" borderId="8" xfId="3" applyFont="1" applyFill="1" applyBorder="1" applyAlignment="1" applyProtection="1">
      <alignment horizontal="center"/>
    </xf>
    <xf numFmtId="0" fontId="17" fillId="0" borderId="0" xfId="2" applyFont="1" applyFill="1" applyBorder="1" applyProtection="1"/>
    <xf numFmtId="0" fontId="11" fillId="0" borderId="0" xfId="0" applyFont="1" applyFill="1" applyBorder="1" applyAlignment="1" applyProtection="1">
      <alignment vertical="center"/>
    </xf>
    <xf numFmtId="9" fontId="12" fillId="19" borderId="8" xfId="3" applyFont="1" applyFill="1" applyBorder="1" applyAlignment="1" applyProtection="1">
      <alignment horizontal="right"/>
    </xf>
    <xf numFmtId="9" fontId="12" fillId="20" borderId="8" xfId="3" applyFont="1" applyFill="1" applyBorder="1" applyAlignment="1" applyProtection="1">
      <alignment horizontal="right"/>
    </xf>
    <xf numFmtId="0" fontId="12" fillId="19" borderId="8" xfId="0" applyFont="1" applyFill="1" applyBorder="1" applyProtection="1"/>
    <xf numFmtId="0" fontId="12" fillId="20" borderId="8" xfId="0" applyFont="1" applyFill="1" applyBorder="1" applyProtection="1"/>
    <xf numFmtId="0" fontId="17" fillId="0" borderId="9" xfId="0" applyFont="1" applyFill="1" applyBorder="1" applyAlignment="1" applyProtection="1">
      <alignment vertical="top" wrapText="1"/>
    </xf>
    <xf numFmtId="0" fontId="12" fillId="19" borderId="8" xfId="0" applyFont="1" applyFill="1" applyBorder="1" applyAlignment="1" applyProtection="1">
      <alignment horizontal="center"/>
    </xf>
    <xf numFmtId="0" fontId="12" fillId="20" borderId="8" xfId="0" applyFont="1" applyFill="1" applyBorder="1" applyAlignment="1" applyProtection="1">
      <alignment horizontal="center"/>
    </xf>
    <xf numFmtId="3" fontId="12" fillId="19" borderId="8" xfId="0" applyNumberFormat="1" applyFont="1" applyFill="1" applyBorder="1" applyAlignment="1" applyProtection="1">
      <alignment horizontal="right"/>
    </xf>
    <xf numFmtId="3" fontId="12" fillId="20" borderId="8" xfId="0" applyNumberFormat="1" applyFont="1" applyFill="1" applyBorder="1" applyAlignment="1" applyProtection="1">
      <alignment horizontal="right"/>
    </xf>
    <xf numFmtId="0" fontId="17" fillId="0" borderId="10" xfId="0" applyFont="1" applyFill="1" applyBorder="1" applyAlignment="1" applyProtection="1">
      <alignment vertical="top"/>
    </xf>
    <xf numFmtId="0" fontId="13" fillId="0" borderId="10" xfId="0" applyFont="1" applyFill="1" applyBorder="1" applyProtection="1"/>
    <xf numFmtId="0" fontId="11" fillId="0" borderId="10" xfId="0" applyFont="1" applyFill="1" applyBorder="1" applyAlignment="1" applyProtection="1">
      <alignment wrapText="1"/>
    </xf>
    <xf numFmtId="165" fontId="11" fillId="0" borderId="0" xfId="0" applyNumberFormat="1" applyFont="1" applyFill="1" applyBorder="1" applyAlignment="1" applyProtection="1">
      <alignment horizontal="center"/>
    </xf>
    <xf numFmtId="165" fontId="12" fillId="19" borderId="8" xfId="0" applyNumberFormat="1" applyFont="1" applyFill="1" applyBorder="1" applyAlignment="1" applyProtection="1">
      <alignment horizontal="center"/>
    </xf>
    <xf numFmtId="165" fontId="12" fillId="20" borderId="8" xfId="0" applyNumberFormat="1" applyFont="1" applyFill="1" applyBorder="1" applyAlignment="1" applyProtection="1">
      <alignment horizontal="center"/>
    </xf>
    <xf numFmtId="3" fontId="12" fillId="19" borderId="8" xfId="0" applyNumberFormat="1" applyFont="1" applyFill="1" applyBorder="1" applyAlignment="1" applyProtection="1">
      <alignment horizontal="center"/>
    </xf>
    <xf numFmtId="3" fontId="12" fillId="20" borderId="8" xfId="0" applyNumberFormat="1" applyFont="1" applyFill="1" applyBorder="1" applyAlignment="1" applyProtection="1">
      <alignment horizontal="center"/>
    </xf>
    <xf numFmtId="166" fontId="12" fillId="19" borderId="8" xfId="0" applyNumberFormat="1" applyFont="1" applyFill="1" applyBorder="1" applyAlignment="1" applyProtection="1">
      <alignment horizontal="right"/>
    </xf>
    <xf numFmtId="166" fontId="12" fillId="20" borderId="8" xfId="0" applyNumberFormat="1" applyFont="1" applyFill="1" applyBorder="1" applyAlignment="1" applyProtection="1">
      <alignment horizontal="right"/>
    </xf>
    <xf numFmtId="166" fontId="14" fillId="19" borderId="8" xfId="0" applyNumberFormat="1" applyFont="1" applyFill="1" applyBorder="1" applyAlignment="1" applyProtection="1">
      <alignment horizontal="right"/>
    </xf>
    <xf numFmtId="166" fontId="14" fillId="20" borderId="8" xfId="0" applyNumberFormat="1" applyFont="1" applyFill="1" applyBorder="1" applyAlignment="1" applyProtection="1">
      <alignment horizontal="right"/>
    </xf>
    <xf numFmtId="4" fontId="12" fillId="19" borderId="8" xfId="0" applyNumberFormat="1" applyFont="1" applyFill="1" applyBorder="1" applyAlignment="1" applyProtection="1">
      <alignment horizontal="right"/>
    </xf>
    <xf numFmtId="4" fontId="12" fillId="20" borderId="8" xfId="0" applyNumberFormat="1" applyFont="1" applyFill="1" applyBorder="1" applyAlignment="1" applyProtection="1">
      <alignment horizontal="right"/>
    </xf>
    <xf numFmtId="38" fontId="12" fillId="19" borderId="8" xfId="0" applyNumberFormat="1" applyFont="1" applyFill="1" applyBorder="1" applyAlignment="1" applyProtection="1">
      <alignment horizontal="right"/>
    </xf>
    <xf numFmtId="38" fontId="12" fillId="20" borderId="8" xfId="0" applyNumberFormat="1" applyFont="1" applyFill="1" applyBorder="1" applyAlignment="1" applyProtection="1">
      <alignment horizontal="right"/>
    </xf>
    <xf numFmtId="0" fontId="12" fillId="19" borderId="8" xfId="0" applyNumberFormat="1" applyFont="1" applyFill="1" applyBorder="1" applyAlignment="1" applyProtection="1">
      <alignment horizontal="right"/>
    </xf>
    <xf numFmtId="0" fontId="12" fillId="20" borderId="8" xfId="0" applyNumberFormat="1" applyFont="1" applyFill="1" applyBorder="1" applyAlignment="1" applyProtection="1">
      <alignment horizontal="right"/>
    </xf>
    <xf numFmtId="9" fontId="12" fillId="19" borderId="8" xfId="0" applyNumberFormat="1" applyFont="1" applyFill="1" applyBorder="1" applyAlignment="1" applyProtection="1">
      <alignment horizontal="right"/>
    </xf>
    <xf numFmtId="9" fontId="12" fillId="20" borderId="8" xfId="0" applyNumberFormat="1" applyFont="1" applyFill="1" applyBorder="1" applyAlignment="1" applyProtection="1">
      <alignment horizontal="right"/>
    </xf>
    <xf numFmtId="0" fontId="11" fillId="0" borderId="7" xfId="0" applyFont="1" applyFill="1" applyBorder="1" applyProtection="1"/>
    <xf numFmtId="0" fontId="11" fillId="0" borderId="6" xfId="0" applyFont="1" applyFill="1" applyBorder="1" applyProtection="1"/>
    <xf numFmtId="0" fontId="11" fillId="0" borderId="5" xfId="0" applyFont="1" applyFill="1" applyBorder="1" applyAlignment="1" applyProtection="1">
      <alignment wrapText="1"/>
    </xf>
    <xf numFmtId="9" fontId="11" fillId="0" borderId="4" xfId="0" applyNumberFormat="1" applyFont="1" applyFill="1" applyBorder="1" applyAlignment="1" applyProtection="1">
      <alignment horizontal="right"/>
    </xf>
    <xf numFmtId="9" fontId="12" fillId="19" borderId="3" xfId="0" applyNumberFormat="1" applyFont="1" applyFill="1" applyBorder="1" applyAlignment="1" applyProtection="1">
      <alignment horizontal="right"/>
    </xf>
    <xf numFmtId="9" fontId="12" fillId="20" borderId="3" xfId="0" applyNumberFormat="1" applyFont="1" applyFill="1" applyBorder="1" applyAlignment="1" applyProtection="1">
      <alignment horizontal="right"/>
    </xf>
    <xf numFmtId="0" fontId="8" fillId="0" borderId="0" xfId="0" applyFont="1" applyFill="1" applyBorder="1" applyAlignment="1" applyProtection="1">
      <alignment wrapText="1"/>
    </xf>
    <xf numFmtId="0" fontId="12" fillId="21" borderId="5" xfId="0" applyFont="1" applyFill="1" applyBorder="1" applyAlignment="1" applyProtection="1">
      <alignment horizontal="center" vertical="center" wrapText="1"/>
    </xf>
    <xf numFmtId="164" fontId="12" fillId="19" borderId="10" xfId="2" applyNumberFormat="1" applyFont="1" applyFill="1" applyBorder="1" applyAlignment="1" applyProtection="1">
      <alignment horizontal="right"/>
      <protection hidden="1"/>
    </xf>
    <xf numFmtId="164" fontId="12" fillId="19" borderId="9" xfId="2" applyNumberFormat="1" applyFont="1" applyFill="1" applyBorder="1" applyAlignment="1" applyProtection="1">
      <alignment horizontal="right"/>
      <protection hidden="1"/>
    </xf>
    <xf numFmtId="0" fontId="0" fillId="88" borderId="10" xfId="0" applyFill="1" applyBorder="1" applyAlignment="1">
      <alignment vertical="top"/>
    </xf>
    <xf numFmtId="0" fontId="0" fillId="88" borderId="0" xfId="0" applyFill="1" applyBorder="1" applyAlignment="1">
      <alignment vertical="top"/>
    </xf>
    <xf numFmtId="297" fontId="11" fillId="0" borderId="0" xfId="0" applyNumberFormat="1" applyFont="1" applyFill="1" applyBorder="1" applyAlignment="1" applyProtection="1">
      <alignment horizontal="right"/>
    </xf>
    <xf numFmtId="169" fontId="19" fillId="0" borderId="0" xfId="2" applyNumberFormat="1" applyFont="1" applyFill="1" applyBorder="1" applyAlignment="1" applyProtection="1">
      <protection hidden="1"/>
    </xf>
    <xf numFmtId="3" fontId="11" fillId="0" borderId="0" xfId="0" applyNumberFormat="1" applyFont="1" applyFill="1" applyBorder="1" applyAlignment="1" applyProtection="1"/>
    <xf numFmtId="169" fontId="11" fillId="0" borderId="0" xfId="0" applyNumberFormat="1" applyFont="1" applyFill="1" applyBorder="1" applyAlignment="1" applyProtection="1"/>
    <xf numFmtId="3" fontId="11" fillId="0" borderId="6" xfId="2" applyNumberFormat="1" applyFont="1" applyFill="1" applyBorder="1" applyAlignment="1" applyProtection="1">
      <protection hidden="1"/>
    </xf>
    <xf numFmtId="3" fontId="11" fillId="0" borderId="6" xfId="0" applyNumberFormat="1" applyFont="1" applyFill="1" applyBorder="1" applyAlignment="1" applyProtection="1"/>
    <xf numFmtId="3" fontId="19" fillId="0" borderId="6" xfId="2" applyNumberFormat="1" applyFont="1" applyFill="1" applyBorder="1" applyAlignment="1" applyProtection="1">
      <protection hidden="1"/>
    </xf>
    <xf numFmtId="3" fontId="11" fillId="0" borderId="7" xfId="2" applyNumberFormat="1" applyFont="1" applyFill="1" applyBorder="1" applyAlignment="1" applyProtection="1">
      <protection hidden="1"/>
    </xf>
    <xf numFmtId="169" fontId="11" fillId="0" borderId="0" xfId="2" applyNumberFormat="1" applyFont="1" applyFill="1" applyBorder="1" applyAlignment="1" applyProtection="1">
      <protection hidden="1"/>
    </xf>
    <xf numFmtId="3" fontId="11" fillId="0" borderId="0" xfId="2" applyNumberFormat="1" applyFont="1" applyFill="1" applyBorder="1" applyAlignment="1" applyProtection="1">
      <protection hidden="1"/>
    </xf>
    <xf numFmtId="297" fontId="11" fillId="0" borderId="0" xfId="2" applyNumberFormat="1" applyFont="1" applyFill="1" applyBorder="1" applyAlignment="1" applyProtection="1">
      <alignment horizontal="right"/>
      <protection hidden="1"/>
    </xf>
    <xf numFmtId="0" fontId="0" fillId="0" borderId="0" xfId="0" applyFill="1" applyProtection="1"/>
    <xf numFmtId="0" fontId="8" fillId="0" borderId="0" xfId="6" applyFont="1" applyFill="1" applyBorder="1" applyAlignment="1" applyProtection="1">
      <alignment horizontal="center"/>
      <protection hidden="1"/>
    </xf>
    <xf numFmtId="0" fontId="9" fillId="0" borderId="0" xfId="6" applyFont="1" applyFill="1" applyBorder="1" applyAlignment="1" applyProtection="1">
      <alignment horizontal="center"/>
      <protection hidden="1"/>
    </xf>
    <xf numFmtId="164" fontId="9" fillId="0" borderId="0" xfId="2" applyNumberFormat="1" applyFont="1" applyFill="1" applyBorder="1" applyProtection="1">
      <protection hidden="1"/>
    </xf>
    <xf numFmtId="0" fontId="8" fillId="89" borderId="0" xfId="2" applyFont="1" applyFill="1" applyBorder="1" applyProtection="1">
      <protection hidden="1"/>
    </xf>
    <xf numFmtId="0" fontId="11" fillId="89" borderId="10" xfId="0" applyFont="1" applyFill="1" applyBorder="1" applyAlignment="1" applyProtection="1">
      <alignment vertical="top"/>
    </xf>
    <xf numFmtId="0" fontId="11" fillId="89" borderId="0" xfId="0" applyFont="1" applyFill="1" applyBorder="1" applyAlignment="1" applyProtection="1">
      <alignment vertical="top"/>
    </xf>
    <xf numFmtId="0" fontId="11" fillId="89" borderId="9" xfId="0" applyFont="1" applyFill="1" applyBorder="1" applyAlignment="1" applyProtection="1">
      <alignment vertical="top" wrapText="1"/>
    </xf>
    <xf numFmtId="164" fontId="11" fillId="89" borderId="0" xfId="2" applyNumberFormat="1" applyFont="1" applyFill="1" applyBorder="1" applyAlignment="1" applyProtection="1">
      <alignment horizontal="right"/>
      <protection hidden="1"/>
    </xf>
    <xf numFmtId="164" fontId="11" fillId="89" borderId="0" xfId="0" applyNumberFormat="1" applyFont="1" applyFill="1" applyBorder="1" applyAlignment="1" applyProtection="1">
      <alignment horizontal="right"/>
    </xf>
    <xf numFmtId="164" fontId="11" fillId="89" borderId="0" xfId="2" applyNumberFormat="1" applyFont="1" applyFill="1" applyBorder="1" applyProtection="1">
      <protection hidden="1"/>
    </xf>
    <xf numFmtId="9" fontId="11" fillId="0" borderId="0" xfId="1" applyFont="1" applyFill="1" applyBorder="1" applyAlignment="1" applyProtection="1">
      <alignment horizontal="right"/>
      <protection hidden="1"/>
    </xf>
    <xf numFmtId="164" fontId="11" fillId="19" borderId="0" xfId="2" quotePrefix="1" applyNumberFormat="1" applyFont="1" applyFill="1" applyBorder="1" applyAlignment="1" applyProtection="1">
      <alignment horizontal="right"/>
      <protection hidden="1"/>
    </xf>
    <xf numFmtId="3" fontId="7" fillId="0" borderId="0" xfId="0" applyNumberFormat="1" applyFont="1" applyFill="1" applyBorder="1" applyAlignment="1" applyProtection="1">
      <alignment horizontal="center"/>
    </xf>
    <xf numFmtId="0" fontId="10" fillId="0" borderId="0" xfId="2" applyFont="1" applyFill="1" applyBorder="1" applyAlignment="1" applyProtection="1">
      <alignment horizontal="center"/>
      <protection hidden="1"/>
    </xf>
    <xf numFmtId="164" fontId="12" fillId="20" borderId="15" xfId="2" applyNumberFormat="1" applyFont="1" applyFill="1" applyBorder="1" applyAlignment="1" applyProtection="1">
      <alignment horizontal="right"/>
      <protection hidden="1"/>
    </xf>
    <xf numFmtId="0" fontId="64" fillId="0" borderId="0" xfId="2" applyFont="1" applyFill="1" applyBorder="1" applyProtection="1"/>
    <xf numFmtId="0" fontId="215" fillId="0" borderId="0" xfId="2" applyFont="1" applyFill="1" applyBorder="1" applyAlignment="1" applyProtection="1">
      <alignment horizontal="center"/>
      <protection hidden="1"/>
    </xf>
    <xf numFmtId="0" fontId="0" fillId="88" borderId="17" xfId="0" applyFill="1" applyBorder="1" applyAlignment="1">
      <alignment vertical="top" wrapText="1"/>
    </xf>
    <xf numFmtId="0" fontId="0" fillId="88" borderId="18" xfId="0" applyFill="1" applyBorder="1" applyAlignment="1">
      <alignment vertical="top" wrapText="1"/>
    </xf>
    <xf numFmtId="0" fontId="0" fillId="88" borderId="16" xfId="0" applyFill="1" applyBorder="1" applyAlignment="1">
      <alignment vertical="top" wrapText="1"/>
    </xf>
    <xf numFmtId="0" fontId="0" fillId="88" borderId="7" xfId="0" applyFill="1" applyBorder="1" applyAlignment="1">
      <alignment vertical="top" wrapText="1"/>
    </xf>
    <xf numFmtId="0" fontId="0" fillId="88" borderId="6" xfId="0" applyFill="1" applyBorder="1" applyAlignment="1">
      <alignment vertical="top" wrapText="1"/>
    </xf>
    <xf numFmtId="0" fontId="0" fillId="88" borderId="5" xfId="0" applyFill="1" applyBorder="1" applyAlignment="1">
      <alignment vertical="top" wrapText="1"/>
    </xf>
    <xf numFmtId="0" fontId="0" fillId="88" borderId="13" xfId="0" applyFill="1" applyBorder="1" applyAlignment="1">
      <alignment vertical="top" wrapText="1"/>
    </xf>
    <xf numFmtId="0" fontId="0" fillId="88" borderId="14" xfId="0" applyFill="1" applyBorder="1" applyAlignment="1">
      <alignment vertical="top" wrapText="1"/>
    </xf>
    <xf numFmtId="0" fontId="0" fillId="88" borderId="12" xfId="0" applyFill="1" applyBorder="1" applyAlignment="1">
      <alignment vertical="top" wrapText="1"/>
    </xf>
    <xf numFmtId="0" fontId="0" fillId="88" borderId="17" xfId="0" applyFill="1" applyBorder="1" applyAlignment="1">
      <alignment vertical="top"/>
    </xf>
    <xf numFmtId="0" fontId="0" fillId="88" borderId="18" xfId="0" applyFill="1" applyBorder="1" applyAlignment="1">
      <alignment vertical="top"/>
    </xf>
    <xf numFmtId="0" fontId="0" fillId="88" borderId="7" xfId="0" applyFill="1" applyBorder="1" applyAlignment="1">
      <alignment vertical="top"/>
    </xf>
    <xf numFmtId="0" fontId="0" fillId="88" borderId="6" xfId="0" applyFill="1" applyBorder="1" applyAlignment="1">
      <alignment vertical="top"/>
    </xf>
    <xf numFmtId="0" fontId="0" fillId="88" borderId="5" xfId="0" applyFill="1" applyBorder="1" applyAlignment="1">
      <alignment vertical="top"/>
    </xf>
    <xf numFmtId="0" fontId="0" fillId="88" borderId="7" xfId="0" applyFont="1" applyFill="1" applyBorder="1" applyAlignment="1">
      <alignment vertical="top"/>
    </xf>
    <xf numFmtId="0" fontId="0" fillId="88" borderId="6" xfId="0" applyFont="1" applyFill="1" applyBorder="1" applyAlignment="1">
      <alignment vertical="top"/>
    </xf>
    <xf numFmtId="0" fontId="0" fillId="88" borderId="10" xfId="0" applyFill="1" applyBorder="1" applyAlignment="1">
      <alignment vertical="top"/>
    </xf>
    <xf numFmtId="0" fontId="0" fillId="88" borderId="0" xfId="0" applyFill="1" applyBorder="1" applyAlignment="1">
      <alignment vertical="top"/>
    </xf>
  </cellXfs>
  <cellStyles count="13886">
    <cellStyle name="_x0014_" xfId="8"/>
    <cellStyle name="$Input" xfId="9"/>
    <cellStyle name="%" xfId="10"/>
    <cellStyle name="******************************************" xfId="11"/>
    <cellStyle name=";;;" xfId="12"/>
    <cellStyle name="??&amp;O?&amp;H?_x0008__x000f__x0007_?_x0007__x0001__x0001_" xfId="13"/>
    <cellStyle name="?Q\?1@" xfId="14"/>
    <cellStyle name="_%(SignSpaceOnly)" xfId="15"/>
    <cellStyle name="_100819 Forbar Braeburn Model Updated v14" xfId="16"/>
    <cellStyle name="_Acquisition Financial Model - Chemwaste (2)" xfId="17"/>
    <cellStyle name="_airwork model31 - GS" xfId="18"/>
    <cellStyle name="_ENVIRO FUND FLOW (061207)" xfId="19"/>
    <cellStyle name="_ENVIRO FUND FLOW (061207)_2009 Tax Return - created from ESL revised (updated by ESL) v14 - following PwC review (to Allan)" xfId="20"/>
    <cellStyle name="_ESL Model Consolidated v36" xfId="21"/>
    <cellStyle name="_ESL Model Consolidated v36_2009 Tax Return - created from ESL revised (updated by ESL) v14 - following PwC review (to Allan)" xfId="22"/>
    <cellStyle name="_x0014__ESL Ten Year Plan Mar 2010 Equity Case v5 FY10 Goodwill impairment (2)" xfId="23"/>
    <cellStyle name="_x0014__ESL Ten Year Plan Mar 2010 Equity Case v5 FY10 Goodwill impairment (3)" xfId="24"/>
    <cellStyle name="_MWL Financial Model" xfId="25"/>
    <cellStyle name="_MWL Model" xfId="26"/>
    <cellStyle name="_MWL Model_2009 Tax Return - created from ESL revised (updated by ESL) v14 - following PwC review (to Allan)" xfId="27"/>
    <cellStyle name="_Nuplex LBO Model_Forsyth Barr_Archer" xfId="28"/>
    <cellStyle name="_Table_04 Credit Corp LBO Model 19-Oct-06" xfId="29"/>
    <cellStyle name="_Table_04 Credit Corp LBO Model 19-Oct-06_2009 Tax Return - created from ESL revised (updated by ESL) v14 - following PwC review (to Allan)" xfId="30"/>
    <cellStyle name="_Table_04 Credit Corp LBO Model 19-Oct-06_2009 Tax Return - created from ESL revised (updated by ESL) v14 - following PwC review (to Allan)_Sheet2" xfId="31"/>
    <cellStyle name="_TableHead_04 Credit Corp LBO Model 19-Oct-06" xfId="32"/>
    <cellStyle name="_TableHead_04 Credit Corp LBO Model 19-Oct-06_2009 Tax Return - created from ESL revised (updated by ESL) v14 - following PwC review (to Allan)" xfId="33"/>
    <cellStyle name="_TableHead_04 Credit Corp LBO Model 19-Oct-06_2009 Tax Return - created from ESL revised (updated by ESL) v14 - following PwC review (to Allan)_Sheet2" xfId="34"/>
    <cellStyle name="£" xfId="35"/>
    <cellStyle name="£_Fixed staff costs" xfId="36"/>
    <cellStyle name="£_Hospitals model summary" xfId="37"/>
    <cellStyle name="£_Output" xfId="38"/>
    <cellStyle name="¤@?e_TEST-1 " xfId="39"/>
    <cellStyle name="=C:\WINNT\SYSTEM32\COMMAND.COM" xfId="40"/>
    <cellStyle name="=C:\WINNT35\SYSTEM32\COMMAND.COM" xfId="41"/>
    <cellStyle name="=C:\WINNT35\SYSTEM32\COMMAND.COM 2" xfId="42"/>
    <cellStyle name="0" xfId="43"/>
    <cellStyle name="20% - Accent1" xfId="11321" builtinId="30" customBuiltin="1"/>
    <cellStyle name="20% - Accent1 10" xfId="44"/>
    <cellStyle name="20% - Accent1 11" xfId="45"/>
    <cellStyle name="20% - Accent1 12" xfId="46"/>
    <cellStyle name="20% - Accent1 13" xfId="47"/>
    <cellStyle name="20% - Accent1 13 2" xfId="48"/>
    <cellStyle name="20% - Accent1 13 3" xfId="49"/>
    <cellStyle name="20% - Accent1 14" xfId="50"/>
    <cellStyle name="20% - Accent1 15" xfId="51"/>
    <cellStyle name="20% - Accent1 2" xfId="52"/>
    <cellStyle name="20% - Accent1 2 2" xfId="53"/>
    <cellStyle name="20% - Accent1 2 2 2" xfId="54"/>
    <cellStyle name="20% - Accent1 2 2 2 2" xfId="55"/>
    <cellStyle name="20% - Accent1 2 2 2 2 2" xfId="56"/>
    <cellStyle name="20% - Accent1 2 2 2 2 2 2" xfId="57"/>
    <cellStyle name="20% - Accent1 2 2 2 2 3" xfId="58"/>
    <cellStyle name="20% - Accent1 2 2 2 3" xfId="59"/>
    <cellStyle name="20% - Accent1 2 2 2 3 2" xfId="60"/>
    <cellStyle name="20% - Accent1 2 2 2 4" xfId="61"/>
    <cellStyle name="20% - Accent1 2 2 3" xfId="62"/>
    <cellStyle name="20% - Accent1 2 2 3 2" xfId="63"/>
    <cellStyle name="20% - Accent1 2 2 3 2 2" xfId="64"/>
    <cellStyle name="20% - Accent1 2 2 3 3" xfId="65"/>
    <cellStyle name="20% - Accent1 2 2 4" xfId="66"/>
    <cellStyle name="20% - Accent1 2 2 4 2" xfId="67"/>
    <cellStyle name="20% - Accent1 2 2 5" xfId="68"/>
    <cellStyle name="20% - Accent1 2 2 6" xfId="69"/>
    <cellStyle name="20% - Accent1 2 3" xfId="70"/>
    <cellStyle name="20% - Accent1 2 3 2" xfId="71"/>
    <cellStyle name="20% - Accent1 2 3 2 2" xfId="72"/>
    <cellStyle name="20% - Accent1 2 3 2 2 2" xfId="73"/>
    <cellStyle name="20% - Accent1 2 3 2 3" xfId="74"/>
    <cellStyle name="20% - Accent1 2 3 3" xfId="75"/>
    <cellStyle name="20% - Accent1 2 3 3 2" xfId="76"/>
    <cellStyle name="20% - Accent1 2 3 4" xfId="77"/>
    <cellStyle name="20% - Accent1 2 3 5" xfId="78"/>
    <cellStyle name="20% - Accent1 2 4" xfId="79"/>
    <cellStyle name="20% - Accent1 2 4 2" xfId="80"/>
    <cellStyle name="20% - Accent1 2 4 2 2" xfId="81"/>
    <cellStyle name="20% - Accent1 2 4 3" xfId="82"/>
    <cellStyle name="20% - Accent1 2 4 3 2" xfId="83"/>
    <cellStyle name="20% - Accent1 2 4 4" xfId="84"/>
    <cellStyle name="20% - Accent1 2 4 5" xfId="85"/>
    <cellStyle name="20% - Accent1 2 5" xfId="86"/>
    <cellStyle name="20% - Accent1 2 5 2" xfId="87"/>
    <cellStyle name="20% - Accent1 2 6" xfId="88"/>
    <cellStyle name="20% - Accent1 2 6 2" xfId="89"/>
    <cellStyle name="20% - Accent1 2 7" xfId="90"/>
    <cellStyle name="20% - Accent1 2 8" xfId="91"/>
    <cellStyle name="20% - Accent1 2 9" xfId="92"/>
    <cellStyle name="20% - Accent1 3" xfId="93"/>
    <cellStyle name="20% - Accent1 3 2" xfId="94"/>
    <cellStyle name="20% - Accent1 3 2 2" xfId="95"/>
    <cellStyle name="20% - Accent1 3 2 2 2" xfId="96"/>
    <cellStyle name="20% - Accent1 3 2 2 2 2" xfId="97"/>
    <cellStyle name="20% - Accent1 3 2 2 3" xfId="98"/>
    <cellStyle name="20% - Accent1 3 2 2 3 2" xfId="99"/>
    <cellStyle name="20% - Accent1 3 2 2 4" xfId="100"/>
    <cellStyle name="20% - Accent1 3 2 3" xfId="101"/>
    <cellStyle name="20% - Accent1 3 2 3 2" xfId="102"/>
    <cellStyle name="20% - Accent1 3 2 4" xfId="103"/>
    <cellStyle name="20% - Accent1 3 2 4 2" xfId="104"/>
    <cellStyle name="20% - Accent1 3 2 5" xfId="105"/>
    <cellStyle name="20% - Accent1 3 3" xfId="106"/>
    <cellStyle name="20% - Accent1 3 3 2" xfId="107"/>
    <cellStyle name="20% - Accent1 3 3 2 2" xfId="108"/>
    <cellStyle name="20% - Accent1 3 3 3" xfId="109"/>
    <cellStyle name="20% - Accent1 3 3 3 2" xfId="110"/>
    <cellStyle name="20% - Accent1 3 3 4" xfId="111"/>
    <cellStyle name="20% - Accent1 3 4" xfId="112"/>
    <cellStyle name="20% - Accent1 3 4 2" xfId="113"/>
    <cellStyle name="20% - Accent1 3 5" xfId="114"/>
    <cellStyle name="20% - Accent1 3 5 2" xfId="115"/>
    <cellStyle name="20% - Accent1 3 6" xfId="116"/>
    <cellStyle name="20% - Accent1 3 7" xfId="117"/>
    <cellStyle name="20% - Accent1 4" xfId="118"/>
    <cellStyle name="20% - Accent1 4 2" xfId="119"/>
    <cellStyle name="20% - Accent1 4 2 2" xfId="120"/>
    <cellStyle name="20% - Accent1 4 2 2 2" xfId="121"/>
    <cellStyle name="20% - Accent1 4 2 3" xfId="122"/>
    <cellStyle name="20% - Accent1 4 2 3 2" xfId="123"/>
    <cellStyle name="20% - Accent1 4 2 4" xfId="124"/>
    <cellStyle name="20% - Accent1 4 3" xfId="125"/>
    <cellStyle name="20% - Accent1 4 3 2" xfId="126"/>
    <cellStyle name="20% - Accent1 4 4" xfId="127"/>
    <cellStyle name="20% - Accent1 4 4 2" xfId="128"/>
    <cellStyle name="20% - Accent1 4 5" xfId="129"/>
    <cellStyle name="20% - Accent1 4 6" xfId="130"/>
    <cellStyle name="20% - Accent1 5" xfId="131"/>
    <cellStyle name="20% - Accent1 5 2" xfId="132"/>
    <cellStyle name="20% - Accent1 5 2 2" xfId="133"/>
    <cellStyle name="20% - Accent1 5 3" xfId="134"/>
    <cellStyle name="20% - Accent1 5 3 2" xfId="135"/>
    <cellStyle name="20% - Accent1 5 4" xfId="136"/>
    <cellStyle name="20% - Accent1 5 5" xfId="137"/>
    <cellStyle name="20% - Accent1 6" xfId="138"/>
    <cellStyle name="20% - Accent1 6 2" xfId="139"/>
    <cellStyle name="20% - Accent1 6 3" xfId="140"/>
    <cellStyle name="20% - Accent1 7" xfId="141"/>
    <cellStyle name="20% - Accent1 7 2" xfId="142"/>
    <cellStyle name="20% - Accent1 7 3" xfId="143"/>
    <cellStyle name="20% - Accent1 8" xfId="144"/>
    <cellStyle name="20% - Accent1 8 2" xfId="145"/>
    <cellStyle name="20% - Accent1 9" xfId="146"/>
    <cellStyle name="20% - Accent2" xfId="11325" builtinId="34" customBuiltin="1"/>
    <cellStyle name="20% - Accent2 10" xfId="147"/>
    <cellStyle name="20% - Accent2 11" xfId="148"/>
    <cellStyle name="20% - Accent2 12" xfId="149"/>
    <cellStyle name="20% - Accent2 13" xfId="150"/>
    <cellStyle name="20% - Accent2 13 2" xfId="151"/>
    <cellStyle name="20% - Accent2 13 3" xfId="152"/>
    <cellStyle name="20% - Accent2 14" xfId="153"/>
    <cellStyle name="20% - Accent2 15" xfId="154"/>
    <cellStyle name="20% - Accent2 2" xfId="155"/>
    <cellStyle name="20% - Accent2 2 2" xfId="156"/>
    <cellStyle name="20% - Accent2 2 2 2" xfId="157"/>
    <cellStyle name="20% - Accent2 2 2 2 2" xfId="158"/>
    <cellStyle name="20% - Accent2 2 2 2 2 2" xfId="159"/>
    <cellStyle name="20% - Accent2 2 2 2 2 2 2" xfId="160"/>
    <cellStyle name="20% - Accent2 2 2 2 2 3" xfId="161"/>
    <cellStyle name="20% - Accent2 2 2 2 3" xfId="162"/>
    <cellStyle name="20% - Accent2 2 2 2 3 2" xfId="163"/>
    <cellStyle name="20% - Accent2 2 2 2 4" xfId="164"/>
    <cellStyle name="20% - Accent2 2 2 3" xfId="165"/>
    <cellStyle name="20% - Accent2 2 2 3 2" xfId="166"/>
    <cellStyle name="20% - Accent2 2 2 3 2 2" xfId="167"/>
    <cellStyle name="20% - Accent2 2 2 3 3" xfId="168"/>
    <cellStyle name="20% - Accent2 2 2 4" xfId="169"/>
    <cellStyle name="20% - Accent2 2 2 4 2" xfId="170"/>
    <cellStyle name="20% - Accent2 2 2 5" xfId="171"/>
    <cellStyle name="20% - Accent2 2 2 6" xfId="172"/>
    <cellStyle name="20% - Accent2 2 3" xfId="173"/>
    <cellStyle name="20% - Accent2 2 3 2" xfId="174"/>
    <cellStyle name="20% - Accent2 2 3 2 2" xfId="175"/>
    <cellStyle name="20% - Accent2 2 3 2 2 2" xfId="176"/>
    <cellStyle name="20% - Accent2 2 3 2 3" xfId="177"/>
    <cellStyle name="20% - Accent2 2 3 3" xfId="178"/>
    <cellStyle name="20% - Accent2 2 3 3 2" xfId="179"/>
    <cellStyle name="20% - Accent2 2 3 4" xfId="180"/>
    <cellStyle name="20% - Accent2 2 3 5" xfId="181"/>
    <cellStyle name="20% - Accent2 2 4" xfId="182"/>
    <cellStyle name="20% - Accent2 2 4 2" xfId="183"/>
    <cellStyle name="20% - Accent2 2 4 2 2" xfId="184"/>
    <cellStyle name="20% - Accent2 2 4 3" xfId="185"/>
    <cellStyle name="20% - Accent2 2 4 3 2" xfId="186"/>
    <cellStyle name="20% - Accent2 2 4 4" xfId="187"/>
    <cellStyle name="20% - Accent2 2 4 5" xfId="188"/>
    <cellStyle name="20% - Accent2 2 5" xfId="189"/>
    <cellStyle name="20% - Accent2 2 5 2" xfId="190"/>
    <cellStyle name="20% - Accent2 2 6" xfId="191"/>
    <cellStyle name="20% - Accent2 2 6 2" xfId="192"/>
    <cellStyle name="20% - Accent2 2 7" xfId="193"/>
    <cellStyle name="20% - Accent2 2 8" xfId="194"/>
    <cellStyle name="20% - Accent2 2 9" xfId="195"/>
    <cellStyle name="20% - Accent2 3" xfId="196"/>
    <cellStyle name="20% - Accent2 3 2" xfId="197"/>
    <cellStyle name="20% - Accent2 3 2 2" xfId="198"/>
    <cellStyle name="20% - Accent2 3 2 2 2" xfId="199"/>
    <cellStyle name="20% - Accent2 3 2 2 2 2" xfId="200"/>
    <cellStyle name="20% - Accent2 3 2 2 3" xfId="201"/>
    <cellStyle name="20% - Accent2 3 2 2 3 2" xfId="202"/>
    <cellStyle name="20% - Accent2 3 2 2 4" xfId="203"/>
    <cellStyle name="20% - Accent2 3 2 3" xfId="204"/>
    <cellStyle name="20% - Accent2 3 2 3 2" xfId="205"/>
    <cellStyle name="20% - Accent2 3 2 4" xfId="206"/>
    <cellStyle name="20% - Accent2 3 2 4 2" xfId="207"/>
    <cellStyle name="20% - Accent2 3 2 5" xfId="208"/>
    <cellStyle name="20% - Accent2 3 3" xfId="209"/>
    <cellStyle name="20% - Accent2 3 3 2" xfId="210"/>
    <cellStyle name="20% - Accent2 3 3 2 2" xfId="211"/>
    <cellStyle name="20% - Accent2 3 3 3" xfId="212"/>
    <cellStyle name="20% - Accent2 3 3 3 2" xfId="213"/>
    <cellStyle name="20% - Accent2 3 3 4" xfId="214"/>
    <cellStyle name="20% - Accent2 3 4" xfId="215"/>
    <cellStyle name="20% - Accent2 3 4 2" xfId="216"/>
    <cellStyle name="20% - Accent2 3 5" xfId="217"/>
    <cellStyle name="20% - Accent2 3 5 2" xfId="218"/>
    <cellStyle name="20% - Accent2 3 6" xfId="219"/>
    <cellStyle name="20% - Accent2 3 7" xfId="220"/>
    <cellStyle name="20% - Accent2 4" xfId="221"/>
    <cellStyle name="20% - Accent2 4 2" xfId="222"/>
    <cellStyle name="20% - Accent2 4 2 2" xfId="223"/>
    <cellStyle name="20% - Accent2 4 2 2 2" xfId="224"/>
    <cellStyle name="20% - Accent2 4 2 3" xfId="225"/>
    <cellStyle name="20% - Accent2 4 2 3 2" xfId="226"/>
    <cellStyle name="20% - Accent2 4 2 4" xfId="227"/>
    <cellStyle name="20% - Accent2 4 3" xfId="228"/>
    <cellStyle name="20% - Accent2 4 3 2" xfId="229"/>
    <cellStyle name="20% - Accent2 4 4" xfId="230"/>
    <cellStyle name="20% - Accent2 4 4 2" xfId="231"/>
    <cellStyle name="20% - Accent2 4 5" xfId="232"/>
    <cellStyle name="20% - Accent2 4 6" xfId="233"/>
    <cellStyle name="20% - Accent2 5" xfId="234"/>
    <cellStyle name="20% - Accent2 5 2" xfId="235"/>
    <cellStyle name="20% - Accent2 5 2 2" xfId="236"/>
    <cellStyle name="20% - Accent2 5 3" xfId="237"/>
    <cellStyle name="20% - Accent2 5 3 2" xfId="238"/>
    <cellStyle name="20% - Accent2 5 4" xfId="239"/>
    <cellStyle name="20% - Accent2 5 5" xfId="240"/>
    <cellStyle name="20% - Accent2 6" xfId="241"/>
    <cellStyle name="20% - Accent2 6 2" xfId="242"/>
    <cellStyle name="20% - Accent2 6 3" xfId="243"/>
    <cellStyle name="20% - Accent2 7" xfId="244"/>
    <cellStyle name="20% - Accent2 7 2" xfId="245"/>
    <cellStyle name="20% - Accent2 7 3" xfId="246"/>
    <cellStyle name="20% - Accent2 8" xfId="247"/>
    <cellStyle name="20% - Accent2 8 2" xfId="248"/>
    <cellStyle name="20% - Accent2 9" xfId="249"/>
    <cellStyle name="20% - Accent3" xfId="11329" builtinId="38" customBuiltin="1"/>
    <cellStyle name="20% - Accent3 10" xfId="250"/>
    <cellStyle name="20% - Accent3 11" xfId="251"/>
    <cellStyle name="20% - Accent3 12" xfId="252"/>
    <cellStyle name="20% - Accent3 13" xfId="253"/>
    <cellStyle name="20% - Accent3 13 2" xfId="254"/>
    <cellStyle name="20% - Accent3 13 3" xfId="255"/>
    <cellStyle name="20% - Accent3 14" xfId="256"/>
    <cellStyle name="20% - Accent3 15" xfId="257"/>
    <cellStyle name="20% - Accent3 2" xfId="258"/>
    <cellStyle name="20% - Accent3 2 2" xfId="259"/>
    <cellStyle name="20% - Accent3 2 2 2" xfId="260"/>
    <cellStyle name="20% - Accent3 2 2 2 2" xfId="261"/>
    <cellStyle name="20% - Accent3 2 2 2 2 2" xfId="262"/>
    <cellStyle name="20% - Accent3 2 2 2 2 2 2" xfId="263"/>
    <cellStyle name="20% - Accent3 2 2 2 2 3" xfId="264"/>
    <cellStyle name="20% - Accent3 2 2 2 3" xfId="265"/>
    <cellStyle name="20% - Accent3 2 2 2 3 2" xfId="266"/>
    <cellStyle name="20% - Accent3 2 2 2 4" xfId="267"/>
    <cellStyle name="20% - Accent3 2 2 3" xfId="268"/>
    <cellStyle name="20% - Accent3 2 2 3 2" xfId="269"/>
    <cellStyle name="20% - Accent3 2 2 3 2 2" xfId="270"/>
    <cellStyle name="20% - Accent3 2 2 3 3" xfId="271"/>
    <cellStyle name="20% - Accent3 2 2 4" xfId="272"/>
    <cellStyle name="20% - Accent3 2 2 4 2" xfId="273"/>
    <cellStyle name="20% - Accent3 2 2 5" xfId="274"/>
    <cellStyle name="20% - Accent3 2 2 6" xfId="275"/>
    <cellStyle name="20% - Accent3 2 3" xfId="276"/>
    <cellStyle name="20% - Accent3 2 3 2" xfId="277"/>
    <cellStyle name="20% - Accent3 2 3 2 2" xfId="278"/>
    <cellStyle name="20% - Accent3 2 3 2 2 2" xfId="279"/>
    <cellStyle name="20% - Accent3 2 3 2 3" xfId="280"/>
    <cellStyle name="20% - Accent3 2 3 3" xfId="281"/>
    <cellStyle name="20% - Accent3 2 3 3 2" xfId="282"/>
    <cellStyle name="20% - Accent3 2 3 4" xfId="283"/>
    <cellStyle name="20% - Accent3 2 3 5" xfId="284"/>
    <cellStyle name="20% - Accent3 2 4" xfId="285"/>
    <cellStyle name="20% - Accent3 2 4 2" xfId="286"/>
    <cellStyle name="20% - Accent3 2 4 2 2" xfId="287"/>
    <cellStyle name="20% - Accent3 2 4 3" xfId="288"/>
    <cellStyle name="20% - Accent3 2 4 3 2" xfId="289"/>
    <cellStyle name="20% - Accent3 2 4 4" xfId="290"/>
    <cellStyle name="20% - Accent3 2 4 5" xfId="291"/>
    <cellStyle name="20% - Accent3 2 5" xfId="292"/>
    <cellStyle name="20% - Accent3 2 5 2" xfId="293"/>
    <cellStyle name="20% - Accent3 2 6" xfId="294"/>
    <cellStyle name="20% - Accent3 2 6 2" xfId="295"/>
    <cellStyle name="20% - Accent3 2 7" xfId="296"/>
    <cellStyle name="20% - Accent3 2 8" xfId="297"/>
    <cellStyle name="20% - Accent3 2 9" xfId="298"/>
    <cellStyle name="20% - Accent3 3" xfId="299"/>
    <cellStyle name="20% - Accent3 3 2" xfId="300"/>
    <cellStyle name="20% - Accent3 3 2 2" xfId="301"/>
    <cellStyle name="20% - Accent3 3 2 2 2" xfId="302"/>
    <cellStyle name="20% - Accent3 3 2 2 2 2" xfId="303"/>
    <cellStyle name="20% - Accent3 3 2 2 3" xfId="304"/>
    <cellStyle name="20% - Accent3 3 2 2 3 2" xfId="305"/>
    <cellStyle name="20% - Accent3 3 2 2 4" xfId="306"/>
    <cellStyle name="20% - Accent3 3 2 3" xfId="307"/>
    <cellStyle name="20% - Accent3 3 2 3 2" xfId="308"/>
    <cellStyle name="20% - Accent3 3 2 4" xfId="309"/>
    <cellStyle name="20% - Accent3 3 2 4 2" xfId="310"/>
    <cellStyle name="20% - Accent3 3 2 5" xfId="311"/>
    <cellStyle name="20% - Accent3 3 3" xfId="312"/>
    <cellStyle name="20% - Accent3 3 3 2" xfId="313"/>
    <cellStyle name="20% - Accent3 3 3 2 2" xfId="314"/>
    <cellStyle name="20% - Accent3 3 3 3" xfId="315"/>
    <cellStyle name="20% - Accent3 3 3 3 2" xfId="316"/>
    <cellStyle name="20% - Accent3 3 3 4" xfId="317"/>
    <cellStyle name="20% - Accent3 3 4" xfId="318"/>
    <cellStyle name="20% - Accent3 3 4 2" xfId="319"/>
    <cellStyle name="20% - Accent3 3 5" xfId="320"/>
    <cellStyle name="20% - Accent3 3 5 2" xfId="321"/>
    <cellStyle name="20% - Accent3 3 6" xfId="322"/>
    <cellStyle name="20% - Accent3 3 7" xfId="323"/>
    <cellStyle name="20% - Accent3 4" xfId="324"/>
    <cellStyle name="20% - Accent3 4 2" xfId="325"/>
    <cellStyle name="20% - Accent3 4 2 2" xfId="326"/>
    <cellStyle name="20% - Accent3 4 2 2 2" xfId="327"/>
    <cellStyle name="20% - Accent3 4 2 3" xfId="328"/>
    <cellStyle name="20% - Accent3 4 2 3 2" xfId="329"/>
    <cellStyle name="20% - Accent3 4 2 4" xfId="330"/>
    <cellStyle name="20% - Accent3 4 3" xfId="331"/>
    <cellStyle name="20% - Accent3 4 3 2" xfId="332"/>
    <cellStyle name="20% - Accent3 4 4" xfId="333"/>
    <cellStyle name="20% - Accent3 4 4 2" xfId="334"/>
    <cellStyle name="20% - Accent3 4 5" xfId="335"/>
    <cellStyle name="20% - Accent3 4 6" xfId="336"/>
    <cellStyle name="20% - Accent3 5" xfId="337"/>
    <cellStyle name="20% - Accent3 5 2" xfId="338"/>
    <cellStyle name="20% - Accent3 5 2 2" xfId="339"/>
    <cellStyle name="20% - Accent3 5 3" xfId="340"/>
    <cellStyle name="20% - Accent3 5 3 2" xfId="341"/>
    <cellStyle name="20% - Accent3 5 4" xfId="342"/>
    <cellStyle name="20% - Accent3 5 5" xfId="343"/>
    <cellStyle name="20% - Accent3 6" xfId="344"/>
    <cellStyle name="20% - Accent3 6 2" xfId="345"/>
    <cellStyle name="20% - Accent3 6 3" xfId="346"/>
    <cellStyle name="20% - Accent3 7" xfId="347"/>
    <cellStyle name="20% - Accent3 7 2" xfId="348"/>
    <cellStyle name="20% - Accent3 7 3" xfId="349"/>
    <cellStyle name="20% - Accent3 8" xfId="350"/>
    <cellStyle name="20% - Accent3 8 2" xfId="351"/>
    <cellStyle name="20% - Accent3 9" xfId="352"/>
    <cellStyle name="20% - Accent4" xfId="11333" builtinId="42" customBuiltin="1"/>
    <cellStyle name="20% - Accent4 10" xfId="353"/>
    <cellStyle name="20% - Accent4 11" xfId="354"/>
    <cellStyle name="20% - Accent4 12" xfId="355"/>
    <cellStyle name="20% - Accent4 13" xfId="356"/>
    <cellStyle name="20% - Accent4 13 2" xfId="357"/>
    <cellStyle name="20% - Accent4 13 3" xfId="358"/>
    <cellStyle name="20% - Accent4 14" xfId="359"/>
    <cellStyle name="20% - Accent4 15" xfId="360"/>
    <cellStyle name="20% - Accent4 2" xfId="361"/>
    <cellStyle name="20% - Accent4 2 2" xfId="362"/>
    <cellStyle name="20% - Accent4 2 2 2" xfId="363"/>
    <cellStyle name="20% - Accent4 2 2 2 2" xfId="364"/>
    <cellStyle name="20% - Accent4 2 2 2 2 2" xfId="365"/>
    <cellStyle name="20% - Accent4 2 2 2 2 2 2" xfId="366"/>
    <cellStyle name="20% - Accent4 2 2 2 2 3" xfId="367"/>
    <cellStyle name="20% - Accent4 2 2 2 3" xfId="368"/>
    <cellStyle name="20% - Accent4 2 2 2 3 2" xfId="369"/>
    <cellStyle name="20% - Accent4 2 2 2 4" xfId="370"/>
    <cellStyle name="20% - Accent4 2 2 3" xfId="371"/>
    <cellStyle name="20% - Accent4 2 2 3 2" xfId="372"/>
    <cellStyle name="20% - Accent4 2 2 3 2 2" xfId="373"/>
    <cellStyle name="20% - Accent4 2 2 3 3" xfId="374"/>
    <cellStyle name="20% - Accent4 2 2 4" xfId="375"/>
    <cellStyle name="20% - Accent4 2 2 4 2" xfId="376"/>
    <cellStyle name="20% - Accent4 2 2 5" xfId="377"/>
    <cellStyle name="20% - Accent4 2 2 6" xfId="378"/>
    <cellStyle name="20% - Accent4 2 3" xfId="379"/>
    <cellStyle name="20% - Accent4 2 3 2" xfId="380"/>
    <cellStyle name="20% - Accent4 2 3 2 2" xfId="381"/>
    <cellStyle name="20% - Accent4 2 3 2 2 2" xfId="382"/>
    <cellStyle name="20% - Accent4 2 3 2 3" xfId="383"/>
    <cellStyle name="20% - Accent4 2 3 3" xfId="384"/>
    <cellStyle name="20% - Accent4 2 3 3 2" xfId="385"/>
    <cellStyle name="20% - Accent4 2 3 4" xfId="386"/>
    <cellStyle name="20% - Accent4 2 3 5" xfId="387"/>
    <cellStyle name="20% - Accent4 2 4" xfId="388"/>
    <cellStyle name="20% - Accent4 2 4 2" xfId="389"/>
    <cellStyle name="20% - Accent4 2 4 2 2" xfId="390"/>
    <cellStyle name="20% - Accent4 2 4 3" xfId="391"/>
    <cellStyle name="20% - Accent4 2 4 3 2" xfId="392"/>
    <cellStyle name="20% - Accent4 2 4 4" xfId="393"/>
    <cellStyle name="20% - Accent4 2 4 5" xfId="394"/>
    <cellStyle name="20% - Accent4 2 5" xfId="395"/>
    <cellStyle name="20% - Accent4 2 5 2" xfId="396"/>
    <cellStyle name="20% - Accent4 2 6" xfId="397"/>
    <cellStyle name="20% - Accent4 2 6 2" xfId="398"/>
    <cellStyle name="20% - Accent4 2 7" xfId="399"/>
    <cellStyle name="20% - Accent4 2 8" xfId="400"/>
    <cellStyle name="20% - Accent4 2 9" xfId="401"/>
    <cellStyle name="20% - Accent4 3" xfId="402"/>
    <cellStyle name="20% - Accent4 3 2" xfId="403"/>
    <cellStyle name="20% - Accent4 3 2 2" xfId="404"/>
    <cellStyle name="20% - Accent4 3 2 2 2" xfId="405"/>
    <cellStyle name="20% - Accent4 3 2 2 2 2" xfId="406"/>
    <cellStyle name="20% - Accent4 3 2 2 3" xfId="407"/>
    <cellStyle name="20% - Accent4 3 2 2 3 2" xfId="408"/>
    <cellStyle name="20% - Accent4 3 2 2 4" xfId="409"/>
    <cellStyle name="20% - Accent4 3 2 3" xfId="410"/>
    <cellStyle name="20% - Accent4 3 2 3 2" xfId="411"/>
    <cellStyle name="20% - Accent4 3 2 4" xfId="412"/>
    <cellStyle name="20% - Accent4 3 2 4 2" xfId="413"/>
    <cellStyle name="20% - Accent4 3 2 5" xfId="414"/>
    <cellStyle name="20% - Accent4 3 3" xfId="415"/>
    <cellStyle name="20% - Accent4 3 3 2" xfId="416"/>
    <cellStyle name="20% - Accent4 3 3 2 2" xfId="417"/>
    <cellStyle name="20% - Accent4 3 3 3" xfId="418"/>
    <cellStyle name="20% - Accent4 3 3 3 2" xfId="419"/>
    <cellStyle name="20% - Accent4 3 3 4" xfId="420"/>
    <cellStyle name="20% - Accent4 3 4" xfId="421"/>
    <cellStyle name="20% - Accent4 3 4 2" xfId="422"/>
    <cellStyle name="20% - Accent4 3 5" xfId="423"/>
    <cellStyle name="20% - Accent4 3 5 2" xfId="424"/>
    <cellStyle name="20% - Accent4 3 6" xfId="425"/>
    <cellStyle name="20% - Accent4 3 7" xfId="426"/>
    <cellStyle name="20% - Accent4 4" xfId="427"/>
    <cellStyle name="20% - Accent4 4 2" xfId="428"/>
    <cellStyle name="20% - Accent4 4 2 2" xfId="429"/>
    <cellStyle name="20% - Accent4 4 2 2 2" xfId="430"/>
    <cellStyle name="20% - Accent4 4 2 3" xfId="431"/>
    <cellStyle name="20% - Accent4 4 2 3 2" xfId="432"/>
    <cellStyle name="20% - Accent4 4 2 4" xfId="433"/>
    <cellStyle name="20% - Accent4 4 3" xfId="434"/>
    <cellStyle name="20% - Accent4 4 3 2" xfId="435"/>
    <cellStyle name="20% - Accent4 4 4" xfId="436"/>
    <cellStyle name="20% - Accent4 4 4 2" xfId="437"/>
    <cellStyle name="20% - Accent4 4 5" xfId="438"/>
    <cellStyle name="20% - Accent4 4 6" xfId="439"/>
    <cellStyle name="20% - Accent4 5" xfId="440"/>
    <cellStyle name="20% - Accent4 5 2" xfId="441"/>
    <cellStyle name="20% - Accent4 5 2 2" xfId="442"/>
    <cellStyle name="20% - Accent4 5 3" xfId="443"/>
    <cellStyle name="20% - Accent4 5 3 2" xfId="444"/>
    <cellStyle name="20% - Accent4 5 4" xfId="445"/>
    <cellStyle name="20% - Accent4 5 5" xfId="446"/>
    <cellStyle name="20% - Accent4 6" xfId="447"/>
    <cellStyle name="20% - Accent4 6 2" xfId="448"/>
    <cellStyle name="20% - Accent4 6 3" xfId="449"/>
    <cellStyle name="20% - Accent4 7" xfId="450"/>
    <cellStyle name="20% - Accent4 7 2" xfId="451"/>
    <cellStyle name="20% - Accent4 7 3" xfId="452"/>
    <cellStyle name="20% - Accent4 8" xfId="453"/>
    <cellStyle name="20% - Accent4 8 2" xfId="454"/>
    <cellStyle name="20% - Accent4 9" xfId="455"/>
    <cellStyle name="20% - Accent5" xfId="11337" builtinId="46" customBuiltin="1"/>
    <cellStyle name="20% - Accent5 10" xfId="456"/>
    <cellStyle name="20% - Accent5 11" xfId="457"/>
    <cellStyle name="20% - Accent5 12" xfId="458"/>
    <cellStyle name="20% - Accent5 13" xfId="459"/>
    <cellStyle name="20% - Accent5 13 2" xfId="460"/>
    <cellStyle name="20% - Accent5 13 3" xfId="461"/>
    <cellStyle name="20% - Accent5 14" xfId="462"/>
    <cellStyle name="20% - Accent5 15" xfId="463"/>
    <cellStyle name="20% - Accent5 2" xfId="464"/>
    <cellStyle name="20% - Accent5 2 2" xfId="465"/>
    <cellStyle name="20% - Accent5 2 2 2" xfId="466"/>
    <cellStyle name="20% - Accent5 2 2 2 2" xfId="467"/>
    <cellStyle name="20% - Accent5 2 2 2 2 2" xfId="468"/>
    <cellStyle name="20% - Accent5 2 2 2 2 2 2" xfId="469"/>
    <cellStyle name="20% - Accent5 2 2 2 2 3" xfId="470"/>
    <cellStyle name="20% - Accent5 2 2 2 3" xfId="471"/>
    <cellStyle name="20% - Accent5 2 2 2 3 2" xfId="472"/>
    <cellStyle name="20% - Accent5 2 2 2 4" xfId="473"/>
    <cellStyle name="20% - Accent5 2 2 3" xfId="474"/>
    <cellStyle name="20% - Accent5 2 2 3 2" xfId="475"/>
    <cellStyle name="20% - Accent5 2 2 3 2 2" xfId="476"/>
    <cellStyle name="20% - Accent5 2 2 3 3" xfId="477"/>
    <cellStyle name="20% - Accent5 2 2 4" xfId="478"/>
    <cellStyle name="20% - Accent5 2 2 4 2" xfId="479"/>
    <cellStyle name="20% - Accent5 2 2 5" xfId="480"/>
    <cellStyle name="20% - Accent5 2 2 6" xfId="481"/>
    <cellStyle name="20% - Accent5 2 3" xfId="482"/>
    <cellStyle name="20% - Accent5 2 3 2" xfId="483"/>
    <cellStyle name="20% - Accent5 2 3 2 2" xfId="484"/>
    <cellStyle name="20% - Accent5 2 3 2 2 2" xfId="485"/>
    <cellStyle name="20% - Accent5 2 3 2 3" xfId="486"/>
    <cellStyle name="20% - Accent5 2 3 3" xfId="487"/>
    <cellStyle name="20% - Accent5 2 3 3 2" xfId="488"/>
    <cellStyle name="20% - Accent5 2 3 4" xfId="489"/>
    <cellStyle name="20% - Accent5 2 3 5" xfId="490"/>
    <cellStyle name="20% - Accent5 2 4" xfId="491"/>
    <cellStyle name="20% - Accent5 2 4 2" xfId="492"/>
    <cellStyle name="20% - Accent5 2 4 2 2" xfId="493"/>
    <cellStyle name="20% - Accent5 2 4 3" xfId="494"/>
    <cellStyle name="20% - Accent5 2 4 3 2" xfId="495"/>
    <cellStyle name="20% - Accent5 2 4 4" xfId="496"/>
    <cellStyle name="20% - Accent5 2 5" xfId="497"/>
    <cellStyle name="20% - Accent5 2 5 2" xfId="498"/>
    <cellStyle name="20% - Accent5 2 6" xfId="499"/>
    <cellStyle name="20% - Accent5 2 6 2" xfId="500"/>
    <cellStyle name="20% - Accent5 2 7" xfId="501"/>
    <cellStyle name="20% - Accent5 2 8" xfId="502"/>
    <cellStyle name="20% - Accent5 2 9" xfId="503"/>
    <cellStyle name="20% - Accent5 3" xfId="504"/>
    <cellStyle name="20% - Accent5 3 2" xfId="505"/>
    <cellStyle name="20% - Accent5 3 2 2" xfId="506"/>
    <cellStyle name="20% - Accent5 3 2 2 2" xfId="507"/>
    <cellStyle name="20% - Accent5 3 2 2 2 2" xfId="508"/>
    <cellStyle name="20% - Accent5 3 2 2 3" xfId="509"/>
    <cellStyle name="20% - Accent5 3 2 2 3 2" xfId="510"/>
    <cellStyle name="20% - Accent5 3 2 2 4" xfId="511"/>
    <cellStyle name="20% - Accent5 3 2 3" xfId="512"/>
    <cellStyle name="20% - Accent5 3 2 3 2" xfId="513"/>
    <cellStyle name="20% - Accent5 3 2 4" xfId="514"/>
    <cellStyle name="20% - Accent5 3 2 4 2" xfId="515"/>
    <cellStyle name="20% - Accent5 3 2 5" xfId="516"/>
    <cellStyle name="20% - Accent5 3 3" xfId="517"/>
    <cellStyle name="20% - Accent5 3 3 2" xfId="518"/>
    <cellStyle name="20% - Accent5 3 3 2 2" xfId="519"/>
    <cellStyle name="20% - Accent5 3 3 3" xfId="520"/>
    <cellStyle name="20% - Accent5 3 3 3 2" xfId="521"/>
    <cellStyle name="20% - Accent5 3 3 4" xfId="522"/>
    <cellStyle name="20% - Accent5 3 4" xfId="523"/>
    <cellStyle name="20% - Accent5 3 4 2" xfId="524"/>
    <cellStyle name="20% - Accent5 3 5" xfId="525"/>
    <cellStyle name="20% - Accent5 3 5 2" xfId="526"/>
    <cellStyle name="20% - Accent5 3 6" xfId="527"/>
    <cellStyle name="20% - Accent5 3 7" xfId="528"/>
    <cellStyle name="20% - Accent5 4" xfId="529"/>
    <cellStyle name="20% - Accent5 4 2" xfId="530"/>
    <cellStyle name="20% - Accent5 4 2 2" xfId="531"/>
    <cellStyle name="20% - Accent5 4 2 2 2" xfId="532"/>
    <cellStyle name="20% - Accent5 4 2 3" xfId="533"/>
    <cellStyle name="20% - Accent5 4 2 3 2" xfId="534"/>
    <cellStyle name="20% - Accent5 4 2 4" xfId="535"/>
    <cellStyle name="20% - Accent5 4 3" xfId="536"/>
    <cellStyle name="20% - Accent5 4 3 2" xfId="537"/>
    <cellStyle name="20% - Accent5 4 4" xfId="538"/>
    <cellStyle name="20% - Accent5 4 4 2" xfId="539"/>
    <cellStyle name="20% - Accent5 4 5" xfId="540"/>
    <cellStyle name="20% - Accent5 4 6" xfId="541"/>
    <cellStyle name="20% - Accent5 5" xfId="542"/>
    <cellStyle name="20% - Accent5 5 2" xfId="543"/>
    <cellStyle name="20% - Accent5 5 2 2" xfId="544"/>
    <cellStyle name="20% - Accent5 5 3" xfId="545"/>
    <cellStyle name="20% - Accent5 5 3 2" xfId="546"/>
    <cellStyle name="20% - Accent5 5 4" xfId="547"/>
    <cellStyle name="20% - Accent5 5 5" xfId="548"/>
    <cellStyle name="20% - Accent5 6" xfId="549"/>
    <cellStyle name="20% - Accent5 6 2" xfId="550"/>
    <cellStyle name="20% - Accent5 6 3" xfId="551"/>
    <cellStyle name="20% - Accent5 7" xfId="552"/>
    <cellStyle name="20% - Accent5 7 2" xfId="553"/>
    <cellStyle name="20% - Accent5 7 3" xfId="554"/>
    <cellStyle name="20% - Accent5 8" xfId="555"/>
    <cellStyle name="20% - Accent5 8 2" xfId="556"/>
    <cellStyle name="20% - Accent5 9" xfId="557"/>
    <cellStyle name="20% - Accent6" xfId="11341" builtinId="50" customBuiltin="1"/>
    <cellStyle name="20% - Accent6 10" xfId="558"/>
    <cellStyle name="20% - Accent6 11" xfId="559"/>
    <cellStyle name="20% - Accent6 12" xfId="560"/>
    <cellStyle name="20% - Accent6 13" xfId="561"/>
    <cellStyle name="20% - Accent6 13 2" xfId="562"/>
    <cellStyle name="20% - Accent6 13 3" xfId="563"/>
    <cellStyle name="20% - Accent6 14" xfId="564"/>
    <cellStyle name="20% - Accent6 15" xfId="565"/>
    <cellStyle name="20% - Accent6 2" xfId="566"/>
    <cellStyle name="20% - Accent6 2 2" xfId="567"/>
    <cellStyle name="20% - Accent6 2 2 2" xfId="568"/>
    <cellStyle name="20% - Accent6 2 2 2 2" xfId="569"/>
    <cellStyle name="20% - Accent6 2 2 2 2 2" xfId="570"/>
    <cellStyle name="20% - Accent6 2 2 2 2 2 2" xfId="571"/>
    <cellStyle name="20% - Accent6 2 2 2 2 3" xfId="572"/>
    <cellStyle name="20% - Accent6 2 2 2 3" xfId="573"/>
    <cellStyle name="20% - Accent6 2 2 2 3 2" xfId="574"/>
    <cellStyle name="20% - Accent6 2 2 2 4" xfId="575"/>
    <cellStyle name="20% - Accent6 2 2 3" xfId="576"/>
    <cellStyle name="20% - Accent6 2 2 3 2" xfId="577"/>
    <cellStyle name="20% - Accent6 2 2 3 2 2" xfId="578"/>
    <cellStyle name="20% - Accent6 2 2 3 3" xfId="579"/>
    <cellStyle name="20% - Accent6 2 2 4" xfId="580"/>
    <cellStyle name="20% - Accent6 2 2 4 2" xfId="581"/>
    <cellStyle name="20% - Accent6 2 2 5" xfId="582"/>
    <cellStyle name="20% - Accent6 2 2 6" xfId="583"/>
    <cellStyle name="20% - Accent6 2 3" xfId="584"/>
    <cellStyle name="20% - Accent6 2 3 2" xfId="585"/>
    <cellStyle name="20% - Accent6 2 3 2 2" xfId="586"/>
    <cellStyle name="20% - Accent6 2 3 2 2 2" xfId="587"/>
    <cellStyle name="20% - Accent6 2 3 2 3" xfId="588"/>
    <cellStyle name="20% - Accent6 2 3 3" xfId="589"/>
    <cellStyle name="20% - Accent6 2 3 3 2" xfId="590"/>
    <cellStyle name="20% - Accent6 2 3 4" xfId="591"/>
    <cellStyle name="20% - Accent6 2 3 5" xfId="592"/>
    <cellStyle name="20% - Accent6 2 4" xfId="593"/>
    <cellStyle name="20% - Accent6 2 4 2" xfId="594"/>
    <cellStyle name="20% - Accent6 2 4 2 2" xfId="595"/>
    <cellStyle name="20% - Accent6 2 4 3" xfId="596"/>
    <cellStyle name="20% - Accent6 2 4 3 2" xfId="597"/>
    <cellStyle name="20% - Accent6 2 4 4" xfId="598"/>
    <cellStyle name="20% - Accent6 2 4 5" xfId="599"/>
    <cellStyle name="20% - Accent6 2 5" xfId="600"/>
    <cellStyle name="20% - Accent6 2 5 2" xfId="601"/>
    <cellStyle name="20% - Accent6 2 6" xfId="602"/>
    <cellStyle name="20% - Accent6 2 6 2" xfId="603"/>
    <cellStyle name="20% - Accent6 2 7" xfId="604"/>
    <cellStyle name="20% - Accent6 2 8" xfId="605"/>
    <cellStyle name="20% - Accent6 2 9" xfId="606"/>
    <cellStyle name="20% - Accent6 3" xfId="607"/>
    <cellStyle name="20% - Accent6 3 2" xfId="608"/>
    <cellStyle name="20% - Accent6 3 2 2" xfId="609"/>
    <cellStyle name="20% - Accent6 3 2 2 2" xfId="610"/>
    <cellStyle name="20% - Accent6 3 2 2 2 2" xfId="611"/>
    <cellStyle name="20% - Accent6 3 2 2 3" xfId="612"/>
    <cellStyle name="20% - Accent6 3 2 2 3 2" xfId="613"/>
    <cellStyle name="20% - Accent6 3 2 2 4" xfId="614"/>
    <cellStyle name="20% - Accent6 3 2 3" xfId="615"/>
    <cellStyle name="20% - Accent6 3 2 3 2" xfId="616"/>
    <cellStyle name="20% - Accent6 3 2 4" xfId="617"/>
    <cellStyle name="20% - Accent6 3 2 4 2" xfId="618"/>
    <cellStyle name="20% - Accent6 3 2 5" xfId="619"/>
    <cellStyle name="20% - Accent6 3 3" xfId="620"/>
    <cellStyle name="20% - Accent6 3 3 2" xfId="621"/>
    <cellStyle name="20% - Accent6 3 3 2 2" xfId="622"/>
    <cellStyle name="20% - Accent6 3 3 3" xfId="623"/>
    <cellStyle name="20% - Accent6 3 3 3 2" xfId="624"/>
    <cellStyle name="20% - Accent6 3 3 4" xfId="625"/>
    <cellStyle name="20% - Accent6 3 4" xfId="626"/>
    <cellStyle name="20% - Accent6 3 4 2" xfId="627"/>
    <cellStyle name="20% - Accent6 3 5" xfId="628"/>
    <cellStyle name="20% - Accent6 3 5 2" xfId="629"/>
    <cellStyle name="20% - Accent6 3 6" xfId="630"/>
    <cellStyle name="20% - Accent6 3 7" xfId="631"/>
    <cellStyle name="20% - Accent6 4" xfId="632"/>
    <cellStyle name="20% - Accent6 4 2" xfId="633"/>
    <cellStyle name="20% - Accent6 4 2 2" xfId="634"/>
    <cellStyle name="20% - Accent6 4 2 2 2" xfId="635"/>
    <cellStyle name="20% - Accent6 4 2 3" xfId="636"/>
    <cellStyle name="20% - Accent6 4 2 3 2" xfId="637"/>
    <cellStyle name="20% - Accent6 4 2 4" xfId="638"/>
    <cellStyle name="20% - Accent6 4 3" xfId="639"/>
    <cellStyle name="20% - Accent6 4 3 2" xfId="640"/>
    <cellStyle name="20% - Accent6 4 4" xfId="641"/>
    <cellStyle name="20% - Accent6 4 4 2" xfId="642"/>
    <cellStyle name="20% - Accent6 4 5" xfId="643"/>
    <cellStyle name="20% - Accent6 4 6" xfId="644"/>
    <cellStyle name="20% - Accent6 5" xfId="645"/>
    <cellStyle name="20% - Accent6 5 2" xfId="646"/>
    <cellStyle name="20% - Accent6 5 2 2" xfId="647"/>
    <cellStyle name="20% - Accent6 5 3" xfId="648"/>
    <cellStyle name="20% - Accent6 5 3 2" xfId="649"/>
    <cellStyle name="20% - Accent6 5 4" xfId="650"/>
    <cellStyle name="20% - Accent6 5 5" xfId="651"/>
    <cellStyle name="20% - Accent6 6" xfId="652"/>
    <cellStyle name="20% - Accent6 6 2" xfId="653"/>
    <cellStyle name="20% - Accent6 6 3" xfId="654"/>
    <cellStyle name="20% - Accent6 7" xfId="655"/>
    <cellStyle name="20% - Accent6 7 2" xfId="656"/>
    <cellStyle name="20% - Accent6 7 3" xfId="657"/>
    <cellStyle name="20% - Accent6 8" xfId="658"/>
    <cellStyle name="20% - Accent6 8 2" xfId="659"/>
    <cellStyle name="20% - Accent6 9" xfId="660"/>
    <cellStyle name="40% - Accent1" xfId="11322" builtinId="31" customBuiltin="1"/>
    <cellStyle name="40% - Accent1 10" xfId="661"/>
    <cellStyle name="40% - Accent1 11" xfId="662"/>
    <cellStyle name="40% - Accent1 12" xfId="663"/>
    <cellStyle name="40% - Accent1 13" xfId="664"/>
    <cellStyle name="40% - Accent1 13 2" xfId="665"/>
    <cellStyle name="40% - Accent1 13 3" xfId="666"/>
    <cellStyle name="40% - Accent1 14" xfId="667"/>
    <cellStyle name="40% - Accent1 15" xfId="668"/>
    <cellStyle name="40% - Accent1 2" xfId="669"/>
    <cellStyle name="40% - Accent1 2 2" xfId="670"/>
    <cellStyle name="40% - Accent1 2 2 2" xfId="671"/>
    <cellStyle name="40% - Accent1 2 2 2 2" xfId="672"/>
    <cellStyle name="40% - Accent1 2 2 2 2 2" xfId="673"/>
    <cellStyle name="40% - Accent1 2 2 2 2 2 2" xfId="674"/>
    <cellStyle name="40% - Accent1 2 2 2 2 3" xfId="675"/>
    <cellStyle name="40% - Accent1 2 2 2 3" xfId="676"/>
    <cellStyle name="40% - Accent1 2 2 2 3 2" xfId="677"/>
    <cellStyle name="40% - Accent1 2 2 2 4" xfId="678"/>
    <cellStyle name="40% - Accent1 2 2 3" xfId="679"/>
    <cellStyle name="40% - Accent1 2 2 3 2" xfId="680"/>
    <cellStyle name="40% - Accent1 2 2 3 2 2" xfId="681"/>
    <cellStyle name="40% - Accent1 2 2 3 3" xfId="682"/>
    <cellStyle name="40% - Accent1 2 2 4" xfId="683"/>
    <cellStyle name="40% - Accent1 2 2 4 2" xfId="684"/>
    <cellStyle name="40% - Accent1 2 2 5" xfId="685"/>
    <cellStyle name="40% - Accent1 2 2 6" xfId="686"/>
    <cellStyle name="40% - Accent1 2 3" xfId="687"/>
    <cellStyle name="40% - Accent1 2 3 2" xfId="688"/>
    <cellStyle name="40% - Accent1 2 3 2 2" xfId="689"/>
    <cellStyle name="40% - Accent1 2 3 2 2 2" xfId="690"/>
    <cellStyle name="40% - Accent1 2 3 2 3" xfId="691"/>
    <cellStyle name="40% - Accent1 2 3 3" xfId="692"/>
    <cellStyle name="40% - Accent1 2 3 3 2" xfId="693"/>
    <cellStyle name="40% - Accent1 2 3 4" xfId="694"/>
    <cellStyle name="40% - Accent1 2 3 5" xfId="695"/>
    <cellStyle name="40% - Accent1 2 4" xfId="696"/>
    <cellStyle name="40% - Accent1 2 4 2" xfId="697"/>
    <cellStyle name="40% - Accent1 2 4 2 2" xfId="698"/>
    <cellStyle name="40% - Accent1 2 4 3" xfId="699"/>
    <cellStyle name="40% - Accent1 2 4 3 2" xfId="700"/>
    <cellStyle name="40% - Accent1 2 4 4" xfId="701"/>
    <cellStyle name="40% - Accent1 2 4 5" xfId="702"/>
    <cellStyle name="40% - Accent1 2 5" xfId="703"/>
    <cellStyle name="40% - Accent1 2 5 2" xfId="704"/>
    <cellStyle name="40% - Accent1 2 6" xfId="705"/>
    <cellStyle name="40% - Accent1 2 6 2" xfId="706"/>
    <cellStyle name="40% - Accent1 2 7" xfId="707"/>
    <cellStyle name="40% - Accent1 2 8" xfId="708"/>
    <cellStyle name="40% - Accent1 2 9" xfId="709"/>
    <cellStyle name="40% - Accent1 3" xfId="710"/>
    <cellStyle name="40% - Accent1 3 2" xfId="711"/>
    <cellStyle name="40% - Accent1 3 2 2" xfId="712"/>
    <cellStyle name="40% - Accent1 3 2 2 2" xfId="713"/>
    <cellStyle name="40% - Accent1 3 2 2 2 2" xfId="714"/>
    <cellStyle name="40% - Accent1 3 2 2 3" xfId="715"/>
    <cellStyle name="40% - Accent1 3 2 2 3 2" xfId="716"/>
    <cellStyle name="40% - Accent1 3 2 2 4" xfId="717"/>
    <cellStyle name="40% - Accent1 3 2 3" xfId="718"/>
    <cellStyle name="40% - Accent1 3 2 3 2" xfId="719"/>
    <cellStyle name="40% - Accent1 3 2 4" xfId="720"/>
    <cellStyle name="40% - Accent1 3 2 4 2" xfId="721"/>
    <cellStyle name="40% - Accent1 3 2 5" xfId="722"/>
    <cellStyle name="40% - Accent1 3 3" xfId="723"/>
    <cellStyle name="40% - Accent1 3 3 2" xfId="724"/>
    <cellStyle name="40% - Accent1 3 3 2 2" xfId="725"/>
    <cellStyle name="40% - Accent1 3 3 3" xfId="726"/>
    <cellStyle name="40% - Accent1 3 3 3 2" xfId="727"/>
    <cellStyle name="40% - Accent1 3 3 4" xfId="728"/>
    <cellStyle name="40% - Accent1 3 4" xfId="729"/>
    <cellStyle name="40% - Accent1 3 4 2" xfId="730"/>
    <cellStyle name="40% - Accent1 3 5" xfId="731"/>
    <cellStyle name="40% - Accent1 3 5 2" xfId="732"/>
    <cellStyle name="40% - Accent1 3 6" xfId="733"/>
    <cellStyle name="40% - Accent1 3 7" xfId="734"/>
    <cellStyle name="40% - Accent1 4" xfId="735"/>
    <cellStyle name="40% - Accent1 4 2" xfId="736"/>
    <cellStyle name="40% - Accent1 4 2 2" xfId="737"/>
    <cellStyle name="40% - Accent1 4 2 2 2" xfId="738"/>
    <cellStyle name="40% - Accent1 4 2 3" xfId="739"/>
    <cellStyle name="40% - Accent1 4 2 3 2" xfId="740"/>
    <cellStyle name="40% - Accent1 4 2 4" xfId="741"/>
    <cellStyle name="40% - Accent1 4 3" xfId="742"/>
    <cellStyle name="40% - Accent1 4 3 2" xfId="743"/>
    <cellStyle name="40% - Accent1 4 4" xfId="744"/>
    <cellStyle name="40% - Accent1 4 4 2" xfId="745"/>
    <cellStyle name="40% - Accent1 4 5" xfId="746"/>
    <cellStyle name="40% - Accent1 4 6" xfId="747"/>
    <cellStyle name="40% - Accent1 5" xfId="748"/>
    <cellStyle name="40% - Accent1 5 2" xfId="749"/>
    <cellStyle name="40% - Accent1 5 2 2" xfId="750"/>
    <cellStyle name="40% - Accent1 5 3" xfId="751"/>
    <cellStyle name="40% - Accent1 5 3 2" xfId="752"/>
    <cellStyle name="40% - Accent1 5 4" xfId="753"/>
    <cellStyle name="40% - Accent1 5 5" xfId="754"/>
    <cellStyle name="40% - Accent1 6" xfId="755"/>
    <cellStyle name="40% - Accent1 6 2" xfId="756"/>
    <cellStyle name="40% - Accent1 6 3" xfId="757"/>
    <cellStyle name="40% - Accent1 7" xfId="758"/>
    <cellStyle name="40% - Accent1 7 2" xfId="759"/>
    <cellStyle name="40% - Accent1 7 3" xfId="760"/>
    <cellStyle name="40% - Accent1 8" xfId="761"/>
    <cellStyle name="40% - Accent1 8 2" xfId="762"/>
    <cellStyle name="40% - Accent1 9" xfId="763"/>
    <cellStyle name="40% - Accent2" xfId="11326" builtinId="35" customBuiltin="1"/>
    <cellStyle name="40% - Accent2 10" xfId="764"/>
    <cellStyle name="40% - Accent2 11" xfId="765"/>
    <cellStyle name="40% - Accent2 12" xfId="766"/>
    <cellStyle name="40% - Accent2 13" xfId="767"/>
    <cellStyle name="40% - Accent2 13 2" xfId="768"/>
    <cellStyle name="40% - Accent2 13 3" xfId="769"/>
    <cellStyle name="40% - Accent2 14" xfId="770"/>
    <cellStyle name="40% - Accent2 15" xfId="771"/>
    <cellStyle name="40% - Accent2 2" xfId="772"/>
    <cellStyle name="40% - Accent2 2 2" xfId="773"/>
    <cellStyle name="40% - Accent2 2 2 2" xfId="774"/>
    <cellStyle name="40% - Accent2 2 2 2 2" xfId="775"/>
    <cellStyle name="40% - Accent2 2 2 2 2 2" xfId="776"/>
    <cellStyle name="40% - Accent2 2 2 2 2 2 2" xfId="777"/>
    <cellStyle name="40% - Accent2 2 2 2 2 3" xfId="778"/>
    <cellStyle name="40% - Accent2 2 2 2 3" xfId="779"/>
    <cellStyle name="40% - Accent2 2 2 2 3 2" xfId="780"/>
    <cellStyle name="40% - Accent2 2 2 2 4" xfId="781"/>
    <cellStyle name="40% - Accent2 2 2 3" xfId="782"/>
    <cellStyle name="40% - Accent2 2 2 3 2" xfId="783"/>
    <cellStyle name="40% - Accent2 2 2 3 2 2" xfId="784"/>
    <cellStyle name="40% - Accent2 2 2 3 3" xfId="785"/>
    <cellStyle name="40% - Accent2 2 2 4" xfId="786"/>
    <cellStyle name="40% - Accent2 2 2 4 2" xfId="787"/>
    <cellStyle name="40% - Accent2 2 2 5" xfId="788"/>
    <cellStyle name="40% - Accent2 2 2 6" xfId="789"/>
    <cellStyle name="40% - Accent2 2 3" xfId="790"/>
    <cellStyle name="40% - Accent2 2 3 2" xfId="791"/>
    <cellStyle name="40% - Accent2 2 3 2 2" xfId="792"/>
    <cellStyle name="40% - Accent2 2 3 2 2 2" xfId="793"/>
    <cellStyle name="40% - Accent2 2 3 2 3" xfId="794"/>
    <cellStyle name="40% - Accent2 2 3 3" xfId="795"/>
    <cellStyle name="40% - Accent2 2 3 3 2" xfId="796"/>
    <cellStyle name="40% - Accent2 2 3 4" xfId="797"/>
    <cellStyle name="40% - Accent2 2 3 5" xfId="798"/>
    <cellStyle name="40% - Accent2 2 4" xfId="799"/>
    <cellStyle name="40% - Accent2 2 4 2" xfId="800"/>
    <cellStyle name="40% - Accent2 2 4 2 2" xfId="801"/>
    <cellStyle name="40% - Accent2 2 4 3" xfId="802"/>
    <cellStyle name="40% - Accent2 2 4 3 2" xfId="803"/>
    <cellStyle name="40% - Accent2 2 4 4" xfId="804"/>
    <cellStyle name="40% - Accent2 2 5" xfId="805"/>
    <cellStyle name="40% - Accent2 2 5 2" xfId="806"/>
    <cellStyle name="40% - Accent2 2 6" xfId="807"/>
    <cellStyle name="40% - Accent2 2 6 2" xfId="808"/>
    <cellStyle name="40% - Accent2 2 7" xfId="809"/>
    <cellStyle name="40% - Accent2 2 8" xfId="810"/>
    <cellStyle name="40% - Accent2 2 9" xfId="811"/>
    <cellStyle name="40% - Accent2 3" xfId="812"/>
    <cellStyle name="40% - Accent2 3 2" xfId="813"/>
    <cellStyle name="40% - Accent2 3 2 2" xfId="814"/>
    <cellStyle name="40% - Accent2 3 2 2 2" xfId="815"/>
    <cellStyle name="40% - Accent2 3 2 2 2 2" xfId="816"/>
    <cellStyle name="40% - Accent2 3 2 2 3" xfId="817"/>
    <cellStyle name="40% - Accent2 3 2 2 3 2" xfId="818"/>
    <cellStyle name="40% - Accent2 3 2 2 4" xfId="819"/>
    <cellStyle name="40% - Accent2 3 2 3" xfId="820"/>
    <cellStyle name="40% - Accent2 3 2 3 2" xfId="821"/>
    <cellStyle name="40% - Accent2 3 2 4" xfId="822"/>
    <cellStyle name="40% - Accent2 3 2 4 2" xfId="823"/>
    <cellStyle name="40% - Accent2 3 2 5" xfId="824"/>
    <cellStyle name="40% - Accent2 3 3" xfId="825"/>
    <cellStyle name="40% - Accent2 3 3 2" xfId="826"/>
    <cellStyle name="40% - Accent2 3 3 2 2" xfId="827"/>
    <cellStyle name="40% - Accent2 3 3 3" xfId="828"/>
    <cellStyle name="40% - Accent2 3 3 3 2" xfId="829"/>
    <cellStyle name="40% - Accent2 3 3 4" xfId="830"/>
    <cellStyle name="40% - Accent2 3 4" xfId="831"/>
    <cellStyle name="40% - Accent2 3 4 2" xfId="832"/>
    <cellStyle name="40% - Accent2 3 5" xfId="833"/>
    <cellStyle name="40% - Accent2 3 5 2" xfId="834"/>
    <cellStyle name="40% - Accent2 3 6" xfId="835"/>
    <cellStyle name="40% - Accent2 3 7" xfId="836"/>
    <cellStyle name="40% - Accent2 4" xfId="837"/>
    <cellStyle name="40% - Accent2 4 2" xfId="838"/>
    <cellStyle name="40% - Accent2 4 2 2" xfId="839"/>
    <cellStyle name="40% - Accent2 4 2 2 2" xfId="840"/>
    <cellStyle name="40% - Accent2 4 2 3" xfId="841"/>
    <cellStyle name="40% - Accent2 4 2 3 2" xfId="842"/>
    <cellStyle name="40% - Accent2 4 2 4" xfId="843"/>
    <cellStyle name="40% - Accent2 4 3" xfId="844"/>
    <cellStyle name="40% - Accent2 4 3 2" xfId="845"/>
    <cellStyle name="40% - Accent2 4 4" xfId="846"/>
    <cellStyle name="40% - Accent2 4 4 2" xfId="847"/>
    <cellStyle name="40% - Accent2 4 5" xfId="848"/>
    <cellStyle name="40% - Accent2 4 6" xfId="849"/>
    <cellStyle name="40% - Accent2 5" xfId="850"/>
    <cellStyle name="40% - Accent2 5 2" xfId="851"/>
    <cellStyle name="40% - Accent2 5 2 2" xfId="852"/>
    <cellStyle name="40% - Accent2 5 3" xfId="853"/>
    <cellStyle name="40% - Accent2 5 3 2" xfId="854"/>
    <cellStyle name="40% - Accent2 5 4" xfId="855"/>
    <cellStyle name="40% - Accent2 5 5" xfId="856"/>
    <cellStyle name="40% - Accent2 6" xfId="857"/>
    <cellStyle name="40% - Accent2 6 2" xfId="858"/>
    <cellStyle name="40% - Accent2 6 3" xfId="859"/>
    <cellStyle name="40% - Accent2 7" xfId="860"/>
    <cellStyle name="40% - Accent2 7 2" xfId="861"/>
    <cellStyle name="40% - Accent2 7 3" xfId="862"/>
    <cellStyle name="40% - Accent2 8" xfId="863"/>
    <cellStyle name="40% - Accent2 8 2" xfId="864"/>
    <cellStyle name="40% - Accent2 9" xfId="865"/>
    <cellStyle name="40% - Accent3" xfId="11330" builtinId="39" customBuiltin="1"/>
    <cellStyle name="40% - Accent3 10" xfId="866"/>
    <cellStyle name="40% - Accent3 11" xfId="867"/>
    <cellStyle name="40% - Accent3 12" xfId="868"/>
    <cellStyle name="40% - Accent3 13" xfId="869"/>
    <cellStyle name="40% - Accent3 13 2" xfId="870"/>
    <cellStyle name="40% - Accent3 13 3" xfId="871"/>
    <cellStyle name="40% - Accent3 14" xfId="872"/>
    <cellStyle name="40% - Accent3 15" xfId="873"/>
    <cellStyle name="40% - Accent3 2" xfId="874"/>
    <cellStyle name="40% - Accent3 2 2" xfId="875"/>
    <cellStyle name="40% - Accent3 2 2 2" xfId="876"/>
    <cellStyle name="40% - Accent3 2 2 2 2" xfId="877"/>
    <cellStyle name="40% - Accent3 2 2 2 2 2" xfId="878"/>
    <cellStyle name="40% - Accent3 2 2 2 2 2 2" xfId="879"/>
    <cellStyle name="40% - Accent3 2 2 2 2 3" xfId="880"/>
    <cellStyle name="40% - Accent3 2 2 2 3" xfId="881"/>
    <cellStyle name="40% - Accent3 2 2 2 3 2" xfId="882"/>
    <cellStyle name="40% - Accent3 2 2 2 4" xfId="883"/>
    <cellStyle name="40% - Accent3 2 2 3" xfId="884"/>
    <cellStyle name="40% - Accent3 2 2 3 2" xfId="885"/>
    <cellStyle name="40% - Accent3 2 2 3 2 2" xfId="886"/>
    <cellStyle name="40% - Accent3 2 2 3 3" xfId="887"/>
    <cellStyle name="40% - Accent3 2 2 4" xfId="888"/>
    <cellStyle name="40% - Accent3 2 2 4 2" xfId="889"/>
    <cellStyle name="40% - Accent3 2 2 5" xfId="890"/>
    <cellStyle name="40% - Accent3 2 2 6" xfId="891"/>
    <cellStyle name="40% - Accent3 2 3" xfId="892"/>
    <cellStyle name="40% - Accent3 2 3 2" xfId="893"/>
    <cellStyle name="40% - Accent3 2 3 2 2" xfId="894"/>
    <cellStyle name="40% - Accent3 2 3 2 2 2" xfId="895"/>
    <cellStyle name="40% - Accent3 2 3 2 3" xfId="896"/>
    <cellStyle name="40% - Accent3 2 3 3" xfId="897"/>
    <cellStyle name="40% - Accent3 2 3 3 2" xfId="898"/>
    <cellStyle name="40% - Accent3 2 3 4" xfId="899"/>
    <cellStyle name="40% - Accent3 2 3 5" xfId="900"/>
    <cellStyle name="40% - Accent3 2 4" xfId="901"/>
    <cellStyle name="40% - Accent3 2 4 2" xfId="902"/>
    <cellStyle name="40% - Accent3 2 4 2 2" xfId="903"/>
    <cellStyle name="40% - Accent3 2 4 3" xfId="904"/>
    <cellStyle name="40% - Accent3 2 4 3 2" xfId="905"/>
    <cellStyle name="40% - Accent3 2 4 4" xfId="906"/>
    <cellStyle name="40% - Accent3 2 4 5" xfId="907"/>
    <cellStyle name="40% - Accent3 2 5" xfId="908"/>
    <cellStyle name="40% - Accent3 2 5 2" xfId="909"/>
    <cellStyle name="40% - Accent3 2 6" xfId="910"/>
    <cellStyle name="40% - Accent3 2 6 2" xfId="911"/>
    <cellStyle name="40% - Accent3 2 7" xfId="912"/>
    <cellStyle name="40% - Accent3 2 8" xfId="913"/>
    <cellStyle name="40% - Accent3 2 9" xfId="914"/>
    <cellStyle name="40% - Accent3 3" xfId="915"/>
    <cellStyle name="40% - Accent3 3 2" xfId="916"/>
    <cellStyle name="40% - Accent3 3 2 2" xfId="917"/>
    <cellStyle name="40% - Accent3 3 2 2 2" xfId="918"/>
    <cellStyle name="40% - Accent3 3 2 2 2 2" xfId="919"/>
    <cellStyle name="40% - Accent3 3 2 2 3" xfId="920"/>
    <cellStyle name="40% - Accent3 3 2 2 3 2" xfId="921"/>
    <cellStyle name="40% - Accent3 3 2 2 4" xfId="922"/>
    <cellStyle name="40% - Accent3 3 2 3" xfId="923"/>
    <cellStyle name="40% - Accent3 3 2 3 2" xfId="924"/>
    <cellStyle name="40% - Accent3 3 2 4" xfId="925"/>
    <cellStyle name="40% - Accent3 3 2 4 2" xfId="926"/>
    <cellStyle name="40% - Accent3 3 2 5" xfId="927"/>
    <cellStyle name="40% - Accent3 3 3" xfId="928"/>
    <cellStyle name="40% - Accent3 3 3 2" xfId="929"/>
    <cellStyle name="40% - Accent3 3 3 2 2" xfId="930"/>
    <cellStyle name="40% - Accent3 3 3 3" xfId="931"/>
    <cellStyle name="40% - Accent3 3 3 3 2" xfId="932"/>
    <cellStyle name="40% - Accent3 3 3 4" xfId="933"/>
    <cellStyle name="40% - Accent3 3 4" xfId="934"/>
    <cellStyle name="40% - Accent3 3 4 2" xfId="935"/>
    <cellStyle name="40% - Accent3 3 5" xfId="936"/>
    <cellStyle name="40% - Accent3 3 5 2" xfId="937"/>
    <cellStyle name="40% - Accent3 3 6" xfId="938"/>
    <cellStyle name="40% - Accent3 3 7" xfId="939"/>
    <cellStyle name="40% - Accent3 4" xfId="940"/>
    <cellStyle name="40% - Accent3 4 2" xfId="941"/>
    <cellStyle name="40% - Accent3 4 2 2" xfId="942"/>
    <cellStyle name="40% - Accent3 4 2 2 2" xfId="943"/>
    <cellStyle name="40% - Accent3 4 2 3" xfId="944"/>
    <cellStyle name="40% - Accent3 4 2 3 2" xfId="945"/>
    <cellStyle name="40% - Accent3 4 2 4" xfId="946"/>
    <cellStyle name="40% - Accent3 4 3" xfId="947"/>
    <cellStyle name="40% - Accent3 4 3 2" xfId="948"/>
    <cellStyle name="40% - Accent3 4 4" xfId="949"/>
    <cellStyle name="40% - Accent3 4 4 2" xfId="950"/>
    <cellStyle name="40% - Accent3 4 5" xfId="951"/>
    <cellStyle name="40% - Accent3 4 6" xfId="952"/>
    <cellStyle name="40% - Accent3 5" xfId="953"/>
    <cellStyle name="40% - Accent3 5 2" xfId="954"/>
    <cellStyle name="40% - Accent3 5 2 2" xfId="955"/>
    <cellStyle name="40% - Accent3 5 3" xfId="956"/>
    <cellStyle name="40% - Accent3 5 3 2" xfId="957"/>
    <cellStyle name="40% - Accent3 5 4" xfId="958"/>
    <cellStyle name="40% - Accent3 5 5" xfId="959"/>
    <cellStyle name="40% - Accent3 6" xfId="960"/>
    <cellStyle name="40% - Accent3 6 2" xfId="961"/>
    <cellStyle name="40% - Accent3 6 3" xfId="962"/>
    <cellStyle name="40% - Accent3 7" xfId="963"/>
    <cellStyle name="40% - Accent3 7 2" xfId="964"/>
    <cellStyle name="40% - Accent3 7 3" xfId="965"/>
    <cellStyle name="40% - Accent3 8" xfId="966"/>
    <cellStyle name="40% - Accent3 8 2" xfId="967"/>
    <cellStyle name="40% - Accent3 9" xfId="968"/>
    <cellStyle name="40% - Accent4" xfId="11334" builtinId="43" customBuiltin="1"/>
    <cellStyle name="40% - Accent4 10" xfId="969"/>
    <cellStyle name="40% - Accent4 11" xfId="970"/>
    <cellStyle name="40% - Accent4 12" xfId="971"/>
    <cellStyle name="40% - Accent4 13" xfId="972"/>
    <cellStyle name="40% - Accent4 13 2" xfId="973"/>
    <cellStyle name="40% - Accent4 13 3" xfId="974"/>
    <cellStyle name="40% - Accent4 14" xfId="975"/>
    <cellStyle name="40% - Accent4 15" xfId="976"/>
    <cellStyle name="40% - Accent4 2" xfId="977"/>
    <cellStyle name="40% - Accent4 2 2" xfId="978"/>
    <cellStyle name="40% - Accent4 2 2 2" xfId="979"/>
    <cellStyle name="40% - Accent4 2 2 2 2" xfId="980"/>
    <cellStyle name="40% - Accent4 2 2 2 2 2" xfId="981"/>
    <cellStyle name="40% - Accent4 2 2 2 2 2 2" xfId="982"/>
    <cellStyle name="40% - Accent4 2 2 2 2 3" xfId="983"/>
    <cellStyle name="40% - Accent4 2 2 2 3" xfId="984"/>
    <cellStyle name="40% - Accent4 2 2 2 3 2" xfId="985"/>
    <cellStyle name="40% - Accent4 2 2 2 4" xfId="986"/>
    <cellStyle name="40% - Accent4 2 2 3" xfId="987"/>
    <cellStyle name="40% - Accent4 2 2 3 2" xfId="988"/>
    <cellStyle name="40% - Accent4 2 2 3 2 2" xfId="989"/>
    <cellStyle name="40% - Accent4 2 2 3 3" xfId="990"/>
    <cellStyle name="40% - Accent4 2 2 4" xfId="991"/>
    <cellStyle name="40% - Accent4 2 2 4 2" xfId="992"/>
    <cellStyle name="40% - Accent4 2 2 5" xfId="993"/>
    <cellStyle name="40% - Accent4 2 2 6" xfId="994"/>
    <cellStyle name="40% - Accent4 2 3" xfId="995"/>
    <cellStyle name="40% - Accent4 2 3 2" xfId="996"/>
    <cellStyle name="40% - Accent4 2 3 2 2" xfId="997"/>
    <cellStyle name="40% - Accent4 2 3 2 2 2" xfId="998"/>
    <cellStyle name="40% - Accent4 2 3 2 3" xfId="999"/>
    <cellStyle name="40% - Accent4 2 3 3" xfId="1000"/>
    <cellStyle name="40% - Accent4 2 3 3 2" xfId="1001"/>
    <cellStyle name="40% - Accent4 2 3 4" xfId="1002"/>
    <cellStyle name="40% - Accent4 2 3 5" xfId="1003"/>
    <cellStyle name="40% - Accent4 2 4" xfId="1004"/>
    <cellStyle name="40% - Accent4 2 4 2" xfId="1005"/>
    <cellStyle name="40% - Accent4 2 4 2 2" xfId="1006"/>
    <cellStyle name="40% - Accent4 2 4 3" xfId="1007"/>
    <cellStyle name="40% - Accent4 2 4 3 2" xfId="1008"/>
    <cellStyle name="40% - Accent4 2 4 4" xfId="1009"/>
    <cellStyle name="40% - Accent4 2 4 5" xfId="1010"/>
    <cellStyle name="40% - Accent4 2 5" xfId="1011"/>
    <cellStyle name="40% - Accent4 2 5 2" xfId="1012"/>
    <cellStyle name="40% - Accent4 2 6" xfId="1013"/>
    <cellStyle name="40% - Accent4 2 6 2" xfId="1014"/>
    <cellStyle name="40% - Accent4 2 7" xfId="1015"/>
    <cellStyle name="40% - Accent4 2 8" xfId="1016"/>
    <cellStyle name="40% - Accent4 2 9" xfId="1017"/>
    <cellStyle name="40% - Accent4 3" xfId="1018"/>
    <cellStyle name="40% - Accent4 3 2" xfId="1019"/>
    <cellStyle name="40% - Accent4 3 2 2" xfId="1020"/>
    <cellStyle name="40% - Accent4 3 2 2 2" xfId="1021"/>
    <cellStyle name="40% - Accent4 3 2 2 2 2" xfId="1022"/>
    <cellStyle name="40% - Accent4 3 2 2 3" xfId="1023"/>
    <cellStyle name="40% - Accent4 3 2 2 3 2" xfId="1024"/>
    <cellStyle name="40% - Accent4 3 2 2 4" xfId="1025"/>
    <cellStyle name="40% - Accent4 3 2 3" xfId="1026"/>
    <cellStyle name="40% - Accent4 3 2 3 2" xfId="1027"/>
    <cellStyle name="40% - Accent4 3 2 4" xfId="1028"/>
    <cellStyle name="40% - Accent4 3 2 4 2" xfId="1029"/>
    <cellStyle name="40% - Accent4 3 2 5" xfId="1030"/>
    <cellStyle name="40% - Accent4 3 3" xfId="1031"/>
    <cellStyle name="40% - Accent4 3 3 2" xfId="1032"/>
    <cellStyle name="40% - Accent4 3 3 2 2" xfId="1033"/>
    <cellStyle name="40% - Accent4 3 3 3" xfId="1034"/>
    <cellStyle name="40% - Accent4 3 3 3 2" xfId="1035"/>
    <cellStyle name="40% - Accent4 3 3 4" xfId="1036"/>
    <cellStyle name="40% - Accent4 3 4" xfId="1037"/>
    <cellStyle name="40% - Accent4 3 4 2" xfId="1038"/>
    <cellStyle name="40% - Accent4 3 5" xfId="1039"/>
    <cellStyle name="40% - Accent4 3 5 2" xfId="1040"/>
    <cellStyle name="40% - Accent4 3 6" xfId="1041"/>
    <cellStyle name="40% - Accent4 3 7" xfId="1042"/>
    <cellStyle name="40% - Accent4 4" xfId="1043"/>
    <cellStyle name="40% - Accent4 4 2" xfId="1044"/>
    <cellStyle name="40% - Accent4 4 2 2" xfId="1045"/>
    <cellStyle name="40% - Accent4 4 2 2 2" xfId="1046"/>
    <cellStyle name="40% - Accent4 4 2 3" xfId="1047"/>
    <cellStyle name="40% - Accent4 4 2 3 2" xfId="1048"/>
    <cellStyle name="40% - Accent4 4 2 4" xfId="1049"/>
    <cellStyle name="40% - Accent4 4 3" xfId="1050"/>
    <cellStyle name="40% - Accent4 4 3 2" xfId="1051"/>
    <cellStyle name="40% - Accent4 4 4" xfId="1052"/>
    <cellStyle name="40% - Accent4 4 4 2" xfId="1053"/>
    <cellStyle name="40% - Accent4 4 5" xfId="1054"/>
    <cellStyle name="40% - Accent4 4 6" xfId="1055"/>
    <cellStyle name="40% - Accent4 5" xfId="1056"/>
    <cellStyle name="40% - Accent4 5 2" xfId="1057"/>
    <cellStyle name="40% - Accent4 5 2 2" xfId="1058"/>
    <cellStyle name="40% - Accent4 5 3" xfId="1059"/>
    <cellStyle name="40% - Accent4 5 3 2" xfId="1060"/>
    <cellStyle name="40% - Accent4 5 4" xfId="1061"/>
    <cellStyle name="40% - Accent4 5 5" xfId="1062"/>
    <cellStyle name="40% - Accent4 6" xfId="1063"/>
    <cellStyle name="40% - Accent4 6 2" xfId="1064"/>
    <cellStyle name="40% - Accent4 6 3" xfId="1065"/>
    <cellStyle name="40% - Accent4 7" xfId="1066"/>
    <cellStyle name="40% - Accent4 7 2" xfId="1067"/>
    <cellStyle name="40% - Accent4 7 3" xfId="1068"/>
    <cellStyle name="40% - Accent4 8" xfId="1069"/>
    <cellStyle name="40% - Accent4 8 2" xfId="1070"/>
    <cellStyle name="40% - Accent4 9" xfId="1071"/>
    <cellStyle name="40% - Accent5" xfId="11338" builtinId="47" customBuiltin="1"/>
    <cellStyle name="40% - Accent5 10" xfId="1072"/>
    <cellStyle name="40% - Accent5 11" xfId="1073"/>
    <cellStyle name="40% - Accent5 12" xfId="1074"/>
    <cellStyle name="40% - Accent5 13" xfId="1075"/>
    <cellStyle name="40% - Accent5 13 2" xfId="1076"/>
    <cellStyle name="40% - Accent5 13 3" xfId="1077"/>
    <cellStyle name="40% - Accent5 14" xfId="1078"/>
    <cellStyle name="40% - Accent5 15" xfId="1079"/>
    <cellStyle name="40% - Accent5 2" xfId="1080"/>
    <cellStyle name="40% - Accent5 2 10" xfId="1081"/>
    <cellStyle name="40% - Accent5 2 11" xfId="1082"/>
    <cellStyle name="40% - Accent5 2 12" xfId="1083"/>
    <cellStyle name="40% - Accent5 2 13" xfId="1084"/>
    <cellStyle name="40% - Accent5 2 14" xfId="1085"/>
    <cellStyle name="40% - Accent5 2 15" xfId="1086"/>
    <cellStyle name="40% - Accent5 2 16" xfId="1087"/>
    <cellStyle name="40% - Accent5 2 17" xfId="1088"/>
    <cellStyle name="40% - Accent5 2 18" xfId="1089"/>
    <cellStyle name="40% - Accent5 2 19" xfId="1090"/>
    <cellStyle name="40% - Accent5 2 2" xfId="1091"/>
    <cellStyle name="40% - Accent5 2 2 2" xfId="1092"/>
    <cellStyle name="40% - Accent5 2 2 2 2" xfId="1093"/>
    <cellStyle name="40% - Accent5 2 2 2 2 2" xfId="1094"/>
    <cellStyle name="40% - Accent5 2 2 2 2 2 2" xfId="1095"/>
    <cellStyle name="40% - Accent5 2 2 2 2 3" xfId="1096"/>
    <cellStyle name="40% - Accent5 2 2 2 3" xfId="1097"/>
    <cellStyle name="40% - Accent5 2 2 2 3 2" xfId="1098"/>
    <cellStyle name="40% - Accent5 2 2 2 4" xfId="1099"/>
    <cellStyle name="40% - Accent5 2 2 3" xfId="1100"/>
    <cellStyle name="40% - Accent5 2 2 3 2" xfId="1101"/>
    <cellStyle name="40% - Accent5 2 2 3 2 2" xfId="1102"/>
    <cellStyle name="40% - Accent5 2 2 3 3" xfId="1103"/>
    <cellStyle name="40% - Accent5 2 2 3 4" xfId="1104"/>
    <cellStyle name="40% - Accent5 2 2 4" xfId="1105"/>
    <cellStyle name="40% - Accent5 2 2 4 2" xfId="1106"/>
    <cellStyle name="40% - Accent5 2 2 5" xfId="1107"/>
    <cellStyle name="40% - Accent5 2 2 5 2" xfId="1108"/>
    <cellStyle name="40% - Accent5 2 20" xfId="1109"/>
    <cellStyle name="40% - Accent5 2 21" xfId="1110"/>
    <cellStyle name="40% - Accent5 2 22" xfId="1111"/>
    <cellStyle name="40% - Accent5 2 23" xfId="1112"/>
    <cellStyle name="40% - Accent5 2 24" xfId="1113"/>
    <cellStyle name="40% - Accent5 2 25" xfId="1114"/>
    <cellStyle name="40% - Accent5 2 26" xfId="1115"/>
    <cellStyle name="40% - Accent5 2 27" xfId="1116"/>
    <cellStyle name="40% - Accent5 2 28" xfId="1117"/>
    <cellStyle name="40% - Accent5 2 29" xfId="1118"/>
    <cellStyle name="40% - Accent5 2 3" xfId="1119"/>
    <cellStyle name="40% - Accent5 2 3 2" xfId="1120"/>
    <cellStyle name="40% - Accent5 2 3 2 2" xfId="1121"/>
    <cellStyle name="40% - Accent5 2 3 2 2 2" xfId="1122"/>
    <cellStyle name="40% - Accent5 2 3 2 3" xfId="1123"/>
    <cellStyle name="40% - Accent5 2 3 2 4" xfId="1124"/>
    <cellStyle name="40% - Accent5 2 3 3" xfId="1125"/>
    <cellStyle name="40% - Accent5 2 3 3 2" xfId="1126"/>
    <cellStyle name="40% - Accent5 2 3 4" xfId="1127"/>
    <cellStyle name="40% - Accent5 2 30" xfId="1128"/>
    <cellStyle name="40% - Accent5 2 31" xfId="1129"/>
    <cellStyle name="40% - Accent5 2 32" xfId="1130"/>
    <cellStyle name="40% - Accent5 2 33" xfId="1131"/>
    <cellStyle name="40% - Accent5 2 4" xfId="1132"/>
    <cellStyle name="40% - Accent5 2 4 2" xfId="1133"/>
    <cellStyle name="40% - Accent5 2 4 2 2" xfId="1134"/>
    <cellStyle name="40% - Accent5 2 4 2 3" xfId="1135"/>
    <cellStyle name="40% - Accent5 2 4 3" xfId="1136"/>
    <cellStyle name="40% - Accent5 2 4 3 2" xfId="1137"/>
    <cellStyle name="40% - Accent5 2 4 4" xfId="1138"/>
    <cellStyle name="40% - Accent5 2 5" xfId="1139"/>
    <cellStyle name="40% - Accent5 2 5 2" xfId="1140"/>
    <cellStyle name="40% - Accent5 2 6" xfId="1141"/>
    <cellStyle name="40% - Accent5 2 6 2" xfId="1142"/>
    <cellStyle name="40% - Accent5 2 7" xfId="1143"/>
    <cellStyle name="40% - Accent5 2 8" xfId="1144"/>
    <cellStyle name="40% - Accent5 2 8 2" xfId="1145"/>
    <cellStyle name="40% - Accent5 2 9" xfId="1146"/>
    <cellStyle name="40% - Accent5 3" xfId="1147"/>
    <cellStyle name="40% - Accent5 3 2" xfId="1148"/>
    <cellStyle name="40% - Accent5 3 2 2" xfId="1149"/>
    <cellStyle name="40% - Accent5 3 2 2 2" xfId="1150"/>
    <cellStyle name="40% - Accent5 3 2 2 2 2" xfId="1151"/>
    <cellStyle name="40% - Accent5 3 2 2 3" xfId="1152"/>
    <cellStyle name="40% - Accent5 3 2 2 3 2" xfId="1153"/>
    <cellStyle name="40% - Accent5 3 2 2 4" xfId="1154"/>
    <cellStyle name="40% - Accent5 3 2 3" xfId="1155"/>
    <cellStyle name="40% - Accent5 3 2 3 2" xfId="1156"/>
    <cellStyle name="40% - Accent5 3 2 4" xfId="1157"/>
    <cellStyle name="40% - Accent5 3 2 4 2" xfId="1158"/>
    <cellStyle name="40% - Accent5 3 2 5" xfId="1159"/>
    <cellStyle name="40% - Accent5 3 3" xfId="1160"/>
    <cellStyle name="40% - Accent5 3 3 2" xfId="1161"/>
    <cellStyle name="40% - Accent5 3 3 2 2" xfId="1162"/>
    <cellStyle name="40% - Accent5 3 3 3" xfId="1163"/>
    <cellStyle name="40% - Accent5 3 3 3 2" xfId="1164"/>
    <cellStyle name="40% - Accent5 3 3 4" xfId="1165"/>
    <cellStyle name="40% - Accent5 3 4" xfId="1166"/>
    <cellStyle name="40% - Accent5 3 4 2" xfId="1167"/>
    <cellStyle name="40% - Accent5 3 5" xfId="1168"/>
    <cellStyle name="40% - Accent5 3 5 2" xfId="1169"/>
    <cellStyle name="40% - Accent5 3 6" xfId="1170"/>
    <cellStyle name="40% - Accent5 3 7" xfId="13277"/>
    <cellStyle name="40% - Accent5 4" xfId="1171"/>
    <cellStyle name="40% - Accent5 4 2" xfId="1172"/>
    <cellStyle name="40% - Accent5 4 2 2" xfId="1173"/>
    <cellStyle name="40% - Accent5 4 2 2 2" xfId="1174"/>
    <cellStyle name="40% - Accent5 4 2 3" xfId="1175"/>
    <cellStyle name="40% - Accent5 4 2 3 2" xfId="1176"/>
    <cellStyle name="40% - Accent5 4 2 4" xfId="1177"/>
    <cellStyle name="40% - Accent5 4 3" xfId="1178"/>
    <cellStyle name="40% - Accent5 4 3 2" xfId="1179"/>
    <cellStyle name="40% - Accent5 4 4" xfId="1180"/>
    <cellStyle name="40% - Accent5 4 4 2" xfId="1181"/>
    <cellStyle name="40% - Accent5 4 5" xfId="1182"/>
    <cellStyle name="40% - Accent5 5" xfId="1183"/>
    <cellStyle name="40% - Accent5 5 2" xfId="1184"/>
    <cellStyle name="40% - Accent5 5 2 2" xfId="1185"/>
    <cellStyle name="40% - Accent5 5 3" xfId="1186"/>
    <cellStyle name="40% - Accent5 5 3 2" xfId="1187"/>
    <cellStyle name="40% - Accent5 5 4" xfId="1188"/>
    <cellStyle name="40% - Accent5 5 5" xfId="1189"/>
    <cellStyle name="40% - Accent5 6" xfId="1190"/>
    <cellStyle name="40% - Accent5 6 2" xfId="1191"/>
    <cellStyle name="40% - Accent5 6 3" xfId="1192"/>
    <cellStyle name="40% - Accent5 7" xfId="1193"/>
    <cellStyle name="40% - Accent5 7 2" xfId="1194"/>
    <cellStyle name="40% - Accent5 7 3" xfId="1195"/>
    <cellStyle name="40% - Accent5 8" xfId="1196"/>
    <cellStyle name="40% - Accent5 8 2" xfId="1197"/>
    <cellStyle name="40% - Accent5 9" xfId="1198"/>
    <cellStyle name="40% - Accent5 9 2" xfId="1199"/>
    <cellStyle name="40% - Accent6" xfId="11342" builtinId="51" customBuiltin="1"/>
    <cellStyle name="40% - Accent6 10" xfId="1200"/>
    <cellStyle name="40% - Accent6 11" xfId="1201"/>
    <cellStyle name="40% - Accent6 12" xfId="1202"/>
    <cellStyle name="40% - Accent6 13" xfId="1203"/>
    <cellStyle name="40% - Accent6 13 2" xfId="1204"/>
    <cellStyle name="40% - Accent6 13 3" xfId="1205"/>
    <cellStyle name="40% - Accent6 14" xfId="1206"/>
    <cellStyle name="40% - Accent6 15" xfId="1207"/>
    <cellStyle name="40% - Accent6 2" xfId="1208"/>
    <cellStyle name="40% - Accent6 2 2" xfId="1209"/>
    <cellStyle name="40% - Accent6 2 2 2" xfId="1210"/>
    <cellStyle name="40% - Accent6 2 2 2 2" xfId="1211"/>
    <cellStyle name="40% - Accent6 2 2 2 2 2" xfId="1212"/>
    <cellStyle name="40% - Accent6 2 2 2 2 2 2" xfId="1213"/>
    <cellStyle name="40% - Accent6 2 2 2 2 3" xfId="1214"/>
    <cellStyle name="40% - Accent6 2 2 2 3" xfId="1215"/>
    <cellStyle name="40% - Accent6 2 2 2 3 2" xfId="1216"/>
    <cellStyle name="40% - Accent6 2 2 2 4" xfId="1217"/>
    <cellStyle name="40% - Accent6 2 2 3" xfId="1218"/>
    <cellStyle name="40% - Accent6 2 2 3 2" xfId="1219"/>
    <cellStyle name="40% - Accent6 2 2 3 2 2" xfId="1220"/>
    <cellStyle name="40% - Accent6 2 2 3 3" xfId="1221"/>
    <cellStyle name="40% - Accent6 2 2 4" xfId="1222"/>
    <cellStyle name="40% - Accent6 2 2 4 2" xfId="1223"/>
    <cellStyle name="40% - Accent6 2 2 5" xfId="1224"/>
    <cellStyle name="40% - Accent6 2 2 6" xfId="1225"/>
    <cellStyle name="40% - Accent6 2 3" xfId="1226"/>
    <cellStyle name="40% - Accent6 2 3 2" xfId="1227"/>
    <cellStyle name="40% - Accent6 2 3 2 2" xfId="1228"/>
    <cellStyle name="40% - Accent6 2 3 2 2 2" xfId="1229"/>
    <cellStyle name="40% - Accent6 2 3 2 3" xfId="1230"/>
    <cellStyle name="40% - Accent6 2 3 3" xfId="1231"/>
    <cellStyle name="40% - Accent6 2 3 3 2" xfId="1232"/>
    <cellStyle name="40% - Accent6 2 3 4" xfId="1233"/>
    <cellStyle name="40% - Accent6 2 3 5" xfId="1234"/>
    <cellStyle name="40% - Accent6 2 4" xfId="1235"/>
    <cellStyle name="40% - Accent6 2 4 2" xfId="1236"/>
    <cellStyle name="40% - Accent6 2 4 2 2" xfId="1237"/>
    <cellStyle name="40% - Accent6 2 4 3" xfId="1238"/>
    <cellStyle name="40% - Accent6 2 4 3 2" xfId="1239"/>
    <cellStyle name="40% - Accent6 2 4 4" xfId="1240"/>
    <cellStyle name="40% - Accent6 2 4 5" xfId="1241"/>
    <cellStyle name="40% - Accent6 2 5" xfId="1242"/>
    <cellStyle name="40% - Accent6 2 5 2" xfId="1243"/>
    <cellStyle name="40% - Accent6 2 6" xfId="1244"/>
    <cellStyle name="40% - Accent6 2 6 2" xfId="1245"/>
    <cellStyle name="40% - Accent6 2 7" xfId="1246"/>
    <cellStyle name="40% - Accent6 2 8" xfId="1247"/>
    <cellStyle name="40% - Accent6 2 9" xfId="1248"/>
    <cellStyle name="40% - Accent6 3" xfId="1249"/>
    <cellStyle name="40% - Accent6 3 2" xfId="1250"/>
    <cellStyle name="40% - Accent6 3 2 2" xfId="1251"/>
    <cellStyle name="40% - Accent6 3 2 2 2" xfId="1252"/>
    <cellStyle name="40% - Accent6 3 2 2 2 2" xfId="1253"/>
    <cellStyle name="40% - Accent6 3 2 2 3" xfId="1254"/>
    <cellStyle name="40% - Accent6 3 2 2 3 2" xfId="1255"/>
    <cellStyle name="40% - Accent6 3 2 2 4" xfId="1256"/>
    <cellStyle name="40% - Accent6 3 2 3" xfId="1257"/>
    <cellStyle name="40% - Accent6 3 2 3 2" xfId="1258"/>
    <cellStyle name="40% - Accent6 3 2 4" xfId="1259"/>
    <cellStyle name="40% - Accent6 3 2 4 2" xfId="1260"/>
    <cellStyle name="40% - Accent6 3 2 5" xfId="1261"/>
    <cellStyle name="40% - Accent6 3 3" xfId="1262"/>
    <cellStyle name="40% - Accent6 3 3 2" xfId="1263"/>
    <cellStyle name="40% - Accent6 3 3 2 2" xfId="1264"/>
    <cellStyle name="40% - Accent6 3 3 3" xfId="1265"/>
    <cellStyle name="40% - Accent6 3 3 3 2" xfId="1266"/>
    <cellStyle name="40% - Accent6 3 3 4" xfId="1267"/>
    <cellStyle name="40% - Accent6 3 4" xfId="1268"/>
    <cellStyle name="40% - Accent6 3 4 2" xfId="1269"/>
    <cellStyle name="40% - Accent6 3 5" xfId="1270"/>
    <cellStyle name="40% - Accent6 3 5 2" xfId="1271"/>
    <cellStyle name="40% - Accent6 3 6" xfId="1272"/>
    <cellStyle name="40% - Accent6 3 7" xfId="1273"/>
    <cellStyle name="40% - Accent6 4" xfId="1274"/>
    <cellStyle name="40% - Accent6 4 2" xfId="1275"/>
    <cellStyle name="40% - Accent6 4 2 2" xfId="1276"/>
    <cellStyle name="40% - Accent6 4 2 2 2" xfId="1277"/>
    <cellStyle name="40% - Accent6 4 2 3" xfId="1278"/>
    <cellStyle name="40% - Accent6 4 2 3 2" xfId="1279"/>
    <cellStyle name="40% - Accent6 4 2 4" xfId="1280"/>
    <cellStyle name="40% - Accent6 4 3" xfId="1281"/>
    <cellStyle name="40% - Accent6 4 3 2" xfId="1282"/>
    <cellStyle name="40% - Accent6 4 4" xfId="1283"/>
    <cellStyle name="40% - Accent6 4 4 2" xfId="1284"/>
    <cellStyle name="40% - Accent6 4 5" xfId="1285"/>
    <cellStyle name="40% - Accent6 4 6" xfId="1286"/>
    <cellStyle name="40% - Accent6 5" xfId="1287"/>
    <cellStyle name="40% - Accent6 5 2" xfId="1288"/>
    <cellStyle name="40% - Accent6 5 2 2" xfId="1289"/>
    <cellStyle name="40% - Accent6 5 3" xfId="1290"/>
    <cellStyle name="40% - Accent6 5 3 2" xfId="1291"/>
    <cellStyle name="40% - Accent6 5 4" xfId="1292"/>
    <cellStyle name="40% - Accent6 5 5" xfId="1293"/>
    <cellStyle name="40% - Accent6 6" xfId="1294"/>
    <cellStyle name="40% - Accent6 6 2" xfId="1295"/>
    <cellStyle name="40% - Accent6 6 3" xfId="1296"/>
    <cellStyle name="40% - Accent6 7" xfId="1297"/>
    <cellStyle name="40% - Accent6 7 2" xfId="1298"/>
    <cellStyle name="40% - Accent6 7 3" xfId="1299"/>
    <cellStyle name="40% - Accent6 8" xfId="1300"/>
    <cellStyle name="40% - Accent6 8 2" xfId="1301"/>
    <cellStyle name="40% - Accent6 9" xfId="1302"/>
    <cellStyle name="60% - Accent1" xfId="11323" builtinId="32" customBuiltin="1"/>
    <cellStyle name="60% - Accent1 10" xfId="1303"/>
    <cellStyle name="60% - Accent1 11" xfId="1304"/>
    <cellStyle name="60% - Accent1 12" xfId="1305"/>
    <cellStyle name="60% - Accent1 2" xfId="1306"/>
    <cellStyle name="60% - Accent1 2 2" xfId="1307"/>
    <cellStyle name="60% - Accent1 2 3" xfId="1308"/>
    <cellStyle name="60% - Accent1 2 4" xfId="1309"/>
    <cellStyle name="60% - Accent1 3" xfId="1310"/>
    <cellStyle name="60% - Accent1 4" xfId="1311"/>
    <cellStyle name="60% - Accent1 5" xfId="1312"/>
    <cellStyle name="60% - Accent1 6" xfId="1313"/>
    <cellStyle name="60% - Accent1 7" xfId="1314"/>
    <cellStyle name="60% - Accent1 8" xfId="1315"/>
    <cellStyle name="60% - Accent1 9" xfId="1316"/>
    <cellStyle name="60% - Accent2" xfId="11327" builtinId="36" customBuiltin="1"/>
    <cellStyle name="60% - Accent2 10" xfId="1317"/>
    <cellStyle name="60% - Accent2 11" xfId="1318"/>
    <cellStyle name="60% - Accent2 12" xfId="1319"/>
    <cellStyle name="60% - Accent2 2" xfId="1320"/>
    <cellStyle name="60% - Accent2 2 2" xfId="1321"/>
    <cellStyle name="60% - Accent2 2 3" xfId="1322"/>
    <cellStyle name="60% - Accent2 2 4" xfId="1323"/>
    <cellStyle name="60% - Accent2 3" xfId="1324"/>
    <cellStyle name="60% - Accent2 4" xfId="1325"/>
    <cellStyle name="60% - Accent2 5" xfId="1326"/>
    <cellStyle name="60% - Accent2 6" xfId="1327"/>
    <cellStyle name="60% - Accent2 7" xfId="1328"/>
    <cellStyle name="60% - Accent2 8" xfId="1329"/>
    <cellStyle name="60% - Accent2 9" xfId="1330"/>
    <cellStyle name="60% - Accent3" xfId="11331" builtinId="40" customBuiltin="1"/>
    <cellStyle name="60% - Accent3 10" xfId="1331"/>
    <cellStyle name="60% - Accent3 11" xfId="1332"/>
    <cellStyle name="60% - Accent3 12" xfId="1333"/>
    <cellStyle name="60% - Accent3 2" xfId="1334"/>
    <cellStyle name="60% - Accent3 2 2" xfId="1335"/>
    <cellStyle name="60% - Accent3 2 3" xfId="1336"/>
    <cellStyle name="60% - Accent3 2 4" xfId="1337"/>
    <cellStyle name="60% - Accent3 3" xfId="1338"/>
    <cellStyle name="60% - Accent3 4" xfId="1339"/>
    <cellStyle name="60% - Accent3 5" xfId="1340"/>
    <cellStyle name="60% - Accent3 6" xfId="1341"/>
    <cellStyle name="60% - Accent3 7" xfId="1342"/>
    <cellStyle name="60% - Accent3 8" xfId="1343"/>
    <cellStyle name="60% - Accent3 9" xfId="1344"/>
    <cellStyle name="60% - Accent4" xfId="11335" builtinId="44" customBuiltin="1"/>
    <cellStyle name="60% - Accent4 10" xfId="1345"/>
    <cellStyle name="60% - Accent4 11" xfId="1346"/>
    <cellStyle name="60% - Accent4 12" xfId="1347"/>
    <cellStyle name="60% - Accent4 2" xfId="1348"/>
    <cellStyle name="60% - Accent4 2 2" xfId="1349"/>
    <cellStyle name="60% - Accent4 2 3" xfId="1350"/>
    <cellStyle name="60% - Accent4 2 4" xfId="1351"/>
    <cellStyle name="60% - Accent4 3" xfId="1352"/>
    <cellStyle name="60% - Accent4 4" xfId="1353"/>
    <cellStyle name="60% - Accent4 5" xfId="1354"/>
    <cellStyle name="60% - Accent4 6" xfId="1355"/>
    <cellStyle name="60% - Accent4 7" xfId="1356"/>
    <cellStyle name="60% - Accent4 8" xfId="1357"/>
    <cellStyle name="60% - Accent4 9" xfId="1358"/>
    <cellStyle name="60% - Accent5" xfId="11339" builtinId="48" customBuiltin="1"/>
    <cellStyle name="60% - Accent5 10" xfId="1359"/>
    <cellStyle name="60% - Accent5 11" xfId="1360"/>
    <cellStyle name="60% - Accent5 12" xfId="1361"/>
    <cellStyle name="60% - Accent5 2" xfId="1362"/>
    <cellStyle name="60% - Accent5 2 2" xfId="1363"/>
    <cellStyle name="60% - Accent5 2 3" xfId="1364"/>
    <cellStyle name="60% - Accent5 2 4" xfId="1365"/>
    <cellStyle name="60% - Accent5 3" xfId="1366"/>
    <cellStyle name="60% - Accent5 4" xfId="1367"/>
    <cellStyle name="60% - Accent5 5" xfId="1368"/>
    <cellStyle name="60% - Accent5 6" xfId="1369"/>
    <cellStyle name="60% - Accent5 7" xfId="1370"/>
    <cellStyle name="60% - Accent5 8" xfId="1371"/>
    <cellStyle name="60% - Accent5 9" xfId="1372"/>
    <cellStyle name="60% - Accent6" xfId="11343" builtinId="52" customBuiltin="1"/>
    <cellStyle name="60% - Accent6 10" xfId="1373"/>
    <cellStyle name="60% - Accent6 11" xfId="1374"/>
    <cellStyle name="60% - Accent6 12" xfId="1375"/>
    <cellStyle name="60% - Accent6 2" xfId="1376"/>
    <cellStyle name="60% - Accent6 2 2" xfId="1377"/>
    <cellStyle name="60% - Accent6 2 3" xfId="1378"/>
    <cellStyle name="60% - Accent6 2 4" xfId="1379"/>
    <cellStyle name="60% - Accent6 3" xfId="1380"/>
    <cellStyle name="60% - Accent6 4" xfId="1381"/>
    <cellStyle name="60% - Accent6 5" xfId="1382"/>
    <cellStyle name="60% - Accent6 6" xfId="1383"/>
    <cellStyle name="60% - Accent6 7" xfId="1384"/>
    <cellStyle name="60% - Accent6 8" xfId="1385"/>
    <cellStyle name="60% - Accent6 9" xfId="1386"/>
    <cellStyle name="aaa" xfId="1387"/>
    <cellStyle name="Accent1" xfId="11320" builtinId="29" customBuiltin="1"/>
    <cellStyle name="Accent1 10" xfId="1388"/>
    <cellStyle name="Accent1 11" xfId="1389"/>
    <cellStyle name="Accent1 12" xfId="1390"/>
    <cellStyle name="Accent1 2" xfId="1391"/>
    <cellStyle name="Accent1 2 2" xfId="1392"/>
    <cellStyle name="Accent1 2 3" xfId="1393"/>
    <cellStyle name="Accent1 2 4" xfId="1394"/>
    <cellStyle name="Accent1 2 5" xfId="13278"/>
    <cellStyle name="Accent1 3" xfId="1395"/>
    <cellStyle name="Accent1 4" xfId="1396"/>
    <cellStyle name="Accent1 5" xfId="1397"/>
    <cellStyle name="Accent1 6" xfId="1398"/>
    <cellStyle name="Accent1 7" xfId="1399"/>
    <cellStyle name="Accent1 8" xfId="1400"/>
    <cellStyle name="Accent1 9" xfId="1401"/>
    <cellStyle name="Accent2" xfId="11324" builtinId="33" customBuiltin="1"/>
    <cellStyle name="Accent2 10" xfId="1402"/>
    <cellStyle name="Accent2 11" xfId="1403"/>
    <cellStyle name="Accent2 12" xfId="1404"/>
    <cellStyle name="Accent2 2" xfId="1405"/>
    <cellStyle name="Accent2 2 2" xfId="1406"/>
    <cellStyle name="Accent2 2 2 2" xfId="1407"/>
    <cellStyle name="Accent2 2 3" xfId="1408"/>
    <cellStyle name="Accent2 2 4" xfId="1409"/>
    <cellStyle name="Accent2 3" xfId="1410"/>
    <cellStyle name="Accent2 4" xfId="1411"/>
    <cellStyle name="Accent2 5" xfId="1412"/>
    <cellStyle name="Accent2 6" xfId="1413"/>
    <cellStyle name="Accent2 7" xfId="1414"/>
    <cellStyle name="Accent2 8" xfId="1415"/>
    <cellStyle name="Accent2 9" xfId="1416"/>
    <cellStyle name="Accent3" xfId="11328" builtinId="37" customBuiltin="1"/>
    <cellStyle name="Accent3 10" xfId="1417"/>
    <cellStyle name="Accent3 11" xfId="1418"/>
    <cellStyle name="Accent3 12" xfId="1419"/>
    <cellStyle name="Accent3 2" xfId="1420"/>
    <cellStyle name="Accent3 2 2" xfId="1421"/>
    <cellStyle name="Accent3 2 3" xfId="1422"/>
    <cellStyle name="Accent3 2 4" xfId="1423"/>
    <cellStyle name="Accent3 3" xfId="1424"/>
    <cellStyle name="Accent3 4" xfId="1425"/>
    <cellStyle name="Accent3 5" xfId="1426"/>
    <cellStyle name="Accent3 6" xfId="1427"/>
    <cellStyle name="Accent3 7" xfId="1428"/>
    <cellStyle name="Accent3 8" xfId="1429"/>
    <cellStyle name="Accent3 9" xfId="1430"/>
    <cellStyle name="Accent4" xfId="11332" builtinId="41" customBuiltin="1"/>
    <cellStyle name="Accent4 10" xfId="1431"/>
    <cellStyle name="Accent4 11" xfId="1432"/>
    <cellStyle name="Accent4 12" xfId="1433"/>
    <cellStyle name="Accent4 2" xfId="1434"/>
    <cellStyle name="Accent4 2 2" xfId="1435"/>
    <cellStyle name="Accent4 2 3" xfId="1436"/>
    <cellStyle name="Accent4 2 4" xfId="1437"/>
    <cellStyle name="Accent4 3" xfId="1438"/>
    <cellStyle name="Accent4 4" xfId="1439"/>
    <cellStyle name="Accent4 5" xfId="1440"/>
    <cellStyle name="Accent4 6" xfId="1441"/>
    <cellStyle name="Accent4 7" xfId="1442"/>
    <cellStyle name="Accent4 8" xfId="1443"/>
    <cellStyle name="Accent4 9" xfId="1444"/>
    <cellStyle name="Accent5" xfId="11336" builtinId="45" customBuiltin="1"/>
    <cellStyle name="Accent5 10" xfId="1445"/>
    <cellStyle name="Accent5 11" xfId="1446"/>
    <cellStyle name="Accent5 12" xfId="1447"/>
    <cellStyle name="Accent5 2" xfId="1448"/>
    <cellStyle name="Accent5 2 2" xfId="1449"/>
    <cellStyle name="Accent5 2 3" xfId="1450"/>
    <cellStyle name="Accent5 3" xfId="1451"/>
    <cellStyle name="Accent5 4" xfId="1452"/>
    <cellStyle name="Accent5 5" xfId="1453"/>
    <cellStyle name="Accent5 6" xfId="1454"/>
    <cellStyle name="Accent5 7" xfId="1455"/>
    <cellStyle name="Accent5 8" xfId="1456"/>
    <cellStyle name="Accent5 9" xfId="1457"/>
    <cellStyle name="Accent6" xfId="11340" builtinId="49" customBuiltin="1"/>
    <cellStyle name="Accent6 10" xfId="1458"/>
    <cellStyle name="Accent6 11" xfId="1459"/>
    <cellStyle name="Accent6 12" xfId="1460"/>
    <cellStyle name="Accent6 2" xfId="1461"/>
    <cellStyle name="Accent6 2 2" xfId="1462"/>
    <cellStyle name="Accent6 2 3" xfId="1463"/>
    <cellStyle name="Accent6 2 4" xfId="1464"/>
    <cellStyle name="Accent6 3" xfId="1465"/>
    <cellStyle name="Accent6 4" xfId="1466"/>
    <cellStyle name="Accent6 5" xfId="1467"/>
    <cellStyle name="Accent6 6" xfId="1468"/>
    <cellStyle name="Accent6 7" xfId="1469"/>
    <cellStyle name="Accent6 8" xfId="1470"/>
    <cellStyle name="Accent6 9" xfId="1471"/>
    <cellStyle name="Actual Date" xfId="1472"/>
    <cellStyle name="Adjusted" xfId="1473"/>
    <cellStyle name="AFE" xfId="1474"/>
    <cellStyle name="amount" xfId="1475"/>
    <cellStyle name="amount 2" xfId="1476"/>
    <cellStyle name="amount 2 2" xfId="1477"/>
    <cellStyle name="amount 3" xfId="1478"/>
    <cellStyle name="amount 3 2" xfId="1479"/>
    <cellStyle name="amount 4" xfId="1480"/>
    <cellStyle name="Andre's Title" xfId="1481"/>
    <cellStyle name="ArialNormal8" xfId="1482"/>
    <cellStyle name="Asset" xfId="1483"/>
    <cellStyle name="Asset 2" xfId="1484"/>
    <cellStyle name="Asset 2 2" xfId="1485"/>
    <cellStyle name="Asset 3" xfId="1486"/>
    <cellStyle name="Asset 4" xfId="1487"/>
    <cellStyle name="Asset 5" xfId="1488"/>
    <cellStyle name="Asset_Aug08_Crep_0.1" xfId="1489"/>
    <cellStyle name="assumption 1" xfId="1490"/>
    <cellStyle name="Assumption 2" xfId="1491"/>
    <cellStyle name="Assumption 2 2" xfId="1492"/>
    <cellStyle name="Assumption 3" xfId="1493"/>
    <cellStyle name="Assumption Background" xfId="1494"/>
    <cellStyle name="Assumption Date" xfId="1495"/>
    <cellStyle name="Assumption Date 2" xfId="1496"/>
    <cellStyle name="Assumption Date Centre" xfId="1497"/>
    <cellStyle name="Assumption Date Centre 2" xfId="1498"/>
    <cellStyle name="Assumption Date Centre 2 2" xfId="1499"/>
    <cellStyle name="Assumption Date Centre 3" xfId="1500"/>
    <cellStyle name="Assumption Date Right" xfId="1501"/>
    <cellStyle name="Assumption Date Right 2" xfId="1502"/>
    <cellStyle name="Assumption Date Right 2 2" xfId="1503"/>
    <cellStyle name="Assumption Date Right 3" xfId="1504"/>
    <cellStyle name="Assumption Date_2009 Tax Return - created from ESL revised (updated by ESL) v14 - following PwC review (to Allan)" xfId="1505"/>
    <cellStyle name="Assumption Multiple Centre" xfId="1506"/>
    <cellStyle name="Assumption Multiple Centre 2" xfId="1507"/>
    <cellStyle name="Assumption Multiple Centre 2 2" xfId="1508"/>
    <cellStyle name="Assumption Multiple Centre 3" xfId="1509"/>
    <cellStyle name="Assumption Multiple Right" xfId="1510"/>
    <cellStyle name="Assumption Multiple Right 2" xfId="1511"/>
    <cellStyle name="Assumption Multiple Right 2 2" xfId="1512"/>
    <cellStyle name="Assumption Multiple Right 3" xfId="1513"/>
    <cellStyle name="Assumption Number Centre" xfId="1514"/>
    <cellStyle name="Assumption Number Centre 2" xfId="1515"/>
    <cellStyle name="Assumption Number Centre 2 2" xfId="1516"/>
    <cellStyle name="Assumption Number Centre 3" xfId="1517"/>
    <cellStyle name="Assumption Number Right" xfId="1518"/>
    <cellStyle name="Assumption Number Right 2" xfId="1519"/>
    <cellStyle name="Assumption Number Right 2 2" xfId="1520"/>
    <cellStyle name="Assumption Number Right 3" xfId="1521"/>
    <cellStyle name="Assumption OnOff Centre" xfId="1522"/>
    <cellStyle name="Assumption OnOff Centre 2" xfId="1523"/>
    <cellStyle name="Assumption OnOff Centre 2 2" xfId="1524"/>
    <cellStyle name="Assumption OnOff Centre 3" xfId="1525"/>
    <cellStyle name="Assumption OnOff Right" xfId="1526"/>
    <cellStyle name="Assumption OnOff Right 2" xfId="1527"/>
    <cellStyle name="Assumption OnOff Right 2 2" xfId="1528"/>
    <cellStyle name="Assumption OnOff Right 3" xfId="1529"/>
    <cellStyle name="Assumption Percentage Centre" xfId="1530"/>
    <cellStyle name="Assumption Percentage Centre 2" xfId="1531"/>
    <cellStyle name="Assumption Percentage Centre 2 2" xfId="1532"/>
    <cellStyle name="Assumption Percentage Centre 3" xfId="1533"/>
    <cellStyle name="Assumption Percentage Right" xfId="1534"/>
    <cellStyle name="Assumption Percentage Right 2" xfId="1535"/>
    <cellStyle name="Assumption Percentage Right 2 2" xfId="1536"/>
    <cellStyle name="Assumption Percentage Right 3" xfId="1537"/>
    <cellStyle name="Assumption Years Centre" xfId="1538"/>
    <cellStyle name="Assumption Years Centre 2" xfId="1539"/>
    <cellStyle name="Assumption Years Centre 2 2" xfId="1540"/>
    <cellStyle name="Assumption Years Centre 3" xfId="1541"/>
    <cellStyle name="Assumption Years Right" xfId="1542"/>
    <cellStyle name="Assumption Years Right 2" xfId="1543"/>
    <cellStyle name="Assumption Years Right 2 2" xfId="1544"/>
    <cellStyle name="Assumption Years Right 3" xfId="1545"/>
    <cellStyle name="Assumption YesNo Centre" xfId="1546"/>
    <cellStyle name="Assumption YesNo Centre 2" xfId="1547"/>
    <cellStyle name="Assumption YesNo Centre 2 2" xfId="1548"/>
    <cellStyle name="Assumption YesNo Centre 3" xfId="1549"/>
    <cellStyle name="Assumption YesNo Right" xfId="1550"/>
    <cellStyle name="Assumption YesNo Right 2" xfId="1551"/>
    <cellStyle name="Assumption YesNo Right 2 2" xfId="1552"/>
    <cellStyle name="Assumption YesNo Right 3" xfId="1553"/>
    <cellStyle name="Bad" xfId="11310" builtinId="27" customBuiltin="1"/>
    <cellStyle name="Bad 10" xfId="1554"/>
    <cellStyle name="Bad 11" xfId="1555"/>
    <cellStyle name="Bad 12" xfId="1556"/>
    <cellStyle name="Bad 2" xfId="1557"/>
    <cellStyle name="Bad 2 2" xfId="1558"/>
    <cellStyle name="Bad 2 3" xfId="1559"/>
    <cellStyle name="Bad 2 4" xfId="1560"/>
    <cellStyle name="Bad 3" xfId="1561"/>
    <cellStyle name="Bad 3 2" xfId="1562"/>
    <cellStyle name="Bad 4" xfId="1563"/>
    <cellStyle name="Bad 5" xfId="1564"/>
    <cellStyle name="Bad 6" xfId="1565"/>
    <cellStyle name="Bad 7" xfId="1566"/>
    <cellStyle name="Bad 8" xfId="1567"/>
    <cellStyle name="Bad 9" xfId="1568"/>
    <cellStyle name="blank" xfId="1569"/>
    <cellStyle name="Blue" xfId="1570"/>
    <cellStyle name="Blue 2" xfId="1571"/>
    <cellStyle name="BMM_Data Input" xfId="1572"/>
    <cellStyle name="Body text" xfId="1573"/>
    <cellStyle name="bold - Style2" xfId="1574"/>
    <cellStyle name="Border Heavy" xfId="1575"/>
    <cellStyle name="Border Thin" xfId="1576"/>
    <cellStyle name="box.head" xfId="1577"/>
    <cellStyle name="box.head 2" xfId="1578"/>
    <cellStyle name="box.head 2 2" xfId="1579"/>
    <cellStyle name="box.head 3" xfId="1580"/>
    <cellStyle name="box.head 3 2" xfId="1581"/>
    <cellStyle name="box.head 4" xfId="1582"/>
    <cellStyle name="BoxHeading" xfId="1583"/>
    <cellStyle name="Brand Align Left Text" xfId="1584"/>
    <cellStyle name="Brand Default" xfId="1585"/>
    <cellStyle name="Brand Percent" xfId="1586"/>
    <cellStyle name="Brand Source" xfId="1587"/>
    <cellStyle name="Brand Subtitle with Underline" xfId="1588"/>
    <cellStyle name="Brand Subtitle without Underline" xfId="1589"/>
    <cellStyle name="Brand Title" xfId="1590"/>
    <cellStyle name="Breakdown_Check" xfId="1591"/>
    <cellStyle name="British Pound" xfId="1592"/>
    <cellStyle name="British Pound[2]" xfId="1593"/>
    <cellStyle name="British Pound[2] 2" xfId="1594"/>
    <cellStyle name="British Pound[2] 2 2" xfId="1595"/>
    <cellStyle name="British Pound[2] 2 2 2" xfId="1596"/>
    <cellStyle name="BUPA Group" xfId="1597"/>
    <cellStyle name="Business Description" xfId="1598"/>
    <cellStyle name="CALC Amount" xfId="1599"/>
    <cellStyle name="CALC Amount [1]" xfId="1600"/>
    <cellStyle name="CALC Amount [2]" xfId="1601"/>
    <cellStyle name="CALC Amount Total" xfId="1602"/>
    <cellStyle name="CALC Amount Total [1]" xfId="1603"/>
    <cellStyle name="CALC Amount Total [1] 2" xfId="1604"/>
    <cellStyle name="CALC Amount Total [2]" xfId="1605"/>
    <cellStyle name="CALC Amount Total [2] 2" xfId="1606"/>
    <cellStyle name="CALC Amount Total 2" xfId="1607"/>
    <cellStyle name="CALC Amount Total 3" xfId="1608"/>
    <cellStyle name="CALC Amount Total 4" xfId="1609"/>
    <cellStyle name="CALC Amount Total 5" xfId="1610"/>
    <cellStyle name="CALC Amount Total 6" xfId="1611"/>
    <cellStyle name="CALC Amount Total 7" xfId="1612"/>
    <cellStyle name="CALC Amount Total 8" xfId="1613"/>
    <cellStyle name="CALC Amount Total_Appendices NK" xfId="1614"/>
    <cellStyle name="CALC Amount_Appendices NK" xfId="1615"/>
    <cellStyle name="CALC Currency" xfId="1616"/>
    <cellStyle name="Calc Currency (0)" xfId="1617"/>
    <cellStyle name="Calc Currency (2)" xfId="1618"/>
    <cellStyle name="CALC Currency [1]" xfId="1619"/>
    <cellStyle name="CALC Currency [2]" xfId="1620"/>
    <cellStyle name="CALC Currency Total" xfId="1621"/>
    <cellStyle name="CALC Currency Total [1]" xfId="1622"/>
    <cellStyle name="CALC Currency Total [1] 2" xfId="1623"/>
    <cellStyle name="CALC Currency Total [2]" xfId="1624"/>
    <cellStyle name="CALC Currency Total [2] 2" xfId="1625"/>
    <cellStyle name="CALC Currency Total 2" xfId="1626"/>
    <cellStyle name="CALC Currency Total 3" xfId="1627"/>
    <cellStyle name="CALC Currency Total 4" xfId="1628"/>
    <cellStyle name="CALC Currency Total 5" xfId="1629"/>
    <cellStyle name="CALC Currency Total 6" xfId="1630"/>
    <cellStyle name="CALC Currency Total 7" xfId="1631"/>
    <cellStyle name="CALC Currency Total 8" xfId="1632"/>
    <cellStyle name="CALC Currency Total_Appendices NK" xfId="1633"/>
    <cellStyle name="CALC Currency_Appendices NK" xfId="1634"/>
    <cellStyle name="CALC Date Long" xfId="1635"/>
    <cellStyle name="CALC Date Short" xfId="1636"/>
    <cellStyle name="CALC Percent" xfId="1637"/>
    <cellStyle name="Calc Percent (0)" xfId="1638"/>
    <cellStyle name="Calc Percent (1)" xfId="1639"/>
    <cellStyle name="Calc Percent (2)" xfId="1640"/>
    <cellStyle name="CALC Percent [1]" xfId="1641"/>
    <cellStyle name="CALC Percent [2]" xfId="1642"/>
    <cellStyle name="CALC Percent Total" xfId="1643"/>
    <cellStyle name="CALC Percent Total [1]" xfId="1644"/>
    <cellStyle name="CALC Percent Total [1] 2" xfId="1645"/>
    <cellStyle name="CALC Percent Total [2]" xfId="1646"/>
    <cellStyle name="CALC Percent Total [2] 2" xfId="1647"/>
    <cellStyle name="CALC Percent Total 2" xfId="1648"/>
    <cellStyle name="CALC Percent Total 3" xfId="1649"/>
    <cellStyle name="CALC Percent Total 4" xfId="1650"/>
    <cellStyle name="CALC Percent Total 5" xfId="1651"/>
    <cellStyle name="CALC Percent Total 6" xfId="1652"/>
    <cellStyle name="CALC Percent Total 7" xfId="1653"/>
    <cellStyle name="CALC Percent Total 8" xfId="1654"/>
    <cellStyle name="CALC Percent Total_Appendices NK" xfId="1655"/>
    <cellStyle name="CALC Percent_Appendices NK" xfId="1656"/>
    <cellStyle name="Calc Units (0)" xfId="1657"/>
    <cellStyle name="Calc Units (1)" xfId="1658"/>
    <cellStyle name="Calc Units (2)" xfId="1659"/>
    <cellStyle name="Calculation" xfId="11314" builtinId="22" customBuiltin="1"/>
    <cellStyle name="Calculation 10" xfId="1660"/>
    <cellStyle name="Calculation 11" xfId="1661"/>
    <cellStyle name="Calculation 12" xfId="1662"/>
    <cellStyle name="Calculation 2" xfId="1663"/>
    <cellStyle name="Calculation 2 10" xfId="1664"/>
    <cellStyle name="Calculation 2 11" xfId="1665"/>
    <cellStyle name="Calculation 2 12" xfId="1666"/>
    <cellStyle name="Calculation 2 13" xfId="1667"/>
    <cellStyle name="Calculation 2 14" xfId="1668"/>
    <cellStyle name="Calculation 2 2" xfId="1669"/>
    <cellStyle name="Calculation 2 2 10" xfId="1670"/>
    <cellStyle name="Calculation 2 2 11" xfId="1671"/>
    <cellStyle name="Calculation 2 2 2" xfId="1672"/>
    <cellStyle name="Calculation 2 2 2 2" xfId="1673"/>
    <cellStyle name="Calculation 2 2 2 2 2" xfId="1674"/>
    <cellStyle name="Calculation 2 2 2 2 3" xfId="1675"/>
    <cellStyle name="Calculation 2 2 2 3" xfId="1676"/>
    <cellStyle name="Calculation 2 2 2 4" xfId="1677"/>
    <cellStyle name="Calculation 2 2 2 5" xfId="1678"/>
    <cellStyle name="Calculation 2 2 2 6" xfId="1679"/>
    <cellStyle name="Calculation 2 2 2_Other Income" xfId="1680"/>
    <cellStyle name="Calculation 2 2 3" xfId="1681"/>
    <cellStyle name="Calculation 2 2 3 2" xfId="1682"/>
    <cellStyle name="Calculation 2 2 3 2 2" xfId="1683"/>
    <cellStyle name="Calculation 2 2 3 2 3" xfId="1684"/>
    <cellStyle name="Calculation 2 2 3 3" xfId="1685"/>
    <cellStyle name="Calculation 2 2 3 4" xfId="1686"/>
    <cellStyle name="Calculation 2 2 3 5" xfId="1687"/>
    <cellStyle name="Calculation 2 2 3 6" xfId="1688"/>
    <cellStyle name="Calculation 2 2 3_Other Income" xfId="1689"/>
    <cellStyle name="Calculation 2 2 4" xfId="1690"/>
    <cellStyle name="Calculation 2 2 4 2" xfId="1691"/>
    <cellStyle name="Calculation 2 2 4 2 2" xfId="1692"/>
    <cellStyle name="Calculation 2 2 4 2 3" xfId="1693"/>
    <cellStyle name="Calculation 2 2 4 3" xfId="1694"/>
    <cellStyle name="Calculation 2 2 4 4" xfId="1695"/>
    <cellStyle name="Calculation 2 2 4 5" xfId="1696"/>
    <cellStyle name="Calculation 2 2 4 6" xfId="1697"/>
    <cellStyle name="Calculation 2 2 4_Other Income" xfId="1698"/>
    <cellStyle name="Calculation 2 2 5" xfId="1699"/>
    <cellStyle name="Calculation 2 2 5 2" xfId="1700"/>
    <cellStyle name="Calculation 2 2 5 2 2" xfId="1701"/>
    <cellStyle name="Calculation 2 2 5 2 3" xfId="1702"/>
    <cellStyle name="Calculation 2 2 5 3" xfId="1703"/>
    <cellStyle name="Calculation 2 2 5 4" xfId="1704"/>
    <cellStyle name="Calculation 2 2 5 5" xfId="1705"/>
    <cellStyle name="Calculation 2 2 5 6" xfId="1706"/>
    <cellStyle name="Calculation 2 2 5_Other Income" xfId="1707"/>
    <cellStyle name="Calculation 2 2 6" xfId="1708"/>
    <cellStyle name="Calculation 2 2 6 2" xfId="1709"/>
    <cellStyle name="Calculation 2 2 6 3" xfId="1710"/>
    <cellStyle name="Calculation 2 2 7" xfId="1711"/>
    <cellStyle name="Calculation 2 2 8" xfId="1712"/>
    <cellStyle name="Calculation 2 2 9" xfId="1713"/>
    <cellStyle name="Calculation 2 2_Other Income" xfId="1714"/>
    <cellStyle name="Calculation 2 3" xfId="1715"/>
    <cellStyle name="Calculation 2 3 10" xfId="1716"/>
    <cellStyle name="Calculation 2 3 2" xfId="1717"/>
    <cellStyle name="Calculation 2 3 2 2" xfId="1718"/>
    <cellStyle name="Calculation 2 3 2 2 2" xfId="1719"/>
    <cellStyle name="Calculation 2 3 2 2 3" xfId="1720"/>
    <cellStyle name="Calculation 2 3 2 3" xfId="1721"/>
    <cellStyle name="Calculation 2 3 2 4" xfId="1722"/>
    <cellStyle name="Calculation 2 3 2 5" xfId="1723"/>
    <cellStyle name="Calculation 2 3 2 6" xfId="1724"/>
    <cellStyle name="Calculation 2 3 2_Other Income" xfId="1725"/>
    <cellStyle name="Calculation 2 3 3" xfId="1726"/>
    <cellStyle name="Calculation 2 3 3 2" xfId="1727"/>
    <cellStyle name="Calculation 2 3 3 2 2" xfId="1728"/>
    <cellStyle name="Calculation 2 3 3 2 3" xfId="1729"/>
    <cellStyle name="Calculation 2 3 3 3" xfId="1730"/>
    <cellStyle name="Calculation 2 3 3 4" xfId="1731"/>
    <cellStyle name="Calculation 2 3 3 5" xfId="1732"/>
    <cellStyle name="Calculation 2 3 3 6" xfId="1733"/>
    <cellStyle name="Calculation 2 3 3_Other Income" xfId="1734"/>
    <cellStyle name="Calculation 2 3 4" xfId="1735"/>
    <cellStyle name="Calculation 2 3 4 2" xfId="1736"/>
    <cellStyle name="Calculation 2 3 4 2 2" xfId="1737"/>
    <cellStyle name="Calculation 2 3 4 2 3" xfId="1738"/>
    <cellStyle name="Calculation 2 3 4 3" xfId="1739"/>
    <cellStyle name="Calculation 2 3 4 4" xfId="1740"/>
    <cellStyle name="Calculation 2 3 4 5" xfId="1741"/>
    <cellStyle name="Calculation 2 3 4 6" xfId="1742"/>
    <cellStyle name="Calculation 2 3 4_Other Income" xfId="1743"/>
    <cellStyle name="Calculation 2 3 5" xfId="1744"/>
    <cellStyle name="Calculation 2 3 5 2" xfId="1745"/>
    <cellStyle name="Calculation 2 3 5 2 2" xfId="1746"/>
    <cellStyle name="Calculation 2 3 5 2 3" xfId="1747"/>
    <cellStyle name="Calculation 2 3 5 3" xfId="1748"/>
    <cellStyle name="Calculation 2 3 5 4" xfId="1749"/>
    <cellStyle name="Calculation 2 3 5 5" xfId="1750"/>
    <cellStyle name="Calculation 2 3 5 6" xfId="1751"/>
    <cellStyle name="Calculation 2 3 5_Other Income" xfId="1752"/>
    <cellStyle name="Calculation 2 3 6" xfId="1753"/>
    <cellStyle name="Calculation 2 3 6 2" xfId="1754"/>
    <cellStyle name="Calculation 2 3 6 3" xfId="1755"/>
    <cellStyle name="Calculation 2 3 7" xfId="1756"/>
    <cellStyle name="Calculation 2 3 8" xfId="1757"/>
    <cellStyle name="Calculation 2 3 9" xfId="1758"/>
    <cellStyle name="Calculation 2 3_Other Income" xfId="1759"/>
    <cellStyle name="Calculation 2 4" xfId="1760"/>
    <cellStyle name="Calculation 2 4 2" xfId="1761"/>
    <cellStyle name="Calculation 2 4 2 2" xfId="1762"/>
    <cellStyle name="Calculation 2 4 2 3" xfId="1763"/>
    <cellStyle name="Calculation 2 4 3" xfId="1764"/>
    <cellStyle name="Calculation 2 4 4" xfId="1765"/>
    <cellStyle name="Calculation 2 4 5" xfId="1766"/>
    <cellStyle name="Calculation 2 4 6" xfId="1767"/>
    <cellStyle name="Calculation 2 4_Other Income" xfId="1768"/>
    <cellStyle name="Calculation 2 5" xfId="1769"/>
    <cellStyle name="Calculation 2 5 2" xfId="1770"/>
    <cellStyle name="Calculation 2 5 2 2" xfId="1771"/>
    <cellStyle name="Calculation 2 5 2 3" xfId="1772"/>
    <cellStyle name="Calculation 2 5 3" xfId="1773"/>
    <cellStyle name="Calculation 2 5 4" xfId="1774"/>
    <cellStyle name="Calculation 2 5 5" xfId="1775"/>
    <cellStyle name="Calculation 2 5 6" xfId="1776"/>
    <cellStyle name="Calculation 2 5_Other Income" xfId="1777"/>
    <cellStyle name="Calculation 2 6" xfId="1778"/>
    <cellStyle name="Calculation 2 6 2" xfId="1779"/>
    <cellStyle name="Calculation 2 6 2 2" xfId="1780"/>
    <cellStyle name="Calculation 2 6 2 3" xfId="1781"/>
    <cellStyle name="Calculation 2 6 3" xfId="1782"/>
    <cellStyle name="Calculation 2 6 4" xfId="1783"/>
    <cellStyle name="Calculation 2 6 5" xfId="1784"/>
    <cellStyle name="Calculation 2 6 6" xfId="1785"/>
    <cellStyle name="Calculation 2 6_Other Income" xfId="1786"/>
    <cellStyle name="Calculation 2 7" xfId="1787"/>
    <cellStyle name="Calculation 2 7 2" xfId="1788"/>
    <cellStyle name="Calculation 2 7 2 2" xfId="1789"/>
    <cellStyle name="Calculation 2 7 2 3" xfId="1790"/>
    <cellStyle name="Calculation 2 7 3" xfId="1791"/>
    <cellStyle name="Calculation 2 7 4" xfId="1792"/>
    <cellStyle name="Calculation 2 7 5" xfId="1793"/>
    <cellStyle name="Calculation 2 7 6" xfId="1794"/>
    <cellStyle name="Calculation 2 7_Other Income" xfId="1795"/>
    <cellStyle name="Calculation 2 8" xfId="1796"/>
    <cellStyle name="Calculation 2 8 2" xfId="1797"/>
    <cellStyle name="Calculation 2 8 3" xfId="1798"/>
    <cellStyle name="Calculation 2 9" xfId="1799"/>
    <cellStyle name="Calculation 2_Other Income" xfId="1800"/>
    <cellStyle name="Calculation 3" xfId="1801"/>
    <cellStyle name="Calculation 4" xfId="1802"/>
    <cellStyle name="Calculation 5" xfId="1803"/>
    <cellStyle name="Calculation 6" xfId="1804"/>
    <cellStyle name="Calculation 7" xfId="1805"/>
    <cellStyle name="Calculation 8" xfId="1806"/>
    <cellStyle name="Calculation 9" xfId="1807"/>
    <cellStyle name="Capacity Cost" xfId="1808"/>
    <cellStyle name="cc0 -CalComma" xfId="1809"/>
    <cellStyle name="cc0k -CalCommaThousand" xfId="1810"/>
    <cellStyle name="cc0m -CalCommaMillion" xfId="1811"/>
    <cellStyle name="cc1 -CalComma" xfId="1812"/>
    <cellStyle name="cc2 -CalComma" xfId="1813"/>
    <cellStyle name="cc3 -CalComma" xfId="1814"/>
    <cellStyle name="cc4 -CalComma" xfId="1815"/>
    <cellStyle name="cComma0" xfId="1816"/>
    <cellStyle name="cComma1" xfId="1817"/>
    <cellStyle name="cComma2" xfId="1818"/>
    <cellStyle name="cDateDM" xfId="1819"/>
    <cellStyle name="cDateDMY" xfId="1820"/>
    <cellStyle name="cDateMY" xfId="1821"/>
    <cellStyle name="cDateT24" xfId="1822"/>
    <cellStyle name="cdDMM -CalDate" xfId="1823"/>
    <cellStyle name="cdDMMY -CalDate" xfId="1824"/>
    <cellStyle name="cdDMMYHM -CalDateTime" xfId="1825"/>
    <cellStyle name="cdDMMYHM -CalDateTime 2" xfId="1826"/>
    <cellStyle name="cdDMMYHM -CalDateTime 3" xfId="1827"/>
    <cellStyle name="cdDMY -CalDate" xfId="1828"/>
    <cellStyle name="cdMDY -CalDate" xfId="1829"/>
    <cellStyle name="cdMMY -CalDate" xfId="1830"/>
    <cellStyle name="cdMMYc-CalDateC" xfId="1831"/>
    <cellStyle name="Centre_Bold" xfId="1832"/>
    <cellStyle name="cf0 -CalFixed" xfId="1833"/>
    <cellStyle name="ChartingText" xfId="1834"/>
    <cellStyle name="Check Cell" xfId="11316" builtinId="23" customBuiltin="1"/>
    <cellStyle name="Check Cell 10" xfId="1835"/>
    <cellStyle name="Check Cell 11" xfId="1836"/>
    <cellStyle name="Check Cell 12" xfId="1837"/>
    <cellStyle name="Check Cell 2" xfId="1838"/>
    <cellStyle name="Check Cell 2 2" xfId="1839"/>
    <cellStyle name="Check Cell 2 2 2" xfId="1840"/>
    <cellStyle name="Check Cell 2 2 2 10" xfId="1841"/>
    <cellStyle name="Check Cell 2 2 2 10 2" xfId="1842"/>
    <cellStyle name="Check Cell 2 2 2 10 3" xfId="1843"/>
    <cellStyle name="Check Cell 2 2 2 11" xfId="1844"/>
    <cellStyle name="Check Cell 2 2 2 2" xfId="1845"/>
    <cellStyle name="Check Cell 2 2 2 2 10" xfId="1846"/>
    <cellStyle name="Check Cell 2 2 2 2 11" xfId="1847"/>
    <cellStyle name="Check Cell 2 2 2 2 2" xfId="1848"/>
    <cellStyle name="Check Cell 2 2 2 2 2 2" xfId="1849"/>
    <cellStyle name="Check Cell 2 2 2 2 2 3" xfId="1850"/>
    <cellStyle name="Check Cell 2 2 2 2 3" xfId="1851"/>
    <cellStyle name="Check Cell 2 2 2 2 3 2" xfId="1852"/>
    <cellStyle name="Check Cell 2 2 2 2 3 3" xfId="1853"/>
    <cellStyle name="Check Cell 2 2 2 2 4" xfId="1854"/>
    <cellStyle name="Check Cell 2 2 2 2 4 2" xfId="1855"/>
    <cellStyle name="Check Cell 2 2 2 2 4 3" xfId="1856"/>
    <cellStyle name="Check Cell 2 2 2 2 5" xfId="1857"/>
    <cellStyle name="Check Cell 2 2 2 2 5 2" xfId="1858"/>
    <cellStyle name="Check Cell 2 2 2 2 5 3" xfId="1859"/>
    <cellStyle name="Check Cell 2 2 2 2 6" xfId="1860"/>
    <cellStyle name="Check Cell 2 2 2 2 6 2" xfId="1861"/>
    <cellStyle name="Check Cell 2 2 2 2 6 3" xfId="1862"/>
    <cellStyle name="Check Cell 2 2 2 2 7" xfId="1863"/>
    <cellStyle name="Check Cell 2 2 2 2 7 2" xfId="1864"/>
    <cellStyle name="Check Cell 2 2 2 2 7 3" xfId="1865"/>
    <cellStyle name="Check Cell 2 2 2 2 8" xfId="1866"/>
    <cellStyle name="Check Cell 2 2 2 2 8 2" xfId="1867"/>
    <cellStyle name="Check Cell 2 2 2 2 8 3" xfId="1868"/>
    <cellStyle name="Check Cell 2 2 2 2 9" xfId="1869"/>
    <cellStyle name="Check Cell 2 2 2 2 9 2" xfId="1870"/>
    <cellStyle name="Check Cell 2 2 2 2 9 3" xfId="1871"/>
    <cellStyle name="Check Cell 2 2 2 3" xfId="1872"/>
    <cellStyle name="Check Cell 2 2 2 3 2" xfId="1873"/>
    <cellStyle name="Check Cell 2 2 2 3 3" xfId="1874"/>
    <cellStyle name="Check Cell 2 2 2 4" xfId="1875"/>
    <cellStyle name="Check Cell 2 2 2 4 2" xfId="1876"/>
    <cellStyle name="Check Cell 2 2 2 4 3" xfId="1877"/>
    <cellStyle name="Check Cell 2 2 2 5" xfId="1878"/>
    <cellStyle name="Check Cell 2 2 2 5 2" xfId="1879"/>
    <cellStyle name="Check Cell 2 2 2 5 3" xfId="1880"/>
    <cellStyle name="Check Cell 2 2 2 6" xfId="1881"/>
    <cellStyle name="Check Cell 2 2 2 6 2" xfId="1882"/>
    <cellStyle name="Check Cell 2 2 2 6 3" xfId="1883"/>
    <cellStyle name="Check Cell 2 2 2 7" xfId="1884"/>
    <cellStyle name="Check Cell 2 2 2 7 2" xfId="1885"/>
    <cellStyle name="Check Cell 2 2 2 7 3" xfId="1886"/>
    <cellStyle name="Check Cell 2 2 2 8" xfId="1887"/>
    <cellStyle name="Check Cell 2 2 2 8 2" xfId="1888"/>
    <cellStyle name="Check Cell 2 2 2 8 3" xfId="1889"/>
    <cellStyle name="Check Cell 2 2 2 9" xfId="1890"/>
    <cellStyle name="Check Cell 2 2 2 9 2" xfId="1891"/>
    <cellStyle name="Check Cell 2 2 2 9 3" xfId="1892"/>
    <cellStyle name="Check Cell 2 2 3" xfId="1893"/>
    <cellStyle name="Check Cell 2 2 3 10" xfId="1894"/>
    <cellStyle name="Check Cell 2 2 3 2" xfId="1895"/>
    <cellStyle name="Check Cell 2 2 3 2 2" xfId="1896"/>
    <cellStyle name="Check Cell 2 2 3 2 3" xfId="1897"/>
    <cellStyle name="Check Cell 2 2 3 3" xfId="1898"/>
    <cellStyle name="Check Cell 2 2 3 3 2" xfId="1899"/>
    <cellStyle name="Check Cell 2 2 3 3 3" xfId="1900"/>
    <cellStyle name="Check Cell 2 2 3 4" xfId="1901"/>
    <cellStyle name="Check Cell 2 2 3 4 2" xfId="1902"/>
    <cellStyle name="Check Cell 2 2 3 4 3" xfId="1903"/>
    <cellStyle name="Check Cell 2 2 3 5" xfId="1904"/>
    <cellStyle name="Check Cell 2 2 3 5 2" xfId="1905"/>
    <cellStyle name="Check Cell 2 2 3 5 3" xfId="1906"/>
    <cellStyle name="Check Cell 2 2 3 6" xfId="1907"/>
    <cellStyle name="Check Cell 2 2 3 6 2" xfId="1908"/>
    <cellStyle name="Check Cell 2 2 3 6 3" xfId="1909"/>
    <cellStyle name="Check Cell 2 2 3 7" xfId="1910"/>
    <cellStyle name="Check Cell 2 2 3 7 2" xfId="1911"/>
    <cellStyle name="Check Cell 2 2 3 7 3" xfId="1912"/>
    <cellStyle name="Check Cell 2 2 3 8" xfId="1913"/>
    <cellStyle name="Check Cell 2 2 3 8 2" xfId="1914"/>
    <cellStyle name="Check Cell 2 2 3 8 3" xfId="1915"/>
    <cellStyle name="Check Cell 2 2 3 9" xfId="1916"/>
    <cellStyle name="Check Cell 2 2 3 9 2" xfId="1917"/>
    <cellStyle name="Check Cell 2 2 3 9 3" xfId="1918"/>
    <cellStyle name="Check Cell 2 2 4" xfId="1919"/>
    <cellStyle name="Check Cell 2 2 4 2" xfId="1920"/>
    <cellStyle name="Check Cell 2 2 4 3" xfId="1921"/>
    <cellStyle name="Check Cell 2 2 5" xfId="1922"/>
    <cellStyle name="Check Cell 2 2 5 2" xfId="1923"/>
    <cellStyle name="Check Cell 2 2 5 3" xfId="1924"/>
    <cellStyle name="Check Cell 2 2 6" xfId="1925"/>
    <cellStyle name="Check Cell 2 2 6 2" xfId="1926"/>
    <cellStyle name="Check Cell 2 2 6 3" xfId="1927"/>
    <cellStyle name="Check Cell 2 2 7" xfId="1928"/>
    <cellStyle name="Check Cell 2 2 7 2" xfId="1929"/>
    <cellStyle name="Check Cell 2 2 7 3" xfId="1930"/>
    <cellStyle name="Check Cell 2 3" xfId="1931"/>
    <cellStyle name="Check Cell 2 3 10" xfId="1932"/>
    <cellStyle name="Check Cell 2 3 2" xfId="1933"/>
    <cellStyle name="Check Cell 2 3 2 10" xfId="1934"/>
    <cellStyle name="Check Cell 2 3 2 2" xfId="1935"/>
    <cellStyle name="Check Cell 2 3 2 2 2" xfId="1936"/>
    <cellStyle name="Check Cell 2 3 2 2 3" xfId="1937"/>
    <cellStyle name="Check Cell 2 3 2 3" xfId="1938"/>
    <cellStyle name="Check Cell 2 3 2 3 2" xfId="1939"/>
    <cellStyle name="Check Cell 2 3 2 3 3" xfId="1940"/>
    <cellStyle name="Check Cell 2 3 2 4" xfId="1941"/>
    <cellStyle name="Check Cell 2 3 2 4 2" xfId="1942"/>
    <cellStyle name="Check Cell 2 3 2 4 3" xfId="1943"/>
    <cellStyle name="Check Cell 2 3 2 5" xfId="1944"/>
    <cellStyle name="Check Cell 2 3 2 5 2" xfId="1945"/>
    <cellStyle name="Check Cell 2 3 2 5 3" xfId="1946"/>
    <cellStyle name="Check Cell 2 3 2 6" xfId="1947"/>
    <cellStyle name="Check Cell 2 3 2 6 2" xfId="1948"/>
    <cellStyle name="Check Cell 2 3 2 6 3" xfId="1949"/>
    <cellStyle name="Check Cell 2 3 2 7" xfId="1950"/>
    <cellStyle name="Check Cell 2 3 2 7 2" xfId="1951"/>
    <cellStyle name="Check Cell 2 3 2 7 3" xfId="1952"/>
    <cellStyle name="Check Cell 2 3 2 8" xfId="1953"/>
    <cellStyle name="Check Cell 2 3 2 8 2" xfId="1954"/>
    <cellStyle name="Check Cell 2 3 2 8 3" xfId="1955"/>
    <cellStyle name="Check Cell 2 3 2 9" xfId="1956"/>
    <cellStyle name="Check Cell 2 3 2 9 2" xfId="1957"/>
    <cellStyle name="Check Cell 2 3 2 9 3" xfId="1958"/>
    <cellStyle name="Check Cell 2 3 3" xfId="1959"/>
    <cellStyle name="Check Cell 2 3 3 2" xfId="1960"/>
    <cellStyle name="Check Cell 2 3 3 3" xfId="1961"/>
    <cellStyle name="Check Cell 2 3 4" xfId="1962"/>
    <cellStyle name="Check Cell 2 3 4 2" xfId="1963"/>
    <cellStyle name="Check Cell 2 3 4 3" xfId="1964"/>
    <cellStyle name="Check Cell 2 3 5" xfId="1965"/>
    <cellStyle name="Check Cell 2 3 5 2" xfId="1966"/>
    <cellStyle name="Check Cell 2 3 5 3" xfId="1967"/>
    <cellStyle name="Check Cell 2 3 6" xfId="1968"/>
    <cellStyle name="Check Cell 2 3 6 2" xfId="1969"/>
    <cellStyle name="Check Cell 2 3 6 3" xfId="1970"/>
    <cellStyle name="Check Cell 2 3 7" xfId="1971"/>
    <cellStyle name="Check Cell 2 3 7 2" xfId="1972"/>
    <cellStyle name="Check Cell 2 3 7 3" xfId="1973"/>
    <cellStyle name="Check Cell 2 3 8" xfId="1974"/>
    <cellStyle name="Check Cell 2 3 8 2" xfId="1975"/>
    <cellStyle name="Check Cell 2 3 8 3" xfId="1976"/>
    <cellStyle name="Check Cell 2 3 9" xfId="1977"/>
    <cellStyle name="Check Cell 2 3 9 2" xfId="1978"/>
    <cellStyle name="Check Cell 2 3 9 3" xfId="1979"/>
    <cellStyle name="Check Cell 2 4" xfId="1980"/>
    <cellStyle name="Check Cell 2 4 10" xfId="1981"/>
    <cellStyle name="Check Cell 2 4 2" xfId="1982"/>
    <cellStyle name="Check Cell 2 4 2 2" xfId="1983"/>
    <cellStyle name="Check Cell 2 4 2 3" xfId="1984"/>
    <cellStyle name="Check Cell 2 4 3" xfId="1985"/>
    <cellStyle name="Check Cell 2 4 3 2" xfId="1986"/>
    <cellStyle name="Check Cell 2 4 3 3" xfId="1987"/>
    <cellStyle name="Check Cell 2 4 4" xfId="1988"/>
    <cellStyle name="Check Cell 2 4 4 2" xfId="1989"/>
    <cellStyle name="Check Cell 2 4 4 3" xfId="1990"/>
    <cellStyle name="Check Cell 2 4 5" xfId="1991"/>
    <cellStyle name="Check Cell 2 4 5 2" xfId="1992"/>
    <cellStyle name="Check Cell 2 4 5 3" xfId="1993"/>
    <cellStyle name="Check Cell 2 4 6" xfId="1994"/>
    <cellStyle name="Check Cell 2 4 6 2" xfId="1995"/>
    <cellStyle name="Check Cell 2 4 6 3" xfId="1996"/>
    <cellStyle name="Check Cell 2 4 7" xfId="1997"/>
    <cellStyle name="Check Cell 2 4 7 2" xfId="1998"/>
    <cellStyle name="Check Cell 2 4 7 3" xfId="1999"/>
    <cellStyle name="Check Cell 2 4 8" xfId="2000"/>
    <cellStyle name="Check Cell 2 4 8 2" xfId="2001"/>
    <cellStyle name="Check Cell 2 4 8 3" xfId="2002"/>
    <cellStyle name="Check Cell 2 4 9" xfId="2003"/>
    <cellStyle name="Check Cell 2 4 9 2" xfId="2004"/>
    <cellStyle name="Check Cell 2 4 9 3" xfId="2005"/>
    <cellStyle name="Check Cell 2 5" xfId="2006"/>
    <cellStyle name="Check Cell 2 5 2" xfId="2007"/>
    <cellStyle name="Check Cell 2 5 3" xfId="2008"/>
    <cellStyle name="Check Cell 3" xfId="2009"/>
    <cellStyle name="Check Cell 4" xfId="2010"/>
    <cellStyle name="Check Cell 5" xfId="2011"/>
    <cellStyle name="Check Cell 6" xfId="2012"/>
    <cellStyle name="Check Cell 7" xfId="2013"/>
    <cellStyle name="Check Cell 8" xfId="2014"/>
    <cellStyle name="Check Cell 9" xfId="2015"/>
    <cellStyle name="CHPAboveAverage" xfId="2016"/>
    <cellStyle name="CHPBelowAverage" xfId="2017"/>
    <cellStyle name="CHPBottom" xfId="2018"/>
    <cellStyle name="CHPTop" xfId="2019"/>
    <cellStyle name="cmHM  -CalTime" xfId="2020"/>
    <cellStyle name="cmHM  -CalTime 2" xfId="2021"/>
    <cellStyle name="cmHM  -CalTime 3" xfId="2022"/>
    <cellStyle name="cmHM24+ -CalTime" xfId="2023"/>
    <cellStyle name="Co. Names" xfId="2024"/>
    <cellStyle name="Co. Names - Bold" xfId="2025"/>
    <cellStyle name="Co. Names_Break-Up" xfId="2026"/>
    <cellStyle name="Code" xfId="2027"/>
    <cellStyle name="col heading" xfId="2028"/>
    <cellStyle name="COL HEADINGS" xfId="2029"/>
    <cellStyle name="COL HEADINGS 2" xfId="2030"/>
    <cellStyle name="COL HEADINGS 2 2" xfId="2031"/>
    <cellStyle name="ColumnAttributeAbovePrompt" xfId="2032"/>
    <cellStyle name="ColumnAttributePrompt" xfId="2033"/>
    <cellStyle name="ColumnAttributeValue" xfId="2034"/>
    <cellStyle name="ColumnHead" xfId="2035"/>
    <cellStyle name="ColumnHead 2" xfId="2036"/>
    <cellStyle name="ColumnHead 2 2" xfId="2037"/>
    <cellStyle name="ColumnHead 3" xfId="2038"/>
    <cellStyle name="ColumnHeaderNormal" xfId="2039"/>
    <cellStyle name="ColumnHeadingPrompt" xfId="2040"/>
    <cellStyle name="ColumnHeadingValue" xfId="2041"/>
    <cellStyle name="Comma  - Style1" xfId="2042"/>
    <cellStyle name="Comma  - Style2" xfId="2043"/>
    <cellStyle name="Comma  - Style3" xfId="2044"/>
    <cellStyle name="Comma  - Style4" xfId="2045"/>
    <cellStyle name="Comma  - Style5" xfId="2046"/>
    <cellStyle name="Comma  - Style6" xfId="2047"/>
    <cellStyle name="Comma  - Style7" xfId="2048"/>
    <cellStyle name="Comma  - Style8" xfId="2049"/>
    <cellStyle name="Comma [00]" xfId="2050"/>
    <cellStyle name="Comma [1]" xfId="2051"/>
    <cellStyle name="Comma 0" xfId="2052"/>
    <cellStyle name="Comma 0 2" xfId="2053"/>
    <cellStyle name="Comma 10" xfId="2054"/>
    <cellStyle name="Comma 10 2" xfId="2055"/>
    <cellStyle name="Comma 10 2 2" xfId="2056"/>
    <cellStyle name="Comma 10 2 2 2" xfId="2057"/>
    <cellStyle name="Comma 10 2 2 3" xfId="11373"/>
    <cellStyle name="Comma 10 2 3" xfId="2058"/>
    <cellStyle name="Comma 10 2 4" xfId="2059"/>
    <cellStyle name="Comma 10 2 5" xfId="11372"/>
    <cellStyle name="Comma 10 3" xfId="2060"/>
    <cellStyle name="Comma 10 3 2" xfId="2061"/>
    <cellStyle name="Comma 10 3 3" xfId="2062"/>
    <cellStyle name="Comma 10 4" xfId="2063"/>
    <cellStyle name="Comma 10 5" xfId="2064"/>
    <cellStyle name="Comma 10 6" xfId="13881"/>
    <cellStyle name="Comma 100" xfId="2065"/>
    <cellStyle name="Comma 101" xfId="2066"/>
    <cellStyle name="Comma 102" xfId="2067"/>
    <cellStyle name="Comma 103" xfId="2068"/>
    <cellStyle name="Comma 104" xfId="2069"/>
    <cellStyle name="Comma 105" xfId="2070"/>
    <cellStyle name="Comma 106" xfId="2071"/>
    <cellStyle name="Comma 107" xfId="2072"/>
    <cellStyle name="Comma 108" xfId="2073"/>
    <cellStyle name="Comma 109" xfId="2074"/>
    <cellStyle name="Comma 11" xfId="2075"/>
    <cellStyle name="Comma 11 2" xfId="2076"/>
    <cellStyle name="Comma 11 2 2" xfId="2077"/>
    <cellStyle name="Comma 11 2 3" xfId="11374"/>
    <cellStyle name="Comma 11 2 4" xfId="13526"/>
    <cellStyle name="Comma 11 3" xfId="2078"/>
    <cellStyle name="Comma 11 3 2" xfId="2079"/>
    <cellStyle name="Comma 11 3 3" xfId="2080"/>
    <cellStyle name="Comma 11 3 4" xfId="13527"/>
    <cellStyle name="Comma 11 4" xfId="2081"/>
    <cellStyle name="Comma 11 5" xfId="2082"/>
    <cellStyle name="Comma 11 6" xfId="2083"/>
    <cellStyle name="Comma 110" xfId="2084"/>
    <cellStyle name="Comma 111" xfId="2085"/>
    <cellStyle name="Comma 112" xfId="2086"/>
    <cellStyle name="Comma 113" xfId="2087"/>
    <cellStyle name="Comma 114" xfId="2088"/>
    <cellStyle name="Comma 115" xfId="2089"/>
    <cellStyle name="Comma 116" xfId="2090"/>
    <cellStyle name="Comma 117" xfId="2091"/>
    <cellStyle name="Comma 118" xfId="2092"/>
    <cellStyle name="Comma 119" xfId="2093"/>
    <cellStyle name="Comma 12" xfId="2094"/>
    <cellStyle name="Comma 12 2" xfId="2095"/>
    <cellStyle name="Comma 12 2 2" xfId="2096"/>
    <cellStyle name="Comma 12 2 3" xfId="2097"/>
    <cellStyle name="Comma 12 2 4" xfId="2098"/>
    <cellStyle name="Comma 12 2 5" xfId="11376"/>
    <cellStyle name="Comma 12 2 6" xfId="13528"/>
    <cellStyle name="Comma 12 3" xfId="2099"/>
    <cellStyle name="Comma 12 3 2" xfId="2100"/>
    <cellStyle name="Comma 12 3 3" xfId="13529"/>
    <cellStyle name="Comma 12 4" xfId="2101"/>
    <cellStyle name="Comma 12 5" xfId="2102"/>
    <cellStyle name="Comma 12 6" xfId="2103"/>
    <cellStyle name="Comma 12 7" xfId="2104"/>
    <cellStyle name="Comma 12 8" xfId="11375"/>
    <cellStyle name="Comma 120" xfId="2105"/>
    <cellStyle name="Comma 121" xfId="2106"/>
    <cellStyle name="Comma 122" xfId="2107"/>
    <cellStyle name="Comma 123" xfId="2108"/>
    <cellStyle name="Comma 124" xfId="2109"/>
    <cellStyle name="Comma 125" xfId="2110"/>
    <cellStyle name="Comma 126" xfId="2111"/>
    <cellStyle name="Comma 127" xfId="2112"/>
    <cellStyle name="Comma 128" xfId="2113"/>
    <cellStyle name="Comma 129" xfId="2114"/>
    <cellStyle name="Comma 13" xfId="2115"/>
    <cellStyle name="Comma 13 2" xfId="2116"/>
    <cellStyle name="Comma 13 2 2" xfId="2117"/>
    <cellStyle name="Comma 13 2 2 2" xfId="2118"/>
    <cellStyle name="Comma 13 2 3" xfId="2119"/>
    <cellStyle name="Comma 13 2 4" xfId="2120"/>
    <cellStyle name="Comma 13 2 5" xfId="11378"/>
    <cellStyle name="Comma 13 3" xfId="2121"/>
    <cellStyle name="Comma 13 3 2" xfId="2122"/>
    <cellStyle name="Comma 13 3 3" xfId="2123"/>
    <cellStyle name="Comma 13 4" xfId="2124"/>
    <cellStyle name="Comma 13 4 2" xfId="2125"/>
    <cellStyle name="Comma 13 5" xfId="2126"/>
    <cellStyle name="Comma 13 6" xfId="2127"/>
    <cellStyle name="Comma 13 7" xfId="11377"/>
    <cellStyle name="Comma 130" xfId="2128"/>
    <cellStyle name="Comma 131" xfId="2129"/>
    <cellStyle name="Comma 132" xfId="2130"/>
    <cellStyle name="Comma 133" xfId="2131"/>
    <cellStyle name="Comma 134" xfId="2132"/>
    <cellStyle name="Comma 135" xfId="2133"/>
    <cellStyle name="Comma 136" xfId="2134"/>
    <cellStyle name="Comma 137" xfId="2135"/>
    <cellStyle name="Comma 138" xfId="2136"/>
    <cellStyle name="Comma 139" xfId="2137"/>
    <cellStyle name="Comma 14" xfId="2138"/>
    <cellStyle name="Comma 14 2" xfId="2139"/>
    <cellStyle name="Comma 14 2 2" xfId="2140"/>
    <cellStyle name="Comma 14 2 3" xfId="2141"/>
    <cellStyle name="Comma 14 2 4" xfId="11380"/>
    <cellStyle name="Comma 14 2 5" xfId="13530"/>
    <cellStyle name="Comma 14 3" xfId="2142"/>
    <cellStyle name="Comma 14 3 2" xfId="2143"/>
    <cellStyle name="Comma 14 3 3" xfId="13531"/>
    <cellStyle name="Comma 14 4" xfId="2144"/>
    <cellStyle name="Comma 14 5" xfId="2145"/>
    <cellStyle name="Comma 14 6" xfId="11379"/>
    <cellStyle name="Comma 140" xfId="2146"/>
    <cellStyle name="Comma 141" xfId="2147"/>
    <cellStyle name="Comma 142" xfId="2148"/>
    <cellStyle name="Comma 143" xfId="2149"/>
    <cellStyle name="Comma 144" xfId="2150"/>
    <cellStyle name="Comma 145" xfId="2151"/>
    <cellStyle name="Comma 146" xfId="2152"/>
    <cellStyle name="Comma 147" xfId="2153"/>
    <cellStyle name="Comma 148" xfId="2154"/>
    <cellStyle name="Comma 149" xfId="2155"/>
    <cellStyle name="Comma 15" xfId="2156"/>
    <cellStyle name="Comma 15 2" xfId="2157"/>
    <cellStyle name="Comma 15 2 2" xfId="2158"/>
    <cellStyle name="Comma 15 2 3" xfId="2159"/>
    <cellStyle name="Comma 15 2 4" xfId="11382"/>
    <cellStyle name="Comma 15 2 5" xfId="13532"/>
    <cellStyle name="Comma 15 3" xfId="2160"/>
    <cellStyle name="Comma 15 3 2" xfId="13533"/>
    <cellStyle name="Comma 15 4" xfId="2161"/>
    <cellStyle name="Comma 15 5" xfId="11381"/>
    <cellStyle name="Comma 150" xfId="2162"/>
    <cellStyle name="Comma 151" xfId="2163"/>
    <cellStyle name="Comma 152" xfId="2164"/>
    <cellStyle name="Comma 153" xfId="2165"/>
    <cellStyle name="Comma 154" xfId="2166"/>
    <cellStyle name="Comma 155" xfId="2167"/>
    <cellStyle name="Comma 156" xfId="2168"/>
    <cellStyle name="Comma 157" xfId="2169"/>
    <cellStyle name="Comma 158" xfId="2170"/>
    <cellStyle name="Comma 159" xfId="2171"/>
    <cellStyle name="Comma 16" xfId="2172"/>
    <cellStyle name="Comma 16 2" xfId="2173"/>
    <cellStyle name="Comma 16 2 2" xfId="2174"/>
    <cellStyle name="Comma 16 2 3" xfId="2175"/>
    <cellStyle name="Comma 16 2 4" xfId="11384"/>
    <cellStyle name="Comma 16 2 5" xfId="13534"/>
    <cellStyle name="Comma 16 3" xfId="2176"/>
    <cellStyle name="Comma 16 3 2" xfId="13535"/>
    <cellStyle name="Comma 16 4" xfId="2177"/>
    <cellStyle name="Comma 16 5" xfId="11383"/>
    <cellStyle name="Comma 160" xfId="2178"/>
    <cellStyle name="Comma 161" xfId="2179"/>
    <cellStyle name="Comma 162" xfId="2180"/>
    <cellStyle name="Comma 163" xfId="2181"/>
    <cellStyle name="Comma 164" xfId="2182"/>
    <cellStyle name="Comma 165" xfId="2183"/>
    <cellStyle name="Comma 166" xfId="2184"/>
    <cellStyle name="Comma 167" xfId="2185"/>
    <cellStyle name="Comma 168" xfId="2186"/>
    <cellStyle name="Comma 169" xfId="2187"/>
    <cellStyle name="Comma 17" xfId="2188"/>
    <cellStyle name="Comma 17 2" xfId="2189"/>
    <cellStyle name="Comma 17 2 2" xfId="2190"/>
    <cellStyle name="Comma 17 2 3" xfId="11386"/>
    <cellStyle name="Comma 17 2 4" xfId="13536"/>
    <cellStyle name="Comma 17 3" xfId="2191"/>
    <cellStyle name="Comma 17 3 2" xfId="13537"/>
    <cellStyle name="Comma 17 4" xfId="2192"/>
    <cellStyle name="Comma 17 5" xfId="11385"/>
    <cellStyle name="Comma 170" xfId="2193"/>
    <cellStyle name="Comma 171" xfId="2194"/>
    <cellStyle name="Comma 172" xfId="2195"/>
    <cellStyle name="Comma 173" xfId="2196"/>
    <cellStyle name="Comma 174" xfId="2197"/>
    <cellStyle name="Comma 175" xfId="2198"/>
    <cellStyle name="Comma 176" xfId="2199"/>
    <cellStyle name="Comma 177" xfId="2200"/>
    <cellStyle name="Comma 178" xfId="2201"/>
    <cellStyle name="Comma 179" xfId="2202"/>
    <cellStyle name="Comma 18" xfId="2203"/>
    <cellStyle name="Comma 18 2" xfId="2204"/>
    <cellStyle name="Comma 18 2 2" xfId="2205"/>
    <cellStyle name="Comma 18 2 3" xfId="11388"/>
    <cellStyle name="Comma 18 2 4" xfId="13538"/>
    <cellStyle name="Comma 18 3" xfId="2206"/>
    <cellStyle name="Comma 18 3 2" xfId="13539"/>
    <cellStyle name="Comma 18 4" xfId="11387"/>
    <cellStyle name="Comma 180" xfId="2207"/>
    <cellStyle name="Comma 181" xfId="2208"/>
    <cellStyle name="Comma 182" xfId="2209"/>
    <cellStyle name="Comma 183" xfId="2210"/>
    <cellStyle name="Comma 184" xfId="2211"/>
    <cellStyle name="Comma 185" xfId="2212"/>
    <cellStyle name="Comma 186" xfId="2213"/>
    <cellStyle name="Comma 187" xfId="2214"/>
    <cellStyle name="Comma 188" xfId="2215"/>
    <cellStyle name="Comma 189" xfId="2216"/>
    <cellStyle name="Comma 19" xfId="2217"/>
    <cellStyle name="Comma 190" xfId="2218"/>
    <cellStyle name="Comma 191" xfId="2219"/>
    <cellStyle name="Comma 192" xfId="2220"/>
    <cellStyle name="Comma 193" xfId="2221"/>
    <cellStyle name="Comma 194" xfId="2222"/>
    <cellStyle name="Comma 195" xfId="2223"/>
    <cellStyle name="Comma 196" xfId="2224"/>
    <cellStyle name="Comma 197" xfId="2225"/>
    <cellStyle name="Comma 198" xfId="2226"/>
    <cellStyle name="Comma 199" xfId="2227"/>
    <cellStyle name="Comma 2" xfId="2228"/>
    <cellStyle name="Comma 2 10" xfId="2229"/>
    <cellStyle name="Comma 2 10 2" xfId="2230"/>
    <cellStyle name="Comma 2 10 2 2" xfId="2231"/>
    <cellStyle name="Comma 2 10 3" xfId="2232"/>
    <cellStyle name="Comma 2 11" xfId="2233"/>
    <cellStyle name="Comma 2 11 2" xfId="2234"/>
    <cellStyle name="Comma 2 11 2 2" xfId="2235"/>
    <cellStyle name="Comma 2 11 2 2 2" xfId="2236"/>
    <cellStyle name="Comma 2 11 2 2 3" xfId="11391"/>
    <cellStyle name="Comma 2 11 2 3" xfId="2237"/>
    <cellStyle name="Comma 2 11 2 4" xfId="11390"/>
    <cellStyle name="Comma 2 11 3" xfId="2238"/>
    <cellStyle name="Comma 2 11 3 2" xfId="2239"/>
    <cellStyle name="Comma 2 11 3 3" xfId="11392"/>
    <cellStyle name="Comma 2 11 4" xfId="2240"/>
    <cellStyle name="Comma 2 11 4 2" xfId="2241"/>
    <cellStyle name="Comma 2 11 4 3" xfId="11393"/>
    <cellStyle name="Comma 2 11 5" xfId="2242"/>
    <cellStyle name="Comma 2 11 6" xfId="2243"/>
    <cellStyle name="Comma 2 11 7" xfId="11389"/>
    <cellStyle name="Comma 2 12" xfId="2244"/>
    <cellStyle name="Comma 2 12 2" xfId="2245"/>
    <cellStyle name="Comma 2 13" xfId="2246"/>
    <cellStyle name="Comma 2 13 2" xfId="2247"/>
    <cellStyle name="Comma 2 14" xfId="2248"/>
    <cellStyle name="Comma 2 14 2" xfId="2249"/>
    <cellStyle name="Comma 2 15" xfId="2250"/>
    <cellStyle name="Comma 2 15 2" xfId="2251"/>
    <cellStyle name="Comma 2 16" xfId="2252"/>
    <cellStyle name="Comma 2 16 2" xfId="2253"/>
    <cellStyle name="Comma 2 17" xfId="2254"/>
    <cellStyle name="Comma 2 18" xfId="2255"/>
    <cellStyle name="Comma 2 19" xfId="2256"/>
    <cellStyle name="Comma 2 2" xfId="2257"/>
    <cellStyle name="Comma 2 2 10" xfId="2258"/>
    <cellStyle name="Comma 2 2 10 2" xfId="2259"/>
    <cellStyle name="Comma 2 2 10 2 2" xfId="2260"/>
    <cellStyle name="Comma 2 2 10 2 2 2" xfId="2261"/>
    <cellStyle name="Comma 2 2 10 2 2 2 2" xfId="2262"/>
    <cellStyle name="Comma 2 2 10 2 2 2 2 2" xfId="2263"/>
    <cellStyle name="Comma 2 2 10 2 2 2 2 3" xfId="11398"/>
    <cellStyle name="Comma 2 2 10 2 2 2 3" xfId="2264"/>
    <cellStyle name="Comma 2 2 10 2 2 2 4" xfId="11397"/>
    <cellStyle name="Comma 2 2 10 2 2 3" xfId="2265"/>
    <cellStyle name="Comma 2 2 10 2 2 3 2" xfId="2266"/>
    <cellStyle name="Comma 2 2 10 2 2 3 3" xfId="11399"/>
    <cellStyle name="Comma 2 2 10 2 2 4" xfId="2267"/>
    <cellStyle name="Comma 2 2 10 2 2 4 2" xfId="2268"/>
    <cellStyle name="Comma 2 2 10 2 2 4 3" xfId="11400"/>
    <cellStyle name="Comma 2 2 10 2 2 5" xfId="2269"/>
    <cellStyle name="Comma 2 2 10 2 2 6" xfId="11396"/>
    <cellStyle name="Comma 2 2 10 2 3" xfId="2270"/>
    <cellStyle name="Comma 2 2 10 2 3 2" xfId="2271"/>
    <cellStyle name="Comma 2 2 10 2 3 2 2" xfId="2272"/>
    <cellStyle name="Comma 2 2 10 2 3 2 3" xfId="11402"/>
    <cellStyle name="Comma 2 2 10 2 3 3" xfId="2273"/>
    <cellStyle name="Comma 2 2 10 2 3 4" xfId="11401"/>
    <cellStyle name="Comma 2 2 10 2 4" xfId="2274"/>
    <cellStyle name="Comma 2 2 10 2 4 2" xfId="2275"/>
    <cellStyle name="Comma 2 2 10 2 4 3" xfId="11403"/>
    <cellStyle name="Comma 2 2 10 2 5" xfId="2276"/>
    <cellStyle name="Comma 2 2 10 2 5 2" xfId="2277"/>
    <cellStyle name="Comma 2 2 10 2 5 3" xfId="11404"/>
    <cellStyle name="Comma 2 2 10 2 6" xfId="2278"/>
    <cellStyle name="Comma 2 2 10 2 7" xfId="11395"/>
    <cellStyle name="Comma 2 2 10 3" xfId="2279"/>
    <cellStyle name="Comma 2 2 10 3 2" xfId="2280"/>
    <cellStyle name="Comma 2 2 10 3 2 2" xfId="2281"/>
    <cellStyle name="Comma 2 2 10 3 2 2 2" xfId="2282"/>
    <cellStyle name="Comma 2 2 10 3 2 2 3" xfId="11407"/>
    <cellStyle name="Comma 2 2 10 3 2 3" xfId="2283"/>
    <cellStyle name="Comma 2 2 10 3 2 4" xfId="11406"/>
    <cellStyle name="Comma 2 2 10 3 3" xfId="2284"/>
    <cellStyle name="Comma 2 2 10 3 3 2" xfId="2285"/>
    <cellStyle name="Comma 2 2 10 3 3 3" xfId="11408"/>
    <cellStyle name="Comma 2 2 10 3 4" xfId="2286"/>
    <cellStyle name="Comma 2 2 10 3 4 2" xfId="2287"/>
    <cellStyle name="Comma 2 2 10 3 4 3" xfId="11409"/>
    <cellStyle name="Comma 2 2 10 3 5" xfId="2288"/>
    <cellStyle name="Comma 2 2 10 3 6" xfId="11405"/>
    <cellStyle name="Comma 2 2 10 4" xfId="2289"/>
    <cellStyle name="Comma 2 2 10 4 2" xfId="2290"/>
    <cellStyle name="Comma 2 2 10 4 2 2" xfId="2291"/>
    <cellStyle name="Comma 2 2 10 4 2 2 2" xfId="2292"/>
    <cellStyle name="Comma 2 2 10 4 2 2 3" xfId="11412"/>
    <cellStyle name="Comma 2 2 10 4 2 3" xfId="2293"/>
    <cellStyle name="Comma 2 2 10 4 2 4" xfId="11411"/>
    <cellStyle name="Comma 2 2 10 4 3" xfId="2294"/>
    <cellStyle name="Comma 2 2 10 4 3 2" xfId="2295"/>
    <cellStyle name="Comma 2 2 10 4 3 3" xfId="11413"/>
    <cellStyle name="Comma 2 2 10 4 4" xfId="2296"/>
    <cellStyle name="Comma 2 2 10 4 4 2" xfId="2297"/>
    <cellStyle name="Comma 2 2 10 4 4 3" xfId="11414"/>
    <cellStyle name="Comma 2 2 10 4 5" xfId="2298"/>
    <cellStyle name="Comma 2 2 10 4 6" xfId="11410"/>
    <cellStyle name="Comma 2 2 10 5" xfId="2299"/>
    <cellStyle name="Comma 2 2 10 5 2" xfId="2300"/>
    <cellStyle name="Comma 2 2 10 5 2 2" xfId="2301"/>
    <cellStyle name="Comma 2 2 10 5 2 3" xfId="11416"/>
    <cellStyle name="Comma 2 2 10 5 3" xfId="2302"/>
    <cellStyle name="Comma 2 2 10 5 4" xfId="11415"/>
    <cellStyle name="Comma 2 2 10 6" xfId="2303"/>
    <cellStyle name="Comma 2 2 10 6 2" xfId="2304"/>
    <cellStyle name="Comma 2 2 10 6 3" xfId="11417"/>
    <cellStyle name="Comma 2 2 10 7" xfId="2305"/>
    <cellStyle name="Comma 2 2 10 7 2" xfId="2306"/>
    <cellStyle name="Comma 2 2 10 7 3" xfId="11418"/>
    <cellStyle name="Comma 2 2 10 8" xfId="2307"/>
    <cellStyle name="Comma 2 2 10 9" xfId="11394"/>
    <cellStyle name="Comma 2 2 11" xfId="2308"/>
    <cellStyle name="Comma 2 2 12" xfId="2309"/>
    <cellStyle name="Comma 2 2 12 2" xfId="2310"/>
    <cellStyle name="Comma 2 2 12 2 2" xfId="2311"/>
    <cellStyle name="Comma 2 2 12 2 2 2" xfId="2312"/>
    <cellStyle name="Comma 2 2 12 2 2 2 2" xfId="2313"/>
    <cellStyle name="Comma 2 2 12 2 2 2 3" xfId="11422"/>
    <cellStyle name="Comma 2 2 12 2 2 3" xfId="2314"/>
    <cellStyle name="Comma 2 2 12 2 2 4" xfId="11421"/>
    <cellStyle name="Comma 2 2 12 2 3" xfId="2315"/>
    <cellStyle name="Comma 2 2 12 2 3 2" xfId="2316"/>
    <cellStyle name="Comma 2 2 12 2 3 3" xfId="11423"/>
    <cellStyle name="Comma 2 2 12 2 4" xfId="2317"/>
    <cellStyle name="Comma 2 2 12 2 4 2" xfId="2318"/>
    <cellStyle name="Comma 2 2 12 2 4 3" xfId="11424"/>
    <cellStyle name="Comma 2 2 12 2 5" xfId="2319"/>
    <cellStyle name="Comma 2 2 12 2 6" xfId="11420"/>
    <cellStyle name="Comma 2 2 12 3" xfId="2320"/>
    <cellStyle name="Comma 2 2 12 3 2" xfId="2321"/>
    <cellStyle name="Comma 2 2 12 3 2 2" xfId="2322"/>
    <cellStyle name="Comma 2 2 12 3 2 3" xfId="11426"/>
    <cellStyle name="Comma 2 2 12 3 3" xfId="2323"/>
    <cellStyle name="Comma 2 2 12 3 4" xfId="11425"/>
    <cellStyle name="Comma 2 2 12 4" xfId="2324"/>
    <cellStyle name="Comma 2 2 12 4 2" xfId="2325"/>
    <cellStyle name="Comma 2 2 12 4 3" xfId="11427"/>
    <cellStyle name="Comma 2 2 12 5" xfId="2326"/>
    <cellStyle name="Comma 2 2 12 5 2" xfId="2327"/>
    <cellStyle name="Comma 2 2 12 5 3" xfId="11428"/>
    <cellStyle name="Comma 2 2 12 6" xfId="2328"/>
    <cellStyle name="Comma 2 2 12 7" xfId="11419"/>
    <cellStyle name="Comma 2 2 13" xfId="2329"/>
    <cellStyle name="Comma 2 2 13 2" xfId="2330"/>
    <cellStyle name="Comma 2 2 13 2 2" xfId="2331"/>
    <cellStyle name="Comma 2 2 13 2 2 2" xfId="2332"/>
    <cellStyle name="Comma 2 2 13 2 2 3" xfId="11431"/>
    <cellStyle name="Comma 2 2 13 2 3" xfId="2333"/>
    <cellStyle name="Comma 2 2 13 2 4" xfId="11430"/>
    <cellStyle name="Comma 2 2 13 3" xfId="2334"/>
    <cellStyle name="Comma 2 2 13 3 2" xfId="2335"/>
    <cellStyle name="Comma 2 2 13 3 3" xfId="11432"/>
    <cellStyle name="Comma 2 2 13 4" xfId="2336"/>
    <cellStyle name="Comma 2 2 13 4 2" xfId="2337"/>
    <cellStyle name="Comma 2 2 13 4 3" xfId="11433"/>
    <cellStyle name="Comma 2 2 13 5" xfId="2338"/>
    <cellStyle name="Comma 2 2 13 6" xfId="11429"/>
    <cellStyle name="Comma 2 2 14" xfId="2339"/>
    <cellStyle name="Comma 2 2 14 2" xfId="2340"/>
    <cellStyle name="Comma 2 2 14 2 2" xfId="2341"/>
    <cellStyle name="Comma 2 2 14 2 2 2" xfId="2342"/>
    <cellStyle name="Comma 2 2 14 2 2 3" xfId="11436"/>
    <cellStyle name="Comma 2 2 14 2 3" xfId="2343"/>
    <cellStyle name="Comma 2 2 14 2 4" xfId="11435"/>
    <cellStyle name="Comma 2 2 14 3" xfId="2344"/>
    <cellStyle name="Comma 2 2 14 3 2" xfId="2345"/>
    <cellStyle name="Comma 2 2 14 3 3" xfId="11437"/>
    <cellStyle name="Comma 2 2 14 4" xfId="2346"/>
    <cellStyle name="Comma 2 2 14 4 2" xfId="2347"/>
    <cellStyle name="Comma 2 2 14 4 3" xfId="11438"/>
    <cellStyle name="Comma 2 2 14 5" xfId="2348"/>
    <cellStyle name="Comma 2 2 14 6" xfId="11434"/>
    <cellStyle name="Comma 2 2 15" xfId="2349"/>
    <cellStyle name="Comma 2 2 15 2" xfId="2350"/>
    <cellStyle name="Comma 2 2 15 2 2" xfId="2351"/>
    <cellStyle name="Comma 2 2 15 2 3" xfId="11440"/>
    <cellStyle name="Comma 2 2 15 3" xfId="2352"/>
    <cellStyle name="Comma 2 2 15 4" xfId="11439"/>
    <cellStyle name="Comma 2 2 16" xfId="2353"/>
    <cellStyle name="Comma 2 2 16 2" xfId="2354"/>
    <cellStyle name="Comma 2 2 16 2 2" xfId="2355"/>
    <cellStyle name="Comma 2 2 16 2 3" xfId="11442"/>
    <cellStyle name="Comma 2 2 16 3" xfId="2356"/>
    <cellStyle name="Comma 2 2 16 4" xfId="11441"/>
    <cellStyle name="Comma 2 2 17" xfId="2357"/>
    <cellStyle name="Comma 2 2 17 2" xfId="2358"/>
    <cellStyle name="Comma 2 2 17 2 2" xfId="2359"/>
    <cellStyle name="Comma 2 2 17 2 3" xfId="11444"/>
    <cellStyle name="Comma 2 2 17 3" xfId="2360"/>
    <cellStyle name="Comma 2 2 17 4" xfId="11443"/>
    <cellStyle name="Comma 2 2 18" xfId="2361"/>
    <cellStyle name="Comma 2 2 18 2" xfId="2362"/>
    <cellStyle name="Comma 2 2 18 2 2" xfId="2363"/>
    <cellStyle name="Comma 2 2 18 2 3" xfId="11446"/>
    <cellStyle name="Comma 2 2 18 3" xfId="2364"/>
    <cellStyle name="Comma 2 2 18 4" xfId="11445"/>
    <cellStyle name="Comma 2 2 19" xfId="2365"/>
    <cellStyle name="Comma 2 2 19 2" xfId="2366"/>
    <cellStyle name="Comma 2 2 19 2 2" xfId="2367"/>
    <cellStyle name="Comma 2 2 19 2 3" xfId="11448"/>
    <cellStyle name="Comma 2 2 19 3" xfId="2368"/>
    <cellStyle name="Comma 2 2 19 4" xfId="11447"/>
    <cellStyle name="Comma 2 2 2" xfId="2369"/>
    <cellStyle name="Comma 2 2 2 10" xfId="2370"/>
    <cellStyle name="Comma 2 2 2 10 2" xfId="2371"/>
    <cellStyle name="Comma 2 2 2 10 2 2" xfId="2372"/>
    <cellStyle name="Comma 2 2 2 10 2 3" xfId="11450"/>
    <cellStyle name="Comma 2 2 2 10 3" xfId="2373"/>
    <cellStyle name="Comma 2 2 2 10 4" xfId="11449"/>
    <cellStyle name="Comma 2 2 2 11" xfId="2374"/>
    <cellStyle name="Comma 2 2 2 11 2" xfId="2375"/>
    <cellStyle name="Comma 2 2 2 11 2 2" xfId="2376"/>
    <cellStyle name="Comma 2 2 2 11 2 3" xfId="11452"/>
    <cellStyle name="Comma 2 2 2 11 3" xfId="2377"/>
    <cellStyle name="Comma 2 2 2 11 4" xfId="11451"/>
    <cellStyle name="Comma 2 2 2 12" xfId="2378"/>
    <cellStyle name="Comma 2 2 2 12 2" xfId="2379"/>
    <cellStyle name="Comma 2 2 2 12 2 2" xfId="2380"/>
    <cellStyle name="Comma 2 2 2 12 2 3" xfId="11454"/>
    <cellStyle name="Comma 2 2 2 12 3" xfId="2381"/>
    <cellStyle name="Comma 2 2 2 12 4" xfId="11453"/>
    <cellStyle name="Comma 2 2 2 13" xfId="2382"/>
    <cellStyle name="Comma 2 2 2 13 2" xfId="2383"/>
    <cellStyle name="Comma 2 2 2 13 2 2" xfId="2384"/>
    <cellStyle name="Comma 2 2 2 13 2 3" xfId="11456"/>
    <cellStyle name="Comma 2 2 2 13 3" xfId="2385"/>
    <cellStyle name="Comma 2 2 2 13 4" xfId="11455"/>
    <cellStyle name="Comma 2 2 2 14" xfId="2386"/>
    <cellStyle name="Comma 2 2 2 14 2" xfId="2387"/>
    <cellStyle name="Comma 2 2 2 14 2 2" xfId="2388"/>
    <cellStyle name="Comma 2 2 2 14 2 3" xfId="11458"/>
    <cellStyle name="Comma 2 2 2 14 3" xfId="2389"/>
    <cellStyle name="Comma 2 2 2 14 4" xfId="11457"/>
    <cellStyle name="Comma 2 2 2 15" xfId="2390"/>
    <cellStyle name="Comma 2 2 2 15 2" xfId="2391"/>
    <cellStyle name="Comma 2 2 2 15 2 2" xfId="2392"/>
    <cellStyle name="Comma 2 2 2 15 2 3" xfId="11460"/>
    <cellStyle name="Comma 2 2 2 15 3" xfId="2393"/>
    <cellStyle name="Comma 2 2 2 15 4" xfId="11459"/>
    <cellStyle name="Comma 2 2 2 16" xfId="2394"/>
    <cellStyle name="Comma 2 2 2 16 2" xfId="2395"/>
    <cellStyle name="Comma 2 2 2 16 2 2" xfId="2396"/>
    <cellStyle name="Comma 2 2 2 16 2 3" xfId="11462"/>
    <cellStyle name="Comma 2 2 2 16 3" xfId="2397"/>
    <cellStyle name="Comma 2 2 2 16 4" xfId="11461"/>
    <cellStyle name="Comma 2 2 2 17" xfId="2398"/>
    <cellStyle name="Comma 2 2 2 17 2" xfId="2399"/>
    <cellStyle name="Comma 2 2 2 17 2 2" xfId="2400"/>
    <cellStyle name="Comma 2 2 2 17 2 3" xfId="11464"/>
    <cellStyle name="Comma 2 2 2 17 3" xfId="2401"/>
    <cellStyle name="Comma 2 2 2 17 4" xfId="11463"/>
    <cellStyle name="Comma 2 2 2 18" xfId="2402"/>
    <cellStyle name="Comma 2 2 2 18 2" xfId="2403"/>
    <cellStyle name="Comma 2 2 2 18 2 2" xfId="2404"/>
    <cellStyle name="Comma 2 2 2 18 2 3" xfId="11466"/>
    <cellStyle name="Comma 2 2 2 18 3" xfId="2405"/>
    <cellStyle name="Comma 2 2 2 18 4" xfId="11465"/>
    <cellStyle name="Comma 2 2 2 19" xfId="2406"/>
    <cellStyle name="Comma 2 2 2 19 2" xfId="2407"/>
    <cellStyle name="Comma 2 2 2 19 2 2" xfId="2408"/>
    <cellStyle name="Comma 2 2 2 19 2 3" xfId="11468"/>
    <cellStyle name="Comma 2 2 2 19 3" xfId="2409"/>
    <cellStyle name="Comma 2 2 2 19 4" xfId="11467"/>
    <cellStyle name="Comma 2 2 2 2" xfId="2410"/>
    <cellStyle name="Comma 2 2 2 2 10" xfId="11469"/>
    <cellStyle name="Comma 2 2 2 2 2" xfId="2411"/>
    <cellStyle name="Comma 2 2 2 2 2 2" xfId="2412"/>
    <cellStyle name="Comma 2 2 2 2 2 2 2" xfId="2413"/>
    <cellStyle name="Comma 2 2 2 2 2 2 2 2" xfId="2414"/>
    <cellStyle name="Comma 2 2 2 2 2 2 2 2 2" xfId="2415"/>
    <cellStyle name="Comma 2 2 2 2 2 2 2 2 3" xfId="11473"/>
    <cellStyle name="Comma 2 2 2 2 2 2 2 3" xfId="2416"/>
    <cellStyle name="Comma 2 2 2 2 2 2 2 4" xfId="11472"/>
    <cellStyle name="Comma 2 2 2 2 2 2 3" xfId="2417"/>
    <cellStyle name="Comma 2 2 2 2 2 2 3 2" xfId="2418"/>
    <cellStyle name="Comma 2 2 2 2 2 2 3 3" xfId="11474"/>
    <cellStyle name="Comma 2 2 2 2 2 2 4" xfId="2419"/>
    <cellStyle name="Comma 2 2 2 2 2 2 4 2" xfId="2420"/>
    <cellStyle name="Comma 2 2 2 2 2 2 4 3" xfId="11475"/>
    <cellStyle name="Comma 2 2 2 2 2 2 5" xfId="2421"/>
    <cellStyle name="Comma 2 2 2 2 2 2 6" xfId="11471"/>
    <cellStyle name="Comma 2 2 2 2 2 3" xfId="2422"/>
    <cellStyle name="Comma 2 2 2 2 2 3 2" xfId="2423"/>
    <cellStyle name="Comma 2 2 2 2 2 3 2 2" xfId="2424"/>
    <cellStyle name="Comma 2 2 2 2 2 3 2 3" xfId="11477"/>
    <cellStyle name="Comma 2 2 2 2 2 3 3" xfId="2425"/>
    <cellStyle name="Comma 2 2 2 2 2 3 4" xfId="11476"/>
    <cellStyle name="Comma 2 2 2 2 2 4" xfId="2426"/>
    <cellStyle name="Comma 2 2 2 2 2 4 2" xfId="2427"/>
    <cellStyle name="Comma 2 2 2 2 2 4 3" xfId="11478"/>
    <cellStyle name="Comma 2 2 2 2 2 5" xfId="2428"/>
    <cellStyle name="Comma 2 2 2 2 2 5 2" xfId="2429"/>
    <cellStyle name="Comma 2 2 2 2 2 5 3" xfId="11479"/>
    <cellStyle name="Comma 2 2 2 2 2 6" xfId="2430"/>
    <cellStyle name="Comma 2 2 2 2 2 7" xfId="11470"/>
    <cellStyle name="Comma 2 2 2 2 3" xfId="2431"/>
    <cellStyle name="Comma 2 2 2 2 3 2" xfId="2432"/>
    <cellStyle name="Comma 2 2 2 2 3 2 2" xfId="2433"/>
    <cellStyle name="Comma 2 2 2 2 3 2 2 2" xfId="2434"/>
    <cellStyle name="Comma 2 2 2 2 3 2 2 3" xfId="11482"/>
    <cellStyle name="Comma 2 2 2 2 3 2 3" xfId="2435"/>
    <cellStyle name="Comma 2 2 2 2 3 2 4" xfId="11481"/>
    <cellStyle name="Comma 2 2 2 2 3 3" xfId="2436"/>
    <cellStyle name="Comma 2 2 2 2 3 3 2" xfId="2437"/>
    <cellStyle name="Comma 2 2 2 2 3 3 3" xfId="11483"/>
    <cellStyle name="Comma 2 2 2 2 3 4" xfId="2438"/>
    <cellStyle name="Comma 2 2 2 2 3 4 2" xfId="2439"/>
    <cellStyle name="Comma 2 2 2 2 3 4 3" xfId="11484"/>
    <cellStyle name="Comma 2 2 2 2 3 5" xfId="2440"/>
    <cellStyle name="Comma 2 2 2 2 3 6" xfId="11480"/>
    <cellStyle name="Comma 2 2 2 2 4" xfId="2441"/>
    <cellStyle name="Comma 2 2 2 2 4 2" xfId="2442"/>
    <cellStyle name="Comma 2 2 2 2 4 2 2" xfId="2443"/>
    <cellStyle name="Comma 2 2 2 2 4 2 2 2" xfId="2444"/>
    <cellStyle name="Comma 2 2 2 2 4 2 2 3" xfId="11487"/>
    <cellStyle name="Comma 2 2 2 2 4 2 3" xfId="2445"/>
    <cellStyle name="Comma 2 2 2 2 4 2 4" xfId="11486"/>
    <cellStyle name="Comma 2 2 2 2 4 3" xfId="2446"/>
    <cellStyle name="Comma 2 2 2 2 4 3 2" xfId="2447"/>
    <cellStyle name="Comma 2 2 2 2 4 3 3" xfId="11488"/>
    <cellStyle name="Comma 2 2 2 2 4 4" xfId="2448"/>
    <cellStyle name="Comma 2 2 2 2 4 4 2" xfId="2449"/>
    <cellStyle name="Comma 2 2 2 2 4 4 3" xfId="11489"/>
    <cellStyle name="Comma 2 2 2 2 4 5" xfId="2450"/>
    <cellStyle name="Comma 2 2 2 2 4 6" xfId="11485"/>
    <cellStyle name="Comma 2 2 2 2 5" xfId="2451"/>
    <cellStyle name="Comma 2 2 2 2 5 2" xfId="2452"/>
    <cellStyle name="Comma 2 2 2 2 5 2 2" xfId="2453"/>
    <cellStyle name="Comma 2 2 2 2 5 2 2 2" xfId="2454"/>
    <cellStyle name="Comma 2 2 2 2 5 2 2 3" xfId="11492"/>
    <cellStyle name="Comma 2 2 2 2 5 2 3" xfId="2455"/>
    <cellStyle name="Comma 2 2 2 2 5 2 4" xfId="11491"/>
    <cellStyle name="Comma 2 2 2 2 5 3" xfId="2456"/>
    <cellStyle name="Comma 2 2 2 2 5 3 2" xfId="2457"/>
    <cellStyle name="Comma 2 2 2 2 5 3 3" xfId="11493"/>
    <cellStyle name="Comma 2 2 2 2 5 4" xfId="2458"/>
    <cellStyle name="Comma 2 2 2 2 5 4 2" xfId="2459"/>
    <cellStyle name="Comma 2 2 2 2 5 4 3" xfId="11494"/>
    <cellStyle name="Comma 2 2 2 2 5 5" xfId="2460"/>
    <cellStyle name="Comma 2 2 2 2 5 6" xfId="11490"/>
    <cellStyle name="Comma 2 2 2 2 6" xfId="2461"/>
    <cellStyle name="Comma 2 2 2 2 6 2" xfId="2462"/>
    <cellStyle name="Comma 2 2 2 2 6 2 2" xfId="2463"/>
    <cellStyle name="Comma 2 2 2 2 6 2 3" xfId="11496"/>
    <cellStyle name="Comma 2 2 2 2 6 3" xfId="2464"/>
    <cellStyle name="Comma 2 2 2 2 6 4" xfId="11495"/>
    <cellStyle name="Comma 2 2 2 2 7" xfId="2465"/>
    <cellStyle name="Comma 2 2 2 2 7 2" xfId="2466"/>
    <cellStyle name="Comma 2 2 2 2 7 3" xfId="11497"/>
    <cellStyle name="Comma 2 2 2 2 8" xfId="2467"/>
    <cellStyle name="Comma 2 2 2 2 8 2" xfId="2468"/>
    <cellStyle name="Comma 2 2 2 2 8 3" xfId="11498"/>
    <cellStyle name="Comma 2 2 2 2 9" xfId="2469"/>
    <cellStyle name="Comma 2 2 2 20" xfId="2470"/>
    <cellStyle name="Comma 2 2 2 20 2" xfId="2471"/>
    <cellStyle name="Comma 2 2 2 20 3" xfId="11499"/>
    <cellStyle name="Comma 2 2 2 21" xfId="2472"/>
    <cellStyle name="Comma 2 2 2 21 2" xfId="2473"/>
    <cellStyle name="Comma 2 2 2 21 3" xfId="11500"/>
    <cellStyle name="Comma 2 2 2 22" xfId="2474"/>
    <cellStyle name="Comma 2 2 2 22 2" xfId="2475"/>
    <cellStyle name="Comma 2 2 2 23" xfId="2476"/>
    <cellStyle name="Comma 2 2 2 3" xfId="2477"/>
    <cellStyle name="Comma 2 2 2 3 10" xfId="11501"/>
    <cellStyle name="Comma 2 2 2 3 2" xfId="2478"/>
    <cellStyle name="Comma 2 2 2 3 2 2" xfId="2479"/>
    <cellStyle name="Comma 2 2 2 3 2 2 2" xfId="2480"/>
    <cellStyle name="Comma 2 2 2 3 2 2 2 2" xfId="2481"/>
    <cellStyle name="Comma 2 2 2 3 2 2 2 2 2" xfId="2482"/>
    <cellStyle name="Comma 2 2 2 3 2 2 2 2 3" xfId="11505"/>
    <cellStyle name="Comma 2 2 2 3 2 2 2 3" xfId="2483"/>
    <cellStyle name="Comma 2 2 2 3 2 2 2 4" xfId="11504"/>
    <cellStyle name="Comma 2 2 2 3 2 2 3" xfId="2484"/>
    <cellStyle name="Comma 2 2 2 3 2 2 3 2" xfId="2485"/>
    <cellStyle name="Comma 2 2 2 3 2 2 3 3" xfId="11506"/>
    <cellStyle name="Comma 2 2 2 3 2 2 4" xfId="2486"/>
    <cellStyle name="Comma 2 2 2 3 2 2 4 2" xfId="2487"/>
    <cellStyle name="Comma 2 2 2 3 2 2 4 3" xfId="11507"/>
    <cellStyle name="Comma 2 2 2 3 2 2 5" xfId="2488"/>
    <cellStyle name="Comma 2 2 2 3 2 2 6" xfId="11503"/>
    <cellStyle name="Comma 2 2 2 3 2 3" xfId="2489"/>
    <cellStyle name="Comma 2 2 2 3 2 3 2" xfId="2490"/>
    <cellStyle name="Comma 2 2 2 3 2 3 2 2" xfId="2491"/>
    <cellStyle name="Comma 2 2 2 3 2 3 2 3" xfId="11509"/>
    <cellStyle name="Comma 2 2 2 3 2 3 3" xfId="2492"/>
    <cellStyle name="Comma 2 2 2 3 2 3 4" xfId="11508"/>
    <cellStyle name="Comma 2 2 2 3 2 4" xfId="2493"/>
    <cellStyle name="Comma 2 2 2 3 2 4 2" xfId="2494"/>
    <cellStyle name="Comma 2 2 2 3 2 4 3" xfId="11510"/>
    <cellStyle name="Comma 2 2 2 3 2 5" xfId="2495"/>
    <cellStyle name="Comma 2 2 2 3 2 5 2" xfId="2496"/>
    <cellStyle name="Comma 2 2 2 3 2 5 3" xfId="11511"/>
    <cellStyle name="Comma 2 2 2 3 2 6" xfId="2497"/>
    <cellStyle name="Comma 2 2 2 3 2 7" xfId="11502"/>
    <cellStyle name="Comma 2 2 2 3 3" xfId="2498"/>
    <cellStyle name="Comma 2 2 2 3 3 2" xfId="2499"/>
    <cellStyle name="Comma 2 2 2 3 3 2 2" xfId="2500"/>
    <cellStyle name="Comma 2 2 2 3 3 2 2 2" xfId="2501"/>
    <cellStyle name="Comma 2 2 2 3 3 2 2 3" xfId="11514"/>
    <cellStyle name="Comma 2 2 2 3 3 2 3" xfId="2502"/>
    <cellStyle name="Comma 2 2 2 3 3 2 4" xfId="11513"/>
    <cellStyle name="Comma 2 2 2 3 3 3" xfId="2503"/>
    <cellStyle name="Comma 2 2 2 3 3 3 2" xfId="2504"/>
    <cellStyle name="Comma 2 2 2 3 3 3 3" xfId="11515"/>
    <cellStyle name="Comma 2 2 2 3 3 4" xfId="2505"/>
    <cellStyle name="Comma 2 2 2 3 3 4 2" xfId="2506"/>
    <cellStyle name="Comma 2 2 2 3 3 4 3" xfId="11516"/>
    <cellStyle name="Comma 2 2 2 3 3 5" xfId="2507"/>
    <cellStyle name="Comma 2 2 2 3 3 6" xfId="11512"/>
    <cellStyle name="Comma 2 2 2 3 4" xfId="2508"/>
    <cellStyle name="Comma 2 2 2 3 4 2" xfId="2509"/>
    <cellStyle name="Comma 2 2 2 3 4 2 2" xfId="2510"/>
    <cellStyle name="Comma 2 2 2 3 4 2 2 2" xfId="2511"/>
    <cellStyle name="Comma 2 2 2 3 4 2 2 3" xfId="11519"/>
    <cellStyle name="Comma 2 2 2 3 4 2 3" xfId="2512"/>
    <cellStyle name="Comma 2 2 2 3 4 2 4" xfId="11518"/>
    <cellStyle name="Comma 2 2 2 3 4 3" xfId="2513"/>
    <cellStyle name="Comma 2 2 2 3 4 3 2" xfId="2514"/>
    <cellStyle name="Comma 2 2 2 3 4 3 3" xfId="11520"/>
    <cellStyle name="Comma 2 2 2 3 4 4" xfId="2515"/>
    <cellStyle name="Comma 2 2 2 3 4 4 2" xfId="2516"/>
    <cellStyle name="Comma 2 2 2 3 4 4 3" xfId="11521"/>
    <cellStyle name="Comma 2 2 2 3 4 5" xfId="2517"/>
    <cellStyle name="Comma 2 2 2 3 4 6" xfId="11517"/>
    <cellStyle name="Comma 2 2 2 3 5" xfId="2518"/>
    <cellStyle name="Comma 2 2 2 3 5 2" xfId="2519"/>
    <cellStyle name="Comma 2 2 2 3 5 2 2" xfId="2520"/>
    <cellStyle name="Comma 2 2 2 3 5 2 3" xfId="11523"/>
    <cellStyle name="Comma 2 2 2 3 5 3" xfId="2521"/>
    <cellStyle name="Comma 2 2 2 3 5 4" xfId="11522"/>
    <cellStyle name="Comma 2 2 2 3 6" xfId="2522"/>
    <cellStyle name="Comma 2 2 2 3 6 2" xfId="2523"/>
    <cellStyle name="Comma 2 2 2 3 6 3" xfId="11524"/>
    <cellStyle name="Comma 2 2 2 3 7" xfId="2524"/>
    <cellStyle name="Comma 2 2 2 3 7 2" xfId="2525"/>
    <cellStyle name="Comma 2 2 2 3 7 3" xfId="11525"/>
    <cellStyle name="Comma 2 2 2 3 8" xfId="2526"/>
    <cellStyle name="Comma 2 2 2 3 9" xfId="2527"/>
    <cellStyle name="Comma 2 2 2 4" xfId="2528"/>
    <cellStyle name="Comma 2 2 2 4 10" xfId="11526"/>
    <cellStyle name="Comma 2 2 2 4 2" xfId="2529"/>
    <cellStyle name="Comma 2 2 2 4 2 2" xfId="2530"/>
    <cellStyle name="Comma 2 2 2 4 2 2 2" xfId="2531"/>
    <cellStyle name="Comma 2 2 2 4 2 2 2 2" xfId="2532"/>
    <cellStyle name="Comma 2 2 2 4 2 2 2 2 2" xfId="2533"/>
    <cellStyle name="Comma 2 2 2 4 2 2 2 2 3" xfId="11530"/>
    <cellStyle name="Comma 2 2 2 4 2 2 2 3" xfId="2534"/>
    <cellStyle name="Comma 2 2 2 4 2 2 2 4" xfId="11529"/>
    <cellStyle name="Comma 2 2 2 4 2 2 3" xfId="2535"/>
    <cellStyle name="Comma 2 2 2 4 2 2 3 2" xfId="2536"/>
    <cellStyle name="Comma 2 2 2 4 2 2 3 3" xfId="11531"/>
    <cellStyle name="Comma 2 2 2 4 2 2 4" xfId="2537"/>
    <cellStyle name="Comma 2 2 2 4 2 2 4 2" xfId="2538"/>
    <cellStyle name="Comma 2 2 2 4 2 2 4 3" xfId="11532"/>
    <cellStyle name="Comma 2 2 2 4 2 2 5" xfId="2539"/>
    <cellStyle name="Comma 2 2 2 4 2 2 6" xfId="11528"/>
    <cellStyle name="Comma 2 2 2 4 2 3" xfId="2540"/>
    <cellStyle name="Comma 2 2 2 4 2 3 2" xfId="2541"/>
    <cellStyle name="Comma 2 2 2 4 2 3 2 2" xfId="2542"/>
    <cellStyle name="Comma 2 2 2 4 2 3 2 3" xfId="11534"/>
    <cellStyle name="Comma 2 2 2 4 2 3 3" xfId="2543"/>
    <cellStyle name="Comma 2 2 2 4 2 3 4" xfId="11533"/>
    <cellStyle name="Comma 2 2 2 4 2 4" xfId="2544"/>
    <cellStyle name="Comma 2 2 2 4 2 4 2" xfId="2545"/>
    <cellStyle name="Comma 2 2 2 4 2 4 3" xfId="11535"/>
    <cellStyle name="Comma 2 2 2 4 2 5" xfId="2546"/>
    <cellStyle name="Comma 2 2 2 4 2 5 2" xfId="2547"/>
    <cellStyle name="Comma 2 2 2 4 2 5 3" xfId="11536"/>
    <cellStyle name="Comma 2 2 2 4 2 6" xfId="2548"/>
    <cellStyle name="Comma 2 2 2 4 2 7" xfId="11527"/>
    <cellStyle name="Comma 2 2 2 4 3" xfId="2549"/>
    <cellStyle name="Comma 2 2 2 4 3 2" xfId="2550"/>
    <cellStyle name="Comma 2 2 2 4 3 2 2" xfId="2551"/>
    <cellStyle name="Comma 2 2 2 4 3 2 2 2" xfId="2552"/>
    <cellStyle name="Comma 2 2 2 4 3 2 2 3" xfId="11539"/>
    <cellStyle name="Comma 2 2 2 4 3 2 3" xfId="2553"/>
    <cellStyle name="Comma 2 2 2 4 3 2 4" xfId="11538"/>
    <cellStyle name="Comma 2 2 2 4 3 3" xfId="2554"/>
    <cellStyle name="Comma 2 2 2 4 3 3 2" xfId="2555"/>
    <cellStyle name="Comma 2 2 2 4 3 3 3" xfId="11540"/>
    <cellStyle name="Comma 2 2 2 4 3 4" xfId="2556"/>
    <cellStyle name="Comma 2 2 2 4 3 4 2" xfId="2557"/>
    <cellStyle name="Comma 2 2 2 4 3 4 3" xfId="11541"/>
    <cellStyle name="Comma 2 2 2 4 3 5" xfId="2558"/>
    <cellStyle name="Comma 2 2 2 4 3 6" xfId="11537"/>
    <cellStyle name="Comma 2 2 2 4 4" xfId="2559"/>
    <cellStyle name="Comma 2 2 2 4 4 2" xfId="2560"/>
    <cellStyle name="Comma 2 2 2 4 4 2 2" xfId="2561"/>
    <cellStyle name="Comma 2 2 2 4 4 2 2 2" xfId="2562"/>
    <cellStyle name="Comma 2 2 2 4 4 2 2 3" xfId="11544"/>
    <cellStyle name="Comma 2 2 2 4 4 2 3" xfId="2563"/>
    <cellStyle name="Comma 2 2 2 4 4 2 4" xfId="11543"/>
    <cellStyle name="Comma 2 2 2 4 4 3" xfId="2564"/>
    <cellStyle name="Comma 2 2 2 4 4 3 2" xfId="2565"/>
    <cellStyle name="Comma 2 2 2 4 4 3 3" xfId="11545"/>
    <cellStyle name="Comma 2 2 2 4 4 4" xfId="2566"/>
    <cellStyle name="Comma 2 2 2 4 4 4 2" xfId="2567"/>
    <cellStyle name="Comma 2 2 2 4 4 4 3" xfId="11546"/>
    <cellStyle name="Comma 2 2 2 4 4 5" xfId="2568"/>
    <cellStyle name="Comma 2 2 2 4 4 6" xfId="11542"/>
    <cellStyle name="Comma 2 2 2 4 5" xfId="2569"/>
    <cellStyle name="Comma 2 2 2 4 5 2" xfId="2570"/>
    <cellStyle name="Comma 2 2 2 4 5 2 2" xfId="2571"/>
    <cellStyle name="Comma 2 2 2 4 5 2 3" xfId="11548"/>
    <cellStyle name="Comma 2 2 2 4 5 3" xfId="2572"/>
    <cellStyle name="Comma 2 2 2 4 5 4" xfId="11547"/>
    <cellStyle name="Comma 2 2 2 4 6" xfId="2573"/>
    <cellStyle name="Comma 2 2 2 4 6 2" xfId="2574"/>
    <cellStyle name="Comma 2 2 2 4 6 3" xfId="11549"/>
    <cellStyle name="Comma 2 2 2 4 7" xfId="2575"/>
    <cellStyle name="Comma 2 2 2 4 7 2" xfId="2576"/>
    <cellStyle name="Comma 2 2 2 4 7 3" xfId="11550"/>
    <cellStyle name="Comma 2 2 2 4 8" xfId="2577"/>
    <cellStyle name="Comma 2 2 2 4 9" xfId="2578"/>
    <cellStyle name="Comma 2 2 2 5" xfId="2579"/>
    <cellStyle name="Comma 2 2 2 5 2" xfId="2580"/>
    <cellStyle name="Comma 2 2 2 5 2 2" xfId="2581"/>
    <cellStyle name="Comma 2 2 2 5 2 2 2" xfId="2582"/>
    <cellStyle name="Comma 2 2 2 5 2 2 2 2" xfId="2583"/>
    <cellStyle name="Comma 2 2 2 5 2 2 2 2 2" xfId="2584"/>
    <cellStyle name="Comma 2 2 2 5 2 2 2 2 3" xfId="11554"/>
    <cellStyle name="Comma 2 2 2 5 2 2 2 3" xfId="2585"/>
    <cellStyle name="Comma 2 2 2 5 2 2 2 4" xfId="11553"/>
    <cellStyle name="Comma 2 2 2 5 2 2 3" xfId="2586"/>
    <cellStyle name="Comma 2 2 2 5 2 2 3 2" xfId="2587"/>
    <cellStyle name="Comma 2 2 2 5 2 2 3 3" xfId="11555"/>
    <cellStyle name="Comma 2 2 2 5 2 2 4" xfId="2588"/>
    <cellStyle name="Comma 2 2 2 5 2 2 4 2" xfId="2589"/>
    <cellStyle name="Comma 2 2 2 5 2 2 4 3" xfId="11556"/>
    <cellStyle name="Comma 2 2 2 5 2 2 5" xfId="2590"/>
    <cellStyle name="Comma 2 2 2 5 2 2 6" xfId="11552"/>
    <cellStyle name="Comma 2 2 2 5 2 3" xfId="2591"/>
    <cellStyle name="Comma 2 2 2 5 2 3 2" xfId="2592"/>
    <cellStyle name="Comma 2 2 2 5 2 3 2 2" xfId="2593"/>
    <cellStyle name="Comma 2 2 2 5 2 3 2 3" xfId="11558"/>
    <cellStyle name="Comma 2 2 2 5 2 3 3" xfId="2594"/>
    <cellStyle name="Comma 2 2 2 5 2 3 4" xfId="11557"/>
    <cellStyle name="Comma 2 2 2 5 2 4" xfId="2595"/>
    <cellStyle name="Comma 2 2 2 5 2 4 2" xfId="2596"/>
    <cellStyle name="Comma 2 2 2 5 2 4 3" xfId="11559"/>
    <cellStyle name="Comma 2 2 2 5 2 5" xfId="2597"/>
    <cellStyle name="Comma 2 2 2 5 2 5 2" xfId="2598"/>
    <cellStyle name="Comma 2 2 2 5 2 5 3" xfId="11560"/>
    <cellStyle name="Comma 2 2 2 5 2 6" xfId="2599"/>
    <cellStyle name="Comma 2 2 2 5 2 7" xfId="11551"/>
    <cellStyle name="Comma 2 2 2 5 3" xfId="2600"/>
    <cellStyle name="Comma 2 2 2 5 3 2" xfId="2601"/>
    <cellStyle name="Comma 2 2 2 5 3 2 2" xfId="2602"/>
    <cellStyle name="Comma 2 2 2 5 3 2 2 2" xfId="2603"/>
    <cellStyle name="Comma 2 2 2 5 3 2 2 3" xfId="11563"/>
    <cellStyle name="Comma 2 2 2 5 3 2 3" xfId="2604"/>
    <cellStyle name="Comma 2 2 2 5 3 2 4" xfId="11562"/>
    <cellStyle name="Comma 2 2 2 5 3 3" xfId="2605"/>
    <cellStyle name="Comma 2 2 2 5 3 3 2" xfId="2606"/>
    <cellStyle name="Comma 2 2 2 5 3 3 3" xfId="11564"/>
    <cellStyle name="Comma 2 2 2 5 3 4" xfId="2607"/>
    <cellStyle name="Comma 2 2 2 5 3 4 2" xfId="2608"/>
    <cellStyle name="Comma 2 2 2 5 3 4 3" xfId="11565"/>
    <cellStyle name="Comma 2 2 2 5 3 5" xfId="2609"/>
    <cellStyle name="Comma 2 2 2 5 3 6" xfId="11561"/>
    <cellStyle name="Comma 2 2 2 5 4" xfId="2610"/>
    <cellStyle name="Comma 2 2 2 5 4 2" xfId="2611"/>
    <cellStyle name="Comma 2 2 2 5 4 2 2" xfId="2612"/>
    <cellStyle name="Comma 2 2 2 5 4 2 2 2" xfId="2613"/>
    <cellStyle name="Comma 2 2 2 5 4 2 2 3" xfId="11568"/>
    <cellStyle name="Comma 2 2 2 5 4 2 3" xfId="2614"/>
    <cellStyle name="Comma 2 2 2 5 4 2 4" xfId="11567"/>
    <cellStyle name="Comma 2 2 2 5 4 3" xfId="2615"/>
    <cellStyle name="Comma 2 2 2 5 4 3 2" xfId="2616"/>
    <cellStyle name="Comma 2 2 2 5 4 3 3" xfId="11569"/>
    <cellStyle name="Comma 2 2 2 5 4 4" xfId="2617"/>
    <cellStyle name="Comma 2 2 2 5 4 4 2" xfId="2618"/>
    <cellStyle name="Comma 2 2 2 5 4 4 3" xfId="11570"/>
    <cellStyle name="Comma 2 2 2 5 4 5" xfId="2619"/>
    <cellStyle name="Comma 2 2 2 5 4 6" xfId="11566"/>
    <cellStyle name="Comma 2 2 2 5 5" xfId="2620"/>
    <cellStyle name="Comma 2 2 2 5 5 2" xfId="2621"/>
    <cellStyle name="Comma 2 2 2 5 5 2 2" xfId="2622"/>
    <cellStyle name="Comma 2 2 2 5 5 2 3" xfId="11572"/>
    <cellStyle name="Comma 2 2 2 5 5 3" xfId="2623"/>
    <cellStyle name="Comma 2 2 2 5 5 4" xfId="11571"/>
    <cellStyle name="Comma 2 2 2 5 6" xfId="2624"/>
    <cellStyle name="Comma 2 2 2 5 6 2" xfId="2625"/>
    <cellStyle name="Comma 2 2 2 5 6 3" xfId="11573"/>
    <cellStyle name="Comma 2 2 2 5 7" xfId="2626"/>
    <cellStyle name="Comma 2 2 2 5 7 2" xfId="2627"/>
    <cellStyle name="Comma 2 2 2 5 7 3" xfId="11574"/>
    <cellStyle name="Comma 2 2 2 5 8" xfId="2628"/>
    <cellStyle name="Comma 2 2 2 5 9" xfId="2629"/>
    <cellStyle name="Comma 2 2 2 6" xfId="2630"/>
    <cellStyle name="Comma 2 2 2 6 2" xfId="2631"/>
    <cellStyle name="Comma 2 2 2 6 2 2" xfId="2632"/>
    <cellStyle name="Comma 2 2 2 6 2 2 2" xfId="2633"/>
    <cellStyle name="Comma 2 2 2 6 2 2 2 2" xfId="2634"/>
    <cellStyle name="Comma 2 2 2 6 2 2 2 3" xfId="11578"/>
    <cellStyle name="Comma 2 2 2 6 2 2 3" xfId="2635"/>
    <cellStyle name="Comma 2 2 2 6 2 2 4" xfId="11577"/>
    <cellStyle name="Comma 2 2 2 6 2 3" xfId="2636"/>
    <cellStyle name="Comma 2 2 2 6 2 3 2" xfId="2637"/>
    <cellStyle name="Comma 2 2 2 6 2 3 3" xfId="11579"/>
    <cellStyle name="Comma 2 2 2 6 2 4" xfId="2638"/>
    <cellStyle name="Comma 2 2 2 6 2 4 2" xfId="2639"/>
    <cellStyle name="Comma 2 2 2 6 2 4 3" xfId="11580"/>
    <cellStyle name="Comma 2 2 2 6 2 5" xfId="2640"/>
    <cellStyle name="Comma 2 2 2 6 2 6" xfId="11576"/>
    <cellStyle name="Comma 2 2 2 6 3" xfId="2641"/>
    <cellStyle name="Comma 2 2 2 6 3 2" xfId="2642"/>
    <cellStyle name="Comma 2 2 2 6 3 2 2" xfId="2643"/>
    <cellStyle name="Comma 2 2 2 6 3 2 3" xfId="11582"/>
    <cellStyle name="Comma 2 2 2 6 3 3" xfId="2644"/>
    <cellStyle name="Comma 2 2 2 6 3 4" xfId="11581"/>
    <cellStyle name="Comma 2 2 2 6 4" xfId="2645"/>
    <cellStyle name="Comma 2 2 2 6 4 2" xfId="2646"/>
    <cellStyle name="Comma 2 2 2 6 4 3" xfId="11583"/>
    <cellStyle name="Comma 2 2 2 6 5" xfId="2647"/>
    <cellStyle name="Comma 2 2 2 6 5 2" xfId="2648"/>
    <cellStyle name="Comma 2 2 2 6 5 3" xfId="11584"/>
    <cellStyle name="Comma 2 2 2 6 6" xfId="2649"/>
    <cellStyle name="Comma 2 2 2 6 7" xfId="11575"/>
    <cellStyle name="Comma 2 2 2 7" xfId="2650"/>
    <cellStyle name="Comma 2 2 2 7 2" xfId="2651"/>
    <cellStyle name="Comma 2 2 2 7 2 2" xfId="2652"/>
    <cellStyle name="Comma 2 2 2 7 2 2 2" xfId="2653"/>
    <cellStyle name="Comma 2 2 2 7 2 2 3" xfId="11587"/>
    <cellStyle name="Comma 2 2 2 7 2 3" xfId="2654"/>
    <cellStyle name="Comma 2 2 2 7 2 4" xfId="11586"/>
    <cellStyle name="Comma 2 2 2 7 3" xfId="2655"/>
    <cellStyle name="Comma 2 2 2 7 3 2" xfId="2656"/>
    <cellStyle name="Comma 2 2 2 7 3 3" xfId="11588"/>
    <cellStyle name="Comma 2 2 2 7 4" xfId="2657"/>
    <cellStyle name="Comma 2 2 2 7 4 2" xfId="2658"/>
    <cellStyle name="Comma 2 2 2 7 4 3" xfId="11589"/>
    <cellStyle name="Comma 2 2 2 7 5" xfId="2659"/>
    <cellStyle name="Comma 2 2 2 7 6" xfId="11585"/>
    <cellStyle name="Comma 2 2 2 8" xfId="2660"/>
    <cellStyle name="Comma 2 2 2 8 2" xfId="2661"/>
    <cellStyle name="Comma 2 2 2 8 2 2" xfId="2662"/>
    <cellStyle name="Comma 2 2 2 8 2 2 2" xfId="2663"/>
    <cellStyle name="Comma 2 2 2 8 2 2 3" xfId="11592"/>
    <cellStyle name="Comma 2 2 2 8 2 3" xfId="2664"/>
    <cellStyle name="Comma 2 2 2 8 2 4" xfId="11591"/>
    <cellStyle name="Comma 2 2 2 8 3" xfId="2665"/>
    <cellStyle name="Comma 2 2 2 8 3 2" xfId="2666"/>
    <cellStyle name="Comma 2 2 2 8 3 3" xfId="11593"/>
    <cellStyle name="Comma 2 2 2 8 4" xfId="2667"/>
    <cellStyle name="Comma 2 2 2 8 4 2" xfId="2668"/>
    <cellStyle name="Comma 2 2 2 8 4 3" xfId="11594"/>
    <cellStyle name="Comma 2 2 2 8 5" xfId="2669"/>
    <cellStyle name="Comma 2 2 2 8 6" xfId="11590"/>
    <cellStyle name="Comma 2 2 2 9" xfId="2670"/>
    <cellStyle name="Comma 2 2 2 9 2" xfId="2671"/>
    <cellStyle name="Comma 2 2 2 9 2 2" xfId="2672"/>
    <cellStyle name="Comma 2 2 2 9 2 2 2" xfId="2673"/>
    <cellStyle name="Comma 2 2 2 9 2 2 3" xfId="11597"/>
    <cellStyle name="Comma 2 2 2 9 2 3" xfId="2674"/>
    <cellStyle name="Comma 2 2 2 9 2 4" xfId="11596"/>
    <cellStyle name="Comma 2 2 2 9 3" xfId="2675"/>
    <cellStyle name="Comma 2 2 2 9 3 2" xfId="2676"/>
    <cellStyle name="Comma 2 2 2 9 3 3" xfId="11598"/>
    <cellStyle name="Comma 2 2 2 9 4" xfId="2677"/>
    <cellStyle name="Comma 2 2 2 9 4 2" xfId="2678"/>
    <cellStyle name="Comma 2 2 2 9 4 3" xfId="11599"/>
    <cellStyle name="Comma 2 2 2 9 5" xfId="2679"/>
    <cellStyle name="Comma 2 2 2 9 6" xfId="11595"/>
    <cellStyle name="Comma 2 2 20" xfId="2680"/>
    <cellStyle name="Comma 2 2 20 2" xfId="2681"/>
    <cellStyle name="Comma 2 2 20 2 2" xfId="2682"/>
    <cellStyle name="Comma 2 2 20 2 3" xfId="11601"/>
    <cellStyle name="Comma 2 2 20 3" xfId="2683"/>
    <cellStyle name="Comma 2 2 20 4" xfId="11600"/>
    <cellStyle name="Comma 2 2 21" xfId="2684"/>
    <cellStyle name="Comma 2 2 21 2" xfId="2685"/>
    <cellStyle name="Comma 2 2 21 2 2" xfId="2686"/>
    <cellStyle name="Comma 2 2 21 2 3" xfId="11603"/>
    <cellStyle name="Comma 2 2 21 3" xfId="2687"/>
    <cellStyle name="Comma 2 2 21 4" xfId="11602"/>
    <cellStyle name="Comma 2 2 22" xfId="2688"/>
    <cellStyle name="Comma 2 2 22 2" xfId="2689"/>
    <cellStyle name="Comma 2 2 22 2 2" xfId="2690"/>
    <cellStyle name="Comma 2 2 22 2 3" xfId="11605"/>
    <cellStyle name="Comma 2 2 22 3" xfId="2691"/>
    <cellStyle name="Comma 2 2 22 4" xfId="11604"/>
    <cellStyle name="Comma 2 2 23" xfId="2692"/>
    <cellStyle name="Comma 2 2 23 2" xfId="2693"/>
    <cellStyle name="Comma 2 2 23 2 2" xfId="2694"/>
    <cellStyle name="Comma 2 2 23 2 3" xfId="11607"/>
    <cellStyle name="Comma 2 2 23 3" xfId="2695"/>
    <cellStyle name="Comma 2 2 23 4" xfId="11606"/>
    <cellStyle name="Comma 2 2 24" xfId="2696"/>
    <cellStyle name="Comma 2 2 24 2" xfId="2697"/>
    <cellStyle name="Comma 2 2 24 2 2" xfId="2698"/>
    <cellStyle name="Comma 2 2 24 2 3" xfId="11609"/>
    <cellStyle name="Comma 2 2 24 3" xfId="2699"/>
    <cellStyle name="Comma 2 2 24 4" xfId="11608"/>
    <cellStyle name="Comma 2 2 25" xfId="2700"/>
    <cellStyle name="Comma 2 2 25 2" xfId="2701"/>
    <cellStyle name="Comma 2 2 25 2 2" xfId="2702"/>
    <cellStyle name="Comma 2 2 25 2 3" xfId="11611"/>
    <cellStyle name="Comma 2 2 25 3" xfId="2703"/>
    <cellStyle name="Comma 2 2 25 4" xfId="11610"/>
    <cellStyle name="Comma 2 2 26" xfId="2704"/>
    <cellStyle name="Comma 2 2 26 2" xfId="2705"/>
    <cellStyle name="Comma 2 2 26 2 2" xfId="2706"/>
    <cellStyle name="Comma 2 2 26 2 3" xfId="11613"/>
    <cellStyle name="Comma 2 2 26 3" xfId="2707"/>
    <cellStyle name="Comma 2 2 26 4" xfId="11612"/>
    <cellStyle name="Comma 2 2 27" xfId="2708"/>
    <cellStyle name="Comma 2 2 28" xfId="2709"/>
    <cellStyle name="Comma 2 2 29" xfId="2710"/>
    <cellStyle name="Comma 2 2 3" xfId="2711"/>
    <cellStyle name="Comma 2 2 3 10" xfId="2712"/>
    <cellStyle name="Comma 2 2 3 10 2" xfId="2713"/>
    <cellStyle name="Comma 2 2 3 10 2 2" xfId="2714"/>
    <cellStyle name="Comma 2 2 3 10 2 3" xfId="11616"/>
    <cellStyle name="Comma 2 2 3 10 3" xfId="2715"/>
    <cellStyle name="Comma 2 2 3 10 4" xfId="11615"/>
    <cellStyle name="Comma 2 2 3 11" xfId="2716"/>
    <cellStyle name="Comma 2 2 3 11 2" xfId="2717"/>
    <cellStyle name="Comma 2 2 3 11 2 2" xfId="2718"/>
    <cellStyle name="Comma 2 2 3 11 2 3" xfId="11618"/>
    <cellStyle name="Comma 2 2 3 11 3" xfId="2719"/>
    <cellStyle name="Comma 2 2 3 11 4" xfId="11617"/>
    <cellStyle name="Comma 2 2 3 12" xfId="2720"/>
    <cellStyle name="Comma 2 2 3 12 2" xfId="2721"/>
    <cellStyle name="Comma 2 2 3 12 2 2" xfId="2722"/>
    <cellStyle name="Comma 2 2 3 12 2 3" xfId="11620"/>
    <cellStyle name="Comma 2 2 3 12 3" xfId="2723"/>
    <cellStyle name="Comma 2 2 3 12 4" xfId="11619"/>
    <cellStyle name="Comma 2 2 3 13" xfId="2724"/>
    <cellStyle name="Comma 2 2 3 13 2" xfId="2725"/>
    <cellStyle name="Comma 2 2 3 13 2 2" xfId="2726"/>
    <cellStyle name="Comma 2 2 3 13 2 3" xfId="11622"/>
    <cellStyle name="Comma 2 2 3 13 3" xfId="2727"/>
    <cellStyle name="Comma 2 2 3 13 4" xfId="11621"/>
    <cellStyle name="Comma 2 2 3 14" xfId="2728"/>
    <cellStyle name="Comma 2 2 3 14 2" xfId="2729"/>
    <cellStyle name="Comma 2 2 3 14 2 2" xfId="2730"/>
    <cellStyle name="Comma 2 2 3 14 2 3" xfId="11624"/>
    <cellStyle name="Comma 2 2 3 14 3" xfId="2731"/>
    <cellStyle name="Comma 2 2 3 14 4" xfId="11623"/>
    <cellStyle name="Comma 2 2 3 15" xfId="2732"/>
    <cellStyle name="Comma 2 2 3 15 2" xfId="2733"/>
    <cellStyle name="Comma 2 2 3 15 2 2" xfId="2734"/>
    <cellStyle name="Comma 2 2 3 15 2 3" xfId="11626"/>
    <cellStyle name="Comma 2 2 3 15 3" xfId="2735"/>
    <cellStyle name="Comma 2 2 3 15 4" xfId="11625"/>
    <cellStyle name="Comma 2 2 3 16" xfId="2736"/>
    <cellStyle name="Comma 2 2 3 16 2" xfId="2737"/>
    <cellStyle name="Comma 2 2 3 16 2 2" xfId="2738"/>
    <cellStyle name="Comma 2 2 3 16 2 3" xfId="11628"/>
    <cellStyle name="Comma 2 2 3 16 3" xfId="2739"/>
    <cellStyle name="Comma 2 2 3 16 4" xfId="11627"/>
    <cellStyle name="Comma 2 2 3 17" xfId="2740"/>
    <cellStyle name="Comma 2 2 3 17 2" xfId="2741"/>
    <cellStyle name="Comma 2 2 3 17 2 2" xfId="2742"/>
    <cellStyle name="Comma 2 2 3 17 2 3" xfId="11630"/>
    <cellStyle name="Comma 2 2 3 17 3" xfId="2743"/>
    <cellStyle name="Comma 2 2 3 17 4" xfId="11629"/>
    <cellStyle name="Comma 2 2 3 18" xfId="2744"/>
    <cellStyle name="Comma 2 2 3 18 2" xfId="2745"/>
    <cellStyle name="Comma 2 2 3 18 2 2" xfId="2746"/>
    <cellStyle name="Comma 2 2 3 18 2 3" xfId="11632"/>
    <cellStyle name="Comma 2 2 3 18 3" xfId="2747"/>
    <cellStyle name="Comma 2 2 3 18 4" xfId="11631"/>
    <cellStyle name="Comma 2 2 3 19" xfId="2748"/>
    <cellStyle name="Comma 2 2 3 19 2" xfId="2749"/>
    <cellStyle name="Comma 2 2 3 19 2 2" xfId="2750"/>
    <cellStyle name="Comma 2 2 3 19 2 3" xfId="11634"/>
    <cellStyle name="Comma 2 2 3 19 3" xfId="2751"/>
    <cellStyle name="Comma 2 2 3 19 4" xfId="11633"/>
    <cellStyle name="Comma 2 2 3 2" xfId="2752"/>
    <cellStyle name="Comma 2 2 3 2 10" xfId="11635"/>
    <cellStyle name="Comma 2 2 3 2 2" xfId="2753"/>
    <cellStyle name="Comma 2 2 3 2 2 2" xfId="2754"/>
    <cellStyle name="Comma 2 2 3 2 2 2 2" xfId="2755"/>
    <cellStyle name="Comma 2 2 3 2 2 2 2 2" xfId="2756"/>
    <cellStyle name="Comma 2 2 3 2 2 2 2 2 2" xfId="2757"/>
    <cellStyle name="Comma 2 2 3 2 2 2 2 2 3" xfId="11639"/>
    <cellStyle name="Comma 2 2 3 2 2 2 2 3" xfId="2758"/>
    <cellStyle name="Comma 2 2 3 2 2 2 2 4" xfId="11638"/>
    <cellStyle name="Comma 2 2 3 2 2 2 3" xfId="2759"/>
    <cellStyle name="Comma 2 2 3 2 2 2 3 2" xfId="2760"/>
    <cellStyle name="Comma 2 2 3 2 2 2 3 3" xfId="11640"/>
    <cellStyle name="Comma 2 2 3 2 2 2 4" xfId="2761"/>
    <cellStyle name="Comma 2 2 3 2 2 2 4 2" xfId="2762"/>
    <cellStyle name="Comma 2 2 3 2 2 2 4 3" xfId="11641"/>
    <cellStyle name="Comma 2 2 3 2 2 2 5" xfId="2763"/>
    <cellStyle name="Comma 2 2 3 2 2 2 6" xfId="11637"/>
    <cellStyle name="Comma 2 2 3 2 2 3" xfId="2764"/>
    <cellStyle name="Comma 2 2 3 2 2 3 2" xfId="2765"/>
    <cellStyle name="Comma 2 2 3 2 2 3 2 2" xfId="2766"/>
    <cellStyle name="Comma 2 2 3 2 2 3 2 3" xfId="11643"/>
    <cellStyle name="Comma 2 2 3 2 2 3 3" xfId="2767"/>
    <cellStyle name="Comma 2 2 3 2 2 3 4" xfId="11642"/>
    <cellStyle name="Comma 2 2 3 2 2 4" xfId="2768"/>
    <cellStyle name="Comma 2 2 3 2 2 4 2" xfId="2769"/>
    <cellStyle name="Comma 2 2 3 2 2 4 3" xfId="11644"/>
    <cellStyle name="Comma 2 2 3 2 2 5" xfId="2770"/>
    <cellStyle name="Comma 2 2 3 2 2 5 2" xfId="2771"/>
    <cellStyle name="Comma 2 2 3 2 2 5 3" xfId="11645"/>
    <cellStyle name="Comma 2 2 3 2 2 6" xfId="2772"/>
    <cellStyle name="Comma 2 2 3 2 2 7" xfId="11636"/>
    <cellStyle name="Comma 2 2 3 2 3" xfId="2773"/>
    <cellStyle name="Comma 2 2 3 2 3 2" xfId="2774"/>
    <cellStyle name="Comma 2 2 3 2 3 2 2" xfId="2775"/>
    <cellStyle name="Comma 2 2 3 2 3 2 2 2" xfId="2776"/>
    <cellStyle name="Comma 2 2 3 2 3 2 2 3" xfId="11648"/>
    <cellStyle name="Comma 2 2 3 2 3 2 3" xfId="2777"/>
    <cellStyle name="Comma 2 2 3 2 3 2 4" xfId="11647"/>
    <cellStyle name="Comma 2 2 3 2 3 3" xfId="2778"/>
    <cellStyle name="Comma 2 2 3 2 3 3 2" xfId="2779"/>
    <cellStyle name="Comma 2 2 3 2 3 3 3" xfId="11649"/>
    <cellStyle name="Comma 2 2 3 2 3 4" xfId="2780"/>
    <cellStyle name="Comma 2 2 3 2 3 4 2" xfId="2781"/>
    <cellStyle name="Comma 2 2 3 2 3 4 3" xfId="11650"/>
    <cellStyle name="Comma 2 2 3 2 3 5" xfId="2782"/>
    <cellStyle name="Comma 2 2 3 2 3 6" xfId="11646"/>
    <cellStyle name="Comma 2 2 3 2 4" xfId="2783"/>
    <cellStyle name="Comma 2 2 3 2 4 2" xfId="2784"/>
    <cellStyle name="Comma 2 2 3 2 4 2 2" xfId="2785"/>
    <cellStyle name="Comma 2 2 3 2 4 2 2 2" xfId="2786"/>
    <cellStyle name="Comma 2 2 3 2 4 2 2 3" xfId="11653"/>
    <cellStyle name="Comma 2 2 3 2 4 2 3" xfId="2787"/>
    <cellStyle name="Comma 2 2 3 2 4 2 4" xfId="11652"/>
    <cellStyle name="Comma 2 2 3 2 4 3" xfId="2788"/>
    <cellStyle name="Comma 2 2 3 2 4 3 2" xfId="2789"/>
    <cellStyle name="Comma 2 2 3 2 4 3 3" xfId="11654"/>
    <cellStyle name="Comma 2 2 3 2 4 4" xfId="2790"/>
    <cellStyle name="Comma 2 2 3 2 4 4 2" xfId="2791"/>
    <cellStyle name="Comma 2 2 3 2 4 4 3" xfId="11655"/>
    <cellStyle name="Comma 2 2 3 2 4 5" xfId="2792"/>
    <cellStyle name="Comma 2 2 3 2 4 6" xfId="11651"/>
    <cellStyle name="Comma 2 2 3 2 5" xfId="2793"/>
    <cellStyle name="Comma 2 2 3 2 5 2" xfId="2794"/>
    <cellStyle name="Comma 2 2 3 2 5 2 2" xfId="2795"/>
    <cellStyle name="Comma 2 2 3 2 5 2 2 2" xfId="2796"/>
    <cellStyle name="Comma 2 2 3 2 5 2 2 3" xfId="11658"/>
    <cellStyle name="Comma 2 2 3 2 5 2 3" xfId="2797"/>
    <cellStyle name="Comma 2 2 3 2 5 2 4" xfId="11657"/>
    <cellStyle name="Comma 2 2 3 2 5 3" xfId="2798"/>
    <cellStyle name="Comma 2 2 3 2 5 3 2" xfId="2799"/>
    <cellStyle name="Comma 2 2 3 2 5 3 3" xfId="11659"/>
    <cellStyle name="Comma 2 2 3 2 5 4" xfId="2800"/>
    <cellStyle name="Comma 2 2 3 2 5 4 2" xfId="2801"/>
    <cellStyle name="Comma 2 2 3 2 5 4 3" xfId="11660"/>
    <cellStyle name="Comma 2 2 3 2 5 5" xfId="2802"/>
    <cellStyle name="Comma 2 2 3 2 5 6" xfId="11656"/>
    <cellStyle name="Comma 2 2 3 2 6" xfId="2803"/>
    <cellStyle name="Comma 2 2 3 2 6 2" xfId="2804"/>
    <cellStyle name="Comma 2 2 3 2 6 2 2" xfId="2805"/>
    <cellStyle name="Comma 2 2 3 2 6 2 3" xfId="11662"/>
    <cellStyle name="Comma 2 2 3 2 6 3" xfId="2806"/>
    <cellStyle name="Comma 2 2 3 2 6 4" xfId="11661"/>
    <cellStyle name="Comma 2 2 3 2 7" xfId="2807"/>
    <cellStyle name="Comma 2 2 3 2 7 2" xfId="2808"/>
    <cellStyle name="Comma 2 2 3 2 7 3" xfId="11663"/>
    <cellStyle name="Comma 2 2 3 2 8" xfId="2809"/>
    <cellStyle name="Comma 2 2 3 2 8 2" xfId="2810"/>
    <cellStyle name="Comma 2 2 3 2 8 3" xfId="11664"/>
    <cellStyle name="Comma 2 2 3 2 9" xfId="2811"/>
    <cellStyle name="Comma 2 2 3 20" xfId="2812"/>
    <cellStyle name="Comma 2 2 3 20 2" xfId="2813"/>
    <cellStyle name="Comma 2 2 3 20 3" xfId="11665"/>
    <cellStyle name="Comma 2 2 3 21" xfId="2814"/>
    <cellStyle name="Comma 2 2 3 21 2" xfId="2815"/>
    <cellStyle name="Comma 2 2 3 21 3" xfId="11666"/>
    <cellStyle name="Comma 2 2 3 22" xfId="2816"/>
    <cellStyle name="Comma 2 2 3 23" xfId="2817"/>
    <cellStyle name="Comma 2 2 3 24" xfId="2818"/>
    <cellStyle name="Comma 2 2 3 25" xfId="11614"/>
    <cellStyle name="Comma 2 2 3 3" xfId="2819"/>
    <cellStyle name="Comma 2 2 3 3 2" xfId="2820"/>
    <cellStyle name="Comma 2 2 3 3 2 2" xfId="2821"/>
    <cellStyle name="Comma 2 2 3 3 2 2 2" xfId="2822"/>
    <cellStyle name="Comma 2 2 3 3 2 2 2 2" xfId="2823"/>
    <cellStyle name="Comma 2 2 3 3 2 2 2 2 2" xfId="2824"/>
    <cellStyle name="Comma 2 2 3 3 2 2 2 2 3" xfId="11671"/>
    <cellStyle name="Comma 2 2 3 3 2 2 2 3" xfId="2825"/>
    <cellStyle name="Comma 2 2 3 3 2 2 2 4" xfId="11670"/>
    <cellStyle name="Comma 2 2 3 3 2 2 3" xfId="2826"/>
    <cellStyle name="Comma 2 2 3 3 2 2 3 2" xfId="2827"/>
    <cellStyle name="Comma 2 2 3 3 2 2 3 3" xfId="11672"/>
    <cellStyle name="Comma 2 2 3 3 2 2 4" xfId="2828"/>
    <cellStyle name="Comma 2 2 3 3 2 2 4 2" xfId="2829"/>
    <cellStyle name="Comma 2 2 3 3 2 2 4 3" xfId="11673"/>
    <cellStyle name="Comma 2 2 3 3 2 2 5" xfId="2830"/>
    <cellStyle name="Comma 2 2 3 3 2 2 6" xfId="11669"/>
    <cellStyle name="Comma 2 2 3 3 2 3" xfId="2831"/>
    <cellStyle name="Comma 2 2 3 3 2 3 2" xfId="2832"/>
    <cellStyle name="Comma 2 2 3 3 2 3 2 2" xfId="2833"/>
    <cellStyle name="Comma 2 2 3 3 2 3 2 3" xfId="11675"/>
    <cellStyle name="Comma 2 2 3 3 2 3 3" xfId="2834"/>
    <cellStyle name="Comma 2 2 3 3 2 3 4" xfId="11674"/>
    <cellStyle name="Comma 2 2 3 3 2 4" xfId="2835"/>
    <cellStyle name="Comma 2 2 3 3 2 4 2" xfId="2836"/>
    <cellStyle name="Comma 2 2 3 3 2 4 3" xfId="11676"/>
    <cellStyle name="Comma 2 2 3 3 2 5" xfId="2837"/>
    <cellStyle name="Comma 2 2 3 3 2 5 2" xfId="2838"/>
    <cellStyle name="Comma 2 2 3 3 2 5 3" xfId="11677"/>
    <cellStyle name="Comma 2 2 3 3 2 6" xfId="2839"/>
    <cellStyle name="Comma 2 2 3 3 2 7" xfId="11668"/>
    <cellStyle name="Comma 2 2 3 3 3" xfId="2840"/>
    <cellStyle name="Comma 2 2 3 3 3 2" xfId="2841"/>
    <cellStyle name="Comma 2 2 3 3 3 2 2" xfId="2842"/>
    <cellStyle name="Comma 2 2 3 3 3 2 2 2" xfId="2843"/>
    <cellStyle name="Comma 2 2 3 3 3 2 2 3" xfId="11680"/>
    <cellStyle name="Comma 2 2 3 3 3 2 3" xfId="2844"/>
    <cellStyle name="Comma 2 2 3 3 3 2 4" xfId="11679"/>
    <cellStyle name="Comma 2 2 3 3 3 3" xfId="2845"/>
    <cellStyle name="Comma 2 2 3 3 3 3 2" xfId="2846"/>
    <cellStyle name="Comma 2 2 3 3 3 3 3" xfId="11681"/>
    <cellStyle name="Comma 2 2 3 3 3 4" xfId="2847"/>
    <cellStyle name="Comma 2 2 3 3 3 4 2" xfId="2848"/>
    <cellStyle name="Comma 2 2 3 3 3 4 3" xfId="11682"/>
    <cellStyle name="Comma 2 2 3 3 3 5" xfId="2849"/>
    <cellStyle name="Comma 2 2 3 3 3 6" xfId="11678"/>
    <cellStyle name="Comma 2 2 3 3 4" xfId="2850"/>
    <cellStyle name="Comma 2 2 3 3 4 2" xfId="2851"/>
    <cellStyle name="Comma 2 2 3 3 4 2 2" xfId="2852"/>
    <cellStyle name="Comma 2 2 3 3 4 2 2 2" xfId="2853"/>
    <cellStyle name="Comma 2 2 3 3 4 2 2 3" xfId="11685"/>
    <cellStyle name="Comma 2 2 3 3 4 2 3" xfId="2854"/>
    <cellStyle name="Comma 2 2 3 3 4 2 4" xfId="11684"/>
    <cellStyle name="Comma 2 2 3 3 4 3" xfId="2855"/>
    <cellStyle name="Comma 2 2 3 3 4 3 2" xfId="2856"/>
    <cellStyle name="Comma 2 2 3 3 4 3 3" xfId="11686"/>
    <cellStyle name="Comma 2 2 3 3 4 4" xfId="2857"/>
    <cellStyle name="Comma 2 2 3 3 4 4 2" xfId="2858"/>
    <cellStyle name="Comma 2 2 3 3 4 4 3" xfId="11687"/>
    <cellStyle name="Comma 2 2 3 3 4 5" xfId="2859"/>
    <cellStyle name="Comma 2 2 3 3 4 6" xfId="11683"/>
    <cellStyle name="Comma 2 2 3 3 5" xfId="2860"/>
    <cellStyle name="Comma 2 2 3 3 5 2" xfId="2861"/>
    <cellStyle name="Comma 2 2 3 3 5 2 2" xfId="2862"/>
    <cellStyle name="Comma 2 2 3 3 5 2 3" xfId="11689"/>
    <cellStyle name="Comma 2 2 3 3 5 3" xfId="2863"/>
    <cellStyle name="Comma 2 2 3 3 5 4" xfId="11688"/>
    <cellStyle name="Comma 2 2 3 3 6" xfId="2864"/>
    <cellStyle name="Comma 2 2 3 3 6 2" xfId="2865"/>
    <cellStyle name="Comma 2 2 3 3 6 3" xfId="11690"/>
    <cellStyle name="Comma 2 2 3 3 7" xfId="2866"/>
    <cellStyle name="Comma 2 2 3 3 7 2" xfId="2867"/>
    <cellStyle name="Comma 2 2 3 3 7 3" xfId="11691"/>
    <cellStyle name="Comma 2 2 3 3 8" xfId="2868"/>
    <cellStyle name="Comma 2 2 3 3 9" xfId="11667"/>
    <cellStyle name="Comma 2 2 3 4" xfId="2869"/>
    <cellStyle name="Comma 2 2 3 4 2" xfId="2870"/>
    <cellStyle name="Comma 2 2 3 4 2 2" xfId="2871"/>
    <cellStyle name="Comma 2 2 3 4 2 2 2" xfId="2872"/>
    <cellStyle name="Comma 2 2 3 4 2 2 2 2" xfId="2873"/>
    <cellStyle name="Comma 2 2 3 4 2 2 2 2 2" xfId="2874"/>
    <cellStyle name="Comma 2 2 3 4 2 2 2 2 3" xfId="11696"/>
    <cellStyle name="Comma 2 2 3 4 2 2 2 3" xfId="2875"/>
    <cellStyle name="Comma 2 2 3 4 2 2 2 4" xfId="11695"/>
    <cellStyle name="Comma 2 2 3 4 2 2 3" xfId="2876"/>
    <cellStyle name="Comma 2 2 3 4 2 2 3 2" xfId="2877"/>
    <cellStyle name="Comma 2 2 3 4 2 2 3 3" xfId="11697"/>
    <cellStyle name="Comma 2 2 3 4 2 2 4" xfId="2878"/>
    <cellStyle name="Comma 2 2 3 4 2 2 4 2" xfId="2879"/>
    <cellStyle name="Comma 2 2 3 4 2 2 4 3" xfId="11698"/>
    <cellStyle name="Comma 2 2 3 4 2 2 5" xfId="2880"/>
    <cellStyle name="Comma 2 2 3 4 2 2 6" xfId="11694"/>
    <cellStyle name="Comma 2 2 3 4 2 3" xfId="2881"/>
    <cellStyle name="Comma 2 2 3 4 2 3 2" xfId="2882"/>
    <cellStyle name="Comma 2 2 3 4 2 3 2 2" xfId="2883"/>
    <cellStyle name="Comma 2 2 3 4 2 3 2 3" xfId="11700"/>
    <cellStyle name="Comma 2 2 3 4 2 3 3" xfId="2884"/>
    <cellStyle name="Comma 2 2 3 4 2 3 4" xfId="11699"/>
    <cellStyle name="Comma 2 2 3 4 2 4" xfId="2885"/>
    <cellStyle name="Comma 2 2 3 4 2 4 2" xfId="2886"/>
    <cellStyle name="Comma 2 2 3 4 2 4 3" xfId="11701"/>
    <cellStyle name="Comma 2 2 3 4 2 5" xfId="2887"/>
    <cellStyle name="Comma 2 2 3 4 2 5 2" xfId="2888"/>
    <cellStyle name="Comma 2 2 3 4 2 5 3" xfId="11702"/>
    <cellStyle name="Comma 2 2 3 4 2 6" xfId="2889"/>
    <cellStyle name="Comma 2 2 3 4 2 7" xfId="11693"/>
    <cellStyle name="Comma 2 2 3 4 3" xfId="2890"/>
    <cellStyle name="Comma 2 2 3 4 3 2" xfId="2891"/>
    <cellStyle name="Comma 2 2 3 4 3 2 2" xfId="2892"/>
    <cellStyle name="Comma 2 2 3 4 3 2 2 2" xfId="2893"/>
    <cellStyle name="Comma 2 2 3 4 3 2 2 3" xfId="11705"/>
    <cellStyle name="Comma 2 2 3 4 3 2 3" xfId="2894"/>
    <cellStyle name="Comma 2 2 3 4 3 2 4" xfId="11704"/>
    <cellStyle name="Comma 2 2 3 4 3 3" xfId="2895"/>
    <cellStyle name="Comma 2 2 3 4 3 3 2" xfId="2896"/>
    <cellStyle name="Comma 2 2 3 4 3 3 3" xfId="11706"/>
    <cellStyle name="Comma 2 2 3 4 3 4" xfId="2897"/>
    <cellStyle name="Comma 2 2 3 4 3 4 2" xfId="2898"/>
    <cellStyle name="Comma 2 2 3 4 3 4 3" xfId="11707"/>
    <cellStyle name="Comma 2 2 3 4 3 5" xfId="2899"/>
    <cellStyle name="Comma 2 2 3 4 3 6" xfId="11703"/>
    <cellStyle name="Comma 2 2 3 4 4" xfId="2900"/>
    <cellStyle name="Comma 2 2 3 4 4 2" xfId="2901"/>
    <cellStyle name="Comma 2 2 3 4 4 2 2" xfId="2902"/>
    <cellStyle name="Comma 2 2 3 4 4 2 2 2" xfId="2903"/>
    <cellStyle name="Comma 2 2 3 4 4 2 2 3" xfId="11710"/>
    <cellStyle name="Comma 2 2 3 4 4 2 3" xfId="2904"/>
    <cellStyle name="Comma 2 2 3 4 4 2 4" xfId="11709"/>
    <cellStyle name="Comma 2 2 3 4 4 3" xfId="2905"/>
    <cellStyle name="Comma 2 2 3 4 4 3 2" xfId="2906"/>
    <cellStyle name="Comma 2 2 3 4 4 3 3" xfId="11711"/>
    <cellStyle name="Comma 2 2 3 4 4 4" xfId="2907"/>
    <cellStyle name="Comma 2 2 3 4 4 4 2" xfId="2908"/>
    <cellStyle name="Comma 2 2 3 4 4 4 3" xfId="11712"/>
    <cellStyle name="Comma 2 2 3 4 4 5" xfId="2909"/>
    <cellStyle name="Comma 2 2 3 4 4 6" xfId="11708"/>
    <cellStyle name="Comma 2 2 3 4 5" xfId="2910"/>
    <cellStyle name="Comma 2 2 3 4 5 2" xfId="2911"/>
    <cellStyle name="Comma 2 2 3 4 5 2 2" xfId="2912"/>
    <cellStyle name="Comma 2 2 3 4 5 2 3" xfId="11714"/>
    <cellStyle name="Comma 2 2 3 4 5 3" xfId="2913"/>
    <cellStyle name="Comma 2 2 3 4 5 4" xfId="11713"/>
    <cellStyle name="Comma 2 2 3 4 6" xfId="2914"/>
    <cellStyle name="Comma 2 2 3 4 6 2" xfId="2915"/>
    <cellStyle name="Comma 2 2 3 4 6 3" xfId="11715"/>
    <cellStyle name="Comma 2 2 3 4 7" xfId="2916"/>
    <cellStyle name="Comma 2 2 3 4 7 2" xfId="2917"/>
    <cellStyle name="Comma 2 2 3 4 7 3" xfId="11716"/>
    <cellStyle name="Comma 2 2 3 4 8" xfId="2918"/>
    <cellStyle name="Comma 2 2 3 4 9" xfId="11692"/>
    <cellStyle name="Comma 2 2 3 5" xfId="2919"/>
    <cellStyle name="Comma 2 2 3 5 2" xfId="2920"/>
    <cellStyle name="Comma 2 2 3 5 2 2" xfId="2921"/>
    <cellStyle name="Comma 2 2 3 5 2 2 2" xfId="2922"/>
    <cellStyle name="Comma 2 2 3 5 2 2 2 2" xfId="2923"/>
    <cellStyle name="Comma 2 2 3 5 2 2 2 2 2" xfId="2924"/>
    <cellStyle name="Comma 2 2 3 5 2 2 2 2 3" xfId="11721"/>
    <cellStyle name="Comma 2 2 3 5 2 2 2 3" xfId="2925"/>
    <cellStyle name="Comma 2 2 3 5 2 2 2 4" xfId="11720"/>
    <cellStyle name="Comma 2 2 3 5 2 2 3" xfId="2926"/>
    <cellStyle name="Comma 2 2 3 5 2 2 3 2" xfId="2927"/>
    <cellStyle name="Comma 2 2 3 5 2 2 3 3" xfId="11722"/>
    <cellStyle name="Comma 2 2 3 5 2 2 4" xfId="2928"/>
    <cellStyle name="Comma 2 2 3 5 2 2 4 2" xfId="2929"/>
    <cellStyle name="Comma 2 2 3 5 2 2 4 3" xfId="11723"/>
    <cellStyle name="Comma 2 2 3 5 2 2 5" xfId="2930"/>
    <cellStyle name="Comma 2 2 3 5 2 2 6" xfId="11719"/>
    <cellStyle name="Comma 2 2 3 5 2 3" xfId="2931"/>
    <cellStyle name="Comma 2 2 3 5 2 3 2" xfId="2932"/>
    <cellStyle name="Comma 2 2 3 5 2 3 2 2" xfId="2933"/>
    <cellStyle name="Comma 2 2 3 5 2 3 2 3" xfId="11725"/>
    <cellStyle name="Comma 2 2 3 5 2 3 3" xfId="2934"/>
    <cellStyle name="Comma 2 2 3 5 2 3 4" xfId="11724"/>
    <cellStyle name="Comma 2 2 3 5 2 4" xfId="2935"/>
    <cellStyle name="Comma 2 2 3 5 2 4 2" xfId="2936"/>
    <cellStyle name="Comma 2 2 3 5 2 4 3" xfId="11726"/>
    <cellStyle name="Comma 2 2 3 5 2 5" xfId="2937"/>
    <cellStyle name="Comma 2 2 3 5 2 5 2" xfId="2938"/>
    <cellStyle name="Comma 2 2 3 5 2 5 3" xfId="11727"/>
    <cellStyle name="Comma 2 2 3 5 2 6" xfId="2939"/>
    <cellStyle name="Comma 2 2 3 5 2 7" xfId="11718"/>
    <cellStyle name="Comma 2 2 3 5 3" xfId="2940"/>
    <cellStyle name="Comma 2 2 3 5 3 2" xfId="2941"/>
    <cellStyle name="Comma 2 2 3 5 3 2 2" xfId="2942"/>
    <cellStyle name="Comma 2 2 3 5 3 2 2 2" xfId="2943"/>
    <cellStyle name="Comma 2 2 3 5 3 2 2 3" xfId="11730"/>
    <cellStyle name="Comma 2 2 3 5 3 2 3" xfId="2944"/>
    <cellStyle name="Comma 2 2 3 5 3 2 4" xfId="11729"/>
    <cellStyle name="Comma 2 2 3 5 3 3" xfId="2945"/>
    <cellStyle name="Comma 2 2 3 5 3 3 2" xfId="2946"/>
    <cellStyle name="Comma 2 2 3 5 3 3 3" xfId="11731"/>
    <cellStyle name="Comma 2 2 3 5 3 4" xfId="2947"/>
    <cellStyle name="Comma 2 2 3 5 3 4 2" xfId="2948"/>
    <cellStyle name="Comma 2 2 3 5 3 4 3" xfId="11732"/>
    <cellStyle name="Comma 2 2 3 5 3 5" xfId="2949"/>
    <cellStyle name="Comma 2 2 3 5 3 6" xfId="11728"/>
    <cellStyle name="Comma 2 2 3 5 4" xfId="2950"/>
    <cellStyle name="Comma 2 2 3 5 4 2" xfId="2951"/>
    <cellStyle name="Comma 2 2 3 5 4 2 2" xfId="2952"/>
    <cellStyle name="Comma 2 2 3 5 4 2 2 2" xfId="2953"/>
    <cellStyle name="Comma 2 2 3 5 4 2 2 3" xfId="11735"/>
    <cellStyle name="Comma 2 2 3 5 4 2 3" xfId="2954"/>
    <cellStyle name="Comma 2 2 3 5 4 2 4" xfId="11734"/>
    <cellStyle name="Comma 2 2 3 5 4 3" xfId="2955"/>
    <cellStyle name="Comma 2 2 3 5 4 3 2" xfId="2956"/>
    <cellStyle name="Comma 2 2 3 5 4 3 3" xfId="11736"/>
    <cellStyle name="Comma 2 2 3 5 4 4" xfId="2957"/>
    <cellStyle name="Comma 2 2 3 5 4 4 2" xfId="2958"/>
    <cellStyle name="Comma 2 2 3 5 4 4 3" xfId="11737"/>
    <cellStyle name="Comma 2 2 3 5 4 5" xfId="2959"/>
    <cellStyle name="Comma 2 2 3 5 4 6" xfId="11733"/>
    <cellStyle name="Comma 2 2 3 5 5" xfId="2960"/>
    <cellStyle name="Comma 2 2 3 5 5 2" xfId="2961"/>
    <cellStyle name="Comma 2 2 3 5 5 2 2" xfId="2962"/>
    <cellStyle name="Comma 2 2 3 5 5 2 3" xfId="11739"/>
    <cellStyle name="Comma 2 2 3 5 5 3" xfId="2963"/>
    <cellStyle name="Comma 2 2 3 5 5 4" xfId="11738"/>
    <cellStyle name="Comma 2 2 3 5 6" xfId="2964"/>
    <cellStyle name="Comma 2 2 3 5 6 2" xfId="2965"/>
    <cellStyle name="Comma 2 2 3 5 6 3" xfId="11740"/>
    <cellStyle name="Comma 2 2 3 5 7" xfId="2966"/>
    <cellStyle name="Comma 2 2 3 5 7 2" xfId="2967"/>
    <cellStyle name="Comma 2 2 3 5 7 3" xfId="11741"/>
    <cellStyle name="Comma 2 2 3 5 8" xfId="2968"/>
    <cellStyle name="Comma 2 2 3 5 9" xfId="11717"/>
    <cellStyle name="Comma 2 2 3 6" xfId="2969"/>
    <cellStyle name="Comma 2 2 3 6 2" xfId="2970"/>
    <cellStyle name="Comma 2 2 3 6 2 2" xfId="2971"/>
    <cellStyle name="Comma 2 2 3 6 2 2 2" xfId="2972"/>
    <cellStyle name="Comma 2 2 3 6 2 2 2 2" xfId="2973"/>
    <cellStyle name="Comma 2 2 3 6 2 2 2 3" xfId="11745"/>
    <cellStyle name="Comma 2 2 3 6 2 2 3" xfId="2974"/>
    <cellStyle name="Comma 2 2 3 6 2 2 4" xfId="11744"/>
    <cellStyle name="Comma 2 2 3 6 2 3" xfId="2975"/>
    <cellStyle name="Comma 2 2 3 6 2 3 2" xfId="2976"/>
    <cellStyle name="Comma 2 2 3 6 2 3 3" xfId="11746"/>
    <cellStyle name="Comma 2 2 3 6 2 4" xfId="2977"/>
    <cellStyle name="Comma 2 2 3 6 2 4 2" xfId="2978"/>
    <cellStyle name="Comma 2 2 3 6 2 4 3" xfId="11747"/>
    <cellStyle name="Comma 2 2 3 6 2 5" xfId="2979"/>
    <cellStyle name="Comma 2 2 3 6 2 6" xfId="11743"/>
    <cellStyle name="Comma 2 2 3 6 3" xfId="2980"/>
    <cellStyle name="Comma 2 2 3 6 3 2" xfId="2981"/>
    <cellStyle name="Comma 2 2 3 6 3 2 2" xfId="2982"/>
    <cellStyle name="Comma 2 2 3 6 3 2 3" xfId="11749"/>
    <cellStyle name="Comma 2 2 3 6 3 3" xfId="2983"/>
    <cellStyle name="Comma 2 2 3 6 3 4" xfId="11748"/>
    <cellStyle name="Comma 2 2 3 6 4" xfId="2984"/>
    <cellStyle name="Comma 2 2 3 6 4 2" xfId="2985"/>
    <cellStyle name="Comma 2 2 3 6 4 3" xfId="11750"/>
    <cellStyle name="Comma 2 2 3 6 5" xfId="2986"/>
    <cellStyle name="Comma 2 2 3 6 5 2" xfId="2987"/>
    <cellStyle name="Comma 2 2 3 6 5 3" xfId="11751"/>
    <cellStyle name="Comma 2 2 3 6 6" xfId="2988"/>
    <cellStyle name="Comma 2 2 3 6 7" xfId="11742"/>
    <cellStyle name="Comma 2 2 3 7" xfId="2989"/>
    <cellStyle name="Comma 2 2 3 7 2" xfId="2990"/>
    <cellStyle name="Comma 2 2 3 7 2 2" xfId="2991"/>
    <cellStyle name="Comma 2 2 3 7 2 2 2" xfId="2992"/>
    <cellStyle name="Comma 2 2 3 7 2 2 3" xfId="11754"/>
    <cellStyle name="Comma 2 2 3 7 2 3" xfId="2993"/>
    <cellStyle name="Comma 2 2 3 7 2 4" xfId="11753"/>
    <cellStyle name="Comma 2 2 3 7 3" xfId="2994"/>
    <cellStyle name="Comma 2 2 3 7 3 2" xfId="2995"/>
    <cellStyle name="Comma 2 2 3 7 3 3" xfId="11755"/>
    <cellStyle name="Comma 2 2 3 7 4" xfId="2996"/>
    <cellStyle name="Comma 2 2 3 7 4 2" xfId="2997"/>
    <cellStyle name="Comma 2 2 3 7 4 3" xfId="11756"/>
    <cellStyle name="Comma 2 2 3 7 5" xfId="2998"/>
    <cellStyle name="Comma 2 2 3 7 6" xfId="11752"/>
    <cellStyle name="Comma 2 2 3 8" xfId="2999"/>
    <cellStyle name="Comma 2 2 3 8 2" xfId="3000"/>
    <cellStyle name="Comma 2 2 3 8 2 2" xfId="3001"/>
    <cellStyle name="Comma 2 2 3 8 2 2 2" xfId="3002"/>
    <cellStyle name="Comma 2 2 3 8 2 2 3" xfId="11759"/>
    <cellStyle name="Comma 2 2 3 8 2 3" xfId="3003"/>
    <cellStyle name="Comma 2 2 3 8 2 4" xfId="11758"/>
    <cellStyle name="Comma 2 2 3 8 3" xfId="3004"/>
    <cellStyle name="Comma 2 2 3 8 3 2" xfId="3005"/>
    <cellStyle name="Comma 2 2 3 8 3 3" xfId="11760"/>
    <cellStyle name="Comma 2 2 3 8 4" xfId="3006"/>
    <cellStyle name="Comma 2 2 3 8 4 2" xfId="3007"/>
    <cellStyle name="Comma 2 2 3 8 4 3" xfId="11761"/>
    <cellStyle name="Comma 2 2 3 8 5" xfId="3008"/>
    <cellStyle name="Comma 2 2 3 8 6" xfId="11757"/>
    <cellStyle name="Comma 2 2 3 9" xfId="3009"/>
    <cellStyle name="Comma 2 2 3 9 2" xfId="3010"/>
    <cellStyle name="Comma 2 2 3 9 2 2" xfId="3011"/>
    <cellStyle name="Comma 2 2 3 9 2 2 2" xfId="3012"/>
    <cellStyle name="Comma 2 2 3 9 2 2 3" xfId="11764"/>
    <cellStyle name="Comma 2 2 3 9 2 3" xfId="3013"/>
    <cellStyle name="Comma 2 2 3 9 2 4" xfId="11763"/>
    <cellStyle name="Comma 2 2 3 9 3" xfId="3014"/>
    <cellStyle name="Comma 2 2 3 9 3 2" xfId="3015"/>
    <cellStyle name="Comma 2 2 3 9 3 3" xfId="11765"/>
    <cellStyle name="Comma 2 2 3 9 4" xfId="3016"/>
    <cellStyle name="Comma 2 2 3 9 4 2" xfId="3017"/>
    <cellStyle name="Comma 2 2 3 9 4 3" xfId="11766"/>
    <cellStyle name="Comma 2 2 3 9 5" xfId="3018"/>
    <cellStyle name="Comma 2 2 3 9 6" xfId="11762"/>
    <cellStyle name="Comma 2 2 4" xfId="3019"/>
    <cellStyle name="Comma 2 2 4 10" xfId="3020"/>
    <cellStyle name="Comma 2 2 4 10 2" xfId="3021"/>
    <cellStyle name="Comma 2 2 4 10 2 2" xfId="3022"/>
    <cellStyle name="Comma 2 2 4 10 2 3" xfId="11769"/>
    <cellStyle name="Comma 2 2 4 10 3" xfId="3023"/>
    <cellStyle name="Comma 2 2 4 10 4" xfId="11768"/>
    <cellStyle name="Comma 2 2 4 11" xfId="3024"/>
    <cellStyle name="Comma 2 2 4 11 2" xfId="3025"/>
    <cellStyle name="Comma 2 2 4 11 2 2" xfId="3026"/>
    <cellStyle name="Comma 2 2 4 11 2 3" xfId="11771"/>
    <cellStyle name="Comma 2 2 4 11 3" xfId="3027"/>
    <cellStyle name="Comma 2 2 4 11 4" xfId="11770"/>
    <cellStyle name="Comma 2 2 4 12" xfId="3028"/>
    <cellStyle name="Comma 2 2 4 12 2" xfId="3029"/>
    <cellStyle name="Comma 2 2 4 12 2 2" xfId="3030"/>
    <cellStyle name="Comma 2 2 4 12 2 3" xfId="11773"/>
    <cellStyle name="Comma 2 2 4 12 3" xfId="3031"/>
    <cellStyle name="Comma 2 2 4 12 4" xfId="11772"/>
    <cellStyle name="Comma 2 2 4 13" xfId="3032"/>
    <cellStyle name="Comma 2 2 4 13 2" xfId="3033"/>
    <cellStyle name="Comma 2 2 4 13 2 2" xfId="3034"/>
    <cellStyle name="Comma 2 2 4 13 2 3" xfId="11775"/>
    <cellStyle name="Comma 2 2 4 13 3" xfId="3035"/>
    <cellStyle name="Comma 2 2 4 13 4" xfId="11774"/>
    <cellStyle name="Comma 2 2 4 14" xfId="3036"/>
    <cellStyle name="Comma 2 2 4 14 2" xfId="3037"/>
    <cellStyle name="Comma 2 2 4 14 2 2" xfId="3038"/>
    <cellStyle name="Comma 2 2 4 14 2 3" xfId="11777"/>
    <cellStyle name="Comma 2 2 4 14 3" xfId="3039"/>
    <cellStyle name="Comma 2 2 4 14 4" xfId="11776"/>
    <cellStyle name="Comma 2 2 4 15" xfId="3040"/>
    <cellStyle name="Comma 2 2 4 15 2" xfId="3041"/>
    <cellStyle name="Comma 2 2 4 15 2 2" xfId="3042"/>
    <cellStyle name="Comma 2 2 4 15 2 3" xfId="11779"/>
    <cellStyle name="Comma 2 2 4 15 3" xfId="3043"/>
    <cellStyle name="Comma 2 2 4 15 4" xfId="11778"/>
    <cellStyle name="Comma 2 2 4 16" xfId="3044"/>
    <cellStyle name="Comma 2 2 4 16 2" xfId="3045"/>
    <cellStyle name="Comma 2 2 4 16 2 2" xfId="3046"/>
    <cellStyle name="Comma 2 2 4 16 2 3" xfId="11781"/>
    <cellStyle name="Comma 2 2 4 16 3" xfId="3047"/>
    <cellStyle name="Comma 2 2 4 16 4" xfId="11780"/>
    <cellStyle name="Comma 2 2 4 17" xfId="3048"/>
    <cellStyle name="Comma 2 2 4 17 2" xfId="3049"/>
    <cellStyle name="Comma 2 2 4 17 2 2" xfId="3050"/>
    <cellStyle name="Comma 2 2 4 17 2 3" xfId="11783"/>
    <cellStyle name="Comma 2 2 4 17 3" xfId="3051"/>
    <cellStyle name="Comma 2 2 4 17 4" xfId="11782"/>
    <cellStyle name="Comma 2 2 4 18" xfId="3052"/>
    <cellStyle name="Comma 2 2 4 18 2" xfId="3053"/>
    <cellStyle name="Comma 2 2 4 18 2 2" xfId="3054"/>
    <cellStyle name="Comma 2 2 4 18 2 3" xfId="11785"/>
    <cellStyle name="Comma 2 2 4 18 3" xfId="3055"/>
    <cellStyle name="Comma 2 2 4 18 4" xfId="11784"/>
    <cellStyle name="Comma 2 2 4 19" xfId="3056"/>
    <cellStyle name="Comma 2 2 4 19 2" xfId="3057"/>
    <cellStyle name="Comma 2 2 4 19 2 2" xfId="3058"/>
    <cellStyle name="Comma 2 2 4 19 2 3" xfId="11787"/>
    <cellStyle name="Comma 2 2 4 19 3" xfId="3059"/>
    <cellStyle name="Comma 2 2 4 19 4" xfId="11786"/>
    <cellStyle name="Comma 2 2 4 2" xfId="3060"/>
    <cellStyle name="Comma 2 2 4 2 10" xfId="11788"/>
    <cellStyle name="Comma 2 2 4 2 2" xfId="3061"/>
    <cellStyle name="Comma 2 2 4 2 2 2" xfId="3062"/>
    <cellStyle name="Comma 2 2 4 2 2 2 2" xfId="3063"/>
    <cellStyle name="Comma 2 2 4 2 2 2 2 2" xfId="3064"/>
    <cellStyle name="Comma 2 2 4 2 2 2 2 2 2" xfId="3065"/>
    <cellStyle name="Comma 2 2 4 2 2 2 2 2 3" xfId="11792"/>
    <cellStyle name="Comma 2 2 4 2 2 2 2 3" xfId="3066"/>
    <cellStyle name="Comma 2 2 4 2 2 2 2 4" xfId="11791"/>
    <cellStyle name="Comma 2 2 4 2 2 2 3" xfId="3067"/>
    <cellStyle name="Comma 2 2 4 2 2 2 3 2" xfId="3068"/>
    <cellStyle name="Comma 2 2 4 2 2 2 3 3" xfId="11793"/>
    <cellStyle name="Comma 2 2 4 2 2 2 4" xfId="3069"/>
    <cellStyle name="Comma 2 2 4 2 2 2 4 2" xfId="3070"/>
    <cellStyle name="Comma 2 2 4 2 2 2 4 3" xfId="11794"/>
    <cellStyle name="Comma 2 2 4 2 2 2 5" xfId="3071"/>
    <cellStyle name="Comma 2 2 4 2 2 2 6" xfId="11790"/>
    <cellStyle name="Comma 2 2 4 2 2 3" xfId="3072"/>
    <cellStyle name="Comma 2 2 4 2 2 3 2" xfId="3073"/>
    <cellStyle name="Comma 2 2 4 2 2 3 2 2" xfId="3074"/>
    <cellStyle name="Comma 2 2 4 2 2 3 2 3" xfId="11796"/>
    <cellStyle name="Comma 2 2 4 2 2 3 3" xfId="3075"/>
    <cellStyle name="Comma 2 2 4 2 2 3 4" xfId="11795"/>
    <cellStyle name="Comma 2 2 4 2 2 4" xfId="3076"/>
    <cellStyle name="Comma 2 2 4 2 2 4 2" xfId="3077"/>
    <cellStyle name="Comma 2 2 4 2 2 4 3" xfId="11797"/>
    <cellStyle name="Comma 2 2 4 2 2 5" xfId="3078"/>
    <cellStyle name="Comma 2 2 4 2 2 5 2" xfId="3079"/>
    <cellStyle name="Comma 2 2 4 2 2 5 3" xfId="11798"/>
    <cellStyle name="Comma 2 2 4 2 2 6" xfId="3080"/>
    <cellStyle name="Comma 2 2 4 2 2 7" xfId="11789"/>
    <cellStyle name="Comma 2 2 4 2 3" xfId="3081"/>
    <cellStyle name="Comma 2 2 4 2 3 2" xfId="3082"/>
    <cellStyle name="Comma 2 2 4 2 3 2 2" xfId="3083"/>
    <cellStyle name="Comma 2 2 4 2 3 2 2 2" xfId="3084"/>
    <cellStyle name="Comma 2 2 4 2 3 2 2 3" xfId="11801"/>
    <cellStyle name="Comma 2 2 4 2 3 2 3" xfId="3085"/>
    <cellStyle name="Comma 2 2 4 2 3 2 4" xfId="11800"/>
    <cellStyle name="Comma 2 2 4 2 3 3" xfId="3086"/>
    <cellStyle name="Comma 2 2 4 2 3 3 2" xfId="3087"/>
    <cellStyle name="Comma 2 2 4 2 3 3 3" xfId="11802"/>
    <cellStyle name="Comma 2 2 4 2 3 4" xfId="3088"/>
    <cellStyle name="Comma 2 2 4 2 3 4 2" xfId="3089"/>
    <cellStyle name="Comma 2 2 4 2 3 4 3" xfId="11803"/>
    <cellStyle name="Comma 2 2 4 2 3 5" xfId="3090"/>
    <cellStyle name="Comma 2 2 4 2 3 6" xfId="11799"/>
    <cellStyle name="Comma 2 2 4 2 4" xfId="3091"/>
    <cellStyle name="Comma 2 2 4 2 4 2" xfId="3092"/>
    <cellStyle name="Comma 2 2 4 2 4 2 2" xfId="3093"/>
    <cellStyle name="Comma 2 2 4 2 4 2 2 2" xfId="3094"/>
    <cellStyle name="Comma 2 2 4 2 4 2 2 3" xfId="11806"/>
    <cellStyle name="Comma 2 2 4 2 4 2 3" xfId="3095"/>
    <cellStyle name="Comma 2 2 4 2 4 2 4" xfId="11805"/>
    <cellStyle name="Comma 2 2 4 2 4 3" xfId="3096"/>
    <cellStyle name="Comma 2 2 4 2 4 3 2" xfId="3097"/>
    <cellStyle name="Comma 2 2 4 2 4 3 3" xfId="11807"/>
    <cellStyle name="Comma 2 2 4 2 4 4" xfId="3098"/>
    <cellStyle name="Comma 2 2 4 2 4 4 2" xfId="3099"/>
    <cellStyle name="Comma 2 2 4 2 4 4 3" xfId="11808"/>
    <cellStyle name="Comma 2 2 4 2 4 5" xfId="3100"/>
    <cellStyle name="Comma 2 2 4 2 4 6" xfId="11804"/>
    <cellStyle name="Comma 2 2 4 2 5" xfId="3101"/>
    <cellStyle name="Comma 2 2 4 2 5 2" xfId="3102"/>
    <cellStyle name="Comma 2 2 4 2 5 2 2" xfId="3103"/>
    <cellStyle name="Comma 2 2 4 2 5 2 2 2" xfId="3104"/>
    <cellStyle name="Comma 2 2 4 2 5 2 2 3" xfId="11811"/>
    <cellStyle name="Comma 2 2 4 2 5 2 3" xfId="3105"/>
    <cellStyle name="Comma 2 2 4 2 5 2 4" xfId="11810"/>
    <cellStyle name="Comma 2 2 4 2 5 3" xfId="3106"/>
    <cellStyle name="Comma 2 2 4 2 5 3 2" xfId="3107"/>
    <cellStyle name="Comma 2 2 4 2 5 3 3" xfId="11812"/>
    <cellStyle name="Comma 2 2 4 2 5 4" xfId="3108"/>
    <cellStyle name="Comma 2 2 4 2 5 4 2" xfId="3109"/>
    <cellStyle name="Comma 2 2 4 2 5 4 3" xfId="11813"/>
    <cellStyle name="Comma 2 2 4 2 5 5" xfId="3110"/>
    <cellStyle name="Comma 2 2 4 2 5 6" xfId="11809"/>
    <cellStyle name="Comma 2 2 4 2 6" xfId="3111"/>
    <cellStyle name="Comma 2 2 4 2 6 2" xfId="3112"/>
    <cellStyle name="Comma 2 2 4 2 6 2 2" xfId="3113"/>
    <cellStyle name="Comma 2 2 4 2 6 2 3" xfId="11815"/>
    <cellStyle name="Comma 2 2 4 2 6 3" xfId="3114"/>
    <cellStyle name="Comma 2 2 4 2 6 4" xfId="11814"/>
    <cellStyle name="Comma 2 2 4 2 7" xfId="3115"/>
    <cellStyle name="Comma 2 2 4 2 7 2" xfId="3116"/>
    <cellStyle name="Comma 2 2 4 2 7 3" xfId="11816"/>
    <cellStyle name="Comma 2 2 4 2 8" xfId="3117"/>
    <cellStyle name="Comma 2 2 4 2 8 2" xfId="3118"/>
    <cellStyle name="Comma 2 2 4 2 8 3" xfId="11817"/>
    <cellStyle name="Comma 2 2 4 2 9" xfId="3119"/>
    <cellStyle name="Comma 2 2 4 20" xfId="3120"/>
    <cellStyle name="Comma 2 2 4 20 2" xfId="3121"/>
    <cellStyle name="Comma 2 2 4 20 3" xfId="11818"/>
    <cellStyle name="Comma 2 2 4 21" xfId="3122"/>
    <cellStyle name="Comma 2 2 4 21 2" xfId="3123"/>
    <cellStyle name="Comma 2 2 4 21 3" xfId="11819"/>
    <cellStyle name="Comma 2 2 4 22" xfId="3124"/>
    <cellStyle name="Comma 2 2 4 23" xfId="3125"/>
    <cellStyle name="Comma 2 2 4 24" xfId="11767"/>
    <cellStyle name="Comma 2 2 4 3" xfId="3126"/>
    <cellStyle name="Comma 2 2 4 3 2" xfId="3127"/>
    <cellStyle name="Comma 2 2 4 3 2 2" xfId="3128"/>
    <cellStyle name="Comma 2 2 4 3 2 2 2" xfId="3129"/>
    <cellStyle name="Comma 2 2 4 3 2 2 2 2" xfId="3130"/>
    <cellStyle name="Comma 2 2 4 3 2 2 2 2 2" xfId="3131"/>
    <cellStyle name="Comma 2 2 4 3 2 2 2 2 3" xfId="11824"/>
    <cellStyle name="Comma 2 2 4 3 2 2 2 3" xfId="3132"/>
    <cellStyle name="Comma 2 2 4 3 2 2 2 4" xfId="11823"/>
    <cellStyle name="Comma 2 2 4 3 2 2 3" xfId="3133"/>
    <cellStyle name="Comma 2 2 4 3 2 2 3 2" xfId="3134"/>
    <cellStyle name="Comma 2 2 4 3 2 2 3 3" xfId="11825"/>
    <cellStyle name="Comma 2 2 4 3 2 2 4" xfId="3135"/>
    <cellStyle name="Comma 2 2 4 3 2 2 4 2" xfId="3136"/>
    <cellStyle name="Comma 2 2 4 3 2 2 4 3" xfId="11826"/>
    <cellStyle name="Comma 2 2 4 3 2 2 5" xfId="3137"/>
    <cellStyle name="Comma 2 2 4 3 2 2 6" xfId="11822"/>
    <cellStyle name="Comma 2 2 4 3 2 3" xfId="3138"/>
    <cellStyle name="Comma 2 2 4 3 2 3 2" xfId="3139"/>
    <cellStyle name="Comma 2 2 4 3 2 3 2 2" xfId="3140"/>
    <cellStyle name="Comma 2 2 4 3 2 3 2 3" xfId="11828"/>
    <cellStyle name="Comma 2 2 4 3 2 3 3" xfId="3141"/>
    <cellStyle name="Comma 2 2 4 3 2 3 4" xfId="11827"/>
    <cellStyle name="Comma 2 2 4 3 2 4" xfId="3142"/>
    <cellStyle name="Comma 2 2 4 3 2 4 2" xfId="3143"/>
    <cellStyle name="Comma 2 2 4 3 2 4 3" xfId="11829"/>
    <cellStyle name="Comma 2 2 4 3 2 5" xfId="3144"/>
    <cellStyle name="Comma 2 2 4 3 2 5 2" xfId="3145"/>
    <cellStyle name="Comma 2 2 4 3 2 5 3" xfId="11830"/>
    <cellStyle name="Comma 2 2 4 3 2 6" xfId="3146"/>
    <cellStyle name="Comma 2 2 4 3 2 7" xfId="11821"/>
    <cellStyle name="Comma 2 2 4 3 3" xfId="3147"/>
    <cellStyle name="Comma 2 2 4 3 3 2" xfId="3148"/>
    <cellStyle name="Comma 2 2 4 3 3 2 2" xfId="3149"/>
    <cellStyle name="Comma 2 2 4 3 3 2 2 2" xfId="3150"/>
    <cellStyle name="Comma 2 2 4 3 3 2 2 3" xfId="11833"/>
    <cellStyle name="Comma 2 2 4 3 3 2 3" xfId="3151"/>
    <cellStyle name="Comma 2 2 4 3 3 2 4" xfId="11832"/>
    <cellStyle name="Comma 2 2 4 3 3 3" xfId="3152"/>
    <cellStyle name="Comma 2 2 4 3 3 3 2" xfId="3153"/>
    <cellStyle name="Comma 2 2 4 3 3 3 3" xfId="11834"/>
    <cellStyle name="Comma 2 2 4 3 3 4" xfId="3154"/>
    <cellStyle name="Comma 2 2 4 3 3 4 2" xfId="3155"/>
    <cellStyle name="Comma 2 2 4 3 3 4 3" xfId="11835"/>
    <cellStyle name="Comma 2 2 4 3 3 5" xfId="3156"/>
    <cellStyle name="Comma 2 2 4 3 3 6" xfId="11831"/>
    <cellStyle name="Comma 2 2 4 3 4" xfId="3157"/>
    <cellStyle name="Comma 2 2 4 3 4 2" xfId="3158"/>
    <cellStyle name="Comma 2 2 4 3 4 2 2" xfId="3159"/>
    <cellStyle name="Comma 2 2 4 3 4 2 2 2" xfId="3160"/>
    <cellStyle name="Comma 2 2 4 3 4 2 2 3" xfId="11838"/>
    <cellStyle name="Comma 2 2 4 3 4 2 3" xfId="3161"/>
    <cellStyle name="Comma 2 2 4 3 4 2 4" xfId="11837"/>
    <cellStyle name="Comma 2 2 4 3 4 3" xfId="3162"/>
    <cellStyle name="Comma 2 2 4 3 4 3 2" xfId="3163"/>
    <cellStyle name="Comma 2 2 4 3 4 3 3" xfId="11839"/>
    <cellStyle name="Comma 2 2 4 3 4 4" xfId="3164"/>
    <cellStyle name="Comma 2 2 4 3 4 4 2" xfId="3165"/>
    <cellStyle name="Comma 2 2 4 3 4 4 3" xfId="11840"/>
    <cellStyle name="Comma 2 2 4 3 4 5" xfId="3166"/>
    <cellStyle name="Comma 2 2 4 3 4 6" xfId="11836"/>
    <cellStyle name="Comma 2 2 4 3 5" xfId="3167"/>
    <cellStyle name="Comma 2 2 4 3 5 2" xfId="3168"/>
    <cellStyle name="Comma 2 2 4 3 5 2 2" xfId="3169"/>
    <cellStyle name="Comma 2 2 4 3 5 2 3" xfId="11842"/>
    <cellStyle name="Comma 2 2 4 3 5 3" xfId="3170"/>
    <cellStyle name="Comma 2 2 4 3 5 4" xfId="11841"/>
    <cellStyle name="Comma 2 2 4 3 6" xfId="3171"/>
    <cellStyle name="Comma 2 2 4 3 6 2" xfId="3172"/>
    <cellStyle name="Comma 2 2 4 3 6 3" xfId="11843"/>
    <cellStyle name="Comma 2 2 4 3 7" xfId="3173"/>
    <cellStyle name="Comma 2 2 4 3 7 2" xfId="3174"/>
    <cellStyle name="Comma 2 2 4 3 7 3" xfId="11844"/>
    <cellStyle name="Comma 2 2 4 3 8" xfId="3175"/>
    <cellStyle name="Comma 2 2 4 3 9" xfId="11820"/>
    <cellStyle name="Comma 2 2 4 4" xfId="3176"/>
    <cellStyle name="Comma 2 2 4 4 2" xfId="3177"/>
    <cellStyle name="Comma 2 2 4 4 2 2" xfId="3178"/>
    <cellStyle name="Comma 2 2 4 4 2 2 2" xfId="3179"/>
    <cellStyle name="Comma 2 2 4 4 2 2 2 2" xfId="3180"/>
    <cellStyle name="Comma 2 2 4 4 2 2 2 2 2" xfId="3181"/>
    <cellStyle name="Comma 2 2 4 4 2 2 2 2 3" xfId="11849"/>
    <cellStyle name="Comma 2 2 4 4 2 2 2 3" xfId="3182"/>
    <cellStyle name="Comma 2 2 4 4 2 2 2 4" xfId="11848"/>
    <cellStyle name="Comma 2 2 4 4 2 2 3" xfId="3183"/>
    <cellStyle name="Comma 2 2 4 4 2 2 3 2" xfId="3184"/>
    <cellStyle name="Comma 2 2 4 4 2 2 3 3" xfId="11850"/>
    <cellStyle name="Comma 2 2 4 4 2 2 4" xfId="3185"/>
    <cellStyle name="Comma 2 2 4 4 2 2 4 2" xfId="3186"/>
    <cellStyle name="Comma 2 2 4 4 2 2 4 3" xfId="11851"/>
    <cellStyle name="Comma 2 2 4 4 2 2 5" xfId="3187"/>
    <cellStyle name="Comma 2 2 4 4 2 2 6" xfId="11847"/>
    <cellStyle name="Comma 2 2 4 4 2 3" xfId="3188"/>
    <cellStyle name="Comma 2 2 4 4 2 3 2" xfId="3189"/>
    <cellStyle name="Comma 2 2 4 4 2 3 2 2" xfId="3190"/>
    <cellStyle name="Comma 2 2 4 4 2 3 2 3" xfId="11853"/>
    <cellStyle name="Comma 2 2 4 4 2 3 3" xfId="3191"/>
    <cellStyle name="Comma 2 2 4 4 2 3 4" xfId="11852"/>
    <cellStyle name="Comma 2 2 4 4 2 4" xfId="3192"/>
    <cellStyle name="Comma 2 2 4 4 2 4 2" xfId="3193"/>
    <cellStyle name="Comma 2 2 4 4 2 4 3" xfId="11854"/>
    <cellStyle name="Comma 2 2 4 4 2 5" xfId="3194"/>
    <cellStyle name="Comma 2 2 4 4 2 5 2" xfId="3195"/>
    <cellStyle name="Comma 2 2 4 4 2 5 3" xfId="11855"/>
    <cellStyle name="Comma 2 2 4 4 2 6" xfId="3196"/>
    <cellStyle name="Comma 2 2 4 4 2 7" xfId="11846"/>
    <cellStyle name="Comma 2 2 4 4 3" xfId="3197"/>
    <cellStyle name="Comma 2 2 4 4 3 2" xfId="3198"/>
    <cellStyle name="Comma 2 2 4 4 3 2 2" xfId="3199"/>
    <cellStyle name="Comma 2 2 4 4 3 2 2 2" xfId="3200"/>
    <cellStyle name="Comma 2 2 4 4 3 2 2 3" xfId="11858"/>
    <cellStyle name="Comma 2 2 4 4 3 2 3" xfId="3201"/>
    <cellStyle name="Comma 2 2 4 4 3 2 4" xfId="11857"/>
    <cellStyle name="Comma 2 2 4 4 3 3" xfId="3202"/>
    <cellStyle name="Comma 2 2 4 4 3 3 2" xfId="3203"/>
    <cellStyle name="Comma 2 2 4 4 3 3 3" xfId="11859"/>
    <cellStyle name="Comma 2 2 4 4 3 4" xfId="3204"/>
    <cellStyle name="Comma 2 2 4 4 3 4 2" xfId="3205"/>
    <cellStyle name="Comma 2 2 4 4 3 4 3" xfId="11860"/>
    <cellStyle name="Comma 2 2 4 4 3 5" xfId="3206"/>
    <cellStyle name="Comma 2 2 4 4 3 6" xfId="11856"/>
    <cellStyle name="Comma 2 2 4 4 4" xfId="3207"/>
    <cellStyle name="Comma 2 2 4 4 4 2" xfId="3208"/>
    <cellStyle name="Comma 2 2 4 4 4 2 2" xfId="3209"/>
    <cellStyle name="Comma 2 2 4 4 4 2 2 2" xfId="3210"/>
    <cellStyle name="Comma 2 2 4 4 4 2 2 3" xfId="11863"/>
    <cellStyle name="Comma 2 2 4 4 4 2 3" xfId="3211"/>
    <cellStyle name="Comma 2 2 4 4 4 2 4" xfId="11862"/>
    <cellStyle name="Comma 2 2 4 4 4 3" xfId="3212"/>
    <cellStyle name="Comma 2 2 4 4 4 3 2" xfId="3213"/>
    <cellStyle name="Comma 2 2 4 4 4 3 3" xfId="11864"/>
    <cellStyle name="Comma 2 2 4 4 4 4" xfId="3214"/>
    <cellStyle name="Comma 2 2 4 4 4 4 2" xfId="3215"/>
    <cellStyle name="Comma 2 2 4 4 4 4 3" xfId="11865"/>
    <cellStyle name="Comma 2 2 4 4 4 5" xfId="3216"/>
    <cellStyle name="Comma 2 2 4 4 4 6" xfId="11861"/>
    <cellStyle name="Comma 2 2 4 4 5" xfId="3217"/>
    <cellStyle name="Comma 2 2 4 4 5 2" xfId="3218"/>
    <cellStyle name="Comma 2 2 4 4 5 2 2" xfId="3219"/>
    <cellStyle name="Comma 2 2 4 4 5 2 3" xfId="11867"/>
    <cellStyle name="Comma 2 2 4 4 5 3" xfId="3220"/>
    <cellStyle name="Comma 2 2 4 4 5 4" xfId="11866"/>
    <cellStyle name="Comma 2 2 4 4 6" xfId="3221"/>
    <cellStyle name="Comma 2 2 4 4 6 2" xfId="3222"/>
    <cellStyle name="Comma 2 2 4 4 6 3" xfId="11868"/>
    <cellStyle name="Comma 2 2 4 4 7" xfId="3223"/>
    <cellStyle name="Comma 2 2 4 4 7 2" xfId="3224"/>
    <cellStyle name="Comma 2 2 4 4 7 3" xfId="11869"/>
    <cellStyle name="Comma 2 2 4 4 8" xfId="3225"/>
    <cellStyle name="Comma 2 2 4 4 9" xfId="11845"/>
    <cellStyle name="Comma 2 2 4 5" xfId="3226"/>
    <cellStyle name="Comma 2 2 4 5 2" xfId="3227"/>
    <cellStyle name="Comma 2 2 4 5 2 2" xfId="3228"/>
    <cellStyle name="Comma 2 2 4 5 2 2 2" xfId="3229"/>
    <cellStyle name="Comma 2 2 4 5 2 2 2 2" xfId="3230"/>
    <cellStyle name="Comma 2 2 4 5 2 2 2 2 2" xfId="3231"/>
    <cellStyle name="Comma 2 2 4 5 2 2 2 2 3" xfId="11874"/>
    <cellStyle name="Comma 2 2 4 5 2 2 2 3" xfId="3232"/>
    <cellStyle name="Comma 2 2 4 5 2 2 2 4" xfId="11873"/>
    <cellStyle name="Comma 2 2 4 5 2 2 3" xfId="3233"/>
    <cellStyle name="Comma 2 2 4 5 2 2 3 2" xfId="3234"/>
    <cellStyle name="Comma 2 2 4 5 2 2 3 3" xfId="11875"/>
    <cellStyle name="Comma 2 2 4 5 2 2 4" xfId="3235"/>
    <cellStyle name="Comma 2 2 4 5 2 2 4 2" xfId="3236"/>
    <cellStyle name="Comma 2 2 4 5 2 2 4 3" xfId="11876"/>
    <cellStyle name="Comma 2 2 4 5 2 2 5" xfId="3237"/>
    <cellStyle name="Comma 2 2 4 5 2 2 6" xfId="11872"/>
    <cellStyle name="Comma 2 2 4 5 2 3" xfId="3238"/>
    <cellStyle name="Comma 2 2 4 5 2 3 2" xfId="3239"/>
    <cellStyle name="Comma 2 2 4 5 2 3 2 2" xfId="3240"/>
    <cellStyle name="Comma 2 2 4 5 2 3 2 3" xfId="11878"/>
    <cellStyle name="Comma 2 2 4 5 2 3 3" xfId="3241"/>
    <cellStyle name="Comma 2 2 4 5 2 3 4" xfId="11877"/>
    <cellStyle name="Comma 2 2 4 5 2 4" xfId="3242"/>
    <cellStyle name="Comma 2 2 4 5 2 4 2" xfId="3243"/>
    <cellStyle name="Comma 2 2 4 5 2 4 3" xfId="11879"/>
    <cellStyle name="Comma 2 2 4 5 2 5" xfId="3244"/>
    <cellStyle name="Comma 2 2 4 5 2 5 2" xfId="3245"/>
    <cellStyle name="Comma 2 2 4 5 2 5 3" xfId="11880"/>
    <cellStyle name="Comma 2 2 4 5 2 6" xfId="3246"/>
    <cellStyle name="Comma 2 2 4 5 2 7" xfId="11871"/>
    <cellStyle name="Comma 2 2 4 5 3" xfId="3247"/>
    <cellStyle name="Comma 2 2 4 5 3 2" xfId="3248"/>
    <cellStyle name="Comma 2 2 4 5 3 2 2" xfId="3249"/>
    <cellStyle name="Comma 2 2 4 5 3 2 2 2" xfId="3250"/>
    <cellStyle name="Comma 2 2 4 5 3 2 2 3" xfId="11883"/>
    <cellStyle name="Comma 2 2 4 5 3 2 3" xfId="3251"/>
    <cellStyle name="Comma 2 2 4 5 3 2 4" xfId="11882"/>
    <cellStyle name="Comma 2 2 4 5 3 3" xfId="3252"/>
    <cellStyle name="Comma 2 2 4 5 3 3 2" xfId="3253"/>
    <cellStyle name="Comma 2 2 4 5 3 3 3" xfId="11884"/>
    <cellStyle name="Comma 2 2 4 5 3 4" xfId="3254"/>
    <cellStyle name="Comma 2 2 4 5 3 4 2" xfId="3255"/>
    <cellStyle name="Comma 2 2 4 5 3 4 3" xfId="11885"/>
    <cellStyle name="Comma 2 2 4 5 3 5" xfId="3256"/>
    <cellStyle name="Comma 2 2 4 5 3 6" xfId="11881"/>
    <cellStyle name="Comma 2 2 4 5 4" xfId="3257"/>
    <cellStyle name="Comma 2 2 4 5 4 2" xfId="3258"/>
    <cellStyle name="Comma 2 2 4 5 4 2 2" xfId="3259"/>
    <cellStyle name="Comma 2 2 4 5 4 2 2 2" xfId="3260"/>
    <cellStyle name="Comma 2 2 4 5 4 2 2 3" xfId="11888"/>
    <cellStyle name="Comma 2 2 4 5 4 2 3" xfId="3261"/>
    <cellStyle name="Comma 2 2 4 5 4 2 4" xfId="11887"/>
    <cellStyle name="Comma 2 2 4 5 4 3" xfId="3262"/>
    <cellStyle name="Comma 2 2 4 5 4 3 2" xfId="3263"/>
    <cellStyle name="Comma 2 2 4 5 4 3 3" xfId="11889"/>
    <cellStyle name="Comma 2 2 4 5 4 4" xfId="3264"/>
    <cellStyle name="Comma 2 2 4 5 4 4 2" xfId="3265"/>
    <cellStyle name="Comma 2 2 4 5 4 4 3" xfId="11890"/>
    <cellStyle name="Comma 2 2 4 5 4 5" xfId="3266"/>
    <cellStyle name="Comma 2 2 4 5 4 6" xfId="11886"/>
    <cellStyle name="Comma 2 2 4 5 5" xfId="3267"/>
    <cellStyle name="Comma 2 2 4 5 5 2" xfId="3268"/>
    <cellStyle name="Comma 2 2 4 5 5 2 2" xfId="3269"/>
    <cellStyle name="Comma 2 2 4 5 5 2 3" xfId="11892"/>
    <cellStyle name="Comma 2 2 4 5 5 3" xfId="3270"/>
    <cellStyle name="Comma 2 2 4 5 5 4" xfId="11891"/>
    <cellStyle name="Comma 2 2 4 5 6" xfId="3271"/>
    <cellStyle name="Comma 2 2 4 5 6 2" xfId="3272"/>
    <cellStyle name="Comma 2 2 4 5 6 3" xfId="11893"/>
    <cellStyle name="Comma 2 2 4 5 7" xfId="3273"/>
    <cellStyle name="Comma 2 2 4 5 7 2" xfId="3274"/>
    <cellStyle name="Comma 2 2 4 5 7 3" xfId="11894"/>
    <cellStyle name="Comma 2 2 4 5 8" xfId="3275"/>
    <cellStyle name="Comma 2 2 4 5 9" xfId="11870"/>
    <cellStyle name="Comma 2 2 4 6" xfId="3276"/>
    <cellStyle name="Comma 2 2 4 6 2" xfId="3277"/>
    <cellStyle name="Comma 2 2 4 6 2 2" xfId="3278"/>
    <cellStyle name="Comma 2 2 4 6 2 2 2" xfId="3279"/>
    <cellStyle name="Comma 2 2 4 6 2 2 2 2" xfId="3280"/>
    <cellStyle name="Comma 2 2 4 6 2 2 2 3" xfId="11898"/>
    <cellStyle name="Comma 2 2 4 6 2 2 3" xfId="3281"/>
    <cellStyle name="Comma 2 2 4 6 2 2 4" xfId="11897"/>
    <cellStyle name="Comma 2 2 4 6 2 3" xfId="3282"/>
    <cellStyle name="Comma 2 2 4 6 2 3 2" xfId="3283"/>
    <cellStyle name="Comma 2 2 4 6 2 3 3" xfId="11899"/>
    <cellStyle name="Comma 2 2 4 6 2 4" xfId="3284"/>
    <cellStyle name="Comma 2 2 4 6 2 4 2" xfId="3285"/>
    <cellStyle name="Comma 2 2 4 6 2 4 3" xfId="11900"/>
    <cellStyle name="Comma 2 2 4 6 2 5" xfId="3286"/>
    <cellStyle name="Comma 2 2 4 6 2 6" xfId="11896"/>
    <cellStyle name="Comma 2 2 4 6 3" xfId="3287"/>
    <cellStyle name="Comma 2 2 4 6 3 2" xfId="3288"/>
    <cellStyle name="Comma 2 2 4 6 3 2 2" xfId="3289"/>
    <cellStyle name="Comma 2 2 4 6 3 2 3" xfId="11902"/>
    <cellStyle name="Comma 2 2 4 6 3 3" xfId="3290"/>
    <cellStyle name="Comma 2 2 4 6 3 4" xfId="11901"/>
    <cellStyle name="Comma 2 2 4 6 4" xfId="3291"/>
    <cellStyle name="Comma 2 2 4 6 4 2" xfId="3292"/>
    <cellStyle name="Comma 2 2 4 6 4 3" xfId="11903"/>
    <cellStyle name="Comma 2 2 4 6 5" xfId="3293"/>
    <cellStyle name="Comma 2 2 4 6 5 2" xfId="3294"/>
    <cellStyle name="Comma 2 2 4 6 5 3" xfId="11904"/>
    <cellStyle name="Comma 2 2 4 6 6" xfId="3295"/>
    <cellStyle name="Comma 2 2 4 6 7" xfId="11895"/>
    <cellStyle name="Comma 2 2 4 7" xfId="3296"/>
    <cellStyle name="Comma 2 2 4 7 2" xfId="3297"/>
    <cellStyle name="Comma 2 2 4 7 2 2" xfId="3298"/>
    <cellStyle name="Comma 2 2 4 7 2 2 2" xfId="3299"/>
    <cellStyle name="Comma 2 2 4 7 2 2 3" xfId="11907"/>
    <cellStyle name="Comma 2 2 4 7 2 3" xfId="3300"/>
    <cellStyle name="Comma 2 2 4 7 2 4" xfId="11906"/>
    <cellStyle name="Comma 2 2 4 7 3" xfId="3301"/>
    <cellStyle name="Comma 2 2 4 7 3 2" xfId="3302"/>
    <cellStyle name="Comma 2 2 4 7 3 3" xfId="11908"/>
    <cellStyle name="Comma 2 2 4 7 4" xfId="3303"/>
    <cellStyle name="Comma 2 2 4 7 4 2" xfId="3304"/>
    <cellStyle name="Comma 2 2 4 7 4 3" xfId="11909"/>
    <cellStyle name="Comma 2 2 4 7 5" xfId="3305"/>
    <cellStyle name="Comma 2 2 4 7 6" xfId="11905"/>
    <cellStyle name="Comma 2 2 4 8" xfId="3306"/>
    <cellStyle name="Comma 2 2 4 8 2" xfId="3307"/>
    <cellStyle name="Comma 2 2 4 8 2 2" xfId="3308"/>
    <cellStyle name="Comma 2 2 4 8 2 2 2" xfId="3309"/>
    <cellStyle name="Comma 2 2 4 8 2 2 3" xfId="11912"/>
    <cellStyle name="Comma 2 2 4 8 2 3" xfId="3310"/>
    <cellStyle name="Comma 2 2 4 8 2 4" xfId="11911"/>
    <cellStyle name="Comma 2 2 4 8 3" xfId="3311"/>
    <cellStyle name="Comma 2 2 4 8 3 2" xfId="3312"/>
    <cellStyle name="Comma 2 2 4 8 3 3" xfId="11913"/>
    <cellStyle name="Comma 2 2 4 8 4" xfId="3313"/>
    <cellStyle name="Comma 2 2 4 8 4 2" xfId="3314"/>
    <cellStyle name="Comma 2 2 4 8 4 3" xfId="11914"/>
    <cellStyle name="Comma 2 2 4 8 5" xfId="3315"/>
    <cellStyle name="Comma 2 2 4 8 6" xfId="11910"/>
    <cellStyle name="Comma 2 2 4 9" xfId="3316"/>
    <cellStyle name="Comma 2 2 4 9 2" xfId="3317"/>
    <cellStyle name="Comma 2 2 4 9 2 2" xfId="3318"/>
    <cellStyle name="Comma 2 2 4 9 2 2 2" xfId="3319"/>
    <cellStyle name="Comma 2 2 4 9 2 2 3" xfId="11917"/>
    <cellStyle name="Comma 2 2 4 9 2 3" xfId="3320"/>
    <cellStyle name="Comma 2 2 4 9 2 4" xfId="11916"/>
    <cellStyle name="Comma 2 2 4 9 3" xfId="3321"/>
    <cellStyle name="Comma 2 2 4 9 3 2" xfId="3322"/>
    <cellStyle name="Comma 2 2 4 9 3 3" xfId="11918"/>
    <cellStyle name="Comma 2 2 4 9 4" xfId="3323"/>
    <cellStyle name="Comma 2 2 4 9 4 2" xfId="3324"/>
    <cellStyle name="Comma 2 2 4 9 4 3" xfId="11919"/>
    <cellStyle name="Comma 2 2 4 9 5" xfId="3325"/>
    <cellStyle name="Comma 2 2 4 9 6" xfId="11915"/>
    <cellStyle name="Comma 2 2 5" xfId="3326"/>
    <cellStyle name="Comma 2 2 5 10" xfId="3327"/>
    <cellStyle name="Comma 2 2 5 10 2" xfId="3328"/>
    <cellStyle name="Comma 2 2 5 10 2 2" xfId="3329"/>
    <cellStyle name="Comma 2 2 5 10 2 3" xfId="11921"/>
    <cellStyle name="Comma 2 2 5 10 3" xfId="3330"/>
    <cellStyle name="Comma 2 2 5 10 4" xfId="11920"/>
    <cellStyle name="Comma 2 2 5 11" xfId="3331"/>
    <cellStyle name="Comma 2 2 5 11 2" xfId="3332"/>
    <cellStyle name="Comma 2 2 5 11 2 2" xfId="3333"/>
    <cellStyle name="Comma 2 2 5 11 2 3" xfId="11923"/>
    <cellStyle name="Comma 2 2 5 11 3" xfId="3334"/>
    <cellStyle name="Comma 2 2 5 11 4" xfId="11922"/>
    <cellStyle name="Comma 2 2 5 12" xfId="3335"/>
    <cellStyle name="Comma 2 2 5 12 2" xfId="3336"/>
    <cellStyle name="Comma 2 2 5 12 2 2" xfId="3337"/>
    <cellStyle name="Comma 2 2 5 12 2 3" xfId="11925"/>
    <cellStyle name="Comma 2 2 5 12 3" xfId="3338"/>
    <cellStyle name="Comma 2 2 5 12 4" xfId="11924"/>
    <cellStyle name="Comma 2 2 5 13" xfId="3339"/>
    <cellStyle name="Comma 2 2 5 13 2" xfId="3340"/>
    <cellStyle name="Comma 2 2 5 13 2 2" xfId="3341"/>
    <cellStyle name="Comma 2 2 5 13 2 3" xfId="11927"/>
    <cellStyle name="Comma 2 2 5 13 3" xfId="3342"/>
    <cellStyle name="Comma 2 2 5 13 4" xfId="11926"/>
    <cellStyle name="Comma 2 2 5 14" xfId="3343"/>
    <cellStyle name="Comma 2 2 5 14 2" xfId="3344"/>
    <cellStyle name="Comma 2 2 5 14 2 2" xfId="3345"/>
    <cellStyle name="Comma 2 2 5 14 2 3" xfId="11929"/>
    <cellStyle name="Comma 2 2 5 14 3" xfId="3346"/>
    <cellStyle name="Comma 2 2 5 14 4" xfId="11928"/>
    <cellStyle name="Comma 2 2 5 15" xfId="3347"/>
    <cellStyle name="Comma 2 2 5 15 2" xfId="3348"/>
    <cellStyle name="Comma 2 2 5 15 2 2" xfId="3349"/>
    <cellStyle name="Comma 2 2 5 15 2 3" xfId="11931"/>
    <cellStyle name="Comma 2 2 5 15 3" xfId="3350"/>
    <cellStyle name="Comma 2 2 5 15 4" xfId="11930"/>
    <cellStyle name="Comma 2 2 5 16" xfId="3351"/>
    <cellStyle name="Comma 2 2 5 16 2" xfId="3352"/>
    <cellStyle name="Comma 2 2 5 16 2 2" xfId="3353"/>
    <cellStyle name="Comma 2 2 5 16 2 3" xfId="11933"/>
    <cellStyle name="Comma 2 2 5 16 3" xfId="3354"/>
    <cellStyle name="Comma 2 2 5 16 4" xfId="11932"/>
    <cellStyle name="Comma 2 2 5 17" xfId="3355"/>
    <cellStyle name="Comma 2 2 5 17 2" xfId="3356"/>
    <cellStyle name="Comma 2 2 5 17 2 2" xfId="3357"/>
    <cellStyle name="Comma 2 2 5 17 2 3" xfId="11935"/>
    <cellStyle name="Comma 2 2 5 17 3" xfId="3358"/>
    <cellStyle name="Comma 2 2 5 17 4" xfId="11934"/>
    <cellStyle name="Comma 2 2 5 18" xfId="3359"/>
    <cellStyle name="Comma 2 2 5 18 2" xfId="3360"/>
    <cellStyle name="Comma 2 2 5 18 2 2" xfId="3361"/>
    <cellStyle name="Comma 2 2 5 18 2 3" xfId="11937"/>
    <cellStyle name="Comma 2 2 5 18 3" xfId="3362"/>
    <cellStyle name="Comma 2 2 5 18 4" xfId="11936"/>
    <cellStyle name="Comma 2 2 5 19" xfId="3363"/>
    <cellStyle name="Comma 2 2 5 19 2" xfId="3364"/>
    <cellStyle name="Comma 2 2 5 19 2 2" xfId="3365"/>
    <cellStyle name="Comma 2 2 5 19 2 3" xfId="11939"/>
    <cellStyle name="Comma 2 2 5 19 3" xfId="3366"/>
    <cellStyle name="Comma 2 2 5 19 4" xfId="11938"/>
    <cellStyle name="Comma 2 2 5 2" xfId="3367"/>
    <cellStyle name="Comma 2 2 5 2 10" xfId="11940"/>
    <cellStyle name="Comma 2 2 5 2 2" xfId="3368"/>
    <cellStyle name="Comma 2 2 5 2 2 2" xfId="3369"/>
    <cellStyle name="Comma 2 2 5 2 2 2 2" xfId="3370"/>
    <cellStyle name="Comma 2 2 5 2 2 2 2 2" xfId="3371"/>
    <cellStyle name="Comma 2 2 5 2 2 2 2 2 2" xfId="3372"/>
    <cellStyle name="Comma 2 2 5 2 2 2 2 2 3" xfId="11944"/>
    <cellStyle name="Comma 2 2 5 2 2 2 2 3" xfId="3373"/>
    <cellStyle name="Comma 2 2 5 2 2 2 2 4" xfId="11943"/>
    <cellStyle name="Comma 2 2 5 2 2 2 3" xfId="3374"/>
    <cellStyle name="Comma 2 2 5 2 2 2 3 2" xfId="3375"/>
    <cellStyle name="Comma 2 2 5 2 2 2 3 3" xfId="11945"/>
    <cellStyle name="Comma 2 2 5 2 2 2 4" xfId="3376"/>
    <cellStyle name="Comma 2 2 5 2 2 2 4 2" xfId="3377"/>
    <cellStyle name="Comma 2 2 5 2 2 2 4 3" xfId="11946"/>
    <cellStyle name="Comma 2 2 5 2 2 2 5" xfId="3378"/>
    <cellStyle name="Comma 2 2 5 2 2 2 6" xfId="11942"/>
    <cellStyle name="Comma 2 2 5 2 2 3" xfId="3379"/>
    <cellStyle name="Comma 2 2 5 2 2 3 2" xfId="3380"/>
    <cellStyle name="Comma 2 2 5 2 2 3 2 2" xfId="3381"/>
    <cellStyle name="Comma 2 2 5 2 2 3 2 3" xfId="11948"/>
    <cellStyle name="Comma 2 2 5 2 2 3 3" xfId="3382"/>
    <cellStyle name="Comma 2 2 5 2 2 3 4" xfId="11947"/>
    <cellStyle name="Comma 2 2 5 2 2 4" xfId="3383"/>
    <cellStyle name="Comma 2 2 5 2 2 4 2" xfId="3384"/>
    <cellStyle name="Comma 2 2 5 2 2 4 3" xfId="11949"/>
    <cellStyle name="Comma 2 2 5 2 2 5" xfId="3385"/>
    <cellStyle name="Comma 2 2 5 2 2 5 2" xfId="3386"/>
    <cellStyle name="Comma 2 2 5 2 2 5 3" xfId="11950"/>
    <cellStyle name="Comma 2 2 5 2 2 6" xfId="3387"/>
    <cellStyle name="Comma 2 2 5 2 2 7" xfId="11941"/>
    <cellStyle name="Comma 2 2 5 2 3" xfId="3388"/>
    <cellStyle name="Comma 2 2 5 2 3 2" xfId="3389"/>
    <cellStyle name="Comma 2 2 5 2 3 2 2" xfId="3390"/>
    <cellStyle name="Comma 2 2 5 2 3 2 2 2" xfId="3391"/>
    <cellStyle name="Comma 2 2 5 2 3 2 2 3" xfId="11953"/>
    <cellStyle name="Comma 2 2 5 2 3 2 3" xfId="3392"/>
    <cellStyle name="Comma 2 2 5 2 3 2 4" xfId="11952"/>
    <cellStyle name="Comma 2 2 5 2 3 3" xfId="3393"/>
    <cellStyle name="Comma 2 2 5 2 3 3 2" xfId="3394"/>
    <cellStyle name="Comma 2 2 5 2 3 3 3" xfId="11954"/>
    <cellStyle name="Comma 2 2 5 2 3 4" xfId="3395"/>
    <cellStyle name="Comma 2 2 5 2 3 4 2" xfId="3396"/>
    <cellStyle name="Comma 2 2 5 2 3 4 3" xfId="11955"/>
    <cellStyle name="Comma 2 2 5 2 3 5" xfId="3397"/>
    <cellStyle name="Comma 2 2 5 2 3 6" xfId="11951"/>
    <cellStyle name="Comma 2 2 5 2 4" xfId="3398"/>
    <cellStyle name="Comma 2 2 5 2 4 2" xfId="3399"/>
    <cellStyle name="Comma 2 2 5 2 4 2 2" xfId="3400"/>
    <cellStyle name="Comma 2 2 5 2 4 2 2 2" xfId="3401"/>
    <cellStyle name="Comma 2 2 5 2 4 2 2 3" xfId="11958"/>
    <cellStyle name="Comma 2 2 5 2 4 2 3" xfId="3402"/>
    <cellStyle name="Comma 2 2 5 2 4 2 4" xfId="11957"/>
    <cellStyle name="Comma 2 2 5 2 4 3" xfId="3403"/>
    <cellStyle name="Comma 2 2 5 2 4 3 2" xfId="3404"/>
    <cellStyle name="Comma 2 2 5 2 4 3 3" xfId="11959"/>
    <cellStyle name="Comma 2 2 5 2 4 4" xfId="3405"/>
    <cellStyle name="Comma 2 2 5 2 4 4 2" xfId="3406"/>
    <cellStyle name="Comma 2 2 5 2 4 4 3" xfId="11960"/>
    <cellStyle name="Comma 2 2 5 2 4 5" xfId="3407"/>
    <cellStyle name="Comma 2 2 5 2 4 6" xfId="11956"/>
    <cellStyle name="Comma 2 2 5 2 5" xfId="3408"/>
    <cellStyle name="Comma 2 2 5 2 5 2" xfId="3409"/>
    <cellStyle name="Comma 2 2 5 2 5 2 2" xfId="3410"/>
    <cellStyle name="Comma 2 2 5 2 5 2 2 2" xfId="3411"/>
    <cellStyle name="Comma 2 2 5 2 5 2 2 3" xfId="11963"/>
    <cellStyle name="Comma 2 2 5 2 5 2 3" xfId="3412"/>
    <cellStyle name="Comma 2 2 5 2 5 2 4" xfId="11962"/>
    <cellStyle name="Comma 2 2 5 2 5 3" xfId="3413"/>
    <cellStyle name="Comma 2 2 5 2 5 3 2" xfId="3414"/>
    <cellStyle name="Comma 2 2 5 2 5 3 3" xfId="11964"/>
    <cellStyle name="Comma 2 2 5 2 5 4" xfId="3415"/>
    <cellStyle name="Comma 2 2 5 2 5 4 2" xfId="3416"/>
    <cellStyle name="Comma 2 2 5 2 5 4 3" xfId="11965"/>
    <cellStyle name="Comma 2 2 5 2 5 5" xfId="3417"/>
    <cellStyle name="Comma 2 2 5 2 5 6" xfId="11961"/>
    <cellStyle name="Comma 2 2 5 2 6" xfId="3418"/>
    <cellStyle name="Comma 2 2 5 2 6 2" xfId="3419"/>
    <cellStyle name="Comma 2 2 5 2 6 2 2" xfId="3420"/>
    <cellStyle name="Comma 2 2 5 2 6 2 3" xfId="11967"/>
    <cellStyle name="Comma 2 2 5 2 6 3" xfId="3421"/>
    <cellStyle name="Comma 2 2 5 2 6 4" xfId="11966"/>
    <cellStyle name="Comma 2 2 5 2 7" xfId="3422"/>
    <cellStyle name="Comma 2 2 5 2 7 2" xfId="3423"/>
    <cellStyle name="Comma 2 2 5 2 7 3" xfId="11968"/>
    <cellStyle name="Comma 2 2 5 2 8" xfId="3424"/>
    <cellStyle name="Comma 2 2 5 2 8 2" xfId="3425"/>
    <cellStyle name="Comma 2 2 5 2 8 3" xfId="11969"/>
    <cellStyle name="Comma 2 2 5 2 9" xfId="3426"/>
    <cellStyle name="Comma 2 2 5 20" xfId="3427"/>
    <cellStyle name="Comma 2 2 5 20 2" xfId="3428"/>
    <cellStyle name="Comma 2 2 5 20 3" xfId="11970"/>
    <cellStyle name="Comma 2 2 5 21" xfId="3429"/>
    <cellStyle name="Comma 2 2 5 21 2" xfId="3430"/>
    <cellStyle name="Comma 2 2 5 21 3" xfId="11971"/>
    <cellStyle name="Comma 2 2 5 22" xfId="3431"/>
    <cellStyle name="Comma 2 2 5 23" xfId="3432"/>
    <cellStyle name="Comma 2 2 5 3" xfId="3433"/>
    <cellStyle name="Comma 2 2 5 3 2" xfId="3434"/>
    <cellStyle name="Comma 2 2 5 3 2 2" xfId="3435"/>
    <cellStyle name="Comma 2 2 5 3 2 2 2" xfId="3436"/>
    <cellStyle name="Comma 2 2 5 3 2 2 2 2" xfId="3437"/>
    <cellStyle name="Comma 2 2 5 3 2 2 2 2 2" xfId="3438"/>
    <cellStyle name="Comma 2 2 5 3 2 2 2 2 3" xfId="11976"/>
    <cellStyle name="Comma 2 2 5 3 2 2 2 3" xfId="3439"/>
    <cellStyle name="Comma 2 2 5 3 2 2 2 4" xfId="11975"/>
    <cellStyle name="Comma 2 2 5 3 2 2 3" xfId="3440"/>
    <cellStyle name="Comma 2 2 5 3 2 2 3 2" xfId="3441"/>
    <cellStyle name="Comma 2 2 5 3 2 2 3 3" xfId="11977"/>
    <cellStyle name="Comma 2 2 5 3 2 2 4" xfId="3442"/>
    <cellStyle name="Comma 2 2 5 3 2 2 4 2" xfId="3443"/>
    <cellStyle name="Comma 2 2 5 3 2 2 4 3" xfId="11978"/>
    <cellStyle name="Comma 2 2 5 3 2 2 5" xfId="3444"/>
    <cellStyle name="Comma 2 2 5 3 2 2 6" xfId="11974"/>
    <cellStyle name="Comma 2 2 5 3 2 3" xfId="3445"/>
    <cellStyle name="Comma 2 2 5 3 2 3 2" xfId="3446"/>
    <cellStyle name="Comma 2 2 5 3 2 3 2 2" xfId="3447"/>
    <cellStyle name="Comma 2 2 5 3 2 3 2 3" xfId="11980"/>
    <cellStyle name="Comma 2 2 5 3 2 3 3" xfId="3448"/>
    <cellStyle name="Comma 2 2 5 3 2 3 4" xfId="11979"/>
    <cellStyle name="Comma 2 2 5 3 2 4" xfId="3449"/>
    <cellStyle name="Comma 2 2 5 3 2 4 2" xfId="3450"/>
    <cellStyle name="Comma 2 2 5 3 2 4 3" xfId="11981"/>
    <cellStyle name="Comma 2 2 5 3 2 5" xfId="3451"/>
    <cellStyle name="Comma 2 2 5 3 2 5 2" xfId="3452"/>
    <cellStyle name="Comma 2 2 5 3 2 5 3" xfId="11982"/>
    <cellStyle name="Comma 2 2 5 3 2 6" xfId="3453"/>
    <cellStyle name="Comma 2 2 5 3 2 7" xfId="11973"/>
    <cellStyle name="Comma 2 2 5 3 3" xfId="3454"/>
    <cellStyle name="Comma 2 2 5 3 3 2" xfId="3455"/>
    <cellStyle name="Comma 2 2 5 3 3 2 2" xfId="3456"/>
    <cellStyle name="Comma 2 2 5 3 3 2 2 2" xfId="3457"/>
    <cellStyle name="Comma 2 2 5 3 3 2 2 3" xfId="11985"/>
    <cellStyle name="Comma 2 2 5 3 3 2 3" xfId="3458"/>
    <cellStyle name="Comma 2 2 5 3 3 2 4" xfId="11984"/>
    <cellStyle name="Comma 2 2 5 3 3 3" xfId="3459"/>
    <cellStyle name="Comma 2 2 5 3 3 3 2" xfId="3460"/>
    <cellStyle name="Comma 2 2 5 3 3 3 3" xfId="11986"/>
    <cellStyle name="Comma 2 2 5 3 3 4" xfId="3461"/>
    <cellStyle name="Comma 2 2 5 3 3 4 2" xfId="3462"/>
    <cellStyle name="Comma 2 2 5 3 3 4 3" xfId="11987"/>
    <cellStyle name="Comma 2 2 5 3 3 5" xfId="3463"/>
    <cellStyle name="Comma 2 2 5 3 3 6" xfId="11983"/>
    <cellStyle name="Comma 2 2 5 3 4" xfId="3464"/>
    <cellStyle name="Comma 2 2 5 3 4 2" xfId="3465"/>
    <cellStyle name="Comma 2 2 5 3 4 2 2" xfId="3466"/>
    <cellStyle name="Comma 2 2 5 3 4 2 2 2" xfId="3467"/>
    <cellStyle name="Comma 2 2 5 3 4 2 2 3" xfId="11990"/>
    <cellStyle name="Comma 2 2 5 3 4 2 3" xfId="3468"/>
    <cellStyle name="Comma 2 2 5 3 4 2 4" xfId="11989"/>
    <cellStyle name="Comma 2 2 5 3 4 3" xfId="3469"/>
    <cellStyle name="Comma 2 2 5 3 4 3 2" xfId="3470"/>
    <cellStyle name="Comma 2 2 5 3 4 3 3" xfId="11991"/>
    <cellStyle name="Comma 2 2 5 3 4 4" xfId="3471"/>
    <cellStyle name="Comma 2 2 5 3 4 4 2" xfId="3472"/>
    <cellStyle name="Comma 2 2 5 3 4 4 3" xfId="11992"/>
    <cellStyle name="Comma 2 2 5 3 4 5" xfId="3473"/>
    <cellStyle name="Comma 2 2 5 3 4 6" xfId="11988"/>
    <cellStyle name="Comma 2 2 5 3 5" xfId="3474"/>
    <cellStyle name="Comma 2 2 5 3 5 2" xfId="3475"/>
    <cellStyle name="Comma 2 2 5 3 5 2 2" xfId="3476"/>
    <cellStyle name="Comma 2 2 5 3 5 2 3" xfId="11994"/>
    <cellStyle name="Comma 2 2 5 3 5 3" xfId="3477"/>
    <cellStyle name="Comma 2 2 5 3 5 4" xfId="11993"/>
    <cellStyle name="Comma 2 2 5 3 6" xfId="3478"/>
    <cellStyle name="Comma 2 2 5 3 6 2" xfId="3479"/>
    <cellStyle name="Comma 2 2 5 3 6 3" xfId="11995"/>
    <cellStyle name="Comma 2 2 5 3 7" xfId="3480"/>
    <cellStyle name="Comma 2 2 5 3 7 2" xfId="3481"/>
    <cellStyle name="Comma 2 2 5 3 7 3" xfId="11996"/>
    <cellStyle name="Comma 2 2 5 3 8" xfId="3482"/>
    <cellStyle name="Comma 2 2 5 3 9" xfId="11972"/>
    <cellStyle name="Comma 2 2 5 4" xfId="3483"/>
    <cellStyle name="Comma 2 2 5 4 2" xfId="3484"/>
    <cellStyle name="Comma 2 2 5 4 2 2" xfId="3485"/>
    <cellStyle name="Comma 2 2 5 4 2 2 2" xfId="3486"/>
    <cellStyle name="Comma 2 2 5 4 2 2 2 2" xfId="3487"/>
    <cellStyle name="Comma 2 2 5 4 2 2 2 2 2" xfId="3488"/>
    <cellStyle name="Comma 2 2 5 4 2 2 2 2 3" xfId="12001"/>
    <cellStyle name="Comma 2 2 5 4 2 2 2 3" xfId="3489"/>
    <cellStyle name="Comma 2 2 5 4 2 2 2 4" xfId="12000"/>
    <cellStyle name="Comma 2 2 5 4 2 2 3" xfId="3490"/>
    <cellStyle name="Comma 2 2 5 4 2 2 3 2" xfId="3491"/>
    <cellStyle name="Comma 2 2 5 4 2 2 3 3" xfId="12002"/>
    <cellStyle name="Comma 2 2 5 4 2 2 4" xfId="3492"/>
    <cellStyle name="Comma 2 2 5 4 2 2 4 2" xfId="3493"/>
    <cellStyle name="Comma 2 2 5 4 2 2 4 3" xfId="12003"/>
    <cellStyle name="Comma 2 2 5 4 2 2 5" xfId="3494"/>
    <cellStyle name="Comma 2 2 5 4 2 2 6" xfId="11999"/>
    <cellStyle name="Comma 2 2 5 4 2 3" xfId="3495"/>
    <cellStyle name="Comma 2 2 5 4 2 3 2" xfId="3496"/>
    <cellStyle name="Comma 2 2 5 4 2 3 2 2" xfId="3497"/>
    <cellStyle name="Comma 2 2 5 4 2 3 2 3" xfId="12005"/>
    <cellStyle name="Comma 2 2 5 4 2 3 3" xfId="3498"/>
    <cellStyle name="Comma 2 2 5 4 2 3 4" xfId="12004"/>
    <cellStyle name="Comma 2 2 5 4 2 4" xfId="3499"/>
    <cellStyle name="Comma 2 2 5 4 2 4 2" xfId="3500"/>
    <cellStyle name="Comma 2 2 5 4 2 4 3" xfId="12006"/>
    <cellStyle name="Comma 2 2 5 4 2 5" xfId="3501"/>
    <cellStyle name="Comma 2 2 5 4 2 5 2" xfId="3502"/>
    <cellStyle name="Comma 2 2 5 4 2 5 3" xfId="12007"/>
    <cellStyle name="Comma 2 2 5 4 2 6" xfId="3503"/>
    <cellStyle name="Comma 2 2 5 4 2 7" xfId="11998"/>
    <cellStyle name="Comma 2 2 5 4 3" xfId="3504"/>
    <cellStyle name="Comma 2 2 5 4 3 2" xfId="3505"/>
    <cellStyle name="Comma 2 2 5 4 3 2 2" xfId="3506"/>
    <cellStyle name="Comma 2 2 5 4 3 2 2 2" xfId="3507"/>
    <cellStyle name="Comma 2 2 5 4 3 2 2 3" xfId="12010"/>
    <cellStyle name="Comma 2 2 5 4 3 2 3" xfId="3508"/>
    <cellStyle name="Comma 2 2 5 4 3 2 4" xfId="12009"/>
    <cellStyle name="Comma 2 2 5 4 3 3" xfId="3509"/>
    <cellStyle name="Comma 2 2 5 4 3 3 2" xfId="3510"/>
    <cellStyle name="Comma 2 2 5 4 3 3 3" xfId="12011"/>
    <cellStyle name="Comma 2 2 5 4 3 4" xfId="3511"/>
    <cellStyle name="Comma 2 2 5 4 3 4 2" xfId="3512"/>
    <cellStyle name="Comma 2 2 5 4 3 4 3" xfId="12012"/>
    <cellStyle name="Comma 2 2 5 4 3 5" xfId="3513"/>
    <cellStyle name="Comma 2 2 5 4 3 6" xfId="12008"/>
    <cellStyle name="Comma 2 2 5 4 4" xfId="3514"/>
    <cellStyle name="Comma 2 2 5 4 4 2" xfId="3515"/>
    <cellStyle name="Comma 2 2 5 4 4 2 2" xfId="3516"/>
    <cellStyle name="Comma 2 2 5 4 4 2 2 2" xfId="3517"/>
    <cellStyle name="Comma 2 2 5 4 4 2 2 3" xfId="12015"/>
    <cellStyle name="Comma 2 2 5 4 4 2 3" xfId="3518"/>
    <cellStyle name="Comma 2 2 5 4 4 2 4" xfId="12014"/>
    <cellStyle name="Comma 2 2 5 4 4 3" xfId="3519"/>
    <cellStyle name="Comma 2 2 5 4 4 3 2" xfId="3520"/>
    <cellStyle name="Comma 2 2 5 4 4 3 3" xfId="12016"/>
    <cellStyle name="Comma 2 2 5 4 4 4" xfId="3521"/>
    <cellStyle name="Comma 2 2 5 4 4 4 2" xfId="3522"/>
    <cellStyle name="Comma 2 2 5 4 4 4 3" xfId="12017"/>
    <cellStyle name="Comma 2 2 5 4 4 5" xfId="3523"/>
    <cellStyle name="Comma 2 2 5 4 4 6" xfId="12013"/>
    <cellStyle name="Comma 2 2 5 4 5" xfId="3524"/>
    <cellStyle name="Comma 2 2 5 4 5 2" xfId="3525"/>
    <cellStyle name="Comma 2 2 5 4 5 2 2" xfId="3526"/>
    <cellStyle name="Comma 2 2 5 4 5 2 3" xfId="12019"/>
    <cellStyle name="Comma 2 2 5 4 5 3" xfId="3527"/>
    <cellStyle name="Comma 2 2 5 4 5 4" xfId="12018"/>
    <cellStyle name="Comma 2 2 5 4 6" xfId="3528"/>
    <cellStyle name="Comma 2 2 5 4 6 2" xfId="3529"/>
    <cellStyle name="Comma 2 2 5 4 6 3" xfId="12020"/>
    <cellStyle name="Comma 2 2 5 4 7" xfId="3530"/>
    <cellStyle name="Comma 2 2 5 4 7 2" xfId="3531"/>
    <cellStyle name="Comma 2 2 5 4 7 3" xfId="12021"/>
    <cellStyle name="Comma 2 2 5 4 8" xfId="3532"/>
    <cellStyle name="Comma 2 2 5 4 9" xfId="11997"/>
    <cellStyle name="Comma 2 2 5 5" xfId="3533"/>
    <cellStyle name="Comma 2 2 5 5 2" xfId="3534"/>
    <cellStyle name="Comma 2 2 5 5 2 2" xfId="3535"/>
    <cellStyle name="Comma 2 2 5 5 2 2 2" xfId="3536"/>
    <cellStyle name="Comma 2 2 5 5 2 2 2 2" xfId="3537"/>
    <cellStyle name="Comma 2 2 5 5 2 2 2 2 2" xfId="3538"/>
    <cellStyle name="Comma 2 2 5 5 2 2 2 2 3" xfId="12026"/>
    <cellStyle name="Comma 2 2 5 5 2 2 2 3" xfId="3539"/>
    <cellStyle name="Comma 2 2 5 5 2 2 2 4" xfId="12025"/>
    <cellStyle name="Comma 2 2 5 5 2 2 3" xfId="3540"/>
    <cellStyle name="Comma 2 2 5 5 2 2 3 2" xfId="3541"/>
    <cellStyle name="Comma 2 2 5 5 2 2 3 3" xfId="12027"/>
    <cellStyle name="Comma 2 2 5 5 2 2 4" xfId="3542"/>
    <cellStyle name="Comma 2 2 5 5 2 2 4 2" xfId="3543"/>
    <cellStyle name="Comma 2 2 5 5 2 2 4 3" xfId="12028"/>
    <cellStyle name="Comma 2 2 5 5 2 2 5" xfId="3544"/>
    <cellStyle name="Comma 2 2 5 5 2 2 6" xfId="12024"/>
    <cellStyle name="Comma 2 2 5 5 2 3" xfId="3545"/>
    <cellStyle name="Comma 2 2 5 5 2 3 2" xfId="3546"/>
    <cellStyle name="Comma 2 2 5 5 2 3 2 2" xfId="3547"/>
    <cellStyle name="Comma 2 2 5 5 2 3 2 3" xfId="12030"/>
    <cellStyle name="Comma 2 2 5 5 2 3 3" xfId="3548"/>
    <cellStyle name="Comma 2 2 5 5 2 3 4" xfId="12029"/>
    <cellStyle name="Comma 2 2 5 5 2 4" xfId="3549"/>
    <cellStyle name="Comma 2 2 5 5 2 4 2" xfId="3550"/>
    <cellStyle name="Comma 2 2 5 5 2 4 3" xfId="12031"/>
    <cellStyle name="Comma 2 2 5 5 2 5" xfId="3551"/>
    <cellStyle name="Comma 2 2 5 5 2 5 2" xfId="3552"/>
    <cellStyle name="Comma 2 2 5 5 2 5 3" xfId="12032"/>
    <cellStyle name="Comma 2 2 5 5 2 6" xfId="3553"/>
    <cellStyle name="Comma 2 2 5 5 2 7" xfId="12023"/>
    <cellStyle name="Comma 2 2 5 5 3" xfId="3554"/>
    <cellStyle name="Comma 2 2 5 5 3 2" xfId="3555"/>
    <cellStyle name="Comma 2 2 5 5 3 2 2" xfId="3556"/>
    <cellStyle name="Comma 2 2 5 5 3 2 2 2" xfId="3557"/>
    <cellStyle name="Comma 2 2 5 5 3 2 2 3" xfId="12035"/>
    <cellStyle name="Comma 2 2 5 5 3 2 3" xfId="3558"/>
    <cellStyle name="Comma 2 2 5 5 3 2 4" xfId="12034"/>
    <cellStyle name="Comma 2 2 5 5 3 3" xfId="3559"/>
    <cellStyle name="Comma 2 2 5 5 3 3 2" xfId="3560"/>
    <cellStyle name="Comma 2 2 5 5 3 3 3" xfId="12036"/>
    <cellStyle name="Comma 2 2 5 5 3 4" xfId="3561"/>
    <cellStyle name="Comma 2 2 5 5 3 4 2" xfId="3562"/>
    <cellStyle name="Comma 2 2 5 5 3 4 3" xfId="12037"/>
    <cellStyle name="Comma 2 2 5 5 3 5" xfId="3563"/>
    <cellStyle name="Comma 2 2 5 5 3 6" xfId="12033"/>
    <cellStyle name="Comma 2 2 5 5 4" xfId="3564"/>
    <cellStyle name="Comma 2 2 5 5 4 2" xfId="3565"/>
    <cellStyle name="Comma 2 2 5 5 4 2 2" xfId="3566"/>
    <cellStyle name="Comma 2 2 5 5 4 2 2 2" xfId="3567"/>
    <cellStyle name="Comma 2 2 5 5 4 2 2 3" xfId="12040"/>
    <cellStyle name="Comma 2 2 5 5 4 2 3" xfId="3568"/>
    <cellStyle name="Comma 2 2 5 5 4 2 4" xfId="12039"/>
    <cellStyle name="Comma 2 2 5 5 4 3" xfId="3569"/>
    <cellStyle name="Comma 2 2 5 5 4 3 2" xfId="3570"/>
    <cellStyle name="Comma 2 2 5 5 4 3 3" xfId="12041"/>
    <cellStyle name="Comma 2 2 5 5 4 4" xfId="3571"/>
    <cellStyle name="Comma 2 2 5 5 4 4 2" xfId="3572"/>
    <cellStyle name="Comma 2 2 5 5 4 4 3" xfId="12042"/>
    <cellStyle name="Comma 2 2 5 5 4 5" xfId="3573"/>
    <cellStyle name="Comma 2 2 5 5 4 6" xfId="12038"/>
    <cellStyle name="Comma 2 2 5 5 5" xfId="3574"/>
    <cellStyle name="Comma 2 2 5 5 5 2" xfId="3575"/>
    <cellStyle name="Comma 2 2 5 5 5 2 2" xfId="3576"/>
    <cellStyle name="Comma 2 2 5 5 5 2 3" xfId="12044"/>
    <cellStyle name="Comma 2 2 5 5 5 3" xfId="3577"/>
    <cellStyle name="Comma 2 2 5 5 5 4" xfId="12043"/>
    <cellStyle name="Comma 2 2 5 5 6" xfId="3578"/>
    <cellStyle name="Comma 2 2 5 5 6 2" xfId="3579"/>
    <cellStyle name="Comma 2 2 5 5 6 3" xfId="12045"/>
    <cellStyle name="Comma 2 2 5 5 7" xfId="3580"/>
    <cellStyle name="Comma 2 2 5 5 7 2" xfId="3581"/>
    <cellStyle name="Comma 2 2 5 5 7 3" xfId="12046"/>
    <cellStyle name="Comma 2 2 5 5 8" xfId="3582"/>
    <cellStyle name="Comma 2 2 5 5 9" xfId="12022"/>
    <cellStyle name="Comma 2 2 5 6" xfId="3583"/>
    <cellStyle name="Comma 2 2 5 6 2" xfId="3584"/>
    <cellStyle name="Comma 2 2 5 6 2 2" xfId="3585"/>
    <cellStyle name="Comma 2 2 5 6 2 2 2" xfId="3586"/>
    <cellStyle name="Comma 2 2 5 6 2 2 2 2" xfId="3587"/>
    <cellStyle name="Comma 2 2 5 6 2 2 2 3" xfId="12050"/>
    <cellStyle name="Comma 2 2 5 6 2 2 3" xfId="3588"/>
    <cellStyle name="Comma 2 2 5 6 2 2 4" xfId="12049"/>
    <cellStyle name="Comma 2 2 5 6 2 3" xfId="3589"/>
    <cellStyle name="Comma 2 2 5 6 2 3 2" xfId="3590"/>
    <cellStyle name="Comma 2 2 5 6 2 3 3" xfId="12051"/>
    <cellStyle name="Comma 2 2 5 6 2 4" xfId="3591"/>
    <cellStyle name="Comma 2 2 5 6 2 4 2" xfId="3592"/>
    <cellStyle name="Comma 2 2 5 6 2 4 3" xfId="12052"/>
    <cellStyle name="Comma 2 2 5 6 2 5" xfId="3593"/>
    <cellStyle name="Comma 2 2 5 6 2 6" xfId="12048"/>
    <cellStyle name="Comma 2 2 5 6 3" xfId="3594"/>
    <cellStyle name="Comma 2 2 5 6 3 2" xfId="3595"/>
    <cellStyle name="Comma 2 2 5 6 3 2 2" xfId="3596"/>
    <cellStyle name="Comma 2 2 5 6 3 2 3" xfId="12054"/>
    <cellStyle name="Comma 2 2 5 6 3 3" xfId="3597"/>
    <cellStyle name="Comma 2 2 5 6 3 4" xfId="12053"/>
    <cellStyle name="Comma 2 2 5 6 4" xfId="3598"/>
    <cellStyle name="Comma 2 2 5 6 4 2" xfId="3599"/>
    <cellStyle name="Comma 2 2 5 6 4 3" xfId="12055"/>
    <cellStyle name="Comma 2 2 5 6 5" xfId="3600"/>
    <cellStyle name="Comma 2 2 5 6 5 2" xfId="3601"/>
    <cellStyle name="Comma 2 2 5 6 5 3" xfId="12056"/>
    <cellStyle name="Comma 2 2 5 6 6" xfId="3602"/>
    <cellStyle name="Comma 2 2 5 6 7" xfId="12047"/>
    <cellStyle name="Comma 2 2 5 7" xfId="3603"/>
    <cellStyle name="Comma 2 2 5 7 2" xfId="3604"/>
    <cellStyle name="Comma 2 2 5 7 2 2" xfId="3605"/>
    <cellStyle name="Comma 2 2 5 7 2 2 2" xfId="3606"/>
    <cellStyle name="Comma 2 2 5 7 2 2 3" xfId="12059"/>
    <cellStyle name="Comma 2 2 5 7 2 3" xfId="3607"/>
    <cellStyle name="Comma 2 2 5 7 2 4" xfId="12058"/>
    <cellStyle name="Comma 2 2 5 7 3" xfId="3608"/>
    <cellStyle name="Comma 2 2 5 7 3 2" xfId="3609"/>
    <cellStyle name="Comma 2 2 5 7 3 3" xfId="12060"/>
    <cellStyle name="Comma 2 2 5 7 4" xfId="3610"/>
    <cellStyle name="Comma 2 2 5 7 4 2" xfId="3611"/>
    <cellStyle name="Comma 2 2 5 7 4 3" xfId="12061"/>
    <cellStyle name="Comma 2 2 5 7 5" xfId="3612"/>
    <cellStyle name="Comma 2 2 5 7 6" xfId="12057"/>
    <cellStyle name="Comma 2 2 5 8" xfId="3613"/>
    <cellStyle name="Comma 2 2 5 8 2" xfId="3614"/>
    <cellStyle name="Comma 2 2 5 8 2 2" xfId="3615"/>
    <cellStyle name="Comma 2 2 5 8 2 2 2" xfId="3616"/>
    <cellStyle name="Comma 2 2 5 8 2 2 3" xfId="12064"/>
    <cellStyle name="Comma 2 2 5 8 2 3" xfId="3617"/>
    <cellStyle name="Comma 2 2 5 8 2 4" xfId="12063"/>
    <cellStyle name="Comma 2 2 5 8 3" xfId="3618"/>
    <cellStyle name="Comma 2 2 5 8 3 2" xfId="3619"/>
    <cellStyle name="Comma 2 2 5 8 3 3" xfId="12065"/>
    <cellStyle name="Comma 2 2 5 8 4" xfId="3620"/>
    <cellStyle name="Comma 2 2 5 8 4 2" xfId="3621"/>
    <cellStyle name="Comma 2 2 5 8 4 3" xfId="12066"/>
    <cellStyle name="Comma 2 2 5 8 5" xfId="3622"/>
    <cellStyle name="Comma 2 2 5 8 6" xfId="12062"/>
    <cellStyle name="Comma 2 2 5 9" xfId="3623"/>
    <cellStyle name="Comma 2 2 5 9 2" xfId="3624"/>
    <cellStyle name="Comma 2 2 5 9 2 2" xfId="3625"/>
    <cellStyle name="Comma 2 2 5 9 2 2 2" xfId="3626"/>
    <cellStyle name="Comma 2 2 5 9 2 2 3" xfId="12069"/>
    <cellStyle name="Comma 2 2 5 9 2 3" xfId="3627"/>
    <cellStyle name="Comma 2 2 5 9 2 4" xfId="12068"/>
    <cellStyle name="Comma 2 2 5 9 3" xfId="3628"/>
    <cellStyle name="Comma 2 2 5 9 3 2" xfId="3629"/>
    <cellStyle name="Comma 2 2 5 9 3 3" xfId="12070"/>
    <cellStyle name="Comma 2 2 5 9 4" xfId="3630"/>
    <cellStyle name="Comma 2 2 5 9 4 2" xfId="3631"/>
    <cellStyle name="Comma 2 2 5 9 4 3" xfId="12071"/>
    <cellStyle name="Comma 2 2 5 9 5" xfId="3632"/>
    <cellStyle name="Comma 2 2 5 9 6" xfId="12067"/>
    <cellStyle name="Comma 2 2 6" xfId="3633"/>
    <cellStyle name="Comma 2 2 6 10" xfId="12072"/>
    <cellStyle name="Comma 2 2 6 2" xfId="3634"/>
    <cellStyle name="Comma 2 2 6 2 2" xfId="3635"/>
    <cellStyle name="Comma 2 2 6 2 2 2" xfId="3636"/>
    <cellStyle name="Comma 2 2 6 2 2 2 2" xfId="3637"/>
    <cellStyle name="Comma 2 2 6 2 2 2 2 2" xfId="3638"/>
    <cellStyle name="Comma 2 2 6 2 2 2 2 3" xfId="12076"/>
    <cellStyle name="Comma 2 2 6 2 2 2 3" xfId="3639"/>
    <cellStyle name="Comma 2 2 6 2 2 2 4" xfId="12075"/>
    <cellStyle name="Comma 2 2 6 2 2 3" xfId="3640"/>
    <cellStyle name="Comma 2 2 6 2 2 3 2" xfId="3641"/>
    <cellStyle name="Comma 2 2 6 2 2 3 3" xfId="12077"/>
    <cellStyle name="Comma 2 2 6 2 2 4" xfId="3642"/>
    <cellStyle name="Comma 2 2 6 2 2 4 2" xfId="3643"/>
    <cellStyle name="Comma 2 2 6 2 2 4 3" xfId="12078"/>
    <cellStyle name="Comma 2 2 6 2 2 5" xfId="3644"/>
    <cellStyle name="Comma 2 2 6 2 2 6" xfId="12074"/>
    <cellStyle name="Comma 2 2 6 2 3" xfId="3645"/>
    <cellStyle name="Comma 2 2 6 2 3 2" xfId="3646"/>
    <cellStyle name="Comma 2 2 6 2 3 2 2" xfId="3647"/>
    <cellStyle name="Comma 2 2 6 2 3 2 3" xfId="12080"/>
    <cellStyle name="Comma 2 2 6 2 3 3" xfId="3648"/>
    <cellStyle name="Comma 2 2 6 2 3 4" xfId="12079"/>
    <cellStyle name="Comma 2 2 6 2 4" xfId="3649"/>
    <cellStyle name="Comma 2 2 6 2 4 2" xfId="3650"/>
    <cellStyle name="Comma 2 2 6 2 4 3" xfId="12081"/>
    <cellStyle name="Comma 2 2 6 2 5" xfId="3651"/>
    <cellStyle name="Comma 2 2 6 2 5 2" xfId="3652"/>
    <cellStyle name="Comma 2 2 6 2 5 3" xfId="12082"/>
    <cellStyle name="Comma 2 2 6 2 6" xfId="3653"/>
    <cellStyle name="Comma 2 2 6 2 7" xfId="12073"/>
    <cellStyle name="Comma 2 2 6 3" xfId="3654"/>
    <cellStyle name="Comma 2 2 6 3 2" xfId="3655"/>
    <cellStyle name="Comma 2 2 6 3 2 2" xfId="3656"/>
    <cellStyle name="Comma 2 2 6 3 2 2 2" xfId="3657"/>
    <cellStyle name="Comma 2 2 6 3 2 2 3" xfId="12085"/>
    <cellStyle name="Comma 2 2 6 3 2 3" xfId="3658"/>
    <cellStyle name="Comma 2 2 6 3 2 4" xfId="12084"/>
    <cellStyle name="Comma 2 2 6 3 3" xfId="3659"/>
    <cellStyle name="Comma 2 2 6 3 3 2" xfId="3660"/>
    <cellStyle name="Comma 2 2 6 3 3 3" xfId="12086"/>
    <cellStyle name="Comma 2 2 6 3 4" xfId="3661"/>
    <cellStyle name="Comma 2 2 6 3 4 2" xfId="3662"/>
    <cellStyle name="Comma 2 2 6 3 4 3" xfId="12087"/>
    <cellStyle name="Comma 2 2 6 3 5" xfId="3663"/>
    <cellStyle name="Comma 2 2 6 3 6" xfId="12083"/>
    <cellStyle name="Comma 2 2 6 4" xfId="3664"/>
    <cellStyle name="Comma 2 2 6 4 2" xfId="3665"/>
    <cellStyle name="Comma 2 2 6 4 2 2" xfId="3666"/>
    <cellStyle name="Comma 2 2 6 4 2 2 2" xfId="3667"/>
    <cellStyle name="Comma 2 2 6 4 2 2 3" xfId="12090"/>
    <cellStyle name="Comma 2 2 6 4 2 3" xfId="3668"/>
    <cellStyle name="Comma 2 2 6 4 2 4" xfId="12089"/>
    <cellStyle name="Comma 2 2 6 4 3" xfId="3669"/>
    <cellStyle name="Comma 2 2 6 4 3 2" xfId="3670"/>
    <cellStyle name="Comma 2 2 6 4 3 3" xfId="12091"/>
    <cellStyle name="Comma 2 2 6 4 4" xfId="3671"/>
    <cellStyle name="Comma 2 2 6 4 4 2" xfId="3672"/>
    <cellStyle name="Comma 2 2 6 4 4 3" xfId="12092"/>
    <cellStyle name="Comma 2 2 6 4 5" xfId="3673"/>
    <cellStyle name="Comma 2 2 6 4 6" xfId="12088"/>
    <cellStyle name="Comma 2 2 6 5" xfId="3674"/>
    <cellStyle name="Comma 2 2 6 5 2" xfId="3675"/>
    <cellStyle name="Comma 2 2 6 5 2 2" xfId="3676"/>
    <cellStyle name="Comma 2 2 6 5 2 2 2" xfId="3677"/>
    <cellStyle name="Comma 2 2 6 5 2 2 3" xfId="12095"/>
    <cellStyle name="Comma 2 2 6 5 2 3" xfId="3678"/>
    <cellStyle name="Comma 2 2 6 5 2 4" xfId="12094"/>
    <cellStyle name="Comma 2 2 6 5 3" xfId="3679"/>
    <cellStyle name="Comma 2 2 6 5 3 2" xfId="3680"/>
    <cellStyle name="Comma 2 2 6 5 3 3" xfId="12096"/>
    <cellStyle name="Comma 2 2 6 5 4" xfId="3681"/>
    <cellStyle name="Comma 2 2 6 5 4 2" xfId="3682"/>
    <cellStyle name="Comma 2 2 6 5 4 3" xfId="12097"/>
    <cellStyle name="Comma 2 2 6 5 5" xfId="3683"/>
    <cellStyle name="Comma 2 2 6 5 6" xfId="12093"/>
    <cellStyle name="Comma 2 2 6 6" xfId="3684"/>
    <cellStyle name="Comma 2 2 6 6 2" xfId="3685"/>
    <cellStyle name="Comma 2 2 6 6 2 2" xfId="3686"/>
    <cellStyle name="Comma 2 2 6 6 2 3" xfId="12099"/>
    <cellStyle name="Comma 2 2 6 6 3" xfId="3687"/>
    <cellStyle name="Comma 2 2 6 6 4" xfId="12098"/>
    <cellStyle name="Comma 2 2 6 7" xfId="3688"/>
    <cellStyle name="Comma 2 2 6 7 2" xfId="3689"/>
    <cellStyle name="Comma 2 2 6 7 3" xfId="12100"/>
    <cellStyle name="Comma 2 2 6 8" xfId="3690"/>
    <cellStyle name="Comma 2 2 6 8 2" xfId="3691"/>
    <cellStyle name="Comma 2 2 6 8 3" xfId="12101"/>
    <cellStyle name="Comma 2 2 6 9" xfId="3692"/>
    <cellStyle name="Comma 2 2 7" xfId="3693"/>
    <cellStyle name="Comma 2 2 7 2" xfId="3694"/>
    <cellStyle name="Comma 2 2 7 2 2" xfId="3695"/>
    <cellStyle name="Comma 2 2 7 2 2 2" xfId="3696"/>
    <cellStyle name="Comma 2 2 7 2 2 2 2" xfId="3697"/>
    <cellStyle name="Comma 2 2 7 2 2 2 2 2" xfId="3698"/>
    <cellStyle name="Comma 2 2 7 2 2 2 2 3" xfId="12106"/>
    <cellStyle name="Comma 2 2 7 2 2 2 3" xfId="3699"/>
    <cellStyle name="Comma 2 2 7 2 2 2 4" xfId="12105"/>
    <cellStyle name="Comma 2 2 7 2 2 3" xfId="3700"/>
    <cellStyle name="Comma 2 2 7 2 2 3 2" xfId="3701"/>
    <cellStyle name="Comma 2 2 7 2 2 3 3" xfId="12107"/>
    <cellStyle name="Comma 2 2 7 2 2 4" xfId="3702"/>
    <cellStyle name="Comma 2 2 7 2 2 4 2" xfId="3703"/>
    <cellStyle name="Comma 2 2 7 2 2 4 3" xfId="12108"/>
    <cellStyle name="Comma 2 2 7 2 2 5" xfId="3704"/>
    <cellStyle name="Comma 2 2 7 2 2 6" xfId="12104"/>
    <cellStyle name="Comma 2 2 7 2 3" xfId="3705"/>
    <cellStyle name="Comma 2 2 7 2 3 2" xfId="3706"/>
    <cellStyle name="Comma 2 2 7 2 3 2 2" xfId="3707"/>
    <cellStyle name="Comma 2 2 7 2 3 2 3" xfId="12110"/>
    <cellStyle name="Comma 2 2 7 2 3 3" xfId="3708"/>
    <cellStyle name="Comma 2 2 7 2 3 4" xfId="12109"/>
    <cellStyle name="Comma 2 2 7 2 4" xfId="3709"/>
    <cellStyle name="Comma 2 2 7 2 4 2" xfId="3710"/>
    <cellStyle name="Comma 2 2 7 2 4 3" xfId="12111"/>
    <cellStyle name="Comma 2 2 7 2 5" xfId="3711"/>
    <cellStyle name="Comma 2 2 7 2 5 2" xfId="3712"/>
    <cellStyle name="Comma 2 2 7 2 5 3" xfId="12112"/>
    <cellStyle name="Comma 2 2 7 2 6" xfId="3713"/>
    <cellStyle name="Comma 2 2 7 2 7" xfId="12103"/>
    <cellStyle name="Comma 2 2 7 3" xfId="3714"/>
    <cellStyle name="Comma 2 2 7 3 2" xfId="3715"/>
    <cellStyle name="Comma 2 2 7 3 2 2" xfId="3716"/>
    <cellStyle name="Comma 2 2 7 3 2 2 2" xfId="3717"/>
    <cellStyle name="Comma 2 2 7 3 2 2 3" xfId="12115"/>
    <cellStyle name="Comma 2 2 7 3 2 3" xfId="3718"/>
    <cellStyle name="Comma 2 2 7 3 2 4" xfId="12114"/>
    <cellStyle name="Comma 2 2 7 3 3" xfId="3719"/>
    <cellStyle name="Comma 2 2 7 3 3 2" xfId="3720"/>
    <cellStyle name="Comma 2 2 7 3 3 3" xfId="12116"/>
    <cellStyle name="Comma 2 2 7 3 4" xfId="3721"/>
    <cellStyle name="Comma 2 2 7 3 4 2" xfId="3722"/>
    <cellStyle name="Comma 2 2 7 3 4 3" xfId="12117"/>
    <cellStyle name="Comma 2 2 7 3 5" xfId="3723"/>
    <cellStyle name="Comma 2 2 7 3 6" xfId="12113"/>
    <cellStyle name="Comma 2 2 7 4" xfId="3724"/>
    <cellStyle name="Comma 2 2 7 4 2" xfId="3725"/>
    <cellStyle name="Comma 2 2 7 4 2 2" xfId="3726"/>
    <cellStyle name="Comma 2 2 7 4 2 2 2" xfId="3727"/>
    <cellStyle name="Comma 2 2 7 4 2 2 3" xfId="12120"/>
    <cellStyle name="Comma 2 2 7 4 2 3" xfId="3728"/>
    <cellStyle name="Comma 2 2 7 4 2 4" xfId="12119"/>
    <cellStyle name="Comma 2 2 7 4 3" xfId="3729"/>
    <cellStyle name="Comma 2 2 7 4 3 2" xfId="3730"/>
    <cellStyle name="Comma 2 2 7 4 3 3" xfId="12121"/>
    <cellStyle name="Comma 2 2 7 4 4" xfId="3731"/>
    <cellStyle name="Comma 2 2 7 4 4 2" xfId="3732"/>
    <cellStyle name="Comma 2 2 7 4 4 3" xfId="12122"/>
    <cellStyle name="Comma 2 2 7 4 5" xfId="3733"/>
    <cellStyle name="Comma 2 2 7 4 6" xfId="12118"/>
    <cellStyle name="Comma 2 2 7 5" xfId="3734"/>
    <cellStyle name="Comma 2 2 7 5 2" xfId="3735"/>
    <cellStyle name="Comma 2 2 7 5 2 2" xfId="3736"/>
    <cellStyle name="Comma 2 2 7 5 2 3" xfId="12124"/>
    <cellStyle name="Comma 2 2 7 5 3" xfId="3737"/>
    <cellStyle name="Comma 2 2 7 5 4" xfId="12123"/>
    <cellStyle name="Comma 2 2 7 6" xfId="3738"/>
    <cellStyle name="Comma 2 2 7 6 2" xfId="3739"/>
    <cellStyle name="Comma 2 2 7 6 3" xfId="12125"/>
    <cellStyle name="Comma 2 2 7 7" xfId="3740"/>
    <cellStyle name="Comma 2 2 7 7 2" xfId="3741"/>
    <cellStyle name="Comma 2 2 7 7 3" xfId="12126"/>
    <cellStyle name="Comma 2 2 7 8" xfId="3742"/>
    <cellStyle name="Comma 2 2 7 9" xfId="12102"/>
    <cellStyle name="Comma 2 2 8" xfId="3743"/>
    <cellStyle name="Comma 2 2 8 2" xfId="3744"/>
    <cellStyle name="Comma 2 2 8 2 2" xfId="3745"/>
    <cellStyle name="Comma 2 2 8 2 2 2" xfId="3746"/>
    <cellStyle name="Comma 2 2 8 2 2 2 2" xfId="3747"/>
    <cellStyle name="Comma 2 2 8 2 2 2 2 2" xfId="3748"/>
    <cellStyle name="Comma 2 2 8 2 2 2 2 3" xfId="12131"/>
    <cellStyle name="Comma 2 2 8 2 2 2 3" xfId="3749"/>
    <cellStyle name="Comma 2 2 8 2 2 2 4" xfId="12130"/>
    <cellStyle name="Comma 2 2 8 2 2 3" xfId="3750"/>
    <cellStyle name="Comma 2 2 8 2 2 3 2" xfId="3751"/>
    <cellStyle name="Comma 2 2 8 2 2 3 3" xfId="12132"/>
    <cellStyle name="Comma 2 2 8 2 2 4" xfId="3752"/>
    <cellStyle name="Comma 2 2 8 2 2 4 2" xfId="3753"/>
    <cellStyle name="Comma 2 2 8 2 2 4 3" xfId="12133"/>
    <cellStyle name="Comma 2 2 8 2 2 5" xfId="3754"/>
    <cellStyle name="Comma 2 2 8 2 2 6" xfId="12129"/>
    <cellStyle name="Comma 2 2 8 2 3" xfId="3755"/>
    <cellStyle name="Comma 2 2 8 2 3 2" xfId="3756"/>
    <cellStyle name="Comma 2 2 8 2 3 2 2" xfId="3757"/>
    <cellStyle name="Comma 2 2 8 2 3 2 3" xfId="12135"/>
    <cellStyle name="Comma 2 2 8 2 3 3" xfId="3758"/>
    <cellStyle name="Comma 2 2 8 2 3 4" xfId="12134"/>
    <cellStyle name="Comma 2 2 8 2 4" xfId="3759"/>
    <cellStyle name="Comma 2 2 8 2 4 2" xfId="3760"/>
    <cellStyle name="Comma 2 2 8 2 4 3" xfId="12136"/>
    <cellStyle name="Comma 2 2 8 2 5" xfId="3761"/>
    <cellStyle name="Comma 2 2 8 2 5 2" xfId="3762"/>
    <cellStyle name="Comma 2 2 8 2 5 3" xfId="12137"/>
    <cellStyle name="Comma 2 2 8 2 6" xfId="3763"/>
    <cellStyle name="Comma 2 2 8 2 7" xfId="12128"/>
    <cellStyle name="Comma 2 2 8 3" xfId="3764"/>
    <cellStyle name="Comma 2 2 8 3 2" xfId="3765"/>
    <cellStyle name="Comma 2 2 8 3 2 2" xfId="3766"/>
    <cellStyle name="Comma 2 2 8 3 2 2 2" xfId="3767"/>
    <cellStyle name="Comma 2 2 8 3 2 2 3" xfId="12140"/>
    <cellStyle name="Comma 2 2 8 3 2 3" xfId="3768"/>
    <cellStyle name="Comma 2 2 8 3 2 4" xfId="12139"/>
    <cellStyle name="Comma 2 2 8 3 3" xfId="3769"/>
    <cellStyle name="Comma 2 2 8 3 3 2" xfId="3770"/>
    <cellStyle name="Comma 2 2 8 3 3 3" xfId="12141"/>
    <cellStyle name="Comma 2 2 8 3 4" xfId="3771"/>
    <cellStyle name="Comma 2 2 8 3 4 2" xfId="3772"/>
    <cellStyle name="Comma 2 2 8 3 4 3" xfId="12142"/>
    <cellStyle name="Comma 2 2 8 3 5" xfId="3773"/>
    <cellStyle name="Comma 2 2 8 3 6" xfId="12138"/>
    <cellStyle name="Comma 2 2 8 4" xfId="3774"/>
    <cellStyle name="Comma 2 2 8 4 2" xfId="3775"/>
    <cellStyle name="Comma 2 2 8 4 2 2" xfId="3776"/>
    <cellStyle name="Comma 2 2 8 4 2 2 2" xfId="3777"/>
    <cellStyle name="Comma 2 2 8 4 2 2 3" xfId="12145"/>
    <cellStyle name="Comma 2 2 8 4 2 3" xfId="3778"/>
    <cellStyle name="Comma 2 2 8 4 2 4" xfId="12144"/>
    <cellStyle name="Comma 2 2 8 4 3" xfId="3779"/>
    <cellStyle name="Comma 2 2 8 4 3 2" xfId="3780"/>
    <cellStyle name="Comma 2 2 8 4 3 3" xfId="12146"/>
    <cellStyle name="Comma 2 2 8 4 4" xfId="3781"/>
    <cellStyle name="Comma 2 2 8 4 4 2" xfId="3782"/>
    <cellStyle name="Comma 2 2 8 4 4 3" xfId="12147"/>
    <cellStyle name="Comma 2 2 8 4 5" xfId="3783"/>
    <cellStyle name="Comma 2 2 8 4 6" xfId="12143"/>
    <cellStyle name="Comma 2 2 8 5" xfId="3784"/>
    <cellStyle name="Comma 2 2 8 5 2" xfId="3785"/>
    <cellStyle name="Comma 2 2 8 5 2 2" xfId="3786"/>
    <cellStyle name="Comma 2 2 8 5 2 3" xfId="12149"/>
    <cellStyle name="Comma 2 2 8 5 3" xfId="3787"/>
    <cellStyle name="Comma 2 2 8 5 4" xfId="12148"/>
    <cellStyle name="Comma 2 2 8 6" xfId="3788"/>
    <cellStyle name="Comma 2 2 8 6 2" xfId="3789"/>
    <cellStyle name="Comma 2 2 8 6 3" xfId="12150"/>
    <cellStyle name="Comma 2 2 8 7" xfId="3790"/>
    <cellStyle name="Comma 2 2 8 7 2" xfId="3791"/>
    <cellStyle name="Comma 2 2 8 7 3" xfId="12151"/>
    <cellStyle name="Comma 2 2 8 8" xfId="3792"/>
    <cellStyle name="Comma 2 2 8 9" xfId="12127"/>
    <cellStyle name="Comma 2 2 9" xfId="3793"/>
    <cellStyle name="Comma 2 2 9 2" xfId="3794"/>
    <cellStyle name="Comma 2 2 9 2 2" xfId="3795"/>
    <cellStyle name="Comma 2 2 9 2 2 2" xfId="3796"/>
    <cellStyle name="Comma 2 2 9 2 2 2 2" xfId="3797"/>
    <cellStyle name="Comma 2 2 9 2 2 2 2 2" xfId="3798"/>
    <cellStyle name="Comma 2 2 9 2 2 2 2 3" xfId="12156"/>
    <cellStyle name="Comma 2 2 9 2 2 2 3" xfId="3799"/>
    <cellStyle name="Comma 2 2 9 2 2 2 4" xfId="12155"/>
    <cellStyle name="Comma 2 2 9 2 2 3" xfId="3800"/>
    <cellStyle name="Comma 2 2 9 2 2 3 2" xfId="3801"/>
    <cellStyle name="Comma 2 2 9 2 2 3 3" xfId="12157"/>
    <cellStyle name="Comma 2 2 9 2 2 4" xfId="3802"/>
    <cellStyle name="Comma 2 2 9 2 2 4 2" xfId="3803"/>
    <cellStyle name="Comma 2 2 9 2 2 4 3" xfId="12158"/>
    <cellStyle name="Comma 2 2 9 2 2 5" xfId="3804"/>
    <cellStyle name="Comma 2 2 9 2 2 6" xfId="12154"/>
    <cellStyle name="Comma 2 2 9 2 3" xfId="3805"/>
    <cellStyle name="Comma 2 2 9 2 3 2" xfId="3806"/>
    <cellStyle name="Comma 2 2 9 2 3 2 2" xfId="3807"/>
    <cellStyle name="Comma 2 2 9 2 3 2 3" xfId="12160"/>
    <cellStyle name="Comma 2 2 9 2 3 3" xfId="3808"/>
    <cellStyle name="Comma 2 2 9 2 3 4" xfId="12159"/>
    <cellStyle name="Comma 2 2 9 2 4" xfId="3809"/>
    <cellStyle name="Comma 2 2 9 2 4 2" xfId="3810"/>
    <cellStyle name="Comma 2 2 9 2 4 3" xfId="12161"/>
    <cellStyle name="Comma 2 2 9 2 5" xfId="3811"/>
    <cellStyle name="Comma 2 2 9 2 5 2" xfId="3812"/>
    <cellStyle name="Comma 2 2 9 2 5 3" xfId="12162"/>
    <cellStyle name="Comma 2 2 9 2 6" xfId="3813"/>
    <cellStyle name="Comma 2 2 9 2 7" xfId="12153"/>
    <cellStyle name="Comma 2 2 9 3" xfId="3814"/>
    <cellStyle name="Comma 2 2 9 3 2" xfId="3815"/>
    <cellStyle name="Comma 2 2 9 3 2 2" xfId="3816"/>
    <cellStyle name="Comma 2 2 9 3 2 2 2" xfId="3817"/>
    <cellStyle name="Comma 2 2 9 3 2 2 3" xfId="12165"/>
    <cellStyle name="Comma 2 2 9 3 2 3" xfId="3818"/>
    <cellStyle name="Comma 2 2 9 3 2 4" xfId="12164"/>
    <cellStyle name="Comma 2 2 9 3 3" xfId="3819"/>
    <cellStyle name="Comma 2 2 9 3 3 2" xfId="3820"/>
    <cellStyle name="Comma 2 2 9 3 3 3" xfId="12166"/>
    <cellStyle name="Comma 2 2 9 3 4" xfId="3821"/>
    <cellStyle name="Comma 2 2 9 3 4 2" xfId="3822"/>
    <cellStyle name="Comma 2 2 9 3 4 3" xfId="12167"/>
    <cellStyle name="Comma 2 2 9 3 5" xfId="3823"/>
    <cellStyle name="Comma 2 2 9 3 6" xfId="12163"/>
    <cellStyle name="Comma 2 2 9 4" xfId="3824"/>
    <cellStyle name="Comma 2 2 9 4 2" xfId="3825"/>
    <cellStyle name="Comma 2 2 9 4 2 2" xfId="3826"/>
    <cellStyle name="Comma 2 2 9 4 2 2 2" xfId="3827"/>
    <cellStyle name="Comma 2 2 9 4 2 2 3" xfId="12170"/>
    <cellStyle name="Comma 2 2 9 4 2 3" xfId="3828"/>
    <cellStyle name="Comma 2 2 9 4 2 4" xfId="12169"/>
    <cellStyle name="Comma 2 2 9 4 3" xfId="3829"/>
    <cellStyle name="Comma 2 2 9 4 3 2" xfId="3830"/>
    <cellStyle name="Comma 2 2 9 4 3 3" xfId="12171"/>
    <cellStyle name="Comma 2 2 9 4 4" xfId="3831"/>
    <cellStyle name="Comma 2 2 9 4 4 2" xfId="3832"/>
    <cellStyle name="Comma 2 2 9 4 4 3" xfId="12172"/>
    <cellStyle name="Comma 2 2 9 4 5" xfId="3833"/>
    <cellStyle name="Comma 2 2 9 4 6" xfId="12168"/>
    <cellStyle name="Comma 2 2 9 5" xfId="3834"/>
    <cellStyle name="Comma 2 2 9 5 2" xfId="3835"/>
    <cellStyle name="Comma 2 2 9 5 2 2" xfId="3836"/>
    <cellStyle name="Comma 2 2 9 5 2 3" xfId="12174"/>
    <cellStyle name="Comma 2 2 9 5 3" xfId="3837"/>
    <cellStyle name="Comma 2 2 9 5 4" xfId="12173"/>
    <cellStyle name="Comma 2 2 9 6" xfId="3838"/>
    <cellStyle name="Comma 2 2 9 6 2" xfId="3839"/>
    <cellStyle name="Comma 2 2 9 6 3" xfId="12175"/>
    <cellStyle name="Comma 2 2 9 7" xfId="3840"/>
    <cellStyle name="Comma 2 2 9 7 2" xfId="3841"/>
    <cellStyle name="Comma 2 2 9 7 3" xfId="12176"/>
    <cellStyle name="Comma 2 2 9 8" xfId="3842"/>
    <cellStyle name="Comma 2 2 9 9" xfId="12152"/>
    <cellStyle name="Comma 2 20" xfId="3843"/>
    <cellStyle name="Comma 2 21" xfId="3844"/>
    <cellStyle name="Comma 2 22" xfId="3845"/>
    <cellStyle name="Comma 2 22 2" xfId="3846"/>
    <cellStyle name="Comma 2 23" xfId="3847"/>
    <cellStyle name="Comma 2 24" xfId="13279"/>
    <cellStyle name="Comma 2 3" xfId="3848"/>
    <cellStyle name="Comma 2 3 2" xfId="3849"/>
    <cellStyle name="Comma 2 3 2 2" xfId="3850"/>
    <cellStyle name="Comma 2 3 2 3" xfId="3851"/>
    <cellStyle name="Comma 2 3 2 4" xfId="3852"/>
    <cellStyle name="Comma 2 3 2 5" xfId="13540"/>
    <cellStyle name="Comma 2 3 3" xfId="3853"/>
    <cellStyle name="Comma 2 3 3 2" xfId="3854"/>
    <cellStyle name="Comma 2 3 4" xfId="3855"/>
    <cellStyle name="Comma 2 3 4 2" xfId="3856"/>
    <cellStyle name="Comma 2 3 5" xfId="3857"/>
    <cellStyle name="Comma 2 3 5 2" xfId="3858"/>
    <cellStyle name="Comma 2 3 6" xfId="3859"/>
    <cellStyle name="Comma 2 4" xfId="3860"/>
    <cellStyle name="Comma 2 4 2" xfId="3861"/>
    <cellStyle name="Comma 2 4 2 2" xfId="3862"/>
    <cellStyle name="Comma 2 4 2 3" xfId="13541"/>
    <cellStyle name="Comma 2 4 3" xfId="3863"/>
    <cellStyle name="Comma 2 4 3 2" xfId="13542"/>
    <cellStyle name="Comma 2 4 4" xfId="3864"/>
    <cellStyle name="Comma 2 5" xfId="3865"/>
    <cellStyle name="Comma 2 5 2" xfId="3866"/>
    <cellStyle name="Comma 2 5 2 2" xfId="3867"/>
    <cellStyle name="Comma 2 5 2 3" xfId="3868"/>
    <cellStyle name="Comma 2 5 2 4" xfId="13544"/>
    <cellStyle name="Comma 2 5 3" xfId="3869"/>
    <cellStyle name="Comma 2 5 4" xfId="13543"/>
    <cellStyle name="Comma 2 6" xfId="3870"/>
    <cellStyle name="Comma 2 6 2" xfId="3871"/>
    <cellStyle name="Comma 2 6 2 2" xfId="3872"/>
    <cellStyle name="Comma 2 6 3" xfId="3873"/>
    <cellStyle name="Comma 2 6 4" xfId="3874"/>
    <cellStyle name="Comma 2 6 5" xfId="13545"/>
    <cellStyle name="Comma 2 7" xfId="3875"/>
    <cellStyle name="Comma 2 7 2" xfId="3876"/>
    <cellStyle name="Comma 2 7 3" xfId="3877"/>
    <cellStyle name="Comma 2 7 4" xfId="13546"/>
    <cellStyle name="Comma 2 8" xfId="3878"/>
    <cellStyle name="Comma 2 8 2" xfId="3879"/>
    <cellStyle name="Comma 2 8 3" xfId="3880"/>
    <cellStyle name="Comma 2 9" xfId="3881"/>
    <cellStyle name="Comma 2 9 2" xfId="3882"/>
    <cellStyle name="Comma 2 9 3" xfId="3883"/>
    <cellStyle name="Comma 2_100819 Forbar Braeburn Model Updated v14" xfId="3884"/>
    <cellStyle name="Comma 20" xfId="3885"/>
    <cellStyle name="Comma 20 2" xfId="3886"/>
    <cellStyle name="Comma 20 3" xfId="12177"/>
    <cellStyle name="Comma 200" xfId="3887"/>
    <cellStyle name="Comma 201" xfId="3888"/>
    <cellStyle name="Comma 202" xfId="3889"/>
    <cellStyle name="Comma 203" xfId="3890"/>
    <cellStyle name="Comma 204" xfId="3891"/>
    <cellStyle name="Comma 205" xfId="3892"/>
    <cellStyle name="Comma 206" xfId="3893"/>
    <cellStyle name="Comma 207" xfId="3894"/>
    <cellStyle name="Comma 208" xfId="3895"/>
    <cellStyle name="Comma 209" xfId="3896"/>
    <cellStyle name="Comma 21" xfId="3897"/>
    <cellStyle name="Comma 21 2" xfId="3898"/>
    <cellStyle name="Comma 21 2 2" xfId="12178"/>
    <cellStyle name="Comma 210" xfId="3899"/>
    <cellStyle name="Comma 211" xfId="3900"/>
    <cellStyle name="Comma 212" xfId="3901"/>
    <cellStyle name="Comma 213" xfId="3902"/>
    <cellStyle name="Comma 214" xfId="3903"/>
    <cellStyle name="Comma 215" xfId="3904"/>
    <cellStyle name="Comma 216" xfId="3905"/>
    <cellStyle name="Comma 217" xfId="3906"/>
    <cellStyle name="Comma 218" xfId="3907"/>
    <cellStyle name="Comma 219" xfId="3908"/>
    <cellStyle name="Comma 22" xfId="3909"/>
    <cellStyle name="Comma 22 2" xfId="3910"/>
    <cellStyle name="Comma 22 3" xfId="12179"/>
    <cellStyle name="Comma 220" xfId="3911"/>
    <cellStyle name="Comma 221" xfId="3912"/>
    <cellStyle name="Comma 222" xfId="3913"/>
    <cellStyle name="Comma 223" xfId="3914"/>
    <cellStyle name="Comma 224" xfId="3915"/>
    <cellStyle name="Comma 225" xfId="3916"/>
    <cellStyle name="Comma 226" xfId="3917"/>
    <cellStyle name="Comma 227" xfId="3918"/>
    <cellStyle name="Comma 228" xfId="3919"/>
    <cellStyle name="Comma 229" xfId="3920"/>
    <cellStyle name="Comma 23" xfId="3921"/>
    <cellStyle name="Comma 23 2" xfId="3922"/>
    <cellStyle name="Comma 230" xfId="3923"/>
    <cellStyle name="Comma 231" xfId="3924"/>
    <cellStyle name="Comma 232" xfId="3925"/>
    <cellStyle name="Comma 233" xfId="3926"/>
    <cellStyle name="Comma 234" xfId="3927"/>
    <cellStyle name="Comma 235" xfId="3928"/>
    <cellStyle name="Comma 236" xfId="3929"/>
    <cellStyle name="Comma 237" xfId="3930"/>
    <cellStyle name="Comma 238" xfId="3931"/>
    <cellStyle name="Comma 239" xfId="3932"/>
    <cellStyle name="Comma 24" xfId="3933"/>
    <cellStyle name="Comma 240" xfId="3934"/>
    <cellStyle name="Comma 241" xfId="3935"/>
    <cellStyle name="Comma 242" xfId="3936"/>
    <cellStyle name="Comma 243" xfId="3937"/>
    <cellStyle name="Comma 244" xfId="3938"/>
    <cellStyle name="Comma 245" xfId="3939"/>
    <cellStyle name="Comma 246" xfId="3940"/>
    <cellStyle name="Comma 247" xfId="3941"/>
    <cellStyle name="Comma 248" xfId="3942"/>
    <cellStyle name="Comma 249" xfId="3943"/>
    <cellStyle name="Comma 25" xfId="3944"/>
    <cellStyle name="Comma 250" xfId="3945"/>
    <cellStyle name="Comma 251" xfId="3946"/>
    <cellStyle name="Comma 252" xfId="3947"/>
    <cellStyle name="Comma 253" xfId="3948"/>
    <cellStyle name="Comma 254" xfId="3949"/>
    <cellStyle name="Comma 255" xfId="3950"/>
    <cellStyle name="Comma 256" xfId="3951"/>
    <cellStyle name="Comma 257" xfId="3952"/>
    <cellStyle name="Comma 258" xfId="3953"/>
    <cellStyle name="Comma 259" xfId="3954"/>
    <cellStyle name="Comma 26" xfId="3955"/>
    <cellStyle name="Comma 260" xfId="3956"/>
    <cellStyle name="Comma 261" xfId="3957"/>
    <cellStyle name="Comma 262" xfId="3958"/>
    <cellStyle name="Comma 263" xfId="3959"/>
    <cellStyle name="Comma 264" xfId="3960"/>
    <cellStyle name="Comma 265" xfId="3961"/>
    <cellStyle name="Comma 266" xfId="3962"/>
    <cellStyle name="Comma 267" xfId="3963"/>
    <cellStyle name="Comma 268" xfId="3964"/>
    <cellStyle name="Comma 269" xfId="3965"/>
    <cellStyle name="Comma 27" xfId="3966"/>
    <cellStyle name="Comma 270" xfId="3967"/>
    <cellStyle name="Comma 271" xfId="3968"/>
    <cellStyle name="Comma 272" xfId="3969"/>
    <cellStyle name="Comma 273" xfId="3970"/>
    <cellStyle name="Comma 274" xfId="3971"/>
    <cellStyle name="Comma 275" xfId="3972"/>
    <cellStyle name="Comma 276" xfId="3973"/>
    <cellStyle name="Comma 277" xfId="3974"/>
    <cellStyle name="Comma 278" xfId="3975"/>
    <cellStyle name="Comma 279" xfId="3976"/>
    <cellStyle name="Comma 28" xfId="3977"/>
    <cellStyle name="Comma 280" xfId="3978"/>
    <cellStyle name="Comma 281" xfId="3979"/>
    <cellStyle name="Comma 282" xfId="3980"/>
    <cellStyle name="Comma 283" xfId="3981"/>
    <cellStyle name="Comma 284" xfId="3982"/>
    <cellStyle name="Comma 285" xfId="3983"/>
    <cellStyle name="Comma 286" xfId="3984"/>
    <cellStyle name="Comma 287" xfId="3985"/>
    <cellStyle name="Comma 288" xfId="3986"/>
    <cellStyle name="Comma 289" xfId="3987"/>
    <cellStyle name="Comma 29" xfId="3988"/>
    <cellStyle name="Comma 290" xfId="3989"/>
    <cellStyle name="Comma 291" xfId="3990"/>
    <cellStyle name="Comma 292" xfId="3991"/>
    <cellStyle name="Comma 293" xfId="3992"/>
    <cellStyle name="Comma 294" xfId="3993"/>
    <cellStyle name="Comma 295" xfId="3994"/>
    <cellStyle name="Comma 296" xfId="3995"/>
    <cellStyle name="Comma 297" xfId="3996"/>
    <cellStyle name="Comma 298" xfId="3997"/>
    <cellStyle name="Comma 299" xfId="3998"/>
    <cellStyle name="Comma 3" xfId="3999"/>
    <cellStyle name="Comma 3 2" xfId="4000"/>
    <cellStyle name="Comma 3 2 2" xfId="4001"/>
    <cellStyle name="Comma 3 2 2 2" xfId="4002"/>
    <cellStyle name="Comma 3 2 2 2 2" xfId="4003"/>
    <cellStyle name="Comma 3 2 2 3" xfId="4004"/>
    <cellStyle name="Comma 3 2 2 4" xfId="13547"/>
    <cellStyle name="Comma 3 2 2 5" xfId="13817"/>
    <cellStyle name="Comma 3 2 3" xfId="4005"/>
    <cellStyle name="Comma 3 2 3 2" xfId="4006"/>
    <cellStyle name="Comma 3 2 4" xfId="4007"/>
    <cellStyle name="Comma 3 2 5" xfId="4008"/>
    <cellStyle name="Comma 3 2 6" xfId="4009"/>
    <cellStyle name="Comma 3 2 7" xfId="4010"/>
    <cellStyle name="Comma 3 2 8" xfId="11359"/>
    <cellStyle name="Comma 3 3" xfId="4011"/>
    <cellStyle name="Comma 3 3 2" xfId="4012"/>
    <cellStyle name="Comma 3 3 2 2" xfId="4013"/>
    <cellStyle name="Comma 3 3 2 3" xfId="13819"/>
    <cellStyle name="Comma 3 3 3" xfId="4014"/>
    <cellStyle name="Comma 3 3 4" xfId="4015"/>
    <cellStyle name="Comma 3 3 5" xfId="4016"/>
    <cellStyle name="Comma 3 3 6" xfId="11353"/>
    <cellStyle name="Comma 3 3 7" xfId="13548"/>
    <cellStyle name="Comma 3 4" xfId="4017"/>
    <cellStyle name="Comma 3 4 2" xfId="4018"/>
    <cellStyle name="Comma 3 4 3" xfId="4019"/>
    <cellStyle name="Comma 3 4 4" xfId="4020"/>
    <cellStyle name="Comma 3 4 5" xfId="4021"/>
    <cellStyle name="Comma 3 4 6" xfId="4022"/>
    <cellStyle name="Comma 3 4 7" xfId="13813"/>
    <cellStyle name="Comma 3 5" xfId="4023"/>
    <cellStyle name="Comma 3 5 2" xfId="4024"/>
    <cellStyle name="Comma 3 5 3" xfId="4025"/>
    <cellStyle name="Comma 3 5 4" xfId="4026"/>
    <cellStyle name="Comma 3 5 5" xfId="4027"/>
    <cellStyle name="Comma 3 6" xfId="4028"/>
    <cellStyle name="Comma 3 6 2" xfId="4029"/>
    <cellStyle name="Comma 3 6 3" xfId="13499"/>
    <cellStyle name="Comma 3 7" xfId="4030"/>
    <cellStyle name="Comma 3 7 2" xfId="4031"/>
    <cellStyle name="Comma 3 8" xfId="4032"/>
    <cellStyle name="Comma 3 8 2" xfId="13882"/>
    <cellStyle name="Comma 3_Key Model Drivers_v6_CONSOL" xfId="4033"/>
    <cellStyle name="Comma 30" xfId="4034"/>
    <cellStyle name="Comma 300" xfId="4035"/>
    <cellStyle name="Comma 301" xfId="4036"/>
    <cellStyle name="Comma 302" xfId="4037"/>
    <cellStyle name="Comma 303" xfId="4038"/>
    <cellStyle name="Comma 304" xfId="4039"/>
    <cellStyle name="Comma 305" xfId="4040"/>
    <cellStyle name="Comma 306" xfId="4041"/>
    <cellStyle name="Comma 307" xfId="4042"/>
    <cellStyle name="Comma 308" xfId="4043"/>
    <cellStyle name="Comma 309" xfId="4044"/>
    <cellStyle name="Comma 31" xfId="4045"/>
    <cellStyle name="Comma 310" xfId="4046"/>
    <cellStyle name="Comma 311" xfId="4047"/>
    <cellStyle name="Comma 312" xfId="4048"/>
    <cellStyle name="Comma 313" xfId="4049"/>
    <cellStyle name="Comma 314" xfId="4050"/>
    <cellStyle name="Comma 315" xfId="4051"/>
    <cellStyle name="Comma 316" xfId="4052"/>
    <cellStyle name="Comma 317" xfId="4053"/>
    <cellStyle name="Comma 318" xfId="4054"/>
    <cellStyle name="Comma 319" xfId="4055"/>
    <cellStyle name="Comma 32" xfId="4056"/>
    <cellStyle name="Comma 320" xfId="4057"/>
    <cellStyle name="Comma 321" xfId="4058"/>
    <cellStyle name="Comma 322" xfId="4059"/>
    <cellStyle name="Comma 323" xfId="4060"/>
    <cellStyle name="Comma 324" xfId="4061"/>
    <cellStyle name="Comma 325" xfId="4062"/>
    <cellStyle name="Comma 326" xfId="4063"/>
    <cellStyle name="Comma 327" xfId="4064"/>
    <cellStyle name="Comma 328" xfId="4065"/>
    <cellStyle name="Comma 329" xfId="4066"/>
    <cellStyle name="Comma 33" xfId="4067"/>
    <cellStyle name="Comma 330" xfId="4068"/>
    <cellStyle name="Comma 331" xfId="4069"/>
    <cellStyle name="Comma 332" xfId="4070"/>
    <cellStyle name="Comma 333" xfId="4071"/>
    <cellStyle name="Comma 334" xfId="4072"/>
    <cellStyle name="Comma 335" xfId="4073"/>
    <cellStyle name="Comma 336" xfId="4074"/>
    <cellStyle name="Comma 337" xfId="4075"/>
    <cellStyle name="Comma 338" xfId="4076"/>
    <cellStyle name="Comma 339" xfId="4077"/>
    <cellStyle name="Comma 34" xfId="4078"/>
    <cellStyle name="Comma 340" xfId="4079"/>
    <cellStyle name="Comma 341" xfId="4080"/>
    <cellStyle name="Comma 342" xfId="4081"/>
    <cellStyle name="Comma 343" xfId="4082"/>
    <cellStyle name="Comma 344" xfId="4083"/>
    <cellStyle name="Comma 345" xfId="4084"/>
    <cellStyle name="Comma 346" xfId="4085"/>
    <cellStyle name="Comma 347" xfId="4086"/>
    <cellStyle name="Comma 348" xfId="4087"/>
    <cellStyle name="Comma 349" xfId="4088"/>
    <cellStyle name="Comma 35" xfId="4089"/>
    <cellStyle name="Comma 350" xfId="4090"/>
    <cellStyle name="Comma 351" xfId="4091"/>
    <cellStyle name="Comma 352" xfId="4092"/>
    <cellStyle name="Comma 353" xfId="4093"/>
    <cellStyle name="Comma 354" xfId="4094"/>
    <cellStyle name="Comma 355" xfId="4095"/>
    <cellStyle name="Comma 356" xfId="4096"/>
    <cellStyle name="Comma 357" xfId="4097"/>
    <cellStyle name="Comma 358" xfId="4098"/>
    <cellStyle name="Comma 359" xfId="4099"/>
    <cellStyle name="Comma 36" xfId="4100"/>
    <cellStyle name="Comma 360" xfId="4101"/>
    <cellStyle name="Comma 361" xfId="4102"/>
    <cellStyle name="Comma 362" xfId="4103"/>
    <cellStyle name="Comma 363" xfId="4104"/>
    <cellStyle name="Comma 364" xfId="4105"/>
    <cellStyle name="Comma 365" xfId="4106"/>
    <cellStyle name="Comma 366" xfId="4107"/>
    <cellStyle name="Comma 367" xfId="4108"/>
    <cellStyle name="Comma 368" xfId="4109"/>
    <cellStyle name="Comma 369" xfId="4110"/>
    <cellStyle name="Comma 37" xfId="4111"/>
    <cellStyle name="Comma 370" xfId="4112"/>
    <cellStyle name="Comma 371" xfId="4113"/>
    <cellStyle name="Comma 372" xfId="4114"/>
    <cellStyle name="Comma 373" xfId="4115"/>
    <cellStyle name="Comma 374" xfId="4116"/>
    <cellStyle name="Comma 375" xfId="4117"/>
    <cellStyle name="Comma 376" xfId="4118"/>
    <cellStyle name="Comma 377" xfId="4119"/>
    <cellStyle name="Comma 378" xfId="4120"/>
    <cellStyle name="Comma 379" xfId="4121"/>
    <cellStyle name="Comma 38" xfId="4122"/>
    <cellStyle name="Comma 380" xfId="4123"/>
    <cellStyle name="Comma 381" xfId="4124"/>
    <cellStyle name="Comma 382" xfId="4125"/>
    <cellStyle name="Comma 383" xfId="4126"/>
    <cellStyle name="Comma 384" xfId="4127"/>
    <cellStyle name="Comma 385" xfId="4128"/>
    <cellStyle name="Comma 386" xfId="4129"/>
    <cellStyle name="Comma 387" xfId="4130"/>
    <cellStyle name="Comma 388" xfId="4131"/>
    <cellStyle name="Comma 389" xfId="4132"/>
    <cellStyle name="Comma 39" xfId="4133"/>
    <cellStyle name="Comma 390" xfId="4134"/>
    <cellStyle name="Comma 391" xfId="4135"/>
    <cellStyle name="Comma 392" xfId="4136"/>
    <cellStyle name="Comma 393" xfId="4137"/>
    <cellStyle name="Comma 394" xfId="4138"/>
    <cellStyle name="Comma 395" xfId="4139"/>
    <cellStyle name="Comma 396" xfId="4140"/>
    <cellStyle name="Comma 397" xfId="4141"/>
    <cellStyle name="Comma 398" xfId="4142"/>
    <cellStyle name="Comma 399" xfId="4143"/>
    <cellStyle name="Comma 4" xfId="4144"/>
    <cellStyle name="Comma 4 10" xfId="4145"/>
    <cellStyle name="Comma 4 11" xfId="4146"/>
    <cellStyle name="Comma 4 12" xfId="4147"/>
    <cellStyle name="Comma 4 2" xfId="4148"/>
    <cellStyle name="Comma 4 2 2" xfId="4149"/>
    <cellStyle name="Comma 4 2 2 2" xfId="4150"/>
    <cellStyle name="Comma 4 2 2 2 2" xfId="4151"/>
    <cellStyle name="Comma 4 2 2 2 3" xfId="4152"/>
    <cellStyle name="Comma 4 2 2 2 4" xfId="12181"/>
    <cellStyle name="Comma 4 2 2 3" xfId="4153"/>
    <cellStyle name="Comma 4 2 2 3 2" xfId="4154"/>
    <cellStyle name="Comma 4 2 2 4" xfId="4155"/>
    <cellStyle name="Comma 4 2 2 5" xfId="4156"/>
    <cellStyle name="Comma 4 2 2 6" xfId="12180"/>
    <cellStyle name="Comma 4 2 3" xfId="4157"/>
    <cellStyle name="Comma 4 2 3 2" xfId="4158"/>
    <cellStyle name="Comma 4 2 3 2 2" xfId="4159"/>
    <cellStyle name="Comma 4 2 3 3" xfId="4160"/>
    <cellStyle name="Comma 4 2 3 4" xfId="12182"/>
    <cellStyle name="Comma 4 2 4" xfId="4161"/>
    <cellStyle name="Comma 4 2 4 2" xfId="4162"/>
    <cellStyle name="Comma 4 2 4 3" xfId="4163"/>
    <cellStyle name="Comma 4 2 4 4" xfId="12183"/>
    <cellStyle name="Comma 4 2 5" xfId="4164"/>
    <cellStyle name="Comma 4 2 5 2" xfId="4165"/>
    <cellStyle name="Comma 4 2 5 3" xfId="4166"/>
    <cellStyle name="Comma 4 2 6" xfId="4167"/>
    <cellStyle name="Comma 4 2 7" xfId="4168"/>
    <cellStyle name="Comma 4 2 8" xfId="13267"/>
    <cellStyle name="Comma 4 2 9" xfId="13696"/>
    <cellStyle name="Comma 4 3" xfId="4169"/>
    <cellStyle name="Comma 4 3 2" xfId="4170"/>
    <cellStyle name="Comma 4 3 2 2" xfId="4171"/>
    <cellStyle name="Comma 4 3 2 2 2" xfId="4172"/>
    <cellStyle name="Comma 4 3 2 2 3" xfId="12185"/>
    <cellStyle name="Comma 4 3 2 3" xfId="4173"/>
    <cellStyle name="Comma 4 3 2 4" xfId="4174"/>
    <cellStyle name="Comma 4 3 2 5" xfId="12184"/>
    <cellStyle name="Comma 4 3 3" xfId="4175"/>
    <cellStyle name="Comma 4 3 3 2" xfId="4176"/>
    <cellStyle name="Comma 4 3 3 3" xfId="4177"/>
    <cellStyle name="Comma 4 3 3 4" xfId="12186"/>
    <cellStyle name="Comma 4 3 4" xfId="4178"/>
    <cellStyle name="Comma 4 3 4 2" xfId="4179"/>
    <cellStyle name="Comma 4 3 4 3" xfId="12187"/>
    <cellStyle name="Comma 4 3 5" xfId="4180"/>
    <cellStyle name="Comma 4 3 5 2" xfId="4181"/>
    <cellStyle name="Comma 4 3 6" xfId="4182"/>
    <cellStyle name="Comma 4 3 7" xfId="4183"/>
    <cellStyle name="Comma 4 3 8" xfId="13268"/>
    <cellStyle name="Comma 4 4" xfId="4184"/>
    <cellStyle name="Comma 4 4 2" xfId="4185"/>
    <cellStyle name="Comma 4 4 2 2" xfId="4186"/>
    <cellStyle name="Comma 4 4 2 3" xfId="12188"/>
    <cellStyle name="Comma 4 4 3" xfId="4187"/>
    <cellStyle name="Comma 4 4 3 2" xfId="4188"/>
    <cellStyle name="Comma 4 4 4" xfId="4189"/>
    <cellStyle name="Comma 4 4 5" xfId="4190"/>
    <cellStyle name="Comma 4 4 6" xfId="4191"/>
    <cellStyle name="Comma 4 5" xfId="4192"/>
    <cellStyle name="Comma 4 5 2" xfId="4193"/>
    <cellStyle name="Comma 4 5 2 2" xfId="4194"/>
    <cellStyle name="Comma 4 5 3" xfId="4195"/>
    <cellStyle name="Comma 4 5 4" xfId="12189"/>
    <cellStyle name="Comma 4 6" xfId="4196"/>
    <cellStyle name="Comma 4 6 2" xfId="4197"/>
    <cellStyle name="Comma 4 6 3" xfId="4198"/>
    <cellStyle name="Comma 4 6 4" xfId="12190"/>
    <cellStyle name="Comma 4 7" xfId="4199"/>
    <cellStyle name="Comma 4 7 2" xfId="4200"/>
    <cellStyle name="Comma 4 7 3" xfId="4201"/>
    <cellStyle name="Comma 4 8" xfId="4202"/>
    <cellStyle name="Comma 4 8 2" xfId="4203"/>
    <cellStyle name="Comma 4 9" xfId="4204"/>
    <cellStyle name="Comma 40" xfId="4205"/>
    <cellStyle name="Comma 400" xfId="4206"/>
    <cellStyle name="Comma 401" xfId="4207"/>
    <cellStyle name="Comma 402" xfId="4208"/>
    <cellStyle name="Comma 403" xfId="4209"/>
    <cellStyle name="Comma 404" xfId="4210"/>
    <cellStyle name="Comma 405" xfId="4211"/>
    <cellStyle name="Comma 406" xfId="4212"/>
    <cellStyle name="Comma 407" xfId="4213"/>
    <cellStyle name="Comma 408" xfId="4214"/>
    <cellStyle name="Comma 409" xfId="4215"/>
    <cellStyle name="Comma 41" xfId="4216"/>
    <cellStyle name="Comma 410" xfId="4217"/>
    <cellStyle name="Comma 411" xfId="4218"/>
    <cellStyle name="Comma 412" xfId="4219"/>
    <cellStyle name="Comma 413" xfId="4220"/>
    <cellStyle name="Comma 414" xfId="4221"/>
    <cellStyle name="Comma 415" xfId="4222"/>
    <cellStyle name="Comma 416" xfId="4223"/>
    <cellStyle name="Comma 417" xfId="4224"/>
    <cellStyle name="Comma 418" xfId="4225"/>
    <cellStyle name="Comma 419" xfId="4226"/>
    <cellStyle name="Comma 42" xfId="4227"/>
    <cellStyle name="Comma 420" xfId="4228"/>
    <cellStyle name="Comma 421" xfId="4229"/>
    <cellStyle name="Comma 422" xfId="4230"/>
    <cellStyle name="Comma 423" xfId="4231"/>
    <cellStyle name="Comma 424" xfId="4232"/>
    <cellStyle name="Comma 425" xfId="4233"/>
    <cellStyle name="Comma 426" xfId="4234"/>
    <cellStyle name="Comma 427" xfId="4235"/>
    <cellStyle name="Comma 428" xfId="4236"/>
    <cellStyle name="Comma 429" xfId="4237"/>
    <cellStyle name="Comma 43" xfId="4238"/>
    <cellStyle name="Comma 430" xfId="4239"/>
    <cellStyle name="Comma 431" xfId="4240"/>
    <cellStyle name="Comma 432" xfId="4241"/>
    <cellStyle name="Comma 433" xfId="4242"/>
    <cellStyle name="Comma 434" xfId="4243"/>
    <cellStyle name="Comma 435" xfId="4244"/>
    <cellStyle name="Comma 436" xfId="4245"/>
    <cellStyle name="Comma 437" xfId="4246"/>
    <cellStyle name="Comma 438" xfId="4247"/>
    <cellStyle name="Comma 439" xfId="4248"/>
    <cellStyle name="Comma 44" xfId="4249"/>
    <cellStyle name="Comma 440" xfId="4250"/>
    <cellStyle name="Comma 441" xfId="4251"/>
    <cellStyle name="Comma 442" xfId="4252"/>
    <cellStyle name="Comma 443" xfId="4253"/>
    <cellStyle name="Comma 444" xfId="4254"/>
    <cellStyle name="Comma 445" xfId="4255"/>
    <cellStyle name="Comma 446" xfId="11344"/>
    <cellStyle name="Comma 447" xfId="13266"/>
    <cellStyle name="Comma 448" xfId="13385"/>
    <cellStyle name="Comma 449" xfId="13391"/>
    <cellStyle name="Comma 45" xfId="4256"/>
    <cellStyle name="Comma 450" xfId="13393"/>
    <cellStyle name="Comma 451" xfId="13396"/>
    <cellStyle name="Comma 452" xfId="13399"/>
    <cellStyle name="Comma 453" xfId="13516"/>
    <cellStyle name="Comma 454" xfId="13508"/>
    <cellStyle name="Comma 455" xfId="13501"/>
    <cellStyle name="Comma 456" xfId="13520"/>
    <cellStyle name="Comma 457" xfId="13522"/>
    <cellStyle name="Comma 458" xfId="13525"/>
    <cellStyle name="Comma 459" xfId="13564"/>
    <cellStyle name="Comma 46" xfId="4257"/>
    <cellStyle name="Comma 460" xfId="13573"/>
    <cellStyle name="Comma 461" xfId="13565"/>
    <cellStyle name="Comma 462" xfId="13574"/>
    <cellStyle name="Comma 463" xfId="13653"/>
    <cellStyle name="Comma 464" xfId="13654"/>
    <cellStyle name="Comma 465" xfId="13652"/>
    <cellStyle name="Comma 466" xfId="13655"/>
    <cellStyle name="Comma 467" xfId="13651"/>
    <cellStyle name="Comma 468" xfId="13718"/>
    <cellStyle name="Comma 469" xfId="13793"/>
    <cellStyle name="Comma 47" xfId="4258"/>
    <cellStyle name="Comma 470" xfId="13802"/>
    <cellStyle name="Comma 471" xfId="13799"/>
    <cellStyle name="Comma 472" xfId="13810"/>
    <cellStyle name="Comma 473" xfId="13795"/>
    <cellStyle name="Comma 474" xfId="13815"/>
    <cellStyle name="Comma 475" xfId="13808"/>
    <cellStyle name="Comma 476" xfId="13821"/>
    <cellStyle name="Comma 477" xfId="13833"/>
    <cellStyle name="Comma 478" xfId="13838"/>
    <cellStyle name="Comma 479" xfId="13847"/>
    <cellStyle name="Comma 48" xfId="4259"/>
    <cellStyle name="Comma 480" xfId="13862"/>
    <cellStyle name="Comma 481" xfId="13865"/>
    <cellStyle name="Comma 482" xfId="13872"/>
    <cellStyle name="Comma 483" xfId="13875"/>
    <cellStyle name="Comma 484" xfId="13880"/>
    <cellStyle name="Comma 485" xfId="13294"/>
    <cellStyle name="Comma 49" xfId="4260"/>
    <cellStyle name="Comma 5" xfId="4261"/>
    <cellStyle name="Comma 5 2" xfId="4262"/>
    <cellStyle name="Comma 5 2 2" xfId="4263"/>
    <cellStyle name="Comma 5 2 2 2" xfId="4264"/>
    <cellStyle name="Comma 5 2 2 3" xfId="4265"/>
    <cellStyle name="Comma 5 2 2 4" xfId="12191"/>
    <cellStyle name="Comma 5 2 3" xfId="4266"/>
    <cellStyle name="Comma 5 2 3 2" xfId="4267"/>
    <cellStyle name="Comma 5 2 3 3" xfId="4268"/>
    <cellStyle name="Comma 5 2 4" xfId="4269"/>
    <cellStyle name="Comma 5 2 4 2" xfId="4270"/>
    <cellStyle name="Comma 5 2 5" xfId="4271"/>
    <cellStyle name="Comma 5 2 6" xfId="4272"/>
    <cellStyle name="Comma 5 2 7" xfId="4273"/>
    <cellStyle name="Comma 5 3" xfId="4274"/>
    <cellStyle name="Comma 5 3 2" xfId="4275"/>
    <cellStyle name="Comma 5 3 2 2" xfId="4276"/>
    <cellStyle name="Comma 5 3 2 3" xfId="4277"/>
    <cellStyle name="Comma 5 3 3" xfId="4278"/>
    <cellStyle name="Comma 5 3 3 2" xfId="4279"/>
    <cellStyle name="Comma 5 3 4" xfId="4280"/>
    <cellStyle name="Comma 5 3 5" xfId="4281"/>
    <cellStyle name="Comma 5 3 6" xfId="12192"/>
    <cellStyle name="Comma 5 3 7" xfId="13549"/>
    <cellStyle name="Comma 5 4" xfId="4282"/>
    <cellStyle name="Comma 5 4 2" xfId="4283"/>
    <cellStyle name="Comma 5 4 2 2" xfId="4284"/>
    <cellStyle name="Comma 5 4 2 3" xfId="4285"/>
    <cellStyle name="Comma 5 4 3" xfId="4286"/>
    <cellStyle name="Comma 5 4 3 2" xfId="4287"/>
    <cellStyle name="Comma 5 4 4" xfId="4288"/>
    <cellStyle name="Comma 5 4 5" xfId="12193"/>
    <cellStyle name="Comma 5 5" xfId="4289"/>
    <cellStyle name="Comma 5 5 2" xfId="4290"/>
    <cellStyle name="Comma 5 5 2 2" xfId="4291"/>
    <cellStyle name="Comma 5 5 3" xfId="4292"/>
    <cellStyle name="Comma 5 5 4" xfId="4293"/>
    <cellStyle name="Comma 5 6" xfId="4294"/>
    <cellStyle name="Comma 5 6 2" xfId="4295"/>
    <cellStyle name="Comma 5 7" xfId="4296"/>
    <cellStyle name="Comma 5 8" xfId="4297"/>
    <cellStyle name="Comma 5 9" xfId="13269"/>
    <cellStyle name="Comma 5_Municipal" xfId="4298"/>
    <cellStyle name="Comma 50" xfId="4299"/>
    <cellStyle name="Comma 50 2" xfId="4300"/>
    <cellStyle name="Comma 50 3" xfId="13280"/>
    <cellStyle name="Comma 50 3 2" xfId="13295"/>
    <cellStyle name="Comma 51" xfId="4301"/>
    <cellStyle name="Comma 51 2" xfId="4302"/>
    <cellStyle name="Comma 51 3" xfId="13296"/>
    <cellStyle name="Comma 52" xfId="4303"/>
    <cellStyle name="Comma 52 2" xfId="4304"/>
    <cellStyle name="Comma 52 3" xfId="13297"/>
    <cellStyle name="Comma 53" xfId="4305"/>
    <cellStyle name="Comma 53 2" xfId="4306"/>
    <cellStyle name="Comma 53 3" xfId="13298"/>
    <cellStyle name="Comma 54" xfId="4307"/>
    <cellStyle name="Comma 54 2" xfId="4308"/>
    <cellStyle name="Comma 54 3" xfId="13299"/>
    <cellStyle name="Comma 55" xfId="4309"/>
    <cellStyle name="Comma 55 2" xfId="4310"/>
    <cellStyle name="Comma 55 3" xfId="13300"/>
    <cellStyle name="Comma 56" xfId="4311"/>
    <cellStyle name="Comma 56 2" xfId="4312"/>
    <cellStyle name="Comma 56 3" xfId="13301"/>
    <cellStyle name="Comma 57" xfId="4313"/>
    <cellStyle name="Comma 57 2" xfId="4314"/>
    <cellStyle name="Comma 57 3" xfId="13302"/>
    <cellStyle name="Comma 58" xfId="4315"/>
    <cellStyle name="Comma 58 2" xfId="4316"/>
    <cellStyle name="Comma 58 3" xfId="13303"/>
    <cellStyle name="Comma 59" xfId="4317"/>
    <cellStyle name="Comma 59 2" xfId="4318"/>
    <cellStyle name="Comma 59 3" xfId="13304"/>
    <cellStyle name="Comma 6" xfId="4319"/>
    <cellStyle name="Comma 6 10" xfId="4320"/>
    <cellStyle name="Comma 6 11" xfId="13270"/>
    <cellStyle name="Comma 6 2" xfId="4321"/>
    <cellStyle name="Comma 6 2 2" xfId="4322"/>
    <cellStyle name="Comma 6 2 2 2" xfId="4323"/>
    <cellStyle name="Comma 6 2 2 2 2" xfId="4324"/>
    <cellStyle name="Comma 6 2 2 3" xfId="4325"/>
    <cellStyle name="Comma 6 2 3" xfId="4326"/>
    <cellStyle name="Comma 6 2 3 2" xfId="4327"/>
    <cellStyle name="Comma 6 2 3 3" xfId="4328"/>
    <cellStyle name="Comma 6 2 4" xfId="4329"/>
    <cellStyle name="Comma 6 2 5" xfId="4330"/>
    <cellStyle name="Comma 6 2 6" xfId="13550"/>
    <cellStyle name="Comma 6 3" xfId="4331"/>
    <cellStyle name="Comma 6 3 2" xfId="4332"/>
    <cellStyle name="Comma 6 3 3" xfId="4333"/>
    <cellStyle name="Comma 6 3 4" xfId="4334"/>
    <cellStyle name="Comma 6 3 5" xfId="4335"/>
    <cellStyle name="Comma 6 3 6" xfId="13551"/>
    <cellStyle name="Comma 6 4" xfId="4336"/>
    <cellStyle name="Comma 6 4 2" xfId="4337"/>
    <cellStyle name="Comma 6 4 3" xfId="4338"/>
    <cellStyle name="Comma 6 4 4" xfId="4339"/>
    <cellStyle name="Comma 6 5" xfId="4340"/>
    <cellStyle name="Comma 6 5 2" xfId="4341"/>
    <cellStyle name="Comma 6 5 2 2" xfId="4342"/>
    <cellStyle name="Comma 6 5 3" xfId="4343"/>
    <cellStyle name="Comma 6 5 4" xfId="4344"/>
    <cellStyle name="Comma 6 6" xfId="4345"/>
    <cellStyle name="Comma 6 6 2" xfId="4346"/>
    <cellStyle name="Comma 6 7" xfId="4347"/>
    <cellStyle name="Comma 6 8" xfId="4348"/>
    <cellStyle name="Comma 6 9" xfId="4349"/>
    <cellStyle name="Comma 6_Municipal" xfId="4350"/>
    <cellStyle name="Comma 60" xfId="4351"/>
    <cellStyle name="Comma 60 2" xfId="4352"/>
    <cellStyle name="Comma 60 3" xfId="13305"/>
    <cellStyle name="Comma 61" xfId="4353"/>
    <cellStyle name="Comma 61 2" xfId="4354"/>
    <cellStyle name="Comma 61 3" xfId="13306"/>
    <cellStyle name="Comma 62" xfId="4355"/>
    <cellStyle name="Comma 62 2" xfId="4356"/>
    <cellStyle name="Comma 62 3" xfId="13307"/>
    <cellStyle name="Comma 63" xfId="4357"/>
    <cellStyle name="Comma 63 2" xfId="4358"/>
    <cellStyle name="Comma 63 3" xfId="13308"/>
    <cellStyle name="Comma 64" xfId="4359"/>
    <cellStyle name="Comma 64 2" xfId="4360"/>
    <cellStyle name="Comma 64 3" xfId="13309"/>
    <cellStyle name="Comma 65" xfId="4361"/>
    <cellStyle name="Comma 65 2" xfId="4362"/>
    <cellStyle name="Comma 65 3" xfId="13310"/>
    <cellStyle name="Comma 66" xfId="4363"/>
    <cellStyle name="Comma 66 2" xfId="11352"/>
    <cellStyle name="Comma 66 3" xfId="13311"/>
    <cellStyle name="Comma 67" xfId="4364"/>
    <cellStyle name="Comma 67 2" xfId="11355"/>
    <cellStyle name="Comma 67 3" xfId="13312"/>
    <cellStyle name="Comma 68" xfId="4365"/>
    <cellStyle name="Comma 68 2" xfId="11358"/>
    <cellStyle name="Comma 68 3" xfId="13313"/>
    <cellStyle name="Comma 69" xfId="4366"/>
    <cellStyle name="Comma 69 2" xfId="11360"/>
    <cellStyle name="Comma 69 3" xfId="13314"/>
    <cellStyle name="Comma 7" xfId="4367"/>
    <cellStyle name="Comma 7 2" xfId="4368"/>
    <cellStyle name="Comma 7 2 2" xfId="4369"/>
    <cellStyle name="Comma 7 2 3" xfId="4370"/>
    <cellStyle name="Comma 7 2 4" xfId="13552"/>
    <cellStyle name="Comma 7 3" xfId="4371"/>
    <cellStyle name="Comma 7 3 2" xfId="4372"/>
    <cellStyle name="Comma 7 3 3" xfId="4373"/>
    <cellStyle name="Comma 7 3 4" xfId="13553"/>
    <cellStyle name="Comma 7 4" xfId="4374"/>
    <cellStyle name="Comma 7 4 2" xfId="4375"/>
    <cellStyle name="Comma 7 5" xfId="4376"/>
    <cellStyle name="Comma 7 5 2" xfId="4377"/>
    <cellStyle name="Comma 7 6" xfId="4378"/>
    <cellStyle name="Comma 7 7" xfId="4379"/>
    <cellStyle name="Comma 7 8" xfId="4380"/>
    <cellStyle name="Comma 70" xfId="4381"/>
    <cellStyle name="Comma 70 2" xfId="11365"/>
    <cellStyle name="Comma 70 3" xfId="13315"/>
    <cellStyle name="Comma 71" xfId="4382"/>
    <cellStyle name="Comma 71 2" xfId="11361"/>
    <cellStyle name="Comma 71 3" xfId="13316"/>
    <cellStyle name="Comma 72" xfId="4383"/>
    <cellStyle name="Comma 72 2" xfId="11371"/>
    <cellStyle name="Comma 72 3" xfId="13317"/>
    <cellStyle name="Comma 73" xfId="4384"/>
    <cellStyle name="Comma 74" xfId="4385"/>
    <cellStyle name="Comma 75" xfId="4386"/>
    <cellStyle name="Comma 76" xfId="4387"/>
    <cellStyle name="Comma 77" xfId="4388"/>
    <cellStyle name="Comma 78" xfId="4389"/>
    <cellStyle name="Comma 79" xfId="4390"/>
    <cellStyle name="Comma 8" xfId="4391"/>
    <cellStyle name="Comma 8 2" xfId="4392"/>
    <cellStyle name="Comma 8 2 2" xfId="4393"/>
    <cellStyle name="Comma 8 2 2 2" xfId="4394"/>
    <cellStyle name="Comma 8 2 3" xfId="4395"/>
    <cellStyle name="Comma 8 2 4" xfId="4396"/>
    <cellStyle name="Comma 8 2 5" xfId="12194"/>
    <cellStyle name="Comma 8 2 6" xfId="13554"/>
    <cellStyle name="Comma 8 3" xfId="4397"/>
    <cellStyle name="Comma 8 3 2" xfId="4398"/>
    <cellStyle name="Comma 8 3 2 2" xfId="4399"/>
    <cellStyle name="Comma 8 3 3" xfId="4400"/>
    <cellStyle name="Comma 8 3 4" xfId="4401"/>
    <cellStyle name="Comma 8 3 5" xfId="13555"/>
    <cellStyle name="Comma 8 4" xfId="4402"/>
    <cellStyle name="Comma 8 4 2" xfId="4403"/>
    <cellStyle name="Comma 8 5" xfId="4404"/>
    <cellStyle name="Comma 8 5 2" xfId="4405"/>
    <cellStyle name="Comma 8 6" xfId="4406"/>
    <cellStyle name="Comma 8 6 2" xfId="13281"/>
    <cellStyle name="Comma 8 7" xfId="13318"/>
    <cellStyle name="Comma 80" xfId="4407"/>
    <cellStyle name="Comma 81" xfId="4408"/>
    <cellStyle name="Comma 82" xfId="4409"/>
    <cellStyle name="Comma 83" xfId="4410"/>
    <cellStyle name="Comma 84" xfId="4411"/>
    <cellStyle name="Comma 85" xfId="4412"/>
    <cellStyle name="Comma 86" xfId="4413"/>
    <cellStyle name="Comma 87" xfId="4414"/>
    <cellStyle name="Comma 88" xfId="4415"/>
    <cellStyle name="Comma 89" xfId="4416"/>
    <cellStyle name="Comma 9" xfId="4417"/>
    <cellStyle name="Comma 9 2" xfId="4418"/>
    <cellStyle name="Comma 9 2 2" xfId="4419"/>
    <cellStyle name="Comma 9 2 3" xfId="4420"/>
    <cellStyle name="Comma 9 2 4" xfId="4421"/>
    <cellStyle name="Comma 9 2 5" xfId="12195"/>
    <cellStyle name="Comma 9 2 6" xfId="13556"/>
    <cellStyle name="Comma 9 3" xfId="4422"/>
    <cellStyle name="Comma 9 3 2" xfId="4423"/>
    <cellStyle name="Comma 9 3 3" xfId="13557"/>
    <cellStyle name="Comma 9 4" xfId="4424"/>
    <cellStyle name="Comma 9 5" xfId="4425"/>
    <cellStyle name="Comma 90" xfId="4426"/>
    <cellStyle name="Comma 91" xfId="4427"/>
    <cellStyle name="Comma 92" xfId="4428"/>
    <cellStyle name="Comma 93" xfId="4429"/>
    <cellStyle name="Comma 94" xfId="4430"/>
    <cellStyle name="Comma 95" xfId="4431"/>
    <cellStyle name="Comma 96" xfId="4432"/>
    <cellStyle name="Comma 97" xfId="4433"/>
    <cellStyle name="Comma 98" xfId="4434"/>
    <cellStyle name="Comma 99" xfId="4435"/>
    <cellStyle name="Comma0" xfId="4436"/>
    <cellStyle name="Comma0 2" xfId="4437"/>
    <cellStyle name="CommaEntry" xfId="4438"/>
    <cellStyle name="Commentary" xfId="4439"/>
    <cellStyle name="Compressed" xfId="4440"/>
    <cellStyle name="Compulsory_Input" xfId="4441"/>
    <cellStyle name="CoTitle" xfId="4442"/>
    <cellStyle name="cp0 -CalPercent" xfId="4443"/>
    <cellStyle name="cp1 -CalPercent" xfId="4444"/>
    <cellStyle name="cp2 -CalPercent" xfId="4445"/>
    <cellStyle name="cp3 -CalPercent" xfId="4446"/>
    <cellStyle name="cPercent0" xfId="4447"/>
    <cellStyle name="cPercent1" xfId="4448"/>
    <cellStyle name="cPercent2" xfId="4449"/>
    <cellStyle name="cr" xfId="4450"/>
    <cellStyle name="cr0 -CalCurr" xfId="4451"/>
    <cellStyle name="cr0k -CalCurrThousand" xfId="4452"/>
    <cellStyle name="cr0m -CalCurrMillion" xfId="4453"/>
    <cellStyle name="cr1 -CalCurr" xfId="4454"/>
    <cellStyle name="cr2 -CalCurr" xfId="4455"/>
    <cellStyle name="cr3 -CalCurr" xfId="4456"/>
    <cellStyle name="cr4 -CalCurr" xfId="4457"/>
    <cellStyle name="Credit" xfId="4458"/>
    <cellStyle name="Credit 10" xfId="4459"/>
    <cellStyle name="Credit 11" xfId="4460"/>
    <cellStyle name="Credit 12" xfId="4461"/>
    <cellStyle name="Credit 13" xfId="4462"/>
    <cellStyle name="Credit 14" xfId="4463"/>
    <cellStyle name="Credit 15" xfId="4464"/>
    <cellStyle name="Credit 16" xfId="4465"/>
    <cellStyle name="Credit 2" xfId="4466"/>
    <cellStyle name="Credit 3" xfId="4467"/>
    <cellStyle name="Credit 4" xfId="4468"/>
    <cellStyle name="Credit 5" xfId="4469"/>
    <cellStyle name="Credit 6" xfId="4470"/>
    <cellStyle name="Credit 7" xfId="4471"/>
    <cellStyle name="Credit 8" xfId="4472"/>
    <cellStyle name="Credit 9" xfId="4473"/>
    <cellStyle name="Credit_CXF_LIB" xfId="4474"/>
    <cellStyle name="cTextB" xfId="4475"/>
    <cellStyle name="cTextBCen" xfId="4476"/>
    <cellStyle name="cTextBCenSm" xfId="4477"/>
    <cellStyle name="cTextCen" xfId="4478"/>
    <cellStyle name="cTextGenWrap" xfId="4479"/>
    <cellStyle name="cTextI" xfId="4480"/>
    <cellStyle name="cTextSm" xfId="4481"/>
    <cellStyle name="cTextU" xfId="4482"/>
    <cellStyle name="Currency [0] U" xfId="4483"/>
    <cellStyle name="Currency [00]" xfId="4484"/>
    <cellStyle name="Currency [1]" xfId="4485"/>
    <cellStyle name="Currency [2]" xfId="4486"/>
    <cellStyle name="Currency [2] 2" xfId="4487"/>
    <cellStyle name="Currency [2] 2 2" xfId="4488"/>
    <cellStyle name="Currency [2] 2 3" xfId="4489"/>
    <cellStyle name="Currency [2] U" xfId="4490"/>
    <cellStyle name="Currency [2]_2009 Tax Return - created from ESL revised (updated by ESL) v14 - following PwC review (to Allan)" xfId="4491"/>
    <cellStyle name="Currency 0" xfId="4492"/>
    <cellStyle name="Currency 0 2" xfId="4493"/>
    <cellStyle name="Currency 10" xfId="4494"/>
    <cellStyle name="Currency 11" xfId="4495"/>
    <cellStyle name="Currency 12" xfId="4496"/>
    <cellStyle name="Currency 12 2" xfId="4497"/>
    <cellStyle name="Currency 13" xfId="13843"/>
    <cellStyle name="Currency 2" xfId="4498"/>
    <cellStyle name="Currency 2 10" xfId="4499"/>
    <cellStyle name="Currency 2 11" xfId="4500"/>
    <cellStyle name="Currency 2 12" xfId="4501"/>
    <cellStyle name="Currency 2 12 2" xfId="4502"/>
    <cellStyle name="Currency 2 12 3" xfId="4503"/>
    <cellStyle name="Currency 2 2" xfId="4504"/>
    <cellStyle name="Currency 2 2 2" xfId="4505"/>
    <cellStyle name="Currency 2 2 3" xfId="4506"/>
    <cellStyle name="Currency 2 2 4" xfId="4507"/>
    <cellStyle name="Currency 2 2 4 2" xfId="4508"/>
    <cellStyle name="Currency 2 2 4 3" xfId="4509"/>
    <cellStyle name="Currency 2 2 5" xfId="4510"/>
    <cellStyle name="Currency 2 2 6" xfId="4511"/>
    <cellStyle name="Currency 2 2 7" xfId="4512"/>
    <cellStyle name="Currency 2 3" xfId="4513"/>
    <cellStyle name="Currency 2 3 2" xfId="4514"/>
    <cellStyle name="Currency 2 3 3" xfId="4515"/>
    <cellStyle name="Currency 2 3 4" xfId="4516"/>
    <cellStyle name="Currency 2 3 4 2" xfId="4517"/>
    <cellStyle name="Currency 2 3 4 3" xfId="4518"/>
    <cellStyle name="Currency 2 3 5" xfId="4519"/>
    <cellStyle name="Currency 2 3 6" xfId="4520"/>
    <cellStyle name="Currency 2 3 7" xfId="4521"/>
    <cellStyle name="Currency 2 4" xfId="4522"/>
    <cellStyle name="Currency 2 4 2" xfId="4523"/>
    <cellStyle name="Currency 2 4 3" xfId="4524"/>
    <cellStyle name="Currency 2 4 4" xfId="4525"/>
    <cellStyle name="Currency 2 5" xfId="4526"/>
    <cellStyle name="Currency 2 5 2" xfId="4527"/>
    <cellStyle name="Currency 2 5 3" xfId="4528"/>
    <cellStyle name="Currency 2 5 4" xfId="4529"/>
    <cellStyle name="Currency 2 6" xfId="4530"/>
    <cellStyle name="Currency 2 6 2" xfId="4531"/>
    <cellStyle name="Currency 2 7" xfId="4532"/>
    <cellStyle name="Currency 2 8" xfId="4533"/>
    <cellStyle name="Currency 2 9" xfId="4534"/>
    <cellStyle name="Currency 2_100819 Forbar Braeburn Model Updated v14" xfId="4535"/>
    <cellStyle name="Currency 3" xfId="4536"/>
    <cellStyle name="Currency 3 10" xfId="12196"/>
    <cellStyle name="Currency 3 11" xfId="13729"/>
    <cellStyle name="Currency 3 2" xfId="4537"/>
    <cellStyle name="Currency 3 2 2" xfId="4538"/>
    <cellStyle name="Currency 3 2 2 2" xfId="4539"/>
    <cellStyle name="Currency 3 2 3" xfId="4540"/>
    <cellStyle name="Currency 3 2 4" xfId="4541"/>
    <cellStyle name="Currency 3 2 5" xfId="12197"/>
    <cellStyle name="Currency 3 3" xfId="4542"/>
    <cellStyle name="Currency 3 3 2" xfId="4543"/>
    <cellStyle name="Currency 3 4" xfId="4544"/>
    <cellStyle name="Currency 3 4 2" xfId="4545"/>
    <cellStyle name="Currency 3 5" xfId="4546"/>
    <cellStyle name="Currency 3 5 2" xfId="4547"/>
    <cellStyle name="Currency 3 6" xfId="4548"/>
    <cellStyle name="Currency 3 6 2" xfId="4549"/>
    <cellStyle name="Currency 3 7" xfId="4550"/>
    <cellStyle name="Currency 3 8" xfId="4551"/>
    <cellStyle name="Currency 3 9" xfId="4552"/>
    <cellStyle name="Currency 4" xfId="4553"/>
    <cellStyle name="Currency 4 2" xfId="4554"/>
    <cellStyle name="Currency 4 2 2" xfId="4555"/>
    <cellStyle name="Currency 4 2 2 2" xfId="4556"/>
    <cellStyle name="Currency 4 2 3" xfId="4557"/>
    <cellStyle name="Currency 4 2 4" xfId="12199"/>
    <cellStyle name="Currency 4 3" xfId="4558"/>
    <cellStyle name="Currency 4 3 2" xfId="4559"/>
    <cellStyle name="Currency 4 4" xfId="4560"/>
    <cellStyle name="Currency 4 4 2" xfId="4561"/>
    <cellStyle name="Currency 4 5" xfId="4562"/>
    <cellStyle name="Currency 4 5 2" xfId="4563"/>
    <cellStyle name="Currency 4 6" xfId="4564"/>
    <cellStyle name="Currency 4 7" xfId="4565"/>
    <cellStyle name="Currency 4 8" xfId="12198"/>
    <cellStyle name="Currency 5" xfId="4566"/>
    <cellStyle name="Currency 5 2" xfId="4567"/>
    <cellStyle name="Currency 5 2 2" xfId="4568"/>
    <cellStyle name="Currency 5 2 2 2" xfId="4569"/>
    <cellStyle name="Currency 5 2 3" xfId="4570"/>
    <cellStyle name="Currency 5 2 4" xfId="12200"/>
    <cellStyle name="Currency 5 3" xfId="4571"/>
    <cellStyle name="Currency 5 4" xfId="4572"/>
    <cellStyle name="Currency 5 5" xfId="4573"/>
    <cellStyle name="Currency 5 5 2" xfId="4574"/>
    <cellStyle name="Currency 5 6" xfId="4575"/>
    <cellStyle name="Currency 5 7" xfId="4576"/>
    <cellStyle name="Currency 5 8" xfId="4577"/>
    <cellStyle name="Currency 5 9" xfId="4578"/>
    <cellStyle name="Currency 6" xfId="4579"/>
    <cellStyle name="Currency 6 2" xfId="4580"/>
    <cellStyle name="Currency 6 2 2" xfId="4581"/>
    <cellStyle name="Currency 6 2 2 2" xfId="4582"/>
    <cellStyle name="Currency 6 2 3" xfId="4583"/>
    <cellStyle name="Currency 6 2 4" xfId="4584"/>
    <cellStyle name="Currency 6 2 5" xfId="12202"/>
    <cellStyle name="Currency 6 3" xfId="4585"/>
    <cellStyle name="Currency 6 3 2" xfId="4586"/>
    <cellStyle name="Currency 6 4" xfId="4587"/>
    <cellStyle name="Currency 6 4 2" xfId="4588"/>
    <cellStyle name="Currency 6 5" xfId="4589"/>
    <cellStyle name="Currency 6 5 2" xfId="4590"/>
    <cellStyle name="Currency 6 5 3" xfId="4591"/>
    <cellStyle name="Currency 6 6" xfId="4592"/>
    <cellStyle name="Currency 6 6 2" xfId="4593"/>
    <cellStyle name="Currency 6 7" xfId="4594"/>
    <cellStyle name="Currency 6 8" xfId="4595"/>
    <cellStyle name="Currency 6 9" xfId="12201"/>
    <cellStyle name="Currency 7" xfId="4596"/>
    <cellStyle name="Currency 7 2" xfId="4597"/>
    <cellStyle name="Currency 7 2 2" xfId="4598"/>
    <cellStyle name="Currency 7 2 2 2" xfId="4599"/>
    <cellStyle name="Currency 7 2 3" xfId="4600"/>
    <cellStyle name="Currency 7 2 4" xfId="4601"/>
    <cellStyle name="Currency 7 2 5" xfId="12204"/>
    <cellStyle name="Currency 7 3" xfId="4602"/>
    <cellStyle name="Currency 7 3 2" xfId="4603"/>
    <cellStyle name="Currency 7 4" xfId="4604"/>
    <cellStyle name="Currency 7 4 2" xfId="4605"/>
    <cellStyle name="Currency 7 5" xfId="4606"/>
    <cellStyle name="Currency 7 5 2" xfId="4607"/>
    <cellStyle name="Currency 7 5 3" xfId="4608"/>
    <cellStyle name="Currency 7 6" xfId="4609"/>
    <cellStyle name="Currency 7 6 2" xfId="4610"/>
    <cellStyle name="Currency 7 7" xfId="4611"/>
    <cellStyle name="Currency 7 8" xfId="4612"/>
    <cellStyle name="Currency 7 9" xfId="12203"/>
    <cellStyle name="Currency 8" xfId="4613"/>
    <cellStyle name="Currency 8 2" xfId="4614"/>
    <cellStyle name="Currency 8 3" xfId="4615"/>
    <cellStyle name="Currency 8 4" xfId="4616"/>
    <cellStyle name="Currency 8 5" xfId="4617"/>
    <cellStyle name="Currency 8 5 2" xfId="4618"/>
    <cellStyle name="Currency 9" xfId="4619"/>
    <cellStyle name="Currency 9 2" xfId="4620"/>
    <cellStyle name="Currency 9 3" xfId="4621"/>
    <cellStyle name="Currency 9 4" xfId="4622"/>
    <cellStyle name="Currency0" xfId="4623"/>
    <cellStyle name="data" xfId="4624"/>
    <cellStyle name="DATA A#" xfId="4625"/>
    <cellStyle name="DATA Amount" xfId="4626"/>
    <cellStyle name="DATA Amount [1]" xfId="4627"/>
    <cellStyle name="DATA Amount [2]" xfId="4628"/>
    <cellStyle name="DATA Amount_East Reprice Model SCENARIO 1 - FINAL FULL Jan07 v7 DRAFT Sent" xfId="4629"/>
    <cellStyle name="DATA Currency" xfId="4630"/>
    <cellStyle name="DATA Currency [1]" xfId="4631"/>
    <cellStyle name="DATA Currency [2]" xfId="4632"/>
    <cellStyle name="DATA Currency_Appendices NK" xfId="4633"/>
    <cellStyle name="DATA Date Long" xfId="4634"/>
    <cellStyle name="DATA Date Short" xfId="4635"/>
    <cellStyle name="Data Input" xfId="4636"/>
    <cellStyle name="Data Input 2" xfId="4637"/>
    <cellStyle name="Data Input 2 2" xfId="4638"/>
    <cellStyle name="Data Input 2 3" xfId="4639"/>
    <cellStyle name="Data Input 3" xfId="4640"/>
    <cellStyle name="Data Input 4" xfId="4641"/>
    <cellStyle name="DATA List" xfId="4642"/>
    <cellStyle name="DATA Memo" xfId="4643"/>
    <cellStyle name="DATA Percent" xfId="4644"/>
    <cellStyle name="DATA Percent [1]" xfId="4645"/>
    <cellStyle name="DATA Percent [2]" xfId="4646"/>
    <cellStyle name="DATA Text" xfId="4647"/>
    <cellStyle name="DATA Version" xfId="4648"/>
    <cellStyle name="data_Appendices NK" xfId="4649"/>
    <cellStyle name="DataBases" xfId="4650"/>
    <cellStyle name="DataToHide" xfId="4651"/>
    <cellStyle name="Date" xfId="4652"/>
    <cellStyle name="date [dd mmm]" xfId="4653"/>
    <cellStyle name="date [mmm yyyy]" xfId="4654"/>
    <cellStyle name="date 2" xfId="4655"/>
    <cellStyle name="Date 2 2" xfId="4656"/>
    <cellStyle name="date 3" xfId="4657"/>
    <cellStyle name="date 4" xfId="4658"/>
    <cellStyle name="Date 5" xfId="4659"/>
    <cellStyle name="Date 6" xfId="4660"/>
    <cellStyle name="Date 7" xfId="4661"/>
    <cellStyle name="Date 8" xfId="4662"/>
    <cellStyle name="Date Aligned" xfId="4663"/>
    <cellStyle name="Date Aligned 2" xfId="4664"/>
    <cellStyle name="Date Short" xfId="4665"/>
    <cellStyle name="Date U" xfId="4666"/>
    <cellStyle name="Date_2009 Tax Return - created from ESL revised (updated by ESL) v14 - following PwC review (to Allan)" xfId="4667"/>
    <cellStyle name="days" xfId="4668"/>
    <cellStyle name="Debit" xfId="4669"/>
    <cellStyle name="Debit 10" xfId="4670"/>
    <cellStyle name="Debit 11" xfId="4671"/>
    <cellStyle name="Debit 12" xfId="4672"/>
    <cellStyle name="Debit 13" xfId="4673"/>
    <cellStyle name="Debit 14" xfId="4674"/>
    <cellStyle name="Debit 15" xfId="4675"/>
    <cellStyle name="Debit 16" xfId="4676"/>
    <cellStyle name="Debit 2" xfId="4677"/>
    <cellStyle name="Debit 3" xfId="4678"/>
    <cellStyle name="Debit 4" xfId="4679"/>
    <cellStyle name="Debit 5" xfId="4680"/>
    <cellStyle name="Debit 6" xfId="4681"/>
    <cellStyle name="Debit 7" xfId="4682"/>
    <cellStyle name="Debit 8" xfId="4683"/>
    <cellStyle name="Debit 9" xfId="4684"/>
    <cellStyle name="Debit_CXF_LIB" xfId="4685"/>
    <cellStyle name="Decimal" xfId="4686"/>
    <cellStyle name="Decimal [0]" xfId="4687"/>
    <cellStyle name="Decimal [2]" xfId="4688"/>
    <cellStyle name="Decimal [2] U" xfId="4689"/>
    <cellStyle name="Decimal [2]_2009 Tax Return - created from ESL revised (updated by ESL) v14 - following PwC review (to Allan)" xfId="4690"/>
    <cellStyle name="decimal [3]" xfId="4691"/>
    <cellStyle name="Decimal [4]" xfId="4692"/>
    <cellStyle name="decimal [4] 2" xfId="4693"/>
    <cellStyle name="Decimal [4] U" xfId="4694"/>
    <cellStyle name="Decimal [4]_2009 Tax Return - created from ESL revised (updated by ESL) v14 - following PwC review (to Allan)" xfId="4695"/>
    <cellStyle name="DELTA" xfId="4696"/>
    <cellStyle name="DELTA 2" xfId="4697"/>
    <cellStyle name="DELTA 2 2" xfId="4698"/>
    <cellStyle name="DELTA 2 2 10" xfId="4699"/>
    <cellStyle name="DELTA 2 2 10 2" xfId="4700"/>
    <cellStyle name="DELTA 2 2 10 3" xfId="4701"/>
    <cellStyle name="DELTA 2 2 11" xfId="4702"/>
    <cellStyle name="DELTA 2 2 2" xfId="4703"/>
    <cellStyle name="DELTA 2 2 2 10" xfId="4704"/>
    <cellStyle name="DELTA 2 2 2 11" xfId="4705"/>
    <cellStyle name="DELTA 2 2 2 2" xfId="4706"/>
    <cellStyle name="DELTA 2 2 2 2 2" xfId="4707"/>
    <cellStyle name="DELTA 2 2 2 2 3" xfId="4708"/>
    <cellStyle name="DELTA 2 2 2 3" xfId="4709"/>
    <cellStyle name="DELTA 2 2 2 3 2" xfId="4710"/>
    <cellStyle name="DELTA 2 2 2 3 3" xfId="4711"/>
    <cellStyle name="DELTA 2 2 2 4" xfId="4712"/>
    <cellStyle name="DELTA 2 2 2 4 2" xfId="4713"/>
    <cellStyle name="DELTA 2 2 2 4 3" xfId="4714"/>
    <cellStyle name="DELTA 2 2 2 5" xfId="4715"/>
    <cellStyle name="DELTA 2 2 2 5 2" xfId="4716"/>
    <cellStyle name="DELTA 2 2 2 5 3" xfId="4717"/>
    <cellStyle name="DELTA 2 2 2 6" xfId="4718"/>
    <cellStyle name="DELTA 2 2 2 6 2" xfId="4719"/>
    <cellStyle name="DELTA 2 2 2 6 3" xfId="4720"/>
    <cellStyle name="DELTA 2 2 2 7" xfId="4721"/>
    <cellStyle name="DELTA 2 2 2 7 2" xfId="4722"/>
    <cellStyle name="DELTA 2 2 2 7 3" xfId="4723"/>
    <cellStyle name="DELTA 2 2 2 8" xfId="4724"/>
    <cellStyle name="DELTA 2 2 2 8 2" xfId="4725"/>
    <cellStyle name="DELTA 2 2 2 8 3" xfId="4726"/>
    <cellStyle name="DELTA 2 2 2 9" xfId="4727"/>
    <cellStyle name="DELTA 2 2 2 9 2" xfId="4728"/>
    <cellStyle name="DELTA 2 2 2 9 3" xfId="4729"/>
    <cellStyle name="DELTA 2 2 3" xfId="4730"/>
    <cellStyle name="DELTA 2 2 3 2" xfId="4731"/>
    <cellStyle name="DELTA 2 2 3 3" xfId="4732"/>
    <cellStyle name="DELTA 2 2 4" xfId="4733"/>
    <cellStyle name="DELTA 2 2 4 2" xfId="4734"/>
    <cellStyle name="DELTA 2 2 4 3" xfId="4735"/>
    <cellStyle name="DELTA 2 2 5" xfId="4736"/>
    <cellStyle name="DELTA 2 2 5 2" xfId="4737"/>
    <cellStyle name="DELTA 2 2 5 3" xfId="4738"/>
    <cellStyle name="DELTA 2 2 6" xfId="4739"/>
    <cellStyle name="DELTA 2 2 6 2" xfId="4740"/>
    <cellStyle name="DELTA 2 2 6 3" xfId="4741"/>
    <cellStyle name="DELTA 2 2 7" xfId="4742"/>
    <cellStyle name="DELTA 2 2 7 2" xfId="4743"/>
    <cellStyle name="DELTA 2 2 7 3" xfId="4744"/>
    <cellStyle name="DELTA 2 2 8" xfId="4745"/>
    <cellStyle name="DELTA 2 2 8 2" xfId="4746"/>
    <cellStyle name="DELTA 2 2 8 3" xfId="4747"/>
    <cellStyle name="DELTA 2 2 9" xfId="4748"/>
    <cellStyle name="DELTA 2 2 9 2" xfId="4749"/>
    <cellStyle name="DELTA 2 2 9 3" xfId="4750"/>
    <cellStyle name="DELTA 2 3" xfId="4751"/>
    <cellStyle name="DELTA 2 3 10" xfId="4752"/>
    <cellStyle name="DELTA 2 3 2" xfId="4753"/>
    <cellStyle name="DELTA 2 3 2 2" xfId="4754"/>
    <cellStyle name="DELTA 2 3 2 3" xfId="4755"/>
    <cellStyle name="DELTA 2 3 3" xfId="4756"/>
    <cellStyle name="DELTA 2 3 3 2" xfId="4757"/>
    <cellStyle name="DELTA 2 3 3 3" xfId="4758"/>
    <cellStyle name="DELTA 2 3 4" xfId="4759"/>
    <cellStyle name="DELTA 2 3 4 2" xfId="4760"/>
    <cellStyle name="DELTA 2 3 4 3" xfId="4761"/>
    <cellStyle name="DELTA 2 3 5" xfId="4762"/>
    <cellStyle name="DELTA 2 3 5 2" xfId="4763"/>
    <cellStyle name="DELTA 2 3 5 3" xfId="4764"/>
    <cellStyle name="DELTA 2 3 6" xfId="4765"/>
    <cellStyle name="DELTA 2 3 6 2" xfId="4766"/>
    <cellStyle name="DELTA 2 3 6 3" xfId="4767"/>
    <cellStyle name="DELTA 2 3 7" xfId="4768"/>
    <cellStyle name="DELTA 2 3 7 2" xfId="4769"/>
    <cellStyle name="DELTA 2 3 7 3" xfId="4770"/>
    <cellStyle name="DELTA 2 3 8" xfId="4771"/>
    <cellStyle name="DELTA 2 3 8 2" xfId="4772"/>
    <cellStyle name="DELTA 2 3 8 3" xfId="4773"/>
    <cellStyle name="DELTA 2 3 9" xfId="4774"/>
    <cellStyle name="DELTA 2 3 9 2" xfId="4775"/>
    <cellStyle name="DELTA 2 3 9 3" xfId="4776"/>
    <cellStyle name="DELTA 2 4" xfId="4777"/>
    <cellStyle name="DELTA 2 4 2" xfId="4778"/>
    <cellStyle name="DELTA 2 4 3" xfId="4779"/>
    <cellStyle name="DELTA 2 5" xfId="4780"/>
    <cellStyle name="DELTA 2 5 2" xfId="4781"/>
    <cellStyle name="DELTA 2 5 3" xfId="4782"/>
    <cellStyle name="DELTA 2 6" xfId="4783"/>
    <cellStyle name="DELTA 2 6 2" xfId="4784"/>
    <cellStyle name="DELTA 2 6 3" xfId="4785"/>
    <cellStyle name="DELTA 2 7" xfId="4786"/>
    <cellStyle name="DELTA 2 7 2" xfId="4787"/>
    <cellStyle name="DELTA 2 7 3" xfId="4788"/>
    <cellStyle name="DELTA 3" xfId="4789"/>
    <cellStyle name="DELTA 3 2" xfId="4790"/>
    <cellStyle name="DELTA 3 2 10" xfId="4791"/>
    <cellStyle name="DELTA 3 2 2" xfId="4792"/>
    <cellStyle name="DELTA 3 2 2 2" xfId="4793"/>
    <cellStyle name="DELTA 3 2 2 3" xfId="4794"/>
    <cellStyle name="DELTA 3 2 3" xfId="4795"/>
    <cellStyle name="DELTA 3 2 3 2" xfId="4796"/>
    <cellStyle name="DELTA 3 2 3 3" xfId="4797"/>
    <cellStyle name="DELTA 3 2 4" xfId="4798"/>
    <cellStyle name="DELTA 3 2 4 2" xfId="4799"/>
    <cellStyle name="DELTA 3 2 4 3" xfId="4800"/>
    <cellStyle name="DELTA 3 2 5" xfId="4801"/>
    <cellStyle name="DELTA 3 2 5 2" xfId="4802"/>
    <cellStyle name="DELTA 3 2 5 3" xfId="4803"/>
    <cellStyle name="DELTA 3 2 6" xfId="4804"/>
    <cellStyle name="DELTA 3 2 6 2" xfId="4805"/>
    <cellStyle name="DELTA 3 2 6 3" xfId="4806"/>
    <cellStyle name="DELTA 3 2 7" xfId="4807"/>
    <cellStyle name="DELTA 3 2 7 2" xfId="4808"/>
    <cellStyle name="DELTA 3 2 7 3" xfId="4809"/>
    <cellStyle name="DELTA 3 2 8" xfId="4810"/>
    <cellStyle name="DELTA 3 2 8 2" xfId="4811"/>
    <cellStyle name="DELTA 3 2 8 3" xfId="4812"/>
    <cellStyle name="DELTA 3 2 9" xfId="4813"/>
    <cellStyle name="DELTA 3 2 9 2" xfId="4814"/>
    <cellStyle name="DELTA 3 2 9 3" xfId="4815"/>
    <cellStyle name="DELTA 3 3" xfId="4816"/>
    <cellStyle name="DELTA 3 3 2" xfId="4817"/>
    <cellStyle name="DELTA 3 3 3" xfId="4818"/>
    <cellStyle name="DELTA 3 4" xfId="4819"/>
    <cellStyle name="DELTA 3 4 2" xfId="4820"/>
    <cellStyle name="DELTA 3 4 3" xfId="4821"/>
    <cellStyle name="DELTA 3 5" xfId="4822"/>
    <cellStyle name="DELTA 3 5 2" xfId="4823"/>
    <cellStyle name="DELTA 3 5 3" xfId="4824"/>
    <cellStyle name="DELTA 3 6" xfId="4825"/>
    <cellStyle name="DELTA 3 6 2" xfId="4826"/>
    <cellStyle name="DELTA 3 6 3" xfId="4827"/>
    <cellStyle name="DELTA 3 7" xfId="4828"/>
    <cellStyle name="DELTA 3 7 2" xfId="4829"/>
    <cellStyle name="DELTA 3 7 3" xfId="4830"/>
    <cellStyle name="DELTA 3 8" xfId="4831"/>
    <cellStyle name="DELTA 3 8 2" xfId="4832"/>
    <cellStyle name="DELTA 3 8 3" xfId="4833"/>
    <cellStyle name="DELTA 3 9" xfId="4834"/>
    <cellStyle name="DELTA 3 9 2" xfId="4835"/>
    <cellStyle name="DELTA 3 9 3" xfId="4836"/>
    <cellStyle name="DELTA 4" xfId="4837"/>
    <cellStyle name="DELTA 4 10" xfId="4838"/>
    <cellStyle name="DELTA 4 2" xfId="4839"/>
    <cellStyle name="DELTA 4 2 2" xfId="4840"/>
    <cellStyle name="DELTA 4 2 3" xfId="4841"/>
    <cellStyle name="DELTA 4 3" xfId="4842"/>
    <cellStyle name="DELTA 4 3 2" xfId="4843"/>
    <cellStyle name="DELTA 4 3 3" xfId="4844"/>
    <cellStyle name="DELTA 4 4" xfId="4845"/>
    <cellStyle name="DELTA 4 4 2" xfId="4846"/>
    <cellStyle name="DELTA 4 4 3" xfId="4847"/>
    <cellStyle name="DELTA 4 5" xfId="4848"/>
    <cellStyle name="DELTA 4 5 2" xfId="4849"/>
    <cellStyle name="DELTA 4 5 3" xfId="4850"/>
    <cellStyle name="DELTA 4 6" xfId="4851"/>
    <cellStyle name="DELTA 4 6 2" xfId="4852"/>
    <cellStyle name="DELTA 4 6 3" xfId="4853"/>
    <cellStyle name="DELTA 4 7" xfId="4854"/>
    <cellStyle name="DELTA 4 7 2" xfId="4855"/>
    <cellStyle name="DELTA 4 7 3" xfId="4856"/>
    <cellStyle name="DELTA 4 8" xfId="4857"/>
    <cellStyle name="DELTA 4 8 2" xfId="4858"/>
    <cellStyle name="DELTA 4 8 3" xfId="4859"/>
    <cellStyle name="DELTA 4 9" xfId="4860"/>
    <cellStyle name="DELTA 4 9 2" xfId="4861"/>
    <cellStyle name="DELTA 4 9 3" xfId="4862"/>
    <cellStyle name="DELTA 5" xfId="4863"/>
    <cellStyle name="DELTA 5 2" xfId="4864"/>
    <cellStyle name="DELTA 5 3" xfId="4865"/>
    <cellStyle name="Dollars" xfId="4866"/>
    <cellStyle name="Dotted Line" xfId="4867"/>
    <cellStyle name="Dotted Line 2" xfId="4868"/>
    <cellStyle name="Enter Currency (0)" xfId="4869"/>
    <cellStyle name="Enter Currency (2)" xfId="4870"/>
    <cellStyle name="Enter Units (0)" xfId="4871"/>
    <cellStyle name="Enter Units (1)" xfId="4872"/>
    <cellStyle name="Enter Units (2)" xfId="4873"/>
    <cellStyle name="Entities" xfId="4874"/>
    <cellStyle name="EP title bar" xfId="4875"/>
    <cellStyle name="Equity" xfId="4876"/>
    <cellStyle name="Equity 2" xfId="4877"/>
    <cellStyle name="Equity 2 2" xfId="4878"/>
    <cellStyle name="Equity 3" xfId="4879"/>
    <cellStyle name="Equity_Bold" xfId="4880"/>
    <cellStyle name="Euro" xfId="4881"/>
    <cellStyle name="Expense" xfId="4882"/>
    <cellStyle name="Expense 2" xfId="4883"/>
    <cellStyle name="Explanatory Text" xfId="11318" builtinId="53" customBuiltin="1"/>
    <cellStyle name="Explanatory Text 10" xfId="4884"/>
    <cellStyle name="Explanatory Text 11" xfId="4885"/>
    <cellStyle name="Explanatory Text 12" xfId="4886"/>
    <cellStyle name="Explanatory Text 2" xfId="4887"/>
    <cellStyle name="Explanatory Text 2 2" xfId="4888"/>
    <cellStyle name="Explanatory Text 2 3" xfId="4889"/>
    <cellStyle name="Explanatory Text 3" xfId="4890"/>
    <cellStyle name="Explanatory Text 4" xfId="4891"/>
    <cellStyle name="Explanatory Text 5" xfId="4892"/>
    <cellStyle name="Explanatory Text 6" xfId="4893"/>
    <cellStyle name="Explanatory Text 7" xfId="4894"/>
    <cellStyle name="Explanatory Text 8" xfId="4895"/>
    <cellStyle name="Explanatory Text 9" xfId="4896"/>
    <cellStyle name="external link" xfId="4897"/>
    <cellStyle name="EY0dp" xfId="4898"/>
    <cellStyle name="EY1dp" xfId="4899"/>
    <cellStyle name="EYBlocked" xfId="4900"/>
    <cellStyle name="EYCallUp" xfId="4901"/>
    <cellStyle name="EYCheck" xfId="4902"/>
    <cellStyle name="EYColumnHeading" xfId="4903"/>
    <cellStyle name="EYDate" xfId="4904"/>
    <cellStyle name="EYDeviant" xfId="4905"/>
    <cellStyle name="EYFlag" xfId="4906"/>
    <cellStyle name="EYHeader1" xfId="4907"/>
    <cellStyle name="EYHeader1 2" xfId="4908"/>
    <cellStyle name="EYHeader1 2 2" xfId="4909"/>
    <cellStyle name="EYHeader1 3" xfId="4910"/>
    <cellStyle name="EYHeader1 3 2" xfId="4911"/>
    <cellStyle name="EYHeader1 3 3" xfId="4912"/>
    <cellStyle name="EYHeader1 4" xfId="4913"/>
    <cellStyle name="EYHeader2" xfId="4914"/>
    <cellStyle name="EYHeader3" xfId="4915"/>
    <cellStyle name="EYheading2" xfId="4916"/>
    <cellStyle name="EYInputDate" xfId="4917"/>
    <cellStyle name="EYInputPercent" xfId="4918"/>
    <cellStyle name="EYInputValue" xfId="4919"/>
    <cellStyle name="EYNormal" xfId="4920"/>
    <cellStyle name="EYnumber" xfId="4921"/>
    <cellStyle name="EYPercent" xfId="4922"/>
    <cellStyle name="EYPercentCapped" xfId="4923"/>
    <cellStyle name="EYSheetHeader1" xfId="4924"/>
    <cellStyle name="EYSubTotal" xfId="4925"/>
    <cellStyle name="EYSubTotal 2" xfId="4926"/>
    <cellStyle name="EYSubTotal 3" xfId="4927"/>
    <cellStyle name="EYtext" xfId="4928"/>
    <cellStyle name="EYTotal" xfId="4929"/>
    <cellStyle name="EYTotal 2" xfId="4930"/>
    <cellStyle name="EYTotal 3" xfId="4931"/>
    <cellStyle name="EYWIP" xfId="4932"/>
    <cellStyle name="Final_Data" xfId="4933"/>
    <cellStyle name="Financials" xfId="4934"/>
    <cellStyle name="FinancialsLastYr" xfId="4935"/>
    <cellStyle name="Fixed" xfId="4936"/>
    <cellStyle name="Fixed 2" xfId="4937"/>
    <cellStyle name="Fixed 2 2" xfId="4938"/>
    <cellStyle name="FixedAssetsMovements" xfId="4939"/>
    <cellStyle name="FixedAssetsMovements 2" xfId="4940"/>
    <cellStyle name="FixedAssetsMovements 3" xfId="4941"/>
    <cellStyle name="Flag" xfId="4942"/>
    <cellStyle name="Footnote" xfId="4943"/>
    <cellStyle name="Footnote 2" xfId="4944"/>
    <cellStyle name="Footnotes" xfId="4945"/>
    <cellStyle name="formula" xfId="4946"/>
    <cellStyle name="Formula 2" xfId="4947"/>
    <cellStyle name="Front" xfId="4948"/>
    <cellStyle name="FRxAmtStyle" xfId="4949"/>
    <cellStyle name="FRxAmtStyle 2" xfId="4950"/>
    <cellStyle name="FRxCurrStyle" xfId="4951"/>
    <cellStyle name="FRxPcntStyle" xfId="4952"/>
    <cellStyle name="General" xfId="4953"/>
    <cellStyle name="Good" xfId="11309" builtinId="26" customBuiltin="1"/>
    <cellStyle name="Good 10" xfId="4954"/>
    <cellStyle name="Good 11" xfId="4955"/>
    <cellStyle name="Good 12" xfId="4956"/>
    <cellStyle name="Good 2" xfId="4957"/>
    <cellStyle name="Good 2 2" xfId="4958"/>
    <cellStyle name="Good 2 2 2" xfId="4959"/>
    <cellStyle name="Good 2 3" xfId="4960"/>
    <cellStyle name="Good 2 4" xfId="4961"/>
    <cellStyle name="Good 2 5" xfId="4962"/>
    <cellStyle name="Good 2 6" xfId="13282"/>
    <cellStyle name="Good 3" xfId="4963"/>
    <cellStyle name="Good 4" xfId="4964"/>
    <cellStyle name="Good 5" xfId="4965"/>
    <cellStyle name="Good 6" xfId="4966"/>
    <cellStyle name="Good 7" xfId="4967"/>
    <cellStyle name="Good 8" xfId="4968"/>
    <cellStyle name="Good 9" xfId="4969"/>
    <cellStyle name="Grey" xfId="4970"/>
    <cellStyle name="Growth Factor" xfId="4971"/>
    <cellStyle name="h0 -Heading" xfId="4972"/>
    <cellStyle name="h1 -Heading" xfId="4973"/>
    <cellStyle name="h1 -Heading 2" xfId="4974"/>
    <cellStyle name="h2 -Heading" xfId="4975"/>
    <cellStyle name="h3 -Heading" xfId="4976"/>
    <cellStyle name="Hard Percent" xfId="4977"/>
    <cellStyle name="Hard Percent 2" xfId="4978"/>
    <cellStyle name="Hash Out" xfId="4979"/>
    <cellStyle name="Header" xfId="4980"/>
    <cellStyle name="HEADER 2" xfId="4981"/>
    <cellStyle name="Header 3" xfId="4982"/>
    <cellStyle name="Header 4" xfId="4983"/>
    <cellStyle name="Header 5" xfId="4984"/>
    <cellStyle name="Header Total" xfId="4985"/>
    <cellStyle name="header_1111 - PL template 2010 - Nov 11" xfId="4986"/>
    <cellStyle name="Header1" xfId="4987"/>
    <cellStyle name="Header2" xfId="4988"/>
    <cellStyle name="Header2 2" xfId="4989"/>
    <cellStyle name="Header2 2 2" xfId="4990"/>
    <cellStyle name="Header2 3" xfId="4991"/>
    <cellStyle name="Header3" xfId="4992"/>
    <cellStyle name="Header4" xfId="4993"/>
    <cellStyle name="headers" xfId="4994"/>
    <cellStyle name="Heading" xfId="4995"/>
    <cellStyle name="Heading 1" xfId="11305" builtinId="16" customBuiltin="1"/>
    <cellStyle name="Heading 1 10" xfId="4996"/>
    <cellStyle name="Heading 1 11" xfId="4997"/>
    <cellStyle name="Heading 1 12" xfId="4998"/>
    <cellStyle name="Heading 1 2" xfId="4999"/>
    <cellStyle name="Heading 1 2 2" xfId="5000"/>
    <cellStyle name="Heading 1 2 3" xfId="5001"/>
    <cellStyle name="Heading 1 2 4" xfId="5002"/>
    <cellStyle name="Heading 1 2 5" xfId="5003"/>
    <cellStyle name="Heading 1 3" xfId="5004"/>
    <cellStyle name="Heading 1 4" xfId="5005"/>
    <cellStyle name="Heading 1 5" xfId="5006"/>
    <cellStyle name="Heading 1 6" xfId="5007"/>
    <cellStyle name="Heading 1 7" xfId="5008"/>
    <cellStyle name="Heading 1 8" xfId="5009"/>
    <cellStyle name="Heading 1 9" xfId="5010"/>
    <cellStyle name="Heading 2" xfId="11306" builtinId="17" customBuiltin="1"/>
    <cellStyle name="Heading 2 10" xfId="5011"/>
    <cellStyle name="Heading 2 11" xfId="5012"/>
    <cellStyle name="Heading 2 12" xfId="5013"/>
    <cellStyle name="Heading 2 2" xfId="5014"/>
    <cellStyle name="Heading 2 2 2" xfId="5015"/>
    <cellStyle name="Heading 2 2 3" xfId="5016"/>
    <cellStyle name="Heading 2 2 4" xfId="5017"/>
    <cellStyle name="Heading 2 2 5" xfId="5018"/>
    <cellStyle name="Heading 2 3" xfId="5019"/>
    <cellStyle name="Heading 2 4" xfId="5020"/>
    <cellStyle name="Heading 2 5" xfId="5021"/>
    <cellStyle name="Heading 2 6" xfId="5022"/>
    <cellStyle name="Heading 2 7" xfId="5023"/>
    <cellStyle name="Heading 2 8" xfId="5024"/>
    <cellStyle name="Heading 2 9" xfId="5025"/>
    <cellStyle name="Heading 3" xfId="11307" builtinId="18" customBuiltin="1"/>
    <cellStyle name="Heading 3 10" xfId="5026"/>
    <cellStyle name="Heading 3 11" xfId="5027"/>
    <cellStyle name="Heading 3 12" xfId="5028"/>
    <cellStyle name="Heading 3 2" xfId="5029"/>
    <cellStyle name="Heading 3 2 2" xfId="5030"/>
    <cellStyle name="Heading 3 2 3" xfId="5031"/>
    <cellStyle name="Heading 3 2 3 2" xfId="5032"/>
    <cellStyle name="Heading 3 2 4" xfId="5033"/>
    <cellStyle name="Heading 3 2 5" xfId="5034"/>
    <cellStyle name="Heading 3 3" xfId="5035"/>
    <cellStyle name="Heading 3 4" xfId="5036"/>
    <cellStyle name="Heading 3 5" xfId="5037"/>
    <cellStyle name="Heading 3 6" xfId="5038"/>
    <cellStyle name="Heading 3 7" xfId="5039"/>
    <cellStyle name="Heading 3 8" xfId="5040"/>
    <cellStyle name="Heading 3 9" xfId="5041"/>
    <cellStyle name="Heading 4" xfId="11308" builtinId="19" customBuiltin="1"/>
    <cellStyle name="Heading 4 10" xfId="5042"/>
    <cellStyle name="Heading 4 11" xfId="5043"/>
    <cellStyle name="Heading 4 12" xfId="5044"/>
    <cellStyle name="Heading 4 2" xfId="5045"/>
    <cellStyle name="Heading 4 2 2" xfId="5046"/>
    <cellStyle name="Heading 4 2 3" xfId="5047"/>
    <cellStyle name="Heading 4 2 3 2" xfId="5048"/>
    <cellStyle name="Heading 4 2 4" xfId="5049"/>
    <cellStyle name="Heading 4 2 5" xfId="5050"/>
    <cellStyle name="Heading 4 3" xfId="5051"/>
    <cellStyle name="Heading 4 4" xfId="5052"/>
    <cellStyle name="Heading 4 5" xfId="5053"/>
    <cellStyle name="Heading 4 6" xfId="5054"/>
    <cellStyle name="Heading 4 7" xfId="5055"/>
    <cellStyle name="Heading 4 8" xfId="5056"/>
    <cellStyle name="Heading 4 9" xfId="5057"/>
    <cellStyle name="heading 5" xfId="5058"/>
    <cellStyle name="heading 6" xfId="5059"/>
    <cellStyle name="heading 7" xfId="5060"/>
    <cellStyle name="Heading1" xfId="5061"/>
    <cellStyle name="Heading1 2" xfId="5062"/>
    <cellStyle name="Heading2" xfId="5063"/>
    <cellStyle name="Heading2 2" xfId="5064"/>
    <cellStyle name="hide" xfId="5065"/>
    <cellStyle name="HIGHLIGHT" xfId="5066"/>
    <cellStyle name="HIGHLIGHT 2" xfId="5067"/>
    <cellStyle name="HIGHLIGHT 2 2" xfId="5068"/>
    <cellStyle name="HIGHLIGHT 2 2 10" xfId="5069"/>
    <cellStyle name="HIGHLIGHT 2 2 10 2" xfId="5070"/>
    <cellStyle name="HIGHLIGHT 2 2 10 3" xfId="5071"/>
    <cellStyle name="HIGHLIGHT 2 2 11" xfId="5072"/>
    <cellStyle name="HIGHLIGHT 2 2 2" xfId="5073"/>
    <cellStyle name="HIGHLIGHT 2 2 2 10" xfId="5074"/>
    <cellStyle name="HIGHLIGHT 2 2 2 11" xfId="5075"/>
    <cellStyle name="HIGHLIGHT 2 2 2 2" xfId="5076"/>
    <cellStyle name="HIGHLIGHT 2 2 2 2 2" xfId="5077"/>
    <cellStyle name="HIGHLIGHT 2 2 2 2 3" xfId="5078"/>
    <cellStyle name="HIGHLIGHT 2 2 2 3" xfId="5079"/>
    <cellStyle name="HIGHLIGHT 2 2 2 3 2" xfId="5080"/>
    <cellStyle name="HIGHLIGHT 2 2 2 3 3" xfId="5081"/>
    <cellStyle name="HIGHLIGHT 2 2 2 4" xfId="5082"/>
    <cellStyle name="HIGHLIGHT 2 2 2 4 2" xfId="5083"/>
    <cellStyle name="HIGHLIGHT 2 2 2 4 3" xfId="5084"/>
    <cellStyle name="HIGHLIGHT 2 2 2 5" xfId="5085"/>
    <cellStyle name="HIGHLIGHT 2 2 2 5 2" xfId="5086"/>
    <cellStyle name="HIGHLIGHT 2 2 2 5 3" xfId="5087"/>
    <cellStyle name="HIGHLIGHT 2 2 2 6" xfId="5088"/>
    <cellStyle name="HIGHLIGHT 2 2 2 6 2" xfId="5089"/>
    <cellStyle name="HIGHLIGHT 2 2 2 6 3" xfId="5090"/>
    <cellStyle name="HIGHLIGHT 2 2 2 7" xfId="5091"/>
    <cellStyle name="HIGHLIGHT 2 2 2 7 2" xfId="5092"/>
    <cellStyle name="HIGHLIGHT 2 2 2 7 3" xfId="5093"/>
    <cellStyle name="HIGHLIGHT 2 2 2 8" xfId="5094"/>
    <cellStyle name="HIGHLIGHT 2 2 2 8 2" xfId="5095"/>
    <cellStyle name="HIGHLIGHT 2 2 2 8 3" xfId="5096"/>
    <cellStyle name="HIGHLIGHT 2 2 2 9" xfId="5097"/>
    <cellStyle name="HIGHLIGHT 2 2 2 9 2" xfId="5098"/>
    <cellStyle name="HIGHLIGHT 2 2 2 9 3" xfId="5099"/>
    <cellStyle name="HIGHLIGHT 2 2 3" xfId="5100"/>
    <cellStyle name="HIGHLIGHT 2 2 3 2" xfId="5101"/>
    <cellStyle name="HIGHLIGHT 2 2 3 3" xfId="5102"/>
    <cellStyle name="HIGHLIGHT 2 2 4" xfId="5103"/>
    <cellStyle name="HIGHLIGHT 2 2 4 2" xfId="5104"/>
    <cellStyle name="HIGHLIGHT 2 2 4 3" xfId="5105"/>
    <cellStyle name="HIGHLIGHT 2 2 5" xfId="5106"/>
    <cellStyle name="HIGHLIGHT 2 2 5 2" xfId="5107"/>
    <cellStyle name="HIGHLIGHT 2 2 5 3" xfId="5108"/>
    <cellStyle name="HIGHLIGHT 2 2 6" xfId="5109"/>
    <cellStyle name="HIGHLIGHT 2 2 6 2" xfId="5110"/>
    <cellStyle name="HIGHLIGHT 2 2 6 3" xfId="5111"/>
    <cellStyle name="HIGHLIGHT 2 2 7" xfId="5112"/>
    <cellStyle name="HIGHLIGHT 2 2 7 2" xfId="5113"/>
    <cellStyle name="HIGHLIGHT 2 2 7 3" xfId="5114"/>
    <cellStyle name="HIGHLIGHT 2 2 8" xfId="5115"/>
    <cellStyle name="HIGHLIGHT 2 2 8 2" xfId="5116"/>
    <cellStyle name="HIGHLIGHT 2 2 8 3" xfId="5117"/>
    <cellStyle name="HIGHLIGHT 2 2 9" xfId="5118"/>
    <cellStyle name="HIGHLIGHT 2 2 9 2" xfId="5119"/>
    <cellStyle name="HIGHLIGHT 2 2 9 3" xfId="5120"/>
    <cellStyle name="HIGHLIGHT 2 3" xfId="5121"/>
    <cellStyle name="HIGHLIGHT 2 3 10" xfId="5122"/>
    <cellStyle name="HIGHLIGHT 2 3 11" xfId="5123"/>
    <cellStyle name="HIGHLIGHT 2 3 2" xfId="5124"/>
    <cellStyle name="HIGHLIGHT 2 3 2 2" xfId="5125"/>
    <cellStyle name="HIGHLIGHT 2 3 2 3" xfId="5126"/>
    <cellStyle name="HIGHLIGHT 2 3 3" xfId="5127"/>
    <cellStyle name="HIGHLIGHT 2 3 3 2" xfId="5128"/>
    <cellStyle name="HIGHLIGHT 2 3 3 3" xfId="5129"/>
    <cellStyle name="HIGHLIGHT 2 3 4" xfId="5130"/>
    <cellStyle name="HIGHLIGHT 2 3 4 2" xfId="5131"/>
    <cellStyle name="HIGHLIGHT 2 3 4 3" xfId="5132"/>
    <cellStyle name="HIGHLIGHT 2 3 5" xfId="5133"/>
    <cellStyle name="HIGHLIGHT 2 3 5 2" xfId="5134"/>
    <cellStyle name="HIGHLIGHT 2 3 5 3" xfId="5135"/>
    <cellStyle name="HIGHLIGHT 2 3 6" xfId="5136"/>
    <cellStyle name="HIGHLIGHT 2 3 6 2" xfId="5137"/>
    <cellStyle name="HIGHLIGHT 2 3 6 3" xfId="5138"/>
    <cellStyle name="HIGHLIGHT 2 3 7" xfId="5139"/>
    <cellStyle name="HIGHLIGHT 2 3 7 2" xfId="5140"/>
    <cellStyle name="HIGHLIGHT 2 3 7 3" xfId="5141"/>
    <cellStyle name="HIGHLIGHT 2 3 8" xfId="5142"/>
    <cellStyle name="HIGHLIGHT 2 3 8 2" xfId="5143"/>
    <cellStyle name="HIGHLIGHT 2 3 8 3" xfId="5144"/>
    <cellStyle name="HIGHLIGHT 2 3 9" xfId="5145"/>
    <cellStyle name="HIGHLIGHT 2 3 9 2" xfId="5146"/>
    <cellStyle name="HIGHLIGHT 2 3 9 3" xfId="5147"/>
    <cellStyle name="HIGHLIGHT 2 4" xfId="5148"/>
    <cellStyle name="HIGHLIGHT 2 4 2" xfId="5149"/>
    <cellStyle name="HIGHLIGHT 2 4 3" xfId="5150"/>
    <cellStyle name="HIGHLIGHT 2 5" xfId="5151"/>
    <cellStyle name="HIGHLIGHT 2 5 2" xfId="5152"/>
    <cellStyle name="HIGHLIGHT 2 5 3" xfId="5153"/>
    <cellStyle name="HIGHLIGHT 2 6" xfId="5154"/>
    <cellStyle name="HIGHLIGHT 2 6 2" xfId="5155"/>
    <cellStyle name="HIGHLIGHT 2 6 3" xfId="5156"/>
    <cellStyle name="HIGHLIGHT 2 7" xfId="5157"/>
    <cellStyle name="HIGHLIGHT 2 7 2" xfId="5158"/>
    <cellStyle name="HIGHLIGHT 2 7 3" xfId="5159"/>
    <cellStyle name="HIGHLIGHT 2 8" xfId="5160"/>
    <cellStyle name="HIGHLIGHT 2 8 2" xfId="5161"/>
    <cellStyle name="HIGHLIGHT 2 8 3" xfId="5162"/>
    <cellStyle name="HIGHLIGHT 2 9" xfId="5163"/>
    <cellStyle name="HIGHLIGHT 2 9 2" xfId="5164"/>
    <cellStyle name="HIGHLIGHT 2 9 3" xfId="5165"/>
    <cellStyle name="HIGHLIGHT 3" xfId="5166"/>
    <cellStyle name="HIGHLIGHT 3 2" xfId="5167"/>
    <cellStyle name="HIGHLIGHT 3 2 10" xfId="5168"/>
    <cellStyle name="HIGHLIGHT 3 2 10 2" xfId="5169"/>
    <cellStyle name="HIGHLIGHT 3 2 10 3" xfId="5170"/>
    <cellStyle name="HIGHLIGHT 3 2 11" xfId="5171"/>
    <cellStyle name="HIGHLIGHT 3 2 2" xfId="5172"/>
    <cellStyle name="HIGHLIGHT 3 2 2 10" xfId="5173"/>
    <cellStyle name="HIGHLIGHT 3 2 2 11" xfId="5174"/>
    <cellStyle name="HIGHLIGHT 3 2 2 2" xfId="5175"/>
    <cellStyle name="HIGHLIGHT 3 2 2 2 2" xfId="5176"/>
    <cellStyle name="HIGHLIGHT 3 2 2 2 3" xfId="5177"/>
    <cellStyle name="HIGHLIGHT 3 2 2 3" xfId="5178"/>
    <cellStyle name="HIGHLIGHT 3 2 2 3 2" xfId="5179"/>
    <cellStyle name="HIGHLIGHT 3 2 2 3 3" xfId="5180"/>
    <cellStyle name="HIGHLIGHT 3 2 2 4" xfId="5181"/>
    <cellStyle name="HIGHLIGHT 3 2 2 4 2" xfId="5182"/>
    <cellStyle name="HIGHLIGHT 3 2 2 4 3" xfId="5183"/>
    <cellStyle name="HIGHLIGHT 3 2 2 5" xfId="5184"/>
    <cellStyle name="HIGHLIGHT 3 2 2 5 2" xfId="5185"/>
    <cellStyle name="HIGHLIGHT 3 2 2 5 3" xfId="5186"/>
    <cellStyle name="HIGHLIGHT 3 2 2 6" xfId="5187"/>
    <cellStyle name="HIGHLIGHT 3 2 2 6 2" xfId="5188"/>
    <cellStyle name="HIGHLIGHT 3 2 2 6 3" xfId="5189"/>
    <cellStyle name="HIGHLIGHT 3 2 2 7" xfId="5190"/>
    <cellStyle name="HIGHLIGHT 3 2 2 7 2" xfId="5191"/>
    <cellStyle name="HIGHLIGHT 3 2 2 7 3" xfId="5192"/>
    <cellStyle name="HIGHLIGHT 3 2 2 8" xfId="5193"/>
    <cellStyle name="HIGHLIGHT 3 2 2 8 2" xfId="5194"/>
    <cellStyle name="HIGHLIGHT 3 2 2 8 3" xfId="5195"/>
    <cellStyle name="HIGHLIGHT 3 2 2 9" xfId="5196"/>
    <cellStyle name="HIGHLIGHT 3 2 2 9 2" xfId="5197"/>
    <cellStyle name="HIGHLIGHT 3 2 2 9 3" xfId="5198"/>
    <cellStyle name="HIGHLIGHT 3 2 3" xfId="5199"/>
    <cellStyle name="HIGHLIGHT 3 2 3 2" xfId="5200"/>
    <cellStyle name="HIGHLIGHT 3 2 3 3" xfId="5201"/>
    <cellStyle name="HIGHLIGHT 3 2 4" xfId="5202"/>
    <cellStyle name="HIGHLIGHT 3 2 4 2" xfId="5203"/>
    <cellStyle name="HIGHLIGHT 3 2 4 3" xfId="5204"/>
    <cellStyle name="HIGHLIGHT 3 2 5" xfId="5205"/>
    <cellStyle name="HIGHLIGHT 3 2 5 2" xfId="5206"/>
    <cellStyle name="HIGHLIGHT 3 2 5 3" xfId="5207"/>
    <cellStyle name="HIGHLIGHT 3 2 6" xfId="5208"/>
    <cellStyle name="HIGHLIGHT 3 2 6 2" xfId="5209"/>
    <cellStyle name="HIGHLIGHT 3 2 6 3" xfId="5210"/>
    <cellStyle name="HIGHLIGHT 3 2 7" xfId="5211"/>
    <cellStyle name="HIGHLIGHT 3 2 7 2" xfId="5212"/>
    <cellStyle name="HIGHLIGHT 3 2 7 3" xfId="5213"/>
    <cellStyle name="HIGHLIGHT 3 2 8" xfId="5214"/>
    <cellStyle name="HIGHLIGHT 3 2 8 2" xfId="5215"/>
    <cellStyle name="HIGHLIGHT 3 2 8 3" xfId="5216"/>
    <cellStyle name="HIGHLIGHT 3 2 9" xfId="5217"/>
    <cellStyle name="HIGHLIGHT 3 2 9 2" xfId="5218"/>
    <cellStyle name="HIGHLIGHT 3 2 9 3" xfId="5219"/>
    <cellStyle name="HIGHLIGHT 3 3" xfId="5220"/>
    <cellStyle name="HIGHLIGHT 3 3 10" xfId="5221"/>
    <cellStyle name="HIGHLIGHT 3 3 11" xfId="5222"/>
    <cellStyle name="HIGHLIGHT 3 3 2" xfId="5223"/>
    <cellStyle name="HIGHLIGHT 3 3 2 2" xfId="5224"/>
    <cellStyle name="HIGHLIGHT 3 3 2 3" xfId="5225"/>
    <cellStyle name="HIGHLIGHT 3 3 3" xfId="5226"/>
    <cellStyle name="HIGHLIGHT 3 3 3 2" xfId="5227"/>
    <cellStyle name="HIGHLIGHT 3 3 3 3" xfId="5228"/>
    <cellStyle name="HIGHLIGHT 3 3 4" xfId="5229"/>
    <cellStyle name="HIGHLIGHT 3 3 4 2" xfId="5230"/>
    <cellStyle name="HIGHLIGHT 3 3 4 3" xfId="5231"/>
    <cellStyle name="HIGHLIGHT 3 3 5" xfId="5232"/>
    <cellStyle name="HIGHLIGHT 3 3 5 2" xfId="5233"/>
    <cellStyle name="HIGHLIGHT 3 3 5 3" xfId="5234"/>
    <cellStyle name="HIGHLIGHT 3 3 6" xfId="5235"/>
    <cellStyle name="HIGHLIGHT 3 3 6 2" xfId="5236"/>
    <cellStyle name="HIGHLIGHT 3 3 6 3" xfId="5237"/>
    <cellStyle name="HIGHLIGHT 3 3 7" xfId="5238"/>
    <cellStyle name="HIGHLIGHT 3 3 7 2" xfId="5239"/>
    <cellStyle name="HIGHLIGHT 3 3 7 3" xfId="5240"/>
    <cellStyle name="HIGHLIGHT 3 3 8" xfId="5241"/>
    <cellStyle name="HIGHLIGHT 3 3 8 2" xfId="5242"/>
    <cellStyle name="HIGHLIGHT 3 3 8 3" xfId="5243"/>
    <cellStyle name="HIGHLIGHT 3 3 9" xfId="5244"/>
    <cellStyle name="HIGHLIGHT 3 3 9 2" xfId="5245"/>
    <cellStyle name="HIGHLIGHT 3 3 9 3" xfId="5246"/>
    <cellStyle name="HIGHLIGHT 3 4" xfId="5247"/>
    <cellStyle name="HIGHLIGHT 3 4 2" xfId="5248"/>
    <cellStyle name="HIGHLIGHT 3 4 3" xfId="5249"/>
    <cellStyle name="HIGHLIGHT 3 5" xfId="5250"/>
    <cellStyle name="HIGHLIGHT 3 5 2" xfId="5251"/>
    <cellStyle name="HIGHLIGHT 3 5 3" xfId="5252"/>
    <cellStyle name="HIGHLIGHT 3 6" xfId="5253"/>
    <cellStyle name="HIGHLIGHT 3 6 2" xfId="5254"/>
    <cellStyle name="HIGHLIGHT 3 6 3" xfId="5255"/>
    <cellStyle name="HIGHLIGHT 3 7" xfId="5256"/>
    <cellStyle name="HIGHLIGHT 3 7 2" xfId="5257"/>
    <cellStyle name="HIGHLIGHT 3 7 3" xfId="5258"/>
    <cellStyle name="HIGHLIGHT 4" xfId="5259"/>
    <cellStyle name="HIGHLIGHT 4 10" xfId="5260"/>
    <cellStyle name="HIGHLIGHT 4 10 2" xfId="5261"/>
    <cellStyle name="HIGHLIGHT 4 10 3" xfId="5262"/>
    <cellStyle name="HIGHLIGHT 4 11" xfId="5263"/>
    <cellStyle name="HIGHLIGHT 4 2" xfId="5264"/>
    <cellStyle name="HIGHLIGHT 4 2 10" xfId="5265"/>
    <cellStyle name="HIGHLIGHT 4 2 11" xfId="5266"/>
    <cellStyle name="HIGHLIGHT 4 2 2" xfId="5267"/>
    <cellStyle name="HIGHLIGHT 4 2 2 2" xfId="5268"/>
    <cellStyle name="HIGHLIGHT 4 2 2 3" xfId="5269"/>
    <cellStyle name="HIGHLIGHT 4 2 3" xfId="5270"/>
    <cellStyle name="HIGHLIGHT 4 2 3 2" xfId="5271"/>
    <cellStyle name="HIGHLIGHT 4 2 3 3" xfId="5272"/>
    <cellStyle name="HIGHLIGHT 4 2 4" xfId="5273"/>
    <cellStyle name="HIGHLIGHT 4 2 4 2" xfId="5274"/>
    <cellStyle name="HIGHLIGHT 4 2 4 3" xfId="5275"/>
    <cellStyle name="HIGHLIGHT 4 2 5" xfId="5276"/>
    <cellStyle name="HIGHLIGHT 4 2 5 2" xfId="5277"/>
    <cellStyle name="HIGHLIGHT 4 2 5 3" xfId="5278"/>
    <cellStyle name="HIGHLIGHT 4 2 6" xfId="5279"/>
    <cellStyle name="HIGHLIGHT 4 2 6 2" xfId="5280"/>
    <cellStyle name="HIGHLIGHT 4 2 6 3" xfId="5281"/>
    <cellStyle name="HIGHLIGHT 4 2 7" xfId="5282"/>
    <cellStyle name="HIGHLIGHT 4 2 7 2" xfId="5283"/>
    <cellStyle name="HIGHLIGHT 4 2 7 3" xfId="5284"/>
    <cellStyle name="HIGHLIGHT 4 2 8" xfId="5285"/>
    <cellStyle name="HIGHLIGHT 4 2 8 2" xfId="5286"/>
    <cellStyle name="HIGHLIGHT 4 2 8 3" xfId="5287"/>
    <cellStyle name="HIGHLIGHT 4 2 9" xfId="5288"/>
    <cellStyle name="HIGHLIGHT 4 2 9 2" xfId="5289"/>
    <cellStyle name="HIGHLIGHT 4 2 9 3" xfId="5290"/>
    <cellStyle name="HIGHLIGHT 4 3" xfId="5291"/>
    <cellStyle name="HIGHLIGHT 4 3 2" xfId="5292"/>
    <cellStyle name="HIGHLIGHT 4 3 3" xfId="5293"/>
    <cellStyle name="HIGHLIGHT 4 4" xfId="5294"/>
    <cellStyle name="HIGHLIGHT 4 4 2" xfId="5295"/>
    <cellStyle name="HIGHLIGHT 4 4 3" xfId="5296"/>
    <cellStyle name="HIGHLIGHT 4 5" xfId="5297"/>
    <cellStyle name="HIGHLIGHT 4 5 2" xfId="5298"/>
    <cellStyle name="HIGHLIGHT 4 5 3" xfId="5299"/>
    <cellStyle name="HIGHLIGHT 4 6" xfId="5300"/>
    <cellStyle name="HIGHLIGHT 4 6 2" xfId="5301"/>
    <cellStyle name="HIGHLIGHT 4 6 3" xfId="5302"/>
    <cellStyle name="HIGHLIGHT 4 7" xfId="5303"/>
    <cellStyle name="HIGHLIGHT 4 7 2" xfId="5304"/>
    <cellStyle name="HIGHLIGHT 4 7 3" xfId="5305"/>
    <cellStyle name="HIGHLIGHT 4 8" xfId="5306"/>
    <cellStyle name="HIGHLIGHT 4 8 2" xfId="5307"/>
    <cellStyle name="HIGHLIGHT 4 8 3" xfId="5308"/>
    <cellStyle name="HIGHLIGHT 4 9" xfId="5309"/>
    <cellStyle name="HIGHLIGHT 4 9 2" xfId="5310"/>
    <cellStyle name="HIGHLIGHT 4 9 3" xfId="5311"/>
    <cellStyle name="HIGHLIGHT 5" xfId="5312"/>
    <cellStyle name="HIGHLIGHT 5 2" xfId="5313"/>
    <cellStyle name="HIGHLIGHT 5 3" xfId="5314"/>
    <cellStyle name="HIGHLIGHT 6" xfId="5315"/>
    <cellStyle name="HIGHLIGHT 6 2" xfId="5316"/>
    <cellStyle name="HIGHLIGHT 6 3" xfId="5317"/>
    <cellStyle name="HIGHLIGHT 7" xfId="5318"/>
    <cellStyle name="HIGHLIGHT 7 2" xfId="5319"/>
    <cellStyle name="HIGHLIGHT 7 3" xfId="5320"/>
    <cellStyle name="hp0 -Hyperlink" xfId="5321"/>
    <cellStyle name="hp1 -Hyperlink" xfId="5322"/>
    <cellStyle name="hp2 -Hyperlink" xfId="5323"/>
    <cellStyle name="hp3 -Hyperlink" xfId="5324"/>
    <cellStyle name="Hyperlänk" xfId="5325"/>
    <cellStyle name="Hyperlink" xfId="13264" builtinId="8"/>
    <cellStyle name="Hyperlink 2" xfId="5326"/>
    <cellStyle name="Hyperlink 2 2" xfId="5327"/>
    <cellStyle name="Hyperlink 2 2 2" xfId="5328"/>
    <cellStyle name="Hyperlink 2 2 3" xfId="13620"/>
    <cellStyle name="Hyperlink 3" xfId="5329"/>
    <cellStyle name="Hyperlink 4" xfId="13452"/>
    <cellStyle name="Hyperlink 5" xfId="13814"/>
    <cellStyle name="Hyperlink Arrow" xfId="5330"/>
    <cellStyle name="Hyperlink Check" xfId="5331"/>
    <cellStyle name="Hyperlink Text" xfId="5332"/>
    <cellStyle name="ic0 -InpComma" xfId="5333"/>
    <cellStyle name="ic0k -InpCommaThousand" xfId="5334"/>
    <cellStyle name="ic0m -InpCommaMillion" xfId="5335"/>
    <cellStyle name="ic1 -InpComma" xfId="5336"/>
    <cellStyle name="ic2 -InpComma" xfId="5337"/>
    <cellStyle name="ic3 -InpComma" xfId="5338"/>
    <cellStyle name="ic4 -InpComma" xfId="5339"/>
    <cellStyle name="iComma0" xfId="5340"/>
    <cellStyle name="iComma1" xfId="5341"/>
    <cellStyle name="iComma2" xfId="5342"/>
    <cellStyle name="iCurrency0" xfId="5343"/>
    <cellStyle name="iCurrency2" xfId="5344"/>
    <cellStyle name="iCurrency2 2" xfId="5345"/>
    <cellStyle name="iCurrency2 3" xfId="5346"/>
    <cellStyle name="iDateDM" xfId="5347"/>
    <cellStyle name="iDateDMY" xfId="5348"/>
    <cellStyle name="iDateMY" xfId="5349"/>
    <cellStyle name="iDateT24" xfId="5350"/>
    <cellStyle name="idDMM -InpDate" xfId="5351"/>
    <cellStyle name="idDMMY -InpDate" xfId="5352"/>
    <cellStyle name="idDMMYHM -InpDateTime" xfId="5353"/>
    <cellStyle name="idDMMYHM -InpDateTime 2" xfId="5354"/>
    <cellStyle name="idDMMYHM -InpDateTime 3" xfId="5355"/>
    <cellStyle name="idDMY -InpDate" xfId="5356"/>
    <cellStyle name="idMDY -InpDate" xfId="5357"/>
    <cellStyle name="idMMY -InpDate" xfId="5358"/>
    <cellStyle name="if0 -InpFixed" xfId="5359"/>
    <cellStyle name="if0b-InpFixedB" xfId="5360"/>
    <cellStyle name="if0-InpFixed" xfId="5361"/>
    <cellStyle name="iln -InpTableTextNoWrap" xfId="5362"/>
    <cellStyle name="ilnb-InpTableTextNoWrapB" xfId="5363"/>
    <cellStyle name="ilw -InpTableTextWrap" xfId="5364"/>
    <cellStyle name="imHM  -InpTime" xfId="5365"/>
    <cellStyle name="imHM  -InpTime 2" xfId="5366"/>
    <cellStyle name="imHM  -InpTime 3" xfId="5367"/>
    <cellStyle name="imHM24+ -InpTime" xfId="5368"/>
    <cellStyle name="InLink" xfId="5369"/>
    <cellStyle name="Input" xfId="11312" builtinId="20" customBuiltin="1"/>
    <cellStyle name="Input (Date)" xfId="5370"/>
    <cellStyle name="Input (StyleA)" xfId="5371"/>
    <cellStyle name="Input [yellow]" xfId="5372"/>
    <cellStyle name="Input [yellow] 2" xfId="5373"/>
    <cellStyle name="Input [yellow] 2 2" xfId="5374"/>
    <cellStyle name="Input [yellow] 2 3" xfId="5375"/>
    <cellStyle name="Input [yellow] 3" xfId="5376"/>
    <cellStyle name="Input [yellow] 4" xfId="5377"/>
    <cellStyle name="Input 1" xfId="5378"/>
    <cellStyle name="Input 10" xfId="5379"/>
    <cellStyle name="Input 11" xfId="5380"/>
    <cellStyle name="Input 12" xfId="5381"/>
    <cellStyle name="Input 2" xfId="5382"/>
    <cellStyle name="Input 2 10" xfId="5383"/>
    <cellStyle name="Input 2 11" xfId="5384"/>
    <cellStyle name="Input 2 12" xfId="5385"/>
    <cellStyle name="Input 2 13" xfId="5386"/>
    <cellStyle name="input 2 14" xfId="5387"/>
    <cellStyle name="input 2 15" xfId="5388"/>
    <cellStyle name="input 2 16" xfId="5389"/>
    <cellStyle name="input 2 17" xfId="5390"/>
    <cellStyle name="Input 2 2" xfId="5391"/>
    <cellStyle name="Input 2 2 10" xfId="5392"/>
    <cellStyle name="Input 2 2 2" xfId="5393"/>
    <cellStyle name="Input 2 2 2 2" xfId="5394"/>
    <cellStyle name="Input 2 2 2 2 2" xfId="5395"/>
    <cellStyle name="Input 2 2 2 2 3" xfId="5396"/>
    <cellStyle name="Input 2 2 2 3" xfId="5397"/>
    <cellStyle name="Input 2 2 2 4" xfId="5398"/>
    <cellStyle name="Input 2 2 2 5" xfId="5399"/>
    <cellStyle name="Input 2 2 2 6" xfId="5400"/>
    <cellStyle name="Input 2 2 2_Other Income" xfId="5401"/>
    <cellStyle name="Input 2 2 3" xfId="5402"/>
    <cellStyle name="Input 2 2 3 2" xfId="5403"/>
    <cellStyle name="Input 2 2 3 2 2" xfId="5404"/>
    <cellStyle name="Input 2 2 3 2 3" xfId="5405"/>
    <cellStyle name="Input 2 2 3 3" xfId="5406"/>
    <cellStyle name="Input 2 2 3 4" xfId="5407"/>
    <cellStyle name="Input 2 2 3 5" xfId="5408"/>
    <cellStyle name="Input 2 2 3 6" xfId="5409"/>
    <cellStyle name="Input 2 2 3_Other Income" xfId="5410"/>
    <cellStyle name="Input 2 2 4" xfId="5411"/>
    <cellStyle name="Input 2 2 4 2" xfId="5412"/>
    <cellStyle name="Input 2 2 4 2 2" xfId="5413"/>
    <cellStyle name="Input 2 2 4 2 3" xfId="5414"/>
    <cellStyle name="Input 2 2 4 3" xfId="5415"/>
    <cellStyle name="Input 2 2 4 4" xfId="5416"/>
    <cellStyle name="Input 2 2 4 5" xfId="5417"/>
    <cellStyle name="Input 2 2 4 6" xfId="5418"/>
    <cellStyle name="Input 2 2 4_Other Income" xfId="5419"/>
    <cellStyle name="Input 2 2 5" xfId="5420"/>
    <cellStyle name="Input 2 2 5 2" xfId="5421"/>
    <cellStyle name="Input 2 2 5 2 2" xfId="5422"/>
    <cellStyle name="Input 2 2 5 2 3" xfId="5423"/>
    <cellStyle name="Input 2 2 5 3" xfId="5424"/>
    <cellStyle name="Input 2 2 5 4" xfId="5425"/>
    <cellStyle name="Input 2 2 5 5" xfId="5426"/>
    <cellStyle name="Input 2 2 5 6" xfId="5427"/>
    <cellStyle name="Input 2 2 5_Other Income" xfId="5428"/>
    <cellStyle name="Input 2 2 6" xfId="5429"/>
    <cellStyle name="Input 2 2 6 2" xfId="5430"/>
    <cellStyle name="Input 2 2 6 3" xfId="5431"/>
    <cellStyle name="Input 2 2 7" xfId="5432"/>
    <cellStyle name="Input 2 2 8" xfId="5433"/>
    <cellStyle name="Input 2 2 9" xfId="5434"/>
    <cellStyle name="Input 2 2_Other Income" xfId="5435"/>
    <cellStyle name="Input 2 3" xfId="5436"/>
    <cellStyle name="Input 2 3 10" xfId="5437"/>
    <cellStyle name="Input 2 3 2" xfId="5438"/>
    <cellStyle name="Input 2 3 2 2" xfId="5439"/>
    <cellStyle name="Input 2 3 2 2 2" xfId="5440"/>
    <cellStyle name="Input 2 3 2 2 3" xfId="5441"/>
    <cellStyle name="Input 2 3 2 3" xfId="5442"/>
    <cellStyle name="Input 2 3 2 4" xfId="5443"/>
    <cellStyle name="Input 2 3 2 5" xfId="5444"/>
    <cellStyle name="Input 2 3 2 6" xfId="5445"/>
    <cellStyle name="Input 2 3 2_Other Income" xfId="5446"/>
    <cellStyle name="Input 2 3 3" xfId="5447"/>
    <cellStyle name="Input 2 3 3 2" xfId="5448"/>
    <cellStyle name="Input 2 3 3 2 2" xfId="5449"/>
    <cellStyle name="Input 2 3 3 2 3" xfId="5450"/>
    <cellStyle name="Input 2 3 3 3" xfId="5451"/>
    <cellStyle name="Input 2 3 3 4" xfId="5452"/>
    <cellStyle name="Input 2 3 3 5" xfId="5453"/>
    <cellStyle name="Input 2 3 3 6" xfId="5454"/>
    <cellStyle name="Input 2 3 3_Other Income" xfId="5455"/>
    <cellStyle name="Input 2 3 4" xfId="5456"/>
    <cellStyle name="Input 2 3 4 2" xfId="5457"/>
    <cellStyle name="Input 2 3 4 2 2" xfId="5458"/>
    <cellStyle name="Input 2 3 4 2 3" xfId="5459"/>
    <cellStyle name="Input 2 3 4 3" xfId="5460"/>
    <cellStyle name="Input 2 3 4 4" xfId="5461"/>
    <cellStyle name="Input 2 3 4 5" xfId="5462"/>
    <cellStyle name="Input 2 3 4 6" xfId="5463"/>
    <cellStyle name="Input 2 3 4_Other Income" xfId="5464"/>
    <cellStyle name="Input 2 3 5" xfId="5465"/>
    <cellStyle name="Input 2 3 5 2" xfId="5466"/>
    <cellStyle name="Input 2 3 5 2 2" xfId="5467"/>
    <cellStyle name="Input 2 3 5 2 3" xfId="5468"/>
    <cellStyle name="Input 2 3 5 3" xfId="5469"/>
    <cellStyle name="Input 2 3 5 4" xfId="5470"/>
    <cellStyle name="Input 2 3 5 5" xfId="5471"/>
    <cellStyle name="Input 2 3 5 6" xfId="5472"/>
    <cellStyle name="Input 2 3 5_Other Income" xfId="5473"/>
    <cellStyle name="Input 2 3 6" xfId="5474"/>
    <cellStyle name="Input 2 3 6 2" xfId="5475"/>
    <cellStyle name="Input 2 3 6 3" xfId="5476"/>
    <cellStyle name="Input 2 3 7" xfId="5477"/>
    <cellStyle name="Input 2 3 8" xfId="5478"/>
    <cellStyle name="Input 2 3 9" xfId="5479"/>
    <cellStyle name="Input 2 3_Other Income" xfId="5480"/>
    <cellStyle name="Input 2 4" xfId="5481"/>
    <cellStyle name="Input 2 4 2" xfId="5482"/>
    <cellStyle name="Input 2 4 2 2" xfId="5483"/>
    <cellStyle name="Input 2 4 2 3" xfId="5484"/>
    <cellStyle name="Input 2 4 3" xfId="5485"/>
    <cellStyle name="Input 2 4 4" xfId="5486"/>
    <cellStyle name="Input 2 4 5" xfId="5487"/>
    <cellStyle name="Input 2 4 6" xfId="5488"/>
    <cellStyle name="Input 2 4_Other Income" xfId="5489"/>
    <cellStyle name="Input 2 5" xfId="5490"/>
    <cellStyle name="Input 2 5 2" xfId="5491"/>
    <cellStyle name="Input 2 5 2 2" xfId="5492"/>
    <cellStyle name="Input 2 5 2 3" xfId="5493"/>
    <cellStyle name="Input 2 5 3" xfId="5494"/>
    <cellStyle name="Input 2 5 4" xfId="5495"/>
    <cellStyle name="Input 2 5 5" xfId="5496"/>
    <cellStyle name="Input 2 5 6" xfId="5497"/>
    <cellStyle name="Input 2 5_Other Income" xfId="5498"/>
    <cellStyle name="Input 2 6" xfId="5499"/>
    <cellStyle name="Input 2 6 2" xfId="5500"/>
    <cellStyle name="Input 2 6 2 2" xfId="5501"/>
    <cellStyle name="Input 2 6 2 3" xfId="5502"/>
    <cellStyle name="Input 2 6 3" xfId="5503"/>
    <cellStyle name="Input 2 6 4" xfId="5504"/>
    <cellStyle name="Input 2 6 5" xfId="5505"/>
    <cellStyle name="Input 2 6 6" xfId="5506"/>
    <cellStyle name="Input 2 6_Other Income" xfId="5507"/>
    <cellStyle name="Input 2 7" xfId="5508"/>
    <cellStyle name="Input 2 7 2" xfId="5509"/>
    <cellStyle name="Input 2 7 2 2" xfId="5510"/>
    <cellStyle name="Input 2 7 2 3" xfId="5511"/>
    <cellStyle name="Input 2 7 3" xfId="5512"/>
    <cellStyle name="Input 2 7 4" xfId="5513"/>
    <cellStyle name="Input 2 7 5" xfId="5514"/>
    <cellStyle name="Input 2 7 6" xfId="5515"/>
    <cellStyle name="Input 2 7_Other Income" xfId="5516"/>
    <cellStyle name="Input 2 8" xfId="5517"/>
    <cellStyle name="Input 2 8 2" xfId="5518"/>
    <cellStyle name="Input 2 8 3" xfId="5519"/>
    <cellStyle name="Input 2 9" xfId="5520"/>
    <cellStyle name="Input 2_Other Income" xfId="5521"/>
    <cellStyle name="Input 3" xfId="5522"/>
    <cellStyle name="input 3 2" xfId="5523"/>
    <cellStyle name="Input 4" xfId="5524"/>
    <cellStyle name="input 4 2" xfId="5525"/>
    <cellStyle name="Input 5" xfId="5526"/>
    <cellStyle name="input 5 2" xfId="5527"/>
    <cellStyle name="Input 6" xfId="5528"/>
    <cellStyle name="Input 7" xfId="5529"/>
    <cellStyle name="Input 8" xfId="5530"/>
    <cellStyle name="Input 9" xfId="5531"/>
    <cellStyle name="Input(a)" xfId="5532"/>
    <cellStyle name="Input(b)" xfId="5533"/>
    <cellStyle name="Input(Blue_Rate)" xfId="5534"/>
    <cellStyle name="Input(decimal)" xfId="5535"/>
    <cellStyle name="Input1" xfId="5536"/>
    <cellStyle name="Input1 2" xfId="5537"/>
    <cellStyle name="Input1 2 2" xfId="5538"/>
    <cellStyle name="Input1 3" xfId="5539"/>
    <cellStyle name="Input1 3 2" xfId="5540"/>
    <cellStyle name="Input1 3 3" xfId="5541"/>
    <cellStyle name="Input1 4" xfId="5542"/>
    <cellStyle name="InputBlueFont" xfId="5543"/>
    <cellStyle name="InputCell" xfId="5544"/>
    <cellStyle name="InputStyle" xfId="5545"/>
    <cellStyle name="Invisible" xfId="5546"/>
    <cellStyle name="ip0 -InpPercent" xfId="5547"/>
    <cellStyle name="ip1 -InpPercent" xfId="5548"/>
    <cellStyle name="ip2 -InpPercent" xfId="5549"/>
    <cellStyle name="ip3 -InpPercent" xfId="5550"/>
    <cellStyle name="iPercent0" xfId="5551"/>
    <cellStyle name="iPercent1" xfId="5552"/>
    <cellStyle name="ir0 -InpCurr" xfId="5553"/>
    <cellStyle name="ir0k -InpCurrThousand" xfId="5554"/>
    <cellStyle name="ir0m -InpCurrMillion" xfId="5555"/>
    <cellStyle name="ir1 -InpCurr" xfId="5556"/>
    <cellStyle name="ir2 -InpCurr" xfId="5557"/>
    <cellStyle name="ir3 -InpCurr" xfId="5558"/>
    <cellStyle name="ir4 -InpCurr" xfId="5559"/>
    <cellStyle name="is0 -InpSideText" xfId="5560"/>
    <cellStyle name="is1 -InpSideText" xfId="5561"/>
    <cellStyle name="is2 -InpSideText" xfId="5562"/>
    <cellStyle name="is3 -InpSideText" xfId="5563"/>
    <cellStyle name="is4 -InpSideText" xfId="5564"/>
    <cellStyle name="Item Descriptions" xfId="5565"/>
    <cellStyle name="Item Descriptions - Bold" xfId="5566"/>
    <cellStyle name="Item Descriptions_6079BX" xfId="5567"/>
    <cellStyle name="iTextB" xfId="5568"/>
    <cellStyle name="iTextCen" xfId="5569"/>
    <cellStyle name="iTextGen" xfId="5570"/>
    <cellStyle name="iTextGenProt" xfId="5571"/>
    <cellStyle name="iTextGenWrap" xfId="5572"/>
    <cellStyle name="iTextI" xfId="5573"/>
    <cellStyle name="iTextSm" xfId="5574"/>
    <cellStyle name="iTextU" xfId="5575"/>
    <cellStyle name="itn -InpTopTextNoWrap" xfId="5576"/>
    <cellStyle name="itw -InpTopTextWrap" xfId="5577"/>
    <cellStyle name="Komma [0]_Blad1" xfId="5578"/>
    <cellStyle name="Komma_Blad1" xfId="5579"/>
    <cellStyle name="Label" xfId="5580"/>
    <cellStyle name="LABEL Normal" xfId="5581"/>
    <cellStyle name="LABEL Note" xfId="5582"/>
    <cellStyle name="LABEL Units" xfId="5583"/>
    <cellStyle name="Large" xfId="5584"/>
    <cellStyle name="Liability" xfId="5585"/>
    <cellStyle name="Liability 2" xfId="5586"/>
    <cellStyle name="Liability 2 2" xfId="5587"/>
    <cellStyle name="Liability 3" xfId="5588"/>
    <cellStyle name="Liability 4" xfId="5589"/>
    <cellStyle name="Liability 4 2" xfId="5590"/>
    <cellStyle name="Liability 5" xfId="5591"/>
    <cellStyle name="Liability 6" xfId="5592"/>
    <cellStyle name="Liability 7" xfId="5593"/>
    <cellStyle name="Liability_Aug08_Crep_0.1" xfId="5594"/>
    <cellStyle name="Line" xfId="5595"/>
    <cellStyle name="LineItemPrompt" xfId="5596"/>
    <cellStyle name="LineItemValue" xfId="5597"/>
    <cellStyle name="Lines" xfId="5598"/>
    <cellStyle name="Link" xfId="5599"/>
    <cellStyle name="Link Currency (0)" xfId="5600"/>
    <cellStyle name="Link Currency (2)" xfId="5601"/>
    <cellStyle name="Link Units (0)" xfId="5602"/>
    <cellStyle name="Link Units (1)" xfId="5603"/>
    <cellStyle name="Link Units (2)" xfId="5604"/>
    <cellStyle name="Linked Cell" xfId="11315" builtinId="24" customBuiltin="1"/>
    <cellStyle name="Linked Cell 10" xfId="5605"/>
    <cellStyle name="Linked Cell 11" xfId="5606"/>
    <cellStyle name="Linked Cell 12" xfId="5607"/>
    <cellStyle name="Linked Cell 2" xfId="5608"/>
    <cellStyle name="Linked Cell 2 2" xfId="5609"/>
    <cellStyle name="Linked Cell 2 3" xfId="5610"/>
    <cellStyle name="Linked Cell 2 4" xfId="5611"/>
    <cellStyle name="Linked Cell 3" xfId="5612"/>
    <cellStyle name="Linked Cell 4" xfId="5613"/>
    <cellStyle name="Linked Cell 5" xfId="5614"/>
    <cellStyle name="Linked Cell 6" xfId="5615"/>
    <cellStyle name="Linked Cell 7" xfId="5616"/>
    <cellStyle name="Linked Cell 8" xfId="5617"/>
    <cellStyle name="Linked Cell 9" xfId="5618"/>
    <cellStyle name="LookUpText" xfId="5619"/>
    <cellStyle name="ltn -TableTextNoWrap" xfId="5620"/>
    <cellStyle name="ltw -TableTextWrap" xfId="5621"/>
    <cellStyle name="Main macro" xfId="5622"/>
    <cellStyle name="MAJOR ROW HEADING" xfId="5623"/>
    <cellStyle name="MerchantFlag" xfId="5624"/>
    <cellStyle name="million" xfId="5625"/>
    <cellStyle name="million [1]" xfId="5626"/>
    <cellStyle name="MINOR ROW HEADING" xfId="5627"/>
    <cellStyle name="MLComma0" xfId="5628"/>
    <cellStyle name="MLDollar0" xfId="5629"/>
    <cellStyle name="MLEuro0" xfId="5630"/>
    <cellStyle name="MLHeaderSection" xfId="5631"/>
    <cellStyle name="MLMultiple0" xfId="5632"/>
    <cellStyle name="MLPercent0" xfId="5633"/>
    <cellStyle name="MLPound0" xfId="5634"/>
    <cellStyle name="MLYen0" xfId="5635"/>
    <cellStyle name="Model Name" xfId="5636"/>
    <cellStyle name="Multiple" xfId="5637"/>
    <cellStyle name="Multiple [0]" xfId="5638"/>
    <cellStyle name="Multiple [1]" xfId="5639"/>
    <cellStyle name="Multiple 2" xfId="5640"/>
    <cellStyle name="Multiple 3" xfId="5641"/>
    <cellStyle name="Multiple 4" xfId="5642"/>
    <cellStyle name="Multiple_09 12 - Valuation" xfId="5643"/>
    <cellStyle name="Multiple0" xfId="5644"/>
    <cellStyle name="MultipleType" xfId="5645"/>
    <cellStyle name="neg0.0" xfId="5646"/>
    <cellStyle name="Neutral" xfId="11311" builtinId="28" customBuiltin="1"/>
    <cellStyle name="Neutral 10" xfId="5647"/>
    <cellStyle name="Neutral 11" xfId="5648"/>
    <cellStyle name="Neutral 12" xfId="5649"/>
    <cellStyle name="Neutral 2" xfId="5650"/>
    <cellStyle name="Neutral 2 2" xfId="5651"/>
    <cellStyle name="Neutral 2 2 2" xfId="5652"/>
    <cellStyle name="Neutral 2 3" xfId="5653"/>
    <cellStyle name="Neutral 2 4" xfId="5654"/>
    <cellStyle name="Neutral 2 5" xfId="5655"/>
    <cellStyle name="Neutral 3" xfId="5656"/>
    <cellStyle name="Neutral 3 2" xfId="5657"/>
    <cellStyle name="Neutral 4" xfId="5658"/>
    <cellStyle name="Neutral 5" xfId="5659"/>
    <cellStyle name="Neutral 6" xfId="5660"/>
    <cellStyle name="Neutral 7" xfId="5661"/>
    <cellStyle name="Neutral 8" xfId="5662"/>
    <cellStyle name="Neutral 9" xfId="5663"/>
    <cellStyle name="NewColumnHeaderNormal" xfId="5664"/>
    <cellStyle name="NewSectionHeaderNormal" xfId="5665"/>
    <cellStyle name="NewTitleNormal" xfId="5666"/>
    <cellStyle name="Nick's Standard" xfId="5667"/>
    <cellStyle name="Nick's Standard 2" xfId="5668"/>
    <cellStyle name="Nick's Standard 3" xfId="5669"/>
    <cellStyle name="no dec" xfId="5670"/>
    <cellStyle name="NO_SIGN" xfId="5671"/>
    <cellStyle name="NonPrint_copyright" xfId="5672"/>
    <cellStyle name="Normal" xfId="0" builtinId="0"/>
    <cellStyle name="Normal - Style1" xfId="5673"/>
    <cellStyle name="Normal 10" xfId="5674"/>
    <cellStyle name="Normal 10 10" xfId="5675"/>
    <cellStyle name="Normal 10 10 2" xfId="5676"/>
    <cellStyle name="Normal 10 11" xfId="5677"/>
    <cellStyle name="Normal 10 12" xfId="5678"/>
    <cellStyle name="Normal 10 2" xfId="5679"/>
    <cellStyle name="Normal 10 2 2" xfId="5680"/>
    <cellStyle name="Normal 10 2 2 2" xfId="5681"/>
    <cellStyle name="Normal 10 2 2 2 2" xfId="5682"/>
    <cellStyle name="Normal 10 2 2 2 2 2" xfId="5683"/>
    <cellStyle name="Normal 10 2 2 2 2 3" xfId="12207"/>
    <cellStyle name="Normal 10 2 2 2 3" xfId="5684"/>
    <cellStyle name="Normal 10 2 2 2 4" xfId="12206"/>
    <cellStyle name="Normal 10 2 2 3" xfId="5685"/>
    <cellStyle name="Normal 10 2 2 3 2" xfId="5686"/>
    <cellStyle name="Normal 10 2 2 3 3" xfId="12208"/>
    <cellStyle name="Normal 10 2 2 4" xfId="5687"/>
    <cellStyle name="Normal 10 2 2 4 2" xfId="5688"/>
    <cellStyle name="Normal 10 2 2 4 3" xfId="12209"/>
    <cellStyle name="Normal 10 2 2 5" xfId="5689"/>
    <cellStyle name="Normal 10 2 2 5 2" xfId="5690"/>
    <cellStyle name="Normal 10 2 2 6" xfId="5691"/>
    <cellStyle name="Normal 10 2 2 7" xfId="12205"/>
    <cellStyle name="Normal 10 2 3" xfId="5692"/>
    <cellStyle name="Normal 10 2 3 2" xfId="5693"/>
    <cellStyle name="Normal 10 2 3 2 2" xfId="5694"/>
    <cellStyle name="Normal 10 2 3 2 3" xfId="12210"/>
    <cellStyle name="Normal 10 2 3 3" xfId="5695"/>
    <cellStyle name="Normal 10 2 3 4" xfId="5696"/>
    <cellStyle name="Normal 10 2 4" xfId="5697"/>
    <cellStyle name="Normal 10 2 4 2" xfId="5698"/>
    <cellStyle name="Normal 10 2 4 3" xfId="12211"/>
    <cellStyle name="Normal 10 2 5" xfId="5699"/>
    <cellStyle name="Normal 10 2 5 2" xfId="5700"/>
    <cellStyle name="Normal 10 2 5 3" xfId="12212"/>
    <cellStyle name="Normal 10 2 6" xfId="5701"/>
    <cellStyle name="Normal 10 2 6 2" xfId="5702"/>
    <cellStyle name="Normal 10 2 7" xfId="5703"/>
    <cellStyle name="Normal 10 2 8" xfId="5704"/>
    <cellStyle name="Normal 10 3" xfId="5705"/>
    <cellStyle name="Normal 10 3 2" xfId="5706"/>
    <cellStyle name="Normal 10 3 2 2" xfId="5707"/>
    <cellStyle name="Normal 10 3 2 2 2" xfId="5708"/>
    <cellStyle name="Normal 10 3 2 2 3" xfId="12214"/>
    <cellStyle name="Normal 10 3 2 3" xfId="5709"/>
    <cellStyle name="Normal 10 3 2 3 2" xfId="5710"/>
    <cellStyle name="Normal 10 3 2 4" xfId="5711"/>
    <cellStyle name="Normal 10 3 2 5" xfId="12213"/>
    <cellStyle name="Normal 10 3 3" xfId="5712"/>
    <cellStyle name="Normal 10 3 3 2" xfId="5713"/>
    <cellStyle name="Normal 10 3 3 3" xfId="12215"/>
    <cellStyle name="Normal 10 3 4" xfId="5714"/>
    <cellStyle name="Normal 10 3 4 2" xfId="5715"/>
    <cellStyle name="Normal 10 3 4 3" xfId="12216"/>
    <cellStyle name="Normal 10 3 5" xfId="5716"/>
    <cellStyle name="Normal 10 3 5 2" xfId="5717"/>
    <cellStyle name="Normal 10 3 6" xfId="5718"/>
    <cellStyle name="Normal 10 3 7" xfId="5719"/>
    <cellStyle name="Normal 10 4" xfId="5720"/>
    <cellStyle name="Normal 10 4 2" xfId="5721"/>
    <cellStyle name="Normal 10 4 2 2" xfId="5722"/>
    <cellStyle name="Normal 10 4 2 2 2" xfId="5723"/>
    <cellStyle name="Normal 10 4 2 2 3" xfId="12219"/>
    <cellStyle name="Normal 10 4 2 3" xfId="5724"/>
    <cellStyle name="Normal 10 4 2 4" xfId="12218"/>
    <cellStyle name="Normal 10 4 3" xfId="5725"/>
    <cellStyle name="Normal 10 4 3 2" xfId="5726"/>
    <cellStyle name="Normal 10 4 3 3" xfId="12220"/>
    <cellStyle name="Normal 10 4 4" xfId="5727"/>
    <cellStyle name="Normal 10 4 4 2" xfId="5728"/>
    <cellStyle name="Normal 10 4 4 3" xfId="12221"/>
    <cellStyle name="Normal 10 4 5" xfId="5729"/>
    <cellStyle name="Normal 10 4 5 2" xfId="5730"/>
    <cellStyle name="Normal 10 4 6" xfId="5731"/>
    <cellStyle name="Normal 10 4 7" xfId="12217"/>
    <cellStyle name="Normal 10 5" xfId="5732"/>
    <cellStyle name="Normal 10 5 2" xfId="5733"/>
    <cellStyle name="Normal 10 5 2 2" xfId="5734"/>
    <cellStyle name="Normal 10 5 2 2 2" xfId="5735"/>
    <cellStyle name="Normal 10 5 2 2 3" xfId="12224"/>
    <cellStyle name="Normal 10 5 2 3" xfId="5736"/>
    <cellStyle name="Normal 10 5 2 4" xfId="12223"/>
    <cellStyle name="Normal 10 5 3" xfId="5737"/>
    <cellStyle name="Normal 10 5 3 2" xfId="5738"/>
    <cellStyle name="Normal 10 5 3 3" xfId="12225"/>
    <cellStyle name="Normal 10 5 4" xfId="5739"/>
    <cellStyle name="Normal 10 5 4 2" xfId="5740"/>
    <cellStyle name="Normal 10 5 4 3" xfId="12226"/>
    <cellStyle name="Normal 10 5 5" xfId="5741"/>
    <cellStyle name="Normal 10 5 6" xfId="5742"/>
    <cellStyle name="Normal 10 5 7" xfId="12222"/>
    <cellStyle name="Normal 10 6" xfId="5743"/>
    <cellStyle name="Normal 10 6 2" xfId="5744"/>
    <cellStyle name="Normal 10 6 2 2" xfId="5745"/>
    <cellStyle name="Normal 10 6 2 3" xfId="12227"/>
    <cellStyle name="Normal 10 6 3" xfId="5746"/>
    <cellStyle name="Normal 10 6 4" xfId="5747"/>
    <cellStyle name="Normal 10 7" xfId="5748"/>
    <cellStyle name="Normal 10 7 2" xfId="5749"/>
    <cellStyle name="Normal 10 7 3" xfId="12228"/>
    <cellStyle name="Normal 10 8" xfId="5750"/>
    <cellStyle name="Normal 10 8 2" xfId="5751"/>
    <cellStyle name="Normal 10 8 3" xfId="12229"/>
    <cellStyle name="Normal 10 9" xfId="5752"/>
    <cellStyle name="Normal 10 9 2" xfId="5753"/>
    <cellStyle name="Normal 10 9 3" xfId="12230"/>
    <cellStyle name="Normal 10_Municipal" xfId="5754"/>
    <cellStyle name="Normal 100" xfId="5755"/>
    <cellStyle name="Normal 100 2" xfId="5756"/>
    <cellStyle name="Normal 100 3" xfId="5757"/>
    <cellStyle name="Normal 101" xfId="5758"/>
    <cellStyle name="Normal 101 2" xfId="5759"/>
    <cellStyle name="Normal 101 3" xfId="5760"/>
    <cellStyle name="Normal 102" xfId="5761"/>
    <cellStyle name="Normal 102 2" xfId="5762"/>
    <cellStyle name="Normal 102 3" xfId="5763"/>
    <cellStyle name="Normal 103" xfId="5764"/>
    <cellStyle name="Normal 103 2" xfId="5765"/>
    <cellStyle name="Normal 103 3" xfId="5766"/>
    <cellStyle name="Normal 104" xfId="5767"/>
    <cellStyle name="Normal 104 2" xfId="5768"/>
    <cellStyle name="Normal 104 3" xfId="5769"/>
    <cellStyle name="Normal 105" xfId="5770"/>
    <cellStyle name="Normal 105 2" xfId="5771"/>
    <cellStyle name="Normal 105 3" xfId="5772"/>
    <cellStyle name="Normal 106" xfId="5773"/>
    <cellStyle name="Normal 106 2" xfId="5774"/>
    <cellStyle name="Normal 106 3" xfId="5775"/>
    <cellStyle name="Normal 107" xfId="5776"/>
    <cellStyle name="Normal 107 2" xfId="5777"/>
    <cellStyle name="Normal 107 3" xfId="5778"/>
    <cellStyle name="Normal 108" xfId="5779"/>
    <cellStyle name="Normal 108 2" xfId="5780"/>
    <cellStyle name="Normal 108 3" xfId="5781"/>
    <cellStyle name="Normal 109" xfId="5782"/>
    <cellStyle name="Normal 109 2" xfId="5783"/>
    <cellStyle name="Normal 109 3" xfId="5784"/>
    <cellStyle name="Normal 11" xfId="5785"/>
    <cellStyle name="Normal 11 10" xfId="5786"/>
    <cellStyle name="Normal 11 2" xfId="5787"/>
    <cellStyle name="Normal 11 2 2" xfId="5788"/>
    <cellStyle name="Normal 11 2 2 2" xfId="5789"/>
    <cellStyle name="Normal 11 2 2 2 2" xfId="5790"/>
    <cellStyle name="Normal 11 2 2 2 2 2" xfId="5791"/>
    <cellStyle name="Normal 11 2 2 2 2 3" xfId="12233"/>
    <cellStyle name="Normal 11 2 2 2 3" xfId="5792"/>
    <cellStyle name="Normal 11 2 2 2 4" xfId="12232"/>
    <cellStyle name="Normal 11 2 2 3" xfId="5793"/>
    <cellStyle name="Normal 11 2 2 3 2" xfId="5794"/>
    <cellStyle name="Normal 11 2 2 3 3" xfId="12234"/>
    <cellStyle name="Normal 11 2 2 4" xfId="5795"/>
    <cellStyle name="Normal 11 2 2 4 2" xfId="5796"/>
    <cellStyle name="Normal 11 2 2 4 3" xfId="12235"/>
    <cellStyle name="Normal 11 2 2 5" xfId="5797"/>
    <cellStyle name="Normal 11 2 2 6" xfId="5798"/>
    <cellStyle name="Normal 11 2 2 7" xfId="12231"/>
    <cellStyle name="Normal 11 2 3" xfId="5799"/>
    <cellStyle name="Normal 11 2 3 2" xfId="5800"/>
    <cellStyle name="Normal 11 2 3 2 2" xfId="5801"/>
    <cellStyle name="Normal 11 2 3 2 3" xfId="12236"/>
    <cellStyle name="Normal 11 2 3 3" xfId="5802"/>
    <cellStyle name="Normal 11 2 3 4" xfId="5803"/>
    <cellStyle name="Normal 11 2 4" xfId="5804"/>
    <cellStyle name="Normal 11 2 4 2" xfId="5805"/>
    <cellStyle name="Normal 11 2 4 3" xfId="5806"/>
    <cellStyle name="Normal 11 2 4 4" xfId="12237"/>
    <cellStyle name="Normal 11 2 5" xfId="5807"/>
    <cellStyle name="Normal 11 2 5 2" xfId="5808"/>
    <cellStyle name="Normal 11 2 5 3" xfId="12238"/>
    <cellStyle name="Normal 11 2 6" xfId="5809"/>
    <cellStyle name="Normal 11 2 6 2" xfId="5810"/>
    <cellStyle name="Normal 11 2 7" xfId="5811"/>
    <cellStyle name="Normal 11 3" xfId="5812"/>
    <cellStyle name="Normal 11 3 2" xfId="5813"/>
    <cellStyle name="Normal 11 3 2 2" xfId="5814"/>
    <cellStyle name="Normal 11 3 2 2 2" xfId="5815"/>
    <cellStyle name="Normal 11 3 2 2 3" xfId="12240"/>
    <cellStyle name="Normal 11 3 2 3" xfId="5816"/>
    <cellStyle name="Normal 11 3 2 4" xfId="12239"/>
    <cellStyle name="Normal 11 3 3" xfId="5817"/>
    <cellStyle name="Normal 11 3 3 2" xfId="5818"/>
    <cellStyle name="Normal 11 3 3 3" xfId="12241"/>
    <cellStyle name="Normal 11 3 4" xfId="5819"/>
    <cellStyle name="Normal 11 3 4 2" xfId="5820"/>
    <cellStyle name="Normal 11 3 4 3" xfId="12242"/>
    <cellStyle name="Normal 11 3 5" xfId="5821"/>
    <cellStyle name="Normal 11 3 6" xfId="5822"/>
    <cellStyle name="Normal 11 4" xfId="5823"/>
    <cellStyle name="Normal 11 4 2" xfId="5824"/>
    <cellStyle name="Normal 11 4 2 2" xfId="5825"/>
    <cellStyle name="Normal 11 4 2 2 2" xfId="5826"/>
    <cellStyle name="Normal 11 4 2 2 3" xfId="12245"/>
    <cellStyle name="Normal 11 4 2 3" xfId="5827"/>
    <cellStyle name="Normal 11 4 2 4" xfId="12244"/>
    <cellStyle name="Normal 11 4 3" xfId="5828"/>
    <cellStyle name="Normal 11 4 3 2" xfId="5829"/>
    <cellStyle name="Normal 11 4 3 3" xfId="12246"/>
    <cellStyle name="Normal 11 4 4" xfId="5830"/>
    <cellStyle name="Normal 11 4 4 2" xfId="5831"/>
    <cellStyle name="Normal 11 4 4 3" xfId="12247"/>
    <cellStyle name="Normal 11 4 5" xfId="5832"/>
    <cellStyle name="Normal 11 4 5 2" xfId="5833"/>
    <cellStyle name="Normal 11 4 6" xfId="5834"/>
    <cellStyle name="Normal 11 4 7" xfId="12243"/>
    <cellStyle name="Normal 11 5" xfId="5835"/>
    <cellStyle name="Normal 11 5 2" xfId="5836"/>
    <cellStyle name="Normal 11 5 2 2" xfId="5837"/>
    <cellStyle name="Normal 11 5 2 3" xfId="12248"/>
    <cellStyle name="Normal 11 5 3" xfId="5838"/>
    <cellStyle name="Normal 11 5 4" xfId="5839"/>
    <cellStyle name="Normal 11 6" xfId="5840"/>
    <cellStyle name="Normal 11 6 2" xfId="5841"/>
    <cellStyle name="Normal 11 6 3" xfId="12249"/>
    <cellStyle name="Normal 11 7" xfId="5842"/>
    <cellStyle name="Normal 11 7 2" xfId="5843"/>
    <cellStyle name="Normal 11 7 3" xfId="5844"/>
    <cellStyle name="Normal 11 7 4" xfId="12250"/>
    <cellStyle name="Normal 11 8" xfId="5845"/>
    <cellStyle name="Normal 11 8 2" xfId="5846"/>
    <cellStyle name="Normal 11 9" xfId="5847"/>
    <cellStyle name="Normal 110" xfId="5848"/>
    <cellStyle name="Normal 110 2" xfId="5849"/>
    <cellStyle name="Normal 110 3" xfId="5850"/>
    <cellStyle name="Normal 111" xfId="5851"/>
    <cellStyle name="Normal 111 2" xfId="5852"/>
    <cellStyle name="Normal 111 3" xfId="5853"/>
    <cellStyle name="Normal 112" xfId="5854"/>
    <cellStyle name="Normal 112 2" xfId="5855"/>
    <cellStyle name="Normal 112 3" xfId="5856"/>
    <cellStyle name="Normal 113" xfId="5857"/>
    <cellStyle name="Normal 113 2" xfId="5858"/>
    <cellStyle name="Normal 113 3" xfId="5859"/>
    <cellStyle name="Normal 114" xfId="5860"/>
    <cellStyle name="Normal 114 2" xfId="5861"/>
    <cellStyle name="Normal 114 3" xfId="5862"/>
    <cellStyle name="Normal 115" xfId="5863"/>
    <cellStyle name="Normal 115 2" xfId="5864"/>
    <cellStyle name="Normal 115 3" xfId="5865"/>
    <cellStyle name="Normal 116" xfId="5866"/>
    <cellStyle name="Normal 116 2" xfId="5867"/>
    <cellStyle name="Normal 116 3" xfId="5868"/>
    <cellStyle name="Normal 117" xfId="5869"/>
    <cellStyle name="Normal 117 2" xfId="5870"/>
    <cellStyle name="Normal 117 3" xfId="5871"/>
    <cellStyle name="Normal 118" xfId="5872"/>
    <cellStyle name="Normal 118 2" xfId="5873"/>
    <cellStyle name="Normal 118 3" xfId="5874"/>
    <cellStyle name="Normal 119" xfId="5875"/>
    <cellStyle name="Normal 119 2" xfId="5876"/>
    <cellStyle name="Normal 119 3" xfId="5877"/>
    <cellStyle name="Normal 12" xfId="5878"/>
    <cellStyle name="Normal 12 2" xfId="5879"/>
    <cellStyle name="Normal 12 2 2" xfId="5880"/>
    <cellStyle name="Normal 12 2 2 2" xfId="5881"/>
    <cellStyle name="Normal 12 2 2 2 2" xfId="5882"/>
    <cellStyle name="Normal 12 2 2 3" xfId="5883"/>
    <cellStyle name="Normal 12 2 3" xfId="5884"/>
    <cellStyle name="Normal 12 3" xfId="5885"/>
    <cellStyle name="Normal 12 3 2" xfId="5886"/>
    <cellStyle name="Normal 12 3 2 2" xfId="5887"/>
    <cellStyle name="Normal 12 3 3" xfId="5888"/>
    <cellStyle name="Normal 12 3 4" xfId="5889"/>
    <cellStyle name="Normal 12 4" xfId="5890"/>
    <cellStyle name="Normal 12 4 2" xfId="5891"/>
    <cellStyle name="Normal 12 4 2 2" xfId="5892"/>
    <cellStyle name="Normal 12 4 3" xfId="5893"/>
    <cellStyle name="Normal 12 5" xfId="5894"/>
    <cellStyle name="Normal 12 5 2" xfId="5895"/>
    <cellStyle name="Normal 12 5 3" xfId="5896"/>
    <cellStyle name="Normal 12 6" xfId="5897"/>
    <cellStyle name="Normal 12 7" xfId="5898"/>
    <cellStyle name="Normal 12 8" xfId="12251"/>
    <cellStyle name="Normal 12_Municipal" xfId="5899"/>
    <cellStyle name="Normal 120" xfId="5900"/>
    <cellStyle name="Normal 120 2" xfId="5901"/>
    <cellStyle name="Normal 120 3" xfId="5902"/>
    <cellStyle name="Normal 121" xfId="5903"/>
    <cellStyle name="Normal 121 2" xfId="5904"/>
    <cellStyle name="Normal 121 3" xfId="5905"/>
    <cellStyle name="Normal 122" xfId="5906"/>
    <cellStyle name="Normal 122 2" xfId="5907"/>
    <cellStyle name="Normal 122 3" xfId="5908"/>
    <cellStyle name="Normal 123" xfId="5909"/>
    <cellStyle name="Normal 123 2" xfId="5910"/>
    <cellStyle name="Normal 123 3" xfId="5911"/>
    <cellStyle name="Normal 124" xfId="5912"/>
    <cellStyle name="Normal 124 2" xfId="5913"/>
    <cellStyle name="Normal 124 3" xfId="5914"/>
    <cellStyle name="Normal 125" xfId="5915"/>
    <cellStyle name="Normal 125 2" xfId="5916"/>
    <cellStyle name="Normal 125 3" xfId="5917"/>
    <cellStyle name="Normal 126" xfId="5918"/>
    <cellStyle name="Normal 126 2" xfId="5919"/>
    <cellStyle name="Normal 126 3" xfId="5920"/>
    <cellStyle name="Normal 127" xfId="5921"/>
    <cellStyle name="Normal 127 2" xfId="5922"/>
    <cellStyle name="Normal 127 3" xfId="5923"/>
    <cellStyle name="Normal 128" xfId="5924"/>
    <cellStyle name="Normal 128 2" xfId="5925"/>
    <cellStyle name="Normal 128 3" xfId="5926"/>
    <cellStyle name="Normal 129" xfId="5927"/>
    <cellStyle name="Normal 129 2" xfId="5928"/>
    <cellStyle name="Normal 129 3" xfId="5929"/>
    <cellStyle name="Normal 13" xfId="5930"/>
    <cellStyle name="Normal 13 2" xfId="5931"/>
    <cellStyle name="Normal 13 2 2" xfId="5932"/>
    <cellStyle name="Normal 13 2 2 2" xfId="5933"/>
    <cellStyle name="Normal 13 2 2 2 2" xfId="5934"/>
    <cellStyle name="Normal 13 2 2 3" xfId="5935"/>
    <cellStyle name="Normal 13 2 2 4" xfId="12252"/>
    <cellStyle name="Normal 13 2 3" xfId="5936"/>
    <cellStyle name="Normal 13 2 3 2" xfId="5937"/>
    <cellStyle name="Normal 13 2 4" xfId="5938"/>
    <cellStyle name="Normal 13 2 4 2" xfId="5939"/>
    <cellStyle name="Normal 13 2 5" xfId="5940"/>
    <cellStyle name="Normal 13 2 6" xfId="5941"/>
    <cellStyle name="Normal 13 3" xfId="5942"/>
    <cellStyle name="Normal 13 3 2" xfId="5943"/>
    <cellStyle name="Normal 13 3 2 2" xfId="5944"/>
    <cellStyle name="Normal 13 3 3" xfId="5945"/>
    <cellStyle name="Normal 13 3 3 2" xfId="5946"/>
    <cellStyle name="Normal 13 3 4" xfId="5947"/>
    <cellStyle name="Normal 13 3 5" xfId="5948"/>
    <cellStyle name="Normal 13 4" xfId="5949"/>
    <cellStyle name="Normal 13 4 2" xfId="5950"/>
    <cellStyle name="Normal 13 4 2 2" xfId="5951"/>
    <cellStyle name="Normal 13 4 3" xfId="5952"/>
    <cellStyle name="Normal 13 4 4" xfId="5953"/>
    <cellStyle name="Normal 13 4 5" xfId="12253"/>
    <cellStyle name="Normal 13 5" xfId="5954"/>
    <cellStyle name="Normal 13 5 2" xfId="5955"/>
    <cellStyle name="Normal 13 5 3" xfId="5956"/>
    <cellStyle name="Normal 13 6" xfId="5957"/>
    <cellStyle name="Normal 13 7" xfId="5958"/>
    <cellStyle name="Normal 13 7 2" xfId="5959"/>
    <cellStyle name="Normal 13_Municipal" xfId="5960"/>
    <cellStyle name="Normal 130" xfId="5961"/>
    <cellStyle name="Normal 130 2" xfId="5962"/>
    <cellStyle name="Normal 130 3" xfId="5963"/>
    <cellStyle name="Normal 131" xfId="5964"/>
    <cellStyle name="Normal 131 2" xfId="5965"/>
    <cellStyle name="Normal 131 3" xfId="5966"/>
    <cellStyle name="Normal 132" xfId="5967"/>
    <cellStyle name="Normal 132 2" xfId="5968"/>
    <cellStyle name="Normal 132 3" xfId="5969"/>
    <cellStyle name="Normal 133" xfId="5970"/>
    <cellStyle name="Normal 133 2" xfId="5971"/>
    <cellStyle name="Normal 133 3" xfId="5972"/>
    <cellStyle name="Normal 134" xfId="5973"/>
    <cellStyle name="Normal 134 2" xfId="5974"/>
    <cellStyle name="Normal 134 3" xfId="5975"/>
    <cellStyle name="Normal 135" xfId="5976"/>
    <cellStyle name="Normal 135 2" xfId="5977"/>
    <cellStyle name="Normal 135 3" xfId="5978"/>
    <cellStyle name="Normal 136" xfId="5979"/>
    <cellStyle name="Normal 137" xfId="5980"/>
    <cellStyle name="Normal 137 2" xfId="5981"/>
    <cellStyle name="Normal 137 3" xfId="5982"/>
    <cellStyle name="Normal 138" xfId="5983"/>
    <cellStyle name="Normal 139" xfId="5984"/>
    <cellStyle name="Normal 14" xfId="5985"/>
    <cellStyle name="Normal 14 10" xfId="5986"/>
    <cellStyle name="Normal 14 11" xfId="5987"/>
    <cellStyle name="Normal 14 2" xfId="5988"/>
    <cellStyle name="Normal 14 2 2" xfId="5989"/>
    <cellStyle name="Normal 14 2 2 2" xfId="5990"/>
    <cellStyle name="Normal 14 2 2 3" xfId="12254"/>
    <cellStyle name="Normal 14 2 3" xfId="5991"/>
    <cellStyle name="Normal 14 2 3 2" xfId="5992"/>
    <cellStyle name="Normal 14 2 3 3" xfId="5993"/>
    <cellStyle name="Normal 14 2 4" xfId="5994"/>
    <cellStyle name="Normal 14 2 5" xfId="5995"/>
    <cellStyle name="Normal 14 3" xfId="5996"/>
    <cellStyle name="Normal 14 3 2" xfId="5997"/>
    <cellStyle name="Normal 14 3 2 2" xfId="5998"/>
    <cellStyle name="Normal 14 3 2 3" xfId="12255"/>
    <cellStyle name="Normal 14 3 3" xfId="5999"/>
    <cellStyle name="Normal 14 3 3 2" xfId="6000"/>
    <cellStyle name="Normal 14 3 4" xfId="6001"/>
    <cellStyle name="Normal 14 3 5" xfId="6002"/>
    <cellStyle name="Normal 14 4" xfId="6003"/>
    <cellStyle name="Normal 14 4 2" xfId="6004"/>
    <cellStyle name="Normal 14 4 2 2" xfId="6005"/>
    <cellStyle name="Normal 14 4 2 3" xfId="12257"/>
    <cellStyle name="Normal 14 4 3" xfId="6006"/>
    <cellStyle name="Normal 14 4 3 2" xfId="6007"/>
    <cellStyle name="Normal 14 4 4" xfId="6008"/>
    <cellStyle name="Normal 14 4 5" xfId="6009"/>
    <cellStyle name="Normal 14 4 6" xfId="12256"/>
    <cellStyle name="Normal 14 5" xfId="6010"/>
    <cellStyle name="Normal 14 5 2" xfId="6011"/>
    <cellStyle name="Normal 14 5 2 2" xfId="6012"/>
    <cellStyle name="Normal 14 5 2 3" xfId="12258"/>
    <cellStyle name="Normal 14 5 3" xfId="6013"/>
    <cellStyle name="Normal 14 5 4" xfId="6014"/>
    <cellStyle name="Normal 14 6" xfId="6015"/>
    <cellStyle name="Normal 14 6 2" xfId="6016"/>
    <cellStyle name="Normal 14 6 2 2" xfId="6017"/>
    <cellStyle name="Normal 14 6 2 3" xfId="12260"/>
    <cellStyle name="Normal 14 6 3" xfId="6018"/>
    <cellStyle name="Normal 14 6 4" xfId="12259"/>
    <cellStyle name="Normal 14 7" xfId="6019"/>
    <cellStyle name="Normal 14 7 2" xfId="6020"/>
    <cellStyle name="Normal 14 7 3" xfId="12261"/>
    <cellStyle name="Normal 14 8" xfId="6021"/>
    <cellStyle name="Normal 14 8 2" xfId="6022"/>
    <cellStyle name="Normal 14 8 3" xfId="12262"/>
    <cellStyle name="Normal 14 9" xfId="6023"/>
    <cellStyle name="Normal 14 9 2" xfId="6024"/>
    <cellStyle name="Normal 14 9 3" xfId="6025"/>
    <cellStyle name="Normal 14_Municipal" xfId="6026"/>
    <cellStyle name="Normal 140" xfId="6027"/>
    <cellStyle name="Normal 141" xfId="6028"/>
    <cellStyle name="Normal 142" xfId="6029"/>
    <cellStyle name="Normal 143" xfId="6030"/>
    <cellStyle name="Normal 144" xfId="6031"/>
    <cellStyle name="Normal 145" xfId="6032"/>
    <cellStyle name="Normal 146" xfId="6033"/>
    <cellStyle name="Normal 147" xfId="6034"/>
    <cellStyle name="Normal 148" xfId="6035"/>
    <cellStyle name="Normal 149" xfId="6036"/>
    <cellStyle name="Normal 15" xfId="6037"/>
    <cellStyle name="Normal 15 2" xfId="6038"/>
    <cellStyle name="Normal 15 2 2" xfId="6039"/>
    <cellStyle name="Normal 15 2 2 2" xfId="6040"/>
    <cellStyle name="Normal 15 2 3" xfId="6041"/>
    <cellStyle name="Normal 15 2 4" xfId="6042"/>
    <cellStyle name="Normal 15 3" xfId="6043"/>
    <cellStyle name="Normal 15 3 2" xfId="6044"/>
    <cellStyle name="Normal 15 3 3" xfId="6045"/>
    <cellStyle name="Normal 15 4" xfId="6046"/>
    <cellStyle name="Normal 15 4 2" xfId="6047"/>
    <cellStyle name="Normal 15 4 3" xfId="6048"/>
    <cellStyle name="Normal 15 5" xfId="6049"/>
    <cellStyle name="Normal 15 5 2" xfId="6050"/>
    <cellStyle name="Normal 15 6" xfId="6051"/>
    <cellStyle name="Normal 150" xfId="6052"/>
    <cellStyle name="Normal 151" xfId="6053"/>
    <cellStyle name="Normal 152" xfId="6054"/>
    <cellStyle name="Normal 153" xfId="6055"/>
    <cellStyle name="Normal 153 2" xfId="6056"/>
    <cellStyle name="Normal 154" xfId="6057"/>
    <cellStyle name="Normal 155" xfId="6058"/>
    <cellStyle name="Normal 156" xfId="6059"/>
    <cellStyle name="Normal 157" xfId="6060"/>
    <cellStyle name="Normal 158" xfId="6061"/>
    <cellStyle name="Normal 159" xfId="6062"/>
    <cellStyle name="Normal 16" xfId="6063"/>
    <cellStyle name="Normal 16 2" xfId="6064"/>
    <cellStyle name="Normal 16 2 2" xfId="6065"/>
    <cellStyle name="Normal 16 2 2 2" xfId="6066"/>
    <cellStyle name="Normal 16 2 3" xfId="6067"/>
    <cellStyle name="Normal 16 2 4" xfId="6068"/>
    <cellStyle name="Normal 16 3" xfId="6069"/>
    <cellStyle name="Normal 16 3 2" xfId="6070"/>
    <cellStyle name="Normal 16 3 2 2" xfId="6071"/>
    <cellStyle name="Normal 16 3 3" xfId="6072"/>
    <cellStyle name="Normal 16 3 4" xfId="6073"/>
    <cellStyle name="Normal 16 4" xfId="6074"/>
    <cellStyle name="Normal 16 4 2" xfId="6075"/>
    <cellStyle name="Normal 16 4 3" xfId="6076"/>
    <cellStyle name="Normal 16 4 4" xfId="6077"/>
    <cellStyle name="Normal 16 5" xfId="6078"/>
    <cellStyle name="Normal 16 6" xfId="6079"/>
    <cellStyle name="Normal 16_Municipal" xfId="6080"/>
    <cellStyle name="Normal 160" xfId="6081"/>
    <cellStyle name="Normal 161" xfId="6082"/>
    <cellStyle name="Normal 162" xfId="6083"/>
    <cellStyle name="Normal 163" xfId="6084"/>
    <cellStyle name="Normal 164" xfId="6085"/>
    <cellStyle name="Normal 165" xfId="6086"/>
    <cellStyle name="Normal 166" xfId="6087"/>
    <cellStyle name="Normal 166 2" xfId="6088"/>
    <cellStyle name="Normal 166 3" xfId="13319"/>
    <cellStyle name="Normal 167" xfId="6089"/>
    <cellStyle name="Normal 167 2" xfId="6090"/>
    <cellStyle name="Normal 167 3" xfId="13320"/>
    <cellStyle name="Normal 168" xfId="6091"/>
    <cellStyle name="Normal 168 2" xfId="6092"/>
    <cellStyle name="Normal 168 3" xfId="13321"/>
    <cellStyle name="Normal 169" xfId="6093"/>
    <cellStyle name="Normal 169 2" xfId="6094"/>
    <cellStyle name="Normal 169 3" xfId="13322"/>
    <cellStyle name="Normal 17" xfId="6095"/>
    <cellStyle name="Normal 17 2" xfId="6096"/>
    <cellStyle name="Normal 17 2 2" xfId="6097"/>
    <cellStyle name="Normal 17 2 3" xfId="6098"/>
    <cellStyle name="Normal 17 3" xfId="6099"/>
    <cellStyle name="Normal 17 3 2" xfId="6100"/>
    <cellStyle name="Normal 17 3 3" xfId="6101"/>
    <cellStyle name="Normal 17 4" xfId="6102"/>
    <cellStyle name="Normal 17 4 2" xfId="6103"/>
    <cellStyle name="Normal 17 4 3" xfId="6104"/>
    <cellStyle name="Normal 17 5" xfId="6105"/>
    <cellStyle name="Normal 17 6" xfId="6106"/>
    <cellStyle name="Normal 170" xfId="6107"/>
    <cellStyle name="Normal 170 2" xfId="6108"/>
    <cellStyle name="Normal 171" xfId="6109"/>
    <cellStyle name="Normal 171 2" xfId="6110"/>
    <cellStyle name="Normal 172" xfId="6111"/>
    <cellStyle name="Normal 172 2" xfId="6112"/>
    <cellStyle name="Normal 173" xfId="6113"/>
    <cellStyle name="Normal 173 2" xfId="6114"/>
    <cellStyle name="Normal 174" xfId="6115"/>
    <cellStyle name="Normal 174 2" xfId="6116"/>
    <cellStyle name="Normal 175" xfId="6117"/>
    <cellStyle name="Normal 175 2" xfId="6118"/>
    <cellStyle name="Normal 176" xfId="6119"/>
    <cellStyle name="Normal 176 2" xfId="6120"/>
    <cellStyle name="Normal 177" xfId="6121"/>
    <cellStyle name="Normal 177 2" xfId="6122"/>
    <cellStyle name="Normal 178" xfId="6123"/>
    <cellStyle name="Normal 178 2" xfId="6124"/>
    <cellStyle name="Normal 179" xfId="6125"/>
    <cellStyle name="Normal 179 2" xfId="6126"/>
    <cellStyle name="Normal 18" xfId="6127"/>
    <cellStyle name="Normal 18 2" xfId="6128"/>
    <cellStyle name="Normal 18 2 2" xfId="6129"/>
    <cellStyle name="Normal 18 2 2 2" xfId="6130"/>
    <cellStyle name="Normal 18 2 3" xfId="6131"/>
    <cellStyle name="Normal 18 3" xfId="6132"/>
    <cellStyle name="Normal 18 3 2" xfId="6133"/>
    <cellStyle name="Normal 18 3 3" xfId="6134"/>
    <cellStyle name="Normal 18 3 4" xfId="6135"/>
    <cellStyle name="Normal 18 4" xfId="6136"/>
    <cellStyle name="Normal 18 4 2" xfId="6137"/>
    <cellStyle name="Normal 18 5" xfId="6138"/>
    <cellStyle name="Normal 180" xfId="6139"/>
    <cellStyle name="Normal 180 2" xfId="6140"/>
    <cellStyle name="Normal 181" xfId="6141"/>
    <cellStyle name="Normal 181 2" xfId="6142"/>
    <cellStyle name="Normal 182" xfId="6143"/>
    <cellStyle name="Normal 182 2" xfId="6144"/>
    <cellStyle name="Normal 182 3" xfId="13323"/>
    <cellStyle name="Normal 183" xfId="6145"/>
    <cellStyle name="Normal 183 2" xfId="6146"/>
    <cellStyle name="Normal 183 3" xfId="13283"/>
    <cellStyle name="Normal 184" xfId="6147"/>
    <cellStyle name="Normal 184 2" xfId="6148"/>
    <cellStyle name="Normal 184 3" xfId="13324"/>
    <cellStyle name="Normal 185" xfId="6149"/>
    <cellStyle name="Normal 185 2" xfId="6150"/>
    <cellStyle name="Normal 185 3" xfId="13325"/>
    <cellStyle name="Normal 186" xfId="6151"/>
    <cellStyle name="Normal 186 2" xfId="6152"/>
    <cellStyle name="Normal 186 3" xfId="13326"/>
    <cellStyle name="Normal 187" xfId="6153"/>
    <cellStyle name="Normal 187 2" xfId="6154"/>
    <cellStyle name="Normal 187 3" xfId="13284"/>
    <cellStyle name="Normal 188" xfId="6155"/>
    <cellStyle name="Normal 188 2" xfId="6156"/>
    <cellStyle name="Normal 188 3" xfId="13327"/>
    <cellStyle name="Normal 189" xfId="6157"/>
    <cellStyle name="Normal 189 2" xfId="6158"/>
    <cellStyle name="Normal 189 3" xfId="13328"/>
    <cellStyle name="Normal 19" xfId="6159"/>
    <cellStyle name="Normal 19 2" xfId="6160"/>
    <cellStyle name="Normal 19 2 2" xfId="6161"/>
    <cellStyle name="Normal 19 2 3" xfId="6162"/>
    <cellStyle name="Normal 19 3" xfId="6163"/>
    <cellStyle name="Normal 19 3 2" xfId="6164"/>
    <cellStyle name="Normal 19 3 3" xfId="6165"/>
    <cellStyle name="Normal 19 4" xfId="6166"/>
    <cellStyle name="Normal 19 4 2" xfId="6167"/>
    <cellStyle name="Normal 19 5" xfId="6168"/>
    <cellStyle name="Normal 19 6" xfId="6169"/>
    <cellStyle name="Normal 190" xfId="6170"/>
    <cellStyle name="Normal 190 2" xfId="6171"/>
    <cellStyle name="Normal 190 3" xfId="13329"/>
    <cellStyle name="Normal 191" xfId="6172"/>
    <cellStyle name="Normal 191 2" xfId="6173"/>
    <cellStyle name="Normal 191 3" xfId="13330"/>
    <cellStyle name="Normal 192" xfId="6174"/>
    <cellStyle name="Normal 192 2" xfId="6175"/>
    <cellStyle name="Normal 192 3" xfId="13285"/>
    <cellStyle name="Normal 193" xfId="6176"/>
    <cellStyle name="Normal 193 2" xfId="6177"/>
    <cellStyle name="Normal 193 3" xfId="13331"/>
    <cellStyle name="Normal 194" xfId="6178"/>
    <cellStyle name="Normal 194 2" xfId="6179"/>
    <cellStyle name="Normal 194 3" xfId="13332"/>
    <cellStyle name="Normal 195" xfId="6180"/>
    <cellStyle name="Normal 195 2" xfId="6181"/>
    <cellStyle name="Normal 195 3" xfId="13286"/>
    <cellStyle name="Normal 196" xfId="6182"/>
    <cellStyle name="Normal 196 2" xfId="6183"/>
    <cellStyle name="Normal 196 3" xfId="13333"/>
    <cellStyle name="Normal 197" xfId="6184"/>
    <cellStyle name="Normal 197 2" xfId="6185"/>
    <cellStyle name="Normal 197 3" xfId="13334"/>
    <cellStyle name="Normal 198" xfId="6186"/>
    <cellStyle name="Normal 198 2" xfId="6187"/>
    <cellStyle name="Normal 198 3" xfId="13335"/>
    <cellStyle name="Normal 199" xfId="6188"/>
    <cellStyle name="Normal 199 2" xfId="6189"/>
    <cellStyle name="Normal 199 3" xfId="13287"/>
    <cellStyle name="Normal 2" xfId="6190"/>
    <cellStyle name="Normal 2 10" xfId="6191"/>
    <cellStyle name="Normal 2 10 2" xfId="6192"/>
    <cellStyle name="Normal 2 10 2 2" xfId="6193"/>
    <cellStyle name="Normal 2 10 2 3" xfId="6194"/>
    <cellStyle name="Normal 2 10 3" xfId="6195"/>
    <cellStyle name="Normal 2 10 4" xfId="6196"/>
    <cellStyle name="Normal 2 10 5" xfId="6197"/>
    <cellStyle name="Normal 2 11" xfId="6198"/>
    <cellStyle name="Normal 2 11 2" xfId="6199"/>
    <cellStyle name="Normal 2 11 2 2" xfId="6200"/>
    <cellStyle name="Normal 2 11 2 2 2" xfId="6201"/>
    <cellStyle name="Normal 2 11 2 2 3" xfId="12264"/>
    <cellStyle name="Normal 2 11 2 3" xfId="6202"/>
    <cellStyle name="Normal 2 11 2 4" xfId="12263"/>
    <cellStyle name="Normal 2 11 3" xfId="6203"/>
    <cellStyle name="Normal 2 11 3 2" xfId="6204"/>
    <cellStyle name="Normal 2 11 3 3" xfId="12265"/>
    <cellStyle name="Normal 2 11 4" xfId="6205"/>
    <cellStyle name="Normal 2 11 4 2" xfId="6206"/>
    <cellStyle name="Normal 2 11 4 3" xfId="12266"/>
    <cellStyle name="Normal 2 11 5" xfId="6207"/>
    <cellStyle name="Normal 2 11 6" xfId="6208"/>
    <cellStyle name="Normal 2 12" xfId="6209"/>
    <cellStyle name="Normal 2 12 2" xfId="6210"/>
    <cellStyle name="Normal 2 12 2 2" xfId="6211"/>
    <cellStyle name="Normal 2 12 2 2 2" xfId="6212"/>
    <cellStyle name="Normal 2 12 2 2 3" xfId="12268"/>
    <cellStyle name="Normal 2 12 2 3" xfId="6213"/>
    <cellStyle name="Normal 2 12 2 4" xfId="12267"/>
    <cellStyle name="Normal 2 12 3" xfId="6214"/>
    <cellStyle name="Normal 2 12 3 2" xfId="6215"/>
    <cellStyle name="Normal 2 12 3 3" xfId="12269"/>
    <cellStyle name="Normal 2 12 4" xfId="6216"/>
    <cellStyle name="Normal 2 12 4 2" xfId="6217"/>
    <cellStyle name="Normal 2 12 4 3" xfId="12270"/>
    <cellStyle name="Normal 2 12 5" xfId="6218"/>
    <cellStyle name="Normal 2 13" xfId="6219"/>
    <cellStyle name="Normal 2 13 2" xfId="6220"/>
    <cellStyle name="Normal 2 13 2 2" xfId="6221"/>
    <cellStyle name="Normal 2 13 3" xfId="6222"/>
    <cellStyle name="Normal 2 13 3 2" xfId="12271"/>
    <cellStyle name="Normal 2 14" xfId="6223"/>
    <cellStyle name="Normal 2 14 2" xfId="6224"/>
    <cellStyle name="Normal 2 14 2 2" xfId="6225"/>
    <cellStyle name="Normal 2 14 3" xfId="6226"/>
    <cellStyle name="Normal 2 15" xfId="6227"/>
    <cellStyle name="Normal 2 16" xfId="6228"/>
    <cellStyle name="Normal 2 17" xfId="6229"/>
    <cellStyle name="Normal 2 17 2" xfId="6230"/>
    <cellStyle name="Normal 2 17 3" xfId="12272"/>
    <cellStyle name="Normal 2 18" xfId="6231"/>
    <cellStyle name="Normal 2 19" xfId="6232"/>
    <cellStyle name="Normal 2 2" xfId="7"/>
    <cellStyle name="Normal 2 2 10" xfId="6233"/>
    <cellStyle name="Normal 2 2 10 2" xfId="6234"/>
    <cellStyle name="Normal 2 2 10 2 2" xfId="6235"/>
    <cellStyle name="Normal 2 2 10 2 2 2" xfId="6236"/>
    <cellStyle name="Normal 2 2 10 2 2 2 2" xfId="6237"/>
    <cellStyle name="Normal 2 2 10 2 2 2 2 2" xfId="6238"/>
    <cellStyle name="Normal 2 2 10 2 2 2 2 3" xfId="12277"/>
    <cellStyle name="Normal 2 2 10 2 2 2 3" xfId="6239"/>
    <cellStyle name="Normal 2 2 10 2 2 2 4" xfId="12276"/>
    <cellStyle name="Normal 2 2 10 2 2 3" xfId="6240"/>
    <cellStyle name="Normal 2 2 10 2 2 3 2" xfId="6241"/>
    <cellStyle name="Normal 2 2 10 2 2 3 3" xfId="12278"/>
    <cellStyle name="Normal 2 2 10 2 2 4" xfId="6242"/>
    <cellStyle name="Normal 2 2 10 2 2 4 2" xfId="6243"/>
    <cellStyle name="Normal 2 2 10 2 2 4 3" xfId="12279"/>
    <cellStyle name="Normal 2 2 10 2 2 5" xfId="6244"/>
    <cellStyle name="Normal 2 2 10 2 2 6" xfId="12275"/>
    <cellStyle name="Normal 2 2 10 2 3" xfId="6245"/>
    <cellStyle name="Normal 2 2 10 2 3 2" xfId="6246"/>
    <cellStyle name="Normal 2 2 10 2 3 2 2" xfId="6247"/>
    <cellStyle name="Normal 2 2 10 2 3 2 3" xfId="12281"/>
    <cellStyle name="Normal 2 2 10 2 3 3" xfId="6248"/>
    <cellStyle name="Normal 2 2 10 2 3 4" xfId="12280"/>
    <cellStyle name="Normal 2 2 10 2 4" xfId="6249"/>
    <cellStyle name="Normal 2 2 10 2 4 2" xfId="6250"/>
    <cellStyle name="Normal 2 2 10 2 4 3" xfId="12282"/>
    <cellStyle name="Normal 2 2 10 2 5" xfId="6251"/>
    <cellStyle name="Normal 2 2 10 2 5 2" xfId="6252"/>
    <cellStyle name="Normal 2 2 10 2 5 3" xfId="12283"/>
    <cellStyle name="Normal 2 2 10 2 6" xfId="6253"/>
    <cellStyle name="Normal 2 2 10 2 7" xfId="12274"/>
    <cellStyle name="Normal 2 2 10 3" xfId="6254"/>
    <cellStyle name="Normal 2 2 10 3 2" xfId="6255"/>
    <cellStyle name="Normal 2 2 10 3 2 2" xfId="6256"/>
    <cellStyle name="Normal 2 2 10 3 2 2 2" xfId="6257"/>
    <cellStyle name="Normal 2 2 10 3 2 2 3" xfId="12286"/>
    <cellStyle name="Normal 2 2 10 3 2 3" xfId="6258"/>
    <cellStyle name="Normal 2 2 10 3 2 4" xfId="12285"/>
    <cellStyle name="Normal 2 2 10 3 3" xfId="6259"/>
    <cellStyle name="Normal 2 2 10 3 3 2" xfId="6260"/>
    <cellStyle name="Normal 2 2 10 3 3 3" xfId="12287"/>
    <cellStyle name="Normal 2 2 10 3 4" xfId="6261"/>
    <cellStyle name="Normal 2 2 10 3 4 2" xfId="6262"/>
    <cellStyle name="Normal 2 2 10 3 4 3" xfId="12288"/>
    <cellStyle name="Normal 2 2 10 3 5" xfId="6263"/>
    <cellStyle name="Normal 2 2 10 3 6" xfId="12284"/>
    <cellStyle name="Normal 2 2 10 4" xfId="6264"/>
    <cellStyle name="Normal 2 2 10 4 2" xfId="6265"/>
    <cellStyle name="Normal 2 2 10 4 2 2" xfId="6266"/>
    <cellStyle name="Normal 2 2 10 4 2 2 2" xfId="6267"/>
    <cellStyle name="Normal 2 2 10 4 2 2 3" xfId="12291"/>
    <cellStyle name="Normal 2 2 10 4 2 3" xfId="6268"/>
    <cellStyle name="Normal 2 2 10 4 2 4" xfId="12290"/>
    <cellStyle name="Normal 2 2 10 4 3" xfId="6269"/>
    <cellStyle name="Normal 2 2 10 4 3 2" xfId="6270"/>
    <cellStyle name="Normal 2 2 10 4 3 3" xfId="12292"/>
    <cellStyle name="Normal 2 2 10 4 4" xfId="6271"/>
    <cellStyle name="Normal 2 2 10 4 4 2" xfId="6272"/>
    <cellStyle name="Normal 2 2 10 4 4 3" xfId="12293"/>
    <cellStyle name="Normal 2 2 10 4 5" xfId="6273"/>
    <cellStyle name="Normal 2 2 10 4 6" xfId="12289"/>
    <cellStyle name="Normal 2 2 10 5" xfId="6274"/>
    <cellStyle name="Normal 2 2 10 5 2" xfId="6275"/>
    <cellStyle name="Normal 2 2 10 5 2 2" xfId="6276"/>
    <cellStyle name="Normal 2 2 10 5 2 3" xfId="12295"/>
    <cellStyle name="Normal 2 2 10 5 3" xfId="6277"/>
    <cellStyle name="Normal 2 2 10 5 4" xfId="12294"/>
    <cellStyle name="Normal 2 2 10 6" xfId="6278"/>
    <cellStyle name="Normal 2 2 10 6 2" xfId="6279"/>
    <cellStyle name="Normal 2 2 10 6 3" xfId="12296"/>
    <cellStyle name="Normal 2 2 10 7" xfId="6280"/>
    <cellStyle name="Normal 2 2 10 7 2" xfId="6281"/>
    <cellStyle name="Normal 2 2 10 7 3" xfId="12297"/>
    <cellStyle name="Normal 2 2 10 8" xfId="6282"/>
    <cellStyle name="Normal 2 2 10 9" xfId="12273"/>
    <cellStyle name="Normal 2 2 11" xfId="6283"/>
    <cellStyle name="Normal 2 2 12" xfId="6284"/>
    <cellStyle name="Normal 2 2 12 2" xfId="6285"/>
    <cellStyle name="Normal 2 2 12 2 2" xfId="6286"/>
    <cellStyle name="Normal 2 2 12 2 2 2" xfId="6287"/>
    <cellStyle name="Normal 2 2 12 2 2 2 2" xfId="6288"/>
    <cellStyle name="Normal 2 2 12 2 2 2 3" xfId="12301"/>
    <cellStyle name="Normal 2 2 12 2 2 3" xfId="6289"/>
    <cellStyle name="Normal 2 2 12 2 2 4" xfId="12300"/>
    <cellStyle name="Normal 2 2 12 2 3" xfId="6290"/>
    <cellStyle name="Normal 2 2 12 2 3 2" xfId="6291"/>
    <cellStyle name="Normal 2 2 12 2 3 3" xfId="12302"/>
    <cellStyle name="Normal 2 2 12 2 4" xfId="6292"/>
    <cellStyle name="Normal 2 2 12 2 4 2" xfId="6293"/>
    <cellStyle name="Normal 2 2 12 2 4 3" xfId="12303"/>
    <cellStyle name="Normal 2 2 12 2 5" xfId="6294"/>
    <cellStyle name="Normal 2 2 12 2 6" xfId="12299"/>
    <cellStyle name="Normal 2 2 12 3" xfId="6295"/>
    <cellStyle name="Normal 2 2 12 3 2" xfId="6296"/>
    <cellStyle name="Normal 2 2 12 3 2 2" xfId="6297"/>
    <cellStyle name="Normal 2 2 12 3 2 3" xfId="12305"/>
    <cellStyle name="Normal 2 2 12 3 3" xfId="6298"/>
    <cellStyle name="Normal 2 2 12 3 4" xfId="12304"/>
    <cellStyle name="Normal 2 2 12 4" xfId="6299"/>
    <cellStyle name="Normal 2 2 12 4 2" xfId="6300"/>
    <cellStyle name="Normal 2 2 12 4 3" xfId="12306"/>
    <cellStyle name="Normal 2 2 12 5" xfId="6301"/>
    <cellStyle name="Normal 2 2 12 5 2" xfId="6302"/>
    <cellStyle name="Normal 2 2 12 5 3" xfId="12307"/>
    <cellStyle name="Normal 2 2 12 6" xfId="6303"/>
    <cellStyle name="Normal 2 2 12 7" xfId="12298"/>
    <cellStyle name="Normal 2 2 13" xfId="6304"/>
    <cellStyle name="Normal 2 2 13 2" xfId="6305"/>
    <cellStyle name="Normal 2 2 13 2 2" xfId="6306"/>
    <cellStyle name="Normal 2 2 13 2 2 2" xfId="6307"/>
    <cellStyle name="Normal 2 2 13 2 2 3" xfId="12310"/>
    <cellStyle name="Normal 2 2 13 2 3" xfId="6308"/>
    <cellStyle name="Normal 2 2 13 2 4" xfId="12309"/>
    <cellStyle name="Normal 2 2 13 3" xfId="6309"/>
    <cellStyle name="Normal 2 2 13 3 2" xfId="6310"/>
    <cellStyle name="Normal 2 2 13 3 3" xfId="12311"/>
    <cellStyle name="Normal 2 2 13 4" xfId="6311"/>
    <cellStyle name="Normal 2 2 13 4 2" xfId="6312"/>
    <cellStyle name="Normal 2 2 13 4 3" xfId="12312"/>
    <cellStyle name="Normal 2 2 13 5" xfId="6313"/>
    <cellStyle name="Normal 2 2 13 6" xfId="12308"/>
    <cellStyle name="Normal 2 2 14" xfId="6314"/>
    <cellStyle name="Normal 2 2 14 2" xfId="6315"/>
    <cellStyle name="Normal 2 2 14 2 2" xfId="6316"/>
    <cellStyle name="Normal 2 2 14 2 2 2" xfId="6317"/>
    <cellStyle name="Normal 2 2 14 2 2 3" xfId="12315"/>
    <cellStyle name="Normal 2 2 14 2 3" xfId="6318"/>
    <cellStyle name="Normal 2 2 14 2 4" xfId="12314"/>
    <cellStyle name="Normal 2 2 14 3" xfId="6319"/>
    <cellStyle name="Normal 2 2 14 3 2" xfId="6320"/>
    <cellStyle name="Normal 2 2 14 3 3" xfId="12316"/>
    <cellStyle name="Normal 2 2 14 4" xfId="6321"/>
    <cellStyle name="Normal 2 2 14 4 2" xfId="6322"/>
    <cellStyle name="Normal 2 2 14 4 3" xfId="12317"/>
    <cellStyle name="Normal 2 2 14 5" xfId="6323"/>
    <cellStyle name="Normal 2 2 14 6" xfId="12313"/>
    <cellStyle name="Normal 2 2 15" xfId="6324"/>
    <cellStyle name="Normal 2 2 15 2" xfId="6325"/>
    <cellStyle name="Normal 2 2 15 2 2" xfId="6326"/>
    <cellStyle name="Normal 2 2 15 2 2 2" xfId="6327"/>
    <cellStyle name="Normal 2 2 15 2 2 3" xfId="12320"/>
    <cellStyle name="Normal 2 2 15 2 3" xfId="6328"/>
    <cellStyle name="Normal 2 2 15 2 4" xfId="12319"/>
    <cellStyle name="Normal 2 2 15 3" xfId="6329"/>
    <cellStyle name="Normal 2 2 15 3 2" xfId="6330"/>
    <cellStyle name="Normal 2 2 15 3 3" xfId="12321"/>
    <cellStyle name="Normal 2 2 15 4" xfId="6331"/>
    <cellStyle name="Normal 2 2 15 4 2" xfId="6332"/>
    <cellStyle name="Normal 2 2 15 4 3" xfId="12322"/>
    <cellStyle name="Normal 2 2 15 5" xfId="6333"/>
    <cellStyle name="Normal 2 2 15 6" xfId="12318"/>
    <cellStyle name="Normal 2 2 16" xfId="6334"/>
    <cellStyle name="Normal 2 2 16 2" xfId="6335"/>
    <cellStyle name="Normal 2 2 16 2 2" xfId="6336"/>
    <cellStyle name="Normal 2 2 16 2 3" xfId="12324"/>
    <cellStyle name="Normal 2 2 16 3" xfId="6337"/>
    <cellStyle name="Normal 2 2 16 4" xfId="12323"/>
    <cellStyle name="Normal 2 2 17" xfId="6338"/>
    <cellStyle name="Normal 2 2 17 2" xfId="6339"/>
    <cellStyle name="Normal 2 2 17 2 2" xfId="6340"/>
    <cellStyle name="Normal 2 2 17 2 3" xfId="12326"/>
    <cellStyle name="Normal 2 2 17 3" xfId="6341"/>
    <cellStyle name="Normal 2 2 17 4" xfId="12325"/>
    <cellStyle name="Normal 2 2 18" xfId="6342"/>
    <cellStyle name="Normal 2 2 18 2" xfId="6343"/>
    <cellStyle name="Normal 2 2 18 2 2" xfId="6344"/>
    <cellStyle name="Normal 2 2 18 2 3" xfId="12328"/>
    <cellStyle name="Normal 2 2 18 3" xfId="6345"/>
    <cellStyle name="Normal 2 2 18 4" xfId="12327"/>
    <cellStyle name="Normal 2 2 19" xfId="6346"/>
    <cellStyle name="Normal 2 2 19 2" xfId="6347"/>
    <cellStyle name="Normal 2 2 19 2 2" xfId="6348"/>
    <cellStyle name="Normal 2 2 19 2 3" xfId="12330"/>
    <cellStyle name="Normal 2 2 19 3" xfId="6349"/>
    <cellStyle name="Normal 2 2 19 4" xfId="12329"/>
    <cellStyle name="Normal 2 2 2" xfId="6350"/>
    <cellStyle name="Normal 2 2 2 10" xfId="6351"/>
    <cellStyle name="Normal 2 2 2 10 2" xfId="6352"/>
    <cellStyle name="Normal 2 2 2 10 2 2" xfId="6353"/>
    <cellStyle name="Normal 2 2 2 10 2 3" xfId="12332"/>
    <cellStyle name="Normal 2 2 2 10 3" xfId="6354"/>
    <cellStyle name="Normal 2 2 2 10 4" xfId="12331"/>
    <cellStyle name="Normal 2 2 2 11" xfId="6355"/>
    <cellStyle name="Normal 2 2 2 11 2" xfId="6356"/>
    <cellStyle name="Normal 2 2 2 11 2 2" xfId="6357"/>
    <cellStyle name="Normal 2 2 2 11 2 3" xfId="12334"/>
    <cellStyle name="Normal 2 2 2 11 3" xfId="6358"/>
    <cellStyle name="Normal 2 2 2 11 4" xfId="12333"/>
    <cellStyle name="Normal 2 2 2 12" xfId="6359"/>
    <cellStyle name="Normal 2 2 2 12 2" xfId="6360"/>
    <cellStyle name="Normal 2 2 2 12 2 2" xfId="6361"/>
    <cellStyle name="Normal 2 2 2 12 2 3" xfId="12336"/>
    <cellStyle name="Normal 2 2 2 12 3" xfId="6362"/>
    <cellStyle name="Normal 2 2 2 12 4" xfId="12335"/>
    <cellStyle name="Normal 2 2 2 13" xfId="6363"/>
    <cellStyle name="Normal 2 2 2 13 2" xfId="6364"/>
    <cellStyle name="Normal 2 2 2 13 2 2" xfId="6365"/>
    <cellStyle name="Normal 2 2 2 13 2 3" xfId="12338"/>
    <cellStyle name="Normal 2 2 2 13 3" xfId="6366"/>
    <cellStyle name="Normal 2 2 2 13 4" xfId="12337"/>
    <cellStyle name="Normal 2 2 2 14" xfId="6367"/>
    <cellStyle name="Normal 2 2 2 14 2" xfId="6368"/>
    <cellStyle name="Normal 2 2 2 14 2 2" xfId="6369"/>
    <cellStyle name="Normal 2 2 2 14 2 3" xfId="12340"/>
    <cellStyle name="Normal 2 2 2 14 3" xfId="6370"/>
    <cellStyle name="Normal 2 2 2 14 4" xfId="12339"/>
    <cellStyle name="Normal 2 2 2 15" xfId="6371"/>
    <cellStyle name="Normal 2 2 2 15 2" xfId="6372"/>
    <cellStyle name="Normal 2 2 2 15 2 2" xfId="6373"/>
    <cellStyle name="Normal 2 2 2 15 2 3" xfId="12342"/>
    <cellStyle name="Normal 2 2 2 15 3" xfId="6374"/>
    <cellStyle name="Normal 2 2 2 15 4" xfId="12341"/>
    <cellStyle name="Normal 2 2 2 16" xfId="6375"/>
    <cellStyle name="Normal 2 2 2 16 2" xfId="6376"/>
    <cellStyle name="Normal 2 2 2 16 2 2" xfId="6377"/>
    <cellStyle name="Normal 2 2 2 16 2 3" xfId="12344"/>
    <cellStyle name="Normal 2 2 2 16 3" xfId="6378"/>
    <cellStyle name="Normal 2 2 2 16 4" xfId="12343"/>
    <cellStyle name="Normal 2 2 2 17" xfId="6379"/>
    <cellStyle name="Normal 2 2 2 17 2" xfId="6380"/>
    <cellStyle name="Normal 2 2 2 17 2 2" xfId="6381"/>
    <cellStyle name="Normal 2 2 2 17 2 3" xfId="12346"/>
    <cellStyle name="Normal 2 2 2 17 3" xfId="6382"/>
    <cellStyle name="Normal 2 2 2 17 4" xfId="12345"/>
    <cellStyle name="Normal 2 2 2 18" xfId="6383"/>
    <cellStyle name="Normal 2 2 2 18 2" xfId="6384"/>
    <cellStyle name="Normal 2 2 2 18 2 2" xfId="6385"/>
    <cellStyle name="Normal 2 2 2 18 2 3" xfId="12348"/>
    <cellStyle name="Normal 2 2 2 18 3" xfId="6386"/>
    <cellStyle name="Normal 2 2 2 18 4" xfId="12347"/>
    <cellStyle name="Normal 2 2 2 19" xfId="6387"/>
    <cellStyle name="Normal 2 2 2 19 2" xfId="6388"/>
    <cellStyle name="Normal 2 2 2 19 2 2" xfId="6389"/>
    <cellStyle name="Normal 2 2 2 19 2 3" xfId="12350"/>
    <cellStyle name="Normal 2 2 2 19 3" xfId="6390"/>
    <cellStyle name="Normal 2 2 2 19 4" xfId="12349"/>
    <cellStyle name="Normal 2 2 2 2" xfId="6391"/>
    <cellStyle name="Normal 2 2 2 2 10" xfId="6392"/>
    <cellStyle name="Normal 2 2 2 2 2" xfId="6393"/>
    <cellStyle name="Normal 2 2 2 2 2 2" xfId="6394"/>
    <cellStyle name="Normal 2 2 2 2 2 2 2" xfId="6395"/>
    <cellStyle name="Normal 2 2 2 2 2 2 2 2" xfId="6396"/>
    <cellStyle name="Normal 2 2 2 2 2 2 2 2 2" xfId="6397"/>
    <cellStyle name="Normal 2 2 2 2 2 2 2 2 3" xfId="12354"/>
    <cellStyle name="Normal 2 2 2 2 2 2 2 3" xfId="6398"/>
    <cellStyle name="Normal 2 2 2 2 2 2 2 4" xfId="12353"/>
    <cellStyle name="Normal 2 2 2 2 2 2 3" xfId="6399"/>
    <cellStyle name="Normal 2 2 2 2 2 2 3 2" xfId="6400"/>
    <cellStyle name="Normal 2 2 2 2 2 2 3 3" xfId="12355"/>
    <cellStyle name="Normal 2 2 2 2 2 2 4" xfId="6401"/>
    <cellStyle name="Normal 2 2 2 2 2 2 4 2" xfId="6402"/>
    <cellStyle name="Normal 2 2 2 2 2 2 4 3" xfId="12356"/>
    <cellStyle name="Normal 2 2 2 2 2 2 5" xfId="6403"/>
    <cellStyle name="Normal 2 2 2 2 2 2 6" xfId="12352"/>
    <cellStyle name="Normal 2 2 2 2 2 3" xfId="6404"/>
    <cellStyle name="Normal 2 2 2 2 2 3 2" xfId="6405"/>
    <cellStyle name="Normal 2 2 2 2 2 3 2 2" xfId="6406"/>
    <cellStyle name="Normal 2 2 2 2 2 3 2 3" xfId="12358"/>
    <cellStyle name="Normal 2 2 2 2 2 3 3" xfId="6407"/>
    <cellStyle name="Normal 2 2 2 2 2 3 4" xfId="12357"/>
    <cellStyle name="Normal 2 2 2 2 2 4" xfId="6408"/>
    <cellStyle name="Normal 2 2 2 2 2 4 2" xfId="6409"/>
    <cellStyle name="Normal 2 2 2 2 2 4 3" xfId="12359"/>
    <cellStyle name="Normal 2 2 2 2 2 5" xfId="6410"/>
    <cellStyle name="Normal 2 2 2 2 2 5 2" xfId="6411"/>
    <cellStyle name="Normal 2 2 2 2 2 5 3" xfId="12360"/>
    <cellStyle name="Normal 2 2 2 2 2 6" xfId="6412"/>
    <cellStyle name="Normal 2 2 2 2 2 7" xfId="12351"/>
    <cellStyle name="Normal 2 2 2 2 3" xfId="6413"/>
    <cellStyle name="Normal 2 2 2 2 3 2" xfId="6414"/>
    <cellStyle name="Normal 2 2 2 2 3 2 2" xfId="6415"/>
    <cellStyle name="Normal 2 2 2 2 3 2 2 2" xfId="6416"/>
    <cellStyle name="Normal 2 2 2 2 3 2 2 3" xfId="12363"/>
    <cellStyle name="Normal 2 2 2 2 3 2 3" xfId="6417"/>
    <cellStyle name="Normal 2 2 2 2 3 2 4" xfId="12362"/>
    <cellStyle name="Normal 2 2 2 2 3 3" xfId="6418"/>
    <cellStyle name="Normal 2 2 2 2 3 3 2" xfId="6419"/>
    <cellStyle name="Normal 2 2 2 2 3 3 3" xfId="12364"/>
    <cellStyle name="Normal 2 2 2 2 3 4" xfId="6420"/>
    <cellStyle name="Normal 2 2 2 2 3 4 2" xfId="6421"/>
    <cellStyle name="Normal 2 2 2 2 3 4 3" xfId="12365"/>
    <cellStyle name="Normal 2 2 2 2 3 5" xfId="6422"/>
    <cellStyle name="Normal 2 2 2 2 3 6" xfId="12361"/>
    <cellStyle name="Normal 2 2 2 2 4" xfId="6423"/>
    <cellStyle name="Normal 2 2 2 2 4 2" xfId="6424"/>
    <cellStyle name="Normal 2 2 2 2 4 2 2" xfId="6425"/>
    <cellStyle name="Normal 2 2 2 2 4 2 2 2" xfId="6426"/>
    <cellStyle name="Normal 2 2 2 2 4 2 2 3" xfId="12368"/>
    <cellStyle name="Normal 2 2 2 2 4 2 3" xfId="6427"/>
    <cellStyle name="Normal 2 2 2 2 4 2 4" xfId="12367"/>
    <cellStyle name="Normal 2 2 2 2 4 3" xfId="6428"/>
    <cellStyle name="Normal 2 2 2 2 4 3 2" xfId="6429"/>
    <cellStyle name="Normal 2 2 2 2 4 3 3" xfId="12369"/>
    <cellStyle name="Normal 2 2 2 2 4 4" xfId="6430"/>
    <cellStyle name="Normal 2 2 2 2 4 4 2" xfId="6431"/>
    <cellStyle name="Normal 2 2 2 2 4 4 3" xfId="12370"/>
    <cellStyle name="Normal 2 2 2 2 4 5" xfId="6432"/>
    <cellStyle name="Normal 2 2 2 2 4 6" xfId="12366"/>
    <cellStyle name="Normal 2 2 2 2 5" xfId="6433"/>
    <cellStyle name="Normal 2 2 2 2 5 2" xfId="6434"/>
    <cellStyle name="Normal 2 2 2 2 5 2 2" xfId="6435"/>
    <cellStyle name="Normal 2 2 2 2 5 2 2 2" xfId="6436"/>
    <cellStyle name="Normal 2 2 2 2 5 2 2 3" xfId="12373"/>
    <cellStyle name="Normal 2 2 2 2 5 2 3" xfId="6437"/>
    <cellStyle name="Normal 2 2 2 2 5 2 4" xfId="12372"/>
    <cellStyle name="Normal 2 2 2 2 5 3" xfId="6438"/>
    <cellStyle name="Normal 2 2 2 2 5 3 2" xfId="6439"/>
    <cellStyle name="Normal 2 2 2 2 5 3 3" xfId="12374"/>
    <cellStyle name="Normal 2 2 2 2 5 4" xfId="6440"/>
    <cellStyle name="Normal 2 2 2 2 5 4 2" xfId="6441"/>
    <cellStyle name="Normal 2 2 2 2 5 4 3" xfId="12375"/>
    <cellStyle name="Normal 2 2 2 2 5 5" xfId="6442"/>
    <cellStyle name="Normal 2 2 2 2 5 6" xfId="12371"/>
    <cellStyle name="Normal 2 2 2 2 6" xfId="6443"/>
    <cellStyle name="Normal 2 2 2 2 6 2" xfId="6444"/>
    <cellStyle name="Normal 2 2 2 2 6 2 2" xfId="6445"/>
    <cellStyle name="Normal 2 2 2 2 6 2 3" xfId="12377"/>
    <cellStyle name="Normal 2 2 2 2 6 3" xfId="6446"/>
    <cellStyle name="Normal 2 2 2 2 6 4" xfId="12376"/>
    <cellStyle name="Normal 2 2 2 2 7" xfId="6447"/>
    <cellStyle name="Normal 2 2 2 2 7 2" xfId="6448"/>
    <cellStyle name="Normal 2 2 2 2 7 3" xfId="12378"/>
    <cellStyle name="Normal 2 2 2 2 8" xfId="6449"/>
    <cellStyle name="Normal 2 2 2 2 8 2" xfId="6450"/>
    <cellStyle name="Normal 2 2 2 2 8 3" xfId="12379"/>
    <cellStyle name="Normal 2 2 2 2 9" xfId="6451"/>
    <cellStyle name="Normal 2 2 2 20" xfId="6452"/>
    <cellStyle name="Normal 2 2 2 20 2" xfId="6453"/>
    <cellStyle name="Normal 2 2 2 20 3" xfId="12380"/>
    <cellStyle name="Normal 2 2 2 21" xfId="6454"/>
    <cellStyle name="Normal 2 2 2 21 2" xfId="6455"/>
    <cellStyle name="Normal 2 2 2 21 3" xfId="12381"/>
    <cellStyle name="Normal 2 2 2 22" xfId="6456"/>
    <cellStyle name="Normal 2 2 2 22 2" xfId="6457"/>
    <cellStyle name="Normal 2 2 2 22 3" xfId="6458"/>
    <cellStyle name="Normal 2 2 2 23" xfId="6459"/>
    <cellStyle name="Normal 2 2 2 3" xfId="6460"/>
    <cellStyle name="Normal 2 2 2 3 2" xfId="6461"/>
    <cellStyle name="Normal 2 2 2 3 2 2" xfId="6462"/>
    <cellStyle name="Normal 2 2 2 3 2 2 2" xfId="6463"/>
    <cellStyle name="Normal 2 2 2 3 2 2 2 2" xfId="6464"/>
    <cellStyle name="Normal 2 2 2 3 2 2 2 2 2" xfId="6465"/>
    <cellStyle name="Normal 2 2 2 3 2 2 2 2 3" xfId="12386"/>
    <cellStyle name="Normal 2 2 2 3 2 2 2 3" xfId="6466"/>
    <cellStyle name="Normal 2 2 2 3 2 2 2 4" xfId="12385"/>
    <cellStyle name="Normal 2 2 2 3 2 2 3" xfId="6467"/>
    <cellStyle name="Normal 2 2 2 3 2 2 3 2" xfId="6468"/>
    <cellStyle name="Normal 2 2 2 3 2 2 3 3" xfId="12387"/>
    <cellStyle name="Normal 2 2 2 3 2 2 4" xfId="6469"/>
    <cellStyle name="Normal 2 2 2 3 2 2 4 2" xfId="6470"/>
    <cellStyle name="Normal 2 2 2 3 2 2 4 3" xfId="12388"/>
    <cellStyle name="Normal 2 2 2 3 2 2 5" xfId="6471"/>
    <cellStyle name="Normal 2 2 2 3 2 2 6" xfId="12384"/>
    <cellStyle name="Normal 2 2 2 3 2 3" xfId="6472"/>
    <cellStyle name="Normal 2 2 2 3 2 3 2" xfId="6473"/>
    <cellStyle name="Normal 2 2 2 3 2 3 2 2" xfId="6474"/>
    <cellStyle name="Normal 2 2 2 3 2 3 2 3" xfId="12390"/>
    <cellStyle name="Normal 2 2 2 3 2 3 3" xfId="6475"/>
    <cellStyle name="Normal 2 2 2 3 2 3 4" xfId="12389"/>
    <cellStyle name="Normal 2 2 2 3 2 4" xfId="6476"/>
    <cellStyle name="Normal 2 2 2 3 2 4 2" xfId="6477"/>
    <cellStyle name="Normal 2 2 2 3 2 4 3" xfId="12391"/>
    <cellStyle name="Normal 2 2 2 3 2 5" xfId="6478"/>
    <cellStyle name="Normal 2 2 2 3 2 5 2" xfId="6479"/>
    <cellStyle name="Normal 2 2 2 3 2 5 3" xfId="12392"/>
    <cellStyle name="Normal 2 2 2 3 2 6" xfId="6480"/>
    <cellStyle name="Normal 2 2 2 3 2 7" xfId="12383"/>
    <cellStyle name="Normal 2 2 2 3 3" xfId="6481"/>
    <cellStyle name="Normal 2 2 2 3 3 2" xfId="6482"/>
    <cellStyle name="Normal 2 2 2 3 3 2 2" xfId="6483"/>
    <cellStyle name="Normal 2 2 2 3 3 2 2 2" xfId="6484"/>
    <cellStyle name="Normal 2 2 2 3 3 2 2 3" xfId="12395"/>
    <cellStyle name="Normal 2 2 2 3 3 2 3" xfId="6485"/>
    <cellStyle name="Normal 2 2 2 3 3 2 4" xfId="12394"/>
    <cellStyle name="Normal 2 2 2 3 3 3" xfId="6486"/>
    <cellStyle name="Normal 2 2 2 3 3 3 2" xfId="6487"/>
    <cellStyle name="Normal 2 2 2 3 3 3 3" xfId="12396"/>
    <cellStyle name="Normal 2 2 2 3 3 4" xfId="6488"/>
    <cellStyle name="Normal 2 2 2 3 3 4 2" xfId="6489"/>
    <cellStyle name="Normal 2 2 2 3 3 4 3" xfId="12397"/>
    <cellStyle name="Normal 2 2 2 3 3 5" xfId="6490"/>
    <cellStyle name="Normal 2 2 2 3 3 6" xfId="12393"/>
    <cellStyle name="Normal 2 2 2 3 4" xfId="6491"/>
    <cellStyle name="Normal 2 2 2 3 4 2" xfId="6492"/>
    <cellStyle name="Normal 2 2 2 3 4 2 2" xfId="6493"/>
    <cellStyle name="Normal 2 2 2 3 4 2 2 2" xfId="6494"/>
    <cellStyle name="Normal 2 2 2 3 4 2 2 3" xfId="12400"/>
    <cellStyle name="Normal 2 2 2 3 4 2 3" xfId="6495"/>
    <cellStyle name="Normal 2 2 2 3 4 2 4" xfId="12399"/>
    <cellStyle name="Normal 2 2 2 3 4 3" xfId="6496"/>
    <cellStyle name="Normal 2 2 2 3 4 3 2" xfId="6497"/>
    <cellStyle name="Normal 2 2 2 3 4 3 3" xfId="12401"/>
    <cellStyle name="Normal 2 2 2 3 4 4" xfId="6498"/>
    <cellStyle name="Normal 2 2 2 3 4 4 2" xfId="6499"/>
    <cellStyle name="Normal 2 2 2 3 4 4 3" xfId="12402"/>
    <cellStyle name="Normal 2 2 2 3 4 5" xfId="6500"/>
    <cellStyle name="Normal 2 2 2 3 4 6" xfId="12398"/>
    <cellStyle name="Normal 2 2 2 3 5" xfId="6501"/>
    <cellStyle name="Normal 2 2 2 3 5 2" xfId="6502"/>
    <cellStyle name="Normal 2 2 2 3 5 2 2" xfId="6503"/>
    <cellStyle name="Normal 2 2 2 3 5 2 3" xfId="12404"/>
    <cellStyle name="Normal 2 2 2 3 5 3" xfId="6504"/>
    <cellStyle name="Normal 2 2 2 3 5 4" xfId="12403"/>
    <cellStyle name="Normal 2 2 2 3 6" xfId="6505"/>
    <cellStyle name="Normal 2 2 2 3 6 2" xfId="6506"/>
    <cellStyle name="Normal 2 2 2 3 6 3" xfId="12405"/>
    <cellStyle name="Normal 2 2 2 3 7" xfId="6507"/>
    <cellStyle name="Normal 2 2 2 3 7 2" xfId="6508"/>
    <cellStyle name="Normal 2 2 2 3 7 3" xfId="12406"/>
    <cellStyle name="Normal 2 2 2 3 8" xfId="6509"/>
    <cellStyle name="Normal 2 2 2 3 9" xfId="12382"/>
    <cellStyle name="Normal 2 2 2 4" xfId="6510"/>
    <cellStyle name="Normal 2 2 2 4 2" xfId="6511"/>
    <cellStyle name="Normal 2 2 2 4 2 2" xfId="6512"/>
    <cellStyle name="Normal 2 2 2 4 2 2 2" xfId="6513"/>
    <cellStyle name="Normal 2 2 2 4 2 2 2 2" xfId="6514"/>
    <cellStyle name="Normal 2 2 2 4 2 2 2 2 2" xfId="6515"/>
    <cellStyle name="Normal 2 2 2 4 2 2 2 2 3" xfId="12411"/>
    <cellStyle name="Normal 2 2 2 4 2 2 2 3" xfId="6516"/>
    <cellStyle name="Normal 2 2 2 4 2 2 2 4" xfId="12410"/>
    <cellStyle name="Normal 2 2 2 4 2 2 3" xfId="6517"/>
    <cellStyle name="Normal 2 2 2 4 2 2 3 2" xfId="6518"/>
    <cellStyle name="Normal 2 2 2 4 2 2 3 3" xfId="12412"/>
    <cellStyle name="Normal 2 2 2 4 2 2 4" xfId="6519"/>
    <cellStyle name="Normal 2 2 2 4 2 2 4 2" xfId="6520"/>
    <cellStyle name="Normal 2 2 2 4 2 2 4 3" xfId="12413"/>
    <cellStyle name="Normal 2 2 2 4 2 2 5" xfId="6521"/>
    <cellStyle name="Normal 2 2 2 4 2 2 6" xfId="12409"/>
    <cellStyle name="Normal 2 2 2 4 2 3" xfId="6522"/>
    <cellStyle name="Normal 2 2 2 4 2 3 2" xfId="6523"/>
    <cellStyle name="Normal 2 2 2 4 2 3 2 2" xfId="6524"/>
    <cellStyle name="Normal 2 2 2 4 2 3 2 3" xfId="12415"/>
    <cellStyle name="Normal 2 2 2 4 2 3 3" xfId="6525"/>
    <cellStyle name="Normal 2 2 2 4 2 3 4" xfId="12414"/>
    <cellStyle name="Normal 2 2 2 4 2 4" xfId="6526"/>
    <cellStyle name="Normal 2 2 2 4 2 4 2" xfId="6527"/>
    <cellStyle name="Normal 2 2 2 4 2 4 3" xfId="12416"/>
    <cellStyle name="Normal 2 2 2 4 2 5" xfId="6528"/>
    <cellStyle name="Normal 2 2 2 4 2 5 2" xfId="6529"/>
    <cellStyle name="Normal 2 2 2 4 2 5 3" xfId="12417"/>
    <cellStyle name="Normal 2 2 2 4 2 6" xfId="6530"/>
    <cellStyle name="Normal 2 2 2 4 2 7" xfId="12408"/>
    <cellStyle name="Normal 2 2 2 4 3" xfId="6531"/>
    <cellStyle name="Normal 2 2 2 4 3 2" xfId="6532"/>
    <cellStyle name="Normal 2 2 2 4 3 2 2" xfId="6533"/>
    <cellStyle name="Normal 2 2 2 4 3 2 2 2" xfId="6534"/>
    <cellStyle name="Normal 2 2 2 4 3 2 2 3" xfId="12420"/>
    <cellStyle name="Normal 2 2 2 4 3 2 3" xfId="6535"/>
    <cellStyle name="Normal 2 2 2 4 3 2 4" xfId="12419"/>
    <cellStyle name="Normal 2 2 2 4 3 3" xfId="6536"/>
    <cellStyle name="Normal 2 2 2 4 3 3 2" xfId="6537"/>
    <cellStyle name="Normal 2 2 2 4 3 3 3" xfId="12421"/>
    <cellStyle name="Normal 2 2 2 4 3 4" xfId="6538"/>
    <cellStyle name="Normal 2 2 2 4 3 4 2" xfId="6539"/>
    <cellStyle name="Normal 2 2 2 4 3 4 3" xfId="12422"/>
    <cellStyle name="Normal 2 2 2 4 3 5" xfId="6540"/>
    <cellStyle name="Normal 2 2 2 4 3 6" xfId="12418"/>
    <cellStyle name="Normal 2 2 2 4 4" xfId="6541"/>
    <cellStyle name="Normal 2 2 2 4 4 2" xfId="6542"/>
    <cellStyle name="Normal 2 2 2 4 4 2 2" xfId="6543"/>
    <cellStyle name="Normal 2 2 2 4 4 2 2 2" xfId="6544"/>
    <cellStyle name="Normal 2 2 2 4 4 2 2 3" xfId="12425"/>
    <cellStyle name="Normal 2 2 2 4 4 2 3" xfId="6545"/>
    <cellStyle name="Normal 2 2 2 4 4 2 4" xfId="12424"/>
    <cellStyle name="Normal 2 2 2 4 4 3" xfId="6546"/>
    <cellStyle name="Normal 2 2 2 4 4 3 2" xfId="6547"/>
    <cellStyle name="Normal 2 2 2 4 4 3 3" xfId="12426"/>
    <cellStyle name="Normal 2 2 2 4 4 4" xfId="6548"/>
    <cellStyle name="Normal 2 2 2 4 4 4 2" xfId="6549"/>
    <cellStyle name="Normal 2 2 2 4 4 4 3" xfId="12427"/>
    <cellStyle name="Normal 2 2 2 4 4 5" xfId="6550"/>
    <cellStyle name="Normal 2 2 2 4 4 6" xfId="12423"/>
    <cellStyle name="Normal 2 2 2 4 5" xfId="6551"/>
    <cellStyle name="Normal 2 2 2 4 5 2" xfId="6552"/>
    <cellStyle name="Normal 2 2 2 4 5 2 2" xfId="6553"/>
    <cellStyle name="Normal 2 2 2 4 5 2 3" xfId="12429"/>
    <cellStyle name="Normal 2 2 2 4 5 3" xfId="6554"/>
    <cellStyle name="Normal 2 2 2 4 5 4" xfId="12428"/>
    <cellStyle name="Normal 2 2 2 4 6" xfId="6555"/>
    <cellStyle name="Normal 2 2 2 4 6 2" xfId="6556"/>
    <cellStyle name="Normal 2 2 2 4 6 3" xfId="12430"/>
    <cellStyle name="Normal 2 2 2 4 7" xfId="6557"/>
    <cellStyle name="Normal 2 2 2 4 7 2" xfId="6558"/>
    <cellStyle name="Normal 2 2 2 4 7 3" xfId="12431"/>
    <cellStyle name="Normal 2 2 2 4 8" xfId="6559"/>
    <cellStyle name="Normal 2 2 2 4 9" xfId="12407"/>
    <cellStyle name="Normal 2 2 2 5" xfId="6560"/>
    <cellStyle name="Normal 2 2 2 5 2" xfId="6561"/>
    <cellStyle name="Normal 2 2 2 5 2 2" xfId="6562"/>
    <cellStyle name="Normal 2 2 2 5 2 2 2" xfId="6563"/>
    <cellStyle name="Normal 2 2 2 5 2 2 2 2" xfId="6564"/>
    <cellStyle name="Normal 2 2 2 5 2 2 2 2 2" xfId="6565"/>
    <cellStyle name="Normal 2 2 2 5 2 2 2 2 3" xfId="12436"/>
    <cellStyle name="Normal 2 2 2 5 2 2 2 3" xfId="6566"/>
    <cellStyle name="Normal 2 2 2 5 2 2 2 4" xfId="12435"/>
    <cellStyle name="Normal 2 2 2 5 2 2 3" xfId="6567"/>
    <cellStyle name="Normal 2 2 2 5 2 2 3 2" xfId="6568"/>
    <cellStyle name="Normal 2 2 2 5 2 2 3 3" xfId="12437"/>
    <cellStyle name="Normal 2 2 2 5 2 2 4" xfId="6569"/>
    <cellStyle name="Normal 2 2 2 5 2 2 4 2" xfId="6570"/>
    <cellStyle name="Normal 2 2 2 5 2 2 4 3" xfId="12438"/>
    <cellStyle name="Normal 2 2 2 5 2 2 5" xfId="6571"/>
    <cellStyle name="Normal 2 2 2 5 2 2 6" xfId="12434"/>
    <cellStyle name="Normal 2 2 2 5 2 3" xfId="6572"/>
    <cellStyle name="Normal 2 2 2 5 2 3 2" xfId="6573"/>
    <cellStyle name="Normal 2 2 2 5 2 3 2 2" xfId="6574"/>
    <cellStyle name="Normal 2 2 2 5 2 3 2 3" xfId="12440"/>
    <cellStyle name="Normal 2 2 2 5 2 3 3" xfId="6575"/>
    <cellStyle name="Normal 2 2 2 5 2 3 4" xfId="12439"/>
    <cellStyle name="Normal 2 2 2 5 2 4" xfId="6576"/>
    <cellStyle name="Normal 2 2 2 5 2 4 2" xfId="6577"/>
    <cellStyle name="Normal 2 2 2 5 2 4 3" xfId="12441"/>
    <cellStyle name="Normal 2 2 2 5 2 5" xfId="6578"/>
    <cellStyle name="Normal 2 2 2 5 2 5 2" xfId="6579"/>
    <cellStyle name="Normal 2 2 2 5 2 5 3" xfId="12442"/>
    <cellStyle name="Normal 2 2 2 5 2 6" xfId="6580"/>
    <cellStyle name="Normal 2 2 2 5 2 7" xfId="12433"/>
    <cellStyle name="Normal 2 2 2 5 3" xfId="6581"/>
    <cellStyle name="Normal 2 2 2 5 3 2" xfId="6582"/>
    <cellStyle name="Normal 2 2 2 5 3 2 2" xfId="6583"/>
    <cellStyle name="Normal 2 2 2 5 3 2 2 2" xfId="6584"/>
    <cellStyle name="Normal 2 2 2 5 3 2 2 3" xfId="12445"/>
    <cellStyle name="Normal 2 2 2 5 3 2 3" xfId="6585"/>
    <cellStyle name="Normal 2 2 2 5 3 2 4" xfId="12444"/>
    <cellStyle name="Normal 2 2 2 5 3 3" xfId="6586"/>
    <cellStyle name="Normal 2 2 2 5 3 3 2" xfId="6587"/>
    <cellStyle name="Normal 2 2 2 5 3 3 3" xfId="12446"/>
    <cellStyle name="Normal 2 2 2 5 3 4" xfId="6588"/>
    <cellStyle name="Normal 2 2 2 5 3 4 2" xfId="6589"/>
    <cellStyle name="Normal 2 2 2 5 3 4 3" xfId="12447"/>
    <cellStyle name="Normal 2 2 2 5 3 5" xfId="6590"/>
    <cellStyle name="Normal 2 2 2 5 3 6" xfId="12443"/>
    <cellStyle name="Normal 2 2 2 5 4" xfId="6591"/>
    <cellStyle name="Normal 2 2 2 5 4 2" xfId="6592"/>
    <cellStyle name="Normal 2 2 2 5 4 2 2" xfId="6593"/>
    <cellStyle name="Normal 2 2 2 5 4 2 2 2" xfId="6594"/>
    <cellStyle name="Normal 2 2 2 5 4 2 2 3" xfId="12450"/>
    <cellStyle name="Normal 2 2 2 5 4 2 3" xfId="6595"/>
    <cellStyle name="Normal 2 2 2 5 4 2 4" xfId="12449"/>
    <cellStyle name="Normal 2 2 2 5 4 3" xfId="6596"/>
    <cellStyle name="Normal 2 2 2 5 4 3 2" xfId="6597"/>
    <cellStyle name="Normal 2 2 2 5 4 3 3" xfId="12451"/>
    <cellStyle name="Normal 2 2 2 5 4 4" xfId="6598"/>
    <cellStyle name="Normal 2 2 2 5 4 4 2" xfId="6599"/>
    <cellStyle name="Normal 2 2 2 5 4 4 3" xfId="12452"/>
    <cellStyle name="Normal 2 2 2 5 4 5" xfId="6600"/>
    <cellStyle name="Normal 2 2 2 5 4 6" xfId="12448"/>
    <cellStyle name="Normal 2 2 2 5 5" xfId="6601"/>
    <cellStyle name="Normal 2 2 2 5 5 2" xfId="6602"/>
    <cellStyle name="Normal 2 2 2 5 5 2 2" xfId="6603"/>
    <cellStyle name="Normal 2 2 2 5 5 2 3" xfId="12454"/>
    <cellStyle name="Normal 2 2 2 5 5 3" xfId="6604"/>
    <cellStyle name="Normal 2 2 2 5 5 4" xfId="12453"/>
    <cellStyle name="Normal 2 2 2 5 6" xfId="6605"/>
    <cellStyle name="Normal 2 2 2 5 6 2" xfId="6606"/>
    <cellStyle name="Normal 2 2 2 5 6 3" xfId="12455"/>
    <cellStyle name="Normal 2 2 2 5 7" xfId="6607"/>
    <cellStyle name="Normal 2 2 2 5 7 2" xfId="6608"/>
    <cellStyle name="Normal 2 2 2 5 7 3" xfId="12456"/>
    <cellStyle name="Normal 2 2 2 5 8" xfId="6609"/>
    <cellStyle name="Normal 2 2 2 5 9" xfId="12432"/>
    <cellStyle name="Normal 2 2 2 6" xfId="6610"/>
    <cellStyle name="Normal 2 2 2 6 2" xfId="6611"/>
    <cellStyle name="Normal 2 2 2 6 2 2" xfId="6612"/>
    <cellStyle name="Normal 2 2 2 6 2 2 2" xfId="6613"/>
    <cellStyle name="Normal 2 2 2 6 2 2 2 2" xfId="6614"/>
    <cellStyle name="Normal 2 2 2 6 2 2 2 3" xfId="12460"/>
    <cellStyle name="Normal 2 2 2 6 2 2 3" xfId="6615"/>
    <cellStyle name="Normal 2 2 2 6 2 2 4" xfId="12459"/>
    <cellStyle name="Normal 2 2 2 6 2 3" xfId="6616"/>
    <cellStyle name="Normal 2 2 2 6 2 3 2" xfId="6617"/>
    <cellStyle name="Normal 2 2 2 6 2 3 3" xfId="12461"/>
    <cellStyle name="Normal 2 2 2 6 2 4" xfId="6618"/>
    <cellStyle name="Normal 2 2 2 6 2 4 2" xfId="6619"/>
    <cellStyle name="Normal 2 2 2 6 2 4 3" xfId="12462"/>
    <cellStyle name="Normal 2 2 2 6 2 5" xfId="6620"/>
    <cellStyle name="Normal 2 2 2 6 2 6" xfId="12458"/>
    <cellStyle name="Normal 2 2 2 6 3" xfId="6621"/>
    <cellStyle name="Normal 2 2 2 6 3 2" xfId="6622"/>
    <cellStyle name="Normal 2 2 2 6 3 2 2" xfId="6623"/>
    <cellStyle name="Normal 2 2 2 6 3 2 3" xfId="12464"/>
    <cellStyle name="Normal 2 2 2 6 3 3" xfId="6624"/>
    <cellStyle name="Normal 2 2 2 6 3 4" xfId="12463"/>
    <cellStyle name="Normal 2 2 2 6 4" xfId="6625"/>
    <cellStyle name="Normal 2 2 2 6 4 2" xfId="6626"/>
    <cellStyle name="Normal 2 2 2 6 4 3" xfId="12465"/>
    <cellStyle name="Normal 2 2 2 6 5" xfId="6627"/>
    <cellStyle name="Normal 2 2 2 6 5 2" xfId="6628"/>
    <cellStyle name="Normal 2 2 2 6 5 3" xfId="12466"/>
    <cellStyle name="Normal 2 2 2 6 6" xfId="6629"/>
    <cellStyle name="Normal 2 2 2 6 7" xfId="12457"/>
    <cellStyle name="Normal 2 2 2 7" xfId="6630"/>
    <cellStyle name="Normal 2 2 2 7 2" xfId="6631"/>
    <cellStyle name="Normal 2 2 2 7 2 2" xfId="6632"/>
    <cellStyle name="Normal 2 2 2 7 2 2 2" xfId="6633"/>
    <cellStyle name="Normal 2 2 2 7 2 2 3" xfId="12469"/>
    <cellStyle name="Normal 2 2 2 7 2 3" xfId="6634"/>
    <cellStyle name="Normal 2 2 2 7 2 4" xfId="12468"/>
    <cellStyle name="Normal 2 2 2 7 3" xfId="6635"/>
    <cellStyle name="Normal 2 2 2 7 3 2" xfId="6636"/>
    <cellStyle name="Normal 2 2 2 7 3 3" xfId="12470"/>
    <cellStyle name="Normal 2 2 2 7 4" xfId="6637"/>
    <cellStyle name="Normal 2 2 2 7 4 2" xfId="6638"/>
    <cellStyle name="Normal 2 2 2 7 4 3" xfId="12471"/>
    <cellStyle name="Normal 2 2 2 7 5" xfId="6639"/>
    <cellStyle name="Normal 2 2 2 7 6" xfId="12467"/>
    <cellStyle name="Normal 2 2 2 8" xfId="6640"/>
    <cellStyle name="Normal 2 2 2 8 2" xfId="6641"/>
    <cellStyle name="Normal 2 2 2 8 2 2" xfId="6642"/>
    <cellStyle name="Normal 2 2 2 8 2 2 2" xfId="6643"/>
    <cellStyle name="Normal 2 2 2 8 2 2 3" xfId="12474"/>
    <cellStyle name="Normal 2 2 2 8 2 3" xfId="6644"/>
    <cellStyle name="Normal 2 2 2 8 2 4" xfId="12473"/>
    <cellStyle name="Normal 2 2 2 8 3" xfId="6645"/>
    <cellStyle name="Normal 2 2 2 8 3 2" xfId="6646"/>
    <cellStyle name="Normal 2 2 2 8 3 3" xfId="12475"/>
    <cellStyle name="Normal 2 2 2 8 4" xfId="6647"/>
    <cellStyle name="Normal 2 2 2 8 4 2" xfId="6648"/>
    <cellStyle name="Normal 2 2 2 8 4 3" xfId="12476"/>
    <cellStyle name="Normal 2 2 2 8 5" xfId="6649"/>
    <cellStyle name="Normal 2 2 2 8 6" xfId="12472"/>
    <cellStyle name="Normal 2 2 2 9" xfId="6650"/>
    <cellStyle name="Normal 2 2 2 9 2" xfId="6651"/>
    <cellStyle name="Normal 2 2 2 9 2 2" xfId="6652"/>
    <cellStyle name="Normal 2 2 2 9 2 2 2" xfId="6653"/>
    <cellStyle name="Normal 2 2 2 9 2 2 3" xfId="12479"/>
    <cellStyle name="Normal 2 2 2 9 2 3" xfId="6654"/>
    <cellStyle name="Normal 2 2 2 9 2 4" xfId="12478"/>
    <cellStyle name="Normal 2 2 2 9 3" xfId="6655"/>
    <cellStyle name="Normal 2 2 2 9 3 2" xfId="6656"/>
    <cellStyle name="Normal 2 2 2 9 3 3" xfId="12480"/>
    <cellStyle name="Normal 2 2 2 9 4" xfId="6657"/>
    <cellStyle name="Normal 2 2 2 9 4 2" xfId="6658"/>
    <cellStyle name="Normal 2 2 2 9 4 3" xfId="12481"/>
    <cellStyle name="Normal 2 2 2 9 5" xfId="6659"/>
    <cellStyle name="Normal 2 2 2 9 6" xfId="12477"/>
    <cellStyle name="Normal 2 2 20" xfId="6660"/>
    <cellStyle name="Normal 2 2 20 2" xfId="6661"/>
    <cellStyle name="Normal 2 2 20 2 2" xfId="6662"/>
    <cellStyle name="Normal 2 2 20 2 3" xfId="12483"/>
    <cellStyle name="Normal 2 2 20 3" xfId="6663"/>
    <cellStyle name="Normal 2 2 20 4" xfId="12482"/>
    <cellStyle name="Normal 2 2 21" xfId="6664"/>
    <cellStyle name="Normal 2 2 21 2" xfId="6665"/>
    <cellStyle name="Normal 2 2 21 2 2" xfId="6666"/>
    <cellStyle name="Normal 2 2 21 2 3" xfId="12485"/>
    <cellStyle name="Normal 2 2 21 3" xfId="6667"/>
    <cellStyle name="Normal 2 2 21 4" xfId="12484"/>
    <cellStyle name="Normal 2 2 22" xfId="6668"/>
    <cellStyle name="Normal 2 2 22 2" xfId="6669"/>
    <cellStyle name="Normal 2 2 22 2 2" xfId="6670"/>
    <cellStyle name="Normal 2 2 22 2 3" xfId="12487"/>
    <cellStyle name="Normal 2 2 22 3" xfId="6671"/>
    <cellStyle name="Normal 2 2 22 4" xfId="12486"/>
    <cellStyle name="Normal 2 2 23" xfId="6672"/>
    <cellStyle name="Normal 2 2 23 2" xfId="6673"/>
    <cellStyle name="Normal 2 2 23 2 2" xfId="6674"/>
    <cellStyle name="Normal 2 2 23 2 3" xfId="12489"/>
    <cellStyle name="Normal 2 2 23 3" xfId="6675"/>
    <cellStyle name="Normal 2 2 23 4" xfId="12488"/>
    <cellStyle name="Normal 2 2 24" xfId="6676"/>
    <cellStyle name="Normal 2 2 24 2" xfId="6677"/>
    <cellStyle name="Normal 2 2 24 2 2" xfId="6678"/>
    <cellStyle name="Normal 2 2 24 2 3" xfId="12491"/>
    <cellStyle name="Normal 2 2 24 3" xfId="6679"/>
    <cellStyle name="Normal 2 2 24 4" xfId="12490"/>
    <cellStyle name="Normal 2 2 25" xfId="6680"/>
    <cellStyle name="Normal 2 2 25 2" xfId="6681"/>
    <cellStyle name="Normal 2 2 25 2 2" xfId="6682"/>
    <cellStyle name="Normal 2 2 25 2 3" xfId="12493"/>
    <cellStyle name="Normal 2 2 25 3" xfId="6683"/>
    <cellStyle name="Normal 2 2 25 4" xfId="12492"/>
    <cellStyle name="Normal 2 2 26" xfId="6684"/>
    <cellStyle name="Normal 2 2 26 2" xfId="6685"/>
    <cellStyle name="Normal 2 2 26 2 2" xfId="6686"/>
    <cellStyle name="Normal 2 2 26 2 3" xfId="12495"/>
    <cellStyle name="Normal 2 2 26 3" xfId="6687"/>
    <cellStyle name="Normal 2 2 26 4" xfId="12494"/>
    <cellStyle name="Normal 2 2 27" xfId="6688"/>
    <cellStyle name="Normal 2 2 27 2" xfId="6689"/>
    <cellStyle name="Normal 2 2 28" xfId="13730"/>
    <cellStyle name="Normal 2 2 3" xfId="6690"/>
    <cellStyle name="Normal 2 2 3 10" xfId="6691"/>
    <cellStyle name="Normal 2 2 3 10 2" xfId="6692"/>
    <cellStyle name="Normal 2 2 3 10 2 2" xfId="6693"/>
    <cellStyle name="Normal 2 2 3 10 2 3" xfId="12497"/>
    <cellStyle name="Normal 2 2 3 10 3" xfId="6694"/>
    <cellStyle name="Normal 2 2 3 10 4" xfId="12496"/>
    <cellStyle name="Normal 2 2 3 11" xfId="6695"/>
    <cellStyle name="Normal 2 2 3 11 2" xfId="6696"/>
    <cellStyle name="Normal 2 2 3 11 2 2" xfId="6697"/>
    <cellStyle name="Normal 2 2 3 11 2 3" xfId="12499"/>
    <cellStyle name="Normal 2 2 3 11 3" xfId="6698"/>
    <cellStyle name="Normal 2 2 3 11 4" xfId="12498"/>
    <cellStyle name="Normal 2 2 3 12" xfId="6699"/>
    <cellStyle name="Normal 2 2 3 12 2" xfId="6700"/>
    <cellStyle name="Normal 2 2 3 12 2 2" xfId="6701"/>
    <cellStyle name="Normal 2 2 3 12 2 3" xfId="12501"/>
    <cellStyle name="Normal 2 2 3 12 3" xfId="6702"/>
    <cellStyle name="Normal 2 2 3 12 4" xfId="12500"/>
    <cellStyle name="Normal 2 2 3 13" xfId="6703"/>
    <cellStyle name="Normal 2 2 3 13 2" xfId="6704"/>
    <cellStyle name="Normal 2 2 3 13 2 2" xfId="6705"/>
    <cellStyle name="Normal 2 2 3 13 2 3" xfId="12503"/>
    <cellStyle name="Normal 2 2 3 13 3" xfId="6706"/>
    <cellStyle name="Normal 2 2 3 13 4" xfId="12502"/>
    <cellStyle name="Normal 2 2 3 14" xfId="6707"/>
    <cellStyle name="Normal 2 2 3 14 2" xfId="6708"/>
    <cellStyle name="Normal 2 2 3 14 2 2" xfId="6709"/>
    <cellStyle name="Normal 2 2 3 14 2 3" xfId="12505"/>
    <cellStyle name="Normal 2 2 3 14 3" xfId="6710"/>
    <cellStyle name="Normal 2 2 3 14 4" xfId="12504"/>
    <cellStyle name="Normal 2 2 3 15" xfId="6711"/>
    <cellStyle name="Normal 2 2 3 15 2" xfId="6712"/>
    <cellStyle name="Normal 2 2 3 15 2 2" xfId="6713"/>
    <cellStyle name="Normal 2 2 3 15 2 3" xfId="12507"/>
    <cellStyle name="Normal 2 2 3 15 3" xfId="6714"/>
    <cellStyle name="Normal 2 2 3 15 4" xfId="12506"/>
    <cellStyle name="Normal 2 2 3 16" xfId="6715"/>
    <cellStyle name="Normal 2 2 3 16 2" xfId="6716"/>
    <cellStyle name="Normal 2 2 3 16 2 2" xfId="6717"/>
    <cellStyle name="Normal 2 2 3 16 2 3" xfId="12509"/>
    <cellStyle name="Normal 2 2 3 16 3" xfId="6718"/>
    <cellStyle name="Normal 2 2 3 16 4" xfId="12508"/>
    <cellStyle name="Normal 2 2 3 17" xfId="6719"/>
    <cellStyle name="Normal 2 2 3 17 2" xfId="6720"/>
    <cellStyle name="Normal 2 2 3 17 2 2" xfId="6721"/>
    <cellStyle name="Normal 2 2 3 17 2 3" xfId="12511"/>
    <cellStyle name="Normal 2 2 3 17 3" xfId="6722"/>
    <cellStyle name="Normal 2 2 3 17 4" xfId="12510"/>
    <cellStyle name="Normal 2 2 3 18" xfId="6723"/>
    <cellStyle name="Normal 2 2 3 18 2" xfId="6724"/>
    <cellStyle name="Normal 2 2 3 18 2 2" xfId="6725"/>
    <cellStyle name="Normal 2 2 3 18 2 3" xfId="12513"/>
    <cellStyle name="Normal 2 2 3 18 3" xfId="6726"/>
    <cellStyle name="Normal 2 2 3 18 4" xfId="12512"/>
    <cellStyle name="Normal 2 2 3 19" xfId="6727"/>
    <cellStyle name="Normal 2 2 3 19 2" xfId="6728"/>
    <cellStyle name="Normal 2 2 3 19 2 2" xfId="6729"/>
    <cellStyle name="Normal 2 2 3 19 2 3" xfId="12515"/>
    <cellStyle name="Normal 2 2 3 19 3" xfId="6730"/>
    <cellStyle name="Normal 2 2 3 19 4" xfId="12514"/>
    <cellStyle name="Normal 2 2 3 2" xfId="6731"/>
    <cellStyle name="Normal 2 2 3 2 10" xfId="12516"/>
    <cellStyle name="Normal 2 2 3 2 2" xfId="6732"/>
    <cellStyle name="Normal 2 2 3 2 2 2" xfId="6733"/>
    <cellStyle name="Normal 2 2 3 2 2 2 2" xfId="6734"/>
    <cellStyle name="Normal 2 2 3 2 2 2 2 2" xfId="6735"/>
    <cellStyle name="Normal 2 2 3 2 2 2 2 2 2" xfId="6736"/>
    <cellStyle name="Normal 2 2 3 2 2 2 2 2 3" xfId="12520"/>
    <cellStyle name="Normal 2 2 3 2 2 2 2 3" xfId="6737"/>
    <cellStyle name="Normal 2 2 3 2 2 2 2 4" xfId="12519"/>
    <cellStyle name="Normal 2 2 3 2 2 2 3" xfId="6738"/>
    <cellStyle name="Normal 2 2 3 2 2 2 3 2" xfId="6739"/>
    <cellStyle name="Normal 2 2 3 2 2 2 3 3" xfId="12521"/>
    <cellStyle name="Normal 2 2 3 2 2 2 4" xfId="6740"/>
    <cellStyle name="Normal 2 2 3 2 2 2 4 2" xfId="6741"/>
    <cellStyle name="Normal 2 2 3 2 2 2 4 3" xfId="12522"/>
    <cellStyle name="Normal 2 2 3 2 2 2 5" xfId="6742"/>
    <cellStyle name="Normal 2 2 3 2 2 2 6" xfId="12518"/>
    <cellStyle name="Normal 2 2 3 2 2 3" xfId="6743"/>
    <cellStyle name="Normal 2 2 3 2 2 3 2" xfId="6744"/>
    <cellStyle name="Normal 2 2 3 2 2 3 2 2" xfId="6745"/>
    <cellStyle name="Normal 2 2 3 2 2 3 2 3" xfId="12524"/>
    <cellStyle name="Normal 2 2 3 2 2 3 3" xfId="6746"/>
    <cellStyle name="Normal 2 2 3 2 2 3 4" xfId="12523"/>
    <cellStyle name="Normal 2 2 3 2 2 4" xfId="6747"/>
    <cellStyle name="Normal 2 2 3 2 2 4 2" xfId="6748"/>
    <cellStyle name="Normal 2 2 3 2 2 4 3" xfId="12525"/>
    <cellStyle name="Normal 2 2 3 2 2 5" xfId="6749"/>
    <cellStyle name="Normal 2 2 3 2 2 5 2" xfId="6750"/>
    <cellStyle name="Normal 2 2 3 2 2 5 3" xfId="12526"/>
    <cellStyle name="Normal 2 2 3 2 2 6" xfId="6751"/>
    <cellStyle name="Normal 2 2 3 2 2 7" xfId="12517"/>
    <cellStyle name="Normal 2 2 3 2 3" xfId="6752"/>
    <cellStyle name="Normal 2 2 3 2 3 2" xfId="6753"/>
    <cellStyle name="Normal 2 2 3 2 3 2 2" xfId="6754"/>
    <cellStyle name="Normal 2 2 3 2 3 2 2 2" xfId="6755"/>
    <cellStyle name="Normal 2 2 3 2 3 2 2 3" xfId="12529"/>
    <cellStyle name="Normal 2 2 3 2 3 2 3" xfId="6756"/>
    <cellStyle name="Normal 2 2 3 2 3 2 4" xfId="12528"/>
    <cellStyle name="Normal 2 2 3 2 3 3" xfId="6757"/>
    <cellStyle name="Normal 2 2 3 2 3 3 2" xfId="6758"/>
    <cellStyle name="Normal 2 2 3 2 3 3 3" xfId="12530"/>
    <cellStyle name="Normal 2 2 3 2 3 4" xfId="6759"/>
    <cellStyle name="Normal 2 2 3 2 3 4 2" xfId="6760"/>
    <cellStyle name="Normal 2 2 3 2 3 4 3" xfId="12531"/>
    <cellStyle name="Normal 2 2 3 2 3 5" xfId="6761"/>
    <cellStyle name="Normal 2 2 3 2 3 6" xfId="12527"/>
    <cellStyle name="Normal 2 2 3 2 4" xfId="6762"/>
    <cellStyle name="Normal 2 2 3 2 4 2" xfId="6763"/>
    <cellStyle name="Normal 2 2 3 2 4 2 2" xfId="6764"/>
    <cellStyle name="Normal 2 2 3 2 4 2 2 2" xfId="6765"/>
    <cellStyle name="Normal 2 2 3 2 4 2 2 3" xfId="12534"/>
    <cellStyle name="Normal 2 2 3 2 4 2 3" xfId="6766"/>
    <cellStyle name="Normal 2 2 3 2 4 2 4" xfId="12533"/>
    <cellStyle name="Normal 2 2 3 2 4 3" xfId="6767"/>
    <cellStyle name="Normal 2 2 3 2 4 3 2" xfId="6768"/>
    <cellStyle name="Normal 2 2 3 2 4 3 3" xfId="12535"/>
    <cellStyle name="Normal 2 2 3 2 4 4" xfId="6769"/>
    <cellStyle name="Normal 2 2 3 2 4 4 2" xfId="6770"/>
    <cellStyle name="Normal 2 2 3 2 4 4 3" xfId="12536"/>
    <cellStyle name="Normal 2 2 3 2 4 5" xfId="6771"/>
    <cellStyle name="Normal 2 2 3 2 4 6" xfId="12532"/>
    <cellStyle name="Normal 2 2 3 2 5" xfId="6772"/>
    <cellStyle name="Normal 2 2 3 2 5 2" xfId="6773"/>
    <cellStyle name="Normal 2 2 3 2 5 2 2" xfId="6774"/>
    <cellStyle name="Normal 2 2 3 2 5 2 2 2" xfId="6775"/>
    <cellStyle name="Normal 2 2 3 2 5 2 2 3" xfId="12539"/>
    <cellStyle name="Normal 2 2 3 2 5 2 3" xfId="6776"/>
    <cellStyle name="Normal 2 2 3 2 5 2 4" xfId="12538"/>
    <cellStyle name="Normal 2 2 3 2 5 3" xfId="6777"/>
    <cellStyle name="Normal 2 2 3 2 5 3 2" xfId="6778"/>
    <cellStyle name="Normal 2 2 3 2 5 3 3" xfId="12540"/>
    <cellStyle name="Normal 2 2 3 2 5 4" xfId="6779"/>
    <cellStyle name="Normal 2 2 3 2 5 4 2" xfId="6780"/>
    <cellStyle name="Normal 2 2 3 2 5 4 3" xfId="12541"/>
    <cellStyle name="Normal 2 2 3 2 5 5" xfId="6781"/>
    <cellStyle name="Normal 2 2 3 2 5 6" xfId="12537"/>
    <cellStyle name="Normal 2 2 3 2 6" xfId="6782"/>
    <cellStyle name="Normal 2 2 3 2 6 2" xfId="6783"/>
    <cellStyle name="Normal 2 2 3 2 6 2 2" xfId="6784"/>
    <cellStyle name="Normal 2 2 3 2 6 2 3" xfId="12543"/>
    <cellStyle name="Normal 2 2 3 2 6 3" xfId="6785"/>
    <cellStyle name="Normal 2 2 3 2 6 4" xfId="12542"/>
    <cellStyle name="Normal 2 2 3 2 7" xfId="6786"/>
    <cellStyle name="Normal 2 2 3 2 7 2" xfId="6787"/>
    <cellStyle name="Normal 2 2 3 2 7 3" xfId="12544"/>
    <cellStyle name="Normal 2 2 3 2 8" xfId="6788"/>
    <cellStyle name="Normal 2 2 3 2 8 2" xfId="6789"/>
    <cellStyle name="Normal 2 2 3 2 8 3" xfId="12545"/>
    <cellStyle name="Normal 2 2 3 2 9" xfId="6790"/>
    <cellStyle name="Normal 2 2 3 20" xfId="6791"/>
    <cellStyle name="Normal 2 2 3 20 2" xfId="6792"/>
    <cellStyle name="Normal 2 2 3 20 3" xfId="12546"/>
    <cellStyle name="Normal 2 2 3 21" xfId="6793"/>
    <cellStyle name="Normal 2 2 3 21 2" xfId="6794"/>
    <cellStyle name="Normal 2 2 3 21 3" xfId="12547"/>
    <cellStyle name="Normal 2 2 3 22" xfId="6795"/>
    <cellStyle name="Normal 2 2 3 22 2" xfId="6796"/>
    <cellStyle name="Normal 2 2 3 23" xfId="6797"/>
    <cellStyle name="Normal 2 2 3 24" xfId="6798"/>
    <cellStyle name="Normal 2 2 3 3" xfId="6799"/>
    <cellStyle name="Normal 2 2 3 3 2" xfId="6800"/>
    <cellStyle name="Normal 2 2 3 3 2 2" xfId="6801"/>
    <cellStyle name="Normal 2 2 3 3 2 2 2" xfId="6802"/>
    <cellStyle name="Normal 2 2 3 3 2 2 2 2" xfId="6803"/>
    <cellStyle name="Normal 2 2 3 3 2 2 2 2 2" xfId="6804"/>
    <cellStyle name="Normal 2 2 3 3 2 2 2 2 3" xfId="12552"/>
    <cellStyle name="Normal 2 2 3 3 2 2 2 3" xfId="6805"/>
    <cellStyle name="Normal 2 2 3 3 2 2 2 4" xfId="12551"/>
    <cellStyle name="Normal 2 2 3 3 2 2 3" xfId="6806"/>
    <cellStyle name="Normal 2 2 3 3 2 2 3 2" xfId="6807"/>
    <cellStyle name="Normal 2 2 3 3 2 2 3 3" xfId="12553"/>
    <cellStyle name="Normal 2 2 3 3 2 2 4" xfId="6808"/>
    <cellStyle name="Normal 2 2 3 3 2 2 4 2" xfId="6809"/>
    <cellStyle name="Normal 2 2 3 3 2 2 4 3" xfId="12554"/>
    <cellStyle name="Normal 2 2 3 3 2 2 5" xfId="6810"/>
    <cellStyle name="Normal 2 2 3 3 2 2 6" xfId="12550"/>
    <cellStyle name="Normal 2 2 3 3 2 3" xfId="6811"/>
    <cellStyle name="Normal 2 2 3 3 2 3 2" xfId="6812"/>
    <cellStyle name="Normal 2 2 3 3 2 3 2 2" xfId="6813"/>
    <cellStyle name="Normal 2 2 3 3 2 3 2 3" xfId="12556"/>
    <cellStyle name="Normal 2 2 3 3 2 3 3" xfId="6814"/>
    <cellStyle name="Normal 2 2 3 3 2 3 4" xfId="12555"/>
    <cellStyle name="Normal 2 2 3 3 2 4" xfId="6815"/>
    <cellStyle name="Normal 2 2 3 3 2 4 2" xfId="6816"/>
    <cellStyle name="Normal 2 2 3 3 2 4 3" xfId="12557"/>
    <cellStyle name="Normal 2 2 3 3 2 5" xfId="6817"/>
    <cellStyle name="Normal 2 2 3 3 2 5 2" xfId="6818"/>
    <cellStyle name="Normal 2 2 3 3 2 5 3" xfId="12558"/>
    <cellStyle name="Normal 2 2 3 3 2 6" xfId="6819"/>
    <cellStyle name="Normal 2 2 3 3 2 7" xfId="12549"/>
    <cellStyle name="Normal 2 2 3 3 3" xfId="6820"/>
    <cellStyle name="Normal 2 2 3 3 3 2" xfId="6821"/>
    <cellStyle name="Normal 2 2 3 3 3 2 2" xfId="6822"/>
    <cellStyle name="Normal 2 2 3 3 3 2 2 2" xfId="6823"/>
    <cellStyle name="Normal 2 2 3 3 3 2 2 3" xfId="12561"/>
    <cellStyle name="Normal 2 2 3 3 3 2 3" xfId="6824"/>
    <cellStyle name="Normal 2 2 3 3 3 2 4" xfId="12560"/>
    <cellStyle name="Normal 2 2 3 3 3 3" xfId="6825"/>
    <cellStyle name="Normal 2 2 3 3 3 3 2" xfId="6826"/>
    <cellStyle name="Normal 2 2 3 3 3 3 3" xfId="12562"/>
    <cellStyle name="Normal 2 2 3 3 3 4" xfId="6827"/>
    <cellStyle name="Normal 2 2 3 3 3 4 2" xfId="6828"/>
    <cellStyle name="Normal 2 2 3 3 3 4 3" xfId="12563"/>
    <cellStyle name="Normal 2 2 3 3 3 5" xfId="6829"/>
    <cellStyle name="Normal 2 2 3 3 3 6" xfId="12559"/>
    <cellStyle name="Normal 2 2 3 3 4" xfId="6830"/>
    <cellStyle name="Normal 2 2 3 3 4 2" xfId="6831"/>
    <cellStyle name="Normal 2 2 3 3 4 2 2" xfId="6832"/>
    <cellStyle name="Normal 2 2 3 3 4 2 2 2" xfId="6833"/>
    <cellStyle name="Normal 2 2 3 3 4 2 2 3" xfId="12566"/>
    <cellStyle name="Normal 2 2 3 3 4 2 3" xfId="6834"/>
    <cellStyle name="Normal 2 2 3 3 4 2 4" xfId="12565"/>
    <cellStyle name="Normal 2 2 3 3 4 3" xfId="6835"/>
    <cellStyle name="Normal 2 2 3 3 4 3 2" xfId="6836"/>
    <cellStyle name="Normal 2 2 3 3 4 3 3" xfId="12567"/>
    <cellStyle name="Normal 2 2 3 3 4 4" xfId="6837"/>
    <cellStyle name="Normal 2 2 3 3 4 4 2" xfId="6838"/>
    <cellStyle name="Normal 2 2 3 3 4 4 3" xfId="12568"/>
    <cellStyle name="Normal 2 2 3 3 4 5" xfId="6839"/>
    <cellStyle name="Normal 2 2 3 3 4 6" xfId="12564"/>
    <cellStyle name="Normal 2 2 3 3 5" xfId="6840"/>
    <cellStyle name="Normal 2 2 3 3 5 2" xfId="6841"/>
    <cellStyle name="Normal 2 2 3 3 5 2 2" xfId="6842"/>
    <cellStyle name="Normal 2 2 3 3 5 2 3" xfId="12570"/>
    <cellStyle name="Normal 2 2 3 3 5 3" xfId="6843"/>
    <cellStyle name="Normal 2 2 3 3 5 4" xfId="12569"/>
    <cellStyle name="Normal 2 2 3 3 6" xfId="6844"/>
    <cellStyle name="Normal 2 2 3 3 6 2" xfId="6845"/>
    <cellStyle name="Normal 2 2 3 3 6 3" xfId="12571"/>
    <cellStyle name="Normal 2 2 3 3 7" xfId="6846"/>
    <cellStyle name="Normal 2 2 3 3 7 2" xfId="6847"/>
    <cellStyle name="Normal 2 2 3 3 7 3" xfId="12572"/>
    <cellStyle name="Normal 2 2 3 3 8" xfId="6848"/>
    <cellStyle name="Normal 2 2 3 3 9" xfId="12548"/>
    <cellStyle name="Normal 2 2 3 4" xfId="6849"/>
    <cellStyle name="Normal 2 2 3 4 2" xfId="6850"/>
    <cellStyle name="Normal 2 2 3 4 2 2" xfId="6851"/>
    <cellStyle name="Normal 2 2 3 4 2 2 2" xfId="6852"/>
    <cellStyle name="Normal 2 2 3 4 2 2 2 2" xfId="6853"/>
    <cellStyle name="Normal 2 2 3 4 2 2 2 2 2" xfId="6854"/>
    <cellStyle name="Normal 2 2 3 4 2 2 2 2 3" xfId="12577"/>
    <cellStyle name="Normal 2 2 3 4 2 2 2 3" xfId="6855"/>
    <cellStyle name="Normal 2 2 3 4 2 2 2 4" xfId="12576"/>
    <cellStyle name="Normal 2 2 3 4 2 2 3" xfId="6856"/>
    <cellStyle name="Normal 2 2 3 4 2 2 3 2" xfId="6857"/>
    <cellStyle name="Normal 2 2 3 4 2 2 3 3" xfId="12578"/>
    <cellStyle name="Normal 2 2 3 4 2 2 4" xfId="6858"/>
    <cellStyle name="Normal 2 2 3 4 2 2 4 2" xfId="6859"/>
    <cellStyle name="Normal 2 2 3 4 2 2 4 3" xfId="12579"/>
    <cellStyle name="Normal 2 2 3 4 2 2 5" xfId="6860"/>
    <cellStyle name="Normal 2 2 3 4 2 2 6" xfId="12575"/>
    <cellStyle name="Normal 2 2 3 4 2 3" xfId="6861"/>
    <cellStyle name="Normal 2 2 3 4 2 3 2" xfId="6862"/>
    <cellStyle name="Normal 2 2 3 4 2 3 2 2" xfId="6863"/>
    <cellStyle name="Normal 2 2 3 4 2 3 2 3" xfId="12581"/>
    <cellStyle name="Normal 2 2 3 4 2 3 3" xfId="6864"/>
    <cellStyle name="Normal 2 2 3 4 2 3 4" xfId="12580"/>
    <cellStyle name="Normal 2 2 3 4 2 4" xfId="6865"/>
    <cellStyle name="Normal 2 2 3 4 2 4 2" xfId="6866"/>
    <cellStyle name="Normal 2 2 3 4 2 4 3" xfId="12582"/>
    <cellStyle name="Normal 2 2 3 4 2 5" xfId="6867"/>
    <cellStyle name="Normal 2 2 3 4 2 5 2" xfId="6868"/>
    <cellStyle name="Normal 2 2 3 4 2 5 3" xfId="12583"/>
    <cellStyle name="Normal 2 2 3 4 2 6" xfId="6869"/>
    <cellStyle name="Normal 2 2 3 4 2 7" xfId="12574"/>
    <cellStyle name="Normal 2 2 3 4 3" xfId="6870"/>
    <cellStyle name="Normal 2 2 3 4 3 2" xfId="6871"/>
    <cellStyle name="Normal 2 2 3 4 3 2 2" xfId="6872"/>
    <cellStyle name="Normal 2 2 3 4 3 2 2 2" xfId="6873"/>
    <cellStyle name="Normal 2 2 3 4 3 2 2 3" xfId="12586"/>
    <cellStyle name="Normal 2 2 3 4 3 2 3" xfId="6874"/>
    <cellStyle name="Normal 2 2 3 4 3 2 4" xfId="12585"/>
    <cellStyle name="Normal 2 2 3 4 3 3" xfId="6875"/>
    <cellStyle name="Normal 2 2 3 4 3 3 2" xfId="6876"/>
    <cellStyle name="Normal 2 2 3 4 3 3 3" xfId="12587"/>
    <cellStyle name="Normal 2 2 3 4 3 4" xfId="6877"/>
    <cellStyle name="Normal 2 2 3 4 3 4 2" xfId="6878"/>
    <cellStyle name="Normal 2 2 3 4 3 4 3" xfId="12588"/>
    <cellStyle name="Normal 2 2 3 4 3 5" xfId="6879"/>
    <cellStyle name="Normal 2 2 3 4 3 6" xfId="12584"/>
    <cellStyle name="Normal 2 2 3 4 4" xfId="6880"/>
    <cellStyle name="Normal 2 2 3 4 4 2" xfId="6881"/>
    <cellStyle name="Normal 2 2 3 4 4 2 2" xfId="6882"/>
    <cellStyle name="Normal 2 2 3 4 4 2 2 2" xfId="6883"/>
    <cellStyle name="Normal 2 2 3 4 4 2 2 3" xfId="12591"/>
    <cellStyle name="Normal 2 2 3 4 4 2 3" xfId="6884"/>
    <cellStyle name="Normal 2 2 3 4 4 2 4" xfId="12590"/>
    <cellStyle name="Normal 2 2 3 4 4 3" xfId="6885"/>
    <cellStyle name="Normal 2 2 3 4 4 3 2" xfId="6886"/>
    <cellStyle name="Normal 2 2 3 4 4 3 3" xfId="12592"/>
    <cellStyle name="Normal 2 2 3 4 4 4" xfId="6887"/>
    <cellStyle name="Normal 2 2 3 4 4 4 2" xfId="6888"/>
    <cellStyle name="Normal 2 2 3 4 4 4 3" xfId="12593"/>
    <cellStyle name="Normal 2 2 3 4 4 5" xfId="6889"/>
    <cellStyle name="Normal 2 2 3 4 4 6" xfId="12589"/>
    <cellStyle name="Normal 2 2 3 4 5" xfId="6890"/>
    <cellStyle name="Normal 2 2 3 4 5 2" xfId="6891"/>
    <cellStyle name="Normal 2 2 3 4 5 2 2" xfId="6892"/>
    <cellStyle name="Normal 2 2 3 4 5 2 3" xfId="12595"/>
    <cellStyle name="Normal 2 2 3 4 5 3" xfId="6893"/>
    <cellStyle name="Normal 2 2 3 4 5 4" xfId="12594"/>
    <cellStyle name="Normal 2 2 3 4 6" xfId="6894"/>
    <cellStyle name="Normal 2 2 3 4 6 2" xfId="6895"/>
    <cellStyle name="Normal 2 2 3 4 6 3" xfId="12596"/>
    <cellStyle name="Normal 2 2 3 4 7" xfId="6896"/>
    <cellStyle name="Normal 2 2 3 4 7 2" xfId="6897"/>
    <cellStyle name="Normal 2 2 3 4 7 3" xfId="12597"/>
    <cellStyle name="Normal 2 2 3 4 8" xfId="6898"/>
    <cellStyle name="Normal 2 2 3 4 9" xfId="12573"/>
    <cellStyle name="Normal 2 2 3 5" xfId="6899"/>
    <cellStyle name="Normal 2 2 3 5 2" xfId="6900"/>
    <cellStyle name="Normal 2 2 3 5 2 2" xfId="6901"/>
    <cellStyle name="Normal 2 2 3 5 2 2 2" xfId="6902"/>
    <cellStyle name="Normal 2 2 3 5 2 2 2 2" xfId="6903"/>
    <cellStyle name="Normal 2 2 3 5 2 2 2 2 2" xfId="6904"/>
    <cellStyle name="Normal 2 2 3 5 2 2 2 2 3" xfId="12602"/>
    <cellStyle name="Normal 2 2 3 5 2 2 2 3" xfId="6905"/>
    <cellStyle name="Normal 2 2 3 5 2 2 2 4" xfId="12601"/>
    <cellStyle name="Normal 2 2 3 5 2 2 3" xfId="6906"/>
    <cellStyle name="Normal 2 2 3 5 2 2 3 2" xfId="6907"/>
    <cellStyle name="Normal 2 2 3 5 2 2 3 3" xfId="12603"/>
    <cellStyle name="Normal 2 2 3 5 2 2 4" xfId="6908"/>
    <cellStyle name="Normal 2 2 3 5 2 2 4 2" xfId="6909"/>
    <cellStyle name="Normal 2 2 3 5 2 2 4 3" xfId="12604"/>
    <cellStyle name="Normal 2 2 3 5 2 2 5" xfId="6910"/>
    <cellStyle name="Normal 2 2 3 5 2 2 6" xfId="12600"/>
    <cellStyle name="Normal 2 2 3 5 2 3" xfId="6911"/>
    <cellStyle name="Normal 2 2 3 5 2 3 2" xfId="6912"/>
    <cellStyle name="Normal 2 2 3 5 2 3 2 2" xfId="6913"/>
    <cellStyle name="Normal 2 2 3 5 2 3 2 3" xfId="12606"/>
    <cellStyle name="Normal 2 2 3 5 2 3 3" xfId="6914"/>
    <cellStyle name="Normal 2 2 3 5 2 3 4" xfId="12605"/>
    <cellStyle name="Normal 2 2 3 5 2 4" xfId="6915"/>
    <cellStyle name="Normal 2 2 3 5 2 4 2" xfId="6916"/>
    <cellStyle name="Normal 2 2 3 5 2 4 3" xfId="12607"/>
    <cellStyle name="Normal 2 2 3 5 2 5" xfId="6917"/>
    <cellStyle name="Normal 2 2 3 5 2 5 2" xfId="6918"/>
    <cellStyle name="Normal 2 2 3 5 2 5 3" xfId="12608"/>
    <cellStyle name="Normal 2 2 3 5 2 6" xfId="6919"/>
    <cellStyle name="Normal 2 2 3 5 2 7" xfId="12599"/>
    <cellStyle name="Normal 2 2 3 5 3" xfId="6920"/>
    <cellStyle name="Normal 2 2 3 5 3 2" xfId="6921"/>
    <cellStyle name="Normal 2 2 3 5 3 2 2" xfId="6922"/>
    <cellStyle name="Normal 2 2 3 5 3 2 2 2" xfId="6923"/>
    <cellStyle name="Normal 2 2 3 5 3 2 2 3" xfId="12611"/>
    <cellStyle name="Normal 2 2 3 5 3 2 3" xfId="6924"/>
    <cellStyle name="Normal 2 2 3 5 3 2 4" xfId="12610"/>
    <cellStyle name="Normal 2 2 3 5 3 3" xfId="6925"/>
    <cellStyle name="Normal 2 2 3 5 3 3 2" xfId="6926"/>
    <cellStyle name="Normal 2 2 3 5 3 3 3" xfId="12612"/>
    <cellStyle name="Normal 2 2 3 5 3 4" xfId="6927"/>
    <cellStyle name="Normal 2 2 3 5 3 4 2" xfId="6928"/>
    <cellStyle name="Normal 2 2 3 5 3 4 3" xfId="12613"/>
    <cellStyle name="Normal 2 2 3 5 3 5" xfId="6929"/>
    <cellStyle name="Normal 2 2 3 5 3 6" xfId="12609"/>
    <cellStyle name="Normal 2 2 3 5 4" xfId="6930"/>
    <cellStyle name="Normal 2 2 3 5 4 2" xfId="6931"/>
    <cellStyle name="Normal 2 2 3 5 4 2 2" xfId="6932"/>
    <cellStyle name="Normal 2 2 3 5 4 2 2 2" xfId="6933"/>
    <cellStyle name="Normal 2 2 3 5 4 2 2 3" xfId="12616"/>
    <cellStyle name="Normal 2 2 3 5 4 2 3" xfId="6934"/>
    <cellStyle name="Normal 2 2 3 5 4 2 4" xfId="12615"/>
    <cellStyle name="Normal 2 2 3 5 4 3" xfId="6935"/>
    <cellStyle name="Normal 2 2 3 5 4 3 2" xfId="6936"/>
    <cellStyle name="Normal 2 2 3 5 4 3 3" xfId="12617"/>
    <cellStyle name="Normal 2 2 3 5 4 4" xfId="6937"/>
    <cellStyle name="Normal 2 2 3 5 4 4 2" xfId="6938"/>
    <cellStyle name="Normal 2 2 3 5 4 4 3" xfId="12618"/>
    <cellStyle name="Normal 2 2 3 5 4 5" xfId="6939"/>
    <cellStyle name="Normal 2 2 3 5 4 6" xfId="12614"/>
    <cellStyle name="Normal 2 2 3 5 5" xfId="6940"/>
    <cellStyle name="Normal 2 2 3 5 5 2" xfId="6941"/>
    <cellStyle name="Normal 2 2 3 5 5 2 2" xfId="6942"/>
    <cellStyle name="Normal 2 2 3 5 5 2 3" xfId="12620"/>
    <cellStyle name="Normal 2 2 3 5 5 3" xfId="6943"/>
    <cellStyle name="Normal 2 2 3 5 5 4" xfId="12619"/>
    <cellStyle name="Normal 2 2 3 5 6" xfId="6944"/>
    <cellStyle name="Normal 2 2 3 5 6 2" xfId="6945"/>
    <cellStyle name="Normal 2 2 3 5 6 3" xfId="12621"/>
    <cellStyle name="Normal 2 2 3 5 7" xfId="6946"/>
    <cellStyle name="Normal 2 2 3 5 7 2" xfId="6947"/>
    <cellStyle name="Normal 2 2 3 5 7 3" xfId="12622"/>
    <cellStyle name="Normal 2 2 3 5 8" xfId="6948"/>
    <cellStyle name="Normal 2 2 3 5 9" xfId="12598"/>
    <cellStyle name="Normal 2 2 3 6" xfId="6949"/>
    <cellStyle name="Normal 2 2 3 6 2" xfId="6950"/>
    <cellStyle name="Normal 2 2 3 6 2 2" xfId="6951"/>
    <cellStyle name="Normal 2 2 3 6 2 2 2" xfId="6952"/>
    <cellStyle name="Normal 2 2 3 6 2 2 2 2" xfId="6953"/>
    <cellStyle name="Normal 2 2 3 6 2 2 2 3" xfId="12626"/>
    <cellStyle name="Normal 2 2 3 6 2 2 3" xfId="6954"/>
    <cellStyle name="Normal 2 2 3 6 2 2 4" xfId="12625"/>
    <cellStyle name="Normal 2 2 3 6 2 3" xfId="6955"/>
    <cellStyle name="Normal 2 2 3 6 2 3 2" xfId="6956"/>
    <cellStyle name="Normal 2 2 3 6 2 3 3" xfId="12627"/>
    <cellStyle name="Normal 2 2 3 6 2 4" xfId="6957"/>
    <cellStyle name="Normal 2 2 3 6 2 4 2" xfId="6958"/>
    <cellStyle name="Normal 2 2 3 6 2 4 3" xfId="12628"/>
    <cellStyle name="Normal 2 2 3 6 2 5" xfId="6959"/>
    <cellStyle name="Normal 2 2 3 6 2 6" xfId="12624"/>
    <cellStyle name="Normal 2 2 3 6 3" xfId="6960"/>
    <cellStyle name="Normal 2 2 3 6 3 2" xfId="6961"/>
    <cellStyle name="Normal 2 2 3 6 3 2 2" xfId="6962"/>
    <cellStyle name="Normal 2 2 3 6 3 2 3" xfId="12630"/>
    <cellStyle name="Normal 2 2 3 6 3 3" xfId="6963"/>
    <cellStyle name="Normal 2 2 3 6 3 4" xfId="12629"/>
    <cellStyle name="Normal 2 2 3 6 4" xfId="6964"/>
    <cellStyle name="Normal 2 2 3 6 4 2" xfId="6965"/>
    <cellStyle name="Normal 2 2 3 6 4 3" xfId="12631"/>
    <cellStyle name="Normal 2 2 3 6 5" xfId="6966"/>
    <cellStyle name="Normal 2 2 3 6 5 2" xfId="6967"/>
    <cellStyle name="Normal 2 2 3 6 5 3" xfId="12632"/>
    <cellStyle name="Normal 2 2 3 6 6" xfId="6968"/>
    <cellStyle name="Normal 2 2 3 6 7" xfId="12623"/>
    <cellStyle name="Normal 2 2 3 7" xfId="6969"/>
    <cellStyle name="Normal 2 2 3 7 2" xfId="6970"/>
    <cellStyle name="Normal 2 2 3 7 2 2" xfId="6971"/>
    <cellStyle name="Normal 2 2 3 7 2 2 2" xfId="6972"/>
    <cellStyle name="Normal 2 2 3 7 2 2 3" xfId="12635"/>
    <cellStyle name="Normal 2 2 3 7 2 3" xfId="6973"/>
    <cellStyle name="Normal 2 2 3 7 2 4" xfId="12634"/>
    <cellStyle name="Normal 2 2 3 7 3" xfId="6974"/>
    <cellStyle name="Normal 2 2 3 7 3 2" xfId="6975"/>
    <cellStyle name="Normal 2 2 3 7 3 3" xfId="12636"/>
    <cellStyle name="Normal 2 2 3 7 4" xfId="6976"/>
    <cellStyle name="Normal 2 2 3 7 4 2" xfId="6977"/>
    <cellStyle name="Normal 2 2 3 7 4 3" xfId="12637"/>
    <cellStyle name="Normal 2 2 3 7 5" xfId="6978"/>
    <cellStyle name="Normal 2 2 3 7 6" xfId="12633"/>
    <cellStyle name="Normal 2 2 3 8" xfId="6979"/>
    <cellStyle name="Normal 2 2 3 8 2" xfId="6980"/>
    <cellStyle name="Normal 2 2 3 8 2 2" xfId="6981"/>
    <cellStyle name="Normal 2 2 3 8 2 2 2" xfId="6982"/>
    <cellStyle name="Normal 2 2 3 8 2 2 3" xfId="12640"/>
    <cellStyle name="Normal 2 2 3 8 2 3" xfId="6983"/>
    <cellStyle name="Normal 2 2 3 8 2 4" xfId="12639"/>
    <cellStyle name="Normal 2 2 3 8 3" xfId="6984"/>
    <cellStyle name="Normal 2 2 3 8 3 2" xfId="6985"/>
    <cellStyle name="Normal 2 2 3 8 3 3" xfId="12641"/>
    <cellStyle name="Normal 2 2 3 8 4" xfId="6986"/>
    <cellStyle name="Normal 2 2 3 8 4 2" xfId="6987"/>
    <cellStyle name="Normal 2 2 3 8 4 3" xfId="12642"/>
    <cellStyle name="Normal 2 2 3 8 5" xfId="6988"/>
    <cellStyle name="Normal 2 2 3 8 6" xfId="12638"/>
    <cellStyle name="Normal 2 2 3 9" xfId="6989"/>
    <cellStyle name="Normal 2 2 3 9 2" xfId="6990"/>
    <cellStyle name="Normal 2 2 3 9 2 2" xfId="6991"/>
    <cellStyle name="Normal 2 2 3 9 2 2 2" xfId="6992"/>
    <cellStyle name="Normal 2 2 3 9 2 2 3" xfId="12645"/>
    <cellStyle name="Normal 2 2 3 9 2 3" xfId="6993"/>
    <cellStyle name="Normal 2 2 3 9 2 4" xfId="12644"/>
    <cellStyle name="Normal 2 2 3 9 3" xfId="6994"/>
    <cellStyle name="Normal 2 2 3 9 3 2" xfId="6995"/>
    <cellStyle name="Normal 2 2 3 9 3 3" xfId="12646"/>
    <cellStyle name="Normal 2 2 3 9 4" xfId="6996"/>
    <cellStyle name="Normal 2 2 3 9 4 2" xfId="6997"/>
    <cellStyle name="Normal 2 2 3 9 4 3" xfId="12647"/>
    <cellStyle name="Normal 2 2 3 9 5" xfId="6998"/>
    <cellStyle name="Normal 2 2 3 9 6" xfId="12643"/>
    <cellStyle name="Normal 2 2 4" xfId="6999"/>
    <cellStyle name="Normal 2 2 4 10" xfId="7000"/>
    <cellStyle name="Normal 2 2 4 10 2" xfId="7001"/>
    <cellStyle name="Normal 2 2 4 10 2 2" xfId="7002"/>
    <cellStyle name="Normal 2 2 4 10 2 3" xfId="12649"/>
    <cellStyle name="Normal 2 2 4 10 3" xfId="7003"/>
    <cellStyle name="Normal 2 2 4 10 4" xfId="12648"/>
    <cellStyle name="Normal 2 2 4 11" xfId="7004"/>
    <cellStyle name="Normal 2 2 4 11 2" xfId="7005"/>
    <cellStyle name="Normal 2 2 4 11 2 2" xfId="7006"/>
    <cellStyle name="Normal 2 2 4 11 2 3" xfId="12651"/>
    <cellStyle name="Normal 2 2 4 11 3" xfId="7007"/>
    <cellStyle name="Normal 2 2 4 11 4" xfId="12650"/>
    <cellStyle name="Normal 2 2 4 12" xfId="7008"/>
    <cellStyle name="Normal 2 2 4 12 2" xfId="7009"/>
    <cellStyle name="Normal 2 2 4 12 2 2" xfId="7010"/>
    <cellStyle name="Normal 2 2 4 12 2 3" xfId="12653"/>
    <cellStyle name="Normal 2 2 4 12 3" xfId="7011"/>
    <cellStyle name="Normal 2 2 4 12 4" xfId="12652"/>
    <cellStyle name="Normal 2 2 4 13" xfId="7012"/>
    <cellStyle name="Normal 2 2 4 13 2" xfId="7013"/>
    <cellStyle name="Normal 2 2 4 13 2 2" xfId="7014"/>
    <cellStyle name="Normal 2 2 4 13 2 3" xfId="12655"/>
    <cellStyle name="Normal 2 2 4 13 3" xfId="7015"/>
    <cellStyle name="Normal 2 2 4 13 4" xfId="12654"/>
    <cellStyle name="Normal 2 2 4 14" xfId="7016"/>
    <cellStyle name="Normal 2 2 4 14 2" xfId="7017"/>
    <cellStyle name="Normal 2 2 4 14 2 2" xfId="7018"/>
    <cellStyle name="Normal 2 2 4 14 2 3" xfId="12657"/>
    <cellStyle name="Normal 2 2 4 14 3" xfId="7019"/>
    <cellStyle name="Normal 2 2 4 14 4" xfId="12656"/>
    <cellStyle name="Normal 2 2 4 15" xfId="7020"/>
    <cellStyle name="Normal 2 2 4 15 2" xfId="7021"/>
    <cellStyle name="Normal 2 2 4 15 2 2" xfId="7022"/>
    <cellStyle name="Normal 2 2 4 15 2 3" xfId="12659"/>
    <cellStyle name="Normal 2 2 4 15 3" xfId="7023"/>
    <cellStyle name="Normal 2 2 4 15 4" xfId="12658"/>
    <cellStyle name="Normal 2 2 4 16" xfId="7024"/>
    <cellStyle name="Normal 2 2 4 16 2" xfId="7025"/>
    <cellStyle name="Normal 2 2 4 16 2 2" xfId="7026"/>
    <cellStyle name="Normal 2 2 4 16 2 3" xfId="12661"/>
    <cellStyle name="Normal 2 2 4 16 3" xfId="7027"/>
    <cellStyle name="Normal 2 2 4 16 4" xfId="12660"/>
    <cellStyle name="Normal 2 2 4 17" xfId="7028"/>
    <cellStyle name="Normal 2 2 4 17 2" xfId="7029"/>
    <cellStyle name="Normal 2 2 4 17 2 2" xfId="7030"/>
    <cellStyle name="Normal 2 2 4 17 2 3" xfId="12663"/>
    <cellStyle name="Normal 2 2 4 17 3" xfId="7031"/>
    <cellStyle name="Normal 2 2 4 17 4" xfId="12662"/>
    <cellStyle name="Normal 2 2 4 18" xfId="7032"/>
    <cellStyle name="Normal 2 2 4 18 2" xfId="7033"/>
    <cellStyle name="Normal 2 2 4 18 2 2" xfId="7034"/>
    <cellStyle name="Normal 2 2 4 18 2 3" xfId="12665"/>
    <cellStyle name="Normal 2 2 4 18 3" xfId="7035"/>
    <cellStyle name="Normal 2 2 4 18 4" xfId="12664"/>
    <cellStyle name="Normal 2 2 4 19" xfId="7036"/>
    <cellStyle name="Normal 2 2 4 19 2" xfId="7037"/>
    <cellStyle name="Normal 2 2 4 19 2 2" xfId="7038"/>
    <cellStyle name="Normal 2 2 4 19 2 3" xfId="12667"/>
    <cellStyle name="Normal 2 2 4 19 3" xfId="7039"/>
    <cellStyle name="Normal 2 2 4 19 4" xfId="12666"/>
    <cellStyle name="Normal 2 2 4 2" xfId="7040"/>
    <cellStyle name="Normal 2 2 4 2 10" xfId="12668"/>
    <cellStyle name="Normal 2 2 4 2 2" xfId="7041"/>
    <cellStyle name="Normal 2 2 4 2 2 2" xfId="7042"/>
    <cellStyle name="Normal 2 2 4 2 2 2 2" xfId="7043"/>
    <cellStyle name="Normal 2 2 4 2 2 2 2 2" xfId="7044"/>
    <cellStyle name="Normal 2 2 4 2 2 2 2 2 2" xfId="7045"/>
    <cellStyle name="Normal 2 2 4 2 2 2 2 2 3" xfId="12672"/>
    <cellStyle name="Normal 2 2 4 2 2 2 2 3" xfId="7046"/>
    <cellStyle name="Normal 2 2 4 2 2 2 2 4" xfId="12671"/>
    <cellStyle name="Normal 2 2 4 2 2 2 3" xfId="7047"/>
    <cellStyle name="Normal 2 2 4 2 2 2 3 2" xfId="7048"/>
    <cellStyle name="Normal 2 2 4 2 2 2 3 3" xfId="12673"/>
    <cellStyle name="Normal 2 2 4 2 2 2 4" xfId="7049"/>
    <cellStyle name="Normal 2 2 4 2 2 2 4 2" xfId="7050"/>
    <cellStyle name="Normal 2 2 4 2 2 2 4 3" xfId="12674"/>
    <cellStyle name="Normal 2 2 4 2 2 2 5" xfId="7051"/>
    <cellStyle name="Normal 2 2 4 2 2 2 6" xfId="12670"/>
    <cellStyle name="Normal 2 2 4 2 2 3" xfId="7052"/>
    <cellStyle name="Normal 2 2 4 2 2 3 2" xfId="7053"/>
    <cellStyle name="Normal 2 2 4 2 2 3 2 2" xfId="7054"/>
    <cellStyle name="Normal 2 2 4 2 2 3 2 3" xfId="12676"/>
    <cellStyle name="Normal 2 2 4 2 2 3 3" xfId="7055"/>
    <cellStyle name="Normal 2 2 4 2 2 3 4" xfId="12675"/>
    <cellStyle name="Normal 2 2 4 2 2 4" xfId="7056"/>
    <cellStyle name="Normal 2 2 4 2 2 4 2" xfId="7057"/>
    <cellStyle name="Normal 2 2 4 2 2 4 3" xfId="12677"/>
    <cellStyle name="Normal 2 2 4 2 2 5" xfId="7058"/>
    <cellStyle name="Normal 2 2 4 2 2 5 2" xfId="7059"/>
    <cellStyle name="Normal 2 2 4 2 2 5 3" xfId="12678"/>
    <cellStyle name="Normal 2 2 4 2 2 6" xfId="7060"/>
    <cellStyle name="Normal 2 2 4 2 2 7" xfId="12669"/>
    <cellStyle name="Normal 2 2 4 2 3" xfId="7061"/>
    <cellStyle name="Normal 2 2 4 2 3 2" xfId="7062"/>
    <cellStyle name="Normal 2 2 4 2 3 2 2" xfId="7063"/>
    <cellStyle name="Normal 2 2 4 2 3 2 2 2" xfId="7064"/>
    <cellStyle name="Normal 2 2 4 2 3 2 2 3" xfId="12681"/>
    <cellStyle name="Normal 2 2 4 2 3 2 3" xfId="7065"/>
    <cellStyle name="Normal 2 2 4 2 3 2 4" xfId="12680"/>
    <cellStyle name="Normal 2 2 4 2 3 3" xfId="7066"/>
    <cellStyle name="Normal 2 2 4 2 3 3 2" xfId="7067"/>
    <cellStyle name="Normal 2 2 4 2 3 3 3" xfId="12682"/>
    <cellStyle name="Normal 2 2 4 2 3 4" xfId="7068"/>
    <cellStyle name="Normal 2 2 4 2 3 4 2" xfId="7069"/>
    <cellStyle name="Normal 2 2 4 2 3 4 3" xfId="12683"/>
    <cellStyle name="Normal 2 2 4 2 3 5" xfId="7070"/>
    <cellStyle name="Normal 2 2 4 2 3 6" xfId="12679"/>
    <cellStyle name="Normal 2 2 4 2 4" xfId="7071"/>
    <cellStyle name="Normal 2 2 4 2 4 2" xfId="7072"/>
    <cellStyle name="Normal 2 2 4 2 4 2 2" xfId="7073"/>
    <cellStyle name="Normal 2 2 4 2 4 2 2 2" xfId="7074"/>
    <cellStyle name="Normal 2 2 4 2 4 2 2 3" xfId="12686"/>
    <cellStyle name="Normal 2 2 4 2 4 2 3" xfId="7075"/>
    <cellStyle name="Normal 2 2 4 2 4 2 4" xfId="12685"/>
    <cellStyle name="Normal 2 2 4 2 4 3" xfId="7076"/>
    <cellStyle name="Normal 2 2 4 2 4 3 2" xfId="7077"/>
    <cellStyle name="Normal 2 2 4 2 4 3 3" xfId="12687"/>
    <cellStyle name="Normal 2 2 4 2 4 4" xfId="7078"/>
    <cellStyle name="Normal 2 2 4 2 4 4 2" xfId="7079"/>
    <cellStyle name="Normal 2 2 4 2 4 4 3" xfId="12688"/>
    <cellStyle name="Normal 2 2 4 2 4 5" xfId="7080"/>
    <cellStyle name="Normal 2 2 4 2 4 6" xfId="12684"/>
    <cellStyle name="Normal 2 2 4 2 5" xfId="7081"/>
    <cellStyle name="Normal 2 2 4 2 5 2" xfId="7082"/>
    <cellStyle name="Normal 2 2 4 2 5 2 2" xfId="7083"/>
    <cellStyle name="Normal 2 2 4 2 5 2 2 2" xfId="7084"/>
    <cellStyle name="Normal 2 2 4 2 5 2 2 3" xfId="12691"/>
    <cellStyle name="Normal 2 2 4 2 5 2 3" xfId="7085"/>
    <cellStyle name="Normal 2 2 4 2 5 2 4" xfId="12690"/>
    <cellStyle name="Normal 2 2 4 2 5 3" xfId="7086"/>
    <cellStyle name="Normal 2 2 4 2 5 3 2" xfId="7087"/>
    <cellStyle name="Normal 2 2 4 2 5 3 3" xfId="12692"/>
    <cellStyle name="Normal 2 2 4 2 5 4" xfId="7088"/>
    <cellStyle name="Normal 2 2 4 2 5 4 2" xfId="7089"/>
    <cellStyle name="Normal 2 2 4 2 5 4 3" xfId="12693"/>
    <cellStyle name="Normal 2 2 4 2 5 5" xfId="7090"/>
    <cellStyle name="Normal 2 2 4 2 5 6" xfId="12689"/>
    <cellStyle name="Normal 2 2 4 2 6" xfId="7091"/>
    <cellStyle name="Normal 2 2 4 2 6 2" xfId="7092"/>
    <cellStyle name="Normal 2 2 4 2 6 2 2" xfId="7093"/>
    <cellStyle name="Normal 2 2 4 2 6 2 3" xfId="12695"/>
    <cellStyle name="Normal 2 2 4 2 6 3" xfId="7094"/>
    <cellStyle name="Normal 2 2 4 2 6 4" xfId="12694"/>
    <cellStyle name="Normal 2 2 4 2 7" xfId="7095"/>
    <cellStyle name="Normal 2 2 4 2 7 2" xfId="7096"/>
    <cellStyle name="Normal 2 2 4 2 7 3" xfId="12696"/>
    <cellStyle name="Normal 2 2 4 2 8" xfId="7097"/>
    <cellStyle name="Normal 2 2 4 2 8 2" xfId="7098"/>
    <cellStyle name="Normal 2 2 4 2 8 3" xfId="12697"/>
    <cellStyle name="Normal 2 2 4 2 9" xfId="7099"/>
    <cellStyle name="Normal 2 2 4 20" xfId="7100"/>
    <cellStyle name="Normal 2 2 4 20 2" xfId="7101"/>
    <cellStyle name="Normal 2 2 4 20 3" xfId="12698"/>
    <cellStyle name="Normal 2 2 4 21" xfId="7102"/>
    <cellStyle name="Normal 2 2 4 21 2" xfId="7103"/>
    <cellStyle name="Normal 2 2 4 21 3" xfId="12699"/>
    <cellStyle name="Normal 2 2 4 22" xfId="7104"/>
    <cellStyle name="Normal 2 2 4 22 2" xfId="7105"/>
    <cellStyle name="Normal 2 2 4 23" xfId="7106"/>
    <cellStyle name="Normal 2 2 4 24" xfId="7107"/>
    <cellStyle name="Normal 2 2 4 3" xfId="7108"/>
    <cellStyle name="Normal 2 2 4 3 2" xfId="7109"/>
    <cellStyle name="Normal 2 2 4 3 2 2" xfId="7110"/>
    <cellStyle name="Normal 2 2 4 3 2 2 2" xfId="7111"/>
    <cellStyle name="Normal 2 2 4 3 2 2 2 2" xfId="7112"/>
    <cellStyle name="Normal 2 2 4 3 2 2 2 2 2" xfId="7113"/>
    <cellStyle name="Normal 2 2 4 3 2 2 2 2 3" xfId="12704"/>
    <cellStyle name="Normal 2 2 4 3 2 2 2 3" xfId="7114"/>
    <cellStyle name="Normal 2 2 4 3 2 2 2 4" xfId="12703"/>
    <cellStyle name="Normal 2 2 4 3 2 2 3" xfId="7115"/>
    <cellStyle name="Normal 2 2 4 3 2 2 3 2" xfId="7116"/>
    <cellStyle name="Normal 2 2 4 3 2 2 3 3" xfId="12705"/>
    <cellStyle name="Normal 2 2 4 3 2 2 4" xfId="7117"/>
    <cellStyle name="Normal 2 2 4 3 2 2 4 2" xfId="7118"/>
    <cellStyle name="Normal 2 2 4 3 2 2 4 3" xfId="12706"/>
    <cellStyle name="Normal 2 2 4 3 2 2 5" xfId="7119"/>
    <cellStyle name="Normal 2 2 4 3 2 2 6" xfId="12702"/>
    <cellStyle name="Normal 2 2 4 3 2 3" xfId="7120"/>
    <cellStyle name="Normal 2 2 4 3 2 3 2" xfId="7121"/>
    <cellStyle name="Normal 2 2 4 3 2 3 2 2" xfId="7122"/>
    <cellStyle name="Normal 2 2 4 3 2 3 2 3" xfId="12708"/>
    <cellStyle name="Normal 2 2 4 3 2 3 3" xfId="7123"/>
    <cellStyle name="Normal 2 2 4 3 2 3 4" xfId="12707"/>
    <cellStyle name="Normal 2 2 4 3 2 4" xfId="7124"/>
    <cellStyle name="Normal 2 2 4 3 2 4 2" xfId="7125"/>
    <cellStyle name="Normal 2 2 4 3 2 4 3" xfId="12709"/>
    <cellStyle name="Normal 2 2 4 3 2 5" xfId="7126"/>
    <cellStyle name="Normal 2 2 4 3 2 5 2" xfId="7127"/>
    <cellStyle name="Normal 2 2 4 3 2 5 3" xfId="12710"/>
    <cellStyle name="Normal 2 2 4 3 2 6" xfId="7128"/>
    <cellStyle name="Normal 2 2 4 3 2 7" xfId="12701"/>
    <cellStyle name="Normal 2 2 4 3 3" xfId="7129"/>
    <cellStyle name="Normal 2 2 4 3 3 2" xfId="7130"/>
    <cellStyle name="Normal 2 2 4 3 3 2 2" xfId="7131"/>
    <cellStyle name="Normal 2 2 4 3 3 2 2 2" xfId="7132"/>
    <cellStyle name="Normal 2 2 4 3 3 2 2 3" xfId="12713"/>
    <cellStyle name="Normal 2 2 4 3 3 2 3" xfId="7133"/>
    <cellStyle name="Normal 2 2 4 3 3 2 4" xfId="12712"/>
    <cellStyle name="Normal 2 2 4 3 3 3" xfId="7134"/>
    <cellStyle name="Normal 2 2 4 3 3 3 2" xfId="7135"/>
    <cellStyle name="Normal 2 2 4 3 3 3 3" xfId="12714"/>
    <cellStyle name="Normal 2 2 4 3 3 4" xfId="7136"/>
    <cellStyle name="Normal 2 2 4 3 3 4 2" xfId="7137"/>
    <cellStyle name="Normal 2 2 4 3 3 4 3" xfId="12715"/>
    <cellStyle name="Normal 2 2 4 3 3 5" xfId="7138"/>
    <cellStyle name="Normal 2 2 4 3 3 6" xfId="12711"/>
    <cellStyle name="Normal 2 2 4 3 4" xfId="7139"/>
    <cellStyle name="Normal 2 2 4 3 4 2" xfId="7140"/>
    <cellStyle name="Normal 2 2 4 3 4 2 2" xfId="7141"/>
    <cellStyle name="Normal 2 2 4 3 4 2 2 2" xfId="7142"/>
    <cellStyle name="Normal 2 2 4 3 4 2 2 3" xfId="12718"/>
    <cellStyle name="Normal 2 2 4 3 4 2 3" xfId="7143"/>
    <cellStyle name="Normal 2 2 4 3 4 2 4" xfId="12717"/>
    <cellStyle name="Normal 2 2 4 3 4 3" xfId="7144"/>
    <cellStyle name="Normal 2 2 4 3 4 3 2" xfId="7145"/>
    <cellStyle name="Normal 2 2 4 3 4 3 3" xfId="12719"/>
    <cellStyle name="Normal 2 2 4 3 4 4" xfId="7146"/>
    <cellStyle name="Normal 2 2 4 3 4 4 2" xfId="7147"/>
    <cellStyle name="Normal 2 2 4 3 4 4 3" xfId="12720"/>
    <cellStyle name="Normal 2 2 4 3 4 5" xfId="7148"/>
    <cellStyle name="Normal 2 2 4 3 4 6" xfId="12716"/>
    <cellStyle name="Normal 2 2 4 3 5" xfId="7149"/>
    <cellStyle name="Normal 2 2 4 3 5 2" xfId="7150"/>
    <cellStyle name="Normal 2 2 4 3 5 2 2" xfId="7151"/>
    <cellStyle name="Normal 2 2 4 3 5 2 3" xfId="12722"/>
    <cellStyle name="Normal 2 2 4 3 5 3" xfId="7152"/>
    <cellStyle name="Normal 2 2 4 3 5 4" xfId="12721"/>
    <cellStyle name="Normal 2 2 4 3 6" xfId="7153"/>
    <cellStyle name="Normal 2 2 4 3 6 2" xfId="7154"/>
    <cellStyle name="Normal 2 2 4 3 6 3" xfId="12723"/>
    <cellStyle name="Normal 2 2 4 3 7" xfId="7155"/>
    <cellStyle name="Normal 2 2 4 3 7 2" xfId="7156"/>
    <cellStyle name="Normal 2 2 4 3 7 3" xfId="12724"/>
    <cellStyle name="Normal 2 2 4 3 8" xfId="7157"/>
    <cellStyle name="Normal 2 2 4 3 9" xfId="12700"/>
    <cellStyle name="Normal 2 2 4 4" xfId="7158"/>
    <cellStyle name="Normal 2 2 4 4 2" xfId="7159"/>
    <cellStyle name="Normal 2 2 4 4 2 2" xfId="7160"/>
    <cellStyle name="Normal 2 2 4 4 2 2 2" xfId="7161"/>
    <cellStyle name="Normal 2 2 4 4 2 2 2 2" xfId="7162"/>
    <cellStyle name="Normal 2 2 4 4 2 2 2 2 2" xfId="7163"/>
    <cellStyle name="Normal 2 2 4 4 2 2 2 2 3" xfId="12729"/>
    <cellStyle name="Normal 2 2 4 4 2 2 2 3" xfId="7164"/>
    <cellStyle name="Normal 2 2 4 4 2 2 2 4" xfId="12728"/>
    <cellStyle name="Normal 2 2 4 4 2 2 3" xfId="7165"/>
    <cellStyle name="Normal 2 2 4 4 2 2 3 2" xfId="7166"/>
    <cellStyle name="Normal 2 2 4 4 2 2 3 3" xfId="12730"/>
    <cellStyle name="Normal 2 2 4 4 2 2 4" xfId="7167"/>
    <cellStyle name="Normal 2 2 4 4 2 2 4 2" xfId="7168"/>
    <cellStyle name="Normal 2 2 4 4 2 2 4 3" xfId="12731"/>
    <cellStyle name="Normal 2 2 4 4 2 2 5" xfId="7169"/>
    <cellStyle name="Normal 2 2 4 4 2 2 6" xfId="12727"/>
    <cellStyle name="Normal 2 2 4 4 2 3" xfId="7170"/>
    <cellStyle name="Normal 2 2 4 4 2 3 2" xfId="7171"/>
    <cellStyle name="Normal 2 2 4 4 2 3 2 2" xfId="7172"/>
    <cellStyle name="Normal 2 2 4 4 2 3 2 3" xfId="12733"/>
    <cellStyle name="Normal 2 2 4 4 2 3 3" xfId="7173"/>
    <cellStyle name="Normal 2 2 4 4 2 3 4" xfId="12732"/>
    <cellStyle name="Normal 2 2 4 4 2 4" xfId="7174"/>
    <cellStyle name="Normal 2 2 4 4 2 4 2" xfId="7175"/>
    <cellStyle name="Normal 2 2 4 4 2 4 3" xfId="12734"/>
    <cellStyle name="Normal 2 2 4 4 2 5" xfId="7176"/>
    <cellStyle name="Normal 2 2 4 4 2 5 2" xfId="7177"/>
    <cellStyle name="Normal 2 2 4 4 2 5 3" xfId="12735"/>
    <cellStyle name="Normal 2 2 4 4 2 6" xfId="7178"/>
    <cellStyle name="Normal 2 2 4 4 2 7" xfId="12726"/>
    <cellStyle name="Normal 2 2 4 4 3" xfId="7179"/>
    <cellStyle name="Normal 2 2 4 4 3 2" xfId="7180"/>
    <cellStyle name="Normal 2 2 4 4 3 2 2" xfId="7181"/>
    <cellStyle name="Normal 2 2 4 4 3 2 2 2" xfId="7182"/>
    <cellStyle name="Normal 2 2 4 4 3 2 2 3" xfId="12738"/>
    <cellStyle name="Normal 2 2 4 4 3 2 3" xfId="7183"/>
    <cellStyle name="Normal 2 2 4 4 3 2 4" xfId="12737"/>
    <cellStyle name="Normal 2 2 4 4 3 3" xfId="7184"/>
    <cellStyle name="Normal 2 2 4 4 3 3 2" xfId="7185"/>
    <cellStyle name="Normal 2 2 4 4 3 3 3" xfId="12739"/>
    <cellStyle name="Normal 2 2 4 4 3 4" xfId="7186"/>
    <cellStyle name="Normal 2 2 4 4 3 4 2" xfId="7187"/>
    <cellStyle name="Normal 2 2 4 4 3 4 3" xfId="12740"/>
    <cellStyle name="Normal 2 2 4 4 3 5" xfId="7188"/>
    <cellStyle name="Normal 2 2 4 4 3 6" xfId="12736"/>
    <cellStyle name="Normal 2 2 4 4 4" xfId="7189"/>
    <cellStyle name="Normal 2 2 4 4 4 2" xfId="7190"/>
    <cellStyle name="Normal 2 2 4 4 4 2 2" xfId="7191"/>
    <cellStyle name="Normal 2 2 4 4 4 2 2 2" xfId="7192"/>
    <cellStyle name="Normal 2 2 4 4 4 2 2 3" xfId="12743"/>
    <cellStyle name="Normal 2 2 4 4 4 2 3" xfId="7193"/>
    <cellStyle name="Normal 2 2 4 4 4 2 4" xfId="12742"/>
    <cellStyle name="Normal 2 2 4 4 4 3" xfId="7194"/>
    <cellStyle name="Normal 2 2 4 4 4 3 2" xfId="7195"/>
    <cellStyle name="Normal 2 2 4 4 4 3 3" xfId="12744"/>
    <cellStyle name="Normal 2 2 4 4 4 4" xfId="7196"/>
    <cellStyle name="Normal 2 2 4 4 4 4 2" xfId="7197"/>
    <cellStyle name="Normal 2 2 4 4 4 4 3" xfId="12745"/>
    <cellStyle name="Normal 2 2 4 4 4 5" xfId="7198"/>
    <cellStyle name="Normal 2 2 4 4 4 6" xfId="12741"/>
    <cellStyle name="Normal 2 2 4 4 5" xfId="7199"/>
    <cellStyle name="Normal 2 2 4 4 5 2" xfId="7200"/>
    <cellStyle name="Normal 2 2 4 4 5 2 2" xfId="7201"/>
    <cellStyle name="Normal 2 2 4 4 5 2 3" xfId="12747"/>
    <cellStyle name="Normal 2 2 4 4 5 3" xfId="7202"/>
    <cellStyle name="Normal 2 2 4 4 5 4" xfId="12746"/>
    <cellStyle name="Normal 2 2 4 4 6" xfId="7203"/>
    <cellStyle name="Normal 2 2 4 4 6 2" xfId="7204"/>
    <cellStyle name="Normal 2 2 4 4 6 3" xfId="12748"/>
    <cellStyle name="Normal 2 2 4 4 7" xfId="7205"/>
    <cellStyle name="Normal 2 2 4 4 7 2" xfId="7206"/>
    <cellStyle name="Normal 2 2 4 4 7 3" xfId="12749"/>
    <cellStyle name="Normal 2 2 4 4 8" xfId="7207"/>
    <cellStyle name="Normal 2 2 4 4 9" xfId="12725"/>
    <cellStyle name="Normal 2 2 4 5" xfId="7208"/>
    <cellStyle name="Normal 2 2 4 5 2" xfId="7209"/>
    <cellStyle name="Normal 2 2 4 5 2 2" xfId="7210"/>
    <cellStyle name="Normal 2 2 4 5 2 2 2" xfId="7211"/>
    <cellStyle name="Normal 2 2 4 5 2 2 2 2" xfId="7212"/>
    <cellStyle name="Normal 2 2 4 5 2 2 2 2 2" xfId="7213"/>
    <cellStyle name="Normal 2 2 4 5 2 2 2 2 3" xfId="12754"/>
    <cellStyle name="Normal 2 2 4 5 2 2 2 3" xfId="7214"/>
    <cellStyle name="Normal 2 2 4 5 2 2 2 4" xfId="12753"/>
    <cellStyle name="Normal 2 2 4 5 2 2 3" xfId="7215"/>
    <cellStyle name="Normal 2 2 4 5 2 2 3 2" xfId="7216"/>
    <cellStyle name="Normal 2 2 4 5 2 2 3 3" xfId="12755"/>
    <cellStyle name="Normal 2 2 4 5 2 2 4" xfId="7217"/>
    <cellStyle name="Normal 2 2 4 5 2 2 4 2" xfId="7218"/>
    <cellStyle name="Normal 2 2 4 5 2 2 4 3" xfId="12756"/>
    <cellStyle name="Normal 2 2 4 5 2 2 5" xfId="7219"/>
    <cellStyle name="Normal 2 2 4 5 2 2 6" xfId="12752"/>
    <cellStyle name="Normal 2 2 4 5 2 3" xfId="7220"/>
    <cellStyle name="Normal 2 2 4 5 2 3 2" xfId="7221"/>
    <cellStyle name="Normal 2 2 4 5 2 3 2 2" xfId="7222"/>
    <cellStyle name="Normal 2 2 4 5 2 3 2 3" xfId="12758"/>
    <cellStyle name="Normal 2 2 4 5 2 3 3" xfId="7223"/>
    <cellStyle name="Normal 2 2 4 5 2 3 4" xfId="12757"/>
    <cellStyle name="Normal 2 2 4 5 2 4" xfId="7224"/>
    <cellStyle name="Normal 2 2 4 5 2 4 2" xfId="7225"/>
    <cellStyle name="Normal 2 2 4 5 2 4 3" xfId="12759"/>
    <cellStyle name="Normal 2 2 4 5 2 5" xfId="7226"/>
    <cellStyle name="Normal 2 2 4 5 2 5 2" xfId="7227"/>
    <cellStyle name="Normal 2 2 4 5 2 5 3" xfId="12760"/>
    <cellStyle name="Normal 2 2 4 5 2 6" xfId="7228"/>
    <cellStyle name="Normal 2 2 4 5 2 7" xfId="12751"/>
    <cellStyle name="Normal 2 2 4 5 3" xfId="7229"/>
    <cellStyle name="Normal 2 2 4 5 3 2" xfId="7230"/>
    <cellStyle name="Normal 2 2 4 5 3 2 2" xfId="7231"/>
    <cellStyle name="Normal 2 2 4 5 3 2 2 2" xfId="7232"/>
    <cellStyle name="Normal 2 2 4 5 3 2 2 3" xfId="12763"/>
    <cellStyle name="Normal 2 2 4 5 3 2 3" xfId="7233"/>
    <cellStyle name="Normal 2 2 4 5 3 2 4" xfId="12762"/>
    <cellStyle name="Normal 2 2 4 5 3 3" xfId="7234"/>
    <cellStyle name="Normal 2 2 4 5 3 3 2" xfId="7235"/>
    <cellStyle name="Normal 2 2 4 5 3 3 3" xfId="12764"/>
    <cellStyle name="Normal 2 2 4 5 3 4" xfId="7236"/>
    <cellStyle name="Normal 2 2 4 5 3 4 2" xfId="7237"/>
    <cellStyle name="Normal 2 2 4 5 3 4 3" xfId="12765"/>
    <cellStyle name="Normal 2 2 4 5 3 5" xfId="7238"/>
    <cellStyle name="Normal 2 2 4 5 3 6" xfId="12761"/>
    <cellStyle name="Normal 2 2 4 5 4" xfId="7239"/>
    <cellStyle name="Normal 2 2 4 5 4 2" xfId="7240"/>
    <cellStyle name="Normal 2 2 4 5 4 2 2" xfId="7241"/>
    <cellStyle name="Normal 2 2 4 5 4 2 2 2" xfId="7242"/>
    <cellStyle name="Normal 2 2 4 5 4 2 2 3" xfId="12768"/>
    <cellStyle name="Normal 2 2 4 5 4 2 3" xfId="7243"/>
    <cellStyle name="Normal 2 2 4 5 4 2 4" xfId="12767"/>
    <cellStyle name="Normal 2 2 4 5 4 3" xfId="7244"/>
    <cellStyle name="Normal 2 2 4 5 4 3 2" xfId="7245"/>
    <cellStyle name="Normal 2 2 4 5 4 3 3" xfId="12769"/>
    <cellStyle name="Normal 2 2 4 5 4 4" xfId="7246"/>
    <cellStyle name="Normal 2 2 4 5 4 4 2" xfId="7247"/>
    <cellStyle name="Normal 2 2 4 5 4 4 3" xfId="12770"/>
    <cellStyle name="Normal 2 2 4 5 4 5" xfId="7248"/>
    <cellStyle name="Normal 2 2 4 5 4 6" xfId="12766"/>
    <cellStyle name="Normal 2 2 4 5 5" xfId="7249"/>
    <cellStyle name="Normal 2 2 4 5 5 2" xfId="7250"/>
    <cellStyle name="Normal 2 2 4 5 5 2 2" xfId="7251"/>
    <cellStyle name="Normal 2 2 4 5 5 2 3" xfId="12772"/>
    <cellStyle name="Normal 2 2 4 5 5 3" xfId="7252"/>
    <cellStyle name="Normal 2 2 4 5 5 4" xfId="12771"/>
    <cellStyle name="Normal 2 2 4 5 6" xfId="7253"/>
    <cellStyle name="Normal 2 2 4 5 6 2" xfId="7254"/>
    <cellStyle name="Normal 2 2 4 5 6 3" xfId="12773"/>
    <cellStyle name="Normal 2 2 4 5 7" xfId="7255"/>
    <cellStyle name="Normal 2 2 4 5 7 2" xfId="7256"/>
    <cellStyle name="Normal 2 2 4 5 7 3" xfId="12774"/>
    <cellStyle name="Normal 2 2 4 5 8" xfId="7257"/>
    <cellStyle name="Normal 2 2 4 5 9" xfId="12750"/>
    <cellStyle name="Normal 2 2 4 6" xfId="7258"/>
    <cellStyle name="Normal 2 2 4 6 2" xfId="7259"/>
    <cellStyle name="Normal 2 2 4 6 2 2" xfId="7260"/>
    <cellStyle name="Normal 2 2 4 6 2 2 2" xfId="7261"/>
    <cellStyle name="Normal 2 2 4 6 2 2 2 2" xfId="7262"/>
    <cellStyle name="Normal 2 2 4 6 2 2 2 3" xfId="12778"/>
    <cellStyle name="Normal 2 2 4 6 2 2 3" xfId="7263"/>
    <cellStyle name="Normal 2 2 4 6 2 2 4" xfId="12777"/>
    <cellStyle name="Normal 2 2 4 6 2 3" xfId="7264"/>
    <cellStyle name="Normal 2 2 4 6 2 3 2" xfId="7265"/>
    <cellStyle name="Normal 2 2 4 6 2 3 3" xfId="12779"/>
    <cellStyle name="Normal 2 2 4 6 2 4" xfId="7266"/>
    <cellStyle name="Normal 2 2 4 6 2 4 2" xfId="7267"/>
    <cellStyle name="Normal 2 2 4 6 2 4 3" xfId="12780"/>
    <cellStyle name="Normal 2 2 4 6 2 5" xfId="7268"/>
    <cellStyle name="Normal 2 2 4 6 2 6" xfId="12776"/>
    <cellStyle name="Normal 2 2 4 6 3" xfId="7269"/>
    <cellStyle name="Normal 2 2 4 6 3 2" xfId="7270"/>
    <cellStyle name="Normal 2 2 4 6 3 2 2" xfId="7271"/>
    <cellStyle name="Normal 2 2 4 6 3 2 3" xfId="12782"/>
    <cellStyle name="Normal 2 2 4 6 3 3" xfId="7272"/>
    <cellStyle name="Normal 2 2 4 6 3 4" xfId="12781"/>
    <cellStyle name="Normal 2 2 4 6 4" xfId="7273"/>
    <cellStyle name="Normal 2 2 4 6 4 2" xfId="7274"/>
    <cellStyle name="Normal 2 2 4 6 4 3" xfId="12783"/>
    <cellStyle name="Normal 2 2 4 6 5" xfId="7275"/>
    <cellStyle name="Normal 2 2 4 6 5 2" xfId="7276"/>
    <cellStyle name="Normal 2 2 4 6 5 3" xfId="12784"/>
    <cellStyle name="Normal 2 2 4 6 6" xfId="7277"/>
    <cellStyle name="Normal 2 2 4 6 7" xfId="12775"/>
    <cellStyle name="Normal 2 2 4 7" xfId="7278"/>
    <cellStyle name="Normal 2 2 4 7 2" xfId="7279"/>
    <cellStyle name="Normal 2 2 4 7 2 2" xfId="7280"/>
    <cellStyle name="Normal 2 2 4 7 2 2 2" xfId="7281"/>
    <cellStyle name="Normal 2 2 4 7 2 2 3" xfId="12787"/>
    <cellStyle name="Normal 2 2 4 7 2 3" xfId="7282"/>
    <cellStyle name="Normal 2 2 4 7 2 4" xfId="12786"/>
    <cellStyle name="Normal 2 2 4 7 3" xfId="7283"/>
    <cellStyle name="Normal 2 2 4 7 3 2" xfId="7284"/>
    <cellStyle name="Normal 2 2 4 7 3 3" xfId="12788"/>
    <cellStyle name="Normal 2 2 4 7 4" xfId="7285"/>
    <cellStyle name="Normal 2 2 4 7 4 2" xfId="7286"/>
    <cellStyle name="Normal 2 2 4 7 4 3" xfId="12789"/>
    <cellStyle name="Normal 2 2 4 7 5" xfId="7287"/>
    <cellStyle name="Normal 2 2 4 7 6" xfId="12785"/>
    <cellStyle name="Normal 2 2 4 8" xfId="7288"/>
    <cellStyle name="Normal 2 2 4 8 2" xfId="7289"/>
    <cellStyle name="Normal 2 2 4 8 2 2" xfId="7290"/>
    <cellStyle name="Normal 2 2 4 8 2 2 2" xfId="7291"/>
    <cellStyle name="Normal 2 2 4 8 2 2 3" xfId="12792"/>
    <cellStyle name="Normal 2 2 4 8 2 3" xfId="7292"/>
    <cellStyle name="Normal 2 2 4 8 2 4" xfId="12791"/>
    <cellStyle name="Normal 2 2 4 8 3" xfId="7293"/>
    <cellStyle name="Normal 2 2 4 8 3 2" xfId="7294"/>
    <cellStyle name="Normal 2 2 4 8 3 3" xfId="12793"/>
    <cellStyle name="Normal 2 2 4 8 4" xfId="7295"/>
    <cellStyle name="Normal 2 2 4 8 4 2" xfId="7296"/>
    <cellStyle name="Normal 2 2 4 8 4 3" xfId="12794"/>
    <cellStyle name="Normal 2 2 4 8 5" xfId="7297"/>
    <cellStyle name="Normal 2 2 4 8 6" xfId="12790"/>
    <cellStyle name="Normal 2 2 4 9" xfId="7298"/>
    <cellStyle name="Normal 2 2 4 9 2" xfId="7299"/>
    <cellStyle name="Normal 2 2 4 9 2 2" xfId="7300"/>
    <cellStyle name="Normal 2 2 4 9 2 2 2" xfId="7301"/>
    <cellStyle name="Normal 2 2 4 9 2 2 3" xfId="12797"/>
    <cellStyle name="Normal 2 2 4 9 2 3" xfId="7302"/>
    <cellStyle name="Normal 2 2 4 9 2 4" xfId="12796"/>
    <cellStyle name="Normal 2 2 4 9 3" xfId="7303"/>
    <cellStyle name="Normal 2 2 4 9 3 2" xfId="7304"/>
    <cellStyle name="Normal 2 2 4 9 3 3" xfId="12798"/>
    <cellStyle name="Normal 2 2 4 9 4" xfId="7305"/>
    <cellStyle name="Normal 2 2 4 9 4 2" xfId="7306"/>
    <cellStyle name="Normal 2 2 4 9 4 3" xfId="12799"/>
    <cellStyle name="Normal 2 2 4 9 5" xfId="7307"/>
    <cellStyle name="Normal 2 2 4 9 6" xfId="12795"/>
    <cellStyle name="Normal 2 2 5" xfId="7308"/>
    <cellStyle name="Normal 2 2 5 10" xfId="7309"/>
    <cellStyle name="Normal 2 2 5 10 2" xfId="7310"/>
    <cellStyle name="Normal 2 2 5 10 2 2" xfId="7311"/>
    <cellStyle name="Normal 2 2 5 10 2 3" xfId="12802"/>
    <cellStyle name="Normal 2 2 5 10 3" xfId="7312"/>
    <cellStyle name="Normal 2 2 5 10 4" xfId="12801"/>
    <cellStyle name="Normal 2 2 5 11" xfId="7313"/>
    <cellStyle name="Normal 2 2 5 11 2" xfId="7314"/>
    <cellStyle name="Normal 2 2 5 11 2 2" xfId="7315"/>
    <cellStyle name="Normal 2 2 5 11 2 3" xfId="12804"/>
    <cellStyle name="Normal 2 2 5 11 3" xfId="7316"/>
    <cellStyle name="Normal 2 2 5 11 4" xfId="12803"/>
    <cellStyle name="Normal 2 2 5 12" xfId="7317"/>
    <cellStyle name="Normal 2 2 5 12 2" xfId="7318"/>
    <cellStyle name="Normal 2 2 5 12 2 2" xfId="7319"/>
    <cellStyle name="Normal 2 2 5 12 2 3" xfId="12806"/>
    <cellStyle name="Normal 2 2 5 12 3" xfId="7320"/>
    <cellStyle name="Normal 2 2 5 12 4" xfId="12805"/>
    <cellStyle name="Normal 2 2 5 13" xfId="7321"/>
    <cellStyle name="Normal 2 2 5 13 2" xfId="7322"/>
    <cellStyle name="Normal 2 2 5 13 2 2" xfId="7323"/>
    <cellStyle name="Normal 2 2 5 13 2 3" xfId="12808"/>
    <cellStyle name="Normal 2 2 5 13 3" xfId="7324"/>
    <cellStyle name="Normal 2 2 5 13 4" xfId="12807"/>
    <cellStyle name="Normal 2 2 5 14" xfId="7325"/>
    <cellStyle name="Normal 2 2 5 14 2" xfId="7326"/>
    <cellStyle name="Normal 2 2 5 14 2 2" xfId="7327"/>
    <cellStyle name="Normal 2 2 5 14 2 3" xfId="12810"/>
    <cellStyle name="Normal 2 2 5 14 3" xfId="7328"/>
    <cellStyle name="Normal 2 2 5 14 4" xfId="12809"/>
    <cellStyle name="Normal 2 2 5 15" xfId="7329"/>
    <cellStyle name="Normal 2 2 5 15 2" xfId="7330"/>
    <cellStyle name="Normal 2 2 5 15 2 2" xfId="7331"/>
    <cellStyle name="Normal 2 2 5 15 2 3" xfId="12812"/>
    <cellStyle name="Normal 2 2 5 15 3" xfId="7332"/>
    <cellStyle name="Normal 2 2 5 15 4" xfId="12811"/>
    <cellStyle name="Normal 2 2 5 16" xfId="7333"/>
    <cellStyle name="Normal 2 2 5 16 2" xfId="7334"/>
    <cellStyle name="Normal 2 2 5 16 2 2" xfId="7335"/>
    <cellStyle name="Normal 2 2 5 16 2 3" xfId="12814"/>
    <cellStyle name="Normal 2 2 5 16 3" xfId="7336"/>
    <cellStyle name="Normal 2 2 5 16 4" xfId="12813"/>
    <cellStyle name="Normal 2 2 5 17" xfId="7337"/>
    <cellStyle name="Normal 2 2 5 17 2" xfId="7338"/>
    <cellStyle name="Normal 2 2 5 17 2 2" xfId="7339"/>
    <cellStyle name="Normal 2 2 5 17 2 3" xfId="12816"/>
    <cellStyle name="Normal 2 2 5 17 3" xfId="7340"/>
    <cellStyle name="Normal 2 2 5 17 4" xfId="12815"/>
    <cellStyle name="Normal 2 2 5 18" xfId="7341"/>
    <cellStyle name="Normal 2 2 5 18 2" xfId="7342"/>
    <cellStyle name="Normal 2 2 5 18 2 2" xfId="7343"/>
    <cellStyle name="Normal 2 2 5 18 2 3" xfId="12818"/>
    <cellStyle name="Normal 2 2 5 18 3" xfId="7344"/>
    <cellStyle name="Normal 2 2 5 18 4" xfId="12817"/>
    <cellStyle name="Normal 2 2 5 19" xfId="7345"/>
    <cellStyle name="Normal 2 2 5 19 2" xfId="7346"/>
    <cellStyle name="Normal 2 2 5 19 2 2" xfId="7347"/>
    <cellStyle name="Normal 2 2 5 19 2 3" xfId="12820"/>
    <cellStyle name="Normal 2 2 5 19 3" xfId="7348"/>
    <cellStyle name="Normal 2 2 5 19 4" xfId="12819"/>
    <cellStyle name="Normal 2 2 5 2" xfId="7349"/>
    <cellStyle name="Normal 2 2 5 2 10" xfId="12821"/>
    <cellStyle name="Normal 2 2 5 2 2" xfId="7350"/>
    <cellStyle name="Normal 2 2 5 2 2 2" xfId="7351"/>
    <cellStyle name="Normal 2 2 5 2 2 2 2" xfId="7352"/>
    <cellStyle name="Normal 2 2 5 2 2 2 2 2" xfId="7353"/>
    <cellStyle name="Normal 2 2 5 2 2 2 2 2 2" xfId="7354"/>
    <cellStyle name="Normal 2 2 5 2 2 2 2 2 3" xfId="12825"/>
    <cellStyle name="Normal 2 2 5 2 2 2 2 3" xfId="7355"/>
    <cellStyle name="Normal 2 2 5 2 2 2 2 4" xfId="12824"/>
    <cellStyle name="Normal 2 2 5 2 2 2 3" xfId="7356"/>
    <cellStyle name="Normal 2 2 5 2 2 2 3 2" xfId="7357"/>
    <cellStyle name="Normal 2 2 5 2 2 2 3 3" xfId="12826"/>
    <cellStyle name="Normal 2 2 5 2 2 2 4" xfId="7358"/>
    <cellStyle name="Normal 2 2 5 2 2 2 4 2" xfId="7359"/>
    <cellStyle name="Normal 2 2 5 2 2 2 4 3" xfId="12827"/>
    <cellStyle name="Normal 2 2 5 2 2 2 5" xfId="7360"/>
    <cellStyle name="Normal 2 2 5 2 2 2 6" xfId="12823"/>
    <cellStyle name="Normal 2 2 5 2 2 3" xfId="7361"/>
    <cellStyle name="Normal 2 2 5 2 2 3 2" xfId="7362"/>
    <cellStyle name="Normal 2 2 5 2 2 3 2 2" xfId="7363"/>
    <cellStyle name="Normal 2 2 5 2 2 3 2 3" xfId="12829"/>
    <cellStyle name="Normal 2 2 5 2 2 3 3" xfId="7364"/>
    <cellStyle name="Normal 2 2 5 2 2 3 4" xfId="12828"/>
    <cellStyle name="Normal 2 2 5 2 2 4" xfId="7365"/>
    <cellStyle name="Normal 2 2 5 2 2 4 2" xfId="7366"/>
    <cellStyle name="Normal 2 2 5 2 2 4 3" xfId="12830"/>
    <cellStyle name="Normal 2 2 5 2 2 5" xfId="7367"/>
    <cellStyle name="Normal 2 2 5 2 2 5 2" xfId="7368"/>
    <cellStyle name="Normal 2 2 5 2 2 5 3" xfId="12831"/>
    <cellStyle name="Normal 2 2 5 2 2 6" xfId="7369"/>
    <cellStyle name="Normal 2 2 5 2 2 7" xfId="12822"/>
    <cellStyle name="Normal 2 2 5 2 3" xfId="7370"/>
    <cellStyle name="Normal 2 2 5 2 3 2" xfId="7371"/>
    <cellStyle name="Normal 2 2 5 2 3 2 2" xfId="7372"/>
    <cellStyle name="Normal 2 2 5 2 3 2 2 2" xfId="7373"/>
    <cellStyle name="Normal 2 2 5 2 3 2 2 3" xfId="12834"/>
    <cellStyle name="Normal 2 2 5 2 3 2 3" xfId="7374"/>
    <cellStyle name="Normal 2 2 5 2 3 2 4" xfId="12833"/>
    <cellStyle name="Normal 2 2 5 2 3 3" xfId="7375"/>
    <cellStyle name="Normal 2 2 5 2 3 3 2" xfId="7376"/>
    <cellStyle name="Normal 2 2 5 2 3 3 3" xfId="12835"/>
    <cellStyle name="Normal 2 2 5 2 3 4" xfId="7377"/>
    <cellStyle name="Normal 2 2 5 2 3 4 2" xfId="7378"/>
    <cellStyle name="Normal 2 2 5 2 3 4 3" xfId="12836"/>
    <cellStyle name="Normal 2 2 5 2 3 5" xfId="7379"/>
    <cellStyle name="Normal 2 2 5 2 3 6" xfId="12832"/>
    <cellStyle name="Normal 2 2 5 2 4" xfId="7380"/>
    <cellStyle name="Normal 2 2 5 2 4 2" xfId="7381"/>
    <cellStyle name="Normal 2 2 5 2 4 2 2" xfId="7382"/>
    <cellStyle name="Normal 2 2 5 2 4 2 2 2" xfId="7383"/>
    <cellStyle name="Normal 2 2 5 2 4 2 2 3" xfId="12839"/>
    <cellStyle name="Normal 2 2 5 2 4 2 3" xfId="7384"/>
    <cellStyle name="Normal 2 2 5 2 4 2 4" xfId="12838"/>
    <cellStyle name="Normal 2 2 5 2 4 3" xfId="7385"/>
    <cellStyle name="Normal 2 2 5 2 4 3 2" xfId="7386"/>
    <cellStyle name="Normal 2 2 5 2 4 3 3" xfId="12840"/>
    <cellStyle name="Normal 2 2 5 2 4 4" xfId="7387"/>
    <cellStyle name="Normal 2 2 5 2 4 4 2" xfId="7388"/>
    <cellStyle name="Normal 2 2 5 2 4 4 3" xfId="12841"/>
    <cellStyle name="Normal 2 2 5 2 4 5" xfId="7389"/>
    <cellStyle name="Normal 2 2 5 2 4 6" xfId="12837"/>
    <cellStyle name="Normal 2 2 5 2 5" xfId="7390"/>
    <cellStyle name="Normal 2 2 5 2 5 2" xfId="7391"/>
    <cellStyle name="Normal 2 2 5 2 5 2 2" xfId="7392"/>
    <cellStyle name="Normal 2 2 5 2 5 2 2 2" xfId="7393"/>
    <cellStyle name="Normal 2 2 5 2 5 2 2 3" xfId="12844"/>
    <cellStyle name="Normal 2 2 5 2 5 2 3" xfId="7394"/>
    <cellStyle name="Normal 2 2 5 2 5 2 4" xfId="12843"/>
    <cellStyle name="Normal 2 2 5 2 5 3" xfId="7395"/>
    <cellStyle name="Normal 2 2 5 2 5 3 2" xfId="7396"/>
    <cellStyle name="Normal 2 2 5 2 5 3 3" xfId="12845"/>
    <cellStyle name="Normal 2 2 5 2 5 4" xfId="7397"/>
    <cellStyle name="Normal 2 2 5 2 5 4 2" xfId="7398"/>
    <cellStyle name="Normal 2 2 5 2 5 4 3" xfId="12846"/>
    <cellStyle name="Normal 2 2 5 2 5 5" xfId="7399"/>
    <cellStyle name="Normal 2 2 5 2 5 6" xfId="12842"/>
    <cellStyle name="Normal 2 2 5 2 6" xfId="7400"/>
    <cellStyle name="Normal 2 2 5 2 6 2" xfId="7401"/>
    <cellStyle name="Normal 2 2 5 2 6 2 2" xfId="7402"/>
    <cellStyle name="Normal 2 2 5 2 6 2 3" xfId="12848"/>
    <cellStyle name="Normal 2 2 5 2 6 3" xfId="7403"/>
    <cellStyle name="Normal 2 2 5 2 6 4" xfId="12847"/>
    <cellStyle name="Normal 2 2 5 2 7" xfId="7404"/>
    <cellStyle name="Normal 2 2 5 2 7 2" xfId="7405"/>
    <cellStyle name="Normal 2 2 5 2 7 3" xfId="12849"/>
    <cellStyle name="Normal 2 2 5 2 8" xfId="7406"/>
    <cellStyle name="Normal 2 2 5 2 8 2" xfId="7407"/>
    <cellStyle name="Normal 2 2 5 2 8 3" xfId="12850"/>
    <cellStyle name="Normal 2 2 5 2 9" xfId="7408"/>
    <cellStyle name="Normal 2 2 5 20" xfId="7409"/>
    <cellStyle name="Normal 2 2 5 20 2" xfId="7410"/>
    <cellStyle name="Normal 2 2 5 20 3" xfId="12851"/>
    <cellStyle name="Normal 2 2 5 21" xfId="7411"/>
    <cellStyle name="Normal 2 2 5 21 2" xfId="7412"/>
    <cellStyle name="Normal 2 2 5 21 3" xfId="12852"/>
    <cellStyle name="Normal 2 2 5 22" xfId="7413"/>
    <cellStyle name="Normal 2 2 5 23" xfId="7414"/>
    <cellStyle name="Normal 2 2 5 24" xfId="12800"/>
    <cellStyle name="Normal 2 2 5 3" xfId="7415"/>
    <cellStyle name="Normal 2 2 5 3 2" xfId="7416"/>
    <cellStyle name="Normal 2 2 5 3 2 2" xfId="7417"/>
    <cellStyle name="Normal 2 2 5 3 2 2 2" xfId="7418"/>
    <cellStyle name="Normal 2 2 5 3 2 2 2 2" xfId="7419"/>
    <cellStyle name="Normal 2 2 5 3 2 2 2 2 2" xfId="7420"/>
    <cellStyle name="Normal 2 2 5 3 2 2 2 2 3" xfId="12857"/>
    <cellStyle name="Normal 2 2 5 3 2 2 2 3" xfId="7421"/>
    <cellStyle name="Normal 2 2 5 3 2 2 2 4" xfId="12856"/>
    <cellStyle name="Normal 2 2 5 3 2 2 3" xfId="7422"/>
    <cellStyle name="Normal 2 2 5 3 2 2 3 2" xfId="7423"/>
    <cellStyle name="Normal 2 2 5 3 2 2 3 3" xfId="12858"/>
    <cellStyle name="Normal 2 2 5 3 2 2 4" xfId="7424"/>
    <cellStyle name="Normal 2 2 5 3 2 2 4 2" xfId="7425"/>
    <cellStyle name="Normal 2 2 5 3 2 2 4 3" xfId="12859"/>
    <cellStyle name="Normal 2 2 5 3 2 2 5" xfId="7426"/>
    <cellStyle name="Normal 2 2 5 3 2 2 6" xfId="12855"/>
    <cellStyle name="Normal 2 2 5 3 2 3" xfId="7427"/>
    <cellStyle name="Normal 2 2 5 3 2 3 2" xfId="7428"/>
    <cellStyle name="Normal 2 2 5 3 2 3 2 2" xfId="7429"/>
    <cellStyle name="Normal 2 2 5 3 2 3 2 3" xfId="12861"/>
    <cellStyle name="Normal 2 2 5 3 2 3 3" xfId="7430"/>
    <cellStyle name="Normal 2 2 5 3 2 3 4" xfId="12860"/>
    <cellStyle name="Normal 2 2 5 3 2 4" xfId="7431"/>
    <cellStyle name="Normal 2 2 5 3 2 4 2" xfId="7432"/>
    <cellStyle name="Normal 2 2 5 3 2 4 3" xfId="12862"/>
    <cellStyle name="Normal 2 2 5 3 2 5" xfId="7433"/>
    <cellStyle name="Normal 2 2 5 3 2 5 2" xfId="7434"/>
    <cellStyle name="Normal 2 2 5 3 2 5 3" xfId="12863"/>
    <cellStyle name="Normal 2 2 5 3 2 6" xfId="7435"/>
    <cellStyle name="Normal 2 2 5 3 2 7" xfId="12854"/>
    <cellStyle name="Normal 2 2 5 3 3" xfId="7436"/>
    <cellStyle name="Normal 2 2 5 3 3 2" xfId="7437"/>
    <cellStyle name="Normal 2 2 5 3 3 2 2" xfId="7438"/>
    <cellStyle name="Normal 2 2 5 3 3 2 2 2" xfId="7439"/>
    <cellStyle name="Normal 2 2 5 3 3 2 2 3" xfId="12866"/>
    <cellStyle name="Normal 2 2 5 3 3 2 3" xfId="7440"/>
    <cellStyle name="Normal 2 2 5 3 3 2 4" xfId="12865"/>
    <cellStyle name="Normal 2 2 5 3 3 3" xfId="7441"/>
    <cellStyle name="Normal 2 2 5 3 3 3 2" xfId="7442"/>
    <cellStyle name="Normal 2 2 5 3 3 3 3" xfId="12867"/>
    <cellStyle name="Normal 2 2 5 3 3 4" xfId="7443"/>
    <cellStyle name="Normal 2 2 5 3 3 4 2" xfId="7444"/>
    <cellStyle name="Normal 2 2 5 3 3 4 3" xfId="12868"/>
    <cellStyle name="Normal 2 2 5 3 3 5" xfId="7445"/>
    <cellStyle name="Normal 2 2 5 3 3 6" xfId="12864"/>
    <cellStyle name="Normal 2 2 5 3 4" xfId="7446"/>
    <cellStyle name="Normal 2 2 5 3 4 2" xfId="7447"/>
    <cellStyle name="Normal 2 2 5 3 4 2 2" xfId="7448"/>
    <cellStyle name="Normal 2 2 5 3 4 2 2 2" xfId="7449"/>
    <cellStyle name="Normal 2 2 5 3 4 2 2 3" xfId="12871"/>
    <cellStyle name="Normal 2 2 5 3 4 2 3" xfId="7450"/>
    <cellStyle name="Normal 2 2 5 3 4 2 4" xfId="12870"/>
    <cellStyle name="Normal 2 2 5 3 4 3" xfId="7451"/>
    <cellStyle name="Normal 2 2 5 3 4 3 2" xfId="7452"/>
    <cellStyle name="Normal 2 2 5 3 4 3 3" xfId="12872"/>
    <cellStyle name="Normal 2 2 5 3 4 4" xfId="7453"/>
    <cellStyle name="Normal 2 2 5 3 4 4 2" xfId="7454"/>
    <cellStyle name="Normal 2 2 5 3 4 4 3" xfId="12873"/>
    <cellStyle name="Normal 2 2 5 3 4 5" xfId="7455"/>
    <cellStyle name="Normal 2 2 5 3 4 6" xfId="12869"/>
    <cellStyle name="Normal 2 2 5 3 5" xfId="7456"/>
    <cellStyle name="Normal 2 2 5 3 5 2" xfId="7457"/>
    <cellStyle name="Normal 2 2 5 3 5 2 2" xfId="7458"/>
    <cellStyle name="Normal 2 2 5 3 5 2 3" xfId="12875"/>
    <cellStyle name="Normal 2 2 5 3 5 3" xfId="7459"/>
    <cellStyle name="Normal 2 2 5 3 5 4" xfId="12874"/>
    <cellStyle name="Normal 2 2 5 3 6" xfId="7460"/>
    <cellStyle name="Normal 2 2 5 3 6 2" xfId="7461"/>
    <cellStyle name="Normal 2 2 5 3 6 3" xfId="12876"/>
    <cellStyle name="Normal 2 2 5 3 7" xfId="7462"/>
    <cellStyle name="Normal 2 2 5 3 7 2" xfId="7463"/>
    <cellStyle name="Normal 2 2 5 3 7 3" xfId="12877"/>
    <cellStyle name="Normal 2 2 5 3 8" xfId="7464"/>
    <cellStyle name="Normal 2 2 5 3 9" xfId="12853"/>
    <cellStyle name="Normal 2 2 5 4" xfId="7465"/>
    <cellStyle name="Normal 2 2 5 4 2" xfId="7466"/>
    <cellStyle name="Normal 2 2 5 4 2 2" xfId="7467"/>
    <cellStyle name="Normal 2 2 5 4 2 2 2" xfId="7468"/>
    <cellStyle name="Normal 2 2 5 4 2 2 2 2" xfId="7469"/>
    <cellStyle name="Normal 2 2 5 4 2 2 2 2 2" xfId="7470"/>
    <cellStyle name="Normal 2 2 5 4 2 2 2 2 3" xfId="12882"/>
    <cellStyle name="Normal 2 2 5 4 2 2 2 3" xfId="7471"/>
    <cellStyle name="Normal 2 2 5 4 2 2 2 4" xfId="12881"/>
    <cellStyle name="Normal 2 2 5 4 2 2 3" xfId="7472"/>
    <cellStyle name="Normal 2 2 5 4 2 2 3 2" xfId="7473"/>
    <cellStyle name="Normal 2 2 5 4 2 2 3 3" xfId="12883"/>
    <cellStyle name="Normal 2 2 5 4 2 2 4" xfId="7474"/>
    <cellStyle name="Normal 2 2 5 4 2 2 4 2" xfId="7475"/>
    <cellStyle name="Normal 2 2 5 4 2 2 4 3" xfId="12884"/>
    <cellStyle name="Normal 2 2 5 4 2 2 5" xfId="7476"/>
    <cellStyle name="Normal 2 2 5 4 2 2 6" xfId="12880"/>
    <cellStyle name="Normal 2 2 5 4 2 3" xfId="7477"/>
    <cellStyle name="Normal 2 2 5 4 2 3 2" xfId="7478"/>
    <cellStyle name="Normal 2 2 5 4 2 3 2 2" xfId="7479"/>
    <cellStyle name="Normal 2 2 5 4 2 3 2 3" xfId="12886"/>
    <cellStyle name="Normal 2 2 5 4 2 3 3" xfId="7480"/>
    <cellStyle name="Normal 2 2 5 4 2 3 4" xfId="12885"/>
    <cellStyle name="Normal 2 2 5 4 2 4" xfId="7481"/>
    <cellStyle name="Normal 2 2 5 4 2 4 2" xfId="7482"/>
    <cellStyle name="Normal 2 2 5 4 2 4 3" xfId="12887"/>
    <cellStyle name="Normal 2 2 5 4 2 5" xfId="7483"/>
    <cellStyle name="Normal 2 2 5 4 2 5 2" xfId="7484"/>
    <cellStyle name="Normal 2 2 5 4 2 5 3" xfId="12888"/>
    <cellStyle name="Normal 2 2 5 4 2 6" xfId="7485"/>
    <cellStyle name="Normal 2 2 5 4 2 7" xfId="12879"/>
    <cellStyle name="Normal 2 2 5 4 3" xfId="7486"/>
    <cellStyle name="Normal 2 2 5 4 3 2" xfId="7487"/>
    <cellStyle name="Normal 2 2 5 4 3 2 2" xfId="7488"/>
    <cellStyle name="Normal 2 2 5 4 3 2 2 2" xfId="7489"/>
    <cellStyle name="Normal 2 2 5 4 3 2 2 3" xfId="12891"/>
    <cellStyle name="Normal 2 2 5 4 3 2 3" xfId="7490"/>
    <cellStyle name="Normal 2 2 5 4 3 2 4" xfId="12890"/>
    <cellStyle name="Normal 2 2 5 4 3 3" xfId="7491"/>
    <cellStyle name="Normal 2 2 5 4 3 3 2" xfId="7492"/>
    <cellStyle name="Normal 2 2 5 4 3 3 3" xfId="12892"/>
    <cellStyle name="Normal 2 2 5 4 3 4" xfId="7493"/>
    <cellStyle name="Normal 2 2 5 4 3 4 2" xfId="7494"/>
    <cellStyle name="Normal 2 2 5 4 3 4 3" xfId="12893"/>
    <cellStyle name="Normal 2 2 5 4 3 5" xfId="7495"/>
    <cellStyle name="Normal 2 2 5 4 3 6" xfId="12889"/>
    <cellStyle name="Normal 2 2 5 4 4" xfId="7496"/>
    <cellStyle name="Normal 2 2 5 4 4 2" xfId="7497"/>
    <cellStyle name="Normal 2 2 5 4 4 2 2" xfId="7498"/>
    <cellStyle name="Normal 2 2 5 4 4 2 2 2" xfId="7499"/>
    <cellStyle name="Normal 2 2 5 4 4 2 2 3" xfId="12896"/>
    <cellStyle name="Normal 2 2 5 4 4 2 3" xfId="7500"/>
    <cellStyle name="Normal 2 2 5 4 4 2 4" xfId="12895"/>
    <cellStyle name="Normal 2 2 5 4 4 3" xfId="7501"/>
    <cellStyle name="Normal 2 2 5 4 4 3 2" xfId="7502"/>
    <cellStyle name="Normal 2 2 5 4 4 3 3" xfId="12897"/>
    <cellStyle name="Normal 2 2 5 4 4 4" xfId="7503"/>
    <cellStyle name="Normal 2 2 5 4 4 4 2" xfId="7504"/>
    <cellStyle name="Normal 2 2 5 4 4 4 3" xfId="12898"/>
    <cellStyle name="Normal 2 2 5 4 4 5" xfId="7505"/>
    <cellStyle name="Normal 2 2 5 4 4 6" xfId="12894"/>
    <cellStyle name="Normal 2 2 5 4 5" xfId="7506"/>
    <cellStyle name="Normal 2 2 5 4 5 2" xfId="7507"/>
    <cellStyle name="Normal 2 2 5 4 5 2 2" xfId="7508"/>
    <cellStyle name="Normal 2 2 5 4 5 2 3" xfId="12900"/>
    <cellStyle name="Normal 2 2 5 4 5 3" xfId="7509"/>
    <cellStyle name="Normal 2 2 5 4 5 4" xfId="12899"/>
    <cellStyle name="Normal 2 2 5 4 6" xfId="7510"/>
    <cellStyle name="Normal 2 2 5 4 6 2" xfId="7511"/>
    <cellStyle name="Normal 2 2 5 4 6 3" xfId="12901"/>
    <cellStyle name="Normal 2 2 5 4 7" xfId="7512"/>
    <cellStyle name="Normal 2 2 5 4 7 2" xfId="7513"/>
    <cellStyle name="Normal 2 2 5 4 7 3" xfId="12902"/>
    <cellStyle name="Normal 2 2 5 4 8" xfId="7514"/>
    <cellStyle name="Normal 2 2 5 4 9" xfId="12878"/>
    <cellStyle name="Normal 2 2 5 5" xfId="7515"/>
    <cellStyle name="Normal 2 2 5 5 2" xfId="7516"/>
    <cellStyle name="Normal 2 2 5 5 2 2" xfId="7517"/>
    <cellStyle name="Normal 2 2 5 5 2 2 2" xfId="7518"/>
    <cellStyle name="Normal 2 2 5 5 2 2 2 2" xfId="7519"/>
    <cellStyle name="Normal 2 2 5 5 2 2 2 2 2" xfId="7520"/>
    <cellStyle name="Normal 2 2 5 5 2 2 2 2 3" xfId="12907"/>
    <cellStyle name="Normal 2 2 5 5 2 2 2 3" xfId="7521"/>
    <cellStyle name="Normal 2 2 5 5 2 2 2 4" xfId="12906"/>
    <cellStyle name="Normal 2 2 5 5 2 2 3" xfId="7522"/>
    <cellStyle name="Normal 2 2 5 5 2 2 3 2" xfId="7523"/>
    <cellStyle name="Normal 2 2 5 5 2 2 3 3" xfId="12908"/>
    <cellStyle name="Normal 2 2 5 5 2 2 4" xfId="7524"/>
    <cellStyle name="Normal 2 2 5 5 2 2 4 2" xfId="7525"/>
    <cellStyle name="Normal 2 2 5 5 2 2 4 3" xfId="12909"/>
    <cellStyle name="Normal 2 2 5 5 2 2 5" xfId="7526"/>
    <cellStyle name="Normal 2 2 5 5 2 2 6" xfId="12905"/>
    <cellStyle name="Normal 2 2 5 5 2 3" xfId="7527"/>
    <cellStyle name="Normal 2 2 5 5 2 3 2" xfId="7528"/>
    <cellStyle name="Normal 2 2 5 5 2 3 2 2" xfId="7529"/>
    <cellStyle name="Normal 2 2 5 5 2 3 2 3" xfId="12911"/>
    <cellStyle name="Normal 2 2 5 5 2 3 3" xfId="7530"/>
    <cellStyle name="Normal 2 2 5 5 2 3 4" xfId="12910"/>
    <cellStyle name="Normal 2 2 5 5 2 4" xfId="7531"/>
    <cellStyle name="Normal 2 2 5 5 2 4 2" xfId="7532"/>
    <cellStyle name="Normal 2 2 5 5 2 4 3" xfId="12912"/>
    <cellStyle name="Normal 2 2 5 5 2 5" xfId="7533"/>
    <cellStyle name="Normal 2 2 5 5 2 5 2" xfId="7534"/>
    <cellStyle name="Normal 2 2 5 5 2 5 3" xfId="12913"/>
    <cellStyle name="Normal 2 2 5 5 2 6" xfId="7535"/>
    <cellStyle name="Normal 2 2 5 5 2 7" xfId="12904"/>
    <cellStyle name="Normal 2 2 5 5 3" xfId="7536"/>
    <cellStyle name="Normal 2 2 5 5 3 2" xfId="7537"/>
    <cellStyle name="Normal 2 2 5 5 3 2 2" xfId="7538"/>
    <cellStyle name="Normal 2 2 5 5 3 2 2 2" xfId="7539"/>
    <cellStyle name="Normal 2 2 5 5 3 2 2 3" xfId="12916"/>
    <cellStyle name="Normal 2 2 5 5 3 2 3" xfId="7540"/>
    <cellStyle name="Normal 2 2 5 5 3 2 4" xfId="12915"/>
    <cellStyle name="Normal 2 2 5 5 3 3" xfId="7541"/>
    <cellStyle name="Normal 2 2 5 5 3 3 2" xfId="7542"/>
    <cellStyle name="Normal 2 2 5 5 3 3 3" xfId="12917"/>
    <cellStyle name="Normal 2 2 5 5 3 4" xfId="7543"/>
    <cellStyle name="Normal 2 2 5 5 3 4 2" xfId="7544"/>
    <cellStyle name="Normal 2 2 5 5 3 4 3" xfId="12918"/>
    <cellStyle name="Normal 2 2 5 5 3 5" xfId="7545"/>
    <cellStyle name="Normal 2 2 5 5 3 6" xfId="12914"/>
    <cellStyle name="Normal 2 2 5 5 4" xfId="7546"/>
    <cellStyle name="Normal 2 2 5 5 4 2" xfId="7547"/>
    <cellStyle name="Normal 2 2 5 5 4 2 2" xfId="7548"/>
    <cellStyle name="Normal 2 2 5 5 4 2 2 2" xfId="7549"/>
    <cellStyle name="Normal 2 2 5 5 4 2 2 3" xfId="12921"/>
    <cellStyle name="Normal 2 2 5 5 4 2 3" xfId="7550"/>
    <cellStyle name="Normal 2 2 5 5 4 2 4" xfId="12920"/>
    <cellStyle name="Normal 2 2 5 5 4 3" xfId="7551"/>
    <cellStyle name="Normal 2 2 5 5 4 3 2" xfId="7552"/>
    <cellStyle name="Normal 2 2 5 5 4 3 3" xfId="12922"/>
    <cellStyle name="Normal 2 2 5 5 4 4" xfId="7553"/>
    <cellStyle name="Normal 2 2 5 5 4 4 2" xfId="7554"/>
    <cellStyle name="Normal 2 2 5 5 4 4 3" xfId="12923"/>
    <cellStyle name="Normal 2 2 5 5 4 5" xfId="7555"/>
    <cellStyle name="Normal 2 2 5 5 4 6" xfId="12919"/>
    <cellStyle name="Normal 2 2 5 5 5" xfId="7556"/>
    <cellStyle name="Normal 2 2 5 5 5 2" xfId="7557"/>
    <cellStyle name="Normal 2 2 5 5 5 2 2" xfId="7558"/>
    <cellStyle name="Normal 2 2 5 5 5 2 3" xfId="12925"/>
    <cellStyle name="Normal 2 2 5 5 5 3" xfId="7559"/>
    <cellStyle name="Normal 2 2 5 5 5 4" xfId="12924"/>
    <cellStyle name="Normal 2 2 5 5 6" xfId="7560"/>
    <cellStyle name="Normal 2 2 5 5 6 2" xfId="7561"/>
    <cellStyle name="Normal 2 2 5 5 6 3" xfId="12926"/>
    <cellStyle name="Normal 2 2 5 5 7" xfId="7562"/>
    <cellStyle name="Normal 2 2 5 5 7 2" xfId="7563"/>
    <cellStyle name="Normal 2 2 5 5 7 3" xfId="12927"/>
    <cellStyle name="Normal 2 2 5 5 8" xfId="7564"/>
    <cellStyle name="Normal 2 2 5 5 9" xfId="12903"/>
    <cellStyle name="Normal 2 2 5 6" xfId="7565"/>
    <cellStyle name="Normal 2 2 5 6 2" xfId="7566"/>
    <cellStyle name="Normal 2 2 5 6 2 2" xfId="7567"/>
    <cellStyle name="Normal 2 2 5 6 2 2 2" xfId="7568"/>
    <cellStyle name="Normal 2 2 5 6 2 2 2 2" xfId="7569"/>
    <cellStyle name="Normal 2 2 5 6 2 2 2 3" xfId="12931"/>
    <cellStyle name="Normal 2 2 5 6 2 2 3" xfId="7570"/>
    <cellStyle name="Normal 2 2 5 6 2 2 4" xfId="12930"/>
    <cellStyle name="Normal 2 2 5 6 2 3" xfId="7571"/>
    <cellStyle name="Normal 2 2 5 6 2 3 2" xfId="7572"/>
    <cellStyle name="Normal 2 2 5 6 2 3 3" xfId="12932"/>
    <cellStyle name="Normal 2 2 5 6 2 4" xfId="7573"/>
    <cellStyle name="Normal 2 2 5 6 2 4 2" xfId="7574"/>
    <cellStyle name="Normal 2 2 5 6 2 4 3" xfId="12933"/>
    <cellStyle name="Normal 2 2 5 6 2 5" xfId="7575"/>
    <cellStyle name="Normal 2 2 5 6 2 6" xfId="12929"/>
    <cellStyle name="Normal 2 2 5 6 3" xfId="7576"/>
    <cellStyle name="Normal 2 2 5 6 3 2" xfId="7577"/>
    <cellStyle name="Normal 2 2 5 6 3 2 2" xfId="7578"/>
    <cellStyle name="Normal 2 2 5 6 3 2 3" xfId="12935"/>
    <cellStyle name="Normal 2 2 5 6 3 3" xfId="7579"/>
    <cellStyle name="Normal 2 2 5 6 3 4" xfId="12934"/>
    <cellStyle name="Normal 2 2 5 6 4" xfId="7580"/>
    <cellStyle name="Normal 2 2 5 6 4 2" xfId="7581"/>
    <cellStyle name="Normal 2 2 5 6 4 3" xfId="12936"/>
    <cellStyle name="Normal 2 2 5 6 5" xfId="7582"/>
    <cellStyle name="Normal 2 2 5 6 5 2" xfId="7583"/>
    <cellStyle name="Normal 2 2 5 6 5 3" xfId="12937"/>
    <cellStyle name="Normal 2 2 5 6 6" xfId="7584"/>
    <cellStyle name="Normal 2 2 5 6 7" xfId="12928"/>
    <cellStyle name="Normal 2 2 5 7" xfId="7585"/>
    <cellStyle name="Normal 2 2 5 7 2" xfId="7586"/>
    <cellStyle name="Normal 2 2 5 7 2 2" xfId="7587"/>
    <cellStyle name="Normal 2 2 5 7 2 2 2" xfId="7588"/>
    <cellStyle name="Normal 2 2 5 7 2 2 3" xfId="12940"/>
    <cellStyle name="Normal 2 2 5 7 2 3" xfId="7589"/>
    <cellStyle name="Normal 2 2 5 7 2 4" xfId="12939"/>
    <cellStyle name="Normal 2 2 5 7 3" xfId="7590"/>
    <cellStyle name="Normal 2 2 5 7 3 2" xfId="7591"/>
    <cellStyle name="Normal 2 2 5 7 3 3" xfId="12941"/>
    <cellStyle name="Normal 2 2 5 7 4" xfId="7592"/>
    <cellStyle name="Normal 2 2 5 7 4 2" xfId="7593"/>
    <cellStyle name="Normal 2 2 5 7 4 3" xfId="12942"/>
    <cellStyle name="Normal 2 2 5 7 5" xfId="7594"/>
    <cellStyle name="Normal 2 2 5 7 6" xfId="12938"/>
    <cellStyle name="Normal 2 2 5 8" xfId="7595"/>
    <cellStyle name="Normal 2 2 5 8 2" xfId="7596"/>
    <cellStyle name="Normal 2 2 5 8 2 2" xfId="7597"/>
    <cellStyle name="Normal 2 2 5 8 2 2 2" xfId="7598"/>
    <cellStyle name="Normal 2 2 5 8 2 2 3" xfId="12945"/>
    <cellStyle name="Normal 2 2 5 8 2 3" xfId="7599"/>
    <cellStyle name="Normal 2 2 5 8 2 4" xfId="12944"/>
    <cellStyle name="Normal 2 2 5 8 3" xfId="7600"/>
    <cellStyle name="Normal 2 2 5 8 3 2" xfId="7601"/>
    <cellStyle name="Normal 2 2 5 8 3 3" xfId="12946"/>
    <cellStyle name="Normal 2 2 5 8 4" xfId="7602"/>
    <cellStyle name="Normal 2 2 5 8 4 2" xfId="7603"/>
    <cellStyle name="Normal 2 2 5 8 4 3" xfId="12947"/>
    <cellStyle name="Normal 2 2 5 8 5" xfId="7604"/>
    <cellStyle name="Normal 2 2 5 8 6" xfId="12943"/>
    <cellStyle name="Normal 2 2 5 9" xfId="7605"/>
    <cellStyle name="Normal 2 2 5 9 2" xfId="7606"/>
    <cellStyle name="Normal 2 2 5 9 2 2" xfId="7607"/>
    <cellStyle name="Normal 2 2 5 9 2 2 2" xfId="7608"/>
    <cellStyle name="Normal 2 2 5 9 2 2 3" xfId="12950"/>
    <cellStyle name="Normal 2 2 5 9 2 3" xfId="7609"/>
    <cellStyle name="Normal 2 2 5 9 2 4" xfId="12949"/>
    <cellStyle name="Normal 2 2 5 9 3" xfId="7610"/>
    <cellStyle name="Normal 2 2 5 9 3 2" xfId="7611"/>
    <cellStyle name="Normal 2 2 5 9 3 3" xfId="12951"/>
    <cellStyle name="Normal 2 2 5 9 4" xfId="7612"/>
    <cellStyle name="Normal 2 2 5 9 4 2" xfId="7613"/>
    <cellStyle name="Normal 2 2 5 9 4 3" xfId="12952"/>
    <cellStyle name="Normal 2 2 5 9 5" xfId="7614"/>
    <cellStyle name="Normal 2 2 5 9 6" xfId="12948"/>
    <cellStyle name="Normal 2 2 6" xfId="7615"/>
    <cellStyle name="Normal 2 2 6 10" xfId="7616"/>
    <cellStyle name="Normal 2 2 6 11" xfId="12953"/>
    <cellStyle name="Normal 2 2 6 2" xfId="7617"/>
    <cellStyle name="Normal 2 2 6 2 2" xfId="7618"/>
    <cellStyle name="Normal 2 2 6 2 2 2" xfId="7619"/>
    <cellStyle name="Normal 2 2 6 2 2 2 2" xfId="7620"/>
    <cellStyle name="Normal 2 2 6 2 2 2 2 2" xfId="7621"/>
    <cellStyle name="Normal 2 2 6 2 2 2 2 3" xfId="12957"/>
    <cellStyle name="Normal 2 2 6 2 2 2 3" xfId="7622"/>
    <cellStyle name="Normal 2 2 6 2 2 2 4" xfId="12956"/>
    <cellStyle name="Normal 2 2 6 2 2 3" xfId="7623"/>
    <cellStyle name="Normal 2 2 6 2 2 3 2" xfId="7624"/>
    <cellStyle name="Normal 2 2 6 2 2 3 3" xfId="12958"/>
    <cellStyle name="Normal 2 2 6 2 2 4" xfId="7625"/>
    <cellStyle name="Normal 2 2 6 2 2 4 2" xfId="7626"/>
    <cellStyle name="Normal 2 2 6 2 2 4 3" xfId="12959"/>
    <cellStyle name="Normal 2 2 6 2 2 5" xfId="7627"/>
    <cellStyle name="Normal 2 2 6 2 2 6" xfId="12955"/>
    <cellStyle name="Normal 2 2 6 2 3" xfId="7628"/>
    <cellStyle name="Normal 2 2 6 2 3 2" xfId="7629"/>
    <cellStyle name="Normal 2 2 6 2 3 2 2" xfId="7630"/>
    <cellStyle name="Normal 2 2 6 2 3 2 3" xfId="12961"/>
    <cellStyle name="Normal 2 2 6 2 3 3" xfId="7631"/>
    <cellStyle name="Normal 2 2 6 2 3 4" xfId="12960"/>
    <cellStyle name="Normal 2 2 6 2 4" xfId="7632"/>
    <cellStyle name="Normal 2 2 6 2 4 2" xfId="7633"/>
    <cellStyle name="Normal 2 2 6 2 4 3" xfId="12962"/>
    <cellStyle name="Normal 2 2 6 2 5" xfId="7634"/>
    <cellStyle name="Normal 2 2 6 2 5 2" xfId="7635"/>
    <cellStyle name="Normal 2 2 6 2 5 3" xfId="12963"/>
    <cellStyle name="Normal 2 2 6 2 6" xfId="7636"/>
    <cellStyle name="Normal 2 2 6 2 7" xfId="12954"/>
    <cellStyle name="Normal 2 2 6 3" xfId="7637"/>
    <cellStyle name="Normal 2 2 6 3 2" xfId="7638"/>
    <cellStyle name="Normal 2 2 6 3 2 2" xfId="7639"/>
    <cellStyle name="Normal 2 2 6 3 2 2 2" xfId="7640"/>
    <cellStyle name="Normal 2 2 6 3 2 2 3" xfId="12966"/>
    <cellStyle name="Normal 2 2 6 3 2 3" xfId="7641"/>
    <cellStyle name="Normal 2 2 6 3 2 4" xfId="12965"/>
    <cellStyle name="Normal 2 2 6 3 3" xfId="7642"/>
    <cellStyle name="Normal 2 2 6 3 3 2" xfId="7643"/>
    <cellStyle name="Normal 2 2 6 3 3 3" xfId="12967"/>
    <cellStyle name="Normal 2 2 6 3 4" xfId="7644"/>
    <cellStyle name="Normal 2 2 6 3 4 2" xfId="7645"/>
    <cellStyle name="Normal 2 2 6 3 4 3" xfId="12968"/>
    <cellStyle name="Normal 2 2 6 3 5" xfId="7646"/>
    <cellStyle name="Normal 2 2 6 3 6" xfId="12964"/>
    <cellStyle name="Normal 2 2 6 4" xfId="7647"/>
    <cellStyle name="Normal 2 2 6 4 2" xfId="7648"/>
    <cellStyle name="Normal 2 2 6 4 2 2" xfId="7649"/>
    <cellStyle name="Normal 2 2 6 4 2 2 2" xfId="7650"/>
    <cellStyle name="Normal 2 2 6 4 2 2 3" xfId="12971"/>
    <cellStyle name="Normal 2 2 6 4 2 3" xfId="7651"/>
    <cellStyle name="Normal 2 2 6 4 2 4" xfId="12970"/>
    <cellStyle name="Normal 2 2 6 4 3" xfId="7652"/>
    <cellStyle name="Normal 2 2 6 4 3 2" xfId="7653"/>
    <cellStyle name="Normal 2 2 6 4 3 3" xfId="12972"/>
    <cellStyle name="Normal 2 2 6 4 4" xfId="7654"/>
    <cellStyle name="Normal 2 2 6 4 4 2" xfId="7655"/>
    <cellStyle name="Normal 2 2 6 4 4 3" xfId="12973"/>
    <cellStyle name="Normal 2 2 6 4 5" xfId="7656"/>
    <cellStyle name="Normal 2 2 6 4 6" xfId="12969"/>
    <cellStyle name="Normal 2 2 6 5" xfId="7657"/>
    <cellStyle name="Normal 2 2 6 5 2" xfId="7658"/>
    <cellStyle name="Normal 2 2 6 5 2 2" xfId="7659"/>
    <cellStyle name="Normal 2 2 6 5 2 2 2" xfId="7660"/>
    <cellStyle name="Normal 2 2 6 5 2 2 3" xfId="12976"/>
    <cellStyle name="Normal 2 2 6 5 2 3" xfId="7661"/>
    <cellStyle name="Normal 2 2 6 5 2 4" xfId="12975"/>
    <cellStyle name="Normal 2 2 6 5 3" xfId="7662"/>
    <cellStyle name="Normal 2 2 6 5 3 2" xfId="7663"/>
    <cellStyle name="Normal 2 2 6 5 3 3" xfId="12977"/>
    <cellStyle name="Normal 2 2 6 5 4" xfId="7664"/>
    <cellStyle name="Normal 2 2 6 5 4 2" xfId="7665"/>
    <cellStyle name="Normal 2 2 6 5 4 3" xfId="12978"/>
    <cellStyle name="Normal 2 2 6 5 5" xfId="7666"/>
    <cellStyle name="Normal 2 2 6 5 6" xfId="12974"/>
    <cellStyle name="Normal 2 2 6 6" xfId="7667"/>
    <cellStyle name="Normal 2 2 6 6 2" xfId="7668"/>
    <cellStyle name="Normal 2 2 6 6 2 2" xfId="7669"/>
    <cellStyle name="Normal 2 2 6 6 2 3" xfId="12980"/>
    <cellStyle name="Normal 2 2 6 6 3" xfId="7670"/>
    <cellStyle name="Normal 2 2 6 6 4" xfId="12979"/>
    <cellStyle name="Normal 2 2 6 7" xfId="7671"/>
    <cellStyle name="Normal 2 2 6 7 2" xfId="7672"/>
    <cellStyle name="Normal 2 2 6 7 3" xfId="12981"/>
    <cellStyle name="Normal 2 2 6 8" xfId="7673"/>
    <cellStyle name="Normal 2 2 6 8 2" xfId="7674"/>
    <cellStyle name="Normal 2 2 6 8 3" xfId="12982"/>
    <cellStyle name="Normal 2 2 6 9" xfId="7675"/>
    <cellStyle name="Normal 2 2 7" xfId="7676"/>
    <cellStyle name="Normal 2 2 7 10" xfId="12983"/>
    <cellStyle name="Normal 2 2 7 2" xfId="7677"/>
    <cellStyle name="Normal 2 2 7 2 2" xfId="7678"/>
    <cellStyle name="Normal 2 2 7 2 2 2" xfId="7679"/>
    <cellStyle name="Normal 2 2 7 2 2 2 2" xfId="7680"/>
    <cellStyle name="Normal 2 2 7 2 2 2 2 2" xfId="7681"/>
    <cellStyle name="Normal 2 2 7 2 2 2 2 3" xfId="12987"/>
    <cellStyle name="Normal 2 2 7 2 2 2 3" xfId="7682"/>
    <cellStyle name="Normal 2 2 7 2 2 2 4" xfId="12986"/>
    <cellStyle name="Normal 2 2 7 2 2 3" xfId="7683"/>
    <cellStyle name="Normal 2 2 7 2 2 3 2" xfId="7684"/>
    <cellStyle name="Normal 2 2 7 2 2 3 3" xfId="12988"/>
    <cellStyle name="Normal 2 2 7 2 2 4" xfId="7685"/>
    <cellStyle name="Normal 2 2 7 2 2 4 2" xfId="7686"/>
    <cellStyle name="Normal 2 2 7 2 2 4 3" xfId="12989"/>
    <cellStyle name="Normal 2 2 7 2 2 5" xfId="7687"/>
    <cellStyle name="Normal 2 2 7 2 2 6" xfId="12985"/>
    <cellStyle name="Normal 2 2 7 2 3" xfId="7688"/>
    <cellStyle name="Normal 2 2 7 2 3 2" xfId="7689"/>
    <cellStyle name="Normal 2 2 7 2 3 2 2" xfId="7690"/>
    <cellStyle name="Normal 2 2 7 2 3 2 3" xfId="12991"/>
    <cellStyle name="Normal 2 2 7 2 3 3" xfId="7691"/>
    <cellStyle name="Normal 2 2 7 2 3 4" xfId="12990"/>
    <cellStyle name="Normal 2 2 7 2 4" xfId="7692"/>
    <cellStyle name="Normal 2 2 7 2 4 2" xfId="7693"/>
    <cellStyle name="Normal 2 2 7 2 4 3" xfId="12992"/>
    <cellStyle name="Normal 2 2 7 2 5" xfId="7694"/>
    <cellStyle name="Normal 2 2 7 2 5 2" xfId="7695"/>
    <cellStyle name="Normal 2 2 7 2 5 3" xfId="12993"/>
    <cellStyle name="Normal 2 2 7 2 6" xfId="7696"/>
    <cellStyle name="Normal 2 2 7 2 7" xfId="12984"/>
    <cellStyle name="Normal 2 2 7 3" xfId="7697"/>
    <cellStyle name="Normal 2 2 7 3 2" xfId="7698"/>
    <cellStyle name="Normal 2 2 7 3 2 2" xfId="7699"/>
    <cellStyle name="Normal 2 2 7 3 2 2 2" xfId="7700"/>
    <cellStyle name="Normal 2 2 7 3 2 2 3" xfId="12996"/>
    <cellStyle name="Normal 2 2 7 3 2 3" xfId="7701"/>
    <cellStyle name="Normal 2 2 7 3 2 4" xfId="12995"/>
    <cellStyle name="Normal 2 2 7 3 3" xfId="7702"/>
    <cellStyle name="Normal 2 2 7 3 3 2" xfId="7703"/>
    <cellStyle name="Normal 2 2 7 3 3 3" xfId="12997"/>
    <cellStyle name="Normal 2 2 7 3 4" xfId="7704"/>
    <cellStyle name="Normal 2 2 7 3 4 2" xfId="7705"/>
    <cellStyle name="Normal 2 2 7 3 4 3" xfId="12998"/>
    <cellStyle name="Normal 2 2 7 3 5" xfId="7706"/>
    <cellStyle name="Normal 2 2 7 3 6" xfId="12994"/>
    <cellStyle name="Normal 2 2 7 4" xfId="7707"/>
    <cellStyle name="Normal 2 2 7 4 2" xfId="7708"/>
    <cellStyle name="Normal 2 2 7 4 2 2" xfId="7709"/>
    <cellStyle name="Normal 2 2 7 4 2 2 2" xfId="7710"/>
    <cellStyle name="Normal 2 2 7 4 2 2 3" xfId="13001"/>
    <cellStyle name="Normal 2 2 7 4 2 3" xfId="7711"/>
    <cellStyle name="Normal 2 2 7 4 2 4" xfId="13000"/>
    <cellStyle name="Normal 2 2 7 4 3" xfId="7712"/>
    <cellStyle name="Normal 2 2 7 4 3 2" xfId="7713"/>
    <cellStyle name="Normal 2 2 7 4 3 3" xfId="13002"/>
    <cellStyle name="Normal 2 2 7 4 4" xfId="7714"/>
    <cellStyle name="Normal 2 2 7 4 4 2" xfId="7715"/>
    <cellStyle name="Normal 2 2 7 4 4 3" xfId="13003"/>
    <cellStyle name="Normal 2 2 7 4 5" xfId="7716"/>
    <cellStyle name="Normal 2 2 7 4 6" xfId="12999"/>
    <cellStyle name="Normal 2 2 7 5" xfId="7717"/>
    <cellStyle name="Normal 2 2 7 5 2" xfId="7718"/>
    <cellStyle name="Normal 2 2 7 5 2 2" xfId="7719"/>
    <cellStyle name="Normal 2 2 7 5 2 3" xfId="13005"/>
    <cellStyle name="Normal 2 2 7 5 3" xfId="7720"/>
    <cellStyle name="Normal 2 2 7 5 4" xfId="13004"/>
    <cellStyle name="Normal 2 2 7 6" xfId="7721"/>
    <cellStyle name="Normal 2 2 7 6 2" xfId="7722"/>
    <cellStyle name="Normal 2 2 7 6 3" xfId="13006"/>
    <cellStyle name="Normal 2 2 7 7" xfId="7723"/>
    <cellStyle name="Normal 2 2 7 7 2" xfId="7724"/>
    <cellStyle name="Normal 2 2 7 7 3" xfId="13007"/>
    <cellStyle name="Normal 2 2 7 8" xfId="7725"/>
    <cellStyle name="Normal 2 2 7 9" xfId="7726"/>
    <cellStyle name="Normal 2 2 8" xfId="7727"/>
    <cellStyle name="Normal 2 2 8 2" xfId="7728"/>
    <cellStyle name="Normal 2 2 8 2 2" xfId="7729"/>
    <cellStyle name="Normal 2 2 8 2 2 2" xfId="7730"/>
    <cellStyle name="Normal 2 2 8 2 2 2 2" xfId="7731"/>
    <cellStyle name="Normal 2 2 8 2 2 2 2 2" xfId="7732"/>
    <cellStyle name="Normal 2 2 8 2 2 2 2 3" xfId="13012"/>
    <cellStyle name="Normal 2 2 8 2 2 2 3" xfId="7733"/>
    <cellStyle name="Normal 2 2 8 2 2 2 4" xfId="13011"/>
    <cellStyle name="Normal 2 2 8 2 2 3" xfId="7734"/>
    <cellStyle name="Normal 2 2 8 2 2 3 2" xfId="7735"/>
    <cellStyle name="Normal 2 2 8 2 2 3 3" xfId="13013"/>
    <cellStyle name="Normal 2 2 8 2 2 4" xfId="7736"/>
    <cellStyle name="Normal 2 2 8 2 2 4 2" xfId="7737"/>
    <cellStyle name="Normal 2 2 8 2 2 4 3" xfId="13014"/>
    <cellStyle name="Normal 2 2 8 2 2 5" xfId="7738"/>
    <cellStyle name="Normal 2 2 8 2 2 6" xfId="13010"/>
    <cellStyle name="Normal 2 2 8 2 3" xfId="7739"/>
    <cellStyle name="Normal 2 2 8 2 3 2" xfId="7740"/>
    <cellStyle name="Normal 2 2 8 2 3 2 2" xfId="7741"/>
    <cellStyle name="Normal 2 2 8 2 3 2 3" xfId="13016"/>
    <cellStyle name="Normal 2 2 8 2 3 3" xfId="7742"/>
    <cellStyle name="Normal 2 2 8 2 3 4" xfId="13015"/>
    <cellStyle name="Normal 2 2 8 2 4" xfId="7743"/>
    <cellStyle name="Normal 2 2 8 2 4 2" xfId="7744"/>
    <cellStyle name="Normal 2 2 8 2 4 3" xfId="13017"/>
    <cellStyle name="Normal 2 2 8 2 5" xfId="7745"/>
    <cellStyle name="Normal 2 2 8 2 5 2" xfId="7746"/>
    <cellStyle name="Normal 2 2 8 2 5 3" xfId="13018"/>
    <cellStyle name="Normal 2 2 8 2 6" xfId="7747"/>
    <cellStyle name="Normal 2 2 8 2 7" xfId="13009"/>
    <cellStyle name="Normal 2 2 8 3" xfId="7748"/>
    <cellStyle name="Normal 2 2 8 3 2" xfId="7749"/>
    <cellStyle name="Normal 2 2 8 3 2 2" xfId="7750"/>
    <cellStyle name="Normal 2 2 8 3 2 2 2" xfId="7751"/>
    <cellStyle name="Normal 2 2 8 3 2 2 3" xfId="13021"/>
    <cellStyle name="Normal 2 2 8 3 2 3" xfId="7752"/>
    <cellStyle name="Normal 2 2 8 3 2 4" xfId="13020"/>
    <cellStyle name="Normal 2 2 8 3 3" xfId="7753"/>
    <cellStyle name="Normal 2 2 8 3 3 2" xfId="7754"/>
    <cellStyle name="Normal 2 2 8 3 3 3" xfId="13022"/>
    <cellStyle name="Normal 2 2 8 3 4" xfId="7755"/>
    <cellStyle name="Normal 2 2 8 3 4 2" xfId="7756"/>
    <cellStyle name="Normal 2 2 8 3 4 3" xfId="13023"/>
    <cellStyle name="Normal 2 2 8 3 5" xfId="7757"/>
    <cellStyle name="Normal 2 2 8 3 6" xfId="13019"/>
    <cellStyle name="Normal 2 2 8 4" xfId="7758"/>
    <cellStyle name="Normal 2 2 8 4 2" xfId="7759"/>
    <cellStyle name="Normal 2 2 8 4 2 2" xfId="7760"/>
    <cellStyle name="Normal 2 2 8 4 2 2 2" xfId="7761"/>
    <cellStyle name="Normal 2 2 8 4 2 2 3" xfId="13026"/>
    <cellStyle name="Normal 2 2 8 4 2 3" xfId="7762"/>
    <cellStyle name="Normal 2 2 8 4 2 4" xfId="13025"/>
    <cellStyle name="Normal 2 2 8 4 3" xfId="7763"/>
    <cellStyle name="Normal 2 2 8 4 3 2" xfId="7764"/>
    <cellStyle name="Normal 2 2 8 4 3 3" xfId="13027"/>
    <cellStyle name="Normal 2 2 8 4 4" xfId="7765"/>
    <cellStyle name="Normal 2 2 8 4 4 2" xfId="7766"/>
    <cellStyle name="Normal 2 2 8 4 4 3" xfId="13028"/>
    <cellStyle name="Normal 2 2 8 4 5" xfId="7767"/>
    <cellStyle name="Normal 2 2 8 4 6" xfId="13024"/>
    <cellStyle name="Normal 2 2 8 5" xfId="7768"/>
    <cellStyle name="Normal 2 2 8 5 2" xfId="7769"/>
    <cellStyle name="Normal 2 2 8 5 2 2" xfId="7770"/>
    <cellStyle name="Normal 2 2 8 5 2 3" xfId="13030"/>
    <cellStyle name="Normal 2 2 8 5 3" xfId="7771"/>
    <cellStyle name="Normal 2 2 8 5 4" xfId="13029"/>
    <cellStyle name="Normal 2 2 8 6" xfId="7772"/>
    <cellStyle name="Normal 2 2 8 6 2" xfId="7773"/>
    <cellStyle name="Normal 2 2 8 6 3" xfId="13031"/>
    <cellStyle name="Normal 2 2 8 7" xfId="7774"/>
    <cellStyle name="Normal 2 2 8 7 2" xfId="7775"/>
    <cellStyle name="Normal 2 2 8 7 3" xfId="13032"/>
    <cellStyle name="Normal 2 2 8 8" xfId="7776"/>
    <cellStyle name="Normal 2 2 8 9" xfId="13008"/>
    <cellStyle name="Normal 2 2 9" xfId="7777"/>
    <cellStyle name="Normal 2 2 9 2" xfId="7778"/>
    <cellStyle name="Normal 2 2 9 2 2" xfId="7779"/>
    <cellStyle name="Normal 2 2 9 2 2 2" xfId="7780"/>
    <cellStyle name="Normal 2 2 9 2 2 2 2" xfId="7781"/>
    <cellStyle name="Normal 2 2 9 2 2 2 2 2" xfId="7782"/>
    <cellStyle name="Normal 2 2 9 2 2 2 2 3" xfId="13037"/>
    <cellStyle name="Normal 2 2 9 2 2 2 3" xfId="7783"/>
    <cellStyle name="Normal 2 2 9 2 2 2 4" xfId="13036"/>
    <cellStyle name="Normal 2 2 9 2 2 3" xfId="7784"/>
    <cellStyle name="Normal 2 2 9 2 2 3 2" xfId="7785"/>
    <cellStyle name="Normal 2 2 9 2 2 3 3" xfId="13038"/>
    <cellStyle name="Normal 2 2 9 2 2 4" xfId="7786"/>
    <cellStyle name="Normal 2 2 9 2 2 4 2" xfId="7787"/>
    <cellStyle name="Normal 2 2 9 2 2 4 3" xfId="13039"/>
    <cellStyle name="Normal 2 2 9 2 2 5" xfId="7788"/>
    <cellStyle name="Normal 2 2 9 2 2 6" xfId="13035"/>
    <cellStyle name="Normal 2 2 9 2 3" xfId="7789"/>
    <cellStyle name="Normal 2 2 9 2 3 2" xfId="7790"/>
    <cellStyle name="Normal 2 2 9 2 3 2 2" xfId="7791"/>
    <cellStyle name="Normal 2 2 9 2 3 2 3" xfId="13041"/>
    <cellStyle name="Normal 2 2 9 2 3 3" xfId="7792"/>
    <cellStyle name="Normal 2 2 9 2 3 4" xfId="13040"/>
    <cellStyle name="Normal 2 2 9 2 4" xfId="7793"/>
    <cellStyle name="Normal 2 2 9 2 4 2" xfId="7794"/>
    <cellStyle name="Normal 2 2 9 2 4 3" xfId="13042"/>
    <cellStyle name="Normal 2 2 9 2 5" xfId="7795"/>
    <cellStyle name="Normal 2 2 9 2 5 2" xfId="7796"/>
    <cellStyle name="Normal 2 2 9 2 5 3" xfId="13043"/>
    <cellStyle name="Normal 2 2 9 2 6" xfId="7797"/>
    <cellStyle name="Normal 2 2 9 2 7" xfId="13034"/>
    <cellStyle name="Normal 2 2 9 3" xfId="7798"/>
    <cellStyle name="Normal 2 2 9 3 2" xfId="7799"/>
    <cellStyle name="Normal 2 2 9 3 2 2" xfId="7800"/>
    <cellStyle name="Normal 2 2 9 3 2 2 2" xfId="7801"/>
    <cellStyle name="Normal 2 2 9 3 2 2 3" xfId="13046"/>
    <cellStyle name="Normal 2 2 9 3 2 3" xfId="7802"/>
    <cellStyle name="Normal 2 2 9 3 2 4" xfId="13045"/>
    <cellStyle name="Normal 2 2 9 3 3" xfId="7803"/>
    <cellStyle name="Normal 2 2 9 3 3 2" xfId="7804"/>
    <cellStyle name="Normal 2 2 9 3 3 3" xfId="13047"/>
    <cellStyle name="Normal 2 2 9 3 4" xfId="7805"/>
    <cellStyle name="Normal 2 2 9 3 4 2" xfId="7806"/>
    <cellStyle name="Normal 2 2 9 3 4 3" xfId="13048"/>
    <cellStyle name="Normal 2 2 9 3 5" xfId="7807"/>
    <cellStyle name="Normal 2 2 9 3 6" xfId="13044"/>
    <cellStyle name="Normal 2 2 9 4" xfId="7808"/>
    <cellStyle name="Normal 2 2 9 4 2" xfId="7809"/>
    <cellStyle name="Normal 2 2 9 4 2 2" xfId="7810"/>
    <cellStyle name="Normal 2 2 9 4 2 2 2" xfId="7811"/>
    <cellStyle name="Normal 2 2 9 4 2 2 3" xfId="13051"/>
    <cellStyle name="Normal 2 2 9 4 2 3" xfId="7812"/>
    <cellStyle name="Normal 2 2 9 4 2 4" xfId="13050"/>
    <cellStyle name="Normal 2 2 9 4 3" xfId="7813"/>
    <cellStyle name="Normal 2 2 9 4 3 2" xfId="7814"/>
    <cellStyle name="Normal 2 2 9 4 3 3" xfId="13052"/>
    <cellStyle name="Normal 2 2 9 4 4" xfId="7815"/>
    <cellStyle name="Normal 2 2 9 4 4 2" xfId="7816"/>
    <cellStyle name="Normal 2 2 9 4 4 3" xfId="13053"/>
    <cellStyle name="Normal 2 2 9 4 5" xfId="7817"/>
    <cellStyle name="Normal 2 2 9 4 6" xfId="13049"/>
    <cellStyle name="Normal 2 2 9 5" xfId="7818"/>
    <cellStyle name="Normal 2 2 9 5 2" xfId="7819"/>
    <cellStyle name="Normal 2 2 9 5 2 2" xfId="7820"/>
    <cellStyle name="Normal 2 2 9 5 2 3" xfId="13055"/>
    <cellStyle name="Normal 2 2 9 5 3" xfId="7821"/>
    <cellStyle name="Normal 2 2 9 5 4" xfId="13054"/>
    <cellStyle name="Normal 2 2 9 6" xfId="7822"/>
    <cellStyle name="Normal 2 2 9 6 2" xfId="7823"/>
    <cellStyle name="Normal 2 2 9 6 3" xfId="13056"/>
    <cellStyle name="Normal 2 2 9 7" xfId="7824"/>
    <cellStyle name="Normal 2 2 9 7 2" xfId="7825"/>
    <cellStyle name="Normal 2 2 9 7 3" xfId="13057"/>
    <cellStyle name="Normal 2 2 9 8" xfId="7826"/>
    <cellStyle name="Normal 2 2 9 9" xfId="13033"/>
    <cellStyle name="Normal 2 2_Municipal" xfId="7827"/>
    <cellStyle name="Normal 2 20" xfId="7828"/>
    <cellStyle name="Normal 2 21" xfId="7829"/>
    <cellStyle name="Normal 2 22" xfId="7830"/>
    <cellStyle name="Normal 2 23" xfId="7831"/>
    <cellStyle name="Normal 2 24" xfId="7832"/>
    <cellStyle name="Normal 2 25" xfId="7833"/>
    <cellStyle name="Normal 2 25 12" xfId="7834"/>
    <cellStyle name="Normal 2 26" xfId="7835"/>
    <cellStyle name="Normal 2 27" xfId="7836"/>
    <cellStyle name="Normal 2 28" xfId="7837"/>
    <cellStyle name="Normal 2 29" xfId="7838"/>
    <cellStyle name="Normal 2 3" xfId="7839"/>
    <cellStyle name="Normal 2 3 2" xfId="7840"/>
    <cellStyle name="Normal 2 3 2 2" xfId="7841"/>
    <cellStyle name="Normal 2 3 2 2 2" xfId="7842"/>
    <cellStyle name="Normal 2 3 2 2 2 2" xfId="7843"/>
    <cellStyle name="Normal 2 3 2 2 2 3" xfId="13058"/>
    <cellStyle name="Normal 2 3 2 2 3" xfId="7844"/>
    <cellStyle name="Normal 2 3 2 2 3 2" xfId="7845"/>
    <cellStyle name="Normal 2 3 2 2 4" xfId="7846"/>
    <cellStyle name="Normal 2 3 2 2 5" xfId="7847"/>
    <cellStyle name="Normal 2 3 2 3" xfId="7848"/>
    <cellStyle name="Normal 2 3 2 3 2" xfId="7849"/>
    <cellStyle name="Normal 2 3 2 3 3" xfId="7850"/>
    <cellStyle name="Normal 2 3 2 3 4" xfId="13059"/>
    <cellStyle name="Normal 2 3 2 4" xfId="7851"/>
    <cellStyle name="Normal 2 3 2 4 2" xfId="7852"/>
    <cellStyle name="Normal 2 3 2 4 3" xfId="13060"/>
    <cellStyle name="Normal 2 3 2 5" xfId="7853"/>
    <cellStyle name="Normal 2 3 2 5 2" xfId="7854"/>
    <cellStyle name="Normal 2 3 2 6" xfId="7855"/>
    <cellStyle name="Normal 2 3 3" xfId="7856"/>
    <cellStyle name="Normal 2 3 3 2" xfId="7857"/>
    <cellStyle name="Normal 2 3 3 2 2" xfId="7858"/>
    <cellStyle name="Normal 2 3 3 2 2 2" xfId="7859"/>
    <cellStyle name="Normal 2 3 3 2 3" xfId="7860"/>
    <cellStyle name="Normal 2 3 3 3" xfId="7861"/>
    <cellStyle name="Normal 2 3 3 3 2" xfId="7862"/>
    <cellStyle name="Normal 2 3 3 4" xfId="7863"/>
    <cellStyle name="Normal 2 3 3 5" xfId="7864"/>
    <cellStyle name="Normal 2 3 3 6" xfId="7865"/>
    <cellStyle name="Normal 2 3 3 7" xfId="7866"/>
    <cellStyle name="Normal 2 3 4" xfId="7867"/>
    <cellStyle name="Normal 2 3 4 2" xfId="7868"/>
    <cellStyle name="Normal 2 3 4 2 2" xfId="7869"/>
    <cellStyle name="Normal 2 3 4 3" xfId="7870"/>
    <cellStyle name="Normal 2 3 5" xfId="7871"/>
    <cellStyle name="Normal 2 3 5 2" xfId="7872"/>
    <cellStyle name="Normal 2 3 5 3" xfId="7873"/>
    <cellStyle name="Normal 2 3 6" xfId="7874"/>
    <cellStyle name="Normal 2 3 7" xfId="7875"/>
    <cellStyle name="Normal 2 3 8" xfId="7876"/>
    <cellStyle name="Normal 2 3_Municipal" xfId="7877"/>
    <cellStyle name="Normal 2 30" xfId="7878"/>
    <cellStyle name="Normal 2 30 2" xfId="7879"/>
    <cellStyle name="Normal 2 30 2 2" xfId="7880"/>
    <cellStyle name="Normal 2 30 2 3" xfId="13062"/>
    <cellStyle name="Normal 2 30 3" xfId="7881"/>
    <cellStyle name="Normal 2 30 4" xfId="13061"/>
    <cellStyle name="Normal 2 31" xfId="7882"/>
    <cellStyle name="Normal 2 31 2" xfId="7883"/>
    <cellStyle name="Normal 2 31 3" xfId="7884"/>
    <cellStyle name="Normal 2 31 4" xfId="13063"/>
    <cellStyle name="Normal 2 32" xfId="7885"/>
    <cellStyle name="Normal 2 32 2" xfId="7886"/>
    <cellStyle name="Normal 2 33" xfId="7887"/>
    <cellStyle name="Normal 2 33 2" xfId="7888"/>
    <cellStyle name="Normal 2 34" xfId="7889"/>
    <cellStyle name="Normal 2 34 2" xfId="7890"/>
    <cellStyle name="Normal 2 35" xfId="7891"/>
    <cellStyle name="Normal 2 36" xfId="7892"/>
    <cellStyle name="Normal 2 37" xfId="7893"/>
    <cellStyle name="Normal 2 38" xfId="7894"/>
    <cellStyle name="Normal 2 39" xfId="7895"/>
    <cellStyle name="Normal 2 4" xfId="7896"/>
    <cellStyle name="Normal 2 4 2" xfId="7897"/>
    <cellStyle name="Normal 2 4 2 2" xfId="7898"/>
    <cellStyle name="Normal 2 4 2 3" xfId="7899"/>
    <cellStyle name="Normal 2 4 2 4" xfId="7900"/>
    <cellStyle name="Normal 2 4 3" xfId="7901"/>
    <cellStyle name="Normal 2 4 3 2" xfId="7902"/>
    <cellStyle name="Normal 2 4 3 3" xfId="7903"/>
    <cellStyle name="Normal 2 4 4" xfId="7904"/>
    <cellStyle name="Normal 2 40" xfId="7905"/>
    <cellStyle name="Normal 2 41" xfId="7906"/>
    <cellStyle name="Normal 2 42" xfId="7907"/>
    <cellStyle name="Normal 2 43" xfId="7908"/>
    <cellStyle name="Normal 2 44" xfId="7909"/>
    <cellStyle name="Normal 2 45" xfId="7910"/>
    <cellStyle name="Normal 2 46" xfId="7911"/>
    <cellStyle name="Normal 2 5" xfId="7912"/>
    <cellStyle name="Normal 2 5 2" xfId="7913"/>
    <cellStyle name="Normal 2 5 2 2" xfId="7914"/>
    <cellStyle name="Normal 2 5 2 3" xfId="7915"/>
    <cellStyle name="Normal 2 5 3" xfId="7916"/>
    <cellStyle name="Normal 2 6" xfId="7917"/>
    <cellStyle name="Normal 2 6 2" xfId="7918"/>
    <cellStyle name="Normal 2 6 2 2" xfId="7919"/>
    <cellStyle name="Normal 2 7" xfId="7920"/>
    <cellStyle name="Normal 2 7 2" xfId="7921"/>
    <cellStyle name="Normal 2 8" xfId="7922"/>
    <cellStyle name="Normal 2 8 2" xfId="7923"/>
    <cellStyle name="Normal 2 9" xfId="7924"/>
    <cellStyle name="Normal 2 9 2" xfId="7925"/>
    <cellStyle name="Normal 2_Aug10 Capital Projects Cashflow" xfId="7926"/>
    <cellStyle name="Normal 20" xfId="7927"/>
    <cellStyle name="Normal 20 2" xfId="7928"/>
    <cellStyle name="Normal 20 2 2" xfId="7929"/>
    <cellStyle name="Normal 20 2 2 2" xfId="7930"/>
    <cellStyle name="Normal 20 2 3" xfId="7931"/>
    <cellStyle name="Normal 20 3" xfId="7932"/>
    <cellStyle name="Normal 20 3 2" xfId="7933"/>
    <cellStyle name="Normal 20 3 3" xfId="7934"/>
    <cellStyle name="Normal 20 4" xfId="7935"/>
    <cellStyle name="Normal 20 4 2" xfId="7936"/>
    <cellStyle name="Normal 20 5" xfId="7937"/>
    <cellStyle name="Normal 200" xfId="7938"/>
    <cellStyle name="Normal 200 2" xfId="7939"/>
    <cellStyle name="Normal 200 3" xfId="13336"/>
    <cellStyle name="Normal 201" xfId="7940"/>
    <cellStyle name="Normal 201 2" xfId="7941"/>
    <cellStyle name="Normal 201 3" xfId="13337"/>
    <cellStyle name="Normal 202" xfId="7942"/>
    <cellStyle name="Normal 202 2" xfId="7943"/>
    <cellStyle name="Normal 202 3" xfId="13338"/>
    <cellStyle name="Normal 203" xfId="7944"/>
    <cellStyle name="Normal 203 2" xfId="7945"/>
    <cellStyle name="Normal 203 3" xfId="13288"/>
    <cellStyle name="Normal 204" xfId="7946"/>
    <cellStyle name="Normal 204 2" xfId="7947"/>
    <cellStyle name="Normal 204 3" xfId="13339"/>
    <cellStyle name="Normal 205" xfId="7948"/>
    <cellStyle name="Normal 205 2" xfId="7949"/>
    <cellStyle name="Normal 205 3" xfId="13340"/>
    <cellStyle name="Normal 206" xfId="7950"/>
    <cellStyle name="Normal 206 2" xfId="7951"/>
    <cellStyle name="Normal 206 3" xfId="13341"/>
    <cellStyle name="Normal 207" xfId="7952"/>
    <cellStyle name="Normal 207 2" xfId="7953"/>
    <cellStyle name="Normal 207 3" xfId="13289"/>
    <cellStyle name="Normal 208" xfId="7954"/>
    <cellStyle name="Normal 208 2" xfId="7955"/>
    <cellStyle name="Normal 208 3" xfId="13342"/>
    <cellStyle name="Normal 209" xfId="7956"/>
    <cellStyle name="Normal 209 2" xfId="7957"/>
    <cellStyle name="Normal 209 3" xfId="13343"/>
    <cellStyle name="Normal 21" xfId="7958"/>
    <cellStyle name="Normal 21 2" xfId="7959"/>
    <cellStyle name="Normal 21 2 2" xfId="7960"/>
    <cellStyle name="Normal 21 2 3" xfId="7961"/>
    <cellStyle name="Normal 21 3" xfId="7962"/>
    <cellStyle name="Normal 21 3 2" xfId="7963"/>
    <cellStyle name="Normal 21 3 3" xfId="7964"/>
    <cellStyle name="Normal 21 4" xfId="7965"/>
    <cellStyle name="Normal 21 4 2" xfId="7966"/>
    <cellStyle name="Normal 21 5" xfId="7967"/>
    <cellStyle name="Normal 210" xfId="7968"/>
    <cellStyle name="Normal 210 2" xfId="7969"/>
    <cellStyle name="Normal 210 3" xfId="13344"/>
    <cellStyle name="Normal 211" xfId="7970"/>
    <cellStyle name="Normal 211 2" xfId="7971"/>
    <cellStyle name="Normal 211 3" xfId="13345"/>
    <cellStyle name="Normal 212" xfId="7972"/>
    <cellStyle name="Normal 212 2" xfId="7973"/>
    <cellStyle name="Normal 212 3" xfId="13346"/>
    <cellStyle name="Normal 213" xfId="7974"/>
    <cellStyle name="Normal 213 2" xfId="7975"/>
    <cellStyle name="Normal 213 3" xfId="13347"/>
    <cellStyle name="Normal 214" xfId="7976"/>
    <cellStyle name="Normal 214 2" xfId="7977"/>
    <cellStyle name="Normal 214 3" xfId="13348"/>
    <cellStyle name="Normal 215" xfId="7978"/>
    <cellStyle name="Normal 215 2" xfId="7979"/>
    <cellStyle name="Normal 215 3" xfId="13349"/>
    <cellStyle name="Normal 216" xfId="7980"/>
    <cellStyle name="Normal 216 2" xfId="7981"/>
    <cellStyle name="Normal 216 3" xfId="13290"/>
    <cellStyle name="Normal 217" xfId="7982"/>
    <cellStyle name="Normal 217 2" xfId="7983"/>
    <cellStyle name="Normal 217 3" xfId="13350"/>
    <cellStyle name="Normal 218" xfId="7984"/>
    <cellStyle name="Normal 218 2" xfId="7985"/>
    <cellStyle name="Normal 219" xfId="7986"/>
    <cellStyle name="Normal 219 2" xfId="7987"/>
    <cellStyle name="Normal 22" xfId="7988"/>
    <cellStyle name="Normal 22 2" xfId="7989"/>
    <cellStyle name="Normal 22 2 2" xfId="7990"/>
    <cellStyle name="Normal 22 2 3" xfId="7991"/>
    <cellStyle name="Normal 22 3" xfId="7992"/>
    <cellStyle name="Normal 22 3 2" xfId="7993"/>
    <cellStyle name="Normal 22 4" xfId="7994"/>
    <cellStyle name="Normal 22 4 2" xfId="7995"/>
    <cellStyle name="Normal 22 5" xfId="7996"/>
    <cellStyle name="Normal 220" xfId="7997"/>
    <cellStyle name="Normal 220 2" xfId="7998"/>
    <cellStyle name="Normal 221" xfId="7999"/>
    <cellStyle name="Normal 221 2" xfId="8000"/>
    <cellStyle name="Normal 222" xfId="8001"/>
    <cellStyle name="Normal 222 2" xfId="8002"/>
    <cellStyle name="Normal 223" xfId="8003"/>
    <cellStyle name="Normal 224" xfId="8004"/>
    <cellStyle name="Normal 225" xfId="8005"/>
    <cellStyle name="Normal 226" xfId="8006"/>
    <cellStyle name="Normal 227" xfId="8007"/>
    <cellStyle name="Normal 228" xfId="8008"/>
    <cellStyle name="Normal 229" xfId="8009"/>
    <cellStyle name="Normal 23" xfId="8010"/>
    <cellStyle name="Normal 23 2" xfId="8011"/>
    <cellStyle name="Normal 23 2 2" xfId="8012"/>
    <cellStyle name="Normal 23 2 3" xfId="8013"/>
    <cellStyle name="Normal 23 3" xfId="8014"/>
    <cellStyle name="Normal 23 3 2" xfId="8015"/>
    <cellStyle name="Normal 23 4" xfId="8016"/>
    <cellStyle name="Normal 23 5" xfId="8017"/>
    <cellStyle name="Normal 230" xfId="8018"/>
    <cellStyle name="Normal 231" xfId="8019"/>
    <cellStyle name="Normal 232" xfId="8020"/>
    <cellStyle name="Normal 233" xfId="8021"/>
    <cellStyle name="Normal 234" xfId="8022"/>
    <cellStyle name="Normal 235" xfId="8023"/>
    <cellStyle name="Normal 236" xfId="8024"/>
    <cellStyle name="Normal 237" xfId="8025"/>
    <cellStyle name="Normal 238" xfId="8026"/>
    <cellStyle name="Normal 239" xfId="8027"/>
    <cellStyle name="Normal 24" xfId="8028"/>
    <cellStyle name="Normal 24 2" xfId="8029"/>
    <cellStyle name="Normal 24 2 2" xfId="8030"/>
    <cellStyle name="Normal 24 2 3" xfId="8031"/>
    <cellStyle name="Normal 24 3" xfId="8032"/>
    <cellStyle name="Normal 24 3 2" xfId="8033"/>
    <cellStyle name="Normal 24 4" xfId="8034"/>
    <cellStyle name="Normal 24 5" xfId="8035"/>
    <cellStyle name="Normal 240" xfId="8036"/>
    <cellStyle name="Normal 241" xfId="8037"/>
    <cellStyle name="Normal 242" xfId="8038"/>
    <cellStyle name="Normal 243" xfId="8039"/>
    <cellStyle name="Normal 244" xfId="8040"/>
    <cellStyle name="Normal 245" xfId="8041"/>
    <cellStyle name="Normal 246" xfId="8042"/>
    <cellStyle name="Normal 247" xfId="8043"/>
    <cellStyle name="Normal 248" xfId="8044"/>
    <cellStyle name="Normal 249" xfId="8045"/>
    <cellStyle name="Normal 25" xfId="8046"/>
    <cellStyle name="Normal 25 2" xfId="8047"/>
    <cellStyle name="Normal 25 2 2" xfId="8048"/>
    <cellStyle name="Normal 25 3" xfId="8049"/>
    <cellStyle name="Normal 25 3 2" xfId="8050"/>
    <cellStyle name="Normal 25 4" xfId="8051"/>
    <cellStyle name="Normal 25 5" xfId="8052"/>
    <cellStyle name="Normal 250" xfId="8053"/>
    <cellStyle name="Normal 251" xfId="8054"/>
    <cellStyle name="Normal 252" xfId="8055"/>
    <cellStyle name="Normal 252 2" xfId="13351"/>
    <cellStyle name="Normal 253" xfId="8056"/>
    <cellStyle name="Normal 253 2" xfId="11348"/>
    <cellStyle name="Normal 254" xfId="8057"/>
    <cellStyle name="Normal 254 2" xfId="13352"/>
    <cellStyle name="Normal 255" xfId="8058"/>
    <cellStyle name="Normal 255 2" xfId="13353"/>
    <cellStyle name="Normal 256" xfId="8059"/>
    <cellStyle name="Normal 256 2" xfId="13354"/>
    <cellStyle name="Normal 257" xfId="8060"/>
    <cellStyle name="Normal 257 2" xfId="11346"/>
    <cellStyle name="Normal 258" xfId="8061"/>
    <cellStyle name="Normal 258 2" xfId="13355"/>
    <cellStyle name="Normal 259" xfId="8062"/>
    <cellStyle name="Normal 259 2" xfId="13356"/>
    <cellStyle name="Normal 26" xfId="8063"/>
    <cellStyle name="Normal 26 2" xfId="8064"/>
    <cellStyle name="Normal 26 2 2" xfId="8065"/>
    <cellStyle name="Normal 26 2 3" xfId="8066"/>
    <cellStyle name="Normal 26 3" xfId="8067"/>
    <cellStyle name="Normal 26 3 2" xfId="8068"/>
    <cellStyle name="Normal 26 4" xfId="8069"/>
    <cellStyle name="Normal 26 5" xfId="8070"/>
    <cellStyle name="Normal 260" xfId="8071"/>
    <cellStyle name="Normal 261" xfId="8072"/>
    <cellStyle name="Normal 262" xfId="8073"/>
    <cellStyle name="Normal 263" xfId="8074"/>
    <cellStyle name="Normal 264" xfId="8075"/>
    <cellStyle name="Normal 264 2" xfId="13357"/>
    <cellStyle name="Normal 265" xfId="8076"/>
    <cellStyle name="Normal 265 2" xfId="11347"/>
    <cellStyle name="Normal 266" xfId="8077"/>
    <cellStyle name="Normal 267" xfId="8078"/>
    <cellStyle name="Normal 268" xfId="8079"/>
    <cellStyle name="Normal 269" xfId="8080"/>
    <cellStyle name="Normal 27" xfId="8081"/>
    <cellStyle name="Normal 27 2" xfId="8082"/>
    <cellStyle name="Normal 27 2 2" xfId="8083"/>
    <cellStyle name="Normal 27 3" xfId="8084"/>
    <cellStyle name="Normal 27 4" xfId="8085"/>
    <cellStyle name="Normal 27 5" xfId="8086"/>
    <cellStyle name="Normal 270" xfId="8087"/>
    <cellStyle name="Normal 271" xfId="8088"/>
    <cellStyle name="Normal 272" xfId="8089"/>
    <cellStyle name="Normal 273" xfId="8090"/>
    <cellStyle name="Normal 274" xfId="8091"/>
    <cellStyle name="Normal 275" xfId="8092"/>
    <cellStyle name="Normal 276" xfId="8093"/>
    <cellStyle name="Normal 277" xfId="8094"/>
    <cellStyle name="Normal 278" xfId="8095"/>
    <cellStyle name="Normal 279" xfId="8096"/>
    <cellStyle name="Normal 28" xfId="8097"/>
    <cellStyle name="Normal 28 2" xfId="8098"/>
    <cellStyle name="Normal 28 3" xfId="8099"/>
    <cellStyle name="Normal 28 4" xfId="8100"/>
    <cellStyle name="Normal 28 5" xfId="8101"/>
    <cellStyle name="Normal 280" xfId="8102"/>
    <cellStyle name="Normal 281" xfId="8103"/>
    <cellStyle name="Normal 282" xfId="8104"/>
    <cellStyle name="Normal 283" xfId="8105"/>
    <cellStyle name="Normal 284" xfId="8106"/>
    <cellStyle name="Normal 285" xfId="8107"/>
    <cellStyle name="Normal 285 2" xfId="13358"/>
    <cellStyle name="Normal 286" xfId="8108"/>
    <cellStyle name="Normal 286 2" xfId="11345"/>
    <cellStyle name="Normal 287" xfId="8109"/>
    <cellStyle name="Normal 287 2" xfId="13359"/>
    <cellStyle name="Normal 288" xfId="8110"/>
    <cellStyle name="Normal 288 2" xfId="11349"/>
    <cellStyle name="Normal 289" xfId="8111"/>
    <cellStyle name="Normal 289 2" xfId="13360"/>
    <cellStyle name="Normal 29" xfId="8112"/>
    <cellStyle name="Normal 29 2" xfId="8113"/>
    <cellStyle name="Normal 29 3" xfId="8114"/>
    <cellStyle name="Normal 29 4" xfId="8115"/>
    <cellStyle name="Normal 29 5" xfId="8116"/>
    <cellStyle name="Normal 290" xfId="8117"/>
    <cellStyle name="Normal 290 2" xfId="13361"/>
    <cellStyle name="Normal 291" xfId="11350"/>
    <cellStyle name="Normal 292" xfId="11356"/>
    <cellStyle name="Normal 293" xfId="11357"/>
    <cellStyle name="Normal 293 2" xfId="13362"/>
    <cellStyle name="Normal 294" xfId="11364"/>
    <cellStyle name="Normal 294 2" xfId="13363"/>
    <cellStyle name="Normal 295" xfId="11368"/>
    <cellStyle name="Normal 295 2" xfId="13364"/>
    <cellStyle name="Normal 296" xfId="11369"/>
    <cellStyle name="Normal 296 2" xfId="13365"/>
    <cellStyle name="Normal 297" xfId="11370"/>
    <cellStyle name="Normal 298" xfId="13250"/>
    <cellStyle name="Normal 299" xfId="13253"/>
    <cellStyle name="Normal 3" xfId="8118"/>
    <cellStyle name="Normal 3 10" xfId="8119"/>
    <cellStyle name="Normal 3 10 2" xfId="8120"/>
    <cellStyle name="Normal 3 10 2 2" xfId="8121"/>
    <cellStyle name="Normal 3 10 2 2 2" xfId="8122"/>
    <cellStyle name="Normal 3 10 2 2 3" xfId="13066"/>
    <cellStyle name="Normal 3 10 2 3" xfId="8123"/>
    <cellStyle name="Normal 3 10 2 4" xfId="13065"/>
    <cellStyle name="Normal 3 10 3" xfId="8124"/>
    <cellStyle name="Normal 3 10 3 2" xfId="8125"/>
    <cellStyle name="Normal 3 10 3 2 2" xfId="8126"/>
    <cellStyle name="Normal 3 10 3 3" xfId="13067"/>
    <cellStyle name="Normal 3 10 4" xfId="8127"/>
    <cellStyle name="Normal 3 10 4 2" xfId="8128"/>
    <cellStyle name="Normal 3 10 4 3" xfId="13068"/>
    <cellStyle name="Normal 3 10 5" xfId="8129"/>
    <cellStyle name="Normal 3 10 5 2" xfId="8130"/>
    <cellStyle name="Normal 3 10 6" xfId="8131"/>
    <cellStyle name="Normal 3 10 7" xfId="8132"/>
    <cellStyle name="Normal 3 10 8" xfId="8133"/>
    <cellStyle name="Normal 3 10 9" xfId="13064"/>
    <cellStyle name="Normal 3 11" xfId="8134"/>
    <cellStyle name="Normal 3 11 2" xfId="8135"/>
    <cellStyle name="Normal 3 11 2 2" xfId="8136"/>
    <cellStyle name="Normal 3 11 2 3" xfId="8137"/>
    <cellStyle name="Normal 3 11 3" xfId="8138"/>
    <cellStyle name="Normal 3 11 3 2" xfId="8139"/>
    <cellStyle name="Normal 3 11 4" xfId="8140"/>
    <cellStyle name="Normal 3 11 5" xfId="8141"/>
    <cellStyle name="Normal 3 11 6" xfId="8142"/>
    <cellStyle name="Normal 3 11 7" xfId="8143"/>
    <cellStyle name="Normal 3 11 8" xfId="8144"/>
    <cellStyle name="Normal 3 11 9" xfId="13069"/>
    <cellStyle name="Normal 3 12" xfId="8145"/>
    <cellStyle name="Normal 3 12 2" xfId="8146"/>
    <cellStyle name="Normal 3 12 3" xfId="8147"/>
    <cellStyle name="Normal 3 12 4" xfId="8148"/>
    <cellStyle name="Normal 3 13" xfId="8149"/>
    <cellStyle name="Normal 3 13 2" xfId="8150"/>
    <cellStyle name="Normal 3 13 3" xfId="8151"/>
    <cellStyle name="Normal 3 13 4" xfId="8152"/>
    <cellStyle name="Normal 3 14" xfId="8153"/>
    <cellStyle name="Normal 3 14 2" xfId="8154"/>
    <cellStyle name="Normal 3 15" xfId="8155"/>
    <cellStyle name="Normal 3 16" xfId="8156"/>
    <cellStyle name="Normal 3 17" xfId="8157"/>
    <cellStyle name="Normal 3 18" xfId="8158"/>
    <cellStyle name="Normal 3 19" xfId="8159"/>
    <cellStyle name="Normal 3 2" xfId="8160"/>
    <cellStyle name="Normal 3 2 2" xfId="8161"/>
    <cellStyle name="Normal 3 2 2 2" xfId="8162"/>
    <cellStyle name="Normal 3 2 2 2 2" xfId="8163"/>
    <cellStyle name="Normal 3 2 2 2 2 2" xfId="8164"/>
    <cellStyle name="Normal 3 2 2 2 2 2 2" xfId="8165"/>
    <cellStyle name="Normal 3 2 2 2 2 3" xfId="8166"/>
    <cellStyle name="Normal 3 2 2 2 2 4" xfId="13072"/>
    <cellStyle name="Normal 3 2 2 2 3" xfId="8167"/>
    <cellStyle name="Normal 3 2 2 2 3 2" xfId="8168"/>
    <cellStyle name="Normal 3 2 2 2 4" xfId="8169"/>
    <cellStyle name="Normal 3 2 2 2 5" xfId="13071"/>
    <cellStyle name="Normal 3 2 2 3" xfId="8170"/>
    <cellStyle name="Normal 3 2 2 3 2" xfId="8171"/>
    <cellStyle name="Normal 3 2 2 3 2 2" xfId="8172"/>
    <cellStyle name="Normal 3 2 2 3 3" xfId="8173"/>
    <cellStyle name="Normal 3 2 2 3 4" xfId="13073"/>
    <cellStyle name="Normal 3 2 2 4" xfId="8174"/>
    <cellStyle name="Normal 3 2 2 4 2" xfId="8175"/>
    <cellStyle name="Normal 3 2 2 4 3" xfId="13074"/>
    <cellStyle name="Normal 3 2 2 5" xfId="8176"/>
    <cellStyle name="Normal 3 2 2 5 2" xfId="8177"/>
    <cellStyle name="Normal 3 2 2 6" xfId="8178"/>
    <cellStyle name="Normal 3 2 2 6 2" xfId="8179"/>
    <cellStyle name="Normal 3 2 2 7" xfId="8180"/>
    <cellStyle name="Normal 3 2 2 8" xfId="8181"/>
    <cellStyle name="Normal 3 2 2 9" xfId="13070"/>
    <cellStyle name="Normal 3 2 3" xfId="8182"/>
    <cellStyle name="Normal 3 2 3 2" xfId="8183"/>
    <cellStyle name="Normal 3 2 3 2 2" xfId="8184"/>
    <cellStyle name="Normal 3 2 3 2 2 2" xfId="8185"/>
    <cellStyle name="Normal 3 2 3 2 3" xfId="8186"/>
    <cellStyle name="Normal 3 2 3 3" xfId="8187"/>
    <cellStyle name="Normal 3 2 3 3 2" xfId="8188"/>
    <cellStyle name="Normal 3 2 3 4" xfId="8189"/>
    <cellStyle name="Normal 3 2 3 5" xfId="8190"/>
    <cellStyle name="Normal 3 2 3 6" xfId="8191"/>
    <cellStyle name="Normal 3 2 3 7" xfId="13271"/>
    <cellStyle name="Normal 3 2 4" xfId="8192"/>
    <cellStyle name="Normal 3 2 4 2" xfId="8193"/>
    <cellStyle name="Normal 3 2 4 2 2" xfId="8194"/>
    <cellStyle name="Normal 3 2 4 3" xfId="8195"/>
    <cellStyle name="Normal 3 2 4 3 2" xfId="8196"/>
    <cellStyle name="Normal 3 2 4 4" xfId="8197"/>
    <cellStyle name="Normal 3 2 4 5" xfId="8198"/>
    <cellStyle name="Normal 3 2 4 6" xfId="8199"/>
    <cellStyle name="Normal 3 2 5" xfId="8200"/>
    <cellStyle name="Normal 3 2 5 2" xfId="8201"/>
    <cellStyle name="Normal 3 2 5 3" xfId="8202"/>
    <cellStyle name="Normal 3 2 6" xfId="8203"/>
    <cellStyle name="Normal 3 2 6 2" xfId="8204"/>
    <cellStyle name="Normal 3 2 6 3" xfId="8205"/>
    <cellStyle name="Normal 3 2 7" xfId="8206"/>
    <cellStyle name="Normal 3 2 7 2" xfId="8207"/>
    <cellStyle name="Normal 3 2 8" xfId="8208"/>
    <cellStyle name="Normal 3 2 9" xfId="8209"/>
    <cellStyle name="Normal 3 2_Municipal" xfId="8210"/>
    <cellStyle name="Normal 3 20" xfId="8211"/>
    <cellStyle name="Normal 3 21" xfId="8212"/>
    <cellStyle name="Normal 3 22" xfId="8213"/>
    <cellStyle name="Normal 3 23" xfId="8214"/>
    <cellStyle name="Normal 3 24" xfId="8215"/>
    <cellStyle name="Normal 3 24 2" xfId="8216"/>
    <cellStyle name="Normal 3 24 2 2" xfId="8217"/>
    <cellStyle name="Normal 3 24 2 3" xfId="13076"/>
    <cellStyle name="Normal 3 24 3" xfId="8218"/>
    <cellStyle name="Normal 3 24 4" xfId="13075"/>
    <cellStyle name="Normal 3 25" xfId="8219"/>
    <cellStyle name="Normal 3 25 2" xfId="8220"/>
    <cellStyle name="Normal 3 25 3" xfId="13077"/>
    <cellStyle name="Normal 3 26" xfId="8221"/>
    <cellStyle name="Normal 3 26 2" xfId="8222"/>
    <cellStyle name="Normal 3 26 3" xfId="13078"/>
    <cellStyle name="Normal 3 27" xfId="8223"/>
    <cellStyle name="Normal 3 27 2" xfId="8224"/>
    <cellStyle name="Normal 3 27 3" xfId="13079"/>
    <cellStyle name="Normal 3 28" xfId="8225"/>
    <cellStyle name="Normal 3 29" xfId="8226"/>
    <cellStyle name="Normal 3 3" xfId="8227"/>
    <cellStyle name="Normal 3 3 2" xfId="8228"/>
    <cellStyle name="Normal 3 3 2 2" xfId="8229"/>
    <cellStyle name="Normal 3 3 2 2 2" xfId="8230"/>
    <cellStyle name="Normal 3 3 2 2 2 2" xfId="8231"/>
    <cellStyle name="Normal 3 3 2 2 2 2 2" xfId="8232"/>
    <cellStyle name="Normal 3 3 2 2 2 3" xfId="8233"/>
    <cellStyle name="Normal 3 3 2 2 2 4" xfId="13081"/>
    <cellStyle name="Normal 3 3 2 2 3" xfId="8234"/>
    <cellStyle name="Normal 3 3 2 2 3 2" xfId="8235"/>
    <cellStyle name="Normal 3 3 2 2 4" xfId="8236"/>
    <cellStyle name="Normal 3 3 2 2 5" xfId="8237"/>
    <cellStyle name="Normal 3 3 2 2 6" xfId="13080"/>
    <cellStyle name="Normal 3 3 2 3" xfId="8238"/>
    <cellStyle name="Normal 3 3 2 3 2" xfId="8239"/>
    <cellStyle name="Normal 3 3 2 3 2 2" xfId="8240"/>
    <cellStyle name="Normal 3 3 2 3 3" xfId="8241"/>
    <cellStyle name="Normal 3 3 2 3 4" xfId="13082"/>
    <cellStyle name="Normal 3 3 2 4" xfId="8242"/>
    <cellStyle name="Normal 3 3 2 4 2" xfId="8243"/>
    <cellStyle name="Normal 3 3 2 4 3" xfId="13083"/>
    <cellStyle name="Normal 3 3 2 5" xfId="8244"/>
    <cellStyle name="Normal 3 3 2 5 2" xfId="8245"/>
    <cellStyle name="Normal 3 3 2 6" xfId="8246"/>
    <cellStyle name="Normal 3 3 2 6 2" xfId="8247"/>
    <cellStyle name="Normal 3 3 2 7" xfId="8248"/>
    <cellStyle name="Normal 3 3 2 8" xfId="8249"/>
    <cellStyle name="Normal 3 3 2 9" xfId="8250"/>
    <cellStyle name="Normal 3 3 3" xfId="8251"/>
    <cellStyle name="Normal 3 3 3 2" xfId="8252"/>
    <cellStyle name="Normal 3 3 3 2 2" xfId="8253"/>
    <cellStyle name="Normal 3 3 3 2 2 2" xfId="8254"/>
    <cellStyle name="Normal 3 3 3 2 3" xfId="8255"/>
    <cellStyle name="Normal 3 3 3 3" xfId="8256"/>
    <cellStyle name="Normal 3 3 3 3 2" xfId="8257"/>
    <cellStyle name="Normal 3 3 3 4" xfId="8258"/>
    <cellStyle name="Normal 3 3 3 5" xfId="8259"/>
    <cellStyle name="Normal 3 3 3 6" xfId="8260"/>
    <cellStyle name="Normal 3 3 4" xfId="8261"/>
    <cellStyle name="Normal 3 3 4 2" xfId="8262"/>
    <cellStyle name="Normal 3 3 4 2 2" xfId="8263"/>
    <cellStyle name="Normal 3 3 4 3" xfId="8264"/>
    <cellStyle name="Normal 3 3 4 3 2" xfId="8265"/>
    <cellStyle name="Normal 3 3 4 4" xfId="8266"/>
    <cellStyle name="Normal 3 3 4 5" xfId="8267"/>
    <cellStyle name="Normal 3 3 5" xfId="8268"/>
    <cellStyle name="Normal 3 3 5 2" xfId="8269"/>
    <cellStyle name="Normal 3 3 6" xfId="8270"/>
    <cellStyle name="Normal 3 3 6 2" xfId="8271"/>
    <cellStyle name="Normal 3 3 7" xfId="8272"/>
    <cellStyle name="Normal 3 30" xfId="13728"/>
    <cellStyle name="Normal 3 31" xfId="13731"/>
    <cellStyle name="Normal 3 32" xfId="8273"/>
    <cellStyle name="Normal 3 32 2" xfId="8274"/>
    <cellStyle name="Normal 3 33" xfId="13732"/>
    <cellStyle name="Normal 3 34" xfId="13733"/>
    <cellStyle name="Normal 3 35" xfId="13734"/>
    <cellStyle name="Normal 3 36" xfId="13735"/>
    <cellStyle name="Normal 3 37" xfId="13736"/>
    <cellStyle name="Normal 3 38" xfId="13737"/>
    <cellStyle name="Normal 3 39" xfId="13738"/>
    <cellStyle name="Normal 3 4" xfId="8275"/>
    <cellStyle name="Normal 3 4 2" xfId="8276"/>
    <cellStyle name="Normal 3 4 2 2" xfId="8277"/>
    <cellStyle name="Normal 3 4 2 2 2" xfId="8278"/>
    <cellStyle name="Normal 3 4 2 2 2 2" xfId="8279"/>
    <cellStyle name="Normal 3 4 2 2 2 2 2" xfId="8280"/>
    <cellStyle name="Normal 3 4 2 2 2 3" xfId="8281"/>
    <cellStyle name="Normal 3 4 2 2 3" xfId="8282"/>
    <cellStyle name="Normal 3 4 2 2 3 2" xfId="8283"/>
    <cellStyle name="Normal 3 4 2 2 4" xfId="8284"/>
    <cellStyle name="Normal 3 4 2 3" xfId="8285"/>
    <cellStyle name="Normal 3 4 2 3 2" xfId="8286"/>
    <cellStyle name="Normal 3 4 2 3 2 2" xfId="8287"/>
    <cellStyle name="Normal 3 4 2 3 3" xfId="8288"/>
    <cellStyle name="Normal 3 4 2 4" xfId="8289"/>
    <cellStyle name="Normal 3 4 2 4 2" xfId="8290"/>
    <cellStyle name="Normal 3 4 2 5" xfId="8291"/>
    <cellStyle name="Normal 3 4 2 6" xfId="8292"/>
    <cellStyle name="Normal 3 4 2 7" xfId="8293"/>
    <cellStyle name="Normal 3 4 3" xfId="8294"/>
    <cellStyle name="Normal 3 4 3 2" xfId="8295"/>
    <cellStyle name="Normal 3 4 3 2 2" xfId="8296"/>
    <cellStyle name="Normal 3 4 3 2 2 2" xfId="8297"/>
    <cellStyle name="Normal 3 4 3 2 3" xfId="8298"/>
    <cellStyle name="Normal 3 4 3 3" xfId="8299"/>
    <cellStyle name="Normal 3 4 3 3 2" xfId="8300"/>
    <cellStyle name="Normal 3 4 3 4" xfId="8301"/>
    <cellStyle name="Normal 3 4 3 5" xfId="8302"/>
    <cellStyle name="Normal 3 4 4" xfId="8303"/>
    <cellStyle name="Normal 3 4 4 2" xfId="8304"/>
    <cellStyle name="Normal 3 4 4 2 2" xfId="8305"/>
    <cellStyle name="Normal 3 4 4 3" xfId="8306"/>
    <cellStyle name="Normal 3 4 4 3 2" xfId="8307"/>
    <cellStyle name="Normal 3 4 4 4" xfId="8308"/>
    <cellStyle name="Normal 3 4 4 5" xfId="8309"/>
    <cellStyle name="Normal 3 4 5" xfId="8310"/>
    <cellStyle name="Normal 3 4 5 2" xfId="8311"/>
    <cellStyle name="Normal 3 4 6" xfId="8312"/>
    <cellStyle name="Normal 3 4 6 2" xfId="8313"/>
    <cellStyle name="Normal 3 4 7" xfId="8314"/>
    <cellStyle name="Normal 3 4 8" xfId="8315"/>
    <cellStyle name="Normal 3 40" xfId="13739"/>
    <cellStyle name="Normal 3 41" xfId="13740"/>
    <cellStyle name="Normal 3 42" xfId="13741"/>
    <cellStyle name="Normal 3 43" xfId="13742"/>
    <cellStyle name="Normal 3 44" xfId="13743"/>
    <cellStyle name="Normal 3 45" xfId="13744"/>
    <cellStyle name="Normal 3 46" xfId="13745"/>
    <cellStyle name="Normal 3 47" xfId="13746"/>
    <cellStyle name="Normal 3 48" xfId="13747"/>
    <cellStyle name="Normal 3 49" xfId="13748"/>
    <cellStyle name="Normal 3 5" xfId="8316"/>
    <cellStyle name="Normal 3 5 2" xfId="8317"/>
    <cellStyle name="Normal 3 5 2 2" xfId="8318"/>
    <cellStyle name="Normal 3 5 2 2 2" xfId="8319"/>
    <cellStyle name="Normal 3 5 2 2 2 2" xfId="8320"/>
    <cellStyle name="Normal 3 5 2 2 2 2 2" xfId="8321"/>
    <cellStyle name="Normal 3 5 2 2 2 3" xfId="8322"/>
    <cellStyle name="Normal 3 5 2 2 3" xfId="8323"/>
    <cellStyle name="Normal 3 5 2 2 3 2" xfId="8324"/>
    <cellStyle name="Normal 3 5 2 2 4" xfId="8325"/>
    <cellStyle name="Normal 3 5 2 3" xfId="8326"/>
    <cellStyle name="Normal 3 5 2 3 2" xfId="8327"/>
    <cellStyle name="Normal 3 5 2 3 2 2" xfId="8328"/>
    <cellStyle name="Normal 3 5 2 3 3" xfId="8329"/>
    <cellStyle name="Normal 3 5 2 4" xfId="8330"/>
    <cellStyle name="Normal 3 5 2 4 2" xfId="8331"/>
    <cellStyle name="Normal 3 5 2 5" xfId="8332"/>
    <cellStyle name="Normal 3 5 2 6" xfId="8333"/>
    <cellStyle name="Normal 3 5 3" xfId="8334"/>
    <cellStyle name="Normal 3 5 3 2" xfId="8335"/>
    <cellStyle name="Normal 3 5 3 2 2" xfId="8336"/>
    <cellStyle name="Normal 3 5 3 2 2 2" xfId="8337"/>
    <cellStyle name="Normal 3 5 3 2 3" xfId="8338"/>
    <cellStyle name="Normal 3 5 3 3" xfId="8339"/>
    <cellStyle name="Normal 3 5 3 3 2" xfId="8340"/>
    <cellStyle name="Normal 3 5 3 4" xfId="8341"/>
    <cellStyle name="Normal 3 5 3 5" xfId="8342"/>
    <cellStyle name="Normal 3 5 4" xfId="8343"/>
    <cellStyle name="Normal 3 5 4 2" xfId="8344"/>
    <cellStyle name="Normal 3 5 4 2 2" xfId="8345"/>
    <cellStyle name="Normal 3 5 4 3" xfId="8346"/>
    <cellStyle name="Normal 3 5 4 3 2" xfId="8347"/>
    <cellStyle name="Normal 3 5 4 4" xfId="8348"/>
    <cellStyle name="Normal 3 5 5" xfId="8349"/>
    <cellStyle name="Normal 3 5 5 2" xfId="8350"/>
    <cellStyle name="Normal 3 5 6" xfId="8351"/>
    <cellStyle name="Normal 3 5 6 2" xfId="8352"/>
    <cellStyle name="Normal 3 5 7" xfId="8353"/>
    <cellStyle name="Normal 3 5 8" xfId="8354"/>
    <cellStyle name="Normal 3 5 9" xfId="8355"/>
    <cellStyle name="Normal 3 50" xfId="13749"/>
    <cellStyle name="Normal 3 51" xfId="13750"/>
    <cellStyle name="Normal 3 52" xfId="13751"/>
    <cellStyle name="Normal 3 53" xfId="13752"/>
    <cellStyle name="Normal 3 54" xfId="13753"/>
    <cellStyle name="Normal 3 55" xfId="13754"/>
    <cellStyle name="Normal 3 56" xfId="13755"/>
    <cellStyle name="Normal 3 57" xfId="13756"/>
    <cellStyle name="Normal 3 58" xfId="13757"/>
    <cellStyle name="Normal 3 59" xfId="13758"/>
    <cellStyle name="Normal 3 6" xfId="8356"/>
    <cellStyle name="Normal 3 6 2" xfId="8357"/>
    <cellStyle name="Normal 3 6 2 2" xfId="8358"/>
    <cellStyle name="Normal 3 6 2 2 2" xfId="8359"/>
    <cellStyle name="Normal 3 6 2 2 2 2" xfId="8360"/>
    <cellStyle name="Normal 3 6 2 2 3" xfId="8361"/>
    <cellStyle name="Normal 3 6 2 2 3 2" xfId="8362"/>
    <cellStyle name="Normal 3 6 2 2 4" xfId="8363"/>
    <cellStyle name="Normal 3 6 2 3" xfId="8364"/>
    <cellStyle name="Normal 3 6 2 3 2" xfId="8365"/>
    <cellStyle name="Normal 3 6 2 4" xfId="8366"/>
    <cellStyle name="Normal 3 6 2 4 2" xfId="8367"/>
    <cellStyle name="Normal 3 6 2 5" xfId="8368"/>
    <cellStyle name="Normal 3 6 2 6" xfId="8369"/>
    <cellStyle name="Normal 3 6 3" xfId="8370"/>
    <cellStyle name="Normal 3 6 3 2" xfId="8371"/>
    <cellStyle name="Normal 3 6 3 2 2" xfId="8372"/>
    <cellStyle name="Normal 3 6 3 2 2 2" xfId="8373"/>
    <cellStyle name="Normal 3 6 3 2 3" xfId="8374"/>
    <cellStyle name="Normal 3 6 3 3" xfId="8375"/>
    <cellStyle name="Normal 3 6 3 3 2" xfId="8376"/>
    <cellStyle name="Normal 3 6 3 4" xfId="8377"/>
    <cellStyle name="Normal 3 6 3 5" xfId="8378"/>
    <cellStyle name="Normal 3 6 4" xfId="8379"/>
    <cellStyle name="Normal 3 6 4 2" xfId="8380"/>
    <cellStyle name="Normal 3 6 4 2 2" xfId="8381"/>
    <cellStyle name="Normal 3 6 4 3" xfId="8382"/>
    <cellStyle name="Normal 3 6 5" xfId="8383"/>
    <cellStyle name="Normal 3 6 5 2" xfId="8384"/>
    <cellStyle name="Normal 3 6 6" xfId="8385"/>
    <cellStyle name="Normal 3 6 7" xfId="8386"/>
    <cellStyle name="Normal 3 6 8" xfId="8387"/>
    <cellStyle name="Normal 3 60" xfId="13759"/>
    <cellStyle name="Normal 3 61" xfId="13760"/>
    <cellStyle name="Normal 3 62" xfId="13761"/>
    <cellStyle name="Normal 3 63" xfId="13762"/>
    <cellStyle name="Normal 3 64" xfId="13763"/>
    <cellStyle name="Normal 3 65" xfId="13764"/>
    <cellStyle name="Normal 3 66" xfId="13765"/>
    <cellStyle name="Normal 3 67" xfId="13766"/>
    <cellStyle name="Normal 3 68" xfId="13767"/>
    <cellStyle name="Normal 3 69" xfId="13768"/>
    <cellStyle name="Normal 3 7" xfId="8388"/>
    <cellStyle name="Normal 3 7 2" xfId="8389"/>
    <cellStyle name="Normal 3 7 2 2" xfId="8390"/>
    <cellStyle name="Normal 3 7 2 2 2" xfId="8391"/>
    <cellStyle name="Normal 3 7 2 2 2 2" xfId="8392"/>
    <cellStyle name="Normal 3 7 2 2 3" xfId="8393"/>
    <cellStyle name="Normal 3 7 2 2 3 2" xfId="8394"/>
    <cellStyle name="Normal 3 7 2 2 4" xfId="8395"/>
    <cellStyle name="Normal 3 7 2 3" xfId="8396"/>
    <cellStyle name="Normal 3 7 2 3 2" xfId="8397"/>
    <cellStyle name="Normal 3 7 2 4" xfId="8398"/>
    <cellStyle name="Normal 3 7 2 4 2" xfId="8399"/>
    <cellStyle name="Normal 3 7 2 5" xfId="8400"/>
    <cellStyle name="Normal 3 7 3" xfId="8401"/>
    <cellStyle name="Normal 3 7 3 2" xfId="8402"/>
    <cellStyle name="Normal 3 7 3 2 2" xfId="8403"/>
    <cellStyle name="Normal 3 7 3 2 2 2" xfId="8404"/>
    <cellStyle name="Normal 3 7 3 2 3" xfId="8405"/>
    <cellStyle name="Normal 3 7 3 3" xfId="8406"/>
    <cellStyle name="Normal 3 7 3 3 2" xfId="8407"/>
    <cellStyle name="Normal 3 7 3 4" xfId="8408"/>
    <cellStyle name="Normal 3 7 4" xfId="8409"/>
    <cellStyle name="Normal 3 7 4 2" xfId="8410"/>
    <cellStyle name="Normal 3 7 4 2 2" xfId="8411"/>
    <cellStyle name="Normal 3 7 4 3" xfId="8412"/>
    <cellStyle name="Normal 3 7 5" xfId="8413"/>
    <cellStyle name="Normal 3 7 5 2" xfId="8414"/>
    <cellStyle name="Normal 3 7 5 3" xfId="8415"/>
    <cellStyle name="Normal 3 7 6" xfId="8416"/>
    <cellStyle name="Normal 3 7 7" xfId="8417"/>
    <cellStyle name="Normal 3 7 8" xfId="8418"/>
    <cellStyle name="Normal 3 7 9" xfId="8419"/>
    <cellStyle name="Normal 3 70" xfId="13769"/>
    <cellStyle name="Normal 3 71" xfId="13770"/>
    <cellStyle name="Normal 3 72" xfId="13771"/>
    <cellStyle name="Normal 3 73" xfId="13772"/>
    <cellStyle name="Normal 3 74" xfId="13773"/>
    <cellStyle name="Normal 3 75" xfId="13774"/>
    <cellStyle name="Normal 3 76" xfId="13775"/>
    <cellStyle name="Normal 3 77" xfId="13776"/>
    <cellStyle name="Normal 3 78" xfId="13777"/>
    <cellStyle name="Normal 3 79" xfId="13778"/>
    <cellStyle name="Normal 3 8" xfId="8420"/>
    <cellStyle name="Normal 3 8 10" xfId="13084"/>
    <cellStyle name="Normal 3 8 2" xfId="8421"/>
    <cellStyle name="Normal 3 8 2 2" xfId="8422"/>
    <cellStyle name="Normal 3 8 2 2 2" xfId="8423"/>
    <cellStyle name="Normal 3 8 2 2 2 2" xfId="8424"/>
    <cellStyle name="Normal 3 8 2 2 2 3" xfId="13087"/>
    <cellStyle name="Normal 3 8 2 2 3" xfId="8425"/>
    <cellStyle name="Normal 3 8 2 2 4" xfId="8426"/>
    <cellStyle name="Normal 3 8 2 2 5" xfId="13086"/>
    <cellStyle name="Normal 3 8 2 3" xfId="8427"/>
    <cellStyle name="Normal 3 8 2 3 2" xfId="8428"/>
    <cellStyle name="Normal 3 8 2 3 3" xfId="8429"/>
    <cellStyle name="Normal 3 8 2 3 4" xfId="13088"/>
    <cellStyle name="Normal 3 8 2 4" xfId="8430"/>
    <cellStyle name="Normal 3 8 2 4 2" xfId="8431"/>
    <cellStyle name="Normal 3 8 2 4 3" xfId="13089"/>
    <cellStyle name="Normal 3 8 2 5" xfId="8432"/>
    <cellStyle name="Normal 3 8 2 6" xfId="8433"/>
    <cellStyle name="Normal 3 8 2 7" xfId="13085"/>
    <cellStyle name="Normal 3 8 3" xfId="8434"/>
    <cellStyle name="Normal 3 8 3 2" xfId="8435"/>
    <cellStyle name="Normal 3 8 3 2 2" xfId="8436"/>
    <cellStyle name="Normal 3 8 3 2 2 2" xfId="8437"/>
    <cellStyle name="Normal 3 8 3 2 2 3" xfId="13092"/>
    <cellStyle name="Normal 3 8 3 2 3" xfId="8438"/>
    <cellStyle name="Normal 3 8 3 2 4" xfId="13091"/>
    <cellStyle name="Normal 3 8 3 3" xfId="8439"/>
    <cellStyle name="Normal 3 8 3 3 2" xfId="8440"/>
    <cellStyle name="Normal 3 8 3 3 3" xfId="13093"/>
    <cellStyle name="Normal 3 8 3 4" xfId="8441"/>
    <cellStyle name="Normal 3 8 3 4 2" xfId="8442"/>
    <cellStyle name="Normal 3 8 3 4 3" xfId="13094"/>
    <cellStyle name="Normal 3 8 3 5" xfId="8443"/>
    <cellStyle name="Normal 3 8 3 6" xfId="8444"/>
    <cellStyle name="Normal 3 8 3 7" xfId="13090"/>
    <cellStyle name="Normal 3 8 4" xfId="8445"/>
    <cellStyle name="Normal 3 8 4 2" xfId="8446"/>
    <cellStyle name="Normal 3 8 4 2 2" xfId="8447"/>
    <cellStyle name="Normal 3 8 4 2 3" xfId="13096"/>
    <cellStyle name="Normal 3 8 4 3" xfId="8448"/>
    <cellStyle name="Normal 3 8 4 4" xfId="8449"/>
    <cellStyle name="Normal 3 8 4 5" xfId="13095"/>
    <cellStyle name="Normal 3 8 5" xfId="8450"/>
    <cellStyle name="Normal 3 8 5 2" xfId="8451"/>
    <cellStyle name="Normal 3 8 5 3" xfId="13097"/>
    <cellStyle name="Normal 3 8 6" xfId="8452"/>
    <cellStyle name="Normal 3 8 6 2" xfId="8453"/>
    <cellStyle name="Normal 3 8 6 3" xfId="13098"/>
    <cellStyle name="Normal 3 8 7" xfId="8454"/>
    <cellStyle name="Normal 3 8 7 2" xfId="8455"/>
    <cellStyle name="Normal 3 8 7 3" xfId="8456"/>
    <cellStyle name="Normal 3 8 8" xfId="8457"/>
    <cellStyle name="Normal 3 8 9" xfId="8458"/>
    <cellStyle name="Normal 3 80" xfId="13779"/>
    <cellStyle name="Normal 3 81" xfId="13780"/>
    <cellStyle name="Normal 3 82" xfId="13781"/>
    <cellStyle name="Normal 3 83" xfId="13782"/>
    <cellStyle name="Normal 3 84" xfId="13783"/>
    <cellStyle name="Normal 3 85" xfId="13784"/>
    <cellStyle name="Normal 3 86" xfId="13785"/>
    <cellStyle name="Normal 3 87" xfId="13786"/>
    <cellStyle name="Normal 3 88" xfId="13787"/>
    <cellStyle name="Normal 3 89" xfId="13788"/>
    <cellStyle name="Normal 3 9" xfId="8459"/>
    <cellStyle name="Normal 3 9 10" xfId="13099"/>
    <cellStyle name="Normal 3 9 2" xfId="8460"/>
    <cellStyle name="Normal 3 9 2 2" xfId="8461"/>
    <cellStyle name="Normal 3 9 2 2 2" xfId="8462"/>
    <cellStyle name="Normal 3 9 2 2 3" xfId="13101"/>
    <cellStyle name="Normal 3 9 2 3" xfId="8463"/>
    <cellStyle name="Normal 3 9 2 4" xfId="13100"/>
    <cellStyle name="Normal 3 9 3" xfId="8464"/>
    <cellStyle name="Normal 3 9 3 2" xfId="8465"/>
    <cellStyle name="Normal 3 9 3 3" xfId="13102"/>
    <cellStyle name="Normal 3 9 4" xfId="8466"/>
    <cellStyle name="Normal 3 9 4 2" xfId="8467"/>
    <cellStyle name="Normal 3 9 4 2 2" xfId="8468"/>
    <cellStyle name="Normal 3 9 4 3" xfId="13103"/>
    <cellStyle name="Normal 3 9 5" xfId="8469"/>
    <cellStyle name="Normal 3 9 5 2" xfId="8470"/>
    <cellStyle name="Normal 3 9 6" xfId="8471"/>
    <cellStyle name="Normal 3 9 7" xfId="8472"/>
    <cellStyle name="Normal 3 9 8" xfId="8473"/>
    <cellStyle name="Normal 3 9 9" xfId="8474"/>
    <cellStyle name="Normal 3 90" xfId="13789"/>
    <cellStyle name="Normal 3 91" xfId="13790"/>
    <cellStyle name="Normal 3 92" xfId="13791"/>
    <cellStyle name="Normal 3_Aug10 Capital Projects Cashflow" xfId="8475"/>
    <cellStyle name="Normal 30" xfId="8476"/>
    <cellStyle name="Normal 30 2" xfId="8477"/>
    <cellStyle name="Normal 30 3" xfId="8478"/>
    <cellStyle name="Normal 30 4" xfId="8479"/>
    <cellStyle name="Normal 30 5" xfId="8480"/>
    <cellStyle name="Normal 300" xfId="13256"/>
    <cellStyle name="Normal 301" xfId="13258"/>
    <cellStyle name="Normal 302" xfId="13260"/>
    <cellStyle name="Normal 303" xfId="13262"/>
    <cellStyle name="Normal 304" xfId="13263"/>
    <cellStyle name="Normal 305" xfId="13265"/>
    <cellStyle name="Normal 306" xfId="13366"/>
    <cellStyle name="Normal 307" xfId="13379"/>
    <cellStyle name="Normal 308" xfId="13382"/>
    <cellStyle name="Normal 309" xfId="13384"/>
    <cellStyle name="Normal 31" xfId="8481"/>
    <cellStyle name="Normal 31 2" xfId="8482"/>
    <cellStyle name="Normal 31 3" xfId="8483"/>
    <cellStyle name="Normal 31 4" xfId="8484"/>
    <cellStyle name="Normal 31 5" xfId="8485"/>
    <cellStyle name="Normal 31 6" xfId="13866"/>
    <cellStyle name="Normal 310" xfId="13386"/>
    <cellStyle name="Normal 311" xfId="13388"/>
    <cellStyle name="Normal 312" xfId="13390"/>
    <cellStyle name="Normal 313" xfId="13392"/>
    <cellStyle name="Normal 314" xfId="13395"/>
    <cellStyle name="Normal 315" xfId="13398"/>
    <cellStyle name="Normal 316" xfId="13401"/>
    <cellStyle name="Normal 317" xfId="13404"/>
    <cellStyle name="Normal 318" xfId="13275"/>
    <cellStyle name="Normal 319" xfId="13407"/>
    <cellStyle name="Normal 32" xfId="8486"/>
    <cellStyle name="Normal 32 2" xfId="8487"/>
    <cellStyle name="Normal 32 2 2" xfId="8488"/>
    <cellStyle name="Normal 32 3" xfId="8489"/>
    <cellStyle name="Normal 32 4" xfId="8490"/>
    <cellStyle name="Normal 32 5" xfId="8491"/>
    <cellStyle name="Normal 320" xfId="13409"/>
    <cellStyle name="Normal 321" xfId="13411"/>
    <cellStyle name="Normal 322" xfId="13413"/>
    <cellStyle name="Normal 323" xfId="13415"/>
    <cellStyle name="Normal 324" xfId="13417"/>
    <cellStyle name="Normal 325" xfId="13419"/>
    <cellStyle name="Normal 326" xfId="13421"/>
    <cellStyle name="Normal 327" xfId="13423"/>
    <cellStyle name="Normal 328" xfId="13425"/>
    <cellStyle name="Normal 329" xfId="13427"/>
    <cellStyle name="Normal 33" xfId="8492"/>
    <cellStyle name="Normal 33 2" xfId="8493"/>
    <cellStyle name="Normal 33 2 2" xfId="8494"/>
    <cellStyle name="Normal 33 3" xfId="8495"/>
    <cellStyle name="Normal 33 4" xfId="8496"/>
    <cellStyle name="Normal 33 5" xfId="8497"/>
    <cellStyle name="Normal 330" xfId="13428"/>
    <cellStyle name="Normal 331" xfId="13430"/>
    <cellStyle name="Normal 332" xfId="13431"/>
    <cellStyle name="Normal 333" xfId="13432"/>
    <cellStyle name="Normal 334" xfId="13433"/>
    <cellStyle name="Normal 335" xfId="13434"/>
    <cellStyle name="Normal 336" xfId="13435"/>
    <cellStyle name="Normal 337" xfId="13429"/>
    <cellStyle name="Normal 338" xfId="13438"/>
    <cellStyle name="Normal 339" xfId="13449"/>
    <cellStyle name="Normal 34" xfId="8498"/>
    <cellStyle name="Normal 34 2" xfId="8499"/>
    <cellStyle name="Normal 34 2 2" xfId="8500"/>
    <cellStyle name="Normal 34 3" xfId="8501"/>
    <cellStyle name="Normal 34 4" xfId="8502"/>
    <cellStyle name="Normal 34 5" xfId="8503"/>
    <cellStyle name="Normal 340" xfId="13453"/>
    <cellStyle name="Normal 341" xfId="13374"/>
    <cellStyle name="Normal 342" xfId="13451"/>
    <cellStyle name="Normal 343" xfId="13455"/>
    <cellStyle name="Normal 344" xfId="13457"/>
    <cellStyle name="Normal 345" xfId="13458"/>
    <cellStyle name="Normal 346" xfId="13460"/>
    <cellStyle name="Normal 347" xfId="13462"/>
    <cellStyle name="Normal 348" xfId="13464"/>
    <cellStyle name="Normal 349" xfId="13466"/>
    <cellStyle name="Normal 35" xfId="8504"/>
    <cellStyle name="Normal 35 2" xfId="8505"/>
    <cellStyle name="Normal 35 3" xfId="8506"/>
    <cellStyle name="Normal 35 4" xfId="8507"/>
    <cellStyle name="Normal 35 5" xfId="8508"/>
    <cellStyle name="Normal 350" xfId="13468"/>
    <cellStyle name="Normal 351" xfId="13470"/>
    <cellStyle name="Normal 352" xfId="13471"/>
    <cellStyle name="Normal 353" xfId="13473"/>
    <cellStyle name="Normal 354" xfId="13474"/>
    <cellStyle name="Normal 355" xfId="13475"/>
    <cellStyle name="Normal 356" xfId="13476"/>
    <cellStyle name="Normal 357" xfId="13477"/>
    <cellStyle name="Normal 358" xfId="13478"/>
    <cellStyle name="Normal 358 2" xfId="13722"/>
    <cellStyle name="Normal 359" xfId="13479"/>
    <cellStyle name="Normal 359 2" xfId="13727"/>
    <cellStyle name="Normal 36" xfId="8509"/>
    <cellStyle name="Normal 36 2" xfId="8510"/>
    <cellStyle name="Normal 36 3" xfId="8511"/>
    <cellStyle name="Normal 36 4" xfId="8512"/>
    <cellStyle name="Normal 36 5" xfId="8513"/>
    <cellStyle name="Normal 360" xfId="13480"/>
    <cellStyle name="Normal 361" xfId="13487"/>
    <cellStyle name="Normal 362" xfId="13490"/>
    <cellStyle name="Normal 363" xfId="13491"/>
    <cellStyle name="Normal 364" xfId="13492"/>
    <cellStyle name="Normal 365" xfId="13493"/>
    <cellStyle name="Normal 366" xfId="13494"/>
    <cellStyle name="Normal 367" xfId="13495"/>
    <cellStyle name="Normal 368" xfId="13496"/>
    <cellStyle name="Normal 369" xfId="13514"/>
    <cellStyle name="Normal 37" xfId="8514"/>
    <cellStyle name="Normal 37 2" xfId="8515"/>
    <cellStyle name="Normal 37 3" xfId="8516"/>
    <cellStyle name="Normal 37 4" xfId="8517"/>
    <cellStyle name="Normal 37 5" xfId="8518"/>
    <cellStyle name="Normal 370" xfId="13515"/>
    <cellStyle name="Normal 371" xfId="13517"/>
    <cellStyle name="Normal 372" xfId="13518"/>
    <cellStyle name="Normal 373" xfId="13519"/>
    <cellStyle name="Normal 374" xfId="13507"/>
    <cellStyle name="Normal 375" xfId="13500"/>
    <cellStyle name="Normal 376" xfId="13521"/>
    <cellStyle name="Normal 377" xfId="13523"/>
    <cellStyle name="Normal 378" xfId="13524"/>
    <cellStyle name="Normal 379" xfId="13572"/>
    <cellStyle name="Normal 38" xfId="8519"/>
    <cellStyle name="Normal 38 2" xfId="8520"/>
    <cellStyle name="Normal 38 2 2" xfId="8521"/>
    <cellStyle name="Normal 38 2 3" xfId="8522"/>
    <cellStyle name="Normal 38 3" xfId="8523"/>
    <cellStyle name="Normal 38 4" xfId="8524"/>
    <cellStyle name="Normal 38 5" xfId="8525"/>
    <cellStyle name="Normal 38 6" xfId="8526"/>
    <cellStyle name="Normal 38 7" xfId="8527"/>
    <cellStyle name="Normal 380" xfId="13575"/>
    <cellStyle name="Normal 381" xfId="13578"/>
    <cellStyle name="Normal 382" xfId="13579"/>
    <cellStyle name="Normal 383" xfId="13582"/>
    <cellStyle name="Normal 384" xfId="13566"/>
    <cellStyle name="Normal 385" xfId="13584"/>
    <cellStyle name="Normal 386" xfId="13585"/>
    <cellStyle name="Normal 387" xfId="13586"/>
    <cellStyle name="Normal 388" xfId="13587"/>
    <cellStyle name="Normal 389" xfId="13588"/>
    <cellStyle name="Normal 39" xfId="8528"/>
    <cellStyle name="Normal 39 2" xfId="8529"/>
    <cellStyle name="Normal 39 3" xfId="8530"/>
    <cellStyle name="Normal 39 4" xfId="8531"/>
    <cellStyle name="Normal 39 5" xfId="8532"/>
    <cellStyle name="Normal 390" xfId="13589"/>
    <cellStyle name="Normal 391" xfId="13590"/>
    <cellStyle name="Normal 392" xfId="13591"/>
    <cellStyle name="Normal 393" xfId="13592"/>
    <cellStyle name="Normal 394" xfId="13603"/>
    <cellStyle name="Normal 395" xfId="13605"/>
    <cellStyle name="Normal 396" xfId="13606"/>
    <cellStyle name="Normal 397" xfId="13607"/>
    <cellStyle name="Normal 398" xfId="13608"/>
    <cellStyle name="Normal 399" xfId="13609"/>
    <cellStyle name="Normal 4" xfId="8533"/>
    <cellStyle name="Normal 4 10" xfId="8534"/>
    <cellStyle name="Normal 4 10 2" xfId="8535"/>
    <cellStyle name="Normal 4 10 2 2" xfId="8536"/>
    <cellStyle name="Normal 4 10 3" xfId="8537"/>
    <cellStyle name="Normal 4 10 4" xfId="8538"/>
    <cellStyle name="Normal 4 10 5" xfId="8539"/>
    <cellStyle name="Normal 4 11" xfId="8540"/>
    <cellStyle name="Normal 4 11 2" xfId="8541"/>
    <cellStyle name="Normal 4 11 2 2" xfId="8542"/>
    <cellStyle name="Normal 4 11 3" xfId="8543"/>
    <cellStyle name="Normal 4 11 4" xfId="8544"/>
    <cellStyle name="Normal 4 11 5" xfId="8545"/>
    <cellStyle name="Normal 4 12" xfId="8546"/>
    <cellStyle name="Normal 4 12 2" xfId="8547"/>
    <cellStyle name="Normal 4 12 3" xfId="8548"/>
    <cellStyle name="Normal 4 13" xfId="8549"/>
    <cellStyle name="Normal 4 13 2" xfId="8550"/>
    <cellStyle name="Normal 4 14" xfId="8551"/>
    <cellStyle name="Normal 4 14 2" xfId="8552"/>
    <cellStyle name="Normal 4 15" xfId="8553"/>
    <cellStyle name="Normal 4 15 2" xfId="8554"/>
    <cellStyle name="Normal 4 16" xfId="8555"/>
    <cellStyle name="Normal 4 17" xfId="8556"/>
    <cellStyle name="Normal 4 18" xfId="8557"/>
    <cellStyle name="Normal 4 19" xfId="8558"/>
    <cellStyle name="Normal 4 2" xfId="8559"/>
    <cellStyle name="Normal 4 2 10" xfId="8560"/>
    <cellStyle name="Normal 4 2 11" xfId="13291"/>
    <cellStyle name="Normal 4 2 11 2" xfId="13867"/>
    <cellStyle name="Normal 4 2 2" xfId="8561"/>
    <cellStyle name="Normal 4 2 2 2" xfId="8562"/>
    <cellStyle name="Normal 4 2 2 2 2" xfId="8563"/>
    <cellStyle name="Normal 4 2 2 2 2 2" xfId="8564"/>
    <cellStyle name="Normal 4 2 2 2 2 2 2" xfId="8565"/>
    <cellStyle name="Normal 4 2 2 2 2 3" xfId="8566"/>
    <cellStyle name="Normal 4 2 2 2 3" xfId="8567"/>
    <cellStyle name="Normal 4 2 2 2 3 2" xfId="8568"/>
    <cellStyle name="Normal 4 2 2 2 4" xfId="8569"/>
    <cellStyle name="Normal 4 2 2 3" xfId="8570"/>
    <cellStyle name="Normal 4 2 2 3 2" xfId="8571"/>
    <cellStyle name="Normal 4 2 2 3 2 2" xfId="8572"/>
    <cellStyle name="Normal 4 2 2 3 3" xfId="8573"/>
    <cellStyle name="Normal 4 2 2 4" xfId="8574"/>
    <cellStyle name="Normal 4 2 2 4 2" xfId="8575"/>
    <cellStyle name="Normal 4 2 2 5" xfId="8576"/>
    <cellStyle name="Normal 4 2 2 6" xfId="8577"/>
    <cellStyle name="Normal 4 2 3" xfId="8578"/>
    <cellStyle name="Normal 4 2 3 2" xfId="8579"/>
    <cellStyle name="Normal 4 2 3 2 2" xfId="8580"/>
    <cellStyle name="Normal 4 2 3 2 2 2" xfId="8581"/>
    <cellStyle name="Normal 4 2 3 2 3" xfId="8582"/>
    <cellStyle name="Normal 4 2 3 3" xfId="8583"/>
    <cellStyle name="Normal 4 2 3 3 2" xfId="8584"/>
    <cellStyle name="Normal 4 2 3 4" xfId="8585"/>
    <cellStyle name="Normal 4 2 3 5" xfId="8586"/>
    <cellStyle name="Normal 4 2 3 6" xfId="8587"/>
    <cellStyle name="Normal 4 2 4" xfId="8588"/>
    <cellStyle name="Normal 4 2 4 2" xfId="8589"/>
    <cellStyle name="Normal 4 2 4 2 2" xfId="8590"/>
    <cellStyle name="Normal 4 2 4 3" xfId="8591"/>
    <cellStyle name="Normal 4 2 4 3 2" xfId="8592"/>
    <cellStyle name="Normal 4 2 4 4" xfId="8593"/>
    <cellStyle name="Normal 4 2 4 5" xfId="8594"/>
    <cellStyle name="Normal 4 2 4 6" xfId="8595"/>
    <cellStyle name="Normal 4 2 5" xfId="8596"/>
    <cellStyle name="Normal 4 2 5 2" xfId="8597"/>
    <cellStyle name="Normal 4 2 5 3" xfId="8598"/>
    <cellStyle name="Normal 4 2 5 4" xfId="8599"/>
    <cellStyle name="Normal 4 2 6" xfId="8600"/>
    <cellStyle name="Normal 4 2 6 2" xfId="8601"/>
    <cellStyle name="Normal 4 2 6 3" xfId="8602"/>
    <cellStyle name="Normal 4 2 6 4" xfId="8603"/>
    <cellStyle name="Normal 4 2 7" xfId="8604"/>
    <cellStyle name="Normal 4 2 7 2" xfId="8605"/>
    <cellStyle name="Normal 4 2 8" xfId="8606"/>
    <cellStyle name="Normal 4 2 8 2" xfId="8607"/>
    <cellStyle name="Normal 4 2 9" xfId="8608"/>
    <cellStyle name="Normal 4 2 9 2" xfId="8609"/>
    <cellStyle name="Normal 4 2_Municipal" xfId="8610"/>
    <cellStyle name="Normal 4 20" xfId="8611"/>
    <cellStyle name="Normal 4 21" xfId="8612"/>
    <cellStyle name="Normal 4 22" xfId="8613"/>
    <cellStyle name="Normal 4 23" xfId="8614"/>
    <cellStyle name="Normal 4 24" xfId="8615"/>
    <cellStyle name="Normal 4 24 2" xfId="8616"/>
    <cellStyle name="Normal 4 24 2 2" xfId="8617"/>
    <cellStyle name="Normal 4 24 2 3" xfId="13105"/>
    <cellStyle name="Normal 4 24 3" xfId="8618"/>
    <cellStyle name="Normal 4 24 4" xfId="13104"/>
    <cellStyle name="Normal 4 25" xfId="8619"/>
    <cellStyle name="Normal 4 25 2" xfId="8620"/>
    <cellStyle name="Normal 4 25 3" xfId="13106"/>
    <cellStyle name="Normal 4 26" xfId="8621"/>
    <cellStyle name="Normal 4 26 2" xfId="8622"/>
    <cellStyle name="Normal 4 26 3" xfId="13107"/>
    <cellStyle name="Normal 4 27" xfId="8623"/>
    <cellStyle name="Normal 4 27 2" xfId="8624"/>
    <cellStyle name="Normal 4 27 3" xfId="13108"/>
    <cellStyle name="Normal 4 28" xfId="8625"/>
    <cellStyle name="Normal 4 29" xfId="8626"/>
    <cellStyle name="Normal 4 3" xfId="8627"/>
    <cellStyle name="Normal 4 3 2" xfId="8628"/>
    <cellStyle name="Normal 4 3 2 2" xfId="8629"/>
    <cellStyle name="Normal 4 3 2 2 2" xfId="8630"/>
    <cellStyle name="Normal 4 3 2 2 2 2" xfId="8631"/>
    <cellStyle name="Normal 4 3 2 2 2 2 2" xfId="8632"/>
    <cellStyle name="Normal 4 3 2 2 2 3" xfId="8633"/>
    <cellStyle name="Normal 4 3 2 2 3" xfId="8634"/>
    <cellStyle name="Normal 4 3 2 2 3 2" xfId="8635"/>
    <cellStyle name="Normal 4 3 2 2 4" xfId="8636"/>
    <cellStyle name="Normal 4 3 2 3" xfId="8637"/>
    <cellStyle name="Normal 4 3 2 3 2" xfId="8638"/>
    <cellStyle name="Normal 4 3 2 3 2 2" xfId="8639"/>
    <cellStyle name="Normal 4 3 2 3 3" xfId="8640"/>
    <cellStyle name="Normal 4 3 2 4" xfId="8641"/>
    <cellStyle name="Normal 4 3 2 4 2" xfId="8642"/>
    <cellStyle name="Normal 4 3 2 5" xfId="8643"/>
    <cellStyle name="Normal 4 3 2 6" xfId="8644"/>
    <cellStyle name="Normal 4 3 3" xfId="8645"/>
    <cellStyle name="Normal 4 3 3 2" xfId="8646"/>
    <cellStyle name="Normal 4 3 3 2 2" xfId="8647"/>
    <cellStyle name="Normal 4 3 3 2 2 2" xfId="8648"/>
    <cellStyle name="Normal 4 3 3 2 3" xfId="8649"/>
    <cellStyle name="Normal 4 3 3 3" xfId="8650"/>
    <cellStyle name="Normal 4 3 3 3 2" xfId="8651"/>
    <cellStyle name="Normal 4 3 3 4" xfId="8652"/>
    <cellStyle name="Normal 4 3 4" xfId="8653"/>
    <cellStyle name="Normal 4 3 4 2" xfId="8654"/>
    <cellStyle name="Normal 4 3 4 2 2" xfId="8655"/>
    <cellStyle name="Normal 4 3 4 3" xfId="8656"/>
    <cellStyle name="Normal 4 3 4 3 2" xfId="8657"/>
    <cellStyle name="Normal 4 3 4 4" xfId="8658"/>
    <cellStyle name="Normal 4 3 5" xfId="8659"/>
    <cellStyle name="Normal 4 3 5 2" xfId="8660"/>
    <cellStyle name="Normal 4 3 5 3" xfId="8661"/>
    <cellStyle name="Normal 4 3 6" xfId="8662"/>
    <cellStyle name="Normal 4 3 6 2" xfId="8663"/>
    <cellStyle name="Normal 4 3 7" xfId="8664"/>
    <cellStyle name="Normal 4 3 8" xfId="8665"/>
    <cellStyle name="Normal 4 3 9" xfId="13292"/>
    <cellStyle name="Normal 4 30" xfId="8666"/>
    <cellStyle name="Normal 4 31" xfId="8667"/>
    <cellStyle name="Normal 4 32" xfId="8668"/>
    <cellStyle name="Normal 4 33" xfId="8669"/>
    <cellStyle name="Normal 4 34" xfId="8670"/>
    <cellStyle name="Normal 4 35" xfId="8671"/>
    <cellStyle name="Normal 4 36" xfId="8672"/>
    <cellStyle name="Normal 4 37" xfId="8673"/>
    <cellStyle name="Normal 4 38" xfId="8674"/>
    <cellStyle name="Normal 4 39" xfId="8675"/>
    <cellStyle name="Normal 4 4" xfId="8676"/>
    <cellStyle name="Normal 4 4 2" xfId="8677"/>
    <cellStyle name="Normal 4 4 2 2" xfId="8678"/>
    <cellStyle name="Normal 4 4 2 2 2" xfId="8679"/>
    <cellStyle name="Normal 4 4 2 2 2 2" xfId="8680"/>
    <cellStyle name="Normal 4 4 2 2 2 2 2" xfId="8681"/>
    <cellStyle name="Normal 4 4 2 2 2 3" xfId="8682"/>
    <cellStyle name="Normal 4 4 2 2 3" xfId="8683"/>
    <cellStyle name="Normal 4 4 2 2 3 2" xfId="8684"/>
    <cellStyle name="Normal 4 4 2 2 4" xfId="8685"/>
    <cellStyle name="Normal 4 4 2 3" xfId="8686"/>
    <cellStyle name="Normal 4 4 2 3 2" xfId="8687"/>
    <cellStyle name="Normal 4 4 2 3 2 2" xfId="8688"/>
    <cellStyle name="Normal 4 4 2 3 3" xfId="8689"/>
    <cellStyle name="Normal 4 4 2 4" xfId="8690"/>
    <cellStyle name="Normal 4 4 2 4 2" xfId="8691"/>
    <cellStyle name="Normal 4 4 2 5" xfId="8692"/>
    <cellStyle name="Normal 4 4 2 6" xfId="8693"/>
    <cellStyle name="Normal 4 4 3" xfId="8694"/>
    <cellStyle name="Normal 4 4 3 2" xfId="8695"/>
    <cellStyle name="Normal 4 4 3 2 2" xfId="8696"/>
    <cellStyle name="Normal 4 4 3 2 2 2" xfId="8697"/>
    <cellStyle name="Normal 4 4 3 2 3" xfId="8698"/>
    <cellStyle name="Normal 4 4 3 3" xfId="8699"/>
    <cellStyle name="Normal 4 4 3 3 2" xfId="8700"/>
    <cellStyle name="Normal 4 4 3 4" xfId="8701"/>
    <cellStyle name="Normal 4 4 4" xfId="8702"/>
    <cellStyle name="Normal 4 4 4 2" xfId="8703"/>
    <cellStyle name="Normal 4 4 4 2 2" xfId="8704"/>
    <cellStyle name="Normal 4 4 4 3" xfId="8705"/>
    <cellStyle name="Normal 4 4 4 3 2" xfId="8706"/>
    <cellStyle name="Normal 4 4 4 4" xfId="8707"/>
    <cellStyle name="Normal 4 4 5" xfId="8708"/>
    <cellStyle name="Normal 4 4 5 2" xfId="8709"/>
    <cellStyle name="Normal 4 4 5 3" xfId="8710"/>
    <cellStyle name="Normal 4 4 6" xfId="8711"/>
    <cellStyle name="Normal 4 4 6 2" xfId="8712"/>
    <cellStyle name="Normal 4 4 7" xfId="8713"/>
    <cellStyle name="Normal 4 4 8" xfId="8714"/>
    <cellStyle name="Normal 4 4 9" xfId="8715"/>
    <cellStyle name="Normal 4 40" xfId="8716"/>
    <cellStyle name="Normal 4 41" xfId="8717"/>
    <cellStyle name="Normal 4 42" xfId="8718"/>
    <cellStyle name="Normal 4 5" xfId="8719"/>
    <cellStyle name="Normal 4 5 2" xfId="8720"/>
    <cellStyle name="Normal 4 5 2 2" xfId="8721"/>
    <cellStyle name="Normal 4 5 2 2 2" xfId="8722"/>
    <cellStyle name="Normal 4 5 2 2 2 2" xfId="8723"/>
    <cellStyle name="Normal 4 5 2 2 2 2 2" xfId="8724"/>
    <cellStyle name="Normal 4 5 2 2 2 3" xfId="8725"/>
    <cellStyle name="Normal 4 5 2 2 3" xfId="8726"/>
    <cellStyle name="Normal 4 5 2 2 3 2" xfId="8727"/>
    <cellStyle name="Normal 4 5 2 2 4" xfId="8728"/>
    <cellStyle name="Normal 4 5 2 2 5" xfId="8729"/>
    <cellStyle name="Normal 4 5 2 3" xfId="8730"/>
    <cellStyle name="Normal 4 5 2 3 2" xfId="8731"/>
    <cellStyle name="Normal 4 5 2 3 2 2" xfId="8732"/>
    <cellStyle name="Normal 4 5 2 3 3" xfId="8733"/>
    <cellStyle name="Normal 4 5 2 3 4" xfId="8734"/>
    <cellStyle name="Normal 4 5 2 4" xfId="8735"/>
    <cellStyle name="Normal 4 5 2 4 2" xfId="8736"/>
    <cellStyle name="Normal 4 5 2 5" xfId="8737"/>
    <cellStyle name="Normal 4 5 2 6" xfId="8738"/>
    <cellStyle name="Normal 4 5 3" xfId="8739"/>
    <cellStyle name="Normal 4 5 3 2" xfId="8740"/>
    <cellStyle name="Normal 4 5 3 2 2" xfId="8741"/>
    <cellStyle name="Normal 4 5 3 2 2 2" xfId="8742"/>
    <cellStyle name="Normal 4 5 3 2 3" xfId="8743"/>
    <cellStyle name="Normal 4 5 3 3" xfId="8744"/>
    <cellStyle name="Normal 4 5 3 3 2" xfId="8745"/>
    <cellStyle name="Normal 4 5 3 4" xfId="8746"/>
    <cellStyle name="Normal 4 5 3 5" xfId="8747"/>
    <cellStyle name="Normal 4 5 4" xfId="8748"/>
    <cellStyle name="Normal 4 5 4 2" xfId="8749"/>
    <cellStyle name="Normal 4 5 4 2 2" xfId="8750"/>
    <cellStyle name="Normal 4 5 4 3" xfId="8751"/>
    <cellStyle name="Normal 4 5 4 3 2" xfId="8752"/>
    <cellStyle name="Normal 4 5 4 4" xfId="8753"/>
    <cellStyle name="Normal 4 5 4 5" xfId="8754"/>
    <cellStyle name="Normal 4 5 5" xfId="8755"/>
    <cellStyle name="Normal 4 5 5 2" xfId="8756"/>
    <cellStyle name="Normal 4 5 5 3" xfId="8757"/>
    <cellStyle name="Normal 4 5 5 4" xfId="8758"/>
    <cellStyle name="Normal 4 5 6" xfId="8759"/>
    <cellStyle name="Normal 4 5 6 2" xfId="8760"/>
    <cellStyle name="Normal 4 5 7" xfId="8761"/>
    <cellStyle name="Normal 4 5 8" xfId="8762"/>
    <cellStyle name="Normal 4 5 9" xfId="8763"/>
    <cellStyle name="Normal 4 6" xfId="8764"/>
    <cellStyle name="Normal 4 6 2" xfId="8765"/>
    <cellStyle name="Normal 4 6 2 2" xfId="8766"/>
    <cellStyle name="Normal 4 6 2 2 2" xfId="8767"/>
    <cellStyle name="Normal 4 6 2 2 2 2" xfId="8768"/>
    <cellStyle name="Normal 4 6 2 2 3" xfId="8769"/>
    <cellStyle name="Normal 4 6 2 2 3 2" xfId="8770"/>
    <cellStyle name="Normal 4 6 2 2 4" xfId="8771"/>
    <cellStyle name="Normal 4 6 2 3" xfId="8772"/>
    <cellStyle name="Normal 4 6 2 3 2" xfId="8773"/>
    <cellStyle name="Normal 4 6 2 4" xfId="8774"/>
    <cellStyle name="Normal 4 6 2 4 2" xfId="8775"/>
    <cellStyle name="Normal 4 6 2 5" xfId="8776"/>
    <cellStyle name="Normal 4 6 2 6" xfId="8777"/>
    <cellStyle name="Normal 4 6 3" xfId="8778"/>
    <cellStyle name="Normal 4 6 3 2" xfId="8779"/>
    <cellStyle name="Normal 4 6 3 2 2" xfId="8780"/>
    <cellStyle name="Normal 4 6 3 2 2 2" xfId="8781"/>
    <cellStyle name="Normal 4 6 3 2 3" xfId="8782"/>
    <cellStyle name="Normal 4 6 3 3" xfId="8783"/>
    <cellStyle name="Normal 4 6 3 3 2" xfId="8784"/>
    <cellStyle name="Normal 4 6 3 4" xfId="8785"/>
    <cellStyle name="Normal 4 6 4" xfId="8786"/>
    <cellStyle name="Normal 4 6 4 2" xfId="8787"/>
    <cellStyle name="Normal 4 6 4 2 2" xfId="8788"/>
    <cellStyle name="Normal 4 6 4 3" xfId="8789"/>
    <cellStyle name="Normal 4 6 5" xfId="8790"/>
    <cellStyle name="Normal 4 6 5 2" xfId="8791"/>
    <cellStyle name="Normal 4 6 5 3" xfId="8792"/>
    <cellStyle name="Normal 4 6 6" xfId="8793"/>
    <cellStyle name="Normal 4 6 7" xfId="8794"/>
    <cellStyle name="Normal 4 6 8" xfId="8795"/>
    <cellStyle name="Normal 4 7" xfId="8796"/>
    <cellStyle name="Normal 4 7 2" xfId="8797"/>
    <cellStyle name="Normal 4 7 2 2" xfId="8798"/>
    <cellStyle name="Normal 4 7 2 2 2" xfId="8799"/>
    <cellStyle name="Normal 4 7 2 2 2 2" xfId="8800"/>
    <cellStyle name="Normal 4 7 2 2 3" xfId="8801"/>
    <cellStyle name="Normal 4 7 2 3" xfId="8802"/>
    <cellStyle name="Normal 4 7 2 3 2" xfId="8803"/>
    <cellStyle name="Normal 4 7 2 4" xfId="8804"/>
    <cellStyle name="Normal 4 7 2 5" xfId="8805"/>
    <cellStyle name="Normal 4 7 3" xfId="8806"/>
    <cellStyle name="Normal 4 7 3 2" xfId="8807"/>
    <cellStyle name="Normal 4 7 3 2 2" xfId="8808"/>
    <cellStyle name="Normal 4 7 3 3" xfId="8809"/>
    <cellStyle name="Normal 4 7 4" xfId="8810"/>
    <cellStyle name="Normal 4 7 4 2" xfId="8811"/>
    <cellStyle name="Normal 4 7 4 3" xfId="8812"/>
    <cellStyle name="Normal 4 7 5" xfId="8813"/>
    <cellStyle name="Normal 4 7 6" xfId="8814"/>
    <cellStyle name="Normal 4 7 7" xfId="8815"/>
    <cellStyle name="Normal 4 7 8" xfId="8816"/>
    <cellStyle name="Normal 4 8" xfId="8817"/>
    <cellStyle name="Normal 4 8 2" xfId="8818"/>
    <cellStyle name="Normal 4 8 2 2" xfId="8819"/>
    <cellStyle name="Normal 4 8 2 2 2" xfId="8820"/>
    <cellStyle name="Normal 4 8 2 2 2 2" xfId="8821"/>
    <cellStyle name="Normal 4 8 2 2 2 3" xfId="13112"/>
    <cellStyle name="Normal 4 8 2 2 3" xfId="8822"/>
    <cellStyle name="Normal 4 8 2 2 4" xfId="13111"/>
    <cellStyle name="Normal 4 8 2 3" xfId="8823"/>
    <cellStyle name="Normal 4 8 2 3 2" xfId="8824"/>
    <cellStyle name="Normal 4 8 2 3 3" xfId="13113"/>
    <cellStyle name="Normal 4 8 2 4" xfId="8825"/>
    <cellStyle name="Normal 4 8 2 4 2" xfId="8826"/>
    <cellStyle name="Normal 4 8 2 4 3" xfId="13114"/>
    <cellStyle name="Normal 4 8 2 5" xfId="8827"/>
    <cellStyle name="Normal 4 8 2 6" xfId="13110"/>
    <cellStyle name="Normal 4 8 3" xfId="8828"/>
    <cellStyle name="Normal 4 8 3 2" xfId="8829"/>
    <cellStyle name="Normal 4 8 3 2 2" xfId="8830"/>
    <cellStyle name="Normal 4 8 3 2 2 2" xfId="8831"/>
    <cellStyle name="Normal 4 8 3 2 2 3" xfId="13117"/>
    <cellStyle name="Normal 4 8 3 2 3" xfId="8832"/>
    <cellStyle name="Normal 4 8 3 2 4" xfId="13116"/>
    <cellStyle name="Normal 4 8 3 3" xfId="8833"/>
    <cellStyle name="Normal 4 8 3 3 2" xfId="8834"/>
    <cellStyle name="Normal 4 8 3 3 3" xfId="13118"/>
    <cellStyle name="Normal 4 8 3 4" xfId="8835"/>
    <cellStyle name="Normal 4 8 3 4 2" xfId="8836"/>
    <cellStyle name="Normal 4 8 3 4 3" xfId="13119"/>
    <cellStyle name="Normal 4 8 3 5" xfId="8837"/>
    <cellStyle name="Normal 4 8 3 6" xfId="13115"/>
    <cellStyle name="Normal 4 8 4" xfId="8838"/>
    <cellStyle name="Normal 4 8 4 2" xfId="8839"/>
    <cellStyle name="Normal 4 8 4 2 2" xfId="8840"/>
    <cellStyle name="Normal 4 8 4 2 3" xfId="13121"/>
    <cellStyle name="Normal 4 8 4 3" xfId="8841"/>
    <cellStyle name="Normal 4 8 4 4" xfId="13120"/>
    <cellStyle name="Normal 4 8 5" xfId="8842"/>
    <cellStyle name="Normal 4 8 5 2" xfId="8843"/>
    <cellStyle name="Normal 4 8 5 3" xfId="13122"/>
    <cellStyle name="Normal 4 8 6" xfId="8844"/>
    <cellStyle name="Normal 4 8 6 2" xfId="8845"/>
    <cellStyle name="Normal 4 8 6 3" xfId="13123"/>
    <cellStyle name="Normal 4 8 7" xfId="8846"/>
    <cellStyle name="Normal 4 8 7 2" xfId="8847"/>
    <cellStyle name="Normal 4 8 8" xfId="8848"/>
    <cellStyle name="Normal 4 8 9" xfId="13109"/>
    <cellStyle name="Normal 4 9" xfId="8849"/>
    <cellStyle name="Normal 4 9 2" xfId="8850"/>
    <cellStyle name="Normal 4 9 2 2" xfId="8851"/>
    <cellStyle name="Normal 4 9 2 2 2" xfId="8852"/>
    <cellStyle name="Normal 4 9 2 2 3" xfId="13126"/>
    <cellStyle name="Normal 4 9 2 3" xfId="8853"/>
    <cellStyle name="Normal 4 9 2 4" xfId="13125"/>
    <cellStyle name="Normal 4 9 3" xfId="8854"/>
    <cellStyle name="Normal 4 9 3 2" xfId="8855"/>
    <cellStyle name="Normal 4 9 3 3" xfId="13127"/>
    <cellStyle name="Normal 4 9 4" xfId="8856"/>
    <cellStyle name="Normal 4 9 4 2" xfId="8857"/>
    <cellStyle name="Normal 4 9 4 3" xfId="13128"/>
    <cellStyle name="Normal 4 9 5" xfId="8858"/>
    <cellStyle name="Normal 4 9 5 2" xfId="8859"/>
    <cellStyle name="Normal 4 9 6" xfId="8860"/>
    <cellStyle name="Normal 4 9 7" xfId="8861"/>
    <cellStyle name="Normal 4 9 8" xfId="13124"/>
    <cellStyle name="Normal 4_Municipal" xfId="8862"/>
    <cellStyle name="Normal 40" xfId="8863"/>
    <cellStyle name="Normal 40 2" xfId="8864"/>
    <cellStyle name="Normal 40 3" xfId="8865"/>
    <cellStyle name="Normal 40 4" xfId="8866"/>
    <cellStyle name="Normal 40 5" xfId="8867"/>
    <cellStyle name="Normal 400" xfId="13611"/>
    <cellStyle name="Normal 401" xfId="13612"/>
    <cellStyle name="Normal 402" xfId="13598"/>
    <cellStyle name="Normal 403" xfId="13625"/>
    <cellStyle name="Normal 404" xfId="13628"/>
    <cellStyle name="Normal 405" xfId="13629"/>
    <cellStyle name="Normal 406" xfId="13631"/>
    <cellStyle name="Normal 407" xfId="13632"/>
    <cellStyle name="Normal 408" xfId="13634"/>
    <cellStyle name="Normal 409" xfId="13615"/>
    <cellStyle name="Normal 41" xfId="8868"/>
    <cellStyle name="Normal 41 2" xfId="8869"/>
    <cellStyle name="Normal 41 3" xfId="8870"/>
    <cellStyle name="Normal 41 4" xfId="8871"/>
    <cellStyle name="Normal 41 5" xfId="8872"/>
    <cellStyle name="Normal 410" xfId="13636"/>
    <cellStyle name="Normal 411" xfId="13637"/>
    <cellStyle name="Normal 412" xfId="13638"/>
    <cellStyle name="Normal 413" xfId="13639"/>
    <cellStyle name="Normal 414" xfId="13640"/>
    <cellStyle name="Normal 415" xfId="13641"/>
    <cellStyle name="Normal 416" xfId="13642"/>
    <cellStyle name="Normal 417" xfId="13643"/>
    <cellStyle name="Normal 418" xfId="13644"/>
    <cellStyle name="Normal 419" xfId="13649"/>
    <cellStyle name="Normal 419 2" xfId="13720"/>
    <cellStyle name="Normal 42" xfId="8873"/>
    <cellStyle name="Normal 42 2" xfId="8874"/>
    <cellStyle name="Normal 42 3" xfId="8875"/>
    <cellStyle name="Normal 42 4" xfId="8876"/>
    <cellStyle name="Normal 42 5" xfId="8877"/>
    <cellStyle name="Normal 420" xfId="13650"/>
    <cellStyle name="Normal 421" xfId="13664"/>
    <cellStyle name="Normal 421 2" xfId="13723"/>
    <cellStyle name="Normal 422" xfId="13665"/>
    <cellStyle name="Normal 422 2" xfId="13724"/>
    <cellStyle name="Normal 423" xfId="13668"/>
    <cellStyle name="Normal 424" xfId="13669"/>
    <cellStyle name="Normal 425" xfId="13670"/>
    <cellStyle name="Normal 426" xfId="13656"/>
    <cellStyle name="Normal 426 2" xfId="13721"/>
    <cellStyle name="Normal 427" xfId="13671"/>
    <cellStyle name="Normal 427 2" xfId="13726"/>
    <cellStyle name="Normal 428" xfId="13672"/>
    <cellStyle name="Normal 429" xfId="13673"/>
    <cellStyle name="Normal 43" xfId="8878"/>
    <cellStyle name="Normal 43 2" xfId="8879"/>
    <cellStyle name="Normal 43 3" xfId="8880"/>
    <cellStyle name="Normal 43 4" xfId="8881"/>
    <cellStyle name="Normal 43 5" xfId="8882"/>
    <cellStyle name="Normal 430" xfId="13674"/>
    <cellStyle name="Normal 431" xfId="13685"/>
    <cellStyle name="Normal 432" xfId="13686"/>
    <cellStyle name="Normal 433" xfId="13687"/>
    <cellStyle name="Normal 434" xfId="13689"/>
    <cellStyle name="Normal 435" xfId="13690"/>
    <cellStyle name="Normal 436" xfId="13678"/>
    <cellStyle name="Normal 437" xfId="13692"/>
    <cellStyle name="Normal 438" xfId="13691"/>
    <cellStyle name="Normal 439" xfId="13681"/>
    <cellStyle name="Normal 44" xfId="8883"/>
    <cellStyle name="Normal 44 2" xfId="8884"/>
    <cellStyle name="Normal 44 3" xfId="8885"/>
    <cellStyle name="Normal 44 4" xfId="8886"/>
    <cellStyle name="Normal 44 5" xfId="8887"/>
    <cellStyle name="Normal 440" xfId="13694"/>
    <cellStyle name="Normal 441" xfId="13698"/>
    <cellStyle name="Normal 442" xfId="13699"/>
    <cellStyle name="Normal 443" xfId="13701"/>
    <cellStyle name="Normal 444" xfId="13702"/>
    <cellStyle name="Normal 445" xfId="13705"/>
    <cellStyle name="Normal 446" xfId="13709"/>
    <cellStyle name="Normal 447" xfId="13710"/>
    <cellStyle name="Normal 448" xfId="13711"/>
    <cellStyle name="Normal 448 2" xfId="13725"/>
    <cellStyle name="Normal 449" xfId="13714"/>
    <cellStyle name="Normal 45" xfId="8888"/>
    <cellStyle name="Normal 45 2" xfId="8889"/>
    <cellStyle name="Normal 45 3" xfId="8890"/>
    <cellStyle name="Normal 45 4" xfId="8891"/>
    <cellStyle name="Normal 45 5" xfId="8892"/>
    <cellStyle name="Normal 450" xfId="13712"/>
    <cellStyle name="Normal 451" xfId="13717"/>
    <cellStyle name="Normal 452" xfId="13792"/>
    <cellStyle name="Normal 453" xfId="13803"/>
    <cellStyle name="Normal 454" xfId="13798"/>
    <cellStyle name="Normal 455" xfId="13816"/>
    <cellStyle name="Normal 456" xfId="13818"/>
    <cellStyle name="Normal 457" xfId="13794"/>
    <cellStyle name="Normal 458" xfId="13812"/>
    <cellStyle name="Normal 459" xfId="13822"/>
    <cellStyle name="Normal 46" xfId="8893"/>
    <cellStyle name="Normal 46 2" xfId="8894"/>
    <cellStyle name="Normal 46 3" xfId="8895"/>
    <cellStyle name="Normal 46 4" xfId="8896"/>
    <cellStyle name="Normal 46 5" xfId="8897"/>
    <cellStyle name="Normal 460" xfId="13809"/>
    <cellStyle name="Normal 461" xfId="13826"/>
    <cellStyle name="Normal 462" xfId="13828"/>
    <cellStyle name="Normal 463" xfId="13829"/>
    <cellStyle name="Normal 464" xfId="13830"/>
    <cellStyle name="Normal 465" xfId="13831"/>
    <cellStyle name="Normal 466" xfId="13834"/>
    <cellStyle name="Normal 467" xfId="13835"/>
    <cellStyle name="Normal 468" xfId="13837"/>
    <cellStyle name="Normal 469" xfId="13848"/>
    <cellStyle name="Normal 47" xfId="8898"/>
    <cellStyle name="Normal 47 2" xfId="8899"/>
    <cellStyle name="Normal 47 3" xfId="8900"/>
    <cellStyle name="Normal 47 4" xfId="8901"/>
    <cellStyle name="Normal 47 5" xfId="8902"/>
    <cellStyle name="Normal 470" xfId="13842"/>
    <cellStyle name="Normal 471" xfId="13839"/>
    <cellStyle name="Normal 472" xfId="13849"/>
    <cellStyle name="Normal 473" xfId="13854"/>
    <cellStyle name="Normal 474" xfId="13855"/>
    <cellStyle name="Normal 475" xfId="13857"/>
    <cellStyle name="Normal 476" xfId="13860"/>
    <cellStyle name="Normal 477" xfId="13861"/>
    <cellStyle name="Normal 478" xfId="13864"/>
    <cellStyle name="Normal 479" xfId="13869"/>
    <cellStyle name="Normal 48" xfId="8903"/>
    <cellStyle name="Normal 48 2" xfId="8904"/>
    <cellStyle name="Normal 48 3" xfId="8905"/>
    <cellStyle name="Normal 48 4" xfId="8906"/>
    <cellStyle name="Normal 48 5" xfId="8907"/>
    <cellStyle name="Normal 480" xfId="13873"/>
    <cellStyle name="Normal 481" xfId="13876"/>
    <cellStyle name="Normal 482" xfId="13877"/>
    <cellStyle name="Normal 483" xfId="13879"/>
    <cellStyle name="Normal 49" xfId="8908"/>
    <cellStyle name="Normal 49 2" xfId="8909"/>
    <cellStyle name="Normal 49 3" xfId="8910"/>
    <cellStyle name="Normal 49 4" xfId="8911"/>
    <cellStyle name="Normal 49 5" xfId="8912"/>
    <cellStyle name="Normal 5" xfId="5"/>
    <cellStyle name="Normal 5 2" xfId="8913"/>
    <cellStyle name="Normal 5 2 2" xfId="8914"/>
    <cellStyle name="Normal 5 2 2 2" xfId="8915"/>
    <cellStyle name="Normal 5 2 3" xfId="8916"/>
    <cellStyle name="Normal 5 2 3 2" xfId="8917"/>
    <cellStyle name="Normal 5 2 4" xfId="8918"/>
    <cellStyle name="Normal 5 2 4 2" xfId="8919"/>
    <cellStyle name="Normal 5 2 5" xfId="8920"/>
    <cellStyle name="Normal 5 2 6" xfId="13272"/>
    <cellStyle name="Normal 5 2 7" xfId="13443"/>
    <cellStyle name="Normal 5 3" xfId="8921"/>
    <cellStyle name="Normal 5 3 2" xfId="8922"/>
    <cellStyle name="Normal 5 3 2 2" xfId="8923"/>
    <cellStyle name="Normal 5 3 3" xfId="8924"/>
    <cellStyle name="Normal 5 3 3 2" xfId="8925"/>
    <cellStyle name="Normal 5 3 4" xfId="13850"/>
    <cellStyle name="Normal 5 4" xfId="8926"/>
    <cellStyle name="Normal 5 4 2" xfId="8927"/>
    <cellStyle name="Normal 5 4 2 2" xfId="8928"/>
    <cellStyle name="Normal 5 4 3" xfId="8929"/>
    <cellStyle name="Normal 5 4 4" xfId="8930"/>
    <cellStyle name="Normal 5 4 5" xfId="8931"/>
    <cellStyle name="Normal 5 5" xfId="8932"/>
    <cellStyle name="Normal 5 5 2" xfId="8933"/>
    <cellStyle name="Normal 5 5 2 2" xfId="8934"/>
    <cellStyle name="Normal 5 5 3" xfId="8935"/>
    <cellStyle name="Normal 5 5 4" xfId="8936"/>
    <cellStyle name="Normal 5 5 5" xfId="8937"/>
    <cellStyle name="Normal 5 5 6" xfId="8938"/>
    <cellStyle name="Normal 5 6" xfId="8939"/>
    <cellStyle name="Normal 5 6 2" xfId="8940"/>
    <cellStyle name="Normal 5 7" xfId="8941"/>
    <cellStyle name="Normal 5 7 2" xfId="13502"/>
    <cellStyle name="Normal 5 8" xfId="8942"/>
    <cellStyle name="Normal 5 9" xfId="13883"/>
    <cellStyle name="Normal 5_Municipal" xfId="8943"/>
    <cellStyle name="Normal 50" xfId="8944"/>
    <cellStyle name="Normal 50 2" xfId="8945"/>
    <cellStyle name="Normal 50 3" xfId="8946"/>
    <cellStyle name="Normal 50 4" xfId="8947"/>
    <cellStyle name="Normal 50 5" xfId="8948"/>
    <cellStyle name="Normal 51" xfId="8949"/>
    <cellStyle name="Normal 51 2" xfId="8950"/>
    <cellStyle name="Normal 51 3" xfId="8951"/>
    <cellStyle name="Normal 51 4" xfId="8952"/>
    <cellStyle name="Normal 51 5" xfId="8953"/>
    <cellStyle name="Normal 52" xfId="8954"/>
    <cellStyle name="Normal 52 2" xfId="8955"/>
    <cellStyle name="Normal 52 3" xfId="8956"/>
    <cellStyle name="Normal 52 4" xfId="8957"/>
    <cellStyle name="Normal 52 5" xfId="8958"/>
    <cellStyle name="Normal 53" xfId="8959"/>
    <cellStyle name="Normal 53 2" xfId="8960"/>
    <cellStyle name="Normal 53 3" xfId="8961"/>
    <cellStyle name="Normal 53 4" xfId="8962"/>
    <cellStyle name="Normal 53 5" xfId="8963"/>
    <cellStyle name="Normal 54" xfId="8964"/>
    <cellStyle name="Normal 54 2" xfId="8965"/>
    <cellStyle name="Normal 54 3" xfId="8966"/>
    <cellStyle name="Normal 54 4" xfId="8967"/>
    <cellStyle name="Normal 54 5" xfId="8968"/>
    <cellStyle name="Normal 55" xfId="8969"/>
    <cellStyle name="Normal 55 2" xfId="8970"/>
    <cellStyle name="Normal 55 3" xfId="8971"/>
    <cellStyle name="Normal 55 4" xfId="8972"/>
    <cellStyle name="Normal 55 5" xfId="8973"/>
    <cellStyle name="Normal 56" xfId="8974"/>
    <cellStyle name="Normal 56 2" xfId="8975"/>
    <cellStyle name="Normal 56 3" xfId="8976"/>
    <cellStyle name="Normal 56 4" xfId="8977"/>
    <cellStyle name="Normal 56 5" xfId="8978"/>
    <cellStyle name="Normal 57" xfId="8979"/>
    <cellStyle name="Normal 57 2" xfId="8980"/>
    <cellStyle name="Normal 57 3" xfId="8981"/>
    <cellStyle name="Normal 57 4" xfId="8982"/>
    <cellStyle name="Normal 57 5" xfId="8983"/>
    <cellStyle name="Normal 58" xfId="8984"/>
    <cellStyle name="Normal 58 2" xfId="8985"/>
    <cellStyle name="Normal 58 3" xfId="8986"/>
    <cellStyle name="Normal 58 4" xfId="8987"/>
    <cellStyle name="Normal 58 4 2" xfId="8988"/>
    <cellStyle name="Normal 58 5" xfId="8989"/>
    <cellStyle name="Normal 59" xfId="8990"/>
    <cellStyle name="Normal 59 2" xfId="8991"/>
    <cellStyle name="Normal 59 2 2" xfId="8992"/>
    <cellStyle name="Normal 59 2 3" xfId="8993"/>
    <cellStyle name="Normal 59 3" xfId="8994"/>
    <cellStyle name="Normal 59 4" xfId="8995"/>
    <cellStyle name="Normal 59 5" xfId="8996"/>
    <cellStyle name="Normal 6" xfId="8997"/>
    <cellStyle name="Normal 6 10" xfId="8998"/>
    <cellStyle name="Normal 6 11" xfId="8999"/>
    <cellStyle name="Normal 6 12" xfId="9000"/>
    <cellStyle name="Normal 6 13" xfId="9001"/>
    <cellStyle name="Normal 6 14" xfId="9002"/>
    <cellStyle name="Normal 6 14 2" xfId="9003"/>
    <cellStyle name="Normal 6 15" xfId="13293"/>
    <cellStyle name="Normal 6 2" xfId="9004"/>
    <cellStyle name="Normal 6 2 2" xfId="9005"/>
    <cellStyle name="Normal 6 2 2 2" xfId="9006"/>
    <cellStyle name="Normal 6 2 2 2 2" xfId="9007"/>
    <cellStyle name="Normal 6 2 2 2 2 2" xfId="9008"/>
    <cellStyle name="Normal 6 2 2 2 3" xfId="9009"/>
    <cellStyle name="Normal 6 2 2 3" xfId="9010"/>
    <cellStyle name="Normal 6 2 2 3 2" xfId="9011"/>
    <cellStyle name="Normal 6 2 2 4" xfId="9012"/>
    <cellStyle name="Normal 6 2 3" xfId="9013"/>
    <cellStyle name="Normal 6 2 3 2" xfId="9014"/>
    <cellStyle name="Normal 6 2 3 2 2" xfId="9015"/>
    <cellStyle name="Normal 6 2 3 3" xfId="9016"/>
    <cellStyle name="Normal 6 2 4" xfId="9017"/>
    <cellStyle name="Normal 6 2 4 2" xfId="9018"/>
    <cellStyle name="Normal 6 2 4 3" xfId="9019"/>
    <cellStyle name="Normal 6 2 5" xfId="9020"/>
    <cellStyle name="Normal 6 2 6" xfId="9021"/>
    <cellStyle name="Normal 6 3" xfId="9022"/>
    <cellStyle name="Normal 6 3 2" xfId="9023"/>
    <cellStyle name="Normal 6 3 2 2" xfId="9024"/>
    <cellStyle name="Normal 6 3 2 2 2" xfId="9025"/>
    <cellStyle name="Normal 6 3 2 3" xfId="9026"/>
    <cellStyle name="Normal 6 3 3" xfId="9027"/>
    <cellStyle name="Normal 6 3 3 2" xfId="9028"/>
    <cellStyle name="Normal 6 3 4" xfId="9029"/>
    <cellStyle name="Normal 6 3 4 2" xfId="9030"/>
    <cellStyle name="Normal 6 3 5" xfId="9031"/>
    <cellStyle name="Normal 6 4" xfId="9032"/>
    <cellStyle name="Normal 6 4 2" xfId="9033"/>
    <cellStyle name="Normal 6 4 2 2" xfId="9034"/>
    <cellStyle name="Normal 6 4 3" xfId="9035"/>
    <cellStyle name="Normal 6 4 3 2" xfId="9036"/>
    <cellStyle name="Normal 6 4 4" xfId="9037"/>
    <cellStyle name="Normal 6 4 5" xfId="9038"/>
    <cellStyle name="Normal 6 4 5 2" xfId="9039"/>
    <cellStyle name="Normal 6 5" xfId="9040"/>
    <cellStyle name="Normal 6 5 2" xfId="9041"/>
    <cellStyle name="Normal 6 5 3" xfId="9042"/>
    <cellStyle name="Normal 6 5 4" xfId="9043"/>
    <cellStyle name="Normal 6 5 5" xfId="9044"/>
    <cellStyle name="Normal 6 6" xfId="9045"/>
    <cellStyle name="Normal 6 6 2" xfId="9046"/>
    <cellStyle name="Normal 6 6 3" xfId="9047"/>
    <cellStyle name="Normal 6 7" xfId="9048"/>
    <cellStyle name="Normal 6 8" xfId="9049"/>
    <cellStyle name="Normal 6 9" xfId="9050"/>
    <cellStyle name="Normal 6_Municipal" xfId="9051"/>
    <cellStyle name="Normal 60" xfId="9052"/>
    <cellStyle name="Normal 60 2" xfId="9053"/>
    <cellStyle name="Normal 60 2 2" xfId="9054"/>
    <cellStyle name="Normal 60 3" xfId="9055"/>
    <cellStyle name="Normal 60 4" xfId="9056"/>
    <cellStyle name="Normal 60 5" xfId="9057"/>
    <cellStyle name="Normal 60 5 2" xfId="9058"/>
    <cellStyle name="Normal 60 6" xfId="9059"/>
    <cellStyle name="Normal 61" xfId="9060"/>
    <cellStyle name="Normal 61 2" xfId="9061"/>
    <cellStyle name="Normal 61 3" xfId="9062"/>
    <cellStyle name="Normal 61 4" xfId="9063"/>
    <cellStyle name="Normal 62" xfId="9064"/>
    <cellStyle name="Normal 62 2" xfId="9065"/>
    <cellStyle name="Normal 62 3" xfId="9066"/>
    <cellStyle name="Normal 62 4" xfId="9067"/>
    <cellStyle name="Normal 63" xfId="9068"/>
    <cellStyle name="Normal 63 2" xfId="9069"/>
    <cellStyle name="Normal 63 3" xfId="9070"/>
    <cellStyle name="Normal 63 4" xfId="9071"/>
    <cellStyle name="Normal 64" xfId="9072"/>
    <cellStyle name="Normal 64 2" xfId="9073"/>
    <cellStyle name="Normal 64 3" xfId="9074"/>
    <cellStyle name="Normal 64 4" xfId="9075"/>
    <cellStyle name="Normal 65" xfId="9076"/>
    <cellStyle name="Normal 65 2" xfId="9077"/>
    <cellStyle name="Normal 65 3" xfId="9078"/>
    <cellStyle name="Normal 65 4" xfId="9079"/>
    <cellStyle name="Normal 66" xfId="9080"/>
    <cellStyle name="Normal 66 2" xfId="9081"/>
    <cellStyle name="Normal 66 3" xfId="9082"/>
    <cellStyle name="Normal 66 4" xfId="9083"/>
    <cellStyle name="Normal 67" xfId="9084"/>
    <cellStyle name="Normal 67 2" xfId="9085"/>
    <cellStyle name="Normal 67 3" xfId="9086"/>
    <cellStyle name="Normal 67 4" xfId="9087"/>
    <cellStyle name="Normal 68" xfId="9088"/>
    <cellStyle name="Normal 68 2" xfId="9089"/>
    <cellStyle name="Normal 68 3" xfId="9090"/>
    <cellStyle name="Normal 68 4" xfId="9091"/>
    <cellStyle name="Normal 69" xfId="9092"/>
    <cellStyle name="Normal 69 2" xfId="9093"/>
    <cellStyle name="Normal 69 3" xfId="9094"/>
    <cellStyle name="Normal 69 4" xfId="9095"/>
    <cellStyle name="Normal 7" xfId="9096"/>
    <cellStyle name="Normal 7 2" xfId="9097"/>
    <cellStyle name="Normal 7 2 2" xfId="9098"/>
    <cellStyle name="Normal 7 2 2 2" xfId="9099"/>
    <cellStyle name="Normal 7 2 2 2 2" xfId="9100"/>
    <cellStyle name="Normal 7 2 2 2 2 2" xfId="9101"/>
    <cellStyle name="Normal 7 2 2 2 3" xfId="9102"/>
    <cellStyle name="Normal 7 2 2 3" xfId="9103"/>
    <cellStyle name="Normal 7 2 2 3 2" xfId="9104"/>
    <cellStyle name="Normal 7 2 2 4" xfId="9105"/>
    <cellStyle name="Normal 7 2 2 5" xfId="9106"/>
    <cellStyle name="Normal 7 2 3" xfId="9107"/>
    <cellStyle name="Normal 7 2 3 2" xfId="9108"/>
    <cellStyle name="Normal 7 2 3 2 2" xfId="9109"/>
    <cellStyle name="Normal 7 2 3 3" xfId="9110"/>
    <cellStyle name="Normal 7 2 3 4" xfId="9111"/>
    <cellStyle name="Normal 7 2 4" xfId="9112"/>
    <cellStyle name="Normal 7 2 4 2" xfId="9113"/>
    <cellStyle name="Normal 7 2 5" xfId="9114"/>
    <cellStyle name="Normal 7 2 6" xfId="9115"/>
    <cellStyle name="Normal 7 3" xfId="9116"/>
    <cellStyle name="Normal 7 3 2" xfId="9117"/>
    <cellStyle name="Normal 7 3 2 2" xfId="9118"/>
    <cellStyle name="Normal 7 3 2 2 2" xfId="9119"/>
    <cellStyle name="Normal 7 3 2 3" xfId="9120"/>
    <cellStyle name="Normal 7 3 2 4" xfId="9121"/>
    <cellStyle name="Normal 7 3 3" xfId="9122"/>
    <cellStyle name="Normal 7 3 3 2" xfId="9123"/>
    <cellStyle name="Normal 7 3 4" xfId="9124"/>
    <cellStyle name="Normal 7 3 5" xfId="9125"/>
    <cellStyle name="Normal 7 3 6" xfId="9126"/>
    <cellStyle name="Normal 7 4" xfId="9127"/>
    <cellStyle name="Normal 7 4 2" xfId="9128"/>
    <cellStyle name="Normal 7 4 2 2" xfId="9129"/>
    <cellStyle name="Normal 7 4 3" xfId="9130"/>
    <cellStyle name="Normal 7 4 3 2" xfId="9131"/>
    <cellStyle name="Normal 7 4 4" xfId="9132"/>
    <cellStyle name="Normal 7 4 5" xfId="9133"/>
    <cellStyle name="Normal 7 4 6" xfId="9134"/>
    <cellStyle name="Normal 7 5" xfId="9135"/>
    <cellStyle name="Normal 7 5 2" xfId="9136"/>
    <cellStyle name="Normal 7 6" xfId="9137"/>
    <cellStyle name="Normal 7 6 2" xfId="9138"/>
    <cellStyle name="Normal 7 7" xfId="9139"/>
    <cellStyle name="Normal 7 7 2" xfId="9140"/>
    <cellStyle name="Normal 7 8" xfId="9141"/>
    <cellStyle name="Normal 7 9" xfId="13659"/>
    <cellStyle name="Normal 7_Municipal" xfId="9142"/>
    <cellStyle name="Normal 70" xfId="9143"/>
    <cellStyle name="Normal 70 2" xfId="9144"/>
    <cellStyle name="Normal 70 3" xfId="9145"/>
    <cellStyle name="Normal 70 4" xfId="9146"/>
    <cellStyle name="Normal 71" xfId="9147"/>
    <cellStyle name="Normal 71 2" xfId="9148"/>
    <cellStyle name="Normal 71 3" xfId="9149"/>
    <cellStyle name="Normal 71 4" xfId="9150"/>
    <cellStyle name="Normal 72" xfId="9151"/>
    <cellStyle name="Normal 72 2" xfId="9152"/>
    <cellStyle name="Normal 72 3" xfId="9153"/>
    <cellStyle name="Normal 73" xfId="9154"/>
    <cellStyle name="Normal 73 2" xfId="9155"/>
    <cellStyle name="Normal 73 3" xfId="9156"/>
    <cellStyle name="Normal 74" xfId="9157"/>
    <cellStyle name="Normal 74 2" xfId="9158"/>
    <cellStyle name="Normal 74 3" xfId="9159"/>
    <cellStyle name="Normal 75" xfId="9160"/>
    <cellStyle name="Normal 75 2" xfId="9161"/>
    <cellStyle name="Normal 75 3" xfId="9162"/>
    <cellStyle name="Normal 75 4" xfId="9163"/>
    <cellStyle name="Normal 76" xfId="9164"/>
    <cellStyle name="Normal 76 2" xfId="9165"/>
    <cellStyle name="Normal 76 3" xfId="9166"/>
    <cellStyle name="Normal 76 4" xfId="9167"/>
    <cellStyle name="Normal 77" xfId="9168"/>
    <cellStyle name="Normal 77 2" xfId="9169"/>
    <cellStyle name="Normal 77 3" xfId="9170"/>
    <cellStyle name="Normal 78" xfId="9171"/>
    <cellStyle name="Normal 78 2" xfId="9172"/>
    <cellStyle name="Normal 78 3" xfId="9173"/>
    <cellStyle name="Normal 79" xfId="9174"/>
    <cellStyle name="Normal 79 2" xfId="9175"/>
    <cellStyle name="Normal 79 3" xfId="9176"/>
    <cellStyle name="Normal 8" xfId="9177"/>
    <cellStyle name="Normal 8 2" xfId="9178"/>
    <cellStyle name="Normal 8 2 2" xfId="9179"/>
    <cellStyle name="Normal 8 2 2 2" xfId="9180"/>
    <cellStyle name="Normal 8 2 2 3" xfId="9181"/>
    <cellStyle name="Normal 8 2 3" xfId="9182"/>
    <cellStyle name="Normal 8 2 3 2" xfId="9183"/>
    <cellStyle name="Normal 8 2 4" xfId="9184"/>
    <cellStyle name="Normal 8 3" xfId="9185"/>
    <cellStyle name="Normal 8 3 2" xfId="9186"/>
    <cellStyle name="Normal 8 4" xfId="9187"/>
    <cellStyle name="Normal 8 4 2" xfId="9188"/>
    <cellStyle name="Normal 8 4 3" xfId="9189"/>
    <cellStyle name="Normal 8 4 4" xfId="9190"/>
    <cellStyle name="Normal 8 5" xfId="9191"/>
    <cellStyle name="Normal 8 5 2" xfId="9192"/>
    <cellStyle name="Normal 8 6" xfId="9193"/>
    <cellStyle name="Normal 8 7" xfId="9194"/>
    <cellStyle name="Normal 8_Municipal" xfId="9195"/>
    <cellStyle name="Normal 80" xfId="9196"/>
    <cellStyle name="Normal 80 2" xfId="9197"/>
    <cellStyle name="Normal 80 3" xfId="9198"/>
    <cellStyle name="Normal 81" xfId="9199"/>
    <cellStyle name="Normal 81 2" xfId="9200"/>
    <cellStyle name="Normal 81 3" xfId="9201"/>
    <cellStyle name="Normal 82" xfId="9202"/>
    <cellStyle name="Normal 82 2" xfId="9203"/>
    <cellStyle name="Normal 82 3" xfId="9204"/>
    <cellStyle name="Normal 83" xfId="9205"/>
    <cellStyle name="Normal 83 2" xfId="9206"/>
    <cellStyle name="Normal 83 3" xfId="9207"/>
    <cellStyle name="Normal 84" xfId="9208"/>
    <cellStyle name="Normal 84 2" xfId="9209"/>
    <cellStyle name="Normal 84 3" xfId="9210"/>
    <cellStyle name="Normal 85" xfId="9211"/>
    <cellStyle name="Normal 85 2" xfId="9212"/>
    <cellStyle name="Normal 85 3" xfId="9213"/>
    <cellStyle name="Normal 86" xfId="9214"/>
    <cellStyle name="Normal 86 2" xfId="9215"/>
    <cellStyle name="Normal 86 3" xfId="9216"/>
    <cellStyle name="Normal 87" xfId="9217"/>
    <cellStyle name="Normal 87 2" xfId="9218"/>
    <cellStyle name="Normal 87 3" xfId="9219"/>
    <cellStyle name="Normal 88" xfId="9220"/>
    <cellStyle name="Normal 88 2" xfId="9221"/>
    <cellStyle name="Normal 88 3" xfId="9222"/>
    <cellStyle name="Normal 89" xfId="9223"/>
    <cellStyle name="Normal 89 2" xfId="9224"/>
    <cellStyle name="Normal 89 3" xfId="9225"/>
    <cellStyle name="Normal 9" xfId="9226"/>
    <cellStyle name="Normal 9 2" xfId="9227"/>
    <cellStyle name="Normal 9 2 2" xfId="9228"/>
    <cellStyle name="Normal 9 2 2 2" xfId="9229"/>
    <cellStyle name="Normal 9 2 2 2 2" xfId="9230"/>
    <cellStyle name="Normal 9 2 2 2 2 2" xfId="9231"/>
    <cellStyle name="Normal 9 2 2 2 3" xfId="9232"/>
    <cellStyle name="Normal 9 2 2 2 4" xfId="13130"/>
    <cellStyle name="Normal 9 2 2 3" xfId="9233"/>
    <cellStyle name="Normal 9 2 2 3 2" xfId="9234"/>
    <cellStyle name="Normal 9 2 2 4" xfId="9235"/>
    <cellStyle name="Normal 9 2 2 5" xfId="9236"/>
    <cellStyle name="Normal 9 2 2 6" xfId="13129"/>
    <cellStyle name="Normal 9 2 3" xfId="9237"/>
    <cellStyle name="Normal 9 2 3 2" xfId="9238"/>
    <cellStyle name="Normal 9 2 3 2 2" xfId="9239"/>
    <cellStyle name="Normal 9 2 3 3" xfId="9240"/>
    <cellStyle name="Normal 9 2 3 4" xfId="9241"/>
    <cellStyle name="Normal 9 2 4" xfId="9242"/>
    <cellStyle name="Normal 9 2 4 2" xfId="9243"/>
    <cellStyle name="Normal 9 2 4 3" xfId="9244"/>
    <cellStyle name="Normal 9 2 4 4" xfId="13131"/>
    <cellStyle name="Normal 9 2 5" xfId="9245"/>
    <cellStyle name="Normal 9 2 5 2" xfId="9246"/>
    <cellStyle name="Normal 9 2 6" xfId="9247"/>
    <cellStyle name="Normal 9 2 6 2" xfId="9248"/>
    <cellStyle name="Normal 9 3" xfId="9249"/>
    <cellStyle name="Normal 9 3 2" xfId="9250"/>
    <cellStyle name="Normal 9 3 2 2" xfId="9251"/>
    <cellStyle name="Normal 9 3 2 2 2" xfId="9252"/>
    <cellStyle name="Normal 9 3 2 2 3" xfId="13132"/>
    <cellStyle name="Normal 9 3 2 3" xfId="9253"/>
    <cellStyle name="Normal 9 3 2 4" xfId="9254"/>
    <cellStyle name="Normal 9 3 3" xfId="9255"/>
    <cellStyle name="Normal 9 3 3 2" xfId="9256"/>
    <cellStyle name="Normal 9 3 3 3" xfId="9257"/>
    <cellStyle name="Normal 9 3 3 4" xfId="13133"/>
    <cellStyle name="Normal 9 3 4" xfId="9258"/>
    <cellStyle name="Normal 9 3 4 2" xfId="9259"/>
    <cellStyle name="Normal 9 3 4 3" xfId="9260"/>
    <cellStyle name="Normal 9 3 4 4" xfId="13134"/>
    <cellStyle name="Normal 9 3 5" xfId="9261"/>
    <cellStyle name="Normal 9 3 5 2" xfId="9262"/>
    <cellStyle name="Normal 9 3 6" xfId="9263"/>
    <cellStyle name="Normal 9 3 7" xfId="9264"/>
    <cellStyle name="Normal 9 4" xfId="9265"/>
    <cellStyle name="Normal 9 4 2" xfId="9266"/>
    <cellStyle name="Normal 9 4 2 2" xfId="9267"/>
    <cellStyle name="Normal 9 4 2 3" xfId="13136"/>
    <cellStyle name="Normal 9 4 3" xfId="9268"/>
    <cellStyle name="Normal 9 4 3 2" xfId="9269"/>
    <cellStyle name="Normal 9 4 4" xfId="9270"/>
    <cellStyle name="Normal 9 4 5" xfId="9271"/>
    <cellStyle name="Normal 9 4 6" xfId="9272"/>
    <cellStyle name="Normal 9 4 7" xfId="13135"/>
    <cellStyle name="Normal 9 5" xfId="9273"/>
    <cellStyle name="Normal 9 5 2" xfId="9274"/>
    <cellStyle name="Normal 9 5 3" xfId="9275"/>
    <cellStyle name="Normal 9 6" xfId="9276"/>
    <cellStyle name="Normal 9 6 2" xfId="9277"/>
    <cellStyle name="Normal 9 6 3" xfId="13137"/>
    <cellStyle name="Normal 9 7" xfId="9278"/>
    <cellStyle name="Normal 9 7 2" xfId="9279"/>
    <cellStyle name="Normal 9 8" xfId="9280"/>
    <cellStyle name="Normal 9 8 2" xfId="9281"/>
    <cellStyle name="Normal 9 9" xfId="9282"/>
    <cellStyle name="Normal 9_Municipal" xfId="9283"/>
    <cellStyle name="Normal 90" xfId="9284"/>
    <cellStyle name="Normal 90 2" xfId="9285"/>
    <cellStyle name="Normal 90 3" xfId="9286"/>
    <cellStyle name="Normal 90 4" xfId="9287"/>
    <cellStyle name="Normal 91" xfId="9288"/>
    <cellStyle name="Normal 91 2" xfId="9289"/>
    <cellStyle name="Normal 91 3" xfId="9290"/>
    <cellStyle name="Normal 92" xfId="9291"/>
    <cellStyle name="Normal 92 2" xfId="9292"/>
    <cellStyle name="Normal 92 3" xfId="9293"/>
    <cellStyle name="Normal 93" xfId="9294"/>
    <cellStyle name="Normal 93 2" xfId="9295"/>
    <cellStyle name="Normal 93 3" xfId="9296"/>
    <cellStyle name="Normal 94" xfId="9297"/>
    <cellStyle name="Normal 94 2" xfId="9298"/>
    <cellStyle name="Normal 94 3" xfId="9299"/>
    <cellStyle name="Normal 95" xfId="9300"/>
    <cellStyle name="Normal 95 2" xfId="9301"/>
    <cellStyle name="Normal 95 3" xfId="9302"/>
    <cellStyle name="Normal 96" xfId="9303"/>
    <cellStyle name="Normal 96 2" xfId="9304"/>
    <cellStyle name="Normal 96 3" xfId="9305"/>
    <cellStyle name="Normal 97" xfId="9306"/>
    <cellStyle name="Normal 97 2" xfId="9307"/>
    <cellStyle name="Normal 97 3" xfId="9308"/>
    <cellStyle name="Normal 98" xfId="9309"/>
    <cellStyle name="Normal 98 2" xfId="9310"/>
    <cellStyle name="Normal 98 3" xfId="9311"/>
    <cellStyle name="Normal 99" xfId="9312"/>
    <cellStyle name="Normal 99 2" xfId="9313"/>
    <cellStyle name="Normal 99 3" xfId="9314"/>
    <cellStyle name="Normal U" xfId="9315"/>
    <cellStyle name="Normal_tamu-performance-individual-tei-2005" xfId="6"/>
    <cellStyle name="Normal_TEI Financial Performance" xfId="4"/>
    <cellStyle name="Normal_TEI_Annual audited 2008 data by TEI_19Aug2009" xfId="2"/>
    <cellStyle name="Note 10" xfId="9316"/>
    <cellStyle name="Note 11" xfId="9317"/>
    <cellStyle name="Note 12" xfId="9318"/>
    <cellStyle name="Note 13" xfId="9319"/>
    <cellStyle name="Note 13 2" xfId="9320"/>
    <cellStyle name="Note 13 2 2" xfId="9321"/>
    <cellStyle name="Note 13 2 3" xfId="9322"/>
    <cellStyle name="Note 13 3" xfId="9323"/>
    <cellStyle name="Note 13 3 2" xfId="9324"/>
    <cellStyle name="Note 13 3 3" xfId="9325"/>
    <cellStyle name="Note 13 4" xfId="9326"/>
    <cellStyle name="Note 13 5" xfId="9327"/>
    <cellStyle name="Note 14" xfId="9328"/>
    <cellStyle name="Note 14 2" xfId="9329"/>
    <cellStyle name="Note 14 2 2" xfId="9330"/>
    <cellStyle name="Note 14 2 3" xfId="9331"/>
    <cellStyle name="Note 14 3" xfId="9332"/>
    <cellStyle name="Note 14 3 2" xfId="9333"/>
    <cellStyle name="Note 14 3 3" xfId="9334"/>
    <cellStyle name="Note 14 4" xfId="9335"/>
    <cellStyle name="Note 14 5" xfId="9336"/>
    <cellStyle name="Note 15" xfId="9337"/>
    <cellStyle name="Note 15 2" xfId="9338"/>
    <cellStyle name="Note 15 2 2" xfId="9339"/>
    <cellStyle name="Note 15 2 3" xfId="9340"/>
    <cellStyle name="Note 15 3" xfId="9341"/>
    <cellStyle name="Note 15 3 2" xfId="9342"/>
    <cellStyle name="Note 15 3 3" xfId="9343"/>
    <cellStyle name="Note 15 4" xfId="9344"/>
    <cellStyle name="Note 15 5" xfId="9345"/>
    <cellStyle name="Note 16" xfId="9346"/>
    <cellStyle name="Note 16 2" xfId="9347"/>
    <cellStyle name="Note 16 2 2" xfId="9348"/>
    <cellStyle name="Note 16 2 3" xfId="9349"/>
    <cellStyle name="Note 16 3" xfId="9350"/>
    <cellStyle name="Note 16 3 2" xfId="9351"/>
    <cellStyle name="Note 16 3 3" xfId="9352"/>
    <cellStyle name="Note 16 4" xfId="9353"/>
    <cellStyle name="Note 16 5" xfId="9354"/>
    <cellStyle name="Note 17" xfId="9355"/>
    <cellStyle name="Note 17 2" xfId="9356"/>
    <cellStyle name="Note 17 2 2" xfId="9357"/>
    <cellStyle name="Note 17 2 3" xfId="9358"/>
    <cellStyle name="Note 17 3" xfId="9359"/>
    <cellStyle name="Note 17 3 2" xfId="9360"/>
    <cellStyle name="Note 17 3 3" xfId="9361"/>
    <cellStyle name="Note 17 4" xfId="9362"/>
    <cellStyle name="Note 17 5" xfId="9363"/>
    <cellStyle name="Note 18" xfId="9364"/>
    <cellStyle name="Note 18 2" xfId="9365"/>
    <cellStyle name="Note 18 2 2" xfId="9366"/>
    <cellStyle name="Note 18 2 3" xfId="9367"/>
    <cellStyle name="Note 18 3" xfId="9368"/>
    <cellStyle name="Note 18 3 2" xfId="9369"/>
    <cellStyle name="Note 18 3 3" xfId="9370"/>
    <cellStyle name="Note 18 4" xfId="9371"/>
    <cellStyle name="Note 18 5" xfId="9372"/>
    <cellStyle name="Note 2" xfId="9373"/>
    <cellStyle name="Note 2 10" xfId="9374"/>
    <cellStyle name="Note 2 11" xfId="9375"/>
    <cellStyle name="Note 2 11 2" xfId="9376"/>
    <cellStyle name="Note 2 12" xfId="9377"/>
    <cellStyle name="Note 2 13" xfId="9378"/>
    <cellStyle name="Note 2 14" xfId="9379"/>
    <cellStyle name="Note 2 2" xfId="9380"/>
    <cellStyle name="Note 2 2 10" xfId="9381"/>
    <cellStyle name="Note 2 2 11" xfId="9382"/>
    <cellStyle name="Note 2 2 12" xfId="9383"/>
    <cellStyle name="Note 2 2 13" xfId="13138"/>
    <cellStyle name="Note 2 2 2" xfId="9384"/>
    <cellStyle name="Note 2 2 2 2" xfId="9385"/>
    <cellStyle name="Note 2 2 2 2 2" xfId="9386"/>
    <cellStyle name="Note 2 2 2 2 2 2" xfId="9387"/>
    <cellStyle name="Note 2 2 2 2 2 3" xfId="9388"/>
    <cellStyle name="Note 2 2 2 2 3" xfId="9389"/>
    <cellStyle name="Note 2 2 2 2 3 2" xfId="9390"/>
    <cellStyle name="Note 2 2 2 2 4" xfId="9391"/>
    <cellStyle name="Note 2 2 2 3" xfId="9392"/>
    <cellStyle name="Note 2 2 2 3 2" xfId="9393"/>
    <cellStyle name="Note 2 2 2 3 3" xfId="9394"/>
    <cellStyle name="Note 2 2 2 4" xfId="9395"/>
    <cellStyle name="Note 2 2 2 4 2" xfId="9396"/>
    <cellStyle name="Note 2 2 2 5" xfId="9397"/>
    <cellStyle name="Note 2 2 2 6" xfId="9398"/>
    <cellStyle name="Note 2 2 2 7" xfId="9399"/>
    <cellStyle name="Note 2 2 2 8" xfId="13139"/>
    <cellStyle name="Note 2 2 2_Other Income" xfId="9400"/>
    <cellStyle name="Note 2 2 3" xfId="9401"/>
    <cellStyle name="Note 2 2 3 2" xfId="9402"/>
    <cellStyle name="Note 2 2 3 2 2" xfId="9403"/>
    <cellStyle name="Note 2 2 3 2 2 2" xfId="9404"/>
    <cellStyle name="Note 2 2 3 2 3" xfId="9405"/>
    <cellStyle name="Note 2 2 3 2 4" xfId="9406"/>
    <cellStyle name="Note 2 2 3 3" xfId="9407"/>
    <cellStyle name="Note 2 2 3 3 2" xfId="9408"/>
    <cellStyle name="Note 2 2 3 4" xfId="9409"/>
    <cellStyle name="Note 2 2 3 5" xfId="9410"/>
    <cellStyle name="Note 2 2 3 6" xfId="9411"/>
    <cellStyle name="Note 2 2 3 7" xfId="9412"/>
    <cellStyle name="Note 2 2 3_Other Income" xfId="9413"/>
    <cellStyle name="Note 2 2 4" xfId="9414"/>
    <cellStyle name="Note 2 2 4 2" xfId="9415"/>
    <cellStyle name="Note 2 2 4 2 2" xfId="9416"/>
    <cellStyle name="Note 2 2 4 2 3" xfId="9417"/>
    <cellStyle name="Note 2 2 4 2 4" xfId="9418"/>
    <cellStyle name="Note 2 2 4 3" xfId="9419"/>
    <cellStyle name="Note 2 2 4 4" xfId="9420"/>
    <cellStyle name="Note 2 2 4 5" xfId="9421"/>
    <cellStyle name="Note 2 2 4 6" xfId="9422"/>
    <cellStyle name="Note 2 2 4 7" xfId="9423"/>
    <cellStyle name="Note 2 2 4_Other Income" xfId="9424"/>
    <cellStyle name="Note 2 2 5" xfId="9425"/>
    <cellStyle name="Note 2 2 5 2" xfId="9426"/>
    <cellStyle name="Note 2 2 5 2 2" xfId="9427"/>
    <cellStyle name="Note 2 2 5 2 3" xfId="9428"/>
    <cellStyle name="Note 2 2 5 3" xfId="9429"/>
    <cellStyle name="Note 2 2 5 4" xfId="9430"/>
    <cellStyle name="Note 2 2 5 5" xfId="9431"/>
    <cellStyle name="Note 2 2 5 6" xfId="9432"/>
    <cellStyle name="Note 2 2 5 7" xfId="9433"/>
    <cellStyle name="Note 2 2 5_Other Income" xfId="9434"/>
    <cellStyle name="Note 2 2 6" xfId="9435"/>
    <cellStyle name="Note 2 2 6 2" xfId="9436"/>
    <cellStyle name="Note 2 2 6 3" xfId="9437"/>
    <cellStyle name="Note 2 2 7" xfId="9438"/>
    <cellStyle name="Note 2 2 8" xfId="9439"/>
    <cellStyle name="Note 2 2 9" xfId="9440"/>
    <cellStyle name="Note 2 2_Other Income" xfId="9441"/>
    <cellStyle name="Note 2 3" xfId="9442"/>
    <cellStyle name="Note 2 3 10" xfId="9443"/>
    <cellStyle name="Note 2 3 11" xfId="9444"/>
    <cellStyle name="Note 2 3 12" xfId="9445"/>
    <cellStyle name="Note 2 3 13" xfId="13140"/>
    <cellStyle name="Note 2 3 2" xfId="9446"/>
    <cellStyle name="Note 2 3 2 2" xfId="9447"/>
    <cellStyle name="Note 2 3 2 2 2" xfId="9448"/>
    <cellStyle name="Note 2 3 2 2 2 2" xfId="9449"/>
    <cellStyle name="Note 2 3 2 2 3" xfId="9450"/>
    <cellStyle name="Note 2 3 2 2 4" xfId="9451"/>
    <cellStyle name="Note 2 3 2 3" xfId="9452"/>
    <cellStyle name="Note 2 3 2 3 2" xfId="9453"/>
    <cellStyle name="Note 2 3 2 4" xfId="9454"/>
    <cellStyle name="Note 2 3 2 5" xfId="9455"/>
    <cellStyle name="Note 2 3 2 6" xfId="9456"/>
    <cellStyle name="Note 2 3 2 7" xfId="9457"/>
    <cellStyle name="Note 2 3 2_Other Income" xfId="9458"/>
    <cellStyle name="Note 2 3 3" xfId="9459"/>
    <cellStyle name="Note 2 3 3 2" xfId="9460"/>
    <cellStyle name="Note 2 3 3 2 2" xfId="9461"/>
    <cellStyle name="Note 2 3 3 2 3" xfId="9462"/>
    <cellStyle name="Note 2 3 3 2 4" xfId="9463"/>
    <cellStyle name="Note 2 3 3 3" xfId="9464"/>
    <cellStyle name="Note 2 3 3 4" xfId="9465"/>
    <cellStyle name="Note 2 3 3 5" xfId="9466"/>
    <cellStyle name="Note 2 3 3 6" xfId="9467"/>
    <cellStyle name="Note 2 3 3 7" xfId="9468"/>
    <cellStyle name="Note 2 3 3_Other Income" xfId="9469"/>
    <cellStyle name="Note 2 3 4" xfId="9470"/>
    <cellStyle name="Note 2 3 4 2" xfId="9471"/>
    <cellStyle name="Note 2 3 4 2 2" xfId="9472"/>
    <cellStyle name="Note 2 3 4 2 3" xfId="9473"/>
    <cellStyle name="Note 2 3 4 3" xfId="9474"/>
    <cellStyle name="Note 2 3 4 4" xfId="9475"/>
    <cellStyle name="Note 2 3 4 5" xfId="9476"/>
    <cellStyle name="Note 2 3 4 6" xfId="9477"/>
    <cellStyle name="Note 2 3 4 7" xfId="9478"/>
    <cellStyle name="Note 2 3 4_Other Income" xfId="9479"/>
    <cellStyle name="Note 2 3 5" xfId="9480"/>
    <cellStyle name="Note 2 3 5 2" xfId="9481"/>
    <cellStyle name="Note 2 3 5 2 2" xfId="9482"/>
    <cellStyle name="Note 2 3 5 2 3" xfId="9483"/>
    <cellStyle name="Note 2 3 5 3" xfId="9484"/>
    <cellStyle name="Note 2 3 5 4" xfId="9485"/>
    <cellStyle name="Note 2 3 5 5" xfId="9486"/>
    <cellStyle name="Note 2 3 5 6" xfId="9487"/>
    <cellStyle name="Note 2 3 5_Other Income" xfId="9488"/>
    <cellStyle name="Note 2 3 6" xfId="9489"/>
    <cellStyle name="Note 2 3 6 2" xfId="9490"/>
    <cellStyle name="Note 2 3 6 3" xfId="9491"/>
    <cellStyle name="Note 2 3 7" xfId="9492"/>
    <cellStyle name="Note 2 3 8" xfId="9493"/>
    <cellStyle name="Note 2 3 9" xfId="9494"/>
    <cellStyle name="Note 2 3_Other Income" xfId="9495"/>
    <cellStyle name="Note 2 4" xfId="9496"/>
    <cellStyle name="Note 2 4 2" xfId="9497"/>
    <cellStyle name="Note 2 4 2 2" xfId="9498"/>
    <cellStyle name="Note 2 4 2 2 2" xfId="9499"/>
    <cellStyle name="Note 2 4 2 3" xfId="9500"/>
    <cellStyle name="Note 2 4 2 4" xfId="9501"/>
    <cellStyle name="Note 2 4 3" xfId="9502"/>
    <cellStyle name="Note 2 4 3 2" xfId="9503"/>
    <cellStyle name="Note 2 4 3 3" xfId="9504"/>
    <cellStyle name="Note 2 4 4" xfId="9505"/>
    <cellStyle name="Note 2 4 4 2" xfId="9506"/>
    <cellStyle name="Note 2 4 5" xfId="9507"/>
    <cellStyle name="Note 2 4 6" xfId="9508"/>
    <cellStyle name="Note 2 4 7" xfId="9509"/>
    <cellStyle name="Note 2 4 8" xfId="9510"/>
    <cellStyle name="Note 2 4 9" xfId="13141"/>
    <cellStyle name="Note 2 4_Other Income" xfId="9511"/>
    <cellStyle name="Note 2 5" xfId="9512"/>
    <cellStyle name="Note 2 5 2" xfId="9513"/>
    <cellStyle name="Note 2 5 2 2" xfId="9514"/>
    <cellStyle name="Note 2 5 2 3" xfId="9515"/>
    <cellStyle name="Note 2 5 2 4" xfId="9516"/>
    <cellStyle name="Note 2 5 3" xfId="9517"/>
    <cellStyle name="Note 2 5 4" xfId="9518"/>
    <cellStyle name="Note 2 5 5" xfId="9519"/>
    <cellStyle name="Note 2 5 6" xfId="9520"/>
    <cellStyle name="Note 2 5 7" xfId="9521"/>
    <cellStyle name="Note 2 5 8" xfId="9522"/>
    <cellStyle name="Note 2 5_Other Income" xfId="9523"/>
    <cellStyle name="Note 2 6" xfId="9524"/>
    <cellStyle name="Note 2 6 2" xfId="9525"/>
    <cellStyle name="Note 2 6 2 2" xfId="9526"/>
    <cellStyle name="Note 2 6 2 3" xfId="9527"/>
    <cellStyle name="Note 2 6 2 4" xfId="9528"/>
    <cellStyle name="Note 2 6 3" xfId="9529"/>
    <cellStyle name="Note 2 6 3 2" xfId="9530"/>
    <cellStyle name="Note 2 6 4" xfId="9531"/>
    <cellStyle name="Note 2 6 4 2" xfId="9532"/>
    <cellStyle name="Note 2 6 5" xfId="9533"/>
    <cellStyle name="Note 2 6 6" xfId="9534"/>
    <cellStyle name="Note 2 6 7" xfId="9535"/>
    <cellStyle name="Note 2 6_Other Income" xfId="9536"/>
    <cellStyle name="Note 2 7" xfId="9537"/>
    <cellStyle name="Note 2 7 2" xfId="9538"/>
    <cellStyle name="Note 2 7 2 2" xfId="9539"/>
    <cellStyle name="Note 2 7 2 3" xfId="9540"/>
    <cellStyle name="Note 2 7 2 4" xfId="9541"/>
    <cellStyle name="Note 2 7 3" xfId="9542"/>
    <cellStyle name="Note 2 7 3 2" xfId="9543"/>
    <cellStyle name="Note 2 7 4" xfId="9544"/>
    <cellStyle name="Note 2 7 4 2" xfId="9545"/>
    <cellStyle name="Note 2 7 5" xfId="9546"/>
    <cellStyle name="Note 2 7 6" xfId="9547"/>
    <cellStyle name="Note 2 7 7" xfId="9548"/>
    <cellStyle name="Note 2 7_Other Income" xfId="9549"/>
    <cellStyle name="Note 2 8" xfId="9550"/>
    <cellStyle name="Note 2 8 2" xfId="9551"/>
    <cellStyle name="Note 2 8 3" xfId="9552"/>
    <cellStyle name="Note 2 8 4" xfId="9553"/>
    <cellStyle name="Note 2 9" xfId="9554"/>
    <cellStyle name="Note 2 9 2" xfId="9555"/>
    <cellStyle name="Note 2_Other Income" xfId="9556"/>
    <cellStyle name="Note 3" xfId="9557"/>
    <cellStyle name="Note 3 2" xfId="9558"/>
    <cellStyle name="Note 3 2 2" xfId="9559"/>
    <cellStyle name="Note 3 2 2 2" xfId="9560"/>
    <cellStyle name="Note 3 2 2 2 2" xfId="9561"/>
    <cellStyle name="Note 3 2 2 2 2 2" xfId="9562"/>
    <cellStyle name="Note 3 2 2 2 3" xfId="9563"/>
    <cellStyle name="Note 3 2 2 3" xfId="9564"/>
    <cellStyle name="Note 3 2 2 3 2" xfId="9565"/>
    <cellStyle name="Note 3 2 2 4" xfId="9566"/>
    <cellStyle name="Note 3 2 3" xfId="9567"/>
    <cellStyle name="Note 3 2 3 2" xfId="9568"/>
    <cellStyle name="Note 3 2 3 2 2" xfId="9569"/>
    <cellStyle name="Note 3 2 3 3" xfId="9570"/>
    <cellStyle name="Note 3 2 4" xfId="9571"/>
    <cellStyle name="Note 3 2 4 2" xfId="9572"/>
    <cellStyle name="Note 3 2 5" xfId="9573"/>
    <cellStyle name="Note 3 2 6" xfId="9574"/>
    <cellStyle name="Note 3 3" xfId="9575"/>
    <cellStyle name="Note 3 3 2" xfId="9576"/>
    <cellStyle name="Note 3 3 2 2" xfId="9577"/>
    <cellStyle name="Note 3 3 2 2 2" xfId="9578"/>
    <cellStyle name="Note 3 3 2 3" xfId="9579"/>
    <cellStyle name="Note 3 3 3" xfId="9580"/>
    <cellStyle name="Note 3 3 3 2" xfId="9581"/>
    <cellStyle name="Note 3 3 4" xfId="9582"/>
    <cellStyle name="Note 3 3 5" xfId="9583"/>
    <cellStyle name="Note 3 4" xfId="9584"/>
    <cellStyle name="Note 3 4 2" xfId="9585"/>
    <cellStyle name="Note 3 4 2 2" xfId="9586"/>
    <cellStyle name="Note 3 4 3" xfId="9587"/>
    <cellStyle name="Note 3 4 3 2" xfId="9588"/>
    <cellStyle name="Note 3 4 4" xfId="9589"/>
    <cellStyle name="Note 3 5" xfId="9590"/>
    <cellStyle name="Note 3 5 2" xfId="9591"/>
    <cellStyle name="Note 3 6" xfId="9592"/>
    <cellStyle name="Note 3 6 2" xfId="9593"/>
    <cellStyle name="Note 3 7" xfId="9594"/>
    <cellStyle name="Note 3 8" xfId="9595"/>
    <cellStyle name="Note 4" xfId="9596"/>
    <cellStyle name="Note 4 2" xfId="9597"/>
    <cellStyle name="Note 4 2 2" xfId="9598"/>
    <cellStyle name="Note 4 2 2 2" xfId="9599"/>
    <cellStyle name="Note 4 2 2 2 2" xfId="9600"/>
    <cellStyle name="Note 4 2 2 3" xfId="9601"/>
    <cellStyle name="Note 4 2 3" xfId="9602"/>
    <cellStyle name="Note 4 2 3 2" xfId="9603"/>
    <cellStyle name="Note 4 2 4" xfId="9604"/>
    <cellStyle name="Note 4 2 5" xfId="9605"/>
    <cellStyle name="Note 4 3" xfId="9606"/>
    <cellStyle name="Note 4 3 2" xfId="9607"/>
    <cellStyle name="Note 4 3 2 2" xfId="9608"/>
    <cellStyle name="Note 4 3 3" xfId="9609"/>
    <cellStyle name="Note 4 3 4" xfId="9610"/>
    <cellStyle name="Note 4 4" xfId="9611"/>
    <cellStyle name="Note 4 4 2" xfId="9612"/>
    <cellStyle name="Note 4 5" xfId="9613"/>
    <cellStyle name="Note 4 5 2" xfId="9614"/>
    <cellStyle name="Note 4 6" xfId="9615"/>
    <cellStyle name="Note 4 7" xfId="9616"/>
    <cellStyle name="Note 5" xfId="9617"/>
    <cellStyle name="Note 5 2" xfId="9618"/>
    <cellStyle name="Note 5 2 2" xfId="9619"/>
    <cellStyle name="Note 5 2 2 2" xfId="9620"/>
    <cellStyle name="Note 5 2 3" xfId="9621"/>
    <cellStyle name="Note 5 2 4" xfId="9622"/>
    <cellStyle name="Note 5 3" xfId="9623"/>
    <cellStyle name="Note 5 3 2" xfId="9624"/>
    <cellStyle name="Note 5 3 3" xfId="9625"/>
    <cellStyle name="Note 5 4" xfId="9626"/>
    <cellStyle name="Note 5 5" xfId="9627"/>
    <cellStyle name="Note 6" xfId="9628"/>
    <cellStyle name="Note 6 2" xfId="9629"/>
    <cellStyle name="Note 6 2 2" xfId="9630"/>
    <cellStyle name="Note 6 3" xfId="9631"/>
    <cellStyle name="Note 6 4" xfId="9632"/>
    <cellStyle name="Note 7" xfId="9633"/>
    <cellStyle name="Note 7 2" xfId="9634"/>
    <cellStyle name="Note 7 3" xfId="9635"/>
    <cellStyle name="Note 7 4" xfId="9636"/>
    <cellStyle name="Note 8" xfId="9637"/>
    <cellStyle name="Note 8 2" xfId="9638"/>
    <cellStyle name="Note 8 3" xfId="9639"/>
    <cellStyle name="Note 9" xfId="9640"/>
    <cellStyle name="NPLODE" xfId="9641"/>
    <cellStyle name="nPloded_Lines" xfId="9642"/>
    <cellStyle name="nPlosion" xfId="9643"/>
    <cellStyle name="nPlosion1" xfId="9644"/>
    <cellStyle name="nPlosion2" xfId="9645"/>
    <cellStyle name="NPVSMSR" xfId="9646"/>
    <cellStyle name="Nromal" xfId="9647"/>
    <cellStyle name="Number" xfId="9648"/>
    <cellStyle name="Number [Actual-historic data]" xfId="9649"/>
    <cellStyle name="Number [input]" xfId="9650"/>
    <cellStyle name="Number [input] 2" xfId="9651"/>
    <cellStyle name="Number [input] 2 2" xfId="9652"/>
    <cellStyle name="Number [input] 3" xfId="9653"/>
    <cellStyle name="Number [input] 3 2" xfId="9654"/>
    <cellStyle name="Number [input] 3 3" xfId="9655"/>
    <cellStyle name="Number [input] 4" xfId="9656"/>
    <cellStyle name="Number [normal]" xfId="9657"/>
    <cellStyle name="Numbers" xfId="9658"/>
    <cellStyle name="Numbers - Bold" xfId="9659"/>
    <cellStyle name="Numbers - Bold - Italic" xfId="9660"/>
    <cellStyle name="Numbers - Bold_6079BX" xfId="9661"/>
    <cellStyle name="Numbers - Large" xfId="9662"/>
    <cellStyle name="Numbers_6079BX" xfId="9663"/>
    <cellStyle name="OperisBase" xfId="9664"/>
    <cellStyle name="OperisDatePeriodic" xfId="9665"/>
    <cellStyle name="OperisMoney" xfId="9666"/>
    <cellStyle name="OperisOutputTitles" xfId="9667"/>
    <cellStyle name="OScommands" xfId="9668"/>
    <cellStyle name="Output" xfId="11313" builtinId="21" customBuiltin="1"/>
    <cellStyle name="Output 10" xfId="9669"/>
    <cellStyle name="Output 11" xfId="9670"/>
    <cellStyle name="Output 12" xfId="9671"/>
    <cellStyle name="Output 2" xfId="9672"/>
    <cellStyle name="Output 2 10" xfId="9673"/>
    <cellStyle name="Output 2 11" xfId="9674"/>
    <cellStyle name="Output 2 12" xfId="9675"/>
    <cellStyle name="Output 2 13" xfId="9676"/>
    <cellStyle name="Output 2 14" xfId="9677"/>
    <cellStyle name="Output 2 2" xfId="9678"/>
    <cellStyle name="Output 2 2 10" xfId="9679"/>
    <cellStyle name="Output 2 2 11" xfId="9680"/>
    <cellStyle name="Output 2 2 2" xfId="9681"/>
    <cellStyle name="Output 2 2 2 2" xfId="9682"/>
    <cellStyle name="Output 2 2 2 2 2" xfId="9683"/>
    <cellStyle name="Output 2 2 2 2 3" xfId="9684"/>
    <cellStyle name="Output 2 2 2 3" xfId="9685"/>
    <cellStyle name="Output 2 2 2 4" xfId="9686"/>
    <cellStyle name="Output 2 2 2 5" xfId="9687"/>
    <cellStyle name="Output 2 2 2 6" xfId="9688"/>
    <cellStyle name="Output 2 2 2 7" xfId="9689"/>
    <cellStyle name="Output 2 2 2_Other Income" xfId="9690"/>
    <cellStyle name="Output 2 2 3" xfId="9691"/>
    <cellStyle name="Output 2 2 3 2" xfId="9692"/>
    <cellStyle name="Output 2 2 3 2 2" xfId="9693"/>
    <cellStyle name="Output 2 2 3 2 3" xfId="9694"/>
    <cellStyle name="Output 2 2 3 3" xfId="9695"/>
    <cellStyle name="Output 2 2 3 4" xfId="9696"/>
    <cellStyle name="Output 2 2 3 5" xfId="9697"/>
    <cellStyle name="Output 2 2 3 6" xfId="9698"/>
    <cellStyle name="Output 2 2 3_Other Income" xfId="9699"/>
    <cellStyle name="Output 2 2 4" xfId="9700"/>
    <cellStyle name="Output 2 2 4 2" xfId="9701"/>
    <cellStyle name="Output 2 2 4 2 2" xfId="9702"/>
    <cellStyle name="Output 2 2 4 2 3" xfId="9703"/>
    <cellStyle name="Output 2 2 4 3" xfId="9704"/>
    <cellStyle name="Output 2 2 4 4" xfId="9705"/>
    <cellStyle name="Output 2 2 4 5" xfId="9706"/>
    <cellStyle name="Output 2 2 4 6" xfId="9707"/>
    <cellStyle name="Output 2 2 4_Other Income" xfId="9708"/>
    <cellStyle name="Output 2 2 5" xfId="9709"/>
    <cellStyle name="Output 2 2 5 2" xfId="9710"/>
    <cellStyle name="Output 2 2 5 2 2" xfId="9711"/>
    <cellStyle name="Output 2 2 5 2 3" xfId="9712"/>
    <cellStyle name="Output 2 2 5 3" xfId="9713"/>
    <cellStyle name="Output 2 2 5 4" xfId="9714"/>
    <cellStyle name="Output 2 2 5 5" xfId="9715"/>
    <cellStyle name="Output 2 2 5 6" xfId="9716"/>
    <cellStyle name="Output 2 2 5_Other Income" xfId="9717"/>
    <cellStyle name="Output 2 2 6" xfId="9718"/>
    <cellStyle name="Output 2 2 6 2" xfId="9719"/>
    <cellStyle name="Output 2 2 6 3" xfId="9720"/>
    <cellStyle name="Output 2 2 7" xfId="9721"/>
    <cellStyle name="Output 2 2 8" xfId="9722"/>
    <cellStyle name="Output 2 2 9" xfId="9723"/>
    <cellStyle name="Output 2 2_Other Income" xfId="9724"/>
    <cellStyle name="Output 2 3" xfId="9725"/>
    <cellStyle name="Output 2 3 10" xfId="9726"/>
    <cellStyle name="Output 2 3 11" xfId="9727"/>
    <cellStyle name="Output 2 3 2" xfId="9728"/>
    <cellStyle name="Output 2 3 2 2" xfId="9729"/>
    <cellStyle name="Output 2 3 2 2 2" xfId="9730"/>
    <cellStyle name="Output 2 3 2 2 3" xfId="9731"/>
    <cellStyle name="Output 2 3 2 3" xfId="9732"/>
    <cellStyle name="Output 2 3 2 4" xfId="9733"/>
    <cellStyle name="Output 2 3 2 5" xfId="9734"/>
    <cellStyle name="Output 2 3 2 6" xfId="9735"/>
    <cellStyle name="Output 2 3 2 7" xfId="9736"/>
    <cellStyle name="Output 2 3 2_Other Income" xfId="9737"/>
    <cellStyle name="Output 2 3 3" xfId="9738"/>
    <cellStyle name="Output 2 3 3 2" xfId="9739"/>
    <cellStyle name="Output 2 3 3 2 2" xfId="9740"/>
    <cellStyle name="Output 2 3 3 2 3" xfId="9741"/>
    <cellStyle name="Output 2 3 3 3" xfId="9742"/>
    <cellStyle name="Output 2 3 3 4" xfId="9743"/>
    <cellStyle name="Output 2 3 3 5" xfId="9744"/>
    <cellStyle name="Output 2 3 3 6" xfId="9745"/>
    <cellStyle name="Output 2 3 3 7" xfId="9746"/>
    <cellStyle name="Output 2 3 3_Other Income" xfId="9747"/>
    <cellStyle name="Output 2 3 4" xfId="9748"/>
    <cellStyle name="Output 2 3 4 2" xfId="9749"/>
    <cellStyle name="Output 2 3 4 2 2" xfId="9750"/>
    <cellStyle name="Output 2 3 4 2 3" xfId="9751"/>
    <cellStyle name="Output 2 3 4 3" xfId="9752"/>
    <cellStyle name="Output 2 3 4 4" xfId="9753"/>
    <cellStyle name="Output 2 3 4 5" xfId="9754"/>
    <cellStyle name="Output 2 3 4 6" xfId="9755"/>
    <cellStyle name="Output 2 3 4_Other Income" xfId="9756"/>
    <cellStyle name="Output 2 3 5" xfId="9757"/>
    <cellStyle name="Output 2 3 5 2" xfId="9758"/>
    <cellStyle name="Output 2 3 5 2 2" xfId="9759"/>
    <cellStyle name="Output 2 3 5 2 3" xfId="9760"/>
    <cellStyle name="Output 2 3 5 3" xfId="9761"/>
    <cellStyle name="Output 2 3 5 4" xfId="9762"/>
    <cellStyle name="Output 2 3 5 5" xfId="9763"/>
    <cellStyle name="Output 2 3 5 6" xfId="9764"/>
    <cellStyle name="Output 2 3 5_Other Income" xfId="9765"/>
    <cellStyle name="Output 2 3 6" xfId="9766"/>
    <cellStyle name="Output 2 3 6 2" xfId="9767"/>
    <cellStyle name="Output 2 3 6 3" xfId="9768"/>
    <cellStyle name="Output 2 3 7" xfId="9769"/>
    <cellStyle name="Output 2 3 8" xfId="9770"/>
    <cellStyle name="Output 2 3 9" xfId="9771"/>
    <cellStyle name="Output 2 3_Other Income" xfId="9772"/>
    <cellStyle name="Output 2 4" xfId="9773"/>
    <cellStyle name="Output 2 4 2" xfId="9774"/>
    <cellStyle name="Output 2 4 2 2" xfId="9775"/>
    <cellStyle name="Output 2 4 2 3" xfId="9776"/>
    <cellStyle name="Output 2 4 3" xfId="9777"/>
    <cellStyle name="Output 2 4 4" xfId="9778"/>
    <cellStyle name="Output 2 4 5" xfId="9779"/>
    <cellStyle name="Output 2 4 6" xfId="9780"/>
    <cellStyle name="Output 2 4 7" xfId="9781"/>
    <cellStyle name="Output 2 4_Other Income" xfId="9782"/>
    <cellStyle name="Output 2 5" xfId="9783"/>
    <cellStyle name="Output 2 5 2" xfId="9784"/>
    <cellStyle name="Output 2 5 2 2" xfId="9785"/>
    <cellStyle name="Output 2 5 2 3" xfId="9786"/>
    <cellStyle name="Output 2 5 3" xfId="9787"/>
    <cellStyle name="Output 2 5 4" xfId="9788"/>
    <cellStyle name="Output 2 5 5" xfId="9789"/>
    <cellStyle name="Output 2 5 6" xfId="9790"/>
    <cellStyle name="Output 2 5_Other Income" xfId="9791"/>
    <cellStyle name="Output 2 6" xfId="9792"/>
    <cellStyle name="Output 2 6 2" xfId="9793"/>
    <cellStyle name="Output 2 6 2 2" xfId="9794"/>
    <cellStyle name="Output 2 6 2 3" xfId="9795"/>
    <cellStyle name="Output 2 6 3" xfId="9796"/>
    <cellStyle name="Output 2 6 4" xfId="9797"/>
    <cellStyle name="Output 2 6 5" xfId="9798"/>
    <cellStyle name="Output 2 6 6" xfId="9799"/>
    <cellStyle name="Output 2 6_Other Income" xfId="9800"/>
    <cellStyle name="Output 2 7" xfId="9801"/>
    <cellStyle name="Output 2 7 2" xfId="9802"/>
    <cellStyle name="Output 2 7 2 2" xfId="9803"/>
    <cellStyle name="Output 2 7 2 3" xfId="9804"/>
    <cellStyle name="Output 2 7 3" xfId="9805"/>
    <cellStyle name="Output 2 7 4" xfId="9806"/>
    <cellStyle name="Output 2 7 5" xfId="9807"/>
    <cellStyle name="Output 2 7 6" xfId="9808"/>
    <cellStyle name="Output 2 7_Other Income" xfId="9809"/>
    <cellStyle name="Output 2 8" xfId="9810"/>
    <cellStyle name="Output 2 8 2" xfId="9811"/>
    <cellStyle name="Output 2 8 3" xfId="9812"/>
    <cellStyle name="Output 2 9" xfId="9813"/>
    <cellStyle name="Output 2_Other Income" xfId="9814"/>
    <cellStyle name="Output 3" xfId="9815"/>
    <cellStyle name="Output 3 2" xfId="9816"/>
    <cellStyle name="Output 4" xfId="9817"/>
    <cellStyle name="Output 5" xfId="9818"/>
    <cellStyle name="Output 6" xfId="9819"/>
    <cellStyle name="Output 7" xfId="9820"/>
    <cellStyle name="Output 8" xfId="9821"/>
    <cellStyle name="Output 9" xfId="9822"/>
    <cellStyle name="Output Amounts" xfId="9823"/>
    <cellStyle name="Output Amounts 2" xfId="9824"/>
    <cellStyle name="Output Amounts 2 2" xfId="13143"/>
    <cellStyle name="Output Amounts 3" xfId="9825"/>
    <cellStyle name="Output Amounts 4" xfId="13142"/>
    <cellStyle name="Output Column Headings" xfId="9826"/>
    <cellStyle name="Output Column Headings 2" xfId="9827"/>
    <cellStyle name="Output Column Headings 3" xfId="9828"/>
    <cellStyle name="Output Column Headings 4" xfId="13144"/>
    <cellStyle name="Output Date Centre" xfId="9829"/>
    <cellStyle name="Output Date Right" xfId="9830"/>
    <cellStyle name="Output Line Items" xfId="9831"/>
    <cellStyle name="Output Line Items 2" xfId="9832"/>
    <cellStyle name="Output Line Items 3" xfId="9833"/>
    <cellStyle name="Output Multiple Centre" xfId="9834"/>
    <cellStyle name="Output Multiple Right" xfId="9835"/>
    <cellStyle name="Output Number Centre" xfId="9836"/>
    <cellStyle name="Output Number Right" xfId="9837"/>
    <cellStyle name="Output OnOff Centre" xfId="9838"/>
    <cellStyle name="Output OnOff Right" xfId="9839"/>
    <cellStyle name="Output Percentage Centre" xfId="9840"/>
    <cellStyle name="Output Percentage Right" xfId="9841"/>
    <cellStyle name="Output Report Heading" xfId="9842"/>
    <cellStyle name="Output Report Heading 2" xfId="13145"/>
    <cellStyle name="Output Report Title" xfId="9843"/>
    <cellStyle name="Output Report Title 2" xfId="13146"/>
    <cellStyle name="Output Years Centre" xfId="9844"/>
    <cellStyle name="Output Years Right" xfId="9845"/>
    <cellStyle name="Output YesNo Centre" xfId="9846"/>
    <cellStyle name="Output YesNo Right" xfId="9847"/>
    <cellStyle name="Page Number" xfId="9848"/>
    <cellStyle name="PageSubtitle" xfId="9849"/>
    <cellStyle name="PageTitle" xfId="9850"/>
    <cellStyle name="paint" xfId="9851"/>
    <cellStyle name="pb_page_heading_LS" xfId="9852"/>
    <cellStyle name="pence" xfId="9853"/>
    <cellStyle name="pence [1]" xfId="9854"/>
    <cellStyle name="Percent" xfId="1" builtinId="5"/>
    <cellStyle name="Percent [0]" xfId="9855"/>
    <cellStyle name="Percent [0] 2" xfId="9856"/>
    <cellStyle name="Percent [00]" xfId="9857"/>
    <cellStyle name="Percent [1]" xfId="9858"/>
    <cellStyle name="percent [100]" xfId="9859"/>
    <cellStyle name="Percent [2]" xfId="9860"/>
    <cellStyle name="percent [2] 2" xfId="9861"/>
    <cellStyle name="Percent [2] U" xfId="9862"/>
    <cellStyle name="Percent [2]_ENVIRO FUND FLOW (061207)" xfId="9863"/>
    <cellStyle name="Percent 10" xfId="9864"/>
    <cellStyle name="Percent 10 2" xfId="9865"/>
    <cellStyle name="Percent 10 2 2" xfId="9866"/>
    <cellStyle name="Percent 10 2 3" xfId="13148"/>
    <cellStyle name="Percent 10 3" xfId="9867"/>
    <cellStyle name="Percent 100" xfId="9868"/>
    <cellStyle name="Percent 101" xfId="9869"/>
    <cellStyle name="Percent 102" xfId="9870"/>
    <cellStyle name="Percent 103" xfId="9871"/>
    <cellStyle name="Percent 104" xfId="9872"/>
    <cellStyle name="Percent 105" xfId="9873"/>
    <cellStyle name="Percent 106" xfId="9874"/>
    <cellStyle name="Percent 107" xfId="9875"/>
    <cellStyle name="Percent 108" xfId="9876"/>
    <cellStyle name="Percent 109" xfId="9877"/>
    <cellStyle name="Percent 11" xfId="9878"/>
    <cellStyle name="Percent 11 2" xfId="9879"/>
    <cellStyle name="Percent 11 2 2" xfId="9880"/>
    <cellStyle name="Percent 11 2 2 2" xfId="9881"/>
    <cellStyle name="Percent 11 2 2 3" xfId="13150"/>
    <cellStyle name="Percent 11 2 3" xfId="9882"/>
    <cellStyle name="Percent 11 2 4" xfId="9883"/>
    <cellStyle name="Percent 11 2 5" xfId="13149"/>
    <cellStyle name="Percent 11 3" xfId="9884"/>
    <cellStyle name="Percent 11 3 2" xfId="9885"/>
    <cellStyle name="Percent 11 3 2 2" xfId="9886"/>
    <cellStyle name="Percent 11 3 2 3" xfId="13152"/>
    <cellStyle name="Percent 11 3 3" xfId="9887"/>
    <cellStyle name="Percent 11 3 4" xfId="13151"/>
    <cellStyle name="Percent 11 4" xfId="9888"/>
    <cellStyle name="Percent 11 4 2" xfId="9889"/>
    <cellStyle name="Percent 11 4 2 2" xfId="9890"/>
    <cellStyle name="Percent 11 4 2 3" xfId="13154"/>
    <cellStyle name="Percent 11 4 3" xfId="9891"/>
    <cellStyle name="Percent 11 4 4" xfId="13153"/>
    <cellStyle name="Percent 11 5" xfId="9892"/>
    <cellStyle name="Percent 11 5 2" xfId="9893"/>
    <cellStyle name="Percent 11 5 2 2" xfId="9894"/>
    <cellStyle name="Percent 11 5 2 3" xfId="13156"/>
    <cellStyle name="Percent 11 5 3" xfId="9895"/>
    <cellStyle name="Percent 11 5 4" xfId="13155"/>
    <cellStyle name="Percent 11 6" xfId="9896"/>
    <cellStyle name="Percent 11 6 2" xfId="9897"/>
    <cellStyle name="Percent 11 6 2 2" xfId="9898"/>
    <cellStyle name="Percent 11 6 2 3" xfId="13158"/>
    <cellStyle name="Percent 11 6 3" xfId="9899"/>
    <cellStyle name="Percent 11 6 4" xfId="13157"/>
    <cellStyle name="Percent 11 7" xfId="9900"/>
    <cellStyle name="Percent 11 7 2" xfId="9901"/>
    <cellStyle name="Percent 11 7 3" xfId="13159"/>
    <cellStyle name="Percent 11 8" xfId="9902"/>
    <cellStyle name="Percent 11 9" xfId="9903"/>
    <cellStyle name="Percent 110" xfId="9904"/>
    <cellStyle name="Percent 111" xfId="9905"/>
    <cellStyle name="Percent 112" xfId="9906"/>
    <cellStyle name="Percent 113" xfId="9907"/>
    <cellStyle name="Percent 114" xfId="9908"/>
    <cellStyle name="Percent 115" xfId="9909"/>
    <cellStyle name="Percent 116" xfId="9910"/>
    <cellStyle name="Percent 117" xfId="9911"/>
    <cellStyle name="Percent 118" xfId="9912"/>
    <cellStyle name="Percent 119" xfId="9913"/>
    <cellStyle name="Percent 12" xfId="9914"/>
    <cellStyle name="Percent 12 2" xfId="9915"/>
    <cellStyle name="Percent 12 2 2" xfId="9916"/>
    <cellStyle name="Percent 12 2 3" xfId="13160"/>
    <cellStyle name="Percent 12 3" xfId="9917"/>
    <cellStyle name="Percent 120" xfId="9918"/>
    <cellStyle name="Percent 121" xfId="9919"/>
    <cellStyle name="Percent 122" xfId="9920"/>
    <cellStyle name="Percent 123" xfId="9921"/>
    <cellStyle name="Percent 124" xfId="9922"/>
    <cellStyle name="Percent 125" xfId="9923"/>
    <cellStyle name="Percent 126" xfId="9924"/>
    <cellStyle name="Percent 127" xfId="9925"/>
    <cellStyle name="Percent 128" xfId="9926"/>
    <cellStyle name="Percent 129" xfId="9927"/>
    <cellStyle name="Percent 13" xfId="9928"/>
    <cellStyle name="Percent 13 2" xfId="9929"/>
    <cellStyle name="Percent 13 2 2" xfId="9930"/>
    <cellStyle name="Percent 13 3" xfId="9931"/>
    <cellStyle name="Percent 130" xfId="9932"/>
    <cellStyle name="Percent 131" xfId="9933"/>
    <cellStyle name="Percent 132" xfId="9934"/>
    <cellStyle name="Percent 133" xfId="9935"/>
    <cellStyle name="Percent 134" xfId="9936"/>
    <cellStyle name="Percent 135" xfId="9937"/>
    <cellStyle name="Percent 136" xfId="9938"/>
    <cellStyle name="Percent 137" xfId="9939"/>
    <cellStyle name="Percent 138" xfId="9940"/>
    <cellStyle name="Percent 139" xfId="9941"/>
    <cellStyle name="Percent 14" xfId="9942"/>
    <cellStyle name="Percent 14 2" xfId="9943"/>
    <cellStyle name="Percent 14 2 2" xfId="9944"/>
    <cellStyle name="Percent 14 3" xfId="9945"/>
    <cellStyle name="Percent 140" xfId="9946"/>
    <cellStyle name="Percent 141" xfId="9947"/>
    <cellStyle name="Percent 142" xfId="9948"/>
    <cellStyle name="Percent 143" xfId="9949"/>
    <cellStyle name="Percent 144" xfId="9950"/>
    <cellStyle name="Percent 145" xfId="9951"/>
    <cellStyle name="Percent 146" xfId="9952"/>
    <cellStyle name="Percent 147" xfId="9953"/>
    <cellStyle name="Percent 148" xfId="9954"/>
    <cellStyle name="Percent 149" xfId="9955"/>
    <cellStyle name="Percent 15" xfId="9956"/>
    <cellStyle name="Percent 15 2" xfId="9957"/>
    <cellStyle name="Percent 15 2 2" xfId="9958"/>
    <cellStyle name="Percent 15 3" xfId="9959"/>
    <cellStyle name="Percent 150" xfId="9960"/>
    <cellStyle name="Percent 151" xfId="9961"/>
    <cellStyle name="Percent 152" xfId="9962"/>
    <cellStyle name="Percent 153" xfId="9963"/>
    <cellStyle name="Percent 154" xfId="9964"/>
    <cellStyle name="Percent 155" xfId="9965"/>
    <cellStyle name="Percent 156" xfId="9966"/>
    <cellStyle name="Percent 157" xfId="9967"/>
    <cellStyle name="Percent 158" xfId="9968"/>
    <cellStyle name="Percent 159" xfId="9969"/>
    <cellStyle name="Percent 16" xfId="9970"/>
    <cellStyle name="Percent 16 2" xfId="9971"/>
    <cellStyle name="Percent 16 3" xfId="9972"/>
    <cellStyle name="Percent 160" xfId="9973"/>
    <cellStyle name="Percent 161" xfId="9974"/>
    <cellStyle name="Percent 162" xfId="9975"/>
    <cellStyle name="Percent 163" xfId="9976"/>
    <cellStyle name="Percent 164" xfId="9977"/>
    <cellStyle name="Percent 165" xfId="9978"/>
    <cellStyle name="Percent 166" xfId="9979"/>
    <cellStyle name="Percent 167" xfId="9980"/>
    <cellStyle name="Percent 168" xfId="9981"/>
    <cellStyle name="Percent 169" xfId="9982"/>
    <cellStyle name="Percent 17" xfId="9983"/>
    <cellStyle name="Percent 17 2" xfId="9984"/>
    <cellStyle name="Percent 17 3" xfId="9985"/>
    <cellStyle name="Percent 170" xfId="9986"/>
    <cellStyle name="Percent 171" xfId="9987"/>
    <cellStyle name="Percent 172" xfId="9988"/>
    <cellStyle name="Percent 173" xfId="9989"/>
    <cellStyle name="Percent 174" xfId="9990"/>
    <cellStyle name="Percent 175" xfId="9991"/>
    <cellStyle name="Percent 176" xfId="9992"/>
    <cellStyle name="Percent 177" xfId="9993"/>
    <cellStyle name="Percent 178" xfId="9994"/>
    <cellStyle name="Percent 179" xfId="9995"/>
    <cellStyle name="Percent 18" xfId="9996"/>
    <cellStyle name="Percent 18 2" xfId="9997"/>
    <cellStyle name="Percent 18 3" xfId="9998"/>
    <cellStyle name="Percent 180" xfId="9999"/>
    <cellStyle name="Percent 181" xfId="11354"/>
    <cellStyle name="Percent 182" xfId="11351"/>
    <cellStyle name="Percent 183" xfId="11363"/>
    <cellStyle name="Percent 184" xfId="11366"/>
    <cellStyle name="Percent 185" xfId="11362"/>
    <cellStyle name="Percent 186" xfId="11367"/>
    <cellStyle name="Percent 187" xfId="13147"/>
    <cellStyle name="Percent 188" xfId="13251"/>
    <cellStyle name="Percent 189" xfId="13254"/>
    <cellStyle name="Percent 19" xfId="10000"/>
    <cellStyle name="Percent 19 2" xfId="10001"/>
    <cellStyle name="Percent 19 3" xfId="10002"/>
    <cellStyle name="Percent 190" xfId="13252"/>
    <cellStyle name="Percent 191" xfId="13255"/>
    <cellStyle name="Percent 192" xfId="13257"/>
    <cellStyle name="Percent 193" xfId="13259"/>
    <cellStyle name="Percent 194" xfId="13261"/>
    <cellStyle name="Percent 195" xfId="13273"/>
    <cellStyle name="Percent 196" xfId="13375"/>
    <cellStyle name="Percent 197" xfId="13369"/>
    <cellStyle name="Percent 198" xfId="13376"/>
    <cellStyle name="Percent 199" xfId="13368"/>
    <cellStyle name="Percent 2" xfId="3"/>
    <cellStyle name="Percent 2 10" xfId="10003"/>
    <cellStyle name="Percent 2 11" xfId="10004"/>
    <cellStyle name="Percent 2 12" xfId="10005"/>
    <cellStyle name="Percent 2 13" xfId="10006"/>
    <cellStyle name="Percent 2 2" xfId="10007"/>
    <cellStyle name="Percent 2 2 2" xfId="10008"/>
    <cellStyle name="Percent 2 2 2 2" xfId="10009"/>
    <cellStyle name="Percent 2 2 2 3" xfId="10010"/>
    <cellStyle name="Percent 2 2 2 4" xfId="13624"/>
    <cellStyle name="Percent 2 2 3" xfId="10011"/>
    <cellStyle name="Percent 2 2 3 2" xfId="10012"/>
    <cellStyle name="Percent 2 2 4" xfId="10013"/>
    <cellStyle name="Percent 2 2 5" xfId="10014"/>
    <cellStyle name="Percent 2 2 6" xfId="13274"/>
    <cellStyle name="Percent 2 2 7" xfId="13444"/>
    <cellStyle name="Percent 2 3" xfId="10015"/>
    <cellStyle name="Percent 2 3 2" xfId="10016"/>
    <cellStyle name="Percent 2 3 2 2" xfId="10017"/>
    <cellStyle name="Percent 2 3 3" xfId="10018"/>
    <cellStyle name="Percent 2 3 3 2" xfId="10019"/>
    <cellStyle name="Percent 2 3 4" xfId="10020"/>
    <cellStyle name="Percent 2 3 5" xfId="13161"/>
    <cellStyle name="Percent 2 3 6" xfId="13853"/>
    <cellStyle name="Percent 2 4" xfId="10021"/>
    <cellStyle name="Percent 2 4 2" xfId="10022"/>
    <cellStyle name="Percent 2 4 3" xfId="10023"/>
    <cellStyle name="Percent 2 4 4" xfId="10024"/>
    <cellStyle name="Percent 2 5" xfId="10025"/>
    <cellStyle name="Percent 2 5 2" xfId="10026"/>
    <cellStyle name="Percent 2 5 3" xfId="10027"/>
    <cellStyle name="Percent 2 6" xfId="10028"/>
    <cellStyle name="Percent 2 6 2" xfId="10029"/>
    <cellStyle name="Percent 2 6 3" xfId="13162"/>
    <cellStyle name="Percent 2 7" xfId="10030"/>
    <cellStyle name="Percent 2 7 2" xfId="13163"/>
    <cellStyle name="Percent 2 7 3" xfId="13506"/>
    <cellStyle name="Percent 2 8" xfId="10031"/>
    <cellStyle name="Percent 2 8 2" xfId="10032"/>
    <cellStyle name="Percent 2 8 2 2" xfId="10033"/>
    <cellStyle name="Percent 2 8 2 2 2" xfId="10034"/>
    <cellStyle name="Percent 2 8 2 2 3" xfId="13166"/>
    <cellStyle name="Percent 2 8 2 3" xfId="10035"/>
    <cellStyle name="Percent 2 8 2 4" xfId="13165"/>
    <cellStyle name="Percent 2 8 3" xfId="10036"/>
    <cellStyle name="Percent 2 8 3 2" xfId="10037"/>
    <cellStyle name="Percent 2 8 3 3" xfId="13167"/>
    <cellStyle name="Percent 2 8 4" xfId="10038"/>
    <cellStyle name="Percent 2 8 4 2" xfId="10039"/>
    <cellStyle name="Percent 2 8 4 3" xfId="13168"/>
    <cellStyle name="Percent 2 8 5" xfId="10040"/>
    <cellStyle name="Percent 2 8 6" xfId="13164"/>
    <cellStyle name="Percent 2 8 7" xfId="13841"/>
    <cellStyle name="Percent 2 9" xfId="10041"/>
    <cellStyle name="Percent 2 9 2" xfId="10042"/>
    <cellStyle name="Percent 2 9 3" xfId="13885"/>
    <cellStyle name="Percent 20" xfId="10043"/>
    <cellStyle name="Percent 20 2" xfId="10044"/>
    <cellStyle name="Percent 20 3" xfId="10045"/>
    <cellStyle name="Percent 200" xfId="13377"/>
    <cellStyle name="Percent 201" xfId="13367"/>
    <cellStyle name="Percent 202" xfId="13378"/>
    <cellStyle name="Percent 203" xfId="13380"/>
    <cellStyle name="Percent 204" xfId="13383"/>
    <cellStyle name="Percent 205" xfId="13381"/>
    <cellStyle name="Percent 206" xfId="13387"/>
    <cellStyle name="Percent 207" xfId="13370"/>
    <cellStyle name="Percent 208" xfId="13276"/>
    <cellStyle name="Percent 209" xfId="13389"/>
    <cellStyle name="Percent 21" xfId="10046"/>
    <cellStyle name="Percent 21 2" xfId="10047"/>
    <cellStyle name="Percent 210" xfId="13397"/>
    <cellStyle name="Percent 211" xfId="13394"/>
    <cellStyle name="Percent 212" xfId="13402"/>
    <cellStyle name="Percent 213" xfId="13400"/>
    <cellStyle name="Percent 214" xfId="13403"/>
    <cellStyle name="Percent 215" xfId="13405"/>
    <cellStyle name="Percent 216" xfId="13406"/>
    <cellStyle name="Percent 217" xfId="13408"/>
    <cellStyle name="Percent 218" xfId="13410"/>
    <cellStyle name="Percent 219" xfId="13412"/>
    <cellStyle name="Percent 22" xfId="10048"/>
    <cellStyle name="Percent 22 2" xfId="10049"/>
    <cellStyle name="Percent 220" xfId="13414"/>
    <cellStyle name="Percent 221" xfId="13416"/>
    <cellStyle name="Percent 222" xfId="13418"/>
    <cellStyle name="Percent 223" xfId="13420"/>
    <cellStyle name="Percent 224" xfId="13422"/>
    <cellStyle name="Percent 225" xfId="13424"/>
    <cellStyle name="Percent 226" xfId="13426"/>
    <cellStyle name="Percent 227" xfId="13436"/>
    <cellStyle name="Percent 228" xfId="13440"/>
    <cellStyle name="Percent 229" xfId="13447"/>
    <cellStyle name="Percent 23" xfId="10050"/>
    <cellStyle name="Percent 23 2" xfId="10051"/>
    <cellStyle name="Percent 230" xfId="13372"/>
    <cellStyle name="Percent 231" xfId="13439"/>
    <cellStyle name="Percent 232" xfId="13454"/>
    <cellStyle name="Percent 233" xfId="13448"/>
    <cellStyle name="Percent 234" xfId="13445"/>
    <cellStyle name="Percent 235" xfId="13437"/>
    <cellStyle name="Percent 236" xfId="13450"/>
    <cellStyle name="Percent 237" xfId="13441"/>
    <cellStyle name="Percent 238" xfId="13373"/>
    <cellStyle name="Percent 239" xfId="13442"/>
    <cellStyle name="Percent 24" xfId="10052"/>
    <cellStyle name="Percent 24 2" xfId="10053"/>
    <cellStyle name="Percent 240" xfId="13446"/>
    <cellStyle name="Percent 241" xfId="13456"/>
    <cellStyle name="Percent 242" xfId="13461"/>
    <cellStyle name="Percent 243" xfId="13459"/>
    <cellStyle name="Percent 244" xfId="13465"/>
    <cellStyle name="Percent 245" xfId="13463"/>
    <cellStyle name="Percent 246" xfId="13469"/>
    <cellStyle name="Percent 247" xfId="13371"/>
    <cellStyle name="Percent 248" xfId="13472"/>
    <cellStyle name="Percent 249" xfId="13467"/>
    <cellStyle name="Percent 25" xfId="10054"/>
    <cellStyle name="Percent 25 2" xfId="10055"/>
    <cellStyle name="Percent 250" xfId="13484"/>
    <cellStyle name="Percent 251" xfId="13482"/>
    <cellStyle name="Percent 252" xfId="13485"/>
    <cellStyle name="Percent 253" xfId="13481"/>
    <cellStyle name="Percent 254" xfId="13486"/>
    <cellStyle name="Percent 255" xfId="13488"/>
    <cellStyle name="Percent 256" xfId="13483"/>
    <cellStyle name="Percent 257" xfId="13489"/>
    <cellStyle name="Percent 258" xfId="13504"/>
    <cellStyle name="Percent 259" xfId="13498"/>
    <cellStyle name="Percent 26" xfId="10056"/>
    <cellStyle name="Percent 26 2" xfId="10057"/>
    <cellStyle name="Percent 26 2 2" xfId="10058"/>
    <cellStyle name="Percent 260" xfId="13503"/>
    <cellStyle name="Percent 261" xfId="13497"/>
    <cellStyle name="Percent 262" xfId="13505"/>
    <cellStyle name="Percent 263" xfId="13511"/>
    <cellStyle name="Percent 264" xfId="13512"/>
    <cellStyle name="Percent 265" xfId="13510"/>
    <cellStyle name="Percent 266" xfId="13513"/>
    <cellStyle name="Percent 267" xfId="13509"/>
    <cellStyle name="Percent 268" xfId="13561"/>
    <cellStyle name="Percent 269" xfId="13559"/>
    <cellStyle name="Percent 27" xfId="10059"/>
    <cellStyle name="Percent 27 2" xfId="10060"/>
    <cellStyle name="Percent 27 3" xfId="10061"/>
    <cellStyle name="Percent 27 4" xfId="10062"/>
    <cellStyle name="Percent 270" xfId="13560"/>
    <cellStyle name="Percent 271" xfId="13558"/>
    <cellStyle name="Percent 272" xfId="13562"/>
    <cellStyle name="Percent 273" xfId="13571"/>
    <cellStyle name="Percent 274" xfId="13576"/>
    <cellStyle name="Percent 275" xfId="13570"/>
    <cellStyle name="Percent 276" xfId="13577"/>
    <cellStyle name="Percent 277" xfId="13569"/>
    <cellStyle name="Percent 278" xfId="13580"/>
    <cellStyle name="Percent 279" xfId="13568"/>
    <cellStyle name="Percent 28" xfId="10063"/>
    <cellStyle name="Percent 280" xfId="13581"/>
    <cellStyle name="Percent 281" xfId="13567"/>
    <cellStyle name="Percent 282" xfId="13583"/>
    <cellStyle name="Percent 283" xfId="13599"/>
    <cellStyle name="Percent 284" xfId="13595"/>
    <cellStyle name="Percent 285" xfId="13600"/>
    <cellStyle name="Percent 286" xfId="13594"/>
    <cellStyle name="Percent 287" xfId="13601"/>
    <cellStyle name="Percent 288" xfId="13593"/>
    <cellStyle name="Percent 289" xfId="13602"/>
    <cellStyle name="Percent 29" xfId="10064"/>
    <cellStyle name="Percent 290" xfId="13604"/>
    <cellStyle name="Percent 291" xfId="13617"/>
    <cellStyle name="Percent 292" xfId="13622"/>
    <cellStyle name="Percent 293" xfId="13618"/>
    <cellStyle name="Percent 294" xfId="13621"/>
    <cellStyle name="Percent 295" xfId="13597"/>
    <cellStyle name="Percent 296" xfId="13623"/>
    <cellStyle name="Percent 297" xfId="13619"/>
    <cellStyle name="Percent 298" xfId="13596"/>
    <cellStyle name="Percent 299" xfId="13626"/>
    <cellStyle name="Percent 3" xfId="10065"/>
    <cellStyle name="Percent 3 2" xfId="10066"/>
    <cellStyle name="Percent 3 2 2" xfId="10067"/>
    <cellStyle name="Percent 3 2 2 2" xfId="10068"/>
    <cellStyle name="Percent 3 2 2 3" xfId="10069"/>
    <cellStyle name="Percent 3 2 2 4" xfId="13170"/>
    <cellStyle name="Percent 3 2 3" xfId="10070"/>
    <cellStyle name="Percent 3 2 3 2" xfId="10071"/>
    <cellStyle name="Percent 3 2 3 3" xfId="10072"/>
    <cellStyle name="Percent 3 2 4" xfId="10073"/>
    <cellStyle name="Percent 3 2 5" xfId="10074"/>
    <cellStyle name="Percent 3 2 6" xfId="13169"/>
    <cellStyle name="Percent 3 2 7" xfId="13563"/>
    <cellStyle name="Percent 3 3" xfId="10075"/>
    <cellStyle name="Percent 3 3 2" xfId="10076"/>
    <cellStyle name="Percent 3 3 2 2" xfId="10077"/>
    <cellStyle name="Percent 3 3 2 3" xfId="10078"/>
    <cellStyle name="Percent 3 3 3" xfId="10079"/>
    <cellStyle name="Percent 3 3 3 2" xfId="10080"/>
    <cellStyle name="Percent 3 3 4" xfId="10081"/>
    <cellStyle name="Percent 3 3 5" xfId="10082"/>
    <cellStyle name="Percent 3 4" xfId="10083"/>
    <cellStyle name="Percent 3 4 2" xfId="10084"/>
    <cellStyle name="Percent 3 4 2 2" xfId="10085"/>
    <cellStyle name="Percent 3 4 3" xfId="10086"/>
    <cellStyle name="Percent 3 4 4" xfId="10087"/>
    <cellStyle name="Percent 3 4 5" xfId="10088"/>
    <cellStyle name="Percent 3 4 6" xfId="13171"/>
    <cellStyle name="Percent 3 5" xfId="10089"/>
    <cellStyle name="Percent 3 5 2" xfId="10090"/>
    <cellStyle name="Percent 3 5 3" xfId="10091"/>
    <cellStyle name="Percent 3 5 4" xfId="10092"/>
    <cellStyle name="Percent 3 6" xfId="10093"/>
    <cellStyle name="Percent 3 7" xfId="10094"/>
    <cellStyle name="Percent 3 8" xfId="10095"/>
    <cellStyle name="Percent 30" xfId="10096"/>
    <cellStyle name="Percent 300" xfId="13614"/>
    <cellStyle name="Percent 301" xfId="13627"/>
    <cellStyle name="Percent 302" xfId="13610"/>
    <cellStyle name="Percent 303" xfId="13630"/>
    <cellStyle name="Percent 304" xfId="13616"/>
    <cellStyle name="Percent 305" xfId="13633"/>
    <cellStyle name="Percent 306" xfId="13613"/>
    <cellStyle name="Percent 307" xfId="13635"/>
    <cellStyle name="Percent 308" xfId="13648"/>
    <cellStyle name="Percent 309" xfId="13646"/>
    <cellStyle name="Percent 31" xfId="10097"/>
    <cellStyle name="Percent 310" xfId="13661"/>
    <cellStyle name="Percent 311" xfId="13647"/>
    <cellStyle name="Percent 312" xfId="13662"/>
    <cellStyle name="Percent 313" xfId="13645"/>
    <cellStyle name="Percent 314" xfId="13663"/>
    <cellStyle name="Percent 315" xfId="13660"/>
    <cellStyle name="Percent 316" xfId="13666"/>
    <cellStyle name="Percent 317" xfId="13658"/>
    <cellStyle name="Percent 318" xfId="13667"/>
    <cellStyle name="Percent 319" xfId="13657"/>
    <cellStyle name="Percent 32" xfId="10098"/>
    <cellStyle name="Percent 320" xfId="13682"/>
    <cellStyle name="Percent 321" xfId="13676"/>
    <cellStyle name="Percent 322" xfId="13683"/>
    <cellStyle name="Percent 323" xfId="13675"/>
    <cellStyle name="Percent 324" xfId="13684"/>
    <cellStyle name="Percent 325" xfId="13679"/>
    <cellStyle name="Percent 326" xfId="13677"/>
    <cellStyle name="Percent 327" xfId="13688"/>
    <cellStyle name="Percent 328" xfId="13680"/>
    <cellStyle name="Percent 329" xfId="13693"/>
    <cellStyle name="Percent 33" xfId="10099"/>
    <cellStyle name="Percent 330" xfId="13697"/>
    <cellStyle name="Percent 331" xfId="13695"/>
    <cellStyle name="Percent 332" xfId="13700"/>
    <cellStyle name="Percent 333" xfId="13703"/>
    <cellStyle name="Percent 334" xfId="13704"/>
    <cellStyle name="Percent 335" xfId="13707"/>
    <cellStyle name="Percent 336" xfId="13706"/>
    <cellStyle name="Percent 337" xfId="13708"/>
    <cellStyle name="Percent 338" xfId="13713"/>
    <cellStyle name="Percent 339" xfId="13715"/>
    <cellStyle name="Percent 34" xfId="10100"/>
    <cellStyle name="Percent 340" xfId="13716"/>
    <cellStyle name="Percent 341" xfId="13719"/>
    <cellStyle name="Percent 342" xfId="13801"/>
    <cellStyle name="Percent 343" xfId="13800"/>
    <cellStyle name="Percent 344" xfId="13804"/>
    <cellStyle name="Percent 345" xfId="13806"/>
    <cellStyle name="Percent 346" xfId="13805"/>
    <cellStyle name="Percent 347" xfId="13797"/>
    <cellStyle name="Percent 348" xfId="13811"/>
    <cellStyle name="Percent 349" xfId="13820"/>
    <cellStyle name="Percent 35" xfId="10101"/>
    <cellStyle name="Percent 350" xfId="13796"/>
    <cellStyle name="Percent 351" xfId="13823"/>
    <cellStyle name="Percent 352" xfId="13825"/>
    <cellStyle name="Percent 353" xfId="13824"/>
    <cellStyle name="Percent 354" xfId="13807"/>
    <cellStyle name="Percent 355" xfId="13832"/>
    <cellStyle name="Percent 356" xfId="13827"/>
    <cellStyle name="Percent 357" xfId="13836"/>
    <cellStyle name="Percent 358" xfId="13840"/>
    <cellStyle name="Percent 359" xfId="13844"/>
    <cellStyle name="Percent 36" xfId="10102"/>
    <cellStyle name="Percent 360" xfId="13846"/>
    <cellStyle name="Percent 361" xfId="13845"/>
    <cellStyle name="Percent 362" xfId="13852"/>
    <cellStyle name="Percent 363" xfId="13851"/>
    <cellStyle name="Percent 364" xfId="13856"/>
    <cellStyle name="Percent 365" xfId="13859"/>
    <cellStyle name="Percent 366" xfId="13858"/>
    <cellStyle name="Percent 367" xfId="13863"/>
    <cellStyle name="Percent 368" xfId="13868"/>
    <cellStyle name="Percent 369" xfId="13871"/>
    <cellStyle name="Percent 37" xfId="10103"/>
    <cellStyle name="Percent 370" xfId="13874"/>
    <cellStyle name="Percent 371" xfId="13870"/>
    <cellStyle name="Percent 372" xfId="13878"/>
    <cellStyle name="Percent 373" xfId="13884"/>
    <cellStyle name="Percent 38" xfId="10104"/>
    <cellStyle name="Percent 39" xfId="10105"/>
    <cellStyle name="Percent 4" xfId="10106"/>
    <cellStyle name="Percent 4 2" xfId="10107"/>
    <cellStyle name="Percent 4 2 2" xfId="10108"/>
    <cellStyle name="Percent 4 2 2 2" xfId="10109"/>
    <cellStyle name="Percent 4 2 2 3" xfId="10110"/>
    <cellStyle name="Percent 4 2 2 4" xfId="13172"/>
    <cellStyle name="Percent 4 2 3" xfId="10111"/>
    <cellStyle name="Percent 4 2 3 2" xfId="10112"/>
    <cellStyle name="Percent 4 2 3 3" xfId="10113"/>
    <cellStyle name="Percent 4 2 4" xfId="10114"/>
    <cellStyle name="Percent 4 2 4 2" xfId="10115"/>
    <cellStyle name="Percent 4 2 5" xfId="10116"/>
    <cellStyle name="Percent 4 3" xfId="10117"/>
    <cellStyle name="Percent 4 3 2" xfId="10118"/>
    <cellStyle name="Percent 4 3 2 2" xfId="10119"/>
    <cellStyle name="Percent 4 3 3" xfId="10120"/>
    <cellStyle name="Percent 4 3 4" xfId="10121"/>
    <cellStyle name="Percent 4 3 5" xfId="13173"/>
    <cellStyle name="Percent 4 4" xfId="10122"/>
    <cellStyle name="Percent 4 4 2" xfId="10123"/>
    <cellStyle name="Percent 4 4 3" xfId="10124"/>
    <cellStyle name="Percent 4 4 4" xfId="13174"/>
    <cellStyle name="Percent 4 5" xfId="10125"/>
    <cellStyle name="Percent 4 5 2" xfId="10126"/>
    <cellStyle name="Percent 4 5 3" xfId="10127"/>
    <cellStyle name="Percent 4 6" xfId="10128"/>
    <cellStyle name="Percent 4 6 2" xfId="10129"/>
    <cellStyle name="Percent 4 7" xfId="10130"/>
    <cellStyle name="Percent 40" xfId="10131"/>
    <cellStyle name="Percent 41" xfId="10132"/>
    <cellStyle name="Percent 42" xfId="10133"/>
    <cellStyle name="Percent 43" xfId="10134"/>
    <cellStyle name="Percent 44" xfId="10135"/>
    <cellStyle name="Percent 45" xfId="10136"/>
    <cellStyle name="Percent 46" xfId="10137"/>
    <cellStyle name="Percent 47" xfId="10138"/>
    <cellStyle name="Percent 48" xfId="10139"/>
    <cellStyle name="Percent 49" xfId="10140"/>
    <cellStyle name="Percent 5" xfId="10141"/>
    <cellStyle name="Percent 5 2" xfId="10142"/>
    <cellStyle name="Percent 5 2 2" xfId="10143"/>
    <cellStyle name="Percent 5 2 3" xfId="10144"/>
    <cellStyle name="Percent 5 2 4" xfId="13175"/>
    <cellStyle name="Percent 5 3" xfId="10145"/>
    <cellStyle name="Percent 5 3 2" xfId="10146"/>
    <cellStyle name="Percent 5 3 3" xfId="10147"/>
    <cellStyle name="Percent 5 4" xfId="10148"/>
    <cellStyle name="Percent 5 5" xfId="10149"/>
    <cellStyle name="Percent 5 6" xfId="10150"/>
    <cellStyle name="Percent 50" xfId="10151"/>
    <cellStyle name="Percent 51" xfId="10152"/>
    <cellStyle name="Percent 52" xfId="10153"/>
    <cellStyle name="Percent 53" xfId="10154"/>
    <cellStyle name="Percent 54" xfId="10155"/>
    <cellStyle name="Percent 55" xfId="10156"/>
    <cellStyle name="Percent 56" xfId="10157"/>
    <cellStyle name="Percent 57" xfId="10158"/>
    <cellStyle name="Percent 58" xfId="10159"/>
    <cellStyle name="Percent 59" xfId="10160"/>
    <cellStyle name="Percent 6" xfId="10161"/>
    <cellStyle name="Percent 6 2" xfId="10162"/>
    <cellStyle name="Percent 6 2 2" xfId="10163"/>
    <cellStyle name="Percent 6 2 3" xfId="10164"/>
    <cellStyle name="Percent 6 2 4" xfId="13176"/>
    <cellStyle name="Percent 6 3" xfId="10165"/>
    <cellStyle name="Percent 6 3 2" xfId="10166"/>
    <cellStyle name="Percent 6 3 3" xfId="10167"/>
    <cellStyle name="Percent 6 4" xfId="10168"/>
    <cellStyle name="Percent 6 4 2" xfId="10169"/>
    <cellStyle name="Percent 6 4 3" xfId="10170"/>
    <cellStyle name="Percent 6 5" xfId="10171"/>
    <cellStyle name="Percent 6 6" xfId="10172"/>
    <cellStyle name="Percent 60" xfId="10173"/>
    <cellStyle name="Percent 61" xfId="10174"/>
    <cellStyle name="Percent 62" xfId="10175"/>
    <cellStyle name="Percent 63" xfId="10176"/>
    <cellStyle name="Percent 64" xfId="10177"/>
    <cellStyle name="Percent 65" xfId="10178"/>
    <cellStyle name="Percent 66" xfId="10179"/>
    <cellStyle name="Percent 67" xfId="10180"/>
    <cellStyle name="Percent 68" xfId="10181"/>
    <cellStyle name="Percent 69" xfId="10182"/>
    <cellStyle name="Percent 7" xfId="10183"/>
    <cellStyle name="Percent 7 10" xfId="10184"/>
    <cellStyle name="Percent 7 2" xfId="10185"/>
    <cellStyle name="Percent 7 2 2" xfId="10186"/>
    <cellStyle name="Percent 7 2 2 2" xfId="10187"/>
    <cellStyle name="Percent 7 2 2 3" xfId="13177"/>
    <cellStyle name="Percent 7 2 3" xfId="10188"/>
    <cellStyle name="Percent 7 2 4" xfId="10189"/>
    <cellStyle name="Percent 7 2 5" xfId="10190"/>
    <cellStyle name="Percent 7 3" xfId="10191"/>
    <cellStyle name="Percent 7 3 2" xfId="10192"/>
    <cellStyle name="Percent 7 3 2 2" xfId="10193"/>
    <cellStyle name="Percent 7 3 2 3" xfId="13179"/>
    <cellStyle name="Percent 7 3 3" xfId="10194"/>
    <cellStyle name="Percent 7 3 4" xfId="10195"/>
    <cellStyle name="Percent 7 3 5" xfId="13178"/>
    <cellStyle name="Percent 7 4" xfId="10196"/>
    <cellStyle name="Percent 7 4 2" xfId="10197"/>
    <cellStyle name="Percent 7 4 2 2" xfId="10198"/>
    <cellStyle name="Percent 7 4 2 3" xfId="13181"/>
    <cellStyle name="Percent 7 4 3" xfId="10199"/>
    <cellStyle name="Percent 7 4 4" xfId="13180"/>
    <cellStyle name="Percent 7 5" xfId="10200"/>
    <cellStyle name="Percent 7 5 2" xfId="10201"/>
    <cellStyle name="Percent 7 5 2 2" xfId="10202"/>
    <cellStyle name="Percent 7 5 2 3" xfId="13183"/>
    <cellStyle name="Percent 7 5 3" xfId="10203"/>
    <cellStyle name="Percent 7 5 4" xfId="13182"/>
    <cellStyle name="Percent 7 6" xfId="10204"/>
    <cellStyle name="Percent 7 6 2" xfId="10205"/>
    <cellStyle name="Percent 7 6 2 2" xfId="10206"/>
    <cellStyle name="Percent 7 6 2 3" xfId="13185"/>
    <cellStyle name="Percent 7 6 3" xfId="10207"/>
    <cellStyle name="Percent 7 6 4" xfId="13184"/>
    <cellStyle name="Percent 7 7" xfId="10208"/>
    <cellStyle name="Percent 7 7 2" xfId="10209"/>
    <cellStyle name="Percent 7 7 3" xfId="13186"/>
    <cellStyle name="Percent 7 8" xfId="10210"/>
    <cellStyle name="Percent 7 9" xfId="10211"/>
    <cellStyle name="Percent 70" xfId="10212"/>
    <cellStyle name="Percent 71" xfId="10213"/>
    <cellStyle name="Percent 72" xfId="10214"/>
    <cellStyle name="Percent 73" xfId="10215"/>
    <cellStyle name="Percent 74" xfId="10216"/>
    <cellStyle name="Percent 75" xfId="10217"/>
    <cellStyle name="Percent 76" xfId="10218"/>
    <cellStyle name="Percent 77" xfId="10219"/>
    <cellStyle name="Percent 78" xfId="10220"/>
    <cellStyle name="Percent 79" xfId="10221"/>
    <cellStyle name="Percent 8" xfId="10222"/>
    <cellStyle name="Percent 8 2" xfId="10223"/>
    <cellStyle name="Percent 8 2 2" xfId="10224"/>
    <cellStyle name="Percent 8 2 3" xfId="10225"/>
    <cellStyle name="Percent 8 2 4" xfId="13187"/>
    <cellStyle name="Percent 8 3" xfId="10226"/>
    <cellStyle name="Percent 8 4" xfId="10227"/>
    <cellStyle name="Percent 80" xfId="10228"/>
    <cellStyle name="Percent 81" xfId="10229"/>
    <cellStyle name="Percent 82" xfId="10230"/>
    <cellStyle name="Percent 83" xfId="10231"/>
    <cellStyle name="Percent 84" xfId="10232"/>
    <cellStyle name="Percent 85" xfId="10233"/>
    <cellStyle name="Percent 86" xfId="10234"/>
    <cellStyle name="Percent 87" xfId="10235"/>
    <cellStyle name="Percent 88" xfId="10236"/>
    <cellStyle name="Percent 89" xfId="10237"/>
    <cellStyle name="Percent 9" xfId="10238"/>
    <cellStyle name="Percent 9 2" xfId="10239"/>
    <cellStyle name="Percent 9 3" xfId="10240"/>
    <cellStyle name="Percent 90" xfId="10241"/>
    <cellStyle name="Percent 91" xfId="10242"/>
    <cellStyle name="Percent 92" xfId="10243"/>
    <cellStyle name="Percent 93" xfId="10244"/>
    <cellStyle name="Percent 94" xfId="10245"/>
    <cellStyle name="Percent 95" xfId="10246"/>
    <cellStyle name="Percent 96" xfId="10247"/>
    <cellStyle name="Percent 97" xfId="10248"/>
    <cellStyle name="Percent 98" xfId="10249"/>
    <cellStyle name="Percent 99" xfId="10250"/>
    <cellStyle name="Percent0" xfId="10251"/>
    <cellStyle name="Percentage" xfId="10252"/>
    <cellStyle name="Percentage [input]" xfId="10253"/>
    <cellStyle name="Percentage [input] 2" xfId="10254"/>
    <cellStyle name="Percentage [input] 2 2" xfId="10255"/>
    <cellStyle name="Percentage [input] 3" xfId="10256"/>
    <cellStyle name="Percentage [input] 3 2" xfId="10257"/>
    <cellStyle name="Percentage [input] 3 3" xfId="10258"/>
    <cellStyle name="Percentage [input] 4" xfId="10259"/>
    <cellStyle name="Percentage [normal]" xfId="10260"/>
    <cellStyle name="Period Title" xfId="10261"/>
    <cellStyle name="Period_Heading" xfId="10262"/>
    <cellStyle name="Periods" xfId="10263"/>
    <cellStyle name="PerShare" xfId="10264"/>
    <cellStyle name="PrePop Currency (0)" xfId="10265"/>
    <cellStyle name="PrePop Currency (2)" xfId="10266"/>
    <cellStyle name="PrePop Units (0)" xfId="10267"/>
    <cellStyle name="PrePop Units (1)" xfId="10268"/>
    <cellStyle name="PrePop Units (2)" xfId="10269"/>
    <cellStyle name="Price" xfId="10270"/>
    <cellStyle name="Product Title" xfId="10271"/>
    <cellStyle name="PSChar" xfId="10272"/>
    <cellStyle name="PSChar 10" xfId="10273"/>
    <cellStyle name="PSChar 11" xfId="10274"/>
    <cellStyle name="PSChar 12" xfId="10275"/>
    <cellStyle name="PSChar 13" xfId="10276"/>
    <cellStyle name="PSChar 14" xfId="10277"/>
    <cellStyle name="PSChar 15" xfId="10278"/>
    <cellStyle name="PSChar 16" xfId="10279"/>
    <cellStyle name="PSChar 17" xfId="10280"/>
    <cellStyle name="PSChar 2" xfId="10281"/>
    <cellStyle name="PSChar 2 10" xfId="10282"/>
    <cellStyle name="PSChar 2 10 2" xfId="13188"/>
    <cellStyle name="PSChar 2 11" xfId="10283"/>
    <cellStyle name="PSChar 2 2" xfId="10284"/>
    <cellStyle name="PSChar 2 2 2" xfId="13189"/>
    <cellStyle name="PSChar 2 3" xfId="10285"/>
    <cellStyle name="PSChar 2 3 2" xfId="13190"/>
    <cellStyle name="PSChar 2 4" xfId="10286"/>
    <cellStyle name="PSChar 2 4 2" xfId="13191"/>
    <cellStyle name="PSChar 2 5" xfId="10287"/>
    <cellStyle name="PSChar 2 5 2" xfId="13192"/>
    <cellStyle name="PSChar 2 6" xfId="10288"/>
    <cellStyle name="PSChar 2 6 2" xfId="13193"/>
    <cellStyle name="PSChar 2 7" xfId="10289"/>
    <cellStyle name="PSChar 2 7 2" xfId="13194"/>
    <cellStyle name="PSChar 2 8" xfId="10290"/>
    <cellStyle name="PSChar 2 8 2" xfId="13195"/>
    <cellStyle name="PSChar 2 9" xfId="10291"/>
    <cellStyle name="PSChar 2 9 2" xfId="13196"/>
    <cellStyle name="PSChar 3" xfId="10292"/>
    <cellStyle name="PSChar 4" xfId="10293"/>
    <cellStyle name="PSChar 5" xfId="10294"/>
    <cellStyle name="PSChar 6" xfId="10295"/>
    <cellStyle name="PSChar 7" xfId="10296"/>
    <cellStyle name="PSChar 8" xfId="10297"/>
    <cellStyle name="PSChar 9" xfId="10298"/>
    <cellStyle name="PSDate" xfId="10299"/>
    <cellStyle name="PSDate 10" xfId="10300"/>
    <cellStyle name="PSDate 11" xfId="10301"/>
    <cellStyle name="PSDate 12" xfId="10302"/>
    <cellStyle name="PSDate 13" xfId="10303"/>
    <cellStyle name="PSDate 14" xfId="10304"/>
    <cellStyle name="PSDate 15" xfId="10305"/>
    <cellStyle name="PSDate 16" xfId="10306"/>
    <cellStyle name="PSDate 17" xfId="10307"/>
    <cellStyle name="PSDate 2" xfId="10308"/>
    <cellStyle name="PSDate 2 10" xfId="10309"/>
    <cellStyle name="PSDate 2 10 2" xfId="13197"/>
    <cellStyle name="PSDate 2 11" xfId="10310"/>
    <cellStyle name="PSDate 2 2" xfId="10311"/>
    <cellStyle name="PSDate 2 2 2" xfId="13198"/>
    <cellStyle name="PSDate 2 3" xfId="10312"/>
    <cellStyle name="PSDate 2 3 2" xfId="13199"/>
    <cellStyle name="PSDate 2 4" xfId="10313"/>
    <cellStyle name="PSDate 2 4 2" xfId="13200"/>
    <cellStyle name="PSDate 2 5" xfId="10314"/>
    <cellStyle name="PSDate 2 5 2" xfId="13201"/>
    <cellStyle name="PSDate 2 6" xfId="10315"/>
    <cellStyle name="PSDate 2 6 2" xfId="13202"/>
    <cellStyle name="PSDate 2 7" xfId="10316"/>
    <cellStyle name="PSDate 2 7 2" xfId="13203"/>
    <cellStyle name="PSDate 2 8" xfId="10317"/>
    <cellStyle name="PSDate 2 8 2" xfId="13204"/>
    <cellStyle name="PSDate 2 9" xfId="10318"/>
    <cellStyle name="PSDate 2 9 2" xfId="13205"/>
    <cellStyle name="PSDate 3" xfId="10319"/>
    <cellStyle name="PSDate 4" xfId="10320"/>
    <cellStyle name="PSDate 5" xfId="10321"/>
    <cellStyle name="PSDate 6" xfId="10322"/>
    <cellStyle name="PSDate 7" xfId="10323"/>
    <cellStyle name="PSDate 8" xfId="10324"/>
    <cellStyle name="PSDate 9" xfId="10325"/>
    <cellStyle name="PSDec" xfId="10326"/>
    <cellStyle name="PSDec 10" xfId="10327"/>
    <cellStyle name="PSDec 11" xfId="10328"/>
    <cellStyle name="PSDec 12" xfId="10329"/>
    <cellStyle name="PSDec 13" xfId="10330"/>
    <cellStyle name="PSDec 14" xfId="10331"/>
    <cellStyle name="PSDec 15" xfId="10332"/>
    <cellStyle name="PSDec 16" xfId="10333"/>
    <cellStyle name="PSDec 17" xfId="10334"/>
    <cellStyle name="PSDec 2" xfId="10335"/>
    <cellStyle name="PSDec 2 10" xfId="10336"/>
    <cellStyle name="PSDec 2 10 2" xfId="13206"/>
    <cellStyle name="PSDec 2 11" xfId="10337"/>
    <cellStyle name="PSDec 2 2" xfId="10338"/>
    <cellStyle name="PSDec 2 2 2" xfId="13207"/>
    <cellStyle name="PSDec 2 3" xfId="10339"/>
    <cellStyle name="PSDec 2 3 2" xfId="13208"/>
    <cellStyle name="PSDec 2 4" xfId="10340"/>
    <cellStyle name="PSDec 2 4 2" xfId="13209"/>
    <cellStyle name="PSDec 2 5" xfId="10341"/>
    <cellStyle name="PSDec 2 5 2" xfId="13210"/>
    <cellStyle name="PSDec 2 6" xfId="10342"/>
    <cellStyle name="PSDec 2 6 2" xfId="13211"/>
    <cellStyle name="PSDec 2 7" xfId="10343"/>
    <cellStyle name="PSDec 2 7 2" xfId="13212"/>
    <cellStyle name="PSDec 2 8" xfId="10344"/>
    <cellStyle name="PSDec 2 8 2" xfId="13213"/>
    <cellStyle name="PSDec 2 9" xfId="10345"/>
    <cellStyle name="PSDec 2 9 2" xfId="13214"/>
    <cellStyle name="PSDec 3" xfId="10346"/>
    <cellStyle name="PSDec 4" xfId="10347"/>
    <cellStyle name="PSDec 5" xfId="10348"/>
    <cellStyle name="PSDec 6" xfId="10349"/>
    <cellStyle name="PSDec 7" xfId="10350"/>
    <cellStyle name="PSDec 8" xfId="10351"/>
    <cellStyle name="PSDec 9" xfId="10352"/>
    <cellStyle name="PSHeading" xfId="10353"/>
    <cellStyle name="PSHeading 10" xfId="10354"/>
    <cellStyle name="PSHeading 11" xfId="10355"/>
    <cellStyle name="PSHeading 12" xfId="10356"/>
    <cellStyle name="PSHeading 13" xfId="10357"/>
    <cellStyle name="PSHeading 14" xfId="10358"/>
    <cellStyle name="PSHeading 15" xfId="10359"/>
    <cellStyle name="PSHeading 16" xfId="10360"/>
    <cellStyle name="PSHeading 17" xfId="10361"/>
    <cellStyle name="PSHeading 2" xfId="10362"/>
    <cellStyle name="PSHeading 2 10" xfId="10363"/>
    <cellStyle name="PSHeading 2 10 2" xfId="13215"/>
    <cellStyle name="PSHeading 2 11" xfId="10364"/>
    <cellStyle name="PSHeading 2 2" xfId="10365"/>
    <cellStyle name="PSHeading 2 2 2" xfId="13216"/>
    <cellStyle name="PSHeading 2 3" xfId="10366"/>
    <cellStyle name="PSHeading 2 3 2" xfId="13217"/>
    <cellStyle name="PSHeading 2 4" xfId="10367"/>
    <cellStyle name="PSHeading 2 4 2" xfId="13218"/>
    <cellStyle name="PSHeading 2 5" xfId="10368"/>
    <cellStyle name="PSHeading 2 5 2" xfId="13219"/>
    <cellStyle name="PSHeading 2 6" xfId="10369"/>
    <cellStyle name="PSHeading 2 6 2" xfId="13220"/>
    <cellStyle name="PSHeading 2 7" xfId="10370"/>
    <cellStyle name="PSHeading 2 7 2" xfId="13221"/>
    <cellStyle name="PSHeading 2 8" xfId="10371"/>
    <cellStyle name="PSHeading 2 8 2" xfId="13222"/>
    <cellStyle name="PSHeading 2 9" xfId="10372"/>
    <cellStyle name="PSHeading 2 9 2" xfId="13223"/>
    <cellStyle name="PSHeading 3" xfId="10373"/>
    <cellStyle name="PSHeading 3 2" xfId="10374"/>
    <cellStyle name="PSHeading 3 3" xfId="10375"/>
    <cellStyle name="PSHeading 4" xfId="10376"/>
    <cellStyle name="PSHeading 5" xfId="10377"/>
    <cellStyle name="PSHeading 6" xfId="10378"/>
    <cellStyle name="PSHeading 7" xfId="10379"/>
    <cellStyle name="PSHeading 8" xfId="10380"/>
    <cellStyle name="PSHeading 9" xfId="10381"/>
    <cellStyle name="PSHeading_CXF_LIB" xfId="10382"/>
    <cellStyle name="PSInt" xfId="10383"/>
    <cellStyle name="PSInt 10" xfId="10384"/>
    <cellStyle name="PSInt 11" xfId="10385"/>
    <cellStyle name="PSInt 12" xfId="10386"/>
    <cellStyle name="PSInt 13" xfId="10387"/>
    <cellStyle name="PSInt 14" xfId="10388"/>
    <cellStyle name="PSInt 15" xfId="10389"/>
    <cellStyle name="PSInt 16" xfId="10390"/>
    <cellStyle name="PSInt 17" xfId="10391"/>
    <cellStyle name="PSInt 2" xfId="10392"/>
    <cellStyle name="PSInt 2 10" xfId="10393"/>
    <cellStyle name="PSInt 2 10 2" xfId="13224"/>
    <cellStyle name="PSInt 2 11" xfId="10394"/>
    <cellStyle name="PSInt 2 2" xfId="10395"/>
    <cellStyle name="PSInt 2 2 2" xfId="13225"/>
    <cellStyle name="PSInt 2 3" xfId="10396"/>
    <cellStyle name="PSInt 2 3 2" xfId="13226"/>
    <cellStyle name="PSInt 2 4" xfId="10397"/>
    <cellStyle name="PSInt 2 4 2" xfId="13227"/>
    <cellStyle name="PSInt 2 5" xfId="10398"/>
    <cellStyle name="PSInt 2 5 2" xfId="13228"/>
    <cellStyle name="PSInt 2 6" xfId="10399"/>
    <cellStyle name="PSInt 2 6 2" xfId="13229"/>
    <cellStyle name="PSInt 2 7" xfId="10400"/>
    <cellStyle name="PSInt 2 7 2" xfId="13230"/>
    <cellStyle name="PSInt 2 8" xfId="10401"/>
    <cellStyle name="PSInt 2 8 2" xfId="13231"/>
    <cellStyle name="PSInt 2 9" xfId="10402"/>
    <cellStyle name="PSInt 2 9 2" xfId="13232"/>
    <cellStyle name="PSInt 3" xfId="10403"/>
    <cellStyle name="PSInt 4" xfId="10404"/>
    <cellStyle name="PSInt 5" xfId="10405"/>
    <cellStyle name="PSInt 6" xfId="10406"/>
    <cellStyle name="PSInt 7" xfId="10407"/>
    <cellStyle name="PSInt 8" xfId="10408"/>
    <cellStyle name="PSInt 9" xfId="10409"/>
    <cellStyle name="PSSpacer" xfId="10410"/>
    <cellStyle name="PSSpacer 10" xfId="10411"/>
    <cellStyle name="PSSpacer 11" xfId="10412"/>
    <cellStyle name="PSSpacer 12" xfId="10413"/>
    <cellStyle name="PSSpacer 13" xfId="10414"/>
    <cellStyle name="PSSpacer 14" xfId="10415"/>
    <cellStyle name="PSSpacer 15" xfId="10416"/>
    <cellStyle name="PSSpacer 16" xfId="10417"/>
    <cellStyle name="PSSpacer 17" xfId="10418"/>
    <cellStyle name="PSSpacer 2" xfId="10419"/>
    <cellStyle name="PSSpacer 3" xfId="10420"/>
    <cellStyle name="PSSpacer 4" xfId="10421"/>
    <cellStyle name="PSSpacer 5" xfId="10422"/>
    <cellStyle name="PSSpacer 6" xfId="10423"/>
    <cellStyle name="PSSpacer 7" xfId="10424"/>
    <cellStyle name="PSSpacer 8" xfId="10425"/>
    <cellStyle name="PSSpacer 9" xfId="10426"/>
    <cellStyle name="PwC Normal" xfId="10427"/>
    <cellStyle name="PwC Normal 10" xfId="10428"/>
    <cellStyle name="PwC Normal 100" xfId="10429"/>
    <cellStyle name="PwC Normal 101" xfId="10430"/>
    <cellStyle name="PwC Normal 102" xfId="10431"/>
    <cellStyle name="PwC Normal 103" xfId="10432"/>
    <cellStyle name="PwC Normal 104" xfId="10433"/>
    <cellStyle name="PwC Normal 105" xfId="10434"/>
    <cellStyle name="PwC Normal 106" xfId="10435"/>
    <cellStyle name="PwC Normal 107" xfId="10436"/>
    <cellStyle name="PwC Normal 108" xfId="10437"/>
    <cellStyle name="PwC Normal 109" xfId="10438"/>
    <cellStyle name="PwC Normal 11" xfId="10439"/>
    <cellStyle name="PwC Normal 110" xfId="10440"/>
    <cellStyle name="PwC Normal 111" xfId="10441"/>
    <cellStyle name="PwC Normal 112" xfId="10442"/>
    <cellStyle name="PwC Normal 113" xfId="10443"/>
    <cellStyle name="PwC Normal 114" xfId="10444"/>
    <cellStyle name="PwC Normal 115" xfId="10445"/>
    <cellStyle name="PwC Normal 116" xfId="10446"/>
    <cellStyle name="PwC Normal 117" xfId="10447"/>
    <cellStyle name="PwC Normal 118" xfId="10448"/>
    <cellStyle name="PwC Normal 119" xfId="10449"/>
    <cellStyle name="PwC Normal 12" xfId="10450"/>
    <cellStyle name="PwC Normal 120" xfId="10451"/>
    <cellStyle name="PwC Normal 121" xfId="10452"/>
    <cellStyle name="PwC Normal 122" xfId="10453"/>
    <cellStyle name="PwC Normal 123" xfId="10454"/>
    <cellStyle name="PwC Normal 124" xfId="10455"/>
    <cellStyle name="PwC Normal 125" xfId="10456"/>
    <cellStyle name="PwC Normal 126" xfId="10457"/>
    <cellStyle name="PwC Normal 127" xfId="10458"/>
    <cellStyle name="PwC Normal 128" xfId="10459"/>
    <cellStyle name="PwC Normal 129" xfId="10460"/>
    <cellStyle name="PwC Normal 13" xfId="10461"/>
    <cellStyle name="PwC Normal 130" xfId="10462"/>
    <cellStyle name="PwC Normal 131" xfId="10463"/>
    <cellStyle name="PwC Normal 132" xfId="10464"/>
    <cellStyle name="PwC Normal 133" xfId="10465"/>
    <cellStyle name="PwC Normal 134" xfId="10466"/>
    <cellStyle name="PwC Normal 135" xfId="10467"/>
    <cellStyle name="PwC Normal 136" xfId="10468"/>
    <cellStyle name="PwC Normal 137" xfId="10469"/>
    <cellStyle name="PwC Normal 138" xfId="10470"/>
    <cellStyle name="PwC Normal 139" xfId="10471"/>
    <cellStyle name="PwC Normal 14" xfId="10472"/>
    <cellStyle name="PwC Normal 140" xfId="10473"/>
    <cellStyle name="PwC Normal 141" xfId="10474"/>
    <cellStyle name="PwC Normal 142" xfId="10475"/>
    <cellStyle name="PwC Normal 143" xfId="10476"/>
    <cellStyle name="PwC Normal 144" xfId="10477"/>
    <cellStyle name="PwC Normal 145" xfId="10478"/>
    <cellStyle name="PwC Normal 146" xfId="10479"/>
    <cellStyle name="PwC Normal 147" xfId="10480"/>
    <cellStyle name="PwC Normal 148" xfId="10481"/>
    <cellStyle name="PwC Normal 149" xfId="10482"/>
    <cellStyle name="PwC Normal 15" xfId="10483"/>
    <cellStyle name="PwC Normal 150" xfId="10484"/>
    <cellStyle name="PwC Normal 151" xfId="10485"/>
    <cellStyle name="PwC Normal 152" xfId="10486"/>
    <cellStyle name="PwC Normal 16" xfId="10487"/>
    <cellStyle name="PwC Normal 17" xfId="10488"/>
    <cellStyle name="PwC Normal 18" xfId="10489"/>
    <cellStyle name="PwC Normal 19" xfId="10490"/>
    <cellStyle name="PwC Normal 2" xfId="10491"/>
    <cellStyle name="PwC Normal 2 2" xfId="10492"/>
    <cellStyle name="PwC Normal 2 2 2" xfId="10493"/>
    <cellStyle name="PwC Normal 20" xfId="10494"/>
    <cellStyle name="PwC Normal 21" xfId="10495"/>
    <cellStyle name="PwC Normal 22" xfId="10496"/>
    <cellStyle name="PwC Normal 23" xfId="10497"/>
    <cellStyle name="PwC Normal 24" xfId="10498"/>
    <cellStyle name="PwC Normal 25" xfId="10499"/>
    <cellStyle name="PwC Normal 26" xfId="10500"/>
    <cellStyle name="PwC Normal 27" xfId="10501"/>
    <cellStyle name="PwC Normal 28" xfId="10502"/>
    <cellStyle name="PwC Normal 29" xfId="10503"/>
    <cellStyle name="PwC Normal 3" xfId="10504"/>
    <cellStyle name="PwC Normal 3 2" xfId="10505"/>
    <cellStyle name="PwC Normal 30" xfId="10506"/>
    <cellStyle name="PwC Normal 31" xfId="10507"/>
    <cellStyle name="PwC Normal 32" xfId="10508"/>
    <cellStyle name="PwC Normal 33" xfId="10509"/>
    <cellStyle name="PwC Normal 34" xfId="10510"/>
    <cellStyle name="PwC Normal 35" xfId="10511"/>
    <cellStyle name="PwC Normal 36" xfId="10512"/>
    <cellStyle name="PwC Normal 37" xfId="10513"/>
    <cellStyle name="PwC Normal 38" xfId="10514"/>
    <cellStyle name="PwC Normal 39" xfId="10515"/>
    <cellStyle name="PwC Normal 4" xfId="10516"/>
    <cellStyle name="PwC Normal 40" xfId="10517"/>
    <cellStyle name="PwC Normal 41" xfId="10518"/>
    <cellStyle name="PwC Normal 42" xfId="10519"/>
    <cellStyle name="PwC Normal 43" xfId="10520"/>
    <cellStyle name="PwC Normal 44" xfId="10521"/>
    <cellStyle name="PwC Normal 45" xfId="10522"/>
    <cellStyle name="PwC Normal 46" xfId="10523"/>
    <cellStyle name="PwC Normal 47" xfId="10524"/>
    <cellStyle name="PwC Normal 48" xfId="10525"/>
    <cellStyle name="PwC Normal 49" xfId="10526"/>
    <cellStyle name="PwC Normal 5" xfId="10527"/>
    <cellStyle name="PwC Normal 50" xfId="10528"/>
    <cellStyle name="PwC Normal 51" xfId="10529"/>
    <cellStyle name="PwC Normal 52" xfId="10530"/>
    <cellStyle name="PwC Normal 53" xfId="10531"/>
    <cellStyle name="PwC Normal 54" xfId="10532"/>
    <cellStyle name="PwC Normal 55" xfId="10533"/>
    <cellStyle name="PwC Normal 56" xfId="10534"/>
    <cellStyle name="PwC Normal 57" xfId="10535"/>
    <cellStyle name="PwC Normal 58" xfId="10536"/>
    <cellStyle name="PwC Normal 59" xfId="10537"/>
    <cellStyle name="PwC Normal 6" xfId="10538"/>
    <cellStyle name="PwC Normal 60" xfId="10539"/>
    <cellStyle name="PwC Normal 61" xfId="10540"/>
    <cellStyle name="PwC Normal 62" xfId="10541"/>
    <cellStyle name="PwC Normal 63" xfId="10542"/>
    <cellStyle name="PwC Normal 64" xfId="10543"/>
    <cellStyle name="PwC Normal 65" xfId="10544"/>
    <cellStyle name="PwC Normal 66" xfId="10545"/>
    <cellStyle name="PwC Normal 67" xfId="10546"/>
    <cellStyle name="PwC Normal 68" xfId="10547"/>
    <cellStyle name="PwC Normal 69" xfId="10548"/>
    <cellStyle name="PwC Normal 7" xfId="10549"/>
    <cellStyle name="PwC Normal 70" xfId="10550"/>
    <cellStyle name="PwC Normal 71" xfId="10551"/>
    <cellStyle name="PwC Normal 72" xfId="10552"/>
    <cellStyle name="PwC Normal 73" xfId="10553"/>
    <cellStyle name="PwC Normal 74" xfId="10554"/>
    <cellStyle name="PwC Normal 75" xfId="10555"/>
    <cellStyle name="PwC Normal 76" xfId="10556"/>
    <cellStyle name="PwC Normal 77" xfId="10557"/>
    <cellStyle name="PwC Normal 78" xfId="10558"/>
    <cellStyle name="PwC Normal 79" xfId="10559"/>
    <cellStyle name="PwC Normal 8" xfId="10560"/>
    <cellStyle name="PwC Normal 80" xfId="10561"/>
    <cellStyle name="PwC Normal 81" xfId="10562"/>
    <cellStyle name="PwC Normal 82" xfId="10563"/>
    <cellStyle name="PwC Normal 83" xfId="10564"/>
    <cellStyle name="PwC Normal 84" xfId="10565"/>
    <cellStyle name="PwC Normal 85" xfId="10566"/>
    <cellStyle name="PwC Normal 86" xfId="10567"/>
    <cellStyle name="PwC Normal 87" xfId="10568"/>
    <cellStyle name="PwC Normal 88" xfId="10569"/>
    <cellStyle name="PwC Normal 89" xfId="10570"/>
    <cellStyle name="PwC Normal 9" xfId="10571"/>
    <cellStyle name="PwC Normal 90" xfId="10572"/>
    <cellStyle name="PwC Normal 91" xfId="10573"/>
    <cellStyle name="PwC Normal 92" xfId="10574"/>
    <cellStyle name="PwC Normal 93" xfId="10575"/>
    <cellStyle name="PwC Normal 94" xfId="10576"/>
    <cellStyle name="PwC Normal 95" xfId="10577"/>
    <cellStyle name="PwC Normal 96" xfId="10578"/>
    <cellStyle name="PwC Normal 97" xfId="10579"/>
    <cellStyle name="PwC Normal 98" xfId="10580"/>
    <cellStyle name="PwC Normal 99" xfId="10581"/>
    <cellStyle name="r" xfId="10582"/>
    <cellStyle name="r_Book2" xfId="10583"/>
    <cellStyle name="r_Book3" xfId="10584"/>
    <cellStyle name="r_Dummy for Training" xfId="10585"/>
    <cellStyle name="r_increm pf" xfId="10586"/>
    <cellStyle name="r_LBO Output" xfId="10587"/>
    <cellStyle name="r_Merger Model 1" xfId="10588"/>
    <cellStyle name="r_Trout Model 030324bak" xfId="10589"/>
    <cellStyle name="r_Valeo Model (unleveraged)" xfId="10590"/>
    <cellStyle name="r_Yell-McLeod.11.02.02" xfId="10591"/>
    <cellStyle name="Ratio" xfId="10592"/>
    <cellStyle name="ReadInData" xfId="10593"/>
    <cellStyle name="ReportFinancials" xfId="10594"/>
    <cellStyle name="ReportNums" xfId="10595"/>
    <cellStyle name="ReportNums 2" xfId="10596"/>
    <cellStyle name="ReportNums 2 2" xfId="10597"/>
    <cellStyle name="ReportNums 3" xfId="10598"/>
    <cellStyle name="ReportTitlePrompt" xfId="10599"/>
    <cellStyle name="ReportTitlePrompt 2" xfId="13233"/>
    <cellStyle name="ReportTitleValue" xfId="10600"/>
    <cellStyle name="ReportTitleValue 2" xfId="13234"/>
    <cellStyle name="Revenue" xfId="10601"/>
    <cellStyle name="Revenue 2" xfId="10602"/>
    <cellStyle name="Right Date" xfId="10603"/>
    <cellStyle name="Right Number" xfId="10604"/>
    <cellStyle name="Right Year" xfId="10605"/>
    <cellStyle name="RowAcctAbovePrompt" xfId="10606"/>
    <cellStyle name="RowAcctAbovePrompt 2" xfId="13235"/>
    <cellStyle name="RowAcctSOBAbovePrompt" xfId="10607"/>
    <cellStyle name="RowAcctSOBAbovePrompt 2" xfId="13236"/>
    <cellStyle name="RowAcctSOBValue" xfId="10608"/>
    <cellStyle name="RowAcctSOBValue 2" xfId="13237"/>
    <cellStyle name="RowAcctValue" xfId="10609"/>
    <cellStyle name="RowAcctValue 2" xfId="13238"/>
    <cellStyle name="RowAttrAbovePrompt" xfId="10610"/>
    <cellStyle name="RowAttrAbovePrompt 2" xfId="13239"/>
    <cellStyle name="RowAttrValue" xfId="10611"/>
    <cellStyle name="RowAttrValue 2" xfId="13240"/>
    <cellStyle name="RowColSetAbovePrompt" xfId="10612"/>
    <cellStyle name="RowColSetAbovePrompt 2" xfId="13241"/>
    <cellStyle name="RowColSetLeftPrompt" xfId="10613"/>
    <cellStyle name="RowColSetLeftPrompt 2" xfId="13242"/>
    <cellStyle name="RowColSetValue" xfId="10614"/>
    <cellStyle name="RowColSetValue 2" xfId="13243"/>
    <cellStyle name="RowHead" xfId="10615"/>
    <cellStyle name="RowLeftPrompt" xfId="10616"/>
    <cellStyle name="RowLeftPrompt 2" xfId="13244"/>
    <cellStyle name="s_HeaderLine" xfId="10617"/>
    <cellStyle name="s_PurpleHeader" xfId="10618"/>
    <cellStyle name="s_TotalBackground" xfId="10619"/>
    <cellStyle name="s_TotalBackground 2" xfId="10620"/>
    <cellStyle name="SampleUsingFormatMask" xfId="10621"/>
    <cellStyle name="SampleUsingFormatMask 2" xfId="13245"/>
    <cellStyle name="SampleWithNoFormatMask" xfId="10622"/>
    <cellStyle name="SampleWithNoFormatMask 2" xfId="13246"/>
    <cellStyle name="SDEntry" xfId="10623"/>
    <cellStyle name="second.line" xfId="10624"/>
    <cellStyle name="secondary" xfId="10625"/>
    <cellStyle name="secondary 2" xfId="10626"/>
    <cellStyle name="SectionHeaderNormal" xfId="10627"/>
    <cellStyle name="sh0 -SideHeading" xfId="10628"/>
    <cellStyle name="sh1 -SideHeading" xfId="10629"/>
    <cellStyle name="sh2 -SideHeading" xfId="10630"/>
    <cellStyle name="sh3 -SideHeading" xfId="10631"/>
    <cellStyle name="shade" xfId="10632"/>
    <cellStyle name="Sheet Title" xfId="10633"/>
    <cellStyle name="Smart Subtitle 1" xfId="10634"/>
    <cellStyle name="Smart Subtitle 2" xfId="10635"/>
    <cellStyle name="Smart Subtotal" xfId="10636"/>
    <cellStyle name="Smart Subtotal 2" xfId="10637"/>
    <cellStyle name="Smart Subtotal 2 2" xfId="10638"/>
    <cellStyle name="Smart Subtotal 3" xfId="10639"/>
    <cellStyle name="Smart Subtotal 3 2" xfId="10640"/>
    <cellStyle name="Smart Subtotal 3 3" xfId="10641"/>
    <cellStyle name="Smart Subtotal 4" xfId="10642"/>
    <cellStyle name="Smart Title" xfId="10643"/>
    <cellStyle name="Smart Total" xfId="10644"/>
    <cellStyle name="Smart Total 2" xfId="10645"/>
    <cellStyle name="Smart Total 2 2" xfId="10646"/>
    <cellStyle name="Smart Total 3" xfId="10647"/>
    <cellStyle name="Smart Total 3 2" xfId="10648"/>
    <cellStyle name="Smart Total 3 3" xfId="10649"/>
    <cellStyle name="Smart Total 4" xfId="10650"/>
    <cellStyle name="ss39" xfId="10651"/>
    <cellStyle name="ss39 2" xfId="10652"/>
    <cellStyle name="st0 -SideText" xfId="10653"/>
    <cellStyle name="st1 -SideText" xfId="10654"/>
    <cellStyle name="st2 -SideText" xfId="10655"/>
    <cellStyle name="st3 -SideText" xfId="10656"/>
    <cellStyle name="st4 -SideText" xfId="10657"/>
    <cellStyle name="Standaard_Blad1" xfId="10658"/>
    <cellStyle name="Strikethru" xfId="10659"/>
    <cellStyle name="Style 1" xfId="10660"/>
    <cellStyle name="Style 1 2" xfId="10661"/>
    <cellStyle name="Style 1 3" xfId="10662"/>
    <cellStyle name="Style 1 4" xfId="10663"/>
    <cellStyle name="Style 1 5" xfId="10664"/>
    <cellStyle name="Style 1 6" xfId="10665"/>
    <cellStyle name="Style 1 7" xfId="10666"/>
    <cellStyle name="Style 1 8" xfId="10667"/>
    <cellStyle name="Style 1_Municipal" xfId="10668"/>
    <cellStyle name="Style 2" xfId="10669"/>
    <cellStyle name="Style 2 2" xfId="10670"/>
    <cellStyle name="Style 21" xfId="10671"/>
    <cellStyle name="Style 22" xfId="10672"/>
    <cellStyle name="Style 23" xfId="10673"/>
    <cellStyle name="Style 24" xfId="10674"/>
    <cellStyle name="Style 25" xfId="10675"/>
    <cellStyle name="Style 26" xfId="10676"/>
    <cellStyle name="Style 27" xfId="10677"/>
    <cellStyle name="Style 28" xfId="10678"/>
    <cellStyle name="Style 29" xfId="10679"/>
    <cellStyle name="Style 3" xfId="10680"/>
    <cellStyle name="Style 3 2" xfId="10681"/>
    <cellStyle name="Style 30" xfId="10682"/>
    <cellStyle name="Style 31" xfId="10683"/>
    <cellStyle name="Style 32" xfId="10684"/>
    <cellStyle name="Style 33" xfId="10685"/>
    <cellStyle name="Style 34" xfId="10686"/>
    <cellStyle name="Style 35" xfId="10687"/>
    <cellStyle name="Style 36" xfId="10688"/>
    <cellStyle name="Style 37" xfId="10689"/>
    <cellStyle name="Style 39" xfId="10690"/>
    <cellStyle name="Style 4" xfId="10691"/>
    <cellStyle name="Style 4 2" xfId="10692"/>
    <cellStyle name="Style 42" xfId="10693"/>
    <cellStyle name="Style 5" xfId="10694"/>
    <cellStyle name="Style 5 2" xfId="10695"/>
    <cellStyle name="Style 6" xfId="10696"/>
    <cellStyle name="Style 7" xfId="10697"/>
    <cellStyle name="Style 8" xfId="10698"/>
    <cellStyle name="Style 9" xfId="10699"/>
    <cellStyle name="STYLE1" xfId="10700"/>
    <cellStyle name="STYLE2" xfId="10701"/>
    <cellStyle name="STYLE3" xfId="10702"/>
    <cellStyle name="STYLE4" xfId="10703"/>
    <cellStyle name="STYLE5" xfId="10704"/>
    <cellStyle name="STYLE6" xfId="10705"/>
    <cellStyle name="sub Heading" xfId="10706"/>
    <cellStyle name="Sub routine" xfId="10707"/>
    <cellStyle name="sub total" xfId="10708"/>
    <cellStyle name="sub total 2" xfId="10709"/>
    <cellStyle name="sub total 2 2" xfId="10710"/>
    <cellStyle name="sub total 2 3" xfId="10711"/>
    <cellStyle name="sub total 3" xfId="10712"/>
    <cellStyle name="SUBMINOR ROW HEADING" xfId="10713"/>
    <cellStyle name="SubScript" xfId="10714"/>
    <cellStyle name="Subtitle" xfId="10715"/>
    <cellStyle name="SubTitle 2" xfId="10716"/>
    <cellStyle name="SuperScript" xfId="10717"/>
    <cellStyle name="Switch" xfId="10718"/>
    <cellStyle name="SYSTEM" xfId="10719"/>
    <cellStyle name="SYSTEM 2" xfId="10720"/>
    <cellStyle name="SYSTEM 3" xfId="10721"/>
    <cellStyle name="Table" xfId="10722"/>
    <cellStyle name="Table Col Head" xfId="10723"/>
    <cellStyle name="Table Head" xfId="10724"/>
    <cellStyle name="Table Head 2" xfId="10725"/>
    <cellStyle name="Table Head Aligned" xfId="10726"/>
    <cellStyle name="Table Head Aligned 2" xfId="10727"/>
    <cellStyle name="Table Head Aligned 2 2" xfId="10728"/>
    <cellStyle name="Table Head Aligned 2 2 2" xfId="10729"/>
    <cellStyle name="Table Head Aligned 3" xfId="10730"/>
    <cellStyle name="Table Head Aligned 3 2" xfId="10731"/>
    <cellStyle name="Table Head Aligned 3 2 2" xfId="10732"/>
    <cellStyle name="Table Head Blue" xfId="10733"/>
    <cellStyle name="Table Head Blue 2" xfId="10734"/>
    <cellStyle name="Table Head Green" xfId="10735"/>
    <cellStyle name="Table Head Green 2" xfId="10736"/>
    <cellStyle name="Table Head Green 2 2" xfId="10737"/>
    <cellStyle name="Table Head Green 2 2 2" xfId="10738"/>
    <cellStyle name="Table Head Green 3" xfId="10739"/>
    <cellStyle name="Table Head Green 3 2" xfId="10740"/>
    <cellStyle name="Table Head Green 3 2 2" xfId="10741"/>
    <cellStyle name="Table Heading" xfId="10742"/>
    <cellStyle name="Table Title" xfId="10743"/>
    <cellStyle name="Table Title 2" xfId="10744"/>
    <cellStyle name="Table Units" xfId="10745"/>
    <cellStyle name="Table Units 2" xfId="10746"/>
    <cellStyle name="Table-#" xfId="10747"/>
    <cellStyle name="Table-Footnotes" xfId="10748"/>
    <cellStyle name="Table-Head-Bottom" xfId="10749"/>
    <cellStyle name="Table-Headings" xfId="10750"/>
    <cellStyle name="Table-Head-Title" xfId="10751"/>
    <cellStyle name="Table-Titles" xfId="10752"/>
    <cellStyle name="Tbl Depn" xfId="10753"/>
    <cellStyle name="Tbl Depn 2" xfId="10754"/>
    <cellStyle name="Tbl Depn 2 2" xfId="10755"/>
    <cellStyle name="Tbl Depn 3" xfId="10756"/>
    <cellStyle name="Tbl GSTStatus" xfId="10757"/>
    <cellStyle name="Tbl GSTStatus 2" xfId="10758"/>
    <cellStyle name="Tbl GSTStatus 2 2" xfId="10759"/>
    <cellStyle name="Tbl GSTStatus 3" xfId="10760"/>
    <cellStyle name="Tbl RpytProfile" xfId="10761"/>
    <cellStyle name="Tbl RpytProfile 2" xfId="10762"/>
    <cellStyle name="Tbl RpytProfile 2 2" xfId="10763"/>
    <cellStyle name="Tbl RpytProfile 3" xfId="10764"/>
    <cellStyle name="Tbl TaxStatus" xfId="10765"/>
    <cellStyle name="Tbl TaxStatus 2" xfId="10766"/>
    <cellStyle name="Tbl TaxStatus 2 2" xfId="10767"/>
    <cellStyle name="Tbl TaxStatus 3" xfId="10768"/>
    <cellStyle name="tdMMYc-TopDateC" xfId="10769"/>
    <cellStyle name="test a style" xfId="10770"/>
    <cellStyle name="test a style 2" xfId="10771"/>
    <cellStyle name="test a style 2 2" xfId="10772"/>
    <cellStyle name="test a style 2 2 2" xfId="10773"/>
    <cellStyle name="Text" xfId="10774"/>
    <cellStyle name="Text 2" xfId="10775"/>
    <cellStyle name="Text Indent A" xfId="10776"/>
    <cellStyle name="Text Indent B" xfId="10777"/>
    <cellStyle name="Text Indent C" xfId="10778"/>
    <cellStyle name="text.area" xfId="10779"/>
    <cellStyle name="TextBold" xfId="10780"/>
    <cellStyle name="TextItalic" xfId="10781"/>
    <cellStyle name="TextNormal" xfId="10782"/>
    <cellStyle name="Tim" xfId="10783"/>
    <cellStyle name="TIME Detail" xfId="10784"/>
    <cellStyle name="TIME Period Start" xfId="10785"/>
    <cellStyle name="times" xfId="10786"/>
    <cellStyle name="Title" xfId="11304" builtinId="15" customBuiltin="1"/>
    <cellStyle name="Title - PROJECT" xfId="10787"/>
    <cellStyle name="Title - Underline" xfId="10788"/>
    <cellStyle name="Title 10" xfId="10789"/>
    <cellStyle name="Title 11" xfId="10790"/>
    <cellStyle name="Title 12" xfId="10791"/>
    <cellStyle name="Title 2" xfId="10792"/>
    <cellStyle name="Title 2 2" xfId="10793"/>
    <cellStyle name="Title 2 3" xfId="10794"/>
    <cellStyle name="Title 2 4" xfId="10795"/>
    <cellStyle name="Title 2 5" xfId="10796"/>
    <cellStyle name="Title 3" xfId="10797"/>
    <cellStyle name="Title 3 2" xfId="10798"/>
    <cellStyle name="Title 4" xfId="10799"/>
    <cellStyle name="Title 5" xfId="10800"/>
    <cellStyle name="Title 6" xfId="10801"/>
    <cellStyle name="Title 7" xfId="10802"/>
    <cellStyle name="Title 8" xfId="10803"/>
    <cellStyle name="Title 9" xfId="10804"/>
    <cellStyle name="Title(1)" xfId="10805"/>
    <cellStyle name="title1" xfId="10806"/>
    <cellStyle name="title2" xfId="10807"/>
    <cellStyle name="TitleBars" xfId="10808"/>
    <cellStyle name="TitleNormal" xfId="10809"/>
    <cellStyle name="Titles - Col. Headings" xfId="10810"/>
    <cellStyle name="Titles - Other" xfId="10811"/>
    <cellStyle name="Top_Wrap" xfId="10812"/>
    <cellStyle name="Total" xfId="11319" builtinId="25" customBuiltin="1"/>
    <cellStyle name="Total 1" xfId="10813"/>
    <cellStyle name="Total 1 2" xfId="10814"/>
    <cellStyle name="Total 1 2 2" xfId="10815"/>
    <cellStyle name="Total 1 2 3" xfId="10816"/>
    <cellStyle name="Total 1 3" xfId="10817"/>
    <cellStyle name="Total 10" xfId="10818"/>
    <cellStyle name="Total 11" xfId="10819"/>
    <cellStyle name="Total 12" xfId="10820"/>
    <cellStyle name="Total 2" xfId="10821"/>
    <cellStyle name="Total 2 10" xfId="10822"/>
    <cellStyle name="Total 2 11" xfId="10823"/>
    <cellStyle name="Total 2 12" xfId="10824"/>
    <cellStyle name="Total 2 13" xfId="10825"/>
    <cellStyle name="Total 2 14" xfId="10826"/>
    <cellStyle name="Total 2 2" xfId="10827"/>
    <cellStyle name="Total 2 2 10" xfId="10828"/>
    <cellStyle name="Total 2 2 2" xfId="10829"/>
    <cellStyle name="Total 2 2 2 2" xfId="10830"/>
    <cellStyle name="Total 2 2 2 2 2" xfId="10831"/>
    <cellStyle name="Total 2 2 2 2 3" xfId="10832"/>
    <cellStyle name="Total 2 2 2 3" xfId="10833"/>
    <cellStyle name="Total 2 2 2 4" xfId="10834"/>
    <cellStyle name="Total 2 2 2 5" xfId="10835"/>
    <cellStyle name="Total 2 2 2 6" xfId="10836"/>
    <cellStyle name="Total 2 2 2_Other Income" xfId="10837"/>
    <cellStyle name="Total 2 2 3" xfId="10838"/>
    <cellStyle name="Total 2 2 3 2" xfId="10839"/>
    <cellStyle name="Total 2 2 3 2 2" xfId="10840"/>
    <cellStyle name="Total 2 2 3 2 3" xfId="10841"/>
    <cellStyle name="Total 2 2 3 3" xfId="10842"/>
    <cellStyle name="Total 2 2 3 4" xfId="10843"/>
    <cellStyle name="Total 2 2 3 5" xfId="10844"/>
    <cellStyle name="Total 2 2 3 6" xfId="10845"/>
    <cellStyle name="Total 2 2 3_Other Income" xfId="10846"/>
    <cellStyle name="Total 2 2 4" xfId="10847"/>
    <cellStyle name="Total 2 2 4 2" xfId="10848"/>
    <cellStyle name="Total 2 2 4 2 2" xfId="10849"/>
    <cellStyle name="Total 2 2 4 2 3" xfId="10850"/>
    <cellStyle name="Total 2 2 4 3" xfId="10851"/>
    <cellStyle name="Total 2 2 4 4" xfId="10852"/>
    <cellStyle name="Total 2 2 4 5" xfId="10853"/>
    <cellStyle name="Total 2 2 4 6" xfId="10854"/>
    <cellStyle name="Total 2 2 4_Other Income" xfId="10855"/>
    <cellStyle name="Total 2 2 5" xfId="10856"/>
    <cellStyle name="Total 2 2 5 2" xfId="10857"/>
    <cellStyle name="Total 2 2 5 2 2" xfId="10858"/>
    <cellStyle name="Total 2 2 5 2 3" xfId="10859"/>
    <cellStyle name="Total 2 2 5 3" xfId="10860"/>
    <cellStyle name="Total 2 2 5 4" xfId="10861"/>
    <cellStyle name="Total 2 2 5 5" xfId="10862"/>
    <cellStyle name="Total 2 2 5 6" xfId="10863"/>
    <cellStyle name="Total 2 2 5_Other Income" xfId="10864"/>
    <cellStyle name="Total 2 2 6" xfId="10865"/>
    <cellStyle name="Total 2 2 6 2" xfId="10866"/>
    <cellStyle name="Total 2 2 6 3" xfId="10867"/>
    <cellStyle name="Total 2 2 7" xfId="10868"/>
    <cellStyle name="Total 2 2 8" xfId="10869"/>
    <cellStyle name="Total 2 2 9" xfId="10870"/>
    <cellStyle name="Total 2 2_Other Income" xfId="10871"/>
    <cellStyle name="Total 2 3" xfId="10872"/>
    <cellStyle name="Total 2 3 10" xfId="10873"/>
    <cellStyle name="Total 2 3 2" xfId="10874"/>
    <cellStyle name="Total 2 3 2 2" xfId="10875"/>
    <cellStyle name="Total 2 3 2 2 2" xfId="10876"/>
    <cellStyle name="Total 2 3 2 2 3" xfId="10877"/>
    <cellStyle name="Total 2 3 2 3" xfId="10878"/>
    <cellStyle name="Total 2 3 2 4" xfId="10879"/>
    <cellStyle name="Total 2 3 2 5" xfId="10880"/>
    <cellStyle name="Total 2 3 2 6" xfId="10881"/>
    <cellStyle name="Total 2 3 2_Other Income" xfId="10882"/>
    <cellStyle name="Total 2 3 3" xfId="10883"/>
    <cellStyle name="Total 2 3 3 2" xfId="10884"/>
    <cellStyle name="Total 2 3 3 2 2" xfId="10885"/>
    <cellStyle name="Total 2 3 3 2 3" xfId="10886"/>
    <cellStyle name="Total 2 3 3 3" xfId="10887"/>
    <cellStyle name="Total 2 3 3 4" xfId="10888"/>
    <cellStyle name="Total 2 3 3 5" xfId="10889"/>
    <cellStyle name="Total 2 3 3 6" xfId="10890"/>
    <cellStyle name="Total 2 3 3_Other Income" xfId="10891"/>
    <cellStyle name="Total 2 3 4" xfId="10892"/>
    <cellStyle name="Total 2 3 4 2" xfId="10893"/>
    <cellStyle name="Total 2 3 4 2 2" xfId="10894"/>
    <cellStyle name="Total 2 3 4 2 3" xfId="10895"/>
    <cellStyle name="Total 2 3 4 3" xfId="10896"/>
    <cellStyle name="Total 2 3 4 4" xfId="10897"/>
    <cellStyle name="Total 2 3 4 5" xfId="10898"/>
    <cellStyle name="Total 2 3 4 6" xfId="10899"/>
    <cellStyle name="Total 2 3 4_Other Income" xfId="10900"/>
    <cellStyle name="Total 2 3 5" xfId="10901"/>
    <cellStyle name="Total 2 3 5 2" xfId="10902"/>
    <cellStyle name="Total 2 3 5 2 2" xfId="10903"/>
    <cellStyle name="Total 2 3 5 2 3" xfId="10904"/>
    <cellStyle name="Total 2 3 5 3" xfId="10905"/>
    <cellStyle name="Total 2 3 5 4" xfId="10906"/>
    <cellStyle name="Total 2 3 5 5" xfId="10907"/>
    <cellStyle name="Total 2 3 5 6" xfId="10908"/>
    <cellStyle name="Total 2 3 5_Other Income" xfId="10909"/>
    <cellStyle name="Total 2 3 6" xfId="10910"/>
    <cellStyle name="Total 2 3 6 2" xfId="10911"/>
    <cellStyle name="Total 2 3 6 3" xfId="10912"/>
    <cellStyle name="Total 2 3 7" xfId="10913"/>
    <cellStyle name="Total 2 3 8" xfId="10914"/>
    <cellStyle name="Total 2 3 9" xfId="10915"/>
    <cellStyle name="Total 2 3_Other Income" xfId="10916"/>
    <cellStyle name="Total 2 4" xfId="10917"/>
    <cellStyle name="Total 2 4 2" xfId="10918"/>
    <cellStyle name="Total 2 4 2 2" xfId="10919"/>
    <cellStyle name="Total 2 4 2 3" xfId="10920"/>
    <cellStyle name="Total 2 4 3" xfId="10921"/>
    <cellStyle name="Total 2 4 4" xfId="10922"/>
    <cellStyle name="Total 2 4 5" xfId="10923"/>
    <cellStyle name="Total 2 4 6" xfId="10924"/>
    <cellStyle name="Total 2 4_Other Income" xfId="10925"/>
    <cellStyle name="Total 2 5" xfId="10926"/>
    <cellStyle name="Total 2 5 2" xfId="10927"/>
    <cellStyle name="Total 2 5 2 2" xfId="10928"/>
    <cellStyle name="Total 2 5 2 3" xfId="10929"/>
    <cellStyle name="Total 2 5 3" xfId="10930"/>
    <cellStyle name="Total 2 5 4" xfId="10931"/>
    <cellStyle name="Total 2 5 5" xfId="10932"/>
    <cellStyle name="Total 2 5 6" xfId="10933"/>
    <cellStyle name="Total 2 5_Other Income" xfId="10934"/>
    <cellStyle name="Total 2 6" xfId="10935"/>
    <cellStyle name="Total 2 6 2" xfId="10936"/>
    <cellStyle name="Total 2 6 2 2" xfId="10937"/>
    <cellStyle name="Total 2 6 2 3" xfId="10938"/>
    <cellStyle name="Total 2 6 3" xfId="10939"/>
    <cellStyle name="Total 2 6 4" xfId="10940"/>
    <cellStyle name="Total 2 6 5" xfId="10941"/>
    <cellStyle name="Total 2 6 6" xfId="10942"/>
    <cellStyle name="Total 2 6_Other Income" xfId="10943"/>
    <cellStyle name="Total 2 7" xfId="10944"/>
    <cellStyle name="Total 2 7 2" xfId="10945"/>
    <cellStyle name="Total 2 7 2 2" xfId="10946"/>
    <cellStyle name="Total 2 7 2 3" xfId="10947"/>
    <cellStyle name="Total 2 7 3" xfId="10948"/>
    <cellStyle name="Total 2 7 4" xfId="10949"/>
    <cellStyle name="Total 2 7 5" xfId="10950"/>
    <cellStyle name="Total 2 7 6" xfId="10951"/>
    <cellStyle name="Total 2 7_Other Income" xfId="10952"/>
    <cellStyle name="Total 2 8" xfId="10953"/>
    <cellStyle name="Total 2 8 2" xfId="10954"/>
    <cellStyle name="Total 2 8 3" xfId="10955"/>
    <cellStyle name="Total 2 9" xfId="10956"/>
    <cellStyle name="Total 2_Other Income" xfId="10957"/>
    <cellStyle name="Total 3" xfId="10958"/>
    <cellStyle name="Total 3 2" xfId="10959"/>
    <cellStyle name="Total 3 2 2" xfId="10960"/>
    <cellStyle name="Total 3 2 3" xfId="10961"/>
    <cellStyle name="Total 3 3" xfId="10962"/>
    <cellStyle name="Total 3 4" xfId="10963"/>
    <cellStyle name="Total 4" xfId="10964"/>
    <cellStyle name="Total 4 2" xfId="10965"/>
    <cellStyle name="Total 4 2 2" xfId="10966"/>
    <cellStyle name="Total 4 2 3" xfId="10967"/>
    <cellStyle name="Total 4 2 4" xfId="10968"/>
    <cellStyle name="Total 4 3" xfId="10969"/>
    <cellStyle name="Total 4 4" xfId="10970"/>
    <cellStyle name="Total 5" xfId="10971"/>
    <cellStyle name="Total 5 2" xfId="10972"/>
    <cellStyle name="Total 6" xfId="10973"/>
    <cellStyle name="Total 6 2" xfId="10974"/>
    <cellStyle name="Total 7" xfId="10975"/>
    <cellStyle name="Total 8" xfId="10976"/>
    <cellStyle name="Total 9" xfId="10977"/>
    <cellStyle name="ttn -TopTextNoWrap" xfId="10978"/>
    <cellStyle name="ttnl -TopTextNoWrapL" xfId="10979"/>
    <cellStyle name="ttw -TopTextWrap" xfId="10980"/>
    <cellStyle name="Tusental (0)_pldt" xfId="10981"/>
    <cellStyle name="Tusental_pldt" xfId="10982"/>
    <cellStyle name="UCEntry" xfId="10983"/>
    <cellStyle name="UCEntry 2" xfId="13247"/>
    <cellStyle name="UCpcEntry" xfId="10984"/>
    <cellStyle name="UCpcEntry 2" xfId="13248"/>
    <cellStyle name="UI Background" xfId="10985"/>
    <cellStyle name="UIScreenText" xfId="10986"/>
    <cellStyle name="unique" xfId="10987"/>
    <cellStyle name="unique 2" xfId="10988"/>
    <cellStyle name="Units" xfId="10989"/>
    <cellStyle name="Unprot" xfId="10990"/>
    <cellStyle name="Unprot$" xfId="10991"/>
    <cellStyle name="Unprotect" xfId="10992"/>
    <cellStyle name="Unprotect 2" xfId="10993"/>
    <cellStyle name="Unprotect 2 2" xfId="10994"/>
    <cellStyle name="Unprotect 2 2 10" xfId="10995"/>
    <cellStyle name="Unprotect 2 2 10 2" xfId="10996"/>
    <cellStyle name="Unprotect 2 2 10 3" xfId="10997"/>
    <cellStyle name="Unprotect 2 2 11" xfId="10998"/>
    <cellStyle name="Unprotect 2 2 2" xfId="10999"/>
    <cellStyle name="Unprotect 2 2 2 10" xfId="11000"/>
    <cellStyle name="Unprotect 2 2 2 11" xfId="11001"/>
    <cellStyle name="Unprotect 2 2 2 2" xfId="11002"/>
    <cellStyle name="Unprotect 2 2 2 2 2" xfId="11003"/>
    <cellStyle name="Unprotect 2 2 2 2 3" xfId="11004"/>
    <cellStyle name="Unprotect 2 2 2 3" xfId="11005"/>
    <cellStyle name="Unprotect 2 2 2 3 2" xfId="11006"/>
    <cellStyle name="Unprotect 2 2 2 3 3" xfId="11007"/>
    <cellStyle name="Unprotect 2 2 2 4" xfId="11008"/>
    <cellStyle name="Unprotect 2 2 2 4 2" xfId="11009"/>
    <cellStyle name="Unprotect 2 2 2 4 3" xfId="11010"/>
    <cellStyle name="Unprotect 2 2 2 5" xfId="11011"/>
    <cellStyle name="Unprotect 2 2 2 5 2" xfId="11012"/>
    <cellStyle name="Unprotect 2 2 2 5 3" xfId="11013"/>
    <cellStyle name="Unprotect 2 2 2 6" xfId="11014"/>
    <cellStyle name="Unprotect 2 2 2 6 2" xfId="11015"/>
    <cellStyle name="Unprotect 2 2 2 6 3" xfId="11016"/>
    <cellStyle name="Unprotect 2 2 2 7" xfId="11017"/>
    <cellStyle name="Unprotect 2 2 2 7 2" xfId="11018"/>
    <cellStyle name="Unprotect 2 2 2 7 3" xfId="11019"/>
    <cellStyle name="Unprotect 2 2 2 8" xfId="11020"/>
    <cellStyle name="Unprotect 2 2 2 8 2" xfId="11021"/>
    <cellStyle name="Unprotect 2 2 2 8 3" xfId="11022"/>
    <cellStyle name="Unprotect 2 2 2 9" xfId="11023"/>
    <cellStyle name="Unprotect 2 2 2 9 2" xfId="11024"/>
    <cellStyle name="Unprotect 2 2 2 9 3" xfId="11025"/>
    <cellStyle name="Unprotect 2 2 3" xfId="11026"/>
    <cellStyle name="Unprotect 2 2 3 2" xfId="11027"/>
    <cellStyle name="Unprotect 2 2 3 3" xfId="11028"/>
    <cellStyle name="Unprotect 2 2 4" xfId="11029"/>
    <cellStyle name="Unprotect 2 2 4 2" xfId="11030"/>
    <cellStyle name="Unprotect 2 2 4 3" xfId="11031"/>
    <cellStyle name="Unprotect 2 2 5" xfId="11032"/>
    <cellStyle name="Unprotect 2 2 5 2" xfId="11033"/>
    <cellStyle name="Unprotect 2 2 5 3" xfId="11034"/>
    <cellStyle name="Unprotect 2 2 6" xfId="11035"/>
    <cellStyle name="Unprotect 2 2 6 2" xfId="11036"/>
    <cellStyle name="Unprotect 2 2 6 3" xfId="11037"/>
    <cellStyle name="Unprotect 2 2 7" xfId="11038"/>
    <cellStyle name="Unprotect 2 2 7 2" xfId="11039"/>
    <cellStyle name="Unprotect 2 2 7 3" xfId="11040"/>
    <cellStyle name="Unprotect 2 2 8" xfId="11041"/>
    <cellStyle name="Unprotect 2 2 8 2" xfId="11042"/>
    <cellStyle name="Unprotect 2 2 8 3" xfId="11043"/>
    <cellStyle name="Unprotect 2 2 9" xfId="11044"/>
    <cellStyle name="Unprotect 2 2 9 2" xfId="11045"/>
    <cellStyle name="Unprotect 2 2 9 3" xfId="11046"/>
    <cellStyle name="Unprotect 2 3" xfId="11047"/>
    <cellStyle name="Unprotect 2 3 10" xfId="11048"/>
    <cellStyle name="Unprotect 2 3 11" xfId="11049"/>
    <cellStyle name="Unprotect 2 3 2" xfId="11050"/>
    <cellStyle name="Unprotect 2 3 2 2" xfId="11051"/>
    <cellStyle name="Unprotect 2 3 2 3" xfId="11052"/>
    <cellStyle name="Unprotect 2 3 3" xfId="11053"/>
    <cellStyle name="Unprotect 2 3 3 2" xfId="11054"/>
    <cellStyle name="Unprotect 2 3 3 3" xfId="11055"/>
    <cellStyle name="Unprotect 2 3 4" xfId="11056"/>
    <cellStyle name="Unprotect 2 3 4 2" xfId="11057"/>
    <cellStyle name="Unprotect 2 3 4 3" xfId="11058"/>
    <cellStyle name="Unprotect 2 3 5" xfId="11059"/>
    <cellStyle name="Unprotect 2 3 5 2" xfId="11060"/>
    <cellStyle name="Unprotect 2 3 5 3" xfId="11061"/>
    <cellStyle name="Unprotect 2 3 6" xfId="11062"/>
    <cellStyle name="Unprotect 2 3 6 2" xfId="11063"/>
    <cellStyle name="Unprotect 2 3 6 3" xfId="11064"/>
    <cellStyle name="Unprotect 2 3 7" xfId="11065"/>
    <cellStyle name="Unprotect 2 3 7 2" xfId="11066"/>
    <cellStyle name="Unprotect 2 3 7 3" xfId="11067"/>
    <cellStyle name="Unprotect 2 3 8" xfId="11068"/>
    <cellStyle name="Unprotect 2 3 8 2" xfId="11069"/>
    <cellStyle name="Unprotect 2 3 8 3" xfId="11070"/>
    <cellStyle name="Unprotect 2 3 9" xfId="11071"/>
    <cellStyle name="Unprotect 2 3 9 2" xfId="11072"/>
    <cellStyle name="Unprotect 2 3 9 3" xfId="11073"/>
    <cellStyle name="Unprotect 2 4" xfId="11074"/>
    <cellStyle name="Unprotect 2 4 2" xfId="11075"/>
    <cellStyle name="Unprotect 2 4 3" xfId="11076"/>
    <cellStyle name="Unprotect 2 5" xfId="11077"/>
    <cellStyle name="Unprotect 2 5 2" xfId="11078"/>
    <cellStyle name="Unprotect 2 5 3" xfId="11079"/>
    <cellStyle name="Unprotect 2 6" xfId="11080"/>
    <cellStyle name="Unprotect 2 6 2" xfId="11081"/>
    <cellStyle name="Unprotect 2 6 3" xfId="11082"/>
    <cellStyle name="Unprotect 2 7" xfId="11083"/>
    <cellStyle name="Unprotect 2 7 2" xfId="11084"/>
    <cellStyle name="Unprotect 2 7 3" xfId="11085"/>
    <cellStyle name="Unprotect 2 8" xfId="11086"/>
    <cellStyle name="Unprotect 2 8 2" xfId="11087"/>
    <cellStyle name="Unprotect 2 8 3" xfId="11088"/>
    <cellStyle name="Unprotect 2 9" xfId="11089"/>
    <cellStyle name="Unprotect 2 9 2" xfId="11090"/>
    <cellStyle name="Unprotect 2 9 3" xfId="11091"/>
    <cellStyle name="Unprotect 3" xfId="11092"/>
    <cellStyle name="Unprotect 3 2" xfId="11093"/>
    <cellStyle name="Unprotect 3 2 10" xfId="11094"/>
    <cellStyle name="Unprotect 3 2 10 2" xfId="11095"/>
    <cellStyle name="Unprotect 3 2 10 3" xfId="11096"/>
    <cellStyle name="Unprotect 3 2 11" xfId="11097"/>
    <cellStyle name="Unprotect 3 2 2" xfId="11098"/>
    <cellStyle name="Unprotect 3 2 2 10" xfId="11099"/>
    <cellStyle name="Unprotect 3 2 2 11" xfId="11100"/>
    <cellStyle name="Unprotect 3 2 2 2" xfId="11101"/>
    <cellStyle name="Unprotect 3 2 2 2 2" xfId="11102"/>
    <cellStyle name="Unprotect 3 2 2 2 3" xfId="11103"/>
    <cellStyle name="Unprotect 3 2 2 3" xfId="11104"/>
    <cellStyle name="Unprotect 3 2 2 3 2" xfId="11105"/>
    <cellStyle name="Unprotect 3 2 2 3 3" xfId="11106"/>
    <cellStyle name="Unprotect 3 2 2 4" xfId="11107"/>
    <cellStyle name="Unprotect 3 2 2 4 2" xfId="11108"/>
    <cellStyle name="Unprotect 3 2 2 4 3" xfId="11109"/>
    <cellStyle name="Unprotect 3 2 2 5" xfId="11110"/>
    <cellStyle name="Unprotect 3 2 2 5 2" xfId="11111"/>
    <cellStyle name="Unprotect 3 2 2 5 3" xfId="11112"/>
    <cellStyle name="Unprotect 3 2 2 6" xfId="11113"/>
    <cellStyle name="Unprotect 3 2 2 6 2" xfId="11114"/>
    <cellStyle name="Unprotect 3 2 2 6 3" xfId="11115"/>
    <cellStyle name="Unprotect 3 2 2 7" xfId="11116"/>
    <cellStyle name="Unprotect 3 2 2 7 2" xfId="11117"/>
    <cellStyle name="Unprotect 3 2 2 7 3" xfId="11118"/>
    <cellStyle name="Unprotect 3 2 2 8" xfId="11119"/>
    <cellStyle name="Unprotect 3 2 2 8 2" xfId="11120"/>
    <cellStyle name="Unprotect 3 2 2 8 3" xfId="11121"/>
    <cellStyle name="Unprotect 3 2 2 9" xfId="11122"/>
    <cellStyle name="Unprotect 3 2 2 9 2" xfId="11123"/>
    <cellStyle name="Unprotect 3 2 2 9 3" xfId="11124"/>
    <cellStyle name="Unprotect 3 2 3" xfId="11125"/>
    <cellStyle name="Unprotect 3 2 3 2" xfId="11126"/>
    <cellStyle name="Unprotect 3 2 3 3" xfId="11127"/>
    <cellStyle name="Unprotect 3 2 4" xfId="11128"/>
    <cellStyle name="Unprotect 3 2 4 2" xfId="11129"/>
    <cellStyle name="Unprotect 3 2 4 3" xfId="11130"/>
    <cellStyle name="Unprotect 3 2 5" xfId="11131"/>
    <cellStyle name="Unprotect 3 2 5 2" xfId="11132"/>
    <cellStyle name="Unprotect 3 2 5 3" xfId="11133"/>
    <cellStyle name="Unprotect 3 2 6" xfId="11134"/>
    <cellStyle name="Unprotect 3 2 6 2" xfId="11135"/>
    <cellStyle name="Unprotect 3 2 6 3" xfId="11136"/>
    <cellStyle name="Unprotect 3 2 7" xfId="11137"/>
    <cellStyle name="Unprotect 3 2 7 2" xfId="11138"/>
    <cellStyle name="Unprotect 3 2 7 3" xfId="11139"/>
    <cellStyle name="Unprotect 3 2 8" xfId="11140"/>
    <cellStyle name="Unprotect 3 2 8 2" xfId="11141"/>
    <cellStyle name="Unprotect 3 2 8 3" xfId="11142"/>
    <cellStyle name="Unprotect 3 2 9" xfId="11143"/>
    <cellStyle name="Unprotect 3 2 9 2" xfId="11144"/>
    <cellStyle name="Unprotect 3 2 9 3" xfId="11145"/>
    <cellStyle name="Unprotect 3 3" xfId="11146"/>
    <cellStyle name="Unprotect 3 3 10" xfId="11147"/>
    <cellStyle name="Unprotect 3 3 11" xfId="11148"/>
    <cellStyle name="Unprotect 3 3 2" xfId="11149"/>
    <cellStyle name="Unprotect 3 3 2 2" xfId="11150"/>
    <cellStyle name="Unprotect 3 3 2 3" xfId="11151"/>
    <cellStyle name="Unprotect 3 3 3" xfId="11152"/>
    <cellStyle name="Unprotect 3 3 3 2" xfId="11153"/>
    <cellStyle name="Unprotect 3 3 3 3" xfId="11154"/>
    <cellStyle name="Unprotect 3 3 4" xfId="11155"/>
    <cellStyle name="Unprotect 3 3 4 2" xfId="11156"/>
    <cellStyle name="Unprotect 3 3 4 3" xfId="11157"/>
    <cellStyle name="Unprotect 3 3 5" xfId="11158"/>
    <cellStyle name="Unprotect 3 3 5 2" xfId="11159"/>
    <cellStyle name="Unprotect 3 3 5 3" xfId="11160"/>
    <cellStyle name="Unprotect 3 3 6" xfId="11161"/>
    <cellStyle name="Unprotect 3 3 6 2" xfId="11162"/>
    <cellStyle name="Unprotect 3 3 6 3" xfId="11163"/>
    <cellStyle name="Unprotect 3 3 7" xfId="11164"/>
    <cellStyle name="Unprotect 3 3 7 2" xfId="11165"/>
    <cellStyle name="Unprotect 3 3 7 3" xfId="11166"/>
    <cellStyle name="Unprotect 3 3 8" xfId="11167"/>
    <cellStyle name="Unprotect 3 3 8 2" xfId="11168"/>
    <cellStyle name="Unprotect 3 3 8 3" xfId="11169"/>
    <cellStyle name="Unprotect 3 3 9" xfId="11170"/>
    <cellStyle name="Unprotect 3 3 9 2" xfId="11171"/>
    <cellStyle name="Unprotect 3 3 9 3" xfId="11172"/>
    <cellStyle name="Unprotect 3 4" xfId="11173"/>
    <cellStyle name="Unprotect 3 4 2" xfId="11174"/>
    <cellStyle name="Unprotect 3 4 3" xfId="11175"/>
    <cellStyle name="Unprotect 3 5" xfId="11176"/>
    <cellStyle name="Unprotect 3 5 2" xfId="11177"/>
    <cellStyle name="Unprotect 3 5 3" xfId="11178"/>
    <cellStyle name="Unprotect 3 6" xfId="11179"/>
    <cellStyle name="Unprotect 3 6 2" xfId="11180"/>
    <cellStyle name="Unprotect 3 6 3" xfId="11181"/>
    <cellStyle name="Unprotect 3 7" xfId="11182"/>
    <cellStyle name="Unprotect 3 7 2" xfId="11183"/>
    <cellStyle name="Unprotect 3 7 3" xfId="11184"/>
    <cellStyle name="Unprotect 4" xfId="11185"/>
    <cellStyle name="Unprotect 4 10" xfId="11186"/>
    <cellStyle name="Unprotect 4 10 2" xfId="11187"/>
    <cellStyle name="Unprotect 4 10 3" xfId="11188"/>
    <cellStyle name="Unprotect 4 11" xfId="11189"/>
    <cellStyle name="Unprotect 4 2" xfId="11190"/>
    <cellStyle name="Unprotect 4 2 10" xfId="11191"/>
    <cellStyle name="Unprotect 4 2 11" xfId="11192"/>
    <cellStyle name="Unprotect 4 2 2" xfId="11193"/>
    <cellStyle name="Unprotect 4 2 2 2" xfId="11194"/>
    <cellStyle name="Unprotect 4 2 2 3" xfId="11195"/>
    <cellStyle name="Unprotect 4 2 3" xfId="11196"/>
    <cellStyle name="Unprotect 4 2 3 2" xfId="11197"/>
    <cellStyle name="Unprotect 4 2 3 3" xfId="11198"/>
    <cellStyle name="Unprotect 4 2 4" xfId="11199"/>
    <cellStyle name="Unprotect 4 2 4 2" xfId="11200"/>
    <cellStyle name="Unprotect 4 2 4 3" xfId="11201"/>
    <cellStyle name="Unprotect 4 2 5" xfId="11202"/>
    <cellStyle name="Unprotect 4 2 5 2" xfId="11203"/>
    <cellStyle name="Unprotect 4 2 5 3" xfId="11204"/>
    <cellStyle name="Unprotect 4 2 6" xfId="11205"/>
    <cellStyle name="Unprotect 4 2 6 2" xfId="11206"/>
    <cellStyle name="Unprotect 4 2 6 3" xfId="11207"/>
    <cellStyle name="Unprotect 4 2 7" xfId="11208"/>
    <cellStyle name="Unprotect 4 2 7 2" xfId="11209"/>
    <cellStyle name="Unprotect 4 2 7 3" xfId="11210"/>
    <cellStyle name="Unprotect 4 2 8" xfId="11211"/>
    <cellStyle name="Unprotect 4 2 8 2" xfId="11212"/>
    <cellStyle name="Unprotect 4 2 8 3" xfId="11213"/>
    <cellStyle name="Unprotect 4 2 9" xfId="11214"/>
    <cellStyle name="Unprotect 4 2 9 2" xfId="11215"/>
    <cellStyle name="Unprotect 4 2 9 3" xfId="11216"/>
    <cellStyle name="Unprotect 4 3" xfId="11217"/>
    <cellStyle name="Unprotect 4 3 2" xfId="11218"/>
    <cellStyle name="Unprotect 4 3 3" xfId="11219"/>
    <cellStyle name="Unprotect 4 4" xfId="11220"/>
    <cellStyle name="Unprotect 4 4 2" xfId="11221"/>
    <cellStyle name="Unprotect 4 4 3" xfId="11222"/>
    <cellStyle name="Unprotect 4 5" xfId="11223"/>
    <cellStyle name="Unprotect 4 5 2" xfId="11224"/>
    <cellStyle name="Unprotect 4 5 3" xfId="11225"/>
    <cellStyle name="Unprotect 4 6" xfId="11226"/>
    <cellStyle name="Unprotect 4 6 2" xfId="11227"/>
    <cellStyle name="Unprotect 4 6 3" xfId="11228"/>
    <cellStyle name="Unprotect 4 7" xfId="11229"/>
    <cellStyle name="Unprotect 4 7 2" xfId="11230"/>
    <cellStyle name="Unprotect 4 7 3" xfId="11231"/>
    <cellStyle name="Unprotect 4 8" xfId="11232"/>
    <cellStyle name="Unprotect 4 8 2" xfId="11233"/>
    <cellStyle name="Unprotect 4 8 3" xfId="11234"/>
    <cellStyle name="Unprotect 4 9" xfId="11235"/>
    <cellStyle name="Unprotect 4 9 2" xfId="11236"/>
    <cellStyle name="Unprotect 4 9 3" xfId="11237"/>
    <cellStyle name="Unprotect 5" xfId="11238"/>
    <cellStyle name="Unprotect 5 2" xfId="11239"/>
    <cellStyle name="Unprotect 5 3" xfId="11240"/>
    <cellStyle name="Unprotect 6" xfId="11241"/>
    <cellStyle name="Unprotect 6 2" xfId="11242"/>
    <cellStyle name="Unprotect 6 3" xfId="11243"/>
    <cellStyle name="Unprotect 7" xfId="11244"/>
    <cellStyle name="Unprotect 7 2" xfId="11245"/>
    <cellStyle name="Unprotect 7 3" xfId="11246"/>
    <cellStyle name="Update" xfId="11247"/>
    <cellStyle name="UploadThisRowValue" xfId="11248"/>
    <cellStyle name="UploadThisRowValue 2" xfId="13249"/>
    <cellStyle name="Usual" xfId="11249"/>
    <cellStyle name="Usual 2" xfId="11250"/>
    <cellStyle name="Valuta (0)_pldt" xfId="11251"/>
    <cellStyle name="Valuta [0]_Blad1" xfId="11252"/>
    <cellStyle name="Valuta_Blad1" xfId="11253"/>
    <cellStyle name="Variables" xfId="11254"/>
    <cellStyle name="Warning" xfId="11255"/>
    <cellStyle name="Warning Text" xfId="11317" builtinId="11" customBuiltin="1"/>
    <cellStyle name="Warning Text 10" xfId="11256"/>
    <cellStyle name="Warning Text 11" xfId="11257"/>
    <cellStyle name="Warning Text 12" xfId="11258"/>
    <cellStyle name="Warning Text 2" xfId="11259"/>
    <cellStyle name="Warning Text 2 2" xfId="11260"/>
    <cellStyle name="Warning Text 2 3" xfId="11261"/>
    <cellStyle name="Warning Text 2 4" xfId="11262"/>
    <cellStyle name="Warning Text 3" xfId="11263"/>
    <cellStyle name="Warning Text 3 2" xfId="11264"/>
    <cellStyle name="Warning Text 4" xfId="11265"/>
    <cellStyle name="Warning Text 5" xfId="11266"/>
    <cellStyle name="Warning Text 6" xfId="11267"/>
    <cellStyle name="Warning Text 7" xfId="11268"/>
    <cellStyle name="Warning Text 8" xfId="11269"/>
    <cellStyle name="Warning Text 9" xfId="11270"/>
    <cellStyle name="xHeading" xfId="11271"/>
    <cellStyle name="xHeading 2" xfId="11272"/>
    <cellStyle name="xHeading 2 2" xfId="11273"/>
    <cellStyle name="xHeading 3" xfId="11274"/>
    <cellStyle name="xHeading 3 2" xfId="11275"/>
    <cellStyle name="xHeading 3 3" xfId="11276"/>
    <cellStyle name="xHeading 4" xfId="11277"/>
    <cellStyle name="xHeading 5" xfId="11278"/>
    <cellStyle name="xHeadingCen" xfId="11279"/>
    <cellStyle name="xHeadingCen 2" xfId="11280"/>
    <cellStyle name="xHeadingCen 2 2" xfId="11281"/>
    <cellStyle name="xHeadingCen 3" xfId="11282"/>
    <cellStyle name="xHeadingCen 3 2" xfId="11283"/>
    <cellStyle name="xHeadingCen 3 3" xfId="11284"/>
    <cellStyle name="xHeadingCen 4" xfId="11285"/>
    <cellStyle name="xHeadingCen 5" xfId="11286"/>
    <cellStyle name="xHeadingVer" xfId="11287"/>
    <cellStyle name="xHeadingVer 2" xfId="11288"/>
    <cellStyle name="xHeadingVer 2 2" xfId="11289"/>
    <cellStyle name="xHeadingVer 3" xfId="11290"/>
    <cellStyle name="xHeadingVer 3 2" xfId="11291"/>
    <cellStyle name="xHeadingVer 3 3" xfId="11292"/>
    <cellStyle name="xHeadingVer 4" xfId="11293"/>
    <cellStyle name="xHeadingVer 5" xfId="11294"/>
    <cellStyle name="xRangeName" xfId="11295"/>
    <cellStyle name="xRangeName 2" xfId="11296"/>
    <cellStyle name="xTitle" xfId="11297"/>
    <cellStyle name="xTitle 2" xfId="11298"/>
    <cellStyle name="xTitle B&amp;W" xfId="11299"/>
    <cellStyle name="xTitle B&amp;W 2" xfId="11300"/>
    <cellStyle name="xTitle Colour" xfId="11301"/>
    <cellStyle name="xTitle Colour 2" xfId="11302"/>
    <cellStyle name="yellow" xfId="113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39997558519241921"/>
  </sheetPr>
  <dimension ref="A2:W20"/>
  <sheetViews>
    <sheetView zoomScaleNormal="100" workbookViewId="0">
      <selection activeCell="A22" sqref="A22"/>
    </sheetView>
  </sheetViews>
  <sheetFormatPr defaultColWidth="9.1796875" defaultRowHeight="14.5"/>
  <cols>
    <col min="1" max="10" width="9.1796875" style="149"/>
    <col min="11" max="11" width="10.81640625" style="149" customWidth="1"/>
    <col min="12" max="16384" width="9.1796875" style="149"/>
  </cols>
  <sheetData>
    <row r="2" spans="1:23" ht="36">
      <c r="A2" s="148" t="s">
        <v>303</v>
      </c>
    </row>
    <row r="4" spans="1:23" ht="47.25" customHeight="1">
      <c r="A4" s="406" t="s">
        <v>370</v>
      </c>
      <c r="B4" s="407"/>
      <c r="C4" s="407"/>
      <c r="D4" s="407"/>
      <c r="E4" s="407"/>
      <c r="F4" s="407"/>
      <c r="G4" s="407"/>
      <c r="H4" s="407"/>
      <c r="I4" s="407"/>
      <c r="J4" s="407"/>
      <c r="K4" s="407"/>
      <c r="L4" s="407"/>
      <c r="M4" s="407"/>
      <c r="N4" s="407"/>
      <c r="O4" s="407"/>
      <c r="P4" s="407"/>
      <c r="Q4" s="407"/>
      <c r="R4" s="407"/>
      <c r="S4" s="407"/>
      <c r="T4" s="407"/>
      <c r="U4" s="407"/>
      <c r="V4" s="407"/>
      <c r="W4" s="408"/>
    </row>
    <row r="6" spans="1:23">
      <c r="A6" s="149" t="s">
        <v>331</v>
      </c>
    </row>
    <row r="8" spans="1:23">
      <c r="A8" s="409" t="s">
        <v>304</v>
      </c>
      <c r="B8" s="410"/>
      <c r="C8" s="410"/>
      <c r="D8" s="410"/>
      <c r="E8" s="150"/>
      <c r="F8" s="151" t="s">
        <v>101</v>
      </c>
      <c r="G8" s="409" t="s">
        <v>335</v>
      </c>
      <c r="H8" s="410"/>
      <c r="I8" s="410"/>
      <c r="J8" s="410"/>
      <c r="K8" s="151" t="s">
        <v>94</v>
      </c>
      <c r="L8" s="152" t="s">
        <v>323</v>
      </c>
      <c r="M8" s="150"/>
      <c r="N8" s="150"/>
      <c r="O8" s="150"/>
      <c r="P8" s="151" t="s">
        <v>90</v>
      </c>
    </row>
    <row r="9" spans="1:23">
      <c r="A9" s="416" t="s">
        <v>332</v>
      </c>
      <c r="B9" s="417"/>
      <c r="C9" s="417"/>
      <c r="D9" s="417"/>
      <c r="E9" s="153"/>
      <c r="F9" s="154" t="s">
        <v>100</v>
      </c>
      <c r="G9" s="155" t="s">
        <v>344</v>
      </c>
      <c r="H9" s="153"/>
      <c r="I9" s="153"/>
      <c r="J9" s="153"/>
      <c r="K9" s="154" t="s">
        <v>345</v>
      </c>
      <c r="L9" s="155" t="s">
        <v>324</v>
      </c>
      <c r="M9" s="153"/>
      <c r="N9" s="153"/>
      <c r="O9" s="153"/>
      <c r="P9" s="154" t="s">
        <v>371</v>
      </c>
    </row>
    <row r="10" spans="1:23">
      <c r="A10" s="416" t="s">
        <v>311</v>
      </c>
      <c r="B10" s="417"/>
      <c r="C10" s="417"/>
      <c r="D10" s="417"/>
      <c r="E10" s="153"/>
      <c r="F10" s="154" t="s">
        <v>98</v>
      </c>
      <c r="G10" s="155" t="s">
        <v>317</v>
      </c>
      <c r="H10" s="153"/>
      <c r="I10" s="153"/>
      <c r="J10" s="153"/>
      <c r="K10" s="154" t="s">
        <v>92</v>
      </c>
      <c r="L10" s="155" t="s">
        <v>337</v>
      </c>
      <c r="M10" s="153"/>
      <c r="N10" s="153"/>
      <c r="O10" s="153"/>
      <c r="P10" s="154" t="s">
        <v>89</v>
      </c>
    </row>
    <row r="11" spans="1:23">
      <c r="A11" s="416" t="s">
        <v>334</v>
      </c>
      <c r="B11" s="417"/>
      <c r="C11" s="417"/>
      <c r="D11" s="417"/>
      <c r="E11" s="417"/>
      <c r="F11" s="154" t="s">
        <v>97</v>
      </c>
      <c r="G11" s="155" t="s">
        <v>318</v>
      </c>
      <c r="H11" s="153"/>
      <c r="I11" s="153"/>
      <c r="J11" s="153"/>
      <c r="K11" s="154" t="s">
        <v>339</v>
      </c>
      <c r="L11" s="155" t="s">
        <v>338</v>
      </c>
      <c r="M11" s="153"/>
      <c r="N11" s="153"/>
      <c r="O11" s="153"/>
      <c r="P11" s="154" t="s">
        <v>341</v>
      </c>
    </row>
    <row r="12" spans="1:23">
      <c r="A12" s="369" t="s">
        <v>355</v>
      </c>
      <c r="B12" s="370"/>
      <c r="C12" s="370"/>
      <c r="D12" s="370"/>
      <c r="E12" s="370"/>
      <c r="F12" s="154" t="s">
        <v>357</v>
      </c>
      <c r="G12" s="369" t="s">
        <v>358</v>
      </c>
      <c r="H12" s="370"/>
      <c r="I12" s="370"/>
      <c r="J12" s="370"/>
      <c r="K12" s="154" t="s">
        <v>359</v>
      </c>
      <c r="L12" s="369" t="s">
        <v>322</v>
      </c>
      <c r="M12" s="370"/>
      <c r="N12" s="370"/>
      <c r="O12" s="370"/>
      <c r="P12" s="154" t="s">
        <v>360</v>
      </c>
    </row>
    <row r="13" spans="1:23">
      <c r="A13" s="416" t="s">
        <v>313</v>
      </c>
      <c r="B13" s="417"/>
      <c r="C13" s="417"/>
      <c r="D13" s="417"/>
      <c r="E13" s="153"/>
      <c r="F13" s="154" t="s">
        <v>96</v>
      </c>
      <c r="G13" s="155" t="s">
        <v>336</v>
      </c>
      <c r="H13" s="153"/>
      <c r="I13" s="153"/>
      <c r="J13" s="153"/>
      <c r="K13" s="154" t="s">
        <v>340</v>
      </c>
      <c r="L13" s="155" t="s">
        <v>86</v>
      </c>
      <c r="M13" s="153"/>
      <c r="N13" s="153"/>
      <c r="O13" s="153"/>
      <c r="P13" s="154" t="s">
        <v>342</v>
      </c>
    </row>
    <row r="14" spans="1:23">
      <c r="A14" s="414" t="s">
        <v>333</v>
      </c>
      <c r="B14" s="415"/>
      <c r="C14" s="415"/>
      <c r="D14" s="415"/>
      <c r="E14" s="156"/>
      <c r="F14" s="157" t="s">
        <v>95</v>
      </c>
      <c r="G14" s="158" t="s">
        <v>321</v>
      </c>
      <c r="H14" s="156"/>
      <c r="I14" s="156"/>
      <c r="J14" s="156"/>
      <c r="K14" s="157" t="s">
        <v>91</v>
      </c>
      <c r="L14" s="158" t="s">
        <v>85</v>
      </c>
      <c r="M14" s="156"/>
      <c r="N14" s="156"/>
      <c r="O14" s="156"/>
      <c r="P14" s="157" t="s">
        <v>343</v>
      </c>
      <c r="Q14" s="153"/>
    </row>
    <row r="16" spans="1:23" ht="24.75" customHeight="1">
      <c r="A16" s="409" t="s">
        <v>356</v>
      </c>
      <c r="B16" s="410"/>
      <c r="C16" s="410"/>
      <c r="D16" s="410"/>
      <c r="E16" s="410"/>
      <c r="F16" s="410"/>
      <c r="G16" s="410"/>
      <c r="H16" s="410"/>
      <c r="I16" s="410"/>
      <c r="J16" s="410"/>
      <c r="K16" s="410"/>
      <c r="L16" s="410"/>
      <c r="M16" s="410"/>
      <c r="N16" s="410"/>
      <c r="O16" s="410"/>
      <c r="P16" s="410"/>
      <c r="Q16" s="410"/>
      <c r="R16" s="410"/>
      <c r="S16" s="410"/>
      <c r="T16" s="410"/>
      <c r="U16" s="410"/>
      <c r="V16" s="410"/>
      <c r="W16" s="159"/>
    </row>
    <row r="17" spans="1:23" ht="26.25" customHeight="1">
      <c r="A17" s="411" t="s">
        <v>361</v>
      </c>
      <c r="B17" s="412"/>
      <c r="C17" s="412"/>
      <c r="D17" s="412"/>
      <c r="E17" s="412"/>
      <c r="F17" s="412"/>
      <c r="G17" s="412"/>
      <c r="H17" s="412"/>
      <c r="I17" s="412"/>
      <c r="J17" s="412"/>
      <c r="K17" s="412"/>
      <c r="L17" s="412"/>
      <c r="M17" s="412"/>
      <c r="N17" s="412"/>
      <c r="O17" s="412"/>
      <c r="P17" s="412"/>
      <c r="Q17" s="412"/>
      <c r="R17" s="412"/>
      <c r="S17" s="412"/>
      <c r="T17" s="412"/>
      <c r="U17" s="412"/>
      <c r="V17" s="412"/>
      <c r="W17" s="413"/>
    </row>
    <row r="19" spans="1:23">
      <c r="A19" s="400" t="s">
        <v>375</v>
      </c>
      <c r="B19" s="401"/>
      <c r="C19" s="401"/>
      <c r="D19" s="401"/>
      <c r="E19" s="401"/>
      <c r="F19" s="401"/>
      <c r="G19" s="401"/>
      <c r="H19" s="401"/>
      <c r="I19" s="401"/>
      <c r="J19" s="401"/>
      <c r="K19" s="401"/>
      <c r="L19" s="401"/>
      <c r="M19" s="401"/>
      <c r="N19" s="401"/>
      <c r="O19" s="401"/>
      <c r="P19" s="401"/>
      <c r="Q19" s="401"/>
      <c r="R19" s="401"/>
      <c r="S19" s="401"/>
      <c r="T19" s="401"/>
      <c r="U19" s="401"/>
      <c r="V19" s="401"/>
      <c r="W19" s="402"/>
    </row>
    <row r="20" spans="1:23" ht="6.75" customHeight="1">
      <c r="A20" s="403"/>
      <c r="B20" s="404"/>
      <c r="C20" s="404"/>
      <c r="D20" s="404"/>
      <c r="E20" s="404"/>
      <c r="F20" s="404"/>
      <c r="G20" s="404"/>
      <c r="H20" s="404"/>
      <c r="I20" s="404"/>
      <c r="J20" s="404"/>
      <c r="K20" s="404"/>
      <c r="L20" s="404"/>
      <c r="M20" s="404"/>
      <c r="N20" s="404"/>
      <c r="O20" s="404"/>
      <c r="P20" s="404"/>
      <c r="Q20" s="404"/>
      <c r="R20" s="404"/>
      <c r="S20" s="404"/>
      <c r="T20" s="404"/>
      <c r="U20" s="404"/>
      <c r="V20" s="404"/>
      <c r="W20" s="405"/>
    </row>
  </sheetData>
  <mergeCells count="11">
    <mergeCell ref="A19:W20"/>
    <mergeCell ref="A4:W4"/>
    <mergeCell ref="A16:V16"/>
    <mergeCell ref="A17:W17"/>
    <mergeCell ref="A14:D14"/>
    <mergeCell ref="A8:D8"/>
    <mergeCell ref="A10:D10"/>
    <mergeCell ref="A9:D9"/>
    <mergeCell ref="A13:D13"/>
    <mergeCell ref="A11:E11"/>
    <mergeCell ref="G8:J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sheetPr>
  <dimension ref="A1:BC383"/>
  <sheetViews>
    <sheetView zoomScale="80" zoomScaleNormal="80" workbookViewId="0">
      <pane xSplit="3" ySplit="9" topLeftCell="J10" activePane="bottomRight" state="frozen"/>
      <selection activeCell="AE248" sqref="AE248"/>
      <selection pane="topRight" activeCell="AE248" sqref="AE248"/>
      <selection pane="bottomLeft" activeCell="AE248" sqref="AE248"/>
      <selection pane="bottomRight" activeCell="F127" sqref="F127"/>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2011</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18</v>
      </c>
      <c r="AS5" s="183">
        <v>7</v>
      </c>
      <c r="AT5" s="183">
        <f>AR5-AS5</f>
        <v>11</v>
      </c>
      <c r="AU5" s="183">
        <v>3</v>
      </c>
      <c r="AV5" s="1">
        <f>AQ5+AR5+AU5</f>
        <v>29</v>
      </c>
    </row>
    <row r="6" spans="1:55" s="190" customFormat="1" ht="18">
      <c r="D6" s="107"/>
      <c r="E6" s="2"/>
      <c r="F6" s="105"/>
      <c r="G6" s="2"/>
      <c r="H6" s="2"/>
      <c r="I6" s="399" t="s">
        <v>374</v>
      </c>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2011</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14"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141620</v>
      </c>
      <c r="E11" s="117">
        <f t="shared" si="0"/>
        <v>41101</v>
      </c>
      <c r="F11" s="117">
        <f t="shared" si="0"/>
        <v>182089</v>
      </c>
      <c r="G11" s="117">
        <f t="shared" si="0"/>
        <v>369525</v>
      </c>
      <c r="H11" s="117">
        <f t="shared" si="0"/>
        <v>152624</v>
      </c>
      <c r="I11" s="117">
        <f t="shared" si="0"/>
        <v>265249</v>
      </c>
      <c r="J11" s="117">
        <f t="shared" si="0"/>
        <v>97642</v>
      </c>
      <c r="K11" s="117">
        <f t="shared" si="0"/>
        <v>153718</v>
      </c>
      <c r="L11" s="97">
        <f t="shared" ref="L11:V11" si="1">L17+L26+L28+L33</f>
        <v>1403568</v>
      </c>
      <c r="M11" s="117">
        <f t="shared" si="1"/>
        <v>17344</v>
      </c>
      <c r="N11" s="117">
        <f t="shared" si="1"/>
        <v>25877</v>
      </c>
      <c r="O11" s="117">
        <f t="shared" si="1"/>
        <v>52045</v>
      </c>
      <c r="P11" s="117">
        <f t="shared" si="1"/>
        <v>36032</v>
      </c>
      <c r="Q11" s="117">
        <f t="shared" si="1"/>
        <v>64530</v>
      </c>
      <c r="R11" s="117">
        <f t="shared" si="1"/>
        <v>22598</v>
      </c>
      <c r="S11" s="117">
        <f t="shared" si="1"/>
        <v>27372</v>
      </c>
      <c r="T11" s="117">
        <f t="shared" si="1"/>
        <v>31465</v>
      </c>
      <c r="U11" s="117">
        <f t="shared" si="1"/>
        <v>30514</v>
      </c>
      <c r="V11" s="117">
        <f t="shared" si="1"/>
        <v>17797</v>
      </c>
      <c r="W11" s="117"/>
      <c r="X11" s="117"/>
      <c r="Y11" s="117">
        <f t="shared" ref="Y11:AN11" si="2">Y17+Y26+Y28+Y33</f>
        <v>40558</v>
      </c>
      <c r="Z11" s="117">
        <f t="shared" si="2"/>
        <v>79167</v>
      </c>
      <c r="AA11" s="117">
        <f t="shared" si="2"/>
        <v>31527</v>
      </c>
      <c r="AB11" s="117">
        <f t="shared" si="2"/>
        <v>25900</v>
      </c>
      <c r="AC11" s="117">
        <f t="shared" si="2"/>
        <v>49467</v>
      </c>
      <c r="AD11" s="117">
        <f t="shared" si="2"/>
        <v>32278</v>
      </c>
      <c r="AE11" s="117">
        <f t="shared" si="2"/>
        <v>15444</v>
      </c>
      <c r="AF11" s="117">
        <f t="shared" si="2"/>
        <v>26458</v>
      </c>
      <c r="AG11" s="97">
        <f t="shared" si="2"/>
        <v>626373</v>
      </c>
      <c r="AH11" s="97">
        <f t="shared" si="2"/>
        <v>335410</v>
      </c>
      <c r="AI11" s="97">
        <f t="shared" si="2"/>
        <v>290963</v>
      </c>
      <c r="AJ11" s="117">
        <f t="shared" si="2"/>
        <v>134330</v>
      </c>
      <c r="AK11" s="117">
        <f t="shared" si="2"/>
        <v>11496</v>
      </c>
      <c r="AL11" s="117">
        <f t="shared" si="2"/>
        <v>24055</v>
      </c>
      <c r="AM11" s="97">
        <f t="shared" si="2"/>
        <v>169881</v>
      </c>
      <c r="AN11" s="98">
        <f t="shared" si="2"/>
        <v>2199822</v>
      </c>
      <c r="AQ11" s="43">
        <f>K11/AQ$5</f>
        <v>19214.75</v>
      </c>
      <c r="AR11" s="43">
        <f>AG11/AR$5</f>
        <v>34798.5</v>
      </c>
      <c r="AS11" s="43">
        <f>AH11/AS$5</f>
        <v>47915.714285714283</v>
      </c>
      <c r="AT11" s="43">
        <f>AI11/AT$5</f>
        <v>26451.18181818182</v>
      </c>
      <c r="AU11" s="43">
        <f>AM11/AU$5</f>
        <v>56627</v>
      </c>
      <c r="AV11" s="44">
        <f>AN11/AV$5</f>
        <v>75855.931034482754</v>
      </c>
      <c r="AW11" s="122"/>
      <c r="AX11" s="43">
        <f t="shared" ref="AX11:AX18" si="3">MEDIAN($D11:$K11)</f>
        <v>153171</v>
      </c>
      <c r="AY11" s="43">
        <f t="shared" ref="AY11:AZ18" si="4">MEDIAN($M11:$AF11)</f>
        <v>30989.5</v>
      </c>
      <c r="AZ11" s="43">
        <f>MEDIAN($AC11,$AD11,$Z11,$T11,$O11,Q11,AF11)</f>
        <v>49467</v>
      </c>
      <c r="BA11" s="43">
        <f>MEDIAN($AE11,$AB11,$AA11,$Y11,$V11,$U11,$S11,$R11,$Q11,$P11,$N11,$M11)</f>
        <v>26636</v>
      </c>
      <c r="BB11" s="43">
        <f t="shared" ref="BB11:BB18" si="5">MEDIAN($AJ11:$AL11)</f>
        <v>24055</v>
      </c>
      <c r="BC11" s="44">
        <f>MEDIAN((D11:K11,M11:V11,Y11:AF11,AJ11:AL11))</f>
        <v>36032</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127838</v>
      </c>
      <c r="E13" s="160">
        <v>28417</v>
      </c>
      <c r="F13" s="160">
        <v>145478</v>
      </c>
      <c r="G13" s="160">
        <v>278738</v>
      </c>
      <c r="H13" s="144">
        <v>115503</v>
      </c>
      <c r="I13" s="144">
        <v>208891</v>
      </c>
      <c r="J13" s="160">
        <v>69958</v>
      </c>
      <c r="K13" s="144">
        <v>124849</v>
      </c>
      <c r="L13" s="43">
        <f>+SUM(D13:K13)</f>
        <v>1099672</v>
      </c>
      <c r="M13" s="160">
        <v>16995</v>
      </c>
      <c r="N13" s="160">
        <v>23340</v>
      </c>
      <c r="O13" s="160">
        <v>48373</v>
      </c>
      <c r="P13" s="160">
        <v>32608</v>
      </c>
      <c r="Q13" s="160">
        <v>55467</v>
      </c>
      <c r="R13" s="160">
        <v>21293</v>
      </c>
      <c r="S13" s="160">
        <v>25910</v>
      </c>
      <c r="T13" s="160">
        <v>29064</v>
      </c>
      <c r="U13" s="160">
        <v>28289</v>
      </c>
      <c r="V13" s="144">
        <v>17246</v>
      </c>
      <c r="W13" s="144"/>
      <c r="X13" s="144"/>
      <c r="Y13" s="160">
        <v>37775</v>
      </c>
      <c r="Z13" s="160">
        <v>74471</v>
      </c>
      <c r="AA13" s="160">
        <v>28670</v>
      </c>
      <c r="AB13" s="160">
        <v>24216</v>
      </c>
      <c r="AC13" s="160">
        <v>46714</v>
      </c>
      <c r="AD13" s="160">
        <v>28988</v>
      </c>
      <c r="AE13" s="160">
        <v>15103</v>
      </c>
      <c r="AF13" s="160">
        <v>20108</v>
      </c>
      <c r="AG13" s="43">
        <f>+SUM(M13:AF13)</f>
        <v>574630</v>
      </c>
      <c r="AH13" s="43">
        <f>O13+Q13+Z13+AC13+AD13+AF13+T13</f>
        <v>303185</v>
      </c>
      <c r="AI13" s="43">
        <f t="shared" ref="AI13:AI17" si="6">M13+N13+P13+R13+S13+U13+V13+Y13+AA13+AB13+AE13</f>
        <v>271445</v>
      </c>
      <c r="AJ13" s="160">
        <v>132091</v>
      </c>
      <c r="AK13" s="144">
        <v>10193</v>
      </c>
      <c r="AL13" s="160">
        <v>22153</v>
      </c>
      <c r="AM13" s="43">
        <f>+SUM(AJ13:AL13)</f>
        <v>164437</v>
      </c>
      <c r="AN13" s="44">
        <f>+AM13+AG13+L13</f>
        <v>1838739</v>
      </c>
      <c r="AQ13" s="43">
        <f>K13/AQ$5</f>
        <v>15606.125</v>
      </c>
      <c r="AR13" s="43">
        <f t="shared" ref="AR13:AT17" si="7">AG13/AR$5</f>
        <v>31923.888888888891</v>
      </c>
      <c r="AS13" s="43">
        <f t="shared" si="7"/>
        <v>43312.142857142855</v>
      </c>
      <c r="AT13" s="43">
        <f t="shared" si="7"/>
        <v>24676.81818181818</v>
      </c>
      <c r="AU13" s="43">
        <f t="shared" ref="AU13:AV17" si="8">AM13/AU$5</f>
        <v>54812.333333333336</v>
      </c>
      <c r="AV13" s="44">
        <f t="shared" si="8"/>
        <v>63404.793103448275</v>
      </c>
      <c r="AW13" s="122"/>
      <c r="AX13" s="43">
        <f t="shared" si="3"/>
        <v>126343.5</v>
      </c>
      <c r="AY13" s="43">
        <f t="shared" si="4"/>
        <v>28479.5</v>
      </c>
      <c r="AZ13" s="43">
        <f>MEDIAN($AC13,$AD13,$Z13,$T13,$O13,Q13,AF13)</f>
        <v>46714</v>
      </c>
      <c r="BA13" s="43">
        <f t="shared" ref="BA13:BA18" si="9">MEDIAN($AE13,$AB13,$AA13,$Y13,$V13,$U13,$S13,$R13,$P13,$N13,$M13)</f>
        <v>24216</v>
      </c>
      <c r="BB13" s="43">
        <f t="shared" si="5"/>
        <v>22153</v>
      </c>
      <c r="BC13" s="44">
        <f>MEDIAN((D13:K13,M13:V13,Y13:AF13,AJ13:AL13))</f>
        <v>29064</v>
      </c>
    </row>
    <row r="14" spans="1:55" s="204" customFormat="1">
      <c r="A14" s="199"/>
      <c r="B14" s="200"/>
      <c r="C14" s="201" t="s">
        <v>280</v>
      </c>
      <c r="D14" s="144">
        <v>0</v>
      </c>
      <c r="E14" s="160">
        <v>0</v>
      </c>
      <c r="F14" s="160"/>
      <c r="G14" s="160">
        <v>0</v>
      </c>
      <c r="H14" s="144">
        <v>0</v>
      </c>
      <c r="I14" s="144">
        <v>2170</v>
      </c>
      <c r="J14" s="160"/>
      <c r="K14" s="144"/>
      <c r="L14" s="43">
        <f>+SUM(D14:K14)</f>
        <v>2170</v>
      </c>
      <c r="M14" s="160"/>
      <c r="N14" s="160">
        <v>0</v>
      </c>
      <c r="O14" s="160"/>
      <c r="P14" s="160"/>
      <c r="Q14" s="160">
        <v>0</v>
      </c>
      <c r="R14" s="160"/>
      <c r="S14" s="160">
        <v>162</v>
      </c>
      <c r="T14" s="160">
        <v>0</v>
      </c>
      <c r="U14" s="160"/>
      <c r="V14" s="144"/>
      <c r="W14" s="144"/>
      <c r="X14" s="144"/>
      <c r="Y14" s="160">
        <v>0</v>
      </c>
      <c r="Z14" s="160">
        <v>0</v>
      </c>
      <c r="AA14" s="160"/>
      <c r="AB14" s="160"/>
      <c r="AC14" s="160">
        <v>-607</v>
      </c>
      <c r="AD14" s="160">
        <v>443</v>
      </c>
      <c r="AE14" s="160"/>
      <c r="AF14" s="160"/>
      <c r="AG14" s="43">
        <f>+SUM(M14:AF14)</f>
        <v>-2</v>
      </c>
      <c r="AH14" s="43">
        <f>O14+Q14+Z14+AC14+AD14+AF14+T14</f>
        <v>-164</v>
      </c>
      <c r="AI14" s="43">
        <f t="shared" si="6"/>
        <v>162</v>
      </c>
      <c r="AJ14" s="160">
        <v>0</v>
      </c>
      <c r="AK14" s="144"/>
      <c r="AL14" s="160">
        <v>0</v>
      </c>
      <c r="AM14" s="43">
        <f>+SUM(AJ14:AL14)</f>
        <v>0</v>
      </c>
      <c r="AN14" s="44">
        <f>+AM14+AG14+L14</f>
        <v>2168</v>
      </c>
      <c r="AQ14" s="43">
        <f>K14/AQ$5</f>
        <v>0</v>
      </c>
      <c r="AR14" s="43">
        <f t="shared" si="7"/>
        <v>-0.1111111111111111</v>
      </c>
      <c r="AS14" s="43">
        <f t="shared" si="7"/>
        <v>-23.428571428571427</v>
      </c>
      <c r="AT14" s="43">
        <f t="shared" si="7"/>
        <v>14.727272727272727</v>
      </c>
      <c r="AU14" s="43">
        <f t="shared" si="8"/>
        <v>0</v>
      </c>
      <c r="AV14" s="44">
        <f t="shared" si="8"/>
        <v>74.758620689655174</v>
      </c>
      <c r="AW14" s="122"/>
      <c r="AX14" s="43">
        <f t="shared" si="3"/>
        <v>0</v>
      </c>
      <c r="AY14" s="43">
        <f t="shared" si="4"/>
        <v>0</v>
      </c>
      <c r="AZ14" s="43">
        <f>MEDIAN($AC14,$AD14,$Z14,$T14,$O14,Q14,AF14)</f>
        <v>0</v>
      </c>
      <c r="BA14" s="43">
        <f t="shared" si="9"/>
        <v>0</v>
      </c>
      <c r="BB14" s="43">
        <f t="shared" si="5"/>
        <v>0</v>
      </c>
      <c r="BC14" s="44">
        <f>MEDIAN((D14:K14,M14:V14,Y14:AF14,AJ14:AL14))</f>
        <v>0</v>
      </c>
    </row>
    <row r="15" spans="1:55" s="204" customFormat="1">
      <c r="A15" s="199"/>
      <c r="B15" s="200"/>
      <c r="C15" s="201" t="s">
        <v>279</v>
      </c>
      <c r="D15" s="144">
        <v>0</v>
      </c>
      <c r="E15" s="160">
        <v>0</v>
      </c>
      <c r="F15" s="160"/>
      <c r="G15" s="160">
        <v>0</v>
      </c>
      <c r="H15" s="144">
        <v>0</v>
      </c>
      <c r="I15" s="144">
        <v>0</v>
      </c>
      <c r="J15" s="160"/>
      <c r="K15" s="144"/>
      <c r="L15" s="43"/>
      <c r="M15" s="160">
        <v>79</v>
      </c>
      <c r="N15" s="160">
        <v>235</v>
      </c>
      <c r="O15" s="160">
        <v>939</v>
      </c>
      <c r="P15" s="160">
        <v>261</v>
      </c>
      <c r="Q15" s="160">
        <v>1932</v>
      </c>
      <c r="R15" s="160">
        <v>269</v>
      </c>
      <c r="S15" s="160">
        <v>443</v>
      </c>
      <c r="T15" s="160">
        <v>261</v>
      </c>
      <c r="U15" s="160">
        <v>1336</v>
      </c>
      <c r="V15" s="144"/>
      <c r="W15" s="144"/>
      <c r="X15" s="144"/>
      <c r="Y15" s="160">
        <v>1657</v>
      </c>
      <c r="Z15" s="160">
        <v>288</v>
      </c>
      <c r="AA15" s="160">
        <v>336</v>
      </c>
      <c r="AB15" s="160">
        <v>606</v>
      </c>
      <c r="AC15" s="160">
        <v>2753</v>
      </c>
      <c r="AD15" s="160">
        <v>2847</v>
      </c>
      <c r="AE15" s="160">
        <v>200</v>
      </c>
      <c r="AF15" s="160"/>
      <c r="AG15" s="43">
        <f>+SUM(M15:AF15)</f>
        <v>14442</v>
      </c>
      <c r="AH15" s="43">
        <f>O15+Q15+Z15+AC15+AD15+AF15+T15</f>
        <v>9020</v>
      </c>
      <c r="AI15" s="43">
        <f t="shared" si="6"/>
        <v>5422</v>
      </c>
      <c r="AJ15" s="160">
        <v>0</v>
      </c>
      <c r="AK15" s="144"/>
      <c r="AL15" s="160">
        <v>0</v>
      </c>
      <c r="AM15" s="43">
        <f>+SUM(AJ15:AL15)</f>
        <v>0</v>
      </c>
      <c r="AN15" s="44">
        <f>+AM15+AG15+L15</f>
        <v>14442</v>
      </c>
      <c r="AQ15" s="43">
        <f>K15/AQ$5</f>
        <v>0</v>
      </c>
      <c r="AR15" s="43">
        <f t="shared" si="7"/>
        <v>802.33333333333337</v>
      </c>
      <c r="AS15" s="43">
        <f t="shared" si="7"/>
        <v>1288.5714285714287</v>
      </c>
      <c r="AT15" s="43">
        <f t="shared" si="7"/>
        <v>492.90909090909093</v>
      </c>
      <c r="AU15" s="43">
        <f t="shared" si="8"/>
        <v>0</v>
      </c>
      <c r="AV15" s="44">
        <f t="shared" si="8"/>
        <v>498</v>
      </c>
      <c r="AW15" s="122"/>
      <c r="AX15" s="43">
        <f t="shared" si="3"/>
        <v>0</v>
      </c>
      <c r="AY15" s="43">
        <f t="shared" si="4"/>
        <v>389.5</v>
      </c>
      <c r="AZ15" s="43">
        <f>MEDIAN($AC15,$AD15,$Z15,$T15,$O15,Q15,AF15)</f>
        <v>1435.5</v>
      </c>
      <c r="BA15" s="43">
        <f t="shared" si="9"/>
        <v>302.5</v>
      </c>
      <c r="BB15" s="43">
        <f t="shared" si="5"/>
        <v>0</v>
      </c>
      <c r="BC15" s="44">
        <f>MEDIAN((D15:K15,M15:V15,Y15:AF15,AJ15:AL15))</f>
        <v>261</v>
      </c>
    </row>
    <row r="16" spans="1:55" s="204" customFormat="1">
      <c r="A16" s="199"/>
      <c r="B16" s="200"/>
      <c r="C16" s="201" t="s">
        <v>278</v>
      </c>
      <c r="D16" s="144">
        <v>6481</v>
      </c>
      <c r="E16" s="160">
        <v>120</v>
      </c>
      <c r="F16" s="160">
        <v>1214</v>
      </c>
      <c r="G16" s="160">
        <v>3670</v>
      </c>
      <c r="H16" s="144">
        <v>2675</v>
      </c>
      <c r="I16" s="144">
        <v>0</v>
      </c>
      <c r="J16" s="160">
        <v>1703</v>
      </c>
      <c r="K16" s="144">
        <v>1110</v>
      </c>
      <c r="L16" s="43">
        <f>+SUM(D16:K16)</f>
        <v>16973</v>
      </c>
      <c r="M16" s="160">
        <v>270</v>
      </c>
      <c r="N16" s="160">
        <v>1316</v>
      </c>
      <c r="O16" s="160">
        <v>1298</v>
      </c>
      <c r="P16" s="160">
        <v>1993</v>
      </c>
      <c r="Q16" s="160">
        <v>3287</v>
      </c>
      <c r="R16" s="160">
        <v>378</v>
      </c>
      <c r="S16" s="160">
        <v>661</v>
      </c>
      <c r="T16" s="160">
        <v>251</v>
      </c>
      <c r="U16" s="160">
        <v>889</v>
      </c>
      <c r="V16" s="144">
        <v>551</v>
      </c>
      <c r="W16" s="144"/>
      <c r="X16" s="144"/>
      <c r="Y16" s="160">
        <v>947</v>
      </c>
      <c r="Z16" s="160">
        <v>740</v>
      </c>
      <c r="AA16" s="160">
        <v>813</v>
      </c>
      <c r="AB16" s="160">
        <v>556</v>
      </c>
      <c r="AC16" s="160">
        <v>0</v>
      </c>
      <c r="AD16" s="160"/>
      <c r="AE16" s="160">
        <v>141</v>
      </c>
      <c r="AF16" s="160">
        <v>6277</v>
      </c>
      <c r="AG16" s="43">
        <f>+SUM(M16:AF16)</f>
        <v>20368</v>
      </c>
      <c r="AH16" s="43">
        <f>O16+Q16+Z16+AC16+AD16+AF16+T16</f>
        <v>11853</v>
      </c>
      <c r="AI16" s="43">
        <f t="shared" si="6"/>
        <v>8515</v>
      </c>
      <c r="AJ16" s="160">
        <v>939</v>
      </c>
      <c r="AK16" s="144">
        <v>496</v>
      </c>
      <c r="AL16" s="160">
        <v>815</v>
      </c>
      <c r="AM16" s="43">
        <f>+SUM(AJ16:AL16)</f>
        <v>2250</v>
      </c>
      <c r="AN16" s="44">
        <f>+AM16+AG16+L16</f>
        <v>39591</v>
      </c>
      <c r="AQ16" s="43">
        <f>K16/AQ$5</f>
        <v>138.75</v>
      </c>
      <c r="AR16" s="43">
        <f t="shared" si="7"/>
        <v>1131.5555555555557</v>
      </c>
      <c r="AS16" s="43">
        <f t="shared" si="7"/>
        <v>1693.2857142857142</v>
      </c>
      <c r="AT16" s="43">
        <f t="shared" si="7"/>
        <v>774.09090909090912</v>
      </c>
      <c r="AU16" s="43">
        <f t="shared" si="8"/>
        <v>750</v>
      </c>
      <c r="AV16" s="44">
        <f t="shared" si="8"/>
        <v>1365.2068965517242</v>
      </c>
      <c r="AW16" s="122"/>
      <c r="AX16" s="43">
        <f t="shared" si="3"/>
        <v>1458.5</v>
      </c>
      <c r="AY16" s="43">
        <f t="shared" si="4"/>
        <v>740</v>
      </c>
      <c r="AZ16" s="43">
        <f>MEDIAN($AC16,$AD16,$Z16,$T16,$O16,Q16,AF16)</f>
        <v>1019</v>
      </c>
      <c r="BA16" s="43">
        <f t="shared" si="9"/>
        <v>661</v>
      </c>
      <c r="BB16" s="43">
        <f t="shared" si="5"/>
        <v>815</v>
      </c>
      <c r="BC16" s="44">
        <f>MEDIAN((D16:K16,M16:V16,Y16:AF16,AJ16:AL16))</f>
        <v>852</v>
      </c>
    </row>
    <row r="17" spans="1:55" s="204" customFormat="1">
      <c r="A17" s="199"/>
      <c r="B17" s="200"/>
      <c r="C17" s="210" t="s">
        <v>277</v>
      </c>
      <c r="D17" s="46">
        <f t="shared" ref="D17:K17" si="10">SUM(D13:D16)</f>
        <v>134319</v>
      </c>
      <c r="E17" s="118">
        <f t="shared" si="10"/>
        <v>28537</v>
      </c>
      <c r="F17" s="118">
        <f t="shared" si="10"/>
        <v>146692</v>
      </c>
      <c r="G17" s="118">
        <f t="shared" si="10"/>
        <v>282408</v>
      </c>
      <c r="H17" s="118">
        <f t="shared" si="10"/>
        <v>118178</v>
      </c>
      <c r="I17" s="118">
        <f t="shared" si="10"/>
        <v>211061</v>
      </c>
      <c r="J17" s="118">
        <f t="shared" si="10"/>
        <v>71661</v>
      </c>
      <c r="K17" s="118">
        <f t="shared" si="10"/>
        <v>125959</v>
      </c>
      <c r="L17" s="45">
        <f>+SUM(D17:K17)</f>
        <v>1118815</v>
      </c>
      <c r="M17" s="118">
        <f t="shared" ref="M17:V17" si="11">SUM(M13:M16)</f>
        <v>17344</v>
      </c>
      <c r="N17" s="118">
        <f t="shared" si="11"/>
        <v>24891</v>
      </c>
      <c r="O17" s="118">
        <f t="shared" si="11"/>
        <v>50610</v>
      </c>
      <c r="P17" s="118">
        <f t="shared" si="11"/>
        <v>34862</v>
      </c>
      <c r="Q17" s="118">
        <f t="shared" si="11"/>
        <v>60686</v>
      </c>
      <c r="R17" s="118">
        <f t="shared" si="11"/>
        <v>21940</v>
      </c>
      <c r="S17" s="118">
        <f t="shared" si="11"/>
        <v>27176</v>
      </c>
      <c r="T17" s="118">
        <f t="shared" si="11"/>
        <v>29576</v>
      </c>
      <c r="U17" s="118">
        <f t="shared" si="11"/>
        <v>30514</v>
      </c>
      <c r="V17" s="118">
        <f t="shared" si="11"/>
        <v>17797</v>
      </c>
      <c r="W17" s="118"/>
      <c r="X17" s="118"/>
      <c r="Y17" s="118">
        <f t="shared" ref="Y17:AF17" si="12">SUM(Y13:Y16)</f>
        <v>40379</v>
      </c>
      <c r="Z17" s="118">
        <f t="shared" si="12"/>
        <v>75499</v>
      </c>
      <c r="AA17" s="118">
        <f t="shared" si="12"/>
        <v>29819</v>
      </c>
      <c r="AB17" s="118">
        <f t="shared" si="12"/>
        <v>25378</v>
      </c>
      <c r="AC17" s="118">
        <f t="shared" si="12"/>
        <v>48860</v>
      </c>
      <c r="AD17" s="118">
        <f t="shared" si="12"/>
        <v>32278</v>
      </c>
      <c r="AE17" s="118">
        <f t="shared" si="12"/>
        <v>15444</v>
      </c>
      <c r="AF17" s="118">
        <f t="shared" si="12"/>
        <v>26385</v>
      </c>
      <c r="AG17" s="45">
        <f>+SUM(M17:AF17)</f>
        <v>609438</v>
      </c>
      <c r="AH17" s="45">
        <f>O17+Q17+Z17+AC17+AD17+AF17+T17</f>
        <v>323894</v>
      </c>
      <c r="AI17" s="45">
        <f t="shared" si="6"/>
        <v>285544</v>
      </c>
      <c r="AJ17" s="118">
        <f>SUM(AJ13:AJ16)</f>
        <v>133030</v>
      </c>
      <c r="AK17" s="118">
        <f>SUM(AK13:AK16)</f>
        <v>10689</v>
      </c>
      <c r="AL17" s="118">
        <f>SUM(AL13:AL16)</f>
        <v>22968</v>
      </c>
      <c r="AM17" s="45">
        <f>+SUM(AJ17:AL17)</f>
        <v>166687</v>
      </c>
      <c r="AN17" s="211">
        <f>+AM17+AG17+L17</f>
        <v>1894940</v>
      </c>
      <c r="AQ17" s="45">
        <f>K17/AQ$5</f>
        <v>15744.875</v>
      </c>
      <c r="AR17" s="45">
        <f t="shared" si="7"/>
        <v>33857.666666666664</v>
      </c>
      <c r="AS17" s="45">
        <f t="shared" si="7"/>
        <v>46270.571428571428</v>
      </c>
      <c r="AT17" s="45">
        <f t="shared" si="7"/>
        <v>25958.545454545456</v>
      </c>
      <c r="AU17" s="45">
        <f t="shared" si="8"/>
        <v>55562.333333333336</v>
      </c>
      <c r="AV17" s="211">
        <f t="shared" si="8"/>
        <v>65342.758620689652</v>
      </c>
      <c r="AW17" s="122"/>
      <c r="AX17" s="45">
        <f t="shared" si="3"/>
        <v>130139</v>
      </c>
      <c r="AY17" s="45">
        <f t="shared" si="4"/>
        <v>29697.5</v>
      </c>
      <c r="AZ17" s="45">
        <f>MEDIAN($AC17,$AD17,$Z17,$T17,$O17,Q17,AF17)</f>
        <v>48860</v>
      </c>
      <c r="BA17" s="45">
        <f t="shared" si="9"/>
        <v>25378</v>
      </c>
      <c r="BB17" s="45">
        <f t="shared" si="5"/>
        <v>22968</v>
      </c>
      <c r="BC17" s="211">
        <f>MEDIAN((D17:K17,M17:V17,Y17:AF17,AJ17:AL17))</f>
        <v>32278</v>
      </c>
    </row>
    <row r="18" spans="1:55" s="204" customFormat="1">
      <c r="A18" s="199"/>
      <c r="B18" s="200"/>
      <c r="C18" s="212" t="s">
        <v>259</v>
      </c>
      <c r="D18" s="213">
        <f t="shared" ref="D18:V18" si="13">+D17/D$42</f>
        <v>0.44781209888479556</v>
      </c>
      <c r="E18" s="214">
        <f t="shared" si="13"/>
        <v>0.26339495860369383</v>
      </c>
      <c r="F18" s="214">
        <f t="shared" si="13"/>
        <v>0.33881424714232589</v>
      </c>
      <c r="G18" s="214">
        <f t="shared" si="13"/>
        <v>0.30269167160598892</v>
      </c>
      <c r="H18" s="119">
        <f t="shared" si="13"/>
        <v>0.40650669381802174</v>
      </c>
      <c r="I18" s="119">
        <f t="shared" si="13"/>
        <v>0.35628483745615247</v>
      </c>
      <c r="J18" s="214">
        <f t="shared" si="13"/>
        <v>0.32198652941467204</v>
      </c>
      <c r="K18" s="119">
        <f t="shared" si="13"/>
        <v>0.3771509843551164</v>
      </c>
      <c r="L18" s="84">
        <f t="shared" si="13"/>
        <v>0.3481199348575148</v>
      </c>
      <c r="M18" s="214">
        <f t="shared" si="13"/>
        <v>0.70389610389610391</v>
      </c>
      <c r="N18" s="215">
        <f t="shared" si="13"/>
        <v>0.57892778230026742</v>
      </c>
      <c r="O18" s="214">
        <f t="shared" si="13"/>
        <v>0.59837548327599055</v>
      </c>
      <c r="P18" s="214">
        <f t="shared" si="13"/>
        <v>0.62643977646403481</v>
      </c>
      <c r="Q18" s="214">
        <f t="shared" si="13"/>
        <v>0.56673515128875607</v>
      </c>
      <c r="R18" s="214">
        <f t="shared" si="13"/>
        <v>0.4180401272793095</v>
      </c>
      <c r="S18" s="214">
        <f t="shared" si="13"/>
        <v>0.75495180153901709</v>
      </c>
      <c r="T18" s="214">
        <f t="shared" si="13"/>
        <v>0.52643195329464954</v>
      </c>
      <c r="U18" s="214">
        <f t="shared" si="13"/>
        <v>0.68125293027617151</v>
      </c>
      <c r="V18" s="119">
        <f t="shared" si="13"/>
        <v>0.73094299326433387</v>
      </c>
      <c r="W18" s="119"/>
      <c r="X18" s="119"/>
      <c r="Y18" s="214">
        <f t="shared" ref="Y18:AN18" si="14">+Y17/Y$42</f>
        <v>0.69019212361547932</v>
      </c>
      <c r="Z18" s="215">
        <f t="shared" si="14"/>
        <v>0.53508199974485815</v>
      </c>
      <c r="AA18" s="214">
        <f t="shared" si="14"/>
        <v>0.56952137209213494</v>
      </c>
      <c r="AB18" s="214">
        <f t="shared" si="14"/>
        <v>0.52105533312801555</v>
      </c>
      <c r="AC18" s="214">
        <f t="shared" si="14"/>
        <v>0.58634345373814956</v>
      </c>
      <c r="AD18" s="214">
        <f t="shared" si="14"/>
        <v>0.61381356254516406</v>
      </c>
      <c r="AE18" s="215">
        <f t="shared" si="14"/>
        <v>0.6556291390728477</v>
      </c>
      <c r="AF18" s="215">
        <f t="shared" si="14"/>
        <v>0.4511181780878129</v>
      </c>
      <c r="AG18" s="84">
        <f t="shared" si="14"/>
        <v>0.58187404463174941</v>
      </c>
      <c r="AH18" s="84">
        <f t="shared" si="14"/>
        <v>0.5552376560616995</v>
      </c>
      <c r="AI18" s="84">
        <f t="shared" si="14"/>
        <v>0.61535941796615723</v>
      </c>
      <c r="AJ18" s="214">
        <f t="shared" si="14"/>
        <v>0.88172912496520273</v>
      </c>
      <c r="AK18" s="119">
        <f t="shared" si="14"/>
        <v>0.52297079113459566</v>
      </c>
      <c r="AL18" s="214">
        <f t="shared" si="14"/>
        <v>0.78106508875739644</v>
      </c>
      <c r="AM18" s="84">
        <f t="shared" si="14"/>
        <v>0.83044953392553766</v>
      </c>
      <c r="AN18" s="86">
        <f t="shared" si="14"/>
        <v>0.42468704392321954</v>
      </c>
      <c r="AQ18" s="84">
        <f t="shared" ref="AQ18:AV18" si="15">+AQ17/AQ$42</f>
        <v>0.3771509843551164</v>
      </c>
      <c r="AR18" s="84">
        <f t="shared" si="15"/>
        <v>0.5818740446317493</v>
      </c>
      <c r="AS18" s="84">
        <f t="shared" si="15"/>
        <v>0.5552376560616995</v>
      </c>
      <c r="AT18" s="84">
        <f t="shared" si="15"/>
        <v>0.61535941796615723</v>
      </c>
      <c r="AU18" s="84">
        <f t="shared" si="15"/>
        <v>0.83044953392553778</v>
      </c>
      <c r="AV18" s="86">
        <f t="shared" si="15"/>
        <v>0.42468704392321949</v>
      </c>
      <c r="AW18" s="85"/>
      <c r="AX18" s="84">
        <f t="shared" si="3"/>
        <v>0.34754954229923918</v>
      </c>
      <c r="AY18" s="84">
        <f t="shared" si="4"/>
        <v>0.59235946850707011</v>
      </c>
      <c r="AZ18" s="84">
        <f t="shared" si="4"/>
        <v>0.59235946850707011</v>
      </c>
      <c r="BA18" s="84">
        <f t="shared" si="9"/>
        <v>0.6556291390728477</v>
      </c>
      <c r="BB18" s="84">
        <f t="shared" si="5"/>
        <v>0.78106508875739644</v>
      </c>
      <c r="BC18" s="86">
        <f t="shared" ref="BC18" si="16">+BC17/BC$42</f>
        <v>0.55187388866092191</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63736</v>
      </c>
      <c r="E20" s="160">
        <v>8459</v>
      </c>
      <c r="F20" s="160">
        <v>86591</v>
      </c>
      <c r="G20" s="160">
        <v>136016</v>
      </c>
      <c r="H20" s="144">
        <v>60327</v>
      </c>
      <c r="I20" s="144">
        <v>91035</v>
      </c>
      <c r="J20" s="160">
        <v>40590</v>
      </c>
      <c r="K20" s="144">
        <v>69083</v>
      </c>
      <c r="L20" s="43">
        <f>+SUM(D20:K20)</f>
        <v>555837</v>
      </c>
      <c r="M20" s="160">
        <v>4563</v>
      </c>
      <c r="N20" s="160">
        <v>10735</v>
      </c>
      <c r="O20" s="160">
        <v>17505</v>
      </c>
      <c r="P20" s="160">
        <v>11524</v>
      </c>
      <c r="Q20" s="160">
        <v>28573</v>
      </c>
      <c r="R20" s="160">
        <v>19778</v>
      </c>
      <c r="S20" s="160">
        <v>6481</v>
      </c>
      <c r="T20" s="160">
        <v>14845</v>
      </c>
      <c r="U20" s="160">
        <v>5656</v>
      </c>
      <c r="V20" s="144">
        <v>4527</v>
      </c>
      <c r="W20" s="144"/>
      <c r="X20" s="144"/>
      <c r="Y20" s="160">
        <v>15915</v>
      </c>
      <c r="Z20" s="160">
        <v>33309</v>
      </c>
      <c r="AA20" s="160">
        <v>12945</v>
      </c>
      <c r="AB20" s="160">
        <v>9372</v>
      </c>
      <c r="AC20" s="160">
        <v>20354</v>
      </c>
      <c r="AD20" s="160">
        <v>10704</v>
      </c>
      <c r="AE20" s="160">
        <v>4915</v>
      </c>
      <c r="AF20" s="160">
        <v>11989</v>
      </c>
      <c r="AG20" s="43">
        <f>+SUM(M20:AF20)</f>
        <v>243690</v>
      </c>
      <c r="AH20" s="43">
        <f>O20+Q20+Z20+AC20+AD20+AF20+T20</f>
        <v>137279</v>
      </c>
      <c r="AI20" s="43">
        <f t="shared" ref="AI20:AI23" si="17">M20+N20+P20+R20+S20+U20+V20+Y20+AA20+AB20+AE20</f>
        <v>106411</v>
      </c>
      <c r="AJ20" s="160">
        <v>5866</v>
      </c>
      <c r="AK20" s="144">
        <v>5712</v>
      </c>
      <c r="AL20" s="160">
        <v>2055</v>
      </c>
      <c r="AM20" s="43">
        <f>+SUM(AJ20:AL20)</f>
        <v>13633</v>
      </c>
      <c r="AN20" s="44">
        <f>+AM20+AG20+L20</f>
        <v>813160</v>
      </c>
      <c r="AQ20" s="43">
        <f t="shared" ref="AQ20:AQ22" si="18">K20/AQ$5</f>
        <v>8635.375</v>
      </c>
      <c r="AR20" s="43">
        <f t="shared" ref="AR20:AT22" si="19">AG20/AR$5</f>
        <v>13538.333333333334</v>
      </c>
      <c r="AS20" s="43">
        <f t="shared" si="19"/>
        <v>19611.285714285714</v>
      </c>
      <c r="AT20" s="43">
        <f t="shared" si="19"/>
        <v>9673.7272727272721</v>
      </c>
      <c r="AU20" s="43">
        <f t="shared" ref="AU20:AV22" si="20">AM20/AU$5</f>
        <v>4544.333333333333</v>
      </c>
      <c r="AV20" s="44">
        <f t="shared" si="20"/>
        <v>28040</v>
      </c>
      <c r="AW20" s="122"/>
      <c r="AX20" s="43">
        <f>MEDIAN($D20:$K20)</f>
        <v>66409.5</v>
      </c>
      <c r="AY20" s="43">
        <f>MEDIAN($M20:$AF20)</f>
        <v>11756.5</v>
      </c>
      <c r="AZ20" s="43">
        <f>MEDIAN($AC20,$AD20,$Z20,$T20,$O20,Q20,AF20)</f>
        <v>17505</v>
      </c>
      <c r="BA20" s="43">
        <f>MEDIAN($AE20,$AB20,$AA20,$Y20,$V20,$U20,$S20,$R20,$P20,$N20,$M20)</f>
        <v>9372</v>
      </c>
      <c r="BB20" s="43">
        <f>MEDIAN($AJ20:$AL20)</f>
        <v>5712</v>
      </c>
      <c r="BC20" s="44">
        <f>MEDIAN((D20:K20,M20:V20,Y20:AF20,AJ20:AL20))</f>
        <v>12945</v>
      </c>
    </row>
    <row r="21" spans="1:55" s="204" customFormat="1">
      <c r="A21" s="199"/>
      <c r="B21" s="200"/>
      <c r="C21" s="201" t="s">
        <v>274</v>
      </c>
      <c r="D21" s="144">
        <v>5651</v>
      </c>
      <c r="E21" s="160">
        <v>928</v>
      </c>
      <c r="F21" s="160">
        <v>5287</v>
      </c>
      <c r="G21" s="160">
        <v>1826</v>
      </c>
      <c r="H21" s="144">
        <v>8645</v>
      </c>
      <c r="I21" s="144">
        <v>6790</v>
      </c>
      <c r="J21" s="160">
        <v>2279</v>
      </c>
      <c r="K21" s="144">
        <v>8697</v>
      </c>
      <c r="L21" s="43">
        <f>+SUM(D21:K21)</f>
        <v>40103</v>
      </c>
      <c r="M21" s="160">
        <v>78</v>
      </c>
      <c r="N21" s="160">
        <v>704</v>
      </c>
      <c r="O21" s="160">
        <v>653</v>
      </c>
      <c r="P21" s="160">
        <v>0</v>
      </c>
      <c r="Q21" s="160">
        <v>0</v>
      </c>
      <c r="R21" s="160"/>
      <c r="S21" s="160"/>
      <c r="T21" s="160">
        <v>1521</v>
      </c>
      <c r="U21" s="160"/>
      <c r="V21" s="144"/>
      <c r="W21" s="144"/>
      <c r="X21" s="144"/>
      <c r="Y21" s="160"/>
      <c r="Z21" s="160">
        <v>972</v>
      </c>
      <c r="AA21" s="160">
        <v>1087</v>
      </c>
      <c r="AB21" s="160"/>
      <c r="AC21" s="160">
        <v>0</v>
      </c>
      <c r="AD21" s="160"/>
      <c r="AE21" s="160">
        <v>23</v>
      </c>
      <c r="AF21" s="160">
        <v>126</v>
      </c>
      <c r="AG21" s="43">
        <f>+SUM(M21:AF21)</f>
        <v>5164</v>
      </c>
      <c r="AH21" s="43">
        <f>O21+Q21+Z21+AC21+AD21+AF21+T21</f>
        <v>3272</v>
      </c>
      <c r="AI21" s="43">
        <f t="shared" si="17"/>
        <v>1892</v>
      </c>
      <c r="AJ21" s="160">
        <v>0</v>
      </c>
      <c r="AK21" s="144"/>
      <c r="AL21" s="160">
        <v>0</v>
      </c>
      <c r="AM21" s="43">
        <f>+SUM(AJ21:AL21)</f>
        <v>0</v>
      </c>
      <c r="AN21" s="44">
        <f>+AM21+AG21+L21</f>
        <v>45267</v>
      </c>
      <c r="AQ21" s="43">
        <f t="shared" si="18"/>
        <v>1087.125</v>
      </c>
      <c r="AR21" s="43">
        <f t="shared" si="19"/>
        <v>286.88888888888891</v>
      </c>
      <c r="AS21" s="43">
        <f t="shared" si="19"/>
        <v>467.42857142857144</v>
      </c>
      <c r="AT21" s="43">
        <f t="shared" si="19"/>
        <v>172</v>
      </c>
      <c r="AU21" s="43">
        <f t="shared" si="20"/>
        <v>0</v>
      </c>
      <c r="AV21" s="44">
        <f t="shared" si="20"/>
        <v>1560.9310344827586</v>
      </c>
      <c r="AW21" s="122"/>
      <c r="AX21" s="43">
        <f>MEDIAN($D21:$K21)</f>
        <v>5469</v>
      </c>
      <c r="AY21" s="43">
        <f>MEDIAN($M21:$AF21)</f>
        <v>126</v>
      </c>
      <c r="AZ21" s="43">
        <f>MEDIAN($AC21,$AD21,$Z21,$T21,$O21,Q21,AF21)</f>
        <v>389.5</v>
      </c>
      <c r="BA21" s="43">
        <f>MEDIAN($AE21,$AB21,$AA21,$Y21,$V21,$U21,$S21,$R21,$P21,$N21,$M21)</f>
        <v>78</v>
      </c>
      <c r="BB21" s="43">
        <f>MEDIAN($AJ21:$AL21)</f>
        <v>0</v>
      </c>
      <c r="BC21" s="44">
        <f>MEDIAN((D21:K21,M21:V21,Y21:AF21,AJ21:AL21))</f>
        <v>928</v>
      </c>
    </row>
    <row r="22" spans="1:55" s="204" customFormat="1">
      <c r="A22" s="199"/>
      <c r="B22" s="200"/>
      <c r="C22" s="201" t="s">
        <v>131</v>
      </c>
      <c r="D22" s="144">
        <v>47050</v>
      </c>
      <c r="E22" s="160">
        <v>10616</v>
      </c>
      <c r="F22" s="160">
        <v>37419</v>
      </c>
      <c r="G22" s="160">
        <v>70564</v>
      </c>
      <c r="H22" s="144">
        <v>19403</v>
      </c>
      <c r="I22" s="144">
        <v>46000</v>
      </c>
      <c r="J22" s="160">
        <v>26663</v>
      </c>
      <c r="K22" s="144">
        <v>30008</v>
      </c>
      <c r="L22" s="43">
        <f>+SUM(D22:K22)</f>
        <v>287723</v>
      </c>
      <c r="M22" s="160">
        <v>347</v>
      </c>
      <c r="N22" s="160">
        <v>1091</v>
      </c>
      <c r="O22" s="160">
        <v>7292</v>
      </c>
      <c r="P22" s="160">
        <v>3049</v>
      </c>
      <c r="Q22" s="160">
        <v>6472</v>
      </c>
      <c r="R22" s="160">
        <v>4535</v>
      </c>
      <c r="S22" s="160">
        <v>852</v>
      </c>
      <c r="T22" s="160">
        <v>2467</v>
      </c>
      <c r="U22" s="160">
        <v>3601</v>
      </c>
      <c r="V22" s="144"/>
      <c r="W22" s="144"/>
      <c r="X22" s="144"/>
      <c r="Y22" s="160">
        <v>182</v>
      </c>
      <c r="Z22" s="160">
        <v>20299</v>
      </c>
      <c r="AA22" s="160">
        <v>3544</v>
      </c>
      <c r="AB22" s="160">
        <v>9798</v>
      </c>
      <c r="AC22" s="160">
        <v>7545</v>
      </c>
      <c r="AD22" s="160">
        <v>3775</v>
      </c>
      <c r="AE22" s="160">
        <v>1200</v>
      </c>
      <c r="AF22" s="160">
        <v>14910</v>
      </c>
      <c r="AG22" s="43">
        <f>+SUM(M22:AF22)</f>
        <v>90959</v>
      </c>
      <c r="AH22" s="43">
        <f>O22+Q22+Z22+AC22+AD22+AF22+T22</f>
        <v>62760</v>
      </c>
      <c r="AI22" s="43">
        <f t="shared" si="17"/>
        <v>28199</v>
      </c>
      <c r="AJ22" s="160">
        <v>420</v>
      </c>
      <c r="AK22" s="144"/>
      <c r="AL22" s="160">
        <v>0</v>
      </c>
      <c r="AM22" s="43">
        <f>+SUM(AJ22:AL22)</f>
        <v>420</v>
      </c>
      <c r="AN22" s="44">
        <f>+AM22+AG22+L22</f>
        <v>379102</v>
      </c>
      <c r="AQ22" s="43">
        <f t="shared" si="18"/>
        <v>3751</v>
      </c>
      <c r="AR22" s="43">
        <f t="shared" si="19"/>
        <v>5053.2777777777774</v>
      </c>
      <c r="AS22" s="43">
        <f t="shared" si="19"/>
        <v>8965.7142857142862</v>
      </c>
      <c r="AT22" s="43">
        <f t="shared" si="19"/>
        <v>2563.5454545454545</v>
      </c>
      <c r="AU22" s="43">
        <f t="shared" si="20"/>
        <v>140</v>
      </c>
      <c r="AV22" s="44">
        <f t="shared" si="20"/>
        <v>13072.48275862069</v>
      </c>
      <c r="AW22" s="122"/>
      <c r="AX22" s="43">
        <f>MEDIAN($D22:$K22)</f>
        <v>33713.5</v>
      </c>
      <c r="AY22" s="43">
        <f>MEDIAN($M22:$AF22)</f>
        <v>3601</v>
      </c>
      <c r="AZ22" s="43">
        <f>MEDIAN($AC22,$AD22,$Z22,$T22,$O22,Q22,AF22)</f>
        <v>7292</v>
      </c>
      <c r="BA22" s="43">
        <f>MEDIAN($AE22,$AB22,$AA22,$Y22,$V22,$U22,$S22,$R22,$P22,$N22,$M22)</f>
        <v>2124.5</v>
      </c>
      <c r="BB22" s="43">
        <f>MEDIAN($AJ22:$AL22)</f>
        <v>210</v>
      </c>
      <c r="BC22" s="44">
        <f>MEDIAN((D22:K22,M22:V22,Y22:AF22,AJ22:AL22))</f>
        <v>6472</v>
      </c>
    </row>
    <row r="23" spans="1:55" s="204" customFormat="1">
      <c r="A23" s="199"/>
      <c r="B23" s="200"/>
      <c r="C23" s="210" t="s">
        <v>273</v>
      </c>
      <c r="D23" s="46">
        <f t="shared" ref="D23:K23" si="21">SUM(D20:D22)</f>
        <v>116437</v>
      </c>
      <c r="E23" s="118">
        <f t="shared" si="21"/>
        <v>20003</v>
      </c>
      <c r="F23" s="118">
        <f t="shared" si="21"/>
        <v>129297</v>
      </c>
      <c r="G23" s="118">
        <f t="shared" si="21"/>
        <v>208406</v>
      </c>
      <c r="H23" s="118">
        <f t="shared" si="21"/>
        <v>88375</v>
      </c>
      <c r="I23" s="118">
        <f t="shared" si="21"/>
        <v>143825</v>
      </c>
      <c r="J23" s="118">
        <f t="shared" si="21"/>
        <v>69532</v>
      </c>
      <c r="K23" s="88">
        <f t="shared" si="21"/>
        <v>107788</v>
      </c>
      <c r="L23" s="45">
        <f>+SUM(D23:K23)</f>
        <v>883663</v>
      </c>
      <c r="M23" s="46">
        <f t="shared" ref="M23:V23" si="22">SUM(M20:M22)</f>
        <v>4988</v>
      </c>
      <c r="N23" s="118">
        <f t="shared" si="22"/>
        <v>12530</v>
      </c>
      <c r="O23" s="118">
        <f t="shared" si="22"/>
        <v>25450</v>
      </c>
      <c r="P23" s="118">
        <f t="shared" si="22"/>
        <v>14573</v>
      </c>
      <c r="Q23" s="118">
        <f t="shared" si="22"/>
        <v>35045</v>
      </c>
      <c r="R23" s="118">
        <f t="shared" si="22"/>
        <v>24313</v>
      </c>
      <c r="S23" s="118">
        <f t="shared" si="22"/>
        <v>7333</v>
      </c>
      <c r="T23" s="118">
        <f t="shared" si="22"/>
        <v>18833</v>
      </c>
      <c r="U23" s="118">
        <f t="shared" si="22"/>
        <v>9257</v>
      </c>
      <c r="V23" s="118">
        <f t="shared" si="22"/>
        <v>4527</v>
      </c>
      <c r="W23" s="118"/>
      <c r="X23" s="118"/>
      <c r="Y23" s="118">
        <f t="shared" ref="Y23:AF23" si="23">SUM(Y20:Y22)</f>
        <v>16097</v>
      </c>
      <c r="Z23" s="118">
        <f t="shared" si="23"/>
        <v>54580</v>
      </c>
      <c r="AA23" s="118">
        <f t="shared" si="23"/>
        <v>17576</v>
      </c>
      <c r="AB23" s="118">
        <f t="shared" si="23"/>
        <v>19170</v>
      </c>
      <c r="AC23" s="118">
        <f t="shared" si="23"/>
        <v>27899</v>
      </c>
      <c r="AD23" s="118">
        <f t="shared" si="23"/>
        <v>14479</v>
      </c>
      <c r="AE23" s="118">
        <f t="shared" si="23"/>
        <v>6138</v>
      </c>
      <c r="AF23" s="88">
        <f t="shared" si="23"/>
        <v>27025</v>
      </c>
      <c r="AG23" s="45">
        <f>+SUM(M23:AF23)</f>
        <v>339813</v>
      </c>
      <c r="AH23" s="45">
        <f>O23+Q23+Z23+AC23+AD23+AF23+T23</f>
        <v>203311</v>
      </c>
      <c r="AI23" s="45">
        <f t="shared" si="17"/>
        <v>136502</v>
      </c>
      <c r="AJ23" s="46">
        <f>SUM(AJ20:AJ22)</f>
        <v>6286</v>
      </c>
      <c r="AK23" s="118">
        <f>SUM(AK20:AK22)</f>
        <v>5712</v>
      </c>
      <c r="AL23" s="88">
        <f>SUM(AL20:AL22)</f>
        <v>2055</v>
      </c>
      <c r="AM23" s="45">
        <f>+SUM(AJ23:AL23)</f>
        <v>14053</v>
      </c>
      <c r="AN23" s="211">
        <f>+AM23+AG23+L23</f>
        <v>1237529</v>
      </c>
      <c r="AQ23" s="45">
        <f>K23/AQ$5</f>
        <v>13473.5</v>
      </c>
      <c r="AR23" s="45">
        <f>AG23/AR$5</f>
        <v>18878.5</v>
      </c>
      <c r="AS23" s="45">
        <f>AH23/AS$5</f>
        <v>29044.428571428572</v>
      </c>
      <c r="AT23" s="45">
        <f>AI23/AT$5</f>
        <v>12409.272727272728</v>
      </c>
      <c r="AU23" s="45">
        <f>AM23/AU$5</f>
        <v>4684.333333333333</v>
      </c>
      <c r="AV23" s="211">
        <f>AN23/AV$5</f>
        <v>42673.413793103449</v>
      </c>
      <c r="AW23" s="122"/>
      <c r="AX23" s="45">
        <f>MEDIAN($D23:$K23)</f>
        <v>112112.5</v>
      </c>
      <c r="AY23" s="45">
        <f>MEDIAN($M23:$AF23)</f>
        <v>16836.5</v>
      </c>
      <c r="AZ23" s="45">
        <f>MEDIAN($AC23,$AD23,$Z23,$T23,$O23,Q23,AF23)</f>
        <v>27025</v>
      </c>
      <c r="BA23" s="45">
        <f>MEDIAN($AE23,$AB23,$AA23,$Y23,$V23,$U23,$S23,$R23,$P23,$N23,$M23)</f>
        <v>12530</v>
      </c>
      <c r="BB23" s="45">
        <f>MEDIAN($AJ23:$AL23)</f>
        <v>5712</v>
      </c>
      <c r="BC23" s="211">
        <f>MEDIAN((D23:K23,M23:V23,Y23:AF23,AJ23:AL23))</f>
        <v>19170</v>
      </c>
    </row>
    <row r="24" spans="1:55" s="204" customFormat="1">
      <c r="A24" s="199"/>
      <c r="B24" s="200"/>
      <c r="C24" s="212" t="s">
        <v>259</v>
      </c>
      <c r="D24" s="213">
        <f t="shared" ref="D24:V24" si="24">+D23/D$42</f>
        <v>0.38819450232542635</v>
      </c>
      <c r="E24" s="214">
        <f t="shared" si="24"/>
        <v>0.18462660254931099</v>
      </c>
      <c r="F24" s="214">
        <f t="shared" si="24"/>
        <v>0.29863704709705585</v>
      </c>
      <c r="G24" s="214">
        <f t="shared" si="24"/>
        <v>0.22337455211154686</v>
      </c>
      <c r="H24" s="119">
        <f t="shared" si="24"/>
        <v>0.30399083641767222</v>
      </c>
      <c r="I24" s="119">
        <f t="shared" si="24"/>
        <v>0.24278605117540017</v>
      </c>
      <c r="J24" s="214">
        <f t="shared" si="24"/>
        <v>0.31242052669179859</v>
      </c>
      <c r="K24" s="119">
        <f t="shared" si="24"/>
        <v>0.32274272026349277</v>
      </c>
      <c r="L24" s="84">
        <f t="shared" si="24"/>
        <v>0.274952253943678</v>
      </c>
      <c r="M24" s="214">
        <f t="shared" si="24"/>
        <v>0.20243506493506494</v>
      </c>
      <c r="N24" s="215">
        <f t="shared" si="24"/>
        <v>0.29142923595766951</v>
      </c>
      <c r="O24" s="214">
        <f t="shared" si="24"/>
        <v>0.30090211518225563</v>
      </c>
      <c r="P24" s="214">
        <f t="shared" si="24"/>
        <v>0.2618641174462274</v>
      </c>
      <c r="Q24" s="214">
        <f t="shared" si="24"/>
        <v>0.32727867015315654</v>
      </c>
      <c r="R24" s="214">
        <f t="shared" si="24"/>
        <v>0.4632547682106587</v>
      </c>
      <c r="S24" s="214">
        <f t="shared" si="24"/>
        <v>0.20371142039614412</v>
      </c>
      <c r="T24" s="214">
        <f t="shared" si="24"/>
        <v>0.3352141255206294</v>
      </c>
      <c r="U24" s="214">
        <f t="shared" si="24"/>
        <v>0.20667098300997969</v>
      </c>
      <c r="V24" s="119">
        <f t="shared" si="24"/>
        <v>0.18592902907836373</v>
      </c>
      <c r="W24" s="119"/>
      <c r="X24" s="119"/>
      <c r="Y24" s="214">
        <f t="shared" ref="Y24:AN24" si="25">+Y23/Y$42</f>
        <v>0.2751435799261589</v>
      </c>
      <c r="Z24" s="215">
        <f t="shared" si="25"/>
        <v>0.38682334264128476</v>
      </c>
      <c r="AA24" s="214">
        <f t="shared" si="25"/>
        <v>0.33568891095916575</v>
      </c>
      <c r="AB24" s="214">
        <f t="shared" si="25"/>
        <v>0.39359408684939945</v>
      </c>
      <c r="AC24" s="214">
        <f t="shared" si="25"/>
        <v>0.33480139205568221</v>
      </c>
      <c r="AD24" s="214">
        <f t="shared" si="25"/>
        <v>0.27533944395846804</v>
      </c>
      <c r="AE24" s="215">
        <f t="shared" si="25"/>
        <v>0.26057055527254203</v>
      </c>
      <c r="AF24" s="215">
        <f t="shared" si="25"/>
        <v>0.46206059362604296</v>
      </c>
      <c r="AG24" s="84">
        <f t="shared" si="25"/>
        <v>0.32444377398266711</v>
      </c>
      <c r="AH24" s="84">
        <f t="shared" si="25"/>
        <v>0.3485273672607711</v>
      </c>
      <c r="AI24" s="84">
        <f t="shared" si="25"/>
        <v>0.29416759333488496</v>
      </c>
      <c r="AJ24" s="214">
        <f t="shared" si="25"/>
        <v>4.1663904980314699E-2</v>
      </c>
      <c r="AK24" s="119">
        <f t="shared" si="25"/>
        <v>0.27946572728607072</v>
      </c>
      <c r="AL24" s="214">
        <f t="shared" si="25"/>
        <v>6.9883697204652109E-2</v>
      </c>
      <c r="AM24" s="84">
        <f t="shared" si="25"/>
        <v>7.0013302178667691E-2</v>
      </c>
      <c r="AN24" s="86">
        <f t="shared" si="25"/>
        <v>0.27735048749789332</v>
      </c>
      <c r="AQ24" s="84">
        <f t="shared" ref="AQ24:AV24" si="26">+AQ23/AQ$42</f>
        <v>0.32274272026349277</v>
      </c>
      <c r="AR24" s="84">
        <f t="shared" si="26"/>
        <v>0.32444377398266705</v>
      </c>
      <c r="AS24" s="84">
        <f t="shared" si="26"/>
        <v>0.3485273672607711</v>
      </c>
      <c r="AT24" s="84">
        <f t="shared" si="26"/>
        <v>0.29416759333488496</v>
      </c>
      <c r="AU24" s="84">
        <f t="shared" si="26"/>
        <v>7.0013302178667691E-2</v>
      </c>
      <c r="AV24" s="86">
        <f t="shared" si="26"/>
        <v>0.27735048749789332</v>
      </c>
      <c r="AW24" s="85"/>
      <c r="AX24" s="84">
        <f>MEDIAN($D24:$K24)</f>
        <v>0.30131394175736403</v>
      </c>
      <c r="AY24" s="84">
        <f>MEDIAN($M24:$AF24)</f>
        <v>0.29616567556996254</v>
      </c>
      <c r="AZ24" s="84">
        <f t="shared" ref="AZ24" si="27">MEDIAN($M24:$AF24)</f>
        <v>0.29616567556996254</v>
      </c>
      <c r="BA24" s="84">
        <f>MEDIAN($AE24,$AB24,$AA24,$Y24,$V24,$U24,$S24,$R24,$P24,$N24,$M24)</f>
        <v>0.2618641174462274</v>
      </c>
      <c r="BB24" s="84">
        <f>MEDIAN($AJ24:$AL24)</f>
        <v>6.9883697204652109E-2</v>
      </c>
      <c r="BC24" s="86">
        <f t="shared" ref="BC24" si="28">+BC23/BC$42</f>
        <v>0.32775954041854738</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7301</v>
      </c>
      <c r="E26" s="160">
        <v>8841</v>
      </c>
      <c r="F26" s="160">
        <v>35397</v>
      </c>
      <c r="G26" s="160">
        <v>77061</v>
      </c>
      <c r="H26" s="144">
        <v>28409</v>
      </c>
      <c r="I26" s="144">
        <v>54188</v>
      </c>
      <c r="J26" s="160">
        <v>15589</v>
      </c>
      <c r="K26" s="144">
        <v>22830</v>
      </c>
      <c r="L26" s="43">
        <f>+SUM(D26:K26)</f>
        <v>249616</v>
      </c>
      <c r="M26" s="160"/>
      <c r="N26" s="160"/>
      <c r="O26" s="160">
        <v>404</v>
      </c>
      <c r="P26" s="160">
        <v>204</v>
      </c>
      <c r="Q26" s="160">
        <v>516</v>
      </c>
      <c r="R26" s="160">
        <v>85</v>
      </c>
      <c r="S26" s="160">
        <v>55</v>
      </c>
      <c r="T26" s="160">
        <v>695</v>
      </c>
      <c r="U26" s="160"/>
      <c r="V26" s="144"/>
      <c r="W26" s="144"/>
      <c r="X26" s="144"/>
      <c r="Y26" s="160">
        <v>179</v>
      </c>
      <c r="Z26" s="160">
        <v>3143</v>
      </c>
      <c r="AA26" s="160"/>
      <c r="AB26" s="160"/>
      <c r="AC26" s="160">
        <v>607</v>
      </c>
      <c r="AD26" s="160"/>
      <c r="AE26" s="160"/>
      <c r="AF26" s="160">
        <v>73</v>
      </c>
      <c r="AG26" s="43">
        <f>+SUM(M26:AF26)</f>
        <v>5961</v>
      </c>
      <c r="AH26" s="43">
        <f t="shared" ref="AH26:AH30" si="29">O26+Q26+Z26+AC26+AD26+AF26+T26</f>
        <v>5438</v>
      </c>
      <c r="AI26" s="43">
        <f t="shared" ref="AI26:AI30" si="30">M26+N26+P26+R26+S26+U26+V26+Y26+AA26+AB26+AE26</f>
        <v>523</v>
      </c>
      <c r="AJ26" s="160">
        <v>160</v>
      </c>
      <c r="AK26" s="144"/>
      <c r="AL26" s="160">
        <v>281</v>
      </c>
      <c r="AM26" s="43">
        <f>+SUM(AJ26:AL26)</f>
        <v>441</v>
      </c>
      <c r="AN26" s="44">
        <f>+AM26+AG26+L26</f>
        <v>256018</v>
      </c>
      <c r="AQ26" s="43">
        <f t="shared" ref="AQ26:AQ29" si="31">K26/AQ$5</f>
        <v>2853.75</v>
      </c>
      <c r="AR26" s="43">
        <f t="shared" ref="AR26:AT29" si="32">AG26/AR$5</f>
        <v>331.16666666666669</v>
      </c>
      <c r="AS26" s="43">
        <f t="shared" si="32"/>
        <v>776.85714285714289</v>
      </c>
      <c r="AT26" s="43">
        <f t="shared" si="32"/>
        <v>47.545454545454547</v>
      </c>
      <c r="AU26" s="43">
        <f t="shared" ref="AU26:AV29" si="33">AM26/AU$5</f>
        <v>147</v>
      </c>
      <c r="AV26" s="44">
        <f t="shared" si="33"/>
        <v>8828.2068965517246</v>
      </c>
      <c r="AW26" s="122"/>
      <c r="AX26" s="43">
        <f t="shared" ref="AX26:AX31" si="34">MEDIAN($D26:$K26)</f>
        <v>25619.5</v>
      </c>
      <c r="AY26" s="43">
        <f t="shared" ref="AY26:AZ31" si="35">MEDIAN($M26:$AF26)</f>
        <v>304</v>
      </c>
      <c r="AZ26" s="43">
        <f t="shared" ref="AZ26:AZ30" si="36">MEDIAN($AC26,$AD26,$Z26,$T26,$O26,Q26,AF26)</f>
        <v>561.5</v>
      </c>
      <c r="BA26" s="43">
        <f t="shared" ref="BA26:BA31" si="37">MEDIAN($AE26,$AB26,$AA26,$Y26,$V26,$U26,$S26,$R26,$P26,$N26,$M26)</f>
        <v>132</v>
      </c>
      <c r="BB26" s="43">
        <f t="shared" ref="BB26:BB31" si="38">MEDIAN($AJ26:$AL26)</f>
        <v>220.5</v>
      </c>
      <c r="BC26" s="44">
        <f>MEDIAN((D26:K26,M26:V26,Y26:AF26,AJ26:AL26))</f>
        <v>651</v>
      </c>
    </row>
    <row r="27" spans="1:55" s="204" customFormat="1">
      <c r="A27" s="199"/>
      <c r="B27" s="200"/>
      <c r="C27" s="201" t="s">
        <v>270</v>
      </c>
      <c r="D27" s="144">
        <v>10858</v>
      </c>
      <c r="E27" s="160">
        <v>23070</v>
      </c>
      <c r="F27" s="160"/>
      <c r="G27" s="160">
        <v>108066</v>
      </c>
      <c r="H27" s="144">
        <v>26998</v>
      </c>
      <c r="I27" s="144">
        <v>91783</v>
      </c>
      <c r="J27" s="160">
        <v>4182</v>
      </c>
      <c r="K27" s="144">
        <v>26827</v>
      </c>
      <c r="L27" s="43">
        <f>+SUM(D27:K27)</f>
        <v>291784</v>
      </c>
      <c r="M27" s="160"/>
      <c r="N27" s="160"/>
      <c r="O27" s="160">
        <v>153</v>
      </c>
      <c r="P27" s="160">
        <v>252</v>
      </c>
      <c r="Q27" s="160">
        <v>0</v>
      </c>
      <c r="R27" s="160"/>
      <c r="S27" s="160"/>
      <c r="T27" s="160">
        <v>141</v>
      </c>
      <c r="U27" s="160"/>
      <c r="V27" s="144"/>
      <c r="W27" s="144"/>
      <c r="X27" s="144"/>
      <c r="Y27" s="160">
        <v>14</v>
      </c>
      <c r="Z27" s="160">
        <v>0</v>
      </c>
      <c r="AA27" s="160"/>
      <c r="AB27" s="160"/>
      <c r="AC27" s="160">
        <v>0</v>
      </c>
      <c r="AD27" s="160"/>
      <c r="AE27" s="160"/>
      <c r="AF27" s="160">
        <v>15</v>
      </c>
      <c r="AG27" s="43">
        <f>+SUM(M27:AF27)</f>
        <v>575</v>
      </c>
      <c r="AH27" s="43">
        <f t="shared" si="29"/>
        <v>309</v>
      </c>
      <c r="AI27" s="43">
        <f t="shared" si="30"/>
        <v>266</v>
      </c>
      <c r="AJ27" s="160">
        <v>547</v>
      </c>
      <c r="AK27" s="144"/>
      <c r="AL27" s="160">
        <v>1080</v>
      </c>
      <c r="AM27" s="43">
        <f>+SUM(AJ27:AL27)</f>
        <v>1627</v>
      </c>
      <c r="AN27" s="44">
        <f>+AM27+AG27+L27</f>
        <v>293986</v>
      </c>
      <c r="AQ27" s="43">
        <f t="shared" si="31"/>
        <v>3353.375</v>
      </c>
      <c r="AR27" s="43">
        <f t="shared" si="32"/>
        <v>31.944444444444443</v>
      </c>
      <c r="AS27" s="43">
        <f t="shared" si="32"/>
        <v>44.142857142857146</v>
      </c>
      <c r="AT27" s="43">
        <f t="shared" si="32"/>
        <v>24.181818181818183</v>
      </c>
      <c r="AU27" s="43">
        <f t="shared" si="33"/>
        <v>542.33333333333337</v>
      </c>
      <c r="AV27" s="44">
        <f t="shared" si="33"/>
        <v>10137.448275862069</v>
      </c>
      <c r="AW27" s="122"/>
      <c r="AX27" s="43">
        <f t="shared" si="34"/>
        <v>26827</v>
      </c>
      <c r="AY27" s="43">
        <f t="shared" si="35"/>
        <v>14.5</v>
      </c>
      <c r="AZ27" s="43">
        <f t="shared" si="36"/>
        <v>7.5</v>
      </c>
      <c r="BA27" s="43">
        <f t="shared" si="37"/>
        <v>133</v>
      </c>
      <c r="BB27" s="43">
        <f t="shared" si="38"/>
        <v>813.5</v>
      </c>
      <c r="BC27" s="44">
        <f>MEDIAN((D27:K27,M27:V27,Y27:AF27,AJ27:AL27))</f>
        <v>547</v>
      </c>
    </row>
    <row r="28" spans="1:55" s="204" customFormat="1">
      <c r="A28" s="199"/>
      <c r="B28" s="200"/>
      <c r="C28" s="201" t="s">
        <v>269</v>
      </c>
      <c r="D28" s="144">
        <v>0</v>
      </c>
      <c r="E28" s="160">
        <v>3723</v>
      </c>
      <c r="F28" s="160"/>
      <c r="G28" s="160">
        <v>0</v>
      </c>
      <c r="H28" s="144"/>
      <c r="I28" s="144">
        <v>0</v>
      </c>
      <c r="J28" s="160"/>
      <c r="K28" s="144">
        <v>2961</v>
      </c>
      <c r="L28" s="43">
        <f>+SUM(D28:K28)</f>
        <v>6684</v>
      </c>
      <c r="M28" s="160"/>
      <c r="N28" s="160"/>
      <c r="O28" s="160"/>
      <c r="P28" s="160"/>
      <c r="Q28" s="160">
        <v>0</v>
      </c>
      <c r="R28" s="160"/>
      <c r="S28" s="160"/>
      <c r="T28" s="160">
        <v>0</v>
      </c>
      <c r="U28" s="160"/>
      <c r="V28" s="144"/>
      <c r="W28" s="144"/>
      <c r="X28" s="144"/>
      <c r="Y28" s="160">
        <v>0</v>
      </c>
      <c r="Z28" s="160">
        <v>0</v>
      </c>
      <c r="AA28" s="160"/>
      <c r="AB28" s="160"/>
      <c r="AC28" s="160">
        <v>0</v>
      </c>
      <c r="AD28" s="160"/>
      <c r="AE28" s="160"/>
      <c r="AF28" s="160"/>
      <c r="AG28" s="43">
        <f>+SUM(M28:AF28)</f>
        <v>0</v>
      </c>
      <c r="AH28" s="43">
        <f t="shared" si="29"/>
        <v>0</v>
      </c>
      <c r="AI28" s="43">
        <f t="shared" si="30"/>
        <v>0</v>
      </c>
      <c r="AJ28" s="160">
        <v>0</v>
      </c>
      <c r="AK28" s="144">
        <v>500</v>
      </c>
      <c r="AL28" s="160">
        <v>806</v>
      </c>
      <c r="AM28" s="43">
        <f>+SUM(AJ28:AL28)</f>
        <v>1306</v>
      </c>
      <c r="AN28" s="44">
        <f>+AM28+AG28+L28</f>
        <v>7990</v>
      </c>
      <c r="AQ28" s="43">
        <f t="shared" si="31"/>
        <v>370.125</v>
      </c>
      <c r="AR28" s="43">
        <f t="shared" si="32"/>
        <v>0</v>
      </c>
      <c r="AS28" s="43">
        <f t="shared" si="32"/>
        <v>0</v>
      </c>
      <c r="AT28" s="43">
        <f t="shared" si="32"/>
        <v>0</v>
      </c>
      <c r="AU28" s="43">
        <f t="shared" si="33"/>
        <v>435.33333333333331</v>
      </c>
      <c r="AV28" s="44">
        <f t="shared" si="33"/>
        <v>275.51724137931035</v>
      </c>
      <c r="AW28" s="122"/>
      <c r="AX28" s="43">
        <f t="shared" si="34"/>
        <v>0</v>
      </c>
      <c r="AY28" s="43">
        <f t="shared" si="35"/>
        <v>0</v>
      </c>
      <c r="AZ28" s="43">
        <f t="shared" si="36"/>
        <v>0</v>
      </c>
      <c r="BA28" s="43">
        <f t="shared" si="37"/>
        <v>0</v>
      </c>
      <c r="BB28" s="43">
        <f t="shared" si="38"/>
        <v>500</v>
      </c>
      <c r="BC28" s="44">
        <f>MEDIAN((D28:K28,M28:V28,Y28:AF28,AJ28:AL28))</f>
        <v>0</v>
      </c>
    </row>
    <row r="29" spans="1:55" s="204" customFormat="1">
      <c r="A29" s="199"/>
      <c r="B29" s="200"/>
      <c r="C29" s="201" t="s">
        <v>268</v>
      </c>
      <c r="D29" s="144">
        <v>0</v>
      </c>
      <c r="E29" s="160">
        <v>0</v>
      </c>
      <c r="F29" s="160">
        <v>59290</v>
      </c>
      <c r="G29" s="160">
        <v>117491</v>
      </c>
      <c r="H29" s="144"/>
      <c r="I29" s="144">
        <v>0</v>
      </c>
      <c r="J29" s="160">
        <v>26895</v>
      </c>
      <c r="K29" s="144">
        <v>5273</v>
      </c>
      <c r="L29" s="43">
        <f>+SUM(D29:K29)</f>
        <v>208949</v>
      </c>
      <c r="M29" s="160"/>
      <c r="N29" s="160"/>
      <c r="O29" s="160"/>
      <c r="P29" s="160"/>
      <c r="Q29" s="160">
        <v>0</v>
      </c>
      <c r="R29" s="160"/>
      <c r="S29" s="160"/>
      <c r="T29" s="160">
        <v>0</v>
      </c>
      <c r="U29" s="160"/>
      <c r="V29" s="144"/>
      <c r="W29" s="144"/>
      <c r="X29" s="144"/>
      <c r="Y29" s="160">
        <v>0</v>
      </c>
      <c r="Z29" s="160">
        <v>255</v>
      </c>
      <c r="AA29" s="160"/>
      <c r="AB29" s="160"/>
      <c r="AC29" s="160">
        <v>0</v>
      </c>
      <c r="AD29" s="160"/>
      <c r="AE29" s="160"/>
      <c r="AF29" s="160"/>
      <c r="AG29" s="43">
        <f>+SUM(M29:AF29)</f>
        <v>255</v>
      </c>
      <c r="AH29" s="43">
        <f t="shared" si="29"/>
        <v>255</v>
      </c>
      <c r="AI29" s="43">
        <f t="shared" si="30"/>
        <v>0</v>
      </c>
      <c r="AJ29" s="160">
        <v>0</v>
      </c>
      <c r="AK29" s="144"/>
      <c r="AL29" s="160">
        <v>0</v>
      </c>
      <c r="AM29" s="43">
        <f>+SUM(AJ29:AL29)</f>
        <v>0</v>
      </c>
      <c r="AN29" s="44">
        <f>+AM29+AG29+L29</f>
        <v>209204</v>
      </c>
      <c r="AQ29" s="43">
        <f t="shared" si="31"/>
        <v>659.125</v>
      </c>
      <c r="AR29" s="43">
        <f t="shared" si="32"/>
        <v>14.166666666666666</v>
      </c>
      <c r="AS29" s="43">
        <f t="shared" si="32"/>
        <v>36.428571428571431</v>
      </c>
      <c r="AT29" s="43">
        <f t="shared" si="32"/>
        <v>0</v>
      </c>
      <c r="AU29" s="43">
        <f t="shared" si="33"/>
        <v>0</v>
      </c>
      <c r="AV29" s="44">
        <f t="shared" si="33"/>
        <v>7213.9310344827591</v>
      </c>
      <c r="AW29" s="122"/>
      <c r="AX29" s="43">
        <f t="shared" si="34"/>
        <v>5273</v>
      </c>
      <c r="AY29" s="43">
        <f t="shared" si="35"/>
        <v>0</v>
      </c>
      <c r="AZ29" s="43">
        <f t="shared" si="36"/>
        <v>0</v>
      </c>
      <c r="BA29" s="43">
        <f t="shared" si="37"/>
        <v>0</v>
      </c>
      <c r="BB29" s="43">
        <f t="shared" si="38"/>
        <v>0</v>
      </c>
      <c r="BC29" s="44">
        <f>MEDIAN((D29:K29,M29:V29,Y29:AF29,AJ29:AL29))</f>
        <v>0</v>
      </c>
    </row>
    <row r="30" spans="1:55" s="204" customFormat="1">
      <c r="A30" s="199"/>
      <c r="B30" s="200"/>
      <c r="C30" s="210" t="s">
        <v>267</v>
      </c>
      <c r="D30" s="46">
        <f t="shared" ref="D30:K30" si="39">SUM(D26:D29)</f>
        <v>18159</v>
      </c>
      <c r="E30" s="118">
        <f t="shared" si="39"/>
        <v>35634</v>
      </c>
      <c r="F30" s="118">
        <f t="shared" si="39"/>
        <v>94687</v>
      </c>
      <c r="G30" s="118">
        <f t="shared" si="39"/>
        <v>302618</v>
      </c>
      <c r="H30" s="118">
        <f t="shared" si="39"/>
        <v>55407</v>
      </c>
      <c r="I30" s="118">
        <f t="shared" si="39"/>
        <v>145971</v>
      </c>
      <c r="J30" s="118">
        <f t="shared" si="39"/>
        <v>46666</v>
      </c>
      <c r="K30" s="88">
        <f t="shared" si="39"/>
        <v>57891</v>
      </c>
      <c r="L30" s="45">
        <f>+SUM(D30:K30)</f>
        <v>757033</v>
      </c>
      <c r="M30" s="46">
        <f t="shared" ref="M30:V30" si="40">SUM(M26:M29)</f>
        <v>0</v>
      </c>
      <c r="N30" s="118">
        <f t="shared" si="40"/>
        <v>0</v>
      </c>
      <c r="O30" s="118">
        <f t="shared" si="40"/>
        <v>557</v>
      </c>
      <c r="P30" s="118">
        <f t="shared" si="40"/>
        <v>456</v>
      </c>
      <c r="Q30" s="118">
        <f t="shared" si="40"/>
        <v>516</v>
      </c>
      <c r="R30" s="118">
        <f t="shared" si="40"/>
        <v>85</v>
      </c>
      <c r="S30" s="118">
        <f t="shared" si="40"/>
        <v>55</v>
      </c>
      <c r="T30" s="118">
        <f t="shared" si="40"/>
        <v>836</v>
      </c>
      <c r="U30" s="118">
        <f t="shared" si="40"/>
        <v>0</v>
      </c>
      <c r="V30" s="118">
        <f t="shared" si="40"/>
        <v>0</v>
      </c>
      <c r="W30" s="118"/>
      <c r="X30" s="118"/>
      <c r="Y30" s="118">
        <f t="shared" ref="Y30:AF30" si="41">SUM(Y26:Y29)</f>
        <v>193</v>
      </c>
      <c r="Z30" s="118">
        <f t="shared" si="41"/>
        <v>3398</v>
      </c>
      <c r="AA30" s="118">
        <f t="shared" si="41"/>
        <v>0</v>
      </c>
      <c r="AB30" s="118">
        <f t="shared" si="41"/>
        <v>0</v>
      </c>
      <c r="AC30" s="118">
        <f t="shared" si="41"/>
        <v>607</v>
      </c>
      <c r="AD30" s="118">
        <f t="shared" si="41"/>
        <v>0</v>
      </c>
      <c r="AE30" s="118">
        <f t="shared" si="41"/>
        <v>0</v>
      </c>
      <c r="AF30" s="88">
        <f t="shared" si="41"/>
        <v>88</v>
      </c>
      <c r="AG30" s="45">
        <f>+SUM(M30:AF30)</f>
        <v>6791</v>
      </c>
      <c r="AH30" s="45">
        <f t="shared" si="29"/>
        <v>6002</v>
      </c>
      <c r="AI30" s="45">
        <f t="shared" si="30"/>
        <v>789</v>
      </c>
      <c r="AJ30" s="46">
        <f>SUM(AJ26:AJ29)</f>
        <v>707</v>
      </c>
      <c r="AK30" s="118">
        <f>SUM(AK26:AK29)</f>
        <v>500</v>
      </c>
      <c r="AL30" s="88">
        <f>SUM(AL26:AL29)</f>
        <v>2167</v>
      </c>
      <c r="AM30" s="45">
        <f>+SUM(AJ30:AL30)</f>
        <v>3374</v>
      </c>
      <c r="AN30" s="211">
        <f>+AM30+AG30+L30</f>
        <v>767198</v>
      </c>
      <c r="AQ30" s="45">
        <f>K30/AQ$5</f>
        <v>7236.375</v>
      </c>
      <c r="AR30" s="45">
        <f>AG30/AR$5</f>
        <v>377.27777777777777</v>
      </c>
      <c r="AS30" s="45">
        <f>AH30/AS$5</f>
        <v>857.42857142857144</v>
      </c>
      <c r="AT30" s="45">
        <f>AI30/AT$5</f>
        <v>71.727272727272734</v>
      </c>
      <c r="AU30" s="45">
        <f>AM30/AU$5</f>
        <v>1124.6666666666667</v>
      </c>
      <c r="AV30" s="211">
        <f>AN30/AV$5</f>
        <v>26455.103448275862</v>
      </c>
      <c r="AW30" s="122"/>
      <c r="AX30" s="45">
        <f t="shared" si="34"/>
        <v>56649</v>
      </c>
      <c r="AY30" s="45">
        <f t="shared" si="35"/>
        <v>70</v>
      </c>
      <c r="AZ30" s="45">
        <f t="shared" si="36"/>
        <v>557</v>
      </c>
      <c r="BA30" s="45">
        <f t="shared" si="37"/>
        <v>0</v>
      </c>
      <c r="BB30" s="45">
        <f t="shared" si="38"/>
        <v>707</v>
      </c>
      <c r="BC30" s="211">
        <f>MEDIAN((D30:K30,M30:V30,Y30:AF30,AJ30:AL30))</f>
        <v>516</v>
      </c>
    </row>
    <row r="31" spans="1:55" s="204" customFormat="1">
      <c r="A31" s="199"/>
      <c r="B31" s="200"/>
      <c r="C31" s="212" t="s">
        <v>259</v>
      </c>
      <c r="D31" s="213">
        <f t="shared" ref="D31:V31" si="42">+D30/D$42</f>
        <v>6.0541099201520281E-2</v>
      </c>
      <c r="E31" s="214">
        <f t="shared" si="42"/>
        <v>0.3288998827796904</v>
      </c>
      <c r="F31" s="214">
        <f t="shared" si="42"/>
        <v>0.21869839268102836</v>
      </c>
      <c r="G31" s="214">
        <f t="shared" si="42"/>
        <v>0.32435323460405213</v>
      </c>
      <c r="H31" s="119">
        <f t="shared" si="42"/>
        <v>0.1905880653283617</v>
      </c>
      <c r="I31" s="119">
        <f t="shared" si="42"/>
        <v>0.24640864019554554</v>
      </c>
      <c r="J31" s="214">
        <f t="shared" si="42"/>
        <v>0.20967923112522971</v>
      </c>
      <c r="K31" s="119">
        <f t="shared" si="42"/>
        <v>0.17333932180552436</v>
      </c>
      <c r="L31" s="84">
        <f t="shared" si="42"/>
        <v>0.23555125614600181</v>
      </c>
      <c r="M31" s="214">
        <f t="shared" si="42"/>
        <v>0</v>
      </c>
      <c r="N31" s="215">
        <f t="shared" si="42"/>
        <v>0</v>
      </c>
      <c r="O31" s="214">
        <f t="shared" si="42"/>
        <v>6.5855590631244158E-3</v>
      </c>
      <c r="P31" s="214">
        <f t="shared" si="42"/>
        <v>8.1939228405599179E-3</v>
      </c>
      <c r="Q31" s="214">
        <f t="shared" si="42"/>
        <v>4.8188270451998503E-3</v>
      </c>
      <c r="R31" s="214">
        <f t="shared" si="42"/>
        <v>1.6195720519025208E-3</v>
      </c>
      <c r="S31" s="214">
        <f t="shared" si="42"/>
        <v>1.5279051032030446E-3</v>
      </c>
      <c r="T31" s="214">
        <f t="shared" si="42"/>
        <v>1.4880210743654551E-2</v>
      </c>
      <c r="U31" s="214">
        <f t="shared" si="42"/>
        <v>0</v>
      </c>
      <c r="V31" s="119">
        <f t="shared" si="42"/>
        <v>0</v>
      </c>
      <c r="W31" s="119"/>
      <c r="X31" s="119"/>
      <c r="Y31" s="214">
        <f t="shared" ref="Y31:AN31" si="43">+Y30/Y$42</f>
        <v>3.2989197319841378E-3</v>
      </c>
      <c r="Z31" s="215">
        <f t="shared" si="43"/>
        <v>2.4082552552126889E-2</v>
      </c>
      <c r="AA31" s="214">
        <f t="shared" si="43"/>
        <v>0</v>
      </c>
      <c r="AB31" s="214">
        <f t="shared" si="43"/>
        <v>0</v>
      </c>
      <c r="AC31" s="214">
        <f t="shared" si="43"/>
        <v>7.2842913716548658E-3</v>
      </c>
      <c r="AD31" s="214">
        <f t="shared" si="43"/>
        <v>0</v>
      </c>
      <c r="AE31" s="215">
        <f t="shared" si="43"/>
        <v>0</v>
      </c>
      <c r="AF31" s="215">
        <f t="shared" si="43"/>
        <v>1.5045821365066339E-3</v>
      </c>
      <c r="AG31" s="84">
        <f t="shared" si="43"/>
        <v>6.4838533814665479E-3</v>
      </c>
      <c r="AH31" s="84">
        <f t="shared" si="43"/>
        <v>1.0288972354172416E-2</v>
      </c>
      <c r="AI31" s="84">
        <f t="shared" si="43"/>
        <v>1.7003284284569035E-3</v>
      </c>
      <c r="AJ31" s="214">
        <f t="shared" si="43"/>
        <v>4.6860294020175776E-3</v>
      </c>
      <c r="AK31" s="119">
        <f t="shared" si="43"/>
        <v>2.4463036352072018E-2</v>
      </c>
      <c r="AL31" s="214">
        <f t="shared" si="43"/>
        <v>7.3692443718968922E-2</v>
      </c>
      <c r="AM31" s="84">
        <f t="shared" si="43"/>
        <v>1.6809569597297715E-2</v>
      </c>
      <c r="AN31" s="86">
        <f t="shared" si="43"/>
        <v>0.17194161858623819</v>
      </c>
      <c r="AQ31" s="84">
        <f t="shared" ref="AQ31:AV31" si="44">+AQ30/AQ$42</f>
        <v>0.17333932180552436</v>
      </c>
      <c r="AR31" s="84">
        <f t="shared" si="44"/>
        <v>6.4838533814665479E-3</v>
      </c>
      <c r="AS31" s="84">
        <f t="shared" si="44"/>
        <v>1.0288972354172416E-2</v>
      </c>
      <c r="AT31" s="84">
        <f t="shared" si="44"/>
        <v>1.7003284284569035E-3</v>
      </c>
      <c r="AU31" s="84">
        <f t="shared" si="44"/>
        <v>1.6809569597297718E-2</v>
      </c>
      <c r="AV31" s="86">
        <f t="shared" si="44"/>
        <v>0.17194161858623816</v>
      </c>
      <c r="AW31" s="85"/>
      <c r="AX31" s="84">
        <f t="shared" si="34"/>
        <v>0.21418881190312905</v>
      </c>
      <c r="AY31" s="84">
        <f t="shared" si="35"/>
        <v>1.5162436198548393E-3</v>
      </c>
      <c r="AZ31" s="84">
        <f t="shared" si="35"/>
        <v>1.5162436198548393E-3</v>
      </c>
      <c r="BA31" s="84">
        <f t="shared" si="37"/>
        <v>0</v>
      </c>
      <c r="BB31" s="84">
        <f t="shared" si="38"/>
        <v>2.4463036352072018E-2</v>
      </c>
      <c r="BC31" s="86">
        <f t="shared" ref="BC31" si="45">+BC30/BC$42</f>
        <v>8.82232252769799E-3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c r="F33" s="160"/>
      <c r="G33" s="160">
        <v>10056</v>
      </c>
      <c r="H33" s="144">
        <v>6037</v>
      </c>
      <c r="I33" s="144">
        <v>0</v>
      </c>
      <c r="J33" s="160">
        <v>10392</v>
      </c>
      <c r="K33" s="144">
        <v>1968</v>
      </c>
      <c r="L33" s="43">
        <f t="shared" ref="L33:L39" si="46">+SUM(D33:K33)</f>
        <v>28453</v>
      </c>
      <c r="M33" s="160"/>
      <c r="N33" s="160">
        <v>986</v>
      </c>
      <c r="O33" s="160">
        <v>1031</v>
      </c>
      <c r="P33" s="160">
        <v>966</v>
      </c>
      <c r="Q33" s="160">
        <v>3328</v>
      </c>
      <c r="R33" s="160">
        <v>573</v>
      </c>
      <c r="S33" s="160">
        <v>141</v>
      </c>
      <c r="T33" s="160">
        <v>1194</v>
      </c>
      <c r="U33" s="160"/>
      <c r="V33" s="144"/>
      <c r="W33" s="144"/>
      <c r="X33" s="144"/>
      <c r="Y33" s="160">
        <v>0</v>
      </c>
      <c r="Z33" s="160">
        <v>525</v>
      </c>
      <c r="AA33" s="160">
        <v>1708</v>
      </c>
      <c r="AB33" s="160">
        <v>522</v>
      </c>
      <c r="AC33" s="160">
        <v>0</v>
      </c>
      <c r="AD33" s="160"/>
      <c r="AE33" s="160"/>
      <c r="AF33" s="160"/>
      <c r="AG33" s="43">
        <f>+SUM(M33:AF33)</f>
        <v>10974</v>
      </c>
      <c r="AH33" s="43">
        <f t="shared" ref="AH33:AH39" si="47">O33+Q33+Z33+AC33+AD33+AF33+T33</f>
        <v>6078</v>
      </c>
      <c r="AI33" s="43">
        <f t="shared" ref="AI33:AI39" si="48">M33+N33+P33+R33+S33+U33+V33+Y33+AA33+AB33+AE33</f>
        <v>4896</v>
      </c>
      <c r="AJ33" s="160">
        <v>1140</v>
      </c>
      <c r="AK33" s="144">
        <v>307</v>
      </c>
      <c r="AL33" s="160">
        <v>0</v>
      </c>
      <c r="AM33" s="43">
        <f t="shared" ref="AM33:AM39" si="49">+SUM(AJ33:AL33)</f>
        <v>1447</v>
      </c>
      <c r="AN33" s="44">
        <f t="shared" ref="AN33:AN39" si="50">+AM33+AG33+L33</f>
        <v>40874</v>
      </c>
      <c r="AQ33" s="43">
        <f t="shared" ref="AQ33:AQ38" si="51">K33/AQ$5</f>
        <v>246</v>
      </c>
      <c r="AR33" s="43">
        <f t="shared" ref="AR33:AT38" si="52">AG33/AR$5</f>
        <v>609.66666666666663</v>
      </c>
      <c r="AS33" s="43">
        <f t="shared" si="52"/>
        <v>868.28571428571433</v>
      </c>
      <c r="AT33" s="43">
        <f t="shared" si="52"/>
        <v>445.09090909090907</v>
      </c>
      <c r="AU33" s="43">
        <f t="shared" ref="AU33:AV38" si="53">AM33/AU$5</f>
        <v>482.33333333333331</v>
      </c>
      <c r="AV33" s="44">
        <f t="shared" si="53"/>
        <v>1409.4482758620691</v>
      </c>
      <c r="AW33" s="122"/>
      <c r="AX33" s="43">
        <f t="shared" ref="AX33:AX40" si="54">MEDIAN($D33:$K33)</f>
        <v>4002.5</v>
      </c>
      <c r="AY33" s="43">
        <f t="shared" ref="AY33:AZ40" si="55">MEDIAN($M33:$AF33)</f>
        <v>769.5</v>
      </c>
      <c r="AZ33" s="43">
        <f t="shared" ref="AZ33:AZ39" si="56">MEDIAN($AC33,$AD33,$Z33,$T33,$O33,Q33,AF33)</f>
        <v>1031</v>
      </c>
      <c r="BA33" s="43">
        <f t="shared" ref="BA33:BA40" si="57">MEDIAN($AE33,$AB33,$AA33,$Y33,$V33,$U33,$S33,$R33,$P33,$N33,$M33)</f>
        <v>573</v>
      </c>
      <c r="BB33" s="43">
        <f t="shared" ref="BB33:BB40" si="58">MEDIAN($AJ33:$AL33)</f>
        <v>307</v>
      </c>
      <c r="BC33" s="44">
        <f>MEDIAN((D33:K33,M33:V33,Y33:AF33,AJ33:AL33))</f>
        <v>966</v>
      </c>
    </row>
    <row r="34" spans="1:55" s="204" customFormat="1">
      <c r="A34" s="199"/>
      <c r="B34" s="200"/>
      <c r="C34" s="201" t="s">
        <v>264</v>
      </c>
      <c r="D34" s="220">
        <v>540</v>
      </c>
      <c r="E34" s="160">
        <v>2118</v>
      </c>
      <c r="F34" s="160">
        <v>4498</v>
      </c>
      <c r="G34" s="160">
        <v>4483</v>
      </c>
      <c r="H34" s="144">
        <v>5183</v>
      </c>
      <c r="I34" s="144">
        <v>8256</v>
      </c>
      <c r="J34" s="160">
        <v>1591</v>
      </c>
      <c r="K34" s="144">
        <v>917</v>
      </c>
      <c r="L34" s="43">
        <f t="shared" si="46"/>
        <v>27586</v>
      </c>
      <c r="M34" s="160">
        <v>1678</v>
      </c>
      <c r="N34" s="160">
        <v>343</v>
      </c>
      <c r="O34" s="160">
        <v>1641</v>
      </c>
      <c r="P34" s="160">
        <v>1064</v>
      </c>
      <c r="Q34" s="160">
        <v>2349</v>
      </c>
      <c r="R34" s="160">
        <v>1364</v>
      </c>
      <c r="S34" s="160">
        <v>471</v>
      </c>
      <c r="T34" s="160">
        <v>233</v>
      </c>
      <c r="U34" s="160">
        <v>1250</v>
      </c>
      <c r="V34" s="144">
        <v>195</v>
      </c>
      <c r="W34" s="144"/>
      <c r="X34" s="144"/>
      <c r="Y34" s="160">
        <v>1512</v>
      </c>
      <c r="Z34" s="160">
        <v>391</v>
      </c>
      <c r="AA34" s="160">
        <v>823</v>
      </c>
      <c r="AB34" s="160">
        <v>913</v>
      </c>
      <c r="AC34" s="160">
        <v>216</v>
      </c>
      <c r="AD34" s="160">
        <v>845</v>
      </c>
      <c r="AE34" s="160">
        <v>329</v>
      </c>
      <c r="AF34" s="160">
        <v>880</v>
      </c>
      <c r="AG34" s="43">
        <f>+SUM(M34:AF34)</f>
        <v>16497</v>
      </c>
      <c r="AH34" s="43">
        <f t="shared" si="47"/>
        <v>6555</v>
      </c>
      <c r="AI34" s="43">
        <f t="shared" si="48"/>
        <v>9942</v>
      </c>
      <c r="AJ34" s="160">
        <v>3382</v>
      </c>
      <c r="AK34" s="144">
        <v>2711</v>
      </c>
      <c r="AL34" s="160">
        <v>1162</v>
      </c>
      <c r="AM34" s="43">
        <f t="shared" si="49"/>
        <v>7255</v>
      </c>
      <c r="AN34" s="44">
        <f t="shared" si="50"/>
        <v>51338</v>
      </c>
      <c r="AQ34" s="43">
        <f t="shared" si="51"/>
        <v>114.625</v>
      </c>
      <c r="AR34" s="43">
        <f t="shared" si="52"/>
        <v>916.5</v>
      </c>
      <c r="AS34" s="43">
        <f t="shared" si="52"/>
        <v>936.42857142857144</v>
      </c>
      <c r="AT34" s="43">
        <f t="shared" si="52"/>
        <v>903.81818181818187</v>
      </c>
      <c r="AU34" s="43">
        <f t="shared" si="53"/>
        <v>2418.3333333333335</v>
      </c>
      <c r="AV34" s="44">
        <f t="shared" si="53"/>
        <v>1770.2758620689656</v>
      </c>
      <c r="AW34" s="122"/>
      <c r="AX34" s="43">
        <f t="shared" si="54"/>
        <v>3300.5</v>
      </c>
      <c r="AY34" s="43">
        <f t="shared" si="55"/>
        <v>862.5</v>
      </c>
      <c r="AZ34" s="43">
        <f t="shared" si="56"/>
        <v>845</v>
      </c>
      <c r="BA34" s="43">
        <f t="shared" si="57"/>
        <v>913</v>
      </c>
      <c r="BB34" s="43">
        <f t="shared" si="58"/>
        <v>2711</v>
      </c>
      <c r="BC34" s="44">
        <f>MEDIAN((D34:K34,M34:V34,Y34:AF34,AJ34:AL34))</f>
        <v>1162</v>
      </c>
    </row>
    <row r="35" spans="1:55" s="204" customFormat="1">
      <c r="A35" s="199"/>
      <c r="B35" s="200"/>
      <c r="C35" s="201" t="s">
        <v>263</v>
      </c>
      <c r="D35" s="220">
        <v>242</v>
      </c>
      <c r="E35" s="160">
        <v>0</v>
      </c>
      <c r="F35" s="160"/>
      <c r="G35" s="160">
        <v>28</v>
      </c>
      <c r="H35" s="144">
        <v>0</v>
      </c>
      <c r="I35" s="144">
        <v>0</v>
      </c>
      <c r="J35" s="160"/>
      <c r="K35" s="144">
        <v>326</v>
      </c>
      <c r="L35" s="43">
        <f t="shared" si="46"/>
        <v>596</v>
      </c>
      <c r="M35" s="160">
        <v>38</v>
      </c>
      <c r="N35" s="160">
        <v>1</v>
      </c>
      <c r="O35" s="160"/>
      <c r="P35" s="160">
        <v>0</v>
      </c>
      <c r="Q35" s="160">
        <v>0</v>
      </c>
      <c r="R35" s="160"/>
      <c r="S35" s="160"/>
      <c r="T35" s="160">
        <v>0</v>
      </c>
      <c r="U35" s="160"/>
      <c r="V35" s="144"/>
      <c r="W35" s="144"/>
      <c r="X35" s="144"/>
      <c r="Y35" s="160">
        <v>0</v>
      </c>
      <c r="Z35" s="160">
        <v>0</v>
      </c>
      <c r="AA35" s="160"/>
      <c r="AB35" s="160">
        <v>5</v>
      </c>
      <c r="AC35" s="160">
        <v>0</v>
      </c>
      <c r="AD35" s="160"/>
      <c r="AE35" s="160"/>
      <c r="AF35" s="160"/>
      <c r="AG35" s="43"/>
      <c r="AH35" s="43">
        <f t="shared" si="47"/>
        <v>0</v>
      </c>
      <c r="AI35" s="43">
        <f t="shared" si="48"/>
        <v>44</v>
      </c>
      <c r="AJ35" s="160">
        <v>2</v>
      </c>
      <c r="AK35" s="144"/>
      <c r="AL35" s="160">
        <v>0</v>
      </c>
      <c r="AM35" s="43">
        <f t="shared" si="49"/>
        <v>2</v>
      </c>
      <c r="AN35" s="44">
        <f t="shared" si="50"/>
        <v>598</v>
      </c>
      <c r="AQ35" s="43">
        <f t="shared" si="51"/>
        <v>40.75</v>
      </c>
      <c r="AR35" s="43">
        <f t="shared" si="52"/>
        <v>0</v>
      </c>
      <c r="AS35" s="43">
        <f t="shared" si="52"/>
        <v>0</v>
      </c>
      <c r="AT35" s="43">
        <f t="shared" si="52"/>
        <v>4</v>
      </c>
      <c r="AU35" s="43">
        <f t="shared" si="53"/>
        <v>0.66666666666666663</v>
      </c>
      <c r="AV35" s="44">
        <f t="shared" si="53"/>
        <v>20.620689655172413</v>
      </c>
      <c r="AW35" s="122"/>
      <c r="AX35" s="43">
        <f t="shared" si="54"/>
        <v>14</v>
      </c>
      <c r="AY35" s="43">
        <f t="shared" si="55"/>
        <v>0</v>
      </c>
      <c r="AZ35" s="43">
        <f t="shared" si="56"/>
        <v>0</v>
      </c>
      <c r="BA35" s="43">
        <f t="shared" si="57"/>
        <v>1</v>
      </c>
      <c r="BB35" s="43">
        <f t="shared" si="58"/>
        <v>1</v>
      </c>
      <c r="BC35" s="44">
        <f>MEDIAN((D35:K35,M35:V35,Y35:AF35,AJ35:AL35))</f>
        <v>0</v>
      </c>
    </row>
    <row r="36" spans="1:55" s="204" customFormat="1">
      <c r="A36" s="199"/>
      <c r="B36" s="200"/>
      <c r="C36" s="201" t="s">
        <v>262</v>
      </c>
      <c r="D36" s="144">
        <v>0</v>
      </c>
      <c r="E36" s="160">
        <v>0</v>
      </c>
      <c r="F36" s="160"/>
      <c r="G36" s="160">
        <v>0</v>
      </c>
      <c r="H36" s="144">
        <v>0</v>
      </c>
      <c r="I36" s="144">
        <v>0</v>
      </c>
      <c r="J36" s="160"/>
      <c r="K36" s="144">
        <v>0</v>
      </c>
      <c r="L36" s="43">
        <f t="shared" si="46"/>
        <v>0</v>
      </c>
      <c r="M36" s="160"/>
      <c r="N36" s="160">
        <v>0</v>
      </c>
      <c r="O36" s="160">
        <v>118</v>
      </c>
      <c r="P36" s="160"/>
      <c r="Q36" s="160">
        <v>2230</v>
      </c>
      <c r="R36" s="160"/>
      <c r="S36" s="160">
        <v>79</v>
      </c>
      <c r="T36" s="160">
        <v>0</v>
      </c>
      <c r="U36" s="160"/>
      <c r="V36" s="144"/>
      <c r="W36" s="144"/>
      <c r="X36" s="144"/>
      <c r="Y36" s="160">
        <v>0</v>
      </c>
      <c r="Z36" s="160">
        <v>0</v>
      </c>
      <c r="AA36" s="160"/>
      <c r="AB36" s="160"/>
      <c r="AC36" s="160">
        <v>0</v>
      </c>
      <c r="AD36" s="160"/>
      <c r="AE36" s="160">
        <v>486</v>
      </c>
      <c r="AF36" s="160">
        <v>1344</v>
      </c>
      <c r="AG36" s="43">
        <f>+SUM(M36:AF36)</f>
        <v>4257</v>
      </c>
      <c r="AH36" s="43">
        <f t="shared" si="47"/>
        <v>3692</v>
      </c>
      <c r="AI36" s="43">
        <f t="shared" si="48"/>
        <v>565</v>
      </c>
      <c r="AJ36" s="160">
        <v>1771</v>
      </c>
      <c r="AK36" s="144">
        <v>302</v>
      </c>
      <c r="AL36" s="160">
        <v>0</v>
      </c>
      <c r="AM36" s="43">
        <f t="shared" si="49"/>
        <v>2073</v>
      </c>
      <c r="AN36" s="44">
        <f t="shared" si="50"/>
        <v>6330</v>
      </c>
      <c r="AQ36" s="43">
        <f t="shared" si="51"/>
        <v>0</v>
      </c>
      <c r="AR36" s="43">
        <f t="shared" si="52"/>
        <v>236.5</v>
      </c>
      <c r="AS36" s="43">
        <f t="shared" si="52"/>
        <v>527.42857142857144</v>
      </c>
      <c r="AT36" s="43">
        <f t="shared" si="52"/>
        <v>51.363636363636367</v>
      </c>
      <c r="AU36" s="43">
        <f t="shared" si="53"/>
        <v>691</v>
      </c>
      <c r="AV36" s="44">
        <f t="shared" si="53"/>
        <v>218.27586206896552</v>
      </c>
      <c r="AW36" s="122"/>
      <c r="AX36" s="43">
        <f t="shared" si="54"/>
        <v>0</v>
      </c>
      <c r="AY36" s="43">
        <f t="shared" si="55"/>
        <v>39.5</v>
      </c>
      <c r="AZ36" s="43">
        <f t="shared" si="56"/>
        <v>59</v>
      </c>
      <c r="BA36" s="43">
        <f t="shared" si="57"/>
        <v>39.5</v>
      </c>
      <c r="BB36" s="43">
        <f t="shared" si="58"/>
        <v>302</v>
      </c>
      <c r="BC36" s="44">
        <f>MEDIAN((D36:K36,M36:V36,Y36:AF36,AJ36:AL36))</f>
        <v>0</v>
      </c>
    </row>
    <row r="37" spans="1:55" s="204" customFormat="1">
      <c r="A37" s="199"/>
      <c r="B37" s="200"/>
      <c r="C37" s="217" t="s">
        <v>5</v>
      </c>
      <c r="D37" s="144">
        <v>29511</v>
      </c>
      <c r="E37" s="160">
        <v>22394</v>
      </c>
      <c r="F37" s="160">
        <v>56632</v>
      </c>
      <c r="G37" s="160">
        <v>118151</v>
      </c>
      <c r="H37" s="144">
        <v>17536</v>
      </c>
      <c r="I37" s="144">
        <v>80831</v>
      </c>
      <c r="J37" s="160">
        <v>22786</v>
      </c>
      <c r="K37" s="144">
        <v>37003</v>
      </c>
      <c r="L37" s="43">
        <f t="shared" si="46"/>
        <v>384844</v>
      </c>
      <c r="M37" s="160">
        <v>592</v>
      </c>
      <c r="N37" s="160">
        <v>4244</v>
      </c>
      <c r="O37" s="160">
        <v>4533</v>
      </c>
      <c r="P37" s="160">
        <v>3715</v>
      </c>
      <c r="Q37" s="160">
        <v>2926</v>
      </c>
      <c r="R37" s="160">
        <v>4234</v>
      </c>
      <c r="S37" s="160">
        <v>742</v>
      </c>
      <c r="T37" s="160">
        <v>5498</v>
      </c>
      <c r="U37" s="160">
        <v>3810</v>
      </c>
      <c r="V37" s="144">
        <v>1829</v>
      </c>
      <c r="W37" s="144"/>
      <c r="X37" s="144"/>
      <c r="Y37" s="160">
        <v>323</v>
      </c>
      <c r="Z37" s="160">
        <v>6611</v>
      </c>
      <c r="AA37" s="160">
        <v>2432</v>
      </c>
      <c r="AB37" s="160">
        <v>2717</v>
      </c>
      <c r="AC37" s="160">
        <v>5748</v>
      </c>
      <c r="AD37" s="160">
        <v>4984</v>
      </c>
      <c r="AE37" s="160">
        <v>1160</v>
      </c>
      <c r="AF37" s="160">
        <v>2766</v>
      </c>
      <c r="AG37" s="43">
        <f>+SUM(M37:AF37)</f>
        <v>58864</v>
      </c>
      <c r="AH37" s="43">
        <f t="shared" si="47"/>
        <v>33066</v>
      </c>
      <c r="AI37" s="43">
        <f t="shared" si="48"/>
        <v>25798</v>
      </c>
      <c r="AJ37" s="160">
        <v>4613</v>
      </c>
      <c r="AK37" s="144">
        <v>218</v>
      </c>
      <c r="AL37" s="160">
        <v>1054</v>
      </c>
      <c r="AM37" s="43">
        <f t="shared" si="49"/>
        <v>5885</v>
      </c>
      <c r="AN37" s="44">
        <f t="shared" si="50"/>
        <v>449593</v>
      </c>
      <c r="AQ37" s="43">
        <f t="shared" si="51"/>
        <v>4625.375</v>
      </c>
      <c r="AR37" s="43">
        <f t="shared" si="52"/>
        <v>3270.2222222222222</v>
      </c>
      <c r="AS37" s="43">
        <f t="shared" si="52"/>
        <v>4723.7142857142853</v>
      </c>
      <c r="AT37" s="43">
        <f t="shared" si="52"/>
        <v>2345.2727272727275</v>
      </c>
      <c r="AU37" s="43">
        <f t="shared" si="53"/>
        <v>1961.6666666666667</v>
      </c>
      <c r="AV37" s="44">
        <f t="shared" si="53"/>
        <v>15503.206896551725</v>
      </c>
      <c r="AW37" s="122"/>
      <c r="AX37" s="43">
        <f t="shared" si="54"/>
        <v>33257</v>
      </c>
      <c r="AY37" s="43">
        <f t="shared" si="55"/>
        <v>3320.5</v>
      </c>
      <c r="AZ37" s="43">
        <f t="shared" si="56"/>
        <v>4984</v>
      </c>
      <c r="BA37" s="43">
        <f t="shared" si="57"/>
        <v>2432</v>
      </c>
      <c r="BB37" s="43">
        <f t="shared" si="58"/>
        <v>1054</v>
      </c>
      <c r="BC37" s="44">
        <f>MEDIAN((D37:K37,M37:V37,Y37:AF37,AJ37:AL37))</f>
        <v>4244</v>
      </c>
    </row>
    <row r="38" spans="1:55" s="204" customFormat="1">
      <c r="A38" s="199"/>
      <c r="B38" s="200"/>
      <c r="C38" s="201" t="s">
        <v>261</v>
      </c>
      <c r="D38" s="144">
        <v>737</v>
      </c>
      <c r="E38" s="160">
        <v>-343</v>
      </c>
      <c r="F38" s="160">
        <v>1151</v>
      </c>
      <c r="G38" s="160">
        <v>6839</v>
      </c>
      <c r="H38" s="144">
        <v>0</v>
      </c>
      <c r="I38" s="144">
        <v>2450</v>
      </c>
      <c r="J38" s="160">
        <v>-69</v>
      </c>
      <c r="K38" s="144">
        <v>2123</v>
      </c>
      <c r="L38" s="43">
        <f t="shared" si="46"/>
        <v>12888</v>
      </c>
      <c r="M38" s="160"/>
      <c r="N38" s="160"/>
      <c r="O38" s="160">
        <v>639</v>
      </c>
      <c r="P38" s="160">
        <v>15</v>
      </c>
      <c r="Q38" s="160">
        <v>0</v>
      </c>
      <c r="R38" s="160">
        <v>-26</v>
      </c>
      <c r="S38" s="160"/>
      <c r="T38" s="160">
        <v>12</v>
      </c>
      <c r="U38" s="160">
        <v>-40</v>
      </c>
      <c r="V38" s="144"/>
      <c r="W38" s="144"/>
      <c r="X38" s="144"/>
      <c r="Y38" s="160"/>
      <c r="Z38" s="160">
        <v>94</v>
      </c>
      <c r="AA38" s="160"/>
      <c r="AB38" s="160"/>
      <c r="AC38" s="160">
        <v>0</v>
      </c>
      <c r="AD38" s="160"/>
      <c r="AE38" s="160">
        <v>-1</v>
      </c>
      <c r="AF38" s="160"/>
      <c r="AG38" s="43">
        <f>+SUM(M38:AF38)</f>
        <v>693</v>
      </c>
      <c r="AH38" s="43">
        <f t="shared" si="47"/>
        <v>745</v>
      </c>
      <c r="AI38" s="43">
        <f t="shared" si="48"/>
        <v>-52</v>
      </c>
      <c r="AJ38" s="160">
        <v>-57</v>
      </c>
      <c r="AK38" s="144"/>
      <c r="AL38" s="160">
        <v>0</v>
      </c>
      <c r="AM38" s="43">
        <f t="shared" si="49"/>
        <v>-57</v>
      </c>
      <c r="AN38" s="44">
        <f t="shared" si="50"/>
        <v>13524</v>
      </c>
      <c r="AQ38" s="43">
        <f t="shared" si="51"/>
        <v>265.375</v>
      </c>
      <c r="AR38" s="43">
        <f t="shared" si="52"/>
        <v>38.5</v>
      </c>
      <c r="AS38" s="43">
        <f t="shared" si="52"/>
        <v>106.42857142857143</v>
      </c>
      <c r="AT38" s="43">
        <f t="shared" si="52"/>
        <v>-4.7272727272727275</v>
      </c>
      <c r="AU38" s="43">
        <f t="shared" si="53"/>
        <v>-19</v>
      </c>
      <c r="AV38" s="44">
        <f t="shared" si="53"/>
        <v>466.34482758620692</v>
      </c>
      <c r="AW38" s="122"/>
      <c r="AX38" s="43">
        <f t="shared" si="54"/>
        <v>944</v>
      </c>
      <c r="AY38" s="43">
        <f t="shared" si="55"/>
        <v>0</v>
      </c>
      <c r="AZ38" s="43">
        <f t="shared" si="56"/>
        <v>12</v>
      </c>
      <c r="BA38" s="43">
        <f t="shared" si="57"/>
        <v>-13.5</v>
      </c>
      <c r="BB38" s="43">
        <f t="shared" si="58"/>
        <v>-28.5</v>
      </c>
      <c r="BC38" s="44">
        <f>MEDIAN((D38:K38,M38:V38,Y38:AF38,AJ38:AL38))</f>
        <v>0</v>
      </c>
    </row>
    <row r="39" spans="1:55" s="204" customFormat="1">
      <c r="A39" s="199"/>
      <c r="B39" s="200"/>
      <c r="C39" s="210" t="s">
        <v>260</v>
      </c>
      <c r="D39" s="221">
        <f t="shared" ref="D39:K39" si="59">SUM(D33:D38)</f>
        <v>31030</v>
      </c>
      <c r="E39" s="222">
        <f t="shared" si="59"/>
        <v>24169</v>
      </c>
      <c r="F39" s="222">
        <f t="shared" si="59"/>
        <v>62281</v>
      </c>
      <c r="G39" s="222">
        <f t="shared" si="59"/>
        <v>139557</v>
      </c>
      <c r="H39" s="222">
        <f t="shared" si="59"/>
        <v>28756</v>
      </c>
      <c r="I39" s="222">
        <f t="shared" si="59"/>
        <v>91537</v>
      </c>
      <c r="J39" s="222">
        <f t="shared" si="59"/>
        <v>34700</v>
      </c>
      <c r="K39" s="223">
        <f t="shared" si="59"/>
        <v>42337</v>
      </c>
      <c r="L39" s="45">
        <f t="shared" si="46"/>
        <v>454367</v>
      </c>
      <c r="M39" s="221">
        <f t="shared" ref="M39:V39" si="60">SUM(M33:M38)</f>
        <v>2308</v>
      </c>
      <c r="N39" s="222">
        <f t="shared" si="60"/>
        <v>5574</v>
      </c>
      <c r="O39" s="222">
        <f t="shared" si="60"/>
        <v>7962</v>
      </c>
      <c r="P39" s="222">
        <f t="shared" si="60"/>
        <v>5760</v>
      </c>
      <c r="Q39" s="222">
        <f t="shared" si="60"/>
        <v>10833</v>
      </c>
      <c r="R39" s="222">
        <f t="shared" si="60"/>
        <v>6145</v>
      </c>
      <c r="S39" s="222">
        <f t="shared" si="60"/>
        <v>1433</v>
      </c>
      <c r="T39" s="222">
        <f t="shared" si="60"/>
        <v>6937</v>
      </c>
      <c r="U39" s="222">
        <f t="shared" si="60"/>
        <v>5020</v>
      </c>
      <c r="V39" s="222">
        <f t="shared" si="60"/>
        <v>2024</v>
      </c>
      <c r="W39" s="222"/>
      <c r="X39" s="222"/>
      <c r="Y39" s="222">
        <f t="shared" ref="Y39:AF39" si="61">SUM(Y33:Y38)</f>
        <v>1835</v>
      </c>
      <c r="Z39" s="222">
        <f t="shared" si="61"/>
        <v>7621</v>
      </c>
      <c r="AA39" s="222">
        <f t="shared" si="61"/>
        <v>4963</v>
      </c>
      <c r="AB39" s="222">
        <f t="shared" si="61"/>
        <v>4157</v>
      </c>
      <c r="AC39" s="222">
        <f t="shared" si="61"/>
        <v>5964</v>
      </c>
      <c r="AD39" s="222">
        <f t="shared" si="61"/>
        <v>5829</v>
      </c>
      <c r="AE39" s="222">
        <f t="shared" si="61"/>
        <v>1974</v>
      </c>
      <c r="AF39" s="223">
        <f t="shared" si="61"/>
        <v>4990</v>
      </c>
      <c r="AG39" s="45">
        <f>+SUM(M39:AF39)</f>
        <v>91329</v>
      </c>
      <c r="AH39" s="45">
        <f t="shared" si="47"/>
        <v>50136</v>
      </c>
      <c r="AI39" s="45">
        <f t="shared" si="48"/>
        <v>41193</v>
      </c>
      <c r="AJ39" s="221">
        <f>SUM(AJ33:AJ38)</f>
        <v>10851</v>
      </c>
      <c r="AK39" s="222">
        <f>SUM(AK33:AK38)</f>
        <v>3538</v>
      </c>
      <c r="AL39" s="223">
        <f>SUM(AL33:AL38)</f>
        <v>2216</v>
      </c>
      <c r="AM39" s="45">
        <f t="shared" si="49"/>
        <v>16605</v>
      </c>
      <c r="AN39" s="211">
        <f t="shared" si="50"/>
        <v>562301</v>
      </c>
      <c r="AP39" s="224">
        <f>SUM(AQ33:AQ38)</f>
        <v>5292.125</v>
      </c>
      <c r="AQ39" s="45">
        <f>K39/AQ$5</f>
        <v>5292.125</v>
      </c>
      <c r="AR39" s="45">
        <f>AG39/AR$5</f>
        <v>5073.833333333333</v>
      </c>
      <c r="AS39" s="45">
        <f>AH39/AS$5</f>
        <v>7162.2857142857147</v>
      </c>
      <c r="AT39" s="45">
        <f>AI39/AT$5</f>
        <v>3744.818181818182</v>
      </c>
      <c r="AU39" s="45">
        <f>AM39/AU$5</f>
        <v>5535</v>
      </c>
      <c r="AV39" s="211">
        <f>AN39/AV$5</f>
        <v>19389.689655172413</v>
      </c>
      <c r="AW39" s="122"/>
      <c r="AX39" s="45">
        <f t="shared" si="54"/>
        <v>38518.5</v>
      </c>
      <c r="AY39" s="45">
        <f t="shared" si="55"/>
        <v>5297</v>
      </c>
      <c r="AZ39" s="45">
        <f t="shared" si="56"/>
        <v>6937</v>
      </c>
      <c r="BA39" s="45">
        <f t="shared" si="57"/>
        <v>4157</v>
      </c>
      <c r="BB39" s="45">
        <f t="shared" si="58"/>
        <v>3538</v>
      </c>
      <c r="BC39" s="211">
        <f>MEDIAN((D39:K39,M39:V39,Y39:AF39,AJ39:AL39))</f>
        <v>5964</v>
      </c>
    </row>
    <row r="40" spans="1:55" s="204" customFormat="1">
      <c r="A40" s="199"/>
      <c r="B40" s="200"/>
      <c r="C40" s="212" t="s">
        <v>259</v>
      </c>
      <c r="D40" s="213">
        <f t="shared" ref="D40:V40" si="62">+D39/D$42</f>
        <v>0.10345229958825784</v>
      </c>
      <c r="E40" s="214">
        <f t="shared" si="62"/>
        <v>0.22307855606730476</v>
      </c>
      <c r="F40" s="214">
        <f t="shared" si="62"/>
        <v>0.1438503130795899</v>
      </c>
      <c r="G40" s="214">
        <f t="shared" si="62"/>
        <v>0.14958054167841206</v>
      </c>
      <c r="H40" s="119">
        <f t="shared" si="62"/>
        <v>9.8914404435944361E-2</v>
      </c>
      <c r="I40" s="119">
        <f t="shared" si="62"/>
        <v>0.15452047117290182</v>
      </c>
      <c r="J40" s="214">
        <f t="shared" si="62"/>
        <v>0.15591371276829963</v>
      </c>
      <c r="K40" s="119">
        <f t="shared" si="62"/>
        <v>0.12676697357586647</v>
      </c>
      <c r="L40" s="84">
        <f t="shared" si="62"/>
        <v>0.14137655505280536</v>
      </c>
      <c r="M40" s="214">
        <f t="shared" si="62"/>
        <v>9.3668831168831165E-2</v>
      </c>
      <c r="N40" s="215">
        <f t="shared" si="62"/>
        <v>0.12964298174206304</v>
      </c>
      <c r="O40" s="214">
        <f t="shared" si="62"/>
        <v>9.4136842478629454E-2</v>
      </c>
      <c r="P40" s="214">
        <f t="shared" si="62"/>
        <v>0.10350218324917791</v>
      </c>
      <c r="Q40" s="214">
        <f t="shared" si="62"/>
        <v>0.10116735151288755</v>
      </c>
      <c r="R40" s="214">
        <f t="shared" si="62"/>
        <v>0.1170855324581293</v>
      </c>
      <c r="S40" s="214">
        <f t="shared" si="62"/>
        <v>3.980887296163569E-2</v>
      </c>
      <c r="T40" s="214">
        <f t="shared" si="62"/>
        <v>0.12347371044106653</v>
      </c>
      <c r="U40" s="214">
        <f t="shared" si="62"/>
        <v>0.11207608671384876</v>
      </c>
      <c r="V40" s="119">
        <f t="shared" si="62"/>
        <v>8.3127977657302454E-2</v>
      </c>
      <c r="W40" s="119"/>
      <c r="X40" s="119"/>
      <c r="Y40" s="214">
        <f t="shared" ref="Y40:AN40" si="63">+Y39/Y$42</f>
        <v>3.1365376726377681E-2</v>
      </c>
      <c r="Z40" s="215">
        <f t="shared" si="63"/>
        <v>5.4012105061730147E-2</v>
      </c>
      <c r="AA40" s="214">
        <f t="shared" si="63"/>
        <v>9.4789716948699337E-2</v>
      </c>
      <c r="AB40" s="214">
        <f t="shared" si="63"/>
        <v>8.5350580022584957E-2</v>
      </c>
      <c r="AC40" s="214">
        <f t="shared" si="63"/>
        <v>7.1570862834513374E-2</v>
      </c>
      <c r="AD40" s="214">
        <f t="shared" si="63"/>
        <v>0.11084699349636785</v>
      </c>
      <c r="AE40" s="215">
        <f t="shared" si="63"/>
        <v>8.3800305654610288E-2</v>
      </c>
      <c r="AF40" s="215">
        <f t="shared" si="63"/>
        <v>8.5316646149637534E-2</v>
      </c>
      <c r="AG40" s="84">
        <f t="shared" si="63"/>
        <v>8.7198328004116976E-2</v>
      </c>
      <c r="AH40" s="84">
        <f t="shared" si="63"/>
        <v>8.5946004323356931E-2</v>
      </c>
      <c r="AI40" s="84">
        <f t="shared" si="63"/>
        <v>8.8772660270500917E-2</v>
      </c>
      <c r="AJ40" s="214">
        <f t="shared" si="63"/>
        <v>7.1920940652464974E-2</v>
      </c>
      <c r="AK40" s="119">
        <f t="shared" si="63"/>
        <v>0.17310044522726162</v>
      </c>
      <c r="AL40" s="214">
        <f t="shared" si="63"/>
        <v>7.5358770318982526E-2</v>
      </c>
      <c r="AM40" s="84">
        <f t="shared" si="63"/>
        <v>8.2727594298496909E-2</v>
      </c>
      <c r="AN40" s="86">
        <f t="shared" si="63"/>
        <v>0.12602084999264898</v>
      </c>
      <c r="AQ40" s="84">
        <f t="shared" ref="AQ40:AV40" si="64">+AQ39/AQ$42</f>
        <v>0.12676697357586647</v>
      </c>
      <c r="AR40" s="84">
        <f t="shared" si="64"/>
        <v>8.7198328004116962E-2</v>
      </c>
      <c r="AS40" s="84">
        <f t="shared" si="64"/>
        <v>8.5946004323356931E-2</v>
      </c>
      <c r="AT40" s="84">
        <f t="shared" si="64"/>
        <v>8.8772660270500917E-2</v>
      </c>
      <c r="AU40" s="84">
        <f t="shared" si="64"/>
        <v>8.2727594298496909E-2</v>
      </c>
      <c r="AV40" s="86">
        <f t="shared" si="64"/>
        <v>0.12602084999264898</v>
      </c>
      <c r="AW40" s="85"/>
      <c r="AX40" s="84">
        <f t="shared" si="54"/>
        <v>0.14671542737900098</v>
      </c>
      <c r="AY40" s="84">
        <f t="shared" si="55"/>
        <v>9.390283682373031E-2</v>
      </c>
      <c r="AZ40" s="84">
        <f t="shared" si="55"/>
        <v>9.390283682373031E-2</v>
      </c>
      <c r="BA40" s="84">
        <f t="shared" si="57"/>
        <v>9.3668831168831165E-2</v>
      </c>
      <c r="BB40" s="84">
        <f t="shared" si="58"/>
        <v>7.5358770318982526E-2</v>
      </c>
      <c r="BC40" s="86">
        <f t="shared" ref="BC40" si="65">+BC39/BC$42</f>
        <v>0.10196963479688141</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6">D39+D30+D23+D17</f>
        <v>299945</v>
      </c>
      <c r="E42" s="122">
        <f t="shared" si="66"/>
        <v>108343</v>
      </c>
      <c r="F42" s="122">
        <f t="shared" si="66"/>
        <v>432957</v>
      </c>
      <c r="G42" s="122">
        <f t="shared" si="66"/>
        <v>932989</v>
      </c>
      <c r="H42" s="122">
        <f t="shared" si="66"/>
        <v>290716</v>
      </c>
      <c r="I42" s="122">
        <f t="shared" si="66"/>
        <v>592394</v>
      </c>
      <c r="J42" s="122">
        <f t="shared" si="66"/>
        <v>222559</v>
      </c>
      <c r="K42" s="122">
        <f t="shared" si="66"/>
        <v>333975</v>
      </c>
      <c r="L42" s="43">
        <f>+SUM(D42:K42)</f>
        <v>3213878</v>
      </c>
      <c r="M42" s="122">
        <f t="shared" ref="M42:V42" si="67">M39+M30+M23+M17</f>
        <v>24640</v>
      </c>
      <c r="N42" s="122">
        <f t="shared" si="67"/>
        <v>42995</v>
      </c>
      <c r="O42" s="122">
        <f t="shared" si="67"/>
        <v>84579</v>
      </c>
      <c r="P42" s="122">
        <f t="shared" si="67"/>
        <v>55651</v>
      </c>
      <c r="Q42" s="122">
        <f t="shared" si="67"/>
        <v>107080</v>
      </c>
      <c r="R42" s="122">
        <f t="shared" si="67"/>
        <v>52483</v>
      </c>
      <c r="S42" s="122">
        <f t="shared" si="67"/>
        <v>35997</v>
      </c>
      <c r="T42" s="122">
        <f t="shared" si="67"/>
        <v>56182</v>
      </c>
      <c r="U42" s="122">
        <f t="shared" si="67"/>
        <v>44791</v>
      </c>
      <c r="V42" s="122">
        <f t="shared" si="67"/>
        <v>24348</v>
      </c>
      <c r="W42" s="122"/>
      <c r="X42" s="122"/>
      <c r="Y42" s="122">
        <f t="shared" ref="Y42:AF42" si="68">Y39+Y30+Y23+Y17</f>
        <v>58504</v>
      </c>
      <c r="Z42" s="122">
        <f t="shared" si="68"/>
        <v>141098</v>
      </c>
      <c r="AA42" s="122">
        <f t="shared" si="68"/>
        <v>52358</v>
      </c>
      <c r="AB42" s="122">
        <f t="shared" si="68"/>
        <v>48705</v>
      </c>
      <c r="AC42" s="122">
        <f t="shared" si="68"/>
        <v>83330</v>
      </c>
      <c r="AD42" s="122">
        <f t="shared" si="68"/>
        <v>52586</v>
      </c>
      <c r="AE42" s="122">
        <f t="shared" si="68"/>
        <v>23556</v>
      </c>
      <c r="AF42" s="122">
        <f t="shared" si="68"/>
        <v>58488</v>
      </c>
      <c r="AG42" s="43">
        <f>+SUM(M42:AF42)</f>
        <v>1047371</v>
      </c>
      <c r="AH42" s="43">
        <f t="shared" ref="AH42:AH55" si="69">O42+Q42+Z42+AC42+AD42+AF42+T42</f>
        <v>583343</v>
      </c>
      <c r="AI42" s="43">
        <f t="shared" ref="AI42" si="70">M42+N42+P42+R42+S42+U42+V42+Y42+AA42+AB42+AE42</f>
        <v>464028</v>
      </c>
      <c r="AJ42" s="122">
        <f>AJ39+AJ30+AJ23+AJ17</f>
        <v>150874</v>
      </c>
      <c r="AK42" s="122">
        <f>AK39+AK30+AK23+AK17</f>
        <v>20439</v>
      </c>
      <c r="AL42" s="122">
        <f>AL39+AL30+AL23+AL17</f>
        <v>29406</v>
      </c>
      <c r="AM42" s="43">
        <f>+SUM(AJ42:AL42)</f>
        <v>200719</v>
      </c>
      <c r="AN42" s="44">
        <f>+AM42+AG42+L42</f>
        <v>4461968</v>
      </c>
      <c r="AQ42" s="43">
        <f>K42/AQ$5</f>
        <v>41746.875</v>
      </c>
      <c r="AR42" s="43">
        <f>AG42/AR$5</f>
        <v>58187.277777777781</v>
      </c>
      <c r="AS42" s="43">
        <f>AH42/AS$5</f>
        <v>83334.71428571429</v>
      </c>
      <c r="AT42" s="43">
        <f>AI42/AT$5</f>
        <v>42184.36363636364</v>
      </c>
      <c r="AU42" s="43">
        <f>AM42/AU$5</f>
        <v>66906.333333333328</v>
      </c>
      <c r="AV42" s="44">
        <f>AN42/AV$5</f>
        <v>153860.96551724139</v>
      </c>
      <c r="AW42" s="122"/>
      <c r="AX42" s="43">
        <f>MEDIAN($D42:$K42)</f>
        <v>316960</v>
      </c>
      <c r="AY42" s="43">
        <f>MEDIAN($M42:$AF42)</f>
        <v>52534.5</v>
      </c>
      <c r="AZ42" s="43">
        <f>MEDIAN($AC42,$AD42,$Z42,$T42,$O42,Q42,AF42)</f>
        <v>83330</v>
      </c>
      <c r="BA42" s="43">
        <f>MEDIAN($AE42,$AB42,$AA42,$Y42,$V42,$U42,$S42,$R42,$P42,$N42,$M42)</f>
        <v>44791</v>
      </c>
      <c r="BB42" s="43">
        <f>MEDIAN($AJ42:$AL42)</f>
        <v>29406</v>
      </c>
      <c r="BC42" s="44">
        <f>MEDIAN((D42:K42,M42:V42,Y42:AF42,AJ42:AL42))</f>
        <v>58488</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182286</v>
      </c>
      <c r="E46" s="160">
        <v>58973</v>
      </c>
      <c r="F46" s="160">
        <v>249612</v>
      </c>
      <c r="G46" s="160">
        <v>516520</v>
      </c>
      <c r="H46" s="144">
        <v>172120</v>
      </c>
      <c r="I46" s="144">
        <v>344692</v>
      </c>
      <c r="J46" s="160">
        <v>128122</v>
      </c>
      <c r="K46" s="144">
        <v>185878</v>
      </c>
      <c r="L46" s="43">
        <f>+SUM(D46:K46)</f>
        <v>1838203</v>
      </c>
      <c r="M46" s="160">
        <v>12895</v>
      </c>
      <c r="N46" s="160">
        <v>24923</v>
      </c>
      <c r="O46" s="160">
        <v>51194</v>
      </c>
      <c r="P46" s="160">
        <v>31551</v>
      </c>
      <c r="Q46" s="160">
        <v>69041</v>
      </c>
      <c r="R46" s="160">
        <v>16407</v>
      </c>
      <c r="S46" s="160">
        <v>20285</v>
      </c>
      <c r="T46" s="160">
        <v>32066</v>
      </c>
      <c r="U46" s="160">
        <v>18801</v>
      </c>
      <c r="V46" s="144">
        <v>14733</v>
      </c>
      <c r="W46" s="144"/>
      <c r="X46" s="144"/>
      <c r="Y46" s="160">
        <v>28347</v>
      </c>
      <c r="Z46" s="160">
        <v>86622</v>
      </c>
      <c r="AA46" s="160">
        <v>28908</v>
      </c>
      <c r="AB46" s="160">
        <v>28556</v>
      </c>
      <c r="AC46" s="160">
        <v>47584</v>
      </c>
      <c r="AD46" s="160">
        <v>29741</v>
      </c>
      <c r="AE46" s="160">
        <v>12015</v>
      </c>
      <c r="AF46" s="160">
        <v>30459</v>
      </c>
      <c r="AG46" s="43">
        <f>+SUM(M46:AF46)</f>
        <v>584128</v>
      </c>
      <c r="AH46" s="43">
        <f t="shared" si="69"/>
        <v>346707</v>
      </c>
      <c r="AI46" s="43">
        <f>M46+N46+P46+R46+S46+U46+V46+Y46+AA46+AB46+AE46</f>
        <v>237421</v>
      </c>
      <c r="AJ46" s="160">
        <v>81529</v>
      </c>
      <c r="AK46" s="144">
        <v>11061</v>
      </c>
      <c r="AL46" s="160">
        <v>11506</v>
      </c>
      <c r="AM46" s="43">
        <f>+SUM(AJ46:AL46)</f>
        <v>104096</v>
      </c>
      <c r="AN46" s="44">
        <f>+AM46+AG46+L46</f>
        <v>2526427</v>
      </c>
      <c r="AQ46" s="43">
        <f>K46/AQ$5</f>
        <v>23234.75</v>
      </c>
      <c r="AR46" s="43">
        <f>AG46/AR$5</f>
        <v>32451.555555555555</v>
      </c>
      <c r="AS46" s="43">
        <f>AH46/AS$5</f>
        <v>49529.571428571428</v>
      </c>
      <c r="AT46" s="43">
        <f>AI46/AT$5</f>
        <v>21583.727272727272</v>
      </c>
      <c r="AU46" s="43">
        <f>AM46/AU$5</f>
        <v>34698.666666666664</v>
      </c>
      <c r="AV46" s="44">
        <f>AN46/AV$5</f>
        <v>87118.172413793101</v>
      </c>
      <c r="AW46" s="122"/>
      <c r="AX46" s="43">
        <f>MEDIAN($D46:$K46)</f>
        <v>184082</v>
      </c>
      <c r="AY46" s="43">
        <f>MEDIAN($M46:$AF46)</f>
        <v>28732</v>
      </c>
      <c r="AZ46" s="43">
        <f>MEDIAN($AC46,$AD46,$Z46,$T46,$O46,Q46,AF46)</f>
        <v>47584</v>
      </c>
      <c r="BA46" s="43">
        <f>MEDIAN($AE46,$AB46,$AA46,$Y46,$V46,$U46,$S46,$R46,$P46,$N46,$M46)</f>
        <v>20285</v>
      </c>
      <c r="BB46" s="43">
        <f>MEDIAN($AJ46:$AL46)</f>
        <v>11506</v>
      </c>
      <c r="BC46" s="44">
        <f>MEDIAN((D46:K46,M46:V46,Y46:AF46,AJ46:AL46))</f>
        <v>31551</v>
      </c>
    </row>
    <row r="47" spans="1:55" s="204" customFormat="1">
      <c r="A47" s="199"/>
      <c r="B47" s="200"/>
      <c r="C47" s="212" t="s">
        <v>243</v>
      </c>
      <c r="D47" s="213">
        <f t="shared" ref="D47:V47" si="71">+D46/D63</f>
        <v>0.62888034830848205</v>
      </c>
      <c r="E47" s="214">
        <f t="shared" si="71"/>
        <v>0.53390973699696709</v>
      </c>
      <c r="F47" s="214">
        <f t="shared" si="71"/>
        <v>0.58681286130395027</v>
      </c>
      <c r="G47" s="214">
        <f t="shared" si="71"/>
        <v>0.57345043925824035</v>
      </c>
      <c r="H47" s="119">
        <f t="shared" si="71"/>
        <v>0.60740160425731637</v>
      </c>
      <c r="I47" s="119">
        <f t="shared" si="71"/>
        <v>0.61012401009639727</v>
      </c>
      <c r="J47" s="214">
        <f t="shared" si="71"/>
        <v>0.59938995293655328</v>
      </c>
      <c r="K47" s="119">
        <f t="shared" si="71"/>
        <v>0.58184515890729127</v>
      </c>
      <c r="L47" s="84">
        <f t="shared" si="71"/>
        <v>0.59145249259398569</v>
      </c>
      <c r="M47" s="214">
        <f t="shared" si="71"/>
        <v>0.51617164358338008</v>
      </c>
      <c r="N47" s="215">
        <f t="shared" si="71"/>
        <v>0.61261460560922254</v>
      </c>
      <c r="O47" s="214">
        <f t="shared" si="71"/>
        <v>0.65372680721737686</v>
      </c>
      <c r="P47" s="214">
        <f t="shared" si="71"/>
        <v>0.61205842984344994</v>
      </c>
      <c r="Q47" s="214">
        <f t="shared" si="71"/>
        <v>0.66523100640747701</v>
      </c>
      <c r="R47" s="214">
        <f t="shared" si="71"/>
        <v>0.34324985878365655</v>
      </c>
      <c r="S47" s="214">
        <f t="shared" si="71"/>
        <v>0.58395946685090827</v>
      </c>
      <c r="T47" s="214">
        <f t="shared" si="71"/>
        <v>0.61325734394124842</v>
      </c>
      <c r="U47" s="214">
        <f t="shared" si="71"/>
        <v>0.4491185323204816</v>
      </c>
      <c r="V47" s="119">
        <f t="shared" si="71"/>
        <v>0.61833214420615268</v>
      </c>
      <c r="W47" s="119"/>
      <c r="X47" s="119"/>
      <c r="Y47" s="214">
        <f t="shared" ref="Y47:AI47" si="72">+Y46/Y63</f>
        <v>0.52137208019128201</v>
      </c>
      <c r="Z47" s="215">
        <f t="shared" si="72"/>
        <v>0.63540337133048719</v>
      </c>
      <c r="AA47" s="214">
        <f t="shared" si="72"/>
        <v>0.59039294175312473</v>
      </c>
      <c r="AB47" s="214">
        <f t="shared" si="72"/>
        <v>0.65451878337802838</v>
      </c>
      <c r="AC47" s="214">
        <f t="shared" si="72"/>
        <v>0.60017153524040157</v>
      </c>
      <c r="AD47" s="214">
        <f t="shared" si="72"/>
        <v>0.58596028055796356</v>
      </c>
      <c r="AE47" s="215">
        <f t="shared" si="72"/>
        <v>0.54327183939229517</v>
      </c>
      <c r="AF47" s="215">
        <f t="shared" si="72"/>
        <v>0.54482524237112295</v>
      </c>
      <c r="AG47" s="84">
        <f t="shared" si="72"/>
        <v>0.58932942147392886</v>
      </c>
      <c r="AH47" s="84">
        <f t="shared" si="72"/>
        <v>0.62283888074502025</v>
      </c>
      <c r="AI47" s="84">
        <f t="shared" si="72"/>
        <v>0.54640083955095076</v>
      </c>
      <c r="AJ47" s="214">
        <f>+AJ46/AJ63</f>
        <v>0.56779419036277157</v>
      </c>
      <c r="AK47" s="119">
        <f>+AK46/AK63</f>
        <v>0.56019245378576854</v>
      </c>
      <c r="AL47" s="214">
        <f>+AL46/AL63</f>
        <v>0.43087177950868782</v>
      </c>
      <c r="AM47" s="84">
        <f>+AM46/AM63</f>
        <v>0.54776413138424951</v>
      </c>
      <c r="AN47" s="86">
        <f>+AN46/AN63</f>
        <v>0.58902619371303322</v>
      </c>
      <c r="AQ47" s="84">
        <f t="shared" ref="AQ47:AU47" si="73">+AQ46/AQ63</f>
        <v>0.58184515890729127</v>
      </c>
      <c r="AR47" s="84">
        <f t="shared" si="73"/>
        <v>0.58932942147392897</v>
      </c>
      <c r="AS47" s="84">
        <f t="shared" si="73"/>
        <v>0.62283888074502025</v>
      </c>
      <c r="AT47" s="84">
        <f t="shared" si="73"/>
        <v>0.54640083955095076</v>
      </c>
      <c r="AU47" s="84">
        <f t="shared" si="73"/>
        <v>0.5477641313842494</v>
      </c>
      <c r="AV47" s="86">
        <f>+AV46/AV63</f>
        <v>0.58902619371303333</v>
      </c>
      <c r="AW47" s="85"/>
      <c r="AX47" s="84">
        <f>MEDIAN($D47:$K47)</f>
        <v>0.59310140712025183</v>
      </c>
      <c r="AY47" s="84">
        <f>MEDIAN($M47:$AF47)</f>
        <v>0.59528223849676309</v>
      </c>
      <c r="AZ47" s="84">
        <f t="shared" ref="AZ47" si="74">MEDIAN($M47:$AF47)</f>
        <v>0.59528223849676309</v>
      </c>
      <c r="BA47" s="84">
        <f>MEDIAN($AE47,$AB47,$AA47,$Y47,$V47,$U47,$S47,$R47,$P47,$N47,$M47)</f>
        <v>0.58395946685090827</v>
      </c>
      <c r="BB47" s="84">
        <f>MEDIAN($AJ47:$AL47)</f>
        <v>0.56019245378576854</v>
      </c>
      <c r="BC47" s="86">
        <f>+BC46/BC63</f>
        <v>0.58030163693213166</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23942</v>
      </c>
      <c r="E49" s="160">
        <v>32358</v>
      </c>
      <c r="F49" s="160">
        <v>83296</v>
      </c>
      <c r="G49" s="160">
        <v>108517</v>
      </c>
      <c r="H49" s="144">
        <v>46033</v>
      </c>
      <c r="I49" s="144">
        <v>98008</v>
      </c>
      <c r="J49" s="160">
        <v>4741</v>
      </c>
      <c r="K49" s="144">
        <v>58458</v>
      </c>
      <c r="L49" s="43">
        <f t="shared" ref="L49:L55" si="75">+SUM(D49:K49)</f>
        <v>455353</v>
      </c>
      <c r="M49" s="160">
        <v>2643</v>
      </c>
      <c r="N49" s="160">
        <v>4919</v>
      </c>
      <c r="O49" s="160">
        <v>14439</v>
      </c>
      <c r="P49" s="160">
        <v>6939</v>
      </c>
      <c r="Q49" s="160">
        <v>11550</v>
      </c>
      <c r="R49" s="160">
        <v>5316</v>
      </c>
      <c r="S49" s="160">
        <v>6204</v>
      </c>
      <c r="T49" s="160">
        <v>4733</v>
      </c>
      <c r="U49" s="160">
        <v>13223</v>
      </c>
      <c r="V49" s="144">
        <v>4589</v>
      </c>
      <c r="W49" s="144"/>
      <c r="X49" s="144"/>
      <c r="Y49" s="160">
        <v>11621</v>
      </c>
      <c r="Z49" s="160">
        <v>7427</v>
      </c>
      <c r="AA49" s="160">
        <v>5906</v>
      </c>
      <c r="AB49" s="160">
        <v>1923</v>
      </c>
      <c r="AC49" s="160">
        <v>14357</v>
      </c>
      <c r="AD49" s="160">
        <v>2969</v>
      </c>
      <c r="AE49" s="160">
        <v>2036</v>
      </c>
      <c r="AF49" s="160">
        <v>2766</v>
      </c>
      <c r="AG49" s="43">
        <f t="shared" ref="AG49:AG55" si="76">+SUM(M49:AF49)</f>
        <v>123560</v>
      </c>
      <c r="AH49" s="43">
        <f t="shared" si="69"/>
        <v>58241</v>
      </c>
      <c r="AI49" s="43">
        <f t="shared" ref="AI49:AI55" si="77">M49+N49+P49+R49+S49+U49+V49+Y49+AA49+AB49+AE49</f>
        <v>65319</v>
      </c>
      <c r="AJ49" s="160">
        <v>39274</v>
      </c>
      <c r="AK49" s="144">
        <v>4474</v>
      </c>
      <c r="AL49" s="160">
        <v>5650</v>
      </c>
      <c r="AM49" s="43">
        <f t="shared" ref="AM49:AM55" si="78">+SUM(AJ49:AL49)</f>
        <v>49398</v>
      </c>
      <c r="AN49" s="44">
        <f t="shared" ref="AN49:AN55" si="79">+AM49+AG49+L49</f>
        <v>628311</v>
      </c>
      <c r="AQ49" s="43">
        <f t="shared" ref="AQ49:AQ54" si="80">K49/AQ$5</f>
        <v>7307.25</v>
      </c>
      <c r="AR49" s="43">
        <f t="shared" ref="AR49:AT54" si="81">AG49/AR$5</f>
        <v>6864.4444444444443</v>
      </c>
      <c r="AS49" s="43">
        <f t="shared" si="81"/>
        <v>8320.1428571428569</v>
      </c>
      <c r="AT49" s="43">
        <f t="shared" si="81"/>
        <v>5938.090909090909</v>
      </c>
      <c r="AU49" s="43">
        <f t="shared" ref="AU49:AV54" si="82">AM49/AU$5</f>
        <v>16466</v>
      </c>
      <c r="AV49" s="44">
        <f t="shared" si="82"/>
        <v>21665.896551724138</v>
      </c>
      <c r="AW49" s="122"/>
      <c r="AX49" s="43">
        <f t="shared" ref="AX49:AX56" si="83">MEDIAN($D49:$K49)</f>
        <v>52245.5</v>
      </c>
      <c r="AY49" s="43">
        <f t="shared" ref="AY49:AZ56" si="84">MEDIAN($M49:$AF49)</f>
        <v>5611</v>
      </c>
      <c r="AZ49" s="43">
        <f t="shared" ref="AZ49:AZ55" si="85">MEDIAN($AC49,$AD49,$Z49,$T49,$O49,Q49,AF49)</f>
        <v>7427</v>
      </c>
      <c r="BA49" s="43">
        <f t="shared" ref="BA49:BA56" si="86">MEDIAN($AE49,$AB49,$AA49,$Y49,$V49,$U49,$S49,$R49,$P49,$N49,$M49)</f>
        <v>5316</v>
      </c>
      <c r="BB49" s="43">
        <f t="shared" ref="BB49:BB56" si="87">MEDIAN($AJ49:$AL49)</f>
        <v>5650</v>
      </c>
      <c r="BC49" s="44">
        <f>MEDIAN((D49:K49,M49:V49,Y49:AF49,AJ49:AL49))</f>
        <v>6939</v>
      </c>
    </row>
    <row r="50" spans="1:55" s="204" customFormat="1">
      <c r="A50" s="199"/>
      <c r="B50" s="200"/>
      <c r="C50" s="201" t="s">
        <v>253</v>
      </c>
      <c r="D50" s="144">
        <v>0</v>
      </c>
      <c r="E50" s="160">
        <v>6124</v>
      </c>
      <c r="F50" s="160"/>
      <c r="G50" s="160">
        <v>39105</v>
      </c>
      <c r="H50" s="144"/>
      <c r="I50" s="144">
        <v>0</v>
      </c>
      <c r="J50" s="160">
        <v>1068</v>
      </c>
      <c r="K50" s="144"/>
      <c r="L50" s="43">
        <f t="shared" si="75"/>
        <v>46297</v>
      </c>
      <c r="M50" s="160">
        <v>3883</v>
      </c>
      <c r="N50" s="160"/>
      <c r="O50" s="160">
        <v>81</v>
      </c>
      <c r="P50" s="160"/>
      <c r="Q50" s="160">
        <v>0</v>
      </c>
      <c r="R50" s="160">
        <v>19043</v>
      </c>
      <c r="S50" s="160">
        <v>1397</v>
      </c>
      <c r="T50" s="160">
        <v>658</v>
      </c>
      <c r="U50" s="160">
        <v>3735</v>
      </c>
      <c r="V50" s="144"/>
      <c r="W50" s="144"/>
      <c r="X50" s="144"/>
      <c r="Y50" s="160">
        <v>230</v>
      </c>
      <c r="Z50" s="160">
        <v>1535</v>
      </c>
      <c r="AA50" s="160"/>
      <c r="AB50" s="160"/>
      <c r="AC50" s="160">
        <v>3104</v>
      </c>
      <c r="AD50" s="160"/>
      <c r="AE50" s="160">
        <v>1989</v>
      </c>
      <c r="AF50" s="160">
        <v>4338</v>
      </c>
      <c r="AG50" s="43">
        <f t="shared" si="76"/>
        <v>39993</v>
      </c>
      <c r="AH50" s="43">
        <f t="shared" si="69"/>
        <v>9716</v>
      </c>
      <c r="AI50" s="43">
        <f t="shared" si="77"/>
        <v>30277</v>
      </c>
      <c r="AJ50" s="160">
        <v>2396</v>
      </c>
      <c r="AK50" s="144"/>
      <c r="AL50" s="160">
        <v>6064</v>
      </c>
      <c r="AM50" s="43">
        <f t="shared" si="78"/>
        <v>8460</v>
      </c>
      <c r="AN50" s="44">
        <f t="shared" si="79"/>
        <v>94750</v>
      </c>
      <c r="AQ50" s="43">
        <f t="shared" si="80"/>
        <v>0</v>
      </c>
      <c r="AR50" s="43">
        <f t="shared" si="81"/>
        <v>2221.8333333333335</v>
      </c>
      <c r="AS50" s="43">
        <f t="shared" si="81"/>
        <v>1388</v>
      </c>
      <c r="AT50" s="43">
        <f t="shared" si="81"/>
        <v>2752.4545454545455</v>
      </c>
      <c r="AU50" s="43">
        <f t="shared" si="82"/>
        <v>2820</v>
      </c>
      <c r="AV50" s="44">
        <f t="shared" si="82"/>
        <v>3267.2413793103447</v>
      </c>
      <c r="AW50" s="122"/>
      <c r="AX50" s="43">
        <f t="shared" si="83"/>
        <v>1068</v>
      </c>
      <c r="AY50" s="43">
        <f t="shared" si="84"/>
        <v>1762</v>
      </c>
      <c r="AZ50" s="43">
        <f t="shared" si="85"/>
        <v>1096.5</v>
      </c>
      <c r="BA50" s="43">
        <f t="shared" si="86"/>
        <v>2862</v>
      </c>
      <c r="BB50" s="43">
        <f t="shared" si="87"/>
        <v>4230</v>
      </c>
      <c r="BC50" s="44">
        <f>MEDIAN((D50:K50,M50:V50,Y50:AF50,AJ50:AL50))</f>
        <v>1989</v>
      </c>
    </row>
    <row r="51" spans="1:55" s="204" customFormat="1">
      <c r="A51" s="199"/>
      <c r="B51" s="200"/>
      <c r="C51" s="201" t="s">
        <v>252</v>
      </c>
      <c r="D51" s="144">
        <v>21030</v>
      </c>
      <c r="E51" s="160">
        <v>3750</v>
      </c>
      <c r="F51" s="160">
        <v>18699</v>
      </c>
      <c r="G51" s="160">
        <v>59568</v>
      </c>
      <c r="H51" s="144">
        <v>12794</v>
      </c>
      <c r="I51" s="144">
        <v>41339</v>
      </c>
      <c r="J51" s="160">
        <v>11070</v>
      </c>
      <c r="K51" s="144">
        <v>23700</v>
      </c>
      <c r="L51" s="43">
        <f t="shared" si="75"/>
        <v>191950</v>
      </c>
      <c r="M51" s="160">
        <v>1474</v>
      </c>
      <c r="N51" s="160">
        <v>3224</v>
      </c>
      <c r="O51" s="160">
        <v>6211</v>
      </c>
      <c r="P51" s="160">
        <v>3532</v>
      </c>
      <c r="Q51" s="160">
        <v>6243</v>
      </c>
      <c r="R51" s="160">
        <v>2498</v>
      </c>
      <c r="S51" s="160">
        <v>2660</v>
      </c>
      <c r="T51" s="160">
        <v>4559</v>
      </c>
      <c r="U51" s="160">
        <v>2384</v>
      </c>
      <c r="V51" s="144">
        <v>2702</v>
      </c>
      <c r="W51" s="144"/>
      <c r="X51" s="144"/>
      <c r="Y51" s="160">
        <v>1475</v>
      </c>
      <c r="Z51" s="160">
        <v>8128</v>
      </c>
      <c r="AA51" s="160">
        <v>3416</v>
      </c>
      <c r="AB51" s="160">
        <v>3004</v>
      </c>
      <c r="AC51" s="160">
        <v>4845</v>
      </c>
      <c r="AD51" s="160">
        <v>4288</v>
      </c>
      <c r="AE51" s="160">
        <v>1507</v>
      </c>
      <c r="AF51" s="160">
        <v>5064</v>
      </c>
      <c r="AG51" s="43">
        <f t="shared" si="76"/>
        <v>67214</v>
      </c>
      <c r="AH51" s="43">
        <f t="shared" si="69"/>
        <v>39338</v>
      </c>
      <c r="AI51" s="43">
        <f t="shared" si="77"/>
        <v>27876</v>
      </c>
      <c r="AJ51" s="160">
        <v>12463</v>
      </c>
      <c r="AK51" s="144">
        <v>1012</v>
      </c>
      <c r="AL51" s="160">
        <v>1005</v>
      </c>
      <c r="AM51" s="43">
        <f t="shared" si="78"/>
        <v>14480</v>
      </c>
      <c r="AN51" s="44">
        <f t="shared" si="79"/>
        <v>273644</v>
      </c>
      <c r="AQ51" s="43">
        <f t="shared" si="80"/>
        <v>2962.5</v>
      </c>
      <c r="AR51" s="43">
        <f t="shared" si="81"/>
        <v>3734.1111111111113</v>
      </c>
      <c r="AS51" s="43">
        <f t="shared" si="81"/>
        <v>5619.7142857142853</v>
      </c>
      <c r="AT51" s="43">
        <f t="shared" si="81"/>
        <v>2534.181818181818</v>
      </c>
      <c r="AU51" s="43">
        <f t="shared" si="82"/>
        <v>4826.666666666667</v>
      </c>
      <c r="AV51" s="44">
        <f t="shared" si="82"/>
        <v>9436</v>
      </c>
      <c r="AW51" s="122"/>
      <c r="AX51" s="43">
        <f t="shared" si="83"/>
        <v>19864.5</v>
      </c>
      <c r="AY51" s="43">
        <f t="shared" si="84"/>
        <v>3320</v>
      </c>
      <c r="AZ51" s="43">
        <f t="shared" si="85"/>
        <v>5064</v>
      </c>
      <c r="BA51" s="43">
        <f t="shared" si="86"/>
        <v>2660</v>
      </c>
      <c r="BB51" s="43">
        <f t="shared" si="87"/>
        <v>1012</v>
      </c>
      <c r="BC51" s="44">
        <f>MEDIAN((D51:K51,M51:V51,Y51:AF51,AJ51:AL51))</f>
        <v>4288</v>
      </c>
    </row>
    <row r="52" spans="1:55" s="204" customFormat="1">
      <c r="A52" s="199"/>
      <c r="B52" s="200"/>
      <c r="C52" s="201" t="s">
        <v>251</v>
      </c>
      <c r="D52" s="220">
        <v>1731</v>
      </c>
      <c r="E52" s="160"/>
      <c r="F52" s="160">
        <v>4402</v>
      </c>
      <c r="G52" s="160">
        <v>9291</v>
      </c>
      <c r="H52" s="144">
        <v>428</v>
      </c>
      <c r="I52" s="144">
        <v>0</v>
      </c>
      <c r="J52" s="160">
        <v>1360</v>
      </c>
      <c r="K52" s="144">
        <v>117</v>
      </c>
      <c r="L52" s="43">
        <f t="shared" si="75"/>
        <v>17329</v>
      </c>
      <c r="M52" s="160"/>
      <c r="N52" s="160"/>
      <c r="O52" s="160">
        <v>260</v>
      </c>
      <c r="P52" s="160"/>
      <c r="Q52" s="160">
        <v>0</v>
      </c>
      <c r="R52" s="160"/>
      <c r="S52" s="160">
        <v>0</v>
      </c>
      <c r="T52" s="160">
        <v>0</v>
      </c>
      <c r="U52" s="160"/>
      <c r="V52" s="144"/>
      <c r="W52" s="144"/>
      <c r="X52" s="144"/>
      <c r="Y52" s="160">
        <v>0</v>
      </c>
      <c r="Z52" s="160">
        <v>460</v>
      </c>
      <c r="AA52" s="160">
        <v>304</v>
      </c>
      <c r="AB52" s="160"/>
      <c r="AC52" s="160">
        <v>0</v>
      </c>
      <c r="AD52" s="160">
        <v>118</v>
      </c>
      <c r="AE52" s="160">
        <v>0</v>
      </c>
      <c r="AF52" s="160"/>
      <c r="AG52" s="43">
        <f t="shared" si="76"/>
        <v>1142</v>
      </c>
      <c r="AH52" s="43">
        <f t="shared" si="69"/>
        <v>838</v>
      </c>
      <c r="AI52" s="43">
        <f t="shared" si="77"/>
        <v>304</v>
      </c>
      <c r="AJ52" s="160">
        <v>0</v>
      </c>
      <c r="AK52" s="144"/>
      <c r="AL52" s="160">
        <v>450</v>
      </c>
      <c r="AM52" s="43">
        <f t="shared" si="78"/>
        <v>450</v>
      </c>
      <c r="AN52" s="44">
        <f t="shared" si="79"/>
        <v>18921</v>
      </c>
      <c r="AQ52" s="43">
        <f t="shared" si="80"/>
        <v>14.625</v>
      </c>
      <c r="AR52" s="43">
        <f t="shared" si="81"/>
        <v>63.444444444444443</v>
      </c>
      <c r="AS52" s="43">
        <f t="shared" si="81"/>
        <v>119.71428571428571</v>
      </c>
      <c r="AT52" s="43">
        <f t="shared" si="81"/>
        <v>27.636363636363637</v>
      </c>
      <c r="AU52" s="43">
        <f t="shared" si="82"/>
        <v>150</v>
      </c>
      <c r="AV52" s="44">
        <f t="shared" si="82"/>
        <v>652.44827586206895</v>
      </c>
      <c r="AW52" s="122"/>
      <c r="AX52" s="43">
        <f t="shared" si="83"/>
        <v>1360</v>
      </c>
      <c r="AY52" s="43">
        <f t="shared" si="84"/>
        <v>0</v>
      </c>
      <c r="AZ52" s="43">
        <f t="shared" si="85"/>
        <v>59</v>
      </c>
      <c r="BA52" s="43">
        <f t="shared" si="86"/>
        <v>0</v>
      </c>
      <c r="BB52" s="43">
        <f t="shared" si="87"/>
        <v>225</v>
      </c>
      <c r="BC52" s="44">
        <f>MEDIAN((D52:K52,M52:V52,Y52:AF52,AJ52:AL52))</f>
        <v>118</v>
      </c>
    </row>
    <row r="53" spans="1:55" s="204" customFormat="1">
      <c r="A53" s="199"/>
      <c r="B53" s="200"/>
      <c r="C53" s="201" t="s">
        <v>250</v>
      </c>
      <c r="D53" s="220">
        <v>3374</v>
      </c>
      <c r="E53" s="160">
        <v>31</v>
      </c>
      <c r="F53" s="160">
        <v>1792</v>
      </c>
      <c r="G53" s="160">
        <v>367</v>
      </c>
      <c r="H53" s="144">
        <v>4030</v>
      </c>
      <c r="I53" s="144">
        <v>0</v>
      </c>
      <c r="J53" s="160">
        <v>263</v>
      </c>
      <c r="K53" s="144">
        <v>1007</v>
      </c>
      <c r="L53" s="43">
        <f t="shared" si="75"/>
        <v>10864</v>
      </c>
      <c r="M53" s="160"/>
      <c r="N53" s="160">
        <v>3</v>
      </c>
      <c r="O53" s="160">
        <v>70</v>
      </c>
      <c r="P53" s="160"/>
      <c r="Q53" s="160">
        <v>0</v>
      </c>
      <c r="R53" s="160">
        <v>318</v>
      </c>
      <c r="S53" s="160">
        <v>4</v>
      </c>
      <c r="T53" s="160">
        <v>0</v>
      </c>
      <c r="U53" s="160"/>
      <c r="V53" s="144"/>
      <c r="W53" s="144"/>
      <c r="X53" s="144"/>
      <c r="Y53" s="160">
        <v>0</v>
      </c>
      <c r="Z53" s="160">
        <v>161</v>
      </c>
      <c r="AA53" s="160">
        <v>258</v>
      </c>
      <c r="AB53" s="160">
        <v>2</v>
      </c>
      <c r="AC53" s="160">
        <v>658</v>
      </c>
      <c r="AD53" s="160"/>
      <c r="AE53" s="160"/>
      <c r="AF53" s="160">
        <v>3</v>
      </c>
      <c r="AG53" s="43">
        <f t="shared" si="76"/>
        <v>1477</v>
      </c>
      <c r="AH53" s="43">
        <f t="shared" si="69"/>
        <v>892</v>
      </c>
      <c r="AI53" s="43">
        <f t="shared" si="77"/>
        <v>585</v>
      </c>
      <c r="AJ53" s="160">
        <v>0</v>
      </c>
      <c r="AK53" s="144">
        <v>62</v>
      </c>
      <c r="AL53" s="160">
        <v>16</v>
      </c>
      <c r="AM53" s="43">
        <f t="shared" si="78"/>
        <v>78</v>
      </c>
      <c r="AN53" s="44">
        <f t="shared" si="79"/>
        <v>12419</v>
      </c>
      <c r="AQ53" s="43">
        <f t="shared" si="80"/>
        <v>125.875</v>
      </c>
      <c r="AR53" s="43">
        <f t="shared" si="81"/>
        <v>82.055555555555557</v>
      </c>
      <c r="AS53" s="43">
        <f t="shared" si="81"/>
        <v>127.42857142857143</v>
      </c>
      <c r="AT53" s="43">
        <f t="shared" si="81"/>
        <v>53.18181818181818</v>
      </c>
      <c r="AU53" s="43">
        <f t="shared" si="82"/>
        <v>26</v>
      </c>
      <c r="AV53" s="44">
        <f t="shared" si="82"/>
        <v>428.24137931034483</v>
      </c>
      <c r="AW53" s="122"/>
      <c r="AX53" s="43">
        <f t="shared" si="83"/>
        <v>687</v>
      </c>
      <c r="AY53" s="43">
        <f t="shared" si="84"/>
        <v>3.5</v>
      </c>
      <c r="AZ53" s="43">
        <f t="shared" si="85"/>
        <v>36.5</v>
      </c>
      <c r="BA53" s="43">
        <f t="shared" si="86"/>
        <v>3.5</v>
      </c>
      <c r="BB53" s="43">
        <f t="shared" si="87"/>
        <v>16</v>
      </c>
      <c r="BC53" s="44">
        <f>MEDIAN((D53:K53,M53:V53,Y53:AF53,AJ53:AL53))</f>
        <v>62</v>
      </c>
    </row>
    <row r="54" spans="1:55" s="204" customFormat="1">
      <c r="A54" s="199"/>
      <c r="B54" s="200"/>
      <c r="C54" s="217" t="s">
        <v>125</v>
      </c>
      <c r="D54" s="144">
        <v>24357</v>
      </c>
      <c r="E54" s="160"/>
      <c r="F54" s="160">
        <v>24845</v>
      </c>
      <c r="G54" s="160">
        <v>74238</v>
      </c>
      <c r="H54" s="144">
        <v>16671</v>
      </c>
      <c r="I54" s="144">
        <v>27123</v>
      </c>
      <c r="J54" s="160">
        <v>48101</v>
      </c>
      <c r="K54" s="144">
        <v>17060</v>
      </c>
      <c r="L54" s="43">
        <f t="shared" si="75"/>
        <v>232395</v>
      </c>
      <c r="M54" s="160">
        <v>2122</v>
      </c>
      <c r="N54" s="160">
        <v>3294</v>
      </c>
      <c r="O54" s="160"/>
      <c r="P54" s="160">
        <v>3992</v>
      </c>
      <c r="Q54" s="160">
        <v>8725</v>
      </c>
      <c r="R54" s="160">
        <v>496</v>
      </c>
      <c r="S54" s="160">
        <v>1776</v>
      </c>
      <c r="T54" s="160">
        <v>5147</v>
      </c>
      <c r="U54" s="160"/>
      <c r="V54" s="144"/>
      <c r="W54" s="144"/>
      <c r="X54" s="144"/>
      <c r="Y54" s="160">
        <v>7937</v>
      </c>
      <c r="Z54" s="160">
        <v>19795</v>
      </c>
      <c r="AA54" s="160">
        <v>5528</v>
      </c>
      <c r="AB54" s="160">
        <v>7279</v>
      </c>
      <c r="AC54" s="160">
        <v>2708</v>
      </c>
      <c r="AD54" s="160">
        <v>8392</v>
      </c>
      <c r="AE54" s="160">
        <v>2845</v>
      </c>
      <c r="AF54" s="160">
        <v>9821</v>
      </c>
      <c r="AG54" s="43">
        <f t="shared" si="76"/>
        <v>89857</v>
      </c>
      <c r="AH54" s="43">
        <f t="shared" si="69"/>
        <v>54588</v>
      </c>
      <c r="AI54" s="43">
        <f t="shared" si="77"/>
        <v>35269</v>
      </c>
      <c r="AJ54" s="160">
        <v>131</v>
      </c>
      <c r="AK54" s="144">
        <v>1316</v>
      </c>
      <c r="AL54" s="160">
        <v>0</v>
      </c>
      <c r="AM54" s="43">
        <f t="shared" si="78"/>
        <v>1447</v>
      </c>
      <c r="AN54" s="44">
        <f t="shared" si="79"/>
        <v>323699</v>
      </c>
      <c r="AQ54" s="43">
        <f t="shared" si="80"/>
        <v>2132.5</v>
      </c>
      <c r="AR54" s="43">
        <f t="shared" si="81"/>
        <v>4992.0555555555557</v>
      </c>
      <c r="AS54" s="43">
        <f t="shared" si="81"/>
        <v>7798.2857142857147</v>
      </c>
      <c r="AT54" s="43">
        <f t="shared" si="81"/>
        <v>3206.2727272727275</v>
      </c>
      <c r="AU54" s="43">
        <f t="shared" si="82"/>
        <v>482.33333333333331</v>
      </c>
      <c r="AV54" s="44">
        <f t="shared" si="82"/>
        <v>11162.034482758621</v>
      </c>
      <c r="AW54" s="122"/>
      <c r="AX54" s="43">
        <f t="shared" si="83"/>
        <v>24845</v>
      </c>
      <c r="AY54" s="43">
        <f t="shared" si="84"/>
        <v>5147</v>
      </c>
      <c r="AZ54" s="43">
        <f t="shared" si="85"/>
        <v>8558.5</v>
      </c>
      <c r="BA54" s="43">
        <f t="shared" si="86"/>
        <v>3294</v>
      </c>
      <c r="BB54" s="43">
        <f t="shared" si="87"/>
        <v>131</v>
      </c>
      <c r="BC54" s="44">
        <f>MEDIAN((D54:K54,M54:V54,Y54:AF54,AJ54:AL54))</f>
        <v>7279</v>
      </c>
    </row>
    <row r="55" spans="1:55" s="204" customFormat="1">
      <c r="A55" s="199"/>
      <c r="B55" s="200"/>
      <c r="C55" s="210" t="s">
        <v>249</v>
      </c>
      <c r="D55" s="46">
        <f t="shared" ref="D55:K55" si="88">SUM(D49:D54)</f>
        <v>74434</v>
      </c>
      <c r="E55" s="118">
        <f t="shared" si="88"/>
        <v>42263</v>
      </c>
      <c r="F55" s="118">
        <f t="shared" si="88"/>
        <v>133034</v>
      </c>
      <c r="G55" s="118">
        <f t="shared" si="88"/>
        <v>291086</v>
      </c>
      <c r="H55" s="118">
        <f t="shared" si="88"/>
        <v>79956</v>
      </c>
      <c r="I55" s="118">
        <f t="shared" si="88"/>
        <v>166470</v>
      </c>
      <c r="J55" s="118">
        <f t="shared" si="88"/>
        <v>66603</v>
      </c>
      <c r="K55" s="88">
        <f t="shared" si="88"/>
        <v>100342</v>
      </c>
      <c r="L55" s="45">
        <f t="shared" si="75"/>
        <v>954188</v>
      </c>
      <c r="M55" s="46">
        <f t="shared" ref="M55:V55" si="89">M54+M53+M52+M51+M50+M49</f>
        <v>10122</v>
      </c>
      <c r="N55" s="118">
        <f t="shared" si="89"/>
        <v>11440</v>
      </c>
      <c r="O55" s="118">
        <f t="shared" si="89"/>
        <v>21061</v>
      </c>
      <c r="P55" s="118">
        <f t="shared" si="89"/>
        <v>14463</v>
      </c>
      <c r="Q55" s="118">
        <f t="shared" si="89"/>
        <v>26518</v>
      </c>
      <c r="R55" s="118">
        <f t="shared" si="89"/>
        <v>27671</v>
      </c>
      <c r="S55" s="118">
        <f t="shared" si="89"/>
        <v>12041</v>
      </c>
      <c r="T55" s="118">
        <f t="shared" si="89"/>
        <v>15097</v>
      </c>
      <c r="U55" s="118">
        <f t="shared" si="89"/>
        <v>19342</v>
      </c>
      <c r="V55" s="118">
        <f t="shared" si="89"/>
        <v>7291</v>
      </c>
      <c r="W55" s="118"/>
      <c r="X55" s="118"/>
      <c r="Y55" s="118">
        <f t="shared" ref="Y55:AF55" si="90">Y54+Y53+Y52+Y51+Y50+Y49</f>
        <v>21263</v>
      </c>
      <c r="Z55" s="118">
        <f t="shared" si="90"/>
        <v>37506</v>
      </c>
      <c r="AA55" s="118">
        <f t="shared" si="90"/>
        <v>15412</v>
      </c>
      <c r="AB55" s="118">
        <f t="shared" si="90"/>
        <v>12208</v>
      </c>
      <c r="AC55" s="118">
        <f t="shared" si="90"/>
        <v>25672</v>
      </c>
      <c r="AD55" s="118">
        <f t="shared" si="90"/>
        <v>15767</v>
      </c>
      <c r="AE55" s="118">
        <f t="shared" si="90"/>
        <v>8377</v>
      </c>
      <c r="AF55" s="88">
        <f t="shared" si="90"/>
        <v>21992</v>
      </c>
      <c r="AG55" s="45">
        <f t="shared" si="76"/>
        <v>323243</v>
      </c>
      <c r="AH55" s="45">
        <f t="shared" si="69"/>
        <v>163613</v>
      </c>
      <c r="AI55" s="45">
        <f t="shared" si="77"/>
        <v>159630</v>
      </c>
      <c r="AJ55" s="46">
        <f>AJ54+AJ53+AJ52+AJ51+AJ50+AJ49</f>
        <v>54264</v>
      </c>
      <c r="AK55" s="118">
        <f>AK54+AK53+AK52+AK51+AK50+AK49</f>
        <v>6864</v>
      </c>
      <c r="AL55" s="88">
        <f>AL54+AL53+AL52+AL51+AL50+AL49</f>
        <v>13185</v>
      </c>
      <c r="AM55" s="45">
        <f t="shared" si="78"/>
        <v>74313</v>
      </c>
      <c r="AN55" s="211">
        <f t="shared" si="79"/>
        <v>1351744</v>
      </c>
      <c r="AQ55" s="45">
        <f>K55/AQ$5</f>
        <v>12542.75</v>
      </c>
      <c r="AR55" s="45">
        <f>AG55/AR$5</f>
        <v>17957.944444444445</v>
      </c>
      <c r="AS55" s="45">
        <f>AH55/AS$5</f>
        <v>23373.285714285714</v>
      </c>
      <c r="AT55" s="45">
        <f>AI55/AT$5</f>
        <v>14511.818181818182</v>
      </c>
      <c r="AU55" s="45">
        <f>AM55/AU$5</f>
        <v>24771</v>
      </c>
      <c r="AV55" s="211">
        <f>AN55/AV$5</f>
        <v>46611.862068965514</v>
      </c>
      <c r="AW55" s="122"/>
      <c r="AX55" s="45">
        <f t="shared" si="83"/>
        <v>90149</v>
      </c>
      <c r="AY55" s="45">
        <f t="shared" si="84"/>
        <v>15589.5</v>
      </c>
      <c r="AZ55" s="45">
        <f t="shared" si="85"/>
        <v>21992</v>
      </c>
      <c r="BA55" s="45">
        <f t="shared" si="86"/>
        <v>12208</v>
      </c>
      <c r="BB55" s="45">
        <f t="shared" si="87"/>
        <v>13185</v>
      </c>
      <c r="BC55" s="211">
        <f>MEDIAN((D55:K55,M55:V55,Y55:AF55,AJ55:AL55))</f>
        <v>21263</v>
      </c>
    </row>
    <row r="56" spans="1:55" s="229" customFormat="1" ht="12">
      <c r="A56" s="227"/>
      <c r="B56" s="228"/>
      <c r="C56" s="212" t="s">
        <v>248</v>
      </c>
      <c r="D56" s="87">
        <f t="shared" ref="D56:V56" si="91">+D55/D$63</f>
        <v>0.25679470637346563</v>
      </c>
      <c r="E56" s="214">
        <f t="shared" si="91"/>
        <v>0.38262640894481914</v>
      </c>
      <c r="F56" s="214">
        <f t="shared" si="91"/>
        <v>0.31274963619821849</v>
      </c>
      <c r="G56" s="214">
        <f t="shared" si="91"/>
        <v>0.3231692762369785</v>
      </c>
      <c r="H56" s="119">
        <f t="shared" si="91"/>
        <v>0.28216013635834297</v>
      </c>
      <c r="I56" s="119">
        <f t="shared" si="91"/>
        <v>0.29466115825359235</v>
      </c>
      <c r="J56" s="214">
        <f t="shared" si="91"/>
        <v>0.3115871515854674</v>
      </c>
      <c r="K56" s="119">
        <f t="shared" si="91"/>
        <v>0.31409584208499891</v>
      </c>
      <c r="L56" s="84">
        <f t="shared" si="91"/>
        <v>0.30701553147463584</v>
      </c>
      <c r="M56" s="214">
        <f t="shared" si="91"/>
        <v>0.40517172364102155</v>
      </c>
      <c r="N56" s="215">
        <f t="shared" si="91"/>
        <v>0.28119853501462527</v>
      </c>
      <c r="O56" s="214">
        <f t="shared" si="91"/>
        <v>0.26894050644226225</v>
      </c>
      <c r="P56" s="214">
        <f t="shared" si="91"/>
        <v>0.28056800325903508</v>
      </c>
      <c r="Q56" s="214">
        <f t="shared" si="91"/>
        <v>0.25550898492074964</v>
      </c>
      <c r="R56" s="214">
        <f t="shared" si="91"/>
        <v>0.57890332433732927</v>
      </c>
      <c r="S56" s="214">
        <f t="shared" si="91"/>
        <v>0.34663327287906265</v>
      </c>
      <c r="T56" s="214">
        <f t="shared" si="91"/>
        <v>0.28872781517747859</v>
      </c>
      <c r="U56" s="214">
        <f t="shared" si="91"/>
        <v>0.46204194735081938</v>
      </c>
      <c r="V56" s="119">
        <f t="shared" si="91"/>
        <v>0.30599739790993413</v>
      </c>
      <c r="W56" s="119"/>
      <c r="X56" s="119"/>
      <c r="Y56" s="214">
        <f t="shared" ref="Y56:AN56" si="92">+Y55/Y$63</f>
        <v>0.39107963950708113</v>
      </c>
      <c r="Z56" s="215">
        <f t="shared" si="92"/>
        <v>0.27511993310153604</v>
      </c>
      <c r="AA56" s="214">
        <f t="shared" si="92"/>
        <v>0.31476186586063232</v>
      </c>
      <c r="AB56" s="214">
        <f t="shared" si="92"/>
        <v>0.27981388525980427</v>
      </c>
      <c r="AC56" s="214">
        <f t="shared" si="92"/>
        <v>0.3237979920286565</v>
      </c>
      <c r="AD56" s="214">
        <f t="shared" si="92"/>
        <v>0.31064307668058949</v>
      </c>
      <c r="AE56" s="215">
        <f t="shared" si="92"/>
        <v>0.37877554711521072</v>
      </c>
      <c r="AF56" s="215">
        <f t="shared" si="92"/>
        <v>0.39337459306693379</v>
      </c>
      <c r="AG56" s="84">
        <f t="shared" si="92"/>
        <v>0.32612134700869877</v>
      </c>
      <c r="AH56" s="84">
        <f t="shared" si="92"/>
        <v>0.29392120088528645</v>
      </c>
      <c r="AI56" s="84">
        <f t="shared" si="92"/>
        <v>0.36737258295398578</v>
      </c>
      <c r="AJ56" s="214">
        <f t="shared" si="92"/>
        <v>0.37791195704406327</v>
      </c>
      <c r="AK56" s="119">
        <f t="shared" si="92"/>
        <v>0.34763231197771588</v>
      </c>
      <c r="AL56" s="214">
        <f t="shared" si="92"/>
        <v>0.49374625524266025</v>
      </c>
      <c r="AM56" s="84">
        <f t="shared" si="92"/>
        <v>0.3910428440627664</v>
      </c>
      <c r="AN56" s="86">
        <f t="shared" si="92"/>
        <v>0.31515362335600056</v>
      </c>
      <c r="AQ56" s="84">
        <f t="shared" ref="AQ56:AV56" si="93">+AQ55/AQ$63</f>
        <v>0.31409584208499891</v>
      </c>
      <c r="AR56" s="84">
        <f t="shared" si="93"/>
        <v>0.32612134700869883</v>
      </c>
      <c r="AS56" s="84">
        <f t="shared" si="93"/>
        <v>0.29392120088528645</v>
      </c>
      <c r="AT56" s="84">
        <f t="shared" si="93"/>
        <v>0.36737258295398584</v>
      </c>
      <c r="AU56" s="84">
        <f t="shared" si="93"/>
        <v>0.3910428440627664</v>
      </c>
      <c r="AV56" s="86">
        <f t="shared" si="93"/>
        <v>0.31515362335600056</v>
      </c>
      <c r="AW56" s="85"/>
      <c r="AX56" s="84">
        <f t="shared" si="83"/>
        <v>0.31216839389184292</v>
      </c>
      <c r="AY56" s="84">
        <f t="shared" si="84"/>
        <v>0.3127024712706109</v>
      </c>
      <c r="AZ56" s="84">
        <f t="shared" si="84"/>
        <v>0.3127024712706109</v>
      </c>
      <c r="BA56" s="84">
        <f t="shared" si="86"/>
        <v>0.34663327287906265</v>
      </c>
      <c r="BB56" s="84">
        <f t="shared" si="87"/>
        <v>0.37791195704406327</v>
      </c>
      <c r="BC56" s="86">
        <f t="shared" ref="BC56" si="94">+BC55/BC$63</f>
        <v>0.39107963950708113</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31712</v>
      </c>
      <c r="E58" s="160">
        <v>9219</v>
      </c>
      <c r="F58" s="160">
        <v>42293</v>
      </c>
      <c r="G58" s="160">
        <v>83922</v>
      </c>
      <c r="H58" s="144">
        <v>31295</v>
      </c>
      <c r="I58" s="144">
        <v>51560</v>
      </c>
      <c r="J58" s="160">
        <v>16767</v>
      </c>
      <c r="K58" s="144">
        <v>33243</v>
      </c>
      <c r="L58" s="43">
        <f>+SUM(D58:K58)</f>
        <v>300011</v>
      </c>
      <c r="M58" s="160">
        <v>1895</v>
      </c>
      <c r="N58" s="160">
        <v>4124</v>
      </c>
      <c r="O58" s="160">
        <v>5815</v>
      </c>
      <c r="P58" s="160">
        <v>4959</v>
      </c>
      <c r="Q58" s="160">
        <v>8147</v>
      </c>
      <c r="R58" s="160">
        <v>3721</v>
      </c>
      <c r="S58" s="160">
        <v>2082</v>
      </c>
      <c r="T58" s="160">
        <v>4165</v>
      </c>
      <c r="U58" s="160">
        <v>3516</v>
      </c>
      <c r="V58" s="144">
        <v>1803</v>
      </c>
      <c r="W58" s="144"/>
      <c r="X58" s="144"/>
      <c r="Y58" s="160">
        <v>3423</v>
      </c>
      <c r="Z58" s="160">
        <v>12198</v>
      </c>
      <c r="AA58" s="160">
        <v>4644</v>
      </c>
      <c r="AB58" s="160">
        <v>2589</v>
      </c>
      <c r="AC58" s="160">
        <v>5260</v>
      </c>
      <c r="AD58" s="160">
        <v>4741</v>
      </c>
      <c r="AE58" s="160">
        <v>1591</v>
      </c>
      <c r="AF58" s="160">
        <v>3179</v>
      </c>
      <c r="AG58" s="43">
        <f>+SUM(M58:AF58)</f>
        <v>77852</v>
      </c>
      <c r="AH58" s="43">
        <f t="shared" ref="AH58:AH60" si="95">O58+Q58+Z58+AC58+AD58+AF58+T58</f>
        <v>43505</v>
      </c>
      <c r="AI58" s="43">
        <f t="shared" ref="AI58:AI59" si="96">M58+N58+P58+R58+S58+U58+V58+Y58+AA58+AB58+AE58</f>
        <v>34347</v>
      </c>
      <c r="AJ58" s="160">
        <v>6248</v>
      </c>
      <c r="AK58" s="144">
        <v>1820</v>
      </c>
      <c r="AL58" s="160">
        <v>1350</v>
      </c>
      <c r="AM58" s="43">
        <f>+SUM(AJ58:AL58)</f>
        <v>9418</v>
      </c>
      <c r="AN58" s="44">
        <f>+AM58+AG58+L58</f>
        <v>387281</v>
      </c>
      <c r="AQ58" s="43">
        <f t="shared" ref="AQ58:AQ59" si="97">K58/AQ$5</f>
        <v>4155.375</v>
      </c>
      <c r="AR58" s="43">
        <f t="shared" ref="AR58:AT59" si="98">AG58/AR$5</f>
        <v>4325.1111111111113</v>
      </c>
      <c r="AS58" s="43">
        <f t="shared" si="98"/>
        <v>6215</v>
      </c>
      <c r="AT58" s="43">
        <f t="shared" si="98"/>
        <v>3122.4545454545455</v>
      </c>
      <c r="AU58" s="43">
        <f t="shared" ref="AU58:AV59" si="99">AM58/AU$5</f>
        <v>3139.3333333333335</v>
      </c>
      <c r="AV58" s="44">
        <f t="shared" si="99"/>
        <v>13354.51724137931</v>
      </c>
      <c r="AW58" s="122"/>
      <c r="AX58" s="43">
        <f>MEDIAN($D58:$K58)</f>
        <v>32477.5</v>
      </c>
      <c r="AY58" s="43">
        <f>MEDIAN($M58:$AF58)</f>
        <v>3922.5</v>
      </c>
      <c r="AZ58" s="43">
        <f t="shared" ref="AZ58:AZ60" si="100">MEDIAN($AC58,$AD58,$Z58,$T58,$O58,Q58,AF58)</f>
        <v>5260</v>
      </c>
      <c r="BA58" s="43">
        <f>MEDIAN($AE58,$AB58,$AA58,$Y58,$V58,$U58,$S58,$R58,$P58,$N58,$M58)</f>
        <v>3423</v>
      </c>
      <c r="BB58" s="43">
        <f>MEDIAN($AJ58:$AL58)</f>
        <v>1820</v>
      </c>
      <c r="BC58" s="44">
        <f>MEDIAN((D58:K58,M58:V58,Y58:AF58,AJ58:AL58))</f>
        <v>4741</v>
      </c>
    </row>
    <row r="59" spans="1:55" s="204" customFormat="1">
      <c r="A59" s="199"/>
      <c r="B59" s="200"/>
      <c r="C59" s="201" t="s">
        <v>245</v>
      </c>
      <c r="D59" s="144">
        <v>1426</v>
      </c>
      <c r="E59" s="160">
        <v>0</v>
      </c>
      <c r="F59" s="160">
        <v>430</v>
      </c>
      <c r="G59" s="160">
        <v>9195</v>
      </c>
      <c r="H59" s="144"/>
      <c r="I59" s="144">
        <v>2232</v>
      </c>
      <c r="J59" s="160">
        <v>2262</v>
      </c>
      <c r="K59" s="144"/>
      <c r="L59" s="43">
        <f>+SUM(D59:K59)</f>
        <v>15545</v>
      </c>
      <c r="M59" s="160">
        <v>70</v>
      </c>
      <c r="N59" s="160">
        <v>196</v>
      </c>
      <c r="O59" s="160">
        <v>241</v>
      </c>
      <c r="P59" s="160">
        <v>576</v>
      </c>
      <c r="Q59" s="160">
        <v>79</v>
      </c>
      <c r="R59" s="160"/>
      <c r="S59" s="160">
        <v>329</v>
      </c>
      <c r="T59" s="160">
        <v>960</v>
      </c>
      <c r="U59" s="160">
        <v>203</v>
      </c>
      <c r="V59" s="144"/>
      <c r="W59" s="144"/>
      <c r="X59" s="144"/>
      <c r="Y59" s="160">
        <v>1337</v>
      </c>
      <c r="Z59" s="160">
        <v>0</v>
      </c>
      <c r="AA59" s="160"/>
      <c r="AB59" s="160">
        <v>276</v>
      </c>
      <c r="AC59" s="160">
        <v>768</v>
      </c>
      <c r="AD59" s="160">
        <v>507</v>
      </c>
      <c r="AE59" s="160">
        <v>133</v>
      </c>
      <c r="AF59" s="160">
        <v>276</v>
      </c>
      <c r="AG59" s="43">
        <f>+SUM(M59:AF59)</f>
        <v>5951</v>
      </c>
      <c r="AH59" s="43">
        <f t="shared" si="95"/>
        <v>2831</v>
      </c>
      <c r="AI59" s="43">
        <f t="shared" si="96"/>
        <v>3120</v>
      </c>
      <c r="AJ59" s="160">
        <v>1548</v>
      </c>
      <c r="AK59" s="144"/>
      <c r="AL59" s="160">
        <v>663</v>
      </c>
      <c r="AM59" s="43">
        <f>+SUM(AJ59:AL59)</f>
        <v>2211</v>
      </c>
      <c r="AN59" s="44">
        <f>+AM59+AG59+L59</f>
        <v>23707</v>
      </c>
      <c r="AQ59" s="43">
        <f t="shared" si="97"/>
        <v>0</v>
      </c>
      <c r="AR59" s="43">
        <f t="shared" si="98"/>
        <v>330.61111111111109</v>
      </c>
      <c r="AS59" s="43">
        <f t="shared" si="98"/>
        <v>404.42857142857144</v>
      </c>
      <c r="AT59" s="43">
        <f t="shared" si="98"/>
        <v>283.63636363636363</v>
      </c>
      <c r="AU59" s="43">
        <f t="shared" si="99"/>
        <v>737</v>
      </c>
      <c r="AV59" s="44">
        <f t="shared" si="99"/>
        <v>817.48275862068965</v>
      </c>
      <c r="AW59" s="122"/>
      <c r="AX59" s="43">
        <f>MEDIAN($D59:$K59)</f>
        <v>1829</v>
      </c>
      <c r="AY59" s="43">
        <f>MEDIAN($M59:$AF59)</f>
        <v>276</v>
      </c>
      <c r="AZ59" s="43">
        <f t="shared" si="100"/>
        <v>276</v>
      </c>
      <c r="BA59" s="43">
        <f>MEDIAN($AE59,$AB59,$AA59,$Y59,$V59,$U59,$S59,$R59,$P59,$N59,$M59)</f>
        <v>239.5</v>
      </c>
      <c r="BB59" s="43">
        <f>MEDIAN($AJ59:$AL59)</f>
        <v>1105.5</v>
      </c>
      <c r="BC59" s="44">
        <f>MEDIAN((D59:K59,M59:V59,Y59:AF59,AJ59:AL59))</f>
        <v>430</v>
      </c>
    </row>
    <row r="60" spans="1:55" s="204" customFormat="1">
      <c r="A60" s="199"/>
      <c r="B60" s="200"/>
      <c r="C60" s="210" t="s">
        <v>244</v>
      </c>
      <c r="D60" s="46">
        <f t="shared" ref="D60:V60" si="101">D59+D58</f>
        <v>33138</v>
      </c>
      <c r="E60" s="118">
        <f t="shared" si="101"/>
        <v>9219</v>
      </c>
      <c r="F60" s="118">
        <f t="shared" si="101"/>
        <v>42723</v>
      </c>
      <c r="G60" s="118">
        <f t="shared" si="101"/>
        <v>93117</v>
      </c>
      <c r="H60" s="118">
        <f t="shared" si="101"/>
        <v>31295</v>
      </c>
      <c r="I60" s="118">
        <f t="shared" si="101"/>
        <v>53792</v>
      </c>
      <c r="J60" s="118">
        <f t="shared" si="101"/>
        <v>19029</v>
      </c>
      <c r="K60" s="88">
        <f t="shared" si="101"/>
        <v>33243</v>
      </c>
      <c r="L60" s="45">
        <f t="shared" si="101"/>
        <v>315556</v>
      </c>
      <c r="M60" s="46">
        <f t="shared" si="101"/>
        <v>1965</v>
      </c>
      <c r="N60" s="118">
        <f t="shared" si="101"/>
        <v>4320</v>
      </c>
      <c r="O60" s="118">
        <f t="shared" si="101"/>
        <v>6056</v>
      </c>
      <c r="P60" s="118">
        <f t="shared" si="101"/>
        <v>5535</v>
      </c>
      <c r="Q60" s="118">
        <f t="shared" si="101"/>
        <v>8226</v>
      </c>
      <c r="R60" s="118">
        <f t="shared" si="101"/>
        <v>3721</v>
      </c>
      <c r="S60" s="118">
        <f t="shared" si="101"/>
        <v>2411</v>
      </c>
      <c r="T60" s="118">
        <f t="shared" si="101"/>
        <v>5125</v>
      </c>
      <c r="U60" s="118">
        <f t="shared" si="101"/>
        <v>3719</v>
      </c>
      <c r="V60" s="118">
        <f t="shared" si="101"/>
        <v>1803</v>
      </c>
      <c r="W60" s="118"/>
      <c r="X60" s="118"/>
      <c r="Y60" s="118">
        <f t="shared" ref="Y60:AF60" si="102">Y59+Y58</f>
        <v>4760</v>
      </c>
      <c r="Z60" s="118">
        <f t="shared" si="102"/>
        <v>12198</v>
      </c>
      <c r="AA60" s="118">
        <f t="shared" si="102"/>
        <v>4644</v>
      </c>
      <c r="AB60" s="118">
        <f t="shared" si="102"/>
        <v>2865</v>
      </c>
      <c r="AC60" s="118">
        <f t="shared" si="102"/>
        <v>6028</v>
      </c>
      <c r="AD60" s="118">
        <f t="shared" si="102"/>
        <v>5248</v>
      </c>
      <c r="AE60" s="118">
        <f t="shared" si="102"/>
        <v>1724</v>
      </c>
      <c r="AF60" s="88">
        <f t="shared" si="102"/>
        <v>3455</v>
      </c>
      <c r="AG60" s="45">
        <f>+SUM(M60:AF60)</f>
        <v>83803</v>
      </c>
      <c r="AH60" s="45">
        <f t="shared" si="95"/>
        <v>46336</v>
      </c>
      <c r="AI60" s="45">
        <f>M60+N60+P60+R60+S60+U60+V60+Y60+AA60+AB60+AE60</f>
        <v>37467</v>
      </c>
      <c r="AJ60" s="46">
        <f>AJ59+AJ58</f>
        <v>7796</v>
      </c>
      <c r="AK60" s="118">
        <f>AK59+AK58</f>
        <v>1820</v>
      </c>
      <c r="AL60" s="88">
        <f>AL59+AL58</f>
        <v>2013</v>
      </c>
      <c r="AM60" s="45">
        <f>+SUM(AJ60:AL60)</f>
        <v>11629</v>
      </c>
      <c r="AN60" s="211">
        <f>+AM60+AG60+L60</f>
        <v>410988</v>
      </c>
      <c r="AQ60" s="45">
        <f>K60/AQ$5</f>
        <v>4155.375</v>
      </c>
      <c r="AR60" s="45">
        <f>AG60/AR$5</f>
        <v>4655.7222222222226</v>
      </c>
      <c r="AS60" s="45">
        <f>AH60/AS$5</f>
        <v>6619.4285714285716</v>
      </c>
      <c r="AT60" s="45">
        <f>AI60/AT$5</f>
        <v>3406.090909090909</v>
      </c>
      <c r="AU60" s="45">
        <f>AM60/AU$5</f>
        <v>3876.3333333333335</v>
      </c>
      <c r="AV60" s="211">
        <f>AN60/AV$5</f>
        <v>14172</v>
      </c>
      <c r="AW60" s="122"/>
      <c r="AX60" s="45">
        <f>MEDIAN($D60:$K60)</f>
        <v>33190.5</v>
      </c>
      <c r="AY60" s="45">
        <f>MEDIAN($M60:$AF60)</f>
        <v>4482</v>
      </c>
      <c r="AZ60" s="45">
        <f t="shared" si="100"/>
        <v>6028</v>
      </c>
      <c r="BA60" s="45">
        <f>MEDIAN($AE60,$AB60,$AA60,$Y60,$V60,$U60,$S60,$R60,$P60,$N60,$M60)</f>
        <v>3719</v>
      </c>
      <c r="BB60" s="45">
        <f>MEDIAN($AJ60:$AL60)</f>
        <v>2013</v>
      </c>
      <c r="BC60" s="211">
        <f>MEDIAN((D60:K60,M60:V60,Y60:AF60,AJ60:AL60))</f>
        <v>5248</v>
      </c>
    </row>
    <row r="61" spans="1:55" s="229" customFormat="1" ht="12">
      <c r="A61" s="227"/>
      <c r="B61" s="228"/>
      <c r="C61" s="212" t="s">
        <v>243</v>
      </c>
      <c r="D61" s="87">
        <f t="shared" ref="D61:V61" si="103">+D60/D$63</f>
        <v>0.11432494531805229</v>
      </c>
      <c r="E61" s="214">
        <f t="shared" si="103"/>
        <v>8.3463854058213757E-2</v>
      </c>
      <c r="F61" s="214">
        <f t="shared" si="103"/>
        <v>0.10043750249783129</v>
      </c>
      <c r="G61" s="214">
        <f t="shared" si="103"/>
        <v>0.10338028450478116</v>
      </c>
      <c r="H61" s="119">
        <f t="shared" si="103"/>
        <v>0.11043825938434067</v>
      </c>
      <c r="I61" s="119">
        <f t="shared" si="103"/>
        <v>9.5214831650010448E-2</v>
      </c>
      <c r="J61" s="214">
        <f t="shared" si="103"/>
        <v>8.9022895477979355E-2</v>
      </c>
      <c r="K61" s="119">
        <f t="shared" si="103"/>
        <v>0.10405899900770982</v>
      </c>
      <c r="L61" s="84">
        <f t="shared" si="103"/>
        <v>0.1015319759313785</v>
      </c>
      <c r="M61" s="214">
        <f t="shared" si="103"/>
        <v>7.8656632775598437E-2</v>
      </c>
      <c r="N61" s="215">
        <f t="shared" si="103"/>
        <v>0.1061868593761522</v>
      </c>
      <c r="O61" s="214">
        <f t="shared" si="103"/>
        <v>7.7332686340360862E-2</v>
      </c>
      <c r="P61" s="214">
        <f t="shared" si="103"/>
        <v>0.10737356689751498</v>
      </c>
      <c r="Q61" s="214">
        <f t="shared" si="103"/>
        <v>7.926000867177338E-2</v>
      </c>
      <c r="R61" s="214">
        <f t="shared" si="103"/>
        <v>7.7846816879014208E-2</v>
      </c>
      <c r="S61" s="214">
        <f t="shared" si="103"/>
        <v>6.9407260270029081E-2</v>
      </c>
      <c r="T61" s="214">
        <f t="shared" si="103"/>
        <v>9.8014840881272949E-2</v>
      </c>
      <c r="U61" s="214">
        <f t="shared" si="103"/>
        <v>8.8839520328699059E-2</v>
      </c>
      <c r="V61" s="119">
        <f t="shared" si="103"/>
        <v>7.5670457883913203E-2</v>
      </c>
      <c r="W61" s="119"/>
      <c r="X61" s="119"/>
      <c r="Y61" s="214">
        <f t="shared" ref="Y61:AN61" si="104">+Y60/Y$63</f>
        <v>8.754828030163693E-2</v>
      </c>
      <c r="Z61" s="215">
        <f t="shared" si="104"/>
        <v>8.9476695567976758E-2</v>
      </c>
      <c r="AA61" s="214">
        <f t="shared" si="104"/>
        <v>9.4845192386242949E-2</v>
      </c>
      <c r="AB61" s="214">
        <f t="shared" si="104"/>
        <v>6.5667331362167361E-2</v>
      </c>
      <c r="AC61" s="214">
        <f t="shared" si="104"/>
        <v>7.6030472730941934E-2</v>
      </c>
      <c r="AD61" s="214">
        <f t="shared" si="104"/>
        <v>0.10339664276144692</v>
      </c>
      <c r="AE61" s="215">
        <f t="shared" si="104"/>
        <v>7.7952613492494119E-2</v>
      </c>
      <c r="AF61" s="215">
        <f t="shared" si="104"/>
        <v>6.180016456194326E-2</v>
      </c>
      <c r="AG61" s="84">
        <f t="shared" si="104"/>
        <v>8.4549231517372328E-2</v>
      </c>
      <c r="AH61" s="84">
        <f t="shared" si="104"/>
        <v>8.3239918369693314E-2</v>
      </c>
      <c r="AI61" s="84">
        <f t="shared" si="104"/>
        <v>8.6226577495063489E-2</v>
      </c>
      <c r="AJ61" s="214">
        <f t="shared" si="104"/>
        <v>5.4293852593165215E-2</v>
      </c>
      <c r="AK61" s="119">
        <f t="shared" si="104"/>
        <v>9.217523423651558E-2</v>
      </c>
      <c r="AL61" s="214">
        <f t="shared" si="104"/>
        <v>7.5381965248651886E-2</v>
      </c>
      <c r="AM61" s="84">
        <f t="shared" si="104"/>
        <v>6.1193024552984143E-2</v>
      </c>
      <c r="AN61" s="86">
        <f t="shared" si="104"/>
        <v>9.5820182930966183E-2</v>
      </c>
      <c r="AQ61" s="84">
        <f t="shared" ref="AQ61:AV61" si="105">+AQ60/AQ$63</f>
        <v>0.10405899900770982</v>
      </c>
      <c r="AR61" s="84">
        <f t="shared" si="105"/>
        <v>8.4549231517372342E-2</v>
      </c>
      <c r="AS61" s="84">
        <f t="shared" si="105"/>
        <v>8.3239918369693314E-2</v>
      </c>
      <c r="AT61" s="84">
        <f t="shared" si="105"/>
        <v>8.6226577495063503E-2</v>
      </c>
      <c r="AU61" s="84">
        <f t="shared" si="105"/>
        <v>6.1193024552984143E-2</v>
      </c>
      <c r="AV61" s="86">
        <f t="shared" si="105"/>
        <v>9.5820182930966197E-2</v>
      </c>
      <c r="AW61" s="85"/>
      <c r="AX61" s="84">
        <f>MEDIAN($D61:$K61)</f>
        <v>0.10190889350130622</v>
      </c>
      <c r="AY61" s="84">
        <f>MEDIAN($M61:$AF61)</f>
        <v>7.8958320723685915E-2</v>
      </c>
      <c r="AZ61" s="84">
        <f t="shared" ref="AZ61" si="106">MEDIAN($M61:$AF61)</f>
        <v>7.8958320723685915E-2</v>
      </c>
      <c r="BA61" s="84">
        <f>MEDIAN($AE61,$AB61,$AA61,$Y61,$V61,$U61,$S61,$R61,$P61,$N61,$M61)</f>
        <v>7.8656632775598437E-2</v>
      </c>
      <c r="BB61" s="84">
        <f>MEDIAN($AJ61:$AL61)</f>
        <v>7.5381965248651886E-2</v>
      </c>
      <c r="BC61" s="86">
        <f t="shared" ref="BC61" si="107">+BC60/BC$63</f>
        <v>9.6523818282140891E-2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8">D60+D55+D46</f>
        <v>289858</v>
      </c>
      <c r="E63" s="125">
        <f t="shared" si="108"/>
        <v>110455</v>
      </c>
      <c r="F63" s="125">
        <f t="shared" si="108"/>
        <v>425369</v>
      </c>
      <c r="G63" s="125">
        <f t="shared" si="108"/>
        <v>900723</v>
      </c>
      <c r="H63" s="125">
        <f t="shared" si="108"/>
        <v>283371</v>
      </c>
      <c r="I63" s="125">
        <f t="shared" si="108"/>
        <v>564954</v>
      </c>
      <c r="J63" s="125">
        <f t="shared" si="108"/>
        <v>213754</v>
      </c>
      <c r="K63" s="80">
        <f t="shared" si="108"/>
        <v>319463</v>
      </c>
      <c r="L63" s="45">
        <f>+SUM(D63:K63)</f>
        <v>3107947</v>
      </c>
      <c r="M63" s="81">
        <f t="shared" ref="M63:V63" si="109">M60+M55+M46</f>
        <v>24982</v>
      </c>
      <c r="N63" s="125">
        <f t="shared" si="109"/>
        <v>40683</v>
      </c>
      <c r="O63" s="125">
        <f t="shared" si="109"/>
        <v>78311</v>
      </c>
      <c r="P63" s="125">
        <f t="shared" si="109"/>
        <v>51549</v>
      </c>
      <c r="Q63" s="125">
        <f t="shared" si="109"/>
        <v>103785</v>
      </c>
      <c r="R63" s="125">
        <f t="shared" si="109"/>
        <v>47799</v>
      </c>
      <c r="S63" s="125">
        <f t="shared" si="109"/>
        <v>34737</v>
      </c>
      <c r="T63" s="125">
        <f t="shared" si="109"/>
        <v>52288</v>
      </c>
      <c r="U63" s="125">
        <f t="shared" si="109"/>
        <v>41862</v>
      </c>
      <c r="V63" s="125">
        <f t="shared" si="109"/>
        <v>23827</v>
      </c>
      <c r="W63" s="125"/>
      <c r="X63" s="125"/>
      <c r="Y63" s="125">
        <f t="shared" ref="Y63:AF63" si="110">Y60+Y55+Y46</f>
        <v>54370</v>
      </c>
      <c r="Z63" s="125">
        <f t="shared" si="110"/>
        <v>136326</v>
      </c>
      <c r="AA63" s="125">
        <f t="shared" si="110"/>
        <v>48964</v>
      </c>
      <c r="AB63" s="125">
        <f t="shared" si="110"/>
        <v>43629</v>
      </c>
      <c r="AC63" s="125">
        <f t="shared" si="110"/>
        <v>79284</v>
      </c>
      <c r="AD63" s="125">
        <f t="shared" si="110"/>
        <v>50756</v>
      </c>
      <c r="AE63" s="125">
        <f t="shared" si="110"/>
        <v>22116</v>
      </c>
      <c r="AF63" s="80">
        <f t="shared" si="110"/>
        <v>55906</v>
      </c>
      <c r="AG63" s="45">
        <f>+SUM(M63:AF63)</f>
        <v>991174</v>
      </c>
      <c r="AH63" s="45">
        <f t="shared" ref="AH63:AH69" si="111">O63+Q63+Z63+AC63+AD63+AF63+T63</f>
        <v>556656</v>
      </c>
      <c r="AI63" s="45">
        <f>M63+N63+P63+R63+S63+U63+V63+Y63+AA63+AB63+AE63</f>
        <v>434518</v>
      </c>
      <c r="AJ63" s="81">
        <f>AJ60+AJ55+AJ46</f>
        <v>143589</v>
      </c>
      <c r="AK63" s="125">
        <f>AK60+AK55+AK46</f>
        <v>19745</v>
      </c>
      <c r="AL63" s="80">
        <f>AL60+AL55+AL46</f>
        <v>26704</v>
      </c>
      <c r="AM63" s="45">
        <f>+SUM(AJ63:AL63)</f>
        <v>190038</v>
      </c>
      <c r="AN63" s="211">
        <f>+AM63+AG63+L63</f>
        <v>4289159</v>
      </c>
      <c r="AQ63" s="45">
        <f>K63/AQ$5</f>
        <v>39932.875</v>
      </c>
      <c r="AR63" s="45">
        <f>AG63/AR$5</f>
        <v>55065.222222222219</v>
      </c>
      <c r="AS63" s="45">
        <f>AH63/AS$5</f>
        <v>79522.28571428571</v>
      </c>
      <c r="AT63" s="45">
        <f>AI63/AT$5</f>
        <v>39501.63636363636</v>
      </c>
      <c r="AU63" s="45">
        <f>AM63/AU$5</f>
        <v>63346</v>
      </c>
      <c r="AV63" s="211">
        <f>AN63/AV$5</f>
        <v>147902.03448275861</v>
      </c>
      <c r="AW63" s="122"/>
      <c r="AX63" s="45">
        <f>MEDIAN($D63:$K63)</f>
        <v>304660.5</v>
      </c>
      <c r="AY63" s="45">
        <f>MEDIAN($M63:$AF63)</f>
        <v>49860</v>
      </c>
      <c r="AZ63" s="45">
        <f>MEDIAN($AC63,$AD63,$Z63,$T63,$O63,Q63,AF63)</f>
        <v>78311</v>
      </c>
      <c r="BA63" s="45">
        <f>MEDIAN($AE63,$AB63,$AA63,$Y63,$V63,$U63,$S63,$R63,$P63,$N63,$M63)</f>
        <v>41862</v>
      </c>
      <c r="BB63" s="45">
        <f>MEDIAN($AJ63:$AL63)</f>
        <v>26704</v>
      </c>
      <c r="BC63" s="211">
        <f>MEDIAN((D63:K63,M63:V63,Y63:AF63,AJ63:AL63))</f>
        <v>54370</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2">D42-D63</f>
        <v>10087</v>
      </c>
      <c r="E65" s="125">
        <f t="shared" si="112"/>
        <v>-2112</v>
      </c>
      <c r="F65" s="125">
        <f t="shared" si="112"/>
        <v>7588</v>
      </c>
      <c r="G65" s="125">
        <f t="shared" si="112"/>
        <v>32266</v>
      </c>
      <c r="H65" s="125">
        <f t="shared" si="112"/>
        <v>7345</v>
      </c>
      <c r="I65" s="125">
        <f t="shared" si="112"/>
        <v>27440</v>
      </c>
      <c r="J65" s="125">
        <f t="shared" si="112"/>
        <v>8805</v>
      </c>
      <c r="K65" s="80">
        <f t="shared" si="112"/>
        <v>14512</v>
      </c>
      <c r="L65" s="45">
        <f>+SUM(D65:K65)</f>
        <v>105931</v>
      </c>
      <c r="M65" s="81">
        <f t="shared" ref="M65:V65" si="113">M42-M63</f>
        <v>-342</v>
      </c>
      <c r="N65" s="125">
        <f t="shared" si="113"/>
        <v>2312</v>
      </c>
      <c r="O65" s="125">
        <f t="shared" si="113"/>
        <v>6268</v>
      </c>
      <c r="P65" s="125">
        <f t="shared" si="113"/>
        <v>4102</v>
      </c>
      <c r="Q65" s="125">
        <f t="shared" si="113"/>
        <v>3295</v>
      </c>
      <c r="R65" s="125">
        <f t="shared" si="113"/>
        <v>4684</v>
      </c>
      <c r="S65" s="125">
        <f t="shared" si="113"/>
        <v>1260</v>
      </c>
      <c r="T65" s="125">
        <f t="shared" si="113"/>
        <v>3894</v>
      </c>
      <c r="U65" s="125">
        <f t="shared" si="113"/>
        <v>2929</v>
      </c>
      <c r="V65" s="125">
        <f t="shared" si="113"/>
        <v>521</v>
      </c>
      <c r="W65" s="125"/>
      <c r="X65" s="125"/>
      <c r="Y65" s="125">
        <f t="shared" ref="Y65:AF65" si="114">Y42-Y63</f>
        <v>4134</v>
      </c>
      <c r="Z65" s="125">
        <f t="shared" si="114"/>
        <v>4772</v>
      </c>
      <c r="AA65" s="125">
        <f t="shared" si="114"/>
        <v>3394</v>
      </c>
      <c r="AB65" s="125">
        <f t="shared" si="114"/>
        <v>5076</v>
      </c>
      <c r="AC65" s="125">
        <f t="shared" si="114"/>
        <v>4046</v>
      </c>
      <c r="AD65" s="125">
        <f t="shared" si="114"/>
        <v>1830</v>
      </c>
      <c r="AE65" s="125">
        <f t="shared" si="114"/>
        <v>1440</v>
      </c>
      <c r="AF65" s="80">
        <f t="shared" si="114"/>
        <v>2582</v>
      </c>
      <c r="AG65" s="45">
        <f>+SUM(M65:AF65)</f>
        <v>56197</v>
      </c>
      <c r="AH65" s="45">
        <f t="shared" si="111"/>
        <v>26687</v>
      </c>
      <c r="AI65" s="45">
        <f>M65+N65+P65+R65+S65+U65+V65+Y65+AA65+AB65+AE65</f>
        <v>29510</v>
      </c>
      <c r="AJ65" s="81">
        <f>AJ42-AJ63</f>
        <v>7285</v>
      </c>
      <c r="AK65" s="125">
        <f>AK42-AK63</f>
        <v>694</v>
      </c>
      <c r="AL65" s="80">
        <f>AL42-AL63</f>
        <v>2702</v>
      </c>
      <c r="AM65" s="45">
        <f>+SUM(AJ65:AL65)</f>
        <v>10681</v>
      </c>
      <c r="AN65" s="211">
        <f>+AM65+AG65+L65</f>
        <v>172809</v>
      </c>
      <c r="AQ65" s="45">
        <f>K65/AQ$5</f>
        <v>1814</v>
      </c>
      <c r="AR65" s="45">
        <f>AG65/AR$5</f>
        <v>3122.0555555555557</v>
      </c>
      <c r="AS65" s="45">
        <f>AH65/AS$5</f>
        <v>3812.4285714285716</v>
      </c>
      <c r="AT65" s="45">
        <f>AI65/AT$5</f>
        <v>2682.7272727272725</v>
      </c>
      <c r="AU65" s="45">
        <f>AM65/AU$5</f>
        <v>3560.3333333333335</v>
      </c>
      <c r="AV65" s="211">
        <f>AN65/AV$5</f>
        <v>5958.9310344827591</v>
      </c>
      <c r="AW65" s="122"/>
      <c r="AX65" s="45">
        <f>MEDIAN($D65:$K65)</f>
        <v>9446</v>
      </c>
      <c r="AY65" s="45">
        <f>MEDIAN($M65:$AF65)</f>
        <v>3344.5</v>
      </c>
      <c r="AZ65" s="45">
        <f>MEDIAN($AC65,$AD65,$Z65,$T65,$O65,Q65,AF65)</f>
        <v>3894</v>
      </c>
      <c r="BA65" s="45">
        <f>MEDIAN($AE65,$AB65,$AA65,$Y65,$V65,$U65,$S65,$R65,$P65,$N65,$M65)</f>
        <v>2929</v>
      </c>
      <c r="BB65" s="45">
        <f>MEDIAN($AJ65:$AL65)</f>
        <v>2702</v>
      </c>
      <c r="BC65" s="211">
        <f>MEDIAN((D65:K65,M65:V65,Y65:AF65,AJ65:AL65))</f>
        <v>4046</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2621</v>
      </c>
      <c r="F67" s="160"/>
      <c r="G67" s="160">
        <v>0</v>
      </c>
      <c r="H67" s="144">
        <v>21496</v>
      </c>
      <c r="I67" s="144">
        <v>0</v>
      </c>
      <c r="J67" s="160"/>
      <c r="K67" s="144"/>
      <c r="L67" s="43">
        <f>+SUM(D67:K67)</f>
        <v>24117</v>
      </c>
      <c r="M67" s="160">
        <v>-1322</v>
      </c>
      <c r="N67" s="160">
        <v>-65</v>
      </c>
      <c r="O67" s="160">
        <v>-548</v>
      </c>
      <c r="P67" s="160">
        <v>2532</v>
      </c>
      <c r="Q67" s="160">
        <v>0</v>
      </c>
      <c r="R67" s="160"/>
      <c r="S67" s="160">
        <v>-180</v>
      </c>
      <c r="T67" s="160">
        <v>-551</v>
      </c>
      <c r="U67" s="160"/>
      <c r="V67" s="144">
        <v>-567</v>
      </c>
      <c r="W67" s="144"/>
      <c r="X67" s="144"/>
      <c r="Y67" s="160">
        <v>-397</v>
      </c>
      <c r="Z67" s="160">
        <v>0</v>
      </c>
      <c r="AA67" s="160">
        <v>-1199</v>
      </c>
      <c r="AB67" s="160"/>
      <c r="AC67" s="160">
        <v>-777</v>
      </c>
      <c r="AD67" s="160">
        <v>0</v>
      </c>
      <c r="AE67" s="160">
        <v>-148</v>
      </c>
      <c r="AF67" s="160">
        <v>148</v>
      </c>
      <c r="AG67" s="43">
        <f>+SUM(M67:AF67)</f>
        <v>-3074</v>
      </c>
      <c r="AH67" s="43">
        <f t="shared" si="111"/>
        <v>-1728</v>
      </c>
      <c r="AI67" s="43">
        <f>M67+N67+P67+R67+S67+U67+V67+Y67+AA67+AB67+AE67</f>
        <v>-1346</v>
      </c>
      <c r="AJ67" s="160">
        <v>0</v>
      </c>
      <c r="AK67" s="144"/>
      <c r="AL67" s="160">
        <v>-580</v>
      </c>
      <c r="AM67" s="43">
        <f>+SUM(AJ67:AL67)</f>
        <v>-580</v>
      </c>
      <c r="AN67" s="44">
        <f>+AM67+AG67+L67</f>
        <v>20463</v>
      </c>
      <c r="AQ67" s="43">
        <f>K67/AQ$5</f>
        <v>0</v>
      </c>
      <c r="AR67" s="43">
        <f>AG67/AR$5</f>
        <v>-170.77777777777777</v>
      </c>
      <c r="AS67" s="43">
        <f>AH67/AS$5</f>
        <v>-246.85714285714286</v>
      </c>
      <c r="AT67" s="43">
        <f>AI67/AT$5</f>
        <v>-122.36363636363636</v>
      </c>
      <c r="AU67" s="43">
        <f>AM67/AU$5</f>
        <v>-193.33333333333334</v>
      </c>
      <c r="AV67" s="44">
        <f>AN67/AV$5</f>
        <v>705.62068965517244</v>
      </c>
      <c r="AW67" s="122"/>
      <c r="AX67" s="43">
        <f>MEDIAN($D67:$K67)</f>
        <v>0</v>
      </c>
      <c r="AY67" s="43">
        <f>MEDIAN($M67:$AF67)</f>
        <v>-180</v>
      </c>
      <c r="AZ67" s="43">
        <f>MEDIAN($AC67,$AD67,$Z67,$T67,$O67,Q67,AF67)</f>
        <v>0</v>
      </c>
      <c r="BA67" s="43">
        <f>MEDIAN($AE67,$AB67,$AA67,$Y67,$V67,$U67,$S67,$R67,$P67,$N67,$M67)</f>
        <v>-288.5</v>
      </c>
      <c r="BB67" s="43">
        <f>MEDIAN($AJ67:$AL67)</f>
        <v>-290</v>
      </c>
      <c r="BC67" s="44">
        <f>MEDIAN((D67:K67,M67:V67,Y67:AF67,AJ67:AL67))</f>
        <v>-32.5</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5">D65+D67</f>
        <v>10087</v>
      </c>
      <c r="E69" s="126">
        <f t="shared" si="115"/>
        <v>509</v>
      </c>
      <c r="F69" s="126">
        <f t="shared" si="115"/>
        <v>7588</v>
      </c>
      <c r="G69" s="126">
        <f t="shared" si="115"/>
        <v>32266</v>
      </c>
      <c r="H69" s="126">
        <f t="shared" si="115"/>
        <v>28841</v>
      </c>
      <c r="I69" s="126">
        <f t="shared" si="115"/>
        <v>27440</v>
      </c>
      <c r="J69" s="126">
        <f t="shared" si="115"/>
        <v>8805</v>
      </c>
      <c r="K69" s="78">
        <f t="shared" si="115"/>
        <v>14512</v>
      </c>
      <c r="L69" s="42">
        <f>+SUM(D69:K69)</f>
        <v>130048</v>
      </c>
      <c r="M69" s="79">
        <f t="shared" ref="M69:V69" si="116">M65+M67</f>
        <v>-1664</v>
      </c>
      <c r="N69" s="126">
        <f t="shared" si="116"/>
        <v>2247</v>
      </c>
      <c r="O69" s="126">
        <f t="shared" si="116"/>
        <v>5720</v>
      </c>
      <c r="P69" s="126">
        <f t="shared" si="116"/>
        <v>6634</v>
      </c>
      <c r="Q69" s="126">
        <f t="shared" si="116"/>
        <v>3295</v>
      </c>
      <c r="R69" s="126">
        <f t="shared" si="116"/>
        <v>4684</v>
      </c>
      <c r="S69" s="126">
        <f t="shared" si="116"/>
        <v>1080</v>
      </c>
      <c r="T69" s="126">
        <f t="shared" si="116"/>
        <v>3343</v>
      </c>
      <c r="U69" s="126">
        <f t="shared" si="116"/>
        <v>2929</v>
      </c>
      <c r="V69" s="126">
        <f t="shared" si="116"/>
        <v>-46</v>
      </c>
      <c r="W69" s="126"/>
      <c r="X69" s="126"/>
      <c r="Y69" s="126">
        <f t="shared" ref="Y69:AF69" si="117">Y65+Y67</f>
        <v>3737</v>
      </c>
      <c r="Z69" s="126">
        <f t="shared" si="117"/>
        <v>4772</v>
      </c>
      <c r="AA69" s="126">
        <f t="shared" si="117"/>
        <v>2195</v>
      </c>
      <c r="AB69" s="126">
        <f t="shared" si="117"/>
        <v>5076</v>
      </c>
      <c r="AC69" s="126">
        <f t="shared" si="117"/>
        <v>3269</v>
      </c>
      <c r="AD69" s="126">
        <f t="shared" si="117"/>
        <v>1830</v>
      </c>
      <c r="AE69" s="126">
        <f t="shared" si="117"/>
        <v>1292</v>
      </c>
      <c r="AF69" s="78">
        <f t="shared" si="117"/>
        <v>2730</v>
      </c>
      <c r="AG69" s="42">
        <f>+SUM(M69:AF69)</f>
        <v>53123</v>
      </c>
      <c r="AH69" s="42">
        <f t="shared" si="111"/>
        <v>24959</v>
      </c>
      <c r="AI69" s="42">
        <f>M69+N69+P69+R69+S69+U69+V69+Y69+AA69+AB69+AE69</f>
        <v>28164</v>
      </c>
      <c r="AJ69" s="79">
        <f>AJ65+AJ67</f>
        <v>7285</v>
      </c>
      <c r="AK69" s="126">
        <f>AK65+AK67</f>
        <v>694</v>
      </c>
      <c r="AL69" s="78">
        <f>AL65+AL67</f>
        <v>2122</v>
      </c>
      <c r="AM69" s="42">
        <f>+SUM(AJ69:AL69)</f>
        <v>10101</v>
      </c>
      <c r="AN69" s="230">
        <f>+AM69+AG69+L69</f>
        <v>193272</v>
      </c>
      <c r="AQ69" s="42">
        <f>K69/AQ$5</f>
        <v>1814</v>
      </c>
      <c r="AR69" s="42">
        <f>AG69/AR$5</f>
        <v>2951.2777777777778</v>
      </c>
      <c r="AS69" s="42">
        <f>AH69/AS$5</f>
        <v>3565.5714285714284</v>
      </c>
      <c r="AT69" s="42">
        <f>AI69/AT$5</f>
        <v>2560.3636363636365</v>
      </c>
      <c r="AU69" s="42">
        <f>AM69/AU$5</f>
        <v>3367</v>
      </c>
      <c r="AV69" s="230">
        <f>AN69/AV$5</f>
        <v>6664.5517241379312</v>
      </c>
      <c r="AW69" s="122"/>
      <c r="AX69" s="42">
        <f>MEDIAN($D69:$K69)</f>
        <v>12299.5</v>
      </c>
      <c r="AY69" s="42">
        <f>MEDIAN($M69:$AF69)</f>
        <v>3099</v>
      </c>
      <c r="AZ69" s="42">
        <f>MEDIAN($AC69,$AD69,$Z69,$T69,$O69,Q69,AF69)</f>
        <v>3295</v>
      </c>
      <c r="BA69" s="42">
        <f>MEDIAN($AE69,$AB69,$AA69,$Y69,$V69,$U69,$S69,$R69,$P69,$N69,$M69)</f>
        <v>2247</v>
      </c>
      <c r="BB69" s="42">
        <f>MEDIAN($AJ69:$AL69)</f>
        <v>2122</v>
      </c>
      <c r="BC69" s="230">
        <f>MEDIAN((D69:K69,M69:V69,Y69:AF69,AJ69:AL69))</f>
        <v>3343</v>
      </c>
    </row>
    <row r="70" spans="1:55" s="204" customFormat="1" ht="15" thickTop="1">
      <c r="A70" s="199"/>
      <c r="B70" s="231"/>
      <c r="C70" s="232" t="s">
        <v>238</v>
      </c>
      <c r="D70" s="77">
        <f t="shared" ref="D70:V70" si="118">+D65/D42</f>
        <v>3.3629498741435927E-2</v>
      </c>
      <c r="E70" s="233">
        <f t="shared" si="118"/>
        <v>-1.9493645182429877E-2</v>
      </c>
      <c r="F70" s="233">
        <f t="shared" si="118"/>
        <v>1.7525989878902522E-2</v>
      </c>
      <c r="G70" s="233">
        <f t="shared" si="118"/>
        <v>3.4583473117046397E-2</v>
      </c>
      <c r="H70" s="127">
        <f t="shared" si="118"/>
        <v>2.5265207281332986E-2</v>
      </c>
      <c r="I70" s="127">
        <f t="shared" si="118"/>
        <v>4.6320523165325783E-2</v>
      </c>
      <c r="J70" s="233">
        <f t="shared" si="118"/>
        <v>3.9562542966134824E-2</v>
      </c>
      <c r="K70" s="127">
        <f t="shared" si="118"/>
        <v>4.3452354218130103E-2</v>
      </c>
      <c r="L70" s="75">
        <f t="shared" si="118"/>
        <v>3.2960491966403202E-2</v>
      </c>
      <c r="M70" s="233">
        <f t="shared" si="118"/>
        <v>-1.3879870129870129E-2</v>
      </c>
      <c r="N70" s="127">
        <f t="shared" si="118"/>
        <v>5.3773694615652984E-2</v>
      </c>
      <c r="O70" s="233">
        <f t="shared" si="118"/>
        <v>7.4108230175339032E-2</v>
      </c>
      <c r="P70" s="233">
        <f t="shared" si="118"/>
        <v>7.3709367306966631E-2</v>
      </c>
      <c r="Q70" s="233">
        <f t="shared" si="118"/>
        <v>3.07713858797161E-2</v>
      </c>
      <c r="R70" s="233">
        <f t="shared" si="118"/>
        <v>8.9247946954251853E-2</v>
      </c>
      <c r="S70" s="233">
        <f t="shared" si="118"/>
        <v>3.5002916909742478E-2</v>
      </c>
      <c r="T70" s="233">
        <f t="shared" si="118"/>
        <v>6.9310455305969881E-2</v>
      </c>
      <c r="U70" s="233">
        <f t="shared" si="118"/>
        <v>6.5392601192203789E-2</v>
      </c>
      <c r="V70" s="127">
        <f t="shared" si="118"/>
        <v>2.1398061442418268E-2</v>
      </c>
      <c r="W70" s="127"/>
      <c r="X70" s="127"/>
      <c r="Y70" s="233">
        <f t="shared" ref="Y70:AG70" si="119">+Y65/Y42</f>
        <v>7.0661835088199093E-2</v>
      </c>
      <c r="Z70" s="127">
        <f t="shared" si="119"/>
        <v>3.3820465208578433E-2</v>
      </c>
      <c r="AA70" s="233">
        <f t="shared" si="119"/>
        <v>6.482294969250163E-2</v>
      </c>
      <c r="AB70" s="233">
        <f t="shared" si="119"/>
        <v>0.10421927933477056</v>
      </c>
      <c r="AC70" s="233">
        <f t="shared" si="119"/>
        <v>4.8553942157686304E-2</v>
      </c>
      <c r="AD70" s="233">
        <f t="shared" si="119"/>
        <v>3.4800136918571485E-2</v>
      </c>
      <c r="AE70" s="127">
        <f t="shared" si="119"/>
        <v>6.1130922058074376E-2</v>
      </c>
      <c r="AF70" s="127">
        <f t="shared" si="119"/>
        <v>4.4145807687046915E-2</v>
      </c>
      <c r="AG70" s="75">
        <f t="shared" si="119"/>
        <v>5.3655295019625328E-2</v>
      </c>
      <c r="AH70" s="75">
        <f>AH65/AH42</f>
        <v>4.5748384741052861E-2</v>
      </c>
      <c r="AI70" s="75">
        <f>AI65/AI42</f>
        <v>6.3595300283603579E-2</v>
      </c>
      <c r="AJ70" s="233">
        <f>+AJ65/AJ42</f>
        <v>4.8285324177790738E-2</v>
      </c>
      <c r="AK70" s="127">
        <f>+AK65/AK42</f>
        <v>3.3954694456675961E-2</v>
      </c>
      <c r="AL70" s="233">
        <f>+AL65/AL42</f>
        <v>9.1886009657892953E-2</v>
      </c>
      <c r="AM70" s="75">
        <f>+AM65/AM42</f>
        <v>5.3213696760147269E-2</v>
      </c>
      <c r="AN70" s="76">
        <f>+AN65/AN42</f>
        <v>3.8729323025176336E-2</v>
      </c>
      <c r="AQ70" s="75">
        <f>AQ65/AQ42</f>
        <v>4.3452354218130103E-2</v>
      </c>
      <c r="AR70" s="75">
        <f>AR65/AR42</f>
        <v>5.3655295019625328E-2</v>
      </c>
      <c r="AS70" s="75">
        <f>AS65/AS42</f>
        <v>4.5748384741052861E-2</v>
      </c>
      <c r="AT70" s="75">
        <f>AT65/AT42</f>
        <v>6.3595300283603565E-2</v>
      </c>
      <c r="AU70" s="75">
        <f>AU65/AU42</f>
        <v>5.3213696760147276E-2</v>
      </c>
      <c r="AV70" s="76">
        <f>+AV65/AV42</f>
        <v>3.8729323025176336E-2</v>
      </c>
      <c r="AW70" s="71"/>
      <c r="AX70" s="75">
        <f>MEDIAN($D70:$K70)</f>
        <v>3.4106485929241162E-2</v>
      </c>
      <c r="AY70" s="75">
        <f>MEDIAN($M70:$AF70)</f>
        <v>5.7452308336863683E-2</v>
      </c>
      <c r="AZ70" s="75">
        <f t="shared" ref="AZ70:AZ71" si="120">MEDIAN($M70:$AF70)</f>
        <v>5.7452308336863683E-2</v>
      </c>
      <c r="BA70" s="75">
        <f>MEDIAN($AE70,$AB70,$AA70,$Y70,$V70,$U70,$S70,$R70,$P70,$N70,$M70)</f>
        <v>6.482294969250163E-2</v>
      </c>
      <c r="BB70" s="75">
        <f>MEDIAN($AJ70:$AL70)</f>
        <v>4.8285324177790738E-2</v>
      </c>
      <c r="BC70" s="76">
        <f>+BC65/BC42</f>
        <v>6.9176583230748184E-2</v>
      </c>
    </row>
    <row r="71" spans="1:55" s="204" customFormat="1">
      <c r="A71" s="199"/>
      <c r="B71" s="200"/>
      <c r="C71" s="232" t="s">
        <v>237</v>
      </c>
      <c r="D71" s="74">
        <f t="shared" ref="D71:V71" si="121">+D69/D42</f>
        <v>3.3629498741435927E-2</v>
      </c>
      <c r="E71" s="234">
        <f t="shared" si="121"/>
        <v>4.6980423285306848E-3</v>
      </c>
      <c r="F71" s="234">
        <f t="shared" si="121"/>
        <v>1.7525989878902522E-2</v>
      </c>
      <c r="G71" s="234">
        <f t="shared" si="121"/>
        <v>3.4583473117046397E-2</v>
      </c>
      <c r="H71" s="128">
        <f t="shared" si="121"/>
        <v>9.920678600421029E-2</v>
      </c>
      <c r="I71" s="128">
        <f t="shared" si="121"/>
        <v>4.6320523165325783E-2</v>
      </c>
      <c r="J71" s="234">
        <f t="shared" si="121"/>
        <v>3.9562542966134824E-2</v>
      </c>
      <c r="K71" s="128">
        <f t="shared" si="121"/>
        <v>4.3452354218130103E-2</v>
      </c>
      <c r="L71" s="73">
        <f t="shared" si="121"/>
        <v>4.046451047612884E-2</v>
      </c>
      <c r="M71" s="234">
        <f t="shared" si="121"/>
        <v>-6.7532467532467527E-2</v>
      </c>
      <c r="N71" s="235">
        <f t="shared" si="121"/>
        <v>5.2261890917548549E-2</v>
      </c>
      <c r="O71" s="234">
        <f t="shared" si="121"/>
        <v>6.7629080504616981E-2</v>
      </c>
      <c r="P71" s="234">
        <f t="shared" si="121"/>
        <v>0.11920720202691776</v>
      </c>
      <c r="Q71" s="234">
        <f t="shared" si="121"/>
        <v>3.07713858797161E-2</v>
      </c>
      <c r="R71" s="234">
        <f t="shared" si="121"/>
        <v>8.9247946954251853E-2</v>
      </c>
      <c r="S71" s="234">
        <f t="shared" si="121"/>
        <v>3.0002500208350696E-2</v>
      </c>
      <c r="T71" s="234">
        <f t="shared" si="121"/>
        <v>5.9503043679470291E-2</v>
      </c>
      <c r="U71" s="234">
        <f t="shared" si="121"/>
        <v>6.5392601192203789E-2</v>
      </c>
      <c r="V71" s="128">
        <f t="shared" si="121"/>
        <v>-1.8892722194841466E-3</v>
      </c>
      <c r="W71" s="128"/>
      <c r="X71" s="128"/>
      <c r="Y71" s="234">
        <f t="shared" ref="Y71:AG71" si="122">+Y69/Y42</f>
        <v>6.3875974292356072E-2</v>
      </c>
      <c r="Z71" s="235">
        <f t="shared" si="122"/>
        <v>3.3820465208578433E-2</v>
      </c>
      <c r="AA71" s="234">
        <f t="shared" si="122"/>
        <v>4.1922915313801136E-2</v>
      </c>
      <c r="AB71" s="234">
        <f t="shared" si="122"/>
        <v>0.10421927933477056</v>
      </c>
      <c r="AC71" s="234">
        <f t="shared" si="122"/>
        <v>3.9229569182767314E-2</v>
      </c>
      <c r="AD71" s="234">
        <f t="shared" si="122"/>
        <v>3.4800136918571485E-2</v>
      </c>
      <c r="AE71" s="235">
        <f t="shared" si="122"/>
        <v>5.4848021735438957E-2</v>
      </c>
      <c r="AF71" s="235">
        <f t="shared" si="122"/>
        <v>4.6676241280262619E-2</v>
      </c>
      <c r="AG71" s="70">
        <f t="shared" si="122"/>
        <v>5.0720327372058227E-2</v>
      </c>
      <c r="AH71" s="70">
        <f>AH69/AH42</f>
        <v>4.2786148115259805E-2</v>
      </c>
      <c r="AI71" s="70">
        <f>AI69/AI42</f>
        <v>6.0694613256096618E-2</v>
      </c>
      <c r="AJ71" s="234">
        <f>+AJ69/AJ42</f>
        <v>4.8285324177790738E-2</v>
      </c>
      <c r="AK71" s="128">
        <f>+AK69/AK42</f>
        <v>3.3954694456675961E-2</v>
      </c>
      <c r="AL71" s="234">
        <f>+AL69/AL42</f>
        <v>7.2162143780180918E-2</v>
      </c>
      <c r="AM71" s="70">
        <f>+AM69/AM42</f>
        <v>5.0324084914731539E-2</v>
      </c>
      <c r="AN71" s="72">
        <f>+AN69/AN42</f>
        <v>4.3315415977882403E-2</v>
      </c>
      <c r="AQ71" s="70">
        <f>AQ69/AQ42</f>
        <v>4.3452354218130103E-2</v>
      </c>
      <c r="AR71" s="70">
        <f>AR69/AR42</f>
        <v>5.0720327372058227E-2</v>
      </c>
      <c r="AS71" s="70">
        <f>AS69/AS42</f>
        <v>4.2786148115259798E-2</v>
      </c>
      <c r="AT71" s="70">
        <f>AT69/AT42</f>
        <v>6.0694613256096611E-2</v>
      </c>
      <c r="AU71" s="70">
        <f>AU69/AU42</f>
        <v>5.0324084914731546E-2</v>
      </c>
      <c r="AV71" s="72">
        <f>+AV69/AV42</f>
        <v>4.3315415977882403E-2</v>
      </c>
      <c r="AW71" s="71"/>
      <c r="AX71" s="70">
        <f>MEDIAN($D71:$K71)</f>
        <v>3.707300804159061E-2</v>
      </c>
      <c r="AY71" s="70">
        <f>MEDIAN($M71:$AF71)</f>
        <v>4.9469066098905584E-2</v>
      </c>
      <c r="AZ71" s="70">
        <f t="shared" si="120"/>
        <v>4.9469066098905584E-2</v>
      </c>
      <c r="BA71" s="70">
        <f>MEDIAN($AE71,$AB71,$AA71,$Y71,$V71,$U71,$S71,$R71,$P71,$N71,$M71)</f>
        <v>5.4848021735438957E-2</v>
      </c>
      <c r="BB71" s="70">
        <f>MEDIAN($AJ71:$AL71)</f>
        <v>4.8285324177790738E-2</v>
      </c>
      <c r="BC71" s="72">
        <f>+BC69/BC42</f>
        <v>5.7157023662973601E-2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2011</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3">D81+D82+D113</f>
        <v>4026</v>
      </c>
      <c r="E77" s="130">
        <f t="shared" si="123"/>
        <v>24095</v>
      </c>
      <c r="F77" s="130">
        <f t="shared" si="123"/>
        <v>85640</v>
      </c>
      <c r="G77" s="130">
        <f t="shared" si="123"/>
        <v>13339</v>
      </c>
      <c r="H77" s="130">
        <f t="shared" si="123"/>
        <v>66572</v>
      </c>
      <c r="I77" s="130">
        <f t="shared" si="123"/>
        <v>115915</v>
      </c>
      <c r="J77" s="130">
        <f t="shared" si="123"/>
        <v>21043</v>
      </c>
      <c r="K77" s="130">
        <f t="shared" si="123"/>
        <v>26829</v>
      </c>
      <c r="L77" s="130">
        <f t="shared" si="123"/>
        <v>357459</v>
      </c>
      <c r="M77" s="130">
        <f t="shared" si="123"/>
        <v>27091</v>
      </c>
      <c r="N77" s="130">
        <f t="shared" si="123"/>
        <v>5855</v>
      </c>
      <c r="O77" s="130">
        <f t="shared" si="123"/>
        <v>35910</v>
      </c>
      <c r="P77" s="130">
        <f t="shared" si="123"/>
        <v>19522</v>
      </c>
      <c r="Q77" s="130">
        <f t="shared" si="123"/>
        <v>41431</v>
      </c>
      <c r="R77" s="130">
        <f t="shared" si="123"/>
        <v>29653</v>
      </c>
      <c r="S77" s="130">
        <f t="shared" si="123"/>
        <v>9188</v>
      </c>
      <c r="T77" s="130">
        <f t="shared" si="123"/>
        <v>1705</v>
      </c>
      <c r="U77" s="130">
        <f t="shared" si="123"/>
        <v>30473</v>
      </c>
      <c r="V77" s="130">
        <f t="shared" si="123"/>
        <v>4344</v>
      </c>
      <c r="W77" s="130"/>
      <c r="X77" s="130"/>
      <c r="Y77" s="130">
        <f t="shared" ref="Y77:AL77" si="124">Y81+Y82+Y113</f>
        <v>33013</v>
      </c>
      <c r="Z77" s="130">
        <f t="shared" si="124"/>
        <v>3424</v>
      </c>
      <c r="AA77" s="130">
        <f t="shared" si="124"/>
        <v>15428</v>
      </c>
      <c r="AB77" s="130">
        <f t="shared" si="124"/>
        <v>22199</v>
      </c>
      <c r="AC77" s="130">
        <f t="shared" si="124"/>
        <v>1885</v>
      </c>
      <c r="AD77" s="130">
        <f t="shared" si="124"/>
        <v>16214</v>
      </c>
      <c r="AE77" s="130">
        <f t="shared" si="124"/>
        <v>6449</v>
      </c>
      <c r="AF77" s="130">
        <f t="shared" si="124"/>
        <v>13773</v>
      </c>
      <c r="AG77" s="43">
        <f t="shared" ref="AG77:AG78" si="125">+SUM(M77:AF77)</f>
        <v>317557</v>
      </c>
      <c r="AH77" s="43">
        <f t="shared" ref="AH77:AH78" si="126">O77+Q77+Z77+AC77+AD77+AF77+T77</f>
        <v>114342</v>
      </c>
      <c r="AI77" s="43">
        <f t="shared" ref="AI77:AI78" si="127">M77+N77+P77+R77+S77+U77+V77+Y77+AA77+AB77+AE77</f>
        <v>203215</v>
      </c>
      <c r="AJ77" s="130">
        <f t="shared" si="124"/>
        <v>44197</v>
      </c>
      <c r="AK77" s="130">
        <f t="shared" si="124"/>
        <v>73286</v>
      </c>
      <c r="AL77" s="130">
        <f t="shared" si="124"/>
        <v>23173</v>
      </c>
      <c r="AM77" s="43">
        <f t="shared" ref="AM77:AM78" si="128">+SUM(AJ77:AL77)</f>
        <v>140656</v>
      </c>
      <c r="AN77" s="44">
        <f t="shared" ref="AN77:AN78" si="129">+AM77+AG77+L77</f>
        <v>815672</v>
      </c>
      <c r="AQ77" s="43">
        <f>K77/AQ$5</f>
        <v>3353.625</v>
      </c>
      <c r="AR77" s="43">
        <f t="shared" ref="AR77:AT78" si="130">AG77/AR$5</f>
        <v>17642.055555555555</v>
      </c>
      <c r="AS77" s="43">
        <f t="shared" si="130"/>
        <v>16334.571428571429</v>
      </c>
      <c r="AT77" s="43">
        <f t="shared" si="130"/>
        <v>18474.090909090908</v>
      </c>
      <c r="AU77" s="43">
        <f>AM77/AU$5</f>
        <v>46885.333333333336</v>
      </c>
      <c r="AV77" s="44">
        <f>AN77/AV$5</f>
        <v>28126.620689655174</v>
      </c>
      <c r="AW77" s="50"/>
      <c r="AX77" s="43">
        <f t="shared" ref="AX77:AX78" si="131">MEDIAN($D77:$K77)</f>
        <v>25462</v>
      </c>
      <c r="AY77" s="43">
        <f t="shared" ref="AY77:AY78" si="132">MEDIAN($M77:$AF77)</f>
        <v>15821</v>
      </c>
      <c r="AZ77" s="43">
        <f t="shared" ref="AZ77:AZ78" si="133">MEDIAN($AC77,$AD77,$Z77,$T77,$O77,Q77,AF77)</f>
        <v>13773</v>
      </c>
      <c r="BA77" s="43">
        <f>MEDIAN($AE77,$AB77,$AA77,$Y77,$V77,$U77,$S77,$R77,$P77,$N77,$M77)</f>
        <v>19522</v>
      </c>
      <c r="BB77" s="43">
        <f t="shared" ref="BB77:BB78" si="134">MEDIAN($AJ77:$AL77)</f>
        <v>44197</v>
      </c>
      <c r="BC77" s="44">
        <f t="shared" ref="BC77:BC78" si="135">AVERAGE(K77:R77,T77:AC77,AF77:AM77,AQ77:AS77)</f>
        <v>60138.898221634328</v>
      </c>
    </row>
    <row r="78" spans="1:55" s="204" customFormat="1">
      <c r="A78" s="199"/>
      <c r="B78" s="200"/>
      <c r="C78" s="201" t="s">
        <v>234</v>
      </c>
      <c r="D78" s="131">
        <f t="shared" ref="D78:V78" si="136">D88+D119</f>
        <v>32426</v>
      </c>
      <c r="E78" s="131">
        <f t="shared" si="136"/>
        <v>64233</v>
      </c>
      <c r="F78" s="131">
        <f t="shared" si="136"/>
        <v>150269</v>
      </c>
      <c r="G78" s="131">
        <f t="shared" si="136"/>
        <v>98896</v>
      </c>
      <c r="H78" s="131">
        <f t="shared" si="136"/>
        <v>110311</v>
      </c>
      <c r="I78" s="131">
        <f t="shared" si="136"/>
        <v>283292</v>
      </c>
      <c r="J78" s="131">
        <f t="shared" si="136"/>
        <v>46982</v>
      </c>
      <c r="K78" s="131">
        <f t="shared" si="136"/>
        <v>66426</v>
      </c>
      <c r="L78" s="68">
        <f t="shared" si="136"/>
        <v>852835</v>
      </c>
      <c r="M78" s="131">
        <f t="shared" si="136"/>
        <v>29095</v>
      </c>
      <c r="N78" s="131">
        <f t="shared" si="136"/>
        <v>14613</v>
      </c>
      <c r="O78" s="131">
        <f t="shared" si="136"/>
        <v>42993</v>
      </c>
      <c r="P78" s="131">
        <f t="shared" si="136"/>
        <v>22005</v>
      </c>
      <c r="Q78" s="131">
        <f t="shared" si="136"/>
        <v>46566</v>
      </c>
      <c r="R78" s="131">
        <f t="shared" si="136"/>
        <v>33006</v>
      </c>
      <c r="S78" s="131">
        <f t="shared" si="136"/>
        <v>10307</v>
      </c>
      <c r="T78" s="131">
        <f t="shared" si="136"/>
        <v>11152</v>
      </c>
      <c r="U78" s="131">
        <f t="shared" si="136"/>
        <v>34252</v>
      </c>
      <c r="V78" s="131">
        <f t="shared" si="136"/>
        <v>6161</v>
      </c>
      <c r="W78" s="131"/>
      <c r="X78" s="131"/>
      <c r="Y78" s="131">
        <f t="shared" ref="Y78:AL78" si="137">Y88+Y119</f>
        <v>43224</v>
      </c>
      <c r="Z78" s="131">
        <f t="shared" si="137"/>
        <v>9335</v>
      </c>
      <c r="AA78" s="131">
        <f t="shared" si="137"/>
        <v>27202</v>
      </c>
      <c r="AB78" s="131">
        <f t="shared" si="137"/>
        <v>24375</v>
      </c>
      <c r="AC78" s="131">
        <f t="shared" si="137"/>
        <v>20920</v>
      </c>
      <c r="AD78" s="131">
        <f t="shared" si="137"/>
        <v>27063</v>
      </c>
      <c r="AE78" s="131">
        <f t="shared" si="137"/>
        <v>7822</v>
      </c>
      <c r="AF78" s="131">
        <f t="shared" si="137"/>
        <v>20676</v>
      </c>
      <c r="AG78" s="43">
        <f t="shared" si="125"/>
        <v>430767</v>
      </c>
      <c r="AH78" s="43">
        <f t="shared" si="126"/>
        <v>178705</v>
      </c>
      <c r="AI78" s="43">
        <f t="shared" si="127"/>
        <v>252062</v>
      </c>
      <c r="AJ78" s="131">
        <f t="shared" si="137"/>
        <v>69340</v>
      </c>
      <c r="AK78" s="131">
        <f t="shared" si="137"/>
        <v>74490</v>
      </c>
      <c r="AL78" s="131">
        <f t="shared" si="137"/>
        <v>24680</v>
      </c>
      <c r="AM78" s="43">
        <f t="shared" si="128"/>
        <v>168510</v>
      </c>
      <c r="AN78" s="44">
        <f t="shared" si="129"/>
        <v>1452112</v>
      </c>
      <c r="AQ78" s="43">
        <f>K78/AQ$5</f>
        <v>8303.25</v>
      </c>
      <c r="AR78" s="43">
        <f t="shared" si="130"/>
        <v>23931.5</v>
      </c>
      <c r="AS78" s="43">
        <f t="shared" si="130"/>
        <v>25529.285714285714</v>
      </c>
      <c r="AT78" s="43">
        <f t="shared" si="130"/>
        <v>22914.727272727272</v>
      </c>
      <c r="AU78" s="43">
        <f>AM78/AU$5</f>
        <v>56170</v>
      </c>
      <c r="AV78" s="44">
        <f>AN78/AV$5</f>
        <v>50072.827586206899</v>
      </c>
      <c r="AW78" s="131"/>
      <c r="AX78" s="43">
        <f t="shared" si="131"/>
        <v>82661</v>
      </c>
      <c r="AY78" s="43">
        <f t="shared" si="132"/>
        <v>23190</v>
      </c>
      <c r="AZ78" s="43">
        <f t="shared" si="133"/>
        <v>20920</v>
      </c>
      <c r="BA78" s="43">
        <f>MEDIAN($AE78,$AB78,$AA78,$Y78,$V78,$U78,$S78,$R78,$P78,$N78,$M78)</f>
        <v>24375</v>
      </c>
      <c r="BB78" s="43">
        <f t="shared" si="134"/>
        <v>69340</v>
      </c>
      <c r="BC78" s="44">
        <f t="shared" si="135"/>
        <v>94857.556878306888</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3891</v>
      </c>
      <c r="E81" s="246">
        <v>1592</v>
      </c>
      <c r="F81" s="247">
        <v>28095</v>
      </c>
      <c r="G81" s="247">
        <v>9929</v>
      </c>
      <c r="H81" s="144">
        <v>38572</v>
      </c>
      <c r="I81" s="144">
        <v>19411</v>
      </c>
      <c r="J81" s="247">
        <v>14043</v>
      </c>
      <c r="K81" s="144">
        <v>7855</v>
      </c>
      <c r="L81" s="43">
        <f t="shared" ref="L81:L88" si="138">+SUM(D81:K81)</f>
        <v>123388</v>
      </c>
      <c r="M81" s="246">
        <v>1774</v>
      </c>
      <c r="N81" s="160">
        <v>5811</v>
      </c>
      <c r="O81" s="247">
        <v>12910</v>
      </c>
      <c r="P81" s="246">
        <v>6522</v>
      </c>
      <c r="Q81" s="247">
        <v>760</v>
      </c>
      <c r="R81" s="247">
        <v>1366</v>
      </c>
      <c r="S81" s="247">
        <v>9188</v>
      </c>
      <c r="T81" s="246">
        <v>60</v>
      </c>
      <c r="U81" s="247">
        <v>4433</v>
      </c>
      <c r="V81" s="248">
        <v>4177</v>
      </c>
      <c r="W81" s="248"/>
      <c r="X81" s="248"/>
      <c r="Y81" s="247">
        <v>1183</v>
      </c>
      <c r="Z81" s="160">
        <v>1906</v>
      </c>
      <c r="AA81" s="249">
        <v>7428</v>
      </c>
      <c r="AB81" s="247">
        <v>3421</v>
      </c>
      <c r="AC81" s="247">
        <v>1885</v>
      </c>
      <c r="AD81" s="246">
        <v>1714</v>
      </c>
      <c r="AE81" s="246">
        <v>949</v>
      </c>
      <c r="AF81" s="246">
        <v>3371</v>
      </c>
      <c r="AG81" s="43">
        <f t="shared" ref="AG81:AG88" si="139">+SUM(M81:AF81)</f>
        <v>68858</v>
      </c>
      <c r="AH81" s="43">
        <f t="shared" ref="AH81:AH88" si="140">O81+Q81+Z81+AC81+AD81+AF81+T81</f>
        <v>22606</v>
      </c>
      <c r="AI81" s="43">
        <f t="shared" ref="AI81:AI88" si="141">M81+N81+P81+R81+S81+U81+V81+Y81+AA81+AB81+AE81</f>
        <v>46252</v>
      </c>
      <c r="AJ81" s="247">
        <v>10174</v>
      </c>
      <c r="AK81" s="248">
        <v>5681</v>
      </c>
      <c r="AL81" s="247">
        <v>2622</v>
      </c>
      <c r="AM81" s="43">
        <f t="shared" ref="AM81:AM88" si="142">+SUM(AJ81:AL81)</f>
        <v>18477</v>
      </c>
      <c r="AN81" s="44">
        <f t="shared" ref="AN81:AN88" si="143">+AM81+AG81+L81</f>
        <v>210723</v>
      </c>
      <c r="AQ81" s="43">
        <f t="shared" ref="AQ81:AQ87" si="144">K81/AQ$5</f>
        <v>981.875</v>
      </c>
      <c r="AR81" s="43">
        <f t="shared" ref="AR81:AT87" si="145">AG81/AR$5</f>
        <v>3825.4444444444443</v>
      </c>
      <c r="AS81" s="43">
        <f t="shared" si="145"/>
        <v>3229.4285714285716</v>
      </c>
      <c r="AT81" s="43">
        <f t="shared" si="145"/>
        <v>4204.727272727273</v>
      </c>
      <c r="AU81" s="43">
        <f t="shared" ref="AU81:AV87" si="146">AM81/AU$5</f>
        <v>6159</v>
      </c>
      <c r="AV81" s="44">
        <f t="shared" si="146"/>
        <v>7266.3103448275861</v>
      </c>
      <c r="AW81" s="122"/>
      <c r="AX81" s="43">
        <f t="shared" ref="AX81:AX88" si="147">MEDIAN($D81:$K81)</f>
        <v>11986</v>
      </c>
      <c r="AY81" s="43">
        <f t="shared" ref="AY81:AY88" si="148">MEDIAN($M81:$AF81)</f>
        <v>2638.5</v>
      </c>
      <c r="AZ81" s="43">
        <f t="shared" ref="AZ81:AZ88" si="149">MEDIAN($AC81,$AD81,$Z81,$T81,$O81,Q81,AF81)</f>
        <v>1885</v>
      </c>
      <c r="BA81" s="43">
        <f t="shared" ref="BA81:BA88" si="150">MEDIAN($AE81,$AB81,$AA81,$Y81,$V81,$U81,$S81,$R81,$P81,$N81,$M81)</f>
        <v>4177</v>
      </c>
      <c r="BB81" s="43">
        <f t="shared" ref="BB81:BB88" si="151">MEDIAN($AJ81:$AL81)</f>
        <v>5681</v>
      </c>
      <c r="BC81" s="44">
        <f>MEDIAN((D81:K81,M81:V81,Y81:AF81,AJ81:AL81))</f>
        <v>4177</v>
      </c>
    </row>
    <row r="82" spans="1:55" s="204" customFormat="1">
      <c r="A82" s="199"/>
      <c r="B82" s="200" t="s">
        <v>231</v>
      </c>
      <c r="C82" s="201"/>
      <c r="D82" s="144">
        <v>0</v>
      </c>
      <c r="E82" s="160">
        <v>22503</v>
      </c>
      <c r="F82" s="160">
        <v>43543</v>
      </c>
      <c r="G82" s="160">
        <v>3410</v>
      </c>
      <c r="H82" s="144">
        <v>28000</v>
      </c>
      <c r="I82" s="144">
        <v>96504</v>
      </c>
      <c r="J82" s="160">
        <v>7000</v>
      </c>
      <c r="K82" s="144">
        <v>18974</v>
      </c>
      <c r="L82" s="43">
        <f t="shared" si="138"/>
        <v>219934</v>
      </c>
      <c r="M82" s="160">
        <v>18500</v>
      </c>
      <c r="N82" s="160">
        <v>0</v>
      </c>
      <c r="O82" s="160">
        <v>23000</v>
      </c>
      <c r="P82" s="160">
        <v>13000</v>
      </c>
      <c r="Q82" s="160">
        <v>40671</v>
      </c>
      <c r="R82" s="160">
        <v>28287</v>
      </c>
      <c r="S82" s="160">
        <v>0</v>
      </c>
      <c r="T82" s="160">
        <v>1598</v>
      </c>
      <c r="U82" s="160">
        <v>26040</v>
      </c>
      <c r="V82" s="144"/>
      <c r="W82" s="144"/>
      <c r="X82" s="144"/>
      <c r="Y82" s="160">
        <v>31830</v>
      </c>
      <c r="Z82" s="160">
        <v>1518</v>
      </c>
      <c r="AA82" s="250">
        <v>8000</v>
      </c>
      <c r="AB82" s="160">
        <v>18778</v>
      </c>
      <c r="AC82" s="160">
        <v>0</v>
      </c>
      <c r="AD82" s="160">
        <v>14500</v>
      </c>
      <c r="AE82" s="160">
        <v>5500</v>
      </c>
      <c r="AF82" s="160">
        <v>10402</v>
      </c>
      <c r="AG82" s="43">
        <f t="shared" si="139"/>
        <v>241624</v>
      </c>
      <c r="AH82" s="43">
        <f t="shared" si="140"/>
        <v>91689</v>
      </c>
      <c r="AI82" s="43">
        <f t="shared" si="141"/>
        <v>149935</v>
      </c>
      <c r="AJ82" s="160">
        <v>34023</v>
      </c>
      <c r="AK82" s="144">
        <v>67605</v>
      </c>
      <c r="AL82" s="160">
        <v>20551</v>
      </c>
      <c r="AM82" s="43">
        <f t="shared" si="142"/>
        <v>122179</v>
      </c>
      <c r="AN82" s="44">
        <f t="shared" si="143"/>
        <v>583737</v>
      </c>
      <c r="AQ82" s="43">
        <f t="shared" si="144"/>
        <v>2371.75</v>
      </c>
      <c r="AR82" s="43">
        <f t="shared" si="145"/>
        <v>13423.555555555555</v>
      </c>
      <c r="AS82" s="43">
        <f t="shared" si="145"/>
        <v>13098.428571428571</v>
      </c>
      <c r="AT82" s="43">
        <f t="shared" si="145"/>
        <v>13630.454545454546</v>
      </c>
      <c r="AU82" s="43">
        <f t="shared" si="146"/>
        <v>40726.333333333336</v>
      </c>
      <c r="AV82" s="44">
        <f t="shared" si="146"/>
        <v>20128.862068965518</v>
      </c>
      <c r="AW82" s="122"/>
      <c r="AX82" s="43">
        <f t="shared" si="147"/>
        <v>20738.5</v>
      </c>
      <c r="AY82" s="43">
        <f t="shared" si="148"/>
        <v>13000</v>
      </c>
      <c r="AZ82" s="43">
        <f t="shared" si="149"/>
        <v>10402</v>
      </c>
      <c r="BA82" s="43">
        <f t="shared" si="150"/>
        <v>15750</v>
      </c>
      <c r="BB82" s="43">
        <f t="shared" si="151"/>
        <v>34023</v>
      </c>
      <c r="BC82" s="44">
        <f>MEDIAN((D82:K82,M82:V82,Y82:AF82,AJ82:AL82))</f>
        <v>18639</v>
      </c>
    </row>
    <row r="83" spans="1:55" s="204" customFormat="1">
      <c r="A83" s="199"/>
      <c r="B83" s="200" t="s">
        <v>230</v>
      </c>
      <c r="C83" s="201"/>
      <c r="D83" s="144">
        <v>0</v>
      </c>
      <c r="E83" s="160">
        <v>14355</v>
      </c>
      <c r="F83" s="160">
        <v>15337</v>
      </c>
      <c r="G83" s="160">
        <v>0</v>
      </c>
      <c r="H83" s="144">
        <v>0</v>
      </c>
      <c r="I83" s="144">
        <v>0</v>
      </c>
      <c r="J83" s="160">
        <v>0</v>
      </c>
      <c r="K83" s="144">
        <v>22648</v>
      </c>
      <c r="L83" s="43">
        <f t="shared" si="138"/>
        <v>52340</v>
      </c>
      <c r="M83" s="160"/>
      <c r="N83" s="160">
        <v>0</v>
      </c>
      <c r="O83" s="160">
        <v>2596</v>
      </c>
      <c r="P83" s="160">
        <v>26</v>
      </c>
      <c r="Q83" s="160">
        <v>0</v>
      </c>
      <c r="R83" s="160">
        <v>773</v>
      </c>
      <c r="S83" s="160">
        <v>0</v>
      </c>
      <c r="T83" s="160">
        <v>0</v>
      </c>
      <c r="U83" s="160">
        <v>204</v>
      </c>
      <c r="V83" s="144">
        <v>292</v>
      </c>
      <c r="W83" s="144"/>
      <c r="X83" s="144"/>
      <c r="Y83" s="160">
        <v>0</v>
      </c>
      <c r="Z83" s="160">
        <v>504</v>
      </c>
      <c r="AA83" s="250"/>
      <c r="AB83" s="160"/>
      <c r="AC83" s="160">
        <v>0</v>
      </c>
      <c r="AD83" s="160"/>
      <c r="AE83" s="160">
        <v>92</v>
      </c>
      <c r="AF83" s="160"/>
      <c r="AG83" s="43">
        <f t="shared" si="139"/>
        <v>4487</v>
      </c>
      <c r="AH83" s="43">
        <f t="shared" si="140"/>
        <v>3100</v>
      </c>
      <c r="AI83" s="43">
        <f t="shared" si="141"/>
        <v>1387</v>
      </c>
      <c r="AJ83" s="160">
        <v>2158</v>
      </c>
      <c r="AK83" s="144"/>
      <c r="AL83" s="160">
        <v>0</v>
      </c>
      <c r="AM83" s="43">
        <f t="shared" si="142"/>
        <v>2158</v>
      </c>
      <c r="AN83" s="44">
        <f t="shared" si="143"/>
        <v>58985</v>
      </c>
      <c r="AQ83" s="43">
        <f t="shared" si="144"/>
        <v>2831</v>
      </c>
      <c r="AR83" s="43">
        <f t="shared" si="145"/>
        <v>249.27777777777777</v>
      </c>
      <c r="AS83" s="43">
        <f t="shared" si="145"/>
        <v>442.85714285714283</v>
      </c>
      <c r="AT83" s="43">
        <f t="shared" si="145"/>
        <v>126.09090909090909</v>
      </c>
      <c r="AU83" s="43">
        <f t="shared" si="146"/>
        <v>719.33333333333337</v>
      </c>
      <c r="AV83" s="44">
        <f t="shared" si="146"/>
        <v>2033.9655172413793</v>
      </c>
      <c r="AW83" s="122"/>
      <c r="AX83" s="43">
        <f t="shared" si="147"/>
        <v>0</v>
      </c>
      <c r="AY83" s="43">
        <f t="shared" si="148"/>
        <v>26</v>
      </c>
      <c r="AZ83" s="43">
        <f t="shared" si="149"/>
        <v>0</v>
      </c>
      <c r="BA83" s="43">
        <f t="shared" si="150"/>
        <v>59</v>
      </c>
      <c r="BB83" s="43">
        <f t="shared" si="151"/>
        <v>1079</v>
      </c>
      <c r="BC83" s="44">
        <f>MEDIAN((D83:K83,M83:V83,Y83:AF83,AJ83:AL83))</f>
        <v>0</v>
      </c>
    </row>
    <row r="84" spans="1:55" s="204" customFormat="1">
      <c r="A84" s="199"/>
      <c r="B84" s="200" t="s">
        <v>229</v>
      </c>
      <c r="C84" s="201"/>
      <c r="D84" s="144">
        <v>4523</v>
      </c>
      <c r="E84" s="160">
        <v>6785</v>
      </c>
      <c r="F84" s="160">
        <v>23388</v>
      </c>
      <c r="G84" s="160">
        <v>47214</v>
      </c>
      <c r="H84" s="144">
        <v>22627</v>
      </c>
      <c r="I84" s="144">
        <f>25634-I85</f>
        <v>21351</v>
      </c>
      <c r="J84" s="160">
        <v>17663</v>
      </c>
      <c r="K84" s="144">
        <v>5453</v>
      </c>
      <c r="L84" s="43">
        <f t="shared" si="138"/>
        <v>149004</v>
      </c>
      <c r="M84" s="160">
        <v>1606</v>
      </c>
      <c r="N84" s="160">
        <v>8475</v>
      </c>
      <c r="O84" s="160">
        <v>1667</v>
      </c>
      <c r="P84" s="160">
        <v>699</v>
      </c>
      <c r="Q84" s="160">
        <v>4618</v>
      </c>
      <c r="R84" s="160">
        <v>1778</v>
      </c>
      <c r="S84" s="160">
        <v>488</v>
      </c>
      <c r="T84" s="160">
        <v>1878</v>
      </c>
      <c r="U84" s="160">
        <v>1522</v>
      </c>
      <c r="V84" s="144">
        <v>1265</v>
      </c>
      <c r="W84" s="144"/>
      <c r="X84" s="144"/>
      <c r="Y84" s="160">
        <v>2872</v>
      </c>
      <c r="Z84" s="160">
        <v>3856</v>
      </c>
      <c r="AA84" s="250">
        <v>8676</v>
      </c>
      <c r="AB84" s="160">
        <v>1832</v>
      </c>
      <c r="AC84" s="160">
        <v>12717</v>
      </c>
      <c r="AD84" s="160">
        <v>7215</v>
      </c>
      <c r="AE84" s="160">
        <v>897</v>
      </c>
      <c r="AF84" s="160">
        <v>6729</v>
      </c>
      <c r="AG84" s="43">
        <f t="shared" si="139"/>
        <v>68790</v>
      </c>
      <c r="AH84" s="43">
        <f t="shared" si="140"/>
        <v>38680</v>
      </c>
      <c r="AI84" s="43">
        <f t="shared" si="141"/>
        <v>30110</v>
      </c>
      <c r="AJ84" s="160">
        <v>2663</v>
      </c>
      <c r="AK84" s="144">
        <v>982</v>
      </c>
      <c r="AL84" s="160">
        <v>1239</v>
      </c>
      <c r="AM84" s="43">
        <f t="shared" si="142"/>
        <v>4884</v>
      </c>
      <c r="AN84" s="44">
        <f t="shared" si="143"/>
        <v>222678</v>
      </c>
      <c r="AQ84" s="43">
        <f t="shared" si="144"/>
        <v>681.625</v>
      </c>
      <c r="AR84" s="43">
        <f t="shared" si="145"/>
        <v>3821.6666666666665</v>
      </c>
      <c r="AS84" s="43">
        <f t="shared" si="145"/>
        <v>5525.7142857142853</v>
      </c>
      <c r="AT84" s="43">
        <f t="shared" si="145"/>
        <v>2737.2727272727275</v>
      </c>
      <c r="AU84" s="43">
        <f t="shared" si="146"/>
        <v>1628</v>
      </c>
      <c r="AV84" s="44">
        <f t="shared" si="146"/>
        <v>7678.5517241379312</v>
      </c>
      <c r="AW84" s="122"/>
      <c r="AX84" s="43">
        <f t="shared" si="147"/>
        <v>19507</v>
      </c>
      <c r="AY84" s="43">
        <f t="shared" si="148"/>
        <v>1855</v>
      </c>
      <c r="AZ84" s="43">
        <f t="shared" si="149"/>
        <v>4618</v>
      </c>
      <c r="BA84" s="43">
        <f t="shared" si="150"/>
        <v>1606</v>
      </c>
      <c r="BB84" s="43">
        <f t="shared" si="151"/>
        <v>1239</v>
      </c>
      <c r="BC84" s="44">
        <f>MEDIAN((D84:K84,M84:V84,Y84:AF84,AJ84:AL84))</f>
        <v>3856</v>
      </c>
    </row>
    <row r="85" spans="1:55" s="204" customFormat="1">
      <c r="A85" s="199"/>
      <c r="B85" s="200" t="s">
        <v>228</v>
      </c>
      <c r="C85" s="201"/>
      <c r="D85" s="144">
        <v>1938</v>
      </c>
      <c r="E85" s="160">
        <v>2623</v>
      </c>
      <c r="F85" s="160">
        <v>9500</v>
      </c>
      <c r="G85" s="160">
        <v>17503</v>
      </c>
      <c r="H85" s="144">
        <v>12262</v>
      </c>
      <c r="I85" s="144">
        <v>4283</v>
      </c>
      <c r="J85" s="160">
        <v>4303</v>
      </c>
      <c r="K85" s="144">
        <v>8790</v>
      </c>
      <c r="L85" s="43">
        <f t="shared" si="138"/>
        <v>61202</v>
      </c>
      <c r="M85" s="160">
        <v>19</v>
      </c>
      <c r="N85" s="160">
        <v>283</v>
      </c>
      <c r="O85" s="160">
        <v>246</v>
      </c>
      <c r="P85" s="160">
        <v>295</v>
      </c>
      <c r="Q85" s="160">
        <v>0</v>
      </c>
      <c r="R85" s="160">
        <v>480</v>
      </c>
      <c r="S85" s="160">
        <v>209</v>
      </c>
      <c r="T85" s="160">
        <v>275</v>
      </c>
      <c r="U85" s="160">
        <v>1432</v>
      </c>
      <c r="V85" s="144">
        <v>112</v>
      </c>
      <c r="W85" s="144"/>
      <c r="X85" s="144"/>
      <c r="Y85" s="160">
        <v>1773</v>
      </c>
      <c r="Z85" s="160">
        <v>582</v>
      </c>
      <c r="AA85" s="250">
        <v>184</v>
      </c>
      <c r="AB85" s="160">
        <v>71</v>
      </c>
      <c r="AC85" s="160">
        <v>155</v>
      </c>
      <c r="AD85" s="160">
        <v>12</v>
      </c>
      <c r="AE85" s="160">
        <v>122</v>
      </c>
      <c r="AF85" s="160">
        <v>73</v>
      </c>
      <c r="AG85" s="43">
        <f t="shared" si="139"/>
        <v>6323</v>
      </c>
      <c r="AH85" s="43">
        <f t="shared" si="140"/>
        <v>1343</v>
      </c>
      <c r="AI85" s="43">
        <f t="shared" si="141"/>
        <v>4980</v>
      </c>
      <c r="AJ85" s="160">
        <v>311</v>
      </c>
      <c r="AK85" s="144">
        <v>222</v>
      </c>
      <c r="AL85" s="160">
        <v>36</v>
      </c>
      <c r="AM85" s="43">
        <f t="shared" si="142"/>
        <v>569</v>
      </c>
      <c r="AN85" s="44">
        <f t="shared" si="143"/>
        <v>68094</v>
      </c>
      <c r="AQ85" s="43">
        <f t="shared" si="144"/>
        <v>1098.75</v>
      </c>
      <c r="AR85" s="43">
        <f t="shared" si="145"/>
        <v>351.27777777777777</v>
      </c>
      <c r="AS85" s="43">
        <f t="shared" si="145"/>
        <v>191.85714285714286</v>
      </c>
      <c r="AT85" s="43">
        <f t="shared" si="145"/>
        <v>452.72727272727275</v>
      </c>
      <c r="AU85" s="43">
        <f t="shared" si="146"/>
        <v>189.66666666666666</v>
      </c>
      <c r="AV85" s="44">
        <f t="shared" si="146"/>
        <v>2348.0689655172414</v>
      </c>
      <c r="AW85" s="122"/>
      <c r="AX85" s="43">
        <f t="shared" si="147"/>
        <v>6546.5</v>
      </c>
      <c r="AY85" s="43">
        <f t="shared" si="148"/>
        <v>196.5</v>
      </c>
      <c r="AZ85" s="43">
        <f t="shared" si="149"/>
        <v>155</v>
      </c>
      <c r="BA85" s="43">
        <f t="shared" si="150"/>
        <v>209</v>
      </c>
      <c r="BB85" s="43">
        <f t="shared" si="151"/>
        <v>222</v>
      </c>
      <c r="BC85" s="44">
        <f>MEDIAN((D85:K85,M85:V85,Y85:AF85,AJ85:AL85))</f>
        <v>283</v>
      </c>
    </row>
    <row r="86" spans="1:55" s="204" customFormat="1">
      <c r="A86" s="199"/>
      <c r="B86" s="200" t="s">
        <v>227</v>
      </c>
      <c r="C86" s="201"/>
      <c r="D86" s="144">
        <v>214</v>
      </c>
      <c r="E86" s="160">
        <v>776</v>
      </c>
      <c r="F86" s="160">
        <v>1505</v>
      </c>
      <c r="G86" s="160">
        <v>4918</v>
      </c>
      <c r="H86" s="144">
        <v>1644</v>
      </c>
      <c r="I86" s="144">
        <v>555</v>
      </c>
      <c r="J86" s="160">
        <v>1297</v>
      </c>
      <c r="K86" s="144">
        <v>109</v>
      </c>
      <c r="L86" s="43">
        <f t="shared" si="138"/>
        <v>11018</v>
      </c>
      <c r="M86" s="160">
        <v>136</v>
      </c>
      <c r="N86" s="160"/>
      <c r="O86" s="160">
        <v>638</v>
      </c>
      <c r="P86" s="160">
        <v>732</v>
      </c>
      <c r="Q86" s="160">
        <v>517</v>
      </c>
      <c r="R86" s="160"/>
      <c r="S86" s="160">
        <v>32</v>
      </c>
      <c r="T86" s="160">
        <v>219</v>
      </c>
      <c r="U86" s="160">
        <v>560</v>
      </c>
      <c r="V86" s="144"/>
      <c r="W86" s="144"/>
      <c r="X86" s="144"/>
      <c r="Y86" s="160">
        <v>710</v>
      </c>
      <c r="Z86" s="160">
        <v>969</v>
      </c>
      <c r="AA86" s="250">
        <v>77</v>
      </c>
      <c r="AB86" s="160">
        <v>188</v>
      </c>
      <c r="AC86" s="160">
        <v>356</v>
      </c>
      <c r="AD86" s="160">
        <v>306</v>
      </c>
      <c r="AE86" s="160">
        <v>13</v>
      </c>
      <c r="AF86" s="160">
        <v>101</v>
      </c>
      <c r="AG86" s="43">
        <f t="shared" si="139"/>
        <v>5554</v>
      </c>
      <c r="AH86" s="43">
        <f t="shared" si="140"/>
        <v>3106</v>
      </c>
      <c r="AI86" s="43">
        <f t="shared" si="141"/>
        <v>2448</v>
      </c>
      <c r="AJ86" s="160">
        <v>2096</v>
      </c>
      <c r="AK86" s="144"/>
      <c r="AL86" s="160">
        <v>0</v>
      </c>
      <c r="AM86" s="43">
        <f t="shared" si="142"/>
        <v>2096</v>
      </c>
      <c r="AN86" s="44">
        <f t="shared" si="143"/>
        <v>18668</v>
      </c>
      <c r="AQ86" s="43">
        <f t="shared" si="144"/>
        <v>13.625</v>
      </c>
      <c r="AR86" s="43">
        <f t="shared" si="145"/>
        <v>308.55555555555554</v>
      </c>
      <c r="AS86" s="43">
        <f t="shared" si="145"/>
        <v>443.71428571428572</v>
      </c>
      <c r="AT86" s="43">
        <f t="shared" si="145"/>
        <v>222.54545454545453</v>
      </c>
      <c r="AU86" s="43">
        <f t="shared" si="146"/>
        <v>698.66666666666663</v>
      </c>
      <c r="AV86" s="44">
        <f t="shared" si="146"/>
        <v>643.72413793103453</v>
      </c>
      <c r="AW86" s="122"/>
      <c r="AX86" s="43">
        <f t="shared" si="147"/>
        <v>1036.5</v>
      </c>
      <c r="AY86" s="43">
        <f t="shared" si="148"/>
        <v>306</v>
      </c>
      <c r="AZ86" s="43">
        <f t="shared" si="149"/>
        <v>356</v>
      </c>
      <c r="BA86" s="43">
        <f t="shared" si="150"/>
        <v>162</v>
      </c>
      <c r="BB86" s="43">
        <f t="shared" si="151"/>
        <v>1048</v>
      </c>
      <c r="BC86" s="44">
        <f>MEDIAN((D86:K86,M86:V86,Y86:AF86,AJ86:AL86))</f>
        <v>517</v>
      </c>
    </row>
    <row r="87" spans="1:55" s="204" customFormat="1">
      <c r="A87" s="199"/>
      <c r="B87" s="251" t="s">
        <v>125</v>
      </c>
      <c r="C87" s="201"/>
      <c r="D87" s="144">
        <v>52</v>
      </c>
      <c r="E87" s="160">
        <v>4292</v>
      </c>
      <c r="F87" s="160">
        <v>5916</v>
      </c>
      <c r="G87" s="160">
        <v>0</v>
      </c>
      <c r="H87" s="144">
        <v>0</v>
      </c>
      <c r="I87" s="144">
        <v>0</v>
      </c>
      <c r="J87" s="160"/>
      <c r="K87" s="144">
        <v>1314</v>
      </c>
      <c r="L87" s="43">
        <f t="shared" si="138"/>
        <v>11574</v>
      </c>
      <c r="M87" s="160"/>
      <c r="N87" s="160"/>
      <c r="O87" s="160"/>
      <c r="P87" s="160"/>
      <c r="Q87" s="160"/>
      <c r="R87" s="160"/>
      <c r="S87" s="160">
        <v>0</v>
      </c>
      <c r="T87" s="160">
        <v>0</v>
      </c>
      <c r="U87" s="160"/>
      <c r="V87" s="144"/>
      <c r="W87" s="144"/>
      <c r="X87" s="144"/>
      <c r="Y87" s="160"/>
      <c r="Z87" s="160">
        <v>0</v>
      </c>
      <c r="AA87" s="250">
        <v>117</v>
      </c>
      <c r="AB87" s="160"/>
      <c r="AC87" s="160">
        <v>5623</v>
      </c>
      <c r="AD87" s="160"/>
      <c r="AE87" s="160">
        <v>53</v>
      </c>
      <c r="AF87" s="160">
        <v>0</v>
      </c>
      <c r="AG87" s="43">
        <f t="shared" si="139"/>
        <v>5793</v>
      </c>
      <c r="AH87" s="43">
        <f t="shared" si="140"/>
        <v>5623</v>
      </c>
      <c r="AI87" s="43">
        <f t="shared" si="141"/>
        <v>170</v>
      </c>
      <c r="AJ87" s="160">
        <v>0</v>
      </c>
      <c r="AK87" s="144"/>
      <c r="AL87" s="160">
        <v>0</v>
      </c>
      <c r="AM87" s="43">
        <f t="shared" si="142"/>
        <v>0</v>
      </c>
      <c r="AN87" s="44">
        <f t="shared" si="143"/>
        <v>17367</v>
      </c>
      <c r="AQ87" s="43">
        <f t="shared" si="144"/>
        <v>164.25</v>
      </c>
      <c r="AR87" s="43">
        <f t="shared" si="145"/>
        <v>321.83333333333331</v>
      </c>
      <c r="AS87" s="43">
        <f t="shared" si="145"/>
        <v>803.28571428571433</v>
      </c>
      <c r="AT87" s="43">
        <f t="shared" si="145"/>
        <v>15.454545454545455</v>
      </c>
      <c r="AU87" s="43">
        <f t="shared" si="146"/>
        <v>0</v>
      </c>
      <c r="AV87" s="44">
        <f t="shared" si="146"/>
        <v>598.86206896551721</v>
      </c>
      <c r="AW87" s="122"/>
      <c r="AX87" s="43">
        <f t="shared" si="147"/>
        <v>52</v>
      </c>
      <c r="AY87" s="43">
        <f t="shared" si="148"/>
        <v>0</v>
      </c>
      <c r="AZ87" s="43">
        <f t="shared" si="149"/>
        <v>0</v>
      </c>
      <c r="BA87" s="43">
        <f t="shared" si="150"/>
        <v>53</v>
      </c>
      <c r="BB87" s="43">
        <f t="shared" si="151"/>
        <v>0</v>
      </c>
      <c r="BC87" s="44">
        <f>MEDIAN((D87:K87,M87:V87,Y87:AF87,AJ87:AL87))</f>
        <v>0</v>
      </c>
    </row>
    <row r="88" spans="1:55" s="204" customFormat="1">
      <c r="A88" s="199"/>
      <c r="B88" s="200"/>
      <c r="C88" s="210" t="s">
        <v>226</v>
      </c>
      <c r="D88" s="252">
        <f t="shared" ref="D88:K88" si="152">SUM(D81:D87)</f>
        <v>10618</v>
      </c>
      <c r="E88" s="252">
        <f t="shared" si="152"/>
        <v>52926</v>
      </c>
      <c r="F88" s="252">
        <f t="shared" si="152"/>
        <v>127284</v>
      </c>
      <c r="G88" s="252">
        <f t="shared" si="152"/>
        <v>82974</v>
      </c>
      <c r="H88" s="252">
        <f t="shared" si="152"/>
        <v>103105</v>
      </c>
      <c r="I88" s="252">
        <f t="shared" si="152"/>
        <v>142104</v>
      </c>
      <c r="J88" s="252">
        <f t="shared" si="152"/>
        <v>44306</v>
      </c>
      <c r="K88" s="252">
        <f t="shared" si="152"/>
        <v>65143</v>
      </c>
      <c r="L88" s="45">
        <f t="shared" si="138"/>
        <v>628460</v>
      </c>
      <c r="M88" s="252">
        <f t="shared" ref="M88:V88" si="153">SUM(M81:M87)</f>
        <v>22035</v>
      </c>
      <c r="N88" s="252">
        <f t="shared" si="153"/>
        <v>14569</v>
      </c>
      <c r="O88" s="252">
        <f t="shared" si="153"/>
        <v>41057</v>
      </c>
      <c r="P88" s="252">
        <f t="shared" si="153"/>
        <v>21274</v>
      </c>
      <c r="Q88" s="252">
        <f t="shared" si="153"/>
        <v>46566</v>
      </c>
      <c r="R88" s="252">
        <f t="shared" si="153"/>
        <v>32684</v>
      </c>
      <c r="S88" s="252">
        <f t="shared" si="153"/>
        <v>9917</v>
      </c>
      <c r="T88" s="252">
        <f t="shared" si="153"/>
        <v>4030</v>
      </c>
      <c r="U88" s="252">
        <f t="shared" si="153"/>
        <v>34191</v>
      </c>
      <c r="V88" s="252">
        <f t="shared" si="153"/>
        <v>5846</v>
      </c>
      <c r="W88" s="252"/>
      <c r="X88" s="252"/>
      <c r="Y88" s="252">
        <f t="shared" ref="Y88:AF88" si="154">SUM(Y81:Y87)</f>
        <v>38368</v>
      </c>
      <c r="Z88" s="252">
        <f t="shared" si="154"/>
        <v>9335</v>
      </c>
      <c r="AA88" s="252">
        <f t="shared" si="154"/>
        <v>24482</v>
      </c>
      <c r="AB88" s="252">
        <f t="shared" si="154"/>
        <v>24290</v>
      </c>
      <c r="AC88" s="252">
        <f t="shared" si="154"/>
        <v>20736</v>
      </c>
      <c r="AD88" s="252">
        <f t="shared" si="154"/>
        <v>23747</v>
      </c>
      <c r="AE88" s="252">
        <f t="shared" si="154"/>
        <v>7626</v>
      </c>
      <c r="AF88" s="252">
        <f t="shared" si="154"/>
        <v>20676</v>
      </c>
      <c r="AG88" s="45">
        <f t="shared" si="139"/>
        <v>401429</v>
      </c>
      <c r="AH88" s="45">
        <f t="shared" si="140"/>
        <v>166147</v>
      </c>
      <c r="AI88" s="45">
        <f t="shared" si="141"/>
        <v>235282</v>
      </c>
      <c r="AJ88" s="252">
        <f>SUM(AJ81:AJ87)</f>
        <v>51425</v>
      </c>
      <c r="AK88" s="252">
        <f>SUM(AK81:AK87)</f>
        <v>74490</v>
      </c>
      <c r="AL88" s="252">
        <f>SUM(AL81:AL87)</f>
        <v>24448</v>
      </c>
      <c r="AM88" s="45">
        <f t="shared" si="142"/>
        <v>150363</v>
      </c>
      <c r="AN88" s="211">
        <f t="shared" si="143"/>
        <v>1180252</v>
      </c>
      <c r="AQ88" s="45">
        <f>K88/AQ$5</f>
        <v>8142.875</v>
      </c>
      <c r="AR88" s="45">
        <f>AG88/AR$5</f>
        <v>22301.611111111109</v>
      </c>
      <c r="AS88" s="45">
        <f>AH88/AS$5</f>
        <v>23735.285714285714</v>
      </c>
      <c r="AT88" s="45">
        <f>AI88/AT$5</f>
        <v>21389.272727272728</v>
      </c>
      <c r="AU88" s="45">
        <f>AM88/AU$5</f>
        <v>50121</v>
      </c>
      <c r="AV88" s="211">
        <f>AN88/AV$5</f>
        <v>40698.34482758621</v>
      </c>
      <c r="AW88" s="122"/>
      <c r="AX88" s="45">
        <f t="shared" si="147"/>
        <v>74058.5</v>
      </c>
      <c r="AY88" s="45">
        <f t="shared" si="148"/>
        <v>21654.5</v>
      </c>
      <c r="AZ88" s="45">
        <f t="shared" si="149"/>
        <v>20736</v>
      </c>
      <c r="BA88" s="45">
        <f t="shared" si="150"/>
        <v>22035</v>
      </c>
      <c r="BB88" s="45">
        <f t="shared" si="151"/>
        <v>51425</v>
      </c>
      <c r="BC88" s="211">
        <f>MEDIAN((D88:K88,M88:V88,Y88:AF88,AJ88:AL88))</f>
        <v>24482</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c r="K91" s="144">
        <v>0</v>
      </c>
      <c r="L91" s="43"/>
      <c r="M91" s="160"/>
      <c r="N91" s="160"/>
      <c r="O91" s="160"/>
      <c r="P91" s="160"/>
      <c r="Q91" s="160">
        <v>0</v>
      </c>
      <c r="R91" s="160"/>
      <c r="S91" s="160">
        <v>0</v>
      </c>
      <c r="T91" s="160">
        <v>0</v>
      </c>
      <c r="U91" s="160"/>
      <c r="V91" s="144"/>
      <c r="W91" s="144"/>
      <c r="X91" s="144"/>
      <c r="Y91" s="160">
        <v>0</v>
      </c>
      <c r="Z91" s="160">
        <v>0</v>
      </c>
      <c r="AA91" s="250"/>
      <c r="AB91" s="160"/>
      <c r="AC91" s="160">
        <v>0</v>
      </c>
      <c r="AD91" s="160"/>
      <c r="AE91" s="160">
        <v>0</v>
      </c>
      <c r="AF91" s="160"/>
      <c r="AG91" s="43">
        <f t="shared" ref="AG91:AG100" si="155">+SUM(M91:AF91)</f>
        <v>0</v>
      </c>
      <c r="AH91" s="43">
        <f t="shared" ref="AH91:AH100" si="156">O91+Q91+Z91+AC91+AD91+AF91+T91</f>
        <v>0</v>
      </c>
      <c r="AI91" s="43">
        <f t="shared" ref="AI91:AI100" si="157">M91+N91+P91+R91+S91+U91+V91+Y91+AA91+AB91+AE91</f>
        <v>0</v>
      </c>
      <c r="AJ91" s="160">
        <v>0</v>
      </c>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204" customFormat="1">
      <c r="A92" s="199"/>
      <c r="B92" s="200" t="s">
        <v>223</v>
      </c>
      <c r="C92" s="201"/>
      <c r="D92" s="144">
        <v>28969</v>
      </c>
      <c r="E92" s="160">
        <v>8389</v>
      </c>
      <c r="F92" s="160">
        <v>30303</v>
      </c>
      <c r="G92" s="160">
        <v>184151</v>
      </c>
      <c r="H92" s="144">
        <v>16518</v>
      </c>
      <c r="I92" s="144">
        <v>43993</v>
      </c>
      <c r="J92" s="160">
        <v>13612</v>
      </c>
      <c r="K92" s="144">
        <v>30714</v>
      </c>
      <c r="L92" s="43">
        <f t="shared" ref="L92:L100" si="165">+SUM(D92:K92)</f>
        <v>356649</v>
      </c>
      <c r="M92" s="160">
        <v>1615</v>
      </c>
      <c r="N92" s="160">
        <v>3503</v>
      </c>
      <c r="O92" s="160">
        <v>5896</v>
      </c>
      <c r="P92" s="160">
        <v>3807</v>
      </c>
      <c r="Q92" s="160">
        <v>11656</v>
      </c>
      <c r="R92" s="160">
        <v>3876</v>
      </c>
      <c r="S92" s="160">
        <v>2350</v>
      </c>
      <c r="T92" s="160">
        <v>4128</v>
      </c>
      <c r="U92" s="160">
        <v>532</v>
      </c>
      <c r="V92" s="144">
        <v>1486</v>
      </c>
      <c r="W92" s="144"/>
      <c r="X92" s="144"/>
      <c r="Y92" s="160">
        <v>3348</v>
      </c>
      <c r="Z92" s="160">
        <v>10534</v>
      </c>
      <c r="AA92" s="250">
        <v>5121</v>
      </c>
      <c r="AB92" s="160">
        <v>3206</v>
      </c>
      <c r="AC92" s="160">
        <v>5779</v>
      </c>
      <c r="AD92" s="160">
        <v>5314</v>
      </c>
      <c r="AE92" s="160">
        <v>1713</v>
      </c>
      <c r="AF92" s="160">
        <v>2917</v>
      </c>
      <c r="AG92" s="43">
        <f t="shared" si="155"/>
        <v>76781</v>
      </c>
      <c r="AH92" s="43">
        <f t="shared" si="156"/>
        <v>46224</v>
      </c>
      <c r="AI92" s="43">
        <f t="shared" si="157"/>
        <v>30557</v>
      </c>
      <c r="AJ92" s="160">
        <v>10925</v>
      </c>
      <c r="AK92" s="144">
        <v>1913</v>
      </c>
      <c r="AL92" s="160">
        <v>1813</v>
      </c>
      <c r="AM92" s="43">
        <f t="shared" si="158"/>
        <v>14651</v>
      </c>
      <c r="AN92" s="44">
        <f t="shared" si="159"/>
        <v>448081</v>
      </c>
      <c r="AQ92" s="43">
        <f t="shared" ref="AQ92:AQ99" si="166">K92/AQ$5</f>
        <v>3839.25</v>
      </c>
      <c r="AR92" s="43">
        <f t="shared" ref="AR92:AT99" si="167">AG92/AR$5</f>
        <v>4265.6111111111113</v>
      </c>
      <c r="AS92" s="43">
        <f t="shared" si="167"/>
        <v>6603.4285714285716</v>
      </c>
      <c r="AT92" s="43">
        <f t="shared" si="167"/>
        <v>2777.909090909091</v>
      </c>
      <c r="AU92" s="43">
        <f t="shared" ref="AU92:AV99" si="168">AM92/AU$5</f>
        <v>4883.666666666667</v>
      </c>
      <c r="AV92" s="44">
        <f t="shared" si="168"/>
        <v>15451.068965517241</v>
      </c>
      <c r="AW92" s="122"/>
      <c r="AX92" s="43">
        <f t="shared" si="160"/>
        <v>29636</v>
      </c>
      <c r="AY92" s="43">
        <f t="shared" si="161"/>
        <v>3655</v>
      </c>
      <c r="AZ92" s="43">
        <f t="shared" si="162"/>
        <v>5779</v>
      </c>
      <c r="BA92" s="43">
        <f t="shared" si="163"/>
        <v>3206</v>
      </c>
      <c r="BB92" s="43">
        <f t="shared" si="164"/>
        <v>1913</v>
      </c>
      <c r="BC92" s="44">
        <f>MEDIAN((D92:K92,M92:V92,Y92:AF92,AJ92:AL92))</f>
        <v>5121</v>
      </c>
    </row>
    <row r="93" spans="1:55" s="204" customFormat="1">
      <c r="A93" s="199"/>
      <c r="B93" s="200" t="s">
        <v>222</v>
      </c>
      <c r="C93" s="201"/>
      <c r="D93" s="144">
        <v>14307</v>
      </c>
      <c r="E93" s="160">
        <v>6653</v>
      </c>
      <c r="F93" s="160">
        <v>16122</v>
      </c>
      <c r="G93" s="160">
        <v>34729</v>
      </c>
      <c r="H93" s="144">
        <v>16552</v>
      </c>
      <c r="I93" s="144">
        <v>41882</v>
      </c>
      <c r="J93" s="160">
        <v>14227</v>
      </c>
      <c r="K93" s="144">
        <v>13441</v>
      </c>
      <c r="L93" s="43">
        <f t="shared" si="165"/>
        <v>157913</v>
      </c>
      <c r="M93" s="160">
        <v>818</v>
      </c>
      <c r="N93" s="160">
        <v>1418</v>
      </c>
      <c r="O93" s="160">
        <v>3995</v>
      </c>
      <c r="P93" s="160">
        <v>3112</v>
      </c>
      <c r="Q93" s="160">
        <v>5802</v>
      </c>
      <c r="R93" s="160">
        <v>1435</v>
      </c>
      <c r="S93" s="160">
        <v>906</v>
      </c>
      <c r="T93" s="160">
        <v>2563</v>
      </c>
      <c r="U93" s="160">
        <v>1261</v>
      </c>
      <c r="V93" s="144">
        <v>884</v>
      </c>
      <c r="W93" s="144"/>
      <c r="X93" s="144"/>
      <c r="Y93" s="160">
        <v>2731</v>
      </c>
      <c r="Z93" s="160">
        <v>7171</v>
      </c>
      <c r="AA93" s="250">
        <v>2782</v>
      </c>
      <c r="AB93" s="160">
        <v>477</v>
      </c>
      <c r="AC93" s="160">
        <v>4973</v>
      </c>
      <c r="AD93" s="160">
        <v>2842</v>
      </c>
      <c r="AE93" s="160">
        <v>861</v>
      </c>
      <c r="AF93" s="160">
        <v>3314</v>
      </c>
      <c r="AG93" s="43">
        <f t="shared" si="155"/>
        <v>47345</v>
      </c>
      <c r="AH93" s="43">
        <f t="shared" si="156"/>
        <v>30660</v>
      </c>
      <c r="AI93" s="43">
        <f t="shared" si="157"/>
        <v>16685</v>
      </c>
      <c r="AJ93" s="160">
        <v>6220</v>
      </c>
      <c r="AK93" s="144">
        <v>891</v>
      </c>
      <c r="AL93" s="160">
        <v>1046</v>
      </c>
      <c r="AM93" s="43">
        <f t="shared" si="158"/>
        <v>8157</v>
      </c>
      <c r="AN93" s="44">
        <f t="shared" si="159"/>
        <v>213415</v>
      </c>
      <c r="AQ93" s="43">
        <f t="shared" si="166"/>
        <v>1680.125</v>
      </c>
      <c r="AR93" s="43">
        <f t="shared" si="167"/>
        <v>2630.2777777777778</v>
      </c>
      <c r="AS93" s="43">
        <f t="shared" si="167"/>
        <v>4380</v>
      </c>
      <c r="AT93" s="43">
        <f t="shared" si="167"/>
        <v>1516.8181818181818</v>
      </c>
      <c r="AU93" s="43">
        <f t="shared" si="168"/>
        <v>2719</v>
      </c>
      <c r="AV93" s="44">
        <f t="shared" si="168"/>
        <v>7359.1379310344828</v>
      </c>
      <c r="AW93" s="122"/>
      <c r="AX93" s="43">
        <f t="shared" si="160"/>
        <v>15214.5</v>
      </c>
      <c r="AY93" s="43">
        <f t="shared" si="161"/>
        <v>2647</v>
      </c>
      <c r="AZ93" s="43">
        <f t="shared" si="162"/>
        <v>3995</v>
      </c>
      <c r="BA93" s="43">
        <f t="shared" si="163"/>
        <v>1261</v>
      </c>
      <c r="BB93" s="43">
        <f t="shared" si="164"/>
        <v>1046</v>
      </c>
      <c r="BC93" s="44">
        <f>MEDIAN((D93:K93,M93:V93,Y93:AF93,AJ93:AL93))</f>
        <v>3112</v>
      </c>
    </row>
    <row r="94" spans="1:55" s="204" customFormat="1">
      <c r="A94" s="199"/>
      <c r="B94" s="200" t="s">
        <v>221</v>
      </c>
      <c r="C94" s="201"/>
      <c r="D94" s="144">
        <v>20427</v>
      </c>
      <c r="E94" s="160">
        <v>2615</v>
      </c>
      <c r="F94" s="160">
        <v>17047</v>
      </c>
      <c r="G94" s="160">
        <v>13865</v>
      </c>
      <c r="H94" s="144">
        <v>6316</v>
      </c>
      <c r="I94" s="144">
        <v>7853</v>
      </c>
      <c r="J94" s="160">
        <v>17160</v>
      </c>
      <c r="K94" s="144">
        <v>5665</v>
      </c>
      <c r="L94" s="43">
        <f t="shared" si="165"/>
        <v>90948</v>
      </c>
      <c r="M94" s="160">
        <v>408</v>
      </c>
      <c r="N94" s="160">
        <v>7336</v>
      </c>
      <c r="O94" s="160">
        <v>4860</v>
      </c>
      <c r="P94" s="160">
        <v>1694</v>
      </c>
      <c r="Q94" s="160">
        <v>4437</v>
      </c>
      <c r="R94" s="160">
        <v>14860</v>
      </c>
      <c r="S94" s="160">
        <v>536</v>
      </c>
      <c r="T94" s="160">
        <v>1480</v>
      </c>
      <c r="U94" s="160">
        <v>2140</v>
      </c>
      <c r="V94" s="144">
        <v>154</v>
      </c>
      <c r="W94" s="144"/>
      <c r="X94" s="144"/>
      <c r="Y94" s="160">
        <v>3143</v>
      </c>
      <c r="Z94" s="160">
        <v>6584</v>
      </c>
      <c r="AA94" s="250">
        <v>8768</v>
      </c>
      <c r="AB94" s="160">
        <v>7304</v>
      </c>
      <c r="AC94" s="160">
        <v>14910</v>
      </c>
      <c r="AD94" s="160">
        <v>5565</v>
      </c>
      <c r="AE94" s="160">
        <v>637</v>
      </c>
      <c r="AF94" s="160">
        <v>12232</v>
      </c>
      <c r="AG94" s="43">
        <f t="shared" si="155"/>
        <v>97048</v>
      </c>
      <c r="AH94" s="43">
        <f t="shared" si="156"/>
        <v>50068</v>
      </c>
      <c r="AI94" s="43">
        <f t="shared" si="157"/>
        <v>46980</v>
      </c>
      <c r="AJ94" s="160">
        <v>429</v>
      </c>
      <c r="AK94" s="144">
        <v>940</v>
      </c>
      <c r="AL94" s="160">
        <v>208</v>
      </c>
      <c r="AM94" s="43">
        <f t="shared" si="158"/>
        <v>1577</v>
      </c>
      <c r="AN94" s="44">
        <f t="shared" si="159"/>
        <v>189573</v>
      </c>
      <c r="AQ94" s="43">
        <f t="shared" si="166"/>
        <v>708.125</v>
      </c>
      <c r="AR94" s="43">
        <f t="shared" si="167"/>
        <v>5391.5555555555557</v>
      </c>
      <c r="AS94" s="43">
        <f t="shared" si="167"/>
        <v>7152.5714285714284</v>
      </c>
      <c r="AT94" s="43">
        <f t="shared" si="167"/>
        <v>4270.909090909091</v>
      </c>
      <c r="AU94" s="43">
        <f t="shared" si="168"/>
        <v>525.66666666666663</v>
      </c>
      <c r="AV94" s="44">
        <f t="shared" si="168"/>
        <v>6537</v>
      </c>
      <c r="AW94" s="122"/>
      <c r="AX94" s="43">
        <f t="shared" si="160"/>
        <v>10859</v>
      </c>
      <c r="AY94" s="43">
        <f t="shared" si="161"/>
        <v>4648.5</v>
      </c>
      <c r="AZ94" s="43">
        <f t="shared" si="162"/>
        <v>5565</v>
      </c>
      <c r="BA94" s="43">
        <f t="shared" si="163"/>
        <v>2140</v>
      </c>
      <c r="BB94" s="43">
        <f t="shared" si="164"/>
        <v>429</v>
      </c>
      <c r="BC94" s="44">
        <f>MEDIAN((D94:K94,M94:V94,Y94:AF94,AJ94:AL94))</f>
        <v>5565</v>
      </c>
    </row>
    <row r="95" spans="1:55" s="204" customFormat="1">
      <c r="A95" s="199"/>
      <c r="B95" s="200" t="s">
        <v>220</v>
      </c>
      <c r="C95" s="201"/>
      <c r="D95" s="144">
        <v>11774</v>
      </c>
      <c r="E95" s="160">
        <v>11617</v>
      </c>
      <c r="F95" s="160">
        <v>34331</v>
      </c>
      <c r="G95" s="160">
        <v>12504</v>
      </c>
      <c r="H95" s="144">
        <v>14801</v>
      </c>
      <c r="I95" s="144">
        <v>46412</v>
      </c>
      <c r="J95" s="160">
        <v>9208</v>
      </c>
      <c r="K95" s="144">
        <v>11730</v>
      </c>
      <c r="L95" s="43">
        <f t="shared" si="165"/>
        <v>152377</v>
      </c>
      <c r="M95" s="160"/>
      <c r="N95" s="160">
        <v>1143</v>
      </c>
      <c r="O95" s="160"/>
      <c r="P95" s="160">
        <v>785</v>
      </c>
      <c r="Q95" s="160"/>
      <c r="R95" s="160">
        <v>512</v>
      </c>
      <c r="S95" s="160">
        <v>156</v>
      </c>
      <c r="T95" s="160">
        <v>0</v>
      </c>
      <c r="U95" s="160">
        <v>205</v>
      </c>
      <c r="V95" s="144">
        <v>74</v>
      </c>
      <c r="W95" s="144"/>
      <c r="X95" s="144"/>
      <c r="Y95" s="160">
        <v>7434</v>
      </c>
      <c r="Z95" s="160">
        <v>0</v>
      </c>
      <c r="AA95" s="250">
        <v>196</v>
      </c>
      <c r="AB95" s="160"/>
      <c r="AC95" s="160">
        <v>231</v>
      </c>
      <c r="AD95" s="160">
        <v>518</v>
      </c>
      <c r="AE95" s="160">
        <v>277</v>
      </c>
      <c r="AF95" s="160">
        <v>233</v>
      </c>
      <c r="AG95" s="43">
        <f t="shared" si="155"/>
        <v>11764</v>
      </c>
      <c r="AH95" s="43">
        <f t="shared" si="156"/>
        <v>982</v>
      </c>
      <c r="AI95" s="43">
        <f t="shared" si="157"/>
        <v>10782</v>
      </c>
      <c r="AJ95" s="160">
        <v>0</v>
      </c>
      <c r="AK95" s="144"/>
      <c r="AL95" s="160">
        <v>24</v>
      </c>
      <c r="AM95" s="43">
        <f t="shared" si="158"/>
        <v>24</v>
      </c>
      <c r="AN95" s="44">
        <f t="shared" si="159"/>
        <v>164165</v>
      </c>
      <c r="AQ95" s="43">
        <f t="shared" si="166"/>
        <v>1466.25</v>
      </c>
      <c r="AR95" s="43">
        <f t="shared" si="167"/>
        <v>653.55555555555554</v>
      </c>
      <c r="AS95" s="43">
        <f t="shared" si="167"/>
        <v>140.28571428571428</v>
      </c>
      <c r="AT95" s="43">
        <f t="shared" si="167"/>
        <v>980.18181818181813</v>
      </c>
      <c r="AU95" s="43">
        <f t="shared" si="168"/>
        <v>8</v>
      </c>
      <c r="AV95" s="44">
        <f t="shared" si="168"/>
        <v>5660.8620689655172</v>
      </c>
      <c r="AW95" s="122"/>
      <c r="AX95" s="43">
        <f t="shared" si="160"/>
        <v>12139</v>
      </c>
      <c r="AY95" s="43">
        <f t="shared" si="161"/>
        <v>232</v>
      </c>
      <c r="AZ95" s="43">
        <f t="shared" si="162"/>
        <v>231</v>
      </c>
      <c r="BA95" s="43">
        <f t="shared" si="163"/>
        <v>277</v>
      </c>
      <c r="BB95" s="43">
        <f t="shared" si="164"/>
        <v>12</v>
      </c>
      <c r="BC95" s="44">
        <f>MEDIAN((D95:K95,M95:V95,Y95:AF95,AJ95:AL95))</f>
        <v>515</v>
      </c>
    </row>
    <row r="96" spans="1:55" s="204" customFormat="1">
      <c r="A96" s="199"/>
      <c r="B96" s="200" t="s">
        <v>219</v>
      </c>
      <c r="C96" s="201"/>
      <c r="D96" s="144">
        <v>0</v>
      </c>
      <c r="E96" s="160"/>
      <c r="F96" s="160">
        <v>895</v>
      </c>
      <c r="G96" s="160">
        <v>0</v>
      </c>
      <c r="H96" s="144">
        <v>32</v>
      </c>
      <c r="I96" s="144">
        <v>0</v>
      </c>
      <c r="J96" s="160"/>
      <c r="K96" s="144">
        <v>0</v>
      </c>
      <c r="L96" s="43">
        <f t="shared" si="165"/>
        <v>927</v>
      </c>
      <c r="M96" s="160"/>
      <c r="N96" s="160">
        <v>12</v>
      </c>
      <c r="O96" s="160"/>
      <c r="P96" s="160"/>
      <c r="Q96" s="160"/>
      <c r="R96" s="160"/>
      <c r="S96" s="160">
        <v>0</v>
      </c>
      <c r="T96" s="160">
        <v>0</v>
      </c>
      <c r="U96" s="160"/>
      <c r="V96" s="144"/>
      <c r="W96" s="144"/>
      <c r="X96" s="144"/>
      <c r="Y96" s="160">
        <v>0</v>
      </c>
      <c r="Z96" s="160">
        <v>7000</v>
      </c>
      <c r="AA96" s="250">
        <v>3557</v>
      </c>
      <c r="AB96" s="160"/>
      <c r="AC96" s="160">
        <v>5800</v>
      </c>
      <c r="AD96" s="160"/>
      <c r="AE96" s="160"/>
      <c r="AF96" s="160"/>
      <c r="AG96" s="43">
        <f t="shared" si="155"/>
        <v>16369</v>
      </c>
      <c r="AH96" s="43">
        <f t="shared" si="156"/>
        <v>12800</v>
      </c>
      <c r="AI96" s="43">
        <f t="shared" si="157"/>
        <v>3569</v>
      </c>
      <c r="AJ96" s="160">
        <v>0</v>
      </c>
      <c r="AK96" s="144"/>
      <c r="AL96" s="160">
        <v>0</v>
      </c>
      <c r="AM96" s="43">
        <f t="shared" si="158"/>
        <v>0</v>
      </c>
      <c r="AN96" s="44">
        <f t="shared" si="159"/>
        <v>17296</v>
      </c>
      <c r="AQ96" s="43">
        <f t="shared" si="166"/>
        <v>0</v>
      </c>
      <c r="AR96" s="43">
        <f t="shared" si="167"/>
        <v>909.38888888888891</v>
      </c>
      <c r="AS96" s="43">
        <f t="shared" si="167"/>
        <v>1828.5714285714287</v>
      </c>
      <c r="AT96" s="43">
        <f t="shared" si="167"/>
        <v>324.45454545454544</v>
      </c>
      <c r="AU96" s="43">
        <f t="shared" si="168"/>
        <v>0</v>
      </c>
      <c r="AV96" s="44">
        <f t="shared" si="168"/>
        <v>596.41379310344826</v>
      </c>
      <c r="AW96" s="122"/>
      <c r="AX96" s="43">
        <f t="shared" si="160"/>
        <v>0</v>
      </c>
      <c r="AY96" s="43">
        <f t="shared" si="161"/>
        <v>12</v>
      </c>
      <c r="AZ96" s="43">
        <f t="shared" si="162"/>
        <v>5800</v>
      </c>
      <c r="BA96" s="43">
        <f t="shared" si="163"/>
        <v>6</v>
      </c>
      <c r="BB96" s="43">
        <f t="shared" si="164"/>
        <v>0</v>
      </c>
      <c r="BC96" s="44">
        <f>MEDIAN((D96:K96,M96:V96,Y96:AF96,AJ96:AL96))</f>
        <v>0</v>
      </c>
    </row>
    <row r="97" spans="1:55" s="204" customFormat="1">
      <c r="A97" s="199"/>
      <c r="B97" s="200" t="s">
        <v>218</v>
      </c>
      <c r="C97" s="201"/>
      <c r="D97" s="144">
        <v>5320</v>
      </c>
      <c r="E97" s="160">
        <v>62</v>
      </c>
      <c r="F97" s="160"/>
      <c r="G97" s="160">
        <v>0</v>
      </c>
      <c r="H97" s="144">
        <v>2279</v>
      </c>
      <c r="I97" s="144">
        <v>0</v>
      </c>
      <c r="J97" s="160">
        <v>3</v>
      </c>
      <c r="K97" s="144">
        <v>0</v>
      </c>
      <c r="L97" s="43">
        <f t="shared" si="165"/>
        <v>7664</v>
      </c>
      <c r="M97" s="160"/>
      <c r="N97" s="160"/>
      <c r="O97" s="160">
        <v>825</v>
      </c>
      <c r="P97" s="160"/>
      <c r="Q97" s="160"/>
      <c r="R97" s="160"/>
      <c r="S97" s="160">
        <v>0</v>
      </c>
      <c r="T97" s="160">
        <v>0</v>
      </c>
      <c r="U97" s="160"/>
      <c r="V97" s="144"/>
      <c r="W97" s="144"/>
      <c r="X97" s="144"/>
      <c r="Y97" s="160">
        <v>0</v>
      </c>
      <c r="Z97" s="160">
        <v>1741</v>
      </c>
      <c r="AA97" s="250">
        <v>433</v>
      </c>
      <c r="AB97" s="160">
        <v>19</v>
      </c>
      <c r="AC97" s="160"/>
      <c r="AD97" s="160"/>
      <c r="AE97" s="160"/>
      <c r="AF97" s="160"/>
      <c r="AG97" s="43">
        <f t="shared" si="155"/>
        <v>3018</v>
      </c>
      <c r="AH97" s="43">
        <f t="shared" si="156"/>
        <v>2566</v>
      </c>
      <c r="AI97" s="43">
        <f t="shared" si="157"/>
        <v>452</v>
      </c>
      <c r="AJ97" s="160">
        <v>0</v>
      </c>
      <c r="AK97" s="144">
        <v>262</v>
      </c>
      <c r="AL97" s="160">
        <v>109</v>
      </c>
      <c r="AM97" s="43">
        <f t="shared" si="158"/>
        <v>371</v>
      </c>
      <c r="AN97" s="44">
        <f t="shared" si="159"/>
        <v>11053</v>
      </c>
      <c r="AQ97" s="43">
        <f t="shared" si="166"/>
        <v>0</v>
      </c>
      <c r="AR97" s="43">
        <f t="shared" si="167"/>
        <v>167.66666666666666</v>
      </c>
      <c r="AS97" s="43">
        <f t="shared" si="167"/>
        <v>366.57142857142856</v>
      </c>
      <c r="AT97" s="43">
        <f t="shared" si="167"/>
        <v>41.090909090909093</v>
      </c>
      <c r="AU97" s="43">
        <f t="shared" si="168"/>
        <v>123.66666666666667</v>
      </c>
      <c r="AV97" s="44">
        <f t="shared" si="168"/>
        <v>381.13793103448273</v>
      </c>
      <c r="AW97" s="122"/>
      <c r="AX97" s="43">
        <f t="shared" si="160"/>
        <v>3</v>
      </c>
      <c r="AY97" s="43">
        <f t="shared" si="161"/>
        <v>19</v>
      </c>
      <c r="AZ97" s="43">
        <f t="shared" si="162"/>
        <v>825</v>
      </c>
      <c r="BA97" s="43">
        <f t="shared" si="163"/>
        <v>9.5</v>
      </c>
      <c r="BB97" s="43">
        <f t="shared" si="164"/>
        <v>109</v>
      </c>
      <c r="BC97" s="44">
        <f>MEDIAN((D97:K97,M97:V97,Y97:AF97,AJ97:AL97))</f>
        <v>19</v>
      </c>
    </row>
    <row r="98" spans="1:55" s="204" customFormat="1">
      <c r="A98" s="199"/>
      <c r="B98" s="200" t="s">
        <v>217</v>
      </c>
      <c r="C98" s="201"/>
      <c r="D98" s="144">
        <v>0</v>
      </c>
      <c r="E98" s="160"/>
      <c r="F98" s="160"/>
      <c r="G98" s="160">
        <v>0</v>
      </c>
      <c r="H98" s="144">
        <v>0</v>
      </c>
      <c r="I98" s="144"/>
      <c r="J98" s="160"/>
      <c r="K98" s="144">
        <v>4307</v>
      </c>
      <c r="L98" s="43">
        <f t="shared" si="165"/>
        <v>4307</v>
      </c>
      <c r="M98" s="160">
        <v>14</v>
      </c>
      <c r="N98" s="160"/>
      <c r="O98" s="160">
        <v>801</v>
      </c>
      <c r="P98" s="160">
        <v>10</v>
      </c>
      <c r="Q98" s="160">
        <v>547</v>
      </c>
      <c r="R98" s="160">
        <v>3</v>
      </c>
      <c r="S98" s="160">
        <v>0</v>
      </c>
      <c r="T98" s="160">
        <v>0</v>
      </c>
      <c r="U98" s="160"/>
      <c r="V98" s="144">
        <v>272</v>
      </c>
      <c r="W98" s="144"/>
      <c r="X98" s="144"/>
      <c r="Y98" s="160">
        <v>0</v>
      </c>
      <c r="Z98" s="160">
        <v>224</v>
      </c>
      <c r="AA98" s="250"/>
      <c r="AB98" s="160"/>
      <c r="AC98" s="160">
        <v>0</v>
      </c>
      <c r="AD98" s="160"/>
      <c r="AE98" s="160"/>
      <c r="AF98" s="160"/>
      <c r="AG98" s="43">
        <f t="shared" si="155"/>
        <v>1871</v>
      </c>
      <c r="AH98" s="43">
        <f t="shared" si="156"/>
        <v>1572</v>
      </c>
      <c r="AI98" s="43">
        <f t="shared" si="157"/>
        <v>299</v>
      </c>
      <c r="AJ98" s="160">
        <v>7</v>
      </c>
      <c r="AK98" s="144"/>
      <c r="AL98" s="160">
        <v>0</v>
      </c>
      <c r="AM98" s="43">
        <f t="shared" si="158"/>
        <v>7</v>
      </c>
      <c r="AN98" s="44">
        <f t="shared" si="159"/>
        <v>6185</v>
      </c>
      <c r="AQ98" s="43">
        <f t="shared" si="166"/>
        <v>538.375</v>
      </c>
      <c r="AR98" s="43">
        <f t="shared" si="167"/>
        <v>103.94444444444444</v>
      </c>
      <c r="AS98" s="43">
        <f t="shared" si="167"/>
        <v>224.57142857142858</v>
      </c>
      <c r="AT98" s="43">
        <f t="shared" si="167"/>
        <v>27.181818181818183</v>
      </c>
      <c r="AU98" s="43">
        <f t="shared" si="168"/>
        <v>2.3333333333333335</v>
      </c>
      <c r="AV98" s="44">
        <f t="shared" si="168"/>
        <v>213.27586206896552</v>
      </c>
      <c r="AW98" s="122"/>
      <c r="AX98" s="43">
        <f t="shared" si="160"/>
        <v>0</v>
      </c>
      <c r="AY98" s="43">
        <f t="shared" si="161"/>
        <v>10</v>
      </c>
      <c r="AZ98" s="43">
        <f t="shared" si="162"/>
        <v>224</v>
      </c>
      <c r="BA98" s="43">
        <f t="shared" si="163"/>
        <v>6.5</v>
      </c>
      <c r="BB98" s="43">
        <f t="shared" si="164"/>
        <v>3.5</v>
      </c>
      <c r="BC98" s="44">
        <f>MEDIAN((D98:K98,M98:V98,Y98:AF98,AJ98:AL98))</f>
        <v>3</v>
      </c>
    </row>
    <row r="99" spans="1:55" s="204" customFormat="1">
      <c r="A99" s="199"/>
      <c r="B99" s="251" t="s">
        <v>198</v>
      </c>
      <c r="C99" s="201"/>
      <c r="D99" s="144">
        <v>506</v>
      </c>
      <c r="E99" s="160"/>
      <c r="F99" s="160"/>
      <c r="G99" s="160">
        <v>189</v>
      </c>
      <c r="H99" s="144">
        <v>0</v>
      </c>
      <c r="I99" s="144">
        <v>0</v>
      </c>
      <c r="J99" s="160"/>
      <c r="K99" s="144">
        <v>4017</v>
      </c>
      <c r="L99" s="43">
        <f t="shared" si="165"/>
        <v>4712</v>
      </c>
      <c r="M99" s="160"/>
      <c r="N99" s="160"/>
      <c r="O99" s="160">
        <v>289</v>
      </c>
      <c r="P99" s="160">
        <v>249</v>
      </c>
      <c r="Q99" s="160"/>
      <c r="R99" s="160"/>
      <c r="S99" s="160"/>
      <c r="T99" s="160">
        <v>0</v>
      </c>
      <c r="U99" s="160">
        <v>1856</v>
      </c>
      <c r="V99" s="144"/>
      <c r="W99" s="144"/>
      <c r="X99" s="144"/>
      <c r="Y99" s="160">
        <v>0</v>
      </c>
      <c r="Z99" s="160">
        <v>0</v>
      </c>
      <c r="AA99" s="250">
        <v>70</v>
      </c>
      <c r="AB99" s="160"/>
      <c r="AC99" s="160">
        <v>0</v>
      </c>
      <c r="AD99" s="160"/>
      <c r="AE99" s="160"/>
      <c r="AF99" s="160"/>
      <c r="AG99" s="43">
        <f t="shared" si="155"/>
        <v>2464</v>
      </c>
      <c r="AH99" s="43">
        <f t="shared" si="156"/>
        <v>289</v>
      </c>
      <c r="AI99" s="43">
        <f t="shared" si="157"/>
        <v>2175</v>
      </c>
      <c r="AJ99" s="160">
        <v>0</v>
      </c>
      <c r="AK99" s="144"/>
      <c r="AL99" s="160">
        <v>206</v>
      </c>
      <c r="AM99" s="43">
        <f t="shared" si="158"/>
        <v>206</v>
      </c>
      <c r="AN99" s="44">
        <f t="shared" si="159"/>
        <v>7382</v>
      </c>
      <c r="AQ99" s="43">
        <f t="shared" si="166"/>
        <v>502.125</v>
      </c>
      <c r="AR99" s="43">
        <f t="shared" si="167"/>
        <v>136.88888888888889</v>
      </c>
      <c r="AS99" s="43">
        <f t="shared" si="167"/>
        <v>41.285714285714285</v>
      </c>
      <c r="AT99" s="43">
        <f t="shared" si="167"/>
        <v>197.72727272727272</v>
      </c>
      <c r="AU99" s="43">
        <f t="shared" si="168"/>
        <v>68.666666666666671</v>
      </c>
      <c r="AV99" s="44">
        <f t="shared" si="168"/>
        <v>254.55172413793105</v>
      </c>
      <c r="AW99" s="122"/>
      <c r="AX99" s="43">
        <f t="shared" si="160"/>
        <v>189</v>
      </c>
      <c r="AY99" s="43">
        <f t="shared" si="161"/>
        <v>35</v>
      </c>
      <c r="AZ99" s="43">
        <f t="shared" si="162"/>
        <v>0</v>
      </c>
      <c r="BA99" s="43">
        <f t="shared" si="163"/>
        <v>159.5</v>
      </c>
      <c r="BB99" s="43">
        <f t="shared" si="164"/>
        <v>103</v>
      </c>
      <c r="BC99" s="44">
        <f>MEDIAN((D99:K99,M99:V99,Y99:AF99,AJ99:AL99))</f>
        <v>70</v>
      </c>
    </row>
    <row r="100" spans="1:55" s="204" customFormat="1">
      <c r="A100" s="199"/>
      <c r="B100" s="200"/>
      <c r="C100" s="210" t="s">
        <v>216</v>
      </c>
      <c r="D100" s="252">
        <f t="shared" ref="D100:K100" si="169">SUM(D91:D99)</f>
        <v>81303</v>
      </c>
      <c r="E100" s="252">
        <f t="shared" si="169"/>
        <v>29336</v>
      </c>
      <c r="F100" s="252">
        <f t="shared" si="169"/>
        <v>98698</v>
      </c>
      <c r="G100" s="252">
        <f t="shared" si="169"/>
        <v>245438</v>
      </c>
      <c r="H100" s="252">
        <f t="shared" si="169"/>
        <v>56498</v>
      </c>
      <c r="I100" s="252">
        <f t="shared" si="169"/>
        <v>140140</v>
      </c>
      <c r="J100" s="252">
        <f t="shared" si="169"/>
        <v>54210</v>
      </c>
      <c r="K100" s="252">
        <f t="shared" si="169"/>
        <v>69874</v>
      </c>
      <c r="L100" s="45">
        <f t="shared" si="165"/>
        <v>775497</v>
      </c>
      <c r="M100" s="252">
        <f t="shared" ref="M100:V100" si="170">SUM(M91:M99)</f>
        <v>2855</v>
      </c>
      <c r="N100" s="252">
        <f t="shared" si="170"/>
        <v>13412</v>
      </c>
      <c r="O100" s="252">
        <f t="shared" si="170"/>
        <v>16666</v>
      </c>
      <c r="P100" s="252">
        <f t="shared" si="170"/>
        <v>9657</v>
      </c>
      <c r="Q100" s="252">
        <f t="shared" si="170"/>
        <v>22442</v>
      </c>
      <c r="R100" s="252">
        <f t="shared" si="170"/>
        <v>20686</v>
      </c>
      <c r="S100" s="252">
        <f t="shared" si="170"/>
        <v>3948</v>
      </c>
      <c r="T100" s="252">
        <f t="shared" si="170"/>
        <v>8171</v>
      </c>
      <c r="U100" s="252">
        <f t="shared" si="170"/>
        <v>5994</v>
      </c>
      <c r="V100" s="252">
        <f t="shared" si="170"/>
        <v>2870</v>
      </c>
      <c r="W100" s="252"/>
      <c r="X100" s="252"/>
      <c r="Y100" s="252">
        <f t="shared" ref="Y100:AF100" si="171">SUM(Y91:Y99)</f>
        <v>16656</v>
      </c>
      <c r="Z100" s="252">
        <f t="shared" si="171"/>
        <v>33254</v>
      </c>
      <c r="AA100" s="252">
        <f t="shared" si="171"/>
        <v>20927</v>
      </c>
      <c r="AB100" s="252">
        <f t="shared" si="171"/>
        <v>11006</v>
      </c>
      <c r="AC100" s="252">
        <f t="shared" si="171"/>
        <v>31693</v>
      </c>
      <c r="AD100" s="252">
        <f t="shared" si="171"/>
        <v>14239</v>
      </c>
      <c r="AE100" s="252">
        <f t="shared" si="171"/>
        <v>3488</v>
      </c>
      <c r="AF100" s="252">
        <f t="shared" si="171"/>
        <v>18696</v>
      </c>
      <c r="AG100" s="45">
        <f t="shared" si="155"/>
        <v>256660</v>
      </c>
      <c r="AH100" s="45">
        <f t="shared" si="156"/>
        <v>145161</v>
      </c>
      <c r="AI100" s="45">
        <f t="shared" si="157"/>
        <v>111499</v>
      </c>
      <c r="AJ100" s="252">
        <f>SUM(AJ91:AJ99)</f>
        <v>17581</v>
      </c>
      <c r="AK100" s="252">
        <f>SUM(AK91:AK99)</f>
        <v>4006</v>
      </c>
      <c r="AL100" s="252">
        <f>SUM(AL91:AL99)</f>
        <v>3406</v>
      </c>
      <c r="AM100" s="45">
        <f t="shared" si="158"/>
        <v>24993</v>
      </c>
      <c r="AN100" s="211">
        <f t="shared" si="159"/>
        <v>1057150</v>
      </c>
      <c r="AQ100" s="45">
        <f>K100/AQ$5</f>
        <v>8734.25</v>
      </c>
      <c r="AR100" s="45">
        <f>AG100/AR$5</f>
        <v>14258.888888888889</v>
      </c>
      <c r="AS100" s="45">
        <f>AH100/AS$5</f>
        <v>20737.285714285714</v>
      </c>
      <c r="AT100" s="45">
        <f>AI100/AT$5</f>
        <v>10136.272727272728</v>
      </c>
      <c r="AU100" s="45">
        <f>AM100/AU$5</f>
        <v>8331</v>
      </c>
      <c r="AV100" s="211">
        <f>AN100/AV$5</f>
        <v>36453.448275862072</v>
      </c>
      <c r="AW100" s="122"/>
      <c r="AX100" s="45">
        <f t="shared" si="160"/>
        <v>75588.5</v>
      </c>
      <c r="AY100" s="45">
        <f t="shared" si="161"/>
        <v>13825.5</v>
      </c>
      <c r="AZ100" s="45">
        <f t="shared" si="162"/>
        <v>18696</v>
      </c>
      <c r="BA100" s="45">
        <f t="shared" si="163"/>
        <v>9657</v>
      </c>
      <c r="BB100" s="45">
        <f t="shared" si="164"/>
        <v>4006</v>
      </c>
      <c r="BC100" s="211">
        <f>MEDIAN((D100:K100,M100:V100,Y100:AF100,AJ100:AL100))</f>
        <v>17581</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2">D88-D100</f>
        <v>-70685</v>
      </c>
      <c r="E102" s="256">
        <f t="shared" si="172"/>
        <v>23590</v>
      </c>
      <c r="F102" s="256">
        <f t="shared" si="172"/>
        <v>28586</v>
      </c>
      <c r="G102" s="256">
        <f t="shared" si="172"/>
        <v>-162464</v>
      </c>
      <c r="H102" s="256">
        <f t="shared" si="172"/>
        <v>46607</v>
      </c>
      <c r="I102" s="256">
        <f t="shared" si="172"/>
        <v>1964</v>
      </c>
      <c r="J102" s="256">
        <f t="shared" si="172"/>
        <v>-9904</v>
      </c>
      <c r="K102" s="256">
        <f t="shared" si="172"/>
        <v>-4731</v>
      </c>
      <c r="L102" s="42">
        <f>+SUM(D102:K102)</f>
        <v>-147037</v>
      </c>
      <c r="M102" s="256">
        <f t="shared" ref="M102:V102" si="173">M88-M100</f>
        <v>19180</v>
      </c>
      <c r="N102" s="256">
        <f t="shared" si="173"/>
        <v>1157</v>
      </c>
      <c r="O102" s="256">
        <f t="shared" si="173"/>
        <v>24391</v>
      </c>
      <c r="P102" s="256">
        <f t="shared" si="173"/>
        <v>11617</v>
      </c>
      <c r="Q102" s="256">
        <f t="shared" si="173"/>
        <v>24124</v>
      </c>
      <c r="R102" s="256">
        <f t="shared" si="173"/>
        <v>11998</v>
      </c>
      <c r="S102" s="256">
        <f t="shared" si="173"/>
        <v>5969</v>
      </c>
      <c r="T102" s="256">
        <f t="shared" si="173"/>
        <v>-4141</v>
      </c>
      <c r="U102" s="256">
        <f t="shared" si="173"/>
        <v>28197</v>
      </c>
      <c r="V102" s="256">
        <f t="shared" si="173"/>
        <v>2976</v>
      </c>
      <c r="W102" s="256"/>
      <c r="X102" s="256"/>
      <c r="Y102" s="256">
        <f t="shared" ref="Y102:AF102" si="174">Y88-Y100</f>
        <v>21712</v>
      </c>
      <c r="Z102" s="256">
        <f t="shared" si="174"/>
        <v>-23919</v>
      </c>
      <c r="AA102" s="256">
        <f t="shared" si="174"/>
        <v>3555</v>
      </c>
      <c r="AB102" s="256">
        <f t="shared" si="174"/>
        <v>13284</v>
      </c>
      <c r="AC102" s="256">
        <f t="shared" si="174"/>
        <v>-10957</v>
      </c>
      <c r="AD102" s="256">
        <f t="shared" si="174"/>
        <v>9508</v>
      </c>
      <c r="AE102" s="256">
        <f t="shared" si="174"/>
        <v>4138</v>
      </c>
      <c r="AF102" s="256">
        <f t="shared" si="174"/>
        <v>1980</v>
      </c>
      <c r="AG102" s="42">
        <f>+SUM(M102:AF102)</f>
        <v>144769</v>
      </c>
      <c r="AH102" s="42">
        <f t="shared" ref="AH102" si="175">O102+Q102+Z102+AC102+AD102+AF102+T102</f>
        <v>20986</v>
      </c>
      <c r="AI102" s="42">
        <f>M102+N102+P102+R102+S102+U102+V102+Y102+AA102+AB102+AE102</f>
        <v>123783</v>
      </c>
      <c r="AJ102" s="256">
        <f>AJ88-AJ100</f>
        <v>33844</v>
      </c>
      <c r="AK102" s="256">
        <f>AK88-AK100</f>
        <v>70484</v>
      </c>
      <c r="AL102" s="256">
        <f>AL88-AL100</f>
        <v>21042</v>
      </c>
      <c r="AM102" s="42">
        <f>+SUM(AJ102:AL102)</f>
        <v>125370</v>
      </c>
      <c r="AN102" s="230">
        <f>+AM102+AG102+L102</f>
        <v>123102</v>
      </c>
      <c r="AQ102" s="42">
        <f>K102/AQ$5</f>
        <v>-591.375</v>
      </c>
      <c r="AR102" s="42">
        <f>AG102/AR$5</f>
        <v>8042.7222222222226</v>
      </c>
      <c r="AS102" s="42">
        <f>AH102/AS$5</f>
        <v>2998</v>
      </c>
      <c r="AT102" s="42">
        <f>AI102/AT$5</f>
        <v>11253</v>
      </c>
      <c r="AU102" s="42">
        <f>AM102/AU$5</f>
        <v>41790</v>
      </c>
      <c r="AV102" s="230">
        <f>AN102/AV$5</f>
        <v>4244.8965517241377</v>
      </c>
      <c r="AW102" s="122"/>
      <c r="AX102" s="42">
        <f t="shared" si="160"/>
        <v>-1383.5</v>
      </c>
      <c r="AY102" s="42">
        <f t="shared" si="161"/>
        <v>7738.5</v>
      </c>
      <c r="AZ102" s="42">
        <f>MEDIAN($AC102,$AD102,$Z102,$T102,$O102,Q102,AF102)</f>
        <v>1980</v>
      </c>
      <c r="BA102" s="42">
        <f>MEDIAN($AE102,$AB102,$AA102,$Y102,$V102,$U102,$S102,$R102,$P102,$N102,$M102)</f>
        <v>11617</v>
      </c>
      <c r="BB102" s="42">
        <f t="shared" si="164"/>
        <v>33844</v>
      </c>
      <c r="BC102" s="230">
        <f>MEDIAN((D102:K102,M102:V102,Y102:AF102,AJ102:AL102))</f>
        <v>9508</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452765</v>
      </c>
      <c r="E105" s="160">
        <v>152405</v>
      </c>
      <c r="F105" s="160">
        <v>818611</v>
      </c>
      <c r="G105" s="160">
        <v>1198845</v>
      </c>
      <c r="H105" s="144">
        <v>462742</v>
      </c>
      <c r="I105" s="144">
        <v>1060951</v>
      </c>
      <c r="J105" s="160">
        <v>295822</v>
      </c>
      <c r="K105" s="144">
        <v>540505</v>
      </c>
      <c r="L105" s="43">
        <f t="shared" ref="L105:L110" si="176">+SUM(D105:K105)</f>
        <v>4982646</v>
      </c>
      <c r="M105" s="160">
        <v>23937</v>
      </c>
      <c r="N105" s="160">
        <v>71457</v>
      </c>
      <c r="O105" s="160">
        <v>162804</v>
      </c>
      <c r="P105" s="160">
        <v>95045</v>
      </c>
      <c r="Q105" s="160">
        <v>146058</v>
      </c>
      <c r="R105" s="160">
        <v>69943</v>
      </c>
      <c r="S105" s="160">
        <v>34116</v>
      </c>
      <c r="T105" s="160">
        <v>69671</v>
      </c>
      <c r="U105" s="160">
        <v>53412</v>
      </c>
      <c r="V105" s="144">
        <v>9981</v>
      </c>
      <c r="W105" s="144"/>
      <c r="X105" s="144"/>
      <c r="Y105" s="160">
        <v>24119</v>
      </c>
      <c r="Z105" s="160">
        <v>202272</v>
      </c>
      <c r="AA105" s="250">
        <v>111412</v>
      </c>
      <c r="AB105" s="160">
        <v>38775</v>
      </c>
      <c r="AC105" s="160">
        <v>125243</v>
      </c>
      <c r="AD105" s="160">
        <v>50529</v>
      </c>
      <c r="AE105" s="160">
        <v>21840</v>
      </c>
      <c r="AF105" s="160">
        <v>53126</v>
      </c>
      <c r="AG105" s="43">
        <f t="shared" ref="AG105:AG110" si="177">+SUM(M105:AF105)</f>
        <v>1363740</v>
      </c>
      <c r="AH105" s="43">
        <f t="shared" ref="AH105:AH110" si="178">O105+Q105+Z105+AC105+AD105+AF105+T105</f>
        <v>809703</v>
      </c>
      <c r="AI105" s="43">
        <f t="shared" ref="AI105:AI110" si="179">M105+N105+P105+R105+S105+U105+V105+Y105+AA105+AB105+AE105</f>
        <v>554037</v>
      </c>
      <c r="AJ105" s="160">
        <v>68558</v>
      </c>
      <c r="AK105" s="144">
        <v>14852</v>
      </c>
      <c r="AL105" s="160">
        <v>19124</v>
      </c>
      <c r="AM105" s="43">
        <f t="shared" ref="AM105:AM110" si="180">+SUM(AJ105:AL105)</f>
        <v>102534</v>
      </c>
      <c r="AN105" s="44">
        <f t="shared" ref="AN105:AN110" si="181">+AM105+AG105+L105</f>
        <v>6448920</v>
      </c>
      <c r="AQ105" s="43">
        <f t="shared" ref="AQ105:AQ109" si="182">K105/AQ$5</f>
        <v>67563.125</v>
      </c>
      <c r="AR105" s="43">
        <f t="shared" ref="AR105:AT109" si="183">AG105/AR$5</f>
        <v>75763.333333333328</v>
      </c>
      <c r="AS105" s="43">
        <f t="shared" si="183"/>
        <v>115671.85714285714</v>
      </c>
      <c r="AT105" s="43">
        <f t="shared" si="183"/>
        <v>50367</v>
      </c>
      <c r="AU105" s="43">
        <f t="shared" ref="AU105:AV109" si="184">AM105/AU$5</f>
        <v>34178</v>
      </c>
      <c r="AV105" s="44">
        <f t="shared" si="184"/>
        <v>222376.55172413794</v>
      </c>
      <c r="AW105" s="122"/>
      <c r="AX105" s="43">
        <f t="shared" ref="AX105:AX110" si="185">MEDIAN($D105:$K105)</f>
        <v>501623.5</v>
      </c>
      <c r="AY105" s="43">
        <f>MEDIAN($M105:$AF105)</f>
        <v>61541.5</v>
      </c>
      <c r="AZ105" s="43">
        <f t="shared" ref="AZ105:AZ110" si="186">MEDIAN($AC105,$AD105,$Z105,$T105,$O105,Q105,AF105)</f>
        <v>125243</v>
      </c>
      <c r="BA105" s="43">
        <f t="shared" ref="BA105:BA110" si="187">MEDIAN($AE105,$AB105,$AA105,$Y105,$V105,$U105,$S105,$R105,$P105,$N105,$M105)</f>
        <v>38775</v>
      </c>
      <c r="BB105" s="43">
        <f t="shared" ref="BB105:BB110" si="188">MEDIAN($AJ105:$AL105)</f>
        <v>19124</v>
      </c>
      <c r="BC105" s="44">
        <f>MEDIAN((D105:K105,M105:V105,Y105:AF105,AJ105:AL105))</f>
        <v>71457</v>
      </c>
    </row>
    <row r="106" spans="1:55" s="204" customFormat="1">
      <c r="A106" s="199"/>
      <c r="B106" s="200" t="s">
        <v>212</v>
      </c>
      <c r="C106" s="201"/>
      <c r="D106" s="144">
        <v>29836</v>
      </c>
      <c r="E106" s="160">
        <v>10631</v>
      </c>
      <c r="F106" s="160">
        <v>31267</v>
      </c>
      <c r="G106" s="160">
        <v>57971</v>
      </c>
      <c r="H106" s="144">
        <v>87010</v>
      </c>
      <c r="I106" s="144">
        <v>31870</v>
      </c>
      <c r="J106" s="160">
        <v>38874</v>
      </c>
      <c r="K106" s="144">
        <v>62639</v>
      </c>
      <c r="L106" s="43">
        <f t="shared" si="176"/>
        <v>350098</v>
      </c>
      <c r="M106" s="160">
        <v>342</v>
      </c>
      <c r="N106" s="160">
        <v>2865</v>
      </c>
      <c r="O106" s="160">
        <v>7005</v>
      </c>
      <c r="P106" s="160"/>
      <c r="Q106" s="160">
        <v>10917</v>
      </c>
      <c r="R106" s="160">
        <v>2043</v>
      </c>
      <c r="S106" s="160">
        <v>1880</v>
      </c>
      <c r="T106" s="160">
        <v>7266</v>
      </c>
      <c r="U106" s="160">
        <v>1480</v>
      </c>
      <c r="V106" s="144">
        <v>807</v>
      </c>
      <c r="W106" s="144"/>
      <c r="X106" s="144"/>
      <c r="Y106" s="160">
        <v>7329</v>
      </c>
      <c r="Z106" s="160">
        <v>17171</v>
      </c>
      <c r="AA106" s="250">
        <v>3189</v>
      </c>
      <c r="AB106" s="160">
        <v>3132</v>
      </c>
      <c r="AC106" s="160">
        <v>4556</v>
      </c>
      <c r="AD106" s="160">
        <v>3952</v>
      </c>
      <c r="AE106" s="160">
        <v>716</v>
      </c>
      <c r="AF106" s="160">
        <v>2553</v>
      </c>
      <c r="AG106" s="43">
        <f t="shared" si="177"/>
        <v>77203</v>
      </c>
      <c r="AH106" s="43">
        <f t="shared" si="178"/>
        <v>53420</v>
      </c>
      <c r="AI106" s="43">
        <f t="shared" si="179"/>
        <v>23783</v>
      </c>
      <c r="AJ106" s="160">
        <v>4928</v>
      </c>
      <c r="AK106" s="144">
        <v>996</v>
      </c>
      <c r="AL106" s="160">
        <v>1719</v>
      </c>
      <c r="AM106" s="43">
        <f t="shared" si="180"/>
        <v>7643</v>
      </c>
      <c r="AN106" s="44">
        <f t="shared" si="181"/>
        <v>434944</v>
      </c>
      <c r="AQ106" s="43">
        <f t="shared" si="182"/>
        <v>7829.875</v>
      </c>
      <c r="AR106" s="43">
        <f t="shared" si="183"/>
        <v>4289.0555555555557</v>
      </c>
      <c r="AS106" s="43">
        <f t="shared" si="183"/>
        <v>7631.4285714285716</v>
      </c>
      <c r="AT106" s="43">
        <f t="shared" si="183"/>
        <v>2162.090909090909</v>
      </c>
      <c r="AU106" s="43">
        <f t="shared" si="184"/>
        <v>2547.6666666666665</v>
      </c>
      <c r="AV106" s="44">
        <f t="shared" si="184"/>
        <v>14998.068965517241</v>
      </c>
      <c r="AW106" s="122"/>
      <c r="AX106" s="43">
        <f t="shared" si="185"/>
        <v>35372</v>
      </c>
      <c r="AY106" s="43">
        <f>MEDIAN($M106:$AF106)</f>
        <v>3132</v>
      </c>
      <c r="AZ106" s="43">
        <f t="shared" si="186"/>
        <v>7005</v>
      </c>
      <c r="BA106" s="43">
        <f t="shared" si="187"/>
        <v>1961.5</v>
      </c>
      <c r="BB106" s="43">
        <f t="shared" si="188"/>
        <v>1719</v>
      </c>
      <c r="BC106" s="44">
        <f>MEDIAN((D106:K106,M106:V106,Y106:AF106,AJ106:AL106))</f>
        <v>4742</v>
      </c>
    </row>
    <row r="107" spans="1:55" s="204" customFormat="1">
      <c r="A107" s="199"/>
      <c r="B107" s="200" t="s">
        <v>211</v>
      </c>
      <c r="C107" s="201"/>
      <c r="D107" s="144">
        <v>14315</v>
      </c>
      <c r="E107" s="160">
        <v>14898</v>
      </c>
      <c r="F107" s="160">
        <v>49449</v>
      </c>
      <c r="G107" s="160">
        <v>100287</v>
      </c>
      <c r="H107" s="144">
        <v>34717</v>
      </c>
      <c r="I107" s="144">
        <v>72602</v>
      </c>
      <c r="J107" s="160">
        <v>14766</v>
      </c>
      <c r="K107" s="144">
        <v>38521</v>
      </c>
      <c r="L107" s="43">
        <f t="shared" si="176"/>
        <v>339555</v>
      </c>
      <c r="M107" s="160">
        <v>2981</v>
      </c>
      <c r="N107" s="160">
        <v>7228</v>
      </c>
      <c r="O107" s="160">
        <v>4900</v>
      </c>
      <c r="P107" s="160">
        <v>10191</v>
      </c>
      <c r="Q107" s="160">
        <v>12588</v>
      </c>
      <c r="R107" s="160">
        <v>2321</v>
      </c>
      <c r="S107" s="160">
        <v>2560</v>
      </c>
      <c r="T107" s="160">
        <v>4241</v>
      </c>
      <c r="U107" s="160">
        <v>3097</v>
      </c>
      <c r="V107" s="144">
        <v>4332</v>
      </c>
      <c r="W107" s="144"/>
      <c r="X107" s="144"/>
      <c r="Y107" s="160">
        <v>113</v>
      </c>
      <c r="Z107" s="160">
        <v>4929</v>
      </c>
      <c r="AA107" s="250">
        <v>3450</v>
      </c>
      <c r="AB107" s="160">
        <v>4508</v>
      </c>
      <c r="AC107" s="160">
        <v>3317</v>
      </c>
      <c r="AD107" s="160">
        <v>3624</v>
      </c>
      <c r="AE107" s="160">
        <v>2242</v>
      </c>
      <c r="AF107" s="160">
        <v>1221</v>
      </c>
      <c r="AG107" s="43">
        <f t="shared" si="177"/>
        <v>77843</v>
      </c>
      <c r="AH107" s="43">
        <f t="shared" si="178"/>
        <v>34820</v>
      </c>
      <c r="AI107" s="43">
        <f t="shared" si="179"/>
        <v>43023</v>
      </c>
      <c r="AJ107" s="160">
        <v>3665</v>
      </c>
      <c r="AK107" s="144">
        <v>2569</v>
      </c>
      <c r="AL107" s="160">
        <v>894</v>
      </c>
      <c r="AM107" s="43">
        <f t="shared" si="180"/>
        <v>7128</v>
      </c>
      <c r="AN107" s="44">
        <f t="shared" si="181"/>
        <v>424526</v>
      </c>
      <c r="AQ107" s="43">
        <f t="shared" si="182"/>
        <v>4815.125</v>
      </c>
      <c r="AR107" s="43">
        <f t="shared" si="183"/>
        <v>4324.6111111111113</v>
      </c>
      <c r="AS107" s="43">
        <f t="shared" si="183"/>
        <v>4974.2857142857147</v>
      </c>
      <c r="AT107" s="43">
        <f t="shared" si="183"/>
        <v>3911.181818181818</v>
      </c>
      <c r="AU107" s="43">
        <f t="shared" si="184"/>
        <v>2376</v>
      </c>
      <c r="AV107" s="44">
        <f t="shared" si="184"/>
        <v>14638.827586206897</v>
      </c>
      <c r="AW107" s="122"/>
      <c r="AX107" s="43">
        <f t="shared" si="185"/>
        <v>36619</v>
      </c>
      <c r="AY107" s="43">
        <f t="shared" ref="AY107:AY110" si="189">MEDIAN($M107:$AF107)</f>
        <v>3537</v>
      </c>
      <c r="AZ107" s="43">
        <f t="shared" si="186"/>
        <v>4241</v>
      </c>
      <c r="BA107" s="43">
        <f t="shared" si="187"/>
        <v>3097</v>
      </c>
      <c r="BB107" s="43">
        <f t="shared" si="188"/>
        <v>2569</v>
      </c>
      <c r="BC107" s="44">
        <f>MEDIAN((D107:K107,M107:V107,Y107:AF107,AJ107:AL107))</f>
        <v>4332</v>
      </c>
    </row>
    <row r="108" spans="1:55" s="204" customFormat="1">
      <c r="A108" s="199"/>
      <c r="B108" s="200" t="s">
        <v>210</v>
      </c>
      <c r="C108" s="201"/>
      <c r="D108" s="144">
        <v>0</v>
      </c>
      <c r="E108" s="160">
        <v>7500</v>
      </c>
      <c r="F108" s="160"/>
      <c r="G108" s="160">
        <v>0</v>
      </c>
      <c r="H108" s="144">
        <v>0</v>
      </c>
      <c r="I108" s="144">
        <v>0</v>
      </c>
      <c r="J108" s="160"/>
      <c r="K108" s="144">
        <v>0</v>
      </c>
      <c r="L108" s="43">
        <f t="shared" si="176"/>
        <v>7500</v>
      </c>
      <c r="M108" s="160"/>
      <c r="N108" s="160"/>
      <c r="O108" s="160">
        <v>14340</v>
      </c>
      <c r="P108" s="160"/>
      <c r="Q108" s="160">
        <v>0</v>
      </c>
      <c r="R108" s="160"/>
      <c r="S108" s="160"/>
      <c r="T108" s="160">
        <v>0</v>
      </c>
      <c r="U108" s="160"/>
      <c r="V108" s="144"/>
      <c r="W108" s="144"/>
      <c r="X108" s="144"/>
      <c r="Y108" s="160">
        <v>0</v>
      </c>
      <c r="Z108" s="160">
        <v>1638</v>
      </c>
      <c r="AA108" s="250"/>
      <c r="AB108" s="160"/>
      <c r="AC108" s="160"/>
      <c r="AD108" s="160"/>
      <c r="AE108" s="160"/>
      <c r="AF108" s="160"/>
      <c r="AG108" s="43">
        <f t="shared" si="177"/>
        <v>15978</v>
      </c>
      <c r="AH108" s="43">
        <f t="shared" si="178"/>
        <v>15978</v>
      </c>
      <c r="AI108" s="43">
        <f t="shared" si="179"/>
        <v>0</v>
      </c>
      <c r="AJ108" s="160">
        <v>0</v>
      </c>
      <c r="AK108" s="144"/>
      <c r="AL108" s="160">
        <v>0</v>
      </c>
      <c r="AM108" s="43">
        <f t="shared" si="180"/>
        <v>0</v>
      </c>
      <c r="AN108" s="44">
        <f t="shared" si="181"/>
        <v>23478</v>
      </c>
      <c r="AQ108" s="43">
        <f t="shared" si="182"/>
        <v>0</v>
      </c>
      <c r="AR108" s="43">
        <f t="shared" si="183"/>
        <v>887.66666666666663</v>
      </c>
      <c r="AS108" s="43">
        <f t="shared" si="183"/>
        <v>2282.5714285714284</v>
      </c>
      <c r="AT108" s="43">
        <f t="shared" si="183"/>
        <v>0</v>
      </c>
      <c r="AU108" s="43">
        <f t="shared" si="184"/>
        <v>0</v>
      </c>
      <c r="AV108" s="44">
        <f t="shared" si="184"/>
        <v>809.58620689655174</v>
      </c>
      <c r="AW108" s="122"/>
      <c r="AX108" s="43">
        <f t="shared" si="185"/>
        <v>0</v>
      </c>
      <c r="AY108" s="43">
        <f t="shared" si="189"/>
        <v>0</v>
      </c>
      <c r="AZ108" s="43">
        <f t="shared" si="186"/>
        <v>819</v>
      </c>
      <c r="BA108" s="43">
        <f t="shared" si="187"/>
        <v>0</v>
      </c>
      <c r="BB108" s="43">
        <f t="shared" si="188"/>
        <v>0</v>
      </c>
      <c r="BC108" s="44">
        <f>MEDIAN((D108:K108,M108:V108,Y108:AF108,AJ108:AL108))</f>
        <v>0</v>
      </c>
    </row>
    <row r="109" spans="1:55" s="204" customFormat="1">
      <c r="A109" s="199"/>
      <c r="B109" s="251" t="s">
        <v>198</v>
      </c>
      <c r="C109" s="201"/>
      <c r="D109" s="144">
        <v>1502</v>
      </c>
      <c r="E109" s="160">
        <v>1838</v>
      </c>
      <c r="F109" s="160">
        <v>48562</v>
      </c>
      <c r="G109" s="160">
        <v>224224</v>
      </c>
      <c r="H109" s="144">
        <v>50025</v>
      </c>
      <c r="I109" s="144">
        <v>132386</v>
      </c>
      <c r="J109" s="160">
        <v>8485</v>
      </c>
      <c r="K109" s="144">
        <v>38488</v>
      </c>
      <c r="L109" s="43">
        <f t="shared" si="176"/>
        <v>505510</v>
      </c>
      <c r="M109" s="160"/>
      <c r="N109" s="160">
        <v>636</v>
      </c>
      <c r="O109" s="160">
        <v>1607</v>
      </c>
      <c r="P109" s="160">
        <v>0</v>
      </c>
      <c r="Q109" s="160"/>
      <c r="R109" s="160">
        <v>937</v>
      </c>
      <c r="S109" s="160">
        <v>31</v>
      </c>
      <c r="T109" s="160">
        <v>71</v>
      </c>
      <c r="U109" s="160">
        <v>1828</v>
      </c>
      <c r="V109" s="144">
        <v>305</v>
      </c>
      <c r="W109" s="144"/>
      <c r="X109" s="144"/>
      <c r="Y109" s="160"/>
      <c r="Z109" s="160">
        <v>3521</v>
      </c>
      <c r="AA109" s="250">
        <v>3890</v>
      </c>
      <c r="AB109" s="160">
        <v>5566</v>
      </c>
      <c r="AC109" s="160">
        <v>5358</v>
      </c>
      <c r="AD109" s="160">
        <v>2535</v>
      </c>
      <c r="AE109" s="160"/>
      <c r="AF109" s="160">
        <v>7624</v>
      </c>
      <c r="AG109" s="43">
        <f t="shared" si="177"/>
        <v>33909</v>
      </c>
      <c r="AH109" s="43">
        <f t="shared" si="178"/>
        <v>20716</v>
      </c>
      <c r="AI109" s="43">
        <f t="shared" si="179"/>
        <v>13193</v>
      </c>
      <c r="AJ109" s="160">
        <v>4868</v>
      </c>
      <c r="AK109" s="144">
        <v>60</v>
      </c>
      <c r="AL109" s="160">
        <v>1058</v>
      </c>
      <c r="AM109" s="43">
        <f t="shared" si="180"/>
        <v>5986</v>
      </c>
      <c r="AN109" s="44">
        <f t="shared" si="181"/>
        <v>545405</v>
      </c>
      <c r="AQ109" s="43">
        <f t="shared" si="182"/>
        <v>4811</v>
      </c>
      <c r="AR109" s="43">
        <f t="shared" si="183"/>
        <v>1883.8333333333333</v>
      </c>
      <c r="AS109" s="43">
        <f t="shared" si="183"/>
        <v>2959.4285714285716</v>
      </c>
      <c r="AT109" s="43">
        <f t="shared" si="183"/>
        <v>1199.3636363636363</v>
      </c>
      <c r="AU109" s="43">
        <f t="shared" si="184"/>
        <v>1995.3333333333333</v>
      </c>
      <c r="AV109" s="44">
        <f t="shared" si="184"/>
        <v>18807.068965517243</v>
      </c>
      <c r="AW109" s="122"/>
      <c r="AX109" s="43">
        <f t="shared" si="185"/>
        <v>43525</v>
      </c>
      <c r="AY109" s="43">
        <f t="shared" si="189"/>
        <v>1717.5</v>
      </c>
      <c r="AZ109" s="43">
        <f t="shared" si="186"/>
        <v>3028</v>
      </c>
      <c r="BA109" s="43">
        <f t="shared" si="187"/>
        <v>786.5</v>
      </c>
      <c r="BB109" s="43">
        <f t="shared" si="188"/>
        <v>1058</v>
      </c>
      <c r="BC109" s="44">
        <f>MEDIAN((D109:K109,M109:V109,Y109:AF109,AJ109:AL109))</f>
        <v>2535</v>
      </c>
    </row>
    <row r="110" spans="1:55" s="204" customFormat="1">
      <c r="A110" s="199"/>
      <c r="B110" s="200"/>
      <c r="C110" s="210" t="s">
        <v>209</v>
      </c>
      <c r="D110" s="252">
        <f t="shared" ref="D110:K110" si="190">SUM(D105:D109)</f>
        <v>498418</v>
      </c>
      <c r="E110" s="252">
        <f t="shared" si="190"/>
        <v>187272</v>
      </c>
      <c r="F110" s="252">
        <f t="shared" si="190"/>
        <v>947889</v>
      </c>
      <c r="G110" s="252">
        <f t="shared" si="190"/>
        <v>1581327</v>
      </c>
      <c r="H110" s="252">
        <f t="shared" si="190"/>
        <v>634494</v>
      </c>
      <c r="I110" s="252">
        <f t="shared" si="190"/>
        <v>1297809</v>
      </c>
      <c r="J110" s="252">
        <f t="shared" si="190"/>
        <v>357947</v>
      </c>
      <c r="K110" s="252">
        <f t="shared" si="190"/>
        <v>680153</v>
      </c>
      <c r="L110" s="45">
        <f t="shared" si="176"/>
        <v>6185309</v>
      </c>
      <c r="M110" s="252">
        <f t="shared" ref="M110:V110" si="191">SUM(M105:M109)</f>
        <v>27260</v>
      </c>
      <c r="N110" s="252">
        <f t="shared" si="191"/>
        <v>82186</v>
      </c>
      <c r="O110" s="252">
        <f t="shared" si="191"/>
        <v>190656</v>
      </c>
      <c r="P110" s="252">
        <f t="shared" si="191"/>
        <v>105236</v>
      </c>
      <c r="Q110" s="252">
        <f t="shared" si="191"/>
        <v>169563</v>
      </c>
      <c r="R110" s="252">
        <f t="shared" si="191"/>
        <v>75244</v>
      </c>
      <c r="S110" s="252">
        <f t="shared" si="191"/>
        <v>38587</v>
      </c>
      <c r="T110" s="252">
        <f t="shared" si="191"/>
        <v>81249</v>
      </c>
      <c r="U110" s="252">
        <f t="shared" si="191"/>
        <v>59817</v>
      </c>
      <c r="V110" s="252">
        <f t="shared" si="191"/>
        <v>15425</v>
      </c>
      <c r="W110" s="252"/>
      <c r="X110" s="252"/>
      <c r="Y110" s="252">
        <f t="shared" ref="Y110:AF110" si="192">SUM(Y105:Y109)</f>
        <v>31561</v>
      </c>
      <c r="Z110" s="252">
        <f t="shared" si="192"/>
        <v>229531</v>
      </c>
      <c r="AA110" s="252">
        <f t="shared" si="192"/>
        <v>121941</v>
      </c>
      <c r="AB110" s="252">
        <f t="shared" si="192"/>
        <v>51981</v>
      </c>
      <c r="AC110" s="252">
        <f t="shared" si="192"/>
        <v>138474</v>
      </c>
      <c r="AD110" s="252">
        <f t="shared" si="192"/>
        <v>60640</v>
      </c>
      <c r="AE110" s="252">
        <f t="shared" si="192"/>
        <v>24798</v>
      </c>
      <c r="AF110" s="252">
        <f t="shared" si="192"/>
        <v>64524</v>
      </c>
      <c r="AG110" s="45">
        <f t="shared" si="177"/>
        <v>1568673</v>
      </c>
      <c r="AH110" s="45">
        <f t="shared" si="178"/>
        <v>934637</v>
      </c>
      <c r="AI110" s="45">
        <f t="shared" si="179"/>
        <v>634036</v>
      </c>
      <c r="AJ110" s="252">
        <f>SUM(AJ105:AJ109)</f>
        <v>82019</v>
      </c>
      <c r="AK110" s="252">
        <f>SUM(AK105:AK109)</f>
        <v>18477</v>
      </c>
      <c r="AL110" s="252">
        <f>SUM(AL105:AL109)</f>
        <v>22795</v>
      </c>
      <c r="AM110" s="45">
        <f t="shared" si="180"/>
        <v>123291</v>
      </c>
      <c r="AN110" s="211">
        <f t="shared" si="181"/>
        <v>7877273</v>
      </c>
      <c r="AQ110" s="45">
        <f>K110/AQ$5</f>
        <v>85019.125</v>
      </c>
      <c r="AR110" s="45">
        <f>AG110/AR$5</f>
        <v>87148.5</v>
      </c>
      <c r="AS110" s="45">
        <f>AH110/AS$5</f>
        <v>133519.57142857142</v>
      </c>
      <c r="AT110" s="45">
        <f>AI110/AT$5</f>
        <v>57639.63636363636</v>
      </c>
      <c r="AU110" s="45">
        <f>AM110/AU$5</f>
        <v>41097</v>
      </c>
      <c r="AV110" s="211">
        <f>AN110/AV$5</f>
        <v>271630.10344827588</v>
      </c>
      <c r="AW110" s="122"/>
      <c r="AX110" s="45">
        <f t="shared" si="185"/>
        <v>657323.5</v>
      </c>
      <c r="AY110" s="45">
        <f t="shared" si="189"/>
        <v>69884</v>
      </c>
      <c r="AZ110" s="45">
        <f t="shared" si="186"/>
        <v>138474</v>
      </c>
      <c r="BA110" s="45">
        <f t="shared" si="187"/>
        <v>51981</v>
      </c>
      <c r="BB110" s="45">
        <f t="shared" si="188"/>
        <v>22795</v>
      </c>
      <c r="BC110" s="211">
        <f>MEDIAN((D110:K110,M110:V110,Y110:AF110,AJ110:AL110))</f>
        <v>82186</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135</v>
      </c>
      <c r="E113" s="160">
        <v>0</v>
      </c>
      <c r="F113" s="160">
        <v>14002</v>
      </c>
      <c r="G113" s="160">
        <v>0</v>
      </c>
      <c r="H113" s="144">
        <v>0</v>
      </c>
      <c r="I113" s="144">
        <v>0</v>
      </c>
      <c r="J113" s="160"/>
      <c r="K113" s="144"/>
      <c r="L113" s="43">
        <f>+SUM(D113:K113)</f>
        <v>14137</v>
      </c>
      <c r="M113" s="160">
        <v>6817</v>
      </c>
      <c r="N113" s="160">
        <v>44</v>
      </c>
      <c r="O113" s="160"/>
      <c r="P113" s="160"/>
      <c r="Q113" s="160">
        <v>0</v>
      </c>
      <c r="R113" s="160"/>
      <c r="S113" s="160"/>
      <c r="T113" s="160">
        <v>47</v>
      </c>
      <c r="U113" s="160"/>
      <c r="V113" s="144">
        <v>167</v>
      </c>
      <c r="W113" s="144"/>
      <c r="X113" s="144"/>
      <c r="Y113" s="160">
        <v>0</v>
      </c>
      <c r="Z113" s="160">
        <v>0</v>
      </c>
      <c r="AA113" s="250"/>
      <c r="AB113" s="160"/>
      <c r="AC113" s="160">
        <v>0</v>
      </c>
      <c r="AD113" s="160"/>
      <c r="AE113" s="160"/>
      <c r="AF113" s="160"/>
      <c r="AG113" s="43">
        <f>+SUM(M113:AF113)</f>
        <v>7075</v>
      </c>
      <c r="AH113" s="43">
        <f t="shared" ref="AH113:AH119" si="193">O113+Q113+Z113+AC113+AD113+AF113+T113</f>
        <v>47</v>
      </c>
      <c r="AI113" s="43">
        <f t="shared" ref="AI113:AI119" si="194">M113+N113+P113+R113+S113+U113+V113+Y113+AA113+AB113+AE113</f>
        <v>7028</v>
      </c>
      <c r="AJ113" s="160">
        <v>0</v>
      </c>
      <c r="AK113" s="144"/>
      <c r="AL113" s="160">
        <v>0</v>
      </c>
      <c r="AM113" s="43">
        <f t="shared" ref="AM113:AM119" si="195">+SUM(AJ113:AL113)</f>
        <v>0</v>
      </c>
      <c r="AN113" s="44">
        <f t="shared" ref="AN113:AN119" si="196">+AM113+AG113+L113</f>
        <v>21212</v>
      </c>
      <c r="AQ113" s="43">
        <f t="shared" ref="AQ113:AQ114" si="197">K113/AQ$5</f>
        <v>0</v>
      </c>
      <c r="AR113" s="43">
        <f t="shared" ref="AR113:AT114" si="198">AG113/AR$5</f>
        <v>393.05555555555554</v>
      </c>
      <c r="AS113" s="43">
        <f t="shared" si="198"/>
        <v>6.7142857142857144</v>
      </c>
      <c r="AT113" s="43">
        <f t="shared" si="198"/>
        <v>638.90909090909088</v>
      </c>
      <c r="AU113" s="43">
        <f t="shared" ref="AU113:AV114" si="199">AM113/AU$5</f>
        <v>0</v>
      </c>
      <c r="AV113" s="44">
        <f t="shared" si="199"/>
        <v>731.44827586206895</v>
      </c>
      <c r="AW113" s="122"/>
      <c r="AX113" s="43">
        <f t="shared" ref="AX113:AX119" si="200">MEDIAN($D113:$K113)</f>
        <v>0</v>
      </c>
      <c r="AY113" s="43">
        <f>MEDIAN($M113:$AF113)</f>
        <v>22</v>
      </c>
      <c r="AZ113" s="43">
        <f t="shared" ref="AZ113:AZ119" si="201">MEDIAN($AC113,$AD113,$Z113,$T113,$O113,Q113,AF113)</f>
        <v>0</v>
      </c>
      <c r="BA113" s="43">
        <f t="shared" ref="BA113:BA119" si="202">MEDIAN($AE113,$AB113,$AA113,$Y113,$V113,$U113,$S113,$R113,$P113,$N113,$M113)</f>
        <v>105.5</v>
      </c>
      <c r="BB113" s="43">
        <f t="shared" ref="BB113:BB119" si="203">MEDIAN($AJ113:$AL113)</f>
        <v>0</v>
      </c>
      <c r="BC113" s="44">
        <f>MEDIAN((D113:K113,M113:V113,Y113:AF113,AJ113:AL113))</f>
        <v>0</v>
      </c>
    </row>
    <row r="114" spans="1:55" s="204" customFormat="1">
      <c r="A114" s="199"/>
      <c r="B114" s="200" t="s">
        <v>206</v>
      </c>
      <c r="C114" s="201"/>
      <c r="D114" s="144">
        <v>526</v>
      </c>
      <c r="E114" s="160">
        <v>11307</v>
      </c>
      <c r="F114" s="160">
        <v>2865</v>
      </c>
      <c r="G114" s="160">
        <v>0</v>
      </c>
      <c r="H114" s="144">
        <v>1448</v>
      </c>
      <c r="I114" s="144">
        <f>121189+5130</f>
        <v>126319</v>
      </c>
      <c r="J114" s="160">
        <v>2625</v>
      </c>
      <c r="K114" s="144">
        <v>1283</v>
      </c>
      <c r="L114" s="43">
        <f>+SUM(D114:K114)</f>
        <v>146373</v>
      </c>
      <c r="M114" s="160">
        <v>130</v>
      </c>
      <c r="N114" s="160"/>
      <c r="O114" s="160">
        <v>55</v>
      </c>
      <c r="P114" s="160"/>
      <c r="Q114" s="160">
        <v>0</v>
      </c>
      <c r="R114" s="160">
        <v>15</v>
      </c>
      <c r="S114" s="160"/>
      <c r="T114" s="160">
        <v>5479</v>
      </c>
      <c r="U114" s="160">
        <v>53</v>
      </c>
      <c r="V114" s="144">
        <v>3</v>
      </c>
      <c r="W114" s="144"/>
      <c r="X114" s="144"/>
      <c r="Y114" s="160">
        <v>0</v>
      </c>
      <c r="Z114" s="160">
        <v>0</v>
      </c>
      <c r="AA114" s="250">
        <v>2710</v>
      </c>
      <c r="AB114" s="160">
        <v>85</v>
      </c>
      <c r="AC114" s="160">
        <v>184</v>
      </c>
      <c r="AD114" s="160">
        <v>2700</v>
      </c>
      <c r="AE114" s="160">
        <v>23</v>
      </c>
      <c r="AF114" s="160"/>
      <c r="AG114" s="43">
        <f>+SUM(M114:AF114)</f>
        <v>11437</v>
      </c>
      <c r="AH114" s="43">
        <f t="shared" si="193"/>
        <v>8418</v>
      </c>
      <c r="AI114" s="43">
        <f t="shared" si="194"/>
        <v>3019</v>
      </c>
      <c r="AJ114" s="160">
        <v>13344</v>
      </c>
      <c r="AK114" s="144"/>
      <c r="AL114" s="160">
        <v>0</v>
      </c>
      <c r="AM114" s="43">
        <f t="shared" si="195"/>
        <v>13344</v>
      </c>
      <c r="AN114" s="44">
        <f t="shared" si="196"/>
        <v>171154</v>
      </c>
      <c r="AQ114" s="43">
        <f t="shared" si="197"/>
        <v>160.375</v>
      </c>
      <c r="AR114" s="43">
        <f t="shared" si="198"/>
        <v>635.38888888888891</v>
      </c>
      <c r="AS114" s="43">
        <f t="shared" si="198"/>
        <v>1202.5714285714287</v>
      </c>
      <c r="AT114" s="43">
        <f t="shared" si="198"/>
        <v>274.45454545454544</v>
      </c>
      <c r="AU114" s="43">
        <f t="shared" si="199"/>
        <v>4448</v>
      </c>
      <c r="AV114" s="44">
        <f t="shared" si="199"/>
        <v>5901.8620689655172</v>
      </c>
      <c r="AW114" s="122"/>
      <c r="AX114" s="258">
        <f t="shared" si="200"/>
        <v>2036.5</v>
      </c>
      <c r="AY114" s="258">
        <f t="shared" ref="AY114:AY119" si="204">MEDIAN($M114:$AF114)</f>
        <v>54</v>
      </c>
      <c r="AZ114" s="258">
        <f t="shared" si="201"/>
        <v>119.5</v>
      </c>
      <c r="BA114" s="258">
        <f t="shared" si="202"/>
        <v>38</v>
      </c>
      <c r="BB114" s="258">
        <f t="shared" si="203"/>
        <v>6672</v>
      </c>
      <c r="BC114" s="44">
        <f>MEDIAN((D114:K114,M114:V114,Y114:AF114,AJ114:AL114))</f>
        <v>157</v>
      </c>
    </row>
    <row r="115" spans="1:55" s="204" customFormat="1">
      <c r="A115" s="245"/>
      <c r="B115" s="200" t="s">
        <v>205</v>
      </c>
      <c r="C115" s="201"/>
      <c r="D115" s="259">
        <f t="shared" ref="D115:V115" si="205">D113+D114</f>
        <v>661</v>
      </c>
      <c r="E115" s="252">
        <f t="shared" si="205"/>
        <v>11307</v>
      </c>
      <c r="F115" s="252">
        <f t="shared" si="205"/>
        <v>16867</v>
      </c>
      <c r="G115" s="252">
        <f t="shared" si="205"/>
        <v>0</v>
      </c>
      <c r="H115" s="252">
        <f t="shared" si="205"/>
        <v>1448</v>
      </c>
      <c r="I115" s="252">
        <f t="shared" si="205"/>
        <v>126319</v>
      </c>
      <c r="J115" s="252">
        <f t="shared" si="205"/>
        <v>2625</v>
      </c>
      <c r="K115" s="252">
        <f t="shared" si="205"/>
        <v>1283</v>
      </c>
      <c r="L115" s="45">
        <f t="shared" si="205"/>
        <v>160510</v>
      </c>
      <c r="M115" s="252">
        <f t="shared" si="205"/>
        <v>6947</v>
      </c>
      <c r="N115" s="252">
        <f t="shared" si="205"/>
        <v>44</v>
      </c>
      <c r="O115" s="252">
        <f t="shared" si="205"/>
        <v>55</v>
      </c>
      <c r="P115" s="252">
        <f t="shared" si="205"/>
        <v>0</v>
      </c>
      <c r="Q115" s="252">
        <f t="shared" si="205"/>
        <v>0</v>
      </c>
      <c r="R115" s="252">
        <f t="shared" si="205"/>
        <v>15</v>
      </c>
      <c r="S115" s="252">
        <f t="shared" si="205"/>
        <v>0</v>
      </c>
      <c r="T115" s="252">
        <f t="shared" si="205"/>
        <v>5526</v>
      </c>
      <c r="U115" s="252">
        <f t="shared" si="205"/>
        <v>53</v>
      </c>
      <c r="V115" s="252">
        <f t="shared" si="205"/>
        <v>170</v>
      </c>
      <c r="W115" s="252"/>
      <c r="X115" s="252"/>
      <c r="Y115" s="252">
        <f t="shared" ref="Y115:AL115" si="206">Y113+Y114</f>
        <v>0</v>
      </c>
      <c r="Z115" s="252">
        <f t="shared" si="206"/>
        <v>0</v>
      </c>
      <c r="AA115" s="252">
        <f t="shared" si="206"/>
        <v>2710</v>
      </c>
      <c r="AB115" s="252">
        <f t="shared" si="206"/>
        <v>85</v>
      </c>
      <c r="AC115" s="252">
        <f t="shared" si="206"/>
        <v>184</v>
      </c>
      <c r="AD115" s="252">
        <f t="shared" si="206"/>
        <v>2700</v>
      </c>
      <c r="AE115" s="252">
        <f t="shared" si="206"/>
        <v>23</v>
      </c>
      <c r="AF115" s="252">
        <f t="shared" si="206"/>
        <v>0</v>
      </c>
      <c r="AG115" s="45">
        <f t="shared" si="206"/>
        <v>18512</v>
      </c>
      <c r="AH115" s="45">
        <f t="shared" si="193"/>
        <v>8465</v>
      </c>
      <c r="AI115" s="45">
        <f t="shared" si="194"/>
        <v>10047</v>
      </c>
      <c r="AJ115" s="252">
        <f t="shared" si="206"/>
        <v>13344</v>
      </c>
      <c r="AK115" s="252">
        <f t="shared" si="206"/>
        <v>0</v>
      </c>
      <c r="AL115" s="252">
        <f t="shared" si="206"/>
        <v>0</v>
      </c>
      <c r="AM115" s="45">
        <f t="shared" si="195"/>
        <v>13344</v>
      </c>
      <c r="AN115" s="211">
        <f t="shared" si="196"/>
        <v>192366</v>
      </c>
      <c r="AQ115" s="45">
        <f>K115/AQ$5</f>
        <v>160.375</v>
      </c>
      <c r="AR115" s="45">
        <f>AG115/AR$5</f>
        <v>1028.4444444444443</v>
      </c>
      <c r="AS115" s="45">
        <f>AH115/AS$5</f>
        <v>1209.2857142857142</v>
      </c>
      <c r="AT115" s="45">
        <f>AI115/AT$5</f>
        <v>913.36363636363637</v>
      </c>
      <c r="AU115" s="45">
        <f>AM115/AU$5</f>
        <v>4448</v>
      </c>
      <c r="AV115" s="211">
        <f>AN115/AV$5</f>
        <v>6633.3103448275861</v>
      </c>
      <c r="AW115" s="122"/>
      <c r="AX115" s="43">
        <f t="shared" si="200"/>
        <v>2036.5</v>
      </c>
      <c r="AY115" s="43">
        <f t="shared" si="204"/>
        <v>48.5</v>
      </c>
      <c r="AZ115" s="43">
        <f t="shared" si="201"/>
        <v>55</v>
      </c>
      <c r="BA115" s="43">
        <f t="shared" si="202"/>
        <v>44</v>
      </c>
      <c r="BB115" s="43">
        <f t="shared" si="203"/>
        <v>0</v>
      </c>
      <c r="BC115" s="211">
        <f>MEDIAN((D115:K115,M115:V115,Y115:AF115,AJ115:AL115))</f>
        <v>85</v>
      </c>
    </row>
    <row r="116" spans="1:55" s="204" customFormat="1">
      <c r="A116" s="199"/>
      <c r="B116" s="200" t="s">
        <v>204</v>
      </c>
      <c r="C116" s="201"/>
      <c r="D116" s="144">
        <v>0</v>
      </c>
      <c r="E116" s="160"/>
      <c r="F116" s="160"/>
      <c r="G116" s="160">
        <v>0</v>
      </c>
      <c r="H116" s="144">
        <v>0</v>
      </c>
      <c r="I116" s="144">
        <v>0</v>
      </c>
      <c r="J116" s="160"/>
      <c r="K116" s="144"/>
      <c r="L116" s="43"/>
      <c r="M116" s="160">
        <v>113</v>
      </c>
      <c r="N116" s="160"/>
      <c r="O116" s="160"/>
      <c r="P116" s="160"/>
      <c r="Q116" s="160">
        <v>0</v>
      </c>
      <c r="R116" s="160"/>
      <c r="S116" s="160">
        <v>390</v>
      </c>
      <c r="T116" s="160">
        <v>1596</v>
      </c>
      <c r="U116" s="160"/>
      <c r="V116" s="144">
        <v>145</v>
      </c>
      <c r="W116" s="144"/>
      <c r="X116" s="144"/>
      <c r="Y116" s="160">
        <v>4856</v>
      </c>
      <c r="Z116" s="160">
        <v>0</v>
      </c>
      <c r="AA116" s="250">
        <v>10</v>
      </c>
      <c r="AB116" s="160"/>
      <c r="AC116" s="160">
        <v>0</v>
      </c>
      <c r="AD116" s="160">
        <v>616</v>
      </c>
      <c r="AE116" s="160">
        <v>173</v>
      </c>
      <c r="AF116" s="160"/>
      <c r="AG116" s="43">
        <f>+SUM(M116:AF116)</f>
        <v>7899</v>
      </c>
      <c r="AH116" s="43">
        <f t="shared" si="193"/>
        <v>2212</v>
      </c>
      <c r="AI116" s="43">
        <f t="shared" si="194"/>
        <v>5687</v>
      </c>
      <c r="AJ116" s="160">
        <v>3171</v>
      </c>
      <c r="AK116" s="144"/>
      <c r="AL116" s="160">
        <v>232</v>
      </c>
      <c r="AM116" s="43">
        <f t="shared" si="195"/>
        <v>3403</v>
      </c>
      <c r="AN116" s="44">
        <f t="shared" si="196"/>
        <v>11302</v>
      </c>
      <c r="AQ116" s="43">
        <f t="shared" ref="AQ116:AQ118" si="207">K116/AQ$5</f>
        <v>0</v>
      </c>
      <c r="AR116" s="43">
        <f t="shared" ref="AR116:AT118" si="208">AG116/AR$5</f>
        <v>438.83333333333331</v>
      </c>
      <c r="AS116" s="43">
        <f t="shared" si="208"/>
        <v>316</v>
      </c>
      <c r="AT116" s="43">
        <f t="shared" si="208"/>
        <v>517</v>
      </c>
      <c r="AU116" s="43">
        <f t="shared" ref="AU116:AV118" si="209">AM116/AU$5</f>
        <v>1134.3333333333333</v>
      </c>
      <c r="AV116" s="44">
        <f t="shared" si="209"/>
        <v>389.72413793103448</v>
      </c>
      <c r="AW116" s="122"/>
      <c r="AX116" s="43">
        <f t="shared" si="200"/>
        <v>0</v>
      </c>
      <c r="AY116" s="43">
        <f t="shared" si="204"/>
        <v>145</v>
      </c>
      <c r="AZ116" s="43">
        <f t="shared" si="201"/>
        <v>0</v>
      </c>
      <c r="BA116" s="43">
        <f t="shared" si="202"/>
        <v>159</v>
      </c>
      <c r="BB116" s="43">
        <f t="shared" si="203"/>
        <v>1701.5</v>
      </c>
      <c r="BC116" s="44">
        <f>MEDIAN((D116:K116,M116:V116,Y116:AF116,AJ116:AL116))</f>
        <v>113</v>
      </c>
    </row>
    <row r="117" spans="1:55" s="204" customFormat="1">
      <c r="A117" s="199"/>
      <c r="B117" s="200" t="s">
        <v>203</v>
      </c>
      <c r="C117" s="201"/>
      <c r="D117" s="144">
        <v>21147</v>
      </c>
      <c r="E117" s="160"/>
      <c r="F117" s="160">
        <v>5450</v>
      </c>
      <c r="G117" s="160">
        <v>15530</v>
      </c>
      <c r="H117" s="144">
        <v>0</v>
      </c>
      <c r="I117" s="144">
        <v>0</v>
      </c>
      <c r="J117" s="160">
        <v>51</v>
      </c>
      <c r="K117" s="144"/>
      <c r="L117" s="43">
        <f>+SUM(D117:K117)</f>
        <v>42178</v>
      </c>
      <c r="M117" s="160"/>
      <c r="N117" s="160"/>
      <c r="O117" s="160">
        <v>1881</v>
      </c>
      <c r="P117" s="160">
        <v>731</v>
      </c>
      <c r="Q117" s="160">
        <v>0</v>
      </c>
      <c r="R117" s="160"/>
      <c r="S117" s="160"/>
      <c r="T117" s="160">
        <v>0</v>
      </c>
      <c r="U117" s="160">
        <v>8</v>
      </c>
      <c r="V117" s="144"/>
      <c r="W117" s="144"/>
      <c r="X117" s="144"/>
      <c r="Y117" s="160">
        <v>0</v>
      </c>
      <c r="Z117" s="160">
        <v>0</v>
      </c>
      <c r="AA117" s="250"/>
      <c r="AB117" s="160"/>
      <c r="AC117" s="160">
        <v>0</v>
      </c>
      <c r="AD117" s="160"/>
      <c r="AE117" s="160"/>
      <c r="AF117" s="160"/>
      <c r="AG117" s="43">
        <f>+SUM(M117:AF117)</f>
        <v>2620</v>
      </c>
      <c r="AH117" s="43">
        <f t="shared" si="193"/>
        <v>1881</v>
      </c>
      <c r="AI117" s="43">
        <f t="shared" si="194"/>
        <v>739</v>
      </c>
      <c r="AJ117" s="160">
        <v>0</v>
      </c>
      <c r="AK117" s="144"/>
      <c r="AL117" s="160">
        <v>0</v>
      </c>
      <c r="AM117" s="43">
        <f t="shared" si="195"/>
        <v>0</v>
      </c>
      <c r="AN117" s="44">
        <f t="shared" si="196"/>
        <v>44798</v>
      </c>
      <c r="AQ117" s="43">
        <f t="shared" si="207"/>
        <v>0</v>
      </c>
      <c r="AR117" s="43">
        <f t="shared" si="208"/>
        <v>145.55555555555554</v>
      </c>
      <c r="AS117" s="43">
        <f t="shared" si="208"/>
        <v>268.71428571428572</v>
      </c>
      <c r="AT117" s="43">
        <f t="shared" si="208"/>
        <v>67.181818181818187</v>
      </c>
      <c r="AU117" s="43">
        <f t="shared" si="209"/>
        <v>0</v>
      </c>
      <c r="AV117" s="44">
        <f t="shared" si="209"/>
        <v>1544.7586206896551</v>
      </c>
      <c r="AW117" s="122"/>
      <c r="AX117" s="43">
        <f t="shared" si="200"/>
        <v>2750.5</v>
      </c>
      <c r="AY117" s="43">
        <f t="shared" si="204"/>
        <v>0</v>
      </c>
      <c r="AZ117" s="43">
        <f t="shared" si="201"/>
        <v>0</v>
      </c>
      <c r="BA117" s="43">
        <f t="shared" si="202"/>
        <v>8</v>
      </c>
      <c r="BB117" s="43">
        <f t="shared" si="203"/>
        <v>0</v>
      </c>
      <c r="BC117" s="44">
        <f>MEDIAN((D117:K117,M117:V117,Y117:AF117,AJ117:AL117))</f>
        <v>0</v>
      </c>
    </row>
    <row r="118" spans="1:55" s="204" customFormat="1">
      <c r="A118" s="199"/>
      <c r="B118" s="251" t="s">
        <v>198</v>
      </c>
      <c r="C118" s="201"/>
      <c r="D118" s="144">
        <v>0</v>
      </c>
      <c r="E118" s="160"/>
      <c r="F118" s="160">
        <v>668</v>
      </c>
      <c r="G118" s="160">
        <v>392</v>
      </c>
      <c r="H118" s="144">
        <v>5758</v>
      </c>
      <c r="I118" s="144">
        <v>14869</v>
      </c>
      <c r="J118" s="160"/>
      <c r="K118" s="144"/>
      <c r="L118" s="43">
        <f>+SUM(D118:K118)</f>
        <v>21687</v>
      </c>
      <c r="M118" s="160"/>
      <c r="N118" s="160"/>
      <c r="O118" s="160"/>
      <c r="P118" s="160"/>
      <c r="Q118" s="160"/>
      <c r="R118" s="160">
        <v>307</v>
      </c>
      <c r="S118" s="160"/>
      <c r="T118" s="160">
        <v>0</v>
      </c>
      <c r="U118" s="160"/>
      <c r="V118" s="144"/>
      <c r="W118" s="144"/>
      <c r="X118" s="144"/>
      <c r="Y118" s="160">
        <v>0</v>
      </c>
      <c r="Z118" s="160">
        <v>0</v>
      </c>
      <c r="AA118" s="250"/>
      <c r="AB118" s="160"/>
      <c r="AC118" s="160">
        <v>0</v>
      </c>
      <c r="AD118" s="160"/>
      <c r="AE118" s="160"/>
      <c r="AF118" s="160"/>
      <c r="AG118" s="43">
        <f>+SUM(M118:AF118)</f>
        <v>307</v>
      </c>
      <c r="AH118" s="43">
        <f t="shared" si="193"/>
        <v>0</v>
      </c>
      <c r="AI118" s="43">
        <f t="shared" si="194"/>
        <v>307</v>
      </c>
      <c r="AJ118" s="160">
        <v>1400</v>
      </c>
      <c r="AK118" s="144"/>
      <c r="AL118" s="160">
        <v>0</v>
      </c>
      <c r="AM118" s="43">
        <f t="shared" si="195"/>
        <v>1400</v>
      </c>
      <c r="AN118" s="44">
        <f t="shared" si="196"/>
        <v>23394</v>
      </c>
      <c r="AQ118" s="43">
        <f t="shared" si="207"/>
        <v>0</v>
      </c>
      <c r="AR118" s="43">
        <f t="shared" si="208"/>
        <v>17.055555555555557</v>
      </c>
      <c r="AS118" s="43">
        <f t="shared" si="208"/>
        <v>0</v>
      </c>
      <c r="AT118" s="43">
        <f t="shared" si="208"/>
        <v>27.90909090909091</v>
      </c>
      <c r="AU118" s="43">
        <f t="shared" si="209"/>
        <v>466.66666666666669</v>
      </c>
      <c r="AV118" s="44">
        <f t="shared" si="209"/>
        <v>806.68965517241384</v>
      </c>
      <c r="AW118" s="122"/>
      <c r="AX118" s="43">
        <f t="shared" si="200"/>
        <v>668</v>
      </c>
      <c r="AY118" s="43">
        <f t="shared" si="204"/>
        <v>0</v>
      </c>
      <c r="AZ118" s="43">
        <f t="shared" si="201"/>
        <v>0</v>
      </c>
      <c r="BA118" s="43">
        <f t="shared" si="202"/>
        <v>153.5</v>
      </c>
      <c r="BB118" s="43">
        <f t="shared" si="203"/>
        <v>700</v>
      </c>
      <c r="BC118" s="44">
        <f>MEDIAN((D118:K118,M118:V118,Y118:AF118,AJ118:AL118))</f>
        <v>153.5</v>
      </c>
    </row>
    <row r="119" spans="1:55" s="204" customFormat="1">
      <c r="A119" s="199"/>
      <c r="B119" s="200"/>
      <c r="C119" s="210" t="s">
        <v>202</v>
      </c>
      <c r="D119" s="252">
        <f t="shared" ref="D119:K119" si="210">SUM(D115:D118)</f>
        <v>21808</v>
      </c>
      <c r="E119" s="252">
        <f t="shared" si="210"/>
        <v>11307</v>
      </c>
      <c r="F119" s="252">
        <f t="shared" si="210"/>
        <v>22985</v>
      </c>
      <c r="G119" s="252">
        <f t="shared" si="210"/>
        <v>15922</v>
      </c>
      <c r="H119" s="252">
        <f t="shared" si="210"/>
        <v>7206</v>
      </c>
      <c r="I119" s="252">
        <f t="shared" si="210"/>
        <v>141188</v>
      </c>
      <c r="J119" s="252">
        <f t="shared" si="210"/>
        <v>2676</v>
      </c>
      <c r="K119" s="252">
        <f t="shared" si="210"/>
        <v>1283</v>
      </c>
      <c r="L119" s="45">
        <f>+SUM(D119:K119)</f>
        <v>224375</v>
      </c>
      <c r="M119" s="252">
        <f t="shared" ref="M119:V119" si="211">SUM(M115:M118)</f>
        <v>7060</v>
      </c>
      <c r="N119" s="252">
        <f t="shared" si="211"/>
        <v>44</v>
      </c>
      <c r="O119" s="252">
        <f t="shared" si="211"/>
        <v>1936</v>
      </c>
      <c r="P119" s="252">
        <f t="shared" si="211"/>
        <v>731</v>
      </c>
      <c r="Q119" s="252">
        <f t="shared" si="211"/>
        <v>0</v>
      </c>
      <c r="R119" s="252">
        <f t="shared" si="211"/>
        <v>322</v>
      </c>
      <c r="S119" s="252">
        <f t="shared" si="211"/>
        <v>390</v>
      </c>
      <c r="T119" s="252">
        <f t="shared" si="211"/>
        <v>7122</v>
      </c>
      <c r="U119" s="252">
        <f t="shared" si="211"/>
        <v>61</v>
      </c>
      <c r="V119" s="252">
        <f t="shared" si="211"/>
        <v>315</v>
      </c>
      <c r="W119" s="252"/>
      <c r="X119" s="252"/>
      <c r="Y119" s="252">
        <f t="shared" ref="Y119:AF119" si="212">SUM(Y115:Y118)</f>
        <v>4856</v>
      </c>
      <c r="Z119" s="252">
        <f t="shared" si="212"/>
        <v>0</v>
      </c>
      <c r="AA119" s="252">
        <f t="shared" si="212"/>
        <v>2720</v>
      </c>
      <c r="AB119" s="252">
        <f t="shared" si="212"/>
        <v>85</v>
      </c>
      <c r="AC119" s="252">
        <f t="shared" si="212"/>
        <v>184</v>
      </c>
      <c r="AD119" s="252">
        <f t="shared" si="212"/>
        <v>3316</v>
      </c>
      <c r="AE119" s="252">
        <f t="shared" si="212"/>
        <v>196</v>
      </c>
      <c r="AF119" s="252">
        <f t="shared" si="212"/>
        <v>0</v>
      </c>
      <c r="AG119" s="45">
        <f>+SUM(M119:AF119)</f>
        <v>29338</v>
      </c>
      <c r="AH119" s="45">
        <f t="shared" si="193"/>
        <v>12558</v>
      </c>
      <c r="AI119" s="45">
        <f t="shared" si="194"/>
        <v>16780</v>
      </c>
      <c r="AJ119" s="252">
        <f>SUM(AJ115:AJ118)</f>
        <v>17915</v>
      </c>
      <c r="AK119" s="252">
        <f>SUM(AK115:AK118)</f>
        <v>0</v>
      </c>
      <c r="AL119" s="252">
        <f>SUM(AL115:AL118)</f>
        <v>232</v>
      </c>
      <c r="AM119" s="45">
        <f t="shared" si="195"/>
        <v>18147</v>
      </c>
      <c r="AN119" s="211">
        <f t="shared" si="196"/>
        <v>271860</v>
      </c>
      <c r="AQ119" s="45">
        <f>K119/AQ$5</f>
        <v>160.375</v>
      </c>
      <c r="AR119" s="45">
        <f>AG119/AR$5</f>
        <v>1629.8888888888889</v>
      </c>
      <c r="AS119" s="45">
        <f>AH119/AS$5</f>
        <v>1794</v>
      </c>
      <c r="AT119" s="45">
        <f>AI119/AT$5</f>
        <v>1525.4545454545455</v>
      </c>
      <c r="AU119" s="45">
        <f>AM119/AU$5</f>
        <v>6049</v>
      </c>
      <c r="AV119" s="211">
        <f>AN119/AV$5</f>
        <v>9374.4827586206902</v>
      </c>
      <c r="AW119" s="122"/>
      <c r="AX119" s="45">
        <f t="shared" si="200"/>
        <v>13614.5</v>
      </c>
      <c r="AY119" s="45">
        <f t="shared" si="204"/>
        <v>318.5</v>
      </c>
      <c r="AZ119" s="45">
        <f t="shared" si="201"/>
        <v>184</v>
      </c>
      <c r="BA119" s="45">
        <f t="shared" si="202"/>
        <v>322</v>
      </c>
      <c r="BB119" s="45">
        <f t="shared" si="203"/>
        <v>232</v>
      </c>
      <c r="BC119" s="211">
        <f>MEDIAN((D119:K119,M119:V119,Y119:AF119,AJ119:AL119))</f>
        <v>1283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40594</v>
      </c>
      <c r="E122" s="160">
        <v>0</v>
      </c>
      <c r="F122" s="160">
        <v>22081</v>
      </c>
      <c r="G122" s="160">
        <v>21583</v>
      </c>
      <c r="H122" s="144">
        <v>49067</v>
      </c>
      <c r="I122" s="144">
        <v>631</v>
      </c>
      <c r="J122" s="160"/>
      <c r="K122" s="144">
        <v>45000</v>
      </c>
      <c r="L122" s="43">
        <f>+SUM(D122:K122)</f>
        <v>178956</v>
      </c>
      <c r="M122" s="160"/>
      <c r="N122" s="160">
        <v>0</v>
      </c>
      <c r="O122" s="160">
        <v>350</v>
      </c>
      <c r="P122" s="160"/>
      <c r="Q122" s="160">
        <v>0</v>
      </c>
      <c r="R122" s="160"/>
      <c r="S122" s="160"/>
      <c r="T122" s="160">
        <v>0</v>
      </c>
      <c r="U122" s="160"/>
      <c r="V122" s="144"/>
      <c r="W122" s="144"/>
      <c r="X122" s="144"/>
      <c r="Y122" s="160">
        <v>0</v>
      </c>
      <c r="Z122" s="160">
        <v>136</v>
      </c>
      <c r="AA122" s="250">
        <v>320</v>
      </c>
      <c r="AB122" s="160"/>
      <c r="AC122" s="160">
        <v>7240</v>
      </c>
      <c r="AD122" s="160"/>
      <c r="AE122" s="160">
        <v>2971</v>
      </c>
      <c r="AF122" s="160"/>
      <c r="AG122" s="43">
        <f>+SUM(M122:AF122)</f>
        <v>11017</v>
      </c>
      <c r="AH122" s="43">
        <f t="shared" ref="AH122:AH125" si="213">O122+Q122+Z122+AC122+AD122+AF122+T122</f>
        <v>7726</v>
      </c>
      <c r="AI122" s="43">
        <f t="shared" ref="AI122:AI125" si="214">M122+N122+P122+R122+S122+U122+V122+Y122+AA122+AB122+AE122</f>
        <v>3291</v>
      </c>
      <c r="AJ122" s="160">
        <v>0</v>
      </c>
      <c r="AK122" s="144"/>
      <c r="AL122" s="160">
        <v>0</v>
      </c>
      <c r="AM122" s="43">
        <f>+SUM(AJ122:AL122)</f>
        <v>0</v>
      </c>
      <c r="AN122" s="44">
        <f>+AM122+AG122+L122</f>
        <v>189973</v>
      </c>
      <c r="AQ122" s="43">
        <f t="shared" ref="AQ122:AQ124" si="215">K122/AQ$5</f>
        <v>5625</v>
      </c>
      <c r="AR122" s="43">
        <f t="shared" ref="AR122:AT124" si="216">AG122/AR$5</f>
        <v>612.05555555555554</v>
      </c>
      <c r="AS122" s="43">
        <f t="shared" si="216"/>
        <v>1103.7142857142858</v>
      </c>
      <c r="AT122" s="43">
        <f t="shared" si="216"/>
        <v>299.18181818181819</v>
      </c>
      <c r="AU122" s="43">
        <f t="shared" ref="AU122:AV124" si="217">AM122/AU$5</f>
        <v>0</v>
      </c>
      <c r="AV122" s="44">
        <f t="shared" si="217"/>
        <v>6550.7931034482763</v>
      </c>
      <c r="AW122" s="122"/>
      <c r="AX122" s="43">
        <f>MEDIAN($D122:$K122)</f>
        <v>22081</v>
      </c>
      <c r="AY122" s="43">
        <f>MEDIAN($M122:$AF122)</f>
        <v>136</v>
      </c>
      <c r="AZ122" s="43">
        <f t="shared" ref="AZ122:AZ125" si="218">MEDIAN($AC122,$AD122,$Z122,$T122,$O122,Q122,AF122)</f>
        <v>136</v>
      </c>
      <c r="BA122" s="43">
        <f>MEDIAN($AE122,$AB122,$AA122,$Y122,$V122,$U122,$S122,$R122,$P122,$N122,$M122)</f>
        <v>160</v>
      </c>
      <c r="BB122" s="43">
        <f>MEDIAN($AJ122:$AL122)</f>
        <v>0</v>
      </c>
      <c r="BC122" s="44">
        <f>MEDIAN((D122:K122,M122:V122,Y122:AF122,AJ122:AL122))</f>
        <v>335</v>
      </c>
    </row>
    <row r="123" spans="1:55" s="204" customFormat="1">
      <c r="A123" s="199"/>
      <c r="B123" s="200" t="s">
        <v>199</v>
      </c>
      <c r="C123" s="201"/>
      <c r="D123" s="144">
        <v>35115</v>
      </c>
      <c r="E123" s="160">
        <v>246</v>
      </c>
      <c r="F123" s="160"/>
      <c r="G123" s="160">
        <v>0</v>
      </c>
      <c r="H123" s="144">
        <v>4069</v>
      </c>
      <c r="I123" s="144">
        <v>0</v>
      </c>
      <c r="J123" s="160">
        <v>1333</v>
      </c>
      <c r="K123" s="144">
        <v>0</v>
      </c>
      <c r="L123" s="43">
        <f>+SUM(D123:K123)</f>
        <v>40763</v>
      </c>
      <c r="M123" s="160"/>
      <c r="N123" s="160"/>
      <c r="O123" s="160">
        <v>582</v>
      </c>
      <c r="P123" s="160"/>
      <c r="Q123" s="160">
        <v>0</v>
      </c>
      <c r="R123" s="160"/>
      <c r="S123" s="160">
        <v>98</v>
      </c>
      <c r="T123" s="160">
        <v>0</v>
      </c>
      <c r="U123" s="160"/>
      <c r="V123" s="144"/>
      <c r="W123" s="144"/>
      <c r="X123" s="144"/>
      <c r="Y123" s="160">
        <v>0</v>
      </c>
      <c r="Z123" s="160">
        <v>1430</v>
      </c>
      <c r="AA123" s="250">
        <v>2720</v>
      </c>
      <c r="AB123" s="160"/>
      <c r="AC123" s="160">
        <v>0</v>
      </c>
      <c r="AD123" s="160"/>
      <c r="AE123" s="160"/>
      <c r="AF123" s="160"/>
      <c r="AG123" s="43"/>
      <c r="AH123" s="43">
        <f t="shared" si="213"/>
        <v>2012</v>
      </c>
      <c r="AI123" s="43">
        <f t="shared" si="214"/>
        <v>2818</v>
      </c>
      <c r="AJ123" s="160">
        <v>0</v>
      </c>
      <c r="AK123" s="144">
        <v>95</v>
      </c>
      <c r="AL123" s="160">
        <v>0</v>
      </c>
      <c r="AM123" s="43">
        <f>+SUM(AJ123:AL123)</f>
        <v>95</v>
      </c>
      <c r="AN123" s="44">
        <f>+AM123+AG123+L123</f>
        <v>40858</v>
      </c>
      <c r="AQ123" s="43">
        <f t="shared" si="215"/>
        <v>0</v>
      </c>
      <c r="AR123" s="43">
        <f t="shared" si="216"/>
        <v>0</v>
      </c>
      <c r="AS123" s="43">
        <f t="shared" si="216"/>
        <v>287.42857142857144</v>
      </c>
      <c r="AT123" s="43">
        <f t="shared" si="216"/>
        <v>256.18181818181819</v>
      </c>
      <c r="AU123" s="43">
        <f t="shared" si="217"/>
        <v>31.666666666666668</v>
      </c>
      <c r="AV123" s="44">
        <f t="shared" si="217"/>
        <v>1408.8965517241379</v>
      </c>
      <c r="AW123" s="122"/>
      <c r="AX123" s="43">
        <f>MEDIAN($D123:$K123)</f>
        <v>246</v>
      </c>
      <c r="AY123" s="43">
        <f>MEDIAN($M123:$AF123)</f>
        <v>49</v>
      </c>
      <c r="AZ123" s="43">
        <f t="shared" si="218"/>
        <v>0</v>
      </c>
      <c r="BA123" s="43">
        <f>MEDIAN($AE123,$AB123,$AA123,$Y123,$V123,$U123,$S123,$R123,$P123,$N123,$M123)</f>
        <v>98</v>
      </c>
      <c r="BB123" s="43">
        <f>MEDIAN($AJ123:$AL123)</f>
        <v>0</v>
      </c>
      <c r="BC123" s="44">
        <f>MEDIAN((D123:K123,M123:V123,Y123:AF123,AJ123:AL123))</f>
        <v>47.5</v>
      </c>
    </row>
    <row r="124" spans="1:55" s="204" customFormat="1">
      <c r="A124" s="199"/>
      <c r="B124" s="251" t="s">
        <v>198</v>
      </c>
      <c r="C124" s="201"/>
      <c r="D124" s="144">
        <v>5688</v>
      </c>
      <c r="E124" s="160">
        <v>5844</v>
      </c>
      <c r="F124" s="160">
        <v>33972</v>
      </c>
      <c r="G124" s="160">
        <v>41192</v>
      </c>
      <c r="H124" s="144">
        <v>50461</v>
      </c>
      <c r="I124" s="144">
        <v>28954</v>
      </c>
      <c r="J124" s="160">
        <v>12277</v>
      </c>
      <c r="K124" s="144">
        <v>12747</v>
      </c>
      <c r="L124" s="43">
        <f>+SUM(D124:K124)</f>
        <v>191135</v>
      </c>
      <c r="M124" s="160"/>
      <c r="N124" s="160">
        <v>111</v>
      </c>
      <c r="O124" s="160">
        <v>719</v>
      </c>
      <c r="P124" s="160">
        <v>129</v>
      </c>
      <c r="Q124" s="160"/>
      <c r="R124" s="160">
        <v>147</v>
      </c>
      <c r="S124" s="160"/>
      <c r="T124" s="160">
        <v>169</v>
      </c>
      <c r="U124" s="160">
        <v>58</v>
      </c>
      <c r="V124" s="144">
        <v>80</v>
      </c>
      <c r="W124" s="144"/>
      <c r="X124" s="144"/>
      <c r="Y124" s="160">
        <v>0</v>
      </c>
      <c r="Z124" s="160">
        <v>865</v>
      </c>
      <c r="AA124" s="250">
        <v>952</v>
      </c>
      <c r="AB124" s="160">
        <v>14</v>
      </c>
      <c r="AC124" s="160">
        <v>487</v>
      </c>
      <c r="AD124" s="160">
        <v>240</v>
      </c>
      <c r="AE124" s="160">
        <v>167</v>
      </c>
      <c r="AF124" s="160">
        <v>2991</v>
      </c>
      <c r="AG124" s="43">
        <f>+SUM(M124:AF124)</f>
        <v>7129</v>
      </c>
      <c r="AH124" s="43">
        <f t="shared" si="213"/>
        <v>5471</v>
      </c>
      <c r="AI124" s="43">
        <f t="shared" si="214"/>
        <v>1658</v>
      </c>
      <c r="AJ124" s="160">
        <v>0</v>
      </c>
      <c r="AK124" s="144">
        <v>19473</v>
      </c>
      <c r="AL124" s="160">
        <v>444</v>
      </c>
      <c r="AM124" s="43">
        <f>+SUM(AJ124:AL124)</f>
        <v>19917</v>
      </c>
      <c r="AN124" s="44">
        <f>+AM124+AG124+L124</f>
        <v>218181</v>
      </c>
      <c r="AQ124" s="43">
        <f t="shared" si="215"/>
        <v>1593.375</v>
      </c>
      <c r="AR124" s="43">
        <f t="shared" si="216"/>
        <v>396.05555555555554</v>
      </c>
      <c r="AS124" s="43">
        <f t="shared" si="216"/>
        <v>781.57142857142856</v>
      </c>
      <c r="AT124" s="43">
        <f t="shared" si="216"/>
        <v>150.72727272727272</v>
      </c>
      <c r="AU124" s="43">
        <f t="shared" si="217"/>
        <v>6639</v>
      </c>
      <c r="AV124" s="44">
        <f t="shared" si="217"/>
        <v>7523.4827586206893</v>
      </c>
      <c r="AW124" s="122"/>
      <c r="AX124" s="43">
        <f>MEDIAN($D124:$K124)</f>
        <v>20850.5</v>
      </c>
      <c r="AY124" s="43">
        <f>MEDIAN($M124:$AF124)</f>
        <v>167</v>
      </c>
      <c r="AZ124" s="43">
        <f t="shared" si="218"/>
        <v>603</v>
      </c>
      <c r="BA124" s="43">
        <f>MEDIAN($AE124,$AB124,$AA124,$Y124,$V124,$U124,$S124,$R124,$P124,$N124,$M124)</f>
        <v>111</v>
      </c>
      <c r="BB124" s="43">
        <f>MEDIAN($AJ124:$AL124)</f>
        <v>444</v>
      </c>
      <c r="BC124" s="44">
        <f>MEDIAN((D124:K124,M124:V124,Y124:AF124,AJ124:AL124))</f>
        <v>603</v>
      </c>
    </row>
    <row r="125" spans="1:55" s="204" customFormat="1">
      <c r="A125" s="199"/>
      <c r="B125" s="200"/>
      <c r="C125" s="210" t="s">
        <v>197</v>
      </c>
      <c r="D125" s="252">
        <f t="shared" ref="D125:K125" si="219">SUM(D122:D124)</f>
        <v>81397</v>
      </c>
      <c r="E125" s="252">
        <f t="shared" si="219"/>
        <v>6090</v>
      </c>
      <c r="F125" s="252">
        <f t="shared" si="219"/>
        <v>56053</v>
      </c>
      <c r="G125" s="252">
        <f t="shared" si="219"/>
        <v>62775</v>
      </c>
      <c r="H125" s="252">
        <f t="shared" si="219"/>
        <v>103597</v>
      </c>
      <c r="I125" s="252">
        <f t="shared" si="219"/>
        <v>29585</v>
      </c>
      <c r="J125" s="252">
        <f t="shared" si="219"/>
        <v>13610</v>
      </c>
      <c r="K125" s="252">
        <f t="shared" si="219"/>
        <v>57747</v>
      </c>
      <c r="L125" s="45">
        <f>+SUM(D125:K125)</f>
        <v>410854</v>
      </c>
      <c r="M125" s="252">
        <f t="shared" ref="M125:V125" si="220">SUM(M122:M124)</f>
        <v>0</v>
      </c>
      <c r="N125" s="252">
        <f t="shared" si="220"/>
        <v>111</v>
      </c>
      <c r="O125" s="252">
        <f t="shared" si="220"/>
        <v>1651</v>
      </c>
      <c r="P125" s="252">
        <f t="shared" si="220"/>
        <v>129</v>
      </c>
      <c r="Q125" s="252">
        <f t="shared" si="220"/>
        <v>0</v>
      </c>
      <c r="R125" s="252">
        <f t="shared" si="220"/>
        <v>147</v>
      </c>
      <c r="S125" s="252">
        <f t="shared" si="220"/>
        <v>98</v>
      </c>
      <c r="T125" s="252">
        <f t="shared" si="220"/>
        <v>169</v>
      </c>
      <c r="U125" s="252">
        <f t="shared" si="220"/>
        <v>58</v>
      </c>
      <c r="V125" s="252">
        <f t="shared" si="220"/>
        <v>80</v>
      </c>
      <c r="W125" s="252"/>
      <c r="X125" s="252"/>
      <c r="Y125" s="252">
        <f t="shared" ref="Y125:AF125" si="221">SUM(Y122:Y124)</f>
        <v>0</v>
      </c>
      <c r="Z125" s="252">
        <f t="shared" si="221"/>
        <v>2431</v>
      </c>
      <c r="AA125" s="252">
        <f t="shared" si="221"/>
        <v>3992</v>
      </c>
      <c r="AB125" s="252">
        <f t="shared" si="221"/>
        <v>14</v>
      </c>
      <c r="AC125" s="252">
        <f t="shared" si="221"/>
        <v>7727</v>
      </c>
      <c r="AD125" s="252">
        <f t="shared" si="221"/>
        <v>240</v>
      </c>
      <c r="AE125" s="252">
        <f t="shared" si="221"/>
        <v>3138</v>
      </c>
      <c r="AF125" s="252">
        <f t="shared" si="221"/>
        <v>2991</v>
      </c>
      <c r="AG125" s="45">
        <f>+SUM(M125:AF125)</f>
        <v>22976</v>
      </c>
      <c r="AH125" s="45">
        <f t="shared" si="213"/>
        <v>15209</v>
      </c>
      <c r="AI125" s="45">
        <f t="shared" si="214"/>
        <v>7767</v>
      </c>
      <c r="AJ125" s="252">
        <f>SUM(AJ122:AJ124)</f>
        <v>0</v>
      </c>
      <c r="AK125" s="252">
        <f>SUM(AK122:AK124)</f>
        <v>19568</v>
      </c>
      <c r="AL125" s="252">
        <f>SUM(AL122:AL124)</f>
        <v>444</v>
      </c>
      <c r="AM125" s="45">
        <f>+SUM(AJ125:AL125)</f>
        <v>20012</v>
      </c>
      <c r="AN125" s="211">
        <f>+AM125+AG125+L125</f>
        <v>453842</v>
      </c>
      <c r="AQ125" s="45">
        <f>K125/AQ$5</f>
        <v>7218.375</v>
      </c>
      <c r="AR125" s="45">
        <f>AG125/AR$5</f>
        <v>1276.4444444444443</v>
      </c>
      <c r="AS125" s="45">
        <f>AH125/AS$5</f>
        <v>2172.7142857142858</v>
      </c>
      <c r="AT125" s="45">
        <f>AI125/AT$5</f>
        <v>706.09090909090912</v>
      </c>
      <c r="AU125" s="45">
        <f>AM125/AU$5</f>
        <v>6670.666666666667</v>
      </c>
      <c r="AV125" s="211">
        <f>AN125/AV$5</f>
        <v>15649.724137931034</v>
      </c>
      <c r="AW125" s="122"/>
      <c r="AX125" s="45">
        <f>MEDIAN($D125:$K125)</f>
        <v>56900</v>
      </c>
      <c r="AY125" s="45">
        <f>MEDIAN($M125:$AF125)</f>
        <v>138</v>
      </c>
      <c r="AZ125" s="45">
        <f t="shared" si="218"/>
        <v>1651</v>
      </c>
      <c r="BA125" s="45">
        <f>MEDIAN($AE125,$AB125,$AA125,$Y125,$V125,$U125,$S125,$R125,$P125,$N125,$M125)</f>
        <v>98</v>
      </c>
      <c r="BB125" s="45">
        <f>MEDIAN($AJ125:$AL125)</f>
        <v>444</v>
      </c>
      <c r="BC125" s="211">
        <f>MEDIAN((D125:K125,M125:V125,Y125:AF125,AJ125:AL125))</f>
        <v>1651</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2">D102+D110+D119-D125</f>
        <v>368144</v>
      </c>
      <c r="E127" s="256">
        <f t="shared" si="222"/>
        <v>216079</v>
      </c>
      <c r="F127" s="256">
        <f t="shared" si="222"/>
        <v>943407</v>
      </c>
      <c r="G127" s="256">
        <f t="shared" si="222"/>
        <v>1372010</v>
      </c>
      <c r="H127" s="256">
        <f t="shared" si="222"/>
        <v>584710</v>
      </c>
      <c r="I127" s="256">
        <f t="shared" si="222"/>
        <v>1411376</v>
      </c>
      <c r="J127" s="256">
        <f t="shared" si="222"/>
        <v>337109</v>
      </c>
      <c r="K127" s="256">
        <f t="shared" si="222"/>
        <v>618958</v>
      </c>
      <c r="L127" s="42">
        <f>+SUM(D127:K127)</f>
        <v>5851793</v>
      </c>
      <c r="M127" s="256">
        <f t="shared" ref="M127:V127" si="223">M102+M110+M119-M125</f>
        <v>53500</v>
      </c>
      <c r="N127" s="256">
        <f t="shared" si="223"/>
        <v>83276</v>
      </c>
      <c r="O127" s="256">
        <f t="shared" si="223"/>
        <v>215332</v>
      </c>
      <c r="P127" s="256">
        <f t="shared" si="223"/>
        <v>117455</v>
      </c>
      <c r="Q127" s="256">
        <f t="shared" si="223"/>
        <v>193687</v>
      </c>
      <c r="R127" s="256">
        <f t="shared" si="223"/>
        <v>87417</v>
      </c>
      <c r="S127" s="256">
        <f t="shared" si="223"/>
        <v>44848</v>
      </c>
      <c r="T127" s="256">
        <f t="shared" si="223"/>
        <v>84061</v>
      </c>
      <c r="U127" s="256">
        <f t="shared" si="223"/>
        <v>88017</v>
      </c>
      <c r="V127" s="256">
        <f t="shared" si="223"/>
        <v>18636</v>
      </c>
      <c r="W127" s="256"/>
      <c r="X127" s="256"/>
      <c r="Y127" s="256">
        <f t="shared" ref="Y127:AF127" si="224">Y102+Y110+Y119-Y125</f>
        <v>58129</v>
      </c>
      <c r="Z127" s="256">
        <f t="shared" si="224"/>
        <v>203181</v>
      </c>
      <c r="AA127" s="256">
        <f t="shared" si="224"/>
        <v>124224</v>
      </c>
      <c r="AB127" s="256">
        <f t="shared" si="224"/>
        <v>65336</v>
      </c>
      <c r="AC127" s="256">
        <f t="shared" si="224"/>
        <v>119974</v>
      </c>
      <c r="AD127" s="256">
        <f t="shared" si="224"/>
        <v>73224</v>
      </c>
      <c r="AE127" s="256">
        <f t="shared" si="224"/>
        <v>25994</v>
      </c>
      <c r="AF127" s="256">
        <f t="shared" si="224"/>
        <v>63513</v>
      </c>
      <c r="AG127" s="42">
        <f>+SUM(M127:AF127)</f>
        <v>1719804</v>
      </c>
      <c r="AH127" s="42">
        <f t="shared" ref="AH127" si="225">O127+Q127+Z127+AC127+AD127+AF127+T127</f>
        <v>952972</v>
      </c>
      <c r="AI127" s="42">
        <f>M127+N127+P127+R127+S127+U127+V127+Y127+AA127+AB127+AE127</f>
        <v>766832</v>
      </c>
      <c r="AJ127" s="256">
        <f>AJ102+AJ110+AJ119-AJ125</f>
        <v>133778</v>
      </c>
      <c r="AK127" s="256">
        <f>AK102+AK110+AK119-AK125</f>
        <v>69393</v>
      </c>
      <c r="AL127" s="256">
        <f>AL102+AL110+AL119-AL125</f>
        <v>43625</v>
      </c>
      <c r="AM127" s="42">
        <f>+SUM(AJ127:AL127)</f>
        <v>246796</v>
      </c>
      <c r="AN127" s="230">
        <f>+AM127+AG127+L127</f>
        <v>7818393</v>
      </c>
      <c r="AQ127" s="42">
        <f>K127/AQ$5</f>
        <v>77369.75</v>
      </c>
      <c r="AR127" s="42">
        <f>AG127/AR$5</f>
        <v>95544.666666666672</v>
      </c>
      <c r="AS127" s="42">
        <f>AH127/AS$5</f>
        <v>136138.85714285713</v>
      </c>
      <c r="AT127" s="42">
        <f>AI127/AT$5</f>
        <v>69712</v>
      </c>
      <c r="AU127" s="42">
        <f>AM127/AU$5</f>
        <v>82265.333333333328</v>
      </c>
      <c r="AV127" s="230">
        <f>AN127/AV$5</f>
        <v>269599.75862068968</v>
      </c>
      <c r="AW127" s="122"/>
      <c r="AX127" s="42">
        <f>MEDIAN($D127:$K127)</f>
        <v>601834</v>
      </c>
      <c r="AY127" s="42">
        <f>MEDIAN($M127:$AF127)</f>
        <v>83668.5</v>
      </c>
      <c r="AZ127" s="42">
        <f>MEDIAN($AC127,$AD127,$Z127,$T127,$O127,Q127,AF127)</f>
        <v>119974</v>
      </c>
      <c r="BA127" s="42">
        <f>MEDIAN($AE127,$AB127,$AA127,$Y127,$V127,$U127,$S127,$R127,$P127,$N127,$M127)</f>
        <v>65336</v>
      </c>
      <c r="BB127" s="42">
        <f>MEDIAN($AJ127:$AL127)</f>
        <v>69393</v>
      </c>
      <c r="BC127" s="230">
        <f>MEDIAN((D127:K127,M127:V127,Y127:AF127,AJ127:AL127))</f>
        <v>117455</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247062</v>
      </c>
      <c r="E130" s="160">
        <v>89700</v>
      </c>
      <c r="F130" s="160">
        <v>532246</v>
      </c>
      <c r="G130" s="160">
        <v>947027</v>
      </c>
      <c r="H130" s="144">
        <v>467726</v>
      </c>
      <c r="I130" s="144">
        <v>820919</v>
      </c>
      <c r="J130" s="160">
        <v>201510</v>
      </c>
      <c r="K130" s="144">
        <v>290605</v>
      </c>
      <c r="L130" s="43">
        <f>+SUM(D130:K130)</f>
        <v>3596795</v>
      </c>
      <c r="M130" s="160">
        <v>43859</v>
      </c>
      <c r="N130" s="160">
        <v>57924</v>
      </c>
      <c r="O130" s="160">
        <v>115925</v>
      </c>
      <c r="P130" s="160">
        <v>80480</v>
      </c>
      <c r="Q130" s="160">
        <v>108868</v>
      </c>
      <c r="R130" s="160">
        <v>41753</v>
      </c>
      <c r="S130" s="160">
        <v>28900</v>
      </c>
      <c r="T130" s="160">
        <v>50009</v>
      </c>
      <c r="U130" s="160">
        <v>75535</v>
      </c>
      <c r="V130" s="144">
        <v>18532</v>
      </c>
      <c r="W130" s="144"/>
      <c r="X130" s="144"/>
      <c r="Y130" s="160">
        <v>35621</v>
      </c>
      <c r="Z130" s="160">
        <v>93621</v>
      </c>
      <c r="AA130" s="250">
        <v>31951</v>
      </c>
      <c r="AB130" s="160">
        <v>49518</v>
      </c>
      <c r="AC130" s="160">
        <v>100126</v>
      </c>
      <c r="AD130" s="160">
        <v>48979</v>
      </c>
      <c r="AE130" s="160">
        <v>14618</v>
      </c>
      <c r="AF130" s="160">
        <v>45232</v>
      </c>
      <c r="AG130" s="43">
        <f>+SUM(M130:AF130)</f>
        <v>1041451</v>
      </c>
      <c r="AH130" s="43">
        <f t="shared" ref="AH130:AH134" si="226">O130+Q130+Z130+AC130+AD130+AF130+T130</f>
        <v>562760</v>
      </c>
      <c r="AI130" s="43">
        <f t="shared" ref="AI130:AI134" si="227">M130+N130+P130+R130+S130+U130+V130+Y130+AA130+AB130+AE130</f>
        <v>478691</v>
      </c>
      <c r="AJ130" s="160">
        <v>119142</v>
      </c>
      <c r="AK130" s="144">
        <v>63893</v>
      </c>
      <c r="AL130" s="160">
        <v>37813</v>
      </c>
      <c r="AM130" s="43">
        <f>+SUM(AJ130:AL130)</f>
        <v>220848</v>
      </c>
      <c r="AN130" s="44">
        <f>+AM130+AG130+L130</f>
        <v>4859094</v>
      </c>
      <c r="AQ130" s="43">
        <f t="shared" ref="AQ130:AQ133" si="228">K130/AQ$5</f>
        <v>36325.625</v>
      </c>
      <c r="AR130" s="43">
        <f t="shared" ref="AR130:AT133" si="229">AG130/AR$5</f>
        <v>57858.388888888891</v>
      </c>
      <c r="AS130" s="43">
        <f t="shared" si="229"/>
        <v>80394.28571428571</v>
      </c>
      <c r="AT130" s="43">
        <f t="shared" si="229"/>
        <v>43517.36363636364</v>
      </c>
      <c r="AU130" s="43">
        <f t="shared" ref="AU130:AV133" si="230">AM130/AU$5</f>
        <v>73616</v>
      </c>
      <c r="AV130" s="44">
        <f t="shared" si="230"/>
        <v>167554.96551724139</v>
      </c>
      <c r="AW130" s="122"/>
      <c r="AX130" s="43">
        <f>MEDIAN($D130:$K130)</f>
        <v>379165.5</v>
      </c>
      <c r="AY130" s="43">
        <f>MEDIAN($M130:$AF130)</f>
        <v>49248.5</v>
      </c>
      <c r="AZ130" s="43">
        <f t="shared" ref="AZ130:AZ134" si="231">MEDIAN($AC130,$AD130,$Z130,$T130,$O130,Q130,AF130)</f>
        <v>93621</v>
      </c>
      <c r="BA130" s="43">
        <f>MEDIAN($AE130,$AB130,$AA130,$Y130,$V130,$U130,$S130,$R130,$P130,$N130,$M130)</f>
        <v>41753</v>
      </c>
      <c r="BB130" s="43">
        <f>MEDIAN($AJ130:$AL130)</f>
        <v>63893</v>
      </c>
      <c r="BC130" s="44">
        <f>MEDIAN((D130:K130,M130:V130,Y130:AF130,AJ130:AL130))</f>
        <v>75535</v>
      </c>
    </row>
    <row r="131" spans="1:55" s="204" customFormat="1">
      <c r="A131" s="199"/>
      <c r="B131" s="200" t="s">
        <v>194</v>
      </c>
      <c r="C131" s="201"/>
      <c r="D131" s="144">
        <v>117016</v>
      </c>
      <c r="E131" s="160">
        <v>109348</v>
      </c>
      <c r="F131" s="160">
        <v>390374</v>
      </c>
      <c r="G131" s="160">
        <v>399433</v>
      </c>
      <c r="H131" s="144">
        <v>120835</v>
      </c>
      <c r="I131" s="144">
        <v>590457</v>
      </c>
      <c r="J131" s="160">
        <v>131557</v>
      </c>
      <c r="K131" s="144">
        <v>310011</v>
      </c>
      <c r="L131" s="43">
        <f>+SUM(D131:K131)</f>
        <v>2169031</v>
      </c>
      <c r="M131" s="160">
        <v>9670</v>
      </c>
      <c r="N131" s="160">
        <v>23910</v>
      </c>
      <c r="O131" s="160">
        <v>81741</v>
      </c>
      <c r="P131" s="160">
        <v>36243</v>
      </c>
      <c r="Q131" s="160">
        <v>84819</v>
      </c>
      <c r="R131" s="160">
        <v>42039</v>
      </c>
      <c r="S131" s="160">
        <v>15948</v>
      </c>
      <c r="T131" s="160">
        <v>29375</v>
      </c>
      <c r="U131" s="160">
        <v>12270</v>
      </c>
      <c r="V131" s="144"/>
      <c r="W131" s="144"/>
      <c r="X131" s="144"/>
      <c r="Y131" s="160">
        <v>22508</v>
      </c>
      <c r="Z131" s="160">
        <v>107678</v>
      </c>
      <c r="AA131" s="250">
        <v>28660</v>
      </c>
      <c r="AB131" s="160">
        <v>15818</v>
      </c>
      <c r="AC131" s="160">
        <v>19817</v>
      </c>
      <c r="AD131" s="160">
        <v>24245</v>
      </c>
      <c r="AE131" s="160">
        <v>6362</v>
      </c>
      <c r="AF131" s="160">
        <v>18281</v>
      </c>
      <c r="AG131" s="43">
        <f>+SUM(M131:AF131)</f>
        <v>579384</v>
      </c>
      <c r="AH131" s="43">
        <f t="shared" si="226"/>
        <v>365956</v>
      </c>
      <c r="AI131" s="43">
        <f t="shared" si="227"/>
        <v>213428</v>
      </c>
      <c r="AJ131" s="160">
        <v>12485</v>
      </c>
      <c r="AK131" s="144"/>
      <c r="AL131" s="160">
        <v>4856</v>
      </c>
      <c r="AM131" s="43">
        <f>+SUM(AJ131:AL131)</f>
        <v>17341</v>
      </c>
      <c r="AN131" s="44">
        <f>+AM131+AG131+L131</f>
        <v>2765756</v>
      </c>
      <c r="AQ131" s="43">
        <f t="shared" si="228"/>
        <v>38751.375</v>
      </c>
      <c r="AR131" s="43">
        <f t="shared" si="229"/>
        <v>32188</v>
      </c>
      <c r="AS131" s="43">
        <f t="shared" si="229"/>
        <v>52279.428571428572</v>
      </c>
      <c r="AT131" s="43">
        <f t="shared" si="229"/>
        <v>19402.545454545456</v>
      </c>
      <c r="AU131" s="43">
        <f t="shared" si="230"/>
        <v>5780.333333333333</v>
      </c>
      <c r="AV131" s="44">
        <f t="shared" si="230"/>
        <v>95370.896551724145</v>
      </c>
      <c r="AW131" s="122"/>
      <c r="AX131" s="43">
        <f>MEDIAN($D131:$K131)</f>
        <v>220784</v>
      </c>
      <c r="AY131" s="43">
        <f>MEDIAN($M131:$AF131)</f>
        <v>23910</v>
      </c>
      <c r="AZ131" s="43">
        <f t="shared" si="231"/>
        <v>29375</v>
      </c>
      <c r="BA131" s="43">
        <f>MEDIAN($AE131,$AB131,$AA131,$Y131,$V131,$U131,$S131,$R131,$P131,$N131,$M131)</f>
        <v>19228</v>
      </c>
      <c r="BB131" s="43">
        <f>MEDIAN($AJ131:$AL131)</f>
        <v>8670.5</v>
      </c>
      <c r="BC131" s="44">
        <f>MEDIAN((D131:K131,M131:V131,Y131:AF131,AJ131:AL131))</f>
        <v>29375</v>
      </c>
    </row>
    <row r="132" spans="1:55" s="204" customFormat="1">
      <c r="A132" s="199"/>
      <c r="B132" s="251" t="s">
        <v>193</v>
      </c>
      <c r="C132" s="201"/>
      <c r="D132" s="144">
        <v>4066</v>
      </c>
      <c r="E132" s="160">
        <v>16485</v>
      </c>
      <c r="F132" s="160">
        <v>20787</v>
      </c>
      <c r="G132" s="160">
        <v>25739</v>
      </c>
      <c r="H132" s="144">
        <v>0</v>
      </c>
      <c r="I132" s="144">
        <v>0</v>
      </c>
      <c r="J132" s="160">
        <v>51</v>
      </c>
      <c r="K132" s="144">
        <v>18341</v>
      </c>
      <c r="L132" s="43">
        <f>+SUM(D132:K132)</f>
        <v>85469</v>
      </c>
      <c r="M132" s="160"/>
      <c r="N132" s="160">
        <v>0</v>
      </c>
      <c r="O132" s="160">
        <v>17666</v>
      </c>
      <c r="P132" s="160">
        <v>732</v>
      </c>
      <c r="Q132" s="160"/>
      <c r="R132" s="160">
        <v>770</v>
      </c>
      <c r="S132" s="160"/>
      <c r="T132" s="160">
        <v>0</v>
      </c>
      <c r="U132" s="160">
        <v>212</v>
      </c>
      <c r="V132" s="144"/>
      <c r="W132" s="144"/>
      <c r="X132" s="144"/>
      <c r="Y132" s="160">
        <v>0</v>
      </c>
      <c r="Z132" s="160">
        <v>1881</v>
      </c>
      <c r="AA132" s="250"/>
      <c r="AB132" s="160"/>
      <c r="AC132" s="160">
        <v>0</v>
      </c>
      <c r="AD132" s="160"/>
      <c r="AE132" s="160">
        <v>92</v>
      </c>
      <c r="AF132" s="160"/>
      <c r="AG132" s="43">
        <f>+SUM(M132:AF132)</f>
        <v>21353</v>
      </c>
      <c r="AH132" s="43">
        <f t="shared" si="226"/>
        <v>19547</v>
      </c>
      <c r="AI132" s="43">
        <f t="shared" si="227"/>
        <v>1806</v>
      </c>
      <c r="AJ132" s="160">
        <v>2151</v>
      </c>
      <c r="AK132" s="144"/>
      <c r="AL132" s="160">
        <v>0</v>
      </c>
      <c r="AM132" s="43">
        <f>+SUM(AJ132:AL132)</f>
        <v>2151</v>
      </c>
      <c r="AN132" s="44">
        <f>+AM132+AG132+L132</f>
        <v>108973</v>
      </c>
      <c r="AQ132" s="43">
        <f t="shared" si="228"/>
        <v>2292.625</v>
      </c>
      <c r="AR132" s="43">
        <f t="shared" si="229"/>
        <v>1186.2777777777778</v>
      </c>
      <c r="AS132" s="43">
        <f t="shared" si="229"/>
        <v>2792.4285714285716</v>
      </c>
      <c r="AT132" s="43">
        <f t="shared" si="229"/>
        <v>164.18181818181819</v>
      </c>
      <c r="AU132" s="43">
        <f t="shared" si="230"/>
        <v>717</v>
      </c>
      <c r="AV132" s="44">
        <f t="shared" si="230"/>
        <v>3757.6896551724139</v>
      </c>
      <c r="AW132" s="122"/>
      <c r="AX132" s="43">
        <f>MEDIAN($D132:$K132)</f>
        <v>10275.5</v>
      </c>
      <c r="AY132" s="43">
        <f>MEDIAN($M132:$AF132)</f>
        <v>152</v>
      </c>
      <c r="AZ132" s="43">
        <f t="shared" si="231"/>
        <v>940.5</v>
      </c>
      <c r="BA132" s="43">
        <f>MEDIAN($AE132,$AB132,$AA132,$Y132,$V132,$U132,$S132,$R132,$P132,$N132,$M132)</f>
        <v>152</v>
      </c>
      <c r="BB132" s="43">
        <f>MEDIAN($AJ132:$AL132)</f>
        <v>1075.5</v>
      </c>
      <c r="BC132" s="44">
        <f>MEDIAN((D132:K132,M132:V132,Y132:AF132,AJ132:AL132))</f>
        <v>472</v>
      </c>
    </row>
    <row r="133" spans="1:55" s="204" customFormat="1">
      <c r="A133" s="199"/>
      <c r="B133" s="200" t="s">
        <v>192</v>
      </c>
      <c r="C133" s="201"/>
      <c r="D133" s="144">
        <v>0</v>
      </c>
      <c r="E133" s="160">
        <v>546</v>
      </c>
      <c r="F133" s="160"/>
      <c r="G133" s="160">
        <v>-189</v>
      </c>
      <c r="H133" s="144">
        <v>-3850</v>
      </c>
      <c r="I133" s="144">
        <v>0</v>
      </c>
      <c r="J133" s="160">
        <v>3991</v>
      </c>
      <c r="K133" s="144">
        <v>0</v>
      </c>
      <c r="L133" s="43">
        <f>+SUM(D133:K133)</f>
        <v>498</v>
      </c>
      <c r="M133" s="160">
        <v>-29</v>
      </c>
      <c r="N133" s="160">
        <v>1442</v>
      </c>
      <c r="O133" s="160"/>
      <c r="P133" s="160"/>
      <c r="Q133" s="160"/>
      <c r="R133" s="160">
        <v>2855</v>
      </c>
      <c r="S133" s="160"/>
      <c r="T133" s="160">
        <v>4677</v>
      </c>
      <c r="U133" s="160"/>
      <c r="V133" s="144">
        <v>104</v>
      </c>
      <c r="W133" s="144"/>
      <c r="X133" s="144"/>
      <c r="Y133" s="160">
        <v>0</v>
      </c>
      <c r="Z133" s="160">
        <v>0</v>
      </c>
      <c r="AA133" s="250">
        <v>63613</v>
      </c>
      <c r="AB133" s="160"/>
      <c r="AC133" s="160">
        <v>30</v>
      </c>
      <c r="AD133" s="160"/>
      <c r="AE133" s="160">
        <v>4922</v>
      </c>
      <c r="AF133" s="160"/>
      <c r="AG133" s="43">
        <f>+SUM(M133:AF133)</f>
        <v>77614</v>
      </c>
      <c r="AH133" s="43">
        <f t="shared" si="226"/>
        <v>4707</v>
      </c>
      <c r="AI133" s="43">
        <f t="shared" si="227"/>
        <v>72907</v>
      </c>
      <c r="AJ133" s="160">
        <v>0</v>
      </c>
      <c r="AK133" s="144">
        <v>5500</v>
      </c>
      <c r="AL133" s="160">
        <v>956</v>
      </c>
      <c r="AM133" s="43">
        <f>+SUM(AJ133:AL133)</f>
        <v>6456</v>
      </c>
      <c r="AN133" s="44">
        <f>+AM133+AG133+L133</f>
        <v>84568</v>
      </c>
      <c r="AQ133" s="43">
        <f t="shared" si="228"/>
        <v>0</v>
      </c>
      <c r="AR133" s="43">
        <f t="shared" si="229"/>
        <v>4311.8888888888887</v>
      </c>
      <c r="AS133" s="43">
        <f t="shared" si="229"/>
        <v>672.42857142857144</v>
      </c>
      <c r="AT133" s="43">
        <f t="shared" si="229"/>
        <v>6627.909090909091</v>
      </c>
      <c r="AU133" s="43">
        <f t="shared" si="230"/>
        <v>2152</v>
      </c>
      <c r="AV133" s="44">
        <f t="shared" si="230"/>
        <v>2916.1379310344828</v>
      </c>
      <c r="AW133" s="122"/>
      <c r="AX133" s="43">
        <f>MEDIAN($D133:$K133)</f>
        <v>0</v>
      </c>
      <c r="AY133" s="43">
        <f>MEDIAN($M133:$AF133)</f>
        <v>773</v>
      </c>
      <c r="AZ133" s="43">
        <f t="shared" si="231"/>
        <v>30</v>
      </c>
      <c r="BA133" s="43">
        <f>MEDIAN($AE133,$AB133,$AA133,$Y133,$V133,$U133,$S133,$R133,$P133,$N133,$M133)</f>
        <v>1442</v>
      </c>
      <c r="BB133" s="43">
        <f>MEDIAN($AJ133:$AL133)</f>
        <v>956</v>
      </c>
      <c r="BC133" s="44">
        <f>MEDIAN((D133:K133,M133:V133,Y133:AF133,AJ133:AL133))</f>
        <v>67</v>
      </c>
    </row>
    <row r="134" spans="1:55" s="204" customFormat="1" ht="15" thickBot="1">
      <c r="A134" s="260"/>
      <c r="B134" s="261"/>
      <c r="C134" s="262" t="s">
        <v>191</v>
      </c>
      <c r="D134" s="263">
        <f t="shared" ref="D134:K134" si="232">SUM(D130:D133)</f>
        <v>368144</v>
      </c>
      <c r="E134" s="256">
        <f t="shared" si="232"/>
        <v>216079</v>
      </c>
      <c r="F134" s="256">
        <f t="shared" si="232"/>
        <v>943407</v>
      </c>
      <c r="G134" s="256">
        <f t="shared" si="232"/>
        <v>1372010</v>
      </c>
      <c r="H134" s="256">
        <f t="shared" si="232"/>
        <v>584711</v>
      </c>
      <c r="I134" s="256">
        <f t="shared" si="232"/>
        <v>1411376</v>
      </c>
      <c r="J134" s="256">
        <f t="shared" si="232"/>
        <v>337109</v>
      </c>
      <c r="K134" s="256">
        <f t="shared" si="232"/>
        <v>618957</v>
      </c>
      <c r="L134" s="42">
        <f>+SUM(D134:K134)</f>
        <v>5851793</v>
      </c>
      <c r="M134" s="256">
        <f t="shared" ref="M134:V134" si="233">SUM(M130:M133)</f>
        <v>53500</v>
      </c>
      <c r="N134" s="256">
        <f t="shared" si="233"/>
        <v>83276</v>
      </c>
      <c r="O134" s="256">
        <f t="shared" si="233"/>
        <v>215332</v>
      </c>
      <c r="P134" s="256">
        <f t="shared" si="233"/>
        <v>117455</v>
      </c>
      <c r="Q134" s="256">
        <f t="shared" si="233"/>
        <v>193687</v>
      </c>
      <c r="R134" s="256">
        <f t="shared" si="233"/>
        <v>87417</v>
      </c>
      <c r="S134" s="256">
        <f t="shared" si="233"/>
        <v>44848</v>
      </c>
      <c r="T134" s="256">
        <f t="shared" si="233"/>
        <v>84061</v>
      </c>
      <c r="U134" s="256">
        <f t="shared" si="233"/>
        <v>88017</v>
      </c>
      <c r="V134" s="256">
        <f t="shared" si="233"/>
        <v>18636</v>
      </c>
      <c r="W134" s="256"/>
      <c r="X134" s="256"/>
      <c r="Y134" s="256">
        <f t="shared" ref="Y134:AF134" si="234">SUM(Y130:Y133)</f>
        <v>58129</v>
      </c>
      <c r="Z134" s="256">
        <f t="shared" si="234"/>
        <v>203180</v>
      </c>
      <c r="AA134" s="256">
        <f t="shared" si="234"/>
        <v>124224</v>
      </c>
      <c r="AB134" s="256">
        <f t="shared" si="234"/>
        <v>65336</v>
      </c>
      <c r="AC134" s="256">
        <f t="shared" si="234"/>
        <v>119973</v>
      </c>
      <c r="AD134" s="256">
        <f t="shared" si="234"/>
        <v>73224</v>
      </c>
      <c r="AE134" s="256">
        <f t="shared" si="234"/>
        <v>25994</v>
      </c>
      <c r="AF134" s="256">
        <f t="shared" si="234"/>
        <v>63513</v>
      </c>
      <c r="AG134" s="42">
        <f>+SUM(M134:AF134)</f>
        <v>1719802</v>
      </c>
      <c r="AH134" s="42">
        <f t="shared" si="226"/>
        <v>952970</v>
      </c>
      <c r="AI134" s="42">
        <f t="shared" si="227"/>
        <v>766832</v>
      </c>
      <c r="AJ134" s="256">
        <f>SUM(AJ130:AJ133)</f>
        <v>133778</v>
      </c>
      <c r="AK134" s="256">
        <f>SUM(AK130:AK133)</f>
        <v>69393</v>
      </c>
      <c r="AL134" s="256">
        <f>SUM(AL130:AL133)</f>
        <v>43625</v>
      </c>
      <c r="AM134" s="42">
        <f>+SUM(AJ134:AL134)</f>
        <v>246796</v>
      </c>
      <c r="AN134" s="230">
        <f>+AM134+AG134+L134</f>
        <v>7818391</v>
      </c>
      <c r="AQ134" s="42">
        <f>K134/AQ$5</f>
        <v>77369.625</v>
      </c>
      <c r="AR134" s="42">
        <f>AG134/AR$5</f>
        <v>95544.555555555562</v>
      </c>
      <c r="AS134" s="42">
        <f>AH134/AS$5</f>
        <v>136138.57142857142</v>
      </c>
      <c r="AT134" s="42">
        <f>AI134/AT$5</f>
        <v>69712</v>
      </c>
      <c r="AU134" s="42">
        <f>AM134/AU$5</f>
        <v>82265.333333333328</v>
      </c>
      <c r="AV134" s="230">
        <f>AN134/AV$5</f>
        <v>269599.68965517241</v>
      </c>
      <c r="AW134" s="122"/>
      <c r="AX134" s="42">
        <f>MEDIAN($D134:$K134)</f>
        <v>601834</v>
      </c>
      <c r="AY134" s="42">
        <f>MEDIAN($M134:$AF134)</f>
        <v>83668.5</v>
      </c>
      <c r="AZ134" s="42">
        <f t="shared" si="231"/>
        <v>119973</v>
      </c>
      <c r="BA134" s="42">
        <f>MEDIAN($AE134,$AB134,$AA134,$Y134,$V134,$U134,$S134,$R134,$P134,$N134,$M134)</f>
        <v>65336</v>
      </c>
      <c r="BB134" s="42">
        <f>MEDIAN($AJ134:$AL134)</f>
        <v>69393</v>
      </c>
      <c r="BC134" s="230">
        <f>MEDIAN((D134:K134,M134:V134,Y134:AF134,AJ134:AL134))</f>
        <v>117455</v>
      </c>
    </row>
    <row r="135" spans="1:55"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2011</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57574</v>
      </c>
      <c r="E138" s="28">
        <v>14202</v>
      </c>
      <c r="F138" s="28">
        <v>55744</v>
      </c>
      <c r="G138" s="28">
        <v>220957</v>
      </c>
      <c r="H138" s="141">
        <v>65072</v>
      </c>
      <c r="I138" s="141">
        <v>43179</v>
      </c>
      <c r="J138" s="28">
        <v>29085</v>
      </c>
      <c r="K138" s="141">
        <v>55108</v>
      </c>
      <c r="L138" s="25">
        <f>+SUM(D138:K138)</f>
        <v>540921</v>
      </c>
      <c r="M138" s="28">
        <v>2520</v>
      </c>
      <c r="N138" s="28">
        <v>5372</v>
      </c>
      <c r="O138" s="28">
        <v>5117</v>
      </c>
      <c r="P138" s="28">
        <v>6769</v>
      </c>
      <c r="Q138" s="28">
        <v>17010</v>
      </c>
      <c r="R138" s="28">
        <v>4221</v>
      </c>
      <c r="S138" s="28">
        <v>3378</v>
      </c>
      <c r="T138" s="28">
        <v>6297</v>
      </c>
      <c r="U138" s="28">
        <v>4735</v>
      </c>
      <c r="V138" s="141">
        <v>804</v>
      </c>
      <c r="W138" s="141"/>
      <c r="X138" s="141"/>
      <c r="Y138" s="28">
        <v>4700</v>
      </c>
      <c r="Z138" s="28">
        <v>18247</v>
      </c>
      <c r="AA138" s="29">
        <v>5885</v>
      </c>
      <c r="AB138" s="28">
        <v>7926</v>
      </c>
      <c r="AC138" s="269">
        <v>15060</v>
      </c>
      <c r="AD138" s="28">
        <v>4511</v>
      </c>
      <c r="AE138" s="28">
        <v>2960</v>
      </c>
      <c r="AF138" s="28">
        <v>9840</v>
      </c>
      <c r="AG138" s="25">
        <f>+SUM(M138:AF138)</f>
        <v>125352</v>
      </c>
      <c r="AH138" s="25">
        <f t="shared" ref="AH138:AH141" si="235">O138+Q138+Z138+AC138+AD138+AF138+T138</f>
        <v>76082</v>
      </c>
      <c r="AI138" s="25">
        <f t="shared" ref="AI138:AI141" si="236">M138+N138+P138+R138+S138+U138+V138+Y138+AA138+AB138+AE138</f>
        <v>49270</v>
      </c>
      <c r="AJ138" s="28">
        <v>9757</v>
      </c>
      <c r="AK138" s="141"/>
      <c r="AL138" s="28">
        <v>9230</v>
      </c>
      <c r="AM138" s="25">
        <f>+SUM(AJ138:AL138)</f>
        <v>18987</v>
      </c>
      <c r="AN138" s="270">
        <f>+AM138+AG138+L138</f>
        <v>685260</v>
      </c>
      <c r="AQ138" s="43">
        <f t="shared" ref="AQ138" si="237">K138/AQ$5</f>
        <v>6888.5</v>
      </c>
      <c r="AR138" s="43">
        <f t="shared" ref="AR138:AT138" si="238">AG138/AR$5</f>
        <v>6964</v>
      </c>
      <c r="AS138" s="43">
        <f t="shared" si="238"/>
        <v>10868.857142857143</v>
      </c>
      <c r="AT138" s="43">
        <f t="shared" si="238"/>
        <v>4479.090909090909</v>
      </c>
      <c r="AU138" s="43">
        <f t="shared" ref="AU138:AV138" si="239">AM138/AU$5</f>
        <v>6329</v>
      </c>
      <c r="AV138" s="44">
        <f t="shared" si="239"/>
        <v>23629.655172413793</v>
      </c>
      <c r="AW138" s="23"/>
      <c r="AX138" s="25">
        <f>MEDIAN($D138:$K138)</f>
        <v>55426</v>
      </c>
      <c r="AY138" s="25">
        <f>MEDIAN($M138:$AF138)</f>
        <v>5244.5</v>
      </c>
      <c r="AZ138" s="25">
        <f>MEDIAN($AC138,$AD138,$Z138,$T138,$O138,Q138,AF138)</f>
        <v>9840</v>
      </c>
      <c r="BA138" s="25">
        <f>MEDIAN($AE138,$AB138,$AA138,$Y138,$V138,$U138,$S138,$R138,$P138,$N138,$M138)</f>
        <v>4700</v>
      </c>
      <c r="BB138" s="25">
        <f>MEDIAN($AJ138:$AL138)</f>
        <v>9493.5</v>
      </c>
      <c r="BC138" s="270">
        <f>MEDIAN((D138:K138,M138:V138,Y138:AF138,AJ138:AL138))</f>
        <v>8578</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35"/>
        <v>0</v>
      </c>
      <c r="AI139" s="22">
        <f t="shared" si="236"/>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v>0</v>
      </c>
      <c r="F140" s="162">
        <v>0</v>
      </c>
      <c r="G140" s="162">
        <v>210000</v>
      </c>
      <c r="H140" s="137"/>
      <c r="I140" s="137"/>
      <c r="J140" s="162">
        <v>0</v>
      </c>
      <c r="K140" s="137">
        <v>50000</v>
      </c>
      <c r="L140" s="22">
        <f>+SUM(D140:K140)</f>
        <v>330000</v>
      </c>
      <c r="M140" s="162"/>
      <c r="N140" s="162">
        <v>0</v>
      </c>
      <c r="O140" s="162"/>
      <c r="P140" s="162">
        <v>4500</v>
      </c>
      <c r="Q140" s="162">
        <v>2500</v>
      </c>
      <c r="R140" s="162">
        <v>0</v>
      </c>
      <c r="S140" s="162">
        <v>0</v>
      </c>
      <c r="T140" s="162">
        <v>3380</v>
      </c>
      <c r="U140" s="162"/>
      <c r="V140" s="137"/>
      <c r="W140" s="137"/>
      <c r="X140" s="137"/>
      <c r="Y140" s="162">
        <v>0</v>
      </c>
      <c r="Z140" s="162">
        <v>10000</v>
      </c>
      <c r="AA140" s="271"/>
      <c r="AB140" s="162"/>
      <c r="AC140" s="162">
        <v>19000</v>
      </c>
      <c r="AD140" s="162"/>
      <c r="AE140" s="162"/>
      <c r="AF140" s="162"/>
      <c r="AG140" s="22">
        <f>+SUM(M140:AF140)</f>
        <v>39380</v>
      </c>
      <c r="AH140" s="22">
        <f t="shared" si="235"/>
        <v>34880</v>
      </c>
      <c r="AI140" s="22">
        <f t="shared" si="236"/>
        <v>4500</v>
      </c>
      <c r="AJ140" s="162">
        <v>1</v>
      </c>
      <c r="AK140" s="137"/>
      <c r="AL140" s="162">
        <v>0</v>
      </c>
      <c r="AM140" s="22">
        <f>+SUM(AJ140:AL140)</f>
        <v>1</v>
      </c>
      <c r="AN140" s="65">
        <f>+AM140+AG140+L140</f>
        <v>369381</v>
      </c>
      <c r="AQ140" s="43">
        <f t="shared" ref="AQ140:AQ141" si="240">K140/AQ$5</f>
        <v>6250</v>
      </c>
      <c r="AR140" s="43">
        <f t="shared" ref="AR140:AT141" si="241">AG140/AR$5</f>
        <v>2187.7777777777778</v>
      </c>
      <c r="AS140" s="43">
        <f t="shared" si="241"/>
        <v>4982.8571428571431</v>
      </c>
      <c r="AT140" s="43">
        <f t="shared" si="241"/>
        <v>409.09090909090907</v>
      </c>
      <c r="AU140" s="43">
        <f t="shared" ref="AU140:AV141" si="242">AM140/AU$5</f>
        <v>0.33333333333333331</v>
      </c>
      <c r="AV140" s="44">
        <f t="shared" si="242"/>
        <v>12737.275862068966</v>
      </c>
      <c r="AW140" s="23"/>
      <c r="AX140" s="22">
        <f>MEDIAN($D140:$K140)</f>
        <v>25000</v>
      </c>
      <c r="AY140" s="22">
        <f>MEDIAN($M140:$AF140)</f>
        <v>2500</v>
      </c>
      <c r="AZ140" s="22">
        <f t="shared" ref="AZ140:AZ141" si="243">MEDIAN($AC140,$AD140,$Z140,$T140,$O140,Q140,AF140)</f>
        <v>6690</v>
      </c>
      <c r="BA140" s="22">
        <f>MEDIAN($AE140,$AB140,$AA140,$Y140,$V140,$U140,$S140,$R140,$P140,$N140,$M140)</f>
        <v>0</v>
      </c>
      <c r="BB140" s="22">
        <f>MEDIAN($AJ140:$AL140)</f>
        <v>0.5</v>
      </c>
      <c r="BC140" s="65">
        <f>MEDIAN((D140:K140,M140:V140,Y140:AF140,AJ140:AL140))</f>
        <v>1</v>
      </c>
    </row>
    <row r="141" spans="1:55" s="204" customFormat="1">
      <c r="A141" s="272" t="s">
        <v>188</v>
      </c>
      <c r="B141" s="261"/>
      <c r="C141" s="273"/>
      <c r="D141" s="112">
        <v>29406</v>
      </c>
      <c r="E141" s="274">
        <v>0</v>
      </c>
      <c r="F141" s="274">
        <v>0</v>
      </c>
      <c r="G141" s="274">
        <v>210000</v>
      </c>
      <c r="H141" s="275"/>
      <c r="I141" s="275">
        <v>30000</v>
      </c>
      <c r="J141" s="274">
        <v>0</v>
      </c>
      <c r="K141" s="275">
        <v>5000</v>
      </c>
      <c r="L141" s="276">
        <f>+SUM(D141:K141)</f>
        <v>274406</v>
      </c>
      <c r="M141" s="274"/>
      <c r="N141" s="274">
        <v>0</v>
      </c>
      <c r="O141" s="274"/>
      <c r="P141" s="274">
        <v>4500</v>
      </c>
      <c r="Q141" s="274">
        <v>2500</v>
      </c>
      <c r="R141" s="274">
        <v>0</v>
      </c>
      <c r="S141" s="274">
        <v>0</v>
      </c>
      <c r="T141" s="274">
        <v>3380</v>
      </c>
      <c r="U141" s="274"/>
      <c r="V141" s="275"/>
      <c r="W141" s="275"/>
      <c r="X141" s="275"/>
      <c r="Y141" s="274">
        <v>0</v>
      </c>
      <c r="Z141" s="277">
        <v>3000</v>
      </c>
      <c r="AA141" s="277"/>
      <c r="AB141" s="274"/>
      <c r="AC141" s="274">
        <v>5960</v>
      </c>
      <c r="AD141" s="274"/>
      <c r="AE141" s="274"/>
      <c r="AF141" s="274"/>
      <c r="AG141" s="276">
        <f>+SUM(M141:AF141)</f>
        <v>19340</v>
      </c>
      <c r="AH141" s="276">
        <f t="shared" si="235"/>
        <v>14840</v>
      </c>
      <c r="AI141" s="276">
        <f t="shared" si="236"/>
        <v>4500</v>
      </c>
      <c r="AJ141" s="274">
        <v>1000000</v>
      </c>
      <c r="AK141" s="275"/>
      <c r="AL141" s="274">
        <v>0</v>
      </c>
      <c r="AM141" s="276">
        <f>+SUM(AJ141:AL141)</f>
        <v>1000000</v>
      </c>
      <c r="AN141" s="278">
        <f>+AM141+AG141+L141</f>
        <v>1293746</v>
      </c>
      <c r="AQ141" s="258">
        <f t="shared" si="240"/>
        <v>625</v>
      </c>
      <c r="AR141" s="258">
        <f t="shared" si="241"/>
        <v>1074.4444444444443</v>
      </c>
      <c r="AS141" s="258">
        <f t="shared" si="241"/>
        <v>2120</v>
      </c>
      <c r="AT141" s="258">
        <f t="shared" si="241"/>
        <v>409.09090909090907</v>
      </c>
      <c r="AU141" s="258">
        <f t="shared" si="242"/>
        <v>333333.33333333331</v>
      </c>
      <c r="AV141" s="397">
        <f t="shared" si="242"/>
        <v>44611.931034482761</v>
      </c>
      <c r="AW141" s="23"/>
      <c r="AX141" s="276">
        <f>MEDIAN($D141:$K141)</f>
        <v>5000</v>
      </c>
      <c r="AY141" s="276">
        <f>MEDIAN($M141:$AF141)</f>
        <v>2500</v>
      </c>
      <c r="AZ141" s="276">
        <f t="shared" si="243"/>
        <v>3190</v>
      </c>
      <c r="BA141" s="276">
        <f>MEDIAN($AE141,$AB141,$AA141,$Y141,$V141,$U141,$S141,$R141,$P141,$N141,$M141)</f>
        <v>0</v>
      </c>
      <c r="BB141" s="276">
        <f>MEDIAN($AJ141:$AL141)</f>
        <v>500000</v>
      </c>
      <c r="BC141" s="278">
        <f>MEDIAN((D141:K141,M141:V141,Y141:AF141,AJ141:AL141))</f>
        <v>2750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2011</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358050</v>
      </c>
      <c r="E149" s="160">
        <v>201775</v>
      </c>
      <c r="F149" s="160">
        <v>933165</v>
      </c>
      <c r="G149" s="160">
        <v>1338353</v>
      </c>
      <c r="H149" s="144">
        <v>701651</v>
      </c>
      <c r="I149" s="144">
        <v>1391781</v>
      </c>
      <c r="J149" s="160">
        <v>338927</v>
      </c>
      <c r="K149" s="144">
        <v>604735</v>
      </c>
      <c r="L149" s="43">
        <f>+SUM(D149:K149)</f>
        <v>5868437</v>
      </c>
      <c r="M149" s="160">
        <v>62001</v>
      </c>
      <c r="N149" s="160">
        <v>81029</v>
      </c>
      <c r="O149" s="160">
        <v>186997</v>
      </c>
      <c r="P149" s="160">
        <v>89758</v>
      </c>
      <c r="Q149" s="160">
        <v>190392</v>
      </c>
      <c r="R149" s="160">
        <v>83472</v>
      </c>
      <c r="S149" s="160">
        <v>43768</v>
      </c>
      <c r="T149" s="160">
        <v>82677</v>
      </c>
      <c r="U149" s="160">
        <v>84336</v>
      </c>
      <c r="V149" s="144">
        <v>18698</v>
      </c>
      <c r="W149" s="144"/>
      <c r="X149" s="144"/>
      <c r="Y149" s="160">
        <v>55197</v>
      </c>
      <c r="Z149" s="160">
        <v>197746</v>
      </c>
      <c r="AA149" s="250">
        <v>130940</v>
      </c>
      <c r="AB149" s="160">
        <v>60260</v>
      </c>
      <c r="AC149" s="160">
        <v>113258</v>
      </c>
      <c r="AD149" s="160">
        <v>68642</v>
      </c>
      <c r="AE149" s="160">
        <v>25054</v>
      </c>
      <c r="AF149" s="160">
        <v>63823</v>
      </c>
      <c r="AG149" s="43">
        <f>+SUM(M149:AF149)</f>
        <v>1638048</v>
      </c>
      <c r="AH149" s="43">
        <f t="shared" ref="AH149:AH156" si="244">O149+Q149+Z149+AC149+AD149+AF149+T149</f>
        <v>903535</v>
      </c>
      <c r="AI149" s="43">
        <f t="shared" ref="AI149:AI155" si="245">M149+N149+P149+R149+S149+U149+V149+Y149+AA149+AB149+AE149</f>
        <v>734513</v>
      </c>
      <c r="AJ149" s="160">
        <v>126492</v>
      </c>
      <c r="AK149" s="144">
        <v>68699</v>
      </c>
      <c r="AL149" s="160">
        <v>41841</v>
      </c>
      <c r="AM149" s="43">
        <f>+SUM(AJ149:AL149)</f>
        <v>237032</v>
      </c>
      <c r="AN149" s="62">
        <f>+AM149+AG149+L149</f>
        <v>7743517</v>
      </c>
      <c r="AQ149" s="43">
        <f t="shared" ref="AQ149" si="246">K149/AQ$5</f>
        <v>75591.875</v>
      </c>
      <c r="AR149" s="43">
        <f t="shared" ref="AR149:AT149" si="247">AG149/AR$5</f>
        <v>91002.666666666672</v>
      </c>
      <c r="AS149" s="43">
        <f t="shared" si="247"/>
        <v>129076.42857142857</v>
      </c>
      <c r="AT149" s="43">
        <f t="shared" si="247"/>
        <v>66773.909090909088</v>
      </c>
      <c r="AU149" s="43">
        <f t="shared" ref="AU149:AV149" si="248">AM149/AU$5</f>
        <v>79010.666666666672</v>
      </c>
      <c r="AV149" s="44">
        <f t="shared" si="248"/>
        <v>267017.8275862069</v>
      </c>
      <c r="AW149" s="122"/>
      <c r="AX149" s="43">
        <f>MEDIAN($D149:$K149)</f>
        <v>653193</v>
      </c>
      <c r="AY149" s="43">
        <f>MEDIAN($M149:$AF149)</f>
        <v>81853</v>
      </c>
      <c r="AZ149" s="43">
        <f>MEDIAN($AC149,$AD149,$Z149,$T149,$O149,Q149,AF149)</f>
        <v>113258</v>
      </c>
      <c r="BA149" s="43">
        <f>MEDIAN($AE149,$AB149,$AA149,$Y149,$V149,$U149,$S149,$R149,$P149,$N149,$M149)</f>
        <v>62001</v>
      </c>
      <c r="BB149" s="43">
        <f>MEDIAN($AJ149:$AL149)</f>
        <v>68699</v>
      </c>
      <c r="BC149" s="62">
        <f>MEDIAN((D149:K149,M149:V149,Y149:AF149,AJ149:AL149))</f>
        <v>89758</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4"/>
        <v>0</v>
      </c>
      <c r="AI150" s="43">
        <f t="shared" si="245"/>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10087</v>
      </c>
      <c r="E151" s="160">
        <v>509</v>
      </c>
      <c r="F151" s="160">
        <v>7588</v>
      </c>
      <c r="G151" s="160">
        <v>32266</v>
      </c>
      <c r="H151" s="144">
        <v>28841</v>
      </c>
      <c r="I151" s="144">
        <v>27440</v>
      </c>
      <c r="J151" s="160">
        <v>8805</v>
      </c>
      <c r="K151" s="144">
        <v>14514</v>
      </c>
      <c r="L151" s="43">
        <f>+SUM(D151:K151)</f>
        <v>130050</v>
      </c>
      <c r="M151" s="160">
        <v>-1665</v>
      </c>
      <c r="N151" s="160">
        <v>2247</v>
      </c>
      <c r="O151" s="160">
        <v>5720</v>
      </c>
      <c r="P151" s="160">
        <v>6634</v>
      </c>
      <c r="Q151" s="160">
        <v>3295</v>
      </c>
      <c r="R151" s="160">
        <v>4684</v>
      </c>
      <c r="S151" s="160">
        <v>1080</v>
      </c>
      <c r="T151" s="160">
        <v>3343</v>
      </c>
      <c r="U151" s="160">
        <v>2929</v>
      </c>
      <c r="V151" s="144">
        <v>-59</v>
      </c>
      <c r="W151" s="144"/>
      <c r="X151" s="144"/>
      <c r="Y151" s="160">
        <v>3737</v>
      </c>
      <c r="Z151" s="160">
        <v>4771</v>
      </c>
      <c r="AA151" s="250">
        <v>2195</v>
      </c>
      <c r="AB151" s="160">
        <v>5076</v>
      </c>
      <c r="AC151" s="160">
        <v>4046</v>
      </c>
      <c r="AD151" s="160">
        <v>2765</v>
      </c>
      <c r="AE151" s="160">
        <v>1896</v>
      </c>
      <c r="AF151" s="160">
        <v>2580</v>
      </c>
      <c r="AG151" s="43">
        <f>+SUM(M151:AF151)</f>
        <v>55274</v>
      </c>
      <c r="AH151" s="43">
        <f t="shared" si="244"/>
        <v>26520</v>
      </c>
      <c r="AI151" s="43">
        <f t="shared" si="245"/>
        <v>28754</v>
      </c>
      <c r="AJ151" s="160">
        <v>7286</v>
      </c>
      <c r="AK151" s="144">
        <v>694</v>
      </c>
      <c r="AL151" s="160">
        <v>2122</v>
      </c>
      <c r="AM151" s="43">
        <f>+SUM(AJ151:AL151)</f>
        <v>10102</v>
      </c>
      <c r="AN151" s="62">
        <f>+AM151+AG151+L151</f>
        <v>195426</v>
      </c>
      <c r="AQ151" s="43">
        <f t="shared" ref="AQ151:AQ154" si="249">K151/AQ$5</f>
        <v>1814.25</v>
      </c>
      <c r="AR151" s="43">
        <f t="shared" ref="AR151:AT154" si="250">AG151/AR$5</f>
        <v>3070.7777777777778</v>
      </c>
      <c r="AS151" s="43">
        <f t="shared" si="250"/>
        <v>3788.5714285714284</v>
      </c>
      <c r="AT151" s="43">
        <f t="shared" si="250"/>
        <v>2614</v>
      </c>
      <c r="AU151" s="43">
        <f t="shared" ref="AU151:AV154" si="251">AM151/AU$5</f>
        <v>3367.3333333333335</v>
      </c>
      <c r="AV151" s="44">
        <f t="shared" si="251"/>
        <v>6738.8275862068967</v>
      </c>
      <c r="AW151" s="122"/>
      <c r="AX151" s="43">
        <f>MEDIAN($D151:$K151)</f>
        <v>12300.5</v>
      </c>
      <c r="AY151" s="43">
        <f>MEDIAN($M151:$AF151)</f>
        <v>3112</v>
      </c>
      <c r="AZ151" s="43">
        <f t="shared" ref="AZ151:AZ154" si="252">MEDIAN($AC151,$AD151,$Z151,$T151,$O151,Q151,AF151)</f>
        <v>3343</v>
      </c>
      <c r="BA151" s="43">
        <f>MEDIAN($AE151,$AB151,$AA151,$Y151,$V151,$U151,$S151,$R151,$P151,$N151,$M151)</f>
        <v>2247</v>
      </c>
      <c r="BB151" s="43">
        <f>MEDIAN($AJ151:$AL151)</f>
        <v>2122</v>
      </c>
      <c r="BC151" s="62">
        <f>MEDIAN((D151:K151,M151:V151,Y151:AF151,AJ151:AL151))</f>
        <v>3737</v>
      </c>
    </row>
    <row r="152" spans="1:55" s="204" customFormat="1">
      <c r="A152" s="199" t="s">
        <v>184</v>
      </c>
      <c r="B152" s="200"/>
      <c r="C152" s="201"/>
      <c r="D152" s="144">
        <v>0</v>
      </c>
      <c r="E152" s="160">
        <v>4147</v>
      </c>
      <c r="F152" s="160">
        <v>2623</v>
      </c>
      <c r="G152" s="160">
        <v>1580</v>
      </c>
      <c r="H152" s="144">
        <v>-143719</v>
      </c>
      <c r="I152" s="144">
        <v>-7845</v>
      </c>
      <c r="J152" s="160">
        <v>-10652</v>
      </c>
      <c r="K152" s="144">
        <v>-291</v>
      </c>
      <c r="L152" s="43">
        <f>+SUM(D152:K152)</f>
        <v>-154157</v>
      </c>
      <c r="M152" s="160">
        <v>-6787</v>
      </c>
      <c r="N152" s="160">
        <v>0</v>
      </c>
      <c r="O152" s="160">
        <v>22615</v>
      </c>
      <c r="P152" s="160"/>
      <c r="Q152" s="160">
        <v>0</v>
      </c>
      <c r="R152" s="160">
        <v>-739</v>
      </c>
      <c r="S152" s="160">
        <v>0</v>
      </c>
      <c r="T152" s="160">
        <v>-1959</v>
      </c>
      <c r="U152" s="160"/>
      <c r="V152" s="144">
        <v>-3</v>
      </c>
      <c r="W152" s="144"/>
      <c r="X152" s="144"/>
      <c r="Y152" s="160">
        <v>-805</v>
      </c>
      <c r="Z152" s="160">
        <v>663</v>
      </c>
      <c r="AA152" s="250">
        <v>-10261</v>
      </c>
      <c r="AB152" s="160"/>
      <c r="AC152" s="160">
        <v>2140</v>
      </c>
      <c r="AD152" s="160">
        <v>1417</v>
      </c>
      <c r="AE152" s="160"/>
      <c r="AF152" s="160">
        <v>-3015</v>
      </c>
      <c r="AG152" s="43">
        <f>+SUM(M152:AF152)</f>
        <v>3266</v>
      </c>
      <c r="AH152" s="43">
        <f t="shared" si="244"/>
        <v>21861</v>
      </c>
      <c r="AI152" s="43">
        <f t="shared" si="245"/>
        <v>-18595</v>
      </c>
      <c r="AJ152" s="160">
        <v>0</v>
      </c>
      <c r="AK152" s="144"/>
      <c r="AL152" s="160">
        <v>-291</v>
      </c>
      <c r="AM152" s="43">
        <f>+SUM(AJ152:AL152)</f>
        <v>-291</v>
      </c>
      <c r="AN152" s="62">
        <f>+AM152+AG152+L152</f>
        <v>-151182</v>
      </c>
      <c r="AQ152" s="43">
        <f t="shared" si="249"/>
        <v>-36.375</v>
      </c>
      <c r="AR152" s="43">
        <f t="shared" si="250"/>
        <v>181.44444444444446</v>
      </c>
      <c r="AS152" s="43">
        <f t="shared" si="250"/>
        <v>3123</v>
      </c>
      <c r="AT152" s="43">
        <f t="shared" si="250"/>
        <v>-1690.4545454545455</v>
      </c>
      <c r="AU152" s="43">
        <f t="shared" si="251"/>
        <v>-97</v>
      </c>
      <c r="AV152" s="44">
        <f t="shared" si="251"/>
        <v>-5213.1724137931033</v>
      </c>
      <c r="AW152" s="122"/>
      <c r="AX152" s="43">
        <f>MEDIAN($D152:$K152)</f>
        <v>-145.5</v>
      </c>
      <c r="AY152" s="43">
        <f>MEDIAN($M152:$AF152)</f>
        <v>-1.5</v>
      </c>
      <c r="AZ152" s="43">
        <f t="shared" si="252"/>
        <v>663</v>
      </c>
      <c r="BA152" s="43">
        <f>MEDIAN($AE152,$AB152,$AA152,$Y152,$V152,$U152,$S152,$R152,$P152,$N152,$M152)</f>
        <v>-739</v>
      </c>
      <c r="BB152" s="43">
        <f>MEDIAN($AJ152:$AL152)</f>
        <v>-145.5</v>
      </c>
      <c r="BC152" s="62">
        <f>MEDIAN((D152:K152,M152:V152,Y152:AF152,AJ152:AL152))</f>
        <v>-1.5</v>
      </c>
    </row>
    <row r="153" spans="1:55" s="204" customFormat="1">
      <c r="A153" s="199" t="s">
        <v>183</v>
      </c>
      <c r="B153" s="200"/>
      <c r="C153" s="201"/>
      <c r="D153" s="144">
        <v>0</v>
      </c>
      <c r="E153" s="160">
        <v>16503</v>
      </c>
      <c r="F153" s="160">
        <v>0</v>
      </c>
      <c r="G153" s="160">
        <v>0</v>
      </c>
      <c r="H153" s="144">
        <v>0</v>
      </c>
      <c r="I153" s="144">
        <v>0</v>
      </c>
      <c r="J153" s="160"/>
      <c r="K153" s="144"/>
      <c r="L153" s="43"/>
      <c r="M153" s="160"/>
      <c r="N153" s="160">
        <v>0</v>
      </c>
      <c r="O153" s="160"/>
      <c r="P153" s="160"/>
      <c r="Q153" s="160">
        <v>0</v>
      </c>
      <c r="R153" s="160">
        <v>0</v>
      </c>
      <c r="S153" s="160">
        <v>1877</v>
      </c>
      <c r="T153" s="160">
        <v>0</v>
      </c>
      <c r="U153" s="160">
        <v>752</v>
      </c>
      <c r="V153" s="144"/>
      <c r="W153" s="144"/>
      <c r="X153" s="144"/>
      <c r="Y153" s="160">
        <v>0</v>
      </c>
      <c r="Z153" s="160">
        <v>0</v>
      </c>
      <c r="AA153" s="250">
        <v>1350</v>
      </c>
      <c r="AB153" s="160"/>
      <c r="AC153" s="160">
        <v>511</v>
      </c>
      <c r="AD153" s="160">
        <v>400</v>
      </c>
      <c r="AE153" s="160"/>
      <c r="AF153" s="160"/>
      <c r="AG153" s="43">
        <f>+SUM(M153:AF153)</f>
        <v>4890</v>
      </c>
      <c r="AH153" s="43">
        <f t="shared" si="244"/>
        <v>911</v>
      </c>
      <c r="AI153" s="43">
        <f t="shared" si="245"/>
        <v>3979</v>
      </c>
      <c r="AJ153" s="160">
        <v>0</v>
      </c>
      <c r="AK153" s="144"/>
      <c r="AL153" s="160"/>
      <c r="AM153" s="43">
        <f>+SUM(AJ153:AL153)</f>
        <v>0</v>
      </c>
      <c r="AN153" s="62">
        <f>+AM153+AG153+L153</f>
        <v>4890</v>
      </c>
      <c r="AQ153" s="43">
        <f t="shared" si="249"/>
        <v>0</v>
      </c>
      <c r="AR153" s="43">
        <f t="shared" si="250"/>
        <v>271.66666666666669</v>
      </c>
      <c r="AS153" s="43">
        <f t="shared" si="250"/>
        <v>130.14285714285714</v>
      </c>
      <c r="AT153" s="43">
        <f t="shared" si="250"/>
        <v>361.72727272727275</v>
      </c>
      <c r="AU153" s="43">
        <f t="shared" si="251"/>
        <v>0</v>
      </c>
      <c r="AV153" s="44">
        <f t="shared" si="251"/>
        <v>168.62068965517241</v>
      </c>
      <c r="AW153" s="122"/>
      <c r="AX153" s="43">
        <f>MEDIAN($D153:$K153)</f>
        <v>0</v>
      </c>
      <c r="AY153" s="43">
        <f>MEDIAN($M153:$AF153)</f>
        <v>0</v>
      </c>
      <c r="AZ153" s="43">
        <f t="shared" si="252"/>
        <v>0</v>
      </c>
      <c r="BA153" s="43">
        <f>MEDIAN($AE153,$AB153,$AA153,$Y153,$V153,$U153,$S153,$R153,$P153,$N153,$M153)</f>
        <v>376</v>
      </c>
      <c r="BB153" s="43">
        <f>MEDIAN($AJ153:$AL153)</f>
        <v>0</v>
      </c>
      <c r="BC153" s="62">
        <f>MEDIAN((D153:K153,M153:V153,Y153:AF153,AJ153:AL153))</f>
        <v>0</v>
      </c>
    </row>
    <row r="154" spans="1:55" s="204" customFormat="1">
      <c r="A154" s="199" t="s">
        <v>125</v>
      </c>
      <c r="B154" s="200"/>
      <c r="C154" s="201"/>
      <c r="D154" s="144">
        <v>7</v>
      </c>
      <c r="E154" s="160">
        <v>-6855</v>
      </c>
      <c r="F154" s="160">
        <v>31</v>
      </c>
      <c r="G154" s="160">
        <v>-189</v>
      </c>
      <c r="H154" s="144">
        <v>-2063</v>
      </c>
      <c r="I154" s="144">
        <v>0</v>
      </c>
      <c r="J154" s="160">
        <v>29</v>
      </c>
      <c r="K154" s="144"/>
      <c r="L154" s="43">
        <f>+SUM(D154:K154)</f>
        <v>-9040</v>
      </c>
      <c r="M154" s="160">
        <v>-49</v>
      </c>
      <c r="N154" s="160">
        <v>0</v>
      </c>
      <c r="O154" s="160"/>
      <c r="P154" s="160">
        <v>21063</v>
      </c>
      <c r="Q154" s="160"/>
      <c r="R154" s="160"/>
      <c r="S154" s="160">
        <v>-1877</v>
      </c>
      <c r="T154" s="160">
        <v>0</v>
      </c>
      <c r="U154" s="160"/>
      <c r="V154" s="144"/>
      <c r="W154" s="144"/>
      <c r="X154" s="144"/>
      <c r="Y154" s="160">
        <v>0</v>
      </c>
      <c r="Z154" s="160">
        <v>0</v>
      </c>
      <c r="AA154" s="250">
        <v>0</v>
      </c>
      <c r="AB154" s="160"/>
      <c r="AC154" s="160">
        <v>19</v>
      </c>
      <c r="AD154" s="160"/>
      <c r="AE154" s="160">
        <v>-956</v>
      </c>
      <c r="AF154" s="160">
        <v>125</v>
      </c>
      <c r="AG154" s="43">
        <f>+SUM(M154:AF154)</f>
        <v>18325</v>
      </c>
      <c r="AH154" s="43">
        <f t="shared" si="244"/>
        <v>144</v>
      </c>
      <c r="AI154" s="43">
        <f t="shared" si="245"/>
        <v>18181</v>
      </c>
      <c r="AJ154" s="160">
        <v>0</v>
      </c>
      <c r="AK154" s="144"/>
      <c r="AL154" s="160">
        <v>-47</v>
      </c>
      <c r="AM154" s="43">
        <f>+SUM(AJ154:AL154)</f>
        <v>-47</v>
      </c>
      <c r="AN154" s="62">
        <f>+AM154+AG154+L154</f>
        <v>9238</v>
      </c>
      <c r="AQ154" s="43">
        <f t="shared" si="249"/>
        <v>0</v>
      </c>
      <c r="AR154" s="43">
        <f t="shared" si="250"/>
        <v>1018.0555555555555</v>
      </c>
      <c r="AS154" s="43">
        <f t="shared" si="250"/>
        <v>20.571428571428573</v>
      </c>
      <c r="AT154" s="43">
        <f t="shared" si="250"/>
        <v>1652.8181818181818</v>
      </c>
      <c r="AU154" s="43">
        <f t="shared" si="251"/>
        <v>-15.666666666666666</v>
      </c>
      <c r="AV154" s="44">
        <f t="shared" si="251"/>
        <v>318.55172413793105</v>
      </c>
      <c r="AW154" s="122"/>
      <c r="AX154" s="43">
        <f>MEDIAN($D154:$K154)</f>
        <v>0</v>
      </c>
      <c r="AY154" s="43">
        <f>MEDIAN($M154:$AF154)</f>
        <v>0</v>
      </c>
      <c r="AZ154" s="43">
        <f t="shared" si="252"/>
        <v>9.5</v>
      </c>
      <c r="BA154" s="43">
        <f>MEDIAN($AE154,$AB154,$AA154,$Y154,$V154,$U154,$S154,$R154,$P154,$N154,$M154)</f>
        <v>0</v>
      </c>
      <c r="BB154" s="43">
        <f>MEDIAN($AJ154:$AL154)</f>
        <v>-23.5</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4"/>
        <v>0</v>
      </c>
      <c r="AI155" s="43">
        <f t="shared" si="245"/>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3">SUM(D149:D155)</f>
        <v>368144</v>
      </c>
      <c r="E156" s="280">
        <f t="shared" si="253"/>
        <v>216079</v>
      </c>
      <c r="F156" s="280">
        <f t="shared" si="253"/>
        <v>943407</v>
      </c>
      <c r="G156" s="280">
        <f t="shared" si="253"/>
        <v>1372010</v>
      </c>
      <c r="H156" s="280">
        <f t="shared" si="253"/>
        <v>584710</v>
      </c>
      <c r="I156" s="280">
        <f t="shared" si="253"/>
        <v>1411376</v>
      </c>
      <c r="J156" s="280">
        <f t="shared" si="253"/>
        <v>337109</v>
      </c>
      <c r="K156" s="280">
        <f t="shared" si="253"/>
        <v>618958</v>
      </c>
      <c r="L156" s="42">
        <f>+SUM(D156:K156)</f>
        <v>5851793</v>
      </c>
      <c r="M156" s="280">
        <f t="shared" ref="M156:V156" si="254">SUM(M149:M155)</f>
        <v>53500</v>
      </c>
      <c r="N156" s="280">
        <f t="shared" si="254"/>
        <v>83276</v>
      </c>
      <c r="O156" s="280">
        <f t="shared" si="254"/>
        <v>215332</v>
      </c>
      <c r="P156" s="280">
        <f t="shared" si="254"/>
        <v>117455</v>
      </c>
      <c r="Q156" s="280">
        <f t="shared" si="254"/>
        <v>193687</v>
      </c>
      <c r="R156" s="280">
        <f t="shared" si="254"/>
        <v>87417</v>
      </c>
      <c r="S156" s="280">
        <f t="shared" si="254"/>
        <v>44848</v>
      </c>
      <c r="T156" s="280">
        <f t="shared" si="254"/>
        <v>84061</v>
      </c>
      <c r="U156" s="280">
        <f t="shared" si="254"/>
        <v>88017</v>
      </c>
      <c r="V156" s="280">
        <f t="shared" si="254"/>
        <v>18636</v>
      </c>
      <c r="W156" s="280"/>
      <c r="X156" s="280"/>
      <c r="Y156" s="280">
        <f t="shared" ref="Y156:AF156" si="255">SUM(Y149:Y155)</f>
        <v>58129</v>
      </c>
      <c r="Z156" s="280">
        <f t="shared" si="255"/>
        <v>203180</v>
      </c>
      <c r="AA156" s="280">
        <f t="shared" si="255"/>
        <v>124224</v>
      </c>
      <c r="AB156" s="280">
        <f t="shared" si="255"/>
        <v>65336</v>
      </c>
      <c r="AC156" s="280">
        <f t="shared" si="255"/>
        <v>119974</v>
      </c>
      <c r="AD156" s="280">
        <f t="shared" si="255"/>
        <v>73224</v>
      </c>
      <c r="AE156" s="280">
        <f t="shared" si="255"/>
        <v>25994</v>
      </c>
      <c r="AF156" s="280">
        <f t="shared" si="255"/>
        <v>63513</v>
      </c>
      <c r="AG156" s="42">
        <f>+SUM(M156:AF156)</f>
        <v>1719803</v>
      </c>
      <c r="AH156" s="42">
        <f t="shared" si="244"/>
        <v>952971</v>
      </c>
      <c r="AI156" s="42">
        <f>M156+N156+P156+R156+S156+U156+V156+Y156+AA156+AB156+AE156</f>
        <v>766832</v>
      </c>
      <c r="AJ156" s="280">
        <f>SUM(AJ149:AJ155)</f>
        <v>133778</v>
      </c>
      <c r="AK156" s="280">
        <f>SUM(AK149:AK155)</f>
        <v>69393</v>
      </c>
      <c r="AL156" s="280">
        <f>SUM(AL149:AL155)</f>
        <v>43625</v>
      </c>
      <c r="AM156" s="42">
        <f>+SUM(AJ156:AL156)</f>
        <v>246796</v>
      </c>
      <c r="AN156" s="281">
        <f>+AM156+AG156+L156</f>
        <v>7818392</v>
      </c>
      <c r="AQ156" s="42">
        <f>K156/AQ$5</f>
        <v>77369.75</v>
      </c>
      <c r="AR156" s="42">
        <f>AG156/AR$5</f>
        <v>95544.611111111109</v>
      </c>
      <c r="AS156" s="42">
        <f>AH156/AS$5</f>
        <v>136138.71428571429</v>
      </c>
      <c r="AT156" s="42">
        <f>AI156/AT$5</f>
        <v>69712</v>
      </c>
      <c r="AU156" s="42">
        <f>AM156/AU$5</f>
        <v>82265.333333333328</v>
      </c>
      <c r="AV156" s="281">
        <f>AN156/AV$5</f>
        <v>269599.72413793101</v>
      </c>
      <c r="AW156" s="122"/>
      <c r="AX156" s="42">
        <f>MEDIAN($D156:$K156)</f>
        <v>601834</v>
      </c>
      <c r="AY156" s="42">
        <f>MEDIAN($M156:$AF156)</f>
        <v>83668.5</v>
      </c>
      <c r="AZ156" s="42">
        <f>MEDIAN($AC156,$AD156,$Z156,$T156,$O156,Q156,AF156)</f>
        <v>119974</v>
      </c>
      <c r="BA156" s="42">
        <f>MEDIAN($AE156,$AB156,$AA156,$Y156,$V156,$U156,$S156,$R156,$P156,$N156,$M156)</f>
        <v>65336</v>
      </c>
      <c r="BB156" s="42">
        <f>MEDIAN($AJ156:$AL156)</f>
        <v>69393</v>
      </c>
      <c r="BC156" s="281">
        <f>MEDIAN((D156:K156,M156:V156,Y156:AF156,AJ156:AL156))</f>
        <v>117455</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2011</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141379</v>
      </c>
      <c r="E165" s="160">
        <v>37433</v>
      </c>
      <c r="F165" s="160">
        <v>182966</v>
      </c>
      <c r="G165" s="160">
        <v>420090</v>
      </c>
      <c r="H165" s="144">
        <v>147975</v>
      </c>
      <c r="I165" s="144">
        <v>265108</v>
      </c>
      <c r="J165" s="160">
        <v>97989</v>
      </c>
      <c r="K165" s="144">
        <v>147833</v>
      </c>
      <c r="L165" s="43">
        <f t="shared" ref="L165:L170" si="256">+SUM(D165:K165)</f>
        <v>1440773</v>
      </c>
      <c r="M165" s="160">
        <v>17260</v>
      </c>
      <c r="N165" s="160">
        <v>25890</v>
      </c>
      <c r="O165" s="160">
        <v>50777</v>
      </c>
      <c r="P165" s="160">
        <v>40812</v>
      </c>
      <c r="Q165" s="160">
        <v>59564</v>
      </c>
      <c r="R165" s="160">
        <v>22329</v>
      </c>
      <c r="S165" s="160">
        <v>27660</v>
      </c>
      <c r="T165" s="160">
        <v>31180</v>
      </c>
      <c r="U165" s="160">
        <v>30866</v>
      </c>
      <c r="V165" s="144">
        <v>17665</v>
      </c>
      <c r="W165" s="144"/>
      <c r="X165" s="144"/>
      <c r="Y165" s="160">
        <v>41214</v>
      </c>
      <c r="Z165" s="160">
        <v>79311</v>
      </c>
      <c r="AA165" s="250">
        <v>29963</v>
      </c>
      <c r="AB165" s="160">
        <v>25617</v>
      </c>
      <c r="AC165" s="160">
        <v>46321</v>
      </c>
      <c r="AD165" s="160">
        <v>28398</v>
      </c>
      <c r="AE165" s="160">
        <v>15395</v>
      </c>
      <c r="AF165" s="160">
        <v>25724</v>
      </c>
      <c r="AG165" s="43">
        <f t="shared" ref="AG165:AG170" si="257">+SUM(M165:AF165)</f>
        <v>615946</v>
      </c>
      <c r="AH165" s="43">
        <f t="shared" ref="AH165:AH170" si="258">O165+Q165+Z165+AC165+AD165+AF165+T165</f>
        <v>321275</v>
      </c>
      <c r="AI165" s="43">
        <f t="shared" ref="AI165:AI170" si="259">M165+N165+P165+R165+S165+U165+V165+Y165+AA165+AB165+AE165</f>
        <v>294671</v>
      </c>
      <c r="AJ165" s="160">
        <v>134305</v>
      </c>
      <c r="AK165" s="144">
        <v>11496</v>
      </c>
      <c r="AL165" s="160">
        <v>24495</v>
      </c>
      <c r="AM165" s="43">
        <f t="shared" ref="AM165:AM170" si="260">+SUM(AJ165:AL165)</f>
        <v>170296</v>
      </c>
      <c r="AN165" s="44">
        <f t="shared" ref="AN165:AN170" si="261">+AM165+AG165+L165</f>
        <v>2227015</v>
      </c>
      <c r="AQ165" s="43">
        <f t="shared" ref="AQ165:AQ169" si="262">K165/AQ$5</f>
        <v>18479.125</v>
      </c>
      <c r="AR165" s="43">
        <f t="shared" ref="AR165:AT169" si="263">AG165/AR$5</f>
        <v>34219.222222222219</v>
      </c>
      <c r="AS165" s="43">
        <f t="shared" si="263"/>
        <v>45896.428571428572</v>
      </c>
      <c r="AT165" s="43">
        <f t="shared" si="263"/>
        <v>26788.272727272728</v>
      </c>
      <c r="AU165" s="43">
        <f t="shared" ref="AU165:AV169" si="264">AM165/AU$5</f>
        <v>56765.333333333336</v>
      </c>
      <c r="AV165" s="44">
        <f t="shared" si="264"/>
        <v>76793.620689655174</v>
      </c>
      <c r="AW165" s="122"/>
      <c r="AX165" s="43">
        <f t="shared" ref="AX165:AX170" si="265">MEDIAN($D165:$K165)</f>
        <v>147904</v>
      </c>
      <c r="AY165" s="43">
        <f t="shared" ref="AY165:AY170" si="266">MEDIAN($M165:$AF165)</f>
        <v>29180.5</v>
      </c>
      <c r="AZ165" s="43">
        <f t="shared" ref="AZ165:AZ170" si="267">MEDIAN($AC165,$AD165,$Z165,$T165,$O165,Q165,AF165)</f>
        <v>46321</v>
      </c>
      <c r="BA165" s="43">
        <f t="shared" ref="BA165:BA170" si="268">MEDIAN($AE165,$AB165,$AA165,$Y165,$V165,$U165,$S165,$R165,$P165,$N165,$M165)</f>
        <v>25890</v>
      </c>
      <c r="BB165" s="43">
        <f t="shared" ref="BB165:BB170" si="269">MEDIAN($AJ165:$AL165)</f>
        <v>24495</v>
      </c>
      <c r="BC165" s="44">
        <f>MEDIAN((D165:K165,M165:V165,Y165:AF165,AJ165:AL165))</f>
        <v>37433</v>
      </c>
    </row>
    <row r="166" spans="1:55" s="204" customFormat="1">
      <c r="A166" s="199"/>
      <c r="B166" s="200"/>
      <c r="C166" s="201" t="s">
        <v>178</v>
      </c>
      <c r="D166" s="144">
        <v>122911</v>
      </c>
      <c r="E166" s="160">
        <v>19381</v>
      </c>
      <c r="F166" s="160">
        <v>126167</v>
      </c>
      <c r="G166" s="160">
        <v>255837</v>
      </c>
      <c r="H166" s="144">
        <v>78722</v>
      </c>
      <c r="I166" s="144">
        <v>136531</v>
      </c>
      <c r="J166" s="160">
        <v>66370</v>
      </c>
      <c r="K166" s="144">
        <v>159160</v>
      </c>
      <c r="L166" s="43">
        <f t="shared" si="256"/>
        <v>965079</v>
      </c>
      <c r="M166" s="160">
        <v>5660</v>
      </c>
      <c r="N166" s="160">
        <v>12351</v>
      </c>
      <c r="O166" s="160">
        <v>24834</v>
      </c>
      <c r="P166" s="160">
        <v>15087</v>
      </c>
      <c r="Q166" s="160">
        <v>44821</v>
      </c>
      <c r="R166" s="160">
        <v>28646</v>
      </c>
      <c r="S166" s="160">
        <v>7456</v>
      </c>
      <c r="T166" s="160">
        <v>17760</v>
      </c>
      <c r="U166" s="160">
        <v>12613</v>
      </c>
      <c r="V166" s="144">
        <v>4871</v>
      </c>
      <c r="W166" s="144"/>
      <c r="X166" s="144"/>
      <c r="Y166" s="160">
        <v>15761</v>
      </c>
      <c r="Z166" s="160">
        <v>61504</v>
      </c>
      <c r="AA166" s="250">
        <v>16791</v>
      </c>
      <c r="AB166" s="160">
        <v>20974</v>
      </c>
      <c r="AC166" s="160">
        <v>32401</v>
      </c>
      <c r="AD166" s="160">
        <v>15995</v>
      </c>
      <c r="AE166" s="160">
        <v>6149</v>
      </c>
      <c r="AF166" s="160">
        <v>26319</v>
      </c>
      <c r="AG166" s="43">
        <f t="shared" si="257"/>
        <v>369993</v>
      </c>
      <c r="AH166" s="43">
        <f t="shared" si="258"/>
        <v>223634</v>
      </c>
      <c r="AI166" s="43">
        <f t="shared" si="259"/>
        <v>146359</v>
      </c>
      <c r="AJ166" s="160">
        <v>6090</v>
      </c>
      <c r="AK166" s="144">
        <v>6081</v>
      </c>
      <c r="AL166" s="160">
        <v>2246</v>
      </c>
      <c r="AM166" s="43">
        <f t="shared" si="260"/>
        <v>14417</v>
      </c>
      <c r="AN166" s="44">
        <f t="shared" si="261"/>
        <v>1349489</v>
      </c>
      <c r="AQ166" s="43">
        <f t="shared" si="262"/>
        <v>19895</v>
      </c>
      <c r="AR166" s="43">
        <f t="shared" si="263"/>
        <v>20555.166666666668</v>
      </c>
      <c r="AS166" s="43">
        <f t="shared" si="263"/>
        <v>31947.714285714286</v>
      </c>
      <c r="AT166" s="43">
        <f t="shared" si="263"/>
        <v>13305.363636363636</v>
      </c>
      <c r="AU166" s="43">
        <f t="shared" si="264"/>
        <v>4805.666666666667</v>
      </c>
      <c r="AV166" s="44">
        <f t="shared" si="264"/>
        <v>46534.103448275862</v>
      </c>
      <c r="AW166" s="122"/>
      <c r="AX166" s="43">
        <f t="shared" si="265"/>
        <v>124539</v>
      </c>
      <c r="AY166" s="43">
        <f t="shared" si="266"/>
        <v>16393</v>
      </c>
      <c r="AZ166" s="43">
        <f t="shared" si="267"/>
        <v>26319</v>
      </c>
      <c r="BA166" s="43">
        <f t="shared" si="268"/>
        <v>12613</v>
      </c>
      <c r="BB166" s="43">
        <f t="shared" si="269"/>
        <v>6081</v>
      </c>
      <c r="BC166" s="44">
        <f>MEDIAN((D166:K166,M166:V166,Y166:AF166,AJ166:AL166))</f>
        <v>19381</v>
      </c>
    </row>
    <row r="167" spans="1:55" s="204" customFormat="1">
      <c r="A167" s="199"/>
      <c r="B167" s="200"/>
      <c r="C167" s="201" t="s">
        <v>177</v>
      </c>
      <c r="D167" s="144">
        <v>31696</v>
      </c>
      <c r="E167" s="160">
        <v>47879</v>
      </c>
      <c r="F167" s="160">
        <v>125822</v>
      </c>
      <c r="G167" s="160">
        <v>351776</v>
      </c>
      <c r="H167" s="144">
        <v>62009</v>
      </c>
      <c r="I167" s="144">
        <v>191062</v>
      </c>
      <c r="J167" s="160">
        <v>56077</v>
      </c>
      <c r="K167" s="144">
        <v>27550</v>
      </c>
      <c r="L167" s="43">
        <f t="shared" si="256"/>
        <v>893871</v>
      </c>
      <c r="M167" s="160"/>
      <c r="N167" s="160">
        <v>4392</v>
      </c>
      <c r="O167" s="160">
        <v>8335</v>
      </c>
      <c r="P167" s="160">
        <v>4034</v>
      </c>
      <c r="Q167" s="160">
        <v>0</v>
      </c>
      <c r="R167" s="160">
        <v>4520</v>
      </c>
      <c r="S167" s="160">
        <v>414</v>
      </c>
      <c r="T167" s="160">
        <v>5837</v>
      </c>
      <c r="U167" s="160"/>
      <c r="V167" s="144"/>
      <c r="W167" s="144"/>
      <c r="X167" s="144"/>
      <c r="Y167" s="160">
        <v>1982</v>
      </c>
      <c r="Z167" s="160">
        <v>12322</v>
      </c>
      <c r="AA167" s="250">
        <v>6026</v>
      </c>
      <c r="AB167" s="160"/>
      <c r="AC167" s="160">
        <v>4983</v>
      </c>
      <c r="AD167" s="160">
        <v>6482</v>
      </c>
      <c r="AE167" s="160">
        <v>1403</v>
      </c>
      <c r="AF167" s="160">
        <v>3738</v>
      </c>
      <c r="AG167" s="43">
        <f t="shared" si="257"/>
        <v>64468</v>
      </c>
      <c r="AH167" s="43">
        <f t="shared" si="258"/>
        <v>41697</v>
      </c>
      <c r="AI167" s="43">
        <f t="shared" si="259"/>
        <v>22771</v>
      </c>
      <c r="AJ167" s="160">
        <v>0</v>
      </c>
      <c r="AK167" s="144">
        <v>938</v>
      </c>
      <c r="AL167" s="160">
        <v>0</v>
      </c>
      <c r="AM167" s="43">
        <f t="shared" si="260"/>
        <v>938</v>
      </c>
      <c r="AN167" s="44">
        <f t="shared" si="261"/>
        <v>959277</v>
      </c>
      <c r="AQ167" s="43">
        <f t="shared" si="262"/>
        <v>3443.75</v>
      </c>
      <c r="AR167" s="43">
        <f t="shared" si="263"/>
        <v>3581.5555555555557</v>
      </c>
      <c r="AS167" s="43">
        <f t="shared" si="263"/>
        <v>5956.7142857142853</v>
      </c>
      <c r="AT167" s="43">
        <f t="shared" si="263"/>
        <v>2070.090909090909</v>
      </c>
      <c r="AU167" s="43">
        <f t="shared" si="264"/>
        <v>312.66666666666669</v>
      </c>
      <c r="AV167" s="44">
        <f t="shared" si="264"/>
        <v>33078.517241379312</v>
      </c>
      <c r="AW167" s="122"/>
      <c r="AX167" s="43">
        <f t="shared" si="265"/>
        <v>59043</v>
      </c>
      <c r="AY167" s="43">
        <f t="shared" si="266"/>
        <v>4456</v>
      </c>
      <c r="AZ167" s="43">
        <f t="shared" si="267"/>
        <v>5837</v>
      </c>
      <c r="BA167" s="43">
        <f t="shared" si="268"/>
        <v>4034</v>
      </c>
      <c r="BB167" s="43">
        <f t="shared" si="269"/>
        <v>0</v>
      </c>
      <c r="BC167" s="44">
        <f>MEDIAN((D167:K167,M167:V167,Y167:AF167,AJ167:AL167))</f>
        <v>5837</v>
      </c>
    </row>
    <row r="168" spans="1:55" s="204" customFormat="1">
      <c r="A168" s="199"/>
      <c r="B168" s="200"/>
      <c r="C168" s="201" t="s">
        <v>176</v>
      </c>
      <c r="D168" s="144">
        <v>537</v>
      </c>
      <c r="E168" s="160">
        <v>2271</v>
      </c>
      <c r="F168" s="160">
        <v>3032</v>
      </c>
      <c r="G168" s="160">
        <v>0</v>
      </c>
      <c r="H168" s="144">
        <v>5948</v>
      </c>
      <c r="I168" s="144">
        <v>13278</v>
      </c>
      <c r="J168" s="160">
        <v>1684</v>
      </c>
      <c r="K168" s="144">
        <v>1514</v>
      </c>
      <c r="L168" s="43">
        <f t="shared" si="256"/>
        <v>28264</v>
      </c>
      <c r="M168" s="160">
        <v>1458</v>
      </c>
      <c r="N168" s="160">
        <v>314</v>
      </c>
      <c r="O168" s="160">
        <v>1737</v>
      </c>
      <c r="P168" s="160">
        <v>1111</v>
      </c>
      <c r="Q168" s="160">
        <v>2712</v>
      </c>
      <c r="R168" s="160">
        <v>1398</v>
      </c>
      <c r="S168" s="160">
        <v>471</v>
      </c>
      <c r="T168" s="160">
        <v>233</v>
      </c>
      <c r="U168" s="160">
        <v>1250</v>
      </c>
      <c r="V168" s="144">
        <v>195</v>
      </c>
      <c r="W168" s="144"/>
      <c r="X168" s="144"/>
      <c r="Y168" s="160">
        <v>1371</v>
      </c>
      <c r="Z168" s="160">
        <v>394</v>
      </c>
      <c r="AA168" s="250">
        <v>758</v>
      </c>
      <c r="AB168" s="160">
        <v>918</v>
      </c>
      <c r="AC168" s="160">
        <v>216</v>
      </c>
      <c r="AD168" s="160">
        <v>700</v>
      </c>
      <c r="AE168" s="160">
        <v>353</v>
      </c>
      <c r="AF168" s="160">
        <v>954</v>
      </c>
      <c r="AG168" s="43">
        <f t="shared" si="257"/>
        <v>16543</v>
      </c>
      <c r="AH168" s="43">
        <f t="shared" si="258"/>
        <v>6946</v>
      </c>
      <c r="AI168" s="43">
        <f t="shared" si="259"/>
        <v>9597</v>
      </c>
      <c r="AJ168" s="160">
        <v>3162</v>
      </c>
      <c r="AK168" s="144">
        <v>3443</v>
      </c>
      <c r="AL168" s="160">
        <v>1193</v>
      </c>
      <c r="AM168" s="43">
        <f t="shared" si="260"/>
        <v>7798</v>
      </c>
      <c r="AN168" s="44">
        <f t="shared" si="261"/>
        <v>52605</v>
      </c>
      <c r="AQ168" s="43">
        <f t="shared" si="262"/>
        <v>189.25</v>
      </c>
      <c r="AR168" s="43">
        <f t="shared" si="263"/>
        <v>919.05555555555554</v>
      </c>
      <c r="AS168" s="43">
        <f t="shared" si="263"/>
        <v>992.28571428571433</v>
      </c>
      <c r="AT168" s="43">
        <f t="shared" si="263"/>
        <v>872.4545454545455</v>
      </c>
      <c r="AU168" s="43">
        <f t="shared" si="264"/>
        <v>2599.3333333333335</v>
      </c>
      <c r="AV168" s="44">
        <f t="shared" si="264"/>
        <v>1813.9655172413793</v>
      </c>
      <c r="AW168" s="122"/>
      <c r="AX168" s="43">
        <f t="shared" si="265"/>
        <v>1977.5</v>
      </c>
      <c r="AY168" s="43">
        <f t="shared" si="266"/>
        <v>838</v>
      </c>
      <c r="AZ168" s="43">
        <f t="shared" si="267"/>
        <v>700</v>
      </c>
      <c r="BA168" s="43">
        <f t="shared" si="268"/>
        <v>918</v>
      </c>
      <c r="BB168" s="43">
        <f t="shared" si="269"/>
        <v>3162</v>
      </c>
      <c r="BC168" s="44">
        <f>MEDIAN((D168:K168,M168:V168,Y168:AF168,AJ168:AL168))</f>
        <v>1193</v>
      </c>
    </row>
    <row r="169" spans="1:55" s="204" customFormat="1">
      <c r="A169" s="199"/>
      <c r="B169" s="200"/>
      <c r="C169" s="201" t="s">
        <v>125</v>
      </c>
      <c r="D169" s="144">
        <v>10785</v>
      </c>
      <c r="E169" s="160">
        <v>3019</v>
      </c>
      <c r="F169" s="160">
        <v>1952</v>
      </c>
      <c r="G169" s="160">
        <v>28</v>
      </c>
      <c r="H169" s="144">
        <v>12504</v>
      </c>
      <c r="I169" s="144">
        <v>0</v>
      </c>
      <c r="J169" s="160"/>
      <c r="K169" s="144"/>
      <c r="L169" s="43">
        <f t="shared" si="256"/>
        <v>28288</v>
      </c>
      <c r="M169" s="160"/>
      <c r="N169" s="160"/>
      <c r="O169" s="160"/>
      <c r="P169" s="160"/>
      <c r="Q169" s="160"/>
      <c r="R169" s="160"/>
      <c r="S169" s="160">
        <v>269</v>
      </c>
      <c r="T169" s="160">
        <v>0</v>
      </c>
      <c r="U169" s="160"/>
      <c r="V169" s="144">
        <v>1315</v>
      </c>
      <c r="W169" s="144"/>
      <c r="X169" s="144"/>
      <c r="Y169" s="160"/>
      <c r="Z169" s="160">
        <v>30</v>
      </c>
      <c r="AA169" s="250"/>
      <c r="AB169" s="160">
        <v>2781</v>
      </c>
      <c r="AC169" s="160">
        <v>0</v>
      </c>
      <c r="AD169" s="160"/>
      <c r="AE169" s="160"/>
      <c r="AF169" s="160"/>
      <c r="AG169" s="43">
        <f t="shared" si="257"/>
        <v>4395</v>
      </c>
      <c r="AH169" s="43">
        <f t="shared" si="258"/>
        <v>30</v>
      </c>
      <c r="AI169" s="43">
        <f t="shared" si="259"/>
        <v>4365</v>
      </c>
      <c r="AJ169" s="160">
        <v>5660</v>
      </c>
      <c r="AK169" s="144">
        <v>-314</v>
      </c>
      <c r="AL169" s="160">
        <v>2338</v>
      </c>
      <c r="AM169" s="43">
        <f t="shared" si="260"/>
        <v>7684</v>
      </c>
      <c r="AN169" s="44">
        <f t="shared" si="261"/>
        <v>40367</v>
      </c>
      <c r="AQ169" s="43">
        <f t="shared" si="262"/>
        <v>0</v>
      </c>
      <c r="AR169" s="43">
        <f t="shared" si="263"/>
        <v>244.16666666666666</v>
      </c>
      <c r="AS169" s="43">
        <f t="shared" si="263"/>
        <v>4.2857142857142856</v>
      </c>
      <c r="AT169" s="43">
        <f t="shared" si="263"/>
        <v>396.81818181818181</v>
      </c>
      <c r="AU169" s="43">
        <f t="shared" si="264"/>
        <v>2561.3333333333335</v>
      </c>
      <c r="AV169" s="44">
        <f t="shared" si="264"/>
        <v>1391.9655172413793</v>
      </c>
      <c r="AW169" s="122"/>
      <c r="AX169" s="43">
        <f t="shared" si="265"/>
        <v>2485.5</v>
      </c>
      <c r="AY169" s="43">
        <f t="shared" si="266"/>
        <v>149.5</v>
      </c>
      <c r="AZ169" s="43">
        <f t="shared" si="267"/>
        <v>0</v>
      </c>
      <c r="BA169" s="43">
        <f t="shared" si="268"/>
        <v>1315</v>
      </c>
      <c r="BB169" s="43">
        <f t="shared" si="269"/>
        <v>2338</v>
      </c>
      <c r="BC169" s="44">
        <f>MEDIAN((D169:K169,M169:V169,Y169:AF169,AJ169:AL169))</f>
        <v>1315</v>
      </c>
    </row>
    <row r="170" spans="1:55" s="204" customFormat="1">
      <c r="A170" s="199"/>
      <c r="B170" s="200"/>
      <c r="C170" s="210" t="s">
        <v>158</v>
      </c>
      <c r="D170" s="252">
        <f t="shared" ref="D170:K170" si="270">SUM(D165:D169)</f>
        <v>307308</v>
      </c>
      <c r="E170" s="252">
        <f t="shared" si="270"/>
        <v>109983</v>
      </c>
      <c r="F170" s="252">
        <f t="shared" si="270"/>
        <v>439939</v>
      </c>
      <c r="G170" s="252">
        <f t="shared" si="270"/>
        <v>1027731</v>
      </c>
      <c r="H170" s="252">
        <f t="shared" si="270"/>
        <v>307158</v>
      </c>
      <c r="I170" s="252">
        <f t="shared" si="270"/>
        <v>605979</v>
      </c>
      <c r="J170" s="252">
        <f t="shared" si="270"/>
        <v>222120</v>
      </c>
      <c r="K170" s="252">
        <f t="shared" si="270"/>
        <v>336057</v>
      </c>
      <c r="L170" s="45">
        <f t="shared" si="256"/>
        <v>3356275</v>
      </c>
      <c r="M170" s="252">
        <f t="shared" ref="M170:V170" si="271">SUM(M165:M169)</f>
        <v>24378</v>
      </c>
      <c r="N170" s="252">
        <f t="shared" si="271"/>
        <v>42947</v>
      </c>
      <c r="O170" s="252">
        <f t="shared" si="271"/>
        <v>85683</v>
      </c>
      <c r="P170" s="252">
        <f t="shared" si="271"/>
        <v>61044</v>
      </c>
      <c r="Q170" s="252">
        <f t="shared" si="271"/>
        <v>107097</v>
      </c>
      <c r="R170" s="252">
        <f t="shared" si="271"/>
        <v>56893</v>
      </c>
      <c r="S170" s="252">
        <f t="shared" si="271"/>
        <v>36270</v>
      </c>
      <c r="T170" s="252">
        <f t="shared" si="271"/>
        <v>55010</v>
      </c>
      <c r="U170" s="252">
        <f t="shared" si="271"/>
        <v>44729</v>
      </c>
      <c r="V170" s="252">
        <f t="shared" si="271"/>
        <v>24046</v>
      </c>
      <c r="W170" s="252"/>
      <c r="X170" s="252"/>
      <c r="Y170" s="252">
        <f t="shared" ref="Y170:AF170" si="272">SUM(Y165:Y169)</f>
        <v>60328</v>
      </c>
      <c r="Z170" s="252">
        <f t="shared" si="272"/>
        <v>153561</v>
      </c>
      <c r="AA170" s="252">
        <f t="shared" si="272"/>
        <v>53538</v>
      </c>
      <c r="AB170" s="252">
        <f t="shared" si="272"/>
        <v>50290</v>
      </c>
      <c r="AC170" s="252">
        <f t="shared" si="272"/>
        <v>83921</v>
      </c>
      <c r="AD170" s="252">
        <f t="shared" si="272"/>
        <v>51575</v>
      </c>
      <c r="AE170" s="252">
        <f t="shared" si="272"/>
        <v>23300</v>
      </c>
      <c r="AF170" s="252">
        <f t="shared" si="272"/>
        <v>56735</v>
      </c>
      <c r="AG170" s="45">
        <f t="shared" si="257"/>
        <v>1071345</v>
      </c>
      <c r="AH170" s="45">
        <f t="shared" si="258"/>
        <v>593582</v>
      </c>
      <c r="AI170" s="45">
        <f t="shared" si="259"/>
        <v>477763</v>
      </c>
      <c r="AJ170" s="252">
        <f>SUM(AJ165:AJ169)</f>
        <v>149217</v>
      </c>
      <c r="AK170" s="252">
        <f>SUM(AK165:AK169)</f>
        <v>21644</v>
      </c>
      <c r="AL170" s="252">
        <f>SUM(AL165:AL169)</f>
        <v>30272</v>
      </c>
      <c r="AM170" s="45">
        <f t="shared" si="260"/>
        <v>201133</v>
      </c>
      <c r="AN170" s="211">
        <f t="shared" si="261"/>
        <v>4628753</v>
      </c>
      <c r="AQ170" s="45">
        <f>K170/AQ$5</f>
        <v>42007.125</v>
      </c>
      <c r="AR170" s="45">
        <f>AG170/AR$5</f>
        <v>59519.166666666664</v>
      </c>
      <c r="AS170" s="45">
        <f>AH170/AS$5</f>
        <v>84797.428571428565</v>
      </c>
      <c r="AT170" s="45">
        <f>AI170/AT$5</f>
        <v>43433</v>
      </c>
      <c r="AU170" s="45">
        <f>AM170/AU$5</f>
        <v>67044.333333333328</v>
      </c>
      <c r="AV170" s="211">
        <f>AN170/AV$5</f>
        <v>159612.1724137931</v>
      </c>
      <c r="AW170" s="122"/>
      <c r="AX170" s="45">
        <f t="shared" si="265"/>
        <v>321682.5</v>
      </c>
      <c r="AY170" s="45">
        <f t="shared" si="266"/>
        <v>54274</v>
      </c>
      <c r="AZ170" s="45">
        <f t="shared" si="267"/>
        <v>83921</v>
      </c>
      <c r="BA170" s="45">
        <f t="shared" si="268"/>
        <v>44729</v>
      </c>
      <c r="BB170" s="45">
        <f t="shared" si="269"/>
        <v>30272</v>
      </c>
      <c r="BC170" s="211">
        <f>MEDIAN((D170:K170,M170:V170,Y170:AF170,AJ170:AL170))</f>
        <v>60328</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244962</v>
      </c>
      <c r="E172" s="160">
        <v>103572</v>
      </c>
      <c r="F172" s="160">
        <v>373877</v>
      </c>
      <c r="G172" s="160">
        <v>836590</v>
      </c>
      <c r="H172" s="144">
        <v>245725</v>
      </c>
      <c r="I172" s="144">
        <v>514121</v>
      </c>
      <c r="J172" s="160">
        <v>193234</v>
      </c>
      <c r="K172" s="144">
        <v>280012</v>
      </c>
      <c r="L172" s="43">
        <f>+SUM(D172:K172)</f>
        <v>2792093</v>
      </c>
      <c r="M172" s="160">
        <v>24384</v>
      </c>
      <c r="N172" s="160">
        <v>36226</v>
      </c>
      <c r="O172" s="160">
        <v>73749</v>
      </c>
      <c r="P172" s="160">
        <v>49978</v>
      </c>
      <c r="Q172" s="160">
        <v>95695</v>
      </c>
      <c r="R172" s="160">
        <v>44104</v>
      </c>
      <c r="S172" s="160">
        <v>32302</v>
      </c>
      <c r="T172" s="160">
        <v>47623</v>
      </c>
      <c r="U172" s="160">
        <v>38670</v>
      </c>
      <c r="V172" s="144">
        <v>22513</v>
      </c>
      <c r="W172" s="144"/>
      <c r="X172" s="144"/>
      <c r="Y172" s="160">
        <v>50576</v>
      </c>
      <c r="Z172" s="160">
        <v>135934</v>
      </c>
      <c r="AA172" s="250">
        <v>45111</v>
      </c>
      <c r="AB172" s="160">
        <v>39212</v>
      </c>
      <c r="AC172" s="160">
        <v>73281</v>
      </c>
      <c r="AD172" s="160">
        <v>45390</v>
      </c>
      <c r="AE172" s="160">
        <v>20534</v>
      </c>
      <c r="AF172" s="160">
        <v>51824</v>
      </c>
      <c r="AG172" s="43">
        <f>+SUM(M172:AF172)</f>
        <v>927106</v>
      </c>
      <c r="AH172" s="43">
        <f t="shared" ref="AH172:AH176" si="273">O172+Q172+Z172+AC172+AD172+AF172+T172</f>
        <v>523496</v>
      </c>
      <c r="AI172" s="43">
        <f t="shared" ref="AI172:AI176" si="274">M172+N172+P172+R172+S172+U172+V172+Y172+AA172+AB172+AE172</f>
        <v>403610</v>
      </c>
      <c r="AJ172" s="160">
        <v>132325</v>
      </c>
      <c r="AK172" s="144">
        <v>18103</v>
      </c>
      <c r="AL172" s="160">
        <v>23954</v>
      </c>
      <c r="AM172" s="43">
        <f>+SUM(AJ172:AL172)</f>
        <v>174382</v>
      </c>
      <c r="AN172" s="44">
        <f>+AM172+AG172+L172</f>
        <v>3893581</v>
      </c>
      <c r="AQ172" s="43">
        <f t="shared" ref="AQ172:AQ175" si="275">K172/AQ$5</f>
        <v>35001.5</v>
      </c>
      <c r="AR172" s="43">
        <f t="shared" ref="AR172:AT175" si="276">AG172/AR$5</f>
        <v>51505.888888888891</v>
      </c>
      <c r="AS172" s="43">
        <f t="shared" si="276"/>
        <v>74785.142857142855</v>
      </c>
      <c r="AT172" s="43">
        <f t="shared" si="276"/>
        <v>36691.818181818184</v>
      </c>
      <c r="AU172" s="43">
        <f t="shared" ref="AU172:AV175" si="277">AM172/AU$5</f>
        <v>58127.333333333336</v>
      </c>
      <c r="AV172" s="44">
        <f t="shared" si="277"/>
        <v>134261.41379310345</v>
      </c>
      <c r="AW172" s="122"/>
      <c r="AX172" s="43">
        <f>MEDIAN($D172:$K172)</f>
        <v>262868.5</v>
      </c>
      <c r="AY172" s="43">
        <f>MEDIAN($M172:$AF172)</f>
        <v>45250.5</v>
      </c>
      <c r="AZ172" s="43">
        <f t="shared" ref="AZ172:AZ176" si="278">MEDIAN($AC172,$AD172,$Z172,$T172,$O172,Q172,AF172)</f>
        <v>73281</v>
      </c>
      <c r="BA172" s="43">
        <f>MEDIAN($AE172,$AB172,$AA172,$Y172,$V172,$U172,$S172,$R172,$P172,$N172,$M172)</f>
        <v>38670</v>
      </c>
      <c r="BB172" s="43">
        <f>MEDIAN($AJ172:$AL172)</f>
        <v>23954</v>
      </c>
      <c r="BC172" s="44">
        <f>MEDIAN((D172:K172,M172:V172,Y172:AF172,AJ172:AL172))</f>
        <v>50576</v>
      </c>
    </row>
    <row r="173" spans="1:55" s="204" customFormat="1">
      <c r="A173" s="199"/>
      <c r="B173" s="200"/>
      <c r="C173" s="201" t="s">
        <v>174</v>
      </c>
      <c r="D173" s="144">
        <v>3374</v>
      </c>
      <c r="E173" s="160">
        <v>31</v>
      </c>
      <c r="F173" s="160">
        <v>1528</v>
      </c>
      <c r="G173" s="160">
        <v>0</v>
      </c>
      <c r="H173" s="144">
        <v>4154</v>
      </c>
      <c r="I173" s="144">
        <v>0</v>
      </c>
      <c r="J173" s="160">
        <v>308</v>
      </c>
      <c r="K173" s="144">
        <v>1007</v>
      </c>
      <c r="L173" s="43">
        <f>+SUM(D173:K173)</f>
        <v>10402</v>
      </c>
      <c r="M173" s="160"/>
      <c r="N173" s="160">
        <v>0</v>
      </c>
      <c r="O173" s="160">
        <v>177</v>
      </c>
      <c r="P173" s="160"/>
      <c r="Q173" s="160">
        <v>0</v>
      </c>
      <c r="R173" s="160">
        <v>322</v>
      </c>
      <c r="S173" s="160">
        <v>4</v>
      </c>
      <c r="T173" s="160">
        <v>0</v>
      </c>
      <c r="U173" s="160"/>
      <c r="V173" s="144"/>
      <c r="W173" s="144"/>
      <c r="X173" s="144"/>
      <c r="Y173" s="160">
        <v>0</v>
      </c>
      <c r="Z173" s="160">
        <v>161</v>
      </c>
      <c r="AA173" s="250">
        <v>7</v>
      </c>
      <c r="AB173" s="160">
        <v>2</v>
      </c>
      <c r="AC173" s="160">
        <v>658</v>
      </c>
      <c r="AD173" s="160"/>
      <c r="AE173" s="160"/>
      <c r="AF173" s="160">
        <v>0</v>
      </c>
      <c r="AG173" s="43">
        <f>+SUM(M173:AF173)</f>
        <v>1331</v>
      </c>
      <c r="AH173" s="43">
        <f t="shared" si="273"/>
        <v>996</v>
      </c>
      <c r="AI173" s="43">
        <f t="shared" si="274"/>
        <v>335</v>
      </c>
      <c r="AJ173" s="160">
        <v>0</v>
      </c>
      <c r="AK173" s="144"/>
      <c r="AL173" s="160">
        <v>16</v>
      </c>
      <c r="AM173" s="43">
        <f>+SUM(AJ173:AL173)</f>
        <v>16</v>
      </c>
      <c r="AN173" s="44">
        <f>+AM173+AG173+L173</f>
        <v>11749</v>
      </c>
      <c r="AQ173" s="43">
        <f t="shared" si="275"/>
        <v>125.875</v>
      </c>
      <c r="AR173" s="43">
        <f t="shared" si="276"/>
        <v>73.944444444444443</v>
      </c>
      <c r="AS173" s="43">
        <f t="shared" si="276"/>
        <v>142.28571428571428</v>
      </c>
      <c r="AT173" s="43">
        <f t="shared" si="276"/>
        <v>30.454545454545453</v>
      </c>
      <c r="AU173" s="43">
        <f t="shared" si="277"/>
        <v>5.333333333333333</v>
      </c>
      <c r="AV173" s="44">
        <f t="shared" si="277"/>
        <v>405.13793103448273</v>
      </c>
      <c r="AW173" s="122"/>
      <c r="AX173" s="43">
        <f>MEDIAN($D173:$K173)</f>
        <v>657.5</v>
      </c>
      <c r="AY173" s="43">
        <f>MEDIAN($M173:$AF173)</f>
        <v>3</v>
      </c>
      <c r="AZ173" s="43">
        <f t="shared" si="278"/>
        <v>80.5</v>
      </c>
      <c r="BA173" s="43">
        <f>MEDIAN($AE173,$AB173,$AA173,$Y173,$V173,$U173,$S173,$R173,$P173,$N173,$M173)</f>
        <v>3</v>
      </c>
      <c r="BB173" s="43">
        <f>MEDIAN($AJ173:$AL173)</f>
        <v>8</v>
      </c>
      <c r="BC173" s="44">
        <f>MEDIAN((D173:K173,M173:V173,Y173:AF173,AJ173:AL173))</f>
        <v>11.5</v>
      </c>
    </row>
    <row r="174" spans="1:55" s="204" customFormat="1">
      <c r="A174" s="199"/>
      <c r="B174" s="200"/>
      <c r="C174" s="201" t="s">
        <v>173</v>
      </c>
      <c r="D174" s="144">
        <v>3548</v>
      </c>
      <c r="E174" s="160">
        <v>278</v>
      </c>
      <c r="F174" s="160">
        <v>31</v>
      </c>
      <c r="G174" s="160">
        <v>61103</v>
      </c>
      <c r="H174" s="144">
        <v>1566</v>
      </c>
      <c r="I174" s="144">
        <v>0</v>
      </c>
      <c r="J174" s="160">
        <v>1932</v>
      </c>
      <c r="K174" s="144"/>
      <c r="L174" s="43">
        <f>+SUM(D174:K174)</f>
        <v>68458</v>
      </c>
      <c r="M174" s="160">
        <v>-70</v>
      </c>
      <c r="N174" s="160"/>
      <c r="O174" s="160"/>
      <c r="P174" s="160"/>
      <c r="Q174" s="160">
        <v>100</v>
      </c>
      <c r="R174" s="160">
        <v>-48</v>
      </c>
      <c r="S174" s="160">
        <v>11</v>
      </c>
      <c r="T174" s="160">
        <v>-744</v>
      </c>
      <c r="U174" s="160">
        <v>-103</v>
      </c>
      <c r="V174" s="144">
        <v>42</v>
      </c>
      <c r="W174" s="144"/>
      <c r="X174" s="144"/>
      <c r="Y174" s="160">
        <v>400</v>
      </c>
      <c r="Z174" s="160">
        <v>1675</v>
      </c>
      <c r="AA174" s="250">
        <v>488</v>
      </c>
      <c r="AB174" s="160">
        <v>-81</v>
      </c>
      <c r="AC174" s="160">
        <v>-616</v>
      </c>
      <c r="AD174" s="160">
        <v>328</v>
      </c>
      <c r="AE174" s="160">
        <v>144</v>
      </c>
      <c r="AF174" s="160">
        <v>-229</v>
      </c>
      <c r="AG174" s="43">
        <f>+SUM(M174:AF174)</f>
        <v>1297</v>
      </c>
      <c r="AH174" s="43">
        <f t="shared" si="273"/>
        <v>514</v>
      </c>
      <c r="AI174" s="43">
        <f t="shared" si="274"/>
        <v>783</v>
      </c>
      <c r="AJ174" s="160">
        <v>0</v>
      </c>
      <c r="AK174" s="144"/>
      <c r="AL174" s="160">
        <v>245</v>
      </c>
      <c r="AM174" s="43">
        <f>+SUM(AJ174:AL174)</f>
        <v>245</v>
      </c>
      <c r="AN174" s="44">
        <f>+AM174+AG174+L174</f>
        <v>70000</v>
      </c>
      <c r="AQ174" s="43">
        <f t="shared" si="275"/>
        <v>0</v>
      </c>
      <c r="AR174" s="43">
        <f t="shared" si="276"/>
        <v>72.055555555555557</v>
      </c>
      <c r="AS174" s="43">
        <f t="shared" si="276"/>
        <v>73.428571428571431</v>
      </c>
      <c r="AT174" s="43">
        <f t="shared" si="276"/>
        <v>71.181818181818187</v>
      </c>
      <c r="AU174" s="43">
        <f t="shared" si="277"/>
        <v>81.666666666666671</v>
      </c>
      <c r="AV174" s="44">
        <f t="shared" si="277"/>
        <v>2413.7931034482758</v>
      </c>
      <c r="AW174" s="122"/>
      <c r="AX174" s="43">
        <f>MEDIAN($D174:$K174)</f>
        <v>1566</v>
      </c>
      <c r="AY174" s="43">
        <f>MEDIAN($M174:$AF174)</f>
        <v>11</v>
      </c>
      <c r="AZ174" s="43">
        <f t="shared" si="278"/>
        <v>-64.5</v>
      </c>
      <c r="BA174" s="43">
        <f>MEDIAN($AE174,$AB174,$AA174,$Y174,$V174,$U174,$S174,$R174,$P174,$N174,$M174)</f>
        <v>11</v>
      </c>
      <c r="BB174" s="43">
        <f>MEDIAN($AJ174:$AL174)</f>
        <v>122.5</v>
      </c>
      <c r="BC174" s="44">
        <f>MEDIAN((D174:K174,M174:V174,Y174:AF174,AJ174:AL174))</f>
        <v>71</v>
      </c>
    </row>
    <row r="175" spans="1:55" s="204" customFormat="1">
      <c r="A175" s="199"/>
      <c r="B175" s="200"/>
      <c r="C175" s="201" t="s">
        <v>125</v>
      </c>
      <c r="D175" s="144">
        <v>0</v>
      </c>
      <c r="E175" s="160">
        <v>1727</v>
      </c>
      <c r="F175" s="160"/>
      <c r="G175" s="160">
        <v>-82</v>
      </c>
      <c r="H175" s="144">
        <v>22453</v>
      </c>
      <c r="I175" s="144">
        <v>0</v>
      </c>
      <c r="J175" s="160"/>
      <c r="K175" s="144"/>
      <c r="L175" s="43">
        <f>+SUM(D175:K175)</f>
        <v>24098</v>
      </c>
      <c r="M175" s="160"/>
      <c r="N175" s="160"/>
      <c r="O175" s="160"/>
      <c r="P175" s="160"/>
      <c r="Q175" s="160">
        <v>0</v>
      </c>
      <c r="R175" s="160"/>
      <c r="S175" s="160"/>
      <c r="T175" s="160">
        <v>0</v>
      </c>
      <c r="U175" s="160"/>
      <c r="V175" s="144"/>
      <c r="W175" s="144"/>
      <c r="X175" s="144"/>
      <c r="Y175" s="160">
        <v>0</v>
      </c>
      <c r="Z175" s="160">
        <v>0</v>
      </c>
      <c r="AA175" s="250"/>
      <c r="AB175" s="160"/>
      <c r="AC175" s="160"/>
      <c r="AD175" s="160"/>
      <c r="AE175" s="160"/>
      <c r="AF175" s="160">
        <v>11</v>
      </c>
      <c r="AG175" s="43">
        <f>+SUM(M175:AF175)</f>
        <v>11</v>
      </c>
      <c r="AH175" s="43">
        <f t="shared" si="273"/>
        <v>11</v>
      </c>
      <c r="AI175" s="43">
        <f t="shared" si="274"/>
        <v>0</v>
      </c>
      <c r="AJ175" s="160">
        <v>0</v>
      </c>
      <c r="AK175" s="144"/>
      <c r="AL175" s="160">
        <v>0</v>
      </c>
      <c r="AM175" s="43">
        <f>+SUM(AJ175:AL175)</f>
        <v>0</v>
      </c>
      <c r="AN175" s="44">
        <f>+AM175+AG175+L175</f>
        <v>24109</v>
      </c>
      <c r="AQ175" s="43">
        <f t="shared" si="275"/>
        <v>0</v>
      </c>
      <c r="AR175" s="43">
        <f t="shared" si="276"/>
        <v>0.61111111111111116</v>
      </c>
      <c r="AS175" s="43">
        <f t="shared" si="276"/>
        <v>1.5714285714285714</v>
      </c>
      <c r="AT175" s="43">
        <f t="shared" si="276"/>
        <v>0</v>
      </c>
      <c r="AU175" s="43">
        <f t="shared" si="277"/>
        <v>0</v>
      </c>
      <c r="AV175" s="44">
        <f t="shared" si="277"/>
        <v>831.34482758620686</v>
      </c>
      <c r="AW175" s="122"/>
      <c r="AX175" s="43">
        <f>MEDIAN($D175:$K175)</f>
        <v>0</v>
      </c>
      <c r="AY175" s="43">
        <f>MEDIAN($M175:$AF175)</f>
        <v>0</v>
      </c>
      <c r="AZ175" s="43">
        <f t="shared" si="278"/>
        <v>0</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79">SUM(D172:D175)</f>
        <v>251884</v>
      </c>
      <c r="E176" s="252">
        <f t="shared" si="279"/>
        <v>105608</v>
      </c>
      <c r="F176" s="252">
        <f t="shared" si="279"/>
        <v>375436</v>
      </c>
      <c r="G176" s="252">
        <f t="shared" si="279"/>
        <v>897611</v>
      </c>
      <c r="H176" s="252">
        <f t="shared" si="279"/>
        <v>273898</v>
      </c>
      <c r="I176" s="252">
        <f t="shared" si="279"/>
        <v>514121</v>
      </c>
      <c r="J176" s="252">
        <f t="shared" si="279"/>
        <v>195474</v>
      </c>
      <c r="K176" s="252">
        <f t="shared" si="279"/>
        <v>281019</v>
      </c>
      <c r="L176" s="45">
        <f>+SUM(D176:K176)</f>
        <v>2895051</v>
      </c>
      <c r="M176" s="252">
        <f t="shared" ref="M176:V176" si="280">SUM(M172:M175)</f>
        <v>24314</v>
      </c>
      <c r="N176" s="252">
        <f t="shared" si="280"/>
        <v>36226</v>
      </c>
      <c r="O176" s="252">
        <f t="shared" si="280"/>
        <v>73926</v>
      </c>
      <c r="P176" s="252">
        <f t="shared" si="280"/>
        <v>49978</v>
      </c>
      <c r="Q176" s="252">
        <f t="shared" si="280"/>
        <v>95795</v>
      </c>
      <c r="R176" s="252">
        <f t="shared" si="280"/>
        <v>44378</v>
      </c>
      <c r="S176" s="252">
        <f t="shared" si="280"/>
        <v>32317</v>
      </c>
      <c r="T176" s="252">
        <f t="shared" si="280"/>
        <v>46879</v>
      </c>
      <c r="U176" s="252">
        <f t="shared" si="280"/>
        <v>38567</v>
      </c>
      <c r="V176" s="252">
        <f t="shared" si="280"/>
        <v>22555</v>
      </c>
      <c r="W176" s="252"/>
      <c r="X176" s="252"/>
      <c r="Y176" s="252">
        <f t="shared" ref="Y176:AF176" si="281">SUM(Y172:Y175)</f>
        <v>50976</v>
      </c>
      <c r="Z176" s="252">
        <f t="shared" si="281"/>
        <v>137770</v>
      </c>
      <c r="AA176" s="252">
        <f t="shared" si="281"/>
        <v>45606</v>
      </c>
      <c r="AB176" s="252">
        <f t="shared" si="281"/>
        <v>39133</v>
      </c>
      <c r="AC176" s="252">
        <f t="shared" si="281"/>
        <v>73323</v>
      </c>
      <c r="AD176" s="252">
        <f t="shared" si="281"/>
        <v>45718</v>
      </c>
      <c r="AE176" s="252">
        <f t="shared" si="281"/>
        <v>20678</v>
      </c>
      <c r="AF176" s="252">
        <f t="shared" si="281"/>
        <v>51606</v>
      </c>
      <c r="AG176" s="45">
        <f>+SUM(M176:AF176)</f>
        <v>929745</v>
      </c>
      <c r="AH176" s="45">
        <f t="shared" si="273"/>
        <v>525017</v>
      </c>
      <c r="AI176" s="45">
        <f t="shared" si="274"/>
        <v>404728</v>
      </c>
      <c r="AJ176" s="252">
        <f>SUM(AJ172:AJ175)</f>
        <v>132325</v>
      </c>
      <c r="AK176" s="252">
        <f>SUM(AK172:AK175)</f>
        <v>18103</v>
      </c>
      <c r="AL176" s="252">
        <f>SUM(AL172:AL175)</f>
        <v>24215</v>
      </c>
      <c r="AM176" s="45">
        <f>+SUM(AJ176:AL176)</f>
        <v>174643</v>
      </c>
      <c r="AN176" s="211">
        <f>+AM176+AG176+L176</f>
        <v>3999439</v>
      </c>
      <c r="AQ176" s="45">
        <f>K176/AQ$5</f>
        <v>35127.375</v>
      </c>
      <c r="AR176" s="45">
        <f>AG176/AR$5</f>
        <v>51652.5</v>
      </c>
      <c r="AS176" s="45">
        <f>AH176/AS$5</f>
        <v>75002.428571428565</v>
      </c>
      <c r="AT176" s="45">
        <f>AI176/AT$5</f>
        <v>36793.454545454544</v>
      </c>
      <c r="AU176" s="45">
        <f>AM176/AU$5</f>
        <v>58214.333333333336</v>
      </c>
      <c r="AV176" s="211">
        <f>AN176/AV$5</f>
        <v>137911.68965517241</v>
      </c>
      <c r="AW176" s="122"/>
      <c r="AX176" s="45">
        <f>MEDIAN($D176:$K176)</f>
        <v>277458.5</v>
      </c>
      <c r="AY176" s="45">
        <f>MEDIAN($M176:$AF176)</f>
        <v>45662</v>
      </c>
      <c r="AZ176" s="45">
        <f t="shared" si="278"/>
        <v>73323</v>
      </c>
      <c r="BA176" s="45">
        <f>MEDIAN($AE176,$AB176,$AA176,$Y176,$V176,$U176,$S176,$R176,$P176,$N176,$M176)</f>
        <v>38567</v>
      </c>
      <c r="BB176" s="45">
        <f>MEDIAN($AJ176:$AL176)</f>
        <v>24215</v>
      </c>
      <c r="BC176" s="211">
        <f>MEDIAN((D176:K176,M176:V176,Y176:AF176,AJ176:AL176))</f>
        <v>50976</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2">D170-D176</f>
        <v>55424</v>
      </c>
      <c r="E178" s="256">
        <f t="shared" si="282"/>
        <v>4375</v>
      </c>
      <c r="F178" s="256">
        <f t="shared" si="282"/>
        <v>64503</v>
      </c>
      <c r="G178" s="256">
        <f t="shared" si="282"/>
        <v>130120</v>
      </c>
      <c r="H178" s="256">
        <f t="shared" si="282"/>
        <v>33260</v>
      </c>
      <c r="I178" s="256">
        <f t="shared" si="282"/>
        <v>91858</v>
      </c>
      <c r="J178" s="256">
        <f t="shared" si="282"/>
        <v>26646</v>
      </c>
      <c r="K178" s="256">
        <f t="shared" si="282"/>
        <v>55038</v>
      </c>
      <c r="L178" s="42">
        <f>+SUM(D178:K178)</f>
        <v>461224</v>
      </c>
      <c r="M178" s="256">
        <f t="shared" ref="M178:V178" si="283">M170-M176</f>
        <v>64</v>
      </c>
      <c r="N178" s="256">
        <f t="shared" si="283"/>
        <v>6721</v>
      </c>
      <c r="O178" s="256">
        <f t="shared" si="283"/>
        <v>11757</v>
      </c>
      <c r="P178" s="256">
        <f t="shared" si="283"/>
        <v>11066</v>
      </c>
      <c r="Q178" s="256">
        <f t="shared" si="283"/>
        <v>11302</v>
      </c>
      <c r="R178" s="256">
        <f t="shared" si="283"/>
        <v>12515</v>
      </c>
      <c r="S178" s="256">
        <f t="shared" si="283"/>
        <v>3953</v>
      </c>
      <c r="T178" s="256">
        <f t="shared" si="283"/>
        <v>8131</v>
      </c>
      <c r="U178" s="256">
        <f t="shared" si="283"/>
        <v>6162</v>
      </c>
      <c r="V178" s="256">
        <f t="shared" si="283"/>
        <v>1491</v>
      </c>
      <c r="W178" s="256"/>
      <c r="X178" s="256"/>
      <c r="Y178" s="256">
        <f t="shared" ref="Y178:AF178" si="284">Y170-Y176</f>
        <v>9352</v>
      </c>
      <c r="Z178" s="256">
        <f t="shared" si="284"/>
        <v>15791</v>
      </c>
      <c r="AA178" s="256">
        <f t="shared" si="284"/>
        <v>7932</v>
      </c>
      <c r="AB178" s="256">
        <f t="shared" si="284"/>
        <v>11157</v>
      </c>
      <c r="AC178" s="256">
        <f t="shared" si="284"/>
        <v>10598</v>
      </c>
      <c r="AD178" s="256">
        <f t="shared" si="284"/>
        <v>5857</v>
      </c>
      <c r="AE178" s="256">
        <f t="shared" si="284"/>
        <v>2622</v>
      </c>
      <c r="AF178" s="256">
        <f t="shared" si="284"/>
        <v>5129</v>
      </c>
      <c r="AG178" s="42">
        <f>+SUM(M178:AF178)</f>
        <v>141600</v>
      </c>
      <c r="AH178" s="42">
        <f t="shared" ref="AH178" si="285">O178+Q178+Z178+AC178+AD178+AF178+T178</f>
        <v>68565</v>
      </c>
      <c r="AI178" s="42">
        <f>M178+N178+P178+R178+S178+U178+V178+Y178+AA178+AB178+AE178</f>
        <v>73035</v>
      </c>
      <c r="AJ178" s="256">
        <f>AJ170-AJ176</f>
        <v>16892</v>
      </c>
      <c r="AK178" s="256">
        <f>AK170-AK176</f>
        <v>3541</v>
      </c>
      <c r="AL178" s="256">
        <f>AL170-AL176</f>
        <v>6057</v>
      </c>
      <c r="AM178" s="42">
        <f>+SUM(AJ178:AL178)</f>
        <v>26490</v>
      </c>
      <c r="AN178" s="230">
        <f>+AM178+AG178+L178</f>
        <v>629314</v>
      </c>
      <c r="AQ178" s="42">
        <f>K178/AQ$5</f>
        <v>6879.75</v>
      </c>
      <c r="AR178" s="42">
        <f>AG178/AR$5</f>
        <v>7866.666666666667</v>
      </c>
      <c r="AS178" s="42">
        <f>AH178/AS$5</f>
        <v>9795</v>
      </c>
      <c r="AT178" s="42">
        <f>AI178/AT$5</f>
        <v>6639.545454545455</v>
      </c>
      <c r="AU178" s="42">
        <f>AM178/AU$5</f>
        <v>8830</v>
      </c>
      <c r="AV178" s="230">
        <f>AN178/AV$5</f>
        <v>21700.482758620688</v>
      </c>
      <c r="AW178" s="122"/>
      <c r="AX178" s="42">
        <f>MEDIAN($D178:$K178)</f>
        <v>55231</v>
      </c>
      <c r="AY178" s="42">
        <f>MEDIAN($M178:$AF178)</f>
        <v>8031.5</v>
      </c>
      <c r="AZ178" s="42">
        <f>MEDIAN($AC178,$AD178,$Z178,$T178,$O178,Q178,AF178)</f>
        <v>10598</v>
      </c>
      <c r="BA178" s="42">
        <f>MEDIAN($AE178,$AB178,$AA178,$Y178,$V178,$U178,$S178,$R178,$P178,$N178,$M178)</f>
        <v>6721</v>
      </c>
      <c r="BB178" s="42">
        <f>MEDIAN($AJ178:$AL178)</f>
        <v>6057</v>
      </c>
      <c r="BC178" s="230">
        <f>MEDIAN((D178:K178,M178:V178,Y178:AF178,AJ178:AL178))</f>
        <v>10598</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93</v>
      </c>
      <c r="E182" s="160">
        <v>24</v>
      </c>
      <c r="F182" s="160">
        <v>170</v>
      </c>
      <c r="G182" s="160">
        <v>0</v>
      </c>
      <c r="H182" s="144">
        <v>24</v>
      </c>
      <c r="I182" s="144">
        <v>613</v>
      </c>
      <c r="J182" s="160">
        <v>235</v>
      </c>
      <c r="K182" s="144">
        <v>245</v>
      </c>
      <c r="L182" s="43">
        <f>+SUM(D182:K182)</f>
        <v>1404</v>
      </c>
      <c r="M182" s="160">
        <v>7</v>
      </c>
      <c r="N182" s="160">
        <v>10</v>
      </c>
      <c r="O182" s="160">
        <v>39</v>
      </c>
      <c r="P182" s="160">
        <v>433</v>
      </c>
      <c r="Q182" s="160">
        <v>20</v>
      </c>
      <c r="R182" s="160">
        <v>45</v>
      </c>
      <c r="S182" s="160">
        <v>3</v>
      </c>
      <c r="T182" s="160">
        <v>0</v>
      </c>
      <c r="U182" s="160">
        <v>14</v>
      </c>
      <c r="V182" s="144"/>
      <c r="W182" s="144"/>
      <c r="X182" s="144"/>
      <c r="Y182" s="160">
        <v>0</v>
      </c>
      <c r="Z182" s="160">
        <v>131</v>
      </c>
      <c r="AA182" s="250">
        <v>59</v>
      </c>
      <c r="AB182" s="160">
        <v>-9</v>
      </c>
      <c r="AC182" s="160">
        <v>507</v>
      </c>
      <c r="AD182" s="160">
        <v>0</v>
      </c>
      <c r="AE182" s="160">
        <v>35</v>
      </c>
      <c r="AF182" s="160"/>
      <c r="AG182" s="43">
        <f>+SUM(M182:AF182)</f>
        <v>1294</v>
      </c>
      <c r="AH182" s="43">
        <f t="shared" ref="AH182:AH185" si="286">O182+Q182+Z182+AC182+AD182+AF182+T182</f>
        <v>697</v>
      </c>
      <c r="AI182" s="43">
        <f t="shared" ref="AI182:AI185" si="287">M182+N182+P182+R182+S182+U182+V182+Y182+AA182+AB182+AE182</f>
        <v>597</v>
      </c>
      <c r="AJ182" s="160">
        <v>585</v>
      </c>
      <c r="AK182" s="144"/>
      <c r="AL182" s="160">
        <v>30</v>
      </c>
      <c r="AM182" s="43">
        <f>+SUM(AJ182:AL182)</f>
        <v>615</v>
      </c>
      <c r="AN182" s="44">
        <f>+AM182+AG182+L182</f>
        <v>3313</v>
      </c>
      <c r="AQ182" s="43">
        <f t="shared" ref="AQ182:AQ184" si="288">K182/AQ$5</f>
        <v>30.625</v>
      </c>
      <c r="AR182" s="43">
        <f t="shared" ref="AR182:AT184" si="289">AG182/AR$5</f>
        <v>71.888888888888886</v>
      </c>
      <c r="AS182" s="43">
        <f t="shared" si="289"/>
        <v>99.571428571428569</v>
      </c>
      <c r="AT182" s="43">
        <f t="shared" si="289"/>
        <v>54.272727272727273</v>
      </c>
      <c r="AU182" s="43">
        <f t="shared" ref="AU182:AV184" si="290">AM182/AU$5</f>
        <v>205</v>
      </c>
      <c r="AV182" s="44">
        <f t="shared" si="290"/>
        <v>114.24137931034483</v>
      </c>
      <c r="AW182" s="122"/>
      <c r="AX182" s="43">
        <f>MEDIAN($D182:$K182)</f>
        <v>131.5</v>
      </c>
      <c r="AY182" s="43">
        <f>MEDIAN($M182:$AF182)</f>
        <v>17</v>
      </c>
      <c r="AZ182" s="43">
        <f t="shared" ref="AZ182:AZ185" si="291">MEDIAN($AC182,$AD182,$Z182,$T182,$O182,Q182,AF182)</f>
        <v>29.5</v>
      </c>
      <c r="BA182" s="43">
        <f>MEDIAN($AE182,$AB182,$AA182,$Y182,$V182,$U182,$S182,$R182,$P182,$N182,$M182)</f>
        <v>12</v>
      </c>
      <c r="BB182" s="43">
        <f>MEDIAN($AJ182:$AL182)</f>
        <v>307.5</v>
      </c>
      <c r="BC182" s="44">
        <f>MEDIAN((D182:K182,M182:V182,Y182:AF182,AJ182:AL182))</f>
        <v>32.5</v>
      </c>
    </row>
    <row r="183" spans="1:55" s="204" customFormat="1">
      <c r="A183" s="199"/>
      <c r="B183" s="200"/>
      <c r="C183" s="201" t="s">
        <v>170</v>
      </c>
      <c r="D183" s="144">
        <v>20</v>
      </c>
      <c r="E183" s="160">
        <v>2488</v>
      </c>
      <c r="F183" s="160">
        <v>34086</v>
      </c>
      <c r="G183" s="160">
        <v>47856</v>
      </c>
      <c r="H183" s="144">
        <v>115469</v>
      </c>
      <c r="I183" s="144"/>
      <c r="J183" s="160">
        <v>115</v>
      </c>
      <c r="K183" s="144">
        <v>2229</v>
      </c>
      <c r="L183" s="43">
        <f>+SUM(D183:K183)</f>
        <v>202263</v>
      </c>
      <c r="M183" s="160">
        <v>3300</v>
      </c>
      <c r="N183" s="160"/>
      <c r="O183" s="160"/>
      <c r="P183" s="160"/>
      <c r="Q183" s="160">
        <v>164080</v>
      </c>
      <c r="R183" s="160"/>
      <c r="S183" s="160"/>
      <c r="T183" s="160">
        <v>0</v>
      </c>
      <c r="U183" s="160"/>
      <c r="V183" s="144">
        <v>1015</v>
      </c>
      <c r="W183" s="144"/>
      <c r="X183" s="144"/>
      <c r="Y183" s="160">
        <v>0</v>
      </c>
      <c r="Z183" s="160">
        <v>0</v>
      </c>
      <c r="AA183" s="250">
        <v>19700</v>
      </c>
      <c r="AB183" s="160"/>
      <c r="AC183" s="160">
        <v>574</v>
      </c>
      <c r="AD183" s="160"/>
      <c r="AE183" s="160"/>
      <c r="AF183" s="160">
        <v>3977</v>
      </c>
      <c r="AG183" s="43">
        <f>+SUM(M183:AF183)</f>
        <v>192646</v>
      </c>
      <c r="AH183" s="43">
        <f t="shared" si="286"/>
        <v>168631</v>
      </c>
      <c r="AI183" s="43">
        <f t="shared" si="287"/>
        <v>24015</v>
      </c>
      <c r="AJ183" s="160">
        <v>24000</v>
      </c>
      <c r="AK183" s="144">
        <v>245690</v>
      </c>
      <c r="AL183" s="160">
        <v>0</v>
      </c>
      <c r="AM183" s="43">
        <f>+SUM(AJ183:AL183)</f>
        <v>269690</v>
      </c>
      <c r="AN183" s="44">
        <f>+AM183+AG183+L183</f>
        <v>664599</v>
      </c>
      <c r="AQ183" s="43">
        <f t="shared" si="288"/>
        <v>278.625</v>
      </c>
      <c r="AR183" s="43">
        <f t="shared" si="289"/>
        <v>10702.555555555555</v>
      </c>
      <c r="AS183" s="43">
        <f t="shared" si="289"/>
        <v>24090.142857142859</v>
      </c>
      <c r="AT183" s="43">
        <f t="shared" si="289"/>
        <v>2183.181818181818</v>
      </c>
      <c r="AU183" s="43">
        <f t="shared" si="290"/>
        <v>89896.666666666672</v>
      </c>
      <c r="AV183" s="44">
        <f t="shared" si="290"/>
        <v>22917.206896551725</v>
      </c>
      <c r="AW183" s="122"/>
      <c r="AX183" s="43">
        <f>MEDIAN($D183:$K183)</f>
        <v>2488</v>
      </c>
      <c r="AY183" s="43">
        <f>MEDIAN($M183:$AF183)</f>
        <v>1015</v>
      </c>
      <c r="AZ183" s="43">
        <f t="shared" si="291"/>
        <v>574</v>
      </c>
      <c r="BA183" s="43">
        <f>MEDIAN($AE183,$AB183,$AA183,$Y183,$V183,$U183,$S183,$R183,$P183,$N183,$M183)</f>
        <v>2157.5</v>
      </c>
      <c r="BB183" s="43">
        <f>MEDIAN($AJ183:$AL183)</f>
        <v>24000</v>
      </c>
      <c r="BC183" s="44">
        <f>MEDIAN((D183:K183,M183:V183,Y183:AF183,AJ183:AL183))</f>
        <v>2488</v>
      </c>
    </row>
    <row r="184" spans="1:55" s="204" customFormat="1">
      <c r="A184" s="199"/>
      <c r="B184" s="200"/>
      <c r="C184" s="201" t="s">
        <v>125</v>
      </c>
      <c r="D184" s="144">
        <v>129</v>
      </c>
      <c r="E184" s="160">
        <v>185</v>
      </c>
      <c r="F184" s="160"/>
      <c r="G184" s="160">
        <v>21165</v>
      </c>
      <c r="H184" s="144">
        <v>33030</v>
      </c>
      <c r="I184" s="144">
        <v>15770</v>
      </c>
      <c r="J184" s="160"/>
      <c r="K184" s="144"/>
      <c r="L184" s="43">
        <f>+SUM(D184:K184)</f>
        <v>70279</v>
      </c>
      <c r="M184" s="160"/>
      <c r="N184" s="160"/>
      <c r="O184" s="160"/>
      <c r="P184" s="160"/>
      <c r="Q184" s="160">
        <v>0</v>
      </c>
      <c r="R184" s="160"/>
      <c r="S184" s="160">
        <v>0</v>
      </c>
      <c r="T184" s="160">
        <v>150</v>
      </c>
      <c r="U184" s="160"/>
      <c r="V184" s="144"/>
      <c r="W184" s="144"/>
      <c r="X184" s="144"/>
      <c r="Y184" s="160">
        <v>0</v>
      </c>
      <c r="Z184" s="160">
        <v>0</v>
      </c>
      <c r="AA184" s="250"/>
      <c r="AB184" s="160"/>
      <c r="AC184" s="160">
        <v>0</v>
      </c>
      <c r="AD184" s="160"/>
      <c r="AE184" s="160">
        <v>500</v>
      </c>
      <c r="AF184" s="160"/>
      <c r="AG184" s="43">
        <f>+SUM(M184:AF184)</f>
        <v>650</v>
      </c>
      <c r="AH184" s="43">
        <f t="shared" si="286"/>
        <v>150</v>
      </c>
      <c r="AI184" s="43">
        <f t="shared" si="287"/>
        <v>500</v>
      </c>
      <c r="AJ184" s="160">
        <v>0</v>
      </c>
      <c r="AK184" s="144"/>
      <c r="AL184" s="160">
        <v>0</v>
      </c>
      <c r="AM184" s="43">
        <f>+SUM(AJ184:AL184)</f>
        <v>0</v>
      </c>
      <c r="AN184" s="44">
        <f>+AM184+AG184+L184</f>
        <v>70929</v>
      </c>
      <c r="AQ184" s="43">
        <f t="shared" si="288"/>
        <v>0</v>
      </c>
      <c r="AR184" s="43">
        <f t="shared" si="289"/>
        <v>36.111111111111114</v>
      </c>
      <c r="AS184" s="43">
        <f t="shared" si="289"/>
        <v>21.428571428571427</v>
      </c>
      <c r="AT184" s="43">
        <f t="shared" si="289"/>
        <v>45.454545454545453</v>
      </c>
      <c r="AU184" s="43">
        <f t="shared" si="290"/>
        <v>0</v>
      </c>
      <c r="AV184" s="44">
        <f t="shared" si="290"/>
        <v>2445.8275862068967</v>
      </c>
      <c r="AW184" s="122"/>
      <c r="AX184" s="43">
        <f>MEDIAN($D184:$K184)</f>
        <v>15770</v>
      </c>
      <c r="AY184" s="43">
        <f>MEDIAN($M184:$AF184)</f>
        <v>0</v>
      </c>
      <c r="AZ184" s="43">
        <f t="shared" si="291"/>
        <v>0</v>
      </c>
      <c r="BA184" s="43">
        <f>MEDIAN($AE184,$AB184,$AA184,$Y184,$V184,$U184,$S184,$R184,$P184,$N184,$M184)</f>
        <v>0</v>
      </c>
      <c r="BB184" s="43">
        <f>MEDIAN($AJ184:$AL184)</f>
        <v>0</v>
      </c>
      <c r="BC184" s="44">
        <f>MEDIAN((D184:K184,M184:V184,Y184:AF184,AJ184:AL184))</f>
        <v>64.5</v>
      </c>
    </row>
    <row r="185" spans="1:55" s="204" customFormat="1">
      <c r="A185" s="199"/>
      <c r="B185" s="200"/>
      <c r="C185" s="210" t="s">
        <v>158</v>
      </c>
      <c r="D185" s="283">
        <f t="shared" ref="D185:K185" si="292">SUM(D182:D184)</f>
        <v>242</v>
      </c>
      <c r="E185" s="283">
        <f t="shared" si="292"/>
        <v>2697</v>
      </c>
      <c r="F185" s="283">
        <f t="shared" si="292"/>
        <v>34256</v>
      </c>
      <c r="G185" s="283">
        <f t="shared" si="292"/>
        <v>69021</v>
      </c>
      <c r="H185" s="283">
        <f t="shared" si="292"/>
        <v>148523</v>
      </c>
      <c r="I185" s="283">
        <f t="shared" si="292"/>
        <v>16383</v>
      </c>
      <c r="J185" s="283">
        <f t="shared" si="292"/>
        <v>350</v>
      </c>
      <c r="K185" s="283">
        <f t="shared" si="292"/>
        <v>2474</v>
      </c>
      <c r="L185" s="45">
        <f>+SUM(D185:K185)</f>
        <v>273946</v>
      </c>
      <c r="M185" s="283">
        <f t="shared" ref="M185:V185" si="293">SUM(M182:M184)</f>
        <v>3307</v>
      </c>
      <c r="N185" s="283">
        <f t="shared" si="293"/>
        <v>10</v>
      </c>
      <c r="O185" s="283">
        <f t="shared" si="293"/>
        <v>39</v>
      </c>
      <c r="P185" s="283">
        <f t="shared" si="293"/>
        <v>433</v>
      </c>
      <c r="Q185" s="283">
        <f t="shared" si="293"/>
        <v>164100</v>
      </c>
      <c r="R185" s="283">
        <f t="shared" si="293"/>
        <v>45</v>
      </c>
      <c r="S185" s="283">
        <f t="shared" si="293"/>
        <v>3</v>
      </c>
      <c r="T185" s="283">
        <f t="shared" si="293"/>
        <v>150</v>
      </c>
      <c r="U185" s="283">
        <f t="shared" si="293"/>
        <v>14</v>
      </c>
      <c r="V185" s="283">
        <f t="shared" si="293"/>
        <v>1015</v>
      </c>
      <c r="W185" s="283"/>
      <c r="X185" s="283"/>
      <c r="Y185" s="283">
        <f t="shared" ref="Y185:AF185" si="294">SUM(Y182:Y184)</f>
        <v>0</v>
      </c>
      <c r="Z185" s="283">
        <f t="shared" si="294"/>
        <v>131</v>
      </c>
      <c r="AA185" s="283">
        <f t="shared" si="294"/>
        <v>19759</v>
      </c>
      <c r="AB185" s="283">
        <f t="shared" si="294"/>
        <v>-9</v>
      </c>
      <c r="AC185" s="283">
        <f t="shared" si="294"/>
        <v>1081</v>
      </c>
      <c r="AD185" s="283">
        <f t="shared" si="294"/>
        <v>0</v>
      </c>
      <c r="AE185" s="283">
        <f t="shared" si="294"/>
        <v>535</v>
      </c>
      <c r="AF185" s="283">
        <f t="shared" si="294"/>
        <v>3977</v>
      </c>
      <c r="AG185" s="45">
        <f>+SUM(M185:AF185)</f>
        <v>194590</v>
      </c>
      <c r="AH185" s="45">
        <f t="shared" si="286"/>
        <v>169478</v>
      </c>
      <c r="AI185" s="45">
        <f t="shared" si="287"/>
        <v>25112</v>
      </c>
      <c r="AJ185" s="283">
        <f>SUM(AJ182:AJ184)</f>
        <v>24585</v>
      </c>
      <c r="AK185" s="283">
        <f>SUM(AK182:AK184)</f>
        <v>245690</v>
      </c>
      <c r="AL185" s="283">
        <f>SUM(AL182:AL184)</f>
        <v>30</v>
      </c>
      <c r="AM185" s="45">
        <f>+SUM(AJ185:AL185)</f>
        <v>270305</v>
      </c>
      <c r="AN185" s="211">
        <f>+AM185+AG185+L185</f>
        <v>738841</v>
      </c>
      <c r="AQ185" s="45">
        <f>K185/AQ$5</f>
        <v>309.25</v>
      </c>
      <c r="AR185" s="45">
        <f>AG185/AR$5</f>
        <v>10810.555555555555</v>
      </c>
      <c r="AS185" s="45">
        <f>AH185/AS$5</f>
        <v>24211.142857142859</v>
      </c>
      <c r="AT185" s="45">
        <f>AI185/AT$5</f>
        <v>2282.909090909091</v>
      </c>
      <c r="AU185" s="45">
        <f>AM185/AU$5</f>
        <v>90101.666666666672</v>
      </c>
      <c r="AV185" s="211">
        <f>AN185/AV$5</f>
        <v>25477.275862068964</v>
      </c>
      <c r="AW185" s="122"/>
      <c r="AX185" s="45">
        <f>MEDIAN($D185:$K185)</f>
        <v>9540</v>
      </c>
      <c r="AY185" s="45">
        <f>MEDIAN($M185:$AF185)</f>
        <v>140.5</v>
      </c>
      <c r="AZ185" s="45">
        <f t="shared" si="291"/>
        <v>150</v>
      </c>
      <c r="BA185" s="45">
        <f>MEDIAN($AE185,$AB185,$AA185,$Y185,$V185,$U185,$S185,$R185,$P185,$N185,$M185)</f>
        <v>45</v>
      </c>
      <c r="BB185" s="45">
        <f>MEDIAN($AJ185:$AL185)</f>
        <v>24585</v>
      </c>
      <c r="BC185" s="211">
        <f>MEDIAN((D185:K185,M185:V185,Y185:AF185,AJ185:AL185))</f>
        <v>535</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57574</v>
      </c>
      <c r="E187" s="160">
        <v>7958</v>
      </c>
      <c r="F187" s="160">
        <v>55744</v>
      </c>
      <c r="G187" s="160">
        <v>220957</v>
      </c>
      <c r="H187" s="144">
        <v>89892</v>
      </c>
      <c r="I187" s="144">
        <v>70511</v>
      </c>
      <c r="J187" s="160">
        <v>29085</v>
      </c>
      <c r="K187" s="144">
        <v>56497</v>
      </c>
      <c r="L187" s="43">
        <f>+SUM(D187:K187)</f>
        <v>588218</v>
      </c>
      <c r="M187" s="160">
        <v>2391</v>
      </c>
      <c r="N187" s="160">
        <v>5307</v>
      </c>
      <c r="O187" s="160">
        <v>5483</v>
      </c>
      <c r="P187" s="160">
        <v>6406</v>
      </c>
      <c r="Q187" s="160">
        <v>15372</v>
      </c>
      <c r="R187" s="160">
        <v>4221</v>
      </c>
      <c r="S187" s="160">
        <v>3378</v>
      </c>
      <c r="T187" s="160">
        <v>4914</v>
      </c>
      <c r="U187" s="160">
        <v>4735</v>
      </c>
      <c r="V187" s="144">
        <v>907</v>
      </c>
      <c r="W187" s="144"/>
      <c r="X187" s="144"/>
      <c r="Y187" s="160">
        <v>2156</v>
      </c>
      <c r="Z187" s="160">
        <v>18247</v>
      </c>
      <c r="AA187" s="250">
        <v>5885</v>
      </c>
      <c r="AB187" s="160">
        <v>7926</v>
      </c>
      <c r="AC187" s="160">
        <v>15060</v>
      </c>
      <c r="AD187" s="160">
        <v>4052</v>
      </c>
      <c r="AE187" s="160">
        <v>2585</v>
      </c>
      <c r="AF187" s="160">
        <v>9840</v>
      </c>
      <c r="AG187" s="43">
        <f>+SUM(M187:AF187)</f>
        <v>118865</v>
      </c>
      <c r="AH187" s="43">
        <f t="shared" ref="AH187:AH191" si="295">O187+Q187+Z187+AC187+AD187+AF187+T187</f>
        <v>72968</v>
      </c>
      <c r="AI187" s="43">
        <f t="shared" ref="AI187:AI191" si="296">M187+N187+P187+R187+S187+U187+V187+Y187+AA187+AB187+AE187</f>
        <v>45897</v>
      </c>
      <c r="AJ187" s="160">
        <v>9757</v>
      </c>
      <c r="AK187" s="144">
        <v>8217</v>
      </c>
      <c r="AL187" s="160">
        <v>9150</v>
      </c>
      <c r="AM187" s="43">
        <f>+SUM(AJ187:AL187)</f>
        <v>27124</v>
      </c>
      <c r="AN187" s="44">
        <f>+AM187+AG187+L187</f>
        <v>734207</v>
      </c>
      <c r="AQ187" s="43">
        <f t="shared" ref="AQ187:AQ190" si="297">K187/AQ$5</f>
        <v>7062.125</v>
      </c>
      <c r="AR187" s="43">
        <f t="shared" ref="AR187:AT190" si="298">AG187/AR$5</f>
        <v>6603.6111111111113</v>
      </c>
      <c r="AS187" s="43">
        <f t="shared" si="298"/>
        <v>10424</v>
      </c>
      <c r="AT187" s="43">
        <f t="shared" si="298"/>
        <v>4172.454545454545</v>
      </c>
      <c r="AU187" s="43">
        <f t="shared" ref="AU187:AV190" si="299">AM187/AU$5</f>
        <v>9041.3333333333339</v>
      </c>
      <c r="AV187" s="44">
        <f t="shared" si="299"/>
        <v>25317.482758620688</v>
      </c>
      <c r="AW187" s="122"/>
      <c r="AX187" s="43">
        <f>MEDIAN($D187:$K187)</f>
        <v>57035.5</v>
      </c>
      <c r="AY187" s="43">
        <f>MEDIAN($M187:$AF187)</f>
        <v>5110.5</v>
      </c>
      <c r="AZ187" s="43">
        <f t="shared" ref="AZ187:AZ191" si="300">MEDIAN($AC187,$AD187,$Z187,$T187,$O187,Q187,AF187)</f>
        <v>9840</v>
      </c>
      <c r="BA187" s="43">
        <f>MEDIAN($AE187,$AB187,$AA187,$Y187,$V187,$U187,$S187,$R187,$P187,$N187,$M187)</f>
        <v>4221</v>
      </c>
      <c r="BB187" s="43">
        <f>MEDIAN($AJ187:$AL187)</f>
        <v>9150</v>
      </c>
      <c r="BC187" s="44">
        <f>MEDIAN((D187:K187,M187:V187,Y187:AF187,AJ187:AL187))</f>
        <v>7958</v>
      </c>
    </row>
    <row r="188" spans="1:55" s="204" customFormat="1">
      <c r="A188" s="199"/>
      <c r="B188" s="200"/>
      <c r="C188" s="201" t="s">
        <v>168</v>
      </c>
      <c r="D188" s="144">
        <v>0</v>
      </c>
      <c r="E188" s="160"/>
      <c r="F188" s="160"/>
      <c r="G188" s="160">
        <v>0</v>
      </c>
      <c r="H188" s="144">
        <v>0</v>
      </c>
      <c r="I188" s="144">
        <v>0</v>
      </c>
      <c r="J188" s="160"/>
      <c r="K188" s="144">
        <v>0</v>
      </c>
      <c r="L188" s="43"/>
      <c r="M188" s="160"/>
      <c r="N188" s="160"/>
      <c r="O188" s="160"/>
      <c r="P188" s="160"/>
      <c r="Q188" s="160">
        <v>0</v>
      </c>
      <c r="R188" s="160"/>
      <c r="S188" s="160"/>
      <c r="T188" s="160">
        <v>1716</v>
      </c>
      <c r="U188" s="160"/>
      <c r="V188" s="144">
        <v>160</v>
      </c>
      <c r="W188" s="144"/>
      <c r="X188" s="144"/>
      <c r="Y188" s="160">
        <v>1994</v>
      </c>
      <c r="Z188" s="160">
        <v>0</v>
      </c>
      <c r="AA188" s="250"/>
      <c r="AB188" s="160"/>
      <c r="AC188" s="160"/>
      <c r="AD188" s="160">
        <v>459</v>
      </c>
      <c r="AE188" s="160">
        <v>100</v>
      </c>
      <c r="AF188" s="160"/>
      <c r="AG188" s="43">
        <f>+SUM(M188:AF188)</f>
        <v>4429</v>
      </c>
      <c r="AH188" s="43">
        <f t="shared" si="295"/>
        <v>2175</v>
      </c>
      <c r="AI188" s="43">
        <f t="shared" si="296"/>
        <v>2254</v>
      </c>
      <c r="AJ188" s="160">
        <v>1843</v>
      </c>
      <c r="AK188" s="144"/>
      <c r="AL188" s="160">
        <v>8</v>
      </c>
      <c r="AM188" s="43">
        <f>+SUM(AJ188:AL188)</f>
        <v>1851</v>
      </c>
      <c r="AN188" s="44">
        <f>+AM188+AG188+L188</f>
        <v>6280</v>
      </c>
      <c r="AQ188" s="43">
        <f t="shared" si="297"/>
        <v>0</v>
      </c>
      <c r="AR188" s="43">
        <f t="shared" si="298"/>
        <v>246.05555555555554</v>
      </c>
      <c r="AS188" s="43">
        <f t="shared" si="298"/>
        <v>310.71428571428572</v>
      </c>
      <c r="AT188" s="43">
        <f t="shared" si="298"/>
        <v>204.90909090909091</v>
      </c>
      <c r="AU188" s="43">
        <f t="shared" si="299"/>
        <v>617</v>
      </c>
      <c r="AV188" s="44">
        <f t="shared" si="299"/>
        <v>216.55172413793105</v>
      </c>
      <c r="AW188" s="122"/>
      <c r="AX188" s="43">
        <f>MEDIAN($D188:$K188)</f>
        <v>0</v>
      </c>
      <c r="AY188" s="43">
        <f>MEDIAN($M188:$AF188)</f>
        <v>160</v>
      </c>
      <c r="AZ188" s="43">
        <f t="shared" si="300"/>
        <v>229.5</v>
      </c>
      <c r="BA188" s="43">
        <f>MEDIAN($AE188,$AB188,$AA188,$Y188,$V188,$U188,$S188,$R188,$P188,$N188,$M188)</f>
        <v>160</v>
      </c>
      <c r="BB188" s="43">
        <f>MEDIAN($AJ188:$AL188)</f>
        <v>925.5</v>
      </c>
      <c r="BC188" s="44">
        <f>MEDIAN((D188:K188,M188:V188,Y188:AF188,AJ188:AL188))</f>
        <v>4</v>
      </c>
    </row>
    <row r="189" spans="1:55" s="204" customFormat="1">
      <c r="A189" s="199"/>
      <c r="B189" s="200"/>
      <c r="C189" s="201" t="s">
        <v>167</v>
      </c>
      <c r="D189" s="144">
        <v>0</v>
      </c>
      <c r="E189" s="160">
        <v>368</v>
      </c>
      <c r="F189" s="160">
        <v>51147</v>
      </c>
      <c r="G189" s="160">
        <v>0</v>
      </c>
      <c r="H189" s="144">
        <v>90010</v>
      </c>
      <c r="I189" s="144">
        <v>44223</v>
      </c>
      <c r="J189" s="160">
        <v>458</v>
      </c>
      <c r="K189" s="144">
        <v>545</v>
      </c>
      <c r="L189" s="43">
        <f>+SUM(D189:K189)</f>
        <v>186751</v>
      </c>
      <c r="M189" s="160"/>
      <c r="N189" s="160"/>
      <c r="O189" s="160">
        <v>650</v>
      </c>
      <c r="P189" s="160">
        <v>500</v>
      </c>
      <c r="Q189" s="160">
        <v>160478</v>
      </c>
      <c r="R189" s="160">
        <v>10510</v>
      </c>
      <c r="S189" s="160">
        <v>0</v>
      </c>
      <c r="T189" s="160">
        <v>0</v>
      </c>
      <c r="U189" s="160"/>
      <c r="V189" s="144"/>
      <c r="W189" s="144"/>
      <c r="X189" s="144"/>
      <c r="Y189" s="160">
        <v>0</v>
      </c>
      <c r="Z189" s="160">
        <v>0</v>
      </c>
      <c r="AA189" s="250">
        <v>27700</v>
      </c>
      <c r="AB189" s="160">
        <v>4996</v>
      </c>
      <c r="AC189" s="160"/>
      <c r="AD189" s="160"/>
      <c r="AE189" s="160"/>
      <c r="AF189" s="160">
        <v>0</v>
      </c>
      <c r="AG189" s="43">
        <f>+SUM(M189:AF189)</f>
        <v>204834</v>
      </c>
      <c r="AH189" s="43">
        <f t="shared" si="295"/>
        <v>161128</v>
      </c>
      <c r="AI189" s="43">
        <f t="shared" si="296"/>
        <v>43706</v>
      </c>
      <c r="AJ189" s="160">
        <v>28916</v>
      </c>
      <c r="AK189" s="144">
        <v>250354</v>
      </c>
      <c r="AL189" s="160">
        <v>10411</v>
      </c>
      <c r="AM189" s="43">
        <f>+SUM(AJ189:AL189)</f>
        <v>289681</v>
      </c>
      <c r="AN189" s="44">
        <f>+AM189+AG189+L189</f>
        <v>681266</v>
      </c>
      <c r="AQ189" s="43">
        <f t="shared" si="297"/>
        <v>68.125</v>
      </c>
      <c r="AR189" s="43">
        <f t="shared" si="298"/>
        <v>11379.666666666666</v>
      </c>
      <c r="AS189" s="43">
        <f t="shared" si="298"/>
        <v>23018.285714285714</v>
      </c>
      <c r="AT189" s="43">
        <f t="shared" si="298"/>
        <v>3973.2727272727275</v>
      </c>
      <c r="AU189" s="43">
        <f t="shared" si="299"/>
        <v>96560.333333333328</v>
      </c>
      <c r="AV189" s="44">
        <f t="shared" si="299"/>
        <v>23491.931034482757</v>
      </c>
      <c r="AW189" s="122"/>
      <c r="AX189" s="43">
        <f>MEDIAN($D189:$K189)</f>
        <v>501.5</v>
      </c>
      <c r="AY189" s="43">
        <f>MEDIAN($M189:$AF189)</f>
        <v>500</v>
      </c>
      <c r="AZ189" s="43">
        <f t="shared" si="300"/>
        <v>0</v>
      </c>
      <c r="BA189" s="43">
        <f>MEDIAN($AE189,$AB189,$AA189,$Y189,$V189,$U189,$S189,$R189,$P189,$N189,$M189)</f>
        <v>2748</v>
      </c>
      <c r="BB189" s="43">
        <f>MEDIAN($AJ189:$AL189)</f>
        <v>28916</v>
      </c>
      <c r="BC189" s="44">
        <f>MEDIAN((D189:K189,M189:V189,Y189:AF189,AJ189:AL189))</f>
        <v>597.5</v>
      </c>
    </row>
    <row r="190" spans="1:55" s="204" customFormat="1">
      <c r="A190" s="199"/>
      <c r="B190" s="200"/>
      <c r="C190" s="201" t="s">
        <v>125</v>
      </c>
      <c r="D190" s="144">
        <v>0</v>
      </c>
      <c r="E190" s="160">
        <v>2970</v>
      </c>
      <c r="F190" s="160"/>
      <c r="G190" s="160">
        <v>0</v>
      </c>
      <c r="H190" s="144">
        <v>0</v>
      </c>
      <c r="I190" s="144">
        <v>0</v>
      </c>
      <c r="J190" s="160"/>
      <c r="K190" s="144"/>
      <c r="L190" s="43">
        <f>+SUM(D190:K190)</f>
        <v>2970</v>
      </c>
      <c r="M190" s="160"/>
      <c r="N190" s="160"/>
      <c r="O190" s="160"/>
      <c r="P190" s="160"/>
      <c r="Q190" s="160">
        <v>0</v>
      </c>
      <c r="R190" s="160"/>
      <c r="S190" s="160">
        <v>0</v>
      </c>
      <c r="T190" s="160">
        <v>0</v>
      </c>
      <c r="U190" s="160"/>
      <c r="V190" s="144"/>
      <c r="W190" s="144"/>
      <c r="X190" s="144"/>
      <c r="Y190" s="160">
        <v>0</v>
      </c>
      <c r="Z190" s="160">
        <v>0</v>
      </c>
      <c r="AA190" s="250"/>
      <c r="AB190" s="160"/>
      <c r="AC190" s="160"/>
      <c r="AD190" s="160"/>
      <c r="AE190" s="160"/>
      <c r="AF190" s="160">
        <v>0</v>
      </c>
      <c r="AG190" s="43">
        <f>+SUM(M190:AF190)</f>
        <v>0</v>
      </c>
      <c r="AH190" s="43">
        <f t="shared" si="295"/>
        <v>0</v>
      </c>
      <c r="AI190" s="43">
        <f t="shared" si="296"/>
        <v>0</v>
      </c>
      <c r="AJ190" s="160">
        <v>42</v>
      </c>
      <c r="AK190" s="144"/>
      <c r="AL190" s="160">
        <v>0</v>
      </c>
      <c r="AM190" s="43">
        <f>+SUM(AJ190:AL190)</f>
        <v>42</v>
      </c>
      <c r="AN190" s="44">
        <f>+AM190+AG190+L190</f>
        <v>3012</v>
      </c>
      <c r="AQ190" s="43">
        <f t="shared" si="297"/>
        <v>0</v>
      </c>
      <c r="AR190" s="43">
        <f t="shared" si="298"/>
        <v>0</v>
      </c>
      <c r="AS190" s="43">
        <f t="shared" si="298"/>
        <v>0</v>
      </c>
      <c r="AT190" s="43">
        <f t="shared" si="298"/>
        <v>0</v>
      </c>
      <c r="AU190" s="43">
        <f t="shared" si="299"/>
        <v>14</v>
      </c>
      <c r="AV190" s="44">
        <f t="shared" si="299"/>
        <v>103.86206896551724</v>
      </c>
      <c r="AW190" s="122"/>
      <c r="AX190" s="43">
        <f>MEDIAN($D190:$K190)</f>
        <v>0</v>
      </c>
      <c r="AY190" s="43">
        <f>MEDIAN($M190:$AF190)</f>
        <v>0</v>
      </c>
      <c r="AZ190" s="43">
        <f t="shared" si="300"/>
        <v>0</v>
      </c>
      <c r="BA190" s="43">
        <f>MEDIAN($AE190,$AB190,$AA190,$Y190,$V190,$U190,$S190,$R190,$P190,$N190,$M190)</f>
        <v>0</v>
      </c>
      <c r="BB190" s="43">
        <f>MEDIAN($AJ190:$AL190)</f>
        <v>21</v>
      </c>
      <c r="BC190" s="44">
        <f>MEDIAN((D190:K190,M190:V190,Y190:AF190,AJ190:AL190))</f>
        <v>0</v>
      </c>
    </row>
    <row r="191" spans="1:55" s="204" customFormat="1">
      <c r="A191" s="199"/>
      <c r="B191" s="200"/>
      <c r="C191" s="210" t="s">
        <v>158</v>
      </c>
      <c r="D191" s="252">
        <f t="shared" ref="D191:K191" si="301">SUM(D187:D190)</f>
        <v>57574</v>
      </c>
      <c r="E191" s="252">
        <f t="shared" si="301"/>
        <v>11296</v>
      </c>
      <c r="F191" s="252">
        <f t="shared" si="301"/>
        <v>106891</v>
      </c>
      <c r="G191" s="252">
        <f t="shared" si="301"/>
        <v>220957</v>
      </c>
      <c r="H191" s="252">
        <f t="shared" si="301"/>
        <v>179902</v>
      </c>
      <c r="I191" s="252">
        <f t="shared" si="301"/>
        <v>114734</v>
      </c>
      <c r="J191" s="252">
        <f t="shared" si="301"/>
        <v>29543</v>
      </c>
      <c r="K191" s="252">
        <f t="shared" si="301"/>
        <v>57042</v>
      </c>
      <c r="L191" s="45">
        <f>+SUM(D191:K191)</f>
        <v>777939</v>
      </c>
      <c r="M191" s="252">
        <f t="shared" ref="M191:V191" si="302">SUM(M187:M190)</f>
        <v>2391</v>
      </c>
      <c r="N191" s="252">
        <f t="shared" si="302"/>
        <v>5307</v>
      </c>
      <c r="O191" s="252">
        <f t="shared" si="302"/>
        <v>6133</v>
      </c>
      <c r="P191" s="252">
        <f t="shared" si="302"/>
        <v>6906</v>
      </c>
      <c r="Q191" s="252">
        <f t="shared" si="302"/>
        <v>175850</v>
      </c>
      <c r="R191" s="252">
        <f t="shared" si="302"/>
        <v>14731</v>
      </c>
      <c r="S191" s="252">
        <f t="shared" si="302"/>
        <v>3378</v>
      </c>
      <c r="T191" s="252">
        <f t="shared" si="302"/>
        <v>6630</v>
      </c>
      <c r="U191" s="252">
        <f t="shared" si="302"/>
        <v>4735</v>
      </c>
      <c r="V191" s="252">
        <f t="shared" si="302"/>
        <v>1067</v>
      </c>
      <c r="W191" s="252"/>
      <c r="X191" s="252"/>
      <c r="Y191" s="252">
        <f t="shared" ref="Y191:AF191" si="303">SUM(Y187:Y190)</f>
        <v>4150</v>
      </c>
      <c r="Z191" s="252">
        <f t="shared" si="303"/>
        <v>18247</v>
      </c>
      <c r="AA191" s="252">
        <f t="shared" si="303"/>
        <v>33585</v>
      </c>
      <c r="AB191" s="252">
        <f t="shared" si="303"/>
        <v>12922</v>
      </c>
      <c r="AC191" s="252">
        <f t="shared" si="303"/>
        <v>15060</v>
      </c>
      <c r="AD191" s="252">
        <f t="shared" si="303"/>
        <v>4511</v>
      </c>
      <c r="AE191" s="252">
        <f t="shared" si="303"/>
        <v>2685</v>
      </c>
      <c r="AF191" s="252">
        <f t="shared" si="303"/>
        <v>9840</v>
      </c>
      <c r="AG191" s="45">
        <f>+SUM(M191:AF191)</f>
        <v>328128</v>
      </c>
      <c r="AH191" s="45">
        <f t="shared" si="295"/>
        <v>236271</v>
      </c>
      <c r="AI191" s="45">
        <f t="shared" si="296"/>
        <v>91857</v>
      </c>
      <c r="AJ191" s="252">
        <f>SUM(AJ187:AJ190)</f>
        <v>40558</v>
      </c>
      <c r="AK191" s="252">
        <f>SUM(AK187:AK190)</f>
        <v>258571</v>
      </c>
      <c r="AL191" s="252">
        <f>SUM(AL187:AL190)</f>
        <v>19569</v>
      </c>
      <c r="AM191" s="45">
        <f>+SUM(AJ191:AL191)</f>
        <v>318698</v>
      </c>
      <c r="AN191" s="211">
        <f>+AM191+AG191+L191</f>
        <v>1424765</v>
      </c>
      <c r="AQ191" s="45">
        <f>K191/AQ$5</f>
        <v>7130.25</v>
      </c>
      <c r="AR191" s="45">
        <f>AG191/AR$5</f>
        <v>18229.333333333332</v>
      </c>
      <c r="AS191" s="45">
        <f>AH191/AS$5</f>
        <v>33753</v>
      </c>
      <c r="AT191" s="45">
        <f>AI191/AT$5</f>
        <v>8350.636363636364</v>
      </c>
      <c r="AU191" s="45">
        <f>AM191/AU$5</f>
        <v>106232.66666666667</v>
      </c>
      <c r="AV191" s="211">
        <f>AN191/AV$5</f>
        <v>49129.827586206899</v>
      </c>
      <c r="AW191" s="122"/>
      <c r="AX191" s="45">
        <f>MEDIAN($D191:$K191)</f>
        <v>82232.5</v>
      </c>
      <c r="AY191" s="45">
        <f>MEDIAN($M191:$AF191)</f>
        <v>6381.5</v>
      </c>
      <c r="AZ191" s="45">
        <f t="shared" si="300"/>
        <v>9840</v>
      </c>
      <c r="BA191" s="45">
        <f>MEDIAN($AE191,$AB191,$AA191,$Y191,$V191,$U191,$S191,$R191,$P191,$N191,$M191)</f>
        <v>4735</v>
      </c>
      <c r="BB191" s="45">
        <f>MEDIAN($AJ191:$AL191)</f>
        <v>40558</v>
      </c>
      <c r="BC191" s="211">
        <f>MEDIAN((D191:K191,M191:V191,Y191:AF191,AJ191:AL191))</f>
        <v>14731</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4">D185-D191</f>
        <v>-57332</v>
      </c>
      <c r="E193" s="256">
        <f t="shared" si="304"/>
        <v>-8599</v>
      </c>
      <c r="F193" s="256">
        <f t="shared" si="304"/>
        <v>-72635</v>
      </c>
      <c r="G193" s="256">
        <f t="shared" si="304"/>
        <v>-151936</v>
      </c>
      <c r="H193" s="256">
        <f t="shared" si="304"/>
        <v>-31379</v>
      </c>
      <c r="I193" s="256">
        <f t="shared" si="304"/>
        <v>-98351</v>
      </c>
      <c r="J193" s="256">
        <f t="shared" si="304"/>
        <v>-29193</v>
      </c>
      <c r="K193" s="256">
        <f t="shared" si="304"/>
        <v>-54568</v>
      </c>
      <c r="L193" s="42">
        <f>+SUM(D193:K193)</f>
        <v>-503993</v>
      </c>
      <c r="M193" s="256">
        <f t="shared" ref="M193:V193" si="305">M185-M191</f>
        <v>916</v>
      </c>
      <c r="N193" s="256">
        <f t="shared" si="305"/>
        <v>-5297</v>
      </c>
      <c r="O193" s="256">
        <f t="shared" si="305"/>
        <v>-6094</v>
      </c>
      <c r="P193" s="256">
        <f t="shared" si="305"/>
        <v>-6473</v>
      </c>
      <c r="Q193" s="256">
        <f t="shared" si="305"/>
        <v>-11750</v>
      </c>
      <c r="R193" s="256">
        <f t="shared" si="305"/>
        <v>-14686</v>
      </c>
      <c r="S193" s="256">
        <f t="shared" si="305"/>
        <v>-3375</v>
      </c>
      <c r="T193" s="256">
        <f t="shared" si="305"/>
        <v>-6480</v>
      </c>
      <c r="U193" s="256">
        <f t="shared" si="305"/>
        <v>-4721</v>
      </c>
      <c r="V193" s="256">
        <f t="shared" si="305"/>
        <v>-52</v>
      </c>
      <c r="W193" s="256"/>
      <c r="X193" s="256"/>
      <c r="Y193" s="256">
        <f t="shared" ref="Y193:AF193" si="306">Y185-Y191</f>
        <v>-4150</v>
      </c>
      <c r="Z193" s="256">
        <f t="shared" si="306"/>
        <v>-18116</v>
      </c>
      <c r="AA193" s="256">
        <f t="shared" si="306"/>
        <v>-13826</v>
      </c>
      <c r="AB193" s="256">
        <f t="shared" si="306"/>
        <v>-12931</v>
      </c>
      <c r="AC193" s="256">
        <f t="shared" si="306"/>
        <v>-13979</v>
      </c>
      <c r="AD193" s="256">
        <f t="shared" si="306"/>
        <v>-4511</v>
      </c>
      <c r="AE193" s="256">
        <f t="shared" si="306"/>
        <v>-2150</v>
      </c>
      <c r="AF193" s="256">
        <f t="shared" si="306"/>
        <v>-5863</v>
      </c>
      <c r="AG193" s="42">
        <f>+SUM(M193:AF193)</f>
        <v>-133538</v>
      </c>
      <c r="AH193" s="42">
        <f t="shared" ref="AH193" si="307">O193+Q193+Z193+AC193+AD193+AF193+T193</f>
        <v>-66793</v>
      </c>
      <c r="AI193" s="42">
        <f>M193+N193+P193+R193+S193+U193+V193+Y193+AA193+AB193+AE193</f>
        <v>-66745</v>
      </c>
      <c r="AJ193" s="256">
        <f>AJ185-AJ191</f>
        <v>-15973</v>
      </c>
      <c r="AK193" s="256">
        <f>AK185-AK191</f>
        <v>-12881</v>
      </c>
      <c r="AL193" s="256">
        <f>AL185-AL191</f>
        <v>-19539</v>
      </c>
      <c r="AM193" s="42">
        <f>+SUM(AJ193:AL193)</f>
        <v>-48393</v>
      </c>
      <c r="AN193" s="230">
        <f>+AM193+AG193+L193</f>
        <v>-685924</v>
      </c>
      <c r="AQ193" s="42">
        <f>K193/AQ$5</f>
        <v>-6821</v>
      </c>
      <c r="AR193" s="42">
        <f>AG193/AR$5</f>
        <v>-7418.7777777777774</v>
      </c>
      <c r="AS193" s="42">
        <f>AH193/AS$5</f>
        <v>-9541.8571428571431</v>
      </c>
      <c r="AT193" s="42">
        <f>AI193/AT$5</f>
        <v>-6067.727272727273</v>
      </c>
      <c r="AU193" s="42">
        <f>AM193/AU$5</f>
        <v>-16131</v>
      </c>
      <c r="AV193" s="230">
        <f>AN193/AV$5</f>
        <v>-23652.551724137931</v>
      </c>
      <c r="AW193" s="122"/>
      <c r="AX193" s="42">
        <f>MEDIAN($D193:$K193)</f>
        <v>-55950</v>
      </c>
      <c r="AY193" s="42">
        <f>MEDIAN($M193:$AF193)</f>
        <v>-5978.5</v>
      </c>
      <c r="AZ193" s="42">
        <f>MEDIAN($AC193,$AD193,$Z193,$T193,$O193,Q193,AF193)</f>
        <v>-6480</v>
      </c>
      <c r="BA193" s="42">
        <f>MEDIAN($AE193,$AB193,$AA193,$Y193,$V193,$U193,$S193,$R193,$P193,$N193,$M193)</f>
        <v>-4721</v>
      </c>
      <c r="BB193" s="42">
        <f>MEDIAN($AJ193:$AL193)</f>
        <v>-15973</v>
      </c>
      <c r="BC193" s="230">
        <f>MEDIAN((D193:K193,M193:V193,Y193:AF193,AJ193:AL193))</f>
        <v>-12881</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7044</v>
      </c>
      <c r="E197" s="160"/>
      <c r="F197" s="160"/>
      <c r="G197" s="160">
        <v>0</v>
      </c>
      <c r="H197" s="144"/>
      <c r="I197" s="144">
        <v>22</v>
      </c>
      <c r="J197" s="160"/>
      <c r="K197" s="144">
        <v>33000</v>
      </c>
      <c r="L197" s="43">
        <f>+SUM(D197:K197)</f>
        <v>40066</v>
      </c>
      <c r="M197" s="160"/>
      <c r="N197" s="160"/>
      <c r="O197" s="160"/>
      <c r="P197" s="160"/>
      <c r="Q197" s="160">
        <v>0</v>
      </c>
      <c r="R197" s="160"/>
      <c r="S197" s="160"/>
      <c r="T197" s="160">
        <v>1100</v>
      </c>
      <c r="U197" s="160"/>
      <c r="V197" s="144"/>
      <c r="W197" s="144"/>
      <c r="X197" s="144"/>
      <c r="Y197" s="160">
        <v>0</v>
      </c>
      <c r="Z197" s="160">
        <v>9500</v>
      </c>
      <c r="AA197" s="250"/>
      <c r="AB197" s="160"/>
      <c r="AC197" s="160">
        <v>724</v>
      </c>
      <c r="AD197" s="160"/>
      <c r="AE197" s="160"/>
      <c r="AF197" s="160"/>
      <c r="AG197" s="43">
        <f>+SUM(M197:AF197)</f>
        <v>11324</v>
      </c>
      <c r="AH197" s="43">
        <f t="shared" ref="AH197:AH200" si="308">O197+Q197+Z197+AC197+AD197+AF197+T197</f>
        <v>11324</v>
      </c>
      <c r="AI197" s="43">
        <f t="shared" ref="AI197:AI200" si="309">M197+N197+P197+R197+S197+U197+V197+Y197+AA197+AB197+AE197</f>
        <v>0</v>
      </c>
      <c r="AJ197" s="160">
        <v>0</v>
      </c>
      <c r="AK197" s="144"/>
      <c r="AL197" s="160">
        <v>0</v>
      </c>
      <c r="AM197" s="43">
        <f>+SUM(AJ197:AL197)</f>
        <v>0</v>
      </c>
      <c r="AN197" s="44">
        <f>+AM197+AG197+L197</f>
        <v>51390</v>
      </c>
      <c r="AQ197" s="43">
        <f t="shared" ref="AQ197:AQ199" si="310">K197/AQ$5</f>
        <v>4125</v>
      </c>
      <c r="AR197" s="43">
        <f t="shared" ref="AR197:AT199" si="311">AG197/AR$5</f>
        <v>629.11111111111109</v>
      </c>
      <c r="AS197" s="43">
        <f t="shared" si="311"/>
        <v>1617.7142857142858</v>
      </c>
      <c r="AT197" s="43">
        <f t="shared" si="311"/>
        <v>0</v>
      </c>
      <c r="AU197" s="43">
        <f t="shared" ref="AU197:AV199" si="312">AM197/AU$5</f>
        <v>0</v>
      </c>
      <c r="AV197" s="44">
        <f t="shared" si="312"/>
        <v>1772.0689655172414</v>
      </c>
      <c r="AW197" s="122"/>
      <c r="AX197" s="43">
        <f>MEDIAN($D197:$K197)</f>
        <v>3533</v>
      </c>
      <c r="AY197" s="43">
        <f>MEDIAN($M197:$AF197)</f>
        <v>724</v>
      </c>
      <c r="AZ197" s="43">
        <f t="shared" ref="AZ197:AZ200" si="313">MEDIAN($AC197,$AD197,$Z197,$T197,$O197,Q197,AF197)</f>
        <v>912</v>
      </c>
      <c r="BA197" s="43">
        <f>MEDIAN($AE197,$AB197,$AA197,$Y197,$V197,$U197,$S197,$R197,$P197,$N197,$M197)</f>
        <v>0</v>
      </c>
      <c r="BB197" s="43">
        <f>MEDIAN($AJ197:$AL197)</f>
        <v>0</v>
      </c>
      <c r="BC197" s="44">
        <f>MEDIAN((D197:K197,M197:V197,Y197:AF197,AJ197:AL197))</f>
        <v>22</v>
      </c>
    </row>
    <row r="198" spans="1:55" s="204" customFormat="1">
      <c r="A198" s="199"/>
      <c r="B198" s="200"/>
      <c r="C198" s="201" t="s">
        <v>162</v>
      </c>
      <c r="D198" s="144"/>
      <c r="E198" s="160"/>
      <c r="F198" s="160"/>
      <c r="G198" s="160">
        <v>0</v>
      </c>
      <c r="H198" s="144"/>
      <c r="I198" s="144">
        <v>0</v>
      </c>
      <c r="J198" s="160"/>
      <c r="K198" s="144"/>
      <c r="L198" s="43">
        <f>+SUM(D198:K198)</f>
        <v>0</v>
      </c>
      <c r="M198" s="160"/>
      <c r="N198" s="160"/>
      <c r="O198" s="160"/>
      <c r="P198" s="160">
        <v>0</v>
      </c>
      <c r="Q198" s="160">
        <v>0</v>
      </c>
      <c r="R198" s="160"/>
      <c r="S198" s="160"/>
      <c r="T198" s="160">
        <v>0</v>
      </c>
      <c r="U198" s="160">
        <v>752</v>
      </c>
      <c r="V198" s="144"/>
      <c r="W198" s="144"/>
      <c r="X198" s="144"/>
      <c r="Y198" s="160">
        <v>0</v>
      </c>
      <c r="Z198" s="160">
        <v>0</v>
      </c>
      <c r="AA198" s="250"/>
      <c r="AB198" s="160"/>
      <c r="AC198" s="160">
        <v>0</v>
      </c>
      <c r="AD198" s="160"/>
      <c r="AE198" s="160"/>
      <c r="AF198" s="160"/>
      <c r="AG198" s="43">
        <f>+SUM(M198:AF198)</f>
        <v>752</v>
      </c>
      <c r="AH198" s="43">
        <f t="shared" si="308"/>
        <v>0</v>
      </c>
      <c r="AI198" s="43">
        <f t="shared" si="309"/>
        <v>752</v>
      </c>
      <c r="AJ198" s="160">
        <v>0</v>
      </c>
      <c r="AK198" s="144"/>
      <c r="AL198" s="160">
        <v>0</v>
      </c>
      <c r="AM198" s="43">
        <f>+SUM(AJ198:AL198)</f>
        <v>0</v>
      </c>
      <c r="AN198" s="44">
        <f>+AM198+AG198+L198</f>
        <v>752</v>
      </c>
      <c r="AQ198" s="43">
        <f t="shared" si="310"/>
        <v>0</v>
      </c>
      <c r="AR198" s="43">
        <f t="shared" si="311"/>
        <v>41.777777777777779</v>
      </c>
      <c r="AS198" s="43">
        <f t="shared" si="311"/>
        <v>0</v>
      </c>
      <c r="AT198" s="43">
        <f t="shared" si="311"/>
        <v>68.36363636363636</v>
      </c>
      <c r="AU198" s="43">
        <f t="shared" si="312"/>
        <v>0</v>
      </c>
      <c r="AV198" s="44">
        <f t="shared" si="312"/>
        <v>25.931034482758619</v>
      </c>
      <c r="AW198" s="122"/>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c r="E199" s="160">
        <v>10878</v>
      </c>
      <c r="F199" s="160"/>
      <c r="G199" s="160">
        <v>0</v>
      </c>
      <c r="H199" s="144"/>
      <c r="I199" s="144">
        <v>0</v>
      </c>
      <c r="J199" s="160">
        <v>29</v>
      </c>
      <c r="K199" s="144"/>
      <c r="L199" s="43">
        <f>+SUM(D199:K199)</f>
        <v>10907</v>
      </c>
      <c r="M199" s="160"/>
      <c r="N199" s="160"/>
      <c r="O199" s="160"/>
      <c r="P199" s="160">
        <v>1047</v>
      </c>
      <c r="Q199" s="160">
        <v>0</v>
      </c>
      <c r="R199" s="160"/>
      <c r="S199" s="160"/>
      <c r="T199" s="160">
        <v>0</v>
      </c>
      <c r="U199" s="160"/>
      <c r="V199" s="144"/>
      <c r="W199" s="144"/>
      <c r="X199" s="144"/>
      <c r="Y199" s="160">
        <v>0</v>
      </c>
      <c r="Z199" s="160">
        <v>0</v>
      </c>
      <c r="AA199" s="250"/>
      <c r="AB199" s="160"/>
      <c r="AC199" s="160">
        <v>0</v>
      </c>
      <c r="AD199" s="160">
        <v>400</v>
      </c>
      <c r="AE199" s="160"/>
      <c r="AF199" s="160"/>
      <c r="AG199" s="43">
        <f>+SUM(M199:AF199)</f>
        <v>1447</v>
      </c>
      <c r="AH199" s="43">
        <f t="shared" si="308"/>
        <v>400</v>
      </c>
      <c r="AI199" s="43">
        <f t="shared" si="309"/>
        <v>1047</v>
      </c>
      <c r="AJ199" s="160">
        <v>0</v>
      </c>
      <c r="AK199" s="144"/>
      <c r="AL199" s="160">
        <v>0</v>
      </c>
      <c r="AM199" s="43">
        <f>+SUM(AJ199:AL199)</f>
        <v>0</v>
      </c>
      <c r="AN199" s="44">
        <f>+AM199+AG199+L199</f>
        <v>12354</v>
      </c>
      <c r="AQ199" s="43">
        <f t="shared" si="310"/>
        <v>0</v>
      </c>
      <c r="AR199" s="43">
        <f t="shared" si="311"/>
        <v>80.388888888888886</v>
      </c>
      <c r="AS199" s="43">
        <f t="shared" si="311"/>
        <v>57.142857142857146</v>
      </c>
      <c r="AT199" s="43">
        <f t="shared" si="311"/>
        <v>95.181818181818187</v>
      </c>
      <c r="AU199" s="43">
        <f t="shared" si="312"/>
        <v>0</v>
      </c>
      <c r="AV199" s="44">
        <f t="shared" si="312"/>
        <v>426</v>
      </c>
      <c r="AW199" s="122"/>
      <c r="AX199" s="43">
        <f>MEDIAN($D199:$K199)</f>
        <v>14.5</v>
      </c>
      <c r="AY199" s="43">
        <f>MEDIAN($M199:$AF199)</f>
        <v>0</v>
      </c>
      <c r="AZ199" s="43">
        <f t="shared" si="313"/>
        <v>0</v>
      </c>
      <c r="BA199" s="43">
        <f>MEDIAN($AE199,$AB199,$AA199,$Y199,$V199,$U199,$S199,$R199,$P199,$N199,$M199)</f>
        <v>523.5</v>
      </c>
      <c r="BB199" s="43">
        <f>MEDIAN($AJ199:$AL199)</f>
        <v>0</v>
      </c>
      <c r="BC199" s="44">
        <f>MEDIAN((D199:K199,M199:V199,Y199:AF199,AJ199:AL199))</f>
        <v>0</v>
      </c>
    </row>
    <row r="200" spans="1:55" s="204" customFormat="1">
      <c r="A200" s="199"/>
      <c r="B200" s="200"/>
      <c r="C200" s="210" t="s">
        <v>158</v>
      </c>
      <c r="D200" s="252">
        <f t="shared" ref="D200:K200" si="314">SUM(D197:D199)</f>
        <v>7044</v>
      </c>
      <c r="E200" s="252">
        <f t="shared" si="314"/>
        <v>10878</v>
      </c>
      <c r="F200" s="252">
        <f t="shared" si="314"/>
        <v>0</v>
      </c>
      <c r="G200" s="252">
        <f t="shared" si="314"/>
        <v>0</v>
      </c>
      <c r="H200" s="252">
        <f t="shared" si="314"/>
        <v>0</v>
      </c>
      <c r="I200" s="252">
        <f t="shared" si="314"/>
        <v>22</v>
      </c>
      <c r="J200" s="252">
        <f t="shared" si="314"/>
        <v>29</v>
      </c>
      <c r="K200" s="252">
        <f t="shared" si="314"/>
        <v>33000</v>
      </c>
      <c r="L200" s="45">
        <f>+SUM(D200:K200)</f>
        <v>50973</v>
      </c>
      <c r="M200" s="252">
        <f t="shared" ref="M200:V200" si="315">SUM(M197:M199)</f>
        <v>0</v>
      </c>
      <c r="N200" s="252">
        <f t="shared" si="315"/>
        <v>0</v>
      </c>
      <c r="O200" s="252">
        <f t="shared" si="315"/>
        <v>0</v>
      </c>
      <c r="P200" s="252">
        <f t="shared" si="315"/>
        <v>1047</v>
      </c>
      <c r="Q200" s="252">
        <f t="shared" si="315"/>
        <v>0</v>
      </c>
      <c r="R200" s="252">
        <f t="shared" si="315"/>
        <v>0</v>
      </c>
      <c r="S200" s="252">
        <f t="shared" si="315"/>
        <v>0</v>
      </c>
      <c r="T200" s="252">
        <f t="shared" si="315"/>
        <v>1100</v>
      </c>
      <c r="U200" s="252">
        <f t="shared" si="315"/>
        <v>752</v>
      </c>
      <c r="V200" s="252">
        <f t="shared" si="315"/>
        <v>0</v>
      </c>
      <c r="W200" s="252"/>
      <c r="X200" s="252"/>
      <c r="Y200" s="252">
        <f t="shared" ref="Y200:AF200" si="316">SUM(Y197:Y199)</f>
        <v>0</v>
      </c>
      <c r="Z200" s="252">
        <f t="shared" si="316"/>
        <v>9500</v>
      </c>
      <c r="AA200" s="252">
        <f t="shared" si="316"/>
        <v>0</v>
      </c>
      <c r="AB200" s="252">
        <f t="shared" si="316"/>
        <v>0</v>
      </c>
      <c r="AC200" s="252">
        <f t="shared" si="316"/>
        <v>724</v>
      </c>
      <c r="AD200" s="252">
        <f t="shared" si="316"/>
        <v>400</v>
      </c>
      <c r="AE200" s="252">
        <f t="shared" si="316"/>
        <v>0</v>
      </c>
      <c r="AF200" s="252">
        <f t="shared" si="316"/>
        <v>0</v>
      </c>
      <c r="AG200" s="45">
        <f>+SUM(M200:AF200)</f>
        <v>13523</v>
      </c>
      <c r="AH200" s="45">
        <f t="shared" si="308"/>
        <v>11724</v>
      </c>
      <c r="AI200" s="45">
        <f t="shared" si="309"/>
        <v>1799</v>
      </c>
      <c r="AJ200" s="252">
        <f>SUM(AJ197:AJ199)</f>
        <v>0</v>
      </c>
      <c r="AK200" s="252">
        <f>SUM(AK197:AK199)</f>
        <v>0</v>
      </c>
      <c r="AL200" s="252">
        <f>SUM(AL197:AL199)</f>
        <v>0</v>
      </c>
      <c r="AM200" s="45">
        <f>+SUM(AJ200:AL200)</f>
        <v>0</v>
      </c>
      <c r="AN200" s="211">
        <f>+AM200+AG200+L200</f>
        <v>64496</v>
      </c>
      <c r="AQ200" s="45">
        <f>K200/AQ$5</f>
        <v>4125</v>
      </c>
      <c r="AR200" s="45">
        <f>AG200/AR$5</f>
        <v>751.27777777777783</v>
      </c>
      <c r="AS200" s="45">
        <f>AH200/AS$5</f>
        <v>1674.8571428571429</v>
      </c>
      <c r="AT200" s="45">
        <f>AI200/AT$5</f>
        <v>163.54545454545453</v>
      </c>
      <c r="AU200" s="45">
        <f>AM200/AU$5</f>
        <v>0</v>
      </c>
      <c r="AV200" s="211">
        <f>AN200/AV$5</f>
        <v>2224</v>
      </c>
      <c r="AW200" s="122"/>
      <c r="AX200" s="45">
        <f>MEDIAN($D200:$K200)</f>
        <v>25.5</v>
      </c>
      <c r="AY200" s="45">
        <f>MEDIAN($M200:$AF200)</f>
        <v>0</v>
      </c>
      <c r="AZ200" s="45">
        <f t="shared" si="313"/>
        <v>400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57</v>
      </c>
      <c r="F202" s="160">
        <v>929</v>
      </c>
      <c r="G202" s="160">
        <v>0</v>
      </c>
      <c r="H202" s="144">
        <v>917</v>
      </c>
      <c r="I202" s="144">
        <v>737</v>
      </c>
      <c r="J202" s="160"/>
      <c r="K202" s="144">
        <v>30000</v>
      </c>
      <c r="L202" s="43">
        <f>+SUM(D202:K202)</f>
        <v>32640</v>
      </c>
      <c r="M202" s="160"/>
      <c r="N202" s="160">
        <v>47</v>
      </c>
      <c r="O202" s="160">
        <v>3956</v>
      </c>
      <c r="P202" s="160"/>
      <c r="Q202" s="160">
        <v>0</v>
      </c>
      <c r="R202" s="160"/>
      <c r="S202" s="160">
        <v>152</v>
      </c>
      <c r="T202" s="160">
        <v>1200</v>
      </c>
      <c r="U202" s="160"/>
      <c r="V202" s="144"/>
      <c r="W202" s="144"/>
      <c r="X202" s="144"/>
      <c r="Y202" s="160">
        <v>0</v>
      </c>
      <c r="Z202" s="160">
        <v>3583</v>
      </c>
      <c r="AA202" s="250"/>
      <c r="AB202" s="160"/>
      <c r="AC202" s="160">
        <v>3080</v>
      </c>
      <c r="AD202" s="160"/>
      <c r="AE202" s="160">
        <v>15</v>
      </c>
      <c r="AF202" s="160"/>
      <c r="AG202" s="43">
        <f>+SUM(M202:AF202)</f>
        <v>12033</v>
      </c>
      <c r="AH202" s="43">
        <f t="shared" ref="AH202:AH204" si="317">O202+Q202+Z202+AC202+AD202+AF202+T202</f>
        <v>11819</v>
      </c>
      <c r="AI202" s="43">
        <f t="shared" ref="AI202:AI204" si="318">M202+N202+P202+R202+S202+U202+V202+Y202+AA202+AB202+AE202</f>
        <v>214</v>
      </c>
      <c r="AJ202" s="160">
        <v>0</v>
      </c>
      <c r="AK202" s="144"/>
      <c r="AL202" s="160">
        <v>32</v>
      </c>
      <c r="AM202" s="43">
        <f>+SUM(AJ202:AL202)</f>
        <v>32</v>
      </c>
      <c r="AN202" s="44">
        <f>+AM202+AG202+L202</f>
        <v>44705</v>
      </c>
      <c r="AQ202" s="43">
        <f t="shared" ref="AQ202:AQ203" si="319">K202/AQ$5</f>
        <v>3750</v>
      </c>
      <c r="AR202" s="43">
        <f t="shared" ref="AR202:AT203" si="320">AG202/AR$5</f>
        <v>668.5</v>
      </c>
      <c r="AS202" s="43">
        <f t="shared" si="320"/>
        <v>1688.4285714285713</v>
      </c>
      <c r="AT202" s="43">
        <f t="shared" si="320"/>
        <v>19.454545454545453</v>
      </c>
      <c r="AU202" s="43">
        <f t="shared" ref="AU202:AV203" si="321">AM202/AU$5</f>
        <v>10.666666666666666</v>
      </c>
      <c r="AV202" s="44">
        <f t="shared" si="321"/>
        <v>1541.5517241379309</v>
      </c>
      <c r="AW202" s="122"/>
      <c r="AX202" s="43">
        <f>MEDIAN($D202:$K202)</f>
        <v>737</v>
      </c>
      <c r="AY202" s="43">
        <f>MEDIAN($M202:$AF202)</f>
        <v>152</v>
      </c>
      <c r="AZ202" s="43">
        <f t="shared" ref="AZ202:AZ204" si="322">MEDIAN($AC202,$AD202,$Z202,$T202,$O202,Q202,AF202)</f>
        <v>3080</v>
      </c>
      <c r="BA202" s="43">
        <f>MEDIAN($AE202,$AB202,$AA202,$Y202,$V202,$U202,$S202,$R202,$P202,$N202,$M202)</f>
        <v>31</v>
      </c>
      <c r="BB202" s="43">
        <f>MEDIAN($AJ202:$AL202)</f>
        <v>16</v>
      </c>
      <c r="BC202" s="44">
        <f>MEDIAN((D202:K202,M202:V202,Y202:AF202,AJ202:AL202))</f>
        <v>104.5</v>
      </c>
    </row>
    <row r="203" spans="1:55" s="204" customFormat="1">
      <c r="A203" s="199"/>
      <c r="B203" s="200"/>
      <c r="C203" s="201" t="s">
        <v>125</v>
      </c>
      <c r="D203" s="144">
        <v>5907</v>
      </c>
      <c r="E203" s="160"/>
      <c r="F203" s="160"/>
      <c r="G203" s="160">
        <v>0</v>
      </c>
      <c r="H203" s="144"/>
      <c r="I203" s="144">
        <v>0</v>
      </c>
      <c r="J203" s="160">
        <v>3</v>
      </c>
      <c r="K203" s="144"/>
      <c r="L203" s="43">
        <f>+SUM(D203:K203)</f>
        <v>5910</v>
      </c>
      <c r="M203" s="160">
        <v>-13</v>
      </c>
      <c r="N203" s="160"/>
      <c r="O203" s="160">
        <v>924</v>
      </c>
      <c r="P203" s="160"/>
      <c r="Q203" s="160">
        <v>0</v>
      </c>
      <c r="R203" s="160"/>
      <c r="S203" s="160"/>
      <c r="T203" s="160">
        <v>0</v>
      </c>
      <c r="U203" s="160"/>
      <c r="V203" s="144"/>
      <c r="W203" s="144"/>
      <c r="X203" s="144"/>
      <c r="Y203" s="160">
        <v>0</v>
      </c>
      <c r="Z203" s="160">
        <v>2064</v>
      </c>
      <c r="AA203" s="250"/>
      <c r="AB203" s="160">
        <v>55</v>
      </c>
      <c r="AC203" s="160">
        <v>0</v>
      </c>
      <c r="AD203" s="160"/>
      <c r="AE203" s="160"/>
      <c r="AF203" s="160"/>
      <c r="AG203" s="43">
        <f>+SUM(M203:AF203)</f>
        <v>3030</v>
      </c>
      <c r="AH203" s="43">
        <f t="shared" si="317"/>
        <v>2988</v>
      </c>
      <c r="AI203" s="43">
        <f t="shared" si="318"/>
        <v>42</v>
      </c>
      <c r="AJ203" s="160">
        <v>0</v>
      </c>
      <c r="AK203" s="144">
        <v>296</v>
      </c>
      <c r="AL203" s="160">
        <v>0</v>
      </c>
      <c r="AM203" s="43">
        <f>+SUM(AJ203:AL203)</f>
        <v>296</v>
      </c>
      <c r="AN203" s="44">
        <f>+AM203+AG203+L203</f>
        <v>9236</v>
      </c>
      <c r="AQ203" s="43">
        <f t="shared" si="319"/>
        <v>0</v>
      </c>
      <c r="AR203" s="43">
        <f t="shared" si="320"/>
        <v>168.33333333333334</v>
      </c>
      <c r="AS203" s="43">
        <f t="shared" si="320"/>
        <v>426.85714285714283</v>
      </c>
      <c r="AT203" s="43">
        <f t="shared" si="320"/>
        <v>3.8181818181818183</v>
      </c>
      <c r="AU203" s="43">
        <f t="shared" si="321"/>
        <v>98.666666666666671</v>
      </c>
      <c r="AV203" s="44">
        <f t="shared" si="321"/>
        <v>318.48275862068965</v>
      </c>
      <c r="AW203" s="122"/>
      <c r="AX203" s="43">
        <f>MEDIAN($D203:$K203)</f>
        <v>1.5</v>
      </c>
      <c r="AY203" s="43">
        <f>MEDIAN($M203:$AF203)</f>
        <v>0</v>
      </c>
      <c r="AZ203" s="43">
        <f t="shared" si="322"/>
        <v>0</v>
      </c>
      <c r="BA203" s="43">
        <f>MEDIAN($AE203,$AB203,$AA203,$Y203,$V203,$U203,$S203,$R203,$P203,$N203,$M203)</f>
        <v>0</v>
      </c>
      <c r="BB203" s="43">
        <f>MEDIAN($AJ203:$AL203)</f>
        <v>0</v>
      </c>
      <c r="BC203" s="44">
        <f>MEDIAN((D203:K203,M203:V203,Y203:AF203,AJ203:AL203))</f>
        <v>0</v>
      </c>
    </row>
    <row r="204" spans="1:55" s="204" customFormat="1">
      <c r="A204" s="199"/>
      <c r="B204" s="200"/>
      <c r="C204" s="210" t="s">
        <v>158</v>
      </c>
      <c r="D204" s="252">
        <f t="shared" ref="D204:K204" si="323">SUM(D202:D203)</f>
        <v>5907</v>
      </c>
      <c r="E204" s="252">
        <f t="shared" si="323"/>
        <v>57</v>
      </c>
      <c r="F204" s="252">
        <f t="shared" si="323"/>
        <v>929</v>
      </c>
      <c r="G204" s="252">
        <f t="shared" si="323"/>
        <v>0</v>
      </c>
      <c r="H204" s="252">
        <f t="shared" si="323"/>
        <v>917</v>
      </c>
      <c r="I204" s="252">
        <f t="shared" si="323"/>
        <v>737</v>
      </c>
      <c r="J204" s="252">
        <f t="shared" si="323"/>
        <v>3</v>
      </c>
      <c r="K204" s="252">
        <f t="shared" si="323"/>
        <v>30000</v>
      </c>
      <c r="L204" s="45">
        <f>+SUM(D204:K204)</f>
        <v>38550</v>
      </c>
      <c r="M204" s="252">
        <f t="shared" ref="M204:V204" si="324">SUM(M202:M203)</f>
        <v>-13</v>
      </c>
      <c r="N204" s="252">
        <f t="shared" si="324"/>
        <v>47</v>
      </c>
      <c r="O204" s="252">
        <f t="shared" si="324"/>
        <v>4880</v>
      </c>
      <c r="P204" s="252">
        <f t="shared" si="324"/>
        <v>0</v>
      </c>
      <c r="Q204" s="252">
        <f t="shared" si="324"/>
        <v>0</v>
      </c>
      <c r="R204" s="252">
        <f t="shared" si="324"/>
        <v>0</v>
      </c>
      <c r="S204" s="252">
        <f t="shared" si="324"/>
        <v>152</v>
      </c>
      <c r="T204" s="252">
        <f t="shared" si="324"/>
        <v>1200</v>
      </c>
      <c r="U204" s="252">
        <f t="shared" si="324"/>
        <v>0</v>
      </c>
      <c r="V204" s="252">
        <f t="shared" si="324"/>
        <v>0</v>
      </c>
      <c r="W204" s="252"/>
      <c r="X204" s="252"/>
      <c r="Y204" s="252">
        <f t="shared" ref="Y204:AF204" si="325">SUM(Y202:Y203)</f>
        <v>0</v>
      </c>
      <c r="Z204" s="252">
        <f t="shared" si="325"/>
        <v>5647</v>
      </c>
      <c r="AA204" s="252">
        <f t="shared" si="325"/>
        <v>0</v>
      </c>
      <c r="AB204" s="252">
        <f t="shared" si="325"/>
        <v>55</v>
      </c>
      <c r="AC204" s="252">
        <f t="shared" si="325"/>
        <v>3080</v>
      </c>
      <c r="AD204" s="252">
        <f t="shared" si="325"/>
        <v>0</v>
      </c>
      <c r="AE204" s="252">
        <f t="shared" si="325"/>
        <v>15</v>
      </c>
      <c r="AF204" s="252">
        <f t="shared" si="325"/>
        <v>0</v>
      </c>
      <c r="AG204" s="45">
        <f>+SUM(M204:AF204)</f>
        <v>15063</v>
      </c>
      <c r="AH204" s="45">
        <f t="shared" si="317"/>
        <v>14807</v>
      </c>
      <c r="AI204" s="45">
        <f t="shared" si="318"/>
        <v>256</v>
      </c>
      <c r="AJ204" s="252">
        <f>SUM(AJ202:AJ203)</f>
        <v>0</v>
      </c>
      <c r="AK204" s="252">
        <f>SUM(AK202:AK203)</f>
        <v>296</v>
      </c>
      <c r="AL204" s="252">
        <f>SUM(AL202:AL203)</f>
        <v>32</v>
      </c>
      <c r="AM204" s="45">
        <f>+SUM(AJ204:AL204)</f>
        <v>328</v>
      </c>
      <c r="AN204" s="211">
        <f>+AM204+AG204+L204</f>
        <v>53941</v>
      </c>
      <c r="AQ204" s="45">
        <f>K204/AQ$5</f>
        <v>3750</v>
      </c>
      <c r="AR204" s="45">
        <f>AG204/AR$5</f>
        <v>836.83333333333337</v>
      </c>
      <c r="AS204" s="45">
        <f>AH204/AS$5</f>
        <v>2115.2857142857142</v>
      </c>
      <c r="AT204" s="45">
        <f>AI204/AT$5</f>
        <v>23.272727272727273</v>
      </c>
      <c r="AU204" s="45">
        <f>AM204/AU$5</f>
        <v>109.33333333333333</v>
      </c>
      <c r="AV204" s="211">
        <f>AN204/AV$5</f>
        <v>1860.0344827586207</v>
      </c>
      <c r="AW204" s="122"/>
      <c r="AX204" s="45">
        <f>MEDIAN($D204:$K204)</f>
        <v>827</v>
      </c>
      <c r="AY204" s="45">
        <f>MEDIAN($M204:$AF204)</f>
        <v>0</v>
      </c>
      <c r="AZ204" s="45">
        <f t="shared" si="322"/>
        <v>1200</v>
      </c>
      <c r="BA204" s="45">
        <f>MEDIAN($AE204,$AB204,$AA204,$Y204,$V204,$U204,$S204,$R204,$P204,$N204,$M204)</f>
        <v>0</v>
      </c>
      <c r="BB204" s="45">
        <f>MEDIAN($AJ204:$AL204)</f>
        <v>32</v>
      </c>
      <c r="BC204" s="211">
        <f>MEDIAN((D204:K204,M204:V204,Y204:AF204,AJ204:AL204))</f>
        <v>32</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26">D200-D204</f>
        <v>1137</v>
      </c>
      <c r="E206" s="256">
        <f t="shared" si="326"/>
        <v>10821</v>
      </c>
      <c r="F206" s="256">
        <f t="shared" si="326"/>
        <v>-929</v>
      </c>
      <c r="G206" s="256">
        <f t="shared" si="326"/>
        <v>0</v>
      </c>
      <c r="H206" s="256">
        <f t="shared" si="326"/>
        <v>-917</v>
      </c>
      <c r="I206" s="256">
        <f t="shared" si="326"/>
        <v>-715</v>
      </c>
      <c r="J206" s="256">
        <f t="shared" si="326"/>
        <v>26</v>
      </c>
      <c r="K206" s="256">
        <f t="shared" si="326"/>
        <v>3000</v>
      </c>
      <c r="L206" s="42">
        <f>+SUM(D206:K206)</f>
        <v>12423</v>
      </c>
      <c r="M206" s="256">
        <f t="shared" ref="M206:V206" si="327">M200-M204</f>
        <v>13</v>
      </c>
      <c r="N206" s="256">
        <f t="shared" si="327"/>
        <v>-47</v>
      </c>
      <c r="O206" s="256">
        <f t="shared" si="327"/>
        <v>-4880</v>
      </c>
      <c r="P206" s="256">
        <f t="shared" si="327"/>
        <v>1047</v>
      </c>
      <c r="Q206" s="256">
        <f t="shared" si="327"/>
        <v>0</v>
      </c>
      <c r="R206" s="256">
        <f t="shared" si="327"/>
        <v>0</v>
      </c>
      <c r="S206" s="256">
        <f t="shared" si="327"/>
        <v>-152</v>
      </c>
      <c r="T206" s="256">
        <f t="shared" si="327"/>
        <v>-100</v>
      </c>
      <c r="U206" s="256">
        <f t="shared" si="327"/>
        <v>752</v>
      </c>
      <c r="V206" s="256">
        <f t="shared" si="327"/>
        <v>0</v>
      </c>
      <c r="W206" s="256"/>
      <c r="X206" s="256"/>
      <c r="Y206" s="256">
        <f t="shared" ref="Y206:AF206" si="328">Y200-Y204</f>
        <v>0</v>
      </c>
      <c r="Z206" s="256">
        <f t="shared" si="328"/>
        <v>3853</v>
      </c>
      <c r="AA206" s="256">
        <f t="shared" si="328"/>
        <v>0</v>
      </c>
      <c r="AB206" s="256">
        <f t="shared" si="328"/>
        <v>-55</v>
      </c>
      <c r="AC206" s="256">
        <f t="shared" si="328"/>
        <v>-2356</v>
      </c>
      <c r="AD206" s="256">
        <f t="shared" si="328"/>
        <v>400</v>
      </c>
      <c r="AE206" s="256">
        <f t="shared" si="328"/>
        <v>-15</v>
      </c>
      <c r="AF206" s="256">
        <f t="shared" si="328"/>
        <v>0</v>
      </c>
      <c r="AG206" s="42">
        <f>+SUM(M206:AF206)</f>
        <v>-1540</v>
      </c>
      <c r="AH206" s="42">
        <f t="shared" ref="AH206" si="329">O206+Q206+Z206+AC206+AD206+AF206+T206</f>
        <v>-3083</v>
      </c>
      <c r="AI206" s="42">
        <f>M206+N206+P206+R206+S206+U206+V206+Y206+AA206+AB206+AE206</f>
        <v>1543</v>
      </c>
      <c r="AJ206" s="256">
        <f>AJ200-AJ204</f>
        <v>0</v>
      </c>
      <c r="AK206" s="256">
        <f>AK200-AK204</f>
        <v>-296</v>
      </c>
      <c r="AL206" s="256">
        <f>AL200-AL204</f>
        <v>-32</v>
      </c>
      <c r="AM206" s="42">
        <f>+SUM(AJ206:AL206)</f>
        <v>-328</v>
      </c>
      <c r="AN206" s="230">
        <f>+AM206+AG206+L206</f>
        <v>10555</v>
      </c>
      <c r="AQ206" s="42">
        <f>K206/AQ$5</f>
        <v>375</v>
      </c>
      <c r="AR206" s="42">
        <f>AG206/AR$5</f>
        <v>-85.555555555555557</v>
      </c>
      <c r="AS206" s="42">
        <f>AH206/AS$5</f>
        <v>-440.42857142857144</v>
      </c>
      <c r="AT206" s="42">
        <f>AI206/AT$5</f>
        <v>140.27272727272728</v>
      </c>
      <c r="AU206" s="42">
        <f>AM206/AU$5</f>
        <v>-109.33333333333333</v>
      </c>
      <c r="AV206" s="230">
        <f>AN206/AV$5</f>
        <v>363.9655172413793</v>
      </c>
      <c r="AW206" s="122"/>
      <c r="AX206" s="42">
        <f>MEDIAN($D206:$K206)</f>
        <v>13</v>
      </c>
      <c r="AY206" s="42">
        <f>MEDIAN($M206:$AF206)</f>
        <v>0</v>
      </c>
      <c r="AZ206" s="42">
        <f>MEDIAN($AC206,$AD206,$Z206,$T206,$O206,Q206,AF206)</f>
        <v>0</v>
      </c>
      <c r="BA206" s="42">
        <f>MEDIAN($AE206,$AB206,$AA206,$Y206,$V206,$U206,$S206,$R206,$P206,$N206,$M206)</f>
        <v>0</v>
      </c>
      <c r="BB206" s="42">
        <f>MEDIAN($AJ206:$AL206)</f>
        <v>-32</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0">D178+D193+D206</f>
        <v>-771</v>
      </c>
      <c r="E208" s="256">
        <f t="shared" si="330"/>
        <v>6597</v>
      </c>
      <c r="F208" s="256">
        <f t="shared" si="330"/>
        <v>-9061</v>
      </c>
      <c r="G208" s="256">
        <f t="shared" si="330"/>
        <v>-21816</v>
      </c>
      <c r="H208" s="256">
        <f t="shared" si="330"/>
        <v>964</v>
      </c>
      <c r="I208" s="256">
        <f t="shared" si="330"/>
        <v>-7208</v>
      </c>
      <c r="J208" s="256">
        <f t="shared" si="330"/>
        <v>-2521</v>
      </c>
      <c r="K208" s="256">
        <f t="shared" si="330"/>
        <v>3470</v>
      </c>
      <c r="L208" s="42">
        <f>+SUM(D208:K208)</f>
        <v>-30346</v>
      </c>
      <c r="M208" s="256">
        <f t="shared" ref="M208:V208" si="331">M178+M193+M206</f>
        <v>993</v>
      </c>
      <c r="N208" s="256">
        <f t="shared" si="331"/>
        <v>1377</v>
      </c>
      <c r="O208" s="256">
        <f t="shared" si="331"/>
        <v>783</v>
      </c>
      <c r="P208" s="256">
        <f t="shared" si="331"/>
        <v>5640</v>
      </c>
      <c r="Q208" s="256">
        <f t="shared" si="331"/>
        <v>-448</v>
      </c>
      <c r="R208" s="256">
        <f t="shared" si="331"/>
        <v>-2171</v>
      </c>
      <c r="S208" s="256">
        <f t="shared" si="331"/>
        <v>426</v>
      </c>
      <c r="T208" s="256">
        <f t="shared" si="331"/>
        <v>1551</v>
      </c>
      <c r="U208" s="256">
        <f t="shared" si="331"/>
        <v>2193</v>
      </c>
      <c r="V208" s="256">
        <f t="shared" si="331"/>
        <v>1439</v>
      </c>
      <c r="W208" s="256"/>
      <c r="X208" s="256"/>
      <c r="Y208" s="256">
        <f t="shared" ref="Y208:AF208" si="332">Y178+Y193+Y206</f>
        <v>5202</v>
      </c>
      <c r="Z208" s="256">
        <f t="shared" si="332"/>
        <v>1528</v>
      </c>
      <c r="AA208" s="256">
        <f t="shared" si="332"/>
        <v>-5894</v>
      </c>
      <c r="AB208" s="256">
        <f t="shared" si="332"/>
        <v>-1829</v>
      </c>
      <c r="AC208" s="256">
        <f t="shared" si="332"/>
        <v>-5737</v>
      </c>
      <c r="AD208" s="256">
        <f t="shared" si="332"/>
        <v>1746</v>
      </c>
      <c r="AE208" s="256">
        <f t="shared" si="332"/>
        <v>457</v>
      </c>
      <c r="AF208" s="256">
        <f t="shared" si="332"/>
        <v>-734</v>
      </c>
      <c r="AG208" s="42">
        <f>+SUM(M208:AF208)</f>
        <v>6522</v>
      </c>
      <c r="AH208" s="42">
        <f t="shared" ref="AH208" si="333">O208+Q208+Z208+AC208+AD208+AF208+T208</f>
        <v>-1311</v>
      </c>
      <c r="AI208" s="42">
        <f>M208+N208+P208+R208+S208+U208+V208+Y208+AA208+AB208+AE208</f>
        <v>7833</v>
      </c>
      <c r="AJ208" s="256">
        <f>AJ178+AJ193+AJ206</f>
        <v>919</v>
      </c>
      <c r="AK208" s="256">
        <f>AK178+AK193+AK206</f>
        <v>-9636</v>
      </c>
      <c r="AL208" s="256">
        <f>AL178+AL193+AL206</f>
        <v>-13514</v>
      </c>
      <c r="AM208" s="42">
        <f>+SUM(AJ208:AL208)</f>
        <v>-22231</v>
      </c>
      <c r="AN208" s="230">
        <f>+AM208+AG208+L208</f>
        <v>-46055</v>
      </c>
      <c r="AQ208" s="42">
        <f>K208/AQ$5</f>
        <v>433.75</v>
      </c>
      <c r="AR208" s="42">
        <f>AG208/AR$5</f>
        <v>362.33333333333331</v>
      </c>
      <c r="AS208" s="42">
        <f>AH208/AS$5</f>
        <v>-187.28571428571428</v>
      </c>
      <c r="AT208" s="42">
        <f>AI208/AT$5</f>
        <v>712.09090909090912</v>
      </c>
      <c r="AU208" s="42">
        <f>AM208/AU$5</f>
        <v>-7410.333333333333</v>
      </c>
      <c r="AV208" s="230">
        <f>AN208/AV$5</f>
        <v>-1588.1034482758621</v>
      </c>
      <c r="AW208" s="122"/>
      <c r="AX208" s="42">
        <f>MEDIAN($D208:$K208)</f>
        <v>-1646</v>
      </c>
      <c r="AY208" s="42">
        <f>MEDIAN($M208:$AF208)</f>
        <v>888</v>
      </c>
      <c r="AZ208" s="42">
        <f>MEDIAN($AC208,$AD208,$Z208,$T208,$O208,Q208,AF208)</f>
        <v>783</v>
      </c>
      <c r="BA208" s="42">
        <f>MEDIAN($AE208,$AB208,$AA208,$Y208,$V208,$U208,$S208,$R208,$P208,$N208,$M208)</f>
        <v>993</v>
      </c>
      <c r="BB208" s="42">
        <f>MEDIAN($AJ208:$AL208)</f>
        <v>-9636</v>
      </c>
      <c r="BC208" s="230">
        <f>MEDIAN((D208:K208,M208:V208,Y208:AF208,AJ208:AL208))</f>
        <v>457</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4662</v>
      </c>
      <c r="E210" s="160">
        <v>4248</v>
      </c>
      <c r="F210" s="160">
        <v>52493</v>
      </c>
      <c r="G210" s="160">
        <v>31745</v>
      </c>
      <c r="H210" s="144">
        <v>37608</v>
      </c>
      <c r="I210" s="144">
        <v>26619</v>
      </c>
      <c r="J210" s="160">
        <v>23564</v>
      </c>
      <c r="K210" s="144">
        <v>30306</v>
      </c>
      <c r="L210" s="43">
        <f>+SUM(D210:K210)</f>
        <v>211245</v>
      </c>
      <c r="M210" s="160">
        <v>781</v>
      </c>
      <c r="N210" s="160">
        <v>4434</v>
      </c>
      <c r="O210" s="160">
        <v>37052</v>
      </c>
      <c r="P210" s="160">
        <v>908</v>
      </c>
      <c r="Q210" s="160">
        <v>1208</v>
      </c>
      <c r="R210" s="160">
        <v>3537</v>
      </c>
      <c r="S210" s="160">
        <v>8762</v>
      </c>
      <c r="T210" s="160">
        <v>107</v>
      </c>
      <c r="U210" s="160">
        <v>28484</v>
      </c>
      <c r="V210" s="144">
        <v>2738</v>
      </c>
      <c r="W210" s="144"/>
      <c r="X210" s="144"/>
      <c r="Y210" s="160">
        <v>27811</v>
      </c>
      <c r="Z210" s="160">
        <v>2399</v>
      </c>
      <c r="AA210" s="250">
        <v>13322</v>
      </c>
      <c r="AB210" s="160">
        <v>5250</v>
      </c>
      <c r="AC210" s="160">
        <v>2626</v>
      </c>
      <c r="AD210" s="160">
        <v>14468</v>
      </c>
      <c r="AE210" s="160">
        <v>492</v>
      </c>
      <c r="AF210" s="160">
        <v>7168</v>
      </c>
      <c r="AG210" s="43">
        <f>+SUM(M210:AF210)</f>
        <v>161547</v>
      </c>
      <c r="AH210" s="43">
        <f t="shared" ref="AH210" si="334">O210+Q210+Z210+AC210+AD210+AF210+T210</f>
        <v>65028</v>
      </c>
      <c r="AI210" s="43">
        <f>M210+N210+P210+R210+S210+U210+V210+Y210+AA210+AB210+AE210</f>
        <v>96519</v>
      </c>
      <c r="AJ210" s="160">
        <v>20304</v>
      </c>
      <c r="AK210" s="144">
        <v>15317</v>
      </c>
      <c r="AL210" s="160">
        <v>16136</v>
      </c>
      <c r="AM210" s="43">
        <f>+SUM(AJ210:AL210)</f>
        <v>51757</v>
      </c>
      <c r="AN210" s="44">
        <f>+AM210+AG210+L210</f>
        <v>424549</v>
      </c>
      <c r="AQ210" s="43">
        <f t="shared" ref="AQ210" si="335">K210/AQ$5</f>
        <v>3788.25</v>
      </c>
      <c r="AR210" s="43">
        <f t="shared" ref="AR210:AT210" si="336">AG210/AR$5</f>
        <v>8974.8333333333339</v>
      </c>
      <c r="AS210" s="43">
        <f t="shared" si="336"/>
        <v>9289.7142857142862</v>
      </c>
      <c r="AT210" s="43">
        <f t="shared" si="336"/>
        <v>8774.454545454546</v>
      </c>
      <c r="AU210" s="43">
        <f t="shared" ref="AU210:AV210" si="337">AM210/AU$5</f>
        <v>17252.333333333332</v>
      </c>
      <c r="AV210" s="44">
        <f t="shared" si="337"/>
        <v>14639.620689655172</v>
      </c>
      <c r="AW210" s="122"/>
      <c r="AX210" s="43">
        <f>MEDIAN($D210:$K210)</f>
        <v>28462.5</v>
      </c>
      <c r="AY210" s="43">
        <f>MEDIAN($M210:$AF210)</f>
        <v>3985.5</v>
      </c>
      <c r="AZ210" s="43">
        <f>MEDIAN($AC210,$AD210,$Z210,$T210,$O210,Q210,AF210)</f>
        <v>2626</v>
      </c>
      <c r="BA210" s="43">
        <f>MEDIAN($AE210,$AB210,$AA210,$Y210,$V210,$U210,$S210,$R210,$P210,$N210,$M210)</f>
        <v>4434</v>
      </c>
      <c r="BB210" s="43">
        <f>MEDIAN($AJ210:$AL210)</f>
        <v>16136</v>
      </c>
      <c r="BC210" s="44">
        <f>MEDIAN((D210:K210,M210:V210,Y210:AF210,AJ210:AL210))</f>
        <v>8762</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38">D208+D210</f>
        <v>3891</v>
      </c>
      <c r="E212" s="280">
        <f t="shared" si="338"/>
        <v>10845</v>
      </c>
      <c r="F212" s="280">
        <f t="shared" si="338"/>
        <v>43432</v>
      </c>
      <c r="G212" s="280">
        <f t="shared" si="338"/>
        <v>9929</v>
      </c>
      <c r="H212" s="280">
        <f t="shared" si="338"/>
        <v>38572</v>
      </c>
      <c r="I212" s="280">
        <f t="shared" si="338"/>
        <v>19411</v>
      </c>
      <c r="J212" s="280">
        <f t="shared" si="338"/>
        <v>21043</v>
      </c>
      <c r="K212" s="280">
        <f t="shared" si="338"/>
        <v>33776</v>
      </c>
      <c r="L212" s="42">
        <f t="shared" si="338"/>
        <v>180899</v>
      </c>
      <c r="M212" s="280">
        <f t="shared" si="338"/>
        <v>1774</v>
      </c>
      <c r="N212" s="280">
        <f t="shared" si="338"/>
        <v>5811</v>
      </c>
      <c r="O212" s="280">
        <f t="shared" si="338"/>
        <v>37835</v>
      </c>
      <c r="P212" s="280">
        <f t="shared" si="338"/>
        <v>6548</v>
      </c>
      <c r="Q212" s="280">
        <f t="shared" si="338"/>
        <v>760</v>
      </c>
      <c r="R212" s="280">
        <f t="shared" si="338"/>
        <v>1366</v>
      </c>
      <c r="S212" s="280">
        <f t="shared" si="338"/>
        <v>9188</v>
      </c>
      <c r="T212" s="280">
        <f t="shared" si="338"/>
        <v>1658</v>
      </c>
      <c r="U212" s="280">
        <f t="shared" si="338"/>
        <v>30677</v>
      </c>
      <c r="V212" s="280">
        <f t="shared" si="338"/>
        <v>4177</v>
      </c>
      <c r="W212" s="280"/>
      <c r="X212" s="280"/>
      <c r="Y212" s="280">
        <f t="shared" ref="Y212:AN212" si="339">Y208+Y210</f>
        <v>33013</v>
      </c>
      <c r="Z212" s="280">
        <f t="shared" si="339"/>
        <v>3927</v>
      </c>
      <c r="AA212" s="280">
        <f t="shared" si="339"/>
        <v>7428</v>
      </c>
      <c r="AB212" s="280">
        <f t="shared" si="339"/>
        <v>3421</v>
      </c>
      <c r="AC212" s="280">
        <f t="shared" si="339"/>
        <v>-3111</v>
      </c>
      <c r="AD212" s="280">
        <f t="shared" si="339"/>
        <v>16214</v>
      </c>
      <c r="AE212" s="280">
        <f t="shared" si="339"/>
        <v>949</v>
      </c>
      <c r="AF212" s="280">
        <f t="shared" si="339"/>
        <v>6434</v>
      </c>
      <c r="AG212" s="42">
        <f t="shared" si="339"/>
        <v>168069</v>
      </c>
      <c r="AH212" s="42">
        <f t="shared" ref="AH212" si="340">O212+Q212+Z212+AC212+AD212+AF212+T212</f>
        <v>63717</v>
      </c>
      <c r="AI212" s="42">
        <f>M212+N212+P212+R212+S212+U212+V212+Y212+AA212+AB212+AE212</f>
        <v>104352</v>
      </c>
      <c r="AJ212" s="284">
        <f t="shared" si="339"/>
        <v>21223</v>
      </c>
      <c r="AK212" s="280">
        <f t="shared" si="339"/>
        <v>5681</v>
      </c>
      <c r="AL212" s="285">
        <f t="shared" si="339"/>
        <v>2622</v>
      </c>
      <c r="AM212" s="42">
        <f t="shared" si="339"/>
        <v>29526</v>
      </c>
      <c r="AN212" s="230">
        <f t="shared" si="339"/>
        <v>378494</v>
      </c>
      <c r="AQ212" s="42">
        <f>K212/AQ$5</f>
        <v>4222</v>
      </c>
      <c r="AR212" s="42">
        <f>AG212/AR$5</f>
        <v>9337.1666666666661</v>
      </c>
      <c r="AS212" s="42">
        <f>AH212/AS$5</f>
        <v>9102.4285714285706</v>
      </c>
      <c r="AT212" s="42">
        <f>AI212/AT$5</f>
        <v>9486.545454545454</v>
      </c>
      <c r="AU212" s="42">
        <f>AM212/AU$5</f>
        <v>9842</v>
      </c>
      <c r="AV212" s="230">
        <f>AN212/AV$5</f>
        <v>13051.51724137931</v>
      </c>
      <c r="AW212" s="122"/>
      <c r="AX212" s="42">
        <f>MEDIAN($D212:$K212)</f>
        <v>20227</v>
      </c>
      <c r="AY212" s="42">
        <f>MEDIAN($M212:$AF212)</f>
        <v>4994</v>
      </c>
      <c r="AZ212" s="42">
        <f>MEDIAN($AC212,$AD212,$Z212,$T212,$O212,Q212,AF212)</f>
        <v>3927</v>
      </c>
      <c r="BA212" s="42">
        <f>MEDIAN($AE212,$AB212,$AA212,$Y212,$V212,$U212,$S212,$R212,$P212,$N212,$M212)</f>
        <v>5811</v>
      </c>
      <c r="BB212" s="42">
        <f>MEDIAN($AJ212:$AL212)</f>
        <v>5681</v>
      </c>
      <c r="BC212" s="230">
        <f>MEDIAN((D212:K212,M212:V212,Y212:AF212,AJ212:AL212))</f>
        <v>6548</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135</v>
      </c>
      <c r="E215" s="160">
        <v>13250</v>
      </c>
      <c r="F215" s="160">
        <v>42208</v>
      </c>
      <c r="G215" s="160">
        <v>3410</v>
      </c>
      <c r="H215" s="144">
        <v>28000</v>
      </c>
      <c r="I215" s="144"/>
      <c r="J215" s="160"/>
      <c r="K215" s="144">
        <v>15701</v>
      </c>
      <c r="L215" s="43">
        <f>+SUM(D215:K215)</f>
        <v>102704</v>
      </c>
      <c r="M215" s="160">
        <v>25317</v>
      </c>
      <c r="N215" s="160">
        <v>44</v>
      </c>
      <c r="O215" s="160"/>
      <c r="P215" s="160">
        <v>13000</v>
      </c>
      <c r="Q215" s="160">
        <v>40671</v>
      </c>
      <c r="R215" s="160">
        <v>28287</v>
      </c>
      <c r="S215" s="160">
        <v>0</v>
      </c>
      <c r="T215" s="160">
        <v>47</v>
      </c>
      <c r="U215" s="160"/>
      <c r="V215" s="144">
        <v>167</v>
      </c>
      <c r="W215" s="144"/>
      <c r="X215" s="144"/>
      <c r="Y215" s="160">
        <v>0</v>
      </c>
      <c r="Z215" s="160">
        <v>0</v>
      </c>
      <c r="AA215" s="250"/>
      <c r="AB215" s="160">
        <v>18778</v>
      </c>
      <c r="AC215" s="160"/>
      <c r="AD215" s="160"/>
      <c r="AE215" s="160">
        <v>5500</v>
      </c>
      <c r="AF215" s="160"/>
      <c r="AG215" s="43">
        <f>+SUM(M215:AF215)</f>
        <v>131811</v>
      </c>
      <c r="AH215" s="43">
        <f t="shared" ref="AH215" si="341">O215+Q215+Z215+AC215+AD215+AF215+T215</f>
        <v>40718</v>
      </c>
      <c r="AI215" s="43">
        <f>M215+N215+P215+R215+S215+U215+V215+Y215+AA215+AB215+AE215</f>
        <v>91093</v>
      </c>
      <c r="AJ215" s="160">
        <v>22974</v>
      </c>
      <c r="AK215" s="144">
        <v>67605</v>
      </c>
      <c r="AL215" s="160">
        <v>20551</v>
      </c>
      <c r="AM215" s="43">
        <f>+SUM(AJ215:AL215)</f>
        <v>111130</v>
      </c>
      <c r="AN215" s="44">
        <f>+AM215+AG215+L215</f>
        <v>345645</v>
      </c>
      <c r="AQ215" s="43">
        <f t="shared" ref="AQ215" si="342">K215/AQ$5</f>
        <v>1962.625</v>
      </c>
      <c r="AR215" s="43">
        <f t="shared" ref="AR215:AT215" si="343">AG215/AR$5</f>
        <v>7322.833333333333</v>
      </c>
      <c r="AS215" s="43">
        <f t="shared" si="343"/>
        <v>5816.8571428571431</v>
      </c>
      <c r="AT215" s="43">
        <f t="shared" si="343"/>
        <v>8281.181818181818</v>
      </c>
      <c r="AU215" s="43">
        <f t="shared" ref="AU215:AV215" si="344">AM215/AU$5</f>
        <v>37043.333333333336</v>
      </c>
      <c r="AV215" s="44">
        <f t="shared" si="344"/>
        <v>11918.793103448275</v>
      </c>
      <c r="AW215" s="122"/>
      <c r="AX215" s="43">
        <f>MEDIAN($D215:$K215)</f>
        <v>14475.5</v>
      </c>
      <c r="AY215" s="43">
        <f>MEDIAN($M215:$AF215)</f>
        <v>2833.5</v>
      </c>
      <c r="AZ215" s="43">
        <f>MEDIAN($AC215,$AD215,$Z215,$T215,$O215,Q215,AF215)</f>
        <v>47</v>
      </c>
      <c r="BA215" s="43">
        <f>MEDIAN($AE215,$AB215,$AA215,$Y215,$V215,$U215,$S215,$R215,$P215,$N215,$M215)</f>
        <v>5500</v>
      </c>
      <c r="BB215" s="43">
        <f>MEDIAN($AJ215:$AL215)</f>
        <v>22974</v>
      </c>
      <c r="BC215" s="44">
        <f>MEDIAN((D215:K215,M215:V215,Y215:AF215,AJ215:AL215))</f>
        <v>13250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45">D215+D212</f>
        <v>4026</v>
      </c>
      <c r="E217" s="280">
        <f t="shared" si="345"/>
        <v>24095</v>
      </c>
      <c r="F217" s="280">
        <f t="shared" si="345"/>
        <v>85640</v>
      </c>
      <c r="G217" s="280">
        <f t="shared" si="345"/>
        <v>13339</v>
      </c>
      <c r="H217" s="280">
        <f t="shared" si="345"/>
        <v>66572</v>
      </c>
      <c r="I217" s="280">
        <f t="shared" si="345"/>
        <v>19411</v>
      </c>
      <c r="J217" s="280">
        <f t="shared" si="345"/>
        <v>21043</v>
      </c>
      <c r="K217" s="280">
        <f t="shared" si="345"/>
        <v>49477</v>
      </c>
      <c r="L217" s="42">
        <f>+SUM(D217:K217)</f>
        <v>283603</v>
      </c>
      <c r="M217" s="280">
        <f t="shared" ref="M217:V217" si="346">M215+M212</f>
        <v>27091</v>
      </c>
      <c r="N217" s="280">
        <f t="shared" si="346"/>
        <v>5855</v>
      </c>
      <c r="O217" s="280">
        <f t="shared" si="346"/>
        <v>37835</v>
      </c>
      <c r="P217" s="280">
        <f t="shared" si="346"/>
        <v>19548</v>
      </c>
      <c r="Q217" s="280">
        <f t="shared" si="346"/>
        <v>41431</v>
      </c>
      <c r="R217" s="280">
        <f t="shared" si="346"/>
        <v>29653</v>
      </c>
      <c r="S217" s="280">
        <f t="shared" si="346"/>
        <v>9188</v>
      </c>
      <c r="T217" s="280">
        <f t="shared" si="346"/>
        <v>1705</v>
      </c>
      <c r="U217" s="280">
        <f t="shared" si="346"/>
        <v>30677</v>
      </c>
      <c r="V217" s="280">
        <f t="shared" si="346"/>
        <v>4344</v>
      </c>
      <c r="W217" s="280"/>
      <c r="X217" s="280"/>
      <c r="Y217" s="280">
        <f t="shared" ref="Y217:AF217" si="347">Y215+Y212</f>
        <v>33013</v>
      </c>
      <c r="Z217" s="280">
        <f t="shared" si="347"/>
        <v>3927</v>
      </c>
      <c r="AA217" s="280">
        <f t="shared" si="347"/>
        <v>7428</v>
      </c>
      <c r="AB217" s="280">
        <f t="shared" si="347"/>
        <v>22199</v>
      </c>
      <c r="AC217" s="280">
        <f t="shared" si="347"/>
        <v>-3111</v>
      </c>
      <c r="AD217" s="280">
        <f t="shared" si="347"/>
        <v>16214</v>
      </c>
      <c r="AE217" s="280">
        <f t="shared" si="347"/>
        <v>6449</v>
      </c>
      <c r="AF217" s="280">
        <f t="shared" si="347"/>
        <v>6434</v>
      </c>
      <c r="AG217" s="42">
        <f>+SUM(M217:AF217)</f>
        <v>299880</v>
      </c>
      <c r="AH217" s="42">
        <f t="shared" ref="AH217" si="348">O217+Q217+Z217+AC217+AD217+AF217+T217</f>
        <v>104435</v>
      </c>
      <c r="AI217" s="42">
        <f>M217+N217+P217+R217+S217+U217+V217+Y217+AA217+AB217+AE217</f>
        <v>195445</v>
      </c>
      <c r="AJ217" s="280">
        <f>AJ215+AJ212</f>
        <v>44197</v>
      </c>
      <c r="AK217" s="280">
        <f>AK215+AK212</f>
        <v>73286</v>
      </c>
      <c r="AL217" s="280">
        <f>AL215+AL212</f>
        <v>23173</v>
      </c>
      <c r="AM217" s="42">
        <f>+SUM(AJ217:AL217)</f>
        <v>140656</v>
      </c>
      <c r="AN217" s="230">
        <f>+AM217+AG217+L217</f>
        <v>724139</v>
      </c>
      <c r="AQ217" s="42">
        <f>K217/AQ$5</f>
        <v>6184.625</v>
      </c>
      <c r="AR217" s="42">
        <f>AG217/AR$5</f>
        <v>16660</v>
      </c>
      <c r="AS217" s="42">
        <f>AH217/AS$5</f>
        <v>14919.285714285714</v>
      </c>
      <c r="AT217" s="42">
        <f>AI217/AT$5</f>
        <v>17767.727272727272</v>
      </c>
      <c r="AU217" s="42">
        <f>AM217/AU$5</f>
        <v>46885.333333333336</v>
      </c>
      <c r="AV217" s="230">
        <f>AN217/AV$5</f>
        <v>24970.310344827587</v>
      </c>
      <c r="AW217" s="122"/>
      <c r="AX217" s="42">
        <f>MEDIAN($D217:$K217)</f>
        <v>22569</v>
      </c>
      <c r="AY217" s="42">
        <f>MEDIAN($M217:$AF217)</f>
        <v>12701</v>
      </c>
      <c r="AZ217" s="42">
        <f>MEDIAN($AC217,$AD217,$Z217,$T217,$O217,Q217,AF217)</f>
        <v>6434</v>
      </c>
      <c r="BA217" s="42">
        <f>MEDIAN($AE217,$AB217,$AA217,$Y217,$V217,$U217,$S217,$R217,$P217,$N217,$M217)</f>
        <v>19548</v>
      </c>
      <c r="BB217" s="42">
        <f>MEDIAN($AJ217:$AL217)</f>
        <v>44197</v>
      </c>
      <c r="BC217" s="230">
        <f>MEDIAN((D217:K217,M217:V217,Y217:AF217,AJ217:AL217))</f>
        <v>21043</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2011</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10087</v>
      </c>
      <c r="E225" s="17">
        <v>509</v>
      </c>
      <c r="F225" s="17">
        <v>7588</v>
      </c>
      <c r="G225" s="17">
        <v>32266</v>
      </c>
      <c r="H225" s="135">
        <v>28841</v>
      </c>
      <c r="I225" s="135">
        <v>27440</v>
      </c>
      <c r="J225" s="17">
        <v>8805</v>
      </c>
      <c r="K225" s="135">
        <v>14514</v>
      </c>
      <c r="L225" s="43">
        <f>+SUM(D225:K225)</f>
        <v>130050</v>
      </c>
      <c r="M225" s="160">
        <v>-1665</v>
      </c>
      <c r="N225" s="160">
        <v>2247</v>
      </c>
      <c r="O225" s="160">
        <v>5720</v>
      </c>
      <c r="P225" s="160">
        <v>6634</v>
      </c>
      <c r="Q225" s="160">
        <v>3295</v>
      </c>
      <c r="R225" s="160">
        <v>4684</v>
      </c>
      <c r="S225" s="160">
        <v>1080</v>
      </c>
      <c r="T225" s="160">
        <v>3343</v>
      </c>
      <c r="U225" s="160">
        <v>2929</v>
      </c>
      <c r="V225" s="144">
        <v>-46</v>
      </c>
      <c r="W225" s="144"/>
      <c r="X225" s="144"/>
      <c r="Y225" s="160">
        <v>3737</v>
      </c>
      <c r="Z225" s="160">
        <v>4771</v>
      </c>
      <c r="AA225" s="250">
        <v>2195</v>
      </c>
      <c r="AB225" s="160">
        <v>5076</v>
      </c>
      <c r="AC225" s="160">
        <v>6186</v>
      </c>
      <c r="AD225" s="160">
        <v>2765</v>
      </c>
      <c r="AE225" s="160">
        <v>1896</v>
      </c>
      <c r="AF225" s="160">
        <v>2730</v>
      </c>
      <c r="AG225" s="43">
        <f>+SUM(M225:AF225)</f>
        <v>57577</v>
      </c>
      <c r="AH225" s="43">
        <f t="shared" ref="AH225" si="349">O225+Q225+Z225+AC225+AD225+AF225+T225</f>
        <v>28810</v>
      </c>
      <c r="AI225" s="43">
        <f>M225+N225+P225+R225+S225+U225+V225+Y225+AA225+AB225+AE225</f>
        <v>28767</v>
      </c>
      <c r="AJ225" s="160">
        <v>7286</v>
      </c>
      <c r="AK225" s="144">
        <v>694</v>
      </c>
      <c r="AL225" s="160">
        <v>2122</v>
      </c>
      <c r="AM225" s="43">
        <f>+SUM(AJ225:AL225)</f>
        <v>10102</v>
      </c>
      <c r="AN225" s="44">
        <f>+AM225+AG225+L225</f>
        <v>197729</v>
      </c>
      <c r="AQ225" s="43">
        <f t="shared" ref="AQ225" si="350">K225/AQ$5</f>
        <v>1814.25</v>
      </c>
      <c r="AR225" s="43">
        <f t="shared" ref="AR225:AT225" si="351">AG225/AR$5</f>
        <v>3198.7222222222222</v>
      </c>
      <c r="AS225" s="43">
        <f t="shared" si="351"/>
        <v>4115.7142857142853</v>
      </c>
      <c r="AT225" s="43">
        <f t="shared" si="351"/>
        <v>2615.181818181818</v>
      </c>
      <c r="AU225" s="43">
        <f t="shared" ref="AU225:AV225" si="352">AM225/AU$5</f>
        <v>3367.3333333333335</v>
      </c>
      <c r="AV225" s="44">
        <f t="shared" si="352"/>
        <v>6818.2413793103451</v>
      </c>
      <c r="AW225" s="122"/>
      <c r="AX225" s="43">
        <f>MEDIAN($D225:$K225)</f>
        <v>12300.5</v>
      </c>
      <c r="AY225" s="43">
        <f>MEDIAN($M225:$AF225)</f>
        <v>3112</v>
      </c>
      <c r="AZ225" s="43">
        <f>MEDIAN($AC225,$AD225,$Z225,$T225,$O225,Q225,AF225)</f>
        <v>3343</v>
      </c>
      <c r="BA225" s="43">
        <f>MEDIAN($AE225,$AB225,$AA225,$Y225,$V225,$U225,$S225,$R225,$P225,$N225,$M225)</f>
        <v>2247</v>
      </c>
      <c r="BB225" s="43">
        <f>MEDIAN($AJ225:$AL225)</f>
        <v>2122</v>
      </c>
      <c r="BC225" s="44">
        <f>MEDIAN((D225:K225,M225:V225,Y225:AF225,AJ225:AL225))</f>
        <v>3737</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33138</v>
      </c>
      <c r="E228" s="160">
        <v>9219</v>
      </c>
      <c r="F228" s="160">
        <v>42723</v>
      </c>
      <c r="G228" s="160">
        <v>93095</v>
      </c>
      <c r="H228" s="144">
        <v>31295</v>
      </c>
      <c r="I228" s="144">
        <v>53792</v>
      </c>
      <c r="J228" s="160">
        <v>19029</v>
      </c>
      <c r="K228" s="144">
        <v>33243</v>
      </c>
      <c r="L228" s="43">
        <f>+SUM(D228:K228)</f>
        <v>315534</v>
      </c>
      <c r="M228" s="160">
        <v>1965</v>
      </c>
      <c r="N228" s="160">
        <v>4385</v>
      </c>
      <c r="O228" s="160">
        <v>6324</v>
      </c>
      <c r="P228" s="160">
        <v>5399</v>
      </c>
      <c r="Q228" s="160">
        <v>8226</v>
      </c>
      <c r="R228" s="160">
        <v>3721</v>
      </c>
      <c r="S228" s="160">
        <v>2411</v>
      </c>
      <c r="T228" s="160">
        <v>4889</v>
      </c>
      <c r="U228" s="160">
        <v>3719</v>
      </c>
      <c r="V228" s="144">
        <v>1803</v>
      </c>
      <c r="W228" s="144"/>
      <c r="X228" s="144"/>
      <c r="Y228" s="160">
        <v>4759</v>
      </c>
      <c r="Z228" s="160">
        <v>12283</v>
      </c>
      <c r="AA228" s="250">
        <v>4644</v>
      </c>
      <c r="AB228" s="160">
        <v>2865</v>
      </c>
      <c r="AC228" s="160">
        <v>6028</v>
      </c>
      <c r="AD228" s="160">
        <v>5248</v>
      </c>
      <c r="AE228" s="160">
        <v>1724</v>
      </c>
      <c r="AF228" s="160">
        <v>3455</v>
      </c>
      <c r="AG228" s="43">
        <f>+SUM(M228:AF228)</f>
        <v>83848</v>
      </c>
      <c r="AH228" s="43">
        <f t="shared" ref="AH228:AH232" si="353">O228+Q228+Z228+AC228+AD228+AF228+T228</f>
        <v>46453</v>
      </c>
      <c r="AI228" s="43">
        <f t="shared" ref="AI228:AI232" si="354">M228+N228+P228+R228+S228+U228+V228+Y228+AA228+AB228+AE228</f>
        <v>37395</v>
      </c>
      <c r="AJ228" s="160">
        <v>7795</v>
      </c>
      <c r="AK228" s="144">
        <v>1820</v>
      </c>
      <c r="AL228" s="160">
        <v>2012</v>
      </c>
      <c r="AM228" s="43">
        <f>+SUM(AJ228:AL228)</f>
        <v>11627</v>
      </c>
      <c r="AN228" s="44">
        <f>+AM228+AG228+L228</f>
        <v>411009</v>
      </c>
      <c r="AQ228" s="43">
        <f t="shared" ref="AQ228:AQ231" si="355">K228/AQ$5</f>
        <v>4155.375</v>
      </c>
      <c r="AR228" s="43">
        <f t="shared" ref="AR228:AT231" si="356">AG228/AR$5</f>
        <v>4658.2222222222226</v>
      </c>
      <c r="AS228" s="43">
        <f t="shared" si="356"/>
        <v>6636.1428571428569</v>
      </c>
      <c r="AT228" s="43">
        <f t="shared" si="356"/>
        <v>3399.5454545454545</v>
      </c>
      <c r="AU228" s="43">
        <f t="shared" ref="AU228:AV231" si="357">AM228/AU$5</f>
        <v>3875.6666666666665</v>
      </c>
      <c r="AV228" s="44">
        <f t="shared" si="357"/>
        <v>14172.724137931034</v>
      </c>
      <c r="AW228" s="122"/>
      <c r="AX228" s="43">
        <f>MEDIAN($D228:$K228)</f>
        <v>33190.5</v>
      </c>
      <c r="AY228" s="43">
        <f>MEDIAN($M228:$AF228)</f>
        <v>4514.5</v>
      </c>
      <c r="AZ228" s="43">
        <f t="shared" ref="AZ228:AZ232" si="358">MEDIAN($AC228,$AD228,$Z228,$T228,$O228,Q228,AF228)</f>
        <v>6028</v>
      </c>
      <c r="BA228" s="43">
        <f>MEDIAN($AE228,$AB228,$AA228,$Y228,$V228,$U228,$S228,$R228,$P228,$N228,$M228)</f>
        <v>3719</v>
      </c>
      <c r="BB228" s="43">
        <f>MEDIAN($AJ228:$AL228)</f>
        <v>2012</v>
      </c>
      <c r="BC228" s="44">
        <f>MEDIAN((D228:K228,M228:V228,Y228:AF228,AJ228:AL228))</f>
        <v>5248</v>
      </c>
    </row>
    <row r="229" spans="1:55" s="204" customFormat="1">
      <c r="A229" s="199"/>
      <c r="B229" s="200" t="s">
        <v>142</v>
      </c>
      <c r="C229" s="201"/>
      <c r="D229" s="144">
        <v>0</v>
      </c>
      <c r="E229" s="160">
        <v>-1144</v>
      </c>
      <c r="F229" s="160">
        <v>31</v>
      </c>
      <c r="G229" s="160">
        <v>0</v>
      </c>
      <c r="H229" s="144">
        <v>-30256</v>
      </c>
      <c r="I229" s="144">
        <v>0</v>
      </c>
      <c r="J229" s="160">
        <v>-36</v>
      </c>
      <c r="K229" s="144"/>
      <c r="L229" s="43">
        <f>+SUM(D229:K229)</f>
        <v>-31405</v>
      </c>
      <c r="M229" s="160">
        <v>53</v>
      </c>
      <c r="N229" s="160">
        <v>15</v>
      </c>
      <c r="O229" s="160">
        <v>-39</v>
      </c>
      <c r="P229" s="160"/>
      <c r="Q229" s="160">
        <v>-12</v>
      </c>
      <c r="R229" s="160">
        <v>191</v>
      </c>
      <c r="S229" s="160">
        <v>-3</v>
      </c>
      <c r="T229" s="160">
        <v>236</v>
      </c>
      <c r="U229" s="160">
        <v>-14</v>
      </c>
      <c r="V229" s="144">
        <v>19</v>
      </c>
      <c r="W229" s="144"/>
      <c r="X229" s="144"/>
      <c r="Y229" s="160">
        <v>100</v>
      </c>
      <c r="Z229" s="160">
        <v>103</v>
      </c>
      <c r="AA229" s="250">
        <v>109</v>
      </c>
      <c r="AB229" s="160"/>
      <c r="AC229" s="160">
        <v>777</v>
      </c>
      <c r="AD229" s="160"/>
      <c r="AE229" s="160"/>
      <c r="AF229" s="160"/>
      <c r="AG229" s="43">
        <f>+SUM(M229:AF229)</f>
        <v>1535</v>
      </c>
      <c r="AH229" s="43">
        <f t="shared" si="353"/>
        <v>1065</v>
      </c>
      <c r="AI229" s="43">
        <f t="shared" si="354"/>
        <v>470</v>
      </c>
      <c r="AJ229" s="160">
        <v>-279</v>
      </c>
      <c r="AK229" s="144"/>
      <c r="AL229" s="160">
        <v>450</v>
      </c>
      <c r="AM229" s="43">
        <f>+SUM(AJ229:AL229)</f>
        <v>171</v>
      </c>
      <c r="AN229" s="44">
        <f>+AM229+AG229+L229</f>
        <v>-29699</v>
      </c>
      <c r="AQ229" s="43">
        <f t="shared" si="355"/>
        <v>0</v>
      </c>
      <c r="AR229" s="43">
        <f t="shared" si="356"/>
        <v>85.277777777777771</v>
      </c>
      <c r="AS229" s="43">
        <f t="shared" si="356"/>
        <v>152.14285714285714</v>
      </c>
      <c r="AT229" s="43">
        <f t="shared" si="356"/>
        <v>42.727272727272727</v>
      </c>
      <c r="AU229" s="43">
        <f t="shared" si="357"/>
        <v>57</v>
      </c>
      <c r="AV229" s="44">
        <f t="shared" si="357"/>
        <v>-1024.1034482758621</v>
      </c>
      <c r="AW229" s="122"/>
      <c r="AX229" s="43">
        <f>MEDIAN($D229:$K229)</f>
        <v>0</v>
      </c>
      <c r="AY229" s="43">
        <f>MEDIAN($M229:$AF229)</f>
        <v>53</v>
      </c>
      <c r="AZ229" s="43">
        <f t="shared" si="358"/>
        <v>103</v>
      </c>
      <c r="BA229" s="43">
        <f>MEDIAN($AE229,$AB229,$AA229,$Y229,$V229,$U229,$S229,$R229,$P229,$N229,$M229)</f>
        <v>36</v>
      </c>
      <c r="BB229" s="43">
        <f>MEDIAN($AJ229:$AL229)</f>
        <v>85.5</v>
      </c>
      <c r="BC229" s="44">
        <f>MEDIAN((D229:K229,M229:V229,Y229:AF229,AJ229:AL229))</f>
        <v>7.5</v>
      </c>
    </row>
    <row r="230" spans="1:55" s="204" customFormat="1">
      <c r="A230" s="199"/>
      <c r="B230" s="200" t="s">
        <v>141</v>
      </c>
      <c r="C230" s="201"/>
      <c r="D230" s="144">
        <v>0</v>
      </c>
      <c r="E230" s="160">
        <v>0</v>
      </c>
      <c r="F230" s="160">
        <v>2853</v>
      </c>
      <c r="G230" s="160">
        <v>0</v>
      </c>
      <c r="H230" s="144">
        <v>12697</v>
      </c>
      <c r="I230" s="144">
        <v>0</v>
      </c>
      <c r="J230" s="160"/>
      <c r="K230" s="144">
        <v>916</v>
      </c>
      <c r="L230" s="43">
        <f>+SUM(D230:K230)</f>
        <v>16466</v>
      </c>
      <c r="M230" s="160"/>
      <c r="N230" s="160"/>
      <c r="O230" s="160"/>
      <c r="P230" s="160"/>
      <c r="Q230" s="160">
        <v>0</v>
      </c>
      <c r="R230" s="160"/>
      <c r="S230" s="160"/>
      <c r="T230" s="160">
        <v>0</v>
      </c>
      <c r="U230" s="160"/>
      <c r="V230" s="144"/>
      <c r="W230" s="144"/>
      <c r="X230" s="144"/>
      <c r="Y230" s="160">
        <v>713</v>
      </c>
      <c r="Z230" s="160">
        <v>0</v>
      </c>
      <c r="AA230" s="250">
        <v>12</v>
      </c>
      <c r="AB230" s="160">
        <v>9</v>
      </c>
      <c r="AC230" s="160"/>
      <c r="AD230" s="160"/>
      <c r="AE230" s="160"/>
      <c r="AF230" s="160"/>
      <c r="AG230" s="43">
        <f>+SUM(M230:AF230)</f>
        <v>734</v>
      </c>
      <c r="AH230" s="43">
        <f t="shared" si="353"/>
        <v>0</v>
      </c>
      <c r="AI230" s="43">
        <f t="shared" si="354"/>
        <v>734</v>
      </c>
      <c r="AJ230" s="160">
        <v>829</v>
      </c>
      <c r="AK230" s="144"/>
      <c r="AL230" s="160">
        <v>175</v>
      </c>
      <c r="AM230" s="43">
        <f>+SUM(AJ230:AL230)</f>
        <v>1004</v>
      </c>
      <c r="AN230" s="44">
        <f>+AM230+AG230+L230</f>
        <v>18204</v>
      </c>
      <c r="AQ230" s="43">
        <f t="shared" si="355"/>
        <v>114.5</v>
      </c>
      <c r="AR230" s="43">
        <f t="shared" si="356"/>
        <v>40.777777777777779</v>
      </c>
      <c r="AS230" s="43">
        <f t="shared" si="356"/>
        <v>0</v>
      </c>
      <c r="AT230" s="43">
        <f t="shared" si="356"/>
        <v>66.727272727272734</v>
      </c>
      <c r="AU230" s="43">
        <f t="shared" si="357"/>
        <v>334.66666666666669</v>
      </c>
      <c r="AV230" s="44">
        <f t="shared" si="357"/>
        <v>627.72413793103453</v>
      </c>
      <c r="AW230" s="122"/>
      <c r="AX230" s="43">
        <f>MEDIAN($D230:$K230)</f>
        <v>0</v>
      </c>
      <c r="AY230" s="43">
        <f>MEDIAN($M230:$AF230)</f>
        <v>4.5</v>
      </c>
      <c r="AZ230" s="43">
        <f t="shared" si="358"/>
        <v>0</v>
      </c>
      <c r="BA230" s="43">
        <f>MEDIAN($AE230,$AB230,$AA230,$Y230,$V230,$U230,$S230,$R230,$P230,$N230,$M230)</f>
        <v>12</v>
      </c>
      <c r="BB230" s="43">
        <f>MEDIAN($AJ230:$AL230)</f>
        <v>502</v>
      </c>
      <c r="BC230" s="44">
        <f>MEDIAN((D230:K230,M230:V230,Y230:AF230,AJ230:AL230))</f>
        <v>9</v>
      </c>
    </row>
    <row r="231" spans="1:55" s="204" customFormat="1">
      <c r="A231" s="199"/>
      <c r="B231" s="200" t="s">
        <v>125</v>
      </c>
      <c r="C231" s="201"/>
      <c r="D231" s="144">
        <v>1918</v>
      </c>
      <c r="E231" s="160">
        <v>32</v>
      </c>
      <c r="F231" s="160">
        <v>2841</v>
      </c>
      <c r="G231" s="160">
        <v>-8553</v>
      </c>
      <c r="H231" s="144">
        <v>6449</v>
      </c>
      <c r="I231" s="144">
        <v>128</v>
      </c>
      <c r="J231" s="160">
        <v>2262</v>
      </c>
      <c r="K231" s="144">
        <v>-4422</v>
      </c>
      <c r="L231" s="43">
        <f>+SUM(D231:K231)</f>
        <v>655</v>
      </c>
      <c r="M231" s="160"/>
      <c r="N231" s="160">
        <v>31</v>
      </c>
      <c r="O231" s="160">
        <v>168</v>
      </c>
      <c r="P231" s="160"/>
      <c r="Q231" s="160">
        <v>0</v>
      </c>
      <c r="R231" s="160">
        <v>-344</v>
      </c>
      <c r="S231" s="160"/>
      <c r="T231" s="160">
        <v>0</v>
      </c>
      <c r="U231" s="160"/>
      <c r="V231" s="144">
        <v>-12</v>
      </c>
      <c r="W231" s="144"/>
      <c r="X231" s="144"/>
      <c r="Y231" s="160">
        <v>0</v>
      </c>
      <c r="Z231" s="160">
        <v>167</v>
      </c>
      <c r="AA231" s="250">
        <v>312</v>
      </c>
      <c r="AB231" s="160"/>
      <c r="AC231" s="160">
        <v>-2635</v>
      </c>
      <c r="AD231" s="160">
        <v>-479</v>
      </c>
      <c r="AE231" s="160"/>
      <c r="AF231" s="160">
        <v>75</v>
      </c>
      <c r="AG231" s="43">
        <f>+SUM(M231:AF231)</f>
        <v>-2717</v>
      </c>
      <c r="AH231" s="43">
        <f t="shared" si="353"/>
        <v>-2704</v>
      </c>
      <c r="AI231" s="43">
        <f t="shared" si="354"/>
        <v>-13</v>
      </c>
      <c r="AJ231" s="160">
        <v>0</v>
      </c>
      <c r="AK231" s="144">
        <v>62</v>
      </c>
      <c r="AL231" s="160"/>
      <c r="AM231" s="43">
        <f>+SUM(AJ231:AL231)</f>
        <v>62</v>
      </c>
      <c r="AN231" s="44">
        <f>+AM231+AG231+L231</f>
        <v>-2000</v>
      </c>
      <c r="AQ231" s="43">
        <f t="shared" si="355"/>
        <v>-552.75</v>
      </c>
      <c r="AR231" s="43">
        <f t="shared" si="356"/>
        <v>-150.94444444444446</v>
      </c>
      <c r="AS231" s="43">
        <f t="shared" si="356"/>
        <v>-386.28571428571428</v>
      </c>
      <c r="AT231" s="43">
        <f t="shared" si="356"/>
        <v>-1.1818181818181819</v>
      </c>
      <c r="AU231" s="43">
        <f t="shared" si="357"/>
        <v>20.666666666666668</v>
      </c>
      <c r="AV231" s="44">
        <f t="shared" si="357"/>
        <v>-68.965517241379317</v>
      </c>
      <c r="AW231" s="122"/>
      <c r="AX231" s="258">
        <f>MEDIAN($D231:$K231)</f>
        <v>1023</v>
      </c>
      <c r="AY231" s="258">
        <f>MEDIAN($M231:$AF231)</f>
        <v>0</v>
      </c>
      <c r="AZ231" s="258">
        <f t="shared" si="358"/>
        <v>0</v>
      </c>
      <c r="BA231" s="258">
        <f>MEDIAN($AE231,$AB231,$AA231,$Y231,$V231,$U231,$S231,$R231,$P231,$N231,$M231)</f>
        <v>0</v>
      </c>
      <c r="BB231" s="258">
        <f>MEDIAN($AJ231:$AL231)</f>
        <v>31</v>
      </c>
      <c r="BC231" s="44">
        <f>MEDIAN((D231:K231,M231:V231,Y231:AF231,AJ231:AL231))</f>
        <v>31.5</v>
      </c>
    </row>
    <row r="232" spans="1:55" s="204" customFormat="1">
      <c r="A232" s="199"/>
      <c r="B232" s="200"/>
      <c r="C232" s="201"/>
      <c r="D232" s="46">
        <f t="shared" ref="D232:V232" si="359">SUM(D228:D231)</f>
        <v>35056</v>
      </c>
      <c r="E232" s="252">
        <f t="shared" si="359"/>
        <v>8107</v>
      </c>
      <c r="F232" s="252">
        <f t="shared" si="359"/>
        <v>48448</v>
      </c>
      <c r="G232" s="252">
        <f t="shared" si="359"/>
        <v>84542</v>
      </c>
      <c r="H232" s="118">
        <f t="shared" si="359"/>
        <v>20185</v>
      </c>
      <c r="I232" s="118">
        <f t="shared" si="359"/>
        <v>53920</v>
      </c>
      <c r="J232" s="252">
        <f t="shared" si="359"/>
        <v>21255</v>
      </c>
      <c r="K232" s="118">
        <f t="shared" si="359"/>
        <v>29737</v>
      </c>
      <c r="L232" s="45">
        <f t="shared" si="359"/>
        <v>301250</v>
      </c>
      <c r="M232" s="252">
        <f t="shared" si="359"/>
        <v>2018</v>
      </c>
      <c r="N232" s="252">
        <f t="shared" si="359"/>
        <v>4431</v>
      </c>
      <c r="O232" s="252">
        <f t="shared" si="359"/>
        <v>6453</v>
      </c>
      <c r="P232" s="252">
        <f t="shared" si="359"/>
        <v>5399</v>
      </c>
      <c r="Q232" s="252">
        <f t="shared" si="359"/>
        <v>8214</v>
      </c>
      <c r="R232" s="252">
        <f t="shared" si="359"/>
        <v>3568</v>
      </c>
      <c r="S232" s="252">
        <f t="shared" si="359"/>
        <v>2408</v>
      </c>
      <c r="T232" s="252">
        <f t="shared" si="359"/>
        <v>5125</v>
      </c>
      <c r="U232" s="252">
        <f t="shared" si="359"/>
        <v>3705</v>
      </c>
      <c r="V232" s="118">
        <f t="shared" si="359"/>
        <v>1810</v>
      </c>
      <c r="W232" s="118"/>
      <c r="X232" s="118"/>
      <c r="Y232" s="252">
        <f t="shared" ref="Y232:AN232" si="360">SUM(Y228:Y231)</f>
        <v>5572</v>
      </c>
      <c r="Z232" s="252">
        <f t="shared" si="360"/>
        <v>12553</v>
      </c>
      <c r="AA232" s="292">
        <f t="shared" si="360"/>
        <v>5077</v>
      </c>
      <c r="AB232" s="252">
        <f t="shared" si="360"/>
        <v>2874</v>
      </c>
      <c r="AC232" s="252">
        <f t="shared" si="360"/>
        <v>4170</v>
      </c>
      <c r="AD232" s="252">
        <f t="shared" si="360"/>
        <v>4769</v>
      </c>
      <c r="AE232" s="252">
        <f t="shared" si="360"/>
        <v>1724</v>
      </c>
      <c r="AF232" s="252">
        <f t="shared" si="360"/>
        <v>3530</v>
      </c>
      <c r="AG232" s="45">
        <f t="shared" si="360"/>
        <v>83400</v>
      </c>
      <c r="AH232" s="45">
        <f t="shared" si="353"/>
        <v>44814</v>
      </c>
      <c r="AI232" s="45">
        <f t="shared" si="354"/>
        <v>38586</v>
      </c>
      <c r="AJ232" s="252">
        <f t="shared" si="360"/>
        <v>8345</v>
      </c>
      <c r="AK232" s="118">
        <f t="shared" si="360"/>
        <v>1882</v>
      </c>
      <c r="AL232" s="252">
        <f t="shared" si="360"/>
        <v>2637</v>
      </c>
      <c r="AM232" s="45">
        <f t="shared" si="360"/>
        <v>12864</v>
      </c>
      <c r="AN232" s="211">
        <f t="shared" si="360"/>
        <v>397514</v>
      </c>
      <c r="AQ232" s="45">
        <f>K232/AQ$5</f>
        <v>3717.125</v>
      </c>
      <c r="AR232" s="45">
        <f>AG232/AR$5</f>
        <v>4633.333333333333</v>
      </c>
      <c r="AS232" s="45">
        <f>AH232/AS$5</f>
        <v>6402</v>
      </c>
      <c r="AT232" s="45">
        <f>AI232/AT$5</f>
        <v>3507.818181818182</v>
      </c>
      <c r="AU232" s="45">
        <f>AM232/AU$5</f>
        <v>4288</v>
      </c>
      <c r="AV232" s="211">
        <f>AN232/AV$5</f>
        <v>13707.379310344828</v>
      </c>
      <c r="AW232" s="122"/>
      <c r="AX232" s="43">
        <f>MEDIAN($D232:$K232)</f>
        <v>32396.5</v>
      </c>
      <c r="AY232" s="43">
        <f>MEDIAN($M232:$AF232)</f>
        <v>4300.5</v>
      </c>
      <c r="AZ232" s="43">
        <f t="shared" si="358"/>
        <v>5125</v>
      </c>
      <c r="BA232" s="43">
        <f>MEDIAN($AE232,$AB232,$AA232,$Y232,$V232,$U232,$S232,$R232,$P232,$N232,$M232)</f>
        <v>3568</v>
      </c>
      <c r="BB232" s="43">
        <f>MEDIAN($AJ232:$AL232)</f>
        <v>2637</v>
      </c>
      <c r="BC232" s="211">
        <f>MEDIAN((D232:K232,M232:V232,Y232:AF232,AJ232:AL232))</f>
        <v>5125</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18819</v>
      </c>
      <c r="E235" s="160">
        <v>-2981</v>
      </c>
      <c r="F235" s="160">
        <v>-1515</v>
      </c>
      <c r="G235" s="160">
        <v>-11166</v>
      </c>
      <c r="H235" s="144">
        <v>-13685</v>
      </c>
      <c r="I235" s="144"/>
      <c r="J235" s="160">
        <v>-3666</v>
      </c>
      <c r="K235" s="144">
        <v>3843</v>
      </c>
      <c r="L235" s="43">
        <f>+SUM(D235:K235)</f>
        <v>-10351</v>
      </c>
      <c r="M235" s="160">
        <v>-348</v>
      </c>
      <c r="N235" s="160">
        <v>-535</v>
      </c>
      <c r="O235" s="160">
        <v>1174</v>
      </c>
      <c r="P235" s="160">
        <v>-135</v>
      </c>
      <c r="Q235" s="160">
        <v>-530</v>
      </c>
      <c r="R235" s="160">
        <v>-149</v>
      </c>
      <c r="S235" s="160">
        <v>77</v>
      </c>
      <c r="T235" s="160">
        <v>-1264</v>
      </c>
      <c r="U235" s="160">
        <v>-333</v>
      </c>
      <c r="V235" s="144">
        <v>-216</v>
      </c>
      <c r="W235" s="144"/>
      <c r="X235" s="144"/>
      <c r="Y235" s="160">
        <v>1035</v>
      </c>
      <c r="Z235" s="160">
        <v>-1021</v>
      </c>
      <c r="AA235" s="250">
        <v>1582</v>
      </c>
      <c r="AB235" s="160">
        <v>-277</v>
      </c>
      <c r="AC235" s="160">
        <v>-11722</v>
      </c>
      <c r="AD235" s="160">
        <v>-932</v>
      </c>
      <c r="AE235" s="160">
        <v>1111</v>
      </c>
      <c r="AF235" s="160">
        <v>-3502</v>
      </c>
      <c r="AG235" s="43">
        <f>+SUM(M235:AF235)</f>
        <v>-15985</v>
      </c>
      <c r="AH235" s="43">
        <f t="shared" ref="AH235:AH238" si="361">O235+Q235+Z235+AC235+AD235+AF235+T235</f>
        <v>-17797</v>
      </c>
      <c r="AI235" s="43">
        <f t="shared" ref="AI235:AI238" si="362">M235+N235+P235+R235+S235+U235+V235+Y235+AA235+AB235+AE235</f>
        <v>1812</v>
      </c>
      <c r="AJ235" s="160">
        <v>-2079</v>
      </c>
      <c r="AK235" s="144">
        <v>846</v>
      </c>
      <c r="AL235" s="160">
        <v>489</v>
      </c>
      <c r="AM235" s="43">
        <f>+SUM(AJ235:AL235)</f>
        <v>-744</v>
      </c>
      <c r="AN235" s="44">
        <f>+AM235+AG235+L235</f>
        <v>-27080</v>
      </c>
      <c r="AQ235" s="43">
        <f t="shared" ref="AQ235:AQ237" si="363">K235/AQ$5</f>
        <v>480.375</v>
      </c>
      <c r="AR235" s="43">
        <f t="shared" ref="AR235:AT237" si="364">AG235/AR$5</f>
        <v>-888.05555555555554</v>
      </c>
      <c r="AS235" s="43">
        <f t="shared" si="364"/>
        <v>-2542.4285714285716</v>
      </c>
      <c r="AT235" s="43">
        <f t="shared" si="364"/>
        <v>164.72727272727272</v>
      </c>
      <c r="AU235" s="43">
        <f t="shared" ref="AU235:AV237" si="365">AM235/AU$5</f>
        <v>-248</v>
      </c>
      <c r="AV235" s="44">
        <f t="shared" si="365"/>
        <v>-933.79310344827582</v>
      </c>
      <c r="AW235" s="122"/>
      <c r="AX235" s="43">
        <f>MEDIAN($D235:$K235)</f>
        <v>-2981</v>
      </c>
      <c r="AY235" s="43">
        <f>MEDIAN($M235:$AF235)</f>
        <v>-305</v>
      </c>
      <c r="AZ235" s="43">
        <f t="shared" ref="AZ235:AZ238" si="366">MEDIAN($AC235,$AD235,$Z235,$T235,$O235,Q235,AF235)</f>
        <v>-1021</v>
      </c>
      <c r="BA235" s="43">
        <f>MEDIAN($AE235,$AB235,$AA235,$Y235,$V235,$U235,$S235,$R235,$P235,$N235,$M235)</f>
        <v>-149</v>
      </c>
      <c r="BB235" s="43">
        <f>MEDIAN($AJ235:$AL235)</f>
        <v>489</v>
      </c>
      <c r="BC235" s="44">
        <f>MEDIAN((D235:K235,M235:V235,Y235:AF235,AJ235:AL235))</f>
        <v>-340.5</v>
      </c>
    </row>
    <row r="236" spans="1:55" s="204" customFormat="1">
      <c r="A236" s="199"/>
      <c r="B236" s="200" t="s">
        <v>138</v>
      </c>
      <c r="C236" s="201"/>
      <c r="D236" s="144">
        <v>-6991</v>
      </c>
      <c r="E236" s="160">
        <v>874</v>
      </c>
      <c r="F236" s="160">
        <v>9982</v>
      </c>
      <c r="G236" s="160">
        <v>32851</v>
      </c>
      <c r="H236" s="144">
        <v>-2081</v>
      </c>
      <c r="I236" s="144"/>
      <c r="J236" s="160">
        <v>252</v>
      </c>
      <c r="K236" s="144">
        <v>5624</v>
      </c>
      <c r="L236" s="43">
        <f>+SUM(D236:K236)</f>
        <v>40511</v>
      </c>
      <c r="M236" s="160">
        <v>-34</v>
      </c>
      <c r="N236" s="160">
        <v>578</v>
      </c>
      <c r="O236" s="160">
        <v>-1590</v>
      </c>
      <c r="P236" s="160">
        <v>-1011</v>
      </c>
      <c r="Q236" s="160">
        <v>323</v>
      </c>
      <c r="R236" s="160">
        <v>4412</v>
      </c>
      <c r="S236" s="160">
        <v>388</v>
      </c>
      <c r="T236" s="160">
        <v>927</v>
      </c>
      <c r="U236" s="160">
        <v>-19</v>
      </c>
      <c r="V236" s="144">
        <v>-148</v>
      </c>
      <c r="W236" s="144"/>
      <c r="X236" s="144"/>
      <c r="Y236" s="160">
        <v>-992</v>
      </c>
      <c r="Z236" s="160">
        <v>-510</v>
      </c>
      <c r="AA236" s="250">
        <v>-922</v>
      </c>
      <c r="AB236" s="160">
        <v>3484</v>
      </c>
      <c r="AC236" s="160">
        <v>11964</v>
      </c>
      <c r="AD236" s="160">
        <v>-745</v>
      </c>
      <c r="AE236" s="160">
        <v>-1638</v>
      </c>
      <c r="AF236" s="160">
        <v>4625</v>
      </c>
      <c r="AG236" s="43">
        <f>+SUM(M236:AF236)</f>
        <v>19092</v>
      </c>
      <c r="AH236" s="43">
        <f t="shared" si="361"/>
        <v>14994</v>
      </c>
      <c r="AI236" s="43">
        <f t="shared" si="362"/>
        <v>4098</v>
      </c>
      <c r="AJ236" s="160">
        <v>3340</v>
      </c>
      <c r="AK236" s="144">
        <v>-176</v>
      </c>
      <c r="AL236" s="160">
        <v>881</v>
      </c>
      <c r="AM236" s="43">
        <f>+SUM(AJ236:AL236)</f>
        <v>4045</v>
      </c>
      <c r="AN236" s="44">
        <f>+AM236+AG236+L236</f>
        <v>63648</v>
      </c>
      <c r="AQ236" s="43">
        <f t="shared" si="363"/>
        <v>703</v>
      </c>
      <c r="AR236" s="43">
        <f t="shared" si="364"/>
        <v>1060.6666666666667</v>
      </c>
      <c r="AS236" s="43">
        <f t="shared" si="364"/>
        <v>2142</v>
      </c>
      <c r="AT236" s="43">
        <f t="shared" si="364"/>
        <v>372.54545454545456</v>
      </c>
      <c r="AU236" s="43">
        <f t="shared" si="365"/>
        <v>1348.3333333333333</v>
      </c>
      <c r="AV236" s="44">
        <f t="shared" si="365"/>
        <v>2194.7586206896553</v>
      </c>
      <c r="AW236" s="122"/>
      <c r="AX236" s="43">
        <f>MEDIAN($D236:$K236)</f>
        <v>874</v>
      </c>
      <c r="AY236" s="43">
        <f>MEDIAN($M236:$AF236)</f>
        <v>-26.5</v>
      </c>
      <c r="AZ236" s="43">
        <f t="shared" si="366"/>
        <v>323</v>
      </c>
      <c r="BA236" s="43">
        <f>MEDIAN($AE236,$AB236,$AA236,$Y236,$V236,$U236,$S236,$R236,$P236,$N236,$M236)</f>
        <v>-34</v>
      </c>
      <c r="BB236" s="43">
        <f>MEDIAN($AJ236:$AL236)</f>
        <v>881</v>
      </c>
      <c r="BC236" s="44">
        <f>MEDIAN((D236:K236,M236:V236,Y236:AF236,AJ236:AL236))</f>
        <v>287.5</v>
      </c>
    </row>
    <row r="237" spans="1:55" s="204" customFormat="1">
      <c r="A237" s="199"/>
      <c r="B237" s="200" t="s">
        <v>125</v>
      </c>
      <c r="C237" s="201"/>
      <c r="D237" s="144">
        <v>-1547</v>
      </c>
      <c r="E237" s="160">
        <v>-2134</v>
      </c>
      <c r="F237" s="160"/>
      <c r="G237" s="160">
        <v>-8455</v>
      </c>
      <c r="H237" s="144">
        <v>0</v>
      </c>
      <c r="I237" s="144">
        <v>10498</v>
      </c>
      <c r="J237" s="160"/>
      <c r="K237" s="144">
        <v>1320</v>
      </c>
      <c r="L237" s="43">
        <f>+SUM(D237:K237)</f>
        <v>-318</v>
      </c>
      <c r="M237" s="160"/>
      <c r="N237" s="160"/>
      <c r="O237" s="160"/>
      <c r="P237" s="160"/>
      <c r="Q237" s="160"/>
      <c r="R237" s="160"/>
      <c r="S237" s="160"/>
      <c r="T237" s="160"/>
      <c r="U237" s="160"/>
      <c r="V237" s="144"/>
      <c r="W237" s="144"/>
      <c r="X237" s="144"/>
      <c r="Y237" s="160"/>
      <c r="Z237" s="160"/>
      <c r="AA237" s="250"/>
      <c r="AB237" s="160"/>
      <c r="AC237" s="160"/>
      <c r="AD237" s="160"/>
      <c r="AE237" s="160"/>
      <c r="AF237" s="160"/>
      <c r="AG237" s="43">
        <f>+SUM(M237:AF237)</f>
        <v>0</v>
      </c>
      <c r="AH237" s="43">
        <f t="shared" si="361"/>
        <v>0</v>
      </c>
      <c r="AI237" s="43">
        <f t="shared" si="362"/>
        <v>0</v>
      </c>
      <c r="AJ237" s="160">
        <v>0</v>
      </c>
      <c r="AK237" s="144">
        <v>295</v>
      </c>
      <c r="AL237" s="160">
        <v>-72</v>
      </c>
      <c r="AM237" s="43">
        <f>+SUM(AJ237:AL237)</f>
        <v>223</v>
      </c>
      <c r="AN237" s="44">
        <f>+AM237+AG237+L237</f>
        <v>-95</v>
      </c>
      <c r="AQ237" s="43">
        <f t="shared" si="363"/>
        <v>165</v>
      </c>
      <c r="AR237" s="43">
        <f t="shared" si="364"/>
        <v>0</v>
      </c>
      <c r="AS237" s="43">
        <f t="shared" si="364"/>
        <v>0</v>
      </c>
      <c r="AT237" s="43">
        <f t="shared" si="364"/>
        <v>0</v>
      </c>
      <c r="AU237" s="43">
        <f t="shared" si="365"/>
        <v>74.333333333333329</v>
      </c>
      <c r="AV237" s="44">
        <f t="shared" si="365"/>
        <v>-3.2758620689655173</v>
      </c>
      <c r="AW237" s="122"/>
      <c r="AX237" s="258">
        <f>MEDIAN($D237:$K237)</f>
        <v>-773.5</v>
      </c>
      <c r="AY237" s="258" t="e">
        <f>MEDIAN($M237:$AF237)</f>
        <v>#NUM!</v>
      </c>
      <c r="AZ237" s="258" t="e">
        <f t="shared" si="366"/>
        <v>#NUM!</v>
      </c>
      <c r="BA237" s="258" t="e">
        <f>MEDIAN($AE237,$AB237,$AA237,$Y237,$V237,$U237,$S237,$R237,$P237,$N237,$M237)</f>
        <v>#NUM!</v>
      </c>
      <c r="BB237" s="258">
        <f>MEDIAN($AJ237:$AL237)</f>
        <v>0</v>
      </c>
      <c r="BC237" s="44">
        <f>MEDIAN((D237:K237,M237:V237,Y237:AF237,AJ237:AL237))</f>
        <v>0</v>
      </c>
    </row>
    <row r="238" spans="1:55" s="204" customFormat="1">
      <c r="A238" s="199"/>
      <c r="B238" s="200"/>
      <c r="C238" s="201"/>
      <c r="D238" s="46">
        <f t="shared" ref="D238:V238" si="367">SUM(D235:D237)</f>
        <v>10281</v>
      </c>
      <c r="E238" s="252">
        <f t="shared" si="367"/>
        <v>-4241</v>
      </c>
      <c r="F238" s="252">
        <f t="shared" si="367"/>
        <v>8467</v>
      </c>
      <c r="G238" s="252">
        <f t="shared" si="367"/>
        <v>13230</v>
      </c>
      <c r="H238" s="118">
        <f t="shared" si="367"/>
        <v>-15766</v>
      </c>
      <c r="I238" s="118">
        <f t="shared" si="367"/>
        <v>10498</v>
      </c>
      <c r="J238" s="252">
        <f t="shared" si="367"/>
        <v>-3414</v>
      </c>
      <c r="K238" s="118">
        <f t="shared" si="367"/>
        <v>10787</v>
      </c>
      <c r="L238" s="45">
        <f t="shared" si="367"/>
        <v>29842</v>
      </c>
      <c r="M238" s="252">
        <f t="shared" si="367"/>
        <v>-382</v>
      </c>
      <c r="N238" s="252">
        <f t="shared" si="367"/>
        <v>43</v>
      </c>
      <c r="O238" s="252">
        <f t="shared" si="367"/>
        <v>-416</v>
      </c>
      <c r="P238" s="252">
        <f t="shared" si="367"/>
        <v>-1146</v>
      </c>
      <c r="Q238" s="252">
        <f t="shared" si="367"/>
        <v>-207</v>
      </c>
      <c r="R238" s="252">
        <f t="shared" si="367"/>
        <v>4263</v>
      </c>
      <c r="S238" s="252">
        <f t="shared" si="367"/>
        <v>465</v>
      </c>
      <c r="T238" s="252">
        <f t="shared" si="367"/>
        <v>-337</v>
      </c>
      <c r="U238" s="252">
        <f t="shared" si="367"/>
        <v>-352</v>
      </c>
      <c r="V238" s="118">
        <f t="shared" si="367"/>
        <v>-364</v>
      </c>
      <c r="W238" s="118"/>
      <c r="X238" s="118"/>
      <c r="Y238" s="252">
        <f t="shared" ref="Y238:AN238" si="368">SUM(Y235:Y237)</f>
        <v>43</v>
      </c>
      <c r="Z238" s="252">
        <f t="shared" si="368"/>
        <v>-1531</v>
      </c>
      <c r="AA238" s="292">
        <f t="shared" si="368"/>
        <v>660</v>
      </c>
      <c r="AB238" s="252">
        <f t="shared" si="368"/>
        <v>3207</v>
      </c>
      <c r="AC238" s="252">
        <f t="shared" si="368"/>
        <v>242</v>
      </c>
      <c r="AD238" s="252">
        <f t="shared" si="368"/>
        <v>-1677</v>
      </c>
      <c r="AE238" s="252">
        <f t="shared" si="368"/>
        <v>-527</v>
      </c>
      <c r="AF238" s="252">
        <f t="shared" si="368"/>
        <v>1123</v>
      </c>
      <c r="AG238" s="45">
        <f t="shared" si="368"/>
        <v>3107</v>
      </c>
      <c r="AH238" s="45">
        <f t="shared" si="361"/>
        <v>-2803</v>
      </c>
      <c r="AI238" s="45">
        <f t="shared" si="362"/>
        <v>5910</v>
      </c>
      <c r="AJ238" s="252">
        <f t="shared" si="368"/>
        <v>1261</v>
      </c>
      <c r="AK238" s="118">
        <f t="shared" si="368"/>
        <v>965</v>
      </c>
      <c r="AL238" s="252">
        <f t="shared" si="368"/>
        <v>1298</v>
      </c>
      <c r="AM238" s="45">
        <f t="shared" si="368"/>
        <v>3524</v>
      </c>
      <c r="AN238" s="211">
        <f t="shared" si="368"/>
        <v>36473</v>
      </c>
      <c r="AQ238" s="45">
        <f>K238/AQ$5</f>
        <v>1348.375</v>
      </c>
      <c r="AR238" s="45">
        <f>AG238/AR$5</f>
        <v>172.61111111111111</v>
      </c>
      <c r="AS238" s="45">
        <f>AH238/AS$5</f>
        <v>-400.42857142857144</v>
      </c>
      <c r="AT238" s="45">
        <f>AI238/AT$5</f>
        <v>537.27272727272725</v>
      </c>
      <c r="AU238" s="45">
        <f>AM238/AU$5</f>
        <v>1174.6666666666667</v>
      </c>
      <c r="AV238" s="211">
        <f>AN238/AV$5</f>
        <v>1257.6896551724137</v>
      </c>
      <c r="AW238" s="122"/>
      <c r="AX238" s="43">
        <f>MEDIAN($D238:$K238)</f>
        <v>9374</v>
      </c>
      <c r="AY238" s="43">
        <f>MEDIAN($M238:$AF238)</f>
        <v>-272</v>
      </c>
      <c r="AZ238" s="43">
        <f t="shared" si="366"/>
        <v>-337</v>
      </c>
      <c r="BA238" s="43">
        <f>MEDIAN($AE238,$AB238,$AA238,$Y238,$V238,$U238,$S238,$R238,$P238,$N238,$M238)</f>
        <v>43</v>
      </c>
      <c r="BB238" s="43">
        <f>MEDIAN($AJ238:$AL238)</f>
        <v>1261</v>
      </c>
      <c r="BC238" s="211">
        <f>MEDIAN((D238:K238,M238:V238,Y238:AF238,AJ238:AL238))</f>
        <v>43</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69">D225+D232+D238</f>
        <v>55424</v>
      </c>
      <c r="E240" s="256">
        <f t="shared" si="369"/>
        <v>4375</v>
      </c>
      <c r="F240" s="256">
        <f t="shared" si="369"/>
        <v>64503</v>
      </c>
      <c r="G240" s="256">
        <f t="shared" si="369"/>
        <v>130038</v>
      </c>
      <c r="H240" s="256">
        <f t="shared" si="369"/>
        <v>33260</v>
      </c>
      <c r="I240" s="256">
        <f t="shared" si="369"/>
        <v>91858</v>
      </c>
      <c r="J240" s="256">
        <f t="shared" si="369"/>
        <v>26646</v>
      </c>
      <c r="K240" s="256">
        <f t="shared" si="369"/>
        <v>55038</v>
      </c>
      <c r="L240" s="42">
        <f t="shared" si="369"/>
        <v>461142</v>
      </c>
      <c r="M240" s="256">
        <f t="shared" si="369"/>
        <v>-29</v>
      </c>
      <c r="N240" s="256">
        <f t="shared" si="369"/>
        <v>6721</v>
      </c>
      <c r="O240" s="256">
        <f t="shared" si="369"/>
        <v>11757</v>
      </c>
      <c r="P240" s="256">
        <f t="shared" si="369"/>
        <v>10887</v>
      </c>
      <c r="Q240" s="256">
        <f t="shared" si="369"/>
        <v>11302</v>
      </c>
      <c r="R240" s="256">
        <f t="shared" si="369"/>
        <v>12515</v>
      </c>
      <c r="S240" s="256">
        <f t="shared" si="369"/>
        <v>3953</v>
      </c>
      <c r="T240" s="256">
        <f t="shared" si="369"/>
        <v>8131</v>
      </c>
      <c r="U240" s="256">
        <f t="shared" si="369"/>
        <v>6282</v>
      </c>
      <c r="V240" s="256">
        <f t="shared" si="369"/>
        <v>1400</v>
      </c>
      <c r="W240" s="256"/>
      <c r="X240" s="256"/>
      <c r="Y240" s="256">
        <f t="shared" ref="Y240:AN240" si="370">Y225+Y232+Y238</f>
        <v>9352</v>
      </c>
      <c r="Z240" s="256">
        <f t="shared" si="370"/>
        <v>15793</v>
      </c>
      <c r="AA240" s="256">
        <f t="shared" si="370"/>
        <v>7932</v>
      </c>
      <c r="AB240" s="256">
        <f t="shared" si="370"/>
        <v>11157</v>
      </c>
      <c r="AC240" s="256">
        <f t="shared" si="370"/>
        <v>10598</v>
      </c>
      <c r="AD240" s="256">
        <f t="shared" si="370"/>
        <v>5857</v>
      </c>
      <c r="AE240" s="256">
        <f t="shared" si="370"/>
        <v>3093</v>
      </c>
      <c r="AF240" s="256">
        <f t="shared" si="370"/>
        <v>7383</v>
      </c>
      <c r="AG240" s="42">
        <f t="shared" si="370"/>
        <v>144084</v>
      </c>
      <c r="AH240" s="42">
        <f t="shared" ref="AH240" si="371">O240+Q240+Z240+AC240+AD240+AF240+T240</f>
        <v>70821</v>
      </c>
      <c r="AI240" s="42">
        <f>M240+N240+P240+R240+S240+U240+V240+Y240+AA240+AB240+AE240</f>
        <v>73263</v>
      </c>
      <c r="AJ240" s="256">
        <f t="shared" si="370"/>
        <v>16892</v>
      </c>
      <c r="AK240" s="256">
        <f t="shared" si="370"/>
        <v>3541</v>
      </c>
      <c r="AL240" s="256">
        <f t="shared" si="370"/>
        <v>6057</v>
      </c>
      <c r="AM240" s="42">
        <f t="shared" si="370"/>
        <v>26490</v>
      </c>
      <c r="AN240" s="230">
        <f t="shared" si="370"/>
        <v>631716</v>
      </c>
      <c r="AQ240" s="42">
        <f t="shared" ref="AQ240" si="372">K240/AQ$5</f>
        <v>6879.75</v>
      </c>
      <c r="AR240" s="42">
        <f t="shared" ref="AR240:AT240" si="373">AG240/AR$5</f>
        <v>8004.666666666667</v>
      </c>
      <c r="AS240" s="42">
        <f t="shared" si="373"/>
        <v>10117.285714285714</v>
      </c>
      <c r="AT240" s="42">
        <f t="shared" si="373"/>
        <v>6660.272727272727</v>
      </c>
      <c r="AU240" s="42">
        <f t="shared" ref="AU240:AV240" si="374">AM240/AU$5</f>
        <v>8830</v>
      </c>
      <c r="AV240" s="230">
        <f t="shared" si="374"/>
        <v>21783.310344827587</v>
      </c>
      <c r="AW240" s="122"/>
      <c r="AX240" s="42">
        <f>MEDIAN($D240:$K240)</f>
        <v>55231</v>
      </c>
      <c r="AY240" s="42">
        <f>MEDIAN($M240:$AF240)</f>
        <v>8031.5</v>
      </c>
      <c r="AZ240" s="42">
        <f>MEDIAN($AC240,$AD240,$Z240,$T240,$O240,Q240,AF240)</f>
        <v>10598</v>
      </c>
      <c r="BA240" s="42">
        <f>MEDIAN($AE240,$AB240,$AA240,$Y240,$V240,$U240,$S240,$R240,$P240,$N240,$M240)</f>
        <v>6721</v>
      </c>
      <c r="BB240" s="42">
        <f>MEDIAN($AJ240:$AL240)</f>
        <v>6057</v>
      </c>
      <c r="BC240" s="230">
        <f>MEDIAN((D240:K240,M240:V240,Y240:AF240,AJ240:AL240))</f>
        <v>10598</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2011</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2</v>
      </c>
      <c r="E249" s="162">
        <v>22</v>
      </c>
      <c r="F249" s="162"/>
      <c r="G249" s="162">
        <v>0</v>
      </c>
      <c r="H249" s="137">
        <v>25</v>
      </c>
      <c r="I249" s="137">
        <v>36</v>
      </c>
      <c r="J249" s="162">
        <v>108</v>
      </c>
      <c r="K249" s="137">
        <v>62</v>
      </c>
      <c r="L249" s="22">
        <f>+SUM(D249:K249)</f>
        <v>255</v>
      </c>
      <c r="M249" s="162">
        <v>50</v>
      </c>
      <c r="N249" s="162">
        <v>55</v>
      </c>
      <c r="O249" s="162">
        <v>89</v>
      </c>
      <c r="P249" s="162">
        <v>122</v>
      </c>
      <c r="Q249" s="162">
        <v>187</v>
      </c>
      <c r="R249" s="162">
        <v>25</v>
      </c>
      <c r="S249" s="162">
        <v>63</v>
      </c>
      <c r="T249" s="162">
        <v>19</v>
      </c>
      <c r="U249" s="162">
        <v>7</v>
      </c>
      <c r="V249" s="137">
        <v>15</v>
      </c>
      <c r="W249" s="137"/>
      <c r="X249" s="137"/>
      <c r="Y249" s="162">
        <v>23</v>
      </c>
      <c r="Z249" s="162">
        <v>167</v>
      </c>
      <c r="AA249" s="271">
        <v>98</v>
      </c>
      <c r="AB249" s="162">
        <v>74</v>
      </c>
      <c r="AC249" s="162">
        <v>109</v>
      </c>
      <c r="AD249" s="162">
        <v>50</v>
      </c>
      <c r="AE249" s="162">
        <v>36</v>
      </c>
      <c r="AF249" s="162">
        <v>48</v>
      </c>
      <c r="AG249" s="22">
        <f>+SUM(M249:AF249)</f>
        <v>1237</v>
      </c>
      <c r="AH249" s="22">
        <f t="shared" ref="AH249:AH254" si="375">O249+Q249+Z249+AC249+AD249+AF249+T249</f>
        <v>669</v>
      </c>
      <c r="AI249" s="22">
        <f t="shared" ref="AI249:AI254" si="376">M249+N249+P249+R249+S249+U249+V249+Y249+AA249+AB249+AE249</f>
        <v>568</v>
      </c>
      <c r="AJ249" s="162">
        <v>0</v>
      </c>
      <c r="AK249" s="137"/>
      <c r="AL249" s="162">
        <v>503</v>
      </c>
      <c r="AM249" s="22">
        <f>+SUM(AJ249:AL249)</f>
        <v>503</v>
      </c>
      <c r="AN249" s="24">
        <f>+AM249+AG249+L249</f>
        <v>1995</v>
      </c>
      <c r="AQ249" s="43">
        <f t="shared" ref="AQ249:AQ253" si="377">K249/AQ$5</f>
        <v>7.75</v>
      </c>
      <c r="AR249" s="43">
        <f t="shared" ref="AR249:AT253" si="378">AG249/AR$5</f>
        <v>68.722222222222229</v>
      </c>
      <c r="AS249" s="43">
        <f t="shared" si="378"/>
        <v>95.571428571428569</v>
      </c>
      <c r="AT249" s="43">
        <f t="shared" si="378"/>
        <v>51.636363636363633</v>
      </c>
      <c r="AU249" s="43">
        <f t="shared" ref="AU249:AV253" si="379">AM249/AU$5</f>
        <v>167.66666666666666</v>
      </c>
      <c r="AV249" s="44">
        <f t="shared" si="379"/>
        <v>68.793103448275858</v>
      </c>
      <c r="AW249" s="23"/>
      <c r="AX249" s="22">
        <f t="shared" ref="AX249:AX254" si="380">MEDIAN($D249:$K249)</f>
        <v>25</v>
      </c>
      <c r="AY249" s="22">
        <f t="shared" ref="AY249:AY254" si="381">MEDIAN($M249:$AF249)</f>
        <v>52.5</v>
      </c>
      <c r="AZ249" s="22">
        <f t="shared" ref="AZ249:AZ254" si="382">MEDIAN($AC249,$AD249,$Z249,$T249,$O249,Q249,AF249)</f>
        <v>89</v>
      </c>
      <c r="BA249" s="22">
        <f t="shared" ref="BA249:BA254" si="383">MEDIAN($AE249,$AB249,$AA249,$Y249,$V249,$U249,$S249,$R249,$P249,$N249,$M249)</f>
        <v>50</v>
      </c>
      <c r="BB249" s="22">
        <f t="shared" ref="BB249:BB254" si="384">MEDIAN($AJ249:$AL249)</f>
        <v>251.5</v>
      </c>
      <c r="BC249" s="24">
        <f>MEDIAN((D249:K249,M249:V249,Y249:AF249,AJ249:AL249))</f>
        <v>50</v>
      </c>
    </row>
    <row r="250" spans="1:55" s="204" customFormat="1">
      <c r="A250" s="199"/>
      <c r="B250" s="200"/>
      <c r="C250" s="201" t="s">
        <v>130</v>
      </c>
      <c r="D250" s="137">
        <v>1619</v>
      </c>
      <c r="E250" s="162">
        <v>1073</v>
      </c>
      <c r="F250" s="162">
        <v>147</v>
      </c>
      <c r="G250" s="162">
        <v>0</v>
      </c>
      <c r="H250" s="137">
        <v>170</v>
      </c>
      <c r="I250" s="137">
        <v>111</v>
      </c>
      <c r="J250" s="162">
        <v>0</v>
      </c>
      <c r="K250" s="137">
        <v>196</v>
      </c>
      <c r="L250" s="22">
        <f>+SUM(D250:K250)</f>
        <v>3316</v>
      </c>
      <c r="M250" s="162">
        <v>2030</v>
      </c>
      <c r="N250" s="162">
        <v>2841</v>
      </c>
      <c r="O250" s="162">
        <v>2596</v>
      </c>
      <c r="P250" s="162">
        <v>2559</v>
      </c>
      <c r="Q250" s="162">
        <v>4852</v>
      </c>
      <c r="R250" s="162">
        <v>2070</v>
      </c>
      <c r="S250" s="162">
        <v>2462</v>
      </c>
      <c r="T250" s="162">
        <v>1845</v>
      </c>
      <c r="U250" s="162">
        <v>2826</v>
      </c>
      <c r="V250" s="137">
        <v>1988</v>
      </c>
      <c r="W250" s="137"/>
      <c r="X250" s="137"/>
      <c r="Y250" s="162">
        <v>3807</v>
      </c>
      <c r="Z250" s="162">
        <v>4256</v>
      </c>
      <c r="AA250" s="271">
        <v>2078</v>
      </c>
      <c r="AB250" s="162">
        <v>2100</v>
      </c>
      <c r="AC250" s="162">
        <v>2720</v>
      </c>
      <c r="AD250" s="162">
        <v>3310</v>
      </c>
      <c r="AE250" s="162">
        <v>1599</v>
      </c>
      <c r="AF250" s="162">
        <v>1864</v>
      </c>
      <c r="AG250" s="22">
        <f>+SUM(M250:AF250)</f>
        <v>47803</v>
      </c>
      <c r="AH250" s="22">
        <f t="shared" si="375"/>
        <v>21443</v>
      </c>
      <c r="AI250" s="22">
        <f t="shared" si="376"/>
        <v>26360</v>
      </c>
      <c r="AJ250" s="162">
        <v>19449</v>
      </c>
      <c r="AK250" s="137">
        <v>324</v>
      </c>
      <c r="AL250" s="162">
        <v>1595</v>
      </c>
      <c r="AM250" s="22">
        <f>+SUM(AJ250:AL250)</f>
        <v>21368</v>
      </c>
      <c r="AN250" s="24">
        <f>+AM250+AG250+L250</f>
        <v>72487</v>
      </c>
      <c r="AQ250" s="43">
        <f t="shared" si="377"/>
        <v>24.5</v>
      </c>
      <c r="AR250" s="43">
        <f t="shared" si="378"/>
        <v>2655.7222222222222</v>
      </c>
      <c r="AS250" s="43">
        <f t="shared" si="378"/>
        <v>3063.2857142857142</v>
      </c>
      <c r="AT250" s="43">
        <f t="shared" si="378"/>
        <v>2396.3636363636365</v>
      </c>
      <c r="AU250" s="43">
        <f t="shared" si="379"/>
        <v>7122.666666666667</v>
      </c>
      <c r="AV250" s="44">
        <f t="shared" si="379"/>
        <v>2499.5517241379312</v>
      </c>
      <c r="AW250" s="23"/>
      <c r="AX250" s="22">
        <f t="shared" si="380"/>
        <v>158.5</v>
      </c>
      <c r="AY250" s="22">
        <f t="shared" si="381"/>
        <v>2510.5</v>
      </c>
      <c r="AZ250" s="22">
        <f t="shared" si="382"/>
        <v>2720</v>
      </c>
      <c r="BA250" s="22">
        <f t="shared" si="383"/>
        <v>2100</v>
      </c>
      <c r="BB250" s="22">
        <f t="shared" si="384"/>
        <v>1595</v>
      </c>
      <c r="BC250" s="24">
        <f>MEDIAN((D250:K250,M250:V250,Y250:AF250,AJ250:AL250))</f>
        <v>2030</v>
      </c>
    </row>
    <row r="251" spans="1:55" s="204" customFormat="1">
      <c r="A251" s="199"/>
      <c r="B251" s="200"/>
      <c r="C251" s="201" t="s">
        <v>129</v>
      </c>
      <c r="D251" s="137">
        <v>11925</v>
      </c>
      <c r="E251" s="162">
        <v>1349</v>
      </c>
      <c r="F251" s="162">
        <v>13559</v>
      </c>
      <c r="G251" s="162">
        <v>23103</v>
      </c>
      <c r="H251" s="137">
        <v>10433</v>
      </c>
      <c r="I251" s="137">
        <v>14625</v>
      </c>
      <c r="J251" s="162">
        <v>7130</v>
      </c>
      <c r="K251" s="137">
        <v>12469</v>
      </c>
      <c r="L251" s="22">
        <f>+SUM(D251:K251)</f>
        <v>94593</v>
      </c>
      <c r="M251" s="162"/>
      <c r="N251" s="162"/>
      <c r="O251" s="162">
        <v>2101</v>
      </c>
      <c r="P251" s="162">
        <v>1152</v>
      </c>
      <c r="Q251" s="162">
        <v>1757</v>
      </c>
      <c r="R251" s="162">
        <v>404</v>
      </c>
      <c r="S251" s="162">
        <v>438</v>
      </c>
      <c r="T251" s="162">
        <v>1456</v>
      </c>
      <c r="U251" s="162">
        <v>769</v>
      </c>
      <c r="V251" s="137"/>
      <c r="W251" s="137"/>
      <c r="X251" s="137"/>
      <c r="Y251" s="162">
        <v>1670</v>
      </c>
      <c r="Z251" s="162">
        <v>3822</v>
      </c>
      <c r="AA251" s="271">
        <v>1178</v>
      </c>
      <c r="AB251" s="162">
        <v>642</v>
      </c>
      <c r="AC251" s="162">
        <v>2245</v>
      </c>
      <c r="AD251" s="162"/>
      <c r="AE251" s="162">
        <v>139</v>
      </c>
      <c r="AF251" s="162">
        <v>989</v>
      </c>
      <c r="AG251" s="22">
        <f>+SUM(M251:AF251)</f>
        <v>18762</v>
      </c>
      <c r="AH251" s="22">
        <f t="shared" si="375"/>
        <v>12370</v>
      </c>
      <c r="AI251" s="22">
        <f t="shared" si="376"/>
        <v>6392</v>
      </c>
      <c r="AJ251" s="162">
        <v>970</v>
      </c>
      <c r="AK251" s="137">
        <v>1054</v>
      </c>
      <c r="AL251" s="162">
        <v>1070</v>
      </c>
      <c r="AM251" s="22">
        <f>+SUM(AJ251:AL251)</f>
        <v>3094</v>
      </c>
      <c r="AN251" s="24">
        <f>+AM251+AG251+L251</f>
        <v>116449</v>
      </c>
      <c r="AQ251" s="43">
        <f t="shared" si="377"/>
        <v>1558.625</v>
      </c>
      <c r="AR251" s="43">
        <f t="shared" si="378"/>
        <v>1042.3333333333333</v>
      </c>
      <c r="AS251" s="43">
        <f t="shared" si="378"/>
        <v>1767.1428571428571</v>
      </c>
      <c r="AT251" s="43">
        <f t="shared" si="378"/>
        <v>581.09090909090912</v>
      </c>
      <c r="AU251" s="43">
        <f t="shared" si="379"/>
        <v>1031.3333333333333</v>
      </c>
      <c r="AV251" s="44">
        <f t="shared" si="379"/>
        <v>4015.4827586206898</v>
      </c>
      <c r="AW251" s="23"/>
      <c r="AX251" s="22">
        <f t="shared" si="380"/>
        <v>12197</v>
      </c>
      <c r="AY251" s="22">
        <f t="shared" si="381"/>
        <v>1165</v>
      </c>
      <c r="AZ251" s="22">
        <f t="shared" si="382"/>
        <v>1929</v>
      </c>
      <c r="BA251" s="22">
        <f t="shared" si="383"/>
        <v>705.5</v>
      </c>
      <c r="BB251" s="22">
        <f t="shared" si="384"/>
        <v>1054</v>
      </c>
      <c r="BC251" s="24">
        <f>MEDIAN((D251:K251,M251:V251,Y251:AF251,AJ251:AL251))</f>
        <v>1456</v>
      </c>
    </row>
    <row r="252" spans="1:55" s="204" customFormat="1">
      <c r="A252" s="199"/>
      <c r="B252" s="200"/>
      <c r="C252" s="201" t="s">
        <v>128</v>
      </c>
      <c r="D252" s="137">
        <v>914</v>
      </c>
      <c r="E252" s="162">
        <v>99</v>
      </c>
      <c r="F252" s="162">
        <v>1968</v>
      </c>
      <c r="G252" s="162">
        <v>3486</v>
      </c>
      <c r="H252" s="137">
        <v>909</v>
      </c>
      <c r="I252" s="137">
        <v>1357</v>
      </c>
      <c r="J252" s="162">
        <v>911</v>
      </c>
      <c r="K252" s="137">
        <v>1286</v>
      </c>
      <c r="L252" s="22">
        <f>+SUM(D252:K252)</f>
        <v>10930</v>
      </c>
      <c r="M252" s="162"/>
      <c r="N252" s="162"/>
      <c r="O252" s="162"/>
      <c r="P252" s="162">
        <v>0</v>
      </c>
      <c r="Q252" s="162">
        <v>1</v>
      </c>
      <c r="R252" s="162"/>
      <c r="S252" s="162"/>
      <c r="T252" s="162">
        <v>37</v>
      </c>
      <c r="U252" s="162">
        <v>40</v>
      </c>
      <c r="V252" s="137"/>
      <c r="W252" s="137"/>
      <c r="X252" s="137"/>
      <c r="Y252" s="162">
        <v>0</v>
      </c>
      <c r="Z252" s="162">
        <v>251</v>
      </c>
      <c r="AA252" s="271">
        <v>5</v>
      </c>
      <c r="AB252" s="162">
        <v>0</v>
      </c>
      <c r="AC252" s="162">
        <v>51</v>
      </c>
      <c r="AD252" s="162"/>
      <c r="AE252" s="162"/>
      <c r="AF252" s="162">
        <v>163</v>
      </c>
      <c r="AG252" s="22">
        <f>+SUM(M252:AF252)</f>
        <v>548</v>
      </c>
      <c r="AH252" s="22">
        <f t="shared" si="375"/>
        <v>503</v>
      </c>
      <c r="AI252" s="22">
        <f t="shared" si="376"/>
        <v>45</v>
      </c>
      <c r="AJ252" s="162">
        <v>0</v>
      </c>
      <c r="AK252" s="137">
        <v>85</v>
      </c>
      <c r="AL252" s="162">
        <v>61</v>
      </c>
      <c r="AM252" s="22">
        <f>+SUM(AJ252:AL252)</f>
        <v>146</v>
      </c>
      <c r="AN252" s="24">
        <f>+AM252+AG252+L252</f>
        <v>11624</v>
      </c>
      <c r="AQ252" s="43">
        <f t="shared" si="377"/>
        <v>160.75</v>
      </c>
      <c r="AR252" s="43">
        <f t="shared" si="378"/>
        <v>30.444444444444443</v>
      </c>
      <c r="AS252" s="43">
        <f t="shared" si="378"/>
        <v>71.857142857142861</v>
      </c>
      <c r="AT252" s="43">
        <f t="shared" si="378"/>
        <v>4.0909090909090908</v>
      </c>
      <c r="AU252" s="43">
        <f t="shared" si="379"/>
        <v>48.666666666666664</v>
      </c>
      <c r="AV252" s="44">
        <f t="shared" si="379"/>
        <v>400.82758620689657</v>
      </c>
      <c r="AW252" s="23"/>
      <c r="AX252" s="22">
        <f t="shared" si="380"/>
        <v>1100</v>
      </c>
      <c r="AY252" s="22">
        <f t="shared" si="381"/>
        <v>21</v>
      </c>
      <c r="AZ252" s="22">
        <f t="shared" si="382"/>
        <v>51</v>
      </c>
      <c r="BA252" s="22">
        <f t="shared" si="383"/>
        <v>0</v>
      </c>
      <c r="BB252" s="22">
        <f t="shared" si="384"/>
        <v>61</v>
      </c>
      <c r="BC252" s="24">
        <f>MEDIAN((D252:K252,M252:V252,Y252:AF252,AJ252:AL252))</f>
        <v>85</v>
      </c>
    </row>
    <row r="253" spans="1:55" s="204" customFormat="1">
      <c r="A253" s="199"/>
      <c r="B253" s="200"/>
      <c r="C253" s="201" t="s">
        <v>127</v>
      </c>
      <c r="D253" s="137">
        <v>597</v>
      </c>
      <c r="E253" s="162">
        <v>286</v>
      </c>
      <c r="F253" s="162">
        <v>1074</v>
      </c>
      <c r="G253" s="162">
        <v>2253</v>
      </c>
      <c r="H253" s="137">
        <v>1011</v>
      </c>
      <c r="I253" s="137">
        <v>1579</v>
      </c>
      <c r="J253" s="162">
        <v>619</v>
      </c>
      <c r="K253" s="137">
        <v>1027</v>
      </c>
      <c r="L253" s="22">
        <f>+SUM(D253:K253)</f>
        <v>8446</v>
      </c>
      <c r="M253" s="162"/>
      <c r="N253" s="162"/>
      <c r="O253" s="162"/>
      <c r="P253" s="162">
        <v>63</v>
      </c>
      <c r="Q253" s="162">
        <v>0</v>
      </c>
      <c r="R253" s="162"/>
      <c r="S253" s="162"/>
      <c r="T253" s="162">
        <v>27</v>
      </c>
      <c r="U253" s="162">
        <v>16</v>
      </c>
      <c r="V253" s="137"/>
      <c r="W253" s="137"/>
      <c r="X253" s="137"/>
      <c r="Y253" s="162">
        <v>0</v>
      </c>
      <c r="Z253" s="162">
        <v>157</v>
      </c>
      <c r="AA253" s="271"/>
      <c r="AB253" s="162">
        <v>0</v>
      </c>
      <c r="AC253" s="162">
        <v>27</v>
      </c>
      <c r="AD253" s="162"/>
      <c r="AE253" s="162"/>
      <c r="AF253" s="162"/>
      <c r="AG253" s="22">
        <f>+SUM(M253:AF253)</f>
        <v>290</v>
      </c>
      <c r="AH253" s="22">
        <f t="shared" si="375"/>
        <v>211</v>
      </c>
      <c r="AI253" s="22">
        <f t="shared" si="376"/>
        <v>79</v>
      </c>
      <c r="AJ253" s="162">
        <v>0</v>
      </c>
      <c r="AK253" s="137"/>
      <c r="AL253" s="162">
        <v>62</v>
      </c>
      <c r="AM253" s="22">
        <f>+SUM(AJ253:AL253)</f>
        <v>62</v>
      </c>
      <c r="AN253" s="24">
        <f>+AM253+AG253+L253</f>
        <v>8798</v>
      </c>
      <c r="AQ253" s="43">
        <f t="shared" si="377"/>
        <v>128.375</v>
      </c>
      <c r="AR253" s="43">
        <f t="shared" si="378"/>
        <v>16.111111111111111</v>
      </c>
      <c r="AS253" s="43">
        <f t="shared" si="378"/>
        <v>30.142857142857142</v>
      </c>
      <c r="AT253" s="43">
        <f t="shared" si="378"/>
        <v>7.1818181818181817</v>
      </c>
      <c r="AU253" s="43">
        <f t="shared" si="379"/>
        <v>20.666666666666668</v>
      </c>
      <c r="AV253" s="44">
        <f t="shared" si="379"/>
        <v>303.37931034482756</v>
      </c>
      <c r="AW253" s="23"/>
      <c r="AX253" s="276">
        <f t="shared" si="380"/>
        <v>1019</v>
      </c>
      <c r="AY253" s="276">
        <f t="shared" si="381"/>
        <v>21.5</v>
      </c>
      <c r="AZ253" s="276">
        <f t="shared" si="382"/>
        <v>27</v>
      </c>
      <c r="BA253" s="276">
        <f t="shared" si="383"/>
        <v>8</v>
      </c>
      <c r="BB253" s="276">
        <f t="shared" si="384"/>
        <v>31</v>
      </c>
      <c r="BC253" s="24">
        <f>MEDIAN((D253:K253,M253:V253,Y253:AF253,AJ253:AL253))</f>
        <v>110</v>
      </c>
    </row>
    <row r="254" spans="1:55" s="204" customFormat="1">
      <c r="A254" s="199"/>
      <c r="B254" s="200"/>
      <c r="C254" s="201" t="s">
        <v>132</v>
      </c>
      <c r="D254" s="110">
        <f t="shared" ref="D254:V254" si="385">SUM(D249:D253)</f>
        <v>15057</v>
      </c>
      <c r="E254" s="28">
        <f t="shared" si="385"/>
        <v>2829</v>
      </c>
      <c r="F254" s="28">
        <f t="shared" si="385"/>
        <v>16748</v>
      </c>
      <c r="G254" s="28">
        <f t="shared" si="385"/>
        <v>28842</v>
      </c>
      <c r="H254" s="141">
        <f t="shared" si="385"/>
        <v>12548</v>
      </c>
      <c r="I254" s="141">
        <f t="shared" si="385"/>
        <v>17708</v>
      </c>
      <c r="J254" s="28">
        <f t="shared" si="385"/>
        <v>8768</v>
      </c>
      <c r="K254" s="141">
        <f t="shared" si="385"/>
        <v>15040</v>
      </c>
      <c r="L254" s="25">
        <f t="shared" si="385"/>
        <v>117540</v>
      </c>
      <c r="M254" s="28">
        <f t="shared" si="385"/>
        <v>2080</v>
      </c>
      <c r="N254" s="28">
        <f t="shared" si="385"/>
        <v>2896</v>
      </c>
      <c r="O254" s="28">
        <f t="shared" si="385"/>
        <v>4786</v>
      </c>
      <c r="P254" s="28">
        <f t="shared" si="385"/>
        <v>3896</v>
      </c>
      <c r="Q254" s="28">
        <f t="shared" si="385"/>
        <v>6797</v>
      </c>
      <c r="R254" s="28">
        <f t="shared" si="385"/>
        <v>2499</v>
      </c>
      <c r="S254" s="28">
        <f t="shared" si="385"/>
        <v>2963</v>
      </c>
      <c r="T254" s="28">
        <f t="shared" si="385"/>
        <v>3384</v>
      </c>
      <c r="U254" s="28">
        <f t="shared" si="385"/>
        <v>3658</v>
      </c>
      <c r="V254" s="141">
        <f t="shared" si="385"/>
        <v>2003</v>
      </c>
      <c r="W254" s="141"/>
      <c r="X254" s="141"/>
      <c r="Y254" s="28">
        <f t="shared" ref="Y254:AN254" si="386">SUM(Y249:Y253)</f>
        <v>5500</v>
      </c>
      <c r="Z254" s="28">
        <f t="shared" si="386"/>
        <v>8653</v>
      </c>
      <c r="AA254" s="29">
        <f t="shared" si="386"/>
        <v>3359</v>
      </c>
      <c r="AB254" s="28">
        <f t="shared" si="386"/>
        <v>2816</v>
      </c>
      <c r="AC254" s="28">
        <f t="shared" si="386"/>
        <v>5152</v>
      </c>
      <c r="AD254" s="28">
        <f t="shared" si="386"/>
        <v>3360</v>
      </c>
      <c r="AE254" s="28">
        <f t="shared" si="386"/>
        <v>1774</v>
      </c>
      <c r="AF254" s="28">
        <f t="shared" si="386"/>
        <v>3064</v>
      </c>
      <c r="AG254" s="25">
        <f t="shared" si="386"/>
        <v>68640</v>
      </c>
      <c r="AH254" s="25">
        <f t="shared" si="375"/>
        <v>35196</v>
      </c>
      <c r="AI254" s="25">
        <f t="shared" si="376"/>
        <v>33444</v>
      </c>
      <c r="AJ254" s="28">
        <f t="shared" si="386"/>
        <v>20419</v>
      </c>
      <c r="AK254" s="141">
        <f t="shared" si="386"/>
        <v>1463</v>
      </c>
      <c r="AL254" s="28">
        <f t="shared" si="386"/>
        <v>3291</v>
      </c>
      <c r="AM254" s="25">
        <f t="shared" si="386"/>
        <v>25173</v>
      </c>
      <c r="AN254" s="305">
        <f t="shared" si="386"/>
        <v>211353</v>
      </c>
      <c r="AQ254" s="45">
        <f>K254/AQ$5</f>
        <v>1880</v>
      </c>
      <c r="AR254" s="45">
        <f>AG254/AR$5</f>
        <v>3813.3333333333335</v>
      </c>
      <c r="AS254" s="45">
        <f>AH254/AS$5</f>
        <v>5028</v>
      </c>
      <c r="AT254" s="45">
        <f>AI254/AT$5</f>
        <v>3040.3636363636365</v>
      </c>
      <c r="AU254" s="45">
        <f>AM254/AU$5</f>
        <v>8391</v>
      </c>
      <c r="AV254" s="211">
        <f>AN254/AV$5</f>
        <v>7288.0344827586205</v>
      </c>
      <c r="AW254" s="23"/>
      <c r="AX254" s="22">
        <f t="shared" si="380"/>
        <v>15048.5</v>
      </c>
      <c r="AY254" s="22">
        <f t="shared" si="381"/>
        <v>3359.5</v>
      </c>
      <c r="AZ254" s="22">
        <f t="shared" si="382"/>
        <v>4786</v>
      </c>
      <c r="BA254" s="22">
        <f t="shared" si="383"/>
        <v>2896</v>
      </c>
      <c r="BB254" s="22">
        <f t="shared" si="384"/>
        <v>3291</v>
      </c>
      <c r="BC254" s="305">
        <f>MEDIAN((D254:K254,M254:V254,Y254:AF254,AJ254:AL254))</f>
        <v>3658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434</v>
      </c>
      <c r="E256" s="162">
        <v>235</v>
      </c>
      <c r="F256" s="162">
        <v>298</v>
      </c>
      <c r="G256" s="162">
        <v>0</v>
      </c>
      <c r="H256" s="137">
        <v>140</v>
      </c>
      <c r="I256" s="137">
        <v>143</v>
      </c>
      <c r="J256" s="162">
        <v>453</v>
      </c>
      <c r="K256" s="137">
        <v>255</v>
      </c>
      <c r="L256" s="22">
        <f>+SUM(D256:K256)</f>
        <v>1958</v>
      </c>
      <c r="M256" s="162">
        <v>28</v>
      </c>
      <c r="N256" s="162">
        <v>80</v>
      </c>
      <c r="O256" s="162">
        <v>361</v>
      </c>
      <c r="P256" s="162">
        <v>187</v>
      </c>
      <c r="Q256" s="162">
        <v>301</v>
      </c>
      <c r="R256" s="162">
        <v>226</v>
      </c>
      <c r="S256" s="162">
        <v>47</v>
      </c>
      <c r="T256" s="162">
        <v>106</v>
      </c>
      <c r="U256" s="162">
        <v>215</v>
      </c>
      <c r="V256" s="137">
        <v>30</v>
      </c>
      <c r="W256" s="137"/>
      <c r="X256" s="137"/>
      <c r="Y256" s="162">
        <v>12</v>
      </c>
      <c r="Z256" s="162">
        <v>727</v>
      </c>
      <c r="AA256" s="271">
        <v>56</v>
      </c>
      <c r="AB256" s="162">
        <v>360</v>
      </c>
      <c r="AC256" s="162">
        <v>305</v>
      </c>
      <c r="AD256" s="162"/>
      <c r="AE256" s="162">
        <v>83</v>
      </c>
      <c r="AF256" s="162">
        <v>818</v>
      </c>
      <c r="AG256" s="22">
        <f>+SUM(M256:AF256)</f>
        <v>3942</v>
      </c>
      <c r="AH256" s="22">
        <f t="shared" ref="AH256:AH260" si="387">O256+Q256+Z256+AC256+AD256+AF256+T256</f>
        <v>2618</v>
      </c>
      <c r="AI256" s="22">
        <f t="shared" ref="AI256:AI260" si="388">M256+N256+P256+R256+S256+U256+V256+Y256+AA256+AB256+AE256</f>
        <v>1324</v>
      </c>
      <c r="AJ256" s="162">
        <v>0</v>
      </c>
      <c r="AK256" s="137"/>
      <c r="AL256" s="162">
        <v>0</v>
      </c>
      <c r="AM256" s="22">
        <f>+SUM(AJ256:AL256)</f>
        <v>0</v>
      </c>
      <c r="AN256" s="24">
        <f>+AM256+AG256+L256</f>
        <v>5900</v>
      </c>
      <c r="AQ256" s="43">
        <f t="shared" ref="AQ256:AQ259" si="389">K256/AQ$5</f>
        <v>31.875</v>
      </c>
      <c r="AR256" s="43">
        <f t="shared" ref="AR256:AT259" si="390">AG256/AR$5</f>
        <v>219</v>
      </c>
      <c r="AS256" s="43">
        <f t="shared" si="390"/>
        <v>374</v>
      </c>
      <c r="AT256" s="43">
        <f t="shared" si="390"/>
        <v>120.36363636363636</v>
      </c>
      <c r="AU256" s="43">
        <f t="shared" ref="AU256:AV259" si="391">AM256/AU$5</f>
        <v>0</v>
      </c>
      <c r="AV256" s="44">
        <f t="shared" si="391"/>
        <v>203.44827586206895</v>
      </c>
      <c r="AW256" s="23"/>
      <c r="AX256" s="22">
        <f>MEDIAN($D256:$K256)</f>
        <v>245</v>
      </c>
      <c r="AY256" s="22">
        <f>MEDIAN($M256:$AF256)</f>
        <v>187</v>
      </c>
      <c r="AZ256" s="22">
        <f t="shared" ref="AZ256:AZ260" si="392">MEDIAN($AC256,$AD256,$Z256,$T256,$O256,Q256,AF256)</f>
        <v>333</v>
      </c>
      <c r="BA256" s="22">
        <f>MEDIAN($AE256,$AB256,$AA256,$Y256,$V256,$U256,$S256,$R256,$P256,$N256,$M256)</f>
        <v>80</v>
      </c>
      <c r="BB256" s="22">
        <f>MEDIAN($AJ256:$AL256)</f>
        <v>0</v>
      </c>
      <c r="BC256" s="24">
        <f>MEDIAN((D256:K256,M256:V256,Y256:AF256,AJ256:AL256))</f>
        <v>187</v>
      </c>
    </row>
    <row r="257" spans="1:55" s="204" customFormat="1">
      <c r="A257" s="199"/>
      <c r="B257" s="200"/>
      <c r="C257" s="201" t="s">
        <v>129</v>
      </c>
      <c r="D257" s="137">
        <v>2036</v>
      </c>
      <c r="E257" s="162">
        <v>351</v>
      </c>
      <c r="F257" s="162">
        <v>1366</v>
      </c>
      <c r="G257" s="162">
        <v>2615</v>
      </c>
      <c r="H257" s="137">
        <v>709</v>
      </c>
      <c r="I257" s="137">
        <v>1461</v>
      </c>
      <c r="J257" s="162">
        <v>842</v>
      </c>
      <c r="K257" s="137">
        <v>1183</v>
      </c>
      <c r="L257" s="22">
        <f>+SUM(D257:K257)</f>
        <v>10563</v>
      </c>
      <c r="M257" s="162"/>
      <c r="N257" s="162"/>
      <c r="O257" s="162">
        <v>200</v>
      </c>
      <c r="P257" s="162">
        <v>48</v>
      </c>
      <c r="Q257" s="162">
        <v>171</v>
      </c>
      <c r="R257" s="162">
        <v>73</v>
      </c>
      <c r="S257" s="162">
        <v>17</v>
      </c>
      <c r="T257" s="162">
        <v>70</v>
      </c>
      <c r="U257" s="162">
        <v>25</v>
      </c>
      <c r="V257" s="137"/>
      <c r="W257" s="137"/>
      <c r="X257" s="137"/>
      <c r="Y257" s="162">
        <v>7</v>
      </c>
      <c r="Z257" s="162">
        <v>865</v>
      </c>
      <c r="AA257" s="271">
        <v>186</v>
      </c>
      <c r="AB257" s="162">
        <v>325</v>
      </c>
      <c r="AC257" s="162">
        <v>303</v>
      </c>
      <c r="AD257" s="162">
        <v>305</v>
      </c>
      <c r="AE257" s="162">
        <v>3</v>
      </c>
      <c r="AF257" s="162">
        <v>581</v>
      </c>
      <c r="AG257" s="22">
        <f>+SUM(M257:AF257)</f>
        <v>3179</v>
      </c>
      <c r="AH257" s="22">
        <f t="shared" si="387"/>
        <v>2495</v>
      </c>
      <c r="AI257" s="22">
        <f t="shared" si="388"/>
        <v>684</v>
      </c>
      <c r="AJ257" s="162">
        <v>0</v>
      </c>
      <c r="AK257" s="137"/>
      <c r="AL257" s="162">
        <v>0</v>
      </c>
      <c r="AM257" s="22">
        <f>+SUM(AJ257:AL257)</f>
        <v>0</v>
      </c>
      <c r="AN257" s="24">
        <f>+AM257+AG257+L257</f>
        <v>13742</v>
      </c>
      <c r="AQ257" s="43">
        <f t="shared" si="389"/>
        <v>147.875</v>
      </c>
      <c r="AR257" s="43">
        <f t="shared" si="390"/>
        <v>176.61111111111111</v>
      </c>
      <c r="AS257" s="43">
        <f t="shared" si="390"/>
        <v>356.42857142857144</v>
      </c>
      <c r="AT257" s="43">
        <f t="shared" si="390"/>
        <v>62.18181818181818</v>
      </c>
      <c r="AU257" s="43">
        <f t="shared" si="391"/>
        <v>0</v>
      </c>
      <c r="AV257" s="44">
        <f t="shared" si="391"/>
        <v>473.86206896551727</v>
      </c>
      <c r="AW257" s="23"/>
      <c r="AX257" s="22">
        <f>MEDIAN($D257:$K257)</f>
        <v>1274.5</v>
      </c>
      <c r="AY257" s="22">
        <f>MEDIAN($M257:$AF257)</f>
        <v>171</v>
      </c>
      <c r="AZ257" s="22">
        <f t="shared" si="392"/>
        <v>303</v>
      </c>
      <c r="BA257" s="22">
        <f>MEDIAN($AE257,$AB257,$AA257,$Y257,$V257,$U257,$S257,$R257,$P257,$N257,$M257)</f>
        <v>36.5</v>
      </c>
      <c r="BB257" s="22">
        <f>MEDIAN($AJ257:$AL257)</f>
        <v>0</v>
      </c>
      <c r="BC257" s="24">
        <f>MEDIAN((D257:K257,M257:V257,Y257:AF257,AJ257:AL257))</f>
        <v>303</v>
      </c>
    </row>
    <row r="258" spans="1:55" s="204" customFormat="1">
      <c r="A258" s="199"/>
      <c r="B258" s="200"/>
      <c r="C258" s="201" t="s">
        <v>128</v>
      </c>
      <c r="D258" s="137">
        <v>359</v>
      </c>
      <c r="E258" s="162">
        <v>63</v>
      </c>
      <c r="F258" s="162">
        <v>381</v>
      </c>
      <c r="G258" s="162">
        <v>402</v>
      </c>
      <c r="H258" s="137">
        <v>58</v>
      </c>
      <c r="I258" s="137">
        <v>156</v>
      </c>
      <c r="J258" s="162">
        <v>248</v>
      </c>
      <c r="K258" s="137">
        <v>233</v>
      </c>
      <c r="L258" s="22">
        <f>+SUM(D258:K258)</f>
        <v>1900</v>
      </c>
      <c r="M258" s="162"/>
      <c r="N258" s="162"/>
      <c r="O258" s="162"/>
      <c r="P258" s="162">
        <v>0</v>
      </c>
      <c r="Q258" s="162">
        <v>0</v>
      </c>
      <c r="R258" s="162"/>
      <c r="S258" s="162"/>
      <c r="T258" s="162">
        <v>0</v>
      </c>
      <c r="U258" s="162">
        <v>71</v>
      </c>
      <c r="V258" s="137"/>
      <c r="W258" s="137"/>
      <c r="X258" s="137"/>
      <c r="Y258" s="162">
        <v>0</v>
      </c>
      <c r="Z258" s="162">
        <v>83</v>
      </c>
      <c r="AA258" s="271">
        <v>3</v>
      </c>
      <c r="AB258" s="162"/>
      <c r="AC258" s="162">
        <v>0</v>
      </c>
      <c r="AD258" s="162"/>
      <c r="AE258" s="162"/>
      <c r="AF258" s="162">
        <v>2</v>
      </c>
      <c r="AG258" s="22">
        <f>+SUM(M258:AF258)</f>
        <v>159</v>
      </c>
      <c r="AH258" s="22">
        <f t="shared" si="387"/>
        <v>85</v>
      </c>
      <c r="AI258" s="22">
        <f t="shared" si="388"/>
        <v>74</v>
      </c>
      <c r="AJ258" s="162">
        <v>0</v>
      </c>
      <c r="AK258" s="137"/>
      <c r="AL258" s="162">
        <v>0</v>
      </c>
      <c r="AM258" s="22">
        <f>+SUM(AJ258:AL258)</f>
        <v>0</v>
      </c>
      <c r="AN258" s="24">
        <f>+AM258+AG258+L258</f>
        <v>2059</v>
      </c>
      <c r="AQ258" s="43">
        <f t="shared" si="389"/>
        <v>29.125</v>
      </c>
      <c r="AR258" s="43">
        <f t="shared" si="390"/>
        <v>8.8333333333333339</v>
      </c>
      <c r="AS258" s="43">
        <f t="shared" si="390"/>
        <v>12.142857142857142</v>
      </c>
      <c r="AT258" s="43">
        <f t="shared" si="390"/>
        <v>6.7272727272727275</v>
      </c>
      <c r="AU258" s="43">
        <f t="shared" si="391"/>
        <v>0</v>
      </c>
      <c r="AV258" s="44">
        <f t="shared" si="391"/>
        <v>71</v>
      </c>
      <c r="AW258" s="23"/>
      <c r="AX258" s="22">
        <f>MEDIAN($D258:$K258)</f>
        <v>240.5</v>
      </c>
      <c r="AY258" s="22">
        <f>MEDIAN($M258:$AF258)</f>
        <v>0</v>
      </c>
      <c r="AZ258" s="22">
        <f t="shared" si="392"/>
        <v>0</v>
      </c>
      <c r="BA258" s="22">
        <f>MEDIAN($AE258,$AB258,$AA258,$Y258,$V258,$U258,$S258,$R258,$P258,$N258,$M258)</f>
        <v>1.5</v>
      </c>
      <c r="BB258" s="22">
        <f>MEDIAN($AJ258:$AL258)</f>
        <v>0</v>
      </c>
      <c r="BC258" s="24">
        <f>MEDIAN((D258:K258,M258:V258,Y258:AF258,AJ258:AL258))</f>
        <v>58</v>
      </c>
    </row>
    <row r="259" spans="1:55" s="204" customFormat="1">
      <c r="A259" s="199"/>
      <c r="B259" s="200"/>
      <c r="C259" s="201" t="s">
        <v>127</v>
      </c>
      <c r="D259" s="137">
        <v>32</v>
      </c>
      <c r="E259" s="162">
        <v>4</v>
      </c>
      <c r="F259" s="162">
        <v>50</v>
      </c>
      <c r="G259" s="162">
        <v>95</v>
      </c>
      <c r="H259" s="137">
        <v>44</v>
      </c>
      <c r="I259" s="137">
        <v>50</v>
      </c>
      <c r="J259" s="162">
        <v>0</v>
      </c>
      <c r="K259" s="137">
        <v>40</v>
      </c>
      <c r="L259" s="22">
        <f>+SUM(D259:K259)</f>
        <v>315</v>
      </c>
      <c r="M259" s="162"/>
      <c r="N259" s="162"/>
      <c r="O259" s="162"/>
      <c r="P259" s="162">
        <v>0</v>
      </c>
      <c r="Q259" s="162">
        <v>0</v>
      </c>
      <c r="R259" s="162"/>
      <c r="S259" s="162"/>
      <c r="T259" s="162">
        <v>1</v>
      </c>
      <c r="U259" s="162">
        <v>141</v>
      </c>
      <c r="V259" s="137"/>
      <c r="W259" s="137"/>
      <c r="X259" s="137"/>
      <c r="Y259" s="162">
        <v>0</v>
      </c>
      <c r="Z259" s="162">
        <v>13</v>
      </c>
      <c r="AA259" s="271"/>
      <c r="AB259" s="162"/>
      <c r="AC259" s="162">
        <v>1</v>
      </c>
      <c r="AD259" s="162"/>
      <c r="AE259" s="162"/>
      <c r="AF259" s="162"/>
      <c r="AG259" s="22">
        <f>+SUM(M259:AF259)</f>
        <v>156</v>
      </c>
      <c r="AH259" s="22">
        <f t="shared" si="387"/>
        <v>15</v>
      </c>
      <c r="AI259" s="22">
        <f t="shared" si="388"/>
        <v>141</v>
      </c>
      <c r="AJ259" s="162">
        <v>0</v>
      </c>
      <c r="AK259" s="137"/>
      <c r="AL259" s="162">
        <v>0</v>
      </c>
      <c r="AM259" s="22">
        <f>+SUM(AJ259:AL259)</f>
        <v>0</v>
      </c>
      <c r="AN259" s="24">
        <f>+AM259+AG259+L259</f>
        <v>471</v>
      </c>
      <c r="AQ259" s="43">
        <f t="shared" si="389"/>
        <v>5</v>
      </c>
      <c r="AR259" s="43">
        <f t="shared" si="390"/>
        <v>8.6666666666666661</v>
      </c>
      <c r="AS259" s="43">
        <f t="shared" si="390"/>
        <v>2.1428571428571428</v>
      </c>
      <c r="AT259" s="43">
        <f t="shared" si="390"/>
        <v>12.818181818181818</v>
      </c>
      <c r="AU259" s="43">
        <f t="shared" si="391"/>
        <v>0</v>
      </c>
      <c r="AV259" s="44">
        <f t="shared" si="391"/>
        <v>16.241379310344829</v>
      </c>
      <c r="AW259" s="23"/>
      <c r="AX259" s="276">
        <f>MEDIAN($D259:$K259)</f>
        <v>42</v>
      </c>
      <c r="AY259" s="276">
        <f>MEDIAN($M259:$AF259)</f>
        <v>1</v>
      </c>
      <c r="AZ259" s="276">
        <f t="shared" si="392"/>
        <v>1</v>
      </c>
      <c r="BA259" s="276">
        <f>MEDIAN($AE259,$AB259,$AA259,$Y259,$V259,$U259,$S259,$R259,$P259,$N259,$M259)</f>
        <v>0</v>
      </c>
      <c r="BB259" s="276">
        <f>MEDIAN($AJ259:$AL259)</f>
        <v>0</v>
      </c>
      <c r="BC259" s="24">
        <f>MEDIAN((D259:K259,M259:V259,Y259:AF259,AJ259:AL259))</f>
        <v>4</v>
      </c>
    </row>
    <row r="260" spans="1:55" s="204" customFormat="1">
      <c r="A260" s="199"/>
      <c r="B260" s="200"/>
      <c r="C260" s="201" t="s">
        <v>126</v>
      </c>
      <c r="D260" s="110">
        <f t="shared" ref="D260:V260" si="393">SUM(D256:D259)</f>
        <v>2861</v>
      </c>
      <c r="E260" s="28">
        <f t="shared" si="393"/>
        <v>653</v>
      </c>
      <c r="F260" s="28">
        <f t="shared" si="393"/>
        <v>2095</v>
      </c>
      <c r="G260" s="28">
        <f t="shared" si="393"/>
        <v>3112</v>
      </c>
      <c r="H260" s="141">
        <f t="shared" si="393"/>
        <v>951</v>
      </c>
      <c r="I260" s="141">
        <f t="shared" si="393"/>
        <v>1810</v>
      </c>
      <c r="J260" s="28">
        <f t="shared" si="393"/>
        <v>1543</v>
      </c>
      <c r="K260" s="141">
        <f t="shared" si="393"/>
        <v>1711</v>
      </c>
      <c r="L260" s="25">
        <f t="shared" si="393"/>
        <v>14736</v>
      </c>
      <c r="M260" s="28">
        <f t="shared" si="393"/>
        <v>28</v>
      </c>
      <c r="N260" s="28">
        <f t="shared" si="393"/>
        <v>80</v>
      </c>
      <c r="O260" s="28">
        <f t="shared" si="393"/>
        <v>561</v>
      </c>
      <c r="P260" s="28">
        <f t="shared" si="393"/>
        <v>235</v>
      </c>
      <c r="Q260" s="28">
        <f t="shared" si="393"/>
        <v>472</v>
      </c>
      <c r="R260" s="28">
        <f t="shared" si="393"/>
        <v>299</v>
      </c>
      <c r="S260" s="28">
        <f t="shared" si="393"/>
        <v>64</v>
      </c>
      <c r="T260" s="28">
        <f t="shared" si="393"/>
        <v>177</v>
      </c>
      <c r="U260" s="28">
        <f t="shared" si="393"/>
        <v>452</v>
      </c>
      <c r="V260" s="141">
        <f t="shared" si="393"/>
        <v>30</v>
      </c>
      <c r="W260" s="141"/>
      <c r="X260" s="141"/>
      <c r="Y260" s="28">
        <f t="shared" ref="Y260:AN260" si="394">SUM(Y256:Y259)</f>
        <v>19</v>
      </c>
      <c r="Z260" s="28">
        <f t="shared" si="394"/>
        <v>1688</v>
      </c>
      <c r="AA260" s="29">
        <f t="shared" si="394"/>
        <v>245</v>
      </c>
      <c r="AB260" s="28">
        <f t="shared" si="394"/>
        <v>685</v>
      </c>
      <c r="AC260" s="28">
        <f t="shared" si="394"/>
        <v>609</v>
      </c>
      <c r="AD260" s="28">
        <f t="shared" si="394"/>
        <v>305</v>
      </c>
      <c r="AE260" s="28">
        <f t="shared" si="394"/>
        <v>86</v>
      </c>
      <c r="AF260" s="28">
        <f t="shared" si="394"/>
        <v>1401</v>
      </c>
      <c r="AG260" s="25">
        <f t="shared" si="394"/>
        <v>7436</v>
      </c>
      <c r="AH260" s="25">
        <f t="shared" si="387"/>
        <v>5213</v>
      </c>
      <c r="AI260" s="25">
        <f t="shared" si="388"/>
        <v>2223</v>
      </c>
      <c r="AJ260" s="28">
        <f t="shared" si="394"/>
        <v>0</v>
      </c>
      <c r="AK260" s="141">
        <f t="shared" si="394"/>
        <v>0</v>
      </c>
      <c r="AL260" s="28">
        <f t="shared" si="394"/>
        <v>0</v>
      </c>
      <c r="AM260" s="25">
        <f t="shared" si="394"/>
        <v>0</v>
      </c>
      <c r="AN260" s="305">
        <f t="shared" si="394"/>
        <v>22172</v>
      </c>
      <c r="AQ260" s="45">
        <f>K260/AQ$5</f>
        <v>213.875</v>
      </c>
      <c r="AR260" s="45">
        <f>AG260/AR$5</f>
        <v>413.11111111111109</v>
      </c>
      <c r="AS260" s="45">
        <f>AH260/AS$5</f>
        <v>744.71428571428567</v>
      </c>
      <c r="AT260" s="45">
        <f>AI260/AT$5</f>
        <v>202.09090909090909</v>
      </c>
      <c r="AU260" s="45">
        <f>AM260/AU$5</f>
        <v>0</v>
      </c>
      <c r="AV260" s="211">
        <f>AN260/AV$5</f>
        <v>764.55172413793105</v>
      </c>
      <c r="AW260" s="23"/>
      <c r="AX260" s="22">
        <f>MEDIAN($D260:$K260)</f>
        <v>1760.5</v>
      </c>
      <c r="AY260" s="22">
        <f>MEDIAN($M260:$AF260)</f>
        <v>272</v>
      </c>
      <c r="AZ260" s="22">
        <f t="shared" si="392"/>
        <v>561</v>
      </c>
      <c r="BA260" s="22">
        <f>MEDIAN($AE260,$AB260,$AA260,$Y260,$V260,$U260,$S260,$R260,$P260,$N260,$M260)</f>
        <v>86</v>
      </c>
      <c r="BB260" s="22">
        <f>MEDIAN($AJ260:$AL260)</f>
        <v>0</v>
      </c>
      <c r="BC260" s="305">
        <f>MEDIAN((D260:K260,M260:V260,Y260:AF260,AJ260:AL260))</f>
        <v>452</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c r="F262" s="162">
        <v>5</v>
      </c>
      <c r="G262" s="162">
        <v>0</v>
      </c>
      <c r="H262" s="137">
        <v>10</v>
      </c>
      <c r="I262" s="137">
        <v>45</v>
      </c>
      <c r="J262" s="162">
        <v>37</v>
      </c>
      <c r="K262" s="137"/>
      <c r="L262" s="22">
        <f>+SUM(D262:K262)</f>
        <v>97</v>
      </c>
      <c r="M262" s="162">
        <v>5</v>
      </c>
      <c r="N262" s="162"/>
      <c r="O262" s="162"/>
      <c r="P262" s="162"/>
      <c r="Q262" s="162">
        <v>0</v>
      </c>
      <c r="R262" s="162"/>
      <c r="S262" s="162">
        <v>56</v>
      </c>
      <c r="T262" s="162">
        <v>0</v>
      </c>
      <c r="U262" s="162"/>
      <c r="V262" s="137"/>
      <c r="W262" s="137"/>
      <c r="X262" s="137"/>
      <c r="Y262" s="162">
        <v>0</v>
      </c>
      <c r="Z262" s="162">
        <v>19</v>
      </c>
      <c r="AA262" s="271"/>
      <c r="AB262" s="162"/>
      <c r="AC262" s="162">
        <v>75</v>
      </c>
      <c r="AD262" s="162"/>
      <c r="AE262" s="162"/>
      <c r="AF262" s="162"/>
      <c r="AG262" s="22">
        <f>+SUM(M262:AF262)</f>
        <v>155</v>
      </c>
      <c r="AH262" s="22">
        <f t="shared" ref="AH262:AH266" si="395">O262+Q262+Z262+AC262+AD262+AF262+T262</f>
        <v>94</v>
      </c>
      <c r="AI262" s="22">
        <f t="shared" ref="AI262:AI266" si="396">M262+N262+P262+R262+S262+U262+V262+Y262+AA262+AB262+AE262</f>
        <v>61</v>
      </c>
      <c r="AJ262" s="162">
        <v>0</v>
      </c>
      <c r="AK262" s="137"/>
      <c r="AL262" s="162">
        <v>0</v>
      </c>
      <c r="AM262" s="22">
        <f>+SUM(AJ262:AL262)</f>
        <v>0</v>
      </c>
      <c r="AN262" s="24">
        <f>+AM262+AG262+L262</f>
        <v>252</v>
      </c>
      <c r="AQ262" s="43">
        <f t="shared" ref="AQ262:AQ264" si="397">K262/AQ$5</f>
        <v>0</v>
      </c>
      <c r="AR262" s="43">
        <f t="shared" ref="AR262:AT264" si="398">AG262/AR$5</f>
        <v>8.6111111111111107</v>
      </c>
      <c r="AS262" s="43">
        <f t="shared" si="398"/>
        <v>13.428571428571429</v>
      </c>
      <c r="AT262" s="43">
        <f t="shared" si="398"/>
        <v>5.5454545454545459</v>
      </c>
      <c r="AU262" s="43">
        <f t="shared" ref="AU262:AV264" si="399">AM262/AU$5</f>
        <v>0</v>
      </c>
      <c r="AV262" s="44">
        <f t="shared" si="399"/>
        <v>8.6896551724137936</v>
      </c>
      <c r="AW262" s="23"/>
      <c r="AX262" s="22">
        <f>MEDIAN($D262:$K262)</f>
        <v>7.5</v>
      </c>
      <c r="AY262" s="22">
        <f>MEDIAN($M262:$AF262)</f>
        <v>5</v>
      </c>
      <c r="AZ262" s="22">
        <f t="shared" ref="AZ262:AZ266" si="400">MEDIAN($AC262,$AD262,$Z262,$T262,$O262,Q262,AF262)</f>
        <v>9.5</v>
      </c>
      <c r="BA262" s="22">
        <f>MEDIAN($AE262,$AB262,$AA262,$Y262,$V262,$U262,$S262,$R262,$P262,$N262,$M262)</f>
        <v>5</v>
      </c>
      <c r="BB262" s="22">
        <f>MEDIAN($AJ262:$AL262)</f>
        <v>0</v>
      </c>
      <c r="BC262" s="24">
        <f>MEDIAN((D262:K262,M262:V262,Y262:AF262,AJ262:AL262))</f>
        <v>5</v>
      </c>
    </row>
    <row r="263" spans="1:55" s="204" customFormat="1">
      <c r="A263" s="199"/>
      <c r="B263" s="200"/>
      <c r="C263" s="201" t="s">
        <v>123</v>
      </c>
      <c r="D263" s="137">
        <v>96</v>
      </c>
      <c r="E263" s="162"/>
      <c r="F263" s="162">
        <v>20</v>
      </c>
      <c r="G263" s="162">
        <v>0</v>
      </c>
      <c r="H263" s="137">
        <v>21</v>
      </c>
      <c r="I263" s="137">
        <v>5</v>
      </c>
      <c r="J263" s="162"/>
      <c r="K263" s="137"/>
      <c r="L263" s="22">
        <f>+SUM(D263:K263)</f>
        <v>142</v>
      </c>
      <c r="M263" s="162">
        <v>42</v>
      </c>
      <c r="N263" s="162">
        <v>281</v>
      </c>
      <c r="O263" s="162">
        <v>162</v>
      </c>
      <c r="P263" s="162">
        <v>310</v>
      </c>
      <c r="Q263" s="162">
        <v>0</v>
      </c>
      <c r="R263" s="162">
        <v>38</v>
      </c>
      <c r="S263" s="162">
        <v>94</v>
      </c>
      <c r="T263" s="162">
        <v>57</v>
      </c>
      <c r="U263" s="162">
        <v>467</v>
      </c>
      <c r="V263" s="137">
        <v>210</v>
      </c>
      <c r="W263" s="137"/>
      <c r="X263" s="137"/>
      <c r="Y263" s="162">
        <v>517</v>
      </c>
      <c r="Z263" s="162">
        <v>185</v>
      </c>
      <c r="AA263" s="271"/>
      <c r="AB263" s="162">
        <v>155</v>
      </c>
      <c r="AC263" s="162">
        <v>949</v>
      </c>
      <c r="AD263" s="162">
        <v>1004</v>
      </c>
      <c r="AE263" s="162">
        <v>37</v>
      </c>
      <c r="AF263" s="162"/>
      <c r="AG263" s="22">
        <f>+SUM(M263:AF263)</f>
        <v>4508</v>
      </c>
      <c r="AH263" s="22">
        <f t="shared" si="395"/>
        <v>2357</v>
      </c>
      <c r="AI263" s="22">
        <f t="shared" si="396"/>
        <v>2151</v>
      </c>
      <c r="AJ263" s="162">
        <v>0</v>
      </c>
      <c r="AK263" s="137"/>
      <c r="AL263" s="162">
        <v>0</v>
      </c>
      <c r="AM263" s="22">
        <f>+SUM(AJ263:AL263)</f>
        <v>0</v>
      </c>
      <c r="AN263" s="24">
        <f>+AM263+AG263+L263</f>
        <v>4650</v>
      </c>
      <c r="AQ263" s="43">
        <f t="shared" si="397"/>
        <v>0</v>
      </c>
      <c r="AR263" s="43">
        <f t="shared" si="398"/>
        <v>250.44444444444446</v>
      </c>
      <c r="AS263" s="43">
        <f t="shared" si="398"/>
        <v>336.71428571428572</v>
      </c>
      <c r="AT263" s="43">
        <f t="shared" si="398"/>
        <v>195.54545454545453</v>
      </c>
      <c r="AU263" s="43">
        <f t="shared" si="399"/>
        <v>0</v>
      </c>
      <c r="AV263" s="44">
        <f t="shared" si="399"/>
        <v>160.34482758620689</v>
      </c>
      <c r="AW263" s="23"/>
      <c r="AX263" s="22">
        <f>MEDIAN($D263:$K263)</f>
        <v>20</v>
      </c>
      <c r="AY263" s="22">
        <f>MEDIAN($M263:$AF263)</f>
        <v>173.5</v>
      </c>
      <c r="AZ263" s="22">
        <f t="shared" si="400"/>
        <v>173.5</v>
      </c>
      <c r="BA263" s="22">
        <f>MEDIAN($AE263,$AB263,$AA263,$Y263,$V263,$U263,$S263,$R263,$P263,$N263,$M263)</f>
        <v>182.5</v>
      </c>
      <c r="BB263" s="22">
        <f>MEDIAN($AJ263:$AL263)</f>
        <v>0</v>
      </c>
      <c r="BC263" s="24">
        <f>MEDIAN((D263:K263,M263:V263,Y263:AF263,AJ263:AL263))</f>
        <v>94</v>
      </c>
    </row>
    <row r="264" spans="1:55" s="204" customFormat="1">
      <c r="A264" s="199"/>
      <c r="B264" s="200"/>
      <c r="C264" s="201" t="s">
        <v>122</v>
      </c>
      <c r="D264" s="137">
        <v>284</v>
      </c>
      <c r="E264" s="162"/>
      <c r="F264" s="162"/>
      <c r="G264" s="162">
        <v>242</v>
      </c>
      <c r="H264" s="137"/>
      <c r="I264" s="137">
        <v>0</v>
      </c>
      <c r="J264" s="162"/>
      <c r="K264" s="137"/>
      <c r="L264" s="22">
        <f>+SUM(D264:K264)</f>
        <v>526</v>
      </c>
      <c r="M264" s="162">
        <v>20</v>
      </c>
      <c r="N264" s="162"/>
      <c r="O264" s="162"/>
      <c r="P264" s="162">
        <v>10</v>
      </c>
      <c r="Q264" s="162">
        <v>369</v>
      </c>
      <c r="R264" s="162">
        <v>515</v>
      </c>
      <c r="S264" s="162"/>
      <c r="T264" s="162">
        <v>0</v>
      </c>
      <c r="U264" s="162">
        <v>0</v>
      </c>
      <c r="V264" s="137"/>
      <c r="W264" s="137"/>
      <c r="X264" s="137"/>
      <c r="Y264" s="162">
        <v>0</v>
      </c>
      <c r="Z264" s="162">
        <v>92</v>
      </c>
      <c r="AA264" s="271">
        <v>99</v>
      </c>
      <c r="AB264" s="162"/>
      <c r="AC264" s="162">
        <v>0</v>
      </c>
      <c r="AD264" s="162"/>
      <c r="AE264" s="162"/>
      <c r="AF264" s="162">
        <v>125</v>
      </c>
      <c r="AG264" s="22">
        <f>+SUM(M264:AF264)</f>
        <v>1230</v>
      </c>
      <c r="AH264" s="22">
        <f t="shared" si="395"/>
        <v>586</v>
      </c>
      <c r="AI264" s="22">
        <f t="shared" si="396"/>
        <v>644</v>
      </c>
      <c r="AJ264" s="162">
        <v>0</v>
      </c>
      <c r="AK264" s="137"/>
      <c r="AL264" s="162">
        <v>0</v>
      </c>
      <c r="AM264" s="22">
        <f>+SUM(AJ264:AL264)</f>
        <v>0</v>
      </c>
      <c r="AN264" s="24">
        <f>+AM264+AG264+L264</f>
        <v>1756</v>
      </c>
      <c r="AQ264" s="43">
        <f t="shared" si="397"/>
        <v>0</v>
      </c>
      <c r="AR264" s="43">
        <f t="shared" si="398"/>
        <v>68.333333333333329</v>
      </c>
      <c r="AS264" s="43">
        <f t="shared" si="398"/>
        <v>83.714285714285708</v>
      </c>
      <c r="AT264" s="43">
        <f t="shared" si="398"/>
        <v>58.545454545454547</v>
      </c>
      <c r="AU264" s="43">
        <f t="shared" si="399"/>
        <v>0</v>
      </c>
      <c r="AV264" s="44">
        <f t="shared" si="399"/>
        <v>60.551724137931032</v>
      </c>
      <c r="AW264" s="23"/>
      <c r="AX264" s="276">
        <f>MEDIAN($D264:$K264)</f>
        <v>242</v>
      </c>
      <c r="AY264" s="276">
        <f>MEDIAN($M264:$AF264)</f>
        <v>20</v>
      </c>
      <c r="AZ264" s="276">
        <f t="shared" si="400"/>
        <v>92</v>
      </c>
      <c r="BA264" s="276">
        <f>MEDIAN($AE264,$AB264,$AA264,$Y264,$V264,$U264,$S264,$R264,$P264,$N264,$M264)</f>
        <v>15</v>
      </c>
      <c r="BB264" s="276">
        <f>MEDIAN($AJ264:$AL264)</f>
        <v>0</v>
      </c>
      <c r="BC264" s="24">
        <f>MEDIAN((D264:K264,M264:V264,Y264:AF264,AJ264:AL264))</f>
        <v>15</v>
      </c>
    </row>
    <row r="265" spans="1:55" s="204" customFormat="1">
      <c r="A265" s="199"/>
      <c r="B265" s="200"/>
      <c r="C265" s="201" t="s">
        <v>121</v>
      </c>
      <c r="D265" s="27">
        <f t="shared" ref="D265:V265" si="401">SUM(D262:D264)</f>
        <v>380</v>
      </c>
      <c r="E265" s="28">
        <f t="shared" si="401"/>
        <v>0</v>
      </c>
      <c r="F265" s="28">
        <f t="shared" si="401"/>
        <v>25</v>
      </c>
      <c r="G265" s="28">
        <f t="shared" si="401"/>
        <v>242</v>
      </c>
      <c r="H265" s="141">
        <f t="shared" si="401"/>
        <v>31</v>
      </c>
      <c r="I265" s="141">
        <f t="shared" si="401"/>
        <v>50</v>
      </c>
      <c r="J265" s="28">
        <f t="shared" si="401"/>
        <v>37</v>
      </c>
      <c r="K265" s="141">
        <f t="shared" si="401"/>
        <v>0</v>
      </c>
      <c r="L265" s="25">
        <f t="shared" si="401"/>
        <v>765</v>
      </c>
      <c r="M265" s="28">
        <f t="shared" si="401"/>
        <v>67</v>
      </c>
      <c r="N265" s="28">
        <f t="shared" si="401"/>
        <v>281</v>
      </c>
      <c r="O265" s="28">
        <f t="shared" si="401"/>
        <v>162</v>
      </c>
      <c r="P265" s="28">
        <f t="shared" si="401"/>
        <v>320</v>
      </c>
      <c r="Q265" s="28">
        <f t="shared" si="401"/>
        <v>369</v>
      </c>
      <c r="R265" s="28">
        <f t="shared" si="401"/>
        <v>553</v>
      </c>
      <c r="S265" s="28">
        <f t="shared" si="401"/>
        <v>150</v>
      </c>
      <c r="T265" s="28">
        <f t="shared" si="401"/>
        <v>57</v>
      </c>
      <c r="U265" s="28">
        <f t="shared" si="401"/>
        <v>467</v>
      </c>
      <c r="V265" s="141">
        <f t="shared" si="401"/>
        <v>210</v>
      </c>
      <c r="W265" s="141"/>
      <c r="X265" s="141"/>
      <c r="Y265" s="28">
        <f t="shared" ref="Y265:AN265" si="402">SUM(Y262:Y264)</f>
        <v>517</v>
      </c>
      <c r="Z265" s="28">
        <f t="shared" si="402"/>
        <v>296</v>
      </c>
      <c r="AA265" s="29">
        <f t="shared" si="402"/>
        <v>99</v>
      </c>
      <c r="AB265" s="28">
        <f t="shared" si="402"/>
        <v>155</v>
      </c>
      <c r="AC265" s="28">
        <f t="shared" si="402"/>
        <v>1024</v>
      </c>
      <c r="AD265" s="28">
        <f t="shared" si="402"/>
        <v>1004</v>
      </c>
      <c r="AE265" s="28">
        <f t="shared" si="402"/>
        <v>37</v>
      </c>
      <c r="AF265" s="28">
        <f t="shared" si="402"/>
        <v>125</v>
      </c>
      <c r="AG265" s="25">
        <f t="shared" si="402"/>
        <v>5893</v>
      </c>
      <c r="AH265" s="25">
        <f t="shared" si="395"/>
        <v>3037</v>
      </c>
      <c r="AI265" s="25">
        <f t="shared" si="396"/>
        <v>2856</v>
      </c>
      <c r="AJ265" s="28">
        <f t="shared" si="402"/>
        <v>0</v>
      </c>
      <c r="AK265" s="141">
        <f t="shared" si="402"/>
        <v>0</v>
      </c>
      <c r="AL265" s="28">
        <f t="shared" si="402"/>
        <v>0</v>
      </c>
      <c r="AM265" s="25">
        <f t="shared" si="402"/>
        <v>0</v>
      </c>
      <c r="AN265" s="305">
        <f t="shared" si="402"/>
        <v>6658</v>
      </c>
      <c r="AQ265" s="45">
        <f>K265/AQ$5</f>
        <v>0</v>
      </c>
      <c r="AR265" s="45">
        <f t="shared" ref="AR265:AT266" si="403">AG265/AR$5</f>
        <v>327.38888888888891</v>
      </c>
      <c r="AS265" s="45">
        <f t="shared" si="403"/>
        <v>433.85714285714283</v>
      </c>
      <c r="AT265" s="45">
        <f t="shared" si="403"/>
        <v>259.63636363636363</v>
      </c>
      <c r="AU265" s="45">
        <f>AM265/AU$5</f>
        <v>0</v>
      </c>
      <c r="AV265" s="211">
        <f>AN265/AV$5</f>
        <v>229.58620689655172</v>
      </c>
      <c r="AW265" s="23"/>
      <c r="AX265" s="22">
        <f>MEDIAN($D265:$K265)</f>
        <v>34</v>
      </c>
      <c r="AY265" s="22">
        <f>MEDIAN($M265:$AF265)</f>
        <v>245.5</v>
      </c>
      <c r="AZ265" s="22">
        <f t="shared" si="400"/>
        <v>296</v>
      </c>
      <c r="BA265" s="22">
        <f>MEDIAN($AE265,$AB265,$AA265,$Y265,$V265,$U265,$S265,$R265,$P265,$N265,$M265)</f>
        <v>210</v>
      </c>
      <c r="BB265" s="22">
        <f>MEDIAN($AJ265:$AL265)</f>
        <v>0</v>
      </c>
      <c r="BC265" s="305">
        <f>MEDIAN((D265:K265,M265:V265,Y265:AF265,AJ265:AL265))</f>
        <v>150</v>
      </c>
    </row>
    <row r="266" spans="1:55" s="204" customFormat="1">
      <c r="A266" s="199"/>
      <c r="B266" s="207" t="s">
        <v>120</v>
      </c>
      <c r="C266" s="201"/>
      <c r="D266" s="26">
        <f t="shared" ref="D266:V266" si="404">D254+D260+D265</f>
        <v>18298</v>
      </c>
      <c r="E266" s="306">
        <f t="shared" si="404"/>
        <v>3482</v>
      </c>
      <c r="F266" s="306">
        <f t="shared" si="404"/>
        <v>18868</v>
      </c>
      <c r="G266" s="306">
        <f t="shared" si="404"/>
        <v>32196</v>
      </c>
      <c r="H266" s="142">
        <f t="shared" si="404"/>
        <v>13530</v>
      </c>
      <c r="I266" s="142">
        <f t="shared" si="404"/>
        <v>19568</v>
      </c>
      <c r="J266" s="306">
        <f t="shared" si="404"/>
        <v>10348</v>
      </c>
      <c r="K266" s="142">
        <f t="shared" si="404"/>
        <v>16751</v>
      </c>
      <c r="L266" s="25">
        <f t="shared" si="404"/>
        <v>133041</v>
      </c>
      <c r="M266" s="306">
        <f t="shared" si="404"/>
        <v>2175</v>
      </c>
      <c r="N266" s="306">
        <f t="shared" si="404"/>
        <v>3257</v>
      </c>
      <c r="O266" s="306">
        <f t="shared" si="404"/>
        <v>5509</v>
      </c>
      <c r="P266" s="306">
        <f t="shared" si="404"/>
        <v>4451</v>
      </c>
      <c r="Q266" s="306">
        <f t="shared" si="404"/>
        <v>7638</v>
      </c>
      <c r="R266" s="306">
        <f t="shared" si="404"/>
        <v>3351</v>
      </c>
      <c r="S266" s="306">
        <f t="shared" si="404"/>
        <v>3177</v>
      </c>
      <c r="T266" s="306">
        <f t="shared" si="404"/>
        <v>3618</v>
      </c>
      <c r="U266" s="306">
        <f t="shared" si="404"/>
        <v>4577</v>
      </c>
      <c r="V266" s="142">
        <f t="shared" si="404"/>
        <v>2243</v>
      </c>
      <c r="W266" s="142"/>
      <c r="X266" s="142"/>
      <c r="Y266" s="306">
        <f t="shared" ref="Y266:AN266" si="405">Y254+Y260+Y265</f>
        <v>6036</v>
      </c>
      <c r="Z266" s="306">
        <f t="shared" si="405"/>
        <v>10637</v>
      </c>
      <c r="AA266" s="307">
        <f t="shared" si="405"/>
        <v>3703</v>
      </c>
      <c r="AB266" s="306">
        <f t="shared" si="405"/>
        <v>3656</v>
      </c>
      <c r="AC266" s="306">
        <f t="shared" si="405"/>
        <v>6785</v>
      </c>
      <c r="AD266" s="306">
        <f t="shared" si="405"/>
        <v>4669</v>
      </c>
      <c r="AE266" s="306">
        <f t="shared" si="405"/>
        <v>1897</v>
      </c>
      <c r="AF266" s="306">
        <f t="shared" si="405"/>
        <v>4590</v>
      </c>
      <c r="AG266" s="25">
        <f t="shared" si="405"/>
        <v>81969</v>
      </c>
      <c r="AH266" s="25">
        <f t="shared" si="395"/>
        <v>43446</v>
      </c>
      <c r="AI266" s="25">
        <f t="shared" si="396"/>
        <v>38523</v>
      </c>
      <c r="AJ266" s="306">
        <f t="shared" si="405"/>
        <v>20419</v>
      </c>
      <c r="AK266" s="142">
        <f t="shared" si="405"/>
        <v>1463</v>
      </c>
      <c r="AL266" s="306">
        <f t="shared" si="405"/>
        <v>3291</v>
      </c>
      <c r="AM266" s="25">
        <f t="shared" si="405"/>
        <v>25173</v>
      </c>
      <c r="AN266" s="305">
        <f t="shared" si="405"/>
        <v>240183</v>
      </c>
      <c r="AQ266" s="45">
        <f>K266/AQ$5</f>
        <v>2093.875</v>
      </c>
      <c r="AR266" s="45">
        <f t="shared" si="403"/>
        <v>4553.833333333333</v>
      </c>
      <c r="AS266" s="45">
        <f t="shared" si="403"/>
        <v>6206.5714285714284</v>
      </c>
      <c r="AT266" s="45">
        <f t="shared" si="403"/>
        <v>3502.090909090909</v>
      </c>
      <c r="AU266" s="45">
        <f>AM266/AU$5</f>
        <v>8391</v>
      </c>
      <c r="AV266" s="211">
        <f>AN266/AV$5</f>
        <v>8282.1724137931033</v>
      </c>
      <c r="AW266" s="23"/>
      <c r="AX266" s="25">
        <f>MEDIAN($D266:$K266)</f>
        <v>17524.5</v>
      </c>
      <c r="AY266" s="25">
        <f>MEDIAN($M266:$AF266)</f>
        <v>4077</v>
      </c>
      <c r="AZ266" s="25">
        <f t="shared" si="400"/>
        <v>5509</v>
      </c>
      <c r="BA266" s="25">
        <f>MEDIAN($AE266,$AB266,$AA266,$Y266,$V266,$U266,$S266,$R266,$P266,$N266,$M266)</f>
        <v>3351</v>
      </c>
      <c r="BB266" s="25">
        <f>MEDIAN($AJ266:$AL266)</f>
        <v>3291</v>
      </c>
      <c r="BC266" s="305">
        <f>MEDIAN((D266:K266,M266:V266,Y266:AF266,AJ266:AL266))</f>
        <v>4590</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17918</v>
      </c>
      <c r="E268" s="162"/>
      <c r="F268" s="162">
        <v>12627</v>
      </c>
      <c r="G268" s="162">
        <v>32194</v>
      </c>
      <c r="H268" s="137">
        <v>12818</v>
      </c>
      <c r="I268" s="137">
        <v>18731</v>
      </c>
      <c r="J268" s="162">
        <v>9581</v>
      </c>
      <c r="K268" s="137">
        <v>16560</v>
      </c>
      <c r="L268" s="22">
        <f>+SUM(D268:K268)</f>
        <v>120429</v>
      </c>
      <c r="M268" s="162">
        <v>1533</v>
      </c>
      <c r="N268" s="162">
        <v>3249</v>
      </c>
      <c r="O268" s="162">
        <v>5369</v>
      </c>
      <c r="P268" s="162">
        <v>4442</v>
      </c>
      <c r="Q268" s="162">
        <v>7607</v>
      </c>
      <c r="R268" s="162">
        <v>2418</v>
      </c>
      <c r="S268" s="162">
        <v>2761</v>
      </c>
      <c r="T268" s="162">
        <v>2920</v>
      </c>
      <c r="U268" s="162">
        <v>3123</v>
      </c>
      <c r="V268" s="137">
        <v>2243</v>
      </c>
      <c r="W268" s="137"/>
      <c r="X268" s="137"/>
      <c r="Y268" s="162">
        <v>0</v>
      </c>
      <c r="Z268" s="162">
        <v>9916</v>
      </c>
      <c r="AA268" s="271">
        <v>3702</v>
      </c>
      <c r="AB268" s="162">
        <v>3656</v>
      </c>
      <c r="AC268" s="162">
        <v>6385</v>
      </c>
      <c r="AD268" s="162">
        <v>4669</v>
      </c>
      <c r="AE268" s="162">
        <v>1636</v>
      </c>
      <c r="AF268" s="162">
        <v>4155</v>
      </c>
      <c r="AG268" s="22">
        <f>+SUM(M268:AF268)</f>
        <v>69784</v>
      </c>
      <c r="AH268" s="22">
        <f t="shared" ref="AH268:AH271" si="406">O268+Q268+Z268+AC268+AD268+AF268+T268</f>
        <v>41021</v>
      </c>
      <c r="AI268" s="22">
        <f t="shared" ref="AI268:AI271" si="407">M268+N268+P268+R268+S268+U268+V268+Y268+AA268+AB268+AE268</f>
        <v>28763</v>
      </c>
      <c r="AJ268" s="162">
        <v>14348</v>
      </c>
      <c r="AK268" s="137">
        <v>1463</v>
      </c>
      <c r="AL268" s="162">
        <v>707</v>
      </c>
      <c r="AM268" s="22">
        <f>+SUM(AJ268:AL268)</f>
        <v>16518</v>
      </c>
      <c r="AN268" s="24">
        <f>+AM268+AG268+L268</f>
        <v>206731</v>
      </c>
      <c r="AQ268" s="43">
        <f t="shared" ref="AQ268:AQ270" si="408">K268/AQ$5</f>
        <v>2070</v>
      </c>
      <c r="AR268" s="43">
        <f t="shared" ref="AR268:AT270" si="409">AG268/AR$5</f>
        <v>3876.8888888888887</v>
      </c>
      <c r="AS268" s="43">
        <f t="shared" si="409"/>
        <v>5860.1428571428569</v>
      </c>
      <c r="AT268" s="43">
        <f t="shared" si="409"/>
        <v>2614.818181818182</v>
      </c>
      <c r="AU268" s="43">
        <f t="shared" ref="AU268:AV270" si="410">AM268/AU$5</f>
        <v>5506</v>
      </c>
      <c r="AV268" s="44">
        <f t="shared" si="410"/>
        <v>7128.6551724137935</v>
      </c>
      <c r="AW268" s="23"/>
      <c r="AX268" s="22">
        <f>MEDIAN($D268:$K268)</f>
        <v>16560</v>
      </c>
      <c r="AY268" s="22">
        <f>MEDIAN($M268:$AF268)</f>
        <v>3452.5</v>
      </c>
      <c r="AZ268" s="22">
        <f t="shared" ref="AZ268:AZ271" si="411">MEDIAN($AC268,$AD268,$Z268,$T268,$O268,Q268,AF268)</f>
        <v>5369</v>
      </c>
      <c r="BA268" s="22">
        <f>MEDIAN($AE268,$AB268,$AA268,$Y268,$V268,$U268,$S268,$R268,$P268,$N268,$M268)</f>
        <v>2761</v>
      </c>
      <c r="BB268" s="22">
        <f>MEDIAN($AJ268:$AL268)</f>
        <v>1463</v>
      </c>
      <c r="BC268" s="24">
        <f>MEDIAN((D268:K268,M268:V268,Y268:AF268,AJ268:AL268))</f>
        <v>4298.5</v>
      </c>
    </row>
    <row r="269" spans="1:55" s="204" customFormat="1">
      <c r="A269" s="199"/>
      <c r="B269" s="200"/>
      <c r="C269" s="201" t="s">
        <v>117</v>
      </c>
      <c r="D269" s="137">
        <v>96</v>
      </c>
      <c r="E269" s="162"/>
      <c r="F269" s="162">
        <v>6241</v>
      </c>
      <c r="G269" s="162">
        <v>0</v>
      </c>
      <c r="H269" s="137">
        <v>712</v>
      </c>
      <c r="I269" s="137">
        <v>837</v>
      </c>
      <c r="J269" s="162">
        <v>760</v>
      </c>
      <c r="K269" s="137">
        <v>190</v>
      </c>
      <c r="L269" s="22">
        <f>+SUM(D269:K269)</f>
        <v>8836</v>
      </c>
      <c r="M269" s="162">
        <v>85</v>
      </c>
      <c r="N269" s="162"/>
      <c r="O269" s="162">
        <v>125</v>
      </c>
      <c r="P269" s="162">
        <v>9</v>
      </c>
      <c r="Q269" s="162">
        <v>31</v>
      </c>
      <c r="R269" s="162"/>
      <c r="S269" s="162">
        <v>144</v>
      </c>
      <c r="T269" s="162">
        <v>698</v>
      </c>
      <c r="U269" s="162">
        <v>1086</v>
      </c>
      <c r="V269" s="137"/>
      <c r="W269" s="137"/>
      <c r="X269" s="137"/>
      <c r="Y269" s="162">
        <v>6036</v>
      </c>
      <c r="Z269" s="162">
        <v>81</v>
      </c>
      <c r="AA269" s="271"/>
      <c r="AB269" s="162"/>
      <c r="AC269" s="162">
        <v>0</v>
      </c>
      <c r="AD269" s="162"/>
      <c r="AE269" s="162">
        <v>10</v>
      </c>
      <c r="AF269" s="162">
        <v>434</v>
      </c>
      <c r="AG269" s="22">
        <f>+SUM(M269:AF269)</f>
        <v>8739</v>
      </c>
      <c r="AH269" s="22">
        <f t="shared" si="406"/>
        <v>1369</v>
      </c>
      <c r="AI269" s="22">
        <f t="shared" si="407"/>
        <v>7370</v>
      </c>
      <c r="AJ269" s="162">
        <v>5436</v>
      </c>
      <c r="AK269" s="137"/>
      <c r="AL269" s="162">
        <v>0</v>
      </c>
      <c r="AM269" s="22">
        <f>+SUM(AJ269:AL269)</f>
        <v>5436</v>
      </c>
      <c r="AN269" s="24">
        <f>+AM269+AG269+L269</f>
        <v>23011</v>
      </c>
      <c r="AQ269" s="43">
        <f t="shared" si="408"/>
        <v>23.75</v>
      </c>
      <c r="AR269" s="43">
        <f t="shared" si="409"/>
        <v>485.5</v>
      </c>
      <c r="AS269" s="43">
        <f t="shared" si="409"/>
        <v>195.57142857142858</v>
      </c>
      <c r="AT269" s="43">
        <f t="shared" si="409"/>
        <v>670</v>
      </c>
      <c r="AU269" s="43">
        <f t="shared" si="410"/>
        <v>1812</v>
      </c>
      <c r="AV269" s="44">
        <f t="shared" si="410"/>
        <v>793.48275862068965</v>
      </c>
      <c r="AW269" s="23"/>
      <c r="AX269" s="22">
        <f>MEDIAN($D269:$K269)</f>
        <v>712</v>
      </c>
      <c r="AY269" s="22">
        <f>MEDIAN($M269:$AF269)</f>
        <v>105</v>
      </c>
      <c r="AZ269" s="22">
        <f t="shared" si="411"/>
        <v>103</v>
      </c>
      <c r="BA269" s="22">
        <f>MEDIAN($AE269,$AB269,$AA269,$Y269,$V269,$U269,$S269,$R269,$P269,$N269,$M269)</f>
        <v>114.5</v>
      </c>
      <c r="BB269" s="22">
        <f>MEDIAN($AJ269:$AL269)</f>
        <v>2718</v>
      </c>
      <c r="BC269" s="24">
        <f>MEDIAN((D269:K269,M269:V269,Y269:AF269,AJ269:AL269))</f>
        <v>144</v>
      </c>
    </row>
    <row r="270" spans="1:55" s="204" customFormat="1">
      <c r="A270" s="199"/>
      <c r="B270" s="200"/>
      <c r="C270" s="201" t="s">
        <v>116</v>
      </c>
      <c r="D270" s="137">
        <v>284</v>
      </c>
      <c r="E270" s="162"/>
      <c r="F270" s="162"/>
      <c r="G270" s="162">
        <v>0</v>
      </c>
      <c r="H270" s="137">
        <v>0</v>
      </c>
      <c r="I270" s="137">
        <v>0</v>
      </c>
      <c r="J270" s="162">
        <v>7</v>
      </c>
      <c r="K270" s="137"/>
      <c r="L270" s="22">
        <f>+SUM(D270:K270)</f>
        <v>291</v>
      </c>
      <c r="M270" s="162">
        <v>557</v>
      </c>
      <c r="N270" s="162">
        <v>8</v>
      </c>
      <c r="O270" s="162">
        <v>15</v>
      </c>
      <c r="P270" s="162"/>
      <c r="Q270" s="162">
        <v>0</v>
      </c>
      <c r="R270" s="162">
        <v>933</v>
      </c>
      <c r="S270" s="162">
        <v>272</v>
      </c>
      <c r="T270" s="162">
        <v>0</v>
      </c>
      <c r="U270" s="162">
        <v>367</v>
      </c>
      <c r="V270" s="137"/>
      <c r="W270" s="137"/>
      <c r="X270" s="137"/>
      <c r="Y270" s="162">
        <v>0</v>
      </c>
      <c r="Z270" s="162">
        <v>638</v>
      </c>
      <c r="AA270" s="271"/>
      <c r="AB270" s="162"/>
      <c r="AC270" s="162">
        <v>401</v>
      </c>
      <c r="AD270" s="162"/>
      <c r="AE270" s="162">
        <v>251</v>
      </c>
      <c r="AF270" s="162"/>
      <c r="AG270" s="22">
        <f>+SUM(M270:AF270)</f>
        <v>3442</v>
      </c>
      <c r="AH270" s="22">
        <f t="shared" si="406"/>
        <v>1054</v>
      </c>
      <c r="AI270" s="22">
        <f t="shared" si="407"/>
        <v>2388</v>
      </c>
      <c r="AJ270" s="162">
        <v>635</v>
      </c>
      <c r="AK270" s="137"/>
      <c r="AL270" s="162">
        <v>2583</v>
      </c>
      <c r="AM270" s="22">
        <f>+SUM(AJ270:AL270)</f>
        <v>3218</v>
      </c>
      <c r="AN270" s="24">
        <f>+AM270+AG270+L270</f>
        <v>6951</v>
      </c>
      <c r="AQ270" s="43">
        <f t="shared" si="408"/>
        <v>0</v>
      </c>
      <c r="AR270" s="43">
        <f t="shared" si="409"/>
        <v>191.22222222222223</v>
      </c>
      <c r="AS270" s="43">
        <f t="shared" si="409"/>
        <v>150.57142857142858</v>
      </c>
      <c r="AT270" s="43">
        <f t="shared" si="409"/>
        <v>217.09090909090909</v>
      </c>
      <c r="AU270" s="43">
        <f t="shared" si="410"/>
        <v>1072.6666666666667</v>
      </c>
      <c r="AV270" s="44">
        <f t="shared" si="410"/>
        <v>239.68965517241378</v>
      </c>
      <c r="AW270" s="23"/>
      <c r="AX270" s="22">
        <f>MEDIAN($D270:$K270)</f>
        <v>0</v>
      </c>
      <c r="AY270" s="22">
        <f>MEDIAN($M270:$AF270)</f>
        <v>261.5</v>
      </c>
      <c r="AZ270" s="22">
        <f t="shared" si="411"/>
        <v>15</v>
      </c>
      <c r="BA270" s="22">
        <f>MEDIAN($AE270,$AB270,$AA270,$Y270,$V270,$U270,$S270,$R270,$P270,$N270,$M270)</f>
        <v>272</v>
      </c>
      <c r="BB270" s="22">
        <f>MEDIAN($AJ270:$AL270)</f>
        <v>1609</v>
      </c>
      <c r="BC270" s="24">
        <f>MEDIAN((D270:K270,M270:V270,Y270:AF270,AJ270:AL270))</f>
        <v>251</v>
      </c>
    </row>
    <row r="271" spans="1:55" s="204" customFormat="1">
      <c r="A271" s="199"/>
      <c r="B271" s="207" t="s">
        <v>115</v>
      </c>
      <c r="C271" s="201"/>
      <c r="D271" s="26">
        <f t="shared" ref="D271:V271" si="412">SUM(D268:D270)</f>
        <v>18298</v>
      </c>
      <c r="E271" s="306">
        <f t="shared" si="412"/>
        <v>0</v>
      </c>
      <c r="F271" s="306">
        <f t="shared" si="412"/>
        <v>18868</v>
      </c>
      <c r="G271" s="306">
        <f t="shared" si="412"/>
        <v>32194</v>
      </c>
      <c r="H271" s="142">
        <f t="shared" si="412"/>
        <v>13530</v>
      </c>
      <c r="I271" s="142">
        <f t="shared" si="412"/>
        <v>19568</v>
      </c>
      <c r="J271" s="306">
        <f t="shared" si="412"/>
        <v>10348</v>
      </c>
      <c r="K271" s="142">
        <f t="shared" si="412"/>
        <v>16750</v>
      </c>
      <c r="L271" s="25">
        <f t="shared" si="412"/>
        <v>129556</v>
      </c>
      <c r="M271" s="306">
        <f t="shared" si="412"/>
        <v>2175</v>
      </c>
      <c r="N271" s="306">
        <f t="shared" si="412"/>
        <v>3257</v>
      </c>
      <c r="O271" s="306">
        <f t="shared" si="412"/>
        <v>5509</v>
      </c>
      <c r="P271" s="306">
        <f t="shared" si="412"/>
        <v>4451</v>
      </c>
      <c r="Q271" s="306">
        <f t="shared" si="412"/>
        <v>7638</v>
      </c>
      <c r="R271" s="306">
        <f t="shared" si="412"/>
        <v>3351</v>
      </c>
      <c r="S271" s="306">
        <f t="shared" si="412"/>
        <v>3177</v>
      </c>
      <c r="T271" s="306">
        <f t="shared" si="412"/>
        <v>3618</v>
      </c>
      <c r="U271" s="306">
        <f t="shared" si="412"/>
        <v>4576</v>
      </c>
      <c r="V271" s="142">
        <f t="shared" si="412"/>
        <v>2243</v>
      </c>
      <c r="W271" s="142"/>
      <c r="X271" s="142"/>
      <c r="Y271" s="306">
        <f t="shared" ref="Y271:AN271" si="413">SUM(Y268:Y270)</f>
        <v>6036</v>
      </c>
      <c r="Z271" s="306">
        <f t="shared" si="413"/>
        <v>10635</v>
      </c>
      <c r="AA271" s="307">
        <f t="shared" si="413"/>
        <v>3702</v>
      </c>
      <c r="AB271" s="306">
        <f t="shared" si="413"/>
        <v>3656</v>
      </c>
      <c r="AC271" s="306">
        <f t="shared" si="413"/>
        <v>6786</v>
      </c>
      <c r="AD271" s="306">
        <f t="shared" si="413"/>
        <v>4669</v>
      </c>
      <c r="AE271" s="306">
        <f t="shared" si="413"/>
        <v>1897</v>
      </c>
      <c r="AF271" s="306">
        <f t="shared" si="413"/>
        <v>4589</v>
      </c>
      <c r="AG271" s="25">
        <f t="shared" si="413"/>
        <v>81965</v>
      </c>
      <c r="AH271" s="25">
        <f t="shared" si="406"/>
        <v>43444</v>
      </c>
      <c r="AI271" s="25">
        <f t="shared" si="407"/>
        <v>38521</v>
      </c>
      <c r="AJ271" s="306">
        <f t="shared" si="413"/>
        <v>20419</v>
      </c>
      <c r="AK271" s="142">
        <f t="shared" si="413"/>
        <v>1463</v>
      </c>
      <c r="AL271" s="306">
        <f t="shared" si="413"/>
        <v>3290</v>
      </c>
      <c r="AM271" s="25">
        <f t="shared" si="413"/>
        <v>25172</v>
      </c>
      <c r="AN271" s="305">
        <f t="shared" si="413"/>
        <v>236693</v>
      </c>
      <c r="AQ271" s="45">
        <f>K271/AQ$5</f>
        <v>2093.75</v>
      </c>
      <c r="AR271" s="45">
        <f>AG271/AR$5</f>
        <v>4553.6111111111113</v>
      </c>
      <c r="AS271" s="45">
        <f>AH271/AS$5</f>
        <v>6206.2857142857147</v>
      </c>
      <c r="AT271" s="45">
        <f>AI271/AT$5</f>
        <v>3501.909090909091</v>
      </c>
      <c r="AU271" s="45">
        <f>AM271/AU$5</f>
        <v>8390.6666666666661</v>
      </c>
      <c r="AV271" s="211">
        <f>AN271/AV$5</f>
        <v>8161.8275862068967</v>
      </c>
      <c r="AW271" s="23"/>
      <c r="AX271" s="25">
        <f>MEDIAN($D271:$K271)</f>
        <v>17524</v>
      </c>
      <c r="AY271" s="25">
        <f>MEDIAN($M271:$AF271)</f>
        <v>4076.5</v>
      </c>
      <c r="AZ271" s="25">
        <f t="shared" si="411"/>
        <v>5509</v>
      </c>
      <c r="BA271" s="25">
        <f>MEDIAN($AE271,$AB271,$AA271,$Y271,$V271,$U271,$S271,$R271,$P271,$N271,$M271)</f>
        <v>3351</v>
      </c>
      <c r="BB271" s="25">
        <f>MEDIAN($AJ271:$AL271)</f>
        <v>3290</v>
      </c>
      <c r="BC271" s="305">
        <f>MEDIAN((D271:K271,M271:V271,Y271:AF271,AJ271:AL271))</f>
        <v>4589</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25697</v>
      </c>
      <c r="E274" s="162"/>
      <c r="F274" s="162">
        <v>33904</v>
      </c>
      <c r="G274" s="162">
        <v>32194</v>
      </c>
      <c r="H274" s="137">
        <v>16356</v>
      </c>
      <c r="I274" s="137">
        <v>21728</v>
      </c>
      <c r="J274" s="162">
        <v>12563</v>
      </c>
      <c r="K274" s="137">
        <v>22260</v>
      </c>
      <c r="L274" s="22">
        <f>+SUM(D274:K274)</f>
        <v>164702</v>
      </c>
      <c r="M274" s="162">
        <v>5073</v>
      </c>
      <c r="N274" s="162">
        <v>6424</v>
      </c>
      <c r="O274" s="162"/>
      <c r="P274" s="162">
        <v>9105</v>
      </c>
      <c r="Q274" s="162">
        <v>13473</v>
      </c>
      <c r="R274" s="162">
        <v>7364</v>
      </c>
      <c r="S274" s="162">
        <v>6904</v>
      </c>
      <c r="T274" s="162"/>
      <c r="U274" s="162">
        <v>11369</v>
      </c>
      <c r="V274" s="137">
        <v>7425</v>
      </c>
      <c r="W274" s="137"/>
      <c r="X274" s="137"/>
      <c r="Y274" s="162"/>
      <c r="Z274" s="162">
        <v>16706</v>
      </c>
      <c r="AA274" s="271">
        <v>6227</v>
      </c>
      <c r="AB274" s="162">
        <v>6720</v>
      </c>
      <c r="AC274" s="162">
        <v>18891</v>
      </c>
      <c r="AD274" s="162"/>
      <c r="AE274" s="162">
        <v>3314</v>
      </c>
      <c r="AF274" s="162">
        <v>7320</v>
      </c>
      <c r="AG274" s="22">
        <f>+SUM(M274:AF274)</f>
        <v>126315</v>
      </c>
      <c r="AH274" s="22">
        <f t="shared" ref="AH274:AH283" si="414">O274+Q274+Z274+AC274+AD274+AF274+T274</f>
        <v>56390</v>
      </c>
      <c r="AI274" s="22">
        <f>M274+N274+P274+R274+S274+U274+V274+Y274+AA274+AB274+AE274</f>
        <v>69925</v>
      </c>
      <c r="AJ274" s="162">
        <v>32500</v>
      </c>
      <c r="AK274" s="137">
        <v>1463</v>
      </c>
      <c r="AL274" s="162">
        <v>5255</v>
      </c>
      <c r="AM274" s="22">
        <f>+SUM(AJ274:AL274)</f>
        <v>39218</v>
      </c>
      <c r="AN274" s="24">
        <f>+AM274+AG274+L274</f>
        <v>330235</v>
      </c>
      <c r="AQ274" s="43">
        <f t="shared" ref="AQ274:AQ275" si="415">K274/AQ$5</f>
        <v>2782.5</v>
      </c>
      <c r="AR274" s="43">
        <f t="shared" ref="AR274:AT275" si="416">AG274/AR$5</f>
        <v>7017.5</v>
      </c>
      <c r="AS274" s="43">
        <f t="shared" si="416"/>
        <v>8055.7142857142853</v>
      </c>
      <c r="AT274" s="43">
        <f t="shared" si="416"/>
        <v>6356.818181818182</v>
      </c>
      <c r="AU274" s="43">
        <f t="shared" ref="AU274:AV275" si="417">AM274/AU$5</f>
        <v>13072.666666666666</v>
      </c>
      <c r="AV274" s="44">
        <f t="shared" si="417"/>
        <v>11387.413793103447</v>
      </c>
      <c r="AW274" s="23"/>
      <c r="AX274" s="22">
        <f>MEDIAN($D274:$K274)</f>
        <v>22260</v>
      </c>
      <c r="AY274" s="22">
        <f>MEDIAN($M274:$AF274)</f>
        <v>7342</v>
      </c>
      <c r="AZ274" s="22">
        <f t="shared" ref="AZ274:AZ275" si="418">MEDIAN($AC274,$AD274,$Z274,$T274,$O274,Q274,AF274)</f>
        <v>15089.5</v>
      </c>
      <c r="BA274" s="22">
        <f>MEDIAN($AE274,$AB274,$AA274,$Y274,$V274,$U274,$S274,$R274,$P274,$N274,$M274)</f>
        <v>6812</v>
      </c>
      <c r="BB274" s="22">
        <f>MEDIAN($AJ274:$AL274)</f>
        <v>5255</v>
      </c>
      <c r="BC274" s="24">
        <f>MEDIAN((D274:K274,M274:V274,Y274:AF274,AJ274:AL274))</f>
        <v>10237</v>
      </c>
    </row>
    <row r="275" spans="1:55" s="204" customFormat="1">
      <c r="A275" s="199"/>
      <c r="B275" s="200"/>
      <c r="C275" s="201" t="s">
        <v>112</v>
      </c>
      <c r="D275" s="137">
        <v>546</v>
      </c>
      <c r="E275" s="162"/>
      <c r="F275" s="162"/>
      <c r="G275" s="162">
        <v>0</v>
      </c>
      <c r="H275" s="137">
        <v>2453</v>
      </c>
      <c r="I275" s="137">
        <v>2058</v>
      </c>
      <c r="J275" s="162">
        <v>4331</v>
      </c>
      <c r="K275" s="137">
        <v>3740</v>
      </c>
      <c r="L275" s="22">
        <f>+SUM(D275:K275)</f>
        <v>13128</v>
      </c>
      <c r="M275" s="162">
        <v>2045</v>
      </c>
      <c r="N275" s="162">
        <v>278</v>
      </c>
      <c r="O275" s="162"/>
      <c r="P275" s="162">
        <v>1860</v>
      </c>
      <c r="Q275" s="162">
        <v>5339</v>
      </c>
      <c r="R275" s="162"/>
      <c r="S275" s="162">
        <v>931</v>
      </c>
      <c r="T275" s="162"/>
      <c r="U275" s="162">
        <v>779</v>
      </c>
      <c r="V275" s="137">
        <v>106</v>
      </c>
      <c r="W275" s="137"/>
      <c r="X275" s="137"/>
      <c r="Y275" s="162"/>
      <c r="Z275" s="162">
        <v>5149</v>
      </c>
      <c r="AA275" s="271">
        <v>820</v>
      </c>
      <c r="AB275" s="162">
        <v>524</v>
      </c>
      <c r="AC275" s="162">
        <v>761</v>
      </c>
      <c r="AD275" s="162"/>
      <c r="AE275" s="162">
        <v>401</v>
      </c>
      <c r="AF275" s="162">
        <v>633</v>
      </c>
      <c r="AG275" s="22">
        <f>+SUM(M275:AF275)</f>
        <v>19626</v>
      </c>
      <c r="AH275" s="22">
        <f t="shared" si="414"/>
        <v>11882</v>
      </c>
      <c r="AI275" s="22">
        <f>M275+N275+P275+R275+S275+U275+V275+Y275+AA275+AB275+AE275</f>
        <v>7744</v>
      </c>
      <c r="AJ275" s="162">
        <v>0</v>
      </c>
      <c r="AK275" s="137"/>
      <c r="AL275" s="162">
        <v>2807</v>
      </c>
      <c r="AM275" s="22">
        <f>+SUM(AJ275:AL275)</f>
        <v>2807</v>
      </c>
      <c r="AN275" s="24">
        <f>+AM275+AG275+L275</f>
        <v>35561</v>
      </c>
      <c r="AQ275" s="43">
        <f t="shared" si="415"/>
        <v>467.5</v>
      </c>
      <c r="AR275" s="43">
        <f t="shared" si="416"/>
        <v>1090.3333333333333</v>
      </c>
      <c r="AS275" s="43">
        <f t="shared" si="416"/>
        <v>1697.4285714285713</v>
      </c>
      <c r="AT275" s="43">
        <f t="shared" si="416"/>
        <v>704</v>
      </c>
      <c r="AU275" s="43">
        <f t="shared" si="417"/>
        <v>935.66666666666663</v>
      </c>
      <c r="AV275" s="44">
        <f t="shared" si="417"/>
        <v>1226.2413793103449</v>
      </c>
      <c r="AW275" s="23"/>
      <c r="AX275" s="22">
        <f>MEDIAN($D275:$K275)</f>
        <v>2255.5</v>
      </c>
      <c r="AY275" s="22">
        <f>MEDIAN($M275:$AF275)</f>
        <v>779</v>
      </c>
      <c r="AZ275" s="22">
        <f t="shared" si="418"/>
        <v>2955</v>
      </c>
      <c r="BA275" s="22">
        <f>MEDIAN($AE275,$AB275,$AA275,$Y275,$V275,$U275,$S275,$R275,$P275,$N275,$M275)</f>
        <v>779</v>
      </c>
      <c r="BB275" s="22">
        <f>MEDIAN($AJ275:$AL275)</f>
        <v>1403.5</v>
      </c>
      <c r="BC275" s="24">
        <f>MEDIAN((D275:K275,M275:V275,Y275:AF275,AJ275:AL275))</f>
        <v>820</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1612</v>
      </c>
      <c r="E277" s="162">
        <v>524</v>
      </c>
      <c r="F277" s="162">
        <v>2415</v>
      </c>
      <c r="G277" s="162">
        <v>0</v>
      </c>
      <c r="H277" s="137">
        <v>1500</v>
      </c>
      <c r="I277" s="137">
        <v>2821</v>
      </c>
      <c r="J277" s="162">
        <v>1358</v>
      </c>
      <c r="K277" s="137">
        <v>1583</v>
      </c>
      <c r="L277" s="22">
        <f>+SUM(D277:K277)</f>
        <v>11813</v>
      </c>
      <c r="M277" s="162">
        <v>119</v>
      </c>
      <c r="N277" s="162">
        <v>357</v>
      </c>
      <c r="O277" s="162"/>
      <c r="P277" s="162"/>
      <c r="Q277" s="162">
        <v>721</v>
      </c>
      <c r="R277" s="162"/>
      <c r="S277" s="162"/>
      <c r="T277" s="162"/>
      <c r="U277" s="162">
        <v>264</v>
      </c>
      <c r="V277" s="137"/>
      <c r="W277" s="137"/>
      <c r="X277" s="137"/>
      <c r="Y277" s="162">
        <v>366</v>
      </c>
      <c r="Z277" s="162">
        <v>1038</v>
      </c>
      <c r="AA277" s="271">
        <v>315</v>
      </c>
      <c r="AB277" s="162">
        <v>340</v>
      </c>
      <c r="AC277" s="162"/>
      <c r="AD277" s="162"/>
      <c r="AE277" s="162"/>
      <c r="AF277" s="162">
        <v>318</v>
      </c>
      <c r="AG277" s="22">
        <f>+SUM(M277:AF277)</f>
        <v>3838</v>
      </c>
      <c r="AH277" s="22">
        <f t="shared" si="414"/>
        <v>2077</v>
      </c>
      <c r="AI277" s="22">
        <f t="shared" ref="AI277:AI283" si="419">M277+N277+P277+R277+S277+U277+V277+Y277+AA277+AB277+AE277</f>
        <v>1761</v>
      </c>
      <c r="AJ277" s="162">
        <v>1099</v>
      </c>
      <c r="AK277" s="137">
        <v>202</v>
      </c>
      <c r="AL277" s="162">
        <v>154</v>
      </c>
      <c r="AM277" s="22">
        <f>+SUM(AJ277:AL277)</f>
        <v>1455</v>
      </c>
      <c r="AN277" s="24">
        <f>+AM277+AG277+L277</f>
        <v>17106</v>
      </c>
      <c r="AQ277" s="43">
        <f t="shared" ref="AQ277:AQ278" si="420">K277/AQ$5</f>
        <v>197.875</v>
      </c>
      <c r="AR277" s="43">
        <f t="shared" ref="AR277:AT278" si="421">AG277/AR$5</f>
        <v>213.22222222222223</v>
      </c>
      <c r="AS277" s="43">
        <f t="shared" si="421"/>
        <v>296.71428571428572</v>
      </c>
      <c r="AT277" s="43">
        <f t="shared" si="421"/>
        <v>160.09090909090909</v>
      </c>
      <c r="AU277" s="43">
        <f t="shared" ref="AU277:AV278" si="422">AM277/AU$5</f>
        <v>485</v>
      </c>
      <c r="AV277" s="44">
        <f t="shared" si="422"/>
        <v>589.86206896551721</v>
      </c>
      <c r="AW277" s="23"/>
      <c r="AX277" s="22">
        <f>MEDIAN($D277:$K277)</f>
        <v>1541.5</v>
      </c>
      <c r="AY277" s="22">
        <f>MEDIAN($M277:$AF277)</f>
        <v>340</v>
      </c>
      <c r="AZ277" s="22">
        <f t="shared" ref="AZ277:AZ278" si="423">MEDIAN($AC277,$AD277,$Z277,$T277,$O277,Q277,AF277)</f>
        <v>721</v>
      </c>
      <c r="BA277" s="22">
        <f>MEDIAN($AE277,$AB277,$AA277,$Y277,$V277,$U277,$S277,$R277,$P277,$N277,$M277)</f>
        <v>327.5</v>
      </c>
      <c r="BB277" s="22">
        <f>MEDIAN($AJ277:$AL277)</f>
        <v>202</v>
      </c>
      <c r="BC277" s="24">
        <f>MEDIAN((D277:K277,M277:V277,Y277:AF277,AJ277:AL277))</f>
        <v>445</v>
      </c>
    </row>
    <row r="278" spans="1:55" s="204" customFormat="1">
      <c r="A278" s="199"/>
      <c r="B278" s="200" t="s">
        <v>109</v>
      </c>
      <c r="C278" s="201"/>
      <c r="D278" s="137">
        <v>697</v>
      </c>
      <c r="E278" s="162">
        <v>187</v>
      </c>
      <c r="F278" s="162">
        <v>617</v>
      </c>
      <c r="G278" s="162">
        <v>0</v>
      </c>
      <c r="H278" s="137">
        <v>715</v>
      </c>
      <c r="I278" s="137">
        <v>1788</v>
      </c>
      <c r="J278" s="162">
        <v>607</v>
      </c>
      <c r="K278" s="137">
        <v>1300</v>
      </c>
      <c r="L278" s="22">
        <f>+SUM(D278:K278)</f>
        <v>5911</v>
      </c>
      <c r="M278" s="162">
        <v>254</v>
      </c>
      <c r="N278" s="162">
        <v>309</v>
      </c>
      <c r="O278" s="162"/>
      <c r="P278" s="162"/>
      <c r="Q278" s="162">
        <v>209</v>
      </c>
      <c r="R278" s="162"/>
      <c r="S278" s="162"/>
      <c r="T278" s="162"/>
      <c r="U278" s="162">
        <v>156</v>
      </c>
      <c r="V278" s="137"/>
      <c r="W278" s="137"/>
      <c r="X278" s="137"/>
      <c r="Y278" s="162">
        <v>49</v>
      </c>
      <c r="Z278" s="162">
        <v>960</v>
      </c>
      <c r="AA278" s="271">
        <v>186</v>
      </c>
      <c r="AB278" s="162">
        <v>242</v>
      </c>
      <c r="AC278" s="162"/>
      <c r="AD278" s="162"/>
      <c r="AE278" s="162"/>
      <c r="AF278" s="162">
        <v>206</v>
      </c>
      <c r="AG278" s="22">
        <f>+SUM(M278:AF278)</f>
        <v>2571</v>
      </c>
      <c r="AH278" s="22">
        <f t="shared" si="414"/>
        <v>1375</v>
      </c>
      <c r="AI278" s="22">
        <f t="shared" si="419"/>
        <v>1196</v>
      </c>
      <c r="AJ278" s="162">
        <v>0</v>
      </c>
      <c r="AK278" s="137">
        <v>62</v>
      </c>
      <c r="AL278" s="162">
        <v>29</v>
      </c>
      <c r="AM278" s="22">
        <f>+SUM(AJ278:AL278)</f>
        <v>91</v>
      </c>
      <c r="AN278" s="24">
        <f>+AM278+AG278+L278</f>
        <v>8573</v>
      </c>
      <c r="AQ278" s="43">
        <f t="shared" si="420"/>
        <v>162.5</v>
      </c>
      <c r="AR278" s="43">
        <f t="shared" si="421"/>
        <v>142.83333333333334</v>
      </c>
      <c r="AS278" s="43">
        <f t="shared" si="421"/>
        <v>196.42857142857142</v>
      </c>
      <c r="AT278" s="43">
        <f t="shared" si="421"/>
        <v>108.72727272727273</v>
      </c>
      <c r="AU278" s="43">
        <f t="shared" si="422"/>
        <v>30.333333333333332</v>
      </c>
      <c r="AV278" s="44">
        <f t="shared" si="422"/>
        <v>295.62068965517244</v>
      </c>
      <c r="AW278" s="23"/>
      <c r="AX278" s="22">
        <f>MEDIAN($D278:$K278)</f>
        <v>657</v>
      </c>
      <c r="AY278" s="22">
        <f>MEDIAN($M278:$AF278)</f>
        <v>209</v>
      </c>
      <c r="AZ278" s="22">
        <f t="shared" si="423"/>
        <v>209</v>
      </c>
      <c r="BA278" s="22">
        <f>MEDIAN($AE278,$AB278,$AA278,$Y278,$V278,$U278,$S278,$R278,$P278,$N278,$M278)</f>
        <v>214</v>
      </c>
      <c r="BB278" s="22">
        <f>MEDIAN($AJ278:$AL278)</f>
        <v>29</v>
      </c>
      <c r="BC278" s="24">
        <f>MEDIAN((D278:K278,M278:V278,Y278:AF278,AJ278:AL278))</f>
        <v>225.5</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4"/>
        <v>0</v>
      </c>
      <c r="AI279" s="22">
        <f t="shared" si="419"/>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1070</v>
      </c>
      <c r="E280" s="162">
        <v>231</v>
      </c>
      <c r="F280" s="162">
        <v>1151</v>
      </c>
      <c r="G280" s="162">
        <v>2049</v>
      </c>
      <c r="H280" s="137">
        <v>712</v>
      </c>
      <c r="I280" s="137">
        <v>1208</v>
      </c>
      <c r="J280" s="162">
        <v>556</v>
      </c>
      <c r="K280" s="137">
        <v>887</v>
      </c>
      <c r="L280" s="22">
        <f>+SUM(D280:K280)</f>
        <v>7864</v>
      </c>
      <c r="M280" s="162">
        <v>112</v>
      </c>
      <c r="N280" s="162">
        <v>189</v>
      </c>
      <c r="O280" s="162">
        <v>399</v>
      </c>
      <c r="P280" s="162">
        <v>290</v>
      </c>
      <c r="Q280" s="162">
        <v>396</v>
      </c>
      <c r="R280" s="162">
        <v>97</v>
      </c>
      <c r="S280" s="162">
        <v>182</v>
      </c>
      <c r="T280" s="162">
        <v>190</v>
      </c>
      <c r="U280" s="162">
        <v>164</v>
      </c>
      <c r="V280" s="137">
        <v>134</v>
      </c>
      <c r="W280" s="137"/>
      <c r="X280" s="137"/>
      <c r="Y280" s="162">
        <v>112</v>
      </c>
      <c r="Z280" s="162">
        <v>606</v>
      </c>
      <c r="AA280" s="271">
        <v>210</v>
      </c>
      <c r="AB280" s="162">
        <v>217</v>
      </c>
      <c r="AC280" s="162">
        <v>344</v>
      </c>
      <c r="AD280" s="162">
        <v>205</v>
      </c>
      <c r="AE280" s="162">
        <v>89</v>
      </c>
      <c r="AF280" s="162">
        <v>263</v>
      </c>
      <c r="AG280" s="22">
        <f>+SUM(M280:AF280)</f>
        <v>4199</v>
      </c>
      <c r="AH280" s="22">
        <f t="shared" si="414"/>
        <v>2403</v>
      </c>
      <c r="AI280" s="22">
        <f t="shared" si="419"/>
        <v>1796</v>
      </c>
      <c r="AJ280" s="162">
        <v>460</v>
      </c>
      <c r="AK280" s="137">
        <v>89</v>
      </c>
      <c r="AL280" s="162">
        <v>79</v>
      </c>
      <c r="AM280" s="22">
        <f>+SUM(AJ280:AL280)</f>
        <v>628</v>
      </c>
      <c r="AN280" s="24">
        <f>+AM280+AG280+L280</f>
        <v>12691</v>
      </c>
      <c r="AQ280" s="43">
        <f t="shared" ref="AQ280:AQ282" si="424">K280/AQ$5</f>
        <v>110.875</v>
      </c>
      <c r="AR280" s="43">
        <f t="shared" ref="AR280:AT282" si="425">AG280/AR$5</f>
        <v>233.27777777777777</v>
      </c>
      <c r="AS280" s="43">
        <f t="shared" si="425"/>
        <v>343.28571428571428</v>
      </c>
      <c r="AT280" s="43">
        <f t="shared" si="425"/>
        <v>163.27272727272728</v>
      </c>
      <c r="AU280" s="43">
        <f t="shared" ref="AU280:AV282" si="426">AM280/AU$5</f>
        <v>209.33333333333334</v>
      </c>
      <c r="AV280" s="44">
        <f t="shared" si="426"/>
        <v>437.62068965517244</v>
      </c>
      <c r="AW280" s="23"/>
      <c r="AX280" s="22">
        <f>MEDIAN($D280:$K280)</f>
        <v>978.5</v>
      </c>
      <c r="AY280" s="22">
        <f>MEDIAN($M280:$AF280)</f>
        <v>197.5</v>
      </c>
      <c r="AZ280" s="22">
        <f t="shared" ref="AZ280:AZ283" si="427">MEDIAN($AC280,$AD280,$Z280,$T280,$O280,Q280,AF280)</f>
        <v>344</v>
      </c>
      <c r="BA280" s="22">
        <f>MEDIAN($AE280,$AB280,$AA280,$Y280,$V280,$U280,$S280,$R280,$P280,$N280,$M280)</f>
        <v>164</v>
      </c>
      <c r="BB280" s="22">
        <f>MEDIAN($AJ280:$AL280)</f>
        <v>89</v>
      </c>
      <c r="BC280" s="24">
        <f>MEDIAN((D280:K280,M280:V280,Y280:AF280,AJ280:AL280))</f>
        <v>231</v>
      </c>
    </row>
    <row r="281" spans="1:55" s="204" customFormat="1">
      <c r="A281" s="199"/>
      <c r="B281" s="200" t="s">
        <v>107</v>
      </c>
      <c r="C281" s="201"/>
      <c r="D281" s="137">
        <v>0</v>
      </c>
      <c r="E281" s="162">
        <v>43</v>
      </c>
      <c r="F281" s="162">
        <v>418</v>
      </c>
      <c r="G281" s="162">
        <v>0</v>
      </c>
      <c r="H281" s="137">
        <v>75</v>
      </c>
      <c r="I281" s="137">
        <v>676</v>
      </c>
      <c r="J281" s="162">
        <v>62</v>
      </c>
      <c r="K281" s="137">
        <v>97</v>
      </c>
      <c r="L281" s="22">
        <f>+SUM(D281:K281)</f>
        <v>1371</v>
      </c>
      <c r="M281" s="162"/>
      <c r="N281" s="162">
        <v>1</v>
      </c>
      <c r="O281" s="162"/>
      <c r="P281" s="162">
        <v>3</v>
      </c>
      <c r="Q281" s="162">
        <v>0</v>
      </c>
      <c r="R281" s="162"/>
      <c r="S281" s="162"/>
      <c r="T281" s="162">
        <v>13</v>
      </c>
      <c r="U281" s="162"/>
      <c r="V281" s="137"/>
      <c r="W281" s="137"/>
      <c r="X281" s="137"/>
      <c r="Y281" s="162">
        <v>1</v>
      </c>
      <c r="Z281" s="162">
        <v>0</v>
      </c>
      <c r="AA281" s="271">
        <v>2</v>
      </c>
      <c r="AB281" s="162"/>
      <c r="AC281" s="162">
        <v>2</v>
      </c>
      <c r="AD281" s="162"/>
      <c r="AE281" s="162"/>
      <c r="AF281" s="162"/>
      <c r="AG281" s="22">
        <f>+SUM(M281:AF281)</f>
        <v>22</v>
      </c>
      <c r="AH281" s="22">
        <f t="shared" si="414"/>
        <v>15</v>
      </c>
      <c r="AI281" s="22">
        <f t="shared" si="419"/>
        <v>7</v>
      </c>
      <c r="AJ281" s="162">
        <v>0</v>
      </c>
      <c r="AK281" s="137"/>
      <c r="AL281" s="162">
        <v>4</v>
      </c>
      <c r="AM281" s="22">
        <f>+SUM(AJ281:AL281)</f>
        <v>4</v>
      </c>
      <c r="AN281" s="24">
        <f>+AM281+AG281+L281</f>
        <v>1397</v>
      </c>
      <c r="AQ281" s="43">
        <f t="shared" si="424"/>
        <v>12.125</v>
      </c>
      <c r="AR281" s="43">
        <f t="shared" si="425"/>
        <v>1.2222222222222223</v>
      </c>
      <c r="AS281" s="43">
        <f t="shared" si="425"/>
        <v>2.1428571428571428</v>
      </c>
      <c r="AT281" s="43">
        <f t="shared" si="425"/>
        <v>0.63636363636363635</v>
      </c>
      <c r="AU281" s="43">
        <f t="shared" si="426"/>
        <v>1.3333333333333333</v>
      </c>
      <c r="AV281" s="44">
        <f t="shared" si="426"/>
        <v>48.172413793103445</v>
      </c>
      <c r="AW281" s="23"/>
      <c r="AX281" s="22">
        <f>MEDIAN($D281:$K281)</f>
        <v>68.5</v>
      </c>
      <c r="AY281" s="22">
        <f>MEDIAN($M281:$AF281)</f>
        <v>1.5</v>
      </c>
      <c r="AZ281" s="22">
        <f t="shared" si="427"/>
        <v>1</v>
      </c>
      <c r="BA281" s="22">
        <f>MEDIAN($AE281,$AB281,$AA281,$Y281,$V281,$U281,$S281,$R281,$P281,$N281,$M281)</f>
        <v>1.5</v>
      </c>
      <c r="BB281" s="22">
        <f>MEDIAN($AJ281:$AL281)</f>
        <v>2</v>
      </c>
      <c r="BC281" s="24">
        <f>MEDIAN((D281:K281,M281:V281,Y281:AF281,AJ281:AL281))</f>
        <v>2.5</v>
      </c>
    </row>
    <row r="282" spans="1:55" s="204" customFormat="1">
      <c r="A282" s="199"/>
      <c r="B282" s="200" t="s">
        <v>106</v>
      </c>
      <c r="C282" s="201"/>
      <c r="D282" s="137">
        <v>993</v>
      </c>
      <c r="E282" s="162">
        <v>359</v>
      </c>
      <c r="F282" s="162">
        <v>1411</v>
      </c>
      <c r="G282" s="162">
        <v>2735</v>
      </c>
      <c r="H282" s="137">
        <v>1083</v>
      </c>
      <c r="I282" s="137">
        <v>1864</v>
      </c>
      <c r="J282" s="162">
        <v>925</v>
      </c>
      <c r="K282" s="137">
        <v>990</v>
      </c>
      <c r="L282" s="22">
        <f>+SUM(D282:K282)</f>
        <v>10360</v>
      </c>
      <c r="M282" s="162">
        <v>101</v>
      </c>
      <c r="N282" s="162">
        <v>191</v>
      </c>
      <c r="O282" s="162">
        <v>358</v>
      </c>
      <c r="P282" s="162">
        <v>230</v>
      </c>
      <c r="Q282" s="162">
        <v>442</v>
      </c>
      <c r="R282" s="162">
        <v>112</v>
      </c>
      <c r="S282" s="162">
        <v>144</v>
      </c>
      <c r="T282" s="162">
        <v>235</v>
      </c>
      <c r="U282" s="162">
        <v>153</v>
      </c>
      <c r="V282" s="137">
        <v>77</v>
      </c>
      <c r="W282" s="137"/>
      <c r="X282" s="137"/>
      <c r="Y282" s="162">
        <v>280</v>
      </c>
      <c r="Z282" s="162">
        <v>574</v>
      </c>
      <c r="AA282" s="271">
        <v>221</v>
      </c>
      <c r="AB282" s="162">
        <v>177</v>
      </c>
      <c r="AC282" s="162">
        <v>264</v>
      </c>
      <c r="AD282" s="162">
        <v>197</v>
      </c>
      <c r="AE282" s="162">
        <v>80</v>
      </c>
      <c r="AF282" s="162">
        <v>183</v>
      </c>
      <c r="AG282" s="22">
        <f>+SUM(M282:AF282)</f>
        <v>4019</v>
      </c>
      <c r="AH282" s="22">
        <f t="shared" si="414"/>
        <v>2253</v>
      </c>
      <c r="AI282" s="22">
        <f t="shared" si="419"/>
        <v>1766</v>
      </c>
      <c r="AJ282" s="162">
        <v>599</v>
      </c>
      <c r="AK282" s="137">
        <v>155</v>
      </c>
      <c r="AL282" s="162">
        <v>96</v>
      </c>
      <c r="AM282" s="22">
        <f>+SUM(AJ282:AL282)</f>
        <v>850</v>
      </c>
      <c r="AN282" s="24">
        <f>+AM282+AG282+L282</f>
        <v>15229</v>
      </c>
      <c r="AQ282" s="43">
        <f t="shared" si="424"/>
        <v>123.75</v>
      </c>
      <c r="AR282" s="43">
        <f t="shared" si="425"/>
        <v>223.27777777777777</v>
      </c>
      <c r="AS282" s="43">
        <f t="shared" si="425"/>
        <v>321.85714285714283</v>
      </c>
      <c r="AT282" s="43">
        <f t="shared" si="425"/>
        <v>160.54545454545453</v>
      </c>
      <c r="AU282" s="43">
        <f t="shared" si="426"/>
        <v>283.33333333333331</v>
      </c>
      <c r="AV282" s="44">
        <f t="shared" si="426"/>
        <v>525.13793103448279</v>
      </c>
      <c r="AW282" s="23"/>
      <c r="AX282" s="22">
        <f>MEDIAN($D282:$K282)</f>
        <v>1038</v>
      </c>
      <c r="AY282" s="22">
        <f>MEDIAN($M282:$AF282)</f>
        <v>194</v>
      </c>
      <c r="AZ282" s="22">
        <f t="shared" si="427"/>
        <v>264</v>
      </c>
      <c r="BA282" s="22">
        <f>MEDIAN($AE282,$AB282,$AA282,$Y282,$V282,$U282,$S282,$R282,$P282,$N282,$M282)</f>
        <v>153</v>
      </c>
      <c r="BB282" s="22">
        <f>MEDIAN($AJ282:$AL282)</f>
        <v>155</v>
      </c>
      <c r="BC282" s="24">
        <f>MEDIAN((D282:K282,M282:V282,Y282:AF282,AJ282:AL282))</f>
        <v>235</v>
      </c>
    </row>
    <row r="283" spans="1:55" s="204" customFormat="1">
      <c r="A283" s="199"/>
      <c r="B283" s="200" t="s">
        <v>105</v>
      </c>
      <c r="C283" s="201"/>
      <c r="D283" s="26">
        <f t="shared" ref="D283:V283" si="428">SUM(D280:D282)</f>
        <v>2063</v>
      </c>
      <c r="E283" s="306">
        <f t="shared" si="428"/>
        <v>633</v>
      </c>
      <c r="F283" s="306">
        <f t="shared" si="428"/>
        <v>2980</v>
      </c>
      <c r="G283" s="306">
        <f t="shared" si="428"/>
        <v>4784</v>
      </c>
      <c r="H283" s="142">
        <f t="shared" si="428"/>
        <v>1870</v>
      </c>
      <c r="I283" s="142">
        <f t="shared" si="428"/>
        <v>3748</v>
      </c>
      <c r="J283" s="306">
        <f t="shared" si="428"/>
        <v>1543</v>
      </c>
      <c r="K283" s="142">
        <f t="shared" si="428"/>
        <v>1974</v>
      </c>
      <c r="L283" s="25">
        <f t="shared" si="428"/>
        <v>19595</v>
      </c>
      <c r="M283" s="306">
        <f t="shared" si="428"/>
        <v>213</v>
      </c>
      <c r="N283" s="306">
        <f t="shared" si="428"/>
        <v>381</v>
      </c>
      <c r="O283" s="306">
        <f t="shared" si="428"/>
        <v>757</v>
      </c>
      <c r="P283" s="306">
        <f t="shared" si="428"/>
        <v>523</v>
      </c>
      <c r="Q283" s="306">
        <f t="shared" si="428"/>
        <v>838</v>
      </c>
      <c r="R283" s="306">
        <f t="shared" si="428"/>
        <v>209</v>
      </c>
      <c r="S283" s="306">
        <f t="shared" si="428"/>
        <v>326</v>
      </c>
      <c r="T283" s="306">
        <f t="shared" si="428"/>
        <v>438</v>
      </c>
      <c r="U283" s="306">
        <f t="shared" si="428"/>
        <v>317</v>
      </c>
      <c r="V283" s="142">
        <f t="shared" si="428"/>
        <v>211</v>
      </c>
      <c r="W283" s="142"/>
      <c r="X283" s="142"/>
      <c r="Y283" s="306">
        <f t="shared" ref="Y283:AN283" si="429">SUM(Y280:Y282)</f>
        <v>393</v>
      </c>
      <c r="Z283" s="306">
        <f t="shared" si="429"/>
        <v>1180</v>
      </c>
      <c r="AA283" s="307">
        <f t="shared" si="429"/>
        <v>433</v>
      </c>
      <c r="AB283" s="306">
        <f t="shared" si="429"/>
        <v>394</v>
      </c>
      <c r="AC283" s="306">
        <f t="shared" si="429"/>
        <v>610</v>
      </c>
      <c r="AD283" s="306">
        <f t="shared" si="429"/>
        <v>402</v>
      </c>
      <c r="AE283" s="306">
        <f t="shared" si="429"/>
        <v>169</v>
      </c>
      <c r="AF283" s="306">
        <f t="shared" si="429"/>
        <v>446</v>
      </c>
      <c r="AG283" s="25">
        <f t="shared" si="429"/>
        <v>8240</v>
      </c>
      <c r="AH283" s="25">
        <f t="shared" si="414"/>
        <v>4671</v>
      </c>
      <c r="AI283" s="25">
        <f t="shared" si="419"/>
        <v>3569</v>
      </c>
      <c r="AJ283" s="306">
        <f t="shared" si="429"/>
        <v>1059</v>
      </c>
      <c r="AK283" s="142">
        <f t="shared" si="429"/>
        <v>244</v>
      </c>
      <c r="AL283" s="306">
        <f t="shared" si="429"/>
        <v>179</v>
      </c>
      <c r="AM283" s="25">
        <f t="shared" si="429"/>
        <v>1482</v>
      </c>
      <c r="AN283" s="305">
        <f t="shared" si="429"/>
        <v>29317</v>
      </c>
      <c r="AQ283" s="45">
        <f>K283/AQ$5</f>
        <v>246.75</v>
      </c>
      <c r="AR283" s="45">
        <f>AG283/AR$5</f>
        <v>457.77777777777777</v>
      </c>
      <c r="AS283" s="45">
        <f>AH283/AS$5</f>
        <v>667.28571428571433</v>
      </c>
      <c r="AT283" s="45">
        <f>AI283/AT$5</f>
        <v>324.45454545454544</v>
      </c>
      <c r="AU283" s="45">
        <f>AM283/AU$5</f>
        <v>494</v>
      </c>
      <c r="AV283" s="211">
        <f>AN283/AV$5</f>
        <v>1010.9310344827586</v>
      </c>
      <c r="AW283" s="23"/>
      <c r="AX283" s="25">
        <f>MEDIAN($D283:$K283)</f>
        <v>2018.5</v>
      </c>
      <c r="AY283" s="25">
        <f>MEDIAN($M283:$AF283)</f>
        <v>398</v>
      </c>
      <c r="AZ283" s="25">
        <f t="shared" si="427"/>
        <v>610</v>
      </c>
      <c r="BA283" s="25">
        <f>MEDIAN($AE283,$AB283,$AA283,$Y283,$V283,$U283,$S283,$R283,$P283,$N283,$M283)</f>
        <v>326</v>
      </c>
      <c r="BB283" s="25">
        <f>MEDIAN($AJ283:$AL283)</f>
        <v>244</v>
      </c>
      <c r="BC283" s="305">
        <f>MEDIAN((D283:K283,M283:V283,Y283:AF283,AJ283:AL283))</f>
        <v>446</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23087</v>
      </c>
      <c r="E285" s="162">
        <v>24270</v>
      </c>
      <c r="F285" s="162">
        <v>59290</v>
      </c>
      <c r="G285" s="162">
        <v>225557</v>
      </c>
      <c r="H285" s="137"/>
      <c r="I285" s="137">
        <v>93100</v>
      </c>
      <c r="J285" s="162">
        <v>34302</v>
      </c>
      <c r="K285" s="137"/>
      <c r="L285" s="22">
        <f>+SUM(D285:K285)</f>
        <v>459606</v>
      </c>
      <c r="M285" s="162"/>
      <c r="N285" s="162"/>
      <c r="O285" s="162">
        <v>602</v>
      </c>
      <c r="P285" s="162"/>
      <c r="Q285" s="162">
        <v>0</v>
      </c>
      <c r="R285" s="162"/>
      <c r="S285" s="162">
        <v>55</v>
      </c>
      <c r="T285" s="162">
        <v>1240</v>
      </c>
      <c r="U285" s="162">
        <v>26</v>
      </c>
      <c r="V285" s="137"/>
      <c r="W285" s="137"/>
      <c r="X285" s="137"/>
      <c r="Y285" s="162"/>
      <c r="Z285" s="162">
        <v>888</v>
      </c>
      <c r="AA285" s="271"/>
      <c r="AB285" s="162"/>
      <c r="AC285" s="162"/>
      <c r="AD285" s="162"/>
      <c r="AE285" s="162">
        <v>35</v>
      </c>
      <c r="AF285" s="162">
        <v>73</v>
      </c>
      <c r="AG285" s="22">
        <f>+SUM(M285:AF285)</f>
        <v>2919</v>
      </c>
      <c r="AH285" s="22">
        <f t="shared" ref="AH285" si="430">O285+Q285+Z285+AC285+AD285+AF285+T285</f>
        <v>2803</v>
      </c>
      <c r="AI285" s="22">
        <f>M285+N285+P285+R285+S285+U285+V285+Y285+AA285+AB285+AE285</f>
        <v>116</v>
      </c>
      <c r="AJ285" s="162"/>
      <c r="AK285" s="137"/>
      <c r="AL285" s="162">
        <v>0</v>
      </c>
      <c r="AM285" s="22">
        <f>+SUM(AJ285:AL285)</f>
        <v>0</v>
      </c>
      <c r="AN285" s="24">
        <f>+AM285+AG285+L285</f>
        <v>462525</v>
      </c>
      <c r="AQ285" s="43">
        <f t="shared" ref="AQ285" si="431">K285/AQ$5</f>
        <v>0</v>
      </c>
      <c r="AR285" s="43">
        <f t="shared" ref="AR285:AT285" si="432">AG285/AR$5</f>
        <v>162.16666666666666</v>
      </c>
      <c r="AS285" s="43">
        <f t="shared" si="432"/>
        <v>400.42857142857144</v>
      </c>
      <c r="AT285" s="43">
        <f t="shared" si="432"/>
        <v>10.545454545454545</v>
      </c>
      <c r="AU285" s="43">
        <f t="shared" ref="AU285:AV285" si="433">AM285/AU$5</f>
        <v>0</v>
      </c>
      <c r="AV285" s="44">
        <f t="shared" si="433"/>
        <v>15949.137931034482</v>
      </c>
      <c r="AW285" s="23"/>
      <c r="AX285" s="22">
        <f>MEDIAN($D285:$K285)</f>
        <v>46796</v>
      </c>
      <c r="AY285" s="22">
        <f>MEDIAN($M285:$AF285)</f>
        <v>64</v>
      </c>
      <c r="AZ285" s="22">
        <f>MEDIAN($AC285,$AD285,$Z285,$T285,$O285,Q285,AF285)</f>
        <v>602</v>
      </c>
      <c r="BA285" s="22">
        <f>MEDIAN($AE285,$AB285,$AA285,$Y285,$V285,$U285,$S285,$R285,$P285,$N285,$M285)</f>
        <v>35</v>
      </c>
      <c r="BB285" s="22">
        <f>MEDIAN($AJ285:$AL285)</f>
        <v>0</v>
      </c>
      <c r="BC285" s="24">
        <f>MEDIAN((D285:K285,M285:V285,Y285:AF285,AJ285:AL285))</f>
        <v>888</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190076</v>
      </c>
      <c r="E287" s="311"/>
      <c r="F287" s="274">
        <v>380995</v>
      </c>
      <c r="G287" s="274">
        <v>563828</v>
      </c>
      <c r="H287" s="275">
        <v>313143</v>
      </c>
      <c r="I287" s="275">
        <v>280136</v>
      </c>
      <c r="J287" s="274">
        <v>152289</v>
      </c>
      <c r="K287" s="275">
        <v>218958</v>
      </c>
      <c r="L287" s="276">
        <f>+SUM(D287:K287)</f>
        <v>2099425</v>
      </c>
      <c r="M287" s="274">
        <v>15300</v>
      </c>
      <c r="N287" s="274">
        <v>40125</v>
      </c>
      <c r="O287" s="274">
        <v>82542</v>
      </c>
      <c r="P287" s="274">
        <v>54280</v>
      </c>
      <c r="Q287" s="274">
        <v>66097</v>
      </c>
      <c r="R287" s="274">
        <v>41125</v>
      </c>
      <c r="S287" s="274">
        <v>23429</v>
      </c>
      <c r="T287" s="274">
        <v>37507</v>
      </c>
      <c r="U287" s="274">
        <v>26917</v>
      </c>
      <c r="V287" s="275">
        <v>6681</v>
      </c>
      <c r="W287" s="275"/>
      <c r="X287" s="275"/>
      <c r="Y287" s="274">
        <v>12923</v>
      </c>
      <c r="Z287" s="274">
        <v>121580</v>
      </c>
      <c r="AA287" s="277">
        <v>55994</v>
      </c>
      <c r="AB287" s="274">
        <v>35905</v>
      </c>
      <c r="AC287" s="274">
        <v>57033</v>
      </c>
      <c r="AD287" s="274"/>
      <c r="AE287" s="274">
        <v>14403</v>
      </c>
      <c r="AF287" s="274">
        <v>29224</v>
      </c>
      <c r="AG287" s="276">
        <f>+SUM(M287:AF287)</f>
        <v>721065</v>
      </c>
      <c r="AH287" s="276">
        <f>O287+Q287+Z287+AC287+AD287+AF287+T287</f>
        <v>393983</v>
      </c>
      <c r="AI287" s="276">
        <f>M287+N287+P287+R287+S287+U287+V287+Y287+AA287+AB287+AE287</f>
        <v>327082</v>
      </c>
      <c r="AJ287" s="274">
        <v>90900</v>
      </c>
      <c r="AK287" s="275"/>
      <c r="AL287" s="274">
        <v>12479</v>
      </c>
      <c r="AM287" s="276">
        <f>+SUM(AJ287:AL287)</f>
        <v>103379</v>
      </c>
      <c r="AN287" s="312">
        <f>+AM287+AG287+L287</f>
        <v>2923869</v>
      </c>
      <c r="AQ287" s="276">
        <f>K287/AQ$5</f>
        <v>27369.75</v>
      </c>
      <c r="AR287" s="276">
        <f>AG287/AR$5</f>
        <v>40059.166666666664</v>
      </c>
      <c r="AS287" s="276">
        <f>AH287/AS$5</f>
        <v>56283.285714285717</v>
      </c>
      <c r="AT287" s="276">
        <f>AI287/AT$5</f>
        <v>29734.727272727272</v>
      </c>
      <c r="AU287" s="276">
        <f>AM287/AU$5</f>
        <v>34459.666666666664</v>
      </c>
      <c r="AV287" s="312">
        <f>AN287/AV$5</f>
        <v>100823.06896551725</v>
      </c>
      <c r="AW287" s="23"/>
      <c r="AX287" s="276">
        <f>MEDIAN($D287:$K287)</f>
        <v>280136</v>
      </c>
      <c r="AY287" s="276">
        <f>MEDIAN($M287:$AF287)</f>
        <v>37507</v>
      </c>
      <c r="AZ287" s="276">
        <f>MEDIAN($AC287,$AD287,$Z287,$T287,$O287,Q287,AF287)</f>
        <v>61565</v>
      </c>
      <c r="BA287" s="276">
        <f>MEDIAN($AE287,$AB287,$AA287,$Y287,$V287,$U287,$S287,$R287,$P287,$N287,$M287)</f>
        <v>26917</v>
      </c>
      <c r="BB287" s="276">
        <f>MEDIAN($AJ287:$AL287)</f>
        <v>51689.5</v>
      </c>
      <c r="BC287" s="312">
        <f>MEDIAN((D287:K287,M287:V287,Y287:AF287,AJ287:AL287))</f>
        <v>55137</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2011</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4">IFERROR(+D65/D42,"-")</f>
        <v>3.3629498741435927E-2</v>
      </c>
      <c r="E293" s="168">
        <f t="shared" si="434"/>
        <v>-1.9493645182429877E-2</v>
      </c>
      <c r="F293" s="168">
        <f t="shared" si="434"/>
        <v>1.7525989878902522E-2</v>
      </c>
      <c r="G293" s="168">
        <f t="shared" si="434"/>
        <v>3.4583473117046397E-2</v>
      </c>
      <c r="H293" s="168">
        <f t="shared" si="434"/>
        <v>2.5265207281332986E-2</v>
      </c>
      <c r="I293" s="168">
        <f t="shared" si="434"/>
        <v>4.6320523165325783E-2</v>
      </c>
      <c r="J293" s="168">
        <f t="shared" si="434"/>
        <v>3.9562542966134824E-2</v>
      </c>
      <c r="K293" s="168">
        <f t="shared" si="434"/>
        <v>4.3452354218130103E-2</v>
      </c>
      <c r="L293" s="320">
        <f t="shared" si="434"/>
        <v>3.2960491966403202E-2</v>
      </c>
      <c r="M293" s="168">
        <f t="shared" si="434"/>
        <v>-1.3879870129870129E-2</v>
      </c>
      <c r="N293" s="168">
        <f t="shared" si="434"/>
        <v>5.3773694615652984E-2</v>
      </c>
      <c r="O293" s="168">
        <f t="shared" si="434"/>
        <v>7.4108230175339032E-2</v>
      </c>
      <c r="P293" s="168">
        <f t="shared" si="434"/>
        <v>7.3709367306966631E-2</v>
      </c>
      <c r="Q293" s="168">
        <f t="shared" si="434"/>
        <v>3.07713858797161E-2</v>
      </c>
      <c r="R293" s="168">
        <f t="shared" si="434"/>
        <v>8.9247946954251853E-2</v>
      </c>
      <c r="S293" s="168">
        <f t="shared" si="434"/>
        <v>3.5002916909742478E-2</v>
      </c>
      <c r="T293" s="168">
        <f t="shared" si="434"/>
        <v>6.9310455305969881E-2</v>
      </c>
      <c r="U293" s="168">
        <f t="shared" si="434"/>
        <v>6.5392601192203789E-2</v>
      </c>
      <c r="V293" s="168">
        <f t="shared" si="434"/>
        <v>2.1398061442418268E-2</v>
      </c>
      <c r="W293" s="168"/>
      <c r="X293" s="168"/>
      <c r="Y293" s="168">
        <f t="shared" ref="Y293:AN293" si="435">IFERROR(+Y65/Y42,"-")</f>
        <v>7.0661835088199093E-2</v>
      </c>
      <c r="Z293" s="168">
        <f t="shared" si="435"/>
        <v>3.3820465208578433E-2</v>
      </c>
      <c r="AA293" s="168">
        <f t="shared" si="435"/>
        <v>6.482294969250163E-2</v>
      </c>
      <c r="AB293" s="168">
        <f t="shared" si="435"/>
        <v>0.10421927933477056</v>
      </c>
      <c r="AC293" s="168">
        <f t="shared" si="435"/>
        <v>4.8553942157686304E-2</v>
      </c>
      <c r="AD293" s="168">
        <f t="shared" si="435"/>
        <v>3.4800136918571485E-2</v>
      </c>
      <c r="AE293" s="168">
        <f t="shared" si="435"/>
        <v>6.1130922058074376E-2</v>
      </c>
      <c r="AF293" s="168">
        <f t="shared" si="435"/>
        <v>4.4145807687046915E-2</v>
      </c>
      <c r="AG293" s="320">
        <f t="shared" si="435"/>
        <v>5.3655295019625328E-2</v>
      </c>
      <c r="AH293" s="320">
        <f t="shared" si="435"/>
        <v>4.5748384741052861E-2</v>
      </c>
      <c r="AI293" s="320">
        <f t="shared" si="435"/>
        <v>6.3595300283603579E-2</v>
      </c>
      <c r="AJ293" s="168">
        <f t="shared" si="435"/>
        <v>4.8285324177790738E-2</v>
      </c>
      <c r="AK293" s="168">
        <f t="shared" si="435"/>
        <v>3.3954694456675961E-2</v>
      </c>
      <c r="AL293" s="168">
        <f t="shared" si="435"/>
        <v>9.1886009657892953E-2</v>
      </c>
      <c r="AM293" s="320">
        <f t="shared" si="435"/>
        <v>5.3213696760147269E-2</v>
      </c>
      <c r="AN293" s="321">
        <f t="shared" si="435"/>
        <v>3.8729323025176336E-2</v>
      </c>
      <c r="AQ293" s="320">
        <f>IFERROR(+AQ65/AQ42,"-")</f>
        <v>4.3452354218130103E-2</v>
      </c>
      <c r="AR293" s="320">
        <f>IFERROR(+AR65/AR42,"-")</f>
        <v>5.3655295019625328E-2</v>
      </c>
      <c r="AS293" s="320">
        <f>IFERROR(+AS65/AS42,"-")</f>
        <v>4.5748384741052861E-2</v>
      </c>
      <c r="AT293" s="320">
        <f>IFERROR(+AT65/AT42,"-")</f>
        <v>6.3595300283603565E-2</v>
      </c>
      <c r="AU293" s="320">
        <f>IFERROR(+AU65/AU42,"-")</f>
        <v>5.3213696760147276E-2</v>
      </c>
      <c r="AV293" s="321">
        <f t="shared" ref="AV293" si="436">IFERROR(+AV65/AV42,"-")</f>
        <v>3.8729323025176336E-2</v>
      </c>
      <c r="AX293" s="320">
        <f>IFERROR(+AX65/AX42,"-")</f>
        <v>2.9801867743563856E-2</v>
      </c>
      <c r="AY293" s="320">
        <f>IFERROR(+AY65/AY42,"-")</f>
        <v>6.3662926267500405E-2</v>
      </c>
      <c r="AZ293" s="320">
        <f>IFERROR(+AZ65/AZ42,"-")</f>
        <v>4.6729869194767792E-2</v>
      </c>
      <c r="BA293" s="320">
        <f>IFERROR(+BA65/BA42,"-")</f>
        <v>6.5392601192203789E-2</v>
      </c>
      <c r="BB293" s="320">
        <f>IFERROR(+BB65/BB42,"-")</f>
        <v>9.1886009657892953E-2</v>
      </c>
      <c r="BC293" s="321">
        <f t="shared" ref="BC293" si="437">IFERROR(+BC65/BC42,"-")</f>
        <v>6.9176583230748184E-2</v>
      </c>
    </row>
    <row r="294" spans="1:55" s="204" customFormat="1">
      <c r="A294" s="291"/>
      <c r="B294" s="316" t="s">
        <v>72</v>
      </c>
      <c r="C294" s="201"/>
      <c r="D294" s="168">
        <f t="shared" ref="D294:V294" si="438">IFERROR(+(D65+D60+D53-D34)/D42,"-")</f>
        <v>0.1535581523279268</v>
      </c>
      <c r="E294" s="168">
        <f t="shared" si="438"/>
        <v>4.6334327090813435E-2</v>
      </c>
      <c r="F294" s="168">
        <f t="shared" si="438"/>
        <v>0.10995318241765349</v>
      </c>
      <c r="G294" s="168">
        <f t="shared" si="438"/>
        <v>0.12997688075636477</v>
      </c>
      <c r="H294" s="168">
        <f t="shared" si="438"/>
        <v>0.12894715117159014</v>
      </c>
      <c r="I294" s="168">
        <f t="shared" si="438"/>
        <v>0.12318828347349906</v>
      </c>
      <c r="J294" s="168">
        <f t="shared" si="438"/>
        <v>0.11909650924024641</v>
      </c>
      <c r="K294" s="168">
        <f t="shared" si="438"/>
        <v>0.14325922598996932</v>
      </c>
      <c r="L294" s="320">
        <f t="shared" si="438"/>
        <v>0.12594286404150998</v>
      </c>
      <c r="M294" s="168">
        <f t="shared" si="438"/>
        <v>-2.232142857142857E-3</v>
      </c>
      <c r="N294" s="168">
        <f t="shared" si="438"/>
        <v>0.14634259797650889</v>
      </c>
      <c r="O294" s="168">
        <f t="shared" si="438"/>
        <v>0.12713557738918643</v>
      </c>
      <c r="P294" s="168">
        <f t="shared" si="438"/>
        <v>0.15404934322833372</v>
      </c>
      <c r="Q294" s="168">
        <f t="shared" si="438"/>
        <v>8.5655584609637653E-2</v>
      </c>
      <c r="R294" s="168">
        <f t="shared" si="438"/>
        <v>0.14021683211706648</v>
      </c>
      <c r="S294" s="168">
        <f t="shared" si="438"/>
        <v>8.9007417284773738E-2</v>
      </c>
      <c r="T294" s="168">
        <f t="shared" si="438"/>
        <v>0.15638460716955607</v>
      </c>
      <c r="U294" s="168">
        <f t="shared" si="438"/>
        <v>0.12051528208791945</v>
      </c>
      <c r="V294" s="168">
        <f t="shared" si="438"/>
        <v>8.744044685395104E-2</v>
      </c>
      <c r="W294" s="168"/>
      <c r="X294" s="168"/>
      <c r="Y294" s="168">
        <f t="shared" ref="Y294:AN294" si="439">IFERROR(+(Y65+Y60+Y53-Y34)/Y42,"-")</f>
        <v>0.12617940653630522</v>
      </c>
      <c r="Z294" s="168">
        <f t="shared" si="439"/>
        <v>0.11864094459170223</v>
      </c>
      <c r="AA294" s="168">
        <f t="shared" si="439"/>
        <v>0.14272890484739678</v>
      </c>
      <c r="AB294" s="168">
        <f t="shared" si="439"/>
        <v>0.14433836361769839</v>
      </c>
      <c r="AC294" s="168">
        <f t="shared" si="439"/>
        <v>0.12619704788191527</v>
      </c>
      <c r="AD294" s="168">
        <f t="shared" si="439"/>
        <v>0.1185296466740197</v>
      </c>
      <c r="AE294" s="168">
        <f t="shared" si="439"/>
        <v>0.12035150280183393</v>
      </c>
      <c r="AF294" s="168">
        <f t="shared" si="439"/>
        <v>8.82232252769799E-2</v>
      </c>
      <c r="AG294" s="320">
        <f t="shared" si="439"/>
        <v>0.11932734436985558</v>
      </c>
      <c r="AH294" s="320">
        <f t="shared" si="439"/>
        <v>0.1154723721721183</v>
      </c>
      <c r="AI294" s="320">
        <f t="shared" si="439"/>
        <v>0.12417354125182101</v>
      </c>
      <c r="AJ294" s="168">
        <f t="shared" si="439"/>
        <v>7.7541524715988172E-2</v>
      </c>
      <c r="AK294" s="168">
        <f t="shared" si="439"/>
        <v>-6.6050198150594455E-3</v>
      </c>
      <c r="AL294" s="168">
        <f t="shared" si="439"/>
        <v>0.1213697884785418</v>
      </c>
      <c r="AM294" s="320">
        <f t="shared" si="439"/>
        <v>7.5393958718407331E-2</v>
      </c>
      <c r="AN294" s="321">
        <f t="shared" si="439"/>
        <v>0.12211607075622237</v>
      </c>
      <c r="AQ294" s="320">
        <f>IFERROR(+(AQ65+AQ60+AQ53-AQ34)/AQ42,"-")</f>
        <v>0.14325922598996932</v>
      </c>
      <c r="AR294" s="320">
        <f>IFERROR(+(AR65+AR60+AR53-AR34)/AR42,"-")</f>
        <v>0.11932734436985558</v>
      </c>
      <c r="AS294" s="320">
        <f>IFERROR(+(AS65+AS60+AS53-AS34)/AS42,"-")</f>
        <v>0.11547237217211828</v>
      </c>
      <c r="AT294" s="320">
        <f>IFERROR(+(AT65+AT60+AT53-AT34)/AT42,"-")</f>
        <v>0.12417354125182099</v>
      </c>
      <c r="AU294" s="320">
        <f>IFERROR(+(AU65+AU60+AU53-AU34)/AU42,"-")</f>
        <v>7.5393958718407345E-2</v>
      </c>
      <c r="AV294" s="321">
        <f t="shared" ref="AV294" si="440">IFERROR(+(AV65+AV60+AV53-AV34)/AV42,"-")</f>
        <v>0.12211607075622236</v>
      </c>
      <c r="AX294" s="320">
        <f>IFERROR(+(AX65+AX60+AX53-AX34)/AX42,"-")</f>
        <v>0.12627145381120647</v>
      </c>
      <c r="AY294" s="320">
        <f>IFERROR(+(AY65+AY60+AY53-AY34)/AY42,"-")</f>
        <v>0.13262713074265484</v>
      </c>
      <c r="AZ294" s="320">
        <f>IFERROR(+(AZ65+AZ60+AZ53-AZ34)/AZ42,"-")</f>
        <v>0.10936637465498619</v>
      </c>
      <c r="BA294" s="320">
        <f>IFERROR(+(BA65+BA60+BA53-BA34)/BA42,"-")</f>
        <v>0.12811725569868948</v>
      </c>
      <c r="BB294" s="320">
        <f>IFERROR(+(BB65+BB60+BB53-BB34)/BB42,"-")</f>
        <v>6.869346391892811E-2</v>
      </c>
      <c r="BC294" s="321">
        <f t="shared" ref="BC294" si="441">IFERROR(+(BC65+BC60+BC53-BC34)/BC42,"-")</f>
        <v>0.14009711393790178</v>
      </c>
    </row>
    <row r="295" spans="1:55" s="204" customFormat="1">
      <c r="A295" s="291"/>
      <c r="B295" s="316" t="s">
        <v>71</v>
      </c>
      <c r="C295" s="201"/>
      <c r="D295" s="168">
        <f t="shared" ref="D295:V295" si="442">IFERROR(+D170/D176,"-")</f>
        <v>1.220037795175557</v>
      </c>
      <c r="E295" s="168">
        <f t="shared" si="442"/>
        <v>1.0414267858495569</v>
      </c>
      <c r="F295" s="168">
        <f t="shared" si="442"/>
        <v>1.1718082442813156</v>
      </c>
      <c r="G295" s="168">
        <f t="shared" si="442"/>
        <v>1.1449625728739956</v>
      </c>
      <c r="H295" s="168">
        <f t="shared" si="442"/>
        <v>1.1214320659515586</v>
      </c>
      <c r="I295" s="168">
        <f t="shared" si="442"/>
        <v>1.1786700018089127</v>
      </c>
      <c r="J295" s="168">
        <f t="shared" si="442"/>
        <v>1.1363148040148563</v>
      </c>
      <c r="K295" s="168">
        <f t="shared" si="442"/>
        <v>1.1958515260533986</v>
      </c>
      <c r="L295" s="320">
        <f t="shared" si="442"/>
        <v>1.1593146372896368</v>
      </c>
      <c r="M295" s="168">
        <f t="shared" si="442"/>
        <v>1.0026322283458089</v>
      </c>
      <c r="N295" s="168">
        <f t="shared" si="442"/>
        <v>1.1855297300281566</v>
      </c>
      <c r="O295" s="168">
        <f t="shared" si="442"/>
        <v>1.1590374157941725</v>
      </c>
      <c r="P295" s="168">
        <f t="shared" si="442"/>
        <v>1.2214174236664133</v>
      </c>
      <c r="Q295" s="168">
        <f t="shared" si="442"/>
        <v>1.1179811054856725</v>
      </c>
      <c r="R295" s="168">
        <f t="shared" si="442"/>
        <v>1.2820091036098968</v>
      </c>
      <c r="S295" s="168">
        <f t="shared" si="442"/>
        <v>1.1223195222328806</v>
      </c>
      <c r="T295" s="168">
        <f t="shared" si="442"/>
        <v>1.1734465325625547</v>
      </c>
      <c r="U295" s="168">
        <f t="shared" si="442"/>
        <v>1.1597738999662923</v>
      </c>
      <c r="V295" s="168">
        <f t="shared" si="442"/>
        <v>1.0661050764797162</v>
      </c>
      <c r="W295" s="168"/>
      <c r="X295" s="168"/>
      <c r="Y295" s="168">
        <f t="shared" ref="Y295:AN295" si="443">IFERROR(+Y170/Y176,"-")</f>
        <v>1.183458882611425</v>
      </c>
      <c r="Z295" s="168">
        <f t="shared" si="443"/>
        <v>1.1146185671771793</v>
      </c>
      <c r="AA295" s="168">
        <f t="shared" si="443"/>
        <v>1.1739244836205762</v>
      </c>
      <c r="AB295" s="168">
        <f t="shared" si="443"/>
        <v>1.2851046431400608</v>
      </c>
      <c r="AC295" s="168">
        <f t="shared" si="443"/>
        <v>1.1445385486136683</v>
      </c>
      <c r="AD295" s="168">
        <f t="shared" si="443"/>
        <v>1.1281114659433922</v>
      </c>
      <c r="AE295" s="168">
        <f t="shared" si="443"/>
        <v>1.1268014314730632</v>
      </c>
      <c r="AF295" s="168">
        <f t="shared" si="443"/>
        <v>1.0993876681006085</v>
      </c>
      <c r="AG295" s="320">
        <f t="shared" si="443"/>
        <v>1.1522998241453302</v>
      </c>
      <c r="AH295" s="320">
        <f t="shared" si="443"/>
        <v>1.130595771184552</v>
      </c>
      <c r="AI295" s="320">
        <f t="shared" si="443"/>
        <v>1.1804545274851259</v>
      </c>
      <c r="AJ295" s="168">
        <f t="shared" si="443"/>
        <v>1.1276553939164935</v>
      </c>
      <c r="AK295" s="168">
        <f t="shared" si="443"/>
        <v>1.1956029387394354</v>
      </c>
      <c r="AL295" s="168">
        <f t="shared" si="443"/>
        <v>1.2501342143299607</v>
      </c>
      <c r="AM295" s="320">
        <f t="shared" si="443"/>
        <v>1.1516808575207709</v>
      </c>
      <c r="AN295" s="321">
        <f t="shared" si="443"/>
        <v>1.1573505684172205</v>
      </c>
      <c r="AQ295" s="320">
        <f>IFERROR(+AQ170/AQ176,"-")</f>
        <v>1.1958515260533986</v>
      </c>
      <c r="AR295" s="320">
        <f>IFERROR(+AR170/AR176,"-")</f>
        <v>1.1522998241453302</v>
      </c>
      <c r="AS295" s="320">
        <f>IFERROR(+AS170/AS176,"-")</f>
        <v>1.1305957711845522</v>
      </c>
      <c r="AT295" s="320">
        <f>IFERROR(+AT170/AT176,"-")</f>
        <v>1.1804545274851259</v>
      </c>
      <c r="AU295" s="320">
        <f>IFERROR(+AU170/AU176,"-")</f>
        <v>1.1516808575207709</v>
      </c>
      <c r="AV295" s="321">
        <f t="shared" ref="AV295" si="444">IFERROR(+AV170/AV176,"-")</f>
        <v>1.1573505684172205</v>
      </c>
      <c r="AX295" s="320">
        <f>IFERROR(+AX170/AX176,"-")</f>
        <v>1.1593896024090089</v>
      </c>
      <c r="AY295" s="320">
        <f>IFERROR(+AY170/AY176,"-")</f>
        <v>1.1886032149270729</v>
      </c>
      <c r="AZ295" s="320">
        <f>IFERROR(+AZ170/AZ176,"-")</f>
        <v>1.1445385486136683</v>
      </c>
      <c r="BA295" s="320">
        <f>IFERROR(+BA170/BA176,"-")</f>
        <v>1.1597738999662923</v>
      </c>
      <c r="BB295" s="320">
        <f>IFERROR(+BB170/BB176,"-")</f>
        <v>1.2501342143299607</v>
      </c>
      <c r="BC295" s="321">
        <f t="shared" ref="BC295" si="445">IFERROR(+BC170/BC176,"-")</f>
        <v>1.183458882611425</v>
      </c>
    </row>
    <row r="296" spans="1:55" s="204" customFormat="1">
      <c r="A296" s="199"/>
      <c r="B296" s="316" t="s">
        <v>70</v>
      </c>
      <c r="C296" s="201"/>
      <c r="D296" s="163">
        <f t="shared" ref="D296:V296" si="446">IFERROR(+(D81+D82-D91+D113)/D176,"-")</f>
        <v>1.5983547982404599E-2</v>
      </c>
      <c r="E296" s="163">
        <f t="shared" si="446"/>
        <v>0.22815506401030225</v>
      </c>
      <c r="F296" s="163">
        <f t="shared" si="446"/>
        <v>0.22810811962624788</v>
      </c>
      <c r="G296" s="163">
        <f t="shared" si="446"/>
        <v>1.4860557635768724E-2</v>
      </c>
      <c r="H296" s="163">
        <f t="shared" si="446"/>
        <v>0.24305398359973421</v>
      </c>
      <c r="I296" s="163">
        <f t="shared" si="446"/>
        <v>0.22546248840253558</v>
      </c>
      <c r="J296" s="163">
        <f t="shared" si="446"/>
        <v>0.10765114542087438</v>
      </c>
      <c r="K296" s="163">
        <f t="shared" si="446"/>
        <v>9.5470413032570756E-2</v>
      </c>
      <c r="L296" s="322">
        <f t="shared" si="446"/>
        <v>0.12347243623687458</v>
      </c>
      <c r="M296" s="163">
        <f t="shared" si="446"/>
        <v>1.1142140330673687</v>
      </c>
      <c r="N296" s="163">
        <f t="shared" si="446"/>
        <v>0.16162424777783913</v>
      </c>
      <c r="O296" s="163">
        <f t="shared" si="446"/>
        <v>0.48575602629656683</v>
      </c>
      <c r="P296" s="163">
        <f t="shared" si="446"/>
        <v>0.39061186922245789</v>
      </c>
      <c r="Q296" s="163">
        <f t="shared" si="446"/>
        <v>0.43249647685161019</v>
      </c>
      <c r="R296" s="163">
        <f t="shared" si="446"/>
        <v>0.66819144621208704</v>
      </c>
      <c r="S296" s="163">
        <f t="shared" si="446"/>
        <v>0.28430856824581491</v>
      </c>
      <c r="T296" s="163">
        <f t="shared" si="446"/>
        <v>3.6370229740395485E-2</v>
      </c>
      <c r="U296" s="163">
        <f t="shared" si="446"/>
        <v>0.79013145953794695</v>
      </c>
      <c r="V296" s="163">
        <f t="shared" si="446"/>
        <v>0.19259587674573264</v>
      </c>
      <c r="W296" s="163"/>
      <c r="X296" s="163"/>
      <c r="Y296" s="163">
        <f t="shared" ref="Y296:AN296" si="447">IFERROR(+(Y81+Y82-Y91+Y113)/Y176,"-")</f>
        <v>0.64761848713119896</v>
      </c>
      <c r="Z296" s="163">
        <f t="shared" si="447"/>
        <v>2.485301589605865E-2</v>
      </c>
      <c r="AA296" s="163">
        <f t="shared" si="447"/>
        <v>0.33828882164627461</v>
      </c>
      <c r="AB296" s="163">
        <f t="shared" si="447"/>
        <v>0.56727059003909741</v>
      </c>
      <c r="AC296" s="163">
        <f t="shared" si="447"/>
        <v>2.5708167969122921E-2</v>
      </c>
      <c r="AD296" s="163">
        <f t="shared" si="447"/>
        <v>0.35465243448969769</v>
      </c>
      <c r="AE296" s="163">
        <f t="shared" si="447"/>
        <v>0.31187735757810231</v>
      </c>
      <c r="AF296" s="163">
        <f t="shared" si="447"/>
        <v>0.26688757121264967</v>
      </c>
      <c r="AG296" s="322">
        <f t="shared" si="447"/>
        <v>0.34155279135676986</v>
      </c>
      <c r="AH296" s="322">
        <f t="shared" si="447"/>
        <v>0.21778723355624674</v>
      </c>
      <c r="AI296" s="322">
        <f t="shared" si="447"/>
        <v>0.50210264671581906</v>
      </c>
      <c r="AJ296" s="163">
        <f t="shared" si="447"/>
        <v>0.33400340071792933</v>
      </c>
      <c r="AK296" s="163">
        <f t="shared" si="447"/>
        <v>4.0482792907252945</v>
      </c>
      <c r="AL296" s="163">
        <f t="shared" si="447"/>
        <v>0.95696882097873215</v>
      </c>
      <c r="AM296" s="322">
        <f t="shared" si="447"/>
        <v>0.80539157023184438</v>
      </c>
      <c r="AN296" s="323">
        <f t="shared" si="447"/>
        <v>0.20394660351114244</v>
      </c>
      <c r="AQ296" s="322">
        <f>IFERROR(+(AQ81+AQ82-AQ91+AQ113)/AQ176,"-")</f>
        <v>9.5470413032570756E-2</v>
      </c>
      <c r="AR296" s="322">
        <f>IFERROR(+(AR81+AR82-AR91+AR113)/AR176,"-")</f>
        <v>0.34155279135676986</v>
      </c>
      <c r="AS296" s="322">
        <f>IFERROR(+(AS81+AS82-AS91+AS113)/AS176,"-")</f>
        <v>0.21778723355624677</v>
      </c>
      <c r="AT296" s="322">
        <f>IFERROR(+(AT81+AT82-AT91+AT113)/AT176,"-")</f>
        <v>0.50210264671581906</v>
      </c>
      <c r="AU296" s="322">
        <f>IFERROR(+(AU81+AU82-AU91+AU113)/AU176,"-")</f>
        <v>0.80539157023184438</v>
      </c>
      <c r="AV296" s="323">
        <f t="shared" ref="AV296" si="448">IFERROR(+(AV81+AV82-AV91+AV113)/AV176,"-")</f>
        <v>0.20394660351114247</v>
      </c>
      <c r="AX296" s="322">
        <f>IFERROR(+(AX81+AX82-AX91+AX113)/AX176,"-")</f>
        <v>0.1179437645629887</v>
      </c>
      <c r="AY296" s="322">
        <f>IFERROR(+(AY81+AY82-AY91+AY113)/AY176,"-")</f>
        <v>0.34296570452454994</v>
      </c>
      <c r="AZ296" s="322">
        <f>IFERROR(+(AZ81+AZ82-AZ91+AZ113)/AZ176,"-")</f>
        <v>0.16757361264541823</v>
      </c>
      <c r="BA296" s="322">
        <f>IFERROR(+(BA81+BA82-BA91+BA113)/BA176,"-")</f>
        <v>0.51942074830813911</v>
      </c>
      <c r="BB296" s="322">
        <f>IFERROR(+(BB81+BB82-BB91+BB113)/BB176,"-")</f>
        <v>1.6396448482345654</v>
      </c>
      <c r="BC296" s="323">
        <f t="shared" ref="BC296" si="449">IFERROR(+(BC81+BC82-BC91+BC113)/BC176,"-")</f>
        <v>0.44758317639673573</v>
      </c>
    </row>
    <row r="297" spans="1:55" s="204" customFormat="1">
      <c r="A297" s="199"/>
      <c r="B297" s="316" t="s">
        <v>69</v>
      </c>
      <c r="C297" s="201"/>
      <c r="D297" s="169">
        <f t="shared" ref="D297:V297" si="450">IF(D91+D96+D97+D122+D123=0,"No debt",+(D69-D67+D53)/D53)</f>
        <v>3.9896265560165975</v>
      </c>
      <c r="E297" s="169">
        <f t="shared" si="450"/>
        <v>-67.129032258064512</v>
      </c>
      <c r="F297" s="169">
        <f t="shared" si="450"/>
        <v>5.234375</v>
      </c>
      <c r="G297" s="169">
        <f t="shared" si="450"/>
        <v>88.918256130790198</v>
      </c>
      <c r="H297" s="169">
        <f t="shared" si="450"/>
        <v>2.8225806451612905</v>
      </c>
      <c r="I297" s="169" t="e">
        <f t="shared" si="450"/>
        <v>#DIV/0!</v>
      </c>
      <c r="J297" s="169">
        <f t="shared" si="450"/>
        <v>34.479087452471482</v>
      </c>
      <c r="K297" s="169">
        <f t="shared" si="450"/>
        <v>15.411122144985104</v>
      </c>
      <c r="L297" s="324">
        <f t="shared" si="450"/>
        <v>10.750644329896907</v>
      </c>
      <c r="M297" s="169" t="str">
        <f t="shared" si="450"/>
        <v>No debt</v>
      </c>
      <c r="N297" s="169">
        <f t="shared" si="450"/>
        <v>771.66666666666663</v>
      </c>
      <c r="O297" s="169">
        <f t="shared" si="450"/>
        <v>90.542857142857144</v>
      </c>
      <c r="P297" s="169" t="str">
        <f t="shared" si="450"/>
        <v>No debt</v>
      </c>
      <c r="Q297" s="169" t="str">
        <f t="shared" si="450"/>
        <v>No debt</v>
      </c>
      <c r="R297" s="169" t="str">
        <f t="shared" si="450"/>
        <v>No debt</v>
      </c>
      <c r="S297" s="169">
        <f t="shared" si="450"/>
        <v>316</v>
      </c>
      <c r="T297" s="169" t="str">
        <f t="shared" si="450"/>
        <v>No debt</v>
      </c>
      <c r="U297" s="169" t="str">
        <f t="shared" si="450"/>
        <v>No debt</v>
      </c>
      <c r="V297" s="169" t="str">
        <f t="shared" si="450"/>
        <v>No debt</v>
      </c>
      <c r="W297" s="169"/>
      <c r="X297" s="169"/>
      <c r="Y297" s="169" t="str">
        <f t="shared" ref="Y297:AN297" si="451">IF(Y91+Y96+Y97+Y122+Y123=0,"No debt",+(Y69-Y67+Y53)/Y53)</f>
        <v>No debt</v>
      </c>
      <c r="Z297" s="169">
        <f t="shared" si="451"/>
        <v>30.63975155279503</v>
      </c>
      <c r="AA297" s="169">
        <f t="shared" si="451"/>
        <v>14.155038759689923</v>
      </c>
      <c r="AB297" s="169">
        <f t="shared" si="451"/>
        <v>2539</v>
      </c>
      <c r="AC297" s="169">
        <f t="shared" si="451"/>
        <v>7.1489361702127656</v>
      </c>
      <c r="AD297" s="169" t="str">
        <f t="shared" si="451"/>
        <v>No debt</v>
      </c>
      <c r="AE297" s="169" t="e">
        <f t="shared" si="451"/>
        <v>#DIV/0!</v>
      </c>
      <c r="AF297" s="169" t="str">
        <f t="shared" si="451"/>
        <v>No debt</v>
      </c>
      <c r="AG297" s="324">
        <f t="shared" si="451"/>
        <v>39.048070412999323</v>
      </c>
      <c r="AH297" s="324">
        <f t="shared" si="451"/>
        <v>30.918161434977577</v>
      </c>
      <c r="AI297" s="324">
        <f t="shared" si="451"/>
        <v>51.444444444444443</v>
      </c>
      <c r="AJ297" s="169" t="str">
        <f t="shared" si="451"/>
        <v>No debt</v>
      </c>
      <c r="AK297" s="169">
        <f t="shared" si="451"/>
        <v>12.193548387096774</v>
      </c>
      <c r="AL297" s="169">
        <f t="shared" si="451"/>
        <v>169.875</v>
      </c>
      <c r="AM297" s="324">
        <f t="shared" si="451"/>
        <v>137.93589743589743</v>
      </c>
      <c r="AN297" s="325">
        <f t="shared" si="451"/>
        <v>14.914888477333118</v>
      </c>
      <c r="AQ297" s="324">
        <f>IF(AQ91+AQ96+AQ97+AQ122+AQ123=0,"No debt",+(AQ69-AQ67+AQ53)/AQ53)</f>
        <v>15.411122144985104</v>
      </c>
      <c r="AR297" s="324">
        <f>IF(AR91+AR96+AR97+AR122+AR123=0,"No debt",+(AR69-AR67+AR53)/AR53)</f>
        <v>39.048070412999323</v>
      </c>
      <c r="AS297" s="324">
        <f>IF(AS91+AS96+AS97+AS122+AS123=0,"No debt",+(AS69-AS67+AS53)/AS53)</f>
        <v>30.918161434977577</v>
      </c>
      <c r="AT297" s="324">
        <f>IF(AT91+AT96+AT97+AT122+AT123=0,"No debt",+(AT69-AT67+AT53)/AT53)</f>
        <v>51.44444444444445</v>
      </c>
      <c r="AU297" s="324">
        <f>IF(AU91+AU96+AU97+AU122+AU123=0,"No debt",+(AU69-AU67+AU53)/AU53)</f>
        <v>137.93589743589743</v>
      </c>
      <c r="AV297" s="325">
        <f t="shared" ref="AV297" si="452">IF(AV91+AV96+AV97+AV122+AV123=0,"No debt",+(AV69-AV67+AV53)/AV53)</f>
        <v>14.91488847733312</v>
      </c>
      <c r="AX297" s="324">
        <f>IF(AX91+AX96+AX97+AX122+AX123=0,"No debt",+(AX69-AX67+AX53)/AX53)</f>
        <v>18.903202328966522</v>
      </c>
      <c r="AY297" s="324">
        <f>IF(AY91+AY96+AY97+AY122+AY123=0,"No debt",+(AY69-AY67+AY53)/AY53)</f>
        <v>937.85714285714289</v>
      </c>
      <c r="AZ297" s="324">
        <f>IF(AZ91+AZ96+AZ97+AZ122+AZ123=0,"No debt",+(AZ69-AZ67+AZ53)/AZ53)</f>
        <v>91.273972602739732</v>
      </c>
      <c r="BA297" s="324">
        <f>IF(BA91+BA96+BA97+BA122+BA123=0,"No debt",+(BA69-BA67+BA53)/BA53)</f>
        <v>725.42857142857144</v>
      </c>
      <c r="BB297" s="324">
        <f>IF(BB91+BB96+BB97+BB122+BB123=0,"No debt",+(BB69-BB67+BB53)/BB53)</f>
        <v>151.75</v>
      </c>
      <c r="BC297" s="325">
        <f t="shared" ref="BC297" si="453">IF(BC91+BC96+BC97+BC122+BC123=0,"No debt",+(BC69-BC67+BC53)/BC53)</f>
        <v>55.443548387096776</v>
      </c>
    </row>
    <row r="298" spans="1:55" s="204" customFormat="1">
      <c r="A298" s="199"/>
      <c r="B298" s="316" t="s">
        <v>68</v>
      </c>
      <c r="C298" s="201"/>
      <c r="D298" s="169">
        <f t="shared" ref="D298:V298" si="454">IFERROR(+(D81+D82+D84+D113)/(+D91+D92+D96+D97),"-")</f>
        <v>0.24932193998075183</v>
      </c>
      <c r="E298" s="169">
        <f t="shared" si="454"/>
        <v>3.6540054431428235</v>
      </c>
      <c r="F298" s="169">
        <f t="shared" si="454"/>
        <v>3.4947111994358613</v>
      </c>
      <c r="G298" s="169">
        <f t="shared" si="454"/>
        <v>0.32882254237012015</v>
      </c>
      <c r="H298" s="169">
        <f t="shared" si="454"/>
        <v>4.7373200913484519</v>
      </c>
      <c r="I298" s="169">
        <f t="shared" si="454"/>
        <v>3.1201782101697999</v>
      </c>
      <c r="J298" s="169">
        <f t="shared" si="454"/>
        <v>2.8428938670583914</v>
      </c>
      <c r="K298" s="169">
        <f t="shared" si="454"/>
        <v>1.0510516376896528</v>
      </c>
      <c r="L298" s="324">
        <f t="shared" si="454"/>
        <v>1.386658087832658</v>
      </c>
      <c r="M298" s="169">
        <f t="shared" si="454"/>
        <v>17.769040247678017</v>
      </c>
      <c r="N298" s="169">
        <f t="shared" si="454"/>
        <v>4.0768136557610246</v>
      </c>
      <c r="O298" s="169">
        <f t="shared" si="454"/>
        <v>5.590983484600506</v>
      </c>
      <c r="P298" s="169">
        <f t="shared" si="454"/>
        <v>5.311531389545574</v>
      </c>
      <c r="Q298" s="169">
        <f t="shared" si="454"/>
        <v>3.9506691832532601</v>
      </c>
      <c r="R298" s="169">
        <f t="shared" si="454"/>
        <v>8.1091331269349851</v>
      </c>
      <c r="S298" s="169">
        <f t="shared" si="454"/>
        <v>4.1174468085106382</v>
      </c>
      <c r="T298" s="169">
        <f t="shared" si="454"/>
        <v>0.86797480620155043</v>
      </c>
      <c r="U298" s="169">
        <f t="shared" si="454"/>
        <v>60.140977443609025</v>
      </c>
      <c r="V298" s="169">
        <f t="shared" si="454"/>
        <v>3.7745625841184389</v>
      </c>
      <c r="W298" s="169"/>
      <c r="X298" s="169"/>
      <c r="Y298" s="169">
        <f t="shared" ref="Y298:AN298" si="455">IFERROR(+(Y81+Y82+Y84+Y113)/(+Y91+Y92+Y96+Y97),"-")</f>
        <v>10.718339307048984</v>
      </c>
      <c r="Z298" s="169">
        <f t="shared" si="455"/>
        <v>0.37769130998702982</v>
      </c>
      <c r="AA298" s="169">
        <f t="shared" si="455"/>
        <v>2.6455932389419381</v>
      </c>
      <c r="AB298" s="169">
        <f t="shared" si="455"/>
        <v>7.4514728682170546</v>
      </c>
      <c r="AC298" s="169">
        <f t="shared" si="455"/>
        <v>1.2610760860177908</v>
      </c>
      <c r="AD298" s="169">
        <f t="shared" si="455"/>
        <v>4.4089198343996987</v>
      </c>
      <c r="AE298" s="169">
        <f t="shared" si="455"/>
        <v>4.2883829538820786</v>
      </c>
      <c r="AF298" s="169">
        <f t="shared" si="455"/>
        <v>7.0284538909838874</v>
      </c>
      <c r="AG298" s="324">
        <f t="shared" si="455"/>
        <v>4.0174174361533979</v>
      </c>
      <c r="AH298" s="324">
        <f t="shared" si="455"/>
        <v>2.4845267088813121</v>
      </c>
      <c r="AI298" s="324">
        <f t="shared" si="455"/>
        <v>6.7477876106194694</v>
      </c>
      <c r="AJ298" s="169">
        <f t="shared" si="455"/>
        <v>4.289244851258581</v>
      </c>
      <c r="AK298" s="169">
        <f t="shared" si="455"/>
        <v>34.146206896551725</v>
      </c>
      <c r="AL298" s="169">
        <f t="shared" si="455"/>
        <v>12.701352757544225</v>
      </c>
      <c r="AM298" s="324">
        <f t="shared" si="455"/>
        <v>9.6884569298362404</v>
      </c>
      <c r="AN298" s="325">
        <f t="shared" si="455"/>
        <v>2.1794387423126169</v>
      </c>
      <c r="AQ298" s="324">
        <f>IFERROR(+(AQ81+AQ82+AQ84+AQ113)/(+AQ91+AQ92+AQ96+AQ97),"-")</f>
        <v>1.0510516376896528</v>
      </c>
      <c r="AR298" s="324">
        <f>IFERROR(+(AR81+AR82+AR84+AR113)/(+AR91+AR92+AR96+AR97),"-")</f>
        <v>4.0174174361533979</v>
      </c>
      <c r="AS298" s="324">
        <f>IFERROR(+(AS81+AS82+AS84+AS113)/(+AS91+AS92+AS96+AS97),"-")</f>
        <v>2.4845267088813117</v>
      </c>
      <c r="AT298" s="324">
        <f>IFERROR(+(AT81+AT82+AT84+AT113)/(+AT91+AT92+AT96+AT97),"-")</f>
        <v>6.7477876106194703</v>
      </c>
      <c r="AU298" s="324">
        <f>IFERROR(+(AU81+AU82+AU84+AU113)/(+AU91+AU92+AU96+AU97),"-")</f>
        <v>9.6884569298362386</v>
      </c>
      <c r="AV298" s="325">
        <f t="shared" ref="AV298" si="456">IFERROR(+(AV81+AV82+AV84+AV113)/(+AV91+AV92+AV96+AV97),"-")</f>
        <v>2.1794387423126174</v>
      </c>
      <c r="AX298" s="324">
        <f>IFERROR(+(AX81+AX82+AX84+AX113)/(+AX91+AX92+AX96+AX97),"-")</f>
        <v>1.7622558115995817</v>
      </c>
      <c r="AY298" s="324">
        <f>IFERROR(+(AY81+AY82+AY84+AY113)/(+AY91+AY92+AY96+AY97),"-")</f>
        <v>4.7518990775908847</v>
      </c>
      <c r="AZ298" s="324">
        <f>IFERROR(+(AZ81+AZ82+AZ84+AZ113)/(+AZ91+AZ92+AZ96+AZ97),"-")</f>
        <v>1.3628668171557563</v>
      </c>
      <c r="BA298" s="324">
        <f>IFERROR(+(BA81+BA82+BA84+BA113)/(+BA91+BA92+BA96+BA97),"-")</f>
        <v>6.7169020642557813</v>
      </c>
      <c r="BB298" s="324">
        <f>IFERROR(+(BB81+BB82+BB84+BB113)/(+BB91+BB92+BB96+BB97),"-")</f>
        <v>20.248763600395648</v>
      </c>
      <c r="BC298" s="325">
        <f t="shared" ref="BC298" si="457">IFERROR(+(BC81+BC82+BC84+BC113)/(+BC91+BC92+BC96+BC97),"-")</f>
        <v>5.189105058365759</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458">IFERROR(+(D91+D96+D97+D122+D123)/(+D91+D96+D97+D122+D123+D134),"-")</f>
        <v>0.18039597215326833</v>
      </c>
      <c r="E302" s="172">
        <f t="shared" si="458"/>
        <v>1.4233757111101867E-3</v>
      </c>
      <c r="F302" s="172">
        <f t="shared" si="458"/>
        <v>2.377525266897286E-2</v>
      </c>
      <c r="G302" s="172">
        <f t="shared" si="458"/>
        <v>1.548730511706072E-2</v>
      </c>
      <c r="H302" s="172">
        <f t="shared" si="458"/>
        <v>8.6614554531849949E-2</v>
      </c>
      <c r="I302" s="172">
        <f t="shared" si="458"/>
        <v>4.4688163727233646E-4</v>
      </c>
      <c r="J302" s="172">
        <f t="shared" si="458"/>
        <v>3.9474656147970863E-3</v>
      </c>
      <c r="K302" s="172">
        <f t="shared" si="458"/>
        <v>6.7775473411681775E-2</v>
      </c>
      <c r="L302" s="330">
        <f t="shared" si="458"/>
        <v>3.7550350709519231E-2</v>
      </c>
      <c r="M302" s="172">
        <f t="shared" si="458"/>
        <v>0</v>
      </c>
      <c r="N302" s="172">
        <f t="shared" si="458"/>
        <v>1.4407837863797906E-4</v>
      </c>
      <c r="O302" s="172">
        <f t="shared" si="458"/>
        <v>8.0934547581867338E-3</v>
      </c>
      <c r="P302" s="172">
        <f t="shared" si="458"/>
        <v>0</v>
      </c>
      <c r="Q302" s="172">
        <f t="shared" si="458"/>
        <v>0</v>
      </c>
      <c r="R302" s="172">
        <f t="shared" si="458"/>
        <v>0</v>
      </c>
      <c r="S302" s="172">
        <f t="shared" si="458"/>
        <v>2.1803942508788325E-3</v>
      </c>
      <c r="T302" s="172">
        <f t="shared" si="458"/>
        <v>0</v>
      </c>
      <c r="U302" s="172">
        <f t="shared" si="458"/>
        <v>0</v>
      </c>
      <c r="V302" s="172">
        <f t="shared" si="458"/>
        <v>0</v>
      </c>
      <c r="W302" s="172"/>
      <c r="X302" s="172"/>
      <c r="Y302" s="172">
        <f t="shared" ref="Y302:AN302" si="459">IFERROR(+(Y91+Y96+Y97+Y122+Y123)/(+Y91+Y96+Y97+Y122+Y123+Y134),"-")</f>
        <v>0</v>
      </c>
      <c r="Z302" s="172">
        <f t="shared" si="459"/>
        <v>4.8279286326567895E-2</v>
      </c>
      <c r="AA302" s="172">
        <f t="shared" si="459"/>
        <v>5.3560272448839652E-2</v>
      </c>
      <c r="AB302" s="172">
        <f t="shared" si="459"/>
        <v>2.9071991431413053E-4</v>
      </c>
      <c r="AC302" s="172">
        <f t="shared" si="459"/>
        <v>9.8035530361693976E-2</v>
      </c>
      <c r="AD302" s="172">
        <f t="shared" si="459"/>
        <v>0</v>
      </c>
      <c r="AE302" s="172">
        <f t="shared" si="459"/>
        <v>0.10257206973934058</v>
      </c>
      <c r="AF302" s="172">
        <f t="shared" si="459"/>
        <v>0</v>
      </c>
      <c r="AG302" s="330">
        <f t="shared" si="459"/>
        <v>1.7371669392060134E-2</v>
      </c>
      <c r="AH302" s="330">
        <f t="shared" si="459"/>
        <v>2.566676959003102E-2</v>
      </c>
      <c r="AI302" s="330">
        <f t="shared" si="459"/>
        <v>1.3037960672465321E-2</v>
      </c>
      <c r="AJ302" s="172">
        <f t="shared" si="459"/>
        <v>0</v>
      </c>
      <c r="AK302" s="172">
        <f t="shared" si="459"/>
        <v>5.1182795698924734E-3</v>
      </c>
      <c r="AL302" s="172">
        <f t="shared" si="459"/>
        <v>2.4923400557918325E-3</v>
      </c>
      <c r="AM302" s="330">
        <f t="shared" si="459"/>
        <v>1.8846405836723799E-3</v>
      </c>
      <c r="AN302" s="331">
        <f t="shared" si="459"/>
        <v>3.2086378442232201E-2</v>
      </c>
      <c r="AQ302" s="330">
        <f>IFERROR(+(AQ91+AQ96+AQ97+AQ122+AQ123)/(+AQ91+AQ96+AQ97+AQ122+AQ123+AQ134),"-")</f>
        <v>6.7775473411681775E-2</v>
      </c>
      <c r="AR302" s="330">
        <f>IFERROR(+(AR91+AR96+AR97+AR122+AR123)/(+AR91+AR96+AR97+AR122+AR123+AR134),"-")</f>
        <v>1.7371669392060137E-2</v>
      </c>
      <c r="AS302" s="330">
        <f>IFERROR(+(AS91+AS96+AS97+AS122+AS123)/(+AS91+AS96+AS97+AS122+AS123+AS134),"-")</f>
        <v>2.5666769590031027E-2</v>
      </c>
      <c r="AT302" s="330">
        <f>IFERROR(+(AT91+AT96+AT97+AT122+AT123)/(+AT91+AT96+AT97+AT122+AT123+AT134),"-")</f>
        <v>1.3037960672465322E-2</v>
      </c>
      <c r="AU302" s="330">
        <f>IFERROR(+(AU91+AU96+AU97+AU122+AU123)/(+AU91+AU96+AU97+AU122+AU123+AU134),"-")</f>
        <v>1.8846405836723803E-3</v>
      </c>
      <c r="AV302" s="331">
        <f t="shared" ref="AV302" si="460">IFERROR(+(AV91+AV96+AV97+AV122+AV123)/(+AV91+AV96+AV97+AV122+AV123+AV134),"-")</f>
        <v>3.2086378442232208E-2</v>
      </c>
      <c r="AX302" s="330">
        <f>IFERROR(+(AX91+AX96+AX97+AX122+AX123)/(+AX91+AX96+AX97+AX122+AX123+AX134),"-")</f>
        <v>3.5775853782018828E-2</v>
      </c>
      <c r="AY302" s="330">
        <f>IFERROR(+(AY91+AY96+AY97+AY122+AY123)/(+AY91+AY96+AY97+AY122+AY123+AY134),"-")</f>
        <v>2.5749691540153424E-3</v>
      </c>
      <c r="AZ302" s="330">
        <f>IFERROR(+(AZ91+AZ96+AZ97+AZ122+AZ123)/(+AZ91+AZ96+AZ97+AZ122+AZ123+AZ134),"-")</f>
        <v>5.3347957138573703E-2</v>
      </c>
      <c r="BA302" s="330">
        <f>IFERROR(+(BA91+BA96+BA97+BA122+BA123)/(+BA91+BA96+BA97+BA122+BA123+BA134),"-")</f>
        <v>4.1686036320959614E-3</v>
      </c>
      <c r="BB302" s="330">
        <f>IFERROR(+(BB91+BB96+BB97+BB122+BB123)/(+BB91+BB96+BB97+BB122+BB123+BB134),"-")</f>
        <v>1.5683001928002071E-3</v>
      </c>
      <c r="BC302" s="331">
        <f t="shared" ref="BC302" si="461">IFERROR(+(BC91+BC96+BC97+BC122+BC123)/(+BC91+BC96+BC97+BC122+BC123+BC134),"-")</f>
        <v>3.4066852485862046E-3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2">IFERROR(+(D42*1000)/D266,"-")</f>
        <v>16392.228658869823</v>
      </c>
      <c r="E308" s="162">
        <f t="shared" si="462"/>
        <v>31115.163699023549</v>
      </c>
      <c r="F308" s="162">
        <f t="shared" si="462"/>
        <v>22946.629213483146</v>
      </c>
      <c r="G308" s="162">
        <f t="shared" si="462"/>
        <v>28978.413467511491</v>
      </c>
      <c r="H308" s="162">
        <f t="shared" si="462"/>
        <v>21486.770140428678</v>
      </c>
      <c r="I308" s="162">
        <f t="shared" si="462"/>
        <v>30273.609975470154</v>
      </c>
      <c r="J308" s="162">
        <f t="shared" si="462"/>
        <v>21507.4410514109</v>
      </c>
      <c r="K308" s="162">
        <f t="shared" si="462"/>
        <v>19937.615664736433</v>
      </c>
      <c r="L308" s="337">
        <f t="shared" si="462"/>
        <v>24157.049330657468</v>
      </c>
      <c r="M308" s="162">
        <f t="shared" si="462"/>
        <v>11328.735632183909</v>
      </c>
      <c r="N308" s="162">
        <f t="shared" si="462"/>
        <v>13200.798280626343</v>
      </c>
      <c r="O308" s="162">
        <f t="shared" si="462"/>
        <v>15352.877110183337</v>
      </c>
      <c r="P308" s="162">
        <f t="shared" si="462"/>
        <v>12503.033026286228</v>
      </c>
      <c r="Q308" s="162">
        <f t="shared" si="462"/>
        <v>14019.376800209478</v>
      </c>
      <c r="R308" s="162">
        <f t="shared" si="462"/>
        <v>15661.891972545509</v>
      </c>
      <c r="S308" s="162">
        <f t="shared" si="462"/>
        <v>11330.500472143533</v>
      </c>
      <c r="T308" s="162">
        <f t="shared" si="462"/>
        <v>15528.468767274737</v>
      </c>
      <c r="U308" s="162">
        <f t="shared" si="462"/>
        <v>9786.1044352195768</v>
      </c>
      <c r="V308" s="162">
        <f t="shared" si="462"/>
        <v>10855.104770396791</v>
      </c>
      <c r="W308" s="162"/>
      <c r="X308" s="162"/>
      <c r="Y308" s="162">
        <f t="shared" ref="Y308:AN308" si="463">IFERROR(+(Y42*1000)/Y266,"-")</f>
        <v>9692.5115970841616</v>
      </c>
      <c r="Z308" s="162">
        <f t="shared" si="463"/>
        <v>13264.830309297735</v>
      </c>
      <c r="AA308" s="162">
        <f t="shared" si="463"/>
        <v>14139.346475830407</v>
      </c>
      <c r="AB308" s="162">
        <f t="shared" si="463"/>
        <v>13321.936542669584</v>
      </c>
      <c r="AC308" s="162">
        <f t="shared" si="463"/>
        <v>12281.503316138542</v>
      </c>
      <c r="AD308" s="162">
        <f t="shared" si="463"/>
        <v>11262.797172842151</v>
      </c>
      <c r="AE308" s="162">
        <f t="shared" si="463"/>
        <v>12417.501317870321</v>
      </c>
      <c r="AF308" s="162">
        <f t="shared" si="463"/>
        <v>12742.48366013072</v>
      </c>
      <c r="AG308" s="337">
        <f t="shared" si="463"/>
        <v>12777.64764728129</v>
      </c>
      <c r="AH308" s="337">
        <f t="shared" si="463"/>
        <v>13426.851723979193</v>
      </c>
      <c r="AI308" s="337">
        <f t="shared" si="463"/>
        <v>12045.479324040183</v>
      </c>
      <c r="AJ308" s="162">
        <f t="shared" si="463"/>
        <v>7388.9024927763357</v>
      </c>
      <c r="AK308" s="162">
        <f t="shared" si="463"/>
        <v>13970.608339029392</v>
      </c>
      <c r="AL308" s="162">
        <f t="shared" si="463"/>
        <v>8935.2780309936188</v>
      </c>
      <c r="AM308" s="337">
        <f t="shared" si="463"/>
        <v>7973.5828069757281</v>
      </c>
      <c r="AN308" s="338">
        <f t="shared" si="463"/>
        <v>18577.368090164582</v>
      </c>
      <c r="AQ308" s="337">
        <f>IFERROR(+(AQ42*1000)/AQ266,"-")</f>
        <v>19937.615664736433</v>
      </c>
      <c r="AR308" s="337">
        <f>IFERROR(+(AR42*1000)/AR266,"-")</f>
        <v>12777.647647281292</v>
      </c>
      <c r="AS308" s="337">
        <f>IFERROR(+(AS42*1000)/AS266,"-")</f>
        <v>13426.851723979193</v>
      </c>
      <c r="AT308" s="337">
        <f>IFERROR(+(AT42*1000)/AT266,"-")</f>
        <v>12045.479324040185</v>
      </c>
      <c r="AU308" s="337">
        <f>IFERROR(+(AU42*1000)/AU266,"-")</f>
        <v>7973.5828069757272</v>
      </c>
      <c r="AV308" s="338">
        <f t="shared" ref="AV308" si="464">IFERROR(+(AV42*1000)/AV266,"-")</f>
        <v>18577.368090164586</v>
      </c>
      <c r="AX308" s="337">
        <f>IFERROR(+(AX42*1000)/AX266,"-")</f>
        <v>18086.678649890153</v>
      </c>
      <c r="AY308" s="337">
        <f>IFERROR(+(AY42*1000)/AY266,"-")</f>
        <v>12885.577630610744</v>
      </c>
      <c r="AZ308" s="337">
        <f>IFERROR(+(AZ42*1000)/AZ266,"-")</f>
        <v>15126.157197313487</v>
      </c>
      <c r="BA308" s="337">
        <f>IFERROR(+(BA42*1000)/BA266,"-")</f>
        <v>13366.457773798866</v>
      </c>
      <c r="BB308" s="337">
        <f>IFERROR(+(BB42*1000)/BB266,"-")</f>
        <v>8935.2780309936188</v>
      </c>
      <c r="BC308" s="338">
        <f t="shared" ref="BC308" si="465">IFERROR(+(BC42*1000)/BC266,"-")</f>
        <v>12742.48366013072</v>
      </c>
    </row>
    <row r="309" spans="1:55" s="204" customFormat="1">
      <c r="A309" s="199"/>
      <c r="B309" s="200" t="s">
        <v>61</v>
      </c>
      <c r="C309" s="201"/>
      <c r="D309" s="162">
        <f t="shared" ref="D309:V309" si="466">IFERROR(+(D63*1000)/D266,"-")</f>
        <v>15840.966225817028</v>
      </c>
      <c r="E309" s="162">
        <f t="shared" si="466"/>
        <v>31721.711659965538</v>
      </c>
      <c r="F309" s="162">
        <f t="shared" si="466"/>
        <v>22544.466822132712</v>
      </c>
      <c r="G309" s="162">
        <f t="shared" si="466"/>
        <v>27976.239284383155</v>
      </c>
      <c r="H309" s="162">
        <f t="shared" si="466"/>
        <v>20943.90243902439</v>
      </c>
      <c r="I309" s="162">
        <f t="shared" si="466"/>
        <v>28871.320523303351</v>
      </c>
      <c r="J309" s="162">
        <f t="shared" si="466"/>
        <v>20656.551990722844</v>
      </c>
      <c r="K309" s="162">
        <f t="shared" si="466"/>
        <v>19071.279326607368</v>
      </c>
      <c r="L309" s="337">
        <f t="shared" si="466"/>
        <v>23360.821100262325</v>
      </c>
      <c r="M309" s="162">
        <f t="shared" si="466"/>
        <v>11485.977011494253</v>
      </c>
      <c r="N309" s="162">
        <f t="shared" si="466"/>
        <v>12490.942585201105</v>
      </c>
      <c r="O309" s="162">
        <f t="shared" si="466"/>
        <v>14215.102559448176</v>
      </c>
      <c r="P309" s="162">
        <f t="shared" si="466"/>
        <v>11581.442372500562</v>
      </c>
      <c r="Q309" s="162">
        <f t="shared" si="466"/>
        <v>13587.981146897093</v>
      </c>
      <c r="R309" s="162">
        <f t="shared" si="466"/>
        <v>14264.100268576545</v>
      </c>
      <c r="S309" s="162">
        <f t="shared" si="466"/>
        <v>10933.899905571294</v>
      </c>
      <c r="T309" s="162">
        <f t="shared" si="466"/>
        <v>14452.183526810393</v>
      </c>
      <c r="U309" s="162">
        <f t="shared" si="466"/>
        <v>9146.1656106620048</v>
      </c>
      <c r="V309" s="162">
        <f t="shared" si="466"/>
        <v>10622.826571555952</v>
      </c>
      <c r="W309" s="162"/>
      <c r="X309" s="162"/>
      <c r="Y309" s="162">
        <f t="shared" ref="Y309:AN309" si="467">IFERROR(+(Y63*1000)/Y266,"-")</f>
        <v>9007.6209410205429</v>
      </c>
      <c r="Z309" s="162">
        <f t="shared" si="467"/>
        <v>12816.207577324434</v>
      </c>
      <c r="AA309" s="162">
        <f t="shared" si="467"/>
        <v>13222.792330542803</v>
      </c>
      <c r="AB309" s="162">
        <f t="shared" si="467"/>
        <v>11933.533916849015</v>
      </c>
      <c r="AC309" s="162">
        <f t="shared" si="467"/>
        <v>11685.187914517317</v>
      </c>
      <c r="AD309" s="162">
        <f t="shared" si="467"/>
        <v>10870.850289141144</v>
      </c>
      <c r="AE309" s="162">
        <f t="shared" si="467"/>
        <v>11658.408012651555</v>
      </c>
      <c r="AF309" s="162">
        <f t="shared" si="467"/>
        <v>12179.956427015251</v>
      </c>
      <c r="AG309" s="337">
        <f t="shared" si="467"/>
        <v>12092.05919310959</v>
      </c>
      <c r="AH309" s="337">
        <f t="shared" si="467"/>
        <v>12812.594945449524</v>
      </c>
      <c r="AI309" s="337">
        <f t="shared" si="467"/>
        <v>11279.443449367911</v>
      </c>
      <c r="AJ309" s="162">
        <f t="shared" si="467"/>
        <v>7032.1269405945441</v>
      </c>
      <c r="AK309" s="162">
        <f t="shared" si="467"/>
        <v>13496.24060150376</v>
      </c>
      <c r="AL309" s="162">
        <f t="shared" si="467"/>
        <v>8114.2509875417809</v>
      </c>
      <c r="AM309" s="337">
        <f t="shared" si="467"/>
        <v>7549.2789893933978</v>
      </c>
      <c r="AN309" s="338">
        <f t="shared" si="467"/>
        <v>17857.879200442996</v>
      </c>
      <c r="AQ309" s="337">
        <f>IFERROR(+(AQ63*1000)/AQ266,"-")</f>
        <v>19071.279326607368</v>
      </c>
      <c r="AR309" s="337">
        <f>IFERROR(+(AR63*1000)/AR266,"-")</f>
        <v>12092.05919310959</v>
      </c>
      <c r="AS309" s="337">
        <f>IFERROR(+(AS63*1000)/AS266,"-")</f>
        <v>12812.594945449524</v>
      </c>
      <c r="AT309" s="337">
        <f>IFERROR(+(AT63*1000)/AT266,"-")</f>
        <v>11279.443449367909</v>
      </c>
      <c r="AU309" s="337">
        <f>IFERROR(+(AU63*1000)/AU266,"-")</f>
        <v>7549.2789893933978</v>
      </c>
      <c r="AV309" s="338">
        <f t="shared" ref="AV309" si="468">IFERROR(+(AV63*1000)/AV266,"-")</f>
        <v>17857.879200442996</v>
      </c>
      <c r="AX309" s="337">
        <f>IFERROR(+(AX63*1000)/AX266,"-")</f>
        <v>17384.832662843448</v>
      </c>
      <c r="AY309" s="337">
        <f>IFERROR(+(AY63*1000)/AY266,"-")</f>
        <v>12229.580573951434</v>
      </c>
      <c r="AZ309" s="337">
        <f>IFERROR(+(AZ63*1000)/AZ266,"-")</f>
        <v>14215.102559448176</v>
      </c>
      <c r="BA309" s="337">
        <f>IFERROR(+(BA63*1000)/BA266,"-")</f>
        <v>12492.390331244405</v>
      </c>
      <c r="BB309" s="337">
        <f>IFERROR(+(BB63*1000)/BB266,"-")</f>
        <v>8114.2509875417809</v>
      </c>
      <c r="BC309" s="338">
        <f t="shared" ref="BC309" si="469">IFERROR(+(BC63*1000)/BC266,"-")</f>
        <v>11845.315904139434</v>
      </c>
    </row>
    <row r="310" spans="1:55" s="204" customFormat="1">
      <c r="A310" s="199"/>
      <c r="B310" s="200" t="s">
        <v>60</v>
      </c>
      <c r="C310" s="201"/>
      <c r="D310" s="162">
        <f t="shared" ref="D310:V310" si="470">IFERROR(+(D65*1000)/D266,"-")</f>
        <v>551.26243305279263</v>
      </c>
      <c r="E310" s="162">
        <f t="shared" si="470"/>
        <v>-606.54796094198741</v>
      </c>
      <c r="F310" s="162">
        <f t="shared" si="470"/>
        <v>402.16239135043458</v>
      </c>
      <c r="G310" s="162">
        <f t="shared" si="470"/>
        <v>1002.1741831283389</v>
      </c>
      <c r="H310" s="162">
        <f t="shared" si="470"/>
        <v>542.86770140428678</v>
      </c>
      <c r="I310" s="162">
        <f t="shared" si="470"/>
        <v>1402.2894521668029</v>
      </c>
      <c r="J310" s="162">
        <f t="shared" si="470"/>
        <v>850.88906068805568</v>
      </c>
      <c r="K310" s="162">
        <f t="shared" si="470"/>
        <v>866.33633812906692</v>
      </c>
      <c r="L310" s="337">
        <f t="shared" si="470"/>
        <v>796.2282303951414</v>
      </c>
      <c r="M310" s="162">
        <f t="shared" si="470"/>
        <v>-157.24137931034483</v>
      </c>
      <c r="N310" s="162">
        <f t="shared" si="470"/>
        <v>709.85569542523797</v>
      </c>
      <c r="O310" s="162">
        <f t="shared" si="470"/>
        <v>1137.7745507351606</v>
      </c>
      <c r="P310" s="162">
        <f t="shared" si="470"/>
        <v>921.59065378566618</v>
      </c>
      <c r="Q310" s="162">
        <f t="shared" si="470"/>
        <v>431.39565331238543</v>
      </c>
      <c r="R310" s="162">
        <f t="shared" si="470"/>
        <v>1397.7917039689644</v>
      </c>
      <c r="S310" s="162">
        <f t="shared" si="470"/>
        <v>396.60056657223794</v>
      </c>
      <c r="T310" s="162">
        <f t="shared" si="470"/>
        <v>1076.285240464345</v>
      </c>
      <c r="U310" s="162">
        <f t="shared" si="470"/>
        <v>639.93882455757046</v>
      </c>
      <c r="V310" s="162">
        <f t="shared" si="470"/>
        <v>232.27819884083817</v>
      </c>
      <c r="W310" s="162"/>
      <c r="X310" s="162"/>
      <c r="Y310" s="162">
        <f t="shared" ref="Y310:AN310" si="471">IFERROR(+(Y65*1000)/Y266,"-")</f>
        <v>684.89065606361828</v>
      </c>
      <c r="Z310" s="162">
        <f t="shared" si="471"/>
        <v>448.62273197330074</v>
      </c>
      <c r="AA310" s="162">
        <f t="shared" si="471"/>
        <v>916.55414528760468</v>
      </c>
      <c r="AB310" s="162">
        <f t="shared" si="471"/>
        <v>1388.402625820569</v>
      </c>
      <c r="AC310" s="162">
        <f t="shared" si="471"/>
        <v>596.31540162122326</v>
      </c>
      <c r="AD310" s="162">
        <f t="shared" si="471"/>
        <v>391.94688370100664</v>
      </c>
      <c r="AE310" s="162">
        <f t="shared" si="471"/>
        <v>759.09330521876643</v>
      </c>
      <c r="AF310" s="162">
        <f t="shared" si="471"/>
        <v>562.52723311546845</v>
      </c>
      <c r="AG310" s="337">
        <f t="shared" si="471"/>
        <v>685.58845417169903</v>
      </c>
      <c r="AH310" s="337">
        <f t="shared" si="471"/>
        <v>614.25677852966896</v>
      </c>
      <c r="AI310" s="337">
        <f t="shared" si="471"/>
        <v>766.03587467227374</v>
      </c>
      <c r="AJ310" s="162">
        <f t="shared" si="471"/>
        <v>356.77555218179145</v>
      </c>
      <c r="AK310" s="162">
        <f t="shared" si="471"/>
        <v>474.36773752563226</v>
      </c>
      <c r="AL310" s="162">
        <f t="shared" si="471"/>
        <v>821.02704345183838</v>
      </c>
      <c r="AM310" s="337">
        <f t="shared" si="471"/>
        <v>424.30381758233028</v>
      </c>
      <c r="AN310" s="338">
        <f t="shared" si="471"/>
        <v>719.48888972158727</v>
      </c>
      <c r="AQ310" s="337">
        <f>IFERROR(+(AQ65*1000)/AQ266,"-")</f>
        <v>866.33633812906692</v>
      </c>
      <c r="AR310" s="337">
        <f>IFERROR(+(AR65*1000)/AR266,"-")</f>
        <v>685.58845417169914</v>
      </c>
      <c r="AS310" s="337">
        <f>IFERROR(+(AS65*1000)/AS266,"-")</f>
        <v>614.25677852966896</v>
      </c>
      <c r="AT310" s="337">
        <f>IFERROR(+(AT65*1000)/AT266,"-")</f>
        <v>766.03587467227362</v>
      </c>
      <c r="AU310" s="337">
        <f>IFERROR(+(AU65*1000)/AU266,"-")</f>
        <v>424.30381758233028</v>
      </c>
      <c r="AV310" s="338">
        <f t="shared" ref="AV310" si="472">IFERROR(+(AV65*1000)/AV266,"-")</f>
        <v>719.48888972158738</v>
      </c>
      <c r="AX310" s="337">
        <f>IFERROR(+(AX65*1000)/AX266,"-")</f>
        <v>539.01680504436649</v>
      </c>
      <c r="AY310" s="337">
        <f>IFERROR(+(AY65*1000)/AY266,"-")</f>
        <v>820.33357861172431</v>
      </c>
      <c r="AZ310" s="337">
        <f>IFERROR(+(AZ65*1000)/AZ266,"-")</f>
        <v>706.8433472499546</v>
      </c>
      <c r="BA310" s="337">
        <f>IFERROR(+(BA65*1000)/BA266,"-")</f>
        <v>874.06744255446131</v>
      </c>
      <c r="BB310" s="337">
        <f>IFERROR(+(BB65*1000)/BB266,"-")</f>
        <v>821.02704345183838</v>
      </c>
      <c r="BC310" s="338">
        <f t="shared" ref="BC310" si="473">IFERROR(+(BC65*1000)/BC266,"-")</f>
        <v>881.48148148148152</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4">IFERROR(+(D20+D21)*1000/(D254+D265),"-")</f>
        <v>4494.8500356286841</v>
      </c>
      <c r="E314" s="162">
        <f t="shared" si="474"/>
        <v>3318.1336161187701</v>
      </c>
      <c r="F314" s="162">
        <f t="shared" si="474"/>
        <v>5477.7320693972451</v>
      </c>
      <c r="G314" s="162">
        <f t="shared" si="474"/>
        <v>4739.4443680374088</v>
      </c>
      <c r="H314" s="162">
        <f t="shared" si="474"/>
        <v>5483.1067652436604</v>
      </c>
      <c r="I314" s="162">
        <f t="shared" si="474"/>
        <v>5508.7847730600297</v>
      </c>
      <c r="J314" s="162">
        <f t="shared" si="474"/>
        <v>4868.7109596819992</v>
      </c>
      <c r="K314" s="162">
        <f t="shared" si="474"/>
        <v>5171.5425531914898</v>
      </c>
      <c r="L314" s="337">
        <f t="shared" si="474"/>
        <v>5037.3187946409707</v>
      </c>
      <c r="M314" s="162">
        <f t="shared" si="474"/>
        <v>2161.620866325105</v>
      </c>
      <c r="N314" s="162">
        <f t="shared" si="474"/>
        <v>3600.5665722379604</v>
      </c>
      <c r="O314" s="162">
        <f t="shared" si="474"/>
        <v>3669.7655618431691</v>
      </c>
      <c r="P314" s="162">
        <f t="shared" si="474"/>
        <v>2733.3965844402278</v>
      </c>
      <c r="Q314" s="162">
        <f t="shared" si="474"/>
        <v>3987.3011442924922</v>
      </c>
      <c r="R314" s="162">
        <f t="shared" si="474"/>
        <v>6480.3407601572735</v>
      </c>
      <c r="S314" s="162">
        <f t="shared" si="474"/>
        <v>2081.9145518792161</v>
      </c>
      <c r="T314" s="162">
        <f t="shared" si="474"/>
        <v>4756.1755303690788</v>
      </c>
      <c r="U314" s="162">
        <f t="shared" si="474"/>
        <v>1371.1515151515152</v>
      </c>
      <c r="V314" s="162">
        <f t="shared" si="474"/>
        <v>2045.6394035246271</v>
      </c>
      <c r="W314" s="162"/>
      <c r="X314" s="162"/>
      <c r="Y314" s="162">
        <f t="shared" ref="Y314:AN314" si="475">IFERROR(+(Y20+Y21)*1000/(Y254+Y265),"-")</f>
        <v>2645.0058168522519</v>
      </c>
      <c r="Z314" s="162">
        <f t="shared" si="475"/>
        <v>3830.7073416024136</v>
      </c>
      <c r="AA314" s="162">
        <f t="shared" si="475"/>
        <v>4057.8368999421632</v>
      </c>
      <c r="AB314" s="162">
        <f t="shared" si="475"/>
        <v>3154.4934365533491</v>
      </c>
      <c r="AC314" s="162">
        <f t="shared" si="475"/>
        <v>3295.6606217616581</v>
      </c>
      <c r="AD314" s="162">
        <f t="shared" si="475"/>
        <v>2452.7956003666363</v>
      </c>
      <c r="AE314" s="162">
        <f t="shared" si="475"/>
        <v>2726.6703478741028</v>
      </c>
      <c r="AF314" s="162">
        <f t="shared" si="475"/>
        <v>3798.9965506428348</v>
      </c>
      <c r="AG314" s="337">
        <f t="shared" si="475"/>
        <v>3338.8431969731528</v>
      </c>
      <c r="AH314" s="337">
        <f t="shared" si="475"/>
        <v>3676.1698009572883</v>
      </c>
      <c r="AI314" s="337">
        <f t="shared" si="475"/>
        <v>2983.5537190082646</v>
      </c>
      <c r="AJ314" s="162">
        <f t="shared" si="475"/>
        <v>287.28145354816593</v>
      </c>
      <c r="AK314" s="162">
        <f t="shared" si="475"/>
        <v>3904.3062200956938</v>
      </c>
      <c r="AL314" s="162">
        <f t="shared" si="475"/>
        <v>624.43026435733816</v>
      </c>
      <c r="AM314" s="337">
        <f t="shared" si="475"/>
        <v>541.57231954872282</v>
      </c>
      <c r="AN314" s="338">
        <f t="shared" si="475"/>
        <v>3937.5398489067065</v>
      </c>
      <c r="AQ314" s="337">
        <f>IFERROR(+(AQ20+AQ21)*1000/(AQ254+AQ265),"-")</f>
        <v>5171.5425531914898</v>
      </c>
      <c r="AR314" s="337">
        <f>IFERROR(+(AR20+AR21)*1000/(AR254+AR265),"-")</f>
        <v>3338.8431969731523</v>
      </c>
      <c r="AS314" s="337">
        <f>IFERROR(+(AS20+AS21)*1000/(AS254+AS265),"-")</f>
        <v>3676.1698009572883</v>
      </c>
      <c r="AT314" s="337">
        <f>IFERROR(+(AT20+AT21)*1000/(AT254+AT265),"-")</f>
        <v>2983.5537190082641</v>
      </c>
      <c r="AU314" s="337">
        <f>IFERROR(+(AU20+AU21)*1000/(AU254+AU265),"-")</f>
        <v>541.57231954872282</v>
      </c>
      <c r="AV314" s="338">
        <f t="shared" ref="AV314" si="476">IFERROR(+(AV20+AV21)*1000/(AV254+AV265),"-")</f>
        <v>3937.5398489067065</v>
      </c>
      <c r="AX314" s="337">
        <f>IFERROR(+(AX20+AX21)*1000/(AX254+AX265),"-")</f>
        <v>4765.6887120835408</v>
      </c>
      <c r="AY314" s="337">
        <f>IFERROR(+(AY20+AY21)*1000/(AY254+AY265),"-")</f>
        <v>3296.1165048543689</v>
      </c>
      <c r="AZ314" s="337">
        <f>IFERROR(+(AZ20+AZ21)*1000/(AZ254+AZ265),"-")</f>
        <v>3521.1530893349077</v>
      </c>
      <c r="BA314" s="337">
        <f>IFERROR(+(BA20+BA21)*1000/(BA254+BA265),"-")</f>
        <v>3042.4983902124918</v>
      </c>
      <c r="BB314" s="337">
        <f>IFERROR(+(BB20+BB21)*1000/(BB254+BB265),"-")</f>
        <v>1735.6426618049225</v>
      </c>
      <c r="BC314" s="338">
        <f t="shared" ref="BC314" si="477">IFERROR(+(BC20+BC21)*1000/(BC254+BC265),"-")</f>
        <v>3643.1197478991598</v>
      </c>
    </row>
    <row r="315" spans="1:55" s="204" customFormat="1">
      <c r="A315" s="199"/>
      <c r="B315" s="200" t="s">
        <v>56</v>
      </c>
      <c r="C315" s="308"/>
      <c r="D315" s="162">
        <f t="shared" ref="D315:V315" si="478">IFERROR(+D22*1000/D260,"-")</f>
        <v>16445.298846557147</v>
      </c>
      <c r="E315" s="162">
        <f t="shared" si="478"/>
        <v>16257.274119448699</v>
      </c>
      <c r="F315" s="162">
        <f t="shared" si="478"/>
        <v>17861.097852028641</v>
      </c>
      <c r="G315" s="162">
        <f t="shared" si="478"/>
        <v>22674.807197943446</v>
      </c>
      <c r="H315" s="162">
        <f t="shared" si="478"/>
        <v>20402.73396424816</v>
      </c>
      <c r="I315" s="162">
        <f t="shared" si="478"/>
        <v>25414.364640883978</v>
      </c>
      <c r="J315" s="162">
        <f t="shared" si="478"/>
        <v>17279.974076474402</v>
      </c>
      <c r="K315" s="162">
        <f t="shared" si="478"/>
        <v>17538.281706604324</v>
      </c>
      <c r="L315" s="337">
        <f t="shared" si="478"/>
        <v>19525.176438653638</v>
      </c>
      <c r="M315" s="162">
        <f t="shared" si="478"/>
        <v>12392.857142857143</v>
      </c>
      <c r="N315" s="162">
        <f t="shared" si="478"/>
        <v>13637.5</v>
      </c>
      <c r="O315" s="162">
        <f t="shared" si="478"/>
        <v>12998.217468805704</v>
      </c>
      <c r="P315" s="162">
        <f t="shared" si="478"/>
        <v>12974.468085106382</v>
      </c>
      <c r="Q315" s="162">
        <f t="shared" si="478"/>
        <v>13711.864406779661</v>
      </c>
      <c r="R315" s="162">
        <f t="shared" si="478"/>
        <v>15167.224080267559</v>
      </c>
      <c r="S315" s="162">
        <f t="shared" si="478"/>
        <v>13312.5</v>
      </c>
      <c r="T315" s="162">
        <f t="shared" si="478"/>
        <v>13937.853107344632</v>
      </c>
      <c r="U315" s="162">
        <f t="shared" si="478"/>
        <v>7966.8141592920356</v>
      </c>
      <c r="V315" s="162">
        <f t="shared" si="478"/>
        <v>0</v>
      </c>
      <c r="W315" s="162"/>
      <c r="X315" s="162"/>
      <c r="Y315" s="162">
        <f t="shared" ref="Y315:AN315" si="479">IFERROR(+Y22*1000/Y260,"-")</f>
        <v>9578.9473684210534</v>
      </c>
      <c r="Z315" s="162">
        <f t="shared" si="479"/>
        <v>12025.473933649289</v>
      </c>
      <c r="AA315" s="162">
        <f t="shared" si="479"/>
        <v>14465.306122448979</v>
      </c>
      <c r="AB315" s="162">
        <f t="shared" si="479"/>
        <v>14303.649635036496</v>
      </c>
      <c r="AC315" s="162">
        <f t="shared" si="479"/>
        <v>12389.162561576355</v>
      </c>
      <c r="AD315" s="162">
        <f t="shared" si="479"/>
        <v>12377.049180327869</v>
      </c>
      <c r="AE315" s="162">
        <f t="shared" si="479"/>
        <v>13953.488372093023</v>
      </c>
      <c r="AF315" s="162">
        <f t="shared" si="479"/>
        <v>10642.398286937902</v>
      </c>
      <c r="AG315" s="337">
        <f t="shared" si="479"/>
        <v>12232.24852071006</v>
      </c>
      <c r="AH315" s="337">
        <f t="shared" si="479"/>
        <v>12039.132936888547</v>
      </c>
      <c r="AI315" s="337">
        <f t="shared" si="479"/>
        <v>12685.110211426001</v>
      </c>
      <c r="AJ315" s="162" t="str">
        <f t="shared" si="479"/>
        <v>-</v>
      </c>
      <c r="AK315" s="162" t="str">
        <f t="shared" si="479"/>
        <v>-</v>
      </c>
      <c r="AL315" s="162" t="str">
        <f t="shared" si="479"/>
        <v>-</v>
      </c>
      <c r="AM315" s="337" t="str">
        <f t="shared" si="479"/>
        <v>-</v>
      </c>
      <c r="AN315" s="338">
        <f t="shared" si="479"/>
        <v>17098.232004329784</v>
      </c>
      <c r="AQ315" s="337">
        <f>IFERROR(+AQ22*1000/AQ260,"-")</f>
        <v>17538.281706604324</v>
      </c>
      <c r="AR315" s="337">
        <f>IFERROR(+AR22*1000/AR260,"-")</f>
        <v>12232.248520710058</v>
      </c>
      <c r="AS315" s="337">
        <f>IFERROR(+AS22*1000/AS260,"-")</f>
        <v>12039.132936888549</v>
      </c>
      <c r="AT315" s="337">
        <f>IFERROR(+AT22*1000/AT260,"-")</f>
        <v>12685.110211426001</v>
      </c>
      <c r="AU315" s="337" t="str">
        <f>IFERROR(+AU22*1000/AU260,"-")</f>
        <v>-</v>
      </c>
      <c r="AV315" s="338">
        <f t="shared" ref="AV315" si="480">IFERROR(+AV22*1000/AV260,"-")</f>
        <v>17098.232004329788</v>
      </c>
      <c r="AX315" s="337">
        <f>IFERROR(+AX22*1000/AX260,"-")</f>
        <v>19149.957398466344</v>
      </c>
      <c r="AY315" s="337">
        <f>IFERROR(+AY22*1000/AY260,"-")</f>
        <v>13238.970588235294</v>
      </c>
      <c r="AZ315" s="337">
        <f>IFERROR(+AZ22*1000/AZ260,"-")</f>
        <v>12998.217468805704</v>
      </c>
      <c r="BA315" s="337">
        <f>IFERROR(+BA22*1000/BA260,"-")</f>
        <v>24703.488372093023</v>
      </c>
      <c r="BB315" s="337" t="str">
        <f>IFERROR(+BB22*1000/BB260,"-")</f>
        <v>-</v>
      </c>
      <c r="BC315" s="338">
        <f t="shared" ref="BC315" si="481">IFERROR(+BC22*1000/BC260,"-")</f>
        <v>14318.58407079646</v>
      </c>
    </row>
    <row r="316" spans="1:55" s="204" customFormat="1">
      <c r="A316" s="199"/>
      <c r="B316" s="200" t="s">
        <v>55</v>
      </c>
      <c r="C316" s="308"/>
      <c r="D316" s="162">
        <f t="shared" ref="D316:V316" si="482">IFERROR(+(D42*1000)/D283,"-")</f>
        <v>145392.63208919051</v>
      </c>
      <c r="E316" s="162">
        <f t="shared" si="482"/>
        <v>171157.97788309638</v>
      </c>
      <c r="F316" s="162">
        <f t="shared" si="482"/>
        <v>145287.58389261746</v>
      </c>
      <c r="G316" s="162">
        <f t="shared" si="482"/>
        <v>195022.78428093647</v>
      </c>
      <c r="H316" s="162">
        <f t="shared" si="482"/>
        <v>155463.10160427808</v>
      </c>
      <c r="I316" s="162">
        <f t="shared" si="482"/>
        <v>158056.02988260405</v>
      </c>
      <c r="J316" s="162">
        <f t="shared" si="482"/>
        <v>144237.84834737526</v>
      </c>
      <c r="K316" s="162">
        <f t="shared" si="482"/>
        <v>169186.93009118541</v>
      </c>
      <c r="L316" s="337">
        <f t="shared" si="482"/>
        <v>164015.20796121459</v>
      </c>
      <c r="M316" s="162">
        <f t="shared" si="482"/>
        <v>115680.75117370892</v>
      </c>
      <c r="N316" s="162">
        <f t="shared" si="482"/>
        <v>112847.76902887139</v>
      </c>
      <c r="O316" s="162">
        <f t="shared" si="482"/>
        <v>111729.19418758256</v>
      </c>
      <c r="P316" s="162">
        <f t="shared" si="482"/>
        <v>106407.26577437858</v>
      </c>
      <c r="Q316" s="162">
        <f t="shared" si="482"/>
        <v>127780.42959427208</v>
      </c>
      <c r="R316" s="162">
        <f t="shared" si="482"/>
        <v>251114.83253588516</v>
      </c>
      <c r="S316" s="162">
        <f t="shared" si="482"/>
        <v>110420.24539877301</v>
      </c>
      <c r="T316" s="162">
        <f t="shared" si="482"/>
        <v>128269.40639269406</v>
      </c>
      <c r="U316" s="162">
        <f t="shared" si="482"/>
        <v>141296.52996845427</v>
      </c>
      <c r="V316" s="162">
        <f t="shared" si="482"/>
        <v>115393.36492890996</v>
      </c>
      <c r="W316" s="162"/>
      <c r="X316" s="162"/>
      <c r="Y316" s="162">
        <f t="shared" ref="Y316:AN316" si="483">IFERROR(+(Y42*1000)/Y283,"-")</f>
        <v>148865.13994910941</v>
      </c>
      <c r="Z316" s="162">
        <f t="shared" si="483"/>
        <v>119574.57627118644</v>
      </c>
      <c r="AA316" s="162">
        <f t="shared" si="483"/>
        <v>120919.16859122402</v>
      </c>
      <c r="AB316" s="162">
        <f t="shared" si="483"/>
        <v>123616.75126903554</v>
      </c>
      <c r="AC316" s="162">
        <f t="shared" si="483"/>
        <v>136606.55737704918</v>
      </c>
      <c r="AD316" s="162">
        <f t="shared" si="483"/>
        <v>130810.94527363183</v>
      </c>
      <c r="AE316" s="162">
        <f t="shared" si="483"/>
        <v>139384.61538461538</v>
      </c>
      <c r="AF316" s="162">
        <f t="shared" si="483"/>
        <v>131139.01345291481</v>
      </c>
      <c r="AG316" s="337">
        <f t="shared" si="483"/>
        <v>127108.13106796116</v>
      </c>
      <c r="AH316" s="337">
        <f t="shared" si="483"/>
        <v>124886.10575893812</v>
      </c>
      <c r="AI316" s="337">
        <f t="shared" si="483"/>
        <v>130016.25105071449</v>
      </c>
      <c r="AJ316" s="162">
        <f t="shared" si="483"/>
        <v>142468.36638338055</v>
      </c>
      <c r="AK316" s="162">
        <f t="shared" si="483"/>
        <v>83766.393442622953</v>
      </c>
      <c r="AL316" s="162">
        <f t="shared" si="483"/>
        <v>164279.32960893854</v>
      </c>
      <c r="AM316" s="337">
        <f t="shared" si="483"/>
        <v>135437.92172739541</v>
      </c>
      <c r="AN316" s="338">
        <f t="shared" si="483"/>
        <v>152197.29167377291</v>
      </c>
      <c r="AQ316" s="337">
        <f>IFERROR(+(AQ42*1000)/AQ283,"-")</f>
        <v>169186.93009118541</v>
      </c>
      <c r="AR316" s="337">
        <f>IFERROR(+(AR42*1000)/AR283,"-")</f>
        <v>127108.13106796118</v>
      </c>
      <c r="AS316" s="337">
        <f>IFERROR(+(AS42*1000)/AS283,"-")</f>
        <v>124886.10575893812</v>
      </c>
      <c r="AT316" s="337">
        <f>IFERROR(+(AT42*1000)/AT283,"-")</f>
        <v>130016.25105071451</v>
      </c>
      <c r="AU316" s="337">
        <f>IFERROR(+(AU42*1000)/AU283,"-")</f>
        <v>135437.92172739541</v>
      </c>
      <c r="AV316" s="338">
        <f t="shared" ref="AV316" si="484">IFERROR(+(AV42*1000)/AV283,"-")</f>
        <v>152197.29167377291</v>
      </c>
      <c r="AX316" s="337">
        <f>IFERROR(+(AX42*1000)/AX283,"-")</f>
        <v>157027.49566509784</v>
      </c>
      <c r="AY316" s="337">
        <f>IFERROR(+(AY42*1000)/AY283,"-")</f>
        <v>131996.23115577889</v>
      </c>
      <c r="AZ316" s="337">
        <f>IFERROR(+(AZ42*1000)/AZ283,"-")</f>
        <v>136606.55737704918</v>
      </c>
      <c r="BA316" s="337">
        <f>IFERROR(+(BA42*1000)/BA283,"-")</f>
        <v>137395.70552147238</v>
      </c>
      <c r="BB316" s="337">
        <f>IFERROR(+(BB42*1000)/BB283,"-")</f>
        <v>120516.39344262295</v>
      </c>
      <c r="BC316" s="338">
        <f t="shared" ref="BC316" si="485">IFERROR(+(BC42*1000)/BC283,"-")</f>
        <v>131139.01345291481</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86">IFERROR(+(D46*1000)/D283,"-")</f>
        <v>88359.670382937475</v>
      </c>
      <c r="E320" s="162">
        <f t="shared" si="486"/>
        <v>93164.296998420221</v>
      </c>
      <c r="F320" s="162">
        <f t="shared" si="486"/>
        <v>83762.416107382553</v>
      </c>
      <c r="G320" s="162">
        <f t="shared" si="486"/>
        <v>107968.22742474916</v>
      </c>
      <c r="H320" s="162">
        <f t="shared" si="486"/>
        <v>92042.780748663106</v>
      </c>
      <c r="I320" s="162">
        <f t="shared" si="486"/>
        <v>91966.915688367124</v>
      </c>
      <c r="J320" s="162">
        <f t="shared" si="486"/>
        <v>83034.348671419313</v>
      </c>
      <c r="K320" s="162">
        <f t="shared" si="486"/>
        <v>94163.120567375881</v>
      </c>
      <c r="L320" s="337">
        <f t="shared" si="486"/>
        <v>93809.798417963771</v>
      </c>
      <c r="M320" s="162">
        <f t="shared" si="486"/>
        <v>60539.906103286383</v>
      </c>
      <c r="N320" s="162">
        <f t="shared" si="486"/>
        <v>65414.698162729655</v>
      </c>
      <c r="O320" s="162">
        <f t="shared" si="486"/>
        <v>67627.476882430652</v>
      </c>
      <c r="P320" s="162">
        <f t="shared" si="486"/>
        <v>60326.959847036327</v>
      </c>
      <c r="Q320" s="162">
        <f t="shared" si="486"/>
        <v>82387.828162291175</v>
      </c>
      <c r="R320" s="162">
        <f t="shared" si="486"/>
        <v>78502.39234449761</v>
      </c>
      <c r="S320" s="162">
        <f t="shared" si="486"/>
        <v>62223.926380368095</v>
      </c>
      <c r="T320" s="162">
        <f t="shared" si="486"/>
        <v>73210.045662100456</v>
      </c>
      <c r="U320" s="162">
        <f t="shared" si="486"/>
        <v>59309.148264984229</v>
      </c>
      <c r="V320" s="162">
        <f t="shared" si="486"/>
        <v>69824.644549763034</v>
      </c>
      <c r="W320" s="162"/>
      <c r="X320" s="162"/>
      <c r="Y320" s="162">
        <f t="shared" ref="Y320:AN320" si="487">IFERROR(+(Y46*1000)/Y283,"-")</f>
        <v>72129.770992366408</v>
      </c>
      <c r="Z320" s="162">
        <f t="shared" si="487"/>
        <v>73408.474576271183</v>
      </c>
      <c r="AA320" s="162">
        <f t="shared" si="487"/>
        <v>66762.124711316399</v>
      </c>
      <c r="AB320" s="162">
        <f t="shared" si="487"/>
        <v>72477.157360406098</v>
      </c>
      <c r="AC320" s="162">
        <f t="shared" si="487"/>
        <v>78006.557377049176</v>
      </c>
      <c r="AD320" s="162">
        <f t="shared" si="487"/>
        <v>73982.587064676612</v>
      </c>
      <c r="AE320" s="162">
        <f t="shared" si="487"/>
        <v>71094.674556213024</v>
      </c>
      <c r="AF320" s="162">
        <f t="shared" si="487"/>
        <v>68293.721973094172</v>
      </c>
      <c r="AG320" s="337">
        <f t="shared" si="487"/>
        <v>70889.320388349515</v>
      </c>
      <c r="AH320" s="337">
        <f t="shared" si="487"/>
        <v>74225.433526011562</v>
      </c>
      <c r="AI320" s="337">
        <f t="shared" si="487"/>
        <v>66523.115718688714</v>
      </c>
      <c r="AJ320" s="162">
        <f t="shared" si="487"/>
        <v>76986.779981114261</v>
      </c>
      <c r="AK320" s="162">
        <f t="shared" si="487"/>
        <v>45331.967213114753</v>
      </c>
      <c r="AL320" s="162">
        <f t="shared" si="487"/>
        <v>64279.329608938548</v>
      </c>
      <c r="AM320" s="337">
        <f t="shared" si="487"/>
        <v>70240.215924426448</v>
      </c>
      <c r="AN320" s="338">
        <f t="shared" si="487"/>
        <v>86176.177644370167</v>
      </c>
      <c r="AQ320" s="337">
        <f>IFERROR(+(AQ46*1000)/AQ283,"-")</f>
        <v>94163.120567375881</v>
      </c>
      <c r="AR320" s="337">
        <f>IFERROR(+(AR46*1000)/AR283,"-")</f>
        <v>70889.320388349515</v>
      </c>
      <c r="AS320" s="337">
        <f>IFERROR(+(AS46*1000)/AS283,"-")</f>
        <v>74225.433526011548</v>
      </c>
      <c r="AT320" s="337">
        <f>IFERROR(+(AT46*1000)/AT283,"-")</f>
        <v>66523.115718688714</v>
      </c>
      <c r="AU320" s="337">
        <f>IFERROR(+(AU46*1000)/AU283,"-")</f>
        <v>70240.215924426448</v>
      </c>
      <c r="AV320" s="338">
        <f t="shared" ref="AV320" si="488">IFERROR(+(AV46*1000)/AV283,"-")</f>
        <v>86176.177644370167</v>
      </c>
      <c r="AX320" s="337">
        <f>IFERROR(+(AX46*1000)/AX283,"-")</f>
        <v>91197.423829576423</v>
      </c>
      <c r="AY320" s="337">
        <f>IFERROR(+(AY46*1000)/AY283,"-")</f>
        <v>72190.954773869351</v>
      </c>
      <c r="AZ320" s="337">
        <f>IFERROR(+(AZ46*1000)/AZ283,"-")</f>
        <v>78006.557377049176</v>
      </c>
      <c r="BA320" s="337">
        <f>IFERROR(+(BA46*1000)/BA283,"-")</f>
        <v>62223.926380368095</v>
      </c>
      <c r="BB320" s="337">
        <f>IFERROR(+(BB46*1000)/BB283,"-")</f>
        <v>47155.737704918036</v>
      </c>
      <c r="BC320" s="338">
        <f t="shared" ref="BC320" si="489">IFERROR(+(BC46*1000)/BC283,"-")</f>
        <v>70742.152466367712</v>
      </c>
    </row>
    <row r="321" spans="1:55" s="204" customFormat="1">
      <c r="A321" s="341"/>
      <c r="B321" s="173" t="s">
        <v>52</v>
      </c>
      <c r="C321" s="308"/>
      <c r="D321" s="162">
        <f t="shared" ref="D321:V321" si="490">IFERROR(+(D46*1000)/D266,"-")</f>
        <v>9962.0723576347136</v>
      </c>
      <c r="E321" s="162">
        <f t="shared" si="490"/>
        <v>16936.530729465823</v>
      </c>
      <c r="F321" s="162">
        <f t="shared" si="490"/>
        <v>13229.38308246767</v>
      </c>
      <c r="G321" s="162">
        <f t="shared" si="490"/>
        <v>16042.986706423158</v>
      </c>
      <c r="H321" s="162">
        <f t="shared" si="490"/>
        <v>12721.359940872137</v>
      </c>
      <c r="I321" s="162">
        <f t="shared" si="490"/>
        <v>17615.085854456254</v>
      </c>
      <c r="J321" s="162">
        <f t="shared" si="490"/>
        <v>12381.329725550831</v>
      </c>
      <c r="K321" s="162">
        <f t="shared" si="490"/>
        <v>11096.531550355203</v>
      </c>
      <c r="L321" s="337">
        <f t="shared" si="490"/>
        <v>13816.815868792328</v>
      </c>
      <c r="M321" s="162">
        <f t="shared" si="490"/>
        <v>5928.7356321839079</v>
      </c>
      <c r="N321" s="162">
        <f t="shared" si="490"/>
        <v>7652.1338655204172</v>
      </c>
      <c r="O321" s="162">
        <f t="shared" si="490"/>
        <v>9292.7936104556175</v>
      </c>
      <c r="P321" s="162">
        <f t="shared" si="490"/>
        <v>7088.519433835093</v>
      </c>
      <c r="Q321" s="162">
        <f t="shared" si="490"/>
        <v>9039.1463733961773</v>
      </c>
      <c r="R321" s="162">
        <f t="shared" si="490"/>
        <v>4896.1504028648169</v>
      </c>
      <c r="S321" s="162">
        <f t="shared" si="490"/>
        <v>6384.9543594586085</v>
      </c>
      <c r="T321" s="162">
        <f t="shared" si="490"/>
        <v>8862.907683803207</v>
      </c>
      <c r="U321" s="162">
        <f t="shared" si="490"/>
        <v>4107.7124754205815</v>
      </c>
      <c r="V321" s="162">
        <f t="shared" si="490"/>
        <v>6568.4351315202857</v>
      </c>
      <c r="W321" s="162"/>
      <c r="X321" s="162"/>
      <c r="Y321" s="162">
        <f t="shared" ref="Y321:AN321" si="491">IFERROR(+(Y46*1000)/Y266,"-")</f>
        <v>4696.3220675944331</v>
      </c>
      <c r="Z321" s="162">
        <f t="shared" si="491"/>
        <v>8143.4615023032811</v>
      </c>
      <c r="AA321" s="162">
        <f t="shared" si="491"/>
        <v>7806.6432622198217</v>
      </c>
      <c r="AB321" s="162">
        <f t="shared" si="491"/>
        <v>7810.722100656455</v>
      </c>
      <c r="AC321" s="162">
        <f t="shared" si="491"/>
        <v>7013.1171702284455</v>
      </c>
      <c r="AD321" s="162">
        <f t="shared" si="491"/>
        <v>6369.8864853287641</v>
      </c>
      <c r="AE321" s="162">
        <f t="shared" si="491"/>
        <v>6333.6847654190824</v>
      </c>
      <c r="AF321" s="162">
        <f t="shared" si="491"/>
        <v>6635.9477124183004</v>
      </c>
      <c r="AG321" s="337">
        <f t="shared" si="491"/>
        <v>7126.2062487037783</v>
      </c>
      <c r="AH321" s="337">
        <f t="shared" si="491"/>
        <v>7980.1822952630855</v>
      </c>
      <c r="AI321" s="337">
        <f t="shared" si="491"/>
        <v>6163.0973704020971</v>
      </c>
      <c r="AJ321" s="162">
        <f t="shared" si="491"/>
        <v>3992.8008227631126</v>
      </c>
      <c r="AK321" s="162">
        <f t="shared" si="491"/>
        <v>7560.4921394395078</v>
      </c>
      <c r="AL321" s="162">
        <f t="shared" si="491"/>
        <v>3496.2017623822549</v>
      </c>
      <c r="AM321" s="337">
        <f t="shared" si="491"/>
        <v>4135.2242482024394</v>
      </c>
      <c r="AN321" s="338">
        <f t="shared" si="491"/>
        <v>10518.758613224083</v>
      </c>
      <c r="AQ321" s="337">
        <f>IFERROR(+(AQ46*1000)/AQ266,"-")</f>
        <v>11096.531550355203</v>
      </c>
      <c r="AR321" s="337">
        <f>IFERROR(+(AR46*1000)/AR266,"-")</f>
        <v>7126.2062487037792</v>
      </c>
      <c r="AS321" s="337">
        <f>IFERROR(+(AS46*1000)/AS266,"-")</f>
        <v>7980.1822952630846</v>
      </c>
      <c r="AT321" s="337">
        <f>IFERROR(+(AT46*1000)/AT266,"-")</f>
        <v>6163.097370402098</v>
      </c>
      <c r="AU321" s="337">
        <f>IFERROR(+(AU46*1000)/AU266,"-")</f>
        <v>4135.2242482024385</v>
      </c>
      <c r="AV321" s="338">
        <f t="shared" ref="AV321" si="492">IFERROR(+(AV46*1000)/AV266,"-")</f>
        <v>10518.758613224083</v>
      </c>
      <c r="AX321" s="337">
        <f>IFERROR(+(AX46*1000)/AX266,"-")</f>
        <v>10504.265456931724</v>
      </c>
      <c r="AY321" s="337">
        <f>IFERROR(+(AY46*1000)/AY266,"-")</f>
        <v>7047.3387294579352</v>
      </c>
      <c r="AZ321" s="337">
        <f>IFERROR(+(AZ46*1000)/AZ266,"-")</f>
        <v>8637.5022690143396</v>
      </c>
      <c r="BA321" s="337">
        <f>IFERROR(+(BA46*1000)/BA266,"-")</f>
        <v>6053.4168904804537</v>
      </c>
      <c r="BB321" s="337">
        <f>IFERROR(+(BB46*1000)/BB266,"-")</f>
        <v>3496.2017623822549</v>
      </c>
      <c r="BC321" s="338">
        <f t="shared" ref="BC321" si="493">IFERROR(+(BC46*1000)/BC266,"-")</f>
        <v>6873.8562091503272</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4">+D65</f>
        <v>10087</v>
      </c>
      <c r="E324" s="162">
        <f t="shared" si="494"/>
        <v>-2112</v>
      </c>
      <c r="F324" s="162">
        <f t="shared" si="494"/>
        <v>7588</v>
      </c>
      <c r="G324" s="162">
        <f t="shared" si="494"/>
        <v>32266</v>
      </c>
      <c r="H324" s="162">
        <f t="shared" si="494"/>
        <v>7345</v>
      </c>
      <c r="I324" s="162">
        <f t="shared" si="494"/>
        <v>27440</v>
      </c>
      <c r="J324" s="162">
        <f t="shared" si="494"/>
        <v>8805</v>
      </c>
      <c r="K324" s="162">
        <f t="shared" si="494"/>
        <v>14512</v>
      </c>
      <c r="L324" s="337">
        <f t="shared" si="494"/>
        <v>105931</v>
      </c>
      <c r="M324" s="162">
        <f t="shared" si="494"/>
        <v>-342</v>
      </c>
      <c r="N324" s="162">
        <f t="shared" si="494"/>
        <v>2312</v>
      </c>
      <c r="O324" s="162">
        <f t="shared" si="494"/>
        <v>6268</v>
      </c>
      <c r="P324" s="162">
        <f t="shared" si="494"/>
        <v>4102</v>
      </c>
      <c r="Q324" s="162">
        <f t="shared" si="494"/>
        <v>3295</v>
      </c>
      <c r="R324" s="162">
        <f t="shared" si="494"/>
        <v>4684</v>
      </c>
      <c r="S324" s="162">
        <f t="shared" si="494"/>
        <v>1260</v>
      </c>
      <c r="T324" s="162">
        <f t="shared" si="494"/>
        <v>3894</v>
      </c>
      <c r="U324" s="162">
        <f t="shared" si="494"/>
        <v>2929</v>
      </c>
      <c r="V324" s="162">
        <f t="shared" si="494"/>
        <v>521</v>
      </c>
      <c r="W324" s="162"/>
      <c r="X324" s="162"/>
      <c r="Y324" s="162">
        <f t="shared" ref="Y324:AN324" si="495">+Y65</f>
        <v>4134</v>
      </c>
      <c r="Z324" s="162">
        <f t="shared" si="495"/>
        <v>4772</v>
      </c>
      <c r="AA324" s="162">
        <f t="shared" si="495"/>
        <v>3394</v>
      </c>
      <c r="AB324" s="162">
        <f t="shared" si="495"/>
        <v>5076</v>
      </c>
      <c r="AC324" s="162">
        <f t="shared" si="495"/>
        <v>4046</v>
      </c>
      <c r="AD324" s="162">
        <f t="shared" si="495"/>
        <v>1830</v>
      </c>
      <c r="AE324" s="162">
        <f t="shared" si="495"/>
        <v>1440</v>
      </c>
      <c r="AF324" s="162">
        <f t="shared" si="495"/>
        <v>2582</v>
      </c>
      <c r="AG324" s="337">
        <f t="shared" si="495"/>
        <v>56197</v>
      </c>
      <c r="AH324" s="337">
        <f t="shared" si="495"/>
        <v>26687</v>
      </c>
      <c r="AI324" s="337">
        <f t="shared" si="495"/>
        <v>29510</v>
      </c>
      <c r="AJ324" s="162">
        <f t="shared" si="495"/>
        <v>7285</v>
      </c>
      <c r="AK324" s="162">
        <f t="shared" si="495"/>
        <v>694</v>
      </c>
      <c r="AL324" s="162">
        <f t="shared" si="495"/>
        <v>2702</v>
      </c>
      <c r="AM324" s="337">
        <f t="shared" si="495"/>
        <v>10681</v>
      </c>
      <c r="AN324" s="338">
        <f t="shared" si="495"/>
        <v>172809</v>
      </c>
      <c r="AQ324" s="337">
        <f>+AQ65</f>
        <v>1814</v>
      </c>
      <c r="AR324" s="337">
        <f>+AR65</f>
        <v>3122.0555555555557</v>
      </c>
      <c r="AS324" s="337">
        <f>+AS65</f>
        <v>3812.4285714285716</v>
      </c>
      <c r="AT324" s="337">
        <f>+AT65</f>
        <v>2682.7272727272725</v>
      </c>
      <c r="AU324" s="337">
        <f>+AU65</f>
        <v>3560.3333333333335</v>
      </c>
      <c r="AV324" s="338">
        <f t="shared" ref="AV324" si="496">+AV65</f>
        <v>5958.9310344827591</v>
      </c>
      <c r="AX324" s="337">
        <f>+AX65</f>
        <v>9446</v>
      </c>
      <c r="AY324" s="337">
        <f>+AY65</f>
        <v>3344.5</v>
      </c>
      <c r="AZ324" s="337">
        <f>+AZ65</f>
        <v>3894</v>
      </c>
      <c r="BA324" s="337">
        <f>+BA65</f>
        <v>2929</v>
      </c>
      <c r="BB324" s="337">
        <f>+BB65</f>
        <v>2702</v>
      </c>
      <c r="BC324" s="338">
        <f t="shared" ref="BC324" si="497">+BC65</f>
        <v>4046</v>
      </c>
    </row>
    <row r="325" spans="1:55" s="204" customFormat="1">
      <c r="A325" s="245"/>
      <c r="B325" s="173" t="s">
        <v>49</v>
      </c>
      <c r="C325" s="308"/>
      <c r="D325" s="163">
        <f t="shared" ref="D325:V325" si="498">+D293</f>
        <v>3.3629498741435927E-2</v>
      </c>
      <c r="E325" s="163">
        <f t="shared" si="498"/>
        <v>-1.9493645182429877E-2</v>
      </c>
      <c r="F325" s="163">
        <f t="shared" si="498"/>
        <v>1.7525989878902522E-2</v>
      </c>
      <c r="G325" s="163">
        <f t="shared" si="498"/>
        <v>3.4583473117046397E-2</v>
      </c>
      <c r="H325" s="163">
        <f t="shared" si="498"/>
        <v>2.5265207281332986E-2</v>
      </c>
      <c r="I325" s="163">
        <f t="shared" si="498"/>
        <v>4.6320523165325783E-2</v>
      </c>
      <c r="J325" s="163">
        <f t="shared" si="498"/>
        <v>3.9562542966134824E-2</v>
      </c>
      <c r="K325" s="163">
        <f t="shared" si="498"/>
        <v>4.3452354218130103E-2</v>
      </c>
      <c r="L325" s="322">
        <f t="shared" si="498"/>
        <v>3.2960491966403202E-2</v>
      </c>
      <c r="M325" s="163">
        <f t="shared" si="498"/>
        <v>-1.3879870129870129E-2</v>
      </c>
      <c r="N325" s="163">
        <f t="shared" si="498"/>
        <v>5.3773694615652984E-2</v>
      </c>
      <c r="O325" s="163">
        <f t="shared" si="498"/>
        <v>7.4108230175339032E-2</v>
      </c>
      <c r="P325" s="163">
        <f t="shared" si="498"/>
        <v>7.3709367306966631E-2</v>
      </c>
      <c r="Q325" s="163">
        <f t="shared" si="498"/>
        <v>3.07713858797161E-2</v>
      </c>
      <c r="R325" s="163">
        <f t="shared" si="498"/>
        <v>8.9247946954251853E-2</v>
      </c>
      <c r="S325" s="163">
        <f t="shared" si="498"/>
        <v>3.5002916909742478E-2</v>
      </c>
      <c r="T325" s="163">
        <f t="shared" si="498"/>
        <v>6.9310455305969881E-2</v>
      </c>
      <c r="U325" s="163">
        <f t="shared" si="498"/>
        <v>6.5392601192203789E-2</v>
      </c>
      <c r="V325" s="163">
        <f t="shared" si="498"/>
        <v>2.1398061442418268E-2</v>
      </c>
      <c r="W325" s="163"/>
      <c r="X325" s="163"/>
      <c r="Y325" s="163">
        <f t="shared" ref="Y325:AN325" si="499">+Y293</f>
        <v>7.0661835088199093E-2</v>
      </c>
      <c r="Z325" s="163">
        <f t="shared" si="499"/>
        <v>3.3820465208578433E-2</v>
      </c>
      <c r="AA325" s="163">
        <f t="shared" si="499"/>
        <v>6.482294969250163E-2</v>
      </c>
      <c r="AB325" s="163">
        <f t="shared" si="499"/>
        <v>0.10421927933477056</v>
      </c>
      <c r="AC325" s="163">
        <f t="shared" si="499"/>
        <v>4.8553942157686304E-2</v>
      </c>
      <c r="AD325" s="163">
        <f t="shared" si="499"/>
        <v>3.4800136918571485E-2</v>
      </c>
      <c r="AE325" s="163">
        <f t="shared" si="499"/>
        <v>6.1130922058074376E-2</v>
      </c>
      <c r="AF325" s="163">
        <f t="shared" si="499"/>
        <v>4.4145807687046915E-2</v>
      </c>
      <c r="AG325" s="322">
        <f t="shared" si="499"/>
        <v>5.3655295019625328E-2</v>
      </c>
      <c r="AH325" s="322">
        <f t="shared" si="499"/>
        <v>4.5748384741052861E-2</v>
      </c>
      <c r="AI325" s="322">
        <f t="shared" si="499"/>
        <v>6.3595300283603579E-2</v>
      </c>
      <c r="AJ325" s="163">
        <f t="shared" si="499"/>
        <v>4.8285324177790738E-2</v>
      </c>
      <c r="AK325" s="163">
        <f t="shared" si="499"/>
        <v>3.3954694456675961E-2</v>
      </c>
      <c r="AL325" s="163">
        <f t="shared" si="499"/>
        <v>9.1886009657892953E-2</v>
      </c>
      <c r="AM325" s="322">
        <f t="shared" si="499"/>
        <v>5.3213696760147269E-2</v>
      </c>
      <c r="AN325" s="323">
        <f t="shared" si="499"/>
        <v>3.8729323025176336E-2</v>
      </c>
      <c r="AQ325" s="322">
        <f>+AQ293</f>
        <v>4.3452354218130103E-2</v>
      </c>
      <c r="AR325" s="322">
        <f>+AR293</f>
        <v>5.3655295019625328E-2</v>
      </c>
      <c r="AS325" s="322">
        <f>+AS293</f>
        <v>4.5748384741052861E-2</v>
      </c>
      <c r="AT325" s="322">
        <f>+AT293</f>
        <v>6.3595300283603565E-2</v>
      </c>
      <c r="AU325" s="322">
        <f>+AU293</f>
        <v>5.3213696760147276E-2</v>
      </c>
      <c r="AV325" s="323">
        <f t="shared" ref="AV325" si="500">+AV293</f>
        <v>3.8729323025176336E-2</v>
      </c>
      <c r="AX325" s="322">
        <f>+AX293</f>
        <v>2.9801867743563856E-2</v>
      </c>
      <c r="AY325" s="322">
        <f>+AY293</f>
        <v>6.3662926267500405E-2</v>
      </c>
      <c r="AZ325" s="322">
        <f>+AZ293</f>
        <v>4.6729869194767792E-2</v>
      </c>
      <c r="BA325" s="322">
        <f>+BA293</f>
        <v>6.5392601192203789E-2</v>
      </c>
      <c r="BB325" s="322">
        <f>+BB293</f>
        <v>9.1886009657892953E-2</v>
      </c>
      <c r="BC325" s="323">
        <f t="shared" ref="BC325" si="501">+BC293</f>
        <v>6.9176583230748184E-2</v>
      </c>
    </row>
    <row r="326" spans="1:55" s="204" customFormat="1">
      <c r="A326" s="341"/>
      <c r="B326" s="173" t="s">
        <v>48</v>
      </c>
      <c r="C326" s="308"/>
      <c r="D326" s="163">
        <f t="shared" ref="D326:V326" si="502">IFERROR(+(D69-D67+D53+D60)/D42,"-")</f>
        <v>0.15535848238843789</v>
      </c>
      <c r="E326" s="163">
        <f t="shared" si="502"/>
        <v>6.5883351947057037E-2</v>
      </c>
      <c r="F326" s="163">
        <f t="shared" si="502"/>
        <v>0.1203422048840878</v>
      </c>
      <c r="G326" s="163">
        <f t="shared" si="502"/>
        <v>0.13478186773906231</v>
      </c>
      <c r="H326" s="163">
        <f t="shared" si="502"/>
        <v>0.14677554726950012</v>
      </c>
      <c r="I326" s="163">
        <f t="shared" si="502"/>
        <v>0.13712495400020933</v>
      </c>
      <c r="J326" s="163">
        <f t="shared" si="502"/>
        <v>0.12624517543662581</v>
      </c>
      <c r="K326" s="163">
        <f t="shared" si="502"/>
        <v>0.14600494048955759</v>
      </c>
      <c r="L326" s="322">
        <f t="shared" si="502"/>
        <v>0.13452626390920874</v>
      </c>
      <c r="M326" s="163">
        <f t="shared" si="502"/>
        <v>6.5868506493506493E-2</v>
      </c>
      <c r="N326" s="163">
        <f t="shared" si="502"/>
        <v>0.1543202697988138</v>
      </c>
      <c r="O326" s="163">
        <f t="shared" si="502"/>
        <v>0.14653755660388512</v>
      </c>
      <c r="P326" s="163">
        <f t="shared" si="502"/>
        <v>0.17316849652297353</v>
      </c>
      <c r="Q326" s="163">
        <f t="shared" si="502"/>
        <v>0.1075924542398207</v>
      </c>
      <c r="R326" s="163">
        <f t="shared" si="502"/>
        <v>0.16620620010289047</v>
      </c>
      <c r="S326" s="163">
        <f t="shared" si="502"/>
        <v>0.10209184098674889</v>
      </c>
      <c r="T326" s="163">
        <f t="shared" si="502"/>
        <v>0.16053184293901962</v>
      </c>
      <c r="U326" s="163">
        <f t="shared" si="502"/>
        <v>0.14842267419794156</v>
      </c>
      <c r="V326" s="163">
        <f t="shared" si="502"/>
        <v>9.5449318219155574E-2</v>
      </c>
      <c r="W326" s="163"/>
      <c r="X326" s="163"/>
      <c r="Y326" s="163">
        <f t="shared" ref="Y326:AN326" si="503">IFERROR(+(Y69-Y67+Y53+Y60)/Y42,"-")</f>
        <v>0.15202379324490634</v>
      </c>
      <c r="Z326" s="163">
        <f t="shared" si="503"/>
        <v>0.12141206820791223</v>
      </c>
      <c r="AA326" s="163">
        <f t="shared" si="503"/>
        <v>0.15844761068031629</v>
      </c>
      <c r="AB326" s="163">
        <f t="shared" si="503"/>
        <v>0.16308387229237245</v>
      </c>
      <c r="AC326" s="163">
        <f t="shared" si="503"/>
        <v>0.12878915156606263</v>
      </c>
      <c r="AD326" s="163">
        <f t="shared" si="503"/>
        <v>0.13459856235499942</v>
      </c>
      <c r="AE326" s="163">
        <f t="shared" si="503"/>
        <v>0.13431822041093563</v>
      </c>
      <c r="AF326" s="163">
        <f t="shared" si="503"/>
        <v>0.10326904664204622</v>
      </c>
      <c r="AG326" s="322">
        <f t="shared" si="503"/>
        <v>0.13507821010892987</v>
      </c>
      <c r="AH326" s="322">
        <f t="shared" si="503"/>
        <v>0.12670932881683675</v>
      </c>
      <c r="AI326" s="322">
        <f t="shared" si="503"/>
        <v>0.14559897247579887</v>
      </c>
      <c r="AJ326" s="163">
        <f t="shared" si="503"/>
        <v>9.9957580497633786E-2</v>
      </c>
      <c r="AK326" s="163">
        <f t="shared" si="503"/>
        <v>0.12603356328587503</v>
      </c>
      <c r="AL326" s="163">
        <f t="shared" si="503"/>
        <v>0.16088553356457866</v>
      </c>
      <c r="AM326" s="322">
        <f t="shared" si="503"/>
        <v>0.1115390172330472</v>
      </c>
      <c r="AN326" s="323">
        <f t="shared" si="503"/>
        <v>0.13362175613989163</v>
      </c>
      <c r="AQ326" s="322">
        <f>IFERROR(+(AQ69-AQ67+AQ53+AQ60)/AQ42,"-")</f>
        <v>0.14600494048955759</v>
      </c>
      <c r="AR326" s="322">
        <f>IFERROR(+(AR69-AR67+AR53+AR60)/AR42,"-")</f>
        <v>0.1350782101089299</v>
      </c>
      <c r="AS326" s="322">
        <f>IFERROR(+(AS69-AS67+AS53+AS60)/AS42,"-")</f>
        <v>0.12670932881683675</v>
      </c>
      <c r="AT326" s="322">
        <f>IFERROR(+(AT69-AT67+AT53+AT60)/AT42,"-")</f>
        <v>0.14559897247579887</v>
      </c>
      <c r="AU326" s="322">
        <f>IFERROR(+(AU69-AU67+AU53+AU60)/AU42,"-")</f>
        <v>0.11153901723304721</v>
      </c>
      <c r="AV326" s="323">
        <f t="shared" ref="AV326" si="504">IFERROR(+(AV69-AV67+AV53+AV60)/AV42,"-")</f>
        <v>0.13362175613989163</v>
      </c>
      <c r="AX326" s="322">
        <f>IFERROR(+(AX69-AX67+AX53+AX60)/AX42,"-")</f>
        <v>0.14568715295305401</v>
      </c>
      <c r="AY326" s="322">
        <f>IFERROR(+(AY69-AY67+AY53+AY60)/AY42,"-")</f>
        <v>0.14779811362057316</v>
      </c>
      <c r="AZ326" s="322">
        <f>IFERROR(+(AZ69-AZ67+AZ53+AZ60)/AZ42,"-")</f>
        <v>0.11231849273970959</v>
      </c>
      <c r="BA326" s="322">
        <f>IFERROR(+(BA69-BA67+BA53+BA60)/BA42,"-")</f>
        <v>0.13971556785961464</v>
      </c>
      <c r="BB326" s="322">
        <f>IFERROR(+(BB69-BB67+BB53+BB60)/BB42,"-")</f>
        <v>0.15102360062572265</v>
      </c>
      <c r="BC326" s="323">
        <f t="shared" ref="BC326" si="505">IFERROR(+(BC69-BC67+BC53+BC60)/BC42,"-")</f>
        <v>0.1485005471207769</v>
      </c>
    </row>
    <row r="327" spans="1:55" s="204" customFormat="1">
      <c r="A327" s="341"/>
      <c r="B327" s="173" t="s">
        <v>47</v>
      </c>
      <c r="C327" s="308"/>
      <c r="D327" s="163">
        <f t="shared" ref="D327:V327" si="506">+D294</f>
        <v>0.1535581523279268</v>
      </c>
      <c r="E327" s="163">
        <f t="shared" si="506"/>
        <v>4.6334327090813435E-2</v>
      </c>
      <c r="F327" s="163">
        <f t="shared" si="506"/>
        <v>0.10995318241765349</v>
      </c>
      <c r="G327" s="163">
        <f t="shared" si="506"/>
        <v>0.12997688075636477</v>
      </c>
      <c r="H327" s="163">
        <f t="shared" si="506"/>
        <v>0.12894715117159014</v>
      </c>
      <c r="I327" s="163">
        <f t="shared" si="506"/>
        <v>0.12318828347349906</v>
      </c>
      <c r="J327" s="163">
        <f t="shared" si="506"/>
        <v>0.11909650924024641</v>
      </c>
      <c r="K327" s="163">
        <f t="shared" si="506"/>
        <v>0.14325922598996932</v>
      </c>
      <c r="L327" s="322">
        <f t="shared" si="506"/>
        <v>0.12594286404150998</v>
      </c>
      <c r="M327" s="163">
        <f t="shared" si="506"/>
        <v>-2.232142857142857E-3</v>
      </c>
      <c r="N327" s="163">
        <f t="shared" si="506"/>
        <v>0.14634259797650889</v>
      </c>
      <c r="O327" s="163">
        <f t="shared" si="506"/>
        <v>0.12713557738918643</v>
      </c>
      <c r="P327" s="163">
        <f t="shared" si="506"/>
        <v>0.15404934322833372</v>
      </c>
      <c r="Q327" s="163">
        <f t="shared" si="506"/>
        <v>8.5655584609637653E-2</v>
      </c>
      <c r="R327" s="163">
        <f t="shared" si="506"/>
        <v>0.14021683211706648</v>
      </c>
      <c r="S327" s="163">
        <f t="shared" si="506"/>
        <v>8.9007417284773738E-2</v>
      </c>
      <c r="T327" s="163">
        <f t="shared" si="506"/>
        <v>0.15638460716955607</v>
      </c>
      <c r="U327" s="163">
        <f t="shared" si="506"/>
        <v>0.12051528208791945</v>
      </c>
      <c r="V327" s="163">
        <f t="shared" si="506"/>
        <v>8.744044685395104E-2</v>
      </c>
      <c r="W327" s="163"/>
      <c r="X327" s="163"/>
      <c r="Y327" s="163">
        <f t="shared" ref="Y327:AN327" si="507">+Y294</f>
        <v>0.12617940653630522</v>
      </c>
      <c r="Z327" s="163">
        <f t="shared" si="507"/>
        <v>0.11864094459170223</v>
      </c>
      <c r="AA327" s="163">
        <f t="shared" si="507"/>
        <v>0.14272890484739678</v>
      </c>
      <c r="AB327" s="163">
        <f t="shared" si="507"/>
        <v>0.14433836361769839</v>
      </c>
      <c r="AC327" s="163">
        <f t="shared" si="507"/>
        <v>0.12619704788191527</v>
      </c>
      <c r="AD327" s="163">
        <f t="shared" si="507"/>
        <v>0.1185296466740197</v>
      </c>
      <c r="AE327" s="163">
        <f t="shared" si="507"/>
        <v>0.12035150280183393</v>
      </c>
      <c r="AF327" s="163">
        <f t="shared" si="507"/>
        <v>8.82232252769799E-2</v>
      </c>
      <c r="AG327" s="322">
        <f t="shared" si="507"/>
        <v>0.11932734436985558</v>
      </c>
      <c r="AH327" s="322">
        <f t="shared" si="507"/>
        <v>0.1154723721721183</v>
      </c>
      <c r="AI327" s="322">
        <f t="shared" si="507"/>
        <v>0.12417354125182101</v>
      </c>
      <c r="AJ327" s="163">
        <f t="shared" si="507"/>
        <v>7.7541524715988172E-2</v>
      </c>
      <c r="AK327" s="163">
        <f t="shared" si="507"/>
        <v>-6.6050198150594455E-3</v>
      </c>
      <c r="AL327" s="163">
        <f t="shared" si="507"/>
        <v>0.1213697884785418</v>
      </c>
      <c r="AM327" s="322">
        <f t="shared" si="507"/>
        <v>7.5393958718407331E-2</v>
      </c>
      <c r="AN327" s="323">
        <f t="shared" si="507"/>
        <v>0.12211607075622237</v>
      </c>
      <c r="AQ327" s="322">
        <f>+AQ294</f>
        <v>0.14325922598996932</v>
      </c>
      <c r="AR327" s="322">
        <f>+AR294</f>
        <v>0.11932734436985558</v>
      </c>
      <c r="AS327" s="322">
        <f>+AS294</f>
        <v>0.11547237217211828</v>
      </c>
      <c r="AT327" s="322">
        <f>+AT294</f>
        <v>0.12417354125182099</v>
      </c>
      <c r="AU327" s="322">
        <f>+AU294</f>
        <v>7.5393958718407345E-2</v>
      </c>
      <c r="AV327" s="323">
        <f t="shared" ref="AV327" si="508">+AV294</f>
        <v>0.12211607075622236</v>
      </c>
      <c r="AX327" s="322">
        <f>+AX294</f>
        <v>0.12627145381120647</v>
      </c>
      <c r="AY327" s="322">
        <f>+AY294</f>
        <v>0.13262713074265484</v>
      </c>
      <c r="AZ327" s="322">
        <f>+AZ294</f>
        <v>0.10936637465498619</v>
      </c>
      <c r="BA327" s="322">
        <f>+BA294</f>
        <v>0.12811725569868948</v>
      </c>
      <c r="BB327" s="322">
        <f>+BB294</f>
        <v>6.869346391892811E-2</v>
      </c>
      <c r="BC327" s="323">
        <f t="shared" ref="BC327" si="509">+BC294</f>
        <v>0.14009711393790178</v>
      </c>
    </row>
    <row r="328" spans="1:55" s="204" customFormat="1">
      <c r="A328" s="341"/>
      <c r="B328" s="173" t="s">
        <v>46</v>
      </c>
      <c r="C328" s="308"/>
      <c r="D328" s="163">
        <f t="shared" ref="D328:V328" si="510">IFERROR(+D34/D42,"-")</f>
        <v>1.8003300605110937E-3</v>
      </c>
      <c r="E328" s="163">
        <f t="shared" si="510"/>
        <v>1.9549024856243595E-2</v>
      </c>
      <c r="F328" s="163">
        <f t="shared" si="510"/>
        <v>1.0389022466434311E-2</v>
      </c>
      <c r="G328" s="163">
        <f t="shared" si="510"/>
        <v>4.8049869826975455E-3</v>
      </c>
      <c r="H328" s="163">
        <f t="shared" si="510"/>
        <v>1.7828396097909989E-2</v>
      </c>
      <c r="I328" s="163">
        <f t="shared" si="510"/>
        <v>1.3936670526710264E-2</v>
      </c>
      <c r="J328" s="163">
        <f t="shared" si="510"/>
        <v>7.1486661963793873E-3</v>
      </c>
      <c r="K328" s="163">
        <f t="shared" si="510"/>
        <v>2.7457144995882924E-3</v>
      </c>
      <c r="L328" s="322">
        <f t="shared" si="510"/>
        <v>8.5833998676987742E-3</v>
      </c>
      <c r="M328" s="163">
        <f t="shared" si="510"/>
        <v>6.8100649350649356E-2</v>
      </c>
      <c r="N328" s="163">
        <f t="shared" si="510"/>
        <v>7.977671822304919E-3</v>
      </c>
      <c r="O328" s="163">
        <f t="shared" si="510"/>
        <v>1.9401979214698686E-2</v>
      </c>
      <c r="P328" s="163">
        <f t="shared" si="510"/>
        <v>1.9119153294639809E-2</v>
      </c>
      <c r="Q328" s="163">
        <f t="shared" si="510"/>
        <v>2.1936869630183042E-2</v>
      </c>
      <c r="R328" s="163">
        <f t="shared" si="510"/>
        <v>2.5989367985823981E-2</v>
      </c>
      <c r="S328" s="163">
        <f t="shared" si="510"/>
        <v>1.3084423701975165E-2</v>
      </c>
      <c r="T328" s="163">
        <f t="shared" si="510"/>
        <v>4.1472357694635293E-3</v>
      </c>
      <c r="U328" s="163">
        <f t="shared" si="510"/>
        <v>2.7907392110022102E-2</v>
      </c>
      <c r="V328" s="163">
        <f t="shared" si="510"/>
        <v>8.008871365204534E-3</v>
      </c>
      <c r="W328" s="163"/>
      <c r="X328" s="163"/>
      <c r="Y328" s="163">
        <f t="shared" ref="Y328:AN328" si="511">IFERROR(+Y34/Y42,"-")</f>
        <v>2.5844386708601123E-2</v>
      </c>
      <c r="Z328" s="163">
        <f t="shared" si="511"/>
        <v>2.77112361621001E-3</v>
      </c>
      <c r="AA328" s="163">
        <f t="shared" si="511"/>
        <v>1.5718705832919514E-2</v>
      </c>
      <c r="AB328" s="163">
        <f t="shared" si="511"/>
        <v>1.8745508674674057E-2</v>
      </c>
      <c r="AC328" s="163">
        <f t="shared" si="511"/>
        <v>2.592103684147366E-3</v>
      </c>
      <c r="AD328" s="163">
        <f t="shared" si="511"/>
        <v>1.6068915680979727E-2</v>
      </c>
      <c r="AE328" s="163">
        <f t="shared" si="511"/>
        <v>1.3966717609101715E-2</v>
      </c>
      <c r="AF328" s="163">
        <f t="shared" si="511"/>
        <v>1.5045821365066339E-2</v>
      </c>
      <c r="AG328" s="322">
        <f t="shared" si="511"/>
        <v>1.5750865739074311E-2</v>
      </c>
      <c r="AH328" s="322">
        <f t="shared" si="511"/>
        <v>1.1236956644718459E-2</v>
      </c>
      <c r="AI328" s="322">
        <f t="shared" si="511"/>
        <v>2.1425431223977862E-2</v>
      </c>
      <c r="AJ328" s="163">
        <f t="shared" si="511"/>
        <v>2.241605578164561E-2</v>
      </c>
      <c r="AK328" s="163">
        <f t="shared" si="511"/>
        <v>0.13263858310093449</v>
      </c>
      <c r="AL328" s="163">
        <f t="shared" si="511"/>
        <v>3.9515745086036863E-2</v>
      </c>
      <c r="AM328" s="322">
        <f t="shared" si="511"/>
        <v>3.6145058514639873E-2</v>
      </c>
      <c r="AN328" s="323">
        <f t="shared" si="511"/>
        <v>1.1505685383669268E-2</v>
      </c>
      <c r="AQ328" s="322">
        <f>IFERROR(+AQ34/AQ42,"-")</f>
        <v>2.7457144995882924E-3</v>
      </c>
      <c r="AR328" s="322">
        <f>IFERROR(+AR34/AR42,"-")</f>
        <v>1.5750865739074311E-2</v>
      </c>
      <c r="AS328" s="322">
        <f>IFERROR(+AS34/AS42,"-")</f>
        <v>1.1236956644718459E-2</v>
      </c>
      <c r="AT328" s="322">
        <f>IFERROR(+AT34/AT42,"-")</f>
        <v>2.1425431223977862E-2</v>
      </c>
      <c r="AU328" s="322">
        <f>IFERROR(+AU34/AU42,"-")</f>
        <v>3.6145058514639873E-2</v>
      </c>
      <c r="AV328" s="323">
        <f t="shared" ref="AV328" si="512">IFERROR(+AV34/AV42,"-")</f>
        <v>1.1505685383669268E-2</v>
      </c>
      <c r="AX328" s="322">
        <f>IFERROR(+AX34/AX42,"-")</f>
        <v>1.0412985865724382E-2</v>
      </c>
      <c r="AY328" s="322">
        <f>IFERROR(+AY34/AY42,"-")</f>
        <v>1.6417782600005711E-2</v>
      </c>
      <c r="AZ328" s="322">
        <f>IFERROR(+AZ34/AZ42,"-")</f>
        <v>1.0140405616224649E-2</v>
      </c>
      <c r="BA328" s="322">
        <f>IFERROR(+BA34/BA42,"-")</f>
        <v>2.0383559197160145E-2</v>
      </c>
      <c r="BB328" s="322">
        <f>IFERROR(+BB34/BB42,"-")</f>
        <v>9.2192069645650548E-2</v>
      </c>
      <c r="BC328" s="323">
        <f t="shared" ref="BC328" si="513">IFERROR(+BC34/BC42,"-")</f>
        <v>1.986732321159896E-2</v>
      </c>
    </row>
    <row r="329" spans="1:55" s="204" customFormat="1">
      <c r="A329" s="341"/>
      <c r="B329" s="173" t="s">
        <v>45</v>
      </c>
      <c r="C329" s="308"/>
      <c r="D329" s="163">
        <f t="shared" ref="D329:V329" si="514">IFERROR(+D178/D170,"-")</f>
        <v>0.18035326122326786</v>
      </c>
      <c r="E329" s="163">
        <f t="shared" si="514"/>
        <v>3.9778874917032629E-2</v>
      </c>
      <c r="F329" s="163">
        <f t="shared" si="514"/>
        <v>0.14661805386655877</v>
      </c>
      <c r="G329" s="163">
        <f t="shared" si="514"/>
        <v>0.12660900566393346</v>
      </c>
      <c r="H329" s="163">
        <f t="shared" si="514"/>
        <v>0.10828303348765131</v>
      </c>
      <c r="I329" s="163">
        <f t="shared" si="514"/>
        <v>0.15158611106985556</v>
      </c>
      <c r="J329" s="163">
        <f t="shared" si="514"/>
        <v>0.11996218260399784</v>
      </c>
      <c r="K329" s="163">
        <f t="shared" si="514"/>
        <v>0.16377578803595819</v>
      </c>
      <c r="L329" s="322">
        <f t="shared" si="514"/>
        <v>0.13742139723354016</v>
      </c>
      <c r="M329" s="163">
        <f t="shared" si="514"/>
        <v>2.6253179095906145E-3</v>
      </c>
      <c r="N329" s="163">
        <f t="shared" si="514"/>
        <v>0.1564952150324819</v>
      </c>
      <c r="O329" s="163">
        <f t="shared" si="514"/>
        <v>0.13721508350547951</v>
      </c>
      <c r="P329" s="163">
        <f t="shared" si="514"/>
        <v>0.18127907738680296</v>
      </c>
      <c r="Q329" s="163">
        <f t="shared" si="514"/>
        <v>0.10553050038749918</v>
      </c>
      <c r="R329" s="163">
        <f t="shared" si="514"/>
        <v>0.21997433779199549</v>
      </c>
      <c r="S329" s="163">
        <f t="shared" si="514"/>
        <v>0.10898814447201544</v>
      </c>
      <c r="T329" s="163">
        <f t="shared" si="514"/>
        <v>0.14780948918378475</v>
      </c>
      <c r="U329" s="163">
        <f t="shared" si="514"/>
        <v>0.13776297256813252</v>
      </c>
      <c r="V329" s="163">
        <f t="shared" si="514"/>
        <v>6.2006154869832818E-2</v>
      </c>
      <c r="W329" s="163"/>
      <c r="X329" s="163"/>
      <c r="Y329" s="163">
        <f t="shared" ref="Y329:AN329" si="515">IFERROR(+Y178/Y170,"-")</f>
        <v>0.15501922821906908</v>
      </c>
      <c r="Z329" s="163">
        <f t="shared" si="515"/>
        <v>0.10283209929604523</v>
      </c>
      <c r="AA329" s="163">
        <f t="shared" si="515"/>
        <v>0.14815644962456573</v>
      </c>
      <c r="AB329" s="163">
        <f t="shared" si="515"/>
        <v>0.22185325114336846</v>
      </c>
      <c r="AC329" s="163">
        <f t="shared" si="515"/>
        <v>0.12628543511159304</v>
      </c>
      <c r="AD329" s="163">
        <f t="shared" si="515"/>
        <v>0.11356277266117305</v>
      </c>
      <c r="AE329" s="163">
        <f t="shared" si="515"/>
        <v>0.11253218884120171</v>
      </c>
      <c r="AF329" s="163">
        <f t="shared" si="515"/>
        <v>9.0402749625451667E-2</v>
      </c>
      <c r="AG329" s="322">
        <f t="shared" si="515"/>
        <v>0.13217030928412415</v>
      </c>
      <c r="AH329" s="322">
        <f t="shared" si="515"/>
        <v>0.11551057815095471</v>
      </c>
      <c r="AI329" s="322">
        <f t="shared" si="515"/>
        <v>0.15286868175224955</v>
      </c>
      <c r="AJ329" s="163">
        <f t="shared" si="515"/>
        <v>0.11320425956827976</v>
      </c>
      <c r="AK329" s="163">
        <f t="shared" si="515"/>
        <v>0.16360192201071891</v>
      </c>
      <c r="AL329" s="163">
        <f t="shared" si="515"/>
        <v>0.20008588794926005</v>
      </c>
      <c r="AM329" s="322">
        <f t="shared" si="515"/>
        <v>0.13170389742110941</v>
      </c>
      <c r="AN329" s="323">
        <f t="shared" si="515"/>
        <v>0.13595756783738513</v>
      </c>
      <c r="AQ329" s="322">
        <f>IFERROR(+AQ178/AQ170,"-")</f>
        <v>0.16377578803595819</v>
      </c>
      <c r="AR329" s="322">
        <f>IFERROR(+AR178/AR170,"-")</f>
        <v>0.13217030928412418</v>
      </c>
      <c r="AS329" s="322">
        <f>IFERROR(+AS178/AS170,"-")</f>
        <v>0.11551057815095472</v>
      </c>
      <c r="AT329" s="322">
        <f>IFERROR(+AT178/AT170,"-")</f>
        <v>0.15286868175224955</v>
      </c>
      <c r="AU329" s="322">
        <f>IFERROR(+AU178/AU170,"-")</f>
        <v>0.13170389742110941</v>
      </c>
      <c r="AV329" s="323">
        <f t="shared" ref="AV329" si="516">IFERROR(+AV178/AV170,"-")</f>
        <v>0.13595756783738513</v>
      </c>
      <c r="AX329" s="322">
        <f>IFERROR(+AX178/AX170,"-")</f>
        <v>0.17169413940764575</v>
      </c>
      <c r="AY329" s="322">
        <f>IFERROR(+AY178/AY170,"-")</f>
        <v>0.14798061686995614</v>
      </c>
      <c r="AZ329" s="322">
        <f>IFERROR(+AZ178/AZ170,"-")</f>
        <v>0.12628543511159304</v>
      </c>
      <c r="BA329" s="322">
        <f>IFERROR(+BA178/BA170,"-")</f>
        <v>0.15026045742135974</v>
      </c>
      <c r="BB329" s="322">
        <f>IFERROR(+BB178/BB170,"-")</f>
        <v>0.20008588794926005</v>
      </c>
      <c r="BC329" s="323">
        <f t="shared" ref="BC329" si="517">IFERROR(+BC178/BC170,"-")</f>
        <v>0.17567298766741812</v>
      </c>
    </row>
    <row r="330" spans="1:55" s="204" customFormat="1">
      <c r="A330" s="341"/>
      <c r="B330" s="173" t="s">
        <v>44</v>
      </c>
      <c r="C330" s="308"/>
      <c r="D330" s="163">
        <f t="shared" ref="D330:V330" si="518">IFERROR(+(D69-D67+D60)/D42,"-")</f>
        <v>0.14410975345480004</v>
      </c>
      <c r="E330" s="163">
        <f t="shared" si="518"/>
        <v>6.5597223632352805E-2</v>
      </c>
      <c r="F330" s="163">
        <f t="shared" si="518"/>
        <v>0.11620322572449458</v>
      </c>
      <c r="G330" s="163">
        <f t="shared" si="518"/>
        <v>0.13438850833182384</v>
      </c>
      <c r="H330" s="163">
        <f t="shared" si="518"/>
        <v>0.13291322115053866</v>
      </c>
      <c r="I330" s="163">
        <f t="shared" si="518"/>
        <v>0.13712495400020933</v>
      </c>
      <c r="J330" s="163">
        <f t="shared" si="518"/>
        <v>0.12506346631679691</v>
      </c>
      <c r="K330" s="163">
        <f t="shared" si="518"/>
        <v>0.14298974474137285</v>
      </c>
      <c r="L330" s="322">
        <f t="shared" si="518"/>
        <v>0.13114592402076244</v>
      </c>
      <c r="M330" s="163">
        <f t="shared" si="518"/>
        <v>6.5868506493506493E-2</v>
      </c>
      <c r="N330" s="163">
        <f t="shared" si="518"/>
        <v>0.15425049424351669</v>
      </c>
      <c r="O330" s="163">
        <f t="shared" si="518"/>
        <v>0.14570992799631113</v>
      </c>
      <c r="P330" s="163">
        <f t="shared" si="518"/>
        <v>0.17316849652297353</v>
      </c>
      <c r="Q330" s="163">
        <f t="shared" si="518"/>
        <v>0.1075924542398207</v>
      </c>
      <c r="R330" s="163">
        <f t="shared" si="518"/>
        <v>0.16014709524989043</v>
      </c>
      <c r="S330" s="163">
        <f t="shared" si="518"/>
        <v>0.10198072061560685</v>
      </c>
      <c r="T330" s="163">
        <f t="shared" si="518"/>
        <v>0.16053184293901962</v>
      </c>
      <c r="U330" s="163">
        <f t="shared" si="518"/>
        <v>0.14842267419794156</v>
      </c>
      <c r="V330" s="163">
        <f t="shared" si="518"/>
        <v>9.5449318219155574E-2</v>
      </c>
      <c r="W330" s="163"/>
      <c r="X330" s="163"/>
      <c r="Y330" s="163">
        <f t="shared" ref="Y330:AN330" si="519">IFERROR(+(Y69-Y67+Y60)/Y42,"-")</f>
        <v>0.15202379324490634</v>
      </c>
      <c r="Z330" s="163">
        <f t="shared" si="519"/>
        <v>0.12027101730711988</v>
      </c>
      <c r="AA330" s="163">
        <f t="shared" si="519"/>
        <v>0.1535199969441155</v>
      </c>
      <c r="AB330" s="163">
        <f t="shared" si="519"/>
        <v>0.16304280874653526</v>
      </c>
      <c r="AC330" s="163">
        <f t="shared" si="519"/>
        <v>0.12089283571342854</v>
      </c>
      <c r="AD330" s="163">
        <f t="shared" si="519"/>
        <v>0.13459856235499942</v>
      </c>
      <c r="AE330" s="163">
        <f t="shared" si="519"/>
        <v>0.13431822041093563</v>
      </c>
      <c r="AF330" s="163">
        <f t="shared" si="519"/>
        <v>0.10321775406921078</v>
      </c>
      <c r="AG330" s="322">
        <f t="shared" si="519"/>
        <v>0.13366801257625044</v>
      </c>
      <c r="AH330" s="322">
        <f t="shared" si="519"/>
        <v>0.12518021129935561</v>
      </c>
      <c r="AI330" s="322">
        <f t="shared" si="519"/>
        <v>0.14433827269044108</v>
      </c>
      <c r="AJ330" s="163">
        <f t="shared" si="519"/>
        <v>9.9957580497633786E-2</v>
      </c>
      <c r="AK330" s="163">
        <f t="shared" si="519"/>
        <v>0.12300014677821811</v>
      </c>
      <c r="AL330" s="163">
        <f t="shared" si="519"/>
        <v>0.16034142691967626</v>
      </c>
      <c r="AM330" s="322">
        <f t="shared" si="519"/>
        <v>0.11115041426073266</v>
      </c>
      <c r="AN330" s="323">
        <f t="shared" si="519"/>
        <v>0.13083845513907766</v>
      </c>
      <c r="AQ330" s="322">
        <f>IFERROR(+(AQ69-AQ67+AQ60)/AQ42,"-")</f>
        <v>0.14298974474137285</v>
      </c>
      <c r="AR330" s="322">
        <f>IFERROR(+(AR69-AR67+AR60)/AR42,"-")</f>
        <v>0.13366801257625044</v>
      </c>
      <c r="AS330" s="322">
        <f>IFERROR(+(AS69-AS67+AS60)/AS42,"-")</f>
        <v>0.12518021129935561</v>
      </c>
      <c r="AT330" s="322">
        <f>IFERROR(+(AT69-AT67+AT60)/AT42,"-")</f>
        <v>0.14433827269044108</v>
      </c>
      <c r="AU330" s="322">
        <f>IFERROR(+(AU69-AU67+AU60)/AU42,"-")</f>
        <v>0.11115041426073267</v>
      </c>
      <c r="AV330" s="323">
        <f t="shared" ref="AV330" si="520">IFERROR(+(AV69-AV67+AV60)/AV42,"-")</f>
        <v>0.13083845513907766</v>
      </c>
      <c r="AX330" s="322">
        <f>IFERROR(+(AX69-AX67+AX60)/AX42,"-")</f>
        <v>0.14351968702675416</v>
      </c>
      <c r="AY330" s="322">
        <f>IFERROR(+(AY69-AY67+AY60)/AY42,"-")</f>
        <v>0.14773149073466008</v>
      </c>
      <c r="AZ330" s="322">
        <f>IFERROR(+(AZ69-AZ67+AZ60)/AZ42,"-")</f>
        <v>0.11188047521900876</v>
      </c>
      <c r="BA330" s="322">
        <f>IFERROR(+(BA69-BA67+BA60)/BA42,"-")</f>
        <v>0.1396374271617066</v>
      </c>
      <c r="BB330" s="322">
        <f>IFERROR(+(BB69-BB67+BB60)/BB42,"-")</f>
        <v>0.15047949398082025</v>
      </c>
      <c r="BC330" s="323">
        <f t="shared" ref="BC330" si="521">IFERROR(+(BC69-BC67+BC60)/BC42,"-")</f>
        <v>0.14744050061551087</v>
      </c>
    </row>
    <row r="331" spans="1:55" s="204" customFormat="1">
      <c r="A331" s="341"/>
      <c r="B331" s="173" t="s">
        <v>43</v>
      </c>
      <c r="C331" s="308"/>
      <c r="D331" s="163">
        <f t="shared" ref="D331:V331" si="522">IFERROR(+D65/D357,"-")</f>
        <v>1.9001815976068297E-2</v>
      </c>
      <c r="E331" s="163">
        <f t="shared" si="522"/>
        <v>-8.3974473668515532E-3</v>
      </c>
      <c r="F331" s="163">
        <f t="shared" si="522"/>
        <v>6.9097525128442357E-3</v>
      </c>
      <c r="G331" s="163">
        <f t="shared" si="522"/>
        <v>1.9203403357768583E-2</v>
      </c>
      <c r="H331" s="163">
        <f t="shared" si="522"/>
        <v>9.8616416377441084E-3</v>
      </c>
      <c r="I331" s="163">
        <f t="shared" si="522"/>
        <v>1.7354995031942932E-2</v>
      </c>
      <c r="J331" s="163">
        <f t="shared" si="522"/>
        <v>2.1744552748753487E-2</v>
      </c>
      <c r="K331" s="163">
        <f t="shared" si="522"/>
        <v>1.9437996514769369E-2</v>
      </c>
      <c r="L331" s="322">
        <f t="shared" si="522"/>
        <v>1.5050985032417637E-2</v>
      </c>
      <c r="M331" s="163">
        <f t="shared" si="522"/>
        <v>-6.0686718126164493E-3</v>
      </c>
      <c r="N331" s="163">
        <f t="shared" si="522"/>
        <v>2.3884544261820885E-2</v>
      </c>
      <c r="O331" s="163">
        <f t="shared" si="522"/>
        <v>2.6826564633274697E-2</v>
      </c>
      <c r="P331" s="163">
        <f t="shared" si="522"/>
        <v>3.2238036481951574E-2</v>
      </c>
      <c r="Q331" s="163">
        <f t="shared" si="522"/>
        <v>1.5245524663511143E-2</v>
      </c>
      <c r="R331" s="163">
        <f t="shared" si="522"/>
        <v>4.3270207852193994E-2</v>
      </c>
      <c r="S331" s="163">
        <f t="shared" si="522"/>
        <v>2.5770033132899741E-2</v>
      </c>
      <c r="T331" s="163">
        <f t="shared" si="522"/>
        <v>4.2142401056265627E-2</v>
      </c>
      <c r="U331" s="163">
        <f t="shared" si="522"/>
        <v>3.113671879152537E-2</v>
      </c>
      <c r="V331" s="163">
        <f t="shared" si="522"/>
        <v>2.4136014083202074E-2</v>
      </c>
      <c r="W331" s="163"/>
      <c r="X331" s="163"/>
      <c r="Y331" s="163">
        <f t="shared" ref="Y331:AN331" si="523">IFERROR(+Y65/Y357,"-")</f>
        <v>5.5278464932807379E-2</v>
      </c>
      <c r="Z331" s="163">
        <f t="shared" si="523"/>
        <v>1.9977728098599216E-2</v>
      </c>
      <c r="AA331" s="163">
        <f t="shared" si="523"/>
        <v>2.2756683183253655E-2</v>
      </c>
      <c r="AB331" s="163">
        <f t="shared" si="523"/>
        <v>6.6478076379066484E-2</v>
      </c>
      <c r="AC331" s="163">
        <f t="shared" si="523"/>
        <v>2.5383640538539719E-2</v>
      </c>
      <c r="AD331" s="163">
        <f t="shared" si="523"/>
        <v>2.0865876879924292E-2</v>
      </c>
      <c r="AE331" s="163">
        <f t="shared" si="523"/>
        <v>4.4144696505211529E-2</v>
      </c>
      <c r="AF331" s="163">
        <f t="shared" si="523"/>
        <v>3.0305164319248828E-2</v>
      </c>
      <c r="AG331" s="322">
        <f t="shared" si="523"/>
        <v>2.8106369783539392E-2</v>
      </c>
      <c r="AH331" s="322">
        <f t="shared" si="523"/>
        <v>2.3970172687278482E-2</v>
      </c>
      <c r="AI331" s="322">
        <f t="shared" si="523"/>
        <v>3.3303314080383888E-2</v>
      </c>
      <c r="AJ331" s="163">
        <f t="shared" si="523"/>
        <v>4.81306033998639E-2</v>
      </c>
      <c r="AK331" s="163">
        <f t="shared" si="523"/>
        <v>7.4650144674992197E-3</v>
      </c>
      <c r="AL331" s="163">
        <f t="shared" si="523"/>
        <v>5.6914165350184308E-2</v>
      </c>
      <c r="AM331" s="322">
        <f t="shared" si="523"/>
        <v>3.6603712804274144E-2</v>
      </c>
      <c r="AN331" s="323">
        <f t="shared" si="523"/>
        <v>1.8523085926885854E-2</v>
      </c>
      <c r="AQ331" s="322">
        <f>IFERROR(+AQ65/AQ357,"-")</f>
        <v>1.9437996514769369E-2</v>
      </c>
      <c r="AR331" s="322">
        <f>IFERROR(+AR65/AR357,"-")</f>
        <v>2.8106369783539392E-2</v>
      </c>
      <c r="AS331" s="322">
        <f>IFERROR(+AS65/AS357,"-")</f>
        <v>2.3970172687278486E-2</v>
      </c>
      <c r="AT331" s="322">
        <f>IFERROR(+AT65/AT357,"-")</f>
        <v>3.3303314080383888E-2</v>
      </c>
      <c r="AU331" s="322">
        <f>IFERROR(+AU65/AU357,"-")</f>
        <v>3.6603712804274144E-2</v>
      </c>
      <c r="AV331" s="323">
        <f t="shared" ref="AV331" si="524">IFERROR(+AV65/AV357,"-")</f>
        <v>1.8523085926885854E-2</v>
      </c>
      <c r="AX331" s="322">
        <f>IFERROR(+AX65/AX357,"-")</f>
        <v>1.2679254197838514E-2</v>
      </c>
      <c r="AY331" s="322">
        <f>IFERROR(+AY65/AY357,"-")</f>
        <v>3.6409854447674105E-2</v>
      </c>
      <c r="AZ331" s="322">
        <f>IFERROR(+AZ65/AZ357,"-")</f>
        <v>2.4430028733829379E-2</v>
      </c>
      <c r="BA331" s="322">
        <f>IFERROR(+BA65/BA357,"-")</f>
        <v>3.9401113831418658E-2</v>
      </c>
      <c r="BB331" s="322">
        <f>IFERROR(+BB65/BB357,"-")</f>
        <v>3.6291839037232043E-2</v>
      </c>
      <c r="BC331" s="323">
        <f t="shared" ref="BC331" si="525">IFERROR(+BC65/BC357,"-")</f>
        <v>3.7479967763151802E-2</v>
      </c>
    </row>
    <row r="332" spans="1:55" s="204" customFormat="1">
      <c r="A332" s="341"/>
      <c r="B332" s="173" t="s">
        <v>42</v>
      </c>
      <c r="C332" s="308"/>
      <c r="D332" s="163">
        <f t="shared" ref="D332:V332" si="526">IFERROR(+D65/D127,"-")</f>
        <v>2.7399604502585946E-2</v>
      </c>
      <c r="E332" s="163">
        <f t="shared" si="526"/>
        <v>-9.7742029535493966E-3</v>
      </c>
      <c r="F332" s="163">
        <f t="shared" si="526"/>
        <v>8.0431881467913635E-3</v>
      </c>
      <c r="G332" s="163">
        <f t="shared" si="526"/>
        <v>2.3517321302322869E-2</v>
      </c>
      <c r="H332" s="163">
        <f t="shared" si="526"/>
        <v>1.2561782764105283E-2</v>
      </c>
      <c r="I332" s="163">
        <f t="shared" si="526"/>
        <v>1.9442019702758159E-2</v>
      </c>
      <c r="J332" s="163">
        <f t="shared" si="526"/>
        <v>2.6119148406005179E-2</v>
      </c>
      <c r="K332" s="163">
        <f t="shared" si="526"/>
        <v>2.3445855776967096E-2</v>
      </c>
      <c r="L332" s="322">
        <f t="shared" si="526"/>
        <v>1.8102314965686584E-2</v>
      </c>
      <c r="M332" s="163">
        <f t="shared" si="526"/>
        <v>-6.3925233644859811E-3</v>
      </c>
      <c r="N332" s="163">
        <f t="shared" si="526"/>
        <v>2.7763101013497285E-2</v>
      </c>
      <c r="O332" s="163">
        <f t="shared" si="526"/>
        <v>2.9108539371760816E-2</v>
      </c>
      <c r="P332" s="163">
        <f t="shared" si="526"/>
        <v>3.4924013451960327E-2</v>
      </c>
      <c r="Q332" s="163">
        <f t="shared" si="526"/>
        <v>1.7011983251328175E-2</v>
      </c>
      <c r="R332" s="163">
        <f t="shared" si="526"/>
        <v>5.3582255167759128E-2</v>
      </c>
      <c r="S332" s="163">
        <f t="shared" si="526"/>
        <v>2.8094898323225117E-2</v>
      </c>
      <c r="T332" s="163">
        <f t="shared" si="526"/>
        <v>4.632350317031679E-2</v>
      </c>
      <c r="U332" s="163">
        <f t="shared" si="526"/>
        <v>3.3277662269788788E-2</v>
      </c>
      <c r="V332" s="163">
        <f t="shared" si="526"/>
        <v>2.7956643056449883E-2</v>
      </c>
      <c r="W332" s="163"/>
      <c r="X332" s="163"/>
      <c r="Y332" s="163">
        <f t="shared" ref="Y332:AN332" si="527">IFERROR(+Y65/Y127,"-")</f>
        <v>7.1117686524798288E-2</v>
      </c>
      <c r="Z332" s="163">
        <f t="shared" si="527"/>
        <v>2.3486448043862369E-2</v>
      </c>
      <c r="AA332" s="163">
        <f t="shared" si="527"/>
        <v>2.7321612570839773E-2</v>
      </c>
      <c r="AB332" s="163">
        <f t="shared" si="527"/>
        <v>7.7690706501775439E-2</v>
      </c>
      <c r="AC332" s="163">
        <f t="shared" si="527"/>
        <v>3.3723973527597643E-2</v>
      </c>
      <c r="AD332" s="163">
        <f t="shared" si="527"/>
        <v>2.4991805965257293E-2</v>
      </c>
      <c r="AE332" s="163">
        <f t="shared" si="527"/>
        <v>5.5397399399861505E-2</v>
      </c>
      <c r="AF332" s="163">
        <f t="shared" si="527"/>
        <v>4.0653094642041789E-2</v>
      </c>
      <c r="AG332" s="322">
        <f t="shared" si="527"/>
        <v>3.2676398008145112E-2</v>
      </c>
      <c r="AH332" s="322">
        <f t="shared" si="527"/>
        <v>2.8003970735761385E-2</v>
      </c>
      <c r="AI332" s="322">
        <f t="shared" si="527"/>
        <v>3.8483005404051994E-2</v>
      </c>
      <c r="AJ332" s="163">
        <f t="shared" si="527"/>
        <v>5.4455889608156796E-2</v>
      </c>
      <c r="AK332" s="163">
        <f t="shared" si="527"/>
        <v>1.0001008747279985E-2</v>
      </c>
      <c r="AL332" s="163">
        <f t="shared" si="527"/>
        <v>6.1936962750716335E-2</v>
      </c>
      <c r="AM332" s="322">
        <f t="shared" si="527"/>
        <v>4.3278659297557497E-2</v>
      </c>
      <c r="AN332" s="323">
        <f t="shared" si="527"/>
        <v>2.2102879709423665E-2</v>
      </c>
      <c r="AQ332" s="322">
        <f>IFERROR(+AQ65/AQ127,"-")</f>
        <v>2.3445855776967096E-2</v>
      </c>
      <c r="AR332" s="322">
        <f>IFERROR(+AR65/AR127,"-")</f>
        <v>3.2676398008145112E-2</v>
      </c>
      <c r="AS332" s="322">
        <f>IFERROR(+AS65/AS127,"-")</f>
        <v>2.8003970735761389E-2</v>
      </c>
      <c r="AT332" s="322">
        <f>IFERROR(+AT65/AT127,"-")</f>
        <v>3.8483005404051994E-2</v>
      </c>
      <c r="AU332" s="322">
        <f>IFERROR(+AU65/AU127,"-")</f>
        <v>4.3278659297557504E-2</v>
      </c>
      <c r="AV332" s="323">
        <f t="shared" ref="AV332" si="528">IFERROR(+AV65/AV127,"-")</f>
        <v>2.2102879709423661E-2</v>
      </c>
      <c r="AX332" s="322">
        <f>IFERROR(+AX65/AX127,"-")</f>
        <v>1.5695357856153027E-2</v>
      </c>
      <c r="AY332" s="322">
        <f>IFERROR(+AY65/AY127,"-")</f>
        <v>3.9973227678277969E-2</v>
      </c>
      <c r="AZ332" s="322">
        <f>IFERROR(+AZ65/AZ127,"-")</f>
        <v>3.2457032357010689E-2</v>
      </c>
      <c r="BA332" s="322">
        <f>IFERROR(+BA65/BA127,"-")</f>
        <v>4.4829802865189179E-2</v>
      </c>
      <c r="BB332" s="322">
        <f>IFERROR(+BB65/BB127,"-")</f>
        <v>3.8937645007421501E-2</v>
      </c>
      <c r="BC332" s="323">
        <f t="shared" ref="BC332" si="529">IFERROR(+BC65/BC127,"-")</f>
        <v>3.4447235111319231E-2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0">IFERROR(+D266/D280,"-")</f>
        <v>17.100934579439251</v>
      </c>
      <c r="E338" s="161">
        <f t="shared" si="530"/>
        <v>15.073593073593074</v>
      </c>
      <c r="F338" s="161">
        <f t="shared" si="530"/>
        <v>16.392701998262382</v>
      </c>
      <c r="G338" s="161">
        <f t="shared" si="530"/>
        <v>15.71303074670571</v>
      </c>
      <c r="H338" s="161">
        <f t="shared" si="530"/>
        <v>19.002808988764045</v>
      </c>
      <c r="I338" s="161">
        <f t="shared" si="530"/>
        <v>16.198675496688743</v>
      </c>
      <c r="J338" s="161">
        <f t="shared" si="530"/>
        <v>18.611510791366907</v>
      </c>
      <c r="K338" s="161">
        <f t="shared" si="530"/>
        <v>18.88500563697858</v>
      </c>
      <c r="L338" s="347">
        <f t="shared" si="530"/>
        <v>16.917726347914549</v>
      </c>
      <c r="M338" s="161">
        <f t="shared" si="530"/>
        <v>19.419642857142858</v>
      </c>
      <c r="N338" s="161">
        <f t="shared" si="530"/>
        <v>17.232804232804234</v>
      </c>
      <c r="O338" s="161">
        <f t="shared" si="530"/>
        <v>13.807017543859649</v>
      </c>
      <c r="P338" s="161">
        <f t="shared" si="530"/>
        <v>15.348275862068965</v>
      </c>
      <c r="Q338" s="161">
        <f t="shared" si="530"/>
        <v>19.287878787878789</v>
      </c>
      <c r="R338" s="161">
        <f t="shared" si="530"/>
        <v>34.546391752577321</v>
      </c>
      <c r="S338" s="161">
        <f t="shared" si="530"/>
        <v>17.456043956043956</v>
      </c>
      <c r="T338" s="161">
        <f t="shared" si="530"/>
        <v>19.042105263157893</v>
      </c>
      <c r="U338" s="161">
        <f t="shared" si="530"/>
        <v>27.908536585365855</v>
      </c>
      <c r="V338" s="161">
        <f t="shared" si="530"/>
        <v>16.738805970149254</v>
      </c>
      <c r="W338" s="161"/>
      <c r="X338" s="161"/>
      <c r="Y338" s="161">
        <f t="shared" ref="Y338:AN338" si="531">IFERROR(+Y266/Y280,"-")</f>
        <v>53.892857142857146</v>
      </c>
      <c r="Z338" s="161">
        <f t="shared" si="531"/>
        <v>17.552805280528052</v>
      </c>
      <c r="AA338" s="161">
        <f t="shared" si="531"/>
        <v>17.633333333333333</v>
      </c>
      <c r="AB338" s="161">
        <f t="shared" si="531"/>
        <v>16.847926267281107</v>
      </c>
      <c r="AC338" s="161">
        <f t="shared" si="531"/>
        <v>19.723837209302324</v>
      </c>
      <c r="AD338" s="161">
        <f t="shared" si="531"/>
        <v>22.775609756097563</v>
      </c>
      <c r="AE338" s="161">
        <f t="shared" si="531"/>
        <v>21.314606741573034</v>
      </c>
      <c r="AF338" s="161">
        <f t="shared" si="531"/>
        <v>17.452471482889734</v>
      </c>
      <c r="AG338" s="347">
        <f t="shared" si="531"/>
        <v>19.521076446773041</v>
      </c>
      <c r="AH338" s="347">
        <f t="shared" si="531"/>
        <v>18.079900124843945</v>
      </c>
      <c r="AI338" s="347">
        <f t="shared" si="531"/>
        <v>21.449331848552337</v>
      </c>
      <c r="AJ338" s="161">
        <f t="shared" si="531"/>
        <v>44.389130434782608</v>
      </c>
      <c r="AK338" s="161">
        <f t="shared" si="531"/>
        <v>16.438202247191011</v>
      </c>
      <c r="AL338" s="161">
        <f t="shared" si="531"/>
        <v>41.658227848101269</v>
      </c>
      <c r="AM338" s="347">
        <f t="shared" si="531"/>
        <v>40.084394904458598</v>
      </c>
      <c r="AN338" s="348">
        <f t="shared" si="531"/>
        <v>18.925458986683477</v>
      </c>
      <c r="AQ338" s="347">
        <f>IFERROR(+AQ266/AQ280,"-")</f>
        <v>18.88500563697858</v>
      </c>
      <c r="AR338" s="347">
        <f>IFERROR(+AR266/AR280,"-")</f>
        <v>19.521076446773041</v>
      </c>
      <c r="AS338" s="347">
        <f>IFERROR(+AS266/AS280,"-")</f>
        <v>18.079900124843945</v>
      </c>
      <c r="AT338" s="347">
        <f>IFERROR(+AT266/AT280,"-")</f>
        <v>21.449331848552337</v>
      </c>
      <c r="AU338" s="347">
        <f>IFERROR(+AU266/AU280,"-")</f>
        <v>40.084394904458598</v>
      </c>
      <c r="AV338" s="348">
        <f t="shared" ref="AV338" si="532">IFERROR(+AV266/AV280,"-")</f>
        <v>18.925458986683473</v>
      </c>
      <c r="AX338" s="347">
        <f>IFERROR(+AX266/AX280,"-")</f>
        <v>17.909555442003064</v>
      </c>
      <c r="AY338" s="347">
        <f>IFERROR(+AY266/AY280,"-")</f>
        <v>20.643037974683544</v>
      </c>
      <c r="AZ338" s="347">
        <f>IFERROR(+AZ266/AZ280,"-")</f>
        <v>16.01453488372093</v>
      </c>
      <c r="BA338" s="347">
        <f>IFERROR(+BA266/BA280,"-")</f>
        <v>20.432926829268293</v>
      </c>
      <c r="BB338" s="347">
        <f>IFERROR(+BB266/BB280,"-")</f>
        <v>36.977528089887642</v>
      </c>
      <c r="BC338" s="348">
        <f t="shared" ref="BC338" si="533">IFERROR(+BC266/BC280,"-")</f>
        <v>19.870129870129869</v>
      </c>
    </row>
    <row r="339" spans="1:55" s="204" customFormat="1">
      <c r="A339" s="287"/>
      <c r="B339" s="173"/>
      <c r="C339" s="308" t="s">
        <v>38</v>
      </c>
      <c r="D339" s="161">
        <f t="shared" ref="D339:V339" si="534">IFERROR(+D266/D283,"-")</f>
        <v>8.8696073679108096</v>
      </c>
      <c r="E339" s="161">
        <f t="shared" si="534"/>
        <v>5.5007898894154819</v>
      </c>
      <c r="F339" s="161">
        <f t="shared" si="534"/>
        <v>6.3315436241610739</v>
      </c>
      <c r="G339" s="161">
        <f t="shared" si="534"/>
        <v>6.7299331103678925</v>
      </c>
      <c r="H339" s="161">
        <f t="shared" si="534"/>
        <v>7.2352941176470589</v>
      </c>
      <c r="I339" s="161">
        <f t="shared" si="534"/>
        <v>5.2209178228388478</v>
      </c>
      <c r="J339" s="161">
        <f t="shared" si="534"/>
        <v>6.7064160725858715</v>
      </c>
      <c r="K339" s="161">
        <f t="shared" si="534"/>
        <v>8.4858156028368796</v>
      </c>
      <c r="L339" s="347">
        <f t="shared" si="534"/>
        <v>6.7895381474866037</v>
      </c>
      <c r="M339" s="161">
        <f t="shared" si="534"/>
        <v>10.211267605633802</v>
      </c>
      <c r="N339" s="161">
        <f t="shared" si="534"/>
        <v>8.5485564304461938</v>
      </c>
      <c r="O339" s="161">
        <f t="shared" si="534"/>
        <v>7.2774108322324969</v>
      </c>
      <c r="P339" s="161">
        <f t="shared" si="534"/>
        <v>8.5105162523900582</v>
      </c>
      <c r="Q339" s="161">
        <f t="shared" si="534"/>
        <v>9.1145584725536999</v>
      </c>
      <c r="R339" s="161">
        <f t="shared" si="534"/>
        <v>16.033492822966508</v>
      </c>
      <c r="S339" s="161">
        <f t="shared" si="534"/>
        <v>9.7453987730061353</v>
      </c>
      <c r="T339" s="161">
        <f t="shared" si="534"/>
        <v>8.2602739726027394</v>
      </c>
      <c r="U339" s="161">
        <f t="shared" si="534"/>
        <v>14.438485804416404</v>
      </c>
      <c r="V339" s="161">
        <f t="shared" si="534"/>
        <v>10.630331753554502</v>
      </c>
      <c r="W339" s="161"/>
      <c r="X339" s="161"/>
      <c r="Y339" s="161">
        <f t="shared" ref="Y339:AN339" si="535">IFERROR(+Y266/Y283,"-")</f>
        <v>15.358778625954198</v>
      </c>
      <c r="Z339" s="161">
        <f t="shared" si="535"/>
        <v>9.0144067796610177</v>
      </c>
      <c r="AA339" s="161">
        <f t="shared" si="535"/>
        <v>8.5519630484988447</v>
      </c>
      <c r="AB339" s="161">
        <f t="shared" si="535"/>
        <v>9.2791878172588831</v>
      </c>
      <c r="AC339" s="161">
        <f t="shared" si="535"/>
        <v>11.122950819672131</v>
      </c>
      <c r="AD339" s="161">
        <f t="shared" si="535"/>
        <v>11.614427860696518</v>
      </c>
      <c r="AE339" s="161">
        <f t="shared" si="535"/>
        <v>11.224852071005918</v>
      </c>
      <c r="AF339" s="161">
        <f t="shared" si="535"/>
        <v>10.291479820627803</v>
      </c>
      <c r="AG339" s="347">
        <f t="shared" si="535"/>
        <v>9.9476941747572809</v>
      </c>
      <c r="AH339" s="347">
        <f t="shared" si="535"/>
        <v>9.3012202954399488</v>
      </c>
      <c r="AI339" s="347">
        <f t="shared" si="535"/>
        <v>10.793779770243766</v>
      </c>
      <c r="AJ339" s="161">
        <f t="shared" si="535"/>
        <v>19.281397544853636</v>
      </c>
      <c r="AK339" s="161">
        <f t="shared" si="535"/>
        <v>5.9959016393442619</v>
      </c>
      <c r="AL339" s="161">
        <f t="shared" si="535"/>
        <v>18.385474860335197</v>
      </c>
      <c r="AM339" s="347">
        <f t="shared" si="535"/>
        <v>16.98582995951417</v>
      </c>
      <c r="AN339" s="348">
        <f t="shared" si="535"/>
        <v>8.1926186171845679</v>
      </c>
      <c r="AQ339" s="347">
        <f>IFERROR(+AQ266/AQ283,"-")</f>
        <v>8.4858156028368796</v>
      </c>
      <c r="AR339" s="347">
        <f>IFERROR(+AR266/AR283,"-")</f>
        <v>9.9476941747572809</v>
      </c>
      <c r="AS339" s="347">
        <f>IFERROR(+AS266/AS283,"-")</f>
        <v>9.301220295439947</v>
      </c>
      <c r="AT339" s="347">
        <f>IFERROR(+AT266/AT283,"-")</f>
        <v>10.793779770243766</v>
      </c>
      <c r="AU339" s="347">
        <f>IFERROR(+AU266/AU283,"-")</f>
        <v>16.98582995951417</v>
      </c>
      <c r="AV339" s="348">
        <f t="shared" ref="AV339" si="536">IFERROR(+AV266/AV283,"-")</f>
        <v>8.1926186171845679</v>
      </c>
      <c r="AX339" s="347">
        <f>IFERROR(+AX266/AX283,"-")</f>
        <v>8.68194203616547</v>
      </c>
      <c r="AY339" s="347">
        <f>IFERROR(+AY266/AY283,"-")</f>
        <v>10.243718592964823</v>
      </c>
      <c r="AZ339" s="347">
        <f>IFERROR(+AZ266/AZ283,"-")</f>
        <v>9.0311475409836071</v>
      </c>
      <c r="BA339" s="347">
        <f>IFERROR(+BA266/BA283,"-")</f>
        <v>10.279141104294478</v>
      </c>
      <c r="BB339" s="347">
        <f>IFERROR(+BB266/BB283,"-")</f>
        <v>13.487704918032787</v>
      </c>
      <c r="BC339" s="348">
        <f t="shared" ref="BC339" si="537">IFERROR(+BC266/BC283,"-")</f>
        <v>10.291479820627803</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38">IFERROR(+(D281+D282)/D280,"-")</f>
        <v>0.92803738317757012</v>
      </c>
      <c r="E341" s="167">
        <f t="shared" si="538"/>
        <v>1.7402597402597402</v>
      </c>
      <c r="F341" s="167">
        <f t="shared" si="538"/>
        <v>1.5890529973935708</v>
      </c>
      <c r="G341" s="167">
        <f t="shared" si="538"/>
        <v>1.3347974621766716</v>
      </c>
      <c r="H341" s="167">
        <f t="shared" si="538"/>
        <v>1.6264044943820224</v>
      </c>
      <c r="I341" s="167">
        <f t="shared" si="538"/>
        <v>2.1026490066225167</v>
      </c>
      <c r="J341" s="167">
        <f t="shared" si="538"/>
        <v>1.775179856115108</v>
      </c>
      <c r="K341" s="167">
        <f t="shared" si="538"/>
        <v>1.225479143179256</v>
      </c>
      <c r="L341" s="351">
        <f t="shared" si="538"/>
        <v>1.4917344862665309</v>
      </c>
      <c r="M341" s="167">
        <f t="shared" si="538"/>
        <v>0.9017857142857143</v>
      </c>
      <c r="N341" s="167">
        <f t="shared" si="538"/>
        <v>1.0158730158730158</v>
      </c>
      <c r="O341" s="167">
        <f t="shared" si="538"/>
        <v>0.89724310776942351</v>
      </c>
      <c r="P341" s="167">
        <f t="shared" si="538"/>
        <v>0.80344827586206902</v>
      </c>
      <c r="Q341" s="167">
        <f t="shared" si="538"/>
        <v>1.1161616161616161</v>
      </c>
      <c r="R341" s="167">
        <f t="shared" si="538"/>
        <v>1.1546391752577319</v>
      </c>
      <c r="S341" s="167">
        <f t="shared" si="538"/>
        <v>0.79120879120879117</v>
      </c>
      <c r="T341" s="167">
        <f t="shared" si="538"/>
        <v>1.3052631578947369</v>
      </c>
      <c r="U341" s="167">
        <f t="shared" si="538"/>
        <v>0.93292682926829273</v>
      </c>
      <c r="V341" s="167">
        <f t="shared" si="538"/>
        <v>0.57462686567164178</v>
      </c>
      <c r="W341" s="167"/>
      <c r="X341" s="167"/>
      <c r="Y341" s="167">
        <f t="shared" ref="Y341:AN341" si="539">IFERROR(+(Y281+Y282)/Y280,"-")</f>
        <v>2.5089285714285716</v>
      </c>
      <c r="Z341" s="167">
        <f t="shared" si="539"/>
        <v>0.94719471947194722</v>
      </c>
      <c r="AA341" s="167">
        <f t="shared" si="539"/>
        <v>1.0619047619047619</v>
      </c>
      <c r="AB341" s="167">
        <f t="shared" si="539"/>
        <v>0.81566820276497698</v>
      </c>
      <c r="AC341" s="167">
        <f t="shared" si="539"/>
        <v>0.77325581395348841</v>
      </c>
      <c r="AD341" s="167">
        <f t="shared" si="539"/>
        <v>0.96097560975609753</v>
      </c>
      <c r="AE341" s="167">
        <f t="shared" si="539"/>
        <v>0.898876404494382</v>
      </c>
      <c r="AF341" s="167">
        <f t="shared" si="539"/>
        <v>0.69581749049429653</v>
      </c>
      <c r="AG341" s="351">
        <f t="shared" si="539"/>
        <v>0.96237199333174561</v>
      </c>
      <c r="AH341" s="351">
        <f t="shared" si="539"/>
        <v>0.9438202247191011</v>
      </c>
      <c r="AI341" s="351">
        <f t="shared" si="539"/>
        <v>0.98719376391982183</v>
      </c>
      <c r="AJ341" s="167">
        <f t="shared" si="539"/>
        <v>1.3021739130434782</v>
      </c>
      <c r="AK341" s="167">
        <f t="shared" si="539"/>
        <v>1.7415730337078652</v>
      </c>
      <c r="AL341" s="167">
        <f t="shared" si="539"/>
        <v>1.2658227848101267</v>
      </c>
      <c r="AM341" s="351">
        <f t="shared" si="539"/>
        <v>1.3598726114649682</v>
      </c>
      <c r="AN341" s="352">
        <f t="shared" si="539"/>
        <v>1.3100622488377591</v>
      </c>
      <c r="AQ341" s="351">
        <f>IFERROR(+(AQ281+AQ282)/AQ280,"-")</f>
        <v>1.225479143179256</v>
      </c>
      <c r="AR341" s="351">
        <f>IFERROR(+(AR281+AR282)/AR280,"-")</f>
        <v>0.96237199333174572</v>
      </c>
      <c r="AS341" s="351">
        <f>IFERROR(+(AS281+AS282)/AS280,"-")</f>
        <v>0.9438202247191011</v>
      </c>
      <c r="AT341" s="351">
        <f>IFERROR(+(AT281+AT282)/AT280,"-")</f>
        <v>0.98719376391982161</v>
      </c>
      <c r="AU341" s="351">
        <f>IFERROR(+(AU281+AU282)/AU280,"-")</f>
        <v>1.359872611464968</v>
      </c>
      <c r="AV341" s="352">
        <f t="shared" ref="AV341" si="540">IFERROR(+(AV281+AV282)/AV280,"-")</f>
        <v>1.3100622488377591</v>
      </c>
      <c r="AX341" s="351">
        <f>IFERROR(+(AX281+AX282)/AX280,"-")</f>
        <v>1.1308124680633622</v>
      </c>
      <c r="AY341" s="351">
        <f>IFERROR(+(AY281+AY282)/AY280,"-")</f>
        <v>0.98987341772151893</v>
      </c>
      <c r="AZ341" s="351">
        <f>IFERROR(+(AZ281+AZ282)/AZ280,"-")</f>
        <v>0.77034883720930236</v>
      </c>
      <c r="BA341" s="351">
        <f>IFERROR(+(BA281+BA282)/BA280,"-")</f>
        <v>0.94207317073170727</v>
      </c>
      <c r="BB341" s="351">
        <f>IFERROR(+(BB281+BB282)/BB280,"-")</f>
        <v>1.7640449438202248</v>
      </c>
      <c r="BC341" s="352">
        <f t="shared" ref="BC341" si="541">IFERROR(+(BC281+BC282)/BC280,"-")</f>
        <v>1.0281385281385282</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2">IFERROR(+(D274+D275)/D266,"-")</f>
        <v>1.4342004590665647</v>
      </c>
      <c r="E343" s="161">
        <f t="shared" si="542"/>
        <v>0</v>
      </c>
      <c r="F343" s="161">
        <f t="shared" si="542"/>
        <v>1.7969048123807505</v>
      </c>
      <c r="G343" s="161">
        <f t="shared" si="542"/>
        <v>0.99993788048204746</v>
      </c>
      <c r="H343" s="161">
        <f t="shared" si="542"/>
        <v>1.390169992609017</v>
      </c>
      <c r="I343" s="161">
        <f t="shared" si="542"/>
        <v>1.2155560098119378</v>
      </c>
      <c r="J343" s="161">
        <f t="shared" si="542"/>
        <v>1.6325860069578662</v>
      </c>
      <c r="K343" s="161">
        <f t="shared" si="542"/>
        <v>1.5521461405289236</v>
      </c>
      <c r="L343" s="347">
        <f t="shared" si="542"/>
        <v>1.3366556174412398</v>
      </c>
      <c r="M343" s="161">
        <f t="shared" si="542"/>
        <v>3.2726436781609194</v>
      </c>
      <c r="N343" s="161">
        <f t="shared" si="542"/>
        <v>2.0577218299048203</v>
      </c>
      <c r="O343" s="161">
        <f t="shared" si="542"/>
        <v>0</v>
      </c>
      <c r="P343" s="161">
        <f t="shared" si="542"/>
        <v>2.4634913502583689</v>
      </c>
      <c r="Q343" s="161">
        <f t="shared" si="542"/>
        <v>2.4629484158156587</v>
      </c>
      <c r="R343" s="161">
        <f t="shared" si="542"/>
        <v>2.1975529692629068</v>
      </c>
      <c r="S343" s="161">
        <f t="shared" si="542"/>
        <v>2.4661630468995908</v>
      </c>
      <c r="T343" s="161">
        <f t="shared" si="542"/>
        <v>0</v>
      </c>
      <c r="U343" s="161">
        <f t="shared" si="542"/>
        <v>2.6541402665501419</v>
      </c>
      <c r="V343" s="161">
        <f t="shared" si="542"/>
        <v>3.357556843513152</v>
      </c>
      <c r="W343" s="161"/>
      <c r="X343" s="161"/>
      <c r="Y343" s="161">
        <f t="shared" ref="Y343:AN343" si="543">IFERROR(+(Y274+Y275)/Y266,"-")</f>
        <v>0</v>
      </c>
      <c r="Z343" s="161">
        <f t="shared" si="543"/>
        <v>2.0546206637209741</v>
      </c>
      <c r="AA343" s="161">
        <f t="shared" si="543"/>
        <v>1.9030515798001619</v>
      </c>
      <c r="AB343" s="161">
        <f t="shared" si="543"/>
        <v>1.9814004376367615</v>
      </c>
      <c r="AC343" s="161">
        <f t="shared" si="543"/>
        <v>2.896389093588799</v>
      </c>
      <c r="AD343" s="161">
        <f t="shared" si="543"/>
        <v>0</v>
      </c>
      <c r="AE343" s="161">
        <f t="shared" si="543"/>
        <v>1.9583552978386927</v>
      </c>
      <c r="AF343" s="161">
        <f t="shared" si="543"/>
        <v>1.7326797385620916</v>
      </c>
      <c r="AG343" s="347">
        <f t="shared" si="543"/>
        <v>1.780441386377777</v>
      </c>
      <c r="AH343" s="347">
        <f t="shared" si="543"/>
        <v>1.5714219951203794</v>
      </c>
      <c r="AI343" s="347">
        <f t="shared" si="543"/>
        <v>2.0161721568932847</v>
      </c>
      <c r="AJ343" s="161">
        <f t="shared" si="543"/>
        <v>1.591654831284588</v>
      </c>
      <c r="AK343" s="161">
        <f t="shared" si="543"/>
        <v>1</v>
      </c>
      <c r="AL343" s="161">
        <f t="shared" si="543"/>
        <v>2.4497113339410514</v>
      </c>
      <c r="AM343" s="347">
        <f t="shared" si="543"/>
        <v>1.6694474238271164</v>
      </c>
      <c r="AN343" s="348">
        <f t="shared" si="543"/>
        <v>1.5229887211001611</v>
      </c>
      <c r="AQ343" s="347">
        <f>IFERROR(+(AQ274+AQ275)/AQ266,"-")</f>
        <v>1.5521461405289236</v>
      </c>
      <c r="AR343" s="347">
        <f>IFERROR(+(AR274+AR275)/AR266,"-")</f>
        <v>1.780441386377777</v>
      </c>
      <c r="AS343" s="347">
        <f>IFERROR(+(AS274+AS275)/AS266,"-")</f>
        <v>1.5714219951203794</v>
      </c>
      <c r="AT343" s="347">
        <f>IFERROR(+(AT274+AT275)/AT266,"-")</f>
        <v>2.0161721568932847</v>
      </c>
      <c r="AU343" s="347">
        <f>IFERROR(+(AU274+AU275)/AU266,"-")</f>
        <v>1.6694474238271162</v>
      </c>
      <c r="AV343" s="348">
        <f t="shared" ref="AV343" si="544">IFERROR(+(AV274+AV275)/AV266,"-")</f>
        <v>1.5229887211001609</v>
      </c>
      <c r="AX343" s="347">
        <f>IFERROR(+(AX274+AX275)/AX266,"-")</f>
        <v>1.3989272161830579</v>
      </c>
      <c r="AY343" s="347">
        <f>IFERROR(+(AY274+AY275)/AY266,"-")</f>
        <v>1.9919058130978662</v>
      </c>
      <c r="AZ343" s="347">
        <f>IFERROR(+(AZ274+AZ275)/AZ266,"-")</f>
        <v>3.2754583408967144</v>
      </c>
      <c r="BA343" s="347">
        <f>IFERROR(+(BA274+BA275)/BA266,"-")</f>
        <v>2.2652939421068337</v>
      </c>
      <c r="BB343" s="347">
        <f>IFERROR(+(BB274+BB275)/BB266,"-")</f>
        <v>2.0232452142206014</v>
      </c>
      <c r="BC343" s="348">
        <f t="shared" ref="BC343" si="545">IFERROR(+(BC274+BC275)/BC266,"-")</f>
        <v>2.4089324618736385</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46">IFERROR(+D134/(D88+D110+D119),"-")</f>
        <v>0.69350694365953081</v>
      </c>
      <c r="E347" s="168">
        <f t="shared" si="546"/>
        <v>0.85914395340052885</v>
      </c>
      <c r="F347" s="168">
        <f t="shared" si="546"/>
        <v>0.8590812979553033</v>
      </c>
      <c r="G347" s="168">
        <f t="shared" si="546"/>
        <v>0.81656422986710697</v>
      </c>
      <c r="H347" s="168">
        <f t="shared" si="546"/>
        <v>0.78505246339645951</v>
      </c>
      <c r="I347" s="168">
        <f t="shared" si="546"/>
        <v>0.89265391647971892</v>
      </c>
      <c r="J347" s="168">
        <f t="shared" si="546"/>
        <v>0.83251384810670515</v>
      </c>
      <c r="K347" s="168">
        <f t="shared" si="546"/>
        <v>0.82905760810309426</v>
      </c>
      <c r="L347" s="320">
        <f t="shared" si="546"/>
        <v>0.83143979435487536</v>
      </c>
      <c r="M347" s="168">
        <f t="shared" si="546"/>
        <v>0.9493390116227487</v>
      </c>
      <c r="N347" s="168">
        <f t="shared" si="546"/>
        <v>0.86029814357586343</v>
      </c>
      <c r="O347" s="168">
        <f t="shared" si="546"/>
        <v>0.92160462916597119</v>
      </c>
      <c r="P347" s="168">
        <f t="shared" si="546"/>
        <v>0.92309082764203365</v>
      </c>
      <c r="Q347" s="168">
        <f t="shared" si="546"/>
        <v>0.8961638650990843</v>
      </c>
      <c r="R347" s="168">
        <f t="shared" si="546"/>
        <v>0.80754734411085449</v>
      </c>
      <c r="S347" s="168">
        <f t="shared" si="546"/>
        <v>0.91724956027324411</v>
      </c>
      <c r="T347" s="168">
        <f t="shared" si="546"/>
        <v>0.9097412365667038</v>
      </c>
      <c r="U347" s="168">
        <f t="shared" si="546"/>
        <v>0.93566424645738766</v>
      </c>
      <c r="V347" s="168">
        <f t="shared" si="546"/>
        <v>0.86333734828129338</v>
      </c>
      <c r="W347" s="168"/>
      <c r="X347" s="168"/>
      <c r="Y347" s="168">
        <f t="shared" ref="Y347:AN347" si="547">IFERROR(+Y134/(Y88+Y110+Y119),"-")</f>
        <v>0.77728154041585884</v>
      </c>
      <c r="Z347" s="168">
        <f t="shared" si="547"/>
        <v>0.85060242981420542</v>
      </c>
      <c r="AA347" s="168">
        <f t="shared" si="547"/>
        <v>0.83291874241499764</v>
      </c>
      <c r="AB347" s="168">
        <f t="shared" si="547"/>
        <v>0.85567604379485562</v>
      </c>
      <c r="AC347" s="168">
        <f t="shared" si="547"/>
        <v>0.75268203320074778</v>
      </c>
      <c r="AD347" s="168">
        <f t="shared" si="547"/>
        <v>0.83490872604129851</v>
      </c>
      <c r="AE347" s="168">
        <f t="shared" si="547"/>
        <v>0.79687308399754753</v>
      </c>
      <c r="AF347" s="168">
        <f t="shared" si="547"/>
        <v>0.7454577464788732</v>
      </c>
      <c r="AG347" s="320">
        <f t="shared" si="547"/>
        <v>0.86014183971512026</v>
      </c>
      <c r="AH347" s="320">
        <f t="shared" si="547"/>
        <v>0.85595441472611289</v>
      </c>
      <c r="AI347" s="320">
        <f t="shared" si="547"/>
        <v>0.86540314953876429</v>
      </c>
      <c r="AJ347" s="168">
        <f t="shared" si="547"/>
        <v>0.8838456913695254</v>
      </c>
      <c r="AK347" s="168">
        <f t="shared" si="547"/>
        <v>0.74642615121494726</v>
      </c>
      <c r="AL347" s="168">
        <f t="shared" si="547"/>
        <v>0.91890468667719849</v>
      </c>
      <c r="AM347" s="320">
        <f t="shared" si="547"/>
        <v>0.84576817762790391</v>
      </c>
      <c r="AN347" s="321">
        <f t="shared" si="547"/>
        <v>0.83803927054141292</v>
      </c>
      <c r="AQ347" s="320">
        <f>IFERROR(+AQ134/(AQ88+AQ110+AQ119),"-")</f>
        <v>0.82905760810309426</v>
      </c>
      <c r="AR347" s="320">
        <f>IFERROR(+AR134/(AR88+AR110+AR119),"-")</f>
        <v>0.86014183971512026</v>
      </c>
      <c r="AS347" s="320">
        <f>IFERROR(+AS134/(AS88+AS110+AS119),"-")</f>
        <v>0.85595441472611289</v>
      </c>
      <c r="AT347" s="320">
        <f>IFERROR(+AT134/(AT88+AT110+AT119),"-")</f>
        <v>0.8654031495387644</v>
      </c>
      <c r="AU347" s="320">
        <f>IFERROR(+AU134/(AU88+AU110+AU119),"-")</f>
        <v>0.84576817762790391</v>
      </c>
      <c r="AV347" s="321">
        <f t="shared" ref="AV347" si="548">IFERROR(+AV134/(AV88+AV110+AV119),"-")</f>
        <v>0.83803927054141292</v>
      </c>
      <c r="AX347" s="320">
        <f>IFERROR(+AX134/(AX88+AX110+AX119),"-")</f>
        <v>0.80783466767964685</v>
      </c>
      <c r="AY347" s="320">
        <f>IFERROR(+AY134/(AY88+AY110+AY119),"-")</f>
        <v>0.91085600444168657</v>
      </c>
      <c r="AZ347" s="320">
        <f>IFERROR(+AZ134/(AZ88+AZ110+AZ119),"-")</f>
        <v>0.75268203320074778</v>
      </c>
      <c r="BA347" s="320">
        <f>IFERROR(+BA134/(BA88+BA110+BA119),"-")</f>
        <v>0.87890446339691675</v>
      </c>
      <c r="BB347" s="320">
        <f>IFERROR(+BB134/(BB88+BB110+BB119),"-")</f>
        <v>0.93205017998173323</v>
      </c>
      <c r="BC347" s="321">
        <f t="shared" ref="BC347" si="549">IFERROR(+BC134/(BC88+BC110+BC119),"-")</f>
        <v>1.0880399440486888</v>
      </c>
    </row>
    <row r="348" spans="1:55" s="204" customFormat="1">
      <c r="A348" s="287"/>
      <c r="B348" s="173" t="s">
        <v>31</v>
      </c>
      <c r="C348" s="308"/>
      <c r="D348" s="168">
        <f t="shared" ref="D348:V348" si="550">IFERROR(+(D91+D96+D122)/(D88+D110+D119),"-")</f>
        <v>7.6470676884357741E-2</v>
      </c>
      <c r="E348" s="168">
        <f t="shared" si="550"/>
        <v>0</v>
      </c>
      <c r="F348" s="168">
        <f t="shared" si="550"/>
        <v>2.0922308083172001E-2</v>
      </c>
      <c r="G348" s="168">
        <f t="shared" si="550"/>
        <v>1.284531874638069E-2</v>
      </c>
      <c r="H348" s="168">
        <f t="shared" si="550"/>
        <v>6.5921952725881278E-2</v>
      </c>
      <c r="I348" s="168">
        <f t="shared" si="550"/>
        <v>3.9908898925495586E-4</v>
      </c>
      <c r="J348" s="168">
        <f t="shared" si="550"/>
        <v>0</v>
      </c>
      <c r="K348" s="168">
        <f t="shared" si="550"/>
        <v>6.0274934065919349E-2</v>
      </c>
      <c r="L348" s="320">
        <f t="shared" si="550"/>
        <v>2.5558300597430233E-2</v>
      </c>
      <c r="M348" s="168">
        <f t="shared" si="550"/>
        <v>0</v>
      </c>
      <c r="N348" s="168">
        <f t="shared" si="550"/>
        <v>1.2396822281221913E-4</v>
      </c>
      <c r="O348" s="168">
        <f t="shared" si="550"/>
        <v>1.4979734559103612E-3</v>
      </c>
      <c r="P348" s="168">
        <f t="shared" si="550"/>
        <v>0</v>
      </c>
      <c r="Q348" s="168">
        <f t="shared" si="550"/>
        <v>0</v>
      </c>
      <c r="R348" s="168">
        <f t="shared" si="550"/>
        <v>0</v>
      </c>
      <c r="S348" s="168">
        <f t="shared" si="550"/>
        <v>0</v>
      </c>
      <c r="T348" s="168">
        <f t="shared" si="550"/>
        <v>0</v>
      </c>
      <c r="U348" s="168">
        <f t="shared" si="550"/>
        <v>0</v>
      </c>
      <c r="V348" s="168">
        <f t="shared" si="550"/>
        <v>0</v>
      </c>
      <c r="W348" s="168"/>
      <c r="X348" s="168"/>
      <c r="Y348" s="168">
        <f t="shared" ref="Y348:AN348" si="551">IFERROR(+(Y91+Y96+Y122)/(Y88+Y110+Y119),"-")</f>
        <v>0</v>
      </c>
      <c r="Z348" s="168">
        <f t="shared" si="551"/>
        <v>2.9874490300000837E-2</v>
      </c>
      <c r="AA348" s="168">
        <f t="shared" si="551"/>
        <v>2.5995185828366064E-2</v>
      </c>
      <c r="AB348" s="168">
        <f t="shared" si="551"/>
        <v>0</v>
      </c>
      <c r="AC348" s="168">
        <f t="shared" si="551"/>
        <v>8.1809854825150255E-2</v>
      </c>
      <c r="AD348" s="168">
        <f t="shared" si="551"/>
        <v>0</v>
      </c>
      <c r="AE348" s="168">
        <f t="shared" si="551"/>
        <v>9.1079092581238502E-2</v>
      </c>
      <c r="AF348" s="168">
        <f t="shared" si="551"/>
        <v>0</v>
      </c>
      <c r="AG348" s="320">
        <f t="shared" si="551"/>
        <v>1.3696835113831874E-2</v>
      </c>
      <c r="AH348" s="320">
        <f t="shared" si="551"/>
        <v>1.8436383429350549E-2</v>
      </c>
      <c r="AI348" s="320">
        <f t="shared" si="551"/>
        <v>7.7418073395944921E-3</v>
      </c>
      <c r="AJ348" s="168">
        <f t="shared" si="551"/>
        <v>0</v>
      </c>
      <c r="AK348" s="168">
        <f t="shared" si="551"/>
        <v>0</v>
      </c>
      <c r="AL348" s="168">
        <f t="shared" si="551"/>
        <v>0</v>
      </c>
      <c r="AM348" s="320">
        <f t="shared" si="551"/>
        <v>0</v>
      </c>
      <c r="AN348" s="321">
        <f t="shared" si="551"/>
        <v>2.2216791353342154E-2</v>
      </c>
      <c r="AQ348" s="320">
        <f>IFERROR(+(AQ91+AQ96+AQ122)/(AQ88+AQ110+AQ119),"-")</f>
        <v>6.0274934065919349E-2</v>
      </c>
      <c r="AR348" s="320">
        <f>IFERROR(+(AR91+AR96+AR122)/(AR88+AR110+AR119),"-")</f>
        <v>1.3696835113831872E-2</v>
      </c>
      <c r="AS348" s="320">
        <f>IFERROR(+(AS91+AS96+AS122)/(AS88+AS110+AS119),"-")</f>
        <v>1.8436383429350552E-2</v>
      </c>
      <c r="AT348" s="320">
        <f>IFERROR(+(AT91+AT96+AT122)/(AT88+AT110+AT119),"-")</f>
        <v>7.7418073395944921E-3</v>
      </c>
      <c r="AU348" s="320">
        <f>IFERROR(+(AU91+AU96+AU122)/(AU88+AU110+AU119),"-")</f>
        <v>0</v>
      </c>
      <c r="AV348" s="321">
        <f t="shared" ref="AV348" si="552">IFERROR(+(AV91+AV96+AV122)/(AV88+AV110+AV119),"-")</f>
        <v>2.2216791353342154E-2</v>
      </c>
      <c r="AX348" s="320">
        <f>IFERROR(+(AX91+AX96+AX122)/(AX88+AX110+AX119),"-")</f>
        <v>2.9639065418428142E-2</v>
      </c>
      <c r="AY348" s="320">
        <f>IFERROR(+(AY91+AY96+AY122)/(AY88+AY110+AY119),"-")</f>
        <v>1.6112000174183785E-3</v>
      </c>
      <c r="AZ348" s="320">
        <f>IFERROR(+(AZ91+AZ96+AZ122)/(AZ88+AZ110+AZ119),"-")</f>
        <v>3.7241050478688031E-2</v>
      </c>
      <c r="BA348" s="320">
        <f>IFERROR(+(BA91+BA96+BA122)/(BA88+BA110+BA119),"-")</f>
        <v>2.233043665420108E-3</v>
      </c>
      <c r="BB348" s="320">
        <f>IFERROR(+(BB91+BB96+BB122)/(BB88+BB110+BB119),"-")</f>
        <v>0</v>
      </c>
      <c r="BC348" s="321">
        <f t="shared" ref="BC348" si="553">IFERROR(+(BC91+BC96+BC122)/(BC88+BC110+BC119),"-")</f>
        <v>3.1032598123222573E-3</v>
      </c>
    </row>
    <row r="349" spans="1:55" s="204" customFormat="1">
      <c r="A349" s="287"/>
      <c r="B349" s="173" t="s">
        <v>30</v>
      </c>
      <c r="C349" s="308"/>
      <c r="D349" s="169">
        <f t="shared" ref="D349:K349" si="554">IF(D65&lt;0.00001,"Loss",+IF(D365&gt;+D96+D97+D122+D123, "No net debt",(+D96+D97+D122+D123-D365)/D65))</f>
        <v>7.6338851987706953</v>
      </c>
      <c r="E349" s="169" t="str">
        <f t="shared" si="554"/>
        <v>Loss</v>
      </c>
      <c r="F349" s="169" t="str">
        <f t="shared" si="554"/>
        <v>No net debt</v>
      </c>
      <c r="G349" s="169">
        <f t="shared" si="554"/>
        <v>0.25550114671790741</v>
      </c>
      <c r="H349" s="169" t="str">
        <f t="shared" si="554"/>
        <v>No net debt</v>
      </c>
      <c r="I349" s="169" t="str">
        <f t="shared" si="554"/>
        <v>No net debt</v>
      </c>
      <c r="J349" s="169" t="str">
        <f t="shared" si="554"/>
        <v>No net debt</v>
      </c>
      <c r="K349" s="169">
        <f t="shared" si="554"/>
        <v>1.2521361631753032</v>
      </c>
      <c r="L349" s="324"/>
      <c r="M349" s="169" t="str">
        <f t="shared" ref="M349:V349" si="555">IF(M65&lt;0.00001,"Loss",+IF(M365&gt;+M96+M97+M122+M123, "No net debt",(+M96+M97+M122+M123-M365)/M65))</f>
        <v>Loss</v>
      </c>
      <c r="N349" s="169" t="str">
        <f t="shared" si="555"/>
        <v>No net debt</v>
      </c>
      <c r="O349" s="169" t="str">
        <f t="shared" si="555"/>
        <v>No net debt</v>
      </c>
      <c r="P349" s="169" t="str">
        <f t="shared" si="555"/>
        <v>No net debt</v>
      </c>
      <c r="Q349" s="169" t="str">
        <f t="shared" si="555"/>
        <v>No net debt</v>
      </c>
      <c r="R349" s="169" t="str">
        <f t="shared" si="555"/>
        <v>No net debt</v>
      </c>
      <c r="S349" s="169" t="str">
        <f t="shared" si="555"/>
        <v>No net debt</v>
      </c>
      <c r="T349" s="169" t="str">
        <f t="shared" si="555"/>
        <v>No net debt</v>
      </c>
      <c r="U349" s="169" t="str">
        <f t="shared" si="555"/>
        <v>No net debt</v>
      </c>
      <c r="V349" s="169" t="str">
        <f t="shared" si="555"/>
        <v>No net debt</v>
      </c>
      <c r="W349" s="169"/>
      <c r="X349" s="169"/>
      <c r="Y349" s="169" t="str">
        <f t="shared" ref="Y349:AF349" si="556">IF(Y65&lt;0.00001,"Loss",+IF(Y365&gt;+Y96+Y97+Y122+Y123, "No net debt",(+Y96+Y97+Y122+Y123-Y365)/Y65))</f>
        <v>No net debt</v>
      </c>
      <c r="Z349" s="169">
        <f t="shared" si="556"/>
        <v>1.4423721709974853</v>
      </c>
      <c r="AA349" s="169" t="str">
        <f t="shared" si="556"/>
        <v>No net debt</v>
      </c>
      <c r="AB349" s="169" t="str">
        <f t="shared" si="556"/>
        <v>No net debt</v>
      </c>
      <c r="AC349" s="169">
        <f t="shared" si="556"/>
        <v>2.7570439940682157</v>
      </c>
      <c r="AD349" s="169" t="str">
        <f t="shared" si="556"/>
        <v>No net debt</v>
      </c>
      <c r="AE349" s="169" t="str">
        <f t="shared" si="556"/>
        <v>No net debt</v>
      </c>
      <c r="AF349" s="169" t="str">
        <f t="shared" si="556"/>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57">IFERROR(+D53/D63,"-")</f>
        <v>1.1640182434157416E-2</v>
      </c>
      <c r="E350" s="168">
        <f t="shared" si="557"/>
        <v>2.806572812457562E-4</v>
      </c>
      <c r="F350" s="168">
        <f t="shared" si="557"/>
        <v>4.2128128754093507E-3</v>
      </c>
      <c r="G350" s="168">
        <f t="shared" si="557"/>
        <v>4.0745045924218655E-4</v>
      </c>
      <c r="H350" s="168">
        <f t="shared" si="557"/>
        <v>1.4221638770375232E-2</v>
      </c>
      <c r="I350" s="168">
        <f t="shared" si="557"/>
        <v>0</v>
      </c>
      <c r="J350" s="168">
        <f t="shared" si="557"/>
        <v>1.2303863319516827E-3</v>
      </c>
      <c r="K350" s="168">
        <f t="shared" si="557"/>
        <v>3.1521647264315428E-3</v>
      </c>
      <c r="L350" s="320">
        <f t="shared" si="557"/>
        <v>3.4955551043824107E-3</v>
      </c>
      <c r="M350" s="168">
        <f t="shared" si="557"/>
        <v>0</v>
      </c>
      <c r="N350" s="168">
        <f t="shared" si="557"/>
        <v>7.3740874566772364E-5</v>
      </c>
      <c r="O350" s="168">
        <f t="shared" si="557"/>
        <v>8.9387186985225573E-4</v>
      </c>
      <c r="P350" s="168">
        <f t="shared" si="557"/>
        <v>0</v>
      </c>
      <c r="Q350" s="168">
        <f t="shared" si="557"/>
        <v>0</v>
      </c>
      <c r="R350" s="168">
        <f t="shared" si="557"/>
        <v>6.652858846419381E-3</v>
      </c>
      <c r="S350" s="168">
        <f t="shared" si="557"/>
        <v>1.1515099173791634E-4</v>
      </c>
      <c r="T350" s="168">
        <f t="shared" si="557"/>
        <v>0</v>
      </c>
      <c r="U350" s="168">
        <f t="shared" si="557"/>
        <v>0</v>
      </c>
      <c r="V350" s="168">
        <f t="shared" si="557"/>
        <v>0</v>
      </c>
      <c r="W350" s="168"/>
      <c r="X350" s="168"/>
      <c r="Y350" s="168">
        <f t="shared" ref="Y350:AN350" si="558">IFERROR(+Y53/Y63,"-")</f>
        <v>0</v>
      </c>
      <c r="Z350" s="168">
        <f t="shared" si="558"/>
        <v>1.1809926206299605E-3</v>
      </c>
      <c r="AA350" s="168">
        <f t="shared" si="558"/>
        <v>5.2691773547912752E-3</v>
      </c>
      <c r="AB350" s="168">
        <f t="shared" si="558"/>
        <v>4.58410690137294E-5</v>
      </c>
      <c r="AC350" s="168">
        <f t="shared" si="558"/>
        <v>8.2992785429594866E-3</v>
      </c>
      <c r="AD350" s="168">
        <f t="shared" si="558"/>
        <v>0</v>
      </c>
      <c r="AE350" s="168">
        <f t="shared" si="558"/>
        <v>0</v>
      </c>
      <c r="AF350" s="168">
        <f t="shared" si="558"/>
        <v>5.3661503237577362E-5</v>
      </c>
      <c r="AG350" s="320">
        <f t="shared" si="558"/>
        <v>1.4901520822781873E-3</v>
      </c>
      <c r="AH350" s="320">
        <f t="shared" si="558"/>
        <v>1.602425914748067E-3</v>
      </c>
      <c r="AI350" s="320">
        <f t="shared" si="558"/>
        <v>1.3463193699685628E-3</v>
      </c>
      <c r="AJ350" s="168">
        <f t="shared" si="558"/>
        <v>0</v>
      </c>
      <c r="AK350" s="168">
        <f t="shared" si="558"/>
        <v>3.140035452013168E-3</v>
      </c>
      <c r="AL350" s="168">
        <f t="shared" si="558"/>
        <v>5.9916117435590175E-4</v>
      </c>
      <c r="AM350" s="320">
        <f t="shared" si="558"/>
        <v>4.1044422694408488E-4</v>
      </c>
      <c r="AN350" s="321">
        <f t="shared" si="558"/>
        <v>2.8954394089843721E-3</v>
      </c>
      <c r="AQ350" s="320">
        <f>IFERROR(+AQ53/AQ63,"-")</f>
        <v>3.1521647264315428E-3</v>
      </c>
      <c r="AR350" s="320">
        <f>IFERROR(+AR53/AR63,"-")</f>
        <v>1.4901520822781873E-3</v>
      </c>
      <c r="AS350" s="320">
        <f>IFERROR(+AS53/AS63,"-")</f>
        <v>1.6024259147480672E-3</v>
      </c>
      <c r="AT350" s="320">
        <f>IFERROR(+AT53/AT63,"-")</f>
        <v>1.3463193699685628E-3</v>
      </c>
      <c r="AU350" s="320">
        <f>IFERROR(+AU53/AU63,"-")</f>
        <v>4.1044422694408488E-4</v>
      </c>
      <c r="AV350" s="321">
        <f t="shared" ref="AV350" si="559">IFERROR(+AV53/AV63,"-")</f>
        <v>2.8954394089843721E-3</v>
      </c>
      <c r="AX350" s="320">
        <f>IFERROR(+AX53/AX63,"-")</f>
        <v>2.254969055719399E-3</v>
      </c>
      <c r="AY350" s="320">
        <f>IFERROR(+AY53/AY63,"-")</f>
        <v>7.0196550340954669E-5</v>
      </c>
      <c r="AZ350" s="320">
        <f>IFERROR(+AZ53/AZ63,"-")</f>
        <v>4.6609033213724761E-4</v>
      </c>
      <c r="BA350" s="320">
        <f>IFERROR(+BA53/BA63,"-")</f>
        <v>8.3608045482776741E-5</v>
      </c>
      <c r="BB350" s="320">
        <f>IFERROR(+BB53/BB63,"-")</f>
        <v>5.9916117435590175E-4</v>
      </c>
      <c r="BC350" s="321">
        <f t="shared" ref="BC350" si="560">IFERROR(+BC53/BC63,"-")</f>
        <v>1.1403347434246827E-3</v>
      </c>
    </row>
    <row r="351" spans="1:55" s="204" customFormat="1">
      <c r="A351" s="287"/>
      <c r="B351" s="173" t="s">
        <v>28</v>
      </c>
      <c r="C351" s="308"/>
      <c r="D351" s="169">
        <f t="shared" ref="D351:K351" si="561">IFERROR(IF(D34&gt;D53, "Positive int",(D65+D53-D34+D60)/(D53-D34)),"-")</f>
        <v>16.25229357798165</v>
      </c>
      <c r="E351" s="169" t="str">
        <f t="shared" si="561"/>
        <v>Positive int</v>
      </c>
      <c r="F351" s="169" t="str">
        <f t="shared" si="561"/>
        <v>Positive int</v>
      </c>
      <c r="G351" s="169" t="str">
        <f t="shared" si="561"/>
        <v>Positive int</v>
      </c>
      <c r="H351" s="169" t="str">
        <f t="shared" si="561"/>
        <v>Positive int</v>
      </c>
      <c r="I351" s="169" t="str">
        <f t="shared" si="561"/>
        <v>Positive int</v>
      </c>
      <c r="J351" s="169" t="str">
        <f t="shared" si="561"/>
        <v>Positive int</v>
      </c>
      <c r="K351" s="169">
        <f t="shared" si="561"/>
        <v>531.61111111111109</v>
      </c>
      <c r="L351" s="324"/>
      <c r="M351" s="169" t="str">
        <f t="shared" ref="M351:V351" si="562">IFERROR(IF(M34&gt;M53, "Positive int",(M65+M53-M34+M60)/(M53-M34)),"-")</f>
        <v>Positive int</v>
      </c>
      <c r="N351" s="169" t="str">
        <f t="shared" si="562"/>
        <v>Positive int</v>
      </c>
      <c r="O351" s="169" t="str">
        <f t="shared" si="562"/>
        <v>Positive int</v>
      </c>
      <c r="P351" s="169" t="str">
        <f t="shared" si="562"/>
        <v>Positive int</v>
      </c>
      <c r="Q351" s="169" t="str">
        <f t="shared" si="562"/>
        <v>Positive int</v>
      </c>
      <c r="R351" s="169" t="str">
        <f t="shared" si="562"/>
        <v>Positive int</v>
      </c>
      <c r="S351" s="169" t="str">
        <f t="shared" si="562"/>
        <v>Positive int</v>
      </c>
      <c r="T351" s="169" t="str">
        <f t="shared" si="562"/>
        <v>Positive int</v>
      </c>
      <c r="U351" s="169" t="str">
        <f t="shared" si="562"/>
        <v>Positive int</v>
      </c>
      <c r="V351" s="169" t="str">
        <f t="shared" si="562"/>
        <v>Positive int</v>
      </c>
      <c r="W351" s="169"/>
      <c r="X351" s="169"/>
      <c r="Y351" s="169" t="str">
        <f t="shared" ref="Y351:AF351" si="563">IFERROR(IF(Y34&gt;Y53, "Positive int",(Y65+Y53-Y34+Y60)/(Y53-Y34)),"-")</f>
        <v>Positive int</v>
      </c>
      <c r="Z351" s="169" t="str">
        <f t="shared" si="563"/>
        <v>Positive int</v>
      </c>
      <c r="AA351" s="169" t="str">
        <f t="shared" si="563"/>
        <v>Positive int</v>
      </c>
      <c r="AB351" s="169" t="str">
        <f t="shared" si="563"/>
        <v>Positive int</v>
      </c>
      <c r="AC351" s="169">
        <f t="shared" si="563"/>
        <v>23.79185520361991</v>
      </c>
      <c r="AD351" s="169" t="str">
        <f t="shared" si="563"/>
        <v>Positive int</v>
      </c>
      <c r="AE351" s="169" t="str">
        <f t="shared" si="563"/>
        <v>Positive int</v>
      </c>
      <c r="AF351" s="169" t="str">
        <f t="shared" si="56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4">IFERROR(+D187/D58,"-")</f>
        <v>1.8155272452068618</v>
      </c>
      <c r="E355" s="167">
        <f t="shared" si="564"/>
        <v>0.86321726868423909</v>
      </c>
      <c r="F355" s="167">
        <f t="shared" si="564"/>
        <v>1.3180431749934978</v>
      </c>
      <c r="G355" s="167">
        <f t="shared" si="564"/>
        <v>2.6328852982531399</v>
      </c>
      <c r="H355" s="167">
        <f t="shared" si="564"/>
        <v>2.8724077328646747</v>
      </c>
      <c r="I355" s="167">
        <f t="shared" si="564"/>
        <v>1.3675523661753297</v>
      </c>
      <c r="J355" s="167">
        <f t="shared" si="564"/>
        <v>1.7346573626766864</v>
      </c>
      <c r="K355" s="167">
        <f t="shared" si="564"/>
        <v>1.6995156875131607</v>
      </c>
      <c r="L355" s="351">
        <f t="shared" si="564"/>
        <v>1.9606547759915469</v>
      </c>
      <c r="M355" s="167">
        <f t="shared" si="564"/>
        <v>1.2617414248021108</v>
      </c>
      <c r="N355" s="167">
        <f t="shared" si="564"/>
        <v>1.2868574199806013</v>
      </c>
      <c r="O355" s="167">
        <f t="shared" si="564"/>
        <v>0.94290627687016337</v>
      </c>
      <c r="P355" s="167">
        <f t="shared" si="564"/>
        <v>1.2917927001411575</v>
      </c>
      <c r="Q355" s="167">
        <f t="shared" si="564"/>
        <v>1.88682950779428</v>
      </c>
      <c r="R355" s="167">
        <f t="shared" si="564"/>
        <v>1.1343724805159903</v>
      </c>
      <c r="S355" s="167">
        <f t="shared" si="564"/>
        <v>1.622478386167147</v>
      </c>
      <c r="T355" s="167">
        <f t="shared" si="564"/>
        <v>1.1798319327731093</v>
      </c>
      <c r="U355" s="167">
        <f t="shared" si="564"/>
        <v>1.3467007963594995</v>
      </c>
      <c r="V355" s="167">
        <f t="shared" si="564"/>
        <v>0.50305047143649473</v>
      </c>
      <c r="W355" s="167"/>
      <c r="X355" s="167"/>
      <c r="Y355" s="167">
        <f t="shared" ref="Y355:AN355" si="565">IFERROR(+Y187/Y58,"-")</f>
        <v>0.62985685071574637</v>
      </c>
      <c r="Z355" s="167">
        <f t="shared" si="565"/>
        <v>1.4959009673717003</v>
      </c>
      <c r="AA355" s="167">
        <f t="shared" si="565"/>
        <v>1.2672265288544358</v>
      </c>
      <c r="AB355" s="167">
        <f t="shared" si="565"/>
        <v>3.0614136732329085</v>
      </c>
      <c r="AC355" s="167">
        <f t="shared" si="565"/>
        <v>2.8631178707224336</v>
      </c>
      <c r="AD355" s="167">
        <f t="shared" si="565"/>
        <v>0.85467201012444627</v>
      </c>
      <c r="AE355" s="167">
        <f t="shared" si="565"/>
        <v>1.6247642991829039</v>
      </c>
      <c r="AF355" s="167">
        <f t="shared" si="565"/>
        <v>3.0953129915067632</v>
      </c>
      <c r="AG355" s="351">
        <f t="shared" si="565"/>
        <v>1.5268072753429585</v>
      </c>
      <c r="AH355" s="351">
        <f t="shared" si="565"/>
        <v>1.6772325020112631</v>
      </c>
      <c r="AI355" s="351">
        <f t="shared" si="565"/>
        <v>1.3362739103851864</v>
      </c>
      <c r="AJ355" s="167">
        <f t="shared" si="565"/>
        <v>1.5616197183098592</v>
      </c>
      <c r="AK355" s="167">
        <f t="shared" si="565"/>
        <v>4.5148351648351648</v>
      </c>
      <c r="AL355" s="167">
        <f t="shared" si="565"/>
        <v>6.7777777777777777</v>
      </c>
      <c r="AM355" s="351">
        <f t="shared" si="565"/>
        <v>2.8800169887449565</v>
      </c>
      <c r="AN355" s="352">
        <f t="shared" si="565"/>
        <v>1.8957991742429916</v>
      </c>
      <c r="AQ355" s="351">
        <f>IFERROR(+AQ187/AQ58,"-")</f>
        <v>1.6995156875131607</v>
      </c>
      <c r="AR355" s="351">
        <f>IFERROR(+AR187/AR58,"-")</f>
        <v>1.5268072753429585</v>
      </c>
      <c r="AS355" s="351">
        <f>IFERROR(+AS187/AS58,"-")</f>
        <v>1.6772325020112631</v>
      </c>
      <c r="AT355" s="351">
        <f>IFERROR(+AT187/AT58,"-")</f>
        <v>1.3362739103851864</v>
      </c>
      <c r="AU355" s="351">
        <f>IFERROR(+AU187/AU58,"-")</f>
        <v>2.8800169887449565</v>
      </c>
      <c r="AV355" s="352">
        <f t="shared" ref="AV355" si="566">IFERROR(+AV187/AV58,"-")</f>
        <v>1.8957991742429916</v>
      </c>
      <c r="AX355" s="351">
        <f>IFERROR(+AX187/AX58,"-")</f>
        <v>1.7561542606419829</v>
      </c>
      <c r="AY355" s="351">
        <f>IFERROR(+AY187/AY58,"-")</f>
        <v>1.302868068833652</v>
      </c>
      <c r="AZ355" s="351">
        <f>IFERROR(+AZ187/AZ58,"-")</f>
        <v>1.8707224334600761</v>
      </c>
      <c r="BA355" s="351">
        <f>IFERROR(+BA187/BA58,"-")</f>
        <v>1.2331288343558282</v>
      </c>
      <c r="BB355" s="351">
        <f>IFERROR(+BB187/BB58,"-")</f>
        <v>5.0274725274725274</v>
      </c>
      <c r="BC355" s="352">
        <f t="shared" ref="BC355" si="567">IFERROR(+BC187/BC58,"-")</f>
        <v>1.6785488293608943</v>
      </c>
    </row>
    <row r="356" spans="1:55" s="204" customFormat="1">
      <c r="A356" s="287"/>
      <c r="B356" s="173" t="s">
        <v>25</v>
      </c>
      <c r="C356" s="308"/>
      <c r="D356" s="162">
        <f t="shared" ref="D356:V356" si="568">IFERROR(+(D110*1000)/D266,"-")</f>
        <v>27238.933216745001</v>
      </c>
      <c r="E356" s="162">
        <f t="shared" si="568"/>
        <v>53782.883400344632</v>
      </c>
      <c r="F356" s="162">
        <f t="shared" si="568"/>
        <v>50237.916048335806</v>
      </c>
      <c r="G356" s="162">
        <f t="shared" si="568"/>
        <v>49115.635482668651</v>
      </c>
      <c r="H356" s="162">
        <f t="shared" si="568"/>
        <v>46895.343680709535</v>
      </c>
      <c r="I356" s="162">
        <f t="shared" si="568"/>
        <v>66323.027391659853</v>
      </c>
      <c r="J356" s="162">
        <f t="shared" si="568"/>
        <v>34590.935446463081</v>
      </c>
      <c r="K356" s="162">
        <f t="shared" si="568"/>
        <v>40603.725150737271</v>
      </c>
      <c r="L356" s="337">
        <f t="shared" si="568"/>
        <v>46491.750663329352</v>
      </c>
      <c r="M356" s="162">
        <f t="shared" si="568"/>
        <v>12533.333333333334</v>
      </c>
      <c r="N356" s="162">
        <f t="shared" si="568"/>
        <v>25233.650598710468</v>
      </c>
      <c r="O356" s="162">
        <f t="shared" si="568"/>
        <v>34608.095843165727</v>
      </c>
      <c r="P356" s="162">
        <f t="shared" si="568"/>
        <v>23643.226241294091</v>
      </c>
      <c r="Q356" s="162">
        <f t="shared" si="568"/>
        <v>22199.921445404558</v>
      </c>
      <c r="R356" s="162">
        <f t="shared" si="568"/>
        <v>22454.192778275141</v>
      </c>
      <c r="S356" s="162">
        <f t="shared" si="568"/>
        <v>12145.734970097576</v>
      </c>
      <c r="T356" s="162">
        <f t="shared" si="568"/>
        <v>22456.882255389719</v>
      </c>
      <c r="U356" s="162">
        <f t="shared" si="568"/>
        <v>13069.040856456195</v>
      </c>
      <c r="V356" s="162">
        <f t="shared" si="568"/>
        <v>6876.9505127061966</v>
      </c>
      <c r="W356" s="162"/>
      <c r="X356" s="162"/>
      <c r="Y356" s="162">
        <f t="shared" ref="Y356:AN356" si="569">IFERROR(+(Y110*1000)/Y266,"-")</f>
        <v>5228.7939032471832</v>
      </c>
      <c r="Z356" s="162">
        <f t="shared" si="569"/>
        <v>21578.546582683088</v>
      </c>
      <c r="AA356" s="162">
        <f t="shared" si="569"/>
        <v>32930.326762084798</v>
      </c>
      <c r="AB356" s="162">
        <f t="shared" si="569"/>
        <v>14217.997811816193</v>
      </c>
      <c r="AC356" s="162">
        <f t="shared" si="569"/>
        <v>20408.843036109065</v>
      </c>
      <c r="AD356" s="162">
        <f t="shared" si="569"/>
        <v>12987.791818376527</v>
      </c>
      <c r="AE356" s="162">
        <f t="shared" si="569"/>
        <v>13072.219293621507</v>
      </c>
      <c r="AF356" s="162">
        <f t="shared" si="569"/>
        <v>14057.51633986928</v>
      </c>
      <c r="AG356" s="337">
        <f t="shared" si="569"/>
        <v>19137.393404823775</v>
      </c>
      <c r="AH356" s="337">
        <f t="shared" si="569"/>
        <v>21512.61335911246</v>
      </c>
      <c r="AI356" s="337">
        <f t="shared" si="569"/>
        <v>16458.63510110843</v>
      </c>
      <c r="AJ356" s="162">
        <f t="shared" si="569"/>
        <v>4016.7980802194033</v>
      </c>
      <c r="AK356" s="162">
        <f t="shared" si="569"/>
        <v>12629.528366370472</v>
      </c>
      <c r="AL356" s="162">
        <f t="shared" si="569"/>
        <v>6926.4661197204496</v>
      </c>
      <c r="AM356" s="337">
        <f t="shared" si="569"/>
        <v>4897.7475867000358</v>
      </c>
      <c r="AN356" s="338">
        <f t="shared" si="569"/>
        <v>32796.963148932271</v>
      </c>
      <c r="AQ356" s="337">
        <f>IFERROR(+(AQ110*1000)/AQ266,"-")</f>
        <v>40603.725150737271</v>
      </c>
      <c r="AR356" s="337">
        <f>IFERROR(+(AR110*1000)/AR266,"-")</f>
        <v>19137.393404823775</v>
      </c>
      <c r="AS356" s="337">
        <f>IFERROR(+(AS110*1000)/AS266,"-")</f>
        <v>21512.61335911246</v>
      </c>
      <c r="AT356" s="337">
        <f>IFERROR(+(AT110*1000)/AT266,"-")</f>
        <v>16458.635101108426</v>
      </c>
      <c r="AU356" s="337">
        <f>IFERROR(+(AU110*1000)/AU266,"-")</f>
        <v>4897.7475867000358</v>
      </c>
      <c r="AV356" s="338">
        <f t="shared" ref="AV356" si="570">IFERROR(+(AV110*1000)/AV266,"-")</f>
        <v>32796.963148932271</v>
      </c>
      <c r="AX356" s="337">
        <f>IFERROR(+(AX110*1000)/AX266,"-")</f>
        <v>37508.830494450624</v>
      </c>
      <c r="AY356" s="337">
        <f>IFERROR(+(AY110*1000)/AY266,"-")</f>
        <v>17141.035074809908</v>
      </c>
      <c r="AZ356" s="337">
        <f>IFERROR(+(AZ110*1000)/AZ266,"-")</f>
        <v>25135.959339263023</v>
      </c>
      <c r="BA356" s="337">
        <f>IFERROR(+(BA110*1000)/BA266,"-")</f>
        <v>15512.085944494182</v>
      </c>
      <c r="BB356" s="337">
        <f>IFERROR(+(BB110*1000)/BB266,"-")</f>
        <v>6926.4661197204496</v>
      </c>
      <c r="BC356" s="338">
        <f t="shared" ref="BC356" si="571">IFERROR(+(BC110*1000)/BC266,"-")</f>
        <v>17905.446623093681</v>
      </c>
    </row>
    <row r="357" spans="1:55" s="204" customFormat="1">
      <c r="A357" s="287"/>
      <c r="B357" s="173" t="s">
        <v>24</v>
      </c>
      <c r="C357" s="308"/>
      <c r="D357" s="162">
        <f t="shared" ref="D357:V357" si="572">+D88+D110+D119</f>
        <v>530844</v>
      </c>
      <c r="E357" s="162">
        <f t="shared" si="572"/>
        <v>251505</v>
      </c>
      <c r="F357" s="162">
        <f t="shared" si="572"/>
        <v>1098158</v>
      </c>
      <c r="G357" s="162">
        <f t="shared" si="572"/>
        <v>1680223</v>
      </c>
      <c r="H357" s="162">
        <f t="shared" si="572"/>
        <v>744805</v>
      </c>
      <c r="I357" s="162">
        <f t="shared" si="572"/>
        <v>1581101</v>
      </c>
      <c r="J357" s="162">
        <f t="shared" si="572"/>
        <v>404929</v>
      </c>
      <c r="K357" s="162">
        <f t="shared" si="572"/>
        <v>746579</v>
      </c>
      <c r="L357" s="337">
        <f t="shared" si="572"/>
        <v>7038144</v>
      </c>
      <c r="M357" s="162">
        <f t="shared" si="572"/>
        <v>56355</v>
      </c>
      <c r="N357" s="162">
        <f t="shared" si="572"/>
        <v>96799</v>
      </c>
      <c r="O357" s="162">
        <f t="shared" si="572"/>
        <v>233649</v>
      </c>
      <c r="P357" s="162">
        <f t="shared" si="572"/>
        <v>127241</v>
      </c>
      <c r="Q357" s="162">
        <f t="shared" si="572"/>
        <v>216129</v>
      </c>
      <c r="R357" s="162">
        <f t="shared" si="572"/>
        <v>108250</v>
      </c>
      <c r="S357" s="162">
        <f t="shared" si="572"/>
        <v>48894</v>
      </c>
      <c r="T357" s="162">
        <f t="shared" si="572"/>
        <v>92401</v>
      </c>
      <c r="U357" s="162">
        <f t="shared" si="572"/>
        <v>94069</v>
      </c>
      <c r="V357" s="162">
        <f t="shared" si="572"/>
        <v>21586</v>
      </c>
      <c r="W357" s="162"/>
      <c r="X357" s="162"/>
      <c r="Y357" s="162">
        <f t="shared" ref="Y357:AN357" si="573">+Y88+Y110+Y119</f>
        <v>74785</v>
      </c>
      <c r="Z357" s="162">
        <f t="shared" si="573"/>
        <v>238866</v>
      </c>
      <c r="AA357" s="162">
        <f t="shared" si="573"/>
        <v>149143</v>
      </c>
      <c r="AB357" s="162">
        <f t="shared" si="573"/>
        <v>76356</v>
      </c>
      <c r="AC357" s="162">
        <f t="shared" si="573"/>
        <v>159394</v>
      </c>
      <c r="AD357" s="162">
        <f t="shared" si="573"/>
        <v>87703</v>
      </c>
      <c r="AE357" s="162">
        <f t="shared" si="573"/>
        <v>32620</v>
      </c>
      <c r="AF357" s="162">
        <f t="shared" si="573"/>
        <v>85200</v>
      </c>
      <c r="AG357" s="337">
        <f t="shared" si="573"/>
        <v>1999440</v>
      </c>
      <c r="AH357" s="337">
        <f t="shared" si="573"/>
        <v>1113342</v>
      </c>
      <c r="AI357" s="337">
        <f t="shared" si="573"/>
        <v>886098</v>
      </c>
      <c r="AJ357" s="162">
        <f t="shared" si="573"/>
        <v>151359</v>
      </c>
      <c r="AK357" s="162">
        <f t="shared" si="573"/>
        <v>92967</v>
      </c>
      <c r="AL357" s="162">
        <f t="shared" si="573"/>
        <v>47475</v>
      </c>
      <c r="AM357" s="337">
        <f t="shared" si="573"/>
        <v>291801</v>
      </c>
      <c r="AN357" s="338">
        <f t="shared" si="573"/>
        <v>9329385</v>
      </c>
      <c r="AQ357" s="337">
        <f>+AQ88+AQ110+AQ119</f>
        <v>93322.375</v>
      </c>
      <c r="AR357" s="337">
        <f>+AR88+AR110+AR119</f>
        <v>111080</v>
      </c>
      <c r="AS357" s="337">
        <f>+AS88+AS110+AS119</f>
        <v>159048.85714285713</v>
      </c>
      <c r="AT357" s="337">
        <f>+AT88+AT110+AT119</f>
        <v>80554.363636363632</v>
      </c>
      <c r="AU357" s="337">
        <f>+AU88+AU110+AU119</f>
        <v>97267</v>
      </c>
      <c r="AV357" s="338">
        <f t="shared" ref="AV357" si="574">+AV88+AV110+AV119</f>
        <v>321702.93103448278</v>
      </c>
      <c r="AX357" s="337">
        <f>+AX88+AX110+AX119</f>
        <v>744996.5</v>
      </c>
      <c r="AY357" s="337">
        <f>+AY88+AY110+AY119</f>
        <v>91857</v>
      </c>
      <c r="AZ357" s="337">
        <f>+AZ88+AZ110+AZ119</f>
        <v>159394</v>
      </c>
      <c r="BA357" s="337">
        <f>+BA88+BA110+BA119</f>
        <v>74338</v>
      </c>
      <c r="BB357" s="337">
        <f>+BB88+BB110+BB119</f>
        <v>74452</v>
      </c>
      <c r="BC357" s="338">
        <f t="shared" ref="BC357" si="575">+BC88+BC110+BC119</f>
        <v>107951</v>
      </c>
    </row>
    <row r="358" spans="1:55" s="204" customFormat="1">
      <c r="A358" s="287"/>
      <c r="B358" s="173" t="s">
        <v>23</v>
      </c>
      <c r="C358" s="308"/>
      <c r="D358" s="167">
        <f t="shared" ref="D358:V358" si="576">IFERROR(+D42/D357,"-")</f>
        <v>0.56503417199779971</v>
      </c>
      <c r="E358" s="167">
        <f t="shared" si="576"/>
        <v>0.43077871215283992</v>
      </c>
      <c r="F358" s="167">
        <f t="shared" si="576"/>
        <v>0.39425747478960221</v>
      </c>
      <c r="G358" s="167">
        <f t="shared" si="576"/>
        <v>0.55527688884154069</v>
      </c>
      <c r="H358" s="167">
        <f t="shared" si="576"/>
        <v>0.39032498439188779</v>
      </c>
      <c r="I358" s="167">
        <f t="shared" si="576"/>
        <v>0.37467182678399419</v>
      </c>
      <c r="J358" s="167">
        <f t="shared" si="576"/>
        <v>0.54962474903007685</v>
      </c>
      <c r="K358" s="167">
        <f t="shared" si="576"/>
        <v>0.44734046899256474</v>
      </c>
      <c r="L358" s="351">
        <f t="shared" si="576"/>
        <v>0.45663714752071</v>
      </c>
      <c r="M358" s="167">
        <f t="shared" si="576"/>
        <v>0.43722828497915001</v>
      </c>
      <c r="N358" s="167">
        <f t="shared" si="576"/>
        <v>0.44416781165094682</v>
      </c>
      <c r="O358" s="167">
        <f t="shared" si="576"/>
        <v>0.3619917055069784</v>
      </c>
      <c r="P358" s="167">
        <f t="shared" si="576"/>
        <v>0.43736688645955313</v>
      </c>
      <c r="Q358" s="167">
        <f t="shared" si="576"/>
        <v>0.49544485006639555</v>
      </c>
      <c r="R358" s="167">
        <f t="shared" si="576"/>
        <v>0.48483140877598152</v>
      </c>
      <c r="S358" s="167">
        <f t="shared" si="576"/>
        <v>0.73622530371824768</v>
      </c>
      <c r="T358" s="167">
        <f t="shared" si="576"/>
        <v>0.6080237226869839</v>
      </c>
      <c r="U358" s="167">
        <f t="shared" si="576"/>
        <v>0.47615048528208015</v>
      </c>
      <c r="V358" s="167">
        <f t="shared" si="576"/>
        <v>1.1279533030668025</v>
      </c>
      <c r="W358" s="167"/>
      <c r="X358" s="167"/>
      <c r="Y358" s="167">
        <f t="shared" ref="Y358:AN358" si="577">IFERROR(+Y42/Y357,"-")</f>
        <v>0.78229591495620776</v>
      </c>
      <c r="Z358" s="167">
        <f t="shared" si="577"/>
        <v>0.59069938794135624</v>
      </c>
      <c r="AA358" s="167">
        <f t="shared" si="577"/>
        <v>0.35105905070972154</v>
      </c>
      <c r="AB358" s="167">
        <f t="shared" si="577"/>
        <v>0.63786735816438789</v>
      </c>
      <c r="AC358" s="167">
        <f t="shared" si="577"/>
        <v>0.52279257688495173</v>
      </c>
      <c r="AD358" s="167">
        <f t="shared" si="577"/>
        <v>0.59959180415721236</v>
      </c>
      <c r="AE358" s="167">
        <f t="shared" si="577"/>
        <v>0.72213366033108517</v>
      </c>
      <c r="AF358" s="167">
        <f t="shared" si="577"/>
        <v>0.68647887323943657</v>
      </c>
      <c r="AG358" s="351">
        <f t="shared" si="577"/>
        <v>0.52383217300844231</v>
      </c>
      <c r="AH358" s="351">
        <f t="shared" si="577"/>
        <v>0.52395669973826553</v>
      </c>
      <c r="AI358" s="351">
        <f t="shared" si="577"/>
        <v>0.52367571081302522</v>
      </c>
      <c r="AJ358" s="167">
        <f t="shared" si="577"/>
        <v>0.99679569764599396</v>
      </c>
      <c r="AK358" s="167">
        <f t="shared" si="577"/>
        <v>0.21985220562134952</v>
      </c>
      <c r="AL358" s="167">
        <f t="shared" si="577"/>
        <v>0.61939968404423384</v>
      </c>
      <c r="AM358" s="351">
        <f t="shared" si="577"/>
        <v>0.6878626187024719</v>
      </c>
      <c r="AN358" s="352">
        <f t="shared" si="577"/>
        <v>0.47827032542873943</v>
      </c>
      <c r="AQ358" s="351">
        <f>IFERROR(+AQ42/AQ357,"-")</f>
        <v>0.44734046899256474</v>
      </c>
      <c r="AR358" s="351">
        <f>IFERROR(+AR42/AR357,"-")</f>
        <v>0.52383217300844243</v>
      </c>
      <c r="AS358" s="351">
        <f>IFERROR(+AS42/AS357,"-")</f>
        <v>0.52395669973826553</v>
      </c>
      <c r="AT358" s="351">
        <f>IFERROR(+AT42/AT357,"-")</f>
        <v>0.52367571081302522</v>
      </c>
      <c r="AU358" s="351">
        <f>IFERROR(+AU42/AU357,"-")</f>
        <v>0.6878626187024719</v>
      </c>
      <c r="AV358" s="352">
        <f t="shared" ref="AV358" si="578">IFERROR(+AV42/AV357,"-")</f>
        <v>0.47827032542873943</v>
      </c>
      <c r="AX358" s="351">
        <f>IFERROR(+AX42/AX357,"-")</f>
        <v>0.42545166319573313</v>
      </c>
      <c r="AY358" s="351">
        <f>IFERROR(+AY42/AY357,"-")</f>
        <v>0.57191613050720136</v>
      </c>
      <c r="AZ358" s="351">
        <f>IFERROR(+AZ42/AZ357,"-")</f>
        <v>0.52279257688495173</v>
      </c>
      <c r="BA358" s="351">
        <f>IFERROR(+BA42/BA357,"-")</f>
        <v>0.60253167962549437</v>
      </c>
      <c r="BB358" s="351">
        <f>IFERROR(+BB42/BB357,"-")</f>
        <v>0.39496588405952826</v>
      </c>
      <c r="BC358" s="352">
        <f t="shared" ref="BC358" si="579">IFERROR(+BC42/BC357,"-")</f>
        <v>0.54180137284508711</v>
      </c>
    </row>
    <row r="359" spans="1:55" s="204" customFormat="1">
      <c r="A359" s="287"/>
      <c r="B359" s="173" t="s">
        <v>22</v>
      </c>
      <c r="C359" s="308"/>
      <c r="D359" s="161">
        <f t="shared" ref="D359:V359" si="580">IFERROR(+D287/D266,"-")</f>
        <v>10.387801945567821</v>
      </c>
      <c r="E359" s="161">
        <f t="shared" si="580"/>
        <v>0</v>
      </c>
      <c r="F359" s="161">
        <f t="shared" si="580"/>
        <v>20.192654229383084</v>
      </c>
      <c r="G359" s="161">
        <f t="shared" si="580"/>
        <v>17.512361784072557</v>
      </c>
      <c r="H359" s="161">
        <f t="shared" si="580"/>
        <v>23.144345898004435</v>
      </c>
      <c r="I359" s="161">
        <f t="shared" si="580"/>
        <v>14.316026165167621</v>
      </c>
      <c r="J359" s="161">
        <f t="shared" si="580"/>
        <v>14.716756861229223</v>
      </c>
      <c r="K359" s="161">
        <f t="shared" si="580"/>
        <v>13.071339024535849</v>
      </c>
      <c r="L359" s="347">
        <f t="shared" si="580"/>
        <v>15.780285776565119</v>
      </c>
      <c r="M359" s="161">
        <f t="shared" si="580"/>
        <v>7.0344827586206895</v>
      </c>
      <c r="N359" s="161">
        <f t="shared" si="580"/>
        <v>12.319619281547435</v>
      </c>
      <c r="O359" s="161">
        <f t="shared" si="580"/>
        <v>14.983118533309131</v>
      </c>
      <c r="P359" s="161">
        <f t="shared" si="580"/>
        <v>12.195012356773759</v>
      </c>
      <c r="Q359" s="161">
        <f t="shared" si="580"/>
        <v>8.6537051584184344</v>
      </c>
      <c r="R359" s="161">
        <f t="shared" si="580"/>
        <v>12.272455983288571</v>
      </c>
      <c r="S359" s="161">
        <f t="shared" si="580"/>
        <v>7.3745672017626696</v>
      </c>
      <c r="T359" s="161">
        <f t="shared" si="580"/>
        <v>10.36677722498618</v>
      </c>
      <c r="U359" s="161">
        <f t="shared" si="580"/>
        <v>5.8809263709853612</v>
      </c>
      <c r="V359" s="161">
        <f t="shared" si="580"/>
        <v>2.9786000891662949</v>
      </c>
      <c r="W359" s="161"/>
      <c r="X359" s="161"/>
      <c r="Y359" s="161">
        <f t="shared" ref="Y359:AN359" si="581">IFERROR(+Y287/Y266,"-")</f>
        <v>2.1409874088800529</v>
      </c>
      <c r="Z359" s="161">
        <f t="shared" si="581"/>
        <v>11.429914449562848</v>
      </c>
      <c r="AA359" s="161">
        <f t="shared" si="581"/>
        <v>15.121253038077235</v>
      </c>
      <c r="AB359" s="161">
        <f t="shared" si="581"/>
        <v>9.8208424507658645</v>
      </c>
      <c r="AC359" s="161">
        <f t="shared" si="581"/>
        <v>8.4057479734708913</v>
      </c>
      <c r="AD359" s="161">
        <f t="shared" si="581"/>
        <v>0</v>
      </c>
      <c r="AE359" s="161">
        <f t="shared" si="581"/>
        <v>7.5925144965735374</v>
      </c>
      <c r="AF359" s="161">
        <f t="shared" si="581"/>
        <v>6.3668845315904141</v>
      </c>
      <c r="AG359" s="347">
        <f t="shared" si="581"/>
        <v>8.796801229733191</v>
      </c>
      <c r="AH359" s="347">
        <f t="shared" si="581"/>
        <v>9.0683377065782818</v>
      </c>
      <c r="AI359" s="347">
        <f t="shared" si="581"/>
        <v>8.490564078602393</v>
      </c>
      <c r="AJ359" s="161">
        <f t="shared" si="581"/>
        <v>4.4517361281159706</v>
      </c>
      <c r="AK359" s="161">
        <f t="shared" si="581"/>
        <v>0</v>
      </c>
      <c r="AL359" s="161">
        <f t="shared" si="581"/>
        <v>3.791856578547554</v>
      </c>
      <c r="AM359" s="347">
        <f t="shared" si="581"/>
        <v>4.106741349858976</v>
      </c>
      <c r="AN359" s="348">
        <f t="shared" si="581"/>
        <v>12.173505202283259</v>
      </c>
      <c r="AQ359" s="347">
        <f>IFERROR(+AQ287/AQ266,"-")</f>
        <v>13.071339024535849</v>
      </c>
      <c r="AR359" s="347">
        <f>IFERROR(+AR287/AR266,"-")</f>
        <v>8.796801229733191</v>
      </c>
      <c r="AS359" s="347">
        <f>IFERROR(+AS287/AS266,"-")</f>
        <v>9.0683377065782818</v>
      </c>
      <c r="AT359" s="347">
        <f>IFERROR(+AT287/AT266,"-")</f>
        <v>8.490564078602393</v>
      </c>
      <c r="AU359" s="347">
        <f>IFERROR(+AU287/AU266,"-")</f>
        <v>4.106741349858976</v>
      </c>
      <c r="AV359" s="348">
        <f t="shared" ref="AV359" si="582">IFERROR(+AV287/AV266,"-")</f>
        <v>12.173505202283259</v>
      </c>
      <c r="AX359" s="347">
        <f>IFERROR(+AX287/AX266,"-")</f>
        <v>15.985391879939513</v>
      </c>
      <c r="AY359" s="347">
        <f>IFERROR(+AY287/AY266,"-")</f>
        <v>9.1996566102526369</v>
      </c>
      <c r="AZ359" s="347">
        <f>IFERROR(+AZ287/AZ266,"-")</f>
        <v>11.175349428208387</v>
      </c>
      <c r="BA359" s="347">
        <f>IFERROR(+BA287/BA266,"-")</f>
        <v>8.0325276037003874</v>
      </c>
      <c r="BB359" s="347">
        <f>IFERROR(+BB287/BB266,"-")</f>
        <v>15.706320267395927</v>
      </c>
      <c r="BC359" s="348">
        <f t="shared" ref="BC359" si="583">IFERROR(+BC287/BC266,"-")</f>
        <v>12.012418300653595</v>
      </c>
    </row>
    <row r="360" spans="1:55" s="204" customFormat="1">
      <c r="A360" s="287"/>
      <c r="B360" s="173" t="s">
        <v>21</v>
      </c>
      <c r="C360" s="308"/>
      <c r="D360" s="162">
        <f t="shared" ref="D360:V360" si="584">IFERROR(+(D51*1000)/D287,"-")</f>
        <v>110.639954544498</v>
      </c>
      <c r="E360" s="162" t="str">
        <f t="shared" si="584"/>
        <v>-</v>
      </c>
      <c r="F360" s="162">
        <f t="shared" si="584"/>
        <v>49.079384243887716</v>
      </c>
      <c r="G360" s="162">
        <f t="shared" si="584"/>
        <v>105.64924054853608</v>
      </c>
      <c r="H360" s="162">
        <f t="shared" si="584"/>
        <v>40.856733185796905</v>
      </c>
      <c r="I360" s="162">
        <f t="shared" si="584"/>
        <v>147.56761001799126</v>
      </c>
      <c r="J360" s="162">
        <f t="shared" si="584"/>
        <v>72.690739318007203</v>
      </c>
      <c r="K360" s="162">
        <f t="shared" si="584"/>
        <v>108.23993642616392</v>
      </c>
      <c r="L360" s="337">
        <f t="shared" si="584"/>
        <v>91.429796253736143</v>
      </c>
      <c r="M360" s="162">
        <f t="shared" si="584"/>
        <v>96.33986928104575</v>
      </c>
      <c r="N360" s="162">
        <f t="shared" si="584"/>
        <v>80.348909657320874</v>
      </c>
      <c r="O360" s="162">
        <f t="shared" si="584"/>
        <v>75.246541154806039</v>
      </c>
      <c r="P360" s="162">
        <f t="shared" si="584"/>
        <v>65.070007369196759</v>
      </c>
      <c r="Q360" s="162">
        <f t="shared" si="584"/>
        <v>94.4520931358458</v>
      </c>
      <c r="R360" s="162">
        <f t="shared" si="584"/>
        <v>60.741641337386021</v>
      </c>
      <c r="S360" s="162">
        <f t="shared" si="584"/>
        <v>113.53450851508813</v>
      </c>
      <c r="T360" s="162">
        <f t="shared" si="584"/>
        <v>121.5506438798091</v>
      </c>
      <c r="U360" s="162">
        <f t="shared" si="584"/>
        <v>88.568562618419591</v>
      </c>
      <c r="V360" s="162">
        <f t="shared" si="584"/>
        <v>404.43047447986828</v>
      </c>
      <c r="W360" s="162"/>
      <c r="X360" s="162"/>
      <c r="Y360" s="162">
        <f t="shared" ref="Y360:AN360" si="585">IFERROR(+(Y51*1000)/Y287,"-")</f>
        <v>114.13758415228662</v>
      </c>
      <c r="Z360" s="162">
        <f t="shared" si="585"/>
        <v>66.853100838953779</v>
      </c>
      <c r="AA360" s="162">
        <f t="shared" si="585"/>
        <v>61.006536414615852</v>
      </c>
      <c r="AB360" s="162">
        <f t="shared" si="585"/>
        <v>83.665227684166553</v>
      </c>
      <c r="AC360" s="162">
        <f t="shared" si="585"/>
        <v>84.950817947504078</v>
      </c>
      <c r="AD360" s="162" t="str">
        <f t="shared" si="585"/>
        <v>-</v>
      </c>
      <c r="AE360" s="162">
        <f t="shared" si="585"/>
        <v>104.6309796570159</v>
      </c>
      <c r="AF360" s="162">
        <f t="shared" si="585"/>
        <v>173.28223378045442</v>
      </c>
      <c r="AG360" s="337">
        <f t="shared" si="585"/>
        <v>93.214897408694085</v>
      </c>
      <c r="AH360" s="337">
        <f t="shared" si="585"/>
        <v>99.846947710941848</v>
      </c>
      <c r="AI360" s="337">
        <f t="shared" si="585"/>
        <v>85.226334680599976</v>
      </c>
      <c r="AJ360" s="162">
        <f t="shared" si="585"/>
        <v>137.10671067106711</v>
      </c>
      <c r="AK360" s="162" t="str">
        <f t="shared" si="585"/>
        <v>-</v>
      </c>
      <c r="AL360" s="162">
        <f t="shared" si="585"/>
        <v>80.535299302828747</v>
      </c>
      <c r="AM360" s="337">
        <f t="shared" si="585"/>
        <v>140.06713162247652</v>
      </c>
      <c r="AN360" s="338">
        <f t="shared" si="585"/>
        <v>93.589692287855584</v>
      </c>
      <c r="AQ360" s="337">
        <f>IFERROR(+(AQ51*1000)/AQ287,"-")</f>
        <v>108.23993642616392</v>
      </c>
      <c r="AR360" s="337">
        <f>IFERROR(+(AR51*1000)/AR287,"-")</f>
        <v>93.2148974086941</v>
      </c>
      <c r="AS360" s="337">
        <f>IFERROR(+(AS51*1000)/AS287,"-")</f>
        <v>99.846947710941834</v>
      </c>
      <c r="AT360" s="337">
        <f>IFERROR(+(AT51*1000)/AT287,"-")</f>
        <v>85.226334680599962</v>
      </c>
      <c r="AU360" s="337">
        <f>IFERROR(+(AU51*1000)/AU287,"-")</f>
        <v>140.06713162247652</v>
      </c>
      <c r="AV360" s="338">
        <f t="shared" ref="AV360" si="586">IFERROR(+(AV51*1000)/AV287,"-")</f>
        <v>93.58969228785557</v>
      </c>
      <c r="AX360" s="337">
        <f>IFERROR(+(AX51*1000)/AX287,"-")</f>
        <v>70.910200759631039</v>
      </c>
      <c r="AY360" s="337">
        <f>IFERROR(+(AY51*1000)/AY287,"-")</f>
        <v>88.516810195430182</v>
      </c>
      <c r="AZ360" s="337">
        <f>IFERROR(+(AZ51*1000)/AZ287,"-")</f>
        <v>82.254527734914319</v>
      </c>
      <c r="BA360" s="337">
        <f>IFERROR(+(BA51*1000)/BA287,"-")</f>
        <v>98.822305606122526</v>
      </c>
      <c r="BB360" s="337">
        <f>IFERROR(+(BB51*1000)/BB287,"-")</f>
        <v>19.5784443649097</v>
      </c>
      <c r="BC360" s="338">
        <f t="shared" ref="BC360" si="587">IFERROR(+(BC51*1000)/BC287,"-")</f>
        <v>77.769918566479859</v>
      </c>
    </row>
    <row r="361" spans="1:55" s="204" customFormat="1">
      <c r="A361" s="287"/>
      <c r="B361" s="173" t="s">
        <v>20</v>
      </c>
      <c r="C361" s="308"/>
      <c r="D361" s="163">
        <f t="shared" ref="D361:V361" si="588">IFERROR(+D58/D110,"-")</f>
        <v>6.3625310482366207E-2</v>
      </c>
      <c r="E361" s="163">
        <f t="shared" si="588"/>
        <v>4.9227861079072149E-2</v>
      </c>
      <c r="F361" s="163">
        <f t="shared" si="588"/>
        <v>4.4618093468750036E-2</v>
      </c>
      <c r="G361" s="163">
        <f t="shared" si="588"/>
        <v>5.3070617272708301E-2</v>
      </c>
      <c r="H361" s="163">
        <f t="shared" si="588"/>
        <v>4.932276743357699E-2</v>
      </c>
      <c r="I361" s="163">
        <f t="shared" si="588"/>
        <v>3.9728496257923934E-2</v>
      </c>
      <c r="J361" s="163">
        <f t="shared" si="588"/>
        <v>4.6842130259507696E-2</v>
      </c>
      <c r="K361" s="163">
        <f t="shared" si="588"/>
        <v>4.8875767658159264E-2</v>
      </c>
      <c r="L361" s="322">
        <f t="shared" si="588"/>
        <v>4.8503801507733889E-2</v>
      </c>
      <c r="M361" s="163">
        <f t="shared" si="588"/>
        <v>6.9515774027879673E-2</v>
      </c>
      <c r="N361" s="163">
        <f t="shared" si="588"/>
        <v>5.0178862580001461E-2</v>
      </c>
      <c r="O361" s="163">
        <f t="shared" si="588"/>
        <v>3.0499958039610607E-2</v>
      </c>
      <c r="P361" s="163">
        <f t="shared" si="588"/>
        <v>4.7122657645672583E-2</v>
      </c>
      <c r="Q361" s="163">
        <f t="shared" si="588"/>
        <v>4.804703856383763E-2</v>
      </c>
      <c r="R361" s="163">
        <f t="shared" si="588"/>
        <v>4.9452448035723781E-2</v>
      </c>
      <c r="S361" s="163">
        <f t="shared" si="588"/>
        <v>5.3955995542540235E-2</v>
      </c>
      <c r="T361" s="163">
        <f t="shared" si="588"/>
        <v>5.1262169380546223E-2</v>
      </c>
      <c r="U361" s="163">
        <f t="shared" si="588"/>
        <v>5.8779276794222381E-2</v>
      </c>
      <c r="V361" s="163">
        <f t="shared" si="588"/>
        <v>0.11688816855753646</v>
      </c>
      <c r="W361" s="163"/>
      <c r="X361" s="163"/>
      <c r="Y361" s="163">
        <f t="shared" ref="Y361:AN361" si="589">IFERROR(+Y58/Y110,"-")</f>
        <v>0.1084566395234625</v>
      </c>
      <c r="Z361" s="163">
        <f t="shared" si="589"/>
        <v>5.3143148420039123E-2</v>
      </c>
      <c r="AA361" s="163">
        <f t="shared" si="589"/>
        <v>3.8083991438482546E-2</v>
      </c>
      <c r="AB361" s="163">
        <f t="shared" si="589"/>
        <v>4.9806660125815201E-2</v>
      </c>
      <c r="AC361" s="163">
        <f t="shared" si="589"/>
        <v>3.7985470196571197E-2</v>
      </c>
      <c r="AD361" s="163">
        <f t="shared" si="589"/>
        <v>7.8182717678100269E-2</v>
      </c>
      <c r="AE361" s="163">
        <f t="shared" si="589"/>
        <v>6.4158399870957339E-2</v>
      </c>
      <c r="AF361" s="163">
        <f t="shared" si="589"/>
        <v>4.9268489244312194E-2</v>
      </c>
      <c r="AG361" s="322">
        <f t="shared" si="589"/>
        <v>4.9629208891846806E-2</v>
      </c>
      <c r="AH361" s="322">
        <f t="shared" si="589"/>
        <v>4.6547483140513372E-2</v>
      </c>
      <c r="AI361" s="322">
        <f t="shared" si="589"/>
        <v>5.4172002851573094E-2</v>
      </c>
      <c r="AJ361" s="163">
        <f t="shared" si="589"/>
        <v>7.6177471073775593E-2</v>
      </c>
      <c r="AK361" s="163">
        <f t="shared" si="589"/>
        <v>9.8500838880770686E-2</v>
      </c>
      <c r="AL361" s="163">
        <f t="shared" si="589"/>
        <v>5.9223513928493093E-2</v>
      </c>
      <c r="AM361" s="322">
        <f t="shared" si="589"/>
        <v>7.6388381958131579E-2</v>
      </c>
      <c r="AN361" s="323">
        <f t="shared" si="589"/>
        <v>4.9164349134529169E-2</v>
      </c>
      <c r="AQ361" s="322">
        <f>IFERROR(+AQ58/AQ110,"-")</f>
        <v>4.8875767658159264E-2</v>
      </c>
      <c r="AR361" s="322">
        <f>IFERROR(+AR58/AR110,"-")</f>
        <v>4.9629208891846806E-2</v>
      </c>
      <c r="AS361" s="322">
        <f>IFERROR(+AS58/AS110,"-")</f>
        <v>4.6547483140513379E-2</v>
      </c>
      <c r="AT361" s="322">
        <f>IFERROR(+AT58/AT110,"-")</f>
        <v>5.4172002851573101E-2</v>
      </c>
      <c r="AU361" s="322">
        <f>IFERROR(+AU58/AU110,"-")</f>
        <v>7.6388381958131579E-2</v>
      </c>
      <c r="AV361" s="323">
        <f t="shared" ref="AV361" si="590">IFERROR(+AV58/AV110,"-")</f>
        <v>4.9164349134529162E-2</v>
      </c>
      <c r="AX361" s="322">
        <f>IFERROR(+AX58/AX110,"-")</f>
        <v>4.9408700586545284E-2</v>
      </c>
      <c r="AY361" s="322">
        <f>IFERROR(+AY58/AY110,"-")</f>
        <v>5.6128727605746664E-2</v>
      </c>
      <c r="AZ361" s="322">
        <f>IFERROR(+AZ58/AZ110,"-")</f>
        <v>3.7985470196571197E-2</v>
      </c>
      <c r="BA361" s="322">
        <f>IFERROR(+BA58/BA110,"-")</f>
        <v>6.5850984013389513E-2</v>
      </c>
      <c r="BB361" s="322">
        <f>IFERROR(+BB58/BB110,"-")</f>
        <v>7.9842070629524017E-2</v>
      </c>
      <c r="BC361" s="323">
        <f t="shared" ref="BC361" si="591">IFERROR(+BC58/BC110,"-")</f>
        <v>5.768622393108315E-2</v>
      </c>
    </row>
    <row r="362" spans="1:55" s="204" customFormat="1">
      <c r="A362" s="287"/>
      <c r="B362" s="173" t="s">
        <v>19</v>
      </c>
      <c r="C362" s="308"/>
      <c r="D362" s="163">
        <f t="shared" ref="D362:V362" si="592">IFERROR(+(D69-D67+D53+D60)/D110,"-")</f>
        <v>9.3493814428852892E-2</v>
      </c>
      <c r="E362" s="163">
        <f t="shared" si="592"/>
        <v>3.8115682002648553E-2</v>
      </c>
      <c r="F362" s="163">
        <f t="shared" si="592"/>
        <v>5.4967406521227696E-2</v>
      </c>
      <c r="G362" s="163">
        <f t="shared" si="592"/>
        <v>7.9521819332750279E-2</v>
      </c>
      <c r="H362" s="163">
        <f t="shared" si="592"/>
        <v>6.7250438932440648E-2</v>
      </c>
      <c r="I362" s="163">
        <f t="shared" si="592"/>
        <v>6.2591644841421198E-2</v>
      </c>
      <c r="J362" s="163">
        <f t="shared" si="592"/>
        <v>7.8494860971037611E-2</v>
      </c>
      <c r="K362" s="163">
        <f t="shared" si="592"/>
        <v>7.169269267356021E-2</v>
      </c>
      <c r="L362" s="322">
        <f t="shared" si="592"/>
        <v>6.9899660631344368E-2</v>
      </c>
      <c r="M362" s="163">
        <f t="shared" si="592"/>
        <v>5.9537784299339695E-2</v>
      </c>
      <c r="N362" s="163">
        <f t="shared" si="592"/>
        <v>8.0731511449638624E-2</v>
      </c>
      <c r="O362" s="163">
        <f t="shared" si="592"/>
        <v>6.5007133266196712E-2</v>
      </c>
      <c r="P362" s="163">
        <f t="shared" si="592"/>
        <v>9.1575126382606717E-2</v>
      </c>
      <c r="Q362" s="163">
        <f t="shared" si="592"/>
        <v>6.7945247489133831E-2</v>
      </c>
      <c r="R362" s="163">
        <f t="shared" si="592"/>
        <v>0.11592950932964755</v>
      </c>
      <c r="S362" s="163">
        <f t="shared" si="592"/>
        <v>9.5239329307797965E-2</v>
      </c>
      <c r="T362" s="163">
        <f t="shared" si="592"/>
        <v>0.11100444313160777</v>
      </c>
      <c r="U362" s="163">
        <f t="shared" si="592"/>
        <v>0.11113897387030443</v>
      </c>
      <c r="V362" s="163">
        <f t="shared" si="592"/>
        <v>0.15066450567260939</v>
      </c>
      <c r="W362" s="163"/>
      <c r="X362" s="163"/>
      <c r="Y362" s="163">
        <f t="shared" ref="Y362:AN362" si="593">IFERROR(+(Y69-Y67+Y53+Y60)/Y110,"-")</f>
        <v>0.28180349165108837</v>
      </c>
      <c r="Z362" s="163">
        <f t="shared" si="593"/>
        <v>7.463479878534926E-2</v>
      </c>
      <c r="AA362" s="163">
        <f t="shared" si="593"/>
        <v>6.8032901157116965E-2</v>
      </c>
      <c r="AB362" s="163">
        <f t="shared" si="593"/>
        <v>0.15280583290048286</v>
      </c>
      <c r="AC362" s="163">
        <f t="shared" si="593"/>
        <v>7.7501913716654394E-2</v>
      </c>
      <c r="AD362" s="163">
        <f t="shared" si="593"/>
        <v>0.11672163588390501</v>
      </c>
      <c r="AE362" s="163">
        <f t="shared" si="593"/>
        <v>0.12759093475280264</v>
      </c>
      <c r="AF362" s="163">
        <f t="shared" si="593"/>
        <v>9.3608579753270096E-2</v>
      </c>
      <c r="AG362" s="322">
        <f t="shared" si="593"/>
        <v>9.0188968637823178E-2</v>
      </c>
      <c r="AH362" s="322">
        <f t="shared" si="593"/>
        <v>7.9084179205402741E-2</v>
      </c>
      <c r="AI362" s="322">
        <f t="shared" si="593"/>
        <v>0.10655861812263026</v>
      </c>
      <c r="AJ362" s="163">
        <f t="shared" si="593"/>
        <v>0.18387202965166607</v>
      </c>
      <c r="AK362" s="163">
        <f t="shared" si="593"/>
        <v>0.13941657195432158</v>
      </c>
      <c r="AL362" s="163">
        <f t="shared" si="593"/>
        <v>0.2075455143671858</v>
      </c>
      <c r="AM362" s="322">
        <f t="shared" si="593"/>
        <v>0.18158665271593222</v>
      </c>
      <c r="AN362" s="323">
        <f t="shared" si="593"/>
        <v>7.5688122018876328E-2</v>
      </c>
      <c r="AQ362" s="322">
        <f>IFERROR(+(AQ69-AQ67+AQ53+AQ60)/AQ110,"-")</f>
        <v>7.169269267356021E-2</v>
      </c>
      <c r="AR362" s="322">
        <f>IFERROR(+(AR69-AR67+AR53+AR60)/AR110,"-")</f>
        <v>9.0188968637823191E-2</v>
      </c>
      <c r="AS362" s="322">
        <f>IFERROR(+(AS69-AS67+AS53+AS60)/AS110,"-")</f>
        <v>7.9084179205402741E-2</v>
      </c>
      <c r="AT362" s="322">
        <f>IFERROR(+(AT69-AT67+AT53+AT60)/AT110,"-")</f>
        <v>0.10655861812263026</v>
      </c>
      <c r="AU362" s="322">
        <f>IFERROR(+(AU69-AU67+AU53+AU60)/AU110,"-")</f>
        <v>0.18158665271593225</v>
      </c>
      <c r="AV362" s="323">
        <f t="shared" ref="AV362" si="594">IFERROR(+(AV69-AV67+AV53+AV60)/AV110,"-")</f>
        <v>7.5688122018876328E-2</v>
      </c>
      <c r="AX362" s="322">
        <f>IFERROR(+(AX69-AX67+AX53+AX60)/AX110,"-")</f>
        <v>7.0250036701867496E-2</v>
      </c>
      <c r="AY362" s="322">
        <f>IFERROR(+(AY69-AY67+AY53+AY60)/AY110,"-")</f>
        <v>0.11110554633392479</v>
      </c>
      <c r="AZ362" s="322">
        <f>IFERROR(+(AZ69-AZ67+AZ53+AZ60)/AZ110,"-")</f>
        <v>6.7590305761370359E-2</v>
      </c>
      <c r="BA362" s="322">
        <f>IFERROR(+(BA69-BA67+BA53+BA60)/BA110,"-")</f>
        <v>0.12039014255208634</v>
      </c>
      <c r="BB362" s="322">
        <f>IFERROR(+(BB69-BB67+BB53+BB60)/BB110,"-")</f>
        <v>0.19482342618995394</v>
      </c>
      <c r="BC362" s="323">
        <f t="shared" ref="BC362" si="595">IFERROR(+(BC69-BC67+BC53+BC60)/BC110,"-")</f>
        <v>0.10568101623147495</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596">+D81+D82-D91+D113</f>
        <v>4026</v>
      </c>
      <c r="E365" s="162">
        <f t="shared" si="596"/>
        <v>24095</v>
      </c>
      <c r="F365" s="162">
        <f t="shared" si="596"/>
        <v>85640</v>
      </c>
      <c r="G365" s="162">
        <f t="shared" si="596"/>
        <v>13339</v>
      </c>
      <c r="H365" s="162">
        <f t="shared" si="596"/>
        <v>66572</v>
      </c>
      <c r="I365" s="162">
        <f t="shared" si="596"/>
        <v>115915</v>
      </c>
      <c r="J365" s="162">
        <f t="shared" si="596"/>
        <v>21043</v>
      </c>
      <c r="K365" s="162">
        <f t="shared" si="596"/>
        <v>26829</v>
      </c>
      <c r="L365" s="337">
        <f t="shared" si="596"/>
        <v>357459</v>
      </c>
      <c r="M365" s="162">
        <f t="shared" si="596"/>
        <v>27091</v>
      </c>
      <c r="N365" s="162">
        <f t="shared" si="596"/>
        <v>5855</v>
      </c>
      <c r="O365" s="162">
        <f t="shared" si="596"/>
        <v>35910</v>
      </c>
      <c r="P365" s="162">
        <f t="shared" si="596"/>
        <v>19522</v>
      </c>
      <c r="Q365" s="162">
        <f t="shared" si="596"/>
        <v>41431</v>
      </c>
      <c r="R365" s="162">
        <f t="shared" si="596"/>
        <v>29653</v>
      </c>
      <c r="S365" s="162">
        <f t="shared" si="596"/>
        <v>9188</v>
      </c>
      <c r="T365" s="162">
        <f t="shared" si="596"/>
        <v>1705</v>
      </c>
      <c r="U365" s="162">
        <f t="shared" si="596"/>
        <v>30473</v>
      </c>
      <c r="V365" s="162">
        <f t="shared" si="596"/>
        <v>4344</v>
      </c>
      <c r="W365" s="162"/>
      <c r="X365" s="162"/>
      <c r="Y365" s="162">
        <f t="shared" ref="Y365:AN365" si="597">+Y81+Y82-Y91+Y113</f>
        <v>33013</v>
      </c>
      <c r="Z365" s="162">
        <f t="shared" si="597"/>
        <v>3424</v>
      </c>
      <c r="AA365" s="162">
        <f t="shared" si="597"/>
        <v>15428</v>
      </c>
      <c r="AB365" s="162">
        <f t="shared" si="597"/>
        <v>22199</v>
      </c>
      <c r="AC365" s="162">
        <f t="shared" si="597"/>
        <v>1885</v>
      </c>
      <c r="AD365" s="162">
        <f t="shared" si="597"/>
        <v>16214</v>
      </c>
      <c r="AE365" s="162">
        <f t="shared" si="597"/>
        <v>6449</v>
      </c>
      <c r="AF365" s="162">
        <f t="shared" si="597"/>
        <v>13773</v>
      </c>
      <c r="AG365" s="337">
        <f t="shared" si="597"/>
        <v>317557</v>
      </c>
      <c r="AH365" s="337">
        <f t="shared" si="597"/>
        <v>114342</v>
      </c>
      <c r="AI365" s="337">
        <f t="shared" si="597"/>
        <v>203215</v>
      </c>
      <c r="AJ365" s="162">
        <f t="shared" si="597"/>
        <v>44197</v>
      </c>
      <c r="AK365" s="162">
        <f t="shared" si="597"/>
        <v>73286</v>
      </c>
      <c r="AL365" s="162">
        <f t="shared" si="597"/>
        <v>23173</v>
      </c>
      <c r="AM365" s="337">
        <f t="shared" si="597"/>
        <v>140656</v>
      </c>
      <c r="AN365" s="338">
        <f t="shared" si="597"/>
        <v>815672</v>
      </c>
      <c r="AQ365" s="337">
        <f>+AQ81+AQ82-AQ91+AQ113</f>
        <v>3353.625</v>
      </c>
      <c r="AR365" s="337">
        <f>+AR81+AR82-AR91+AR113</f>
        <v>17642.055555555555</v>
      </c>
      <c r="AS365" s="337">
        <f>+AS81+AS82-AS91+AS113</f>
        <v>16334.571428571428</v>
      </c>
      <c r="AT365" s="337">
        <f>+AT81+AT82-AT91+AT113</f>
        <v>18474.090909090912</v>
      </c>
      <c r="AU365" s="337">
        <f>+AU81+AU82-AU91+AU113</f>
        <v>46885.333333333336</v>
      </c>
      <c r="AV365" s="338">
        <f t="shared" ref="AV365" si="598">+AV81+AV82-AV91+AV113</f>
        <v>28126.620689655174</v>
      </c>
      <c r="AX365" s="337">
        <f>+AX81+AX82-AX91+AX113</f>
        <v>32724.5</v>
      </c>
      <c r="AY365" s="337">
        <f>+AY81+AY82-AY91+AY113</f>
        <v>15660.5</v>
      </c>
      <c r="AZ365" s="337">
        <f>+AZ81+AZ82-AZ91+AZ113</f>
        <v>12287</v>
      </c>
      <c r="BA365" s="337">
        <f>+BA81+BA82-BA91+BA113</f>
        <v>20032.5</v>
      </c>
      <c r="BB365" s="337">
        <f>+BB81+BB82-BB91+BB113</f>
        <v>39704</v>
      </c>
      <c r="BC365" s="338">
        <f t="shared" ref="BC365" si="599">+BC81+BC82-BC91+BC113</f>
        <v>22816</v>
      </c>
    </row>
    <row r="366" spans="1:55" s="204" customFormat="1">
      <c r="A366" s="287"/>
      <c r="B366" s="173" t="s">
        <v>16</v>
      </c>
      <c r="C366" s="308"/>
      <c r="D366" s="161">
        <f t="shared" ref="D366:V366" si="600">IFERROR(+D88/D100,"-")</f>
        <v>0.13059788691684193</v>
      </c>
      <c r="E366" s="161">
        <f t="shared" si="600"/>
        <v>1.8041314425961277</v>
      </c>
      <c r="F366" s="161">
        <f t="shared" si="600"/>
        <v>1.2896309955622201</v>
      </c>
      <c r="G366" s="161">
        <f t="shared" si="600"/>
        <v>0.33806501030810227</v>
      </c>
      <c r="H366" s="161">
        <f t="shared" si="600"/>
        <v>1.8249318559949024</v>
      </c>
      <c r="I366" s="161">
        <f t="shared" si="600"/>
        <v>1.0140145568716998</v>
      </c>
      <c r="J366" s="161">
        <f t="shared" si="600"/>
        <v>0.81730308061243317</v>
      </c>
      <c r="K366" s="161">
        <f t="shared" si="600"/>
        <v>0.93229241205598645</v>
      </c>
      <c r="L366" s="347">
        <f t="shared" si="600"/>
        <v>0.81039642964447312</v>
      </c>
      <c r="M366" s="161">
        <f t="shared" si="600"/>
        <v>7.7180385288966722</v>
      </c>
      <c r="N366" s="161">
        <f t="shared" si="600"/>
        <v>1.0862660304205189</v>
      </c>
      <c r="O366" s="161">
        <f t="shared" si="600"/>
        <v>2.4635185407416298</v>
      </c>
      <c r="P366" s="161">
        <f t="shared" si="600"/>
        <v>2.2029615822719273</v>
      </c>
      <c r="Q366" s="161">
        <f t="shared" si="600"/>
        <v>2.0749487567952944</v>
      </c>
      <c r="R366" s="161">
        <f t="shared" si="600"/>
        <v>1.5800058010248477</v>
      </c>
      <c r="S366" s="161">
        <f t="shared" si="600"/>
        <v>2.5119047619047619</v>
      </c>
      <c r="T366" s="161">
        <f t="shared" si="600"/>
        <v>0.4932076857177824</v>
      </c>
      <c r="U366" s="161">
        <f t="shared" si="600"/>
        <v>5.7042042042042045</v>
      </c>
      <c r="V366" s="161">
        <f t="shared" si="600"/>
        <v>2.0369337979094078</v>
      </c>
      <c r="W366" s="161"/>
      <c r="X366" s="161"/>
      <c r="Y366" s="161">
        <f t="shared" ref="Y366:AN366" si="601">IFERROR(+Y88/Y100,"-")</f>
        <v>2.3035542747358311</v>
      </c>
      <c r="Z366" s="161">
        <f t="shared" si="601"/>
        <v>0.28071810909965716</v>
      </c>
      <c r="AA366" s="161">
        <f t="shared" si="601"/>
        <v>1.1698762364409614</v>
      </c>
      <c r="AB366" s="161">
        <f t="shared" si="601"/>
        <v>2.2069780119934581</v>
      </c>
      <c r="AC366" s="161">
        <f t="shared" si="601"/>
        <v>0.65427696967784688</v>
      </c>
      <c r="AD366" s="161">
        <f t="shared" si="601"/>
        <v>1.6677435213146992</v>
      </c>
      <c r="AE366" s="161">
        <f t="shared" si="601"/>
        <v>2.1863532110091741</v>
      </c>
      <c r="AF366" s="161">
        <f t="shared" si="601"/>
        <v>1.1059050064184852</v>
      </c>
      <c r="AG366" s="347">
        <f t="shared" si="601"/>
        <v>1.5640497155770279</v>
      </c>
      <c r="AH366" s="347">
        <f t="shared" si="601"/>
        <v>1.1445705113632449</v>
      </c>
      <c r="AI366" s="347">
        <f t="shared" si="601"/>
        <v>2.110171391671674</v>
      </c>
      <c r="AJ366" s="161">
        <f t="shared" si="601"/>
        <v>2.9250327057619021</v>
      </c>
      <c r="AK366" s="161">
        <f t="shared" si="601"/>
        <v>18.594608087868199</v>
      </c>
      <c r="AL366" s="161">
        <f t="shared" si="601"/>
        <v>7.1779213153258956</v>
      </c>
      <c r="AM366" s="347">
        <f t="shared" si="601"/>
        <v>6.0162045372704354</v>
      </c>
      <c r="AN366" s="348">
        <f t="shared" si="601"/>
        <v>1.116447051033439</v>
      </c>
      <c r="AQ366" s="347">
        <f>IFERROR(+AQ88/AQ100,"-")</f>
        <v>0.93229241205598645</v>
      </c>
      <c r="AR366" s="347">
        <f>IFERROR(+AR88/AR100,"-")</f>
        <v>1.5640497155770279</v>
      </c>
      <c r="AS366" s="347">
        <f>IFERROR(+AS88/AS100,"-")</f>
        <v>1.1445705113632449</v>
      </c>
      <c r="AT366" s="347">
        <f>IFERROR(+AT88/AT100,"-")</f>
        <v>2.110171391671674</v>
      </c>
      <c r="AU366" s="347">
        <f>IFERROR(+AU88/AU100,"-")</f>
        <v>6.0162045372704354</v>
      </c>
      <c r="AV366" s="348">
        <f t="shared" ref="AV366" si="602">IFERROR(+AV88/AV100,"-")</f>
        <v>1.116447051033439</v>
      </c>
      <c r="AX366" s="347">
        <f>IFERROR(+AX88/AX100,"-")</f>
        <v>0.97975882574730278</v>
      </c>
      <c r="AY366" s="347">
        <f>IFERROR(+AY88/AY100,"-")</f>
        <v>1.5662724675418611</v>
      </c>
      <c r="AZ366" s="347">
        <f>IFERROR(+AZ88/AZ100,"-")</f>
        <v>1.1091142490372272</v>
      </c>
      <c r="BA366" s="347">
        <f>IFERROR(+BA88/BA100,"-")</f>
        <v>2.2817645231438335</v>
      </c>
      <c r="BB366" s="347">
        <f>IFERROR(+BB88/BB100,"-")</f>
        <v>12.836994508237643</v>
      </c>
      <c r="BC366" s="348">
        <f t="shared" ref="BC366" si="603">IFERROR(+BC88/BC100,"-")</f>
        <v>1.3925260224105569</v>
      </c>
    </row>
    <row r="367" spans="1:55" s="204" customFormat="1">
      <c r="A367" s="287"/>
      <c r="B367" s="173" t="s">
        <v>15</v>
      </c>
      <c r="C367" s="308"/>
      <c r="D367" s="164">
        <f t="shared" ref="D367:V367" si="604">+D141</f>
        <v>29406</v>
      </c>
      <c r="E367" s="164">
        <f t="shared" si="604"/>
        <v>0</v>
      </c>
      <c r="F367" s="164">
        <f t="shared" si="604"/>
        <v>0</v>
      </c>
      <c r="G367" s="164">
        <f t="shared" si="604"/>
        <v>210000</v>
      </c>
      <c r="H367" s="164">
        <f t="shared" si="604"/>
        <v>0</v>
      </c>
      <c r="I367" s="164">
        <f t="shared" si="604"/>
        <v>30000</v>
      </c>
      <c r="J367" s="164">
        <f t="shared" si="604"/>
        <v>0</v>
      </c>
      <c r="K367" s="164">
        <f t="shared" si="604"/>
        <v>5000</v>
      </c>
      <c r="L367" s="353">
        <f t="shared" si="604"/>
        <v>274406</v>
      </c>
      <c r="M367" s="164">
        <f t="shared" si="604"/>
        <v>0</v>
      </c>
      <c r="N367" s="164">
        <f t="shared" si="604"/>
        <v>0</v>
      </c>
      <c r="O367" s="164">
        <f t="shared" si="604"/>
        <v>0</v>
      </c>
      <c r="P367" s="164">
        <f t="shared" si="604"/>
        <v>4500</v>
      </c>
      <c r="Q367" s="164">
        <f t="shared" si="604"/>
        <v>2500</v>
      </c>
      <c r="R367" s="164">
        <f t="shared" si="604"/>
        <v>0</v>
      </c>
      <c r="S367" s="164">
        <f t="shared" si="604"/>
        <v>0</v>
      </c>
      <c r="T367" s="164">
        <f t="shared" si="604"/>
        <v>3380</v>
      </c>
      <c r="U367" s="164">
        <f t="shared" si="604"/>
        <v>0</v>
      </c>
      <c r="V367" s="164">
        <f t="shared" si="604"/>
        <v>0</v>
      </c>
      <c r="W367" s="164"/>
      <c r="X367" s="164"/>
      <c r="Y367" s="164">
        <f t="shared" ref="Y367:AN367" si="605">+Y141</f>
        <v>0</v>
      </c>
      <c r="Z367" s="164">
        <f t="shared" si="605"/>
        <v>3000</v>
      </c>
      <c r="AA367" s="164">
        <f t="shared" si="605"/>
        <v>0</v>
      </c>
      <c r="AB367" s="164">
        <f t="shared" si="605"/>
        <v>0</v>
      </c>
      <c r="AC367" s="164">
        <f t="shared" si="605"/>
        <v>5960</v>
      </c>
      <c r="AD367" s="164">
        <f t="shared" si="605"/>
        <v>0</v>
      </c>
      <c r="AE367" s="164">
        <f t="shared" si="605"/>
        <v>0</v>
      </c>
      <c r="AF367" s="164">
        <f t="shared" si="605"/>
        <v>0</v>
      </c>
      <c r="AG367" s="353">
        <f t="shared" si="605"/>
        <v>19340</v>
      </c>
      <c r="AH367" s="353">
        <f t="shared" si="605"/>
        <v>14840</v>
      </c>
      <c r="AI367" s="353">
        <f t="shared" si="605"/>
        <v>4500</v>
      </c>
      <c r="AJ367" s="164">
        <f t="shared" si="605"/>
        <v>1000000</v>
      </c>
      <c r="AK367" s="164">
        <f t="shared" si="605"/>
        <v>0</v>
      </c>
      <c r="AL367" s="164">
        <f t="shared" si="605"/>
        <v>0</v>
      </c>
      <c r="AM367" s="353">
        <f t="shared" si="605"/>
        <v>1000000</v>
      </c>
      <c r="AN367" s="354">
        <f t="shared" si="605"/>
        <v>1293746</v>
      </c>
      <c r="AQ367" s="353">
        <f>+AQ141</f>
        <v>625</v>
      </c>
      <c r="AR367" s="353">
        <f>+AR141</f>
        <v>1074.4444444444443</v>
      </c>
      <c r="AS367" s="353">
        <f>+AS141</f>
        <v>2120</v>
      </c>
      <c r="AT367" s="353">
        <f>+AT141</f>
        <v>409.09090909090907</v>
      </c>
      <c r="AU367" s="353">
        <f>+AU141</f>
        <v>333333.33333333331</v>
      </c>
      <c r="AV367" s="354">
        <f t="shared" ref="AV367" si="606">+AV141</f>
        <v>44611.931034482761</v>
      </c>
      <c r="AX367" s="353">
        <f>+AX141</f>
        <v>5000</v>
      </c>
      <c r="AY367" s="353">
        <f>+AY141</f>
        <v>2500</v>
      </c>
      <c r="AZ367" s="353">
        <f>+AZ141</f>
        <v>3190</v>
      </c>
      <c r="BA367" s="353">
        <f>+BA141</f>
        <v>0</v>
      </c>
      <c r="BB367" s="353">
        <f>+BB141</f>
        <v>500000</v>
      </c>
      <c r="BC367" s="354">
        <f t="shared" ref="BC367" si="607">+BC141</f>
        <v>2750</v>
      </c>
    </row>
    <row r="368" spans="1:55" s="204" customFormat="1">
      <c r="A368" s="287"/>
      <c r="B368" s="173" t="s">
        <v>14</v>
      </c>
      <c r="C368" s="308"/>
      <c r="D368" s="163">
        <f t="shared" ref="D368:V368" si="608">IFERROR(+D141/+D176,"-")</f>
        <v>0.11674421559130393</v>
      </c>
      <c r="E368" s="163">
        <f t="shared" si="608"/>
        <v>0</v>
      </c>
      <c r="F368" s="163">
        <f t="shared" si="608"/>
        <v>0</v>
      </c>
      <c r="G368" s="163">
        <f t="shared" si="608"/>
        <v>0.23395435216368785</v>
      </c>
      <c r="H368" s="163">
        <f t="shared" si="608"/>
        <v>0</v>
      </c>
      <c r="I368" s="163">
        <f t="shared" si="608"/>
        <v>5.8352022189328973E-2</v>
      </c>
      <c r="J368" s="163">
        <f t="shared" si="608"/>
        <v>0</v>
      </c>
      <c r="K368" s="163">
        <f t="shared" si="608"/>
        <v>1.7792391261800804E-2</v>
      </c>
      <c r="L368" s="322">
        <f t="shared" si="608"/>
        <v>9.4784513295275277E-2</v>
      </c>
      <c r="M368" s="163">
        <f t="shared" si="608"/>
        <v>0</v>
      </c>
      <c r="N368" s="163">
        <f t="shared" si="608"/>
        <v>0</v>
      </c>
      <c r="O368" s="163">
        <f t="shared" si="608"/>
        <v>0</v>
      </c>
      <c r="P368" s="163">
        <f t="shared" si="608"/>
        <v>9.0039617431669938E-2</v>
      </c>
      <c r="Q368" s="163">
        <f t="shared" si="608"/>
        <v>2.6097395479931104E-2</v>
      </c>
      <c r="R368" s="163">
        <f t="shared" si="608"/>
        <v>0</v>
      </c>
      <c r="S368" s="163">
        <f t="shared" si="608"/>
        <v>0</v>
      </c>
      <c r="T368" s="163">
        <f t="shared" si="608"/>
        <v>7.2100514089464371E-2</v>
      </c>
      <c r="U368" s="163">
        <f t="shared" si="608"/>
        <v>0</v>
      </c>
      <c r="V368" s="163">
        <f t="shared" si="608"/>
        <v>0</v>
      </c>
      <c r="W368" s="163"/>
      <c r="X368" s="163"/>
      <c r="Y368" s="163">
        <f t="shared" ref="Y368:AN368" si="609">IFERROR(+Y141/+Y176,"-")</f>
        <v>0</v>
      </c>
      <c r="Z368" s="163">
        <f t="shared" si="609"/>
        <v>2.1775422806126151E-2</v>
      </c>
      <c r="AA368" s="163">
        <f t="shared" si="609"/>
        <v>0</v>
      </c>
      <c r="AB368" s="163">
        <f t="shared" si="609"/>
        <v>0</v>
      </c>
      <c r="AC368" s="163">
        <f t="shared" si="609"/>
        <v>8.1284180952770624E-2</v>
      </c>
      <c r="AD368" s="163">
        <f t="shared" si="609"/>
        <v>0</v>
      </c>
      <c r="AE368" s="163">
        <f t="shared" si="609"/>
        <v>0</v>
      </c>
      <c r="AF368" s="163">
        <f t="shared" si="609"/>
        <v>0</v>
      </c>
      <c r="AG368" s="322">
        <f t="shared" si="609"/>
        <v>2.0801402535103711E-2</v>
      </c>
      <c r="AH368" s="322">
        <f t="shared" si="609"/>
        <v>2.8265751394716744E-2</v>
      </c>
      <c r="AI368" s="322">
        <f t="shared" si="609"/>
        <v>1.1118578403273309E-2</v>
      </c>
      <c r="AJ368" s="163">
        <f t="shared" si="609"/>
        <v>7.5571509540903081</v>
      </c>
      <c r="AK368" s="163">
        <f t="shared" si="609"/>
        <v>0</v>
      </c>
      <c r="AL368" s="163">
        <f t="shared" si="609"/>
        <v>0</v>
      </c>
      <c r="AM368" s="322">
        <f t="shared" si="609"/>
        <v>5.725966686325819</v>
      </c>
      <c r="AN368" s="323">
        <f t="shared" si="609"/>
        <v>0.32348186833203357</v>
      </c>
      <c r="AQ368" s="322">
        <f>IFERROR(+AQ141/+AQ176,"-")</f>
        <v>1.7792391261800804E-2</v>
      </c>
      <c r="AR368" s="322">
        <f>IFERROR(+AR141/+AR176,"-")</f>
        <v>2.0801402535103708E-2</v>
      </c>
      <c r="AS368" s="322">
        <f>IFERROR(+AS141/+AS176,"-")</f>
        <v>2.8265751394716744E-2</v>
      </c>
      <c r="AT368" s="322">
        <f>IFERROR(+AT141/+AT176,"-")</f>
        <v>1.1118578403273309E-2</v>
      </c>
      <c r="AU368" s="322">
        <f>IFERROR(+AU141/+AU176,"-")</f>
        <v>5.7259666863258181</v>
      </c>
      <c r="AV368" s="323">
        <f t="shared" ref="AV368" si="610">IFERROR(+AV141/+AV176,"-")</f>
        <v>0.32348186833203363</v>
      </c>
      <c r="AX368" s="322">
        <f>IFERROR(+AX141/+AX176,"-")</f>
        <v>1.8020713007530855E-2</v>
      </c>
      <c r="AY368" s="322">
        <f>IFERROR(+AY141/+AY176,"-")</f>
        <v>5.4750120450264991E-2</v>
      </c>
      <c r="AZ368" s="322">
        <f>IFERROR(+AZ141/+AZ176,"-")</f>
        <v>4.3506130409284943E-2</v>
      </c>
      <c r="BA368" s="322">
        <f>IFERROR(+BA141/+BA176,"-")</f>
        <v>0</v>
      </c>
      <c r="BB368" s="322">
        <f>IFERROR(+BB141/+BB176,"-")</f>
        <v>20.648358455502787</v>
      </c>
      <c r="BC368" s="323">
        <f t="shared" ref="BC368" si="611">IFERROR(+BC141/+BC176,"-")</f>
        <v>5.3946955430006278E-2</v>
      </c>
    </row>
    <row r="369" spans="1:55" s="204" customFormat="1">
      <c r="A369" s="287"/>
      <c r="B369" s="173" t="s">
        <v>13</v>
      </c>
      <c r="C369" s="308"/>
      <c r="D369" s="163">
        <f t="shared" ref="D369:V369" si="612">+D296</f>
        <v>1.5983547982404599E-2</v>
      </c>
      <c r="E369" s="163">
        <f t="shared" si="612"/>
        <v>0.22815506401030225</v>
      </c>
      <c r="F369" s="163">
        <f t="shared" si="612"/>
        <v>0.22810811962624788</v>
      </c>
      <c r="G369" s="163">
        <f t="shared" si="612"/>
        <v>1.4860557635768724E-2</v>
      </c>
      <c r="H369" s="163">
        <f t="shared" si="612"/>
        <v>0.24305398359973421</v>
      </c>
      <c r="I369" s="163">
        <f t="shared" si="612"/>
        <v>0.22546248840253558</v>
      </c>
      <c r="J369" s="163">
        <f t="shared" si="612"/>
        <v>0.10765114542087438</v>
      </c>
      <c r="K369" s="163">
        <f t="shared" si="612"/>
        <v>9.5470413032570756E-2</v>
      </c>
      <c r="L369" s="322">
        <f t="shared" si="612"/>
        <v>0.12347243623687458</v>
      </c>
      <c r="M369" s="163">
        <f t="shared" si="612"/>
        <v>1.1142140330673687</v>
      </c>
      <c r="N369" s="163">
        <f t="shared" si="612"/>
        <v>0.16162424777783913</v>
      </c>
      <c r="O369" s="163">
        <f t="shared" si="612"/>
        <v>0.48575602629656683</v>
      </c>
      <c r="P369" s="163">
        <f t="shared" si="612"/>
        <v>0.39061186922245789</v>
      </c>
      <c r="Q369" s="163">
        <f t="shared" si="612"/>
        <v>0.43249647685161019</v>
      </c>
      <c r="R369" s="163">
        <f t="shared" si="612"/>
        <v>0.66819144621208704</v>
      </c>
      <c r="S369" s="163">
        <f t="shared" si="612"/>
        <v>0.28430856824581491</v>
      </c>
      <c r="T369" s="163">
        <f t="shared" si="612"/>
        <v>3.6370229740395485E-2</v>
      </c>
      <c r="U369" s="163">
        <f t="shared" si="612"/>
        <v>0.79013145953794695</v>
      </c>
      <c r="V369" s="163">
        <f t="shared" si="612"/>
        <v>0.19259587674573264</v>
      </c>
      <c r="W369" s="163"/>
      <c r="X369" s="163"/>
      <c r="Y369" s="163">
        <f t="shared" ref="Y369:AN369" si="613">+Y296</f>
        <v>0.64761848713119896</v>
      </c>
      <c r="Z369" s="163">
        <f t="shared" si="613"/>
        <v>2.485301589605865E-2</v>
      </c>
      <c r="AA369" s="163">
        <f t="shared" si="613"/>
        <v>0.33828882164627461</v>
      </c>
      <c r="AB369" s="163">
        <f t="shared" si="613"/>
        <v>0.56727059003909741</v>
      </c>
      <c r="AC369" s="163">
        <f t="shared" si="613"/>
        <v>2.5708167969122921E-2</v>
      </c>
      <c r="AD369" s="163">
        <f t="shared" si="613"/>
        <v>0.35465243448969769</v>
      </c>
      <c r="AE369" s="163">
        <f t="shared" si="613"/>
        <v>0.31187735757810231</v>
      </c>
      <c r="AF369" s="163">
        <f t="shared" si="613"/>
        <v>0.26688757121264967</v>
      </c>
      <c r="AG369" s="322">
        <f t="shared" si="613"/>
        <v>0.34155279135676986</v>
      </c>
      <c r="AH369" s="322">
        <f t="shared" si="613"/>
        <v>0.21778723355624674</v>
      </c>
      <c r="AI369" s="322">
        <f t="shared" si="613"/>
        <v>0.50210264671581906</v>
      </c>
      <c r="AJ369" s="163">
        <f t="shared" si="613"/>
        <v>0.33400340071792933</v>
      </c>
      <c r="AK369" s="163">
        <f t="shared" si="613"/>
        <v>4.0482792907252945</v>
      </c>
      <c r="AL369" s="163">
        <f t="shared" si="613"/>
        <v>0.95696882097873215</v>
      </c>
      <c r="AM369" s="322">
        <f t="shared" si="613"/>
        <v>0.80539157023184438</v>
      </c>
      <c r="AN369" s="323">
        <f t="shared" si="613"/>
        <v>0.20394660351114244</v>
      </c>
      <c r="AQ369" s="322">
        <f>+AQ296</f>
        <v>9.5470413032570756E-2</v>
      </c>
      <c r="AR369" s="322">
        <f>+AR296</f>
        <v>0.34155279135676986</v>
      </c>
      <c r="AS369" s="322">
        <f>+AS296</f>
        <v>0.21778723355624677</v>
      </c>
      <c r="AT369" s="322">
        <f>+AT296</f>
        <v>0.50210264671581906</v>
      </c>
      <c r="AU369" s="322">
        <f>+AU296</f>
        <v>0.80539157023184438</v>
      </c>
      <c r="AV369" s="323">
        <f t="shared" ref="AV369" si="614">+AV296</f>
        <v>0.20394660351114247</v>
      </c>
      <c r="AX369" s="322">
        <f>+AX296</f>
        <v>0.1179437645629887</v>
      </c>
      <c r="AY369" s="322">
        <f>+AY296</f>
        <v>0.34296570452454994</v>
      </c>
      <c r="AZ369" s="322">
        <f>+AZ296</f>
        <v>0.16757361264541823</v>
      </c>
      <c r="BA369" s="322">
        <f>+BA296</f>
        <v>0.51942074830813911</v>
      </c>
      <c r="BB369" s="322">
        <f>+BB296</f>
        <v>1.6396448482345654</v>
      </c>
      <c r="BC369" s="323">
        <f t="shared" ref="BC369" si="615">+BC296</f>
        <v>0.44758317639673573</v>
      </c>
    </row>
    <row r="370" spans="1:55" s="204" customFormat="1">
      <c r="A370" s="287"/>
      <c r="B370" s="173" t="s">
        <v>12</v>
      </c>
      <c r="C370" s="308"/>
      <c r="D370" s="163">
        <f t="shared" ref="D370:V370" si="616">IFERROR(+D368+D369,"-")</f>
        <v>0.13272776357370852</v>
      </c>
      <c r="E370" s="163">
        <f t="shared" si="616"/>
        <v>0.22815506401030225</v>
      </c>
      <c r="F370" s="163">
        <f t="shared" si="616"/>
        <v>0.22810811962624788</v>
      </c>
      <c r="G370" s="163">
        <f t="shared" si="616"/>
        <v>0.24881490979945656</v>
      </c>
      <c r="H370" s="163">
        <f t="shared" si="616"/>
        <v>0.24305398359973421</v>
      </c>
      <c r="I370" s="163">
        <f t="shared" si="616"/>
        <v>0.28381451059186458</v>
      </c>
      <c r="J370" s="163">
        <f t="shared" si="616"/>
        <v>0.10765114542087438</v>
      </c>
      <c r="K370" s="163">
        <f t="shared" si="616"/>
        <v>0.11326280429437156</v>
      </c>
      <c r="L370" s="322">
        <f t="shared" si="616"/>
        <v>0.21825694953214986</v>
      </c>
      <c r="M370" s="163">
        <f t="shared" si="616"/>
        <v>1.1142140330673687</v>
      </c>
      <c r="N370" s="163">
        <f t="shared" si="616"/>
        <v>0.16162424777783913</v>
      </c>
      <c r="O370" s="163">
        <f t="shared" si="616"/>
        <v>0.48575602629656683</v>
      </c>
      <c r="P370" s="163">
        <f t="shared" si="616"/>
        <v>0.48065148665412782</v>
      </c>
      <c r="Q370" s="163">
        <f t="shared" si="616"/>
        <v>0.45859387233154131</v>
      </c>
      <c r="R370" s="163">
        <f t="shared" si="616"/>
        <v>0.66819144621208704</v>
      </c>
      <c r="S370" s="163">
        <f t="shared" si="616"/>
        <v>0.28430856824581491</v>
      </c>
      <c r="T370" s="163">
        <f t="shared" si="616"/>
        <v>0.10847074382985986</v>
      </c>
      <c r="U370" s="163">
        <f t="shared" si="616"/>
        <v>0.79013145953794695</v>
      </c>
      <c r="V370" s="163">
        <f t="shared" si="616"/>
        <v>0.19259587674573264</v>
      </c>
      <c r="W370" s="163"/>
      <c r="X370" s="163"/>
      <c r="Y370" s="163">
        <f t="shared" ref="Y370:AN370" si="617">IFERROR(+Y368+Y369,"-")</f>
        <v>0.64761848713119896</v>
      </c>
      <c r="Z370" s="163">
        <f t="shared" si="617"/>
        <v>4.6628438702184805E-2</v>
      </c>
      <c r="AA370" s="163">
        <f t="shared" si="617"/>
        <v>0.33828882164627461</v>
      </c>
      <c r="AB370" s="163">
        <f t="shared" si="617"/>
        <v>0.56727059003909741</v>
      </c>
      <c r="AC370" s="163">
        <f t="shared" si="617"/>
        <v>0.10699234892189355</v>
      </c>
      <c r="AD370" s="163">
        <f t="shared" si="617"/>
        <v>0.35465243448969769</v>
      </c>
      <c r="AE370" s="163">
        <f t="shared" si="617"/>
        <v>0.31187735757810231</v>
      </c>
      <c r="AF370" s="163">
        <f t="shared" si="617"/>
        <v>0.26688757121264967</v>
      </c>
      <c r="AG370" s="322">
        <f t="shared" si="617"/>
        <v>0.36235419389187357</v>
      </c>
      <c r="AH370" s="322">
        <f t="shared" si="617"/>
        <v>0.24605298495096348</v>
      </c>
      <c r="AI370" s="322">
        <f t="shared" si="617"/>
        <v>0.51322122511909241</v>
      </c>
      <c r="AJ370" s="163">
        <f t="shared" si="617"/>
        <v>7.8911543548082372</v>
      </c>
      <c r="AK370" s="163">
        <f t="shared" si="617"/>
        <v>4.0482792907252945</v>
      </c>
      <c r="AL370" s="163">
        <f t="shared" si="617"/>
        <v>0.95696882097873215</v>
      </c>
      <c r="AM370" s="322">
        <f t="shared" si="617"/>
        <v>6.5313582565576631</v>
      </c>
      <c r="AN370" s="323">
        <f t="shared" si="617"/>
        <v>0.52742847184317598</v>
      </c>
      <c r="AQ370" s="322">
        <f>IFERROR(+AQ368+AQ369,"-")</f>
        <v>0.11326280429437156</v>
      </c>
      <c r="AR370" s="322">
        <f>IFERROR(+AR368+AR369,"-")</f>
        <v>0.36235419389187357</v>
      </c>
      <c r="AS370" s="322">
        <f>IFERROR(+AS368+AS369,"-")</f>
        <v>0.2460529849509635</v>
      </c>
      <c r="AT370" s="322">
        <f>IFERROR(+AT368+AT369,"-")</f>
        <v>0.51322122511909241</v>
      </c>
      <c r="AU370" s="322">
        <f>IFERROR(+AU368+AU369,"-")</f>
        <v>6.5313582565576622</v>
      </c>
      <c r="AV370" s="323">
        <f t="shared" ref="AV370" si="618">IFERROR(+AV368+AV369,"-")</f>
        <v>0.52742847184317609</v>
      </c>
      <c r="AX370" s="322">
        <f>IFERROR(+AX368+AX369,"-")</f>
        <v>0.13596447757051955</v>
      </c>
      <c r="AY370" s="322">
        <f>IFERROR(+AY368+AY369,"-")</f>
        <v>0.39771582497481495</v>
      </c>
      <c r="AZ370" s="322">
        <f>IFERROR(+AZ368+AZ369,"-")</f>
        <v>0.21107974305470317</v>
      </c>
      <c r="BA370" s="322">
        <f>IFERROR(+BA368+BA369,"-")</f>
        <v>0.51942074830813911</v>
      </c>
      <c r="BB370" s="322">
        <f>IFERROR(+BB368+BB369,"-")</f>
        <v>22.288003303737352</v>
      </c>
      <c r="BC370" s="323">
        <f t="shared" ref="BC370" si="619">IFERROR(+BC368+BC369,"-")</f>
        <v>0.501530131826742</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0">IFERROR(+(D13+D16+D26+D28+D33)/D42,"-")</f>
        <v>0.47215322809181681</v>
      </c>
      <c r="E373" s="166">
        <f t="shared" si="620"/>
        <v>0.37935999556962607</v>
      </c>
      <c r="F373" s="166">
        <f t="shared" si="620"/>
        <v>0.42057063403525063</v>
      </c>
      <c r="G373" s="166">
        <f t="shared" si="620"/>
        <v>0.39606576283321671</v>
      </c>
      <c r="H373" s="166">
        <f t="shared" si="620"/>
        <v>0.52499346441200345</v>
      </c>
      <c r="I373" s="166">
        <f t="shared" si="620"/>
        <v>0.44409463971613489</v>
      </c>
      <c r="J373" s="166">
        <f t="shared" si="620"/>
        <v>0.43872411360583036</v>
      </c>
      <c r="K373" s="166">
        <f t="shared" si="620"/>
        <v>0.4602679841305487</v>
      </c>
      <c r="L373" s="357">
        <f t="shared" si="620"/>
        <v>0.43604579887599965</v>
      </c>
      <c r="M373" s="166">
        <f t="shared" si="620"/>
        <v>0.70068993506493504</v>
      </c>
      <c r="N373" s="166">
        <f t="shared" si="620"/>
        <v>0.5963949296429818</v>
      </c>
      <c r="O373" s="166">
        <f t="shared" si="620"/>
        <v>0.60423982312394331</v>
      </c>
      <c r="P373" s="166">
        <f t="shared" si="620"/>
        <v>0.64277371475804568</v>
      </c>
      <c r="Q373" s="166">
        <f t="shared" si="620"/>
        <v>0.5845909600298842</v>
      </c>
      <c r="R373" s="166">
        <f t="shared" si="620"/>
        <v>0.42545205114036927</v>
      </c>
      <c r="S373" s="166">
        <f t="shared" si="620"/>
        <v>0.74358974358974361</v>
      </c>
      <c r="T373" s="166">
        <f t="shared" si="620"/>
        <v>0.5554092057954505</v>
      </c>
      <c r="U373" s="166">
        <f t="shared" si="620"/>
        <v>0.65142550958897993</v>
      </c>
      <c r="V373" s="166">
        <f t="shared" si="620"/>
        <v>0.73094299326433387</v>
      </c>
      <c r="W373" s="166"/>
      <c r="X373" s="166"/>
      <c r="Y373" s="166">
        <f t="shared" ref="Y373:AN373" si="621">IFERROR(+(Y13+Y16+Y26+Y28+Y33)/Y42,"-")</f>
        <v>0.66492889375085462</v>
      </c>
      <c r="Z373" s="166">
        <f t="shared" si="621"/>
        <v>0.55903698138882196</v>
      </c>
      <c r="AA373" s="166">
        <f t="shared" si="621"/>
        <v>0.59572558157301658</v>
      </c>
      <c r="AB373" s="166">
        <f t="shared" si="621"/>
        <v>0.5193306642028539</v>
      </c>
      <c r="AC373" s="166">
        <f t="shared" si="621"/>
        <v>0.56787471498859954</v>
      </c>
      <c r="AD373" s="166">
        <f t="shared" si="621"/>
        <v>0.55124938196478146</v>
      </c>
      <c r="AE373" s="166">
        <f t="shared" si="621"/>
        <v>0.64713873323144844</v>
      </c>
      <c r="AF373" s="166">
        <f t="shared" si="621"/>
        <v>0.45236629736014228</v>
      </c>
      <c r="AG373" s="357">
        <f t="shared" si="621"/>
        <v>0.58425619957016184</v>
      </c>
      <c r="AH373" s="357">
        <f t="shared" si="621"/>
        <v>0.55979758049723749</v>
      </c>
      <c r="AI373" s="357">
        <f t="shared" si="621"/>
        <v>0.6150038359754153</v>
      </c>
      <c r="AJ373" s="166">
        <f t="shared" si="621"/>
        <v>0.89034558638333972</v>
      </c>
      <c r="AK373" s="166">
        <f t="shared" si="621"/>
        <v>0.5624541318068399</v>
      </c>
      <c r="AL373" s="166">
        <f t="shared" si="621"/>
        <v>0.81803033394545333</v>
      </c>
      <c r="AM373" s="357">
        <f t="shared" si="621"/>
        <v>0.84636232743287876</v>
      </c>
      <c r="AN373" s="358">
        <f t="shared" si="621"/>
        <v>0.48929351353483486</v>
      </c>
      <c r="AQ373" s="357">
        <f>IFERROR(+(AQ13+AQ16+AQ26+AQ28+AQ33)/AQ42,"-")</f>
        <v>0.4602679841305487</v>
      </c>
      <c r="AR373" s="357">
        <f>IFERROR(+(AR13+AR16+AR26+AR28+AR33)/AR42,"-")</f>
        <v>0.58425619957016173</v>
      </c>
      <c r="AS373" s="357">
        <f>IFERROR(+(AS13+AS16+AS26+AS28+AS33)/AS42,"-")</f>
        <v>0.55979758049723749</v>
      </c>
      <c r="AT373" s="357">
        <f>IFERROR(+(AT13+AT16+AT26+AT28+AT33)/AT42,"-")</f>
        <v>0.61500383597541519</v>
      </c>
      <c r="AU373" s="357">
        <f>IFERROR(+(AU13+AU16+AU26+AU28+AU33)/AU42,"-")</f>
        <v>0.84636232743287898</v>
      </c>
      <c r="AV373" s="358">
        <f t="shared" ref="AV373" si="622">IFERROR(+(AV13+AV16+AV26+AV28+AV33)/AV42,"-")</f>
        <v>0.4892935135348348</v>
      </c>
      <c r="AX373" s="357">
        <f>IFERROR(+(AX13+AX16+AX26+AX28+AX33)/AX42,"-")</f>
        <v>0.49666834931852599</v>
      </c>
      <c r="AY373" s="357">
        <f>IFERROR(+(AY13+AY16+AY26+AY28+AY33)/AY42,"-")</f>
        <v>0.5766305951327223</v>
      </c>
      <c r="AZ373" s="357">
        <f>IFERROR(+(AZ13+AZ16+AZ26+AZ28+AZ33)/AZ42,"-")</f>
        <v>0.59192967718708744</v>
      </c>
      <c r="BA373" s="357">
        <f>IFERROR(+(BA13+BA16+BA26+BA28+BA33)/BA42,"-")</f>
        <v>0.57114152396686835</v>
      </c>
      <c r="BB373" s="357">
        <f>IFERROR(+(BB13+BB16+BB26+BB28+BB33)/BB42,"-")</f>
        <v>0.81600693735972252</v>
      </c>
      <c r="BC373" s="358">
        <f t="shared" ref="BC373" si="623">IFERROR(+(BC13+BC16+BC26+BC28+BC33)/BC42,"-")</f>
        <v>0.53913623307345093</v>
      </c>
    </row>
    <row r="374" spans="1:55" s="204" customFormat="1">
      <c r="A374" s="287"/>
      <c r="B374" s="173" t="s">
        <v>9</v>
      </c>
      <c r="C374" s="308"/>
      <c r="D374" s="166">
        <f t="shared" ref="D374:V374" si="624">IFERROR(+(D20+D21)/D42,"-")</f>
        <v>0.23133241094200604</v>
      </c>
      <c r="E374" s="166">
        <f t="shared" si="624"/>
        <v>8.6641499681566869E-2</v>
      </c>
      <c r="F374" s="166">
        <f t="shared" si="624"/>
        <v>0.21221045046043832</v>
      </c>
      <c r="G374" s="166">
        <f t="shared" si="624"/>
        <v>0.14774236352197079</v>
      </c>
      <c r="H374" s="166">
        <f t="shared" si="624"/>
        <v>0.23724872384044909</v>
      </c>
      <c r="I374" s="166">
        <f t="shared" si="624"/>
        <v>0.16513502837638463</v>
      </c>
      <c r="J374" s="166">
        <f t="shared" si="624"/>
        <v>0.19261858653211059</v>
      </c>
      <c r="K374" s="166">
        <f t="shared" si="624"/>
        <v>0.23289168350924469</v>
      </c>
      <c r="L374" s="357">
        <f t="shared" si="624"/>
        <v>0.18542707594998939</v>
      </c>
      <c r="M374" s="166">
        <f t="shared" si="624"/>
        <v>0.18835227272727273</v>
      </c>
      <c r="N374" s="166">
        <f t="shared" si="624"/>
        <v>0.26605419234794742</v>
      </c>
      <c r="O374" s="166">
        <f t="shared" si="624"/>
        <v>0.21468686080469146</v>
      </c>
      <c r="P374" s="166">
        <f t="shared" si="624"/>
        <v>0.20707624301450109</v>
      </c>
      <c r="Q374" s="166">
        <f t="shared" si="624"/>
        <v>0.2668378782218902</v>
      </c>
      <c r="R374" s="166">
        <f t="shared" si="624"/>
        <v>0.37684583579444775</v>
      </c>
      <c r="S374" s="166">
        <f t="shared" si="624"/>
        <v>0.18004278134288967</v>
      </c>
      <c r="T374" s="166">
        <f t="shared" si="624"/>
        <v>0.29130326439073012</v>
      </c>
      <c r="U374" s="166">
        <f t="shared" si="624"/>
        <v>0.126275367819428</v>
      </c>
      <c r="V374" s="166">
        <f t="shared" si="624"/>
        <v>0.18592902907836373</v>
      </c>
      <c r="W374" s="166"/>
      <c r="X374" s="166"/>
      <c r="Y374" s="166">
        <f t="shared" ref="Y374:AN374" si="625">IFERROR(+(Y20+Y21)/Y42,"-")</f>
        <v>0.27203268152604948</v>
      </c>
      <c r="Z374" s="166">
        <f t="shared" si="625"/>
        <v>0.24295879459666331</v>
      </c>
      <c r="AA374" s="166">
        <f t="shared" si="625"/>
        <v>0.26800106955957065</v>
      </c>
      <c r="AB374" s="166">
        <f t="shared" si="625"/>
        <v>0.19242377579303974</v>
      </c>
      <c r="AC374" s="166">
        <f t="shared" si="625"/>
        <v>0.24425777031081244</v>
      </c>
      <c r="AD374" s="166">
        <f t="shared" si="625"/>
        <v>0.20355227627125091</v>
      </c>
      <c r="AE374" s="166">
        <f t="shared" si="625"/>
        <v>0.2096281202241467</v>
      </c>
      <c r="AF374" s="166">
        <f t="shared" si="625"/>
        <v>0.20713650663383942</v>
      </c>
      <c r="AG374" s="357">
        <f t="shared" si="625"/>
        <v>0.23759871144035877</v>
      </c>
      <c r="AH374" s="357">
        <f t="shared" si="625"/>
        <v>0.24094057869898156</v>
      </c>
      <c r="AI374" s="357">
        <f t="shared" si="625"/>
        <v>0.2333975535959037</v>
      </c>
      <c r="AJ374" s="166">
        <f t="shared" si="625"/>
        <v>3.888012513753198E-2</v>
      </c>
      <c r="AK374" s="166">
        <f t="shared" si="625"/>
        <v>0.27946572728607072</v>
      </c>
      <c r="AL374" s="166">
        <f t="shared" si="625"/>
        <v>6.9883697204652109E-2</v>
      </c>
      <c r="AM374" s="357">
        <f t="shared" si="625"/>
        <v>6.7920824635435612E-2</v>
      </c>
      <c r="AN374" s="358">
        <f t="shared" si="625"/>
        <v>0.19238752944888893</v>
      </c>
      <c r="AQ374" s="357">
        <f>IFERROR(+(AQ20+AQ21)/AQ42,"-")</f>
        <v>0.23289168350924469</v>
      </c>
      <c r="AR374" s="357">
        <f>IFERROR(+(AR20+AR21)/AR42,"-")</f>
        <v>0.23759871144035877</v>
      </c>
      <c r="AS374" s="357">
        <f>IFERROR(+(AS20+AS21)/AS42,"-")</f>
        <v>0.24094057869898156</v>
      </c>
      <c r="AT374" s="357">
        <f>IFERROR(+(AT20+AT21)/AT42,"-")</f>
        <v>0.23339755359590367</v>
      </c>
      <c r="AU374" s="357">
        <f>IFERROR(+(AU20+AU21)/AU42,"-")</f>
        <v>6.7920824635435612E-2</v>
      </c>
      <c r="AV374" s="358">
        <f t="shared" ref="AV374" si="626">IFERROR(+(AV20+AV21)/AV42,"-")</f>
        <v>0.1923875294488889</v>
      </c>
      <c r="AX374" s="357">
        <f>IFERROR(+(AX20+AX21)/AX42,"-")</f>
        <v>0.22677467188288744</v>
      </c>
      <c r="AY374" s="357">
        <f>IFERROR(+(AY20+AY21)/AY42,"-")</f>
        <v>0.22618469767486127</v>
      </c>
      <c r="AZ374" s="357">
        <f>IFERROR(+(AZ20+AZ21)/AZ42,"-")</f>
        <v>0.21474258970358814</v>
      </c>
      <c r="BA374" s="357">
        <f>IFERROR(+(BA20+BA21)/BA42,"-")</f>
        <v>0.21097988435176709</v>
      </c>
      <c r="BB374" s="357">
        <f>IFERROR(+(BB20+BB21)/BB42,"-")</f>
        <v>0.19424607223015711</v>
      </c>
      <c r="BC374" s="358">
        <f t="shared" ref="BC374" si="627">IFERROR(+(BC20+BC21)/BC42,"-")</f>
        <v>0.23719395431541512</v>
      </c>
    </row>
    <row r="375" spans="1:55" s="204" customFormat="1">
      <c r="A375" s="287"/>
      <c r="B375" s="173" t="s">
        <v>8</v>
      </c>
      <c r="C375" s="308"/>
      <c r="D375" s="166">
        <f t="shared" ref="D375:V375" si="628">IFERROR(+D22/D42,"-")</f>
        <v>0.1568620913834203</v>
      </c>
      <c r="E375" s="166">
        <f t="shared" si="628"/>
        <v>9.7985102867744103E-2</v>
      </c>
      <c r="F375" s="166">
        <f t="shared" si="628"/>
        <v>8.6426596636617489E-2</v>
      </c>
      <c r="G375" s="166">
        <f t="shared" si="628"/>
        <v>7.5632188589576085E-2</v>
      </c>
      <c r="H375" s="166">
        <f t="shared" si="628"/>
        <v>6.6742112577223137E-2</v>
      </c>
      <c r="I375" s="166">
        <f t="shared" si="628"/>
        <v>7.7651022799015521E-2</v>
      </c>
      <c r="J375" s="166">
        <f t="shared" si="628"/>
        <v>0.11980194015968799</v>
      </c>
      <c r="K375" s="166">
        <f t="shared" si="628"/>
        <v>8.9851036754248076E-2</v>
      </c>
      <c r="L375" s="357">
        <f t="shared" si="628"/>
        <v>8.9525177993688615E-2</v>
      </c>
      <c r="M375" s="166">
        <f t="shared" si="628"/>
        <v>1.4082792207792207E-2</v>
      </c>
      <c r="N375" s="166">
        <f t="shared" si="628"/>
        <v>2.5375043609722061E-2</v>
      </c>
      <c r="O375" s="166">
        <f t="shared" si="628"/>
        <v>8.6215254377564166E-2</v>
      </c>
      <c r="P375" s="166">
        <f t="shared" si="628"/>
        <v>5.4787874431726294E-2</v>
      </c>
      <c r="Q375" s="166">
        <f t="shared" si="628"/>
        <v>6.0440791931266342E-2</v>
      </c>
      <c r="R375" s="166">
        <f t="shared" si="628"/>
        <v>8.6408932416210962E-2</v>
      </c>
      <c r="S375" s="166">
        <f t="shared" si="628"/>
        <v>2.3668639053254437E-2</v>
      </c>
      <c r="T375" s="166">
        <f t="shared" si="628"/>
        <v>4.3910861129899253E-2</v>
      </c>
      <c r="U375" s="166">
        <f t="shared" si="628"/>
        <v>8.0395615190551675E-2</v>
      </c>
      <c r="V375" s="166">
        <f t="shared" si="628"/>
        <v>0</v>
      </c>
      <c r="W375" s="166"/>
      <c r="X375" s="166"/>
      <c r="Y375" s="166">
        <f t="shared" ref="Y375:AN375" si="629">IFERROR(+Y22/Y42,"-")</f>
        <v>3.1108984001093944E-3</v>
      </c>
      <c r="Z375" s="166">
        <f t="shared" si="629"/>
        <v>0.14386454804462148</v>
      </c>
      <c r="AA375" s="166">
        <f t="shared" si="629"/>
        <v>6.7687841399595092E-2</v>
      </c>
      <c r="AB375" s="166">
        <f t="shared" si="629"/>
        <v>0.20117031105635971</v>
      </c>
      <c r="AC375" s="166">
        <f t="shared" si="629"/>
        <v>9.0543621744869796E-2</v>
      </c>
      <c r="AD375" s="166">
        <f t="shared" si="629"/>
        <v>7.1787167687217129E-2</v>
      </c>
      <c r="AE375" s="166">
        <f t="shared" si="629"/>
        <v>5.0942435048395317E-2</v>
      </c>
      <c r="AF375" s="166">
        <f t="shared" si="629"/>
        <v>0.25492408699220354</v>
      </c>
      <c r="AG375" s="357">
        <f t="shared" si="629"/>
        <v>8.684506254230831E-2</v>
      </c>
      <c r="AH375" s="357">
        <f t="shared" si="629"/>
        <v>0.10758678856178955</v>
      </c>
      <c r="AI375" s="357">
        <f t="shared" si="629"/>
        <v>6.077003973898127E-2</v>
      </c>
      <c r="AJ375" s="166">
        <f t="shared" si="629"/>
        <v>2.7837798427827192E-3</v>
      </c>
      <c r="AK375" s="166">
        <f t="shared" si="629"/>
        <v>0</v>
      </c>
      <c r="AL375" s="166">
        <f t="shared" si="629"/>
        <v>0</v>
      </c>
      <c r="AM375" s="357">
        <f t="shared" si="629"/>
        <v>2.0924775432320806E-3</v>
      </c>
      <c r="AN375" s="358">
        <f t="shared" si="629"/>
        <v>8.4962958049004389E-2</v>
      </c>
      <c r="AQ375" s="357">
        <f>IFERROR(+AQ22/AQ42,"-")</f>
        <v>8.9851036754248076E-2</v>
      </c>
      <c r="AR375" s="357">
        <f>IFERROR(+AR22/AR42,"-")</f>
        <v>8.6845062542308296E-2</v>
      </c>
      <c r="AS375" s="357">
        <f>IFERROR(+AS22/AS42,"-")</f>
        <v>0.10758678856178955</v>
      </c>
      <c r="AT375" s="357">
        <f>IFERROR(+AT22/AT42,"-")</f>
        <v>6.0770039738981263E-2</v>
      </c>
      <c r="AU375" s="357">
        <f>IFERROR(+AU22/AU42,"-")</f>
        <v>2.092477543232081E-3</v>
      </c>
      <c r="AV375" s="358">
        <f t="shared" ref="AV375" si="630">IFERROR(+AV22/AV42,"-")</f>
        <v>8.4962958049004389E-2</v>
      </c>
      <c r="AX375" s="357">
        <f>IFERROR(+AX22/AX42,"-")</f>
        <v>0.10636515648662291</v>
      </c>
      <c r="AY375" s="357">
        <f>IFERROR(+AY22/AY42,"-")</f>
        <v>6.8545432049415142E-2</v>
      </c>
      <c r="AZ375" s="357">
        <f>IFERROR(+AZ22/AZ42,"-")</f>
        <v>8.7507500300012003E-2</v>
      </c>
      <c r="BA375" s="357">
        <f>IFERROR(+BA22/BA42,"-")</f>
        <v>4.7431403630193568E-2</v>
      </c>
      <c r="BB375" s="357">
        <f>IFERROR(+BB22/BB42,"-")</f>
        <v>7.1413997143440116E-3</v>
      </c>
      <c r="BC375" s="358">
        <f t="shared" ref="BC375" si="631">IFERROR(+BC22/BC42,"-")</f>
        <v>0.11065517713035153</v>
      </c>
    </row>
    <row r="376" spans="1:55" s="204" customFormat="1">
      <c r="A376" s="287"/>
      <c r="B376" s="173" t="s">
        <v>7</v>
      </c>
      <c r="C376" s="308"/>
      <c r="D376" s="166">
        <f t="shared" ref="D376:V376" si="632">IFERROR(+(D30-D26-D28)/D42,"-")</f>
        <v>3.6199969994498989E-2</v>
      </c>
      <c r="E376" s="166">
        <f t="shared" si="632"/>
        <v>0.21293484581375816</v>
      </c>
      <c r="F376" s="166">
        <f t="shared" si="632"/>
        <v>0.13694200578810367</v>
      </c>
      <c r="G376" s="166">
        <f t="shared" si="632"/>
        <v>0.24175740549995767</v>
      </c>
      <c r="H376" s="166">
        <f t="shared" si="632"/>
        <v>9.2867265647573582E-2</v>
      </c>
      <c r="I376" s="166">
        <f t="shared" si="632"/>
        <v>0.15493573533830524</v>
      </c>
      <c r="J376" s="166">
        <f t="shared" si="632"/>
        <v>0.13963488333430685</v>
      </c>
      <c r="K376" s="166">
        <f t="shared" si="632"/>
        <v>9.6114978666067816E-2</v>
      </c>
      <c r="L376" s="357">
        <f t="shared" si="632"/>
        <v>0.1558033627909958</v>
      </c>
      <c r="M376" s="166">
        <f t="shared" si="632"/>
        <v>0</v>
      </c>
      <c r="N376" s="166">
        <f t="shared" si="632"/>
        <v>0</v>
      </c>
      <c r="O376" s="166">
        <f t="shared" si="632"/>
        <v>1.8089596708402796E-3</v>
      </c>
      <c r="P376" s="166">
        <f t="shared" si="632"/>
        <v>4.5282205171515337E-3</v>
      </c>
      <c r="Q376" s="166">
        <f t="shared" si="632"/>
        <v>0</v>
      </c>
      <c r="R376" s="166">
        <f t="shared" si="632"/>
        <v>0</v>
      </c>
      <c r="S376" s="166">
        <f t="shared" si="632"/>
        <v>0</v>
      </c>
      <c r="T376" s="166">
        <f t="shared" si="632"/>
        <v>2.5097006158556123E-3</v>
      </c>
      <c r="U376" s="166">
        <f t="shared" si="632"/>
        <v>0</v>
      </c>
      <c r="V376" s="166">
        <f t="shared" si="632"/>
        <v>0</v>
      </c>
      <c r="W376" s="166"/>
      <c r="X376" s="166"/>
      <c r="Y376" s="166">
        <f t="shared" ref="Y376:AN376" si="633">IFERROR(+(Y30-Y26-Y28)/Y42,"-")</f>
        <v>2.3929987693149186E-4</v>
      </c>
      <c r="Z376" s="166">
        <f t="shared" si="633"/>
        <v>1.807254532310876E-3</v>
      </c>
      <c r="AA376" s="166">
        <f t="shared" si="633"/>
        <v>0</v>
      </c>
      <c r="AB376" s="166">
        <f t="shared" si="633"/>
        <v>0</v>
      </c>
      <c r="AC376" s="166">
        <f t="shared" si="633"/>
        <v>0</v>
      </c>
      <c r="AD376" s="166">
        <f t="shared" si="633"/>
        <v>0</v>
      </c>
      <c r="AE376" s="166">
        <f t="shared" si="633"/>
        <v>0</v>
      </c>
      <c r="AF376" s="166">
        <f t="shared" si="633"/>
        <v>2.5646286417726713E-4</v>
      </c>
      <c r="AG376" s="357">
        <f t="shared" si="633"/>
        <v>7.924603602734848E-4</v>
      </c>
      <c r="AH376" s="357">
        <f t="shared" si="633"/>
        <v>9.6684112091856766E-4</v>
      </c>
      <c r="AI376" s="357">
        <f t="shared" si="633"/>
        <v>5.7324126992336669E-4</v>
      </c>
      <c r="AJ376" s="166">
        <f t="shared" si="633"/>
        <v>3.625541842862256E-3</v>
      </c>
      <c r="AK376" s="166">
        <f t="shared" si="633"/>
        <v>0</v>
      </c>
      <c r="AL376" s="166">
        <f t="shared" si="633"/>
        <v>3.672719853091206E-2</v>
      </c>
      <c r="AM376" s="357">
        <f t="shared" si="633"/>
        <v>8.1058594353299891E-3</v>
      </c>
      <c r="AN376" s="358">
        <f t="shared" si="633"/>
        <v>0.11277310818903229</v>
      </c>
      <c r="AQ376" s="357">
        <f>IFERROR(+(AQ30-AQ26-AQ28)/AQ42,"-")</f>
        <v>9.6114978666067816E-2</v>
      </c>
      <c r="AR376" s="357">
        <f>IFERROR(+(AR30-AR26-AR28)/AR42,"-")</f>
        <v>7.9246036027348426E-4</v>
      </c>
      <c r="AS376" s="357">
        <f>IFERROR(+(AS30-AS26-AS28)/AS42,"-")</f>
        <v>9.6684112091856744E-4</v>
      </c>
      <c r="AT376" s="357">
        <f>IFERROR(+(AT30-AT26-AT28)/AT42,"-")</f>
        <v>5.732412699233668E-4</v>
      </c>
      <c r="AU376" s="357">
        <f>IFERROR(+(AU30-AU26-AU28)/AU42,"-")</f>
        <v>8.1058594353299908E-3</v>
      </c>
      <c r="AV376" s="358">
        <f t="shared" ref="AV376" si="634">IFERROR(+(AV30-AV26-AV28)/AV42,"-")</f>
        <v>0.11277310818903226</v>
      </c>
      <c r="AX376" s="357">
        <f>IFERROR(+(AX30-AX26-AX28)/AX42,"-")</f>
        <v>9.7897211004543155E-2</v>
      </c>
      <c r="AY376" s="357">
        <f>IFERROR(+(AY30-AY26-AY28)/AY42,"-")</f>
        <v>-4.4542158010450273E-3</v>
      </c>
      <c r="AZ376" s="357">
        <f>IFERROR(+(AZ30-AZ26-AZ28)/AZ42,"-")</f>
        <v>-5.4002160086403459E-5</v>
      </c>
      <c r="BA376" s="357">
        <f>IFERROR(+(BA30-BA26-BA28)/BA42,"-")</f>
        <v>-2.9470206068183341E-3</v>
      </c>
      <c r="BB376" s="357">
        <f>IFERROR(+(BB30-BB26-BB28)/BB42,"-")</f>
        <v>-4.5908998163640073E-4</v>
      </c>
      <c r="BC376" s="358">
        <f t="shared" ref="BC376" si="635">IFERROR(+(BC30-BC26-BC28)/BC42,"-")</f>
        <v>-2.3081657775954043E-3</v>
      </c>
    </row>
    <row r="377" spans="1:55" s="204" customFormat="1">
      <c r="A377" s="287"/>
      <c r="B377" s="173" t="s">
        <v>6</v>
      </c>
      <c r="C377" s="308"/>
      <c r="D377" s="166">
        <f t="shared" ref="D377:V377" si="636">IFERROR(+D34/D42,"-")</f>
        <v>1.8003300605110937E-3</v>
      </c>
      <c r="E377" s="166">
        <f t="shared" si="636"/>
        <v>1.9549024856243595E-2</v>
      </c>
      <c r="F377" s="166">
        <f t="shared" si="636"/>
        <v>1.0389022466434311E-2</v>
      </c>
      <c r="G377" s="166">
        <f t="shared" si="636"/>
        <v>4.8049869826975455E-3</v>
      </c>
      <c r="H377" s="166">
        <f t="shared" si="636"/>
        <v>1.7828396097909989E-2</v>
      </c>
      <c r="I377" s="166">
        <f t="shared" si="636"/>
        <v>1.3936670526710264E-2</v>
      </c>
      <c r="J377" s="166">
        <f t="shared" si="636"/>
        <v>7.1486661963793873E-3</v>
      </c>
      <c r="K377" s="166">
        <f t="shared" si="636"/>
        <v>2.7457144995882924E-3</v>
      </c>
      <c r="L377" s="357">
        <f t="shared" si="636"/>
        <v>8.5833998676987742E-3</v>
      </c>
      <c r="M377" s="166">
        <f t="shared" si="636"/>
        <v>6.8100649350649356E-2</v>
      </c>
      <c r="N377" s="166">
        <f t="shared" si="636"/>
        <v>7.977671822304919E-3</v>
      </c>
      <c r="O377" s="166">
        <f t="shared" si="636"/>
        <v>1.9401979214698686E-2</v>
      </c>
      <c r="P377" s="166">
        <f t="shared" si="636"/>
        <v>1.9119153294639809E-2</v>
      </c>
      <c r="Q377" s="166">
        <f t="shared" si="636"/>
        <v>2.1936869630183042E-2</v>
      </c>
      <c r="R377" s="166">
        <f t="shared" si="636"/>
        <v>2.5989367985823981E-2</v>
      </c>
      <c r="S377" s="166">
        <f t="shared" si="636"/>
        <v>1.3084423701975165E-2</v>
      </c>
      <c r="T377" s="166">
        <f t="shared" si="636"/>
        <v>4.1472357694635293E-3</v>
      </c>
      <c r="U377" s="166">
        <f t="shared" si="636"/>
        <v>2.7907392110022102E-2</v>
      </c>
      <c r="V377" s="166">
        <f t="shared" si="636"/>
        <v>8.008871365204534E-3</v>
      </c>
      <c r="W377" s="166"/>
      <c r="X377" s="166"/>
      <c r="Y377" s="166">
        <f t="shared" ref="Y377:AN377" si="637">IFERROR(+Y34/Y42,"-")</f>
        <v>2.5844386708601123E-2</v>
      </c>
      <c r="Z377" s="166">
        <f t="shared" si="637"/>
        <v>2.77112361621001E-3</v>
      </c>
      <c r="AA377" s="166">
        <f t="shared" si="637"/>
        <v>1.5718705832919514E-2</v>
      </c>
      <c r="AB377" s="166">
        <f t="shared" si="637"/>
        <v>1.8745508674674057E-2</v>
      </c>
      <c r="AC377" s="166">
        <f t="shared" si="637"/>
        <v>2.592103684147366E-3</v>
      </c>
      <c r="AD377" s="166">
        <f t="shared" si="637"/>
        <v>1.6068915680979727E-2</v>
      </c>
      <c r="AE377" s="166">
        <f t="shared" si="637"/>
        <v>1.3966717609101715E-2</v>
      </c>
      <c r="AF377" s="166">
        <f t="shared" si="637"/>
        <v>1.5045821365066339E-2</v>
      </c>
      <c r="AG377" s="357">
        <f t="shared" si="637"/>
        <v>1.5750865739074311E-2</v>
      </c>
      <c r="AH377" s="357">
        <f t="shared" si="637"/>
        <v>1.1236956644718459E-2</v>
      </c>
      <c r="AI377" s="357">
        <f t="shared" si="637"/>
        <v>2.1425431223977862E-2</v>
      </c>
      <c r="AJ377" s="166">
        <f t="shared" si="637"/>
        <v>2.241605578164561E-2</v>
      </c>
      <c r="AK377" s="166">
        <f t="shared" si="637"/>
        <v>0.13263858310093449</v>
      </c>
      <c r="AL377" s="166">
        <f t="shared" si="637"/>
        <v>3.9515745086036863E-2</v>
      </c>
      <c r="AM377" s="357">
        <f t="shared" si="637"/>
        <v>3.6145058514639873E-2</v>
      </c>
      <c r="AN377" s="358">
        <f t="shared" si="637"/>
        <v>1.1505685383669268E-2</v>
      </c>
      <c r="AQ377" s="357">
        <f>IFERROR(+AQ34/AQ42,"-")</f>
        <v>2.7457144995882924E-3</v>
      </c>
      <c r="AR377" s="357">
        <f>IFERROR(+AR34/AR42,"-")</f>
        <v>1.5750865739074311E-2</v>
      </c>
      <c r="AS377" s="357">
        <f>IFERROR(+AS34/AS42,"-")</f>
        <v>1.1236956644718459E-2</v>
      </c>
      <c r="AT377" s="357">
        <f>IFERROR(+AT34/AT42,"-")</f>
        <v>2.1425431223977862E-2</v>
      </c>
      <c r="AU377" s="357">
        <f>IFERROR(+AU34/AU42,"-")</f>
        <v>3.6145058514639873E-2</v>
      </c>
      <c r="AV377" s="358">
        <f t="shared" ref="AV377" si="638">IFERROR(+AV34/AV42,"-")</f>
        <v>1.1505685383669268E-2</v>
      </c>
      <c r="AX377" s="357">
        <f>IFERROR(+AX34/AX42,"-")</f>
        <v>1.0412985865724382E-2</v>
      </c>
      <c r="AY377" s="357">
        <f>IFERROR(+AY34/AY42,"-")</f>
        <v>1.6417782600005711E-2</v>
      </c>
      <c r="AZ377" s="357">
        <f>IFERROR(+AZ34/AZ42,"-")</f>
        <v>1.0140405616224649E-2</v>
      </c>
      <c r="BA377" s="357">
        <f>IFERROR(+BA34/BA42,"-")</f>
        <v>2.0383559197160145E-2</v>
      </c>
      <c r="BB377" s="357">
        <f>IFERROR(+BB34/BB42,"-")</f>
        <v>9.2192069645650548E-2</v>
      </c>
      <c r="BC377" s="358">
        <f t="shared" ref="BC377" si="639">IFERROR(+BC34/BC42,"-")</f>
        <v>1.986732321159896E-2</v>
      </c>
    </row>
    <row r="378" spans="1:55" s="204" customFormat="1">
      <c r="A378" s="287"/>
      <c r="B378" s="173" t="s">
        <v>5</v>
      </c>
      <c r="C378" s="308"/>
      <c r="D378" s="166">
        <f t="shared" ref="D378:V378" si="640">IFERROR(+(D14+D15+D35+D36+D37+D38)/D42,"-")</f>
        <v>0.10165196952774676</v>
      </c>
      <c r="E378" s="166">
        <f t="shared" si="640"/>
        <v>0.20352953121106115</v>
      </c>
      <c r="F378" s="166">
        <f t="shared" si="640"/>
        <v>0.13346129061315559</v>
      </c>
      <c r="G378" s="166">
        <f t="shared" si="640"/>
        <v>0.13399729257258125</v>
      </c>
      <c r="H378" s="166">
        <f t="shared" si="640"/>
        <v>6.0320037424840739E-2</v>
      </c>
      <c r="I378" s="166">
        <f t="shared" si="640"/>
        <v>0.14424690324344946</v>
      </c>
      <c r="J378" s="166">
        <f t="shared" si="640"/>
        <v>0.10207181017168482</v>
      </c>
      <c r="K378" s="166">
        <f t="shared" si="640"/>
        <v>0.11812860244030242</v>
      </c>
      <c r="L378" s="357">
        <f t="shared" si="640"/>
        <v>0.12461518452162776</v>
      </c>
      <c r="M378" s="166">
        <f t="shared" si="640"/>
        <v>2.877435064935065E-2</v>
      </c>
      <c r="N378" s="166">
        <f t="shared" si="640"/>
        <v>0.10419816257704384</v>
      </c>
      <c r="O378" s="166">
        <f t="shared" si="640"/>
        <v>7.3647122808262092E-2</v>
      </c>
      <c r="P378" s="166">
        <f t="shared" si="640"/>
        <v>7.1714793983935599E-2</v>
      </c>
      <c r="Q378" s="166">
        <f t="shared" si="640"/>
        <v>6.6193500186776236E-2</v>
      </c>
      <c r="R378" s="166">
        <f t="shared" si="640"/>
        <v>8.5303812663148071E-2</v>
      </c>
      <c r="S378" s="166">
        <f t="shared" si="640"/>
        <v>3.9614412312137123E-2</v>
      </c>
      <c r="T378" s="166">
        <f t="shared" si="640"/>
        <v>0.10271973229860097</v>
      </c>
      <c r="U378" s="166">
        <f t="shared" si="640"/>
        <v>0.11399611529101829</v>
      </c>
      <c r="V378" s="166">
        <f t="shared" si="640"/>
        <v>7.511910629209792E-2</v>
      </c>
      <c r="W378" s="166"/>
      <c r="X378" s="166"/>
      <c r="Y378" s="166">
        <f t="shared" ref="Y378:AN378" si="641">IFERROR(+(Y14+Y15+Y35+Y36+Y37+Y38)/Y42,"-")</f>
        <v>3.3843839737453849E-2</v>
      </c>
      <c r="Z378" s="166">
        <f t="shared" si="641"/>
        <v>4.9561297821372377E-2</v>
      </c>
      <c r="AA378" s="166">
        <f t="shared" si="641"/>
        <v>5.2866801634898201E-2</v>
      </c>
      <c r="AB378" s="166">
        <f t="shared" si="641"/>
        <v>6.8329740273072578E-2</v>
      </c>
      <c r="AC378" s="166">
        <f t="shared" si="641"/>
        <v>9.473178927157086E-2</v>
      </c>
      <c r="AD378" s="166">
        <f t="shared" si="641"/>
        <v>0.15734225839577073</v>
      </c>
      <c r="AE378" s="166">
        <f t="shared" si="641"/>
        <v>7.8323993886907792E-2</v>
      </c>
      <c r="AF378" s="166">
        <f t="shared" si="641"/>
        <v>7.0270824784571195E-2</v>
      </c>
      <c r="AG378" s="357">
        <f t="shared" si="641"/>
        <v>7.4714690401013584E-2</v>
      </c>
      <c r="AH378" s="357">
        <f t="shared" si="641"/>
        <v>7.9471254476354392E-2</v>
      </c>
      <c r="AI378" s="357">
        <f t="shared" si="641"/>
        <v>6.8829898195798531E-2</v>
      </c>
      <c r="AJ378" s="166">
        <f t="shared" si="641"/>
        <v>4.1948911011837689E-2</v>
      </c>
      <c r="AK378" s="166">
        <f t="shared" si="641"/>
        <v>2.54415578061549E-2</v>
      </c>
      <c r="AL378" s="166">
        <f t="shared" si="641"/>
        <v>3.5843025232945656E-2</v>
      </c>
      <c r="AM378" s="357">
        <f t="shared" si="641"/>
        <v>3.9373452438483648E-2</v>
      </c>
      <c r="AN378" s="358">
        <f t="shared" si="641"/>
        <v>0.10906734427499255</v>
      </c>
      <c r="AQ378" s="357">
        <f>IFERROR(+(AQ14+AQ15+AQ35+AQ36+AQ37+AQ38)/AQ42,"-")</f>
        <v>0.11812860244030242</v>
      </c>
      <c r="AR378" s="357">
        <f>IFERROR(+(AR14+AR15+AR35+AR36+AR37+AR38)/AR42,"-")</f>
        <v>7.4714690401013584E-2</v>
      </c>
      <c r="AS378" s="357">
        <f>IFERROR(+(AS14+AS15+AS35+AS36+AS37+AS38)/AS42,"-")</f>
        <v>7.9471254476354378E-2</v>
      </c>
      <c r="AT378" s="357">
        <f>IFERROR(+(AT14+AT15+AT35+AT36+AT37+AT38)/AT42,"-")</f>
        <v>6.8829898195798531E-2</v>
      </c>
      <c r="AU378" s="357">
        <f>IFERROR(+(AU14+AU15+AU35+AU36+AU37+AU38)/AU42,"-")</f>
        <v>3.9373452438483655E-2</v>
      </c>
      <c r="AV378" s="358">
        <f t="shared" ref="AV378" si="642">IFERROR(+(AV14+AV15+AV35+AV36+AV37+AV38)/AV42,"-")</f>
        <v>0.10906734427499255</v>
      </c>
      <c r="AX378" s="357">
        <f>IFERROR(+(AX14+AX15+AX35+AX36+AX37+AX38)/AX42,"-")</f>
        <v>0.10794737506309944</v>
      </c>
      <c r="AY378" s="357">
        <f>IFERROR(+(AY14+AY15+AY35+AY36+AY37+AY38)/AY42,"-")</f>
        <v>7.1372145923155259E-2</v>
      </c>
      <c r="AZ378" s="357">
        <f>IFERROR(+(AZ14+AZ15+AZ35+AZ36+AZ37+AZ38)/AZ42,"-")</f>
        <v>7.788911556462258E-2</v>
      </c>
      <c r="BA378" s="357">
        <f>IFERROR(+(BA14+BA15+BA35+BA36+BA37+BA38)/BA42,"-")</f>
        <v>6.1653010649460827E-2</v>
      </c>
      <c r="BB378" s="357">
        <f>IFERROR(+(BB14+BB15+BB35+BB36+BB37+BB38)/BB42,"-")</f>
        <v>4.5177854859552474E-2</v>
      </c>
      <c r="BC378" s="358">
        <f t="shared" ref="BC378" si="643">IFERROR(+(BC14+BC15+BC35+BC36+BC37+BC38)/BC42,"-")</f>
        <v>7.7024346874572561E-2</v>
      </c>
    </row>
    <row r="379" spans="1:55" s="204" customFormat="1" ht="15" thickBot="1">
      <c r="A379" s="359"/>
      <c r="B379" s="360" t="s">
        <v>4</v>
      </c>
      <c r="C379" s="361"/>
      <c r="D379" s="362">
        <f t="shared" ref="D379:V379" si="644">IFERROR(+D42/D42,"-")</f>
        <v>1</v>
      </c>
      <c r="E379" s="362">
        <f t="shared" si="644"/>
        <v>1</v>
      </c>
      <c r="F379" s="362">
        <f t="shared" si="644"/>
        <v>1</v>
      </c>
      <c r="G379" s="362">
        <f t="shared" si="644"/>
        <v>1</v>
      </c>
      <c r="H379" s="362">
        <f t="shared" si="644"/>
        <v>1</v>
      </c>
      <c r="I379" s="362">
        <f t="shared" si="644"/>
        <v>1</v>
      </c>
      <c r="J379" s="362">
        <f t="shared" si="644"/>
        <v>1</v>
      </c>
      <c r="K379" s="362">
        <f t="shared" si="644"/>
        <v>1</v>
      </c>
      <c r="L379" s="363">
        <f t="shared" si="644"/>
        <v>1</v>
      </c>
      <c r="M379" s="362">
        <f t="shared" si="644"/>
        <v>1</v>
      </c>
      <c r="N379" s="362">
        <f t="shared" si="644"/>
        <v>1</v>
      </c>
      <c r="O379" s="362">
        <f t="shared" si="644"/>
        <v>1</v>
      </c>
      <c r="P379" s="362">
        <f t="shared" si="644"/>
        <v>1</v>
      </c>
      <c r="Q379" s="362">
        <f t="shared" si="644"/>
        <v>1</v>
      </c>
      <c r="R379" s="362">
        <f t="shared" si="644"/>
        <v>1</v>
      </c>
      <c r="S379" s="362">
        <f t="shared" si="644"/>
        <v>1</v>
      </c>
      <c r="T379" s="362">
        <f t="shared" si="644"/>
        <v>1</v>
      </c>
      <c r="U379" s="362">
        <f t="shared" si="644"/>
        <v>1</v>
      </c>
      <c r="V379" s="362">
        <f t="shared" si="644"/>
        <v>1</v>
      </c>
      <c r="W379" s="362"/>
      <c r="X379" s="362"/>
      <c r="Y379" s="362">
        <f t="shared" ref="Y379:AN379" si="645">IFERROR(+Y42/Y42,"-")</f>
        <v>1</v>
      </c>
      <c r="Z379" s="362">
        <f t="shared" si="645"/>
        <v>1</v>
      </c>
      <c r="AA379" s="362">
        <f t="shared" si="645"/>
        <v>1</v>
      </c>
      <c r="AB379" s="362">
        <f t="shared" si="645"/>
        <v>1</v>
      </c>
      <c r="AC379" s="362">
        <f t="shared" si="645"/>
        <v>1</v>
      </c>
      <c r="AD379" s="362">
        <f t="shared" si="645"/>
        <v>1</v>
      </c>
      <c r="AE379" s="362">
        <f t="shared" si="645"/>
        <v>1</v>
      </c>
      <c r="AF379" s="362">
        <f t="shared" si="645"/>
        <v>1</v>
      </c>
      <c r="AG379" s="363">
        <f t="shared" si="645"/>
        <v>1</v>
      </c>
      <c r="AH379" s="363">
        <f t="shared" si="645"/>
        <v>1</v>
      </c>
      <c r="AI379" s="363">
        <f t="shared" si="645"/>
        <v>1</v>
      </c>
      <c r="AJ379" s="362">
        <f t="shared" si="645"/>
        <v>1</v>
      </c>
      <c r="AK379" s="362">
        <f t="shared" si="645"/>
        <v>1</v>
      </c>
      <c r="AL379" s="362">
        <f t="shared" si="645"/>
        <v>1</v>
      </c>
      <c r="AM379" s="363">
        <f t="shared" si="645"/>
        <v>1</v>
      </c>
      <c r="AN379" s="364">
        <f t="shared" si="645"/>
        <v>1</v>
      </c>
      <c r="AQ379" s="363">
        <f>IFERROR(+AQ42/AQ42,"-")</f>
        <v>1</v>
      </c>
      <c r="AR379" s="363">
        <f>IFERROR(+AR42/AR42,"-")</f>
        <v>1</v>
      </c>
      <c r="AS379" s="363">
        <f>IFERROR(+AS42/AS42,"-")</f>
        <v>1</v>
      </c>
      <c r="AT379" s="363">
        <f>IFERROR(+AT42/AT42,"-")</f>
        <v>1</v>
      </c>
      <c r="AU379" s="363">
        <f>IFERROR(+AU42/AU42,"-")</f>
        <v>1</v>
      </c>
      <c r="AV379" s="364">
        <f t="shared" ref="AV379" si="646">IFERROR(+AV42/AV42,"-")</f>
        <v>1</v>
      </c>
      <c r="AX379" s="363">
        <f>IFERROR(+AX42/AX42,"-")</f>
        <v>1</v>
      </c>
      <c r="AY379" s="363">
        <f>IFERROR(+AY42/AY42,"-")</f>
        <v>1</v>
      </c>
      <c r="AZ379" s="363">
        <f>IFERROR(+AZ42/AZ42,"-")</f>
        <v>1</v>
      </c>
      <c r="BA379" s="363">
        <f>IFERROR(+BA42/BA42,"-")</f>
        <v>1</v>
      </c>
      <c r="BB379" s="363">
        <f>IFERROR(+BB42/BB42,"-")</f>
        <v>1</v>
      </c>
      <c r="BC379" s="364">
        <f t="shared" ref="BC379" si="647">IFERROR(+BC42/BC42,"-")</f>
        <v>1</v>
      </c>
    </row>
    <row r="380" spans="1:55" ht="13.5" thickTop="1">
      <c r="C380" s="365" t="s">
        <v>3</v>
      </c>
      <c r="D380" s="143">
        <f t="shared" ref="D380:V380" si="648">D42-D11-D20-D22</f>
        <v>47539</v>
      </c>
      <c r="E380" s="143">
        <f t="shared" si="648"/>
        <v>48167</v>
      </c>
      <c r="F380" s="143">
        <f t="shared" si="648"/>
        <v>126858</v>
      </c>
      <c r="G380" s="143">
        <f t="shared" si="648"/>
        <v>356884</v>
      </c>
      <c r="H380" s="143">
        <f t="shared" si="648"/>
        <v>58362</v>
      </c>
      <c r="I380" s="143">
        <f t="shared" si="648"/>
        <v>190110</v>
      </c>
      <c r="J380" s="143">
        <f t="shared" si="648"/>
        <v>57664</v>
      </c>
      <c r="K380" s="143">
        <f t="shared" si="648"/>
        <v>81166</v>
      </c>
      <c r="L380" s="143">
        <f t="shared" si="648"/>
        <v>966750</v>
      </c>
      <c r="M380" s="143">
        <f t="shared" si="648"/>
        <v>2386</v>
      </c>
      <c r="N380" s="143">
        <f t="shared" si="648"/>
        <v>5292</v>
      </c>
      <c r="O380" s="143">
        <f t="shared" si="648"/>
        <v>7737</v>
      </c>
      <c r="P380" s="143">
        <f t="shared" si="648"/>
        <v>5046</v>
      </c>
      <c r="Q380" s="143">
        <f t="shared" si="648"/>
        <v>7505</v>
      </c>
      <c r="R380" s="143">
        <f t="shared" si="648"/>
        <v>5572</v>
      </c>
      <c r="S380" s="143">
        <f t="shared" si="648"/>
        <v>1292</v>
      </c>
      <c r="T380" s="143">
        <f t="shared" si="648"/>
        <v>7405</v>
      </c>
      <c r="U380" s="143">
        <f t="shared" si="648"/>
        <v>5020</v>
      </c>
      <c r="V380" s="143">
        <f t="shared" si="648"/>
        <v>2024</v>
      </c>
      <c r="W380" s="143"/>
      <c r="X380" s="143"/>
      <c r="Y380" s="143">
        <f t="shared" ref="Y380:AV380" si="649">Y42-Y11-Y20-Y22</f>
        <v>1849</v>
      </c>
      <c r="Z380" s="143">
        <f t="shared" si="649"/>
        <v>8323</v>
      </c>
      <c r="AA380" s="143">
        <f t="shared" si="649"/>
        <v>4342</v>
      </c>
      <c r="AB380" s="143">
        <f t="shared" si="649"/>
        <v>3635</v>
      </c>
      <c r="AC380" s="143">
        <f t="shared" si="649"/>
        <v>5964</v>
      </c>
      <c r="AD380" s="143">
        <f t="shared" si="649"/>
        <v>5829</v>
      </c>
      <c r="AE380" s="143">
        <f t="shared" si="649"/>
        <v>1997</v>
      </c>
      <c r="AF380" s="143">
        <f t="shared" si="649"/>
        <v>5131</v>
      </c>
      <c r="AG380" s="143">
        <f t="shared" si="649"/>
        <v>86349</v>
      </c>
      <c r="AH380" s="143">
        <f t="shared" si="649"/>
        <v>47894</v>
      </c>
      <c r="AI380" s="143">
        <f t="shared" si="649"/>
        <v>38455</v>
      </c>
      <c r="AJ380" s="143">
        <f t="shared" si="649"/>
        <v>10258</v>
      </c>
      <c r="AK380" s="143">
        <f t="shared" si="649"/>
        <v>3231</v>
      </c>
      <c r="AL380" s="143">
        <f t="shared" si="649"/>
        <v>3296</v>
      </c>
      <c r="AM380" s="143">
        <f t="shared" si="649"/>
        <v>16785</v>
      </c>
      <c r="AN380" s="143">
        <f t="shared" si="649"/>
        <v>1069884</v>
      </c>
      <c r="AO380" s="143">
        <f t="shared" si="649"/>
        <v>0</v>
      </c>
      <c r="AP380" s="143">
        <f t="shared" si="649"/>
        <v>0</v>
      </c>
      <c r="AQ380" s="143">
        <f t="shared" si="649"/>
        <v>10145.75</v>
      </c>
      <c r="AR380" s="143">
        <f t="shared" si="649"/>
        <v>4797.1666666666697</v>
      </c>
      <c r="AS380" s="143">
        <f t="shared" si="649"/>
        <v>6842.0000000000073</v>
      </c>
      <c r="AT380" s="143">
        <f t="shared" si="649"/>
        <v>3495.9090909090933</v>
      </c>
      <c r="AU380" s="143">
        <f t="shared" si="649"/>
        <v>5594.9999999999955</v>
      </c>
      <c r="AV380" s="143">
        <f t="shared" si="649"/>
        <v>36892.551724137949</v>
      </c>
      <c r="AX380" s="143">
        <f>AX42-AX11-AX20-AX22</f>
        <v>63666</v>
      </c>
      <c r="AY380" s="143">
        <f>AY42-AY11-AY20-AY22</f>
        <v>6187.5</v>
      </c>
      <c r="AZ380" s="143">
        <f>AZ42-AZ11-AZ20-AZ22</f>
        <v>9066</v>
      </c>
      <c r="BA380" s="143">
        <f>BA42-BA11-BA20-BA22</f>
        <v>6658.5</v>
      </c>
      <c r="BB380" s="143">
        <f>BB42-BB11-BB20-BB22</f>
        <v>-571</v>
      </c>
      <c r="BC380" s="143">
        <f t="shared" ref="BC380" si="650">BC42-BC11-BC20-BC22</f>
        <v>3039</v>
      </c>
    </row>
    <row r="381" spans="1:55" ht="13">
      <c r="C381" s="365" t="s">
        <v>2</v>
      </c>
      <c r="D381" s="143">
        <f>D91+D96+D97</f>
        <v>5320</v>
      </c>
      <c r="E381" s="143">
        <f t="shared" ref="E381:AN381" si="651">E91+E96+E97</f>
        <v>62</v>
      </c>
      <c r="F381" s="143">
        <f t="shared" si="651"/>
        <v>895</v>
      </c>
      <c r="G381" s="143">
        <f t="shared" si="651"/>
        <v>0</v>
      </c>
      <c r="H381" s="143">
        <f t="shared" si="651"/>
        <v>2311</v>
      </c>
      <c r="I381" s="143">
        <f t="shared" si="651"/>
        <v>0</v>
      </c>
      <c r="J381" s="143">
        <f t="shared" si="651"/>
        <v>3</v>
      </c>
      <c r="K381" s="143">
        <f t="shared" si="651"/>
        <v>0</v>
      </c>
      <c r="L381" s="143">
        <f t="shared" si="651"/>
        <v>8591</v>
      </c>
      <c r="M381" s="143">
        <f t="shared" si="651"/>
        <v>0</v>
      </c>
      <c r="N381" s="143">
        <f t="shared" si="651"/>
        <v>12</v>
      </c>
      <c r="O381" s="143">
        <f t="shared" si="651"/>
        <v>825</v>
      </c>
      <c r="P381" s="143">
        <f t="shared" si="651"/>
        <v>0</v>
      </c>
      <c r="Q381" s="143">
        <f t="shared" si="651"/>
        <v>0</v>
      </c>
      <c r="R381" s="143">
        <f t="shared" si="651"/>
        <v>0</v>
      </c>
      <c r="S381" s="143">
        <f t="shared" si="651"/>
        <v>0</v>
      </c>
      <c r="T381" s="143">
        <f t="shared" si="651"/>
        <v>0</v>
      </c>
      <c r="U381" s="143">
        <f t="shared" si="651"/>
        <v>0</v>
      </c>
      <c r="V381" s="143">
        <f t="shared" si="651"/>
        <v>0</v>
      </c>
      <c r="W381" s="143">
        <f t="shared" si="651"/>
        <v>0</v>
      </c>
      <c r="X381" s="143">
        <f t="shared" si="651"/>
        <v>0</v>
      </c>
      <c r="Y381" s="143">
        <f t="shared" si="651"/>
        <v>0</v>
      </c>
      <c r="Z381" s="143">
        <f t="shared" si="651"/>
        <v>8741</v>
      </c>
      <c r="AA381" s="143">
        <f t="shared" si="651"/>
        <v>3990</v>
      </c>
      <c r="AB381" s="143">
        <f t="shared" si="651"/>
        <v>19</v>
      </c>
      <c r="AC381" s="143">
        <f t="shared" si="651"/>
        <v>5800</v>
      </c>
      <c r="AD381" s="143">
        <f t="shared" si="651"/>
        <v>0</v>
      </c>
      <c r="AE381" s="143">
        <f t="shared" si="651"/>
        <v>0</v>
      </c>
      <c r="AF381" s="143">
        <f t="shared" si="651"/>
        <v>0</v>
      </c>
      <c r="AG381" s="143">
        <f t="shared" si="651"/>
        <v>19387</v>
      </c>
      <c r="AH381" s="143">
        <f t="shared" si="651"/>
        <v>15366</v>
      </c>
      <c r="AI381" s="143">
        <f t="shared" si="651"/>
        <v>4021</v>
      </c>
      <c r="AJ381" s="143">
        <f t="shared" si="651"/>
        <v>0</v>
      </c>
      <c r="AK381" s="143">
        <f t="shared" si="651"/>
        <v>262</v>
      </c>
      <c r="AL381" s="143">
        <f t="shared" si="651"/>
        <v>109</v>
      </c>
      <c r="AM381" s="143">
        <f t="shared" si="651"/>
        <v>371</v>
      </c>
      <c r="AN381" s="143">
        <f t="shared" si="651"/>
        <v>28349</v>
      </c>
      <c r="AQ381" s="143">
        <f>AQ91+AQ96</f>
        <v>0</v>
      </c>
      <c r="AR381" s="143">
        <f>AR91+AR96</f>
        <v>909.38888888888891</v>
      </c>
      <c r="AS381" s="143">
        <f>AS91+AS96</f>
        <v>1828.5714285714287</v>
      </c>
      <c r="AT381" s="143">
        <f>AT91+AT96</f>
        <v>324.45454545454544</v>
      </c>
      <c r="AU381" s="143">
        <f>AU91+AU96</f>
        <v>0</v>
      </c>
      <c r="AV381" s="143">
        <f t="shared" ref="AV381" si="652">AV91+AV96</f>
        <v>596.41379310344826</v>
      </c>
      <c r="AX381" s="143">
        <f>AX91+AX96</f>
        <v>0</v>
      </c>
      <c r="AY381" s="143">
        <f>AY91+AY96</f>
        <v>12</v>
      </c>
      <c r="AZ381" s="143">
        <f>AZ91+AZ96</f>
        <v>5800</v>
      </c>
      <c r="BA381" s="143">
        <f>BA91+BA96</f>
        <v>6</v>
      </c>
      <c r="BB381" s="143">
        <f>BB91+BB96</f>
        <v>0</v>
      </c>
      <c r="BC381" s="143">
        <f t="shared" ref="BC381" si="653">BC91+BC96</f>
        <v>0</v>
      </c>
    </row>
    <row r="382" spans="1:55" ht="13">
      <c r="C382" s="365" t="s">
        <v>1</v>
      </c>
      <c r="D382" s="143">
        <f>D122+D123</f>
        <v>75709</v>
      </c>
      <c r="E382" s="143">
        <f t="shared" ref="E382:BC382" si="654">E122+E123</f>
        <v>246</v>
      </c>
      <c r="F382" s="143">
        <f t="shared" si="654"/>
        <v>22081</v>
      </c>
      <c r="G382" s="143">
        <f t="shared" si="654"/>
        <v>21583</v>
      </c>
      <c r="H382" s="143">
        <f t="shared" si="654"/>
        <v>53136</v>
      </c>
      <c r="I382" s="143">
        <f t="shared" si="654"/>
        <v>631</v>
      </c>
      <c r="J382" s="143">
        <f t="shared" si="654"/>
        <v>1333</v>
      </c>
      <c r="K382" s="143">
        <f t="shared" si="654"/>
        <v>45000</v>
      </c>
      <c r="L382" s="143">
        <f t="shared" si="654"/>
        <v>219719</v>
      </c>
      <c r="M382" s="143">
        <f t="shared" si="654"/>
        <v>0</v>
      </c>
      <c r="N382" s="143">
        <f t="shared" si="654"/>
        <v>0</v>
      </c>
      <c r="O382" s="143">
        <f t="shared" si="654"/>
        <v>932</v>
      </c>
      <c r="P382" s="143">
        <f t="shared" si="654"/>
        <v>0</v>
      </c>
      <c r="Q382" s="143">
        <f t="shared" si="654"/>
        <v>0</v>
      </c>
      <c r="R382" s="143">
        <f t="shared" si="654"/>
        <v>0</v>
      </c>
      <c r="S382" s="143">
        <f t="shared" si="654"/>
        <v>98</v>
      </c>
      <c r="T382" s="143">
        <f t="shared" si="654"/>
        <v>0</v>
      </c>
      <c r="U382" s="143">
        <f t="shared" si="654"/>
        <v>0</v>
      </c>
      <c r="V382" s="143">
        <f t="shared" si="654"/>
        <v>0</v>
      </c>
      <c r="W382" s="143">
        <f t="shared" si="654"/>
        <v>0</v>
      </c>
      <c r="X382" s="143">
        <f t="shared" si="654"/>
        <v>0</v>
      </c>
      <c r="Y382" s="143">
        <f t="shared" si="654"/>
        <v>0</v>
      </c>
      <c r="Z382" s="143">
        <f t="shared" si="654"/>
        <v>1566</v>
      </c>
      <c r="AA382" s="143">
        <f t="shared" si="654"/>
        <v>3040</v>
      </c>
      <c r="AB382" s="143">
        <f t="shared" si="654"/>
        <v>0</v>
      </c>
      <c r="AC382" s="143">
        <f t="shared" si="654"/>
        <v>7240</v>
      </c>
      <c r="AD382" s="143">
        <f t="shared" si="654"/>
        <v>0</v>
      </c>
      <c r="AE382" s="143">
        <f t="shared" si="654"/>
        <v>2971</v>
      </c>
      <c r="AF382" s="143">
        <f t="shared" si="654"/>
        <v>0</v>
      </c>
      <c r="AG382" s="143">
        <f t="shared" si="654"/>
        <v>11017</v>
      </c>
      <c r="AH382" s="143">
        <f t="shared" si="654"/>
        <v>9738</v>
      </c>
      <c r="AI382" s="143">
        <f t="shared" si="654"/>
        <v>6109</v>
      </c>
      <c r="AJ382" s="143">
        <f t="shared" si="654"/>
        <v>0</v>
      </c>
      <c r="AK382" s="143">
        <f t="shared" si="654"/>
        <v>95</v>
      </c>
      <c r="AL382" s="143">
        <f t="shared" si="654"/>
        <v>0</v>
      </c>
      <c r="AM382" s="143">
        <f t="shared" si="654"/>
        <v>95</v>
      </c>
      <c r="AN382" s="143">
        <f t="shared" si="654"/>
        <v>230831</v>
      </c>
      <c r="AO382" s="143"/>
      <c r="AP382" s="143"/>
      <c r="AQ382" s="143">
        <f t="shared" si="654"/>
        <v>5625</v>
      </c>
      <c r="AR382" s="143">
        <f t="shared" si="654"/>
        <v>612.05555555555554</v>
      </c>
      <c r="AS382" s="143">
        <f t="shared" si="654"/>
        <v>1391.1428571428573</v>
      </c>
      <c r="AT382" s="143">
        <f t="shared" si="654"/>
        <v>555.36363636363637</v>
      </c>
      <c r="AU382" s="143">
        <f t="shared" si="654"/>
        <v>31.666666666666668</v>
      </c>
      <c r="AV382" s="143">
        <f t="shared" si="654"/>
        <v>7959.6896551724139</v>
      </c>
      <c r="AW382" s="143"/>
      <c r="AX382" s="143">
        <f t="shared" si="654"/>
        <v>22327</v>
      </c>
      <c r="AY382" s="143">
        <f t="shared" si="654"/>
        <v>185</v>
      </c>
      <c r="AZ382" s="143">
        <f t="shared" si="654"/>
        <v>136</v>
      </c>
      <c r="BA382" s="143">
        <f t="shared" si="654"/>
        <v>258</v>
      </c>
      <c r="BB382" s="143">
        <f t="shared" si="654"/>
        <v>0</v>
      </c>
      <c r="BC382" s="143">
        <f t="shared" si="654"/>
        <v>382.5</v>
      </c>
    </row>
    <row r="383" spans="1:55" ht="13">
      <c r="C383" s="365" t="s">
        <v>0</v>
      </c>
      <c r="D383" s="143">
        <f t="shared" ref="D383:V383" si="655">(D125+D100)-(D382+D381)</f>
        <v>81671</v>
      </c>
      <c r="E383" s="143">
        <f t="shared" si="655"/>
        <v>35118</v>
      </c>
      <c r="F383" s="143">
        <f t="shared" si="655"/>
        <v>131775</v>
      </c>
      <c r="G383" s="143">
        <f t="shared" si="655"/>
        <v>286630</v>
      </c>
      <c r="H383" s="143">
        <f t="shared" si="655"/>
        <v>104648</v>
      </c>
      <c r="I383" s="143">
        <f t="shared" si="655"/>
        <v>169094</v>
      </c>
      <c r="J383" s="143">
        <f t="shared" si="655"/>
        <v>66484</v>
      </c>
      <c r="K383" s="143">
        <f t="shared" si="655"/>
        <v>82621</v>
      </c>
      <c r="L383" s="143">
        <f t="shared" si="655"/>
        <v>958041</v>
      </c>
      <c r="M383" s="143">
        <f t="shared" si="655"/>
        <v>2855</v>
      </c>
      <c r="N383" s="143">
        <f t="shared" si="655"/>
        <v>13511</v>
      </c>
      <c r="O383" s="143">
        <f t="shared" si="655"/>
        <v>16560</v>
      </c>
      <c r="P383" s="143">
        <f t="shared" si="655"/>
        <v>9786</v>
      </c>
      <c r="Q383" s="143">
        <f t="shared" si="655"/>
        <v>22442</v>
      </c>
      <c r="R383" s="143">
        <f t="shared" si="655"/>
        <v>20833</v>
      </c>
      <c r="S383" s="143">
        <f t="shared" si="655"/>
        <v>3948</v>
      </c>
      <c r="T383" s="143">
        <f t="shared" si="655"/>
        <v>8340</v>
      </c>
      <c r="U383" s="143">
        <f t="shared" si="655"/>
        <v>6052</v>
      </c>
      <c r="V383" s="143">
        <f t="shared" si="655"/>
        <v>2950</v>
      </c>
      <c r="W383" s="143"/>
      <c r="X383" s="143"/>
      <c r="Y383" s="143">
        <f t="shared" ref="Y383:AN383" si="656">(Y125+Y100)-(Y382+Y381)</f>
        <v>16656</v>
      </c>
      <c r="Z383" s="143">
        <f t="shared" si="656"/>
        <v>25378</v>
      </c>
      <c r="AA383" s="143">
        <f t="shared" si="656"/>
        <v>17889</v>
      </c>
      <c r="AB383" s="143">
        <f t="shared" si="656"/>
        <v>11001</v>
      </c>
      <c r="AC383" s="143">
        <f t="shared" si="656"/>
        <v>26380</v>
      </c>
      <c r="AD383" s="143">
        <f t="shared" si="656"/>
        <v>14479</v>
      </c>
      <c r="AE383" s="143">
        <f t="shared" si="656"/>
        <v>3655</v>
      </c>
      <c r="AF383" s="143">
        <f t="shared" si="656"/>
        <v>21687</v>
      </c>
      <c r="AG383" s="143">
        <f t="shared" si="656"/>
        <v>249232</v>
      </c>
      <c r="AH383" s="143">
        <f t="shared" si="656"/>
        <v>135266</v>
      </c>
      <c r="AI383" s="143">
        <f t="shared" si="656"/>
        <v>109136</v>
      </c>
      <c r="AJ383" s="143">
        <f t="shared" si="656"/>
        <v>17581</v>
      </c>
      <c r="AK383" s="143">
        <f t="shared" si="656"/>
        <v>23217</v>
      </c>
      <c r="AL383" s="143">
        <f t="shared" si="656"/>
        <v>3741</v>
      </c>
      <c r="AM383" s="143">
        <f t="shared" si="656"/>
        <v>44539</v>
      </c>
      <c r="AN383" s="143">
        <f t="shared" si="656"/>
        <v>1251812</v>
      </c>
      <c r="AQ383" s="143">
        <f>(AQ125+AQ100)-(AQ382+AQ381)</f>
        <v>10327.625</v>
      </c>
      <c r="AR383" s="143">
        <f>(AR125+AR100)-(AR382+AR381)</f>
        <v>14013.888888888887</v>
      </c>
      <c r="AS383" s="143">
        <f>(AS125+AS100)-(AS382+AS381)</f>
        <v>19690.285714285714</v>
      </c>
      <c r="AT383" s="143">
        <f>(AT125+AT100)-(AT382+AT381)</f>
        <v>9962.5454545454559</v>
      </c>
      <c r="AU383" s="143">
        <f>(AU125+AU100)-(AU382+AU381)</f>
        <v>14970.000000000002</v>
      </c>
      <c r="AV383" s="143">
        <f t="shared" ref="AV383" si="657">(AV125+AV100)-(AV382+AV381)</f>
        <v>43547.068965517246</v>
      </c>
      <c r="AX383" s="143">
        <f>(AX125+AX100)-(AX382+AX381)</f>
        <v>110161.5</v>
      </c>
      <c r="AY383" s="143">
        <f>(AY125+AY100)-(AY382+AY381)</f>
        <v>13766.5</v>
      </c>
      <c r="AZ383" s="143">
        <f>(AZ125+AZ100)-(AZ382+AZ381)</f>
        <v>14411</v>
      </c>
      <c r="BA383" s="143">
        <f>(BA125+BA100)-(BA382+BA381)</f>
        <v>9491</v>
      </c>
      <c r="BB383" s="143">
        <f>(BB125+BB100)-(BB382+BB381)</f>
        <v>4450</v>
      </c>
      <c r="BC383" s="143">
        <f t="shared" ref="BC383" si="658">(BC125+BC100)-(BC382+BC381)</f>
        <v>18849.5</v>
      </c>
    </row>
  </sheetData>
  <hyperlinks>
    <hyperlink ref="W8" location="EIT_and_Tairawhiti_merger" display="Tairawhiti Polytechnic                  "/>
    <hyperlink ref="P8" location="EIT_and_Tairawhiti_merger" display="Eastern Institute of Technology"/>
    <hyperlink ref="X8" location="Lincoln_and_Telford_merger" display="Telford Rural Polytechnic"/>
    <hyperlink ref="E8" location="Lincoln" display="Lincoln University"/>
    <hyperlink ref="H8" location="UC_Earthquake_Impacts" display="University of Canterbury"/>
    <hyperlink ref="O8" location="CPIT_Earthquake_Impacts" display="Christchurch Polytechnic Institute of Technology"/>
    <hyperlink ref="AH8" location="Metro_ITPs" display="Metro ITP"/>
    <hyperlink ref="AI8" location="Regional_ITPs" display="Rural ITP"/>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sheetPr>
  <dimension ref="A1:BC383"/>
  <sheetViews>
    <sheetView zoomScale="80" zoomScaleNormal="80" workbookViewId="0">
      <pane xSplit="3" ySplit="9" topLeftCell="O43" activePane="bottomRight" state="frozen"/>
      <selection activeCell="AE248" sqref="AE248"/>
      <selection pane="topRight" activeCell="AE248" sqref="AE248"/>
      <selection pane="bottomLeft" activeCell="AE248" sqref="AE248"/>
      <selection pane="bottomRight" activeCell="AL69" sqref="AL69"/>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2010</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2010</v>
      </c>
      <c r="D8" s="10" t="s">
        <v>304</v>
      </c>
      <c r="E8" s="147" t="s">
        <v>305</v>
      </c>
      <c r="F8" s="114" t="s">
        <v>306</v>
      </c>
      <c r="G8" s="114" t="s">
        <v>307</v>
      </c>
      <c r="H8" s="146"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138709</v>
      </c>
      <c r="E11" s="117">
        <f t="shared" si="0"/>
        <v>32490</v>
      </c>
      <c r="F11" s="117">
        <f t="shared" si="0"/>
        <v>180827</v>
      </c>
      <c r="G11" s="117">
        <f t="shared" si="0"/>
        <v>351077</v>
      </c>
      <c r="H11" s="117">
        <f t="shared" si="0"/>
        <v>142716</v>
      </c>
      <c r="I11" s="117">
        <f t="shared" si="0"/>
        <v>259458</v>
      </c>
      <c r="J11" s="117">
        <f t="shared" si="0"/>
        <v>93641</v>
      </c>
      <c r="K11" s="117">
        <f t="shared" si="0"/>
        <v>145862</v>
      </c>
      <c r="L11" s="97">
        <f t="shared" ref="L11:V11" si="1">L17+L26+L28+L33</f>
        <v>1344780</v>
      </c>
      <c r="M11" s="117">
        <f t="shared" si="1"/>
        <v>21553</v>
      </c>
      <c r="N11" s="117">
        <f t="shared" si="1"/>
        <v>27905</v>
      </c>
      <c r="O11" s="117">
        <f t="shared" si="1"/>
        <v>49925</v>
      </c>
      <c r="P11" s="117">
        <f t="shared" si="1"/>
        <v>27558</v>
      </c>
      <c r="Q11" s="117">
        <f t="shared" si="1"/>
        <v>62570</v>
      </c>
      <c r="R11" s="117">
        <f t="shared" si="1"/>
        <v>25728</v>
      </c>
      <c r="S11" s="117">
        <f t="shared" si="1"/>
        <v>31354</v>
      </c>
      <c r="T11" s="117">
        <f t="shared" si="1"/>
        <v>33840</v>
      </c>
      <c r="U11" s="117">
        <f t="shared" si="1"/>
        <v>35355</v>
      </c>
      <c r="V11" s="117">
        <f t="shared" si="1"/>
        <v>21141</v>
      </c>
      <c r="W11" s="117">
        <f t="shared" ref="W11:X11" si="2">W17+W26+W28+W33</f>
        <v>12690</v>
      </c>
      <c r="X11" s="117">
        <f t="shared" si="2"/>
        <v>9546</v>
      </c>
      <c r="Y11" s="117">
        <f t="shared" ref="Y11:AN11" si="3">Y17+Y26+Y28+Y33</f>
        <v>47044</v>
      </c>
      <c r="Z11" s="117">
        <f t="shared" si="3"/>
        <v>79087</v>
      </c>
      <c r="AA11" s="117">
        <f t="shared" si="3"/>
        <v>35925</v>
      </c>
      <c r="AB11" s="117">
        <f t="shared" si="3"/>
        <v>30614</v>
      </c>
      <c r="AC11" s="117">
        <f t="shared" si="3"/>
        <v>46139</v>
      </c>
      <c r="AD11" s="117">
        <f t="shared" si="3"/>
        <v>33581</v>
      </c>
      <c r="AE11" s="117">
        <f t="shared" si="3"/>
        <v>17687</v>
      </c>
      <c r="AF11" s="117">
        <f t="shared" si="3"/>
        <v>26886</v>
      </c>
      <c r="AG11" s="97">
        <f t="shared" si="3"/>
        <v>676128</v>
      </c>
      <c r="AH11" s="97">
        <f t="shared" si="3"/>
        <v>332028</v>
      </c>
      <c r="AI11" s="97">
        <f t="shared" si="3"/>
        <v>344100</v>
      </c>
      <c r="AJ11" s="117">
        <f t="shared" si="3"/>
        <v>138865</v>
      </c>
      <c r="AK11" s="117">
        <f t="shared" si="3"/>
        <v>14210</v>
      </c>
      <c r="AL11" s="117">
        <f t="shared" si="3"/>
        <v>21421</v>
      </c>
      <c r="AM11" s="97">
        <f t="shared" si="3"/>
        <v>174496</v>
      </c>
      <c r="AN11" s="98">
        <f t="shared" si="3"/>
        <v>2195404</v>
      </c>
      <c r="AQ11" s="43">
        <f>K11/AQ$5</f>
        <v>18232.75</v>
      </c>
      <c r="AR11" s="43">
        <f>AG11/AR$5</f>
        <v>37562.666666666664</v>
      </c>
      <c r="AS11" s="43">
        <f>AH11/AS$5</f>
        <v>47432.571428571428</v>
      </c>
      <c r="AT11" s="43">
        <f>AI11/AT$5</f>
        <v>31281.81818181818</v>
      </c>
      <c r="AU11" s="43">
        <f>AM11/AU$5</f>
        <v>58165.333333333336</v>
      </c>
      <c r="AV11" s="44">
        <f>AN11/AV$5</f>
        <v>75703.586206896551</v>
      </c>
      <c r="AW11" s="122"/>
      <c r="AX11" s="43">
        <f t="shared" ref="AX11:AX18" si="4">MEDIAN($D11:$K11)</f>
        <v>144289</v>
      </c>
      <c r="AY11" s="43">
        <f t="shared" ref="AY11:BA18" si="5">MEDIAN($M11:$AF11)</f>
        <v>30984</v>
      </c>
      <c r="AZ11" s="43">
        <f>MEDIAN($AC11,$AD11,$Z11,$T11,$O11,Q11,AF11)</f>
        <v>46139</v>
      </c>
      <c r="BA11" s="43">
        <f>MEDIAN(M11,N11,P11,R11,S11,U11,V11,Y11,AA11,AB11,AE11,W11,X11)</f>
        <v>27558</v>
      </c>
      <c r="BB11" s="43">
        <f t="shared" ref="BB11:BB23" si="6">MEDIAN($AJ11:$AL11)</f>
        <v>21421</v>
      </c>
      <c r="BC11" s="44">
        <f>MEDIAN(D11:K11,M11:AF11,AJ11:AL11)</f>
        <v>33840</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120774</v>
      </c>
      <c r="E13" s="160">
        <v>19039</v>
      </c>
      <c r="F13" s="160">
        <v>144613</v>
      </c>
      <c r="G13" s="160">
        <v>267831</v>
      </c>
      <c r="H13" s="144">
        <v>107621</v>
      </c>
      <c r="I13" s="144">
        <v>205616</v>
      </c>
      <c r="J13" s="160">
        <v>66892</v>
      </c>
      <c r="K13" s="144">
        <v>122287</v>
      </c>
      <c r="L13" s="43">
        <f>+SUM(D13:K13)</f>
        <v>1054673</v>
      </c>
      <c r="M13" s="160">
        <v>20187</v>
      </c>
      <c r="N13" s="160">
        <v>24912</v>
      </c>
      <c r="O13" s="160">
        <v>43737</v>
      </c>
      <c r="P13" s="160">
        <v>22828</v>
      </c>
      <c r="Q13" s="160">
        <v>52288</v>
      </c>
      <c r="R13" s="160">
        <v>17267</v>
      </c>
      <c r="S13" s="160">
        <v>27688</v>
      </c>
      <c r="T13" s="160">
        <v>29414</v>
      </c>
      <c r="U13" s="160">
        <v>30274</v>
      </c>
      <c r="V13" s="144">
        <v>21141</v>
      </c>
      <c r="W13" s="144">
        <v>7804</v>
      </c>
      <c r="X13" s="144">
        <v>9546</v>
      </c>
      <c r="Y13" s="160">
        <v>40276</v>
      </c>
      <c r="Z13" s="160">
        <v>71604</v>
      </c>
      <c r="AA13" s="160">
        <v>32055</v>
      </c>
      <c r="AB13" s="160">
        <v>27460</v>
      </c>
      <c r="AC13" s="160">
        <v>42363</v>
      </c>
      <c r="AD13" s="160">
        <v>30451</v>
      </c>
      <c r="AE13" s="160">
        <v>15152</v>
      </c>
      <c r="AF13" s="160">
        <v>24204</v>
      </c>
      <c r="AG13" s="43">
        <f>+SUM(M13:AF13)</f>
        <v>590651</v>
      </c>
      <c r="AH13" s="43">
        <f>O13+Q13+Z13+AC13+AD13+AF13+T13</f>
        <v>294061</v>
      </c>
      <c r="AI13" s="43">
        <f>M13+N13+P13+R13+S13+U13+V13+Y13+AA13+AB13+AE13+W13+X13</f>
        <v>296590</v>
      </c>
      <c r="AJ13" s="160">
        <v>97570</v>
      </c>
      <c r="AK13" s="144">
        <v>14210</v>
      </c>
      <c r="AL13" s="160">
        <v>14759</v>
      </c>
      <c r="AM13" s="43">
        <f>+SUM(AJ13:AL13)</f>
        <v>126539</v>
      </c>
      <c r="AN13" s="44">
        <f>+AM13+AG13+L13</f>
        <v>1771863</v>
      </c>
      <c r="AQ13" s="43">
        <f>K13/AQ$5</f>
        <v>15285.875</v>
      </c>
      <c r="AR13" s="43">
        <f t="shared" ref="AR13:AT17" si="7">AG13/AR$5</f>
        <v>32813.944444444445</v>
      </c>
      <c r="AS13" s="43">
        <f t="shared" si="7"/>
        <v>42008.714285714283</v>
      </c>
      <c r="AT13" s="43">
        <f t="shared" si="7"/>
        <v>26962.727272727272</v>
      </c>
      <c r="AU13" s="43">
        <f t="shared" ref="AU13:AV17" si="8">AM13/AU$5</f>
        <v>42179.666666666664</v>
      </c>
      <c r="AV13" s="44">
        <f t="shared" si="8"/>
        <v>61098.724137931036</v>
      </c>
      <c r="AW13" s="122"/>
      <c r="AX13" s="43">
        <f t="shared" si="4"/>
        <v>121530.5</v>
      </c>
      <c r="AY13" s="43">
        <f t="shared" si="5"/>
        <v>27574</v>
      </c>
      <c r="AZ13" s="43">
        <f>MEDIAN($AC13,$AD13,$Z13,$T13,$O13,Q13,AF13)</f>
        <v>42363</v>
      </c>
      <c r="BA13" s="43">
        <f>MEDIAN(M13,N13,P13,R13,S13,U13,V13,Y13,AA13,AB13,AE13,W13,X13)</f>
        <v>22828</v>
      </c>
      <c r="BB13" s="43">
        <f t="shared" si="6"/>
        <v>14759</v>
      </c>
      <c r="BC13" s="44">
        <f>MEDIAN(D13:K13,M13:AF13,AJ13:AL13)</f>
        <v>30274</v>
      </c>
    </row>
    <row r="14" spans="1:55" s="204" customFormat="1">
      <c r="A14" s="199"/>
      <c r="B14" s="200"/>
      <c r="C14" s="201" t="s">
        <v>280</v>
      </c>
      <c r="D14" s="144">
        <v>0</v>
      </c>
      <c r="E14" s="160">
        <v>0</v>
      </c>
      <c r="F14" s="160"/>
      <c r="G14" s="160">
        <v>0</v>
      </c>
      <c r="H14" s="144">
        <v>0</v>
      </c>
      <c r="I14" s="144">
        <v>2231</v>
      </c>
      <c r="J14" s="160">
        <v>0</v>
      </c>
      <c r="K14" s="144"/>
      <c r="L14" s="43">
        <f>+SUM(D14:K14)</f>
        <v>2231</v>
      </c>
      <c r="M14" s="160"/>
      <c r="N14" s="160">
        <v>0</v>
      </c>
      <c r="O14" s="160"/>
      <c r="P14" s="160"/>
      <c r="Q14" s="160"/>
      <c r="R14" s="160"/>
      <c r="S14" s="160"/>
      <c r="T14" s="160">
        <v>0</v>
      </c>
      <c r="U14" s="160"/>
      <c r="V14" s="144"/>
      <c r="W14" s="144"/>
      <c r="X14" s="144"/>
      <c r="Y14" s="160">
        <v>0</v>
      </c>
      <c r="Z14" s="160">
        <v>0</v>
      </c>
      <c r="AA14" s="160"/>
      <c r="AB14" s="160"/>
      <c r="AC14" s="160">
        <v>0</v>
      </c>
      <c r="AD14" s="160">
        <v>411</v>
      </c>
      <c r="AE14" s="160"/>
      <c r="AF14" s="160"/>
      <c r="AG14" s="43">
        <f>+SUM(M14:AF14)</f>
        <v>411</v>
      </c>
      <c r="AH14" s="43">
        <f>O14+Q14+Z14+AC14+AD14+AF14+T14</f>
        <v>411</v>
      </c>
      <c r="AI14" s="43">
        <f t="shared" ref="AI14:AI17" si="9">M14+N14+P14+R14+S14+U14+V14+Y14+AA14+AB14+AE14+W14+X14</f>
        <v>0</v>
      </c>
      <c r="AJ14" s="160">
        <v>0</v>
      </c>
      <c r="AK14" s="144"/>
      <c r="AL14" s="160">
        <v>0</v>
      </c>
      <c r="AM14" s="43">
        <f>+SUM(AJ14:AL14)</f>
        <v>0</v>
      </c>
      <c r="AN14" s="44">
        <f>+AM14+AG14+L14</f>
        <v>2642</v>
      </c>
      <c r="AQ14" s="43">
        <f>K14/AQ$5</f>
        <v>0</v>
      </c>
      <c r="AR14" s="43">
        <f t="shared" si="7"/>
        <v>22.833333333333332</v>
      </c>
      <c r="AS14" s="43">
        <f t="shared" si="7"/>
        <v>58.714285714285715</v>
      </c>
      <c r="AT14" s="43">
        <f t="shared" si="7"/>
        <v>0</v>
      </c>
      <c r="AU14" s="43">
        <f t="shared" si="8"/>
        <v>0</v>
      </c>
      <c r="AV14" s="44">
        <f t="shared" si="8"/>
        <v>91.103448275862064</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0</v>
      </c>
      <c r="E15" s="160">
        <v>0</v>
      </c>
      <c r="F15" s="160"/>
      <c r="G15" s="160">
        <v>0</v>
      </c>
      <c r="H15" s="144">
        <v>0</v>
      </c>
      <c r="I15" s="144">
        <v>0</v>
      </c>
      <c r="J15" s="160">
        <v>0</v>
      </c>
      <c r="K15" s="144"/>
      <c r="L15" s="43"/>
      <c r="M15" s="160">
        <v>157</v>
      </c>
      <c r="N15" s="160">
        <v>562</v>
      </c>
      <c r="O15" s="160">
        <v>1352</v>
      </c>
      <c r="P15" s="160">
        <v>271</v>
      </c>
      <c r="Q15" s="160">
        <v>3046</v>
      </c>
      <c r="R15" s="160">
        <v>388</v>
      </c>
      <c r="S15" s="160">
        <v>664</v>
      </c>
      <c r="T15" s="160">
        <v>400</v>
      </c>
      <c r="U15" s="160">
        <v>1621</v>
      </c>
      <c r="V15" s="144"/>
      <c r="W15" s="144">
        <v>1081</v>
      </c>
      <c r="X15" s="144"/>
      <c r="Y15" s="160">
        <v>1730</v>
      </c>
      <c r="Z15" s="160">
        <v>391</v>
      </c>
      <c r="AA15" s="160">
        <v>426</v>
      </c>
      <c r="AB15" s="160">
        <v>797</v>
      </c>
      <c r="AC15" s="160">
        <v>3059</v>
      </c>
      <c r="AD15" s="160">
        <v>2719</v>
      </c>
      <c r="AE15" s="160">
        <v>463</v>
      </c>
      <c r="AF15" s="160"/>
      <c r="AG15" s="43">
        <f>+SUM(M15:AF15)</f>
        <v>19127</v>
      </c>
      <c r="AH15" s="43">
        <f>O15+Q15+Z15+AC15+AD15+AF15+T15</f>
        <v>10967</v>
      </c>
      <c r="AI15" s="43">
        <f t="shared" si="9"/>
        <v>8160</v>
      </c>
      <c r="AJ15" s="160">
        <v>0</v>
      </c>
      <c r="AK15" s="144"/>
      <c r="AL15" s="160">
        <v>0</v>
      </c>
      <c r="AM15" s="43">
        <f>+SUM(AJ15:AL15)</f>
        <v>0</v>
      </c>
      <c r="AN15" s="44">
        <f>+AM15+AG15+L15</f>
        <v>19127</v>
      </c>
      <c r="AQ15" s="43">
        <f>K15/AQ$5</f>
        <v>0</v>
      </c>
      <c r="AR15" s="43">
        <f t="shared" si="7"/>
        <v>1062.6111111111111</v>
      </c>
      <c r="AS15" s="43">
        <f t="shared" si="7"/>
        <v>1566.7142857142858</v>
      </c>
      <c r="AT15" s="43">
        <f t="shared" si="7"/>
        <v>741.81818181818187</v>
      </c>
      <c r="AU15" s="43">
        <f t="shared" si="8"/>
        <v>0</v>
      </c>
      <c r="AV15" s="44">
        <f t="shared" si="8"/>
        <v>659.55172413793105</v>
      </c>
      <c r="AW15" s="122"/>
      <c r="AX15" s="43">
        <f t="shared" si="4"/>
        <v>0</v>
      </c>
      <c r="AY15" s="43">
        <f t="shared" si="5"/>
        <v>664</v>
      </c>
      <c r="AZ15" s="43">
        <f>MEDIAN($AC15,$AD15,$Z15,$T15,$O15,Q15,AF15)</f>
        <v>2035.5</v>
      </c>
      <c r="BA15" s="43">
        <f t="shared" si="10"/>
        <v>562</v>
      </c>
      <c r="BB15" s="43">
        <f t="shared" si="6"/>
        <v>0</v>
      </c>
      <c r="BC15" s="44">
        <f t="shared" si="11"/>
        <v>400</v>
      </c>
    </row>
    <row r="16" spans="1:55" s="204" customFormat="1">
      <c r="A16" s="199"/>
      <c r="B16" s="200"/>
      <c r="C16" s="201" t="s">
        <v>278</v>
      </c>
      <c r="D16" s="144">
        <v>7298</v>
      </c>
      <c r="E16" s="160">
        <v>1418</v>
      </c>
      <c r="F16" s="160">
        <v>1152</v>
      </c>
      <c r="G16" s="160">
        <v>3227</v>
      </c>
      <c r="H16" s="144">
        <v>2519</v>
      </c>
      <c r="I16" s="144">
        <v>0</v>
      </c>
      <c r="J16" s="160">
        <v>3339</v>
      </c>
      <c r="K16" s="144"/>
      <c r="L16" s="43">
        <f>+SUM(D16:K16)</f>
        <v>18953</v>
      </c>
      <c r="M16" s="160">
        <v>325</v>
      </c>
      <c r="N16" s="160">
        <v>2431</v>
      </c>
      <c r="O16" s="160">
        <v>1872</v>
      </c>
      <c r="P16" s="160">
        <v>3153</v>
      </c>
      <c r="Q16" s="160">
        <v>3342</v>
      </c>
      <c r="R16" s="160">
        <v>278</v>
      </c>
      <c r="S16" s="160">
        <v>2454</v>
      </c>
      <c r="T16" s="160">
        <v>1819</v>
      </c>
      <c r="U16" s="160">
        <v>2349</v>
      </c>
      <c r="V16" s="144"/>
      <c r="W16" s="144">
        <v>3805</v>
      </c>
      <c r="X16" s="144"/>
      <c r="Y16" s="160">
        <v>4849</v>
      </c>
      <c r="Z16" s="160">
        <v>3086</v>
      </c>
      <c r="AA16" s="160">
        <v>1651</v>
      </c>
      <c r="AB16" s="160">
        <v>1785</v>
      </c>
      <c r="AC16" s="160">
        <v>106</v>
      </c>
      <c r="AD16" s="160"/>
      <c r="AE16" s="160">
        <v>2072</v>
      </c>
      <c r="AF16" s="160">
        <v>2539</v>
      </c>
      <c r="AG16" s="43">
        <f>+SUM(M16:AF16)</f>
        <v>37916</v>
      </c>
      <c r="AH16" s="43">
        <f>O16+Q16+Z16+AC16+AD16+AF16+T16</f>
        <v>12764</v>
      </c>
      <c r="AI16" s="43">
        <f t="shared" si="9"/>
        <v>25152</v>
      </c>
      <c r="AJ16" s="160">
        <v>33296</v>
      </c>
      <c r="AK16" s="144"/>
      <c r="AL16" s="160">
        <v>0</v>
      </c>
      <c r="AM16" s="43">
        <f>+SUM(AJ16:AL16)</f>
        <v>33296</v>
      </c>
      <c r="AN16" s="44">
        <f>+AM16+AG16+L16</f>
        <v>90165</v>
      </c>
      <c r="AQ16" s="43">
        <f>K16/AQ$5</f>
        <v>0</v>
      </c>
      <c r="AR16" s="43">
        <f t="shared" si="7"/>
        <v>2106.4444444444443</v>
      </c>
      <c r="AS16" s="43">
        <f t="shared" si="7"/>
        <v>1823.4285714285713</v>
      </c>
      <c r="AT16" s="43">
        <f t="shared" si="7"/>
        <v>2286.5454545454545</v>
      </c>
      <c r="AU16" s="43">
        <f t="shared" si="8"/>
        <v>11098.666666666666</v>
      </c>
      <c r="AV16" s="44">
        <f t="shared" si="8"/>
        <v>3109.1379310344828</v>
      </c>
      <c r="AW16" s="122"/>
      <c r="AX16" s="43">
        <f t="shared" si="4"/>
        <v>2519</v>
      </c>
      <c r="AY16" s="43">
        <f t="shared" si="5"/>
        <v>2349</v>
      </c>
      <c r="AZ16" s="43">
        <f>MEDIAN($AC16,$AD16,$Z16,$T16,$O16,Q16,AF16)</f>
        <v>2205.5</v>
      </c>
      <c r="BA16" s="43">
        <f t="shared" si="10"/>
        <v>2349</v>
      </c>
      <c r="BB16" s="43">
        <f t="shared" si="6"/>
        <v>16648</v>
      </c>
      <c r="BC16" s="44">
        <f t="shared" si="11"/>
        <v>2390</v>
      </c>
    </row>
    <row r="17" spans="1:55" s="204" customFormat="1">
      <c r="A17" s="199"/>
      <c r="B17" s="200"/>
      <c r="C17" s="210" t="s">
        <v>277</v>
      </c>
      <c r="D17" s="46">
        <f t="shared" ref="D17:K17" si="12">SUM(D13:D16)</f>
        <v>128072</v>
      </c>
      <c r="E17" s="118">
        <f t="shared" si="12"/>
        <v>20457</v>
      </c>
      <c r="F17" s="118">
        <f t="shared" si="12"/>
        <v>145765</v>
      </c>
      <c r="G17" s="118">
        <f t="shared" si="12"/>
        <v>271058</v>
      </c>
      <c r="H17" s="118">
        <f t="shared" si="12"/>
        <v>110140</v>
      </c>
      <c r="I17" s="118">
        <f t="shared" si="12"/>
        <v>207847</v>
      </c>
      <c r="J17" s="118">
        <f t="shared" si="12"/>
        <v>70231</v>
      </c>
      <c r="K17" s="118">
        <f t="shared" si="12"/>
        <v>122287</v>
      </c>
      <c r="L17" s="45">
        <f>+SUM(D17:K17)</f>
        <v>1075857</v>
      </c>
      <c r="M17" s="118">
        <f t="shared" ref="M17:V17" si="13">SUM(M13:M16)</f>
        <v>20669</v>
      </c>
      <c r="N17" s="118">
        <f t="shared" si="13"/>
        <v>27905</v>
      </c>
      <c r="O17" s="118">
        <f t="shared" si="13"/>
        <v>46961</v>
      </c>
      <c r="P17" s="118">
        <f t="shared" si="13"/>
        <v>26252</v>
      </c>
      <c r="Q17" s="118">
        <f t="shared" si="13"/>
        <v>58676</v>
      </c>
      <c r="R17" s="118">
        <f t="shared" si="13"/>
        <v>17933</v>
      </c>
      <c r="S17" s="118">
        <f t="shared" si="13"/>
        <v>30806</v>
      </c>
      <c r="T17" s="118">
        <f t="shared" si="13"/>
        <v>31633</v>
      </c>
      <c r="U17" s="118">
        <f t="shared" si="13"/>
        <v>34244</v>
      </c>
      <c r="V17" s="118">
        <f t="shared" si="13"/>
        <v>21141</v>
      </c>
      <c r="W17" s="118">
        <f t="shared" ref="W17:X17" si="14">SUM(W13:W16)</f>
        <v>12690</v>
      </c>
      <c r="X17" s="118">
        <f t="shared" si="14"/>
        <v>9546</v>
      </c>
      <c r="Y17" s="118">
        <f t="shared" ref="Y17:AF17" si="15">SUM(Y13:Y16)</f>
        <v>46855</v>
      </c>
      <c r="Z17" s="118">
        <f t="shared" si="15"/>
        <v>75081</v>
      </c>
      <c r="AA17" s="118">
        <f t="shared" si="15"/>
        <v>34132</v>
      </c>
      <c r="AB17" s="118">
        <f t="shared" si="15"/>
        <v>30042</v>
      </c>
      <c r="AC17" s="118">
        <f t="shared" si="15"/>
        <v>45528</v>
      </c>
      <c r="AD17" s="118">
        <f t="shared" si="15"/>
        <v>33581</v>
      </c>
      <c r="AE17" s="118">
        <f t="shared" si="15"/>
        <v>17687</v>
      </c>
      <c r="AF17" s="118">
        <f t="shared" si="15"/>
        <v>26743</v>
      </c>
      <c r="AG17" s="45">
        <f>+SUM(M17:AF17)</f>
        <v>648105</v>
      </c>
      <c r="AH17" s="45">
        <f>O17+Q17+Z17+AC17+AD17+AF17+T17</f>
        <v>318203</v>
      </c>
      <c r="AI17" s="45">
        <f t="shared" si="9"/>
        <v>329902</v>
      </c>
      <c r="AJ17" s="118">
        <f>SUM(AJ13:AJ16)</f>
        <v>130866</v>
      </c>
      <c r="AK17" s="118">
        <f>SUM(AK13:AK16)</f>
        <v>14210</v>
      </c>
      <c r="AL17" s="118">
        <f>SUM(AL13:AL16)</f>
        <v>14759</v>
      </c>
      <c r="AM17" s="45">
        <f>+SUM(AJ17:AL17)</f>
        <v>159835</v>
      </c>
      <c r="AN17" s="211">
        <f>+AM17+AG17+L17</f>
        <v>1883797</v>
      </c>
      <c r="AQ17" s="45">
        <f>K17/AQ$5</f>
        <v>15285.875</v>
      </c>
      <c r="AR17" s="45">
        <f t="shared" si="7"/>
        <v>36005.833333333336</v>
      </c>
      <c r="AS17" s="45">
        <f t="shared" si="7"/>
        <v>45457.571428571428</v>
      </c>
      <c r="AT17" s="45">
        <f t="shared" si="7"/>
        <v>29991.090909090908</v>
      </c>
      <c r="AU17" s="45">
        <f t="shared" si="8"/>
        <v>53278.333333333336</v>
      </c>
      <c r="AV17" s="211">
        <f t="shared" si="8"/>
        <v>64958.517241379312</v>
      </c>
      <c r="AW17" s="122"/>
      <c r="AX17" s="45">
        <f t="shared" si="4"/>
        <v>125179.5</v>
      </c>
      <c r="AY17" s="45">
        <f t="shared" si="5"/>
        <v>30424</v>
      </c>
      <c r="AZ17" s="45">
        <f>MEDIAN($AC17,$AD17,$Z17,$T17,$O17,Q17,AF17)</f>
        <v>45528</v>
      </c>
      <c r="BA17" s="45">
        <f t="shared" si="10"/>
        <v>26252</v>
      </c>
      <c r="BB17" s="45">
        <f t="shared" si="6"/>
        <v>14759</v>
      </c>
      <c r="BC17" s="211">
        <f t="shared" si="11"/>
        <v>33581</v>
      </c>
    </row>
    <row r="18" spans="1:55" s="204" customFormat="1">
      <c r="A18" s="199"/>
      <c r="B18" s="200"/>
      <c r="C18" s="212" t="s">
        <v>259</v>
      </c>
      <c r="D18" s="213">
        <f t="shared" ref="D18:V18" si="16">+D17/D$42</f>
        <v>0.44147535332643917</v>
      </c>
      <c r="E18" s="214">
        <f t="shared" si="16"/>
        <v>0.21505613725242842</v>
      </c>
      <c r="F18" s="214">
        <f t="shared" si="16"/>
        <v>0.3444613014216576</v>
      </c>
      <c r="G18" s="214">
        <f t="shared" si="16"/>
        <v>0.30507062956030834</v>
      </c>
      <c r="H18" s="119">
        <f t="shared" si="16"/>
        <v>0.36741869518659492</v>
      </c>
      <c r="I18" s="119">
        <f t="shared" si="16"/>
        <v>0.35445604664528135</v>
      </c>
      <c r="J18" s="214">
        <f t="shared" si="16"/>
        <v>0.33169291803433537</v>
      </c>
      <c r="K18" s="119">
        <f t="shared" si="16"/>
        <v>0.37076778009890216</v>
      </c>
      <c r="L18" s="84">
        <f t="shared" si="16"/>
        <v>0.34431754137400322</v>
      </c>
      <c r="M18" s="214">
        <f t="shared" si="16"/>
        <v>0.73458435511959341</v>
      </c>
      <c r="N18" s="215">
        <f t="shared" si="16"/>
        <v>0.64204035616501387</v>
      </c>
      <c r="O18" s="214">
        <f t="shared" si="16"/>
        <v>0.54138086070345737</v>
      </c>
      <c r="P18" s="214">
        <f t="shared" si="16"/>
        <v>0.60275985580786628</v>
      </c>
      <c r="Q18" s="214">
        <f t="shared" si="16"/>
        <v>0.56538287355103534</v>
      </c>
      <c r="R18" s="214">
        <f t="shared" si="16"/>
        <v>0.31581635348607856</v>
      </c>
      <c r="S18" s="214">
        <f t="shared" si="16"/>
        <v>0.77470137055199295</v>
      </c>
      <c r="T18" s="214">
        <f t="shared" si="16"/>
        <v>0.55891655034719157</v>
      </c>
      <c r="U18" s="214">
        <f t="shared" si="16"/>
        <v>0.70458005843380933</v>
      </c>
      <c r="V18" s="119">
        <f t="shared" si="16"/>
        <v>0.79215377697841727</v>
      </c>
      <c r="W18" s="119">
        <f t="shared" ref="W18:X18" si="17">+W17/W$42</f>
        <v>0.79876628690123996</v>
      </c>
      <c r="X18" s="119">
        <f t="shared" si="17"/>
        <v>0.77996568347087181</v>
      </c>
      <c r="Y18" s="214">
        <f t="shared" ref="Y18:AN18" si="18">+Y17/Y$42</f>
        <v>0.71913130227918043</v>
      </c>
      <c r="Z18" s="215">
        <f t="shared" si="18"/>
        <v>0.54299496644295298</v>
      </c>
      <c r="AA18" s="214">
        <f t="shared" si="18"/>
        <v>0.60341200388933081</v>
      </c>
      <c r="AB18" s="214">
        <f t="shared" si="18"/>
        <v>0.61687885010266941</v>
      </c>
      <c r="AC18" s="214">
        <f t="shared" si="18"/>
        <v>0.54937735302635393</v>
      </c>
      <c r="AD18" s="214">
        <f t="shared" si="18"/>
        <v>0.62950604555253542</v>
      </c>
      <c r="AE18" s="215">
        <f t="shared" si="18"/>
        <v>0.69903564935578211</v>
      </c>
      <c r="AF18" s="215">
        <f t="shared" si="18"/>
        <v>0.47593877914219612</v>
      </c>
      <c r="AG18" s="84">
        <f t="shared" si="18"/>
        <v>0.59533509271668572</v>
      </c>
      <c r="AH18" s="84">
        <f t="shared" si="18"/>
        <v>0.55071478020076148</v>
      </c>
      <c r="AI18" s="84">
        <f t="shared" si="18"/>
        <v>0.64580425535246921</v>
      </c>
      <c r="AJ18" s="214">
        <f t="shared" si="18"/>
        <v>0.85261944008287349</v>
      </c>
      <c r="AK18" s="119">
        <f t="shared" si="18"/>
        <v>0.5747684342515067</v>
      </c>
      <c r="AL18" s="214">
        <f t="shared" si="18"/>
        <v>0.56859421350695383</v>
      </c>
      <c r="AM18" s="84">
        <f t="shared" si="18"/>
        <v>0.7828640279770972</v>
      </c>
      <c r="AN18" s="86">
        <f t="shared" si="18"/>
        <v>0.42644801380355424</v>
      </c>
      <c r="AQ18" s="84">
        <f t="shared" ref="AQ18:AV18" si="19">+AQ17/AQ$42</f>
        <v>0.37076778009890216</v>
      </c>
      <c r="AR18" s="84">
        <f t="shared" si="19"/>
        <v>0.59533509271668572</v>
      </c>
      <c r="AS18" s="84">
        <f t="shared" si="19"/>
        <v>0.55071478020076148</v>
      </c>
      <c r="AT18" s="84">
        <f t="shared" si="19"/>
        <v>0.64580425535246921</v>
      </c>
      <c r="AU18" s="84">
        <f t="shared" si="19"/>
        <v>0.7828640279770972</v>
      </c>
      <c r="AV18" s="86">
        <f t="shared" si="19"/>
        <v>0.42644801380355424</v>
      </c>
      <c r="AW18" s="85"/>
      <c r="AX18" s="84">
        <f t="shared" si="4"/>
        <v>0.34945867403346947</v>
      </c>
      <c r="AY18" s="84">
        <f t="shared" si="5"/>
        <v>0.62319244782760241</v>
      </c>
      <c r="AZ18" s="84">
        <f t="shared" si="5"/>
        <v>0.62319244782760241</v>
      </c>
      <c r="BA18" s="84">
        <f t="shared" si="5"/>
        <v>0.62319244782760241</v>
      </c>
      <c r="BB18" s="84">
        <f t="shared" si="6"/>
        <v>0.5747684342515067</v>
      </c>
      <c r="BC18" s="86">
        <f t="shared" ref="BC18" si="20">+BC17/BC$42</f>
        <v>0.59333533579518349</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67758</v>
      </c>
      <c r="E20" s="160">
        <v>7861</v>
      </c>
      <c r="F20" s="160">
        <v>88349</v>
      </c>
      <c r="G20" s="160">
        <v>132365</v>
      </c>
      <c r="H20" s="144">
        <v>63444</v>
      </c>
      <c r="I20" s="144">
        <v>90360</v>
      </c>
      <c r="J20" s="160">
        <v>38618</v>
      </c>
      <c r="K20" s="144">
        <v>70953</v>
      </c>
      <c r="L20" s="43">
        <f>+SUM(D20:K20)</f>
        <v>559708</v>
      </c>
      <c r="M20" s="160">
        <v>2531</v>
      </c>
      <c r="N20" s="160">
        <v>9750</v>
      </c>
      <c r="O20" s="160">
        <v>17787</v>
      </c>
      <c r="P20" s="160">
        <v>9161</v>
      </c>
      <c r="Q20" s="160">
        <v>26612</v>
      </c>
      <c r="R20" s="160">
        <v>21588</v>
      </c>
      <c r="S20" s="160">
        <v>5610</v>
      </c>
      <c r="T20" s="160">
        <v>13719</v>
      </c>
      <c r="U20" s="160">
        <v>7201</v>
      </c>
      <c r="V20" s="144">
        <v>4361</v>
      </c>
      <c r="W20" s="144">
        <v>2204</v>
      </c>
      <c r="X20" s="144">
        <v>862</v>
      </c>
      <c r="Y20" s="160">
        <v>16164</v>
      </c>
      <c r="Z20" s="160">
        <v>32449</v>
      </c>
      <c r="AA20" s="160">
        <v>12482</v>
      </c>
      <c r="AB20" s="160">
        <v>8750</v>
      </c>
      <c r="AC20" s="160">
        <v>17277</v>
      </c>
      <c r="AD20" s="160">
        <v>9491</v>
      </c>
      <c r="AE20" s="160">
        <v>4448</v>
      </c>
      <c r="AF20" s="160">
        <v>11239</v>
      </c>
      <c r="AG20" s="43">
        <f>+SUM(M20:AF20)</f>
        <v>233686</v>
      </c>
      <c r="AH20" s="43">
        <f>O20+Q20+Z20+AC20+AD20+AF20+T20</f>
        <v>128574</v>
      </c>
      <c r="AI20" s="43">
        <f t="shared" ref="AI20:AI23" si="21">M20+N20+P20+R20+S20+U20+V20+Y20+AA20+AB20+AE20+W20+X20</f>
        <v>105112</v>
      </c>
      <c r="AJ20" s="160">
        <v>5478</v>
      </c>
      <c r="AK20" s="144">
        <v>6342</v>
      </c>
      <c r="AL20" s="160">
        <v>1790</v>
      </c>
      <c r="AM20" s="43">
        <f>+SUM(AJ20:AL20)</f>
        <v>13610</v>
      </c>
      <c r="AN20" s="44">
        <f>+AM20+AG20+L20</f>
        <v>807004</v>
      </c>
      <c r="AQ20" s="43">
        <f t="shared" ref="AQ20:AQ22" si="22">K20/AQ$5</f>
        <v>8869.125</v>
      </c>
      <c r="AR20" s="43">
        <f t="shared" ref="AR20:AT22" si="23">AG20/AR$5</f>
        <v>12982.555555555555</v>
      </c>
      <c r="AS20" s="43">
        <f t="shared" si="23"/>
        <v>18367.714285714286</v>
      </c>
      <c r="AT20" s="43">
        <f t="shared" si="23"/>
        <v>9555.636363636364</v>
      </c>
      <c r="AU20" s="43">
        <f t="shared" ref="AU20:AV22" si="24">AM20/AU$5</f>
        <v>4536.666666666667</v>
      </c>
      <c r="AV20" s="44">
        <f t="shared" si="24"/>
        <v>27827.724137931036</v>
      </c>
      <c r="AW20" s="122"/>
      <c r="AX20" s="43">
        <f>MEDIAN($D20:$K20)</f>
        <v>69355.5</v>
      </c>
      <c r="AY20" s="43">
        <f>MEDIAN($M20:$AF20)</f>
        <v>9620.5</v>
      </c>
      <c r="AZ20" s="43">
        <f>MEDIAN($AC20,$AD20,$Z20,$T20,$O20,Q20,AF20)</f>
        <v>17277</v>
      </c>
      <c r="BA20" s="43">
        <f t="shared" ref="BA20:BA23" si="25">MEDIAN(M20,N20,P20,R20,S20,U20,V20,Y20,AA20,AB20,AE20,W20,X20)</f>
        <v>7201</v>
      </c>
      <c r="BB20" s="43">
        <f t="shared" si="6"/>
        <v>5478</v>
      </c>
      <c r="BC20" s="44">
        <f t="shared" ref="BC20:BC23" si="26">MEDIAN(D20:K20,M20:AF20,AJ20:AL20)</f>
        <v>11239</v>
      </c>
    </row>
    <row r="21" spans="1:55" s="204" customFormat="1">
      <c r="A21" s="199"/>
      <c r="B21" s="200"/>
      <c r="C21" s="201" t="s">
        <v>274</v>
      </c>
      <c r="D21" s="144">
        <v>0</v>
      </c>
      <c r="E21" s="160">
        <v>0</v>
      </c>
      <c r="F21" s="160"/>
      <c r="G21" s="160">
        <v>1485</v>
      </c>
      <c r="H21" s="144">
        <v>12856</v>
      </c>
      <c r="I21" s="144">
        <v>0</v>
      </c>
      <c r="J21" s="160">
        <v>1523</v>
      </c>
      <c r="K21" s="144">
        <v>8790</v>
      </c>
      <c r="L21" s="43">
        <f>+SUM(D21:K21)</f>
        <v>24654</v>
      </c>
      <c r="M21" s="160"/>
      <c r="N21" s="160">
        <v>0</v>
      </c>
      <c r="O21" s="160">
        <v>727</v>
      </c>
      <c r="P21" s="160">
        <v>133</v>
      </c>
      <c r="Q21" s="160"/>
      <c r="R21" s="160"/>
      <c r="S21" s="160"/>
      <c r="T21" s="160">
        <v>674</v>
      </c>
      <c r="U21" s="160"/>
      <c r="V21" s="144">
        <v>95</v>
      </c>
      <c r="W21" s="144"/>
      <c r="X21" s="144"/>
      <c r="Y21" s="160">
        <v>0</v>
      </c>
      <c r="Z21" s="160">
        <v>0</v>
      </c>
      <c r="AA21" s="160">
        <v>715</v>
      </c>
      <c r="AB21" s="160"/>
      <c r="AC21" s="160">
        <v>0</v>
      </c>
      <c r="AD21" s="160"/>
      <c r="AE21" s="160"/>
      <c r="AF21" s="160">
        <v>68</v>
      </c>
      <c r="AG21" s="43">
        <f>+SUM(M21:AF21)</f>
        <v>2412</v>
      </c>
      <c r="AH21" s="43">
        <f>O21+Q21+Z21+AC21+AD21+AF21+T21</f>
        <v>1469</v>
      </c>
      <c r="AI21" s="43">
        <f t="shared" si="21"/>
        <v>943</v>
      </c>
      <c r="AJ21" s="160">
        <v>0</v>
      </c>
      <c r="AK21" s="144"/>
      <c r="AL21" s="160">
        <v>0</v>
      </c>
      <c r="AM21" s="43">
        <f>+SUM(AJ21:AL21)</f>
        <v>0</v>
      </c>
      <c r="AN21" s="44">
        <f>+AM21+AG21+L21</f>
        <v>27066</v>
      </c>
      <c r="AQ21" s="43">
        <f t="shared" si="22"/>
        <v>1098.75</v>
      </c>
      <c r="AR21" s="43">
        <f t="shared" si="23"/>
        <v>134</v>
      </c>
      <c r="AS21" s="43">
        <f t="shared" si="23"/>
        <v>209.85714285714286</v>
      </c>
      <c r="AT21" s="43">
        <f t="shared" si="23"/>
        <v>85.727272727272734</v>
      </c>
      <c r="AU21" s="43">
        <f t="shared" si="24"/>
        <v>0</v>
      </c>
      <c r="AV21" s="44">
        <f t="shared" si="24"/>
        <v>933.31034482758616</v>
      </c>
      <c r="AW21" s="122"/>
      <c r="AX21" s="43">
        <f>MEDIAN($D21:$K21)</f>
        <v>1485</v>
      </c>
      <c r="AY21" s="43">
        <f>MEDIAN($M21:$AF21)</f>
        <v>81.5</v>
      </c>
      <c r="AZ21" s="43">
        <f>MEDIAN($AC21,$AD21,$Z21,$T21,$O21,Q21,AF21)</f>
        <v>68</v>
      </c>
      <c r="BA21" s="43">
        <f t="shared" si="25"/>
        <v>95</v>
      </c>
      <c r="BB21" s="43">
        <f t="shared" si="6"/>
        <v>0</v>
      </c>
      <c r="BC21" s="44">
        <f t="shared" si="26"/>
        <v>68</v>
      </c>
    </row>
    <row r="22" spans="1:55" s="204" customFormat="1">
      <c r="A22" s="199"/>
      <c r="B22" s="200"/>
      <c r="C22" s="201" t="s">
        <v>131</v>
      </c>
      <c r="D22" s="144">
        <v>45091</v>
      </c>
      <c r="E22" s="160">
        <v>10910</v>
      </c>
      <c r="F22" s="160">
        <v>33440</v>
      </c>
      <c r="G22" s="160">
        <v>68552</v>
      </c>
      <c r="H22" s="144">
        <v>24322</v>
      </c>
      <c r="I22" s="144">
        <v>42169</v>
      </c>
      <c r="J22" s="160">
        <v>26419</v>
      </c>
      <c r="K22" s="144">
        <v>27048</v>
      </c>
      <c r="L22" s="43">
        <f>+SUM(D22:K22)</f>
        <v>277951</v>
      </c>
      <c r="M22" s="160">
        <v>378</v>
      </c>
      <c r="N22" s="160">
        <v>955</v>
      </c>
      <c r="O22" s="160">
        <v>9895</v>
      </c>
      <c r="P22" s="160">
        <v>2755</v>
      </c>
      <c r="Q22" s="160">
        <v>7258</v>
      </c>
      <c r="R22" s="160">
        <v>3918</v>
      </c>
      <c r="S22" s="160">
        <v>1133</v>
      </c>
      <c r="T22" s="160">
        <v>2392</v>
      </c>
      <c r="U22" s="160">
        <v>2852</v>
      </c>
      <c r="V22" s="144"/>
      <c r="W22" s="144">
        <v>5</v>
      </c>
      <c r="X22" s="144"/>
      <c r="Y22" s="160">
        <v>205</v>
      </c>
      <c r="Z22" s="160">
        <v>16866</v>
      </c>
      <c r="AA22" s="160">
        <v>2784</v>
      </c>
      <c r="AB22" s="160">
        <v>6018</v>
      </c>
      <c r="AC22" s="160">
        <v>7488</v>
      </c>
      <c r="AD22" s="160">
        <v>3963</v>
      </c>
      <c r="AE22" s="160">
        <v>1079</v>
      </c>
      <c r="AF22" s="160">
        <v>13700</v>
      </c>
      <c r="AG22" s="43">
        <f>+SUM(M22:AF22)</f>
        <v>83644</v>
      </c>
      <c r="AH22" s="43">
        <f>O22+Q22+Z22+AC22+AD22+AF22+T22</f>
        <v>61562</v>
      </c>
      <c r="AI22" s="43">
        <f t="shared" si="21"/>
        <v>22082</v>
      </c>
      <c r="AJ22" s="160">
        <v>0</v>
      </c>
      <c r="AK22" s="144"/>
      <c r="AL22" s="160">
        <v>0</v>
      </c>
      <c r="AM22" s="43">
        <f>+SUM(AJ22:AL22)</f>
        <v>0</v>
      </c>
      <c r="AN22" s="44">
        <f>+AM22+AG22+L22</f>
        <v>361595</v>
      </c>
      <c r="AQ22" s="43">
        <f t="shared" si="22"/>
        <v>3381</v>
      </c>
      <c r="AR22" s="43">
        <f t="shared" si="23"/>
        <v>4646.8888888888887</v>
      </c>
      <c r="AS22" s="43">
        <f t="shared" si="23"/>
        <v>8794.5714285714294</v>
      </c>
      <c r="AT22" s="43">
        <f t="shared" si="23"/>
        <v>2007.4545454545455</v>
      </c>
      <c r="AU22" s="43">
        <f t="shared" si="24"/>
        <v>0</v>
      </c>
      <c r="AV22" s="44">
        <f t="shared" si="24"/>
        <v>12468.793103448275</v>
      </c>
      <c r="AW22" s="122"/>
      <c r="AX22" s="43">
        <f>MEDIAN($D22:$K22)</f>
        <v>30244</v>
      </c>
      <c r="AY22" s="43">
        <f>MEDIAN($M22:$AF22)</f>
        <v>2818</v>
      </c>
      <c r="AZ22" s="43">
        <f>MEDIAN($AC22,$AD22,$Z22,$T22,$O22,Q22,AF22)</f>
        <v>7488</v>
      </c>
      <c r="BA22" s="43">
        <f t="shared" si="25"/>
        <v>1133</v>
      </c>
      <c r="BB22" s="43">
        <f t="shared" si="6"/>
        <v>0</v>
      </c>
      <c r="BC22" s="44">
        <f t="shared" si="26"/>
        <v>4990.5</v>
      </c>
    </row>
    <row r="23" spans="1:55" s="204" customFormat="1">
      <c r="A23" s="199"/>
      <c r="B23" s="200"/>
      <c r="C23" s="210" t="s">
        <v>273</v>
      </c>
      <c r="D23" s="46">
        <f t="shared" ref="D23:K23" si="27">SUM(D20:D22)</f>
        <v>112849</v>
      </c>
      <c r="E23" s="118">
        <f t="shared" si="27"/>
        <v>18771</v>
      </c>
      <c r="F23" s="118">
        <f t="shared" si="27"/>
        <v>121789</v>
      </c>
      <c r="G23" s="118">
        <f t="shared" si="27"/>
        <v>202402</v>
      </c>
      <c r="H23" s="118">
        <f t="shared" si="27"/>
        <v>100622</v>
      </c>
      <c r="I23" s="118">
        <f t="shared" si="27"/>
        <v>132529</v>
      </c>
      <c r="J23" s="118">
        <f t="shared" si="27"/>
        <v>66560</v>
      </c>
      <c r="K23" s="88">
        <f t="shared" si="27"/>
        <v>106791</v>
      </c>
      <c r="L23" s="45">
        <f>+SUM(D23:K23)</f>
        <v>862313</v>
      </c>
      <c r="M23" s="46">
        <f t="shared" ref="M23:V23" si="28">SUM(M20:M22)</f>
        <v>2909</v>
      </c>
      <c r="N23" s="118">
        <f t="shared" si="28"/>
        <v>10705</v>
      </c>
      <c r="O23" s="118">
        <f t="shared" si="28"/>
        <v>28409</v>
      </c>
      <c r="P23" s="118">
        <f t="shared" si="28"/>
        <v>12049</v>
      </c>
      <c r="Q23" s="118">
        <f t="shared" si="28"/>
        <v>33870</v>
      </c>
      <c r="R23" s="118">
        <f t="shared" si="28"/>
        <v>25506</v>
      </c>
      <c r="S23" s="118">
        <f t="shared" si="28"/>
        <v>6743</v>
      </c>
      <c r="T23" s="118">
        <f t="shared" si="28"/>
        <v>16785</v>
      </c>
      <c r="U23" s="118">
        <f t="shared" si="28"/>
        <v>10053</v>
      </c>
      <c r="V23" s="118">
        <f t="shared" si="28"/>
        <v>4456</v>
      </c>
      <c r="W23" s="118">
        <f t="shared" ref="W23:X23" si="29">SUM(W20:W22)</f>
        <v>2209</v>
      </c>
      <c r="X23" s="118">
        <f t="shared" si="29"/>
        <v>862</v>
      </c>
      <c r="Y23" s="118">
        <f t="shared" ref="Y23:AF23" si="30">SUM(Y20:Y22)</f>
        <v>16369</v>
      </c>
      <c r="Z23" s="118">
        <f t="shared" si="30"/>
        <v>49315</v>
      </c>
      <c r="AA23" s="118">
        <f t="shared" si="30"/>
        <v>15981</v>
      </c>
      <c r="AB23" s="118">
        <f t="shared" si="30"/>
        <v>14768</v>
      </c>
      <c r="AC23" s="118">
        <f t="shared" si="30"/>
        <v>24765</v>
      </c>
      <c r="AD23" s="118">
        <f t="shared" si="30"/>
        <v>13454</v>
      </c>
      <c r="AE23" s="118">
        <f t="shared" si="30"/>
        <v>5527</v>
      </c>
      <c r="AF23" s="88">
        <f t="shared" si="30"/>
        <v>25007</v>
      </c>
      <c r="AG23" s="45">
        <f>+SUM(M23:AF23)</f>
        <v>319742</v>
      </c>
      <c r="AH23" s="45">
        <f>O23+Q23+Z23+AC23+AD23+AF23+T23</f>
        <v>191605</v>
      </c>
      <c r="AI23" s="45">
        <f t="shared" si="21"/>
        <v>128137</v>
      </c>
      <c r="AJ23" s="46">
        <f>SUM(AJ20:AJ22)</f>
        <v>5478</v>
      </c>
      <c r="AK23" s="118">
        <f>SUM(AK20:AK22)</f>
        <v>6342</v>
      </c>
      <c r="AL23" s="88">
        <f>SUM(AL20:AL22)</f>
        <v>1790</v>
      </c>
      <c r="AM23" s="45">
        <f>+SUM(AJ23:AL23)</f>
        <v>13610</v>
      </c>
      <c r="AN23" s="211">
        <f>+AM23+AG23+L23</f>
        <v>1195665</v>
      </c>
      <c r="AQ23" s="45">
        <f>K23/AQ$5</f>
        <v>13348.875</v>
      </c>
      <c r="AR23" s="45">
        <f>AG23/AR$5</f>
        <v>17763.444444444445</v>
      </c>
      <c r="AS23" s="45">
        <f>AH23/AS$5</f>
        <v>27372.142857142859</v>
      </c>
      <c r="AT23" s="45">
        <f>AI23/AT$5</f>
        <v>11648.818181818182</v>
      </c>
      <c r="AU23" s="45">
        <f>AM23/AU$5</f>
        <v>4536.666666666667</v>
      </c>
      <c r="AV23" s="211">
        <f>AN23/AV$5</f>
        <v>41229.827586206899</v>
      </c>
      <c r="AW23" s="122"/>
      <c r="AX23" s="45">
        <f>MEDIAN($D23:$K23)</f>
        <v>109820</v>
      </c>
      <c r="AY23" s="45">
        <f>MEDIAN($M23:$AF23)</f>
        <v>14111</v>
      </c>
      <c r="AZ23" s="45">
        <f>MEDIAN($AC23,$AD23,$Z23,$T23,$O23,Q23,AF23)</f>
        <v>25007</v>
      </c>
      <c r="BA23" s="45">
        <f t="shared" si="25"/>
        <v>10053</v>
      </c>
      <c r="BB23" s="45">
        <f t="shared" si="6"/>
        <v>5478</v>
      </c>
      <c r="BC23" s="211">
        <f t="shared" si="26"/>
        <v>16369</v>
      </c>
    </row>
    <row r="24" spans="1:55" s="204" customFormat="1">
      <c r="A24" s="199"/>
      <c r="B24" s="200"/>
      <c r="C24" s="212" t="s">
        <v>259</v>
      </c>
      <c r="D24" s="213">
        <f t="shared" ref="D24:V24" si="31">+D23/D$42</f>
        <v>0.38900034470872114</v>
      </c>
      <c r="E24" s="214">
        <f t="shared" si="31"/>
        <v>0.1973319036205374</v>
      </c>
      <c r="F24" s="214">
        <f t="shared" si="31"/>
        <v>0.2878029529643073</v>
      </c>
      <c r="G24" s="214">
        <f t="shared" si="31"/>
        <v>0.22779960585655296</v>
      </c>
      <c r="H24" s="119">
        <f t="shared" si="31"/>
        <v>0.33566736832273064</v>
      </c>
      <c r="I24" s="119">
        <f t="shared" si="31"/>
        <v>0.22601098599379588</v>
      </c>
      <c r="J24" s="214">
        <f t="shared" si="31"/>
        <v>0.31435520816114482</v>
      </c>
      <c r="K24" s="119">
        <f t="shared" si="31"/>
        <v>0.32378471959032323</v>
      </c>
      <c r="L24" s="84">
        <f t="shared" si="31"/>
        <v>0.27597486659922355</v>
      </c>
      <c r="M24" s="214">
        <f t="shared" si="31"/>
        <v>0.10338699932473255</v>
      </c>
      <c r="N24" s="215">
        <f t="shared" si="31"/>
        <v>0.24630145180958515</v>
      </c>
      <c r="O24" s="214">
        <f t="shared" si="31"/>
        <v>0.3275076951454296</v>
      </c>
      <c r="P24" s="214">
        <f t="shared" si="31"/>
        <v>0.27665143618120452</v>
      </c>
      <c r="Q24" s="214">
        <f t="shared" si="31"/>
        <v>0.32636031643557106</v>
      </c>
      <c r="R24" s="214">
        <f t="shared" si="31"/>
        <v>0.44918373456844479</v>
      </c>
      <c r="S24" s="214">
        <f t="shared" si="31"/>
        <v>0.16957123098201937</v>
      </c>
      <c r="T24" s="214">
        <f t="shared" si="31"/>
        <v>0.29657048960192234</v>
      </c>
      <c r="U24" s="214">
        <f t="shared" si="31"/>
        <v>0.20684333978025596</v>
      </c>
      <c r="V24" s="119">
        <f t="shared" si="31"/>
        <v>0.16696642685851318</v>
      </c>
      <c r="W24" s="119">
        <f t="shared" ref="W24:X24" si="32">+W23/W$42</f>
        <v>0.13904450179391956</v>
      </c>
      <c r="X24" s="119">
        <f t="shared" si="32"/>
        <v>7.0430590734537141E-2</v>
      </c>
      <c r="Y24" s="214">
        <f t="shared" ref="Y24:AN24" si="33">+Y23/Y$42</f>
        <v>0.25123167830557902</v>
      </c>
      <c r="Z24" s="215">
        <f t="shared" si="33"/>
        <v>0.35665210599398289</v>
      </c>
      <c r="AA24" s="214">
        <f t="shared" si="33"/>
        <v>0.28252452930257227</v>
      </c>
      <c r="AB24" s="214">
        <f t="shared" si="33"/>
        <v>0.30324435318275156</v>
      </c>
      <c r="AC24" s="214">
        <f t="shared" si="33"/>
        <v>0.2988343469446858</v>
      </c>
      <c r="AD24" s="214">
        <f t="shared" si="33"/>
        <v>0.25220732964663978</v>
      </c>
      <c r="AE24" s="215">
        <f t="shared" si="33"/>
        <v>0.21844122994229706</v>
      </c>
      <c r="AF24" s="215">
        <f t="shared" si="33"/>
        <v>0.44504360206442428</v>
      </c>
      <c r="AG24" s="84">
        <f t="shared" si="33"/>
        <v>0.29370801523737439</v>
      </c>
      <c r="AH24" s="84">
        <f t="shared" si="33"/>
        <v>0.33161128418137764</v>
      </c>
      <c r="AI24" s="84">
        <f t="shared" si="33"/>
        <v>0.25083636918872676</v>
      </c>
      <c r="AJ24" s="214">
        <f t="shared" si="33"/>
        <v>3.5690319049821811E-2</v>
      </c>
      <c r="AK24" s="119">
        <f t="shared" si="33"/>
        <v>0.25652226671520445</v>
      </c>
      <c r="AL24" s="214">
        <f t="shared" si="33"/>
        <v>6.8960203413337445E-2</v>
      </c>
      <c r="AM24" s="84">
        <f t="shared" si="33"/>
        <v>6.6661115655321374E-2</v>
      </c>
      <c r="AN24" s="86">
        <f t="shared" si="33"/>
        <v>0.27067086550431213</v>
      </c>
      <c r="AQ24" s="84">
        <f t="shared" ref="AQ24:AV24" si="34">+AQ23/AQ$42</f>
        <v>0.32378471959032323</v>
      </c>
      <c r="AR24" s="84">
        <f t="shared" si="34"/>
        <v>0.29370801523737439</v>
      </c>
      <c r="AS24" s="84">
        <f t="shared" si="34"/>
        <v>0.33161128418137764</v>
      </c>
      <c r="AT24" s="84">
        <f t="shared" si="34"/>
        <v>0.25083636918872682</v>
      </c>
      <c r="AU24" s="84">
        <f t="shared" si="34"/>
        <v>6.6661115655321374E-2</v>
      </c>
      <c r="AV24" s="86">
        <f t="shared" si="34"/>
        <v>0.27067086550431213</v>
      </c>
      <c r="AW24" s="85"/>
      <c r="AX24" s="84">
        <f>MEDIAN($D24:$K24)</f>
        <v>0.30107908056272603</v>
      </c>
      <c r="AY24" s="84">
        <f>MEDIAN($M24:$AF24)</f>
        <v>0.26442938291392215</v>
      </c>
      <c r="AZ24" s="84">
        <f t="shared" ref="AZ24:BA24" si="35">MEDIAN($M24:$AF24)</f>
        <v>0.26442938291392215</v>
      </c>
      <c r="BA24" s="84">
        <f t="shared" si="35"/>
        <v>0.26442938291392215</v>
      </c>
      <c r="BB24" s="84">
        <f>MEDIAN($AJ24:$AL24)</f>
        <v>6.8960203413337445E-2</v>
      </c>
      <c r="BC24" s="86">
        <f t="shared" ref="BC24" si="36">+BC23/BC$42</f>
        <v>0.28922027669311096</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7145</v>
      </c>
      <c r="E26" s="160">
        <v>8310</v>
      </c>
      <c r="F26" s="160">
        <v>35062</v>
      </c>
      <c r="G26" s="160">
        <v>71701</v>
      </c>
      <c r="H26" s="144">
        <v>25480</v>
      </c>
      <c r="I26" s="144">
        <v>51611</v>
      </c>
      <c r="J26" s="160">
        <v>15393</v>
      </c>
      <c r="K26" s="144">
        <v>21628</v>
      </c>
      <c r="L26" s="43">
        <f>+SUM(D26:K26)</f>
        <v>236330</v>
      </c>
      <c r="M26" s="160"/>
      <c r="N26" s="160">
        <v>0</v>
      </c>
      <c r="O26" s="160">
        <v>424</v>
      </c>
      <c r="P26" s="160">
        <v>186</v>
      </c>
      <c r="Q26" s="160">
        <v>358</v>
      </c>
      <c r="R26" s="160">
        <v>85</v>
      </c>
      <c r="S26" s="160">
        <v>61</v>
      </c>
      <c r="T26" s="160">
        <v>614</v>
      </c>
      <c r="U26" s="160"/>
      <c r="V26" s="144"/>
      <c r="W26" s="144"/>
      <c r="X26" s="144"/>
      <c r="Y26" s="160">
        <v>189</v>
      </c>
      <c r="Z26" s="160">
        <v>2864</v>
      </c>
      <c r="AA26" s="160"/>
      <c r="AB26" s="160"/>
      <c r="AC26" s="160">
        <v>611</v>
      </c>
      <c r="AD26" s="160"/>
      <c r="AE26" s="160"/>
      <c r="AF26" s="160">
        <v>143</v>
      </c>
      <c r="AG26" s="43">
        <f>+SUM(M26:AF26)</f>
        <v>5535</v>
      </c>
      <c r="AH26" s="43">
        <f t="shared" ref="AH26:AH30" si="37">O26+Q26+Z26+AC26+AD26+AF26+T26</f>
        <v>5014</v>
      </c>
      <c r="AI26" s="43">
        <f t="shared" ref="AI26:AI30" si="38">M26+N26+P26+R26+S26+U26+V26+Y26+AA26+AB26+AE26+W26+X26</f>
        <v>521</v>
      </c>
      <c r="AJ26" s="160">
        <v>163</v>
      </c>
      <c r="AK26" s="144"/>
      <c r="AL26" s="160">
        <v>267</v>
      </c>
      <c r="AM26" s="43">
        <f>+SUM(AJ26:AL26)</f>
        <v>430</v>
      </c>
      <c r="AN26" s="44">
        <f>+AM26+AG26+L26</f>
        <v>242295</v>
      </c>
      <c r="AQ26" s="43">
        <f t="shared" ref="AQ26:AQ29" si="39">K26/AQ$5</f>
        <v>2703.5</v>
      </c>
      <c r="AR26" s="43">
        <f t="shared" ref="AR26:AT29" si="40">AG26/AR$5</f>
        <v>307.5</v>
      </c>
      <c r="AS26" s="43">
        <f t="shared" si="40"/>
        <v>716.28571428571433</v>
      </c>
      <c r="AT26" s="43">
        <f t="shared" si="40"/>
        <v>47.363636363636367</v>
      </c>
      <c r="AU26" s="43">
        <f t="shared" ref="AU26:AV29" si="41">AM26/AU$5</f>
        <v>143.33333333333334</v>
      </c>
      <c r="AV26" s="44">
        <f t="shared" si="41"/>
        <v>8355</v>
      </c>
      <c r="AW26" s="122"/>
      <c r="AX26" s="43">
        <f t="shared" ref="AX26:AX31" si="42">MEDIAN($D26:$K26)</f>
        <v>23554</v>
      </c>
      <c r="AY26" s="43">
        <f t="shared" ref="AY26:BA31" si="43">MEDIAN($M26:$AF26)</f>
        <v>189</v>
      </c>
      <c r="AZ26" s="43">
        <f t="shared" ref="AZ26:AZ30" si="44">MEDIAN($AC26,$AD26,$Z26,$T26,$O26,Q26,AF26)</f>
        <v>517.5</v>
      </c>
      <c r="BA26" s="43">
        <f t="shared" ref="BA26:BA30" si="45">MEDIAN(M26,N26,P26,R26,S26,U26,V26,Y26,AA26,AB26,AE26,W26,X26)</f>
        <v>85</v>
      </c>
      <c r="BB26" s="43">
        <f t="shared" ref="BB26:BB30" si="46">MEDIAN($AJ26:$AL26)</f>
        <v>215</v>
      </c>
      <c r="BC26" s="44">
        <f t="shared" ref="BC26:BC30" si="47">MEDIAN(D26:K26,M26:AF26,AJ26:AL26)</f>
        <v>611</v>
      </c>
    </row>
    <row r="27" spans="1:55" s="204" customFormat="1">
      <c r="A27" s="199"/>
      <c r="B27" s="200"/>
      <c r="C27" s="201" t="s">
        <v>270</v>
      </c>
      <c r="D27" s="144">
        <v>9270</v>
      </c>
      <c r="E27" s="160">
        <v>20727</v>
      </c>
      <c r="F27" s="160"/>
      <c r="G27" s="160">
        <v>98435</v>
      </c>
      <c r="H27" s="144">
        <v>24340</v>
      </c>
      <c r="I27" s="144">
        <v>92145</v>
      </c>
      <c r="J27" s="160">
        <v>8740</v>
      </c>
      <c r="K27" s="144">
        <v>30566</v>
      </c>
      <c r="L27" s="43">
        <f>+SUM(D27:K27)</f>
        <v>284223</v>
      </c>
      <c r="M27" s="160"/>
      <c r="N27" s="160">
        <v>0</v>
      </c>
      <c r="O27" s="160">
        <v>259</v>
      </c>
      <c r="P27" s="160">
        <v>359</v>
      </c>
      <c r="Q27" s="160"/>
      <c r="R27" s="160"/>
      <c r="S27" s="160"/>
      <c r="T27" s="160">
        <v>84</v>
      </c>
      <c r="U27" s="160"/>
      <c r="V27" s="144"/>
      <c r="W27" s="144"/>
      <c r="X27" s="144"/>
      <c r="Y27" s="160">
        <v>41</v>
      </c>
      <c r="Z27" s="160">
        <v>0</v>
      </c>
      <c r="AA27" s="160"/>
      <c r="AB27" s="160"/>
      <c r="AC27" s="160">
        <v>0</v>
      </c>
      <c r="AD27" s="160"/>
      <c r="AE27" s="160"/>
      <c r="AF27" s="160"/>
      <c r="AG27" s="43">
        <f>+SUM(M27:AF27)</f>
        <v>743</v>
      </c>
      <c r="AH27" s="43">
        <f t="shared" si="37"/>
        <v>343</v>
      </c>
      <c r="AI27" s="43">
        <f t="shared" si="38"/>
        <v>400</v>
      </c>
      <c r="AJ27" s="160">
        <v>0</v>
      </c>
      <c r="AK27" s="144"/>
      <c r="AL27" s="160">
        <v>0</v>
      </c>
      <c r="AM27" s="43">
        <f>+SUM(AJ27:AL27)</f>
        <v>0</v>
      </c>
      <c r="AN27" s="44">
        <f>+AM27+AG27+L27</f>
        <v>284966</v>
      </c>
      <c r="AQ27" s="43">
        <f t="shared" si="39"/>
        <v>3820.75</v>
      </c>
      <c r="AR27" s="43">
        <f t="shared" si="40"/>
        <v>41.277777777777779</v>
      </c>
      <c r="AS27" s="43">
        <f t="shared" si="40"/>
        <v>49</v>
      </c>
      <c r="AT27" s="43">
        <f t="shared" si="40"/>
        <v>36.363636363636367</v>
      </c>
      <c r="AU27" s="43">
        <f t="shared" si="41"/>
        <v>0</v>
      </c>
      <c r="AV27" s="44">
        <f t="shared" si="41"/>
        <v>9826.4137931034475</v>
      </c>
      <c r="AW27" s="122"/>
      <c r="AX27" s="43">
        <f t="shared" si="42"/>
        <v>24340</v>
      </c>
      <c r="AY27" s="43">
        <f t="shared" si="43"/>
        <v>41</v>
      </c>
      <c r="AZ27" s="43">
        <f t="shared" si="44"/>
        <v>42</v>
      </c>
      <c r="BA27" s="43">
        <f t="shared" si="45"/>
        <v>41</v>
      </c>
      <c r="BB27" s="43">
        <f t="shared" si="46"/>
        <v>0</v>
      </c>
      <c r="BC27" s="44">
        <f t="shared" si="47"/>
        <v>309</v>
      </c>
    </row>
    <row r="28" spans="1:55" s="204" customFormat="1">
      <c r="A28" s="199"/>
      <c r="B28" s="200"/>
      <c r="C28" s="201" t="s">
        <v>269</v>
      </c>
      <c r="D28" s="144">
        <v>0</v>
      </c>
      <c r="E28" s="160">
        <v>3723</v>
      </c>
      <c r="F28" s="160"/>
      <c r="G28" s="160">
        <v>0</v>
      </c>
      <c r="H28" s="144">
        <v>0</v>
      </c>
      <c r="I28" s="144">
        <v>0</v>
      </c>
      <c r="J28" s="160">
        <v>0</v>
      </c>
      <c r="K28" s="144"/>
      <c r="L28" s="43">
        <f>+SUM(D28:K28)</f>
        <v>3723</v>
      </c>
      <c r="M28" s="160"/>
      <c r="N28" s="160">
        <v>0</v>
      </c>
      <c r="O28" s="160"/>
      <c r="P28" s="160"/>
      <c r="Q28" s="160"/>
      <c r="R28" s="160"/>
      <c r="S28" s="160"/>
      <c r="T28" s="160">
        <v>0</v>
      </c>
      <c r="U28" s="160"/>
      <c r="V28" s="144"/>
      <c r="W28" s="144"/>
      <c r="X28" s="144"/>
      <c r="Y28" s="160">
        <v>0</v>
      </c>
      <c r="Z28" s="160">
        <v>0</v>
      </c>
      <c r="AA28" s="160"/>
      <c r="AB28" s="160"/>
      <c r="AC28" s="160">
        <v>0</v>
      </c>
      <c r="AD28" s="160"/>
      <c r="AE28" s="160"/>
      <c r="AF28" s="160"/>
      <c r="AG28" s="43">
        <f>+SUM(M28:AF28)</f>
        <v>0</v>
      </c>
      <c r="AH28" s="43">
        <f t="shared" si="37"/>
        <v>0</v>
      </c>
      <c r="AI28" s="43">
        <f t="shared" si="38"/>
        <v>0</v>
      </c>
      <c r="AJ28" s="160">
        <v>3001</v>
      </c>
      <c r="AK28" s="144"/>
      <c r="AL28" s="160">
        <v>905</v>
      </c>
      <c r="AM28" s="43">
        <f>+SUM(AJ28:AL28)</f>
        <v>3906</v>
      </c>
      <c r="AN28" s="44">
        <f>+AM28+AG28+L28</f>
        <v>7629</v>
      </c>
      <c r="AQ28" s="43">
        <f t="shared" si="39"/>
        <v>0</v>
      </c>
      <c r="AR28" s="43">
        <f t="shared" si="40"/>
        <v>0</v>
      </c>
      <c r="AS28" s="43">
        <f t="shared" si="40"/>
        <v>0</v>
      </c>
      <c r="AT28" s="43">
        <f t="shared" si="40"/>
        <v>0</v>
      </c>
      <c r="AU28" s="43">
        <f t="shared" si="41"/>
        <v>1302</v>
      </c>
      <c r="AV28" s="44">
        <f t="shared" si="41"/>
        <v>263.06896551724139</v>
      </c>
      <c r="AW28" s="122"/>
      <c r="AX28" s="43">
        <f t="shared" si="42"/>
        <v>0</v>
      </c>
      <c r="AY28" s="43">
        <f t="shared" si="43"/>
        <v>0</v>
      </c>
      <c r="AZ28" s="43">
        <f t="shared" si="44"/>
        <v>0</v>
      </c>
      <c r="BA28" s="43">
        <f t="shared" si="45"/>
        <v>0</v>
      </c>
      <c r="BB28" s="43">
        <f t="shared" si="46"/>
        <v>1953</v>
      </c>
      <c r="BC28" s="44">
        <f t="shared" si="47"/>
        <v>0</v>
      </c>
    </row>
    <row r="29" spans="1:55" s="204" customFormat="1">
      <c r="A29" s="199"/>
      <c r="B29" s="200"/>
      <c r="C29" s="201" t="s">
        <v>268</v>
      </c>
      <c r="D29" s="144">
        <v>0</v>
      </c>
      <c r="E29" s="160">
        <v>0</v>
      </c>
      <c r="F29" s="160">
        <v>58184</v>
      </c>
      <c r="G29" s="160">
        <v>122465</v>
      </c>
      <c r="H29" s="144">
        <v>0</v>
      </c>
      <c r="I29" s="144">
        <v>0</v>
      </c>
      <c r="J29" s="160">
        <v>18724</v>
      </c>
      <c r="K29" s="144">
        <v>4959</v>
      </c>
      <c r="L29" s="43">
        <f>+SUM(D29:K29)</f>
        <v>204332</v>
      </c>
      <c r="M29" s="160"/>
      <c r="N29" s="160">
        <v>0</v>
      </c>
      <c r="O29" s="160"/>
      <c r="P29" s="160"/>
      <c r="Q29" s="160"/>
      <c r="R29" s="160"/>
      <c r="S29" s="160">
        <v>0</v>
      </c>
      <c r="T29" s="160">
        <v>0</v>
      </c>
      <c r="U29" s="160"/>
      <c r="V29" s="144"/>
      <c r="W29" s="144"/>
      <c r="X29" s="144"/>
      <c r="Y29" s="160">
        <v>0</v>
      </c>
      <c r="Z29" s="160">
        <v>341</v>
      </c>
      <c r="AA29" s="160">
        <v>0</v>
      </c>
      <c r="AB29" s="160"/>
      <c r="AC29" s="160">
        <v>0</v>
      </c>
      <c r="AD29" s="160"/>
      <c r="AE29" s="160"/>
      <c r="AF29" s="160"/>
      <c r="AG29" s="43">
        <f>+SUM(M29:AF29)</f>
        <v>341</v>
      </c>
      <c r="AH29" s="43">
        <f t="shared" si="37"/>
        <v>341</v>
      </c>
      <c r="AI29" s="43">
        <f t="shared" si="38"/>
        <v>0</v>
      </c>
      <c r="AJ29" s="160">
        <v>0</v>
      </c>
      <c r="AK29" s="144"/>
      <c r="AL29" s="160">
        <v>904</v>
      </c>
      <c r="AM29" s="43">
        <f>+SUM(AJ29:AL29)</f>
        <v>904</v>
      </c>
      <c r="AN29" s="44">
        <f>+AM29+AG29+L29</f>
        <v>205577</v>
      </c>
      <c r="AQ29" s="43">
        <f t="shared" si="39"/>
        <v>619.875</v>
      </c>
      <c r="AR29" s="43">
        <f t="shared" si="40"/>
        <v>18.944444444444443</v>
      </c>
      <c r="AS29" s="43">
        <f t="shared" si="40"/>
        <v>48.714285714285715</v>
      </c>
      <c r="AT29" s="43">
        <f t="shared" si="40"/>
        <v>0</v>
      </c>
      <c r="AU29" s="43">
        <f t="shared" si="41"/>
        <v>301.33333333333331</v>
      </c>
      <c r="AV29" s="44">
        <f t="shared" si="41"/>
        <v>7088.8620689655172</v>
      </c>
      <c r="AW29" s="122"/>
      <c r="AX29" s="43">
        <f t="shared" si="42"/>
        <v>2479.5</v>
      </c>
      <c r="AY29" s="43">
        <f t="shared" si="43"/>
        <v>0</v>
      </c>
      <c r="AZ29" s="43">
        <f t="shared" si="44"/>
        <v>0</v>
      </c>
      <c r="BA29" s="43">
        <f t="shared" si="45"/>
        <v>0</v>
      </c>
      <c r="BB29" s="43">
        <f t="shared" si="46"/>
        <v>452</v>
      </c>
      <c r="BC29" s="44">
        <f t="shared" si="47"/>
        <v>0</v>
      </c>
    </row>
    <row r="30" spans="1:55" s="204" customFormat="1">
      <c r="A30" s="199"/>
      <c r="B30" s="200"/>
      <c r="C30" s="210" t="s">
        <v>267</v>
      </c>
      <c r="D30" s="46">
        <f t="shared" ref="D30:K30" si="48">SUM(D26:D29)</f>
        <v>16415</v>
      </c>
      <c r="E30" s="118">
        <f t="shared" si="48"/>
        <v>32760</v>
      </c>
      <c r="F30" s="118">
        <f t="shared" si="48"/>
        <v>93246</v>
      </c>
      <c r="G30" s="118">
        <f t="shared" si="48"/>
        <v>292601</v>
      </c>
      <c r="H30" s="118">
        <f t="shared" si="48"/>
        <v>49820</v>
      </c>
      <c r="I30" s="118">
        <f t="shared" si="48"/>
        <v>143756</v>
      </c>
      <c r="J30" s="118">
        <f t="shared" si="48"/>
        <v>42857</v>
      </c>
      <c r="K30" s="88">
        <f t="shared" si="48"/>
        <v>57153</v>
      </c>
      <c r="L30" s="45">
        <f>+SUM(D30:K30)</f>
        <v>728608</v>
      </c>
      <c r="M30" s="46">
        <f t="shared" ref="M30:V30" si="49">SUM(M26:M29)</f>
        <v>0</v>
      </c>
      <c r="N30" s="118">
        <f t="shared" si="49"/>
        <v>0</v>
      </c>
      <c r="O30" s="118">
        <f t="shared" si="49"/>
        <v>683</v>
      </c>
      <c r="P30" s="118">
        <f t="shared" si="49"/>
        <v>545</v>
      </c>
      <c r="Q30" s="118">
        <f t="shared" si="49"/>
        <v>358</v>
      </c>
      <c r="R30" s="118">
        <f t="shared" si="49"/>
        <v>85</v>
      </c>
      <c r="S30" s="118">
        <f t="shared" si="49"/>
        <v>61</v>
      </c>
      <c r="T30" s="118">
        <f t="shared" si="49"/>
        <v>698</v>
      </c>
      <c r="U30" s="118">
        <f t="shared" si="49"/>
        <v>0</v>
      </c>
      <c r="V30" s="118">
        <f t="shared" si="49"/>
        <v>0</v>
      </c>
      <c r="W30" s="118">
        <f t="shared" ref="W30:X30" si="50">SUM(W26:W29)</f>
        <v>0</v>
      </c>
      <c r="X30" s="118">
        <f t="shared" si="50"/>
        <v>0</v>
      </c>
      <c r="Y30" s="118">
        <f t="shared" ref="Y30:AF30" si="51">SUM(Y26:Y29)</f>
        <v>230</v>
      </c>
      <c r="Z30" s="118">
        <f t="shared" si="51"/>
        <v>3205</v>
      </c>
      <c r="AA30" s="118">
        <f t="shared" si="51"/>
        <v>0</v>
      </c>
      <c r="AB30" s="118">
        <f t="shared" si="51"/>
        <v>0</v>
      </c>
      <c r="AC30" s="118">
        <f t="shared" si="51"/>
        <v>611</v>
      </c>
      <c r="AD30" s="118">
        <f t="shared" si="51"/>
        <v>0</v>
      </c>
      <c r="AE30" s="118">
        <f t="shared" si="51"/>
        <v>0</v>
      </c>
      <c r="AF30" s="88">
        <f t="shared" si="51"/>
        <v>143</v>
      </c>
      <c r="AG30" s="45">
        <f>+SUM(M30:AF30)</f>
        <v>6619</v>
      </c>
      <c r="AH30" s="45">
        <f t="shared" si="37"/>
        <v>5698</v>
      </c>
      <c r="AI30" s="45">
        <f t="shared" si="38"/>
        <v>921</v>
      </c>
      <c r="AJ30" s="46">
        <f>SUM(AJ26:AJ29)</f>
        <v>3164</v>
      </c>
      <c r="AK30" s="118">
        <f>SUM(AK26:AK29)</f>
        <v>0</v>
      </c>
      <c r="AL30" s="88">
        <f>SUM(AL26:AL29)</f>
        <v>2076</v>
      </c>
      <c r="AM30" s="45">
        <f>+SUM(AJ30:AL30)</f>
        <v>5240</v>
      </c>
      <c r="AN30" s="211">
        <f>+AM30+AG30+L30</f>
        <v>740467</v>
      </c>
      <c r="AQ30" s="45">
        <f>K30/AQ$5</f>
        <v>7144.125</v>
      </c>
      <c r="AR30" s="45">
        <f>AG30/AR$5</f>
        <v>367.72222222222223</v>
      </c>
      <c r="AS30" s="45">
        <f>AH30/AS$5</f>
        <v>814</v>
      </c>
      <c r="AT30" s="45">
        <f>AI30/AT$5</f>
        <v>83.727272727272734</v>
      </c>
      <c r="AU30" s="45">
        <f>AM30/AU$5</f>
        <v>1746.6666666666667</v>
      </c>
      <c r="AV30" s="211">
        <f>AN30/AV$5</f>
        <v>25533.344827586207</v>
      </c>
      <c r="AW30" s="122"/>
      <c r="AX30" s="45">
        <f t="shared" si="42"/>
        <v>53486.5</v>
      </c>
      <c r="AY30" s="45">
        <f t="shared" si="43"/>
        <v>30.5</v>
      </c>
      <c r="AZ30" s="45">
        <f t="shared" si="44"/>
        <v>611</v>
      </c>
      <c r="BA30" s="45">
        <f t="shared" si="45"/>
        <v>0</v>
      </c>
      <c r="BB30" s="45">
        <f t="shared" si="46"/>
        <v>2076</v>
      </c>
      <c r="BC30" s="211">
        <f t="shared" si="47"/>
        <v>358</v>
      </c>
    </row>
    <row r="31" spans="1:55" s="204" customFormat="1">
      <c r="A31" s="199"/>
      <c r="B31" s="200"/>
      <c r="C31" s="212" t="s">
        <v>259</v>
      </c>
      <c r="D31" s="213">
        <f t="shared" ref="D31:V31" si="52">+D30/D$42</f>
        <v>5.6583936573595311E-2</v>
      </c>
      <c r="E31" s="214">
        <f t="shared" si="52"/>
        <v>0.34439258231361169</v>
      </c>
      <c r="F31" s="214">
        <f t="shared" si="52"/>
        <v>0.22035220054446461</v>
      </c>
      <c r="G31" s="214">
        <f t="shared" si="52"/>
        <v>0.32931686679594691</v>
      </c>
      <c r="H31" s="119">
        <f t="shared" si="52"/>
        <v>0.16619574536223133</v>
      </c>
      <c r="I31" s="119">
        <f t="shared" si="52"/>
        <v>0.24515717542971061</v>
      </c>
      <c r="J31" s="214">
        <f t="shared" si="52"/>
        <v>0.20240867121637895</v>
      </c>
      <c r="K31" s="119">
        <f t="shared" si="52"/>
        <v>0.173284903023155</v>
      </c>
      <c r="L31" s="84">
        <f t="shared" si="52"/>
        <v>0.23318388520540342</v>
      </c>
      <c r="M31" s="214">
        <f t="shared" si="52"/>
        <v>0</v>
      </c>
      <c r="N31" s="215">
        <f t="shared" si="52"/>
        <v>0</v>
      </c>
      <c r="O31" s="214">
        <f t="shared" si="52"/>
        <v>7.8738341998777998E-3</v>
      </c>
      <c r="P31" s="214">
        <f t="shared" si="52"/>
        <v>1.2513489311872891E-2</v>
      </c>
      <c r="Q31" s="214">
        <f t="shared" si="52"/>
        <v>3.4495716942407571E-3</v>
      </c>
      <c r="R31" s="214">
        <f t="shared" si="52"/>
        <v>1.4969268971347057E-3</v>
      </c>
      <c r="S31" s="214">
        <f t="shared" si="52"/>
        <v>1.5340123223940652E-3</v>
      </c>
      <c r="T31" s="214">
        <f t="shared" si="52"/>
        <v>1.2332809159496087E-2</v>
      </c>
      <c r="U31" s="214">
        <f t="shared" si="52"/>
        <v>0</v>
      </c>
      <c r="V31" s="119">
        <f t="shared" si="52"/>
        <v>0</v>
      </c>
      <c r="W31" s="119">
        <f t="shared" ref="W31:X31" si="53">+W30/W$42</f>
        <v>0</v>
      </c>
      <c r="X31" s="119">
        <f t="shared" si="53"/>
        <v>0</v>
      </c>
      <c r="Y31" s="214">
        <f t="shared" ref="Y31:AN31" si="54">+Y30/Y$42</f>
        <v>3.5300437418463665E-3</v>
      </c>
      <c r="Z31" s="215">
        <f t="shared" si="54"/>
        <v>2.3178951631566767E-2</v>
      </c>
      <c r="AA31" s="214">
        <f t="shared" si="54"/>
        <v>0</v>
      </c>
      <c r="AB31" s="214">
        <f t="shared" si="54"/>
        <v>0</v>
      </c>
      <c r="AC31" s="214">
        <f t="shared" si="54"/>
        <v>7.3728159088715123E-3</v>
      </c>
      <c r="AD31" s="214">
        <f t="shared" si="54"/>
        <v>0</v>
      </c>
      <c r="AE31" s="215">
        <f t="shared" si="54"/>
        <v>0</v>
      </c>
      <c r="AF31" s="215">
        <f t="shared" si="54"/>
        <v>2.5449368214984871E-3</v>
      </c>
      <c r="AG31" s="84">
        <f t="shared" si="54"/>
        <v>6.0800687831319656E-3</v>
      </c>
      <c r="AH31" s="84">
        <f t="shared" si="54"/>
        <v>9.8615437867774318E-3</v>
      </c>
      <c r="AI31" s="84">
        <f t="shared" si="54"/>
        <v>1.8029163787416389E-3</v>
      </c>
      <c r="AJ31" s="214">
        <f t="shared" si="54"/>
        <v>2.0614123671711612E-2</v>
      </c>
      <c r="AK31" s="119">
        <f t="shared" si="54"/>
        <v>0</v>
      </c>
      <c r="AL31" s="214">
        <f t="shared" si="54"/>
        <v>7.9978425858150015E-2</v>
      </c>
      <c r="AM31" s="84">
        <f t="shared" si="54"/>
        <v>2.5665264219976783E-2</v>
      </c>
      <c r="AN31" s="86">
        <f t="shared" si="54"/>
        <v>0.16762458026903981</v>
      </c>
      <c r="AQ31" s="84">
        <f t="shared" ref="AQ31:AV31" si="55">+AQ30/AQ$42</f>
        <v>0.173284903023155</v>
      </c>
      <c r="AR31" s="84">
        <f t="shared" si="55"/>
        <v>6.0800687831319656E-3</v>
      </c>
      <c r="AS31" s="84">
        <f t="shared" si="55"/>
        <v>9.8615437867774318E-3</v>
      </c>
      <c r="AT31" s="84">
        <f t="shared" si="55"/>
        <v>1.8029163787416391E-3</v>
      </c>
      <c r="AU31" s="84">
        <f t="shared" si="55"/>
        <v>2.5665264219976783E-2</v>
      </c>
      <c r="AV31" s="86">
        <f t="shared" si="55"/>
        <v>0.16762458026903981</v>
      </c>
      <c r="AW31" s="85"/>
      <c r="AX31" s="84">
        <f t="shared" si="42"/>
        <v>0.21138043588042177</v>
      </c>
      <c r="AY31" s="84">
        <f t="shared" si="43"/>
        <v>7.4846344856735285E-4</v>
      </c>
      <c r="AZ31" s="84">
        <f t="shared" si="43"/>
        <v>7.4846344856735285E-4</v>
      </c>
      <c r="BA31" s="84">
        <f t="shared" si="43"/>
        <v>7.4846344856735285E-4</v>
      </c>
      <c r="BB31" s="84">
        <f t="shared" ref="BB31" si="56">MEDIAN($AJ31:$AL31)</f>
        <v>2.0614123671711612E-2</v>
      </c>
      <c r="BC31" s="86">
        <f t="shared" ref="BC31" si="57">+BC30/BC$42</f>
        <v>6.3254236090252132E-3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3492</v>
      </c>
      <c r="E33" s="160">
        <v>0</v>
      </c>
      <c r="F33" s="160"/>
      <c r="G33" s="160">
        <v>8318</v>
      </c>
      <c r="H33" s="144">
        <v>7096</v>
      </c>
      <c r="I33" s="144">
        <v>0</v>
      </c>
      <c r="J33" s="160">
        <v>8017</v>
      </c>
      <c r="K33" s="144">
        <v>1947</v>
      </c>
      <c r="L33" s="43">
        <f t="shared" ref="L33:L39" si="58">+SUM(D33:K33)</f>
        <v>28870</v>
      </c>
      <c r="M33" s="160">
        <v>884</v>
      </c>
      <c r="N33" s="160">
        <v>0</v>
      </c>
      <c r="O33" s="160">
        <v>2540</v>
      </c>
      <c r="P33" s="160">
        <v>1120</v>
      </c>
      <c r="Q33" s="160">
        <v>3536</v>
      </c>
      <c r="R33" s="160">
        <v>7710</v>
      </c>
      <c r="S33" s="160">
        <v>487</v>
      </c>
      <c r="T33" s="160">
        <v>1593</v>
      </c>
      <c r="U33" s="160">
        <v>1111</v>
      </c>
      <c r="V33" s="144"/>
      <c r="W33" s="144"/>
      <c r="X33" s="144"/>
      <c r="Y33" s="160">
        <v>0</v>
      </c>
      <c r="Z33" s="160">
        <v>1142</v>
      </c>
      <c r="AA33" s="160">
        <v>1793</v>
      </c>
      <c r="AB33" s="160">
        <v>572</v>
      </c>
      <c r="AC33" s="160">
        <v>0</v>
      </c>
      <c r="AD33" s="160"/>
      <c r="AE33" s="160"/>
      <c r="AF33" s="160"/>
      <c r="AG33" s="43">
        <f>+SUM(M33:AF33)</f>
        <v>22488</v>
      </c>
      <c r="AH33" s="43">
        <f t="shared" ref="AH33:AH39" si="59">O33+Q33+Z33+AC33+AD33+AF33+T33</f>
        <v>8811</v>
      </c>
      <c r="AI33" s="43">
        <f t="shared" ref="AI33:AI39" si="60">M33+N33+P33+R33+S33+U33+V33+Y33+AA33+AB33+AE33+W33+X33</f>
        <v>13677</v>
      </c>
      <c r="AJ33" s="160">
        <v>4835</v>
      </c>
      <c r="AK33" s="144"/>
      <c r="AL33" s="160">
        <v>5490</v>
      </c>
      <c r="AM33" s="43">
        <f t="shared" ref="AM33:AM39" si="61">+SUM(AJ33:AL33)</f>
        <v>10325</v>
      </c>
      <c r="AN33" s="44">
        <f t="shared" ref="AN33:AN39" si="62">+AM33+AG33+L33</f>
        <v>61683</v>
      </c>
      <c r="AQ33" s="43">
        <f t="shared" ref="AQ33:AQ38" si="63">K33/AQ$5</f>
        <v>243.375</v>
      </c>
      <c r="AR33" s="43">
        <f t="shared" ref="AR33:AT38" si="64">AG33/AR$5</f>
        <v>1249.3333333333333</v>
      </c>
      <c r="AS33" s="43">
        <f t="shared" si="64"/>
        <v>1258.7142857142858</v>
      </c>
      <c r="AT33" s="43">
        <f t="shared" si="64"/>
        <v>1243.3636363636363</v>
      </c>
      <c r="AU33" s="43">
        <f t="shared" ref="AU33:AV38" si="65">AM33/AU$5</f>
        <v>3441.6666666666665</v>
      </c>
      <c r="AV33" s="44">
        <f t="shared" si="65"/>
        <v>2127</v>
      </c>
      <c r="AW33" s="122"/>
      <c r="AX33" s="43">
        <f t="shared" ref="AX33:AX40" si="66">MEDIAN($D33:$K33)</f>
        <v>3492</v>
      </c>
      <c r="AY33" s="43">
        <f t="shared" ref="AY33:BA40" si="67">MEDIAN($M33:$AF33)</f>
        <v>1115.5</v>
      </c>
      <c r="AZ33" s="43">
        <f t="shared" ref="AZ33:AZ39" si="68">MEDIAN($AC33,$AD33,$Z33,$T33,$O33,Q33,AF33)</f>
        <v>1593</v>
      </c>
      <c r="BA33" s="43">
        <f t="shared" ref="BA33:BA39" si="69">MEDIAN(M33,N33,P33,R33,S33,U33,V33,Y33,AA33,AB33,AE33,W33,X33)</f>
        <v>884</v>
      </c>
      <c r="BB33" s="43">
        <f t="shared" ref="BB33:BB39" si="70">MEDIAN($AJ33:$AL33)</f>
        <v>5162.5</v>
      </c>
      <c r="BC33" s="44">
        <f t="shared" ref="BC33:BC39" si="71">MEDIAN(D33:K33,M33:AF33,AJ33:AL33)</f>
        <v>1593</v>
      </c>
    </row>
    <row r="34" spans="1:55" s="204" customFormat="1">
      <c r="A34" s="199"/>
      <c r="B34" s="200"/>
      <c r="C34" s="201" t="s">
        <v>264</v>
      </c>
      <c r="D34" s="220">
        <v>388</v>
      </c>
      <c r="E34" s="160">
        <v>1432</v>
      </c>
      <c r="F34" s="160">
        <v>3730</v>
      </c>
      <c r="G34" s="160">
        <v>8254</v>
      </c>
      <c r="H34" s="144">
        <v>5525</v>
      </c>
      <c r="I34" s="144">
        <v>9704</v>
      </c>
      <c r="J34" s="160">
        <v>1560</v>
      </c>
      <c r="K34" s="144">
        <v>1197</v>
      </c>
      <c r="L34" s="43">
        <f t="shared" si="58"/>
        <v>31790</v>
      </c>
      <c r="M34" s="160">
        <v>1817</v>
      </c>
      <c r="N34" s="160">
        <v>285</v>
      </c>
      <c r="O34" s="160">
        <v>1496</v>
      </c>
      <c r="P34" s="160">
        <v>684</v>
      </c>
      <c r="Q34" s="160">
        <v>2452</v>
      </c>
      <c r="R34" s="160">
        <v>1372</v>
      </c>
      <c r="S34" s="160">
        <v>446</v>
      </c>
      <c r="T34" s="160">
        <v>130</v>
      </c>
      <c r="U34" s="160">
        <v>1140</v>
      </c>
      <c r="V34" s="144">
        <v>191</v>
      </c>
      <c r="W34" s="144">
        <v>75</v>
      </c>
      <c r="X34" s="144">
        <v>535</v>
      </c>
      <c r="Y34" s="160">
        <v>1283</v>
      </c>
      <c r="Z34" s="160">
        <v>676</v>
      </c>
      <c r="AA34" s="160">
        <v>582</v>
      </c>
      <c r="AB34" s="160">
        <v>611</v>
      </c>
      <c r="AC34" s="160">
        <v>267</v>
      </c>
      <c r="AD34" s="160">
        <v>738</v>
      </c>
      <c r="AE34" s="160">
        <v>260</v>
      </c>
      <c r="AF34" s="160">
        <v>726</v>
      </c>
      <c r="AG34" s="43">
        <f>+SUM(M34:AF34)</f>
        <v>15766</v>
      </c>
      <c r="AH34" s="43">
        <f t="shared" si="59"/>
        <v>6485</v>
      </c>
      <c r="AI34" s="43">
        <f t="shared" si="60"/>
        <v>9281</v>
      </c>
      <c r="AJ34" s="160">
        <v>3189</v>
      </c>
      <c r="AK34" s="144">
        <v>3479</v>
      </c>
      <c r="AL34" s="160">
        <v>719</v>
      </c>
      <c r="AM34" s="43">
        <f t="shared" si="61"/>
        <v>7387</v>
      </c>
      <c r="AN34" s="44">
        <f t="shared" si="62"/>
        <v>54943</v>
      </c>
      <c r="AQ34" s="43">
        <f t="shared" si="63"/>
        <v>149.625</v>
      </c>
      <c r="AR34" s="43">
        <f t="shared" si="64"/>
        <v>875.88888888888891</v>
      </c>
      <c r="AS34" s="43">
        <f t="shared" si="64"/>
        <v>926.42857142857144</v>
      </c>
      <c r="AT34" s="43">
        <f t="shared" si="64"/>
        <v>843.72727272727275</v>
      </c>
      <c r="AU34" s="43">
        <f t="shared" si="65"/>
        <v>2462.3333333333335</v>
      </c>
      <c r="AV34" s="44">
        <f t="shared" si="65"/>
        <v>1894.5862068965516</v>
      </c>
      <c r="AW34" s="122"/>
      <c r="AX34" s="43">
        <f t="shared" si="66"/>
        <v>2645</v>
      </c>
      <c r="AY34" s="43">
        <f t="shared" si="67"/>
        <v>643.5</v>
      </c>
      <c r="AZ34" s="43">
        <f t="shared" si="68"/>
        <v>726</v>
      </c>
      <c r="BA34" s="43">
        <f t="shared" si="69"/>
        <v>582</v>
      </c>
      <c r="BB34" s="43">
        <f t="shared" si="70"/>
        <v>3189</v>
      </c>
      <c r="BC34" s="44">
        <f t="shared" si="71"/>
        <v>738</v>
      </c>
    </row>
    <row r="35" spans="1:55" s="204" customFormat="1">
      <c r="A35" s="199"/>
      <c r="B35" s="200"/>
      <c r="C35" s="201" t="s">
        <v>263</v>
      </c>
      <c r="D35" s="220">
        <v>4</v>
      </c>
      <c r="E35" s="160">
        <v>0</v>
      </c>
      <c r="F35" s="160"/>
      <c r="G35" s="160">
        <v>36</v>
      </c>
      <c r="H35" s="144">
        <v>0</v>
      </c>
      <c r="I35" s="144">
        <v>2906</v>
      </c>
      <c r="J35" s="160">
        <v>0</v>
      </c>
      <c r="K35" s="144"/>
      <c r="L35" s="43">
        <f t="shared" si="58"/>
        <v>2946</v>
      </c>
      <c r="M35" s="160">
        <v>16</v>
      </c>
      <c r="N35" s="160">
        <v>33</v>
      </c>
      <c r="O35" s="160"/>
      <c r="P35" s="160">
        <v>0</v>
      </c>
      <c r="Q35" s="160"/>
      <c r="R35" s="160"/>
      <c r="S35" s="160"/>
      <c r="T35" s="160">
        <v>0</v>
      </c>
      <c r="U35" s="160"/>
      <c r="V35" s="144"/>
      <c r="W35" s="144">
        <v>0</v>
      </c>
      <c r="X35" s="144"/>
      <c r="Y35" s="160">
        <v>0</v>
      </c>
      <c r="Z35" s="160">
        <v>0</v>
      </c>
      <c r="AA35" s="160">
        <v>0</v>
      </c>
      <c r="AB35" s="160">
        <v>4</v>
      </c>
      <c r="AC35" s="160">
        <v>0</v>
      </c>
      <c r="AD35" s="160"/>
      <c r="AE35" s="160">
        <v>1</v>
      </c>
      <c r="AF35" s="160"/>
      <c r="AG35" s="43"/>
      <c r="AH35" s="43">
        <f t="shared" si="59"/>
        <v>0</v>
      </c>
      <c r="AI35" s="43">
        <f t="shared" si="60"/>
        <v>54</v>
      </c>
      <c r="AJ35" s="160">
        <v>5</v>
      </c>
      <c r="AK35" s="144"/>
      <c r="AL35" s="160">
        <v>0</v>
      </c>
      <c r="AM35" s="43">
        <f t="shared" si="61"/>
        <v>5</v>
      </c>
      <c r="AN35" s="44">
        <f t="shared" si="62"/>
        <v>2951</v>
      </c>
      <c r="AQ35" s="43">
        <f t="shared" si="63"/>
        <v>0</v>
      </c>
      <c r="AR35" s="43">
        <f t="shared" si="64"/>
        <v>0</v>
      </c>
      <c r="AS35" s="43">
        <f t="shared" si="64"/>
        <v>0</v>
      </c>
      <c r="AT35" s="43">
        <f t="shared" si="64"/>
        <v>4.9090909090909092</v>
      </c>
      <c r="AU35" s="43">
        <f t="shared" si="65"/>
        <v>1.6666666666666667</v>
      </c>
      <c r="AV35" s="44">
        <f t="shared" si="65"/>
        <v>101.75862068965517</v>
      </c>
      <c r="AW35" s="122"/>
      <c r="AX35" s="43">
        <f t="shared" si="66"/>
        <v>2</v>
      </c>
      <c r="AY35" s="43">
        <f t="shared" si="67"/>
        <v>0</v>
      </c>
      <c r="AZ35" s="43">
        <f t="shared" si="68"/>
        <v>0</v>
      </c>
      <c r="BA35" s="43">
        <f t="shared" si="69"/>
        <v>0.5</v>
      </c>
      <c r="BB35" s="43">
        <f t="shared" si="70"/>
        <v>2.5</v>
      </c>
      <c r="BC35" s="44">
        <f t="shared" si="71"/>
        <v>0</v>
      </c>
    </row>
    <row r="36" spans="1:55" s="204" customFormat="1">
      <c r="A36" s="199"/>
      <c r="B36" s="200"/>
      <c r="C36" s="201" t="s">
        <v>262</v>
      </c>
      <c r="D36" s="144">
        <v>0</v>
      </c>
      <c r="E36" s="160">
        <v>0</v>
      </c>
      <c r="F36" s="160"/>
      <c r="G36" s="160">
        <v>0</v>
      </c>
      <c r="H36" s="144">
        <v>0</v>
      </c>
      <c r="I36" s="144">
        <v>0</v>
      </c>
      <c r="J36" s="160">
        <v>0</v>
      </c>
      <c r="K36" s="144"/>
      <c r="L36" s="43">
        <f t="shared" si="58"/>
        <v>0</v>
      </c>
      <c r="M36" s="160"/>
      <c r="N36" s="160">
        <v>0</v>
      </c>
      <c r="O36" s="160">
        <v>1238</v>
      </c>
      <c r="P36" s="160"/>
      <c r="Q36" s="160">
        <v>2806</v>
      </c>
      <c r="R36" s="160"/>
      <c r="S36" s="160"/>
      <c r="T36" s="160">
        <v>0</v>
      </c>
      <c r="U36" s="160"/>
      <c r="V36" s="144"/>
      <c r="W36" s="144">
        <v>408</v>
      </c>
      <c r="X36" s="144"/>
      <c r="Y36" s="160">
        <v>0</v>
      </c>
      <c r="Z36" s="160">
        <v>0</v>
      </c>
      <c r="AA36" s="160"/>
      <c r="AB36" s="160"/>
      <c r="AC36" s="160">
        <v>0</v>
      </c>
      <c r="AD36" s="160"/>
      <c r="AE36" s="160">
        <v>340</v>
      </c>
      <c r="AF36" s="160">
        <v>1229</v>
      </c>
      <c r="AG36" s="43">
        <f>+SUM(M36:AF36)</f>
        <v>6021</v>
      </c>
      <c r="AH36" s="43">
        <f t="shared" si="59"/>
        <v>5273</v>
      </c>
      <c r="AI36" s="43">
        <f t="shared" si="60"/>
        <v>748</v>
      </c>
      <c r="AJ36" s="160">
        <v>1281</v>
      </c>
      <c r="AK36" s="144"/>
      <c r="AL36" s="160">
        <v>0</v>
      </c>
      <c r="AM36" s="43">
        <f t="shared" si="61"/>
        <v>1281</v>
      </c>
      <c r="AN36" s="44">
        <f t="shared" si="62"/>
        <v>7302</v>
      </c>
      <c r="AQ36" s="43">
        <f t="shared" si="63"/>
        <v>0</v>
      </c>
      <c r="AR36" s="43">
        <f t="shared" si="64"/>
        <v>334.5</v>
      </c>
      <c r="AS36" s="43">
        <f t="shared" si="64"/>
        <v>753.28571428571433</v>
      </c>
      <c r="AT36" s="43">
        <f t="shared" si="64"/>
        <v>68</v>
      </c>
      <c r="AU36" s="43">
        <f t="shared" si="65"/>
        <v>427</v>
      </c>
      <c r="AV36" s="44">
        <f t="shared" si="65"/>
        <v>251.79310344827587</v>
      </c>
      <c r="AW36" s="122"/>
      <c r="AX36" s="43">
        <f t="shared" si="66"/>
        <v>0</v>
      </c>
      <c r="AY36" s="43">
        <f t="shared" si="67"/>
        <v>170</v>
      </c>
      <c r="AZ36" s="43">
        <f t="shared" si="68"/>
        <v>614.5</v>
      </c>
      <c r="BA36" s="43">
        <f t="shared" si="69"/>
        <v>170</v>
      </c>
      <c r="BB36" s="43">
        <f t="shared" si="70"/>
        <v>640.5</v>
      </c>
      <c r="BC36" s="44">
        <f t="shared" si="71"/>
        <v>0</v>
      </c>
    </row>
    <row r="37" spans="1:55" s="204" customFormat="1">
      <c r="A37" s="199"/>
      <c r="B37" s="200"/>
      <c r="C37" s="217" t="s">
        <v>5</v>
      </c>
      <c r="D37" s="144">
        <v>28880</v>
      </c>
      <c r="E37" s="160">
        <v>21604</v>
      </c>
      <c r="F37" s="160">
        <v>57455</v>
      </c>
      <c r="G37" s="160">
        <v>94040</v>
      </c>
      <c r="H37" s="144">
        <v>26564</v>
      </c>
      <c r="I37" s="144">
        <v>89641</v>
      </c>
      <c r="J37" s="160">
        <v>22510</v>
      </c>
      <c r="K37" s="144">
        <v>37602</v>
      </c>
      <c r="L37" s="43">
        <f t="shared" si="58"/>
        <v>378296</v>
      </c>
      <c r="M37" s="160">
        <v>1842</v>
      </c>
      <c r="N37" s="160">
        <v>4535</v>
      </c>
      <c r="O37" s="160">
        <v>5416</v>
      </c>
      <c r="P37" s="160">
        <v>2890</v>
      </c>
      <c r="Q37" s="160">
        <v>2083</v>
      </c>
      <c r="R37" s="160">
        <v>4177</v>
      </c>
      <c r="S37" s="160">
        <v>1222</v>
      </c>
      <c r="T37" s="160">
        <v>5624</v>
      </c>
      <c r="U37" s="160">
        <v>2054</v>
      </c>
      <c r="V37" s="144">
        <v>900</v>
      </c>
      <c r="W37" s="144">
        <v>505</v>
      </c>
      <c r="X37" s="144">
        <v>1296</v>
      </c>
      <c r="Y37" s="160">
        <v>418</v>
      </c>
      <c r="Z37" s="160">
        <v>8825</v>
      </c>
      <c r="AA37" s="160">
        <v>4077</v>
      </c>
      <c r="AB37" s="160">
        <v>2703</v>
      </c>
      <c r="AC37" s="160">
        <v>11701</v>
      </c>
      <c r="AD37" s="160">
        <v>5572</v>
      </c>
      <c r="AE37" s="160">
        <v>1487</v>
      </c>
      <c r="AF37" s="160">
        <v>2342</v>
      </c>
      <c r="AG37" s="43">
        <f>+SUM(M37:AF37)</f>
        <v>69669</v>
      </c>
      <c r="AH37" s="43">
        <f t="shared" si="59"/>
        <v>41563</v>
      </c>
      <c r="AI37" s="43">
        <f t="shared" si="60"/>
        <v>28106</v>
      </c>
      <c r="AJ37" s="160">
        <v>4669</v>
      </c>
      <c r="AK37" s="144">
        <v>692</v>
      </c>
      <c r="AL37" s="160">
        <v>1123</v>
      </c>
      <c r="AM37" s="43">
        <f t="shared" si="61"/>
        <v>6484</v>
      </c>
      <c r="AN37" s="44">
        <f t="shared" si="62"/>
        <v>454449</v>
      </c>
      <c r="AQ37" s="43">
        <f t="shared" si="63"/>
        <v>4700.25</v>
      </c>
      <c r="AR37" s="43">
        <f t="shared" si="64"/>
        <v>3870.5</v>
      </c>
      <c r="AS37" s="43">
        <f t="shared" si="64"/>
        <v>5937.5714285714284</v>
      </c>
      <c r="AT37" s="43">
        <f t="shared" si="64"/>
        <v>2555.090909090909</v>
      </c>
      <c r="AU37" s="43">
        <f t="shared" si="65"/>
        <v>2161.3333333333335</v>
      </c>
      <c r="AV37" s="44">
        <f t="shared" si="65"/>
        <v>15670.655172413793</v>
      </c>
      <c r="AW37" s="122"/>
      <c r="AX37" s="43">
        <f t="shared" si="66"/>
        <v>33241</v>
      </c>
      <c r="AY37" s="43">
        <f t="shared" si="67"/>
        <v>2522.5</v>
      </c>
      <c r="AZ37" s="43">
        <f t="shared" si="68"/>
        <v>5572</v>
      </c>
      <c r="BA37" s="43">
        <f t="shared" si="69"/>
        <v>1842</v>
      </c>
      <c r="BB37" s="43">
        <f t="shared" si="70"/>
        <v>1123</v>
      </c>
      <c r="BC37" s="44">
        <f t="shared" si="71"/>
        <v>4177</v>
      </c>
    </row>
    <row r="38" spans="1:55" s="204" customFormat="1">
      <c r="A38" s="199"/>
      <c r="B38" s="200"/>
      <c r="C38" s="201" t="s">
        <v>261</v>
      </c>
      <c r="D38" s="144">
        <v>0</v>
      </c>
      <c r="E38" s="160">
        <v>100</v>
      </c>
      <c r="F38" s="160">
        <v>1183</v>
      </c>
      <c r="G38" s="160">
        <v>11800</v>
      </c>
      <c r="H38" s="144">
        <v>0</v>
      </c>
      <c r="I38" s="144">
        <v>0</v>
      </c>
      <c r="J38" s="160">
        <v>0</v>
      </c>
      <c r="K38" s="144">
        <v>2844</v>
      </c>
      <c r="L38" s="43">
        <f t="shared" si="58"/>
        <v>15927</v>
      </c>
      <c r="M38" s="160"/>
      <c r="N38" s="160">
        <v>0</v>
      </c>
      <c r="O38" s="160"/>
      <c r="P38" s="160">
        <v>13</v>
      </c>
      <c r="Q38" s="160"/>
      <c r="R38" s="160"/>
      <c r="S38" s="160"/>
      <c r="T38" s="160">
        <v>134</v>
      </c>
      <c r="U38" s="160"/>
      <c r="V38" s="144"/>
      <c r="W38" s="144"/>
      <c r="X38" s="144"/>
      <c r="Y38" s="160">
        <v>0</v>
      </c>
      <c r="Z38" s="160">
        <v>28</v>
      </c>
      <c r="AA38" s="160"/>
      <c r="AB38" s="160"/>
      <c r="AC38" s="160">
        <v>0</v>
      </c>
      <c r="AD38" s="160"/>
      <c r="AE38" s="160"/>
      <c r="AF38" s="160"/>
      <c r="AG38" s="43">
        <f>+SUM(M38:AF38)</f>
        <v>175</v>
      </c>
      <c r="AH38" s="43">
        <f t="shared" si="59"/>
        <v>162</v>
      </c>
      <c r="AI38" s="43">
        <f t="shared" si="60"/>
        <v>13</v>
      </c>
      <c r="AJ38" s="160">
        <v>0</v>
      </c>
      <c r="AK38" s="144"/>
      <c r="AL38" s="160">
        <v>0</v>
      </c>
      <c r="AM38" s="43">
        <f t="shared" si="61"/>
        <v>0</v>
      </c>
      <c r="AN38" s="44">
        <f t="shared" si="62"/>
        <v>16102</v>
      </c>
      <c r="AQ38" s="43">
        <f t="shared" si="63"/>
        <v>355.5</v>
      </c>
      <c r="AR38" s="43">
        <f t="shared" si="64"/>
        <v>9.7222222222222214</v>
      </c>
      <c r="AS38" s="43">
        <f t="shared" si="64"/>
        <v>23.142857142857142</v>
      </c>
      <c r="AT38" s="43">
        <f t="shared" si="64"/>
        <v>1.1818181818181819</v>
      </c>
      <c r="AU38" s="43">
        <f t="shared" si="65"/>
        <v>0</v>
      </c>
      <c r="AV38" s="44">
        <f t="shared" si="65"/>
        <v>555.24137931034488</v>
      </c>
      <c r="AW38" s="122"/>
      <c r="AX38" s="43">
        <f t="shared" si="66"/>
        <v>50</v>
      </c>
      <c r="AY38" s="43">
        <f t="shared" si="67"/>
        <v>6.5</v>
      </c>
      <c r="AZ38" s="43">
        <f t="shared" si="68"/>
        <v>28</v>
      </c>
      <c r="BA38" s="43">
        <f t="shared" si="69"/>
        <v>0</v>
      </c>
      <c r="BB38" s="43">
        <f t="shared" si="70"/>
        <v>0</v>
      </c>
      <c r="BC38" s="44">
        <f t="shared" si="71"/>
        <v>0</v>
      </c>
    </row>
    <row r="39" spans="1:55" s="204" customFormat="1">
      <c r="A39" s="199"/>
      <c r="B39" s="200"/>
      <c r="C39" s="210" t="s">
        <v>260</v>
      </c>
      <c r="D39" s="221">
        <f t="shared" ref="D39:K39" si="72">SUM(D33:D38)</f>
        <v>32764</v>
      </c>
      <c r="E39" s="222">
        <f t="shared" si="72"/>
        <v>23136</v>
      </c>
      <c r="F39" s="222">
        <f t="shared" si="72"/>
        <v>62368</v>
      </c>
      <c r="G39" s="222">
        <f t="shared" si="72"/>
        <v>122448</v>
      </c>
      <c r="H39" s="222">
        <f t="shared" si="72"/>
        <v>39185</v>
      </c>
      <c r="I39" s="222">
        <f t="shared" si="72"/>
        <v>102251</v>
      </c>
      <c r="J39" s="222">
        <f t="shared" si="72"/>
        <v>32087</v>
      </c>
      <c r="K39" s="223">
        <f t="shared" si="72"/>
        <v>43590</v>
      </c>
      <c r="L39" s="45">
        <f t="shared" si="58"/>
        <v>457829</v>
      </c>
      <c r="M39" s="221">
        <f t="shared" ref="M39:V39" si="73">SUM(M33:M38)</f>
        <v>4559</v>
      </c>
      <c r="N39" s="222">
        <f t="shared" si="73"/>
        <v>4853</v>
      </c>
      <c r="O39" s="222">
        <f t="shared" si="73"/>
        <v>10690</v>
      </c>
      <c r="P39" s="222">
        <f t="shared" si="73"/>
        <v>4707</v>
      </c>
      <c r="Q39" s="222">
        <f t="shared" si="73"/>
        <v>10877</v>
      </c>
      <c r="R39" s="222">
        <f t="shared" si="73"/>
        <v>13259</v>
      </c>
      <c r="S39" s="222">
        <f t="shared" si="73"/>
        <v>2155</v>
      </c>
      <c r="T39" s="222">
        <f t="shared" si="73"/>
        <v>7481</v>
      </c>
      <c r="U39" s="222">
        <f t="shared" si="73"/>
        <v>4305</v>
      </c>
      <c r="V39" s="222">
        <f t="shared" si="73"/>
        <v>1091</v>
      </c>
      <c r="W39" s="222">
        <f t="shared" ref="W39:X39" si="74">SUM(W33:W38)</f>
        <v>988</v>
      </c>
      <c r="X39" s="222">
        <f t="shared" si="74"/>
        <v>1831</v>
      </c>
      <c r="Y39" s="222">
        <f t="shared" ref="Y39:AF39" si="75">SUM(Y33:Y38)</f>
        <v>1701</v>
      </c>
      <c r="Z39" s="222">
        <f t="shared" si="75"/>
        <v>10671</v>
      </c>
      <c r="AA39" s="222">
        <f t="shared" si="75"/>
        <v>6452</v>
      </c>
      <c r="AB39" s="222">
        <f t="shared" si="75"/>
        <v>3890</v>
      </c>
      <c r="AC39" s="222">
        <f t="shared" si="75"/>
        <v>11968</v>
      </c>
      <c r="AD39" s="222">
        <f t="shared" si="75"/>
        <v>6310</v>
      </c>
      <c r="AE39" s="222">
        <f t="shared" si="75"/>
        <v>2088</v>
      </c>
      <c r="AF39" s="223">
        <f t="shared" si="75"/>
        <v>4297</v>
      </c>
      <c r="AG39" s="45">
        <f>+SUM(M39:AF39)</f>
        <v>114173</v>
      </c>
      <c r="AH39" s="45">
        <f t="shared" si="59"/>
        <v>62294</v>
      </c>
      <c r="AI39" s="45">
        <f t="shared" si="60"/>
        <v>51879</v>
      </c>
      <c r="AJ39" s="221">
        <f>SUM(AJ33:AJ38)</f>
        <v>13979</v>
      </c>
      <c r="AK39" s="222">
        <f>SUM(AK33:AK38)</f>
        <v>4171</v>
      </c>
      <c r="AL39" s="223">
        <f>SUM(AL33:AL38)</f>
        <v>7332</v>
      </c>
      <c r="AM39" s="45">
        <f t="shared" si="61"/>
        <v>25482</v>
      </c>
      <c r="AN39" s="211">
        <f t="shared" si="62"/>
        <v>597484</v>
      </c>
      <c r="AP39" s="224">
        <f>SUM(AQ33:AQ38)</f>
        <v>5448.75</v>
      </c>
      <c r="AQ39" s="45">
        <f>K39/AQ$5</f>
        <v>5448.75</v>
      </c>
      <c r="AR39" s="45">
        <f>AG39/AR$5</f>
        <v>6342.9444444444443</v>
      </c>
      <c r="AS39" s="45">
        <f>AH39/AS$5</f>
        <v>8899.1428571428569</v>
      </c>
      <c r="AT39" s="45">
        <f>AI39/AT$5</f>
        <v>4716.272727272727</v>
      </c>
      <c r="AU39" s="45">
        <f>AM39/AU$5</f>
        <v>8494</v>
      </c>
      <c r="AV39" s="211">
        <f>AN39/AV$5</f>
        <v>20602.896551724138</v>
      </c>
      <c r="AW39" s="122"/>
      <c r="AX39" s="45">
        <f t="shared" si="66"/>
        <v>41387.5</v>
      </c>
      <c r="AY39" s="45">
        <f t="shared" si="67"/>
        <v>4633</v>
      </c>
      <c r="AZ39" s="45">
        <f t="shared" si="68"/>
        <v>10671</v>
      </c>
      <c r="BA39" s="45">
        <f t="shared" si="69"/>
        <v>3890</v>
      </c>
      <c r="BB39" s="45">
        <f t="shared" si="70"/>
        <v>7332</v>
      </c>
      <c r="BC39" s="211">
        <f t="shared" si="71"/>
        <v>7332</v>
      </c>
    </row>
    <row r="40" spans="1:55" s="204" customFormat="1">
      <c r="A40" s="199"/>
      <c r="B40" s="200"/>
      <c r="C40" s="212" t="s">
        <v>259</v>
      </c>
      <c r="D40" s="213">
        <f t="shared" ref="D40:V40" si="76">+D39/D$42</f>
        <v>0.1129403653912444</v>
      </c>
      <c r="E40" s="214">
        <f t="shared" si="76"/>
        <v>0.24321937681342248</v>
      </c>
      <c r="F40" s="214">
        <f t="shared" si="76"/>
        <v>0.14738354506957047</v>
      </c>
      <c r="G40" s="214">
        <f t="shared" si="76"/>
        <v>0.1378128977871918</v>
      </c>
      <c r="H40" s="119">
        <f t="shared" si="76"/>
        <v>0.1307181911284431</v>
      </c>
      <c r="I40" s="119">
        <f t="shared" si="76"/>
        <v>0.17437579193121219</v>
      </c>
      <c r="J40" s="214">
        <f t="shared" si="76"/>
        <v>0.15154320258814083</v>
      </c>
      <c r="K40" s="119">
        <f t="shared" si="76"/>
        <v>0.13216259728761964</v>
      </c>
      <c r="L40" s="84">
        <f t="shared" si="76"/>
        <v>0.14652370682136986</v>
      </c>
      <c r="M40" s="214">
        <f t="shared" si="76"/>
        <v>0.16202864555567403</v>
      </c>
      <c r="N40" s="215">
        <f t="shared" si="76"/>
        <v>0.11165819202540092</v>
      </c>
      <c r="O40" s="214">
        <f t="shared" si="76"/>
        <v>0.12323760995123526</v>
      </c>
      <c r="P40" s="214">
        <f t="shared" si="76"/>
        <v>0.10807521869905633</v>
      </c>
      <c r="Q40" s="214">
        <f t="shared" si="76"/>
        <v>0.10480723831915283</v>
      </c>
      <c r="R40" s="214">
        <f t="shared" si="76"/>
        <v>0.23350298504834194</v>
      </c>
      <c r="S40" s="214">
        <f t="shared" si="76"/>
        <v>5.4193386143593612E-2</v>
      </c>
      <c r="T40" s="214">
        <f t="shared" si="76"/>
        <v>0.13218015089139001</v>
      </c>
      <c r="U40" s="214">
        <f t="shared" si="76"/>
        <v>8.8576601785934739E-2</v>
      </c>
      <c r="V40" s="119">
        <f t="shared" si="76"/>
        <v>4.0879796163069547E-2</v>
      </c>
      <c r="W40" s="119">
        <f t="shared" ref="W40:X40" si="77">+W39/W$42</f>
        <v>6.2189211304840439E-2</v>
      </c>
      <c r="X40" s="119">
        <f t="shared" si="77"/>
        <v>0.14960372579459105</v>
      </c>
      <c r="Y40" s="214">
        <f t="shared" ref="Y40:AN40" si="78">+Y39/Y$42</f>
        <v>2.6106975673394213E-2</v>
      </c>
      <c r="Z40" s="215">
        <f t="shared" si="78"/>
        <v>7.7173975931497343E-2</v>
      </c>
      <c r="AA40" s="214">
        <f t="shared" si="78"/>
        <v>0.11406346680809688</v>
      </c>
      <c r="AB40" s="214">
        <f t="shared" si="78"/>
        <v>7.9876796714579049E-2</v>
      </c>
      <c r="AC40" s="214">
        <f t="shared" si="78"/>
        <v>0.14441548412008881</v>
      </c>
      <c r="AD40" s="214">
        <f t="shared" si="78"/>
        <v>0.11828662480082482</v>
      </c>
      <c r="AE40" s="215">
        <f t="shared" si="78"/>
        <v>8.2523120701920791E-2</v>
      </c>
      <c r="AF40" s="215">
        <f t="shared" si="78"/>
        <v>7.6472681971881118E-2</v>
      </c>
      <c r="AG40" s="84">
        <f t="shared" si="78"/>
        <v>0.10487682326280796</v>
      </c>
      <c r="AH40" s="84">
        <f t="shared" si="78"/>
        <v>0.10781239183108342</v>
      </c>
      <c r="AI40" s="84">
        <f t="shared" si="78"/>
        <v>0.1015564590800624</v>
      </c>
      <c r="AJ40" s="214">
        <f t="shared" si="78"/>
        <v>9.1076117195593109E-2</v>
      </c>
      <c r="AK40" s="119">
        <f t="shared" si="78"/>
        <v>0.16870929903328885</v>
      </c>
      <c r="AL40" s="214">
        <f t="shared" si="78"/>
        <v>0.28246715722155874</v>
      </c>
      <c r="AM40" s="84">
        <f t="shared" si="78"/>
        <v>0.12480959214760466</v>
      </c>
      <c r="AN40" s="86">
        <f t="shared" si="78"/>
        <v>0.13525654042309379</v>
      </c>
      <c r="AQ40" s="84">
        <f t="shared" ref="AQ40:AV40" si="79">+AQ39/AQ$42</f>
        <v>0.13216259728761964</v>
      </c>
      <c r="AR40" s="84">
        <f t="shared" si="79"/>
        <v>0.10487682326280796</v>
      </c>
      <c r="AS40" s="84">
        <f t="shared" si="79"/>
        <v>0.10781239183108342</v>
      </c>
      <c r="AT40" s="84">
        <f t="shared" si="79"/>
        <v>0.1015564590800624</v>
      </c>
      <c r="AU40" s="84">
        <f t="shared" si="79"/>
        <v>0.12480959214760465</v>
      </c>
      <c r="AV40" s="86">
        <f t="shared" si="79"/>
        <v>0.13525654042309379</v>
      </c>
      <c r="AW40" s="85"/>
      <c r="AX40" s="84">
        <f t="shared" si="66"/>
        <v>0.14259822142838113</v>
      </c>
      <c r="AY40" s="84">
        <f t="shared" si="67"/>
        <v>0.10644122850910458</v>
      </c>
      <c r="AZ40" s="84">
        <f t="shared" si="67"/>
        <v>0.10644122850910458</v>
      </c>
      <c r="BA40" s="84">
        <f t="shared" si="67"/>
        <v>0.10644122850910458</v>
      </c>
      <c r="BB40" s="84">
        <f t="shared" ref="BB40" si="80">MEDIAN($AJ40:$AL40)</f>
        <v>0.16870929903328885</v>
      </c>
      <c r="BC40" s="86">
        <f t="shared" ref="BC40" si="81">+BC39/BC$42</f>
        <v>0.12954750251780131</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82">D39+D30+D23+D17</f>
        <v>290100</v>
      </c>
      <c r="E42" s="122">
        <f t="shared" si="82"/>
        <v>95124</v>
      </c>
      <c r="F42" s="122">
        <f t="shared" si="82"/>
        <v>423168</v>
      </c>
      <c r="G42" s="122">
        <f t="shared" si="82"/>
        <v>888509</v>
      </c>
      <c r="H42" s="122">
        <f t="shared" si="82"/>
        <v>299767</v>
      </c>
      <c r="I42" s="122">
        <f t="shared" si="82"/>
        <v>586383</v>
      </c>
      <c r="J42" s="122">
        <f t="shared" si="82"/>
        <v>211735</v>
      </c>
      <c r="K42" s="122">
        <f t="shared" si="82"/>
        <v>329821</v>
      </c>
      <c r="L42" s="43">
        <f>+SUM(D42:K42)</f>
        <v>3124607</v>
      </c>
      <c r="M42" s="122">
        <f t="shared" ref="M42:V42" si="83">M39+M30+M23+M17</f>
        <v>28137</v>
      </c>
      <c r="N42" s="122">
        <f t="shared" si="83"/>
        <v>43463</v>
      </c>
      <c r="O42" s="122">
        <f t="shared" si="83"/>
        <v>86743</v>
      </c>
      <c r="P42" s="122">
        <f t="shared" si="83"/>
        <v>43553</v>
      </c>
      <c r="Q42" s="122">
        <f t="shared" si="83"/>
        <v>103781</v>
      </c>
      <c r="R42" s="122">
        <f t="shared" si="83"/>
        <v>56783</v>
      </c>
      <c r="S42" s="122">
        <f t="shared" si="83"/>
        <v>39765</v>
      </c>
      <c r="T42" s="122">
        <f t="shared" si="83"/>
        <v>56597</v>
      </c>
      <c r="U42" s="122">
        <f t="shared" si="83"/>
        <v>48602</v>
      </c>
      <c r="V42" s="122">
        <f t="shared" si="83"/>
        <v>26688</v>
      </c>
      <c r="W42" s="122">
        <f t="shared" ref="W42:X42" si="84">W39+W30+W23+W17</f>
        <v>15887</v>
      </c>
      <c r="X42" s="122">
        <f t="shared" si="84"/>
        <v>12239</v>
      </c>
      <c r="Y42" s="122">
        <f t="shared" ref="Y42:AF42" si="85">Y39+Y30+Y23+Y17</f>
        <v>65155</v>
      </c>
      <c r="Z42" s="122">
        <f t="shared" si="85"/>
        <v>138272</v>
      </c>
      <c r="AA42" s="122">
        <f t="shared" si="85"/>
        <v>56565</v>
      </c>
      <c r="AB42" s="122">
        <f t="shared" si="85"/>
        <v>48700</v>
      </c>
      <c r="AC42" s="122">
        <f t="shared" si="85"/>
        <v>82872</v>
      </c>
      <c r="AD42" s="122">
        <f t="shared" si="85"/>
        <v>53345</v>
      </c>
      <c r="AE42" s="122">
        <f t="shared" si="85"/>
        <v>25302</v>
      </c>
      <c r="AF42" s="122">
        <f t="shared" si="85"/>
        <v>56190</v>
      </c>
      <c r="AG42" s="43">
        <f>+SUM(M42:AF42)</f>
        <v>1088639</v>
      </c>
      <c r="AH42" s="43">
        <f t="shared" ref="AH42:AH55" si="86">O42+Q42+Z42+AC42+AD42+AF42+T42</f>
        <v>577800</v>
      </c>
      <c r="AI42" s="43">
        <f>M42+N42+P42+R42+S42+U42+V42+Y42+AA42+AB42+AE42+W42+X42</f>
        <v>510839</v>
      </c>
      <c r="AJ42" s="122">
        <f>AJ39+AJ30+AJ23+AJ17</f>
        <v>153487</v>
      </c>
      <c r="AK42" s="122">
        <f>AK39+AK30+AK23+AK17</f>
        <v>24723</v>
      </c>
      <c r="AL42" s="122">
        <f>AL39+AL30+AL23+AL17</f>
        <v>25957</v>
      </c>
      <c r="AM42" s="43">
        <f>+SUM(AJ42:AL42)</f>
        <v>204167</v>
      </c>
      <c r="AN42" s="44">
        <f>+AM42+AG42+L42</f>
        <v>4417413</v>
      </c>
      <c r="AQ42" s="43">
        <f>K42/AQ$5</f>
        <v>41227.625</v>
      </c>
      <c r="AR42" s="43">
        <f>AG42/AR$5</f>
        <v>60479.944444444445</v>
      </c>
      <c r="AS42" s="43">
        <f>AH42/AS$5</f>
        <v>82542.857142857145</v>
      </c>
      <c r="AT42" s="43">
        <f>AI42/AT$5</f>
        <v>46439.909090909088</v>
      </c>
      <c r="AU42" s="43">
        <f>AM42/AU$5</f>
        <v>68055.666666666672</v>
      </c>
      <c r="AV42" s="44">
        <f>AN42/AV$5</f>
        <v>152324.58620689655</v>
      </c>
      <c r="AW42" s="122"/>
      <c r="AX42" s="43">
        <f>MEDIAN($D42:$K42)</f>
        <v>314794</v>
      </c>
      <c r="AY42" s="43">
        <f>MEDIAN($M42:$AF42)</f>
        <v>51022.5</v>
      </c>
      <c r="AZ42" s="43">
        <f>MEDIAN($AC42,$AD42,$Z42,$T42,$O42,Q42,AF42)</f>
        <v>82872</v>
      </c>
      <c r="BA42" s="43">
        <f>MEDIAN(M42,N42,P42,R42,S42,U42,V42,Y42,AA42,AB42,AE42,W42,X42)</f>
        <v>43463</v>
      </c>
      <c r="BB42" s="43">
        <f t="shared" ref="BB42" si="87">MEDIAN($AJ42:$AL42)</f>
        <v>25957</v>
      </c>
      <c r="BC42" s="44">
        <f>MEDIAN(D42:K42,M42:AF42,AJ42:AL42)</f>
        <v>56597</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168268</v>
      </c>
      <c r="E46" s="160">
        <v>54364</v>
      </c>
      <c r="F46" s="160">
        <v>244086</v>
      </c>
      <c r="G46" s="160">
        <v>477117</v>
      </c>
      <c r="H46" s="144">
        <v>178921</v>
      </c>
      <c r="I46" s="144">
        <v>341610</v>
      </c>
      <c r="J46" s="160">
        <v>122621</v>
      </c>
      <c r="K46" s="144">
        <v>178680</v>
      </c>
      <c r="L46" s="43">
        <f>+SUM(D46:K46)</f>
        <v>1765667</v>
      </c>
      <c r="M46" s="160">
        <v>10770</v>
      </c>
      <c r="N46" s="160">
        <v>24578</v>
      </c>
      <c r="O46" s="160">
        <v>48657</v>
      </c>
      <c r="P46" s="160">
        <v>24785</v>
      </c>
      <c r="Q46" s="160">
        <v>68283</v>
      </c>
      <c r="R46" s="160">
        <v>16313</v>
      </c>
      <c r="S46" s="160">
        <v>20251</v>
      </c>
      <c r="T46" s="160">
        <v>32925</v>
      </c>
      <c r="U46" s="160">
        <v>18004</v>
      </c>
      <c r="V46" s="144">
        <v>16482</v>
      </c>
      <c r="W46" s="144">
        <v>7342</v>
      </c>
      <c r="X46" s="144">
        <v>3492</v>
      </c>
      <c r="Y46" s="160">
        <v>30725</v>
      </c>
      <c r="Z46" s="160">
        <v>81550</v>
      </c>
      <c r="AA46" s="160">
        <v>28910</v>
      </c>
      <c r="AB46" s="160">
        <v>26232</v>
      </c>
      <c r="AC46" s="160">
        <v>44113</v>
      </c>
      <c r="AD46" s="160">
        <v>28177</v>
      </c>
      <c r="AE46" s="160">
        <v>11852</v>
      </c>
      <c r="AF46" s="160">
        <v>28725</v>
      </c>
      <c r="AG46" s="43">
        <f>+SUM(M46:AF46)</f>
        <v>572166</v>
      </c>
      <c r="AH46" s="43">
        <f t="shared" si="86"/>
        <v>332430</v>
      </c>
      <c r="AI46" s="43">
        <f>M46+N46+P46+R46+S46+U46+V46+Y46+AA46+AB46+AE46+W46+X46</f>
        <v>239736</v>
      </c>
      <c r="AJ46" s="160">
        <v>80409</v>
      </c>
      <c r="AK46" s="144">
        <v>10925</v>
      </c>
      <c r="AL46" s="160">
        <v>10154</v>
      </c>
      <c r="AM46" s="43">
        <f>+SUM(AJ46:AL46)</f>
        <v>101488</v>
      </c>
      <c r="AN46" s="44">
        <f>+AM46+AG46+L46</f>
        <v>2439321</v>
      </c>
      <c r="AQ46" s="43">
        <f>K46/AQ$5</f>
        <v>22335</v>
      </c>
      <c r="AR46" s="43">
        <f>AG46/AR$5</f>
        <v>31787</v>
      </c>
      <c r="AS46" s="43">
        <f>AH46/AS$5</f>
        <v>47490</v>
      </c>
      <c r="AT46" s="43">
        <f>AI46/AT$5</f>
        <v>21794.18181818182</v>
      </c>
      <c r="AU46" s="43">
        <f>AM46/AU$5</f>
        <v>33829.333333333336</v>
      </c>
      <c r="AV46" s="44">
        <f>AN46/AV$5</f>
        <v>84114.517241379304</v>
      </c>
      <c r="AW46" s="122"/>
      <c r="AX46" s="43">
        <f>MEDIAN($D46:$K46)</f>
        <v>178800.5</v>
      </c>
      <c r="AY46" s="43">
        <f>MEDIAN($M46:$AF46)</f>
        <v>25508.5</v>
      </c>
      <c r="AZ46" s="43">
        <f>MEDIAN($AC46,$AD46,$Z46,$T46,$O46,Q46,AF46)</f>
        <v>44113</v>
      </c>
      <c r="BA46" s="43">
        <f>MEDIAN(M46,N46,P46,R46,S46,U46,V46,Y46,AA46,AB46,AE46,W46,X46)</f>
        <v>18004</v>
      </c>
      <c r="BB46" s="43">
        <f t="shared" ref="BB46" si="88">MEDIAN($AJ46:$AL46)</f>
        <v>10925</v>
      </c>
      <c r="BC46" s="44">
        <f>MEDIAN(D46:K46,M46:AF46,AJ46:AL46)</f>
        <v>28910</v>
      </c>
    </row>
    <row r="47" spans="1:55" s="204" customFormat="1">
      <c r="A47" s="199"/>
      <c r="B47" s="200"/>
      <c r="C47" s="212" t="s">
        <v>243</v>
      </c>
      <c r="D47" s="213">
        <f t="shared" ref="D47:V47" si="89">+D46/D63</f>
        <v>0.62486260063575061</v>
      </c>
      <c r="E47" s="214">
        <f t="shared" si="89"/>
        <v>0.54912021979353953</v>
      </c>
      <c r="F47" s="214">
        <f t="shared" si="89"/>
        <v>0.59102157437226088</v>
      </c>
      <c r="G47" s="214">
        <f t="shared" si="89"/>
        <v>0.55399808412435769</v>
      </c>
      <c r="H47" s="119">
        <f t="shared" si="89"/>
        <v>0.62202236097398178</v>
      </c>
      <c r="I47" s="119">
        <f t="shared" si="89"/>
        <v>0.61896185596150088</v>
      </c>
      <c r="J47" s="214">
        <f t="shared" si="89"/>
        <v>0.60439863762501167</v>
      </c>
      <c r="K47" s="119">
        <f t="shared" si="89"/>
        <v>0.56923856218520319</v>
      </c>
      <c r="L47" s="84">
        <f t="shared" si="89"/>
        <v>0.58878509659263889</v>
      </c>
      <c r="M47" s="214">
        <f t="shared" si="89"/>
        <v>0.41185468451242829</v>
      </c>
      <c r="N47" s="215">
        <f t="shared" si="89"/>
        <v>0.63731362634513156</v>
      </c>
      <c r="O47" s="214">
        <f t="shared" si="89"/>
        <v>0.6310158347274637</v>
      </c>
      <c r="P47" s="214">
        <f t="shared" si="89"/>
        <v>0.62002801821183773</v>
      </c>
      <c r="Q47" s="214">
        <f t="shared" si="89"/>
        <v>0.6784472308884606</v>
      </c>
      <c r="R47" s="214">
        <f t="shared" si="89"/>
        <v>0.31829001795051898</v>
      </c>
      <c r="S47" s="214">
        <f t="shared" si="89"/>
        <v>0.55080781156503289</v>
      </c>
      <c r="T47" s="214">
        <f t="shared" si="89"/>
        <v>0.6059741598262598</v>
      </c>
      <c r="U47" s="214">
        <f t="shared" si="89"/>
        <v>0.42629161339205379</v>
      </c>
      <c r="V47" s="119">
        <f t="shared" si="89"/>
        <v>0.63236648250460403</v>
      </c>
      <c r="W47" s="119">
        <f t="shared" ref="W47:X47" si="90">+W46/W63</f>
        <v>0.49384542947467547</v>
      </c>
      <c r="X47" s="119">
        <f t="shared" si="90"/>
        <v>0.31001420454545453</v>
      </c>
      <c r="Y47" s="214">
        <f t="shared" ref="Y47:AI47" si="91">+Y46/Y63</f>
        <v>0.52871130383907217</v>
      </c>
      <c r="Z47" s="215">
        <f t="shared" si="91"/>
        <v>0.63022612405137635</v>
      </c>
      <c r="AA47" s="214">
        <f t="shared" si="91"/>
        <v>0.57728788514147644</v>
      </c>
      <c r="AB47" s="214">
        <f t="shared" si="91"/>
        <v>0.64155742516141656</v>
      </c>
      <c r="AC47" s="214">
        <f t="shared" si="91"/>
        <v>0.58253440033806092</v>
      </c>
      <c r="AD47" s="214">
        <f t="shared" si="91"/>
        <v>0.56641740039400157</v>
      </c>
      <c r="AE47" s="215">
        <f t="shared" si="91"/>
        <v>0.53062320916905448</v>
      </c>
      <c r="AF47" s="215">
        <f t="shared" si="91"/>
        <v>0.54459105903765215</v>
      </c>
      <c r="AG47" s="84">
        <f t="shared" si="91"/>
        <v>0.57316502664143598</v>
      </c>
      <c r="AH47" s="84">
        <f t="shared" si="91"/>
        <v>0.61594760100425228</v>
      </c>
      <c r="AI47" s="84">
        <f t="shared" si="91"/>
        <v>0.52281093529196254</v>
      </c>
      <c r="AJ47" s="214">
        <f>+AJ46/AJ63</f>
        <v>0.54599714809533506</v>
      </c>
      <c r="AK47" s="119">
        <f>+AK46/AK63</f>
        <v>0.56155230017990232</v>
      </c>
      <c r="AL47" s="214">
        <f>+AL46/AL63</f>
        <v>0.45028824833702885</v>
      </c>
      <c r="AM47" s="84">
        <f>+AM46/AM63</f>
        <v>0.53619336943600582</v>
      </c>
      <c r="AN47" s="86">
        <f>+AN46/AN63</f>
        <v>0.58268262928943337</v>
      </c>
      <c r="AQ47" s="84">
        <f t="shared" ref="AQ47:AU47" si="92">+AQ46/AQ63</f>
        <v>0.56923856218520319</v>
      </c>
      <c r="AR47" s="84">
        <f t="shared" si="92"/>
        <v>0.57316502664143609</v>
      </c>
      <c r="AS47" s="84">
        <f t="shared" si="92"/>
        <v>0.61594760100425228</v>
      </c>
      <c r="AT47" s="84">
        <f t="shared" si="92"/>
        <v>0.52281093529196254</v>
      </c>
      <c r="AU47" s="84">
        <f t="shared" si="92"/>
        <v>0.53619336943600582</v>
      </c>
      <c r="AV47" s="86">
        <f>+AV46/AV63</f>
        <v>0.58268262928943326</v>
      </c>
      <c r="AW47" s="85"/>
      <c r="AX47" s="84">
        <f>MEDIAN($D47:$K47)</f>
        <v>0.59771010599863628</v>
      </c>
      <c r="AY47" s="84">
        <f>MEDIAN($M47:$AF47)</f>
        <v>0.57185264276773906</v>
      </c>
      <c r="AZ47" s="84">
        <f t="shared" ref="AZ47:BA47" si="93">MEDIAN($M47:$AF47)</f>
        <v>0.57185264276773906</v>
      </c>
      <c r="BA47" s="84">
        <f t="shared" si="93"/>
        <v>0.57185264276773906</v>
      </c>
      <c r="BB47" s="84">
        <f>MEDIAN($AJ47:$AL47)</f>
        <v>0.54599714809533506</v>
      </c>
      <c r="BC47" s="86">
        <f>+BC46/BC63</f>
        <v>0.54809843400447422</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23264</v>
      </c>
      <c r="E49" s="160">
        <v>26135</v>
      </c>
      <c r="F49" s="160">
        <v>80151</v>
      </c>
      <c r="G49" s="160">
        <v>110416</v>
      </c>
      <c r="H49" s="144">
        <v>48150</v>
      </c>
      <c r="I49" s="144">
        <v>98976</v>
      </c>
      <c r="J49" s="160">
        <v>5446</v>
      </c>
      <c r="K49" s="144">
        <v>58301</v>
      </c>
      <c r="L49" s="43">
        <f t="shared" ref="L49:L55" si="94">+SUM(D49:K49)</f>
        <v>450839</v>
      </c>
      <c r="M49" s="160">
        <v>2414</v>
      </c>
      <c r="N49" s="160">
        <v>4161</v>
      </c>
      <c r="O49" s="160">
        <v>14522</v>
      </c>
      <c r="P49" s="160">
        <v>5192</v>
      </c>
      <c r="Q49" s="160">
        <v>9354</v>
      </c>
      <c r="R49" s="160">
        <v>5297</v>
      </c>
      <c r="S49" s="160">
        <v>5001</v>
      </c>
      <c r="T49" s="160">
        <v>5015</v>
      </c>
      <c r="U49" s="160">
        <v>11777</v>
      </c>
      <c r="V49" s="144">
        <v>5619</v>
      </c>
      <c r="W49" s="144">
        <v>1634</v>
      </c>
      <c r="X49" s="144">
        <v>5472</v>
      </c>
      <c r="Y49" s="160">
        <v>11514</v>
      </c>
      <c r="Z49" s="160">
        <v>6725</v>
      </c>
      <c r="AA49" s="160">
        <v>5351</v>
      </c>
      <c r="AB49" s="160">
        <v>1861</v>
      </c>
      <c r="AC49" s="160">
        <v>20382</v>
      </c>
      <c r="AD49" s="160">
        <v>2846</v>
      </c>
      <c r="AE49" s="160">
        <v>2896</v>
      </c>
      <c r="AF49" s="160">
        <v>2828</v>
      </c>
      <c r="AG49" s="43">
        <f t="shared" ref="AG49:AG55" si="95">+SUM(M49:AF49)</f>
        <v>129861</v>
      </c>
      <c r="AH49" s="43">
        <f t="shared" si="86"/>
        <v>61672</v>
      </c>
      <c r="AI49" s="43">
        <f t="shared" ref="AI49:AI55" si="96">M49+N49+P49+R49+S49+U49+V49+Y49+AA49+AB49+AE49+W49+X49</f>
        <v>68189</v>
      </c>
      <c r="AJ49" s="160">
        <v>45692</v>
      </c>
      <c r="AK49" s="144">
        <v>1933</v>
      </c>
      <c r="AL49" s="160">
        <v>5005</v>
      </c>
      <c r="AM49" s="43">
        <f t="shared" ref="AM49:AM55" si="97">+SUM(AJ49:AL49)</f>
        <v>52630</v>
      </c>
      <c r="AN49" s="44">
        <f t="shared" ref="AN49:AN55" si="98">+AM49+AG49+L49</f>
        <v>633330</v>
      </c>
      <c r="AQ49" s="43">
        <f t="shared" ref="AQ49:AQ54" si="99">K49/AQ$5</f>
        <v>7287.625</v>
      </c>
      <c r="AR49" s="43">
        <f t="shared" ref="AR49:AT54" si="100">AG49/AR$5</f>
        <v>7214.5</v>
      </c>
      <c r="AS49" s="43">
        <f t="shared" si="100"/>
        <v>8810.2857142857138</v>
      </c>
      <c r="AT49" s="43">
        <f t="shared" si="100"/>
        <v>6199</v>
      </c>
      <c r="AU49" s="43">
        <f t="shared" ref="AU49:AV54" si="101">AM49/AU$5</f>
        <v>17543.333333333332</v>
      </c>
      <c r="AV49" s="44">
        <f t="shared" si="101"/>
        <v>21838.96551724138</v>
      </c>
      <c r="AW49" s="122"/>
      <c r="AX49" s="43">
        <f t="shared" ref="AX49:AX56" si="102">MEDIAN($D49:$K49)</f>
        <v>53225.5</v>
      </c>
      <c r="AY49" s="43">
        <f t="shared" ref="AY49:BA56" si="103">MEDIAN($M49:$AF49)</f>
        <v>5244.5</v>
      </c>
      <c r="AZ49" s="43">
        <f t="shared" ref="AZ49:AZ55" si="104">MEDIAN($AC49,$AD49,$Z49,$T49,$O49,Q49,AF49)</f>
        <v>6725</v>
      </c>
      <c r="BA49" s="43">
        <f t="shared" ref="BA49:BA55" si="105">MEDIAN(M49,N49,P49,R49,S49,U49,V49,Y49,AA49,AB49,AE49,W49,X49)</f>
        <v>5192</v>
      </c>
      <c r="BB49" s="43">
        <f t="shared" ref="BB49:BB55" si="106">MEDIAN($AJ49:$AL49)</f>
        <v>5005</v>
      </c>
      <c r="BC49" s="44">
        <f t="shared" ref="BC49:BC55" si="107">MEDIAN(D49:K49,M49:AF49,AJ49:AL49)</f>
        <v>5472</v>
      </c>
    </row>
    <row r="50" spans="1:55" s="204" customFormat="1">
      <c r="A50" s="199"/>
      <c r="B50" s="200"/>
      <c r="C50" s="201" t="s">
        <v>253</v>
      </c>
      <c r="D50" s="144">
        <v>0</v>
      </c>
      <c r="E50" s="160">
        <v>862</v>
      </c>
      <c r="F50" s="160"/>
      <c r="G50" s="160">
        <v>38991</v>
      </c>
      <c r="H50" s="144">
        <v>0</v>
      </c>
      <c r="I50" s="144">
        <v>0</v>
      </c>
      <c r="J50" s="160">
        <v>1155</v>
      </c>
      <c r="K50" s="144"/>
      <c r="L50" s="43">
        <f t="shared" si="94"/>
        <v>41008</v>
      </c>
      <c r="M50" s="160">
        <v>6695</v>
      </c>
      <c r="N50" s="160">
        <v>0</v>
      </c>
      <c r="O50" s="160">
        <v>1169</v>
      </c>
      <c r="P50" s="160"/>
      <c r="Q50" s="160"/>
      <c r="R50" s="160">
        <v>23164</v>
      </c>
      <c r="S50" s="160">
        <v>3884</v>
      </c>
      <c r="T50" s="160">
        <v>724</v>
      </c>
      <c r="U50" s="160">
        <v>1978</v>
      </c>
      <c r="V50" s="144"/>
      <c r="W50" s="144">
        <v>555</v>
      </c>
      <c r="X50" s="144"/>
      <c r="Y50" s="160">
        <v>422</v>
      </c>
      <c r="Z50" s="160">
        <v>1937</v>
      </c>
      <c r="AA50" s="160">
        <v>0</v>
      </c>
      <c r="AB50" s="160"/>
      <c r="AC50" s="160">
        <v>3162</v>
      </c>
      <c r="AD50" s="160"/>
      <c r="AE50" s="160">
        <v>1723</v>
      </c>
      <c r="AF50" s="160">
        <v>3727</v>
      </c>
      <c r="AG50" s="43">
        <f t="shared" si="95"/>
        <v>49140</v>
      </c>
      <c r="AH50" s="43">
        <f t="shared" si="86"/>
        <v>10719</v>
      </c>
      <c r="AI50" s="43">
        <f t="shared" si="96"/>
        <v>38421</v>
      </c>
      <c r="AJ50" s="160">
        <v>0</v>
      </c>
      <c r="AK50" s="144"/>
      <c r="AL50" s="160">
        <v>1237</v>
      </c>
      <c r="AM50" s="43">
        <f t="shared" si="97"/>
        <v>1237</v>
      </c>
      <c r="AN50" s="44">
        <f t="shared" si="98"/>
        <v>91385</v>
      </c>
      <c r="AQ50" s="43">
        <f t="shared" si="99"/>
        <v>0</v>
      </c>
      <c r="AR50" s="43">
        <f t="shared" si="100"/>
        <v>2730</v>
      </c>
      <c r="AS50" s="43">
        <f t="shared" si="100"/>
        <v>1531.2857142857142</v>
      </c>
      <c r="AT50" s="43">
        <f t="shared" si="100"/>
        <v>3492.818181818182</v>
      </c>
      <c r="AU50" s="43">
        <f t="shared" si="101"/>
        <v>412.33333333333331</v>
      </c>
      <c r="AV50" s="44">
        <f t="shared" si="101"/>
        <v>3151.2068965517242</v>
      </c>
      <c r="AW50" s="122"/>
      <c r="AX50" s="43">
        <f t="shared" si="102"/>
        <v>431</v>
      </c>
      <c r="AY50" s="43">
        <f t="shared" si="103"/>
        <v>1830</v>
      </c>
      <c r="AZ50" s="43">
        <f t="shared" si="104"/>
        <v>1937</v>
      </c>
      <c r="BA50" s="43">
        <f t="shared" si="105"/>
        <v>1723</v>
      </c>
      <c r="BB50" s="43">
        <f t="shared" si="106"/>
        <v>618.5</v>
      </c>
      <c r="BC50" s="44">
        <f t="shared" si="107"/>
        <v>1162</v>
      </c>
    </row>
    <row r="51" spans="1:55" s="204" customFormat="1">
      <c r="A51" s="199"/>
      <c r="B51" s="200"/>
      <c r="C51" s="201" t="s">
        <v>252</v>
      </c>
      <c r="D51" s="144">
        <v>17938</v>
      </c>
      <c r="E51" s="160">
        <v>3294</v>
      </c>
      <c r="F51" s="160">
        <v>14690</v>
      </c>
      <c r="G51" s="160">
        <v>59243</v>
      </c>
      <c r="H51" s="144">
        <v>10939</v>
      </c>
      <c r="I51" s="144">
        <v>37354</v>
      </c>
      <c r="J51" s="160">
        <v>13207</v>
      </c>
      <c r="K51" s="144">
        <v>23823</v>
      </c>
      <c r="L51" s="43">
        <f t="shared" si="94"/>
        <v>180488</v>
      </c>
      <c r="M51" s="160">
        <v>1416</v>
      </c>
      <c r="N51" s="160">
        <v>2795</v>
      </c>
      <c r="O51" s="160">
        <v>6231</v>
      </c>
      <c r="P51" s="160">
        <v>2778</v>
      </c>
      <c r="Q51" s="160">
        <v>6023</v>
      </c>
      <c r="R51" s="160">
        <v>2577</v>
      </c>
      <c r="S51" s="160">
        <v>2588</v>
      </c>
      <c r="T51" s="160">
        <v>4621</v>
      </c>
      <c r="U51" s="160">
        <v>2260</v>
      </c>
      <c r="V51" s="144">
        <v>2198</v>
      </c>
      <c r="W51" s="144">
        <v>498</v>
      </c>
      <c r="X51" s="144">
        <v>983</v>
      </c>
      <c r="Y51" s="160">
        <v>1500</v>
      </c>
      <c r="Z51" s="160">
        <v>10544</v>
      </c>
      <c r="AA51" s="160">
        <v>3688</v>
      </c>
      <c r="AB51" s="160">
        <v>3002</v>
      </c>
      <c r="AC51" s="160">
        <v>1477</v>
      </c>
      <c r="AD51" s="160">
        <v>4054</v>
      </c>
      <c r="AE51" s="160">
        <v>1561</v>
      </c>
      <c r="AF51" s="160">
        <v>4354</v>
      </c>
      <c r="AG51" s="43">
        <f t="shared" si="95"/>
        <v>65148</v>
      </c>
      <c r="AH51" s="43">
        <f t="shared" si="86"/>
        <v>37304</v>
      </c>
      <c r="AI51" s="43">
        <f t="shared" si="96"/>
        <v>27844</v>
      </c>
      <c r="AJ51" s="160">
        <v>12454</v>
      </c>
      <c r="AK51" s="144">
        <v>692</v>
      </c>
      <c r="AL51" s="160">
        <v>1332</v>
      </c>
      <c r="AM51" s="43">
        <f t="shared" si="97"/>
        <v>14478</v>
      </c>
      <c r="AN51" s="44">
        <f t="shared" si="98"/>
        <v>260114</v>
      </c>
      <c r="AQ51" s="43">
        <f t="shared" si="99"/>
        <v>2977.875</v>
      </c>
      <c r="AR51" s="43">
        <f t="shared" si="100"/>
        <v>3619.3333333333335</v>
      </c>
      <c r="AS51" s="43">
        <f t="shared" si="100"/>
        <v>5329.1428571428569</v>
      </c>
      <c r="AT51" s="43">
        <f t="shared" si="100"/>
        <v>2531.2727272727275</v>
      </c>
      <c r="AU51" s="43">
        <f t="shared" si="101"/>
        <v>4826</v>
      </c>
      <c r="AV51" s="44">
        <f t="shared" si="101"/>
        <v>8969.4482758620688</v>
      </c>
      <c r="AW51" s="122"/>
      <c r="AX51" s="43">
        <f t="shared" si="102"/>
        <v>16314</v>
      </c>
      <c r="AY51" s="43">
        <f t="shared" si="103"/>
        <v>2683</v>
      </c>
      <c r="AZ51" s="43">
        <f t="shared" si="104"/>
        <v>4621</v>
      </c>
      <c r="BA51" s="43">
        <f t="shared" si="105"/>
        <v>2260</v>
      </c>
      <c r="BB51" s="43">
        <f t="shared" si="106"/>
        <v>1332</v>
      </c>
      <c r="BC51" s="44">
        <f t="shared" si="107"/>
        <v>3294</v>
      </c>
    </row>
    <row r="52" spans="1:55" s="204" customFormat="1">
      <c r="A52" s="199"/>
      <c r="B52" s="200"/>
      <c r="C52" s="201" t="s">
        <v>251</v>
      </c>
      <c r="D52" s="220">
        <v>942</v>
      </c>
      <c r="E52" s="160">
        <v>0</v>
      </c>
      <c r="F52" s="160">
        <v>5298</v>
      </c>
      <c r="G52" s="160">
        <v>9460</v>
      </c>
      <c r="H52" s="144">
        <v>977</v>
      </c>
      <c r="I52" s="144">
        <v>0</v>
      </c>
      <c r="J52" s="160">
        <v>982</v>
      </c>
      <c r="K52" s="144">
        <v>2461</v>
      </c>
      <c r="L52" s="43">
        <f t="shared" si="94"/>
        <v>20120</v>
      </c>
      <c r="M52" s="160"/>
      <c r="N52" s="160">
        <v>0</v>
      </c>
      <c r="O52" s="160">
        <v>174</v>
      </c>
      <c r="P52" s="160"/>
      <c r="Q52" s="160"/>
      <c r="R52" s="160"/>
      <c r="S52" s="160">
        <v>20</v>
      </c>
      <c r="T52" s="160">
        <v>1</v>
      </c>
      <c r="U52" s="160"/>
      <c r="V52" s="144"/>
      <c r="W52" s="144"/>
      <c r="X52" s="144"/>
      <c r="Y52" s="160">
        <v>0</v>
      </c>
      <c r="Z52" s="160">
        <v>851</v>
      </c>
      <c r="AA52" s="160">
        <v>339</v>
      </c>
      <c r="AB52" s="160"/>
      <c r="AC52" s="160">
        <v>0</v>
      </c>
      <c r="AD52" s="160">
        <v>129</v>
      </c>
      <c r="AE52" s="160">
        <v>112</v>
      </c>
      <c r="AF52" s="160"/>
      <c r="AG52" s="43">
        <f t="shared" si="95"/>
        <v>1626</v>
      </c>
      <c r="AH52" s="43">
        <f t="shared" si="86"/>
        <v>1155</v>
      </c>
      <c r="AI52" s="43">
        <f t="shared" si="96"/>
        <v>471</v>
      </c>
      <c r="AJ52" s="160">
        <v>0</v>
      </c>
      <c r="AK52" s="144"/>
      <c r="AL52" s="160">
        <v>323</v>
      </c>
      <c r="AM52" s="43">
        <f t="shared" si="97"/>
        <v>323</v>
      </c>
      <c r="AN52" s="44">
        <f t="shared" si="98"/>
        <v>22069</v>
      </c>
      <c r="AQ52" s="43">
        <f t="shared" si="99"/>
        <v>307.625</v>
      </c>
      <c r="AR52" s="43">
        <f t="shared" si="100"/>
        <v>90.333333333333329</v>
      </c>
      <c r="AS52" s="43">
        <f t="shared" si="100"/>
        <v>165</v>
      </c>
      <c r="AT52" s="43">
        <f t="shared" si="100"/>
        <v>42.81818181818182</v>
      </c>
      <c r="AU52" s="43">
        <f t="shared" si="101"/>
        <v>107.66666666666667</v>
      </c>
      <c r="AV52" s="44">
        <f t="shared" si="101"/>
        <v>761</v>
      </c>
      <c r="AW52" s="122"/>
      <c r="AX52" s="43">
        <f t="shared" si="102"/>
        <v>979.5</v>
      </c>
      <c r="AY52" s="43">
        <f t="shared" si="103"/>
        <v>66</v>
      </c>
      <c r="AZ52" s="43">
        <f t="shared" si="104"/>
        <v>129</v>
      </c>
      <c r="BA52" s="43">
        <f t="shared" si="105"/>
        <v>20</v>
      </c>
      <c r="BB52" s="43">
        <f t="shared" si="106"/>
        <v>161.5</v>
      </c>
      <c r="BC52" s="44">
        <f t="shared" si="107"/>
        <v>151.5</v>
      </c>
    </row>
    <row r="53" spans="1:55" s="204" customFormat="1">
      <c r="A53" s="199"/>
      <c r="B53" s="200"/>
      <c r="C53" s="201" t="s">
        <v>250</v>
      </c>
      <c r="D53" s="220">
        <v>3548</v>
      </c>
      <c r="E53" s="160">
        <v>36</v>
      </c>
      <c r="F53" s="160">
        <v>1558</v>
      </c>
      <c r="G53" s="160">
        <v>0</v>
      </c>
      <c r="H53" s="144">
        <v>3795</v>
      </c>
      <c r="I53" s="144">
        <v>0</v>
      </c>
      <c r="J53" s="160">
        <v>215</v>
      </c>
      <c r="K53" s="144">
        <v>1115</v>
      </c>
      <c r="L53" s="43">
        <f t="shared" si="94"/>
        <v>10267</v>
      </c>
      <c r="M53" s="160"/>
      <c r="N53" s="160">
        <v>59</v>
      </c>
      <c r="O53" s="160">
        <v>293</v>
      </c>
      <c r="P53" s="160"/>
      <c r="Q53" s="160"/>
      <c r="R53" s="160">
        <v>316</v>
      </c>
      <c r="S53" s="160">
        <v>10</v>
      </c>
      <c r="T53" s="160">
        <v>6</v>
      </c>
      <c r="U53" s="160"/>
      <c r="V53" s="144">
        <v>0</v>
      </c>
      <c r="W53" s="144"/>
      <c r="X53" s="144"/>
      <c r="Y53" s="160">
        <v>0</v>
      </c>
      <c r="Z53" s="160">
        <v>825</v>
      </c>
      <c r="AA53" s="160">
        <v>291</v>
      </c>
      <c r="AB53" s="160">
        <v>7</v>
      </c>
      <c r="AC53" s="160">
        <v>282</v>
      </c>
      <c r="AD53" s="160"/>
      <c r="AE53" s="160">
        <v>3</v>
      </c>
      <c r="AF53" s="160"/>
      <c r="AG53" s="43">
        <f t="shared" si="95"/>
        <v>2092</v>
      </c>
      <c r="AH53" s="43">
        <f t="shared" si="86"/>
        <v>1406</v>
      </c>
      <c r="AI53" s="43">
        <f t="shared" si="96"/>
        <v>686</v>
      </c>
      <c r="AJ53" s="160">
        <v>41</v>
      </c>
      <c r="AK53" s="144">
        <v>106</v>
      </c>
      <c r="AL53" s="160">
        <v>9</v>
      </c>
      <c r="AM53" s="43">
        <f t="shared" si="97"/>
        <v>156</v>
      </c>
      <c r="AN53" s="44">
        <f t="shared" si="98"/>
        <v>12515</v>
      </c>
      <c r="AQ53" s="43">
        <f t="shared" si="99"/>
        <v>139.375</v>
      </c>
      <c r="AR53" s="43">
        <f t="shared" si="100"/>
        <v>116.22222222222223</v>
      </c>
      <c r="AS53" s="43">
        <f t="shared" si="100"/>
        <v>200.85714285714286</v>
      </c>
      <c r="AT53" s="43">
        <f t="shared" si="100"/>
        <v>62.363636363636367</v>
      </c>
      <c r="AU53" s="43">
        <f t="shared" si="101"/>
        <v>52</v>
      </c>
      <c r="AV53" s="44">
        <f t="shared" si="101"/>
        <v>431.55172413793105</v>
      </c>
      <c r="AW53" s="122"/>
      <c r="AX53" s="43">
        <f t="shared" si="102"/>
        <v>665</v>
      </c>
      <c r="AY53" s="43">
        <f t="shared" si="103"/>
        <v>34.5</v>
      </c>
      <c r="AZ53" s="43">
        <f t="shared" si="104"/>
        <v>287.5</v>
      </c>
      <c r="BA53" s="43">
        <f t="shared" si="105"/>
        <v>8.5</v>
      </c>
      <c r="BB53" s="43">
        <f t="shared" si="106"/>
        <v>41</v>
      </c>
      <c r="BC53" s="44">
        <f t="shared" si="107"/>
        <v>59</v>
      </c>
    </row>
    <row r="54" spans="1:55" s="204" customFormat="1">
      <c r="A54" s="199"/>
      <c r="B54" s="200"/>
      <c r="C54" s="217" t="s">
        <v>125</v>
      </c>
      <c r="D54" s="144">
        <v>23006</v>
      </c>
      <c r="E54" s="160">
        <v>5644</v>
      </c>
      <c r="F54" s="160">
        <v>26011</v>
      </c>
      <c r="G54" s="160">
        <v>70624</v>
      </c>
      <c r="H54" s="144">
        <v>17277</v>
      </c>
      <c r="I54" s="144">
        <v>24528</v>
      </c>
      <c r="J54" s="160">
        <v>40451</v>
      </c>
      <c r="K54" s="144">
        <v>18741</v>
      </c>
      <c r="L54" s="43">
        <f t="shared" si="94"/>
        <v>226282</v>
      </c>
      <c r="M54" s="160">
        <v>2986</v>
      </c>
      <c r="N54" s="160">
        <v>3197</v>
      </c>
      <c r="O54" s="160"/>
      <c r="P54" s="160">
        <v>3204</v>
      </c>
      <c r="Q54" s="160">
        <v>8806</v>
      </c>
      <c r="R54" s="160">
        <v>555</v>
      </c>
      <c r="S54" s="160">
        <v>2304</v>
      </c>
      <c r="T54" s="160">
        <v>5320</v>
      </c>
      <c r="U54" s="160">
        <v>5400</v>
      </c>
      <c r="V54" s="144"/>
      <c r="W54" s="144">
        <v>3970</v>
      </c>
      <c r="X54" s="144">
        <v>870</v>
      </c>
      <c r="Y54" s="160">
        <v>9576</v>
      </c>
      <c r="Z54" s="160">
        <v>16465</v>
      </c>
      <c r="AA54" s="160">
        <v>6577</v>
      </c>
      <c r="AB54" s="160">
        <v>6532</v>
      </c>
      <c r="AC54" s="160">
        <v>0</v>
      </c>
      <c r="AD54" s="160">
        <v>9137</v>
      </c>
      <c r="AE54" s="160">
        <v>2394</v>
      </c>
      <c r="AF54" s="160">
        <v>9655</v>
      </c>
      <c r="AG54" s="43">
        <f t="shared" si="95"/>
        <v>96948</v>
      </c>
      <c r="AH54" s="43">
        <f t="shared" si="86"/>
        <v>49383</v>
      </c>
      <c r="AI54" s="43">
        <f t="shared" si="96"/>
        <v>47565</v>
      </c>
      <c r="AJ54" s="160">
        <v>822</v>
      </c>
      <c r="AK54" s="144">
        <v>4245</v>
      </c>
      <c r="AL54" s="160">
        <v>2801</v>
      </c>
      <c r="AM54" s="43">
        <f t="shared" si="97"/>
        <v>7868</v>
      </c>
      <c r="AN54" s="44">
        <f t="shared" si="98"/>
        <v>331098</v>
      </c>
      <c r="AQ54" s="43">
        <f t="shared" si="99"/>
        <v>2342.625</v>
      </c>
      <c r="AR54" s="43">
        <f t="shared" si="100"/>
        <v>5386</v>
      </c>
      <c r="AS54" s="43">
        <f t="shared" si="100"/>
        <v>7054.7142857142853</v>
      </c>
      <c r="AT54" s="43">
        <f t="shared" si="100"/>
        <v>4324.090909090909</v>
      </c>
      <c r="AU54" s="43">
        <f t="shared" si="101"/>
        <v>2622.6666666666665</v>
      </c>
      <c r="AV54" s="44">
        <f t="shared" si="101"/>
        <v>11417.172413793103</v>
      </c>
      <c r="AW54" s="122"/>
      <c r="AX54" s="43">
        <f t="shared" si="102"/>
        <v>23767</v>
      </c>
      <c r="AY54" s="43">
        <f t="shared" si="103"/>
        <v>4645</v>
      </c>
      <c r="AZ54" s="43">
        <f t="shared" si="104"/>
        <v>8971.5</v>
      </c>
      <c r="BA54" s="43">
        <f t="shared" si="105"/>
        <v>3200.5</v>
      </c>
      <c r="BB54" s="43">
        <f t="shared" si="106"/>
        <v>2801</v>
      </c>
      <c r="BC54" s="44">
        <f t="shared" si="107"/>
        <v>5644</v>
      </c>
    </row>
    <row r="55" spans="1:55" s="204" customFormat="1">
      <c r="A55" s="199"/>
      <c r="B55" s="200"/>
      <c r="C55" s="210" t="s">
        <v>249</v>
      </c>
      <c r="D55" s="46">
        <f t="shared" ref="D55:K55" si="108">SUM(D49:D54)</f>
        <v>68698</v>
      </c>
      <c r="E55" s="118">
        <f t="shared" si="108"/>
        <v>35971</v>
      </c>
      <c r="F55" s="118">
        <f t="shared" si="108"/>
        <v>127708</v>
      </c>
      <c r="G55" s="118">
        <f t="shared" si="108"/>
        <v>288734</v>
      </c>
      <c r="H55" s="118">
        <f t="shared" si="108"/>
        <v>81138</v>
      </c>
      <c r="I55" s="118">
        <f t="shared" si="108"/>
        <v>160858</v>
      </c>
      <c r="J55" s="118">
        <f t="shared" si="108"/>
        <v>61456</v>
      </c>
      <c r="K55" s="88">
        <f t="shared" si="108"/>
        <v>104441</v>
      </c>
      <c r="L55" s="45">
        <f t="shared" si="94"/>
        <v>929004</v>
      </c>
      <c r="M55" s="46">
        <f t="shared" ref="M55:V55" si="109">M54+M53+M52+M51+M50+M49</f>
        <v>13511</v>
      </c>
      <c r="N55" s="118">
        <f t="shared" si="109"/>
        <v>10212</v>
      </c>
      <c r="O55" s="118">
        <f t="shared" si="109"/>
        <v>22389</v>
      </c>
      <c r="P55" s="118">
        <f t="shared" si="109"/>
        <v>11174</v>
      </c>
      <c r="Q55" s="118">
        <f t="shared" si="109"/>
        <v>24183</v>
      </c>
      <c r="R55" s="118">
        <f t="shared" si="109"/>
        <v>31909</v>
      </c>
      <c r="S55" s="118">
        <f t="shared" si="109"/>
        <v>13807</v>
      </c>
      <c r="T55" s="118">
        <f t="shared" si="109"/>
        <v>15687</v>
      </c>
      <c r="U55" s="118">
        <f t="shared" si="109"/>
        <v>21415</v>
      </c>
      <c r="V55" s="118">
        <f t="shared" si="109"/>
        <v>7817</v>
      </c>
      <c r="W55" s="118">
        <f t="shared" ref="W55:X55" si="110">W54+W53+W52+W51+W50+W49</f>
        <v>6657</v>
      </c>
      <c r="X55" s="118">
        <f t="shared" si="110"/>
        <v>7325</v>
      </c>
      <c r="Y55" s="118">
        <f t="shared" ref="Y55:AF55" si="111">Y54+Y53+Y52+Y51+Y50+Y49</f>
        <v>23012</v>
      </c>
      <c r="Z55" s="118">
        <f t="shared" si="111"/>
        <v>37347</v>
      </c>
      <c r="AA55" s="118">
        <f t="shared" si="111"/>
        <v>16246</v>
      </c>
      <c r="AB55" s="118">
        <f t="shared" si="111"/>
        <v>11402</v>
      </c>
      <c r="AC55" s="118">
        <f t="shared" si="111"/>
        <v>25303</v>
      </c>
      <c r="AD55" s="118">
        <f t="shared" si="111"/>
        <v>16166</v>
      </c>
      <c r="AE55" s="118">
        <f t="shared" si="111"/>
        <v>8689</v>
      </c>
      <c r="AF55" s="88">
        <f t="shared" si="111"/>
        <v>20564</v>
      </c>
      <c r="AG55" s="45">
        <f t="shared" si="95"/>
        <v>344815</v>
      </c>
      <c r="AH55" s="45">
        <f t="shared" si="86"/>
        <v>161639</v>
      </c>
      <c r="AI55" s="45">
        <f t="shared" si="96"/>
        <v>183176</v>
      </c>
      <c r="AJ55" s="46">
        <f>AJ54+AJ53+AJ52+AJ51+AJ50+AJ49</f>
        <v>59009</v>
      </c>
      <c r="AK55" s="118">
        <f>AK54+AK53+AK52+AK51+AK50+AK49</f>
        <v>6976</v>
      </c>
      <c r="AL55" s="88">
        <f>AL54+AL53+AL52+AL51+AL50+AL49</f>
        <v>10707</v>
      </c>
      <c r="AM55" s="45">
        <f t="shared" si="97"/>
        <v>76692</v>
      </c>
      <c r="AN55" s="211">
        <f t="shared" si="98"/>
        <v>1350511</v>
      </c>
      <c r="AQ55" s="45">
        <f>K55/AQ$5</f>
        <v>13055.125</v>
      </c>
      <c r="AR55" s="45">
        <f>AG55/AR$5</f>
        <v>19156.388888888891</v>
      </c>
      <c r="AS55" s="45">
        <f>AH55/AS$5</f>
        <v>23091.285714285714</v>
      </c>
      <c r="AT55" s="45">
        <f>AI55/AT$5</f>
        <v>16652.363636363636</v>
      </c>
      <c r="AU55" s="45">
        <f>AM55/AU$5</f>
        <v>25564</v>
      </c>
      <c r="AV55" s="211">
        <f>AN55/AV$5</f>
        <v>46569.34482758621</v>
      </c>
      <c r="AW55" s="122"/>
      <c r="AX55" s="45">
        <f t="shared" si="102"/>
        <v>92789.5</v>
      </c>
      <c r="AY55" s="45">
        <f t="shared" si="103"/>
        <v>15926.5</v>
      </c>
      <c r="AZ55" s="45">
        <f t="shared" si="104"/>
        <v>22389</v>
      </c>
      <c r="BA55" s="45">
        <f t="shared" si="105"/>
        <v>11402</v>
      </c>
      <c r="BB55" s="45">
        <f t="shared" si="106"/>
        <v>10707</v>
      </c>
      <c r="BC55" s="211">
        <f t="shared" si="107"/>
        <v>21415</v>
      </c>
    </row>
    <row r="56" spans="1:55" s="229" customFormat="1" ht="12">
      <c r="A56" s="227"/>
      <c r="B56" s="228"/>
      <c r="C56" s="212" t="s">
        <v>248</v>
      </c>
      <c r="D56" s="87">
        <f t="shared" ref="D56:V56" si="112">+D55/D$63</f>
        <v>0.2551097709515463</v>
      </c>
      <c r="E56" s="214">
        <f t="shared" si="112"/>
        <v>0.36333609422031876</v>
      </c>
      <c r="F56" s="214">
        <f t="shared" si="112"/>
        <v>0.30922782633962081</v>
      </c>
      <c r="G56" s="214">
        <f t="shared" si="112"/>
        <v>0.33525965920636303</v>
      </c>
      <c r="H56" s="119">
        <f t="shared" si="112"/>
        <v>0.28207784622658566</v>
      </c>
      <c r="I56" s="119">
        <f t="shared" si="112"/>
        <v>0.2914579966226255</v>
      </c>
      <c r="J56" s="214">
        <f t="shared" si="112"/>
        <v>0.30291648799049692</v>
      </c>
      <c r="K56" s="119">
        <f t="shared" si="112"/>
        <v>0.33272803152666675</v>
      </c>
      <c r="L56" s="84">
        <f t="shared" si="112"/>
        <v>0.30978871433568617</v>
      </c>
      <c r="M56" s="214">
        <f t="shared" si="112"/>
        <v>0.51667304015296367</v>
      </c>
      <c r="N56" s="215">
        <f t="shared" si="112"/>
        <v>0.26479968883702837</v>
      </c>
      <c r="O56" s="214">
        <f t="shared" si="112"/>
        <v>0.29035521145391591</v>
      </c>
      <c r="P56" s="214">
        <f t="shared" si="112"/>
        <v>0.27953169560214142</v>
      </c>
      <c r="Q56" s="214">
        <f t="shared" si="112"/>
        <v>0.24027780537726287</v>
      </c>
      <c r="R56" s="214">
        <f t="shared" si="112"/>
        <v>0.62259033793803165</v>
      </c>
      <c r="S56" s="214">
        <f t="shared" si="112"/>
        <v>0.37553718109122558</v>
      </c>
      <c r="T56" s="214">
        <f t="shared" si="112"/>
        <v>0.28871424890492142</v>
      </c>
      <c r="U56" s="214">
        <f t="shared" si="112"/>
        <v>0.50705592650471187</v>
      </c>
      <c r="V56" s="119">
        <f t="shared" si="112"/>
        <v>0.29991559238796806</v>
      </c>
      <c r="W56" s="119">
        <f t="shared" ref="W56:X56" si="113">+W55/W$63</f>
        <v>0.44777022936705457</v>
      </c>
      <c r="X56" s="119">
        <f t="shared" si="113"/>
        <v>0.65030184659090906</v>
      </c>
      <c r="Y56" s="214">
        <f t="shared" ref="Y56:AN56" si="114">+Y55/Y$63</f>
        <v>0.39598712852545903</v>
      </c>
      <c r="Z56" s="215">
        <f t="shared" si="114"/>
        <v>0.28862115334085536</v>
      </c>
      <c r="AA56" s="214">
        <f t="shared" si="114"/>
        <v>0.32440743625072388</v>
      </c>
      <c r="AB56" s="214">
        <f t="shared" si="114"/>
        <v>0.27885932302876149</v>
      </c>
      <c r="AC56" s="214">
        <f t="shared" si="114"/>
        <v>0.33413886908063278</v>
      </c>
      <c r="AD56" s="214">
        <f t="shared" si="114"/>
        <v>0.32497085192779318</v>
      </c>
      <c r="AE56" s="215">
        <f t="shared" si="114"/>
        <v>0.38901325214899712</v>
      </c>
      <c r="AF56" s="215">
        <f t="shared" si="114"/>
        <v>0.38986842604178518</v>
      </c>
      <c r="AG56" s="84">
        <f t="shared" si="114"/>
        <v>0.3454170619389596</v>
      </c>
      <c r="AH56" s="84">
        <f t="shared" si="114"/>
        <v>0.29949509454238887</v>
      </c>
      <c r="AI56" s="84">
        <f t="shared" si="114"/>
        <v>0.399466145606169</v>
      </c>
      <c r="AJ56" s="214">
        <f t="shared" si="114"/>
        <v>0.4006858151694167</v>
      </c>
      <c r="AK56" s="119">
        <f t="shared" si="114"/>
        <v>0.35857106142379852</v>
      </c>
      <c r="AL56" s="214">
        <f t="shared" si="114"/>
        <v>0.47481152993348114</v>
      </c>
      <c r="AM56" s="84">
        <f t="shared" si="114"/>
        <v>0.40518821820103024</v>
      </c>
      <c r="AN56" s="86">
        <f t="shared" si="114"/>
        <v>0.32259768204525024</v>
      </c>
      <c r="AQ56" s="84">
        <f t="shared" ref="AQ56:AV56" si="115">+AQ55/AQ$63</f>
        <v>0.33272803152666675</v>
      </c>
      <c r="AR56" s="84">
        <f t="shared" si="115"/>
        <v>0.34541706193895966</v>
      </c>
      <c r="AS56" s="84">
        <f t="shared" si="115"/>
        <v>0.29949509454238887</v>
      </c>
      <c r="AT56" s="84">
        <f t="shared" si="115"/>
        <v>0.39946614560616894</v>
      </c>
      <c r="AU56" s="84">
        <f t="shared" si="115"/>
        <v>0.40518821820103024</v>
      </c>
      <c r="AV56" s="86">
        <f t="shared" si="115"/>
        <v>0.3225976820452503</v>
      </c>
      <c r="AW56" s="85"/>
      <c r="AX56" s="84">
        <f t="shared" si="102"/>
        <v>0.30607215716505887</v>
      </c>
      <c r="AY56" s="84">
        <f t="shared" si="103"/>
        <v>0.32955486050421301</v>
      </c>
      <c r="AZ56" s="84">
        <f t="shared" si="103"/>
        <v>0.32955486050421301</v>
      </c>
      <c r="BA56" s="84">
        <f t="shared" si="103"/>
        <v>0.32955486050421301</v>
      </c>
      <c r="BB56" s="84">
        <f t="shared" ref="BB56" si="116">MEDIAN($AJ56:$AL56)</f>
        <v>0.4006858151694167</v>
      </c>
      <c r="BC56" s="86">
        <f t="shared" ref="BC56" si="117">+BC55/BC$63</f>
        <v>0.40600235088916697</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29481</v>
      </c>
      <c r="E58" s="160">
        <v>8667</v>
      </c>
      <c r="F58" s="160">
        <v>41196</v>
      </c>
      <c r="G58" s="160">
        <v>88736</v>
      </c>
      <c r="H58" s="144">
        <v>27585</v>
      </c>
      <c r="I58" s="144">
        <v>47656</v>
      </c>
      <c r="J58" s="160">
        <v>15353</v>
      </c>
      <c r="K58" s="144">
        <v>30772</v>
      </c>
      <c r="L58" s="43">
        <f>+SUM(D58:K58)</f>
        <v>289446</v>
      </c>
      <c r="M58" s="160">
        <v>1825</v>
      </c>
      <c r="N58" s="160">
        <v>3639</v>
      </c>
      <c r="O58" s="160">
        <v>5793</v>
      </c>
      <c r="P58" s="160">
        <v>3509</v>
      </c>
      <c r="Q58" s="160">
        <v>8089</v>
      </c>
      <c r="R58" s="160">
        <v>3030</v>
      </c>
      <c r="S58" s="160">
        <v>2518</v>
      </c>
      <c r="T58" s="160">
        <v>4760</v>
      </c>
      <c r="U58" s="160">
        <v>2678</v>
      </c>
      <c r="V58" s="144">
        <v>1765</v>
      </c>
      <c r="W58" s="144">
        <v>716</v>
      </c>
      <c r="X58" s="144">
        <v>447</v>
      </c>
      <c r="Y58" s="160">
        <v>3091</v>
      </c>
      <c r="Z58" s="160">
        <v>10501</v>
      </c>
      <c r="AA58" s="160">
        <v>4923</v>
      </c>
      <c r="AB58" s="160">
        <v>3057</v>
      </c>
      <c r="AC58" s="160">
        <v>5230</v>
      </c>
      <c r="AD58" s="160">
        <v>4953</v>
      </c>
      <c r="AE58" s="160">
        <v>1738</v>
      </c>
      <c r="AF58" s="160">
        <v>3259</v>
      </c>
      <c r="AG58" s="43">
        <f>+SUM(M58:AF58)</f>
        <v>75521</v>
      </c>
      <c r="AH58" s="43">
        <f t="shared" ref="AH58:AH60" si="118">O58+Q58+Z58+AC58+AD58+AF58+T58</f>
        <v>42585</v>
      </c>
      <c r="AI58" s="43">
        <f t="shared" ref="AI58:AI60" si="119">M58+N58+P58+R58+S58+U58+V58+Y58+AA58+AB58+AE58+W58+X58</f>
        <v>32936</v>
      </c>
      <c r="AJ58" s="160">
        <v>6468</v>
      </c>
      <c r="AK58" s="144">
        <v>1505</v>
      </c>
      <c r="AL58" s="160">
        <v>995</v>
      </c>
      <c r="AM58" s="43">
        <f>+SUM(AJ58:AL58)</f>
        <v>8968</v>
      </c>
      <c r="AN58" s="44">
        <f>+AM58+AG58+L58</f>
        <v>373935</v>
      </c>
      <c r="AQ58" s="43">
        <f t="shared" ref="AQ58:AQ59" si="120">K58/AQ$5</f>
        <v>3846.5</v>
      </c>
      <c r="AR58" s="43">
        <f t="shared" ref="AR58:AT59" si="121">AG58/AR$5</f>
        <v>4195.6111111111113</v>
      </c>
      <c r="AS58" s="43">
        <f t="shared" si="121"/>
        <v>6083.5714285714284</v>
      </c>
      <c r="AT58" s="43">
        <f t="shared" si="121"/>
        <v>2994.181818181818</v>
      </c>
      <c r="AU58" s="43">
        <f t="shared" ref="AU58:AV59" si="122">AM58/AU$5</f>
        <v>2989.3333333333335</v>
      </c>
      <c r="AV58" s="44">
        <f t="shared" si="122"/>
        <v>12894.310344827587</v>
      </c>
      <c r="AW58" s="122"/>
      <c r="AX58" s="43">
        <f>MEDIAN($D58:$K58)</f>
        <v>30126.5</v>
      </c>
      <c r="AY58" s="43">
        <f>MEDIAN($M58:$AF58)</f>
        <v>3175</v>
      </c>
      <c r="AZ58" s="43">
        <f t="shared" ref="AZ58:AZ60" si="123">MEDIAN($AC58,$AD58,$Z58,$T58,$O58,Q58,AF58)</f>
        <v>5230</v>
      </c>
      <c r="BA58" s="43">
        <f t="shared" ref="BA58:BA60" si="124">MEDIAN(M58,N58,P58,R58,S58,U58,V58,Y58,AA58,AB58,AE58,W58,X58)</f>
        <v>2678</v>
      </c>
      <c r="BB58" s="43">
        <f t="shared" ref="BB58:BB60" si="125">MEDIAN($AJ58:$AL58)</f>
        <v>1505</v>
      </c>
      <c r="BC58" s="44">
        <f t="shared" ref="BC58:BC60" si="126">MEDIAN(D58:K58,M58:AF58,AJ58:AL58)</f>
        <v>4760</v>
      </c>
    </row>
    <row r="59" spans="1:55" s="204" customFormat="1">
      <c r="A59" s="199"/>
      <c r="B59" s="200"/>
      <c r="C59" s="201" t="s">
        <v>245</v>
      </c>
      <c r="D59" s="144">
        <v>2841</v>
      </c>
      <c r="E59" s="160">
        <v>0</v>
      </c>
      <c r="F59" s="160"/>
      <c r="G59" s="160">
        <v>6638</v>
      </c>
      <c r="H59" s="144">
        <v>0</v>
      </c>
      <c r="I59" s="144">
        <v>1784</v>
      </c>
      <c r="J59" s="160">
        <v>3451</v>
      </c>
      <c r="K59" s="144"/>
      <c r="L59" s="43">
        <f>+SUM(D59:K59)</f>
        <v>14714</v>
      </c>
      <c r="M59" s="160">
        <v>44</v>
      </c>
      <c r="N59" s="160">
        <v>136</v>
      </c>
      <c r="O59" s="160">
        <v>270</v>
      </c>
      <c r="P59" s="160">
        <v>506</v>
      </c>
      <c r="Q59" s="160">
        <v>91</v>
      </c>
      <c r="R59" s="160"/>
      <c r="S59" s="160">
        <v>190</v>
      </c>
      <c r="T59" s="160">
        <v>962</v>
      </c>
      <c r="U59" s="160">
        <v>137</v>
      </c>
      <c r="V59" s="144"/>
      <c r="W59" s="144">
        <v>152</v>
      </c>
      <c r="X59" s="144"/>
      <c r="Y59" s="160">
        <v>1285</v>
      </c>
      <c r="Z59" s="160">
        <v>0</v>
      </c>
      <c r="AA59" s="160"/>
      <c r="AB59" s="160">
        <v>197</v>
      </c>
      <c r="AC59" s="160">
        <v>1080</v>
      </c>
      <c r="AD59" s="160">
        <v>450</v>
      </c>
      <c r="AE59" s="160">
        <v>57</v>
      </c>
      <c r="AF59" s="160">
        <v>198</v>
      </c>
      <c r="AG59" s="43">
        <f>+SUM(M59:AF59)</f>
        <v>5755</v>
      </c>
      <c r="AH59" s="43">
        <f t="shared" si="118"/>
        <v>3051</v>
      </c>
      <c r="AI59" s="43">
        <f t="shared" si="119"/>
        <v>2704</v>
      </c>
      <c r="AJ59" s="160">
        <v>1384</v>
      </c>
      <c r="AK59" s="144">
        <v>49</v>
      </c>
      <c r="AL59" s="160">
        <v>694</v>
      </c>
      <c r="AM59" s="43">
        <f>+SUM(AJ59:AL59)</f>
        <v>2127</v>
      </c>
      <c r="AN59" s="44">
        <f>+AM59+AG59+L59</f>
        <v>22596</v>
      </c>
      <c r="AQ59" s="43">
        <f t="shared" si="120"/>
        <v>0</v>
      </c>
      <c r="AR59" s="43">
        <f t="shared" si="121"/>
        <v>319.72222222222223</v>
      </c>
      <c r="AS59" s="43">
        <f t="shared" si="121"/>
        <v>435.85714285714283</v>
      </c>
      <c r="AT59" s="43">
        <f t="shared" si="121"/>
        <v>245.81818181818181</v>
      </c>
      <c r="AU59" s="43">
        <f t="shared" si="122"/>
        <v>709</v>
      </c>
      <c r="AV59" s="44">
        <f t="shared" si="122"/>
        <v>779.17241379310349</v>
      </c>
      <c r="AW59" s="122"/>
      <c r="AX59" s="43">
        <f>MEDIAN($D59:$K59)</f>
        <v>2312.5</v>
      </c>
      <c r="AY59" s="43">
        <f>MEDIAN($M59:$AF59)</f>
        <v>193.5</v>
      </c>
      <c r="AZ59" s="43">
        <f t="shared" si="123"/>
        <v>270</v>
      </c>
      <c r="BA59" s="43">
        <f t="shared" si="124"/>
        <v>152</v>
      </c>
      <c r="BB59" s="43">
        <f t="shared" si="125"/>
        <v>694</v>
      </c>
      <c r="BC59" s="44">
        <f t="shared" si="126"/>
        <v>198</v>
      </c>
    </row>
    <row r="60" spans="1:55" s="204" customFormat="1">
      <c r="A60" s="199"/>
      <c r="B60" s="200"/>
      <c r="C60" s="210" t="s">
        <v>244</v>
      </c>
      <c r="D60" s="46">
        <f t="shared" ref="D60:V60" si="127">D59+D58</f>
        <v>32322</v>
      </c>
      <c r="E60" s="118">
        <f t="shared" si="127"/>
        <v>8667</v>
      </c>
      <c r="F60" s="118">
        <f t="shared" si="127"/>
        <v>41196</v>
      </c>
      <c r="G60" s="118">
        <f t="shared" si="127"/>
        <v>95374</v>
      </c>
      <c r="H60" s="118">
        <f t="shared" si="127"/>
        <v>27585</v>
      </c>
      <c r="I60" s="118">
        <f t="shared" si="127"/>
        <v>49440</v>
      </c>
      <c r="J60" s="118">
        <f t="shared" si="127"/>
        <v>18804</v>
      </c>
      <c r="K60" s="88">
        <f t="shared" si="127"/>
        <v>30772</v>
      </c>
      <c r="L60" s="45">
        <f t="shared" si="127"/>
        <v>304160</v>
      </c>
      <c r="M60" s="46">
        <f t="shared" si="127"/>
        <v>1869</v>
      </c>
      <c r="N60" s="118">
        <f t="shared" si="127"/>
        <v>3775</v>
      </c>
      <c r="O60" s="118">
        <f t="shared" si="127"/>
        <v>6063</v>
      </c>
      <c r="P60" s="118">
        <f t="shared" si="127"/>
        <v>4015</v>
      </c>
      <c r="Q60" s="118">
        <f t="shared" si="127"/>
        <v>8180</v>
      </c>
      <c r="R60" s="118">
        <f t="shared" si="127"/>
        <v>3030</v>
      </c>
      <c r="S60" s="118">
        <f t="shared" si="127"/>
        <v>2708</v>
      </c>
      <c r="T60" s="118">
        <f t="shared" si="127"/>
        <v>5722</v>
      </c>
      <c r="U60" s="118">
        <f t="shared" si="127"/>
        <v>2815</v>
      </c>
      <c r="V60" s="118">
        <f t="shared" si="127"/>
        <v>1765</v>
      </c>
      <c r="W60" s="118">
        <f t="shared" ref="W60:X60" si="128">W59+W58</f>
        <v>868</v>
      </c>
      <c r="X60" s="118">
        <f t="shared" si="128"/>
        <v>447</v>
      </c>
      <c r="Y60" s="118">
        <f t="shared" ref="Y60:AF60" si="129">Y59+Y58</f>
        <v>4376</v>
      </c>
      <c r="Z60" s="118">
        <f t="shared" si="129"/>
        <v>10501</v>
      </c>
      <c r="AA60" s="118">
        <f t="shared" si="129"/>
        <v>4923</v>
      </c>
      <c r="AB60" s="118">
        <f t="shared" si="129"/>
        <v>3254</v>
      </c>
      <c r="AC60" s="118">
        <f t="shared" si="129"/>
        <v>6310</v>
      </c>
      <c r="AD60" s="118">
        <f t="shared" si="129"/>
        <v>5403</v>
      </c>
      <c r="AE60" s="118">
        <f t="shared" si="129"/>
        <v>1795</v>
      </c>
      <c r="AF60" s="88">
        <f t="shared" si="129"/>
        <v>3457</v>
      </c>
      <c r="AG60" s="45">
        <f>+SUM(M60:AF60)</f>
        <v>81276</v>
      </c>
      <c r="AH60" s="45">
        <f t="shared" si="118"/>
        <v>45636</v>
      </c>
      <c r="AI60" s="45">
        <f t="shared" si="119"/>
        <v>35640</v>
      </c>
      <c r="AJ60" s="46">
        <f>AJ59+AJ58</f>
        <v>7852</v>
      </c>
      <c r="AK60" s="118">
        <f>AK59+AK58</f>
        <v>1554</v>
      </c>
      <c r="AL60" s="88">
        <f>AL59+AL58</f>
        <v>1689</v>
      </c>
      <c r="AM60" s="45">
        <f>+SUM(AJ60:AL60)</f>
        <v>11095</v>
      </c>
      <c r="AN60" s="211">
        <f>+AM60+AG60+L60</f>
        <v>396531</v>
      </c>
      <c r="AQ60" s="45">
        <f>K60/AQ$5</f>
        <v>3846.5</v>
      </c>
      <c r="AR60" s="45">
        <f>AG60/AR$5</f>
        <v>4515.333333333333</v>
      </c>
      <c r="AS60" s="45">
        <f>AH60/AS$5</f>
        <v>6519.4285714285716</v>
      </c>
      <c r="AT60" s="45">
        <f>AI60/AT$5</f>
        <v>3240</v>
      </c>
      <c r="AU60" s="45">
        <f>AM60/AU$5</f>
        <v>3698.3333333333335</v>
      </c>
      <c r="AV60" s="211">
        <f>AN60/AV$5</f>
        <v>13673.48275862069</v>
      </c>
      <c r="AW60" s="122"/>
      <c r="AX60" s="45">
        <f>MEDIAN($D60:$K60)</f>
        <v>31547</v>
      </c>
      <c r="AY60" s="45">
        <f>MEDIAN($M60:$AF60)</f>
        <v>3616</v>
      </c>
      <c r="AZ60" s="45">
        <f t="shared" si="123"/>
        <v>6063</v>
      </c>
      <c r="BA60" s="45">
        <f t="shared" si="124"/>
        <v>2815</v>
      </c>
      <c r="BB60" s="45">
        <f t="shared" si="125"/>
        <v>1689</v>
      </c>
      <c r="BC60" s="211">
        <f t="shared" si="126"/>
        <v>4923</v>
      </c>
    </row>
    <row r="61" spans="1:55" s="229" customFormat="1" ht="12">
      <c r="A61" s="227"/>
      <c r="B61" s="228"/>
      <c r="C61" s="212" t="s">
        <v>243</v>
      </c>
      <c r="D61" s="87">
        <f t="shared" ref="D61:V61" si="130">+D60/D$63</f>
        <v>0.12002762841270313</v>
      </c>
      <c r="E61" s="214">
        <f t="shared" si="130"/>
        <v>8.7543685986141692E-2</v>
      </c>
      <c r="F61" s="214">
        <f t="shared" si="130"/>
        <v>9.9750599288118358E-2</v>
      </c>
      <c r="G61" s="214">
        <f t="shared" si="130"/>
        <v>0.11074225666927923</v>
      </c>
      <c r="H61" s="119">
        <f t="shared" si="130"/>
        <v>9.5899792799432629E-2</v>
      </c>
      <c r="I61" s="119">
        <f t="shared" si="130"/>
        <v>8.9580147415873654E-2</v>
      </c>
      <c r="J61" s="214">
        <f t="shared" si="130"/>
        <v>9.2684874384491397E-2</v>
      </c>
      <c r="K61" s="119">
        <f t="shared" si="130"/>
        <v>9.8033406288130037E-2</v>
      </c>
      <c r="L61" s="84">
        <f t="shared" si="130"/>
        <v>0.10142618907167493</v>
      </c>
      <c r="M61" s="214">
        <f t="shared" si="130"/>
        <v>7.1472275334608038E-2</v>
      </c>
      <c r="N61" s="215">
        <f t="shared" si="130"/>
        <v>9.7886684817840006E-2</v>
      </c>
      <c r="O61" s="214">
        <f t="shared" si="130"/>
        <v>7.8628953818620395E-2</v>
      </c>
      <c r="P61" s="214">
        <f t="shared" si="130"/>
        <v>0.10044028618602091</v>
      </c>
      <c r="Q61" s="214">
        <f t="shared" si="130"/>
        <v>8.1274963734276576E-2</v>
      </c>
      <c r="R61" s="214">
        <f t="shared" si="130"/>
        <v>5.9119644111449307E-2</v>
      </c>
      <c r="S61" s="214">
        <f t="shared" si="130"/>
        <v>7.3655007343741502E-2</v>
      </c>
      <c r="T61" s="214">
        <f t="shared" si="130"/>
        <v>0.10531159126881878</v>
      </c>
      <c r="U61" s="214">
        <f t="shared" si="130"/>
        <v>6.6652460103234362E-2</v>
      </c>
      <c r="V61" s="119">
        <f t="shared" si="130"/>
        <v>6.771792510742787E-2</v>
      </c>
      <c r="W61" s="119">
        <f t="shared" ref="W61:X61" si="131">+W60/W$63</f>
        <v>5.8384341158269994E-2</v>
      </c>
      <c r="X61" s="119">
        <f t="shared" si="131"/>
        <v>3.968394886363636E-2</v>
      </c>
      <c r="Y61" s="214">
        <f t="shared" ref="Y61:AN61" si="132">+Y60/Y$63</f>
        <v>7.530156763546883E-2</v>
      </c>
      <c r="Z61" s="215">
        <f t="shared" si="132"/>
        <v>8.1152722607768277E-2</v>
      </c>
      <c r="AA61" s="214">
        <f t="shared" si="132"/>
        <v>9.8304678607799678E-2</v>
      </c>
      <c r="AB61" s="214">
        <f t="shared" si="132"/>
        <v>7.9583251809821953E-2</v>
      </c>
      <c r="AC61" s="214">
        <f t="shared" si="132"/>
        <v>8.3326730581306283E-2</v>
      </c>
      <c r="AD61" s="214">
        <f t="shared" si="132"/>
        <v>0.10861174767820528</v>
      </c>
      <c r="AE61" s="215">
        <f t="shared" si="132"/>
        <v>8.0363538681948427E-2</v>
      </c>
      <c r="AF61" s="215">
        <f t="shared" si="132"/>
        <v>6.5540514920562704E-2</v>
      </c>
      <c r="AG61" s="84">
        <f t="shared" si="132"/>
        <v>8.1417911419604375E-2</v>
      </c>
      <c r="AH61" s="84">
        <f t="shared" si="132"/>
        <v>8.4557304453358781E-2</v>
      </c>
      <c r="AI61" s="84">
        <f t="shared" si="132"/>
        <v>7.7722919101868487E-2</v>
      </c>
      <c r="AJ61" s="214">
        <f t="shared" si="132"/>
        <v>5.3317036735248187E-2</v>
      </c>
      <c r="AK61" s="119">
        <f t="shared" si="132"/>
        <v>7.9876638396299146E-2</v>
      </c>
      <c r="AL61" s="214">
        <f t="shared" si="132"/>
        <v>7.4900221729490027E-2</v>
      </c>
      <c r="AM61" s="84">
        <f t="shared" si="132"/>
        <v>5.8618412362963938E-2</v>
      </c>
      <c r="AN61" s="86">
        <f t="shared" si="132"/>
        <v>9.4719688665316409E-2</v>
      </c>
      <c r="AQ61" s="84">
        <f t="shared" ref="AQ61:AV61" si="133">+AQ60/AQ$63</f>
        <v>9.8033406288130037E-2</v>
      </c>
      <c r="AR61" s="84">
        <f t="shared" si="133"/>
        <v>8.1417911419604375E-2</v>
      </c>
      <c r="AS61" s="84">
        <f t="shared" si="133"/>
        <v>8.4557304453358781E-2</v>
      </c>
      <c r="AT61" s="84">
        <f t="shared" si="133"/>
        <v>7.7722919101868487E-2</v>
      </c>
      <c r="AU61" s="84">
        <f t="shared" si="133"/>
        <v>5.8618412362963945E-2</v>
      </c>
      <c r="AV61" s="86">
        <f t="shared" si="133"/>
        <v>9.4719688665316409E-2</v>
      </c>
      <c r="AW61" s="85"/>
      <c r="AX61" s="84">
        <f>MEDIAN($D61:$K61)</f>
        <v>9.696659954378134E-2</v>
      </c>
      <c r="AY61" s="84">
        <f>MEDIAN($M61:$AF61)</f>
        <v>7.9106102814221174E-2</v>
      </c>
      <c r="AZ61" s="84">
        <f t="shared" ref="AZ61:BA61" si="134">MEDIAN($M61:$AF61)</f>
        <v>7.9106102814221174E-2</v>
      </c>
      <c r="BA61" s="84">
        <f t="shared" si="134"/>
        <v>7.9106102814221174E-2</v>
      </c>
      <c r="BB61" s="84">
        <f>MEDIAN($AJ61:$AL61)</f>
        <v>7.4900221729490027E-2</v>
      </c>
      <c r="BC61" s="86">
        <f t="shared" ref="BC61" si="135">+BC60/BC$63</f>
        <v>9.3334091684677517E-2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36">D60+D55+D46</f>
        <v>269288</v>
      </c>
      <c r="E63" s="125">
        <f t="shared" si="136"/>
        <v>99002</v>
      </c>
      <c r="F63" s="125">
        <f t="shared" si="136"/>
        <v>412990</v>
      </c>
      <c r="G63" s="125">
        <f t="shared" si="136"/>
        <v>861225</v>
      </c>
      <c r="H63" s="125">
        <f t="shared" si="136"/>
        <v>287644</v>
      </c>
      <c r="I63" s="125">
        <f t="shared" si="136"/>
        <v>551908</v>
      </c>
      <c r="J63" s="125">
        <f t="shared" si="136"/>
        <v>202881</v>
      </c>
      <c r="K63" s="80">
        <f t="shared" si="136"/>
        <v>313893</v>
      </c>
      <c r="L63" s="45">
        <f>+SUM(D63:K63)</f>
        <v>2998831</v>
      </c>
      <c r="M63" s="81">
        <f t="shared" ref="M63:V63" si="137">M60+M55+M46</f>
        <v>26150</v>
      </c>
      <c r="N63" s="125">
        <f t="shared" si="137"/>
        <v>38565</v>
      </c>
      <c r="O63" s="125">
        <f t="shared" si="137"/>
        <v>77109</v>
      </c>
      <c r="P63" s="125">
        <f t="shared" si="137"/>
        <v>39974</v>
      </c>
      <c r="Q63" s="125">
        <f t="shared" si="137"/>
        <v>100646</v>
      </c>
      <c r="R63" s="125">
        <f t="shared" si="137"/>
        <v>51252</v>
      </c>
      <c r="S63" s="125">
        <f t="shared" si="137"/>
        <v>36766</v>
      </c>
      <c r="T63" s="125">
        <f t="shared" si="137"/>
        <v>54334</v>
      </c>
      <c r="U63" s="125">
        <f t="shared" si="137"/>
        <v>42234</v>
      </c>
      <c r="V63" s="125">
        <f t="shared" si="137"/>
        <v>26064</v>
      </c>
      <c r="W63" s="125">
        <f t="shared" ref="W63:X63" si="138">W60+W55+W46</f>
        <v>14867</v>
      </c>
      <c r="X63" s="125">
        <f t="shared" si="138"/>
        <v>11264</v>
      </c>
      <c r="Y63" s="125">
        <f t="shared" ref="Y63:AF63" si="139">Y60+Y55+Y46</f>
        <v>58113</v>
      </c>
      <c r="Z63" s="125">
        <f t="shared" si="139"/>
        <v>129398</v>
      </c>
      <c r="AA63" s="125">
        <f t="shared" si="139"/>
        <v>50079</v>
      </c>
      <c r="AB63" s="125">
        <f t="shared" si="139"/>
        <v>40888</v>
      </c>
      <c r="AC63" s="125">
        <f t="shared" si="139"/>
        <v>75726</v>
      </c>
      <c r="AD63" s="125">
        <f t="shared" si="139"/>
        <v>49746</v>
      </c>
      <c r="AE63" s="125">
        <f t="shared" si="139"/>
        <v>22336</v>
      </c>
      <c r="AF63" s="80">
        <f t="shared" si="139"/>
        <v>52746</v>
      </c>
      <c r="AG63" s="45">
        <f>+SUM(M63:AF63)</f>
        <v>998257</v>
      </c>
      <c r="AH63" s="45">
        <f t="shared" ref="AH63:AH69" si="140">O63+Q63+Z63+AC63+AD63+AF63+T63</f>
        <v>539705</v>
      </c>
      <c r="AI63" s="45">
        <f>M63+N63+P63+R63+S63+U63+V63+Y63+AA63+AB63+AE63+W63+X63</f>
        <v>458552</v>
      </c>
      <c r="AJ63" s="81">
        <f>AJ60+AJ55+AJ46</f>
        <v>147270</v>
      </c>
      <c r="AK63" s="125">
        <f>AK60+AK55+AK46</f>
        <v>19455</v>
      </c>
      <c r="AL63" s="80">
        <f>AL60+AL55+AL46</f>
        <v>22550</v>
      </c>
      <c r="AM63" s="45">
        <f>+SUM(AJ63:AL63)</f>
        <v>189275</v>
      </c>
      <c r="AN63" s="211">
        <f>+AM63+AG63+L63</f>
        <v>4186363</v>
      </c>
      <c r="AQ63" s="45">
        <f>K63/AQ$5</f>
        <v>39236.625</v>
      </c>
      <c r="AR63" s="45">
        <f>AG63/AR$5</f>
        <v>55458.722222222219</v>
      </c>
      <c r="AS63" s="45">
        <f>AH63/AS$5</f>
        <v>77100.71428571429</v>
      </c>
      <c r="AT63" s="45">
        <f>AI63/AT$5</f>
        <v>41686.545454545456</v>
      </c>
      <c r="AU63" s="45">
        <f>AM63/AU$5</f>
        <v>63091.666666666664</v>
      </c>
      <c r="AV63" s="211">
        <f>AN63/AV$5</f>
        <v>144357.3448275862</v>
      </c>
      <c r="AW63" s="122"/>
      <c r="AX63" s="45">
        <f>MEDIAN($D63:$K63)</f>
        <v>300768.5</v>
      </c>
      <c r="AY63" s="45">
        <f>MEDIAN($M63:$AF63)</f>
        <v>45990</v>
      </c>
      <c r="AZ63" s="45">
        <f>MEDIAN($AC63,$AD63,$Z63,$T63,$O63,Q63,AF63)</f>
        <v>75726</v>
      </c>
      <c r="BA63" s="45">
        <f>MEDIAN(M63,N63,P63,R63,S63,U63,V63,Y63,AA63,AB63,AE63,W63,X63)</f>
        <v>38565</v>
      </c>
      <c r="BB63" s="45">
        <f t="shared" ref="BB63" si="141">MEDIAN($AJ63:$AL63)</f>
        <v>22550</v>
      </c>
      <c r="BC63" s="211">
        <f>MEDIAN(D63:K63,M63:AF63,AJ63:AL63)</f>
        <v>52746</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42">D42-D63</f>
        <v>20812</v>
      </c>
      <c r="E65" s="125">
        <f t="shared" si="142"/>
        <v>-3878</v>
      </c>
      <c r="F65" s="125">
        <f t="shared" si="142"/>
        <v>10178</v>
      </c>
      <c r="G65" s="125">
        <f t="shared" si="142"/>
        <v>27284</v>
      </c>
      <c r="H65" s="125">
        <f t="shared" si="142"/>
        <v>12123</v>
      </c>
      <c r="I65" s="125">
        <f t="shared" si="142"/>
        <v>34475</v>
      </c>
      <c r="J65" s="125">
        <f t="shared" si="142"/>
        <v>8854</v>
      </c>
      <c r="K65" s="80">
        <f t="shared" si="142"/>
        <v>15928</v>
      </c>
      <c r="L65" s="45">
        <f>+SUM(D65:K65)</f>
        <v>125776</v>
      </c>
      <c r="M65" s="81">
        <f t="shared" ref="M65:V65" si="143">M42-M63</f>
        <v>1987</v>
      </c>
      <c r="N65" s="125">
        <f t="shared" si="143"/>
        <v>4898</v>
      </c>
      <c r="O65" s="125">
        <f t="shared" si="143"/>
        <v>9634</v>
      </c>
      <c r="P65" s="125">
        <f t="shared" si="143"/>
        <v>3579</v>
      </c>
      <c r="Q65" s="125">
        <f t="shared" si="143"/>
        <v>3135</v>
      </c>
      <c r="R65" s="125">
        <f t="shared" si="143"/>
        <v>5531</v>
      </c>
      <c r="S65" s="125">
        <f t="shared" si="143"/>
        <v>2999</v>
      </c>
      <c r="T65" s="125">
        <f t="shared" si="143"/>
        <v>2263</v>
      </c>
      <c r="U65" s="125">
        <f t="shared" si="143"/>
        <v>6368</v>
      </c>
      <c r="V65" s="125">
        <f t="shared" si="143"/>
        <v>624</v>
      </c>
      <c r="W65" s="125">
        <f t="shared" ref="W65:X65" si="144">W42-W63</f>
        <v>1020</v>
      </c>
      <c r="X65" s="125">
        <f t="shared" si="144"/>
        <v>975</v>
      </c>
      <c r="Y65" s="125">
        <f t="shared" ref="Y65:AF65" si="145">Y42-Y63</f>
        <v>7042</v>
      </c>
      <c r="Z65" s="125">
        <f t="shared" si="145"/>
        <v>8874</v>
      </c>
      <c r="AA65" s="125">
        <f t="shared" si="145"/>
        <v>6486</v>
      </c>
      <c r="AB65" s="125">
        <f t="shared" si="145"/>
        <v>7812</v>
      </c>
      <c r="AC65" s="125">
        <f t="shared" si="145"/>
        <v>7146</v>
      </c>
      <c r="AD65" s="125">
        <f t="shared" si="145"/>
        <v>3599</v>
      </c>
      <c r="AE65" s="125">
        <f t="shared" si="145"/>
        <v>2966</v>
      </c>
      <c r="AF65" s="80">
        <f t="shared" si="145"/>
        <v>3444</v>
      </c>
      <c r="AG65" s="45">
        <f>+SUM(M65:AF65)</f>
        <v>90382</v>
      </c>
      <c r="AH65" s="45">
        <f t="shared" si="140"/>
        <v>38095</v>
      </c>
      <c r="AI65" s="45">
        <f>M65+N65+P65+R65+S65+U65+V65+Y65+AA65+AB65+AE65+W65+X65</f>
        <v>52287</v>
      </c>
      <c r="AJ65" s="81">
        <f>AJ42-AJ63</f>
        <v>6217</v>
      </c>
      <c r="AK65" s="125">
        <f>AK42-AK63</f>
        <v>5268</v>
      </c>
      <c r="AL65" s="80">
        <f>AL42-AL63</f>
        <v>3407</v>
      </c>
      <c r="AM65" s="45">
        <f>+SUM(AJ65:AL65)</f>
        <v>14892</v>
      </c>
      <c r="AN65" s="211">
        <f>+AM65+AG65+L65</f>
        <v>231050</v>
      </c>
      <c r="AQ65" s="45">
        <f>K65/AQ$5</f>
        <v>1991</v>
      </c>
      <c r="AR65" s="45">
        <f>AG65/AR$5</f>
        <v>5021.2222222222226</v>
      </c>
      <c r="AS65" s="45">
        <f>AH65/AS$5</f>
        <v>5442.1428571428569</v>
      </c>
      <c r="AT65" s="45">
        <f>AI65/AT$5</f>
        <v>4753.363636363636</v>
      </c>
      <c r="AU65" s="45">
        <f>AM65/AU$5</f>
        <v>4964</v>
      </c>
      <c r="AV65" s="211">
        <f>AN65/AV$5</f>
        <v>7967.2413793103451</v>
      </c>
      <c r="AW65" s="122"/>
      <c r="AX65" s="45">
        <f>MEDIAN($D65:$K65)</f>
        <v>14025.5</v>
      </c>
      <c r="AY65" s="45">
        <f>MEDIAN($M65:$AF65)</f>
        <v>3589</v>
      </c>
      <c r="AZ65" s="45">
        <f>MEDIAN($AC65,$AD65,$Z65,$T65,$O65,Q65,AF65)</f>
        <v>3599</v>
      </c>
      <c r="BA65" s="45">
        <f>MEDIAN(M65,N65,P65,R65,S65,U65,V65,Y65,AA65,AB65,AE65,W65,X65)</f>
        <v>3579</v>
      </c>
      <c r="BB65" s="45">
        <f t="shared" ref="BB65" si="146">MEDIAN($AJ65:$AL65)</f>
        <v>5268</v>
      </c>
      <c r="BC65" s="211">
        <f>MEDIAN(D65:K65,M65:AF65,AJ65:AL65)</f>
        <v>5531</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c r="E67" s="160">
        <v>0</v>
      </c>
      <c r="F67" s="160"/>
      <c r="G67" s="160">
        <v>0</v>
      </c>
      <c r="H67" s="144">
        <v>270</v>
      </c>
      <c r="I67" s="144">
        <v>0</v>
      </c>
      <c r="J67" s="160"/>
      <c r="K67" s="144">
        <v>2600</v>
      </c>
      <c r="L67" s="43">
        <f>+SUM(D67:K67)</f>
        <v>2870</v>
      </c>
      <c r="M67" s="160"/>
      <c r="N67" s="160"/>
      <c r="O67" s="160"/>
      <c r="P67" s="160"/>
      <c r="Q67" s="160"/>
      <c r="R67" s="160">
        <v>-683</v>
      </c>
      <c r="S67" s="160">
        <v>-1228</v>
      </c>
      <c r="T67" s="160">
        <v>0</v>
      </c>
      <c r="U67" s="160"/>
      <c r="V67" s="144">
        <v>0</v>
      </c>
      <c r="W67" s="144">
        <v>-2878</v>
      </c>
      <c r="X67" s="144"/>
      <c r="Y67" s="160">
        <v>-1869</v>
      </c>
      <c r="Z67" s="160">
        <v>0</v>
      </c>
      <c r="AA67" s="160">
        <v>-1818</v>
      </c>
      <c r="AB67" s="160"/>
      <c r="AC67" s="160">
        <v>-4427</v>
      </c>
      <c r="AD67" s="160">
        <v>-533</v>
      </c>
      <c r="AE67" s="160">
        <v>-141</v>
      </c>
      <c r="AF67" s="160"/>
      <c r="AG67" s="43">
        <f>+SUM(M67:AF67)</f>
        <v>-13577</v>
      </c>
      <c r="AH67" s="43">
        <f t="shared" si="140"/>
        <v>-4960</v>
      </c>
      <c r="AI67" s="43">
        <f>M67+N67+P67+R67+S67+U67+V67+Y67+AA67+AB67+AE67+W67+X67</f>
        <v>-8617</v>
      </c>
      <c r="AJ67" s="160">
        <v>0</v>
      </c>
      <c r="AK67" s="144"/>
      <c r="AL67" s="160">
        <v>-1343</v>
      </c>
      <c r="AM67" s="43">
        <f>+SUM(AJ67:AL67)</f>
        <v>-1343</v>
      </c>
      <c r="AN67" s="44">
        <f>+AM67+AG67+L67</f>
        <v>-12050</v>
      </c>
      <c r="AQ67" s="43">
        <f>K67/AQ$5</f>
        <v>325</v>
      </c>
      <c r="AR67" s="43">
        <f>AG67/AR$5</f>
        <v>-754.27777777777783</v>
      </c>
      <c r="AS67" s="43">
        <f>AH67/AS$5</f>
        <v>-708.57142857142856</v>
      </c>
      <c r="AT67" s="43">
        <f>AI67/AT$5</f>
        <v>-783.36363636363637</v>
      </c>
      <c r="AU67" s="43">
        <f>AM67/AU$5</f>
        <v>-447.66666666666669</v>
      </c>
      <c r="AV67" s="44">
        <f>AN67/AV$5</f>
        <v>-415.51724137931035</v>
      </c>
      <c r="AW67" s="122"/>
      <c r="AX67" s="43">
        <f>MEDIAN($D67:$K67)</f>
        <v>0</v>
      </c>
      <c r="AY67" s="43">
        <f>MEDIAN($M67:$AF67)</f>
        <v>-683</v>
      </c>
      <c r="AZ67" s="43">
        <f>MEDIAN($AC67,$AD67,$Z67,$T67,$O67,Q67,AF67)</f>
        <v>-266.5</v>
      </c>
      <c r="BA67" s="43">
        <f>MEDIAN(M67,N67,P67,R67,S67,U67,V67,Y67,AA67,AB67,AE67,W67,X67)</f>
        <v>-1228</v>
      </c>
      <c r="BB67" s="43">
        <f t="shared" ref="BB67" si="147">MEDIAN($AJ67:$AL67)</f>
        <v>-671.5</v>
      </c>
      <c r="BC67" s="44">
        <f>MEDIAN(D67:K67,M67:AF67,AJ67:AL67)</f>
        <v>-70.5</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8">D65+D67</f>
        <v>20812</v>
      </c>
      <c r="E69" s="126">
        <f t="shared" si="148"/>
        <v>-3878</v>
      </c>
      <c r="F69" s="126">
        <f t="shared" si="148"/>
        <v>10178</v>
      </c>
      <c r="G69" s="126">
        <f t="shared" si="148"/>
        <v>27284</v>
      </c>
      <c r="H69" s="126">
        <f t="shared" si="148"/>
        <v>12393</v>
      </c>
      <c r="I69" s="126">
        <f t="shared" si="148"/>
        <v>34475</v>
      </c>
      <c r="J69" s="126">
        <f t="shared" si="148"/>
        <v>8854</v>
      </c>
      <c r="K69" s="78">
        <f t="shared" si="148"/>
        <v>18528</v>
      </c>
      <c r="L69" s="42">
        <f>+SUM(D69:K69)</f>
        <v>128646</v>
      </c>
      <c r="M69" s="79">
        <f t="shared" ref="M69:V69" si="149">M65+M67</f>
        <v>1987</v>
      </c>
      <c r="N69" s="126">
        <f t="shared" si="149"/>
        <v>4898</v>
      </c>
      <c r="O69" s="126">
        <f t="shared" si="149"/>
        <v>9634</v>
      </c>
      <c r="P69" s="126">
        <f t="shared" si="149"/>
        <v>3579</v>
      </c>
      <c r="Q69" s="126">
        <f t="shared" si="149"/>
        <v>3135</v>
      </c>
      <c r="R69" s="126">
        <f t="shared" si="149"/>
        <v>4848</v>
      </c>
      <c r="S69" s="126">
        <f t="shared" si="149"/>
        <v>1771</v>
      </c>
      <c r="T69" s="126">
        <f t="shared" si="149"/>
        <v>2263</v>
      </c>
      <c r="U69" s="126">
        <f t="shared" si="149"/>
        <v>6368</v>
      </c>
      <c r="V69" s="126">
        <f t="shared" si="149"/>
        <v>624</v>
      </c>
      <c r="W69" s="126">
        <f t="shared" ref="W69:X69" si="150">W65+W67</f>
        <v>-1858</v>
      </c>
      <c r="X69" s="126">
        <f t="shared" si="150"/>
        <v>975</v>
      </c>
      <c r="Y69" s="126">
        <f t="shared" ref="Y69:AF69" si="151">Y65+Y67</f>
        <v>5173</v>
      </c>
      <c r="Z69" s="126">
        <f t="shared" si="151"/>
        <v>8874</v>
      </c>
      <c r="AA69" s="126">
        <f t="shared" si="151"/>
        <v>4668</v>
      </c>
      <c r="AB69" s="126">
        <f t="shared" si="151"/>
        <v>7812</v>
      </c>
      <c r="AC69" s="126">
        <f t="shared" si="151"/>
        <v>2719</v>
      </c>
      <c r="AD69" s="126">
        <f t="shared" si="151"/>
        <v>3066</v>
      </c>
      <c r="AE69" s="126">
        <f t="shared" si="151"/>
        <v>2825</v>
      </c>
      <c r="AF69" s="78">
        <f t="shared" si="151"/>
        <v>3444</v>
      </c>
      <c r="AG69" s="42">
        <f>+SUM(M69:AF69)</f>
        <v>76805</v>
      </c>
      <c r="AH69" s="42">
        <f t="shared" si="140"/>
        <v>33135</v>
      </c>
      <c r="AI69" s="42">
        <f>M69+N69+P69+R69+S69+U69+V69+Y69+AA69+AB69+AE69+W69+X69</f>
        <v>43670</v>
      </c>
      <c r="AJ69" s="79">
        <f>AJ65+AJ67</f>
        <v>6217</v>
      </c>
      <c r="AK69" s="126">
        <f>AK65+AK67</f>
        <v>5268</v>
      </c>
      <c r="AL69" s="78">
        <f>AL65+AL67</f>
        <v>2064</v>
      </c>
      <c r="AM69" s="42">
        <f>+SUM(AJ69:AL69)</f>
        <v>13549</v>
      </c>
      <c r="AN69" s="230">
        <f>+AM69+AG69+L69</f>
        <v>219000</v>
      </c>
      <c r="AQ69" s="42">
        <f>K69/AQ$5</f>
        <v>2316</v>
      </c>
      <c r="AR69" s="42">
        <f>AG69/AR$5</f>
        <v>4266.9444444444443</v>
      </c>
      <c r="AS69" s="42">
        <f>AH69/AS$5</f>
        <v>4733.5714285714284</v>
      </c>
      <c r="AT69" s="42">
        <f>AI69/AT$5</f>
        <v>3970</v>
      </c>
      <c r="AU69" s="42">
        <f>AM69/AU$5</f>
        <v>4516.333333333333</v>
      </c>
      <c r="AV69" s="230">
        <f>AN69/AV$5</f>
        <v>7551.7241379310344</v>
      </c>
      <c r="AW69" s="122"/>
      <c r="AX69" s="42">
        <f>MEDIAN($D69:$K69)</f>
        <v>15460.5</v>
      </c>
      <c r="AY69" s="42">
        <f>MEDIAN($M69:$AF69)</f>
        <v>3289.5</v>
      </c>
      <c r="AZ69" s="42">
        <f>MEDIAN($AC69,$AD69,$Z69,$T69,$O69,Q69,AF69)</f>
        <v>3135</v>
      </c>
      <c r="BA69" s="42">
        <f>MEDIAN(M69,N69,P69,R69,S69,U69,V69,Y69,AA69,AB69,AE69,W69,X69)</f>
        <v>3579</v>
      </c>
      <c r="BB69" s="42">
        <f t="shared" ref="BB69" si="152">MEDIAN($AJ69:$AL69)</f>
        <v>5268</v>
      </c>
      <c r="BC69" s="230">
        <f>MEDIAN(D69:K69,M69:AF69,AJ69:AL69)</f>
        <v>4848</v>
      </c>
    </row>
    <row r="70" spans="1:55" s="204" customFormat="1" ht="15" thickTop="1">
      <c r="A70" s="199"/>
      <c r="B70" s="231"/>
      <c r="C70" s="232" t="s">
        <v>238</v>
      </c>
      <c r="D70" s="77">
        <f t="shared" ref="D70:V70" si="153">+D65/D42</f>
        <v>7.1740779041709751E-2</v>
      </c>
      <c r="E70" s="233">
        <f t="shared" si="153"/>
        <v>-4.0767839872166853E-2</v>
      </c>
      <c r="F70" s="233">
        <f t="shared" si="153"/>
        <v>2.405191318814277E-2</v>
      </c>
      <c r="G70" s="233">
        <f t="shared" si="153"/>
        <v>3.0707623670666252E-2</v>
      </c>
      <c r="H70" s="127">
        <f t="shared" si="153"/>
        <v>4.0441409494707557E-2</v>
      </c>
      <c r="I70" s="127">
        <f t="shared" si="153"/>
        <v>5.8792632119280402E-2</v>
      </c>
      <c r="J70" s="233">
        <f t="shared" si="153"/>
        <v>4.1816421470234018E-2</v>
      </c>
      <c r="K70" s="127">
        <f t="shared" si="153"/>
        <v>4.8292861885689507E-2</v>
      </c>
      <c r="L70" s="75">
        <f t="shared" si="153"/>
        <v>4.0253382265353688E-2</v>
      </c>
      <c r="M70" s="233">
        <f t="shared" si="153"/>
        <v>7.0618758218715577E-2</v>
      </c>
      <c r="N70" s="127">
        <f t="shared" si="153"/>
        <v>0.11269355543795873</v>
      </c>
      <c r="O70" s="233">
        <f t="shared" si="153"/>
        <v>0.11106371695698788</v>
      </c>
      <c r="P70" s="233">
        <f t="shared" si="153"/>
        <v>8.2175739903106559E-2</v>
      </c>
      <c r="Q70" s="233">
        <f t="shared" si="153"/>
        <v>3.0207841512415567E-2</v>
      </c>
      <c r="R70" s="233">
        <f t="shared" si="153"/>
        <v>9.7405913741788919E-2</v>
      </c>
      <c r="S70" s="233">
        <f t="shared" si="153"/>
        <v>7.541808122720986E-2</v>
      </c>
      <c r="T70" s="233">
        <f t="shared" si="153"/>
        <v>3.9984451472692896E-2</v>
      </c>
      <c r="U70" s="233">
        <f t="shared" si="153"/>
        <v>0.13102341467429324</v>
      </c>
      <c r="V70" s="127">
        <f t="shared" si="153"/>
        <v>2.3381294964028777E-2</v>
      </c>
      <c r="W70" s="127">
        <f t="shared" ref="W70:X70" si="154">+W65/W42</f>
        <v>6.4203436772203692E-2</v>
      </c>
      <c r="X70" s="127">
        <f t="shared" si="154"/>
        <v>7.966337119045673E-2</v>
      </c>
      <c r="Y70" s="233">
        <f t="shared" ref="Y70:AG70" si="155">+Y65/Y42</f>
        <v>0.10808073056557439</v>
      </c>
      <c r="Z70" s="127">
        <f t="shared" si="155"/>
        <v>6.4177852348993286E-2</v>
      </c>
      <c r="AA70" s="233">
        <f t="shared" si="155"/>
        <v>0.11466454521347123</v>
      </c>
      <c r="AB70" s="233">
        <f t="shared" si="155"/>
        <v>0.16041067761806982</v>
      </c>
      <c r="AC70" s="233">
        <f t="shared" si="155"/>
        <v>8.6229365768896615E-2</v>
      </c>
      <c r="AD70" s="233">
        <f t="shared" si="155"/>
        <v>6.7466491704939541E-2</v>
      </c>
      <c r="AE70" s="127">
        <f t="shared" si="155"/>
        <v>0.11722393486680895</v>
      </c>
      <c r="AF70" s="127">
        <f t="shared" si="155"/>
        <v>6.1292044847837693E-2</v>
      </c>
      <c r="AG70" s="75">
        <f t="shared" si="155"/>
        <v>8.3022930466389686E-2</v>
      </c>
      <c r="AH70" s="75">
        <f>AH65/AH42</f>
        <v>6.5931118033921779E-2</v>
      </c>
      <c r="AI70" s="75">
        <f>AI65/AI42</f>
        <v>0.10235514516315317</v>
      </c>
      <c r="AJ70" s="233">
        <f>+AJ65/AJ42</f>
        <v>4.050505906037645E-2</v>
      </c>
      <c r="AK70" s="127">
        <f>+AK65/AK42</f>
        <v>0.21308093677951706</v>
      </c>
      <c r="AL70" s="233">
        <f>+AL65/AL42</f>
        <v>0.13125553800516238</v>
      </c>
      <c r="AM70" s="75">
        <f>+AM65/AM42</f>
        <v>7.2940289077079057E-2</v>
      </c>
      <c r="AN70" s="76">
        <f>+AN65/AN42</f>
        <v>5.2304369095667533E-2</v>
      </c>
      <c r="AQ70" s="75">
        <f>AQ65/AQ42</f>
        <v>4.8292861885689507E-2</v>
      </c>
      <c r="AR70" s="75">
        <f>AR65/AR42</f>
        <v>8.3022930466389686E-2</v>
      </c>
      <c r="AS70" s="75">
        <f>AS65/AS42</f>
        <v>6.5931118033921765E-2</v>
      </c>
      <c r="AT70" s="75">
        <f>AT65/AT42</f>
        <v>0.10235514516315317</v>
      </c>
      <c r="AU70" s="75">
        <f>AU65/AU42</f>
        <v>7.2940289077079057E-2</v>
      </c>
      <c r="AV70" s="76">
        <f>+AV65/AV42</f>
        <v>5.2304369095667533E-2</v>
      </c>
      <c r="AW70" s="71"/>
      <c r="AX70" s="75">
        <f>MEDIAN($D70:$K70)</f>
        <v>4.1128915482470788E-2</v>
      </c>
      <c r="AY70" s="75">
        <f>MEDIAN($M70:$AF70)</f>
        <v>8.0919555546781652E-2</v>
      </c>
      <c r="AZ70" s="75">
        <f t="shared" ref="AZ70:BA71" si="156">MEDIAN($M70:$AF70)</f>
        <v>8.0919555546781652E-2</v>
      </c>
      <c r="BA70" s="75">
        <f t="shared" si="156"/>
        <v>8.0919555546781652E-2</v>
      </c>
      <c r="BB70" s="75">
        <f>MEDIAN($AJ70:$AL70)</f>
        <v>0.13125553800516238</v>
      </c>
      <c r="BC70" s="76">
        <f>+BC65/BC42</f>
        <v>9.7726027881336469E-2</v>
      </c>
    </row>
    <row r="71" spans="1:55" s="204" customFormat="1">
      <c r="A71" s="199"/>
      <c r="B71" s="200"/>
      <c r="C71" s="232" t="s">
        <v>237</v>
      </c>
      <c r="D71" s="74">
        <f t="shared" ref="D71:V71" si="157">+D69/D42</f>
        <v>7.1740779041709751E-2</v>
      </c>
      <c r="E71" s="234">
        <f t="shared" si="157"/>
        <v>-4.0767839872166853E-2</v>
      </c>
      <c r="F71" s="234">
        <f t="shared" si="157"/>
        <v>2.405191318814277E-2</v>
      </c>
      <c r="G71" s="234">
        <f t="shared" si="157"/>
        <v>3.0707623670666252E-2</v>
      </c>
      <c r="H71" s="128">
        <f t="shared" si="157"/>
        <v>4.1342109038019527E-2</v>
      </c>
      <c r="I71" s="128">
        <f t="shared" si="157"/>
        <v>5.8792632119280402E-2</v>
      </c>
      <c r="J71" s="234">
        <f t="shared" si="157"/>
        <v>4.1816421470234018E-2</v>
      </c>
      <c r="K71" s="128">
        <f t="shared" si="157"/>
        <v>5.6175925729410804E-2</v>
      </c>
      <c r="L71" s="73">
        <f t="shared" si="157"/>
        <v>4.1171897777864543E-2</v>
      </c>
      <c r="M71" s="234">
        <f t="shared" si="157"/>
        <v>7.0618758218715577E-2</v>
      </c>
      <c r="N71" s="235">
        <f t="shared" si="157"/>
        <v>0.11269355543795873</v>
      </c>
      <c r="O71" s="234">
        <f t="shared" si="157"/>
        <v>0.11106371695698788</v>
      </c>
      <c r="P71" s="234">
        <f t="shared" si="157"/>
        <v>8.2175739903106559E-2</v>
      </c>
      <c r="Q71" s="234">
        <f t="shared" si="157"/>
        <v>3.0207841512415567E-2</v>
      </c>
      <c r="R71" s="234">
        <f t="shared" si="157"/>
        <v>8.5377665850694756E-2</v>
      </c>
      <c r="S71" s="234">
        <f t="shared" si="157"/>
        <v>4.4536652835408023E-2</v>
      </c>
      <c r="T71" s="234">
        <f t="shared" si="157"/>
        <v>3.9984451472692896E-2</v>
      </c>
      <c r="U71" s="234">
        <f t="shared" si="157"/>
        <v>0.13102341467429324</v>
      </c>
      <c r="V71" s="128">
        <f t="shared" si="157"/>
        <v>2.3381294964028777E-2</v>
      </c>
      <c r="W71" s="128">
        <f t="shared" ref="W71:X71" si="158">+W69/W42</f>
        <v>-0.11695096619877887</v>
      </c>
      <c r="X71" s="128">
        <f t="shared" si="158"/>
        <v>7.966337119045673E-2</v>
      </c>
      <c r="Y71" s="234">
        <f t="shared" ref="Y71:AG71" si="159">+Y69/Y42</f>
        <v>7.9395288159005442E-2</v>
      </c>
      <c r="Z71" s="235">
        <f t="shared" si="159"/>
        <v>6.4177852348993286E-2</v>
      </c>
      <c r="AA71" s="234">
        <f t="shared" si="159"/>
        <v>8.2524529302572258E-2</v>
      </c>
      <c r="AB71" s="234">
        <f t="shared" si="159"/>
        <v>0.16041067761806982</v>
      </c>
      <c r="AC71" s="234">
        <f t="shared" si="159"/>
        <v>3.2809634134568971E-2</v>
      </c>
      <c r="AD71" s="234">
        <f t="shared" si="159"/>
        <v>5.7474927359640077E-2</v>
      </c>
      <c r="AE71" s="235">
        <f t="shared" si="159"/>
        <v>0.11165125286538613</v>
      </c>
      <c r="AF71" s="235">
        <f t="shared" si="159"/>
        <v>6.1292044847837693E-2</v>
      </c>
      <c r="AG71" s="70">
        <f t="shared" si="159"/>
        <v>7.0551394906851583E-2</v>
      </c>
      <c r="AH71" s="70">
        <f>AH69/AH42</f>
        <v>5.7346832814122534E-2</v>
      </c>
      <c r="AI71" s="70">
        <f>AI69/AI42</f>
        <v>8.5486816785719177E-2</v>
      </c>
      <c r="AJ71" s="234">
        <f>+AJ69/AJ42</f>
        <v>4.050505906037645E-2</v>
      </c>
      <c r="AK71" s="128">
        <f>+AK69/AK42</f>
        <v>0.21308093677951706</v>
      </c>
      <c r="AL71" s="234">
        <f>+AL69/AL42</f>
        <v>7.9516122818507534E-2</v>
      </c>
      <c r="AM71" s="70">
        <f>+AM69/AM42</f>
        <v>6.6362340632913255E-2</v>
      </c>
      <c r="AN71" s="72">
        <f>+AN69/AN42</f>
        <v>4.9576528162524086E-2</v>
      </c>
      <c r="AQ71" s="70">
        <f>AQ69/AQ42</f>
        <v>5.6175925729410804E-2</v>
      </c>
      <c r="AR71" s="70">
        <f>AR69/AR42</f>
        <v>7.0551394906851583E-2</v>
      </c>
      <c r="AS71" s="70">
        <f>AS69/AS42</f>
        <v>5.7346832814122534E-2</v>
      </c>
      <c r="AT71" s="70">
        <f>AT69/AT42</f>
        <v>8.5486816785719191E-2</v>
      </c>
      <c r="AU71" s="70">
        <f>AU69/AU42</f>
        <v>6.6362340632913241E-2</v>
      </c>
      <c r="AV71" s="72">
        <f>+AV69/AV42</f>
        <v>4.9576528162524086E-2</v>
      </c>
      <c r="AW71" s="71"/>
      <c r="AX71" s="70">
        <f>MEDIAN($D71:$K71)</f>
        <v>4.1579265254126772E-2</v>
      </c>
      <c r="AY71" s="70">
        <f>MEDIAN($M71:$AF71)</f>
        <v>7.5007023188860517E-2</v>
      </c>
      <c r="AZ71" s="70">
        <f t="shared" si="156"/>
        <v>7.5007023188860517E-2</v>
      </c>
      <c r="BA71" s="70">
        <f t="shared" si="156"/>
        <v>7.5007023188860517E-2</v>
      </c>
      <c r="BB71" s="70">
        <f>MEDIAN($AJ71:$AL71)</f>
        <v>7.9516122818507534E-2</v>
      </c>
      <c r="BC71" s="72">
        <f>+BC69/BC42</f>
        <v>8.5658250437302325E-2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2010</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60">D81+D82+D113</f>
        <v>4819</v>
      </c>
      <c r="E77" s="130">
        <f t="shared" si="160"/>
        <v>19061</v>
      </c>
      <c r="F77" s="130">
        <f t="shared" si="160"/>
        <v>96599</v>
      </c>
      <c r="G77" s="130">
        <f t="shared" si="160"/>
        <v>80280</v>
      </c>
      <c r="H77" s="130">
        <f t="shared" si="160"/>
        <v>91067</v>
      </c>
      <c r="I77" s="130">
        <f t="shared" si="160"/>
        <v>99150</v>
      </c>
      <c r="J77" s="130">
        <f t="shared" si="160"/>
        <v>23564</v>
      </c>
      <c r="K77" s="130">
        <f t="shared" si="160"/>
        <v>23939</v>
      </c>
      <c r="L77" s="130">
        <f t="shared" si="160"/>
        <v>438479</v>
      </c>
      <c r="M77" s="130">
        <f t="shared" si="160"/>
        <v>29432</v>
      </c>
      <c r="N77" s="130">
        <f t="shared" si="160"/>
        <v>4507</v>
      </c>
      <c r="O77" s="130">
        <f t="shared" si="160"/>
        <v>34843</v>
      </c>
      <c r="P77" s="130">
        <f t="shared" si="160"/>
        <v>13399</v>
      </c>
      <c r="Q77" s="130">
        <f t="shared" si="160"/>
        <v>45481</v>
      </c>
      <c r="R77" s="130">
        <f t="shared" si="160"/>
        <v>22087</v>
      </c>
      <c r="S77" s="130">
        <f t="shared" si="160"/>
        <v>8693</v>
      </c>
      <c r="T77" s="130">
        <f t="shared" si="160"/>
        <v>148</v>
      </c>
      <c r="U77" s="130">
        <f t="shared" si="160"/>
        <v>28484</v>
      </c>
      <c r="V77" s="130">
        <f t="shared" si="160"/>
        <v>2810</v>
      </c>
      <c r="W77" s="130">
        <f t="shared" ref="W77:X77" si="161">W81+W82+W113</f>
        <v>1047</v>
      </c>
      <c r="X77" s="130">
        <f t="shared" si="161"/>
        <v>10878</v>
      </c>
      <c r="Y77" s="130">
        <f t="shared" ref="Y77:AL77" si="162">Y81+Y82+Y113</f>
        <v>27811</v>
      </c>
      <c r="Z77" s="130">
        <f t="shared" si="162"/>
        <v>1988</v>
      </c>
      <c r="AA77" s="130">
        <f t="shared" si="162"/>
        <v>13322</v>
      </c>
      <c r="AB77" s="130">
        <f t="shared" si="162"/>
        <v>19028</v>
      </c>
      <c r="AC77" s="130">
        <f t="shared" si="162"/>
        <v>2626</v>
      </c>
      <c r="AD77" s="130">
        <f t="shared" si="162"/>
        <v>14468</v>
      </c>
      <c r="AE77" s="130">
        <f t="shared" si="162"/>
        <v>6584</v>
      </c>
      <c r="AF77" s="130">
        <f t="shared" si="162"/>
        <v>18484</v>
      </c>
      <c r="AG77" s="43">
        <f t="shared" ref="AG77:AG78" si="163">+SUM(M77:AF77)</f>
        <v>306120</v>
      </c>
      <c r="AH77" s="43">
        <f t="shared" ref="AH77:AH78" si="164">O77+Q77+Z77+AC77+AD77+AF77+T77</f>
        <v>118038</v>
      </c>
      <c r="AI77" s="43">
        <f t="shared" ref="AI77:AI78" si="165">M77+N77+P77+R77+S77+U77+V77+Y77+AA77+AB77+AE77+W77+X77</f>
        <v>188082</v>
      </c>
      <c r="AJ77" s="130">
        <f t="shared" si="162"/>
        <v>36855</v>
      </c>
      <c r="AK77" s="130">
        <f t="shared" si="162"/>
        <v>78258</v>
      </c>
      <c r="AL77" s="130">
        <f t="shared" si="162"/>
        <v>26276</v>
      </c>
      <c r="AM77" s="43">
        <f t="shared" ref="AM77:AM78" si="166">+SUM(AJ77:AL77)</f>
        <v>141389</v>
      </c>
      <c r="AN77" s="44">
        <f t="shared" ref="AN77:AN78" si="167">+AM77+AG77+L77</f>
        <v>885988</v>
      </c>
      <c r="AQ77" s="43">
        <f>K77/AQ$5</f>
        <v>2992.375</v>
      </c>
      <c r="AR77" s="43">
        <f t="shared" ref="AR77:AT78" si="168">AG77/AR$5</f>
        <v>17006.666666666668</v>
      </c>
      <c r="AS77" s="43">
        <f t="shared" si="168"/>
        <v>16862.571428571428</v>
      </c>
      <c r="AT77" s="43">
        <f t="shared" si="168"/>
        <v>17098.363636363636</v>
      </c>
      <c r="AU77" s="43">
        <f>AM77/AU$5</f>
        <v>47129.666666666664</v>
      </c>
      <c r="AV77" s="44">
        <f>AN77/AV$5</f>
        <v>30551.310344827587</v>
      </c>
      <c r="AW77" s="50"/>
      <c r="AX77" s="43">
        <f t="shared" ref="AX77:AX78" si="169">MEDIAN($D77:$K77)</f>
        <v>52109.5</v>
      </c>
      <c r="AY77" s="43">
        <f t="shared" ref="AY77:AY78" si="170">MEDIAN($M77:$AF77)</f>
        <v>13360.5</v>
      </c>
      <c r="AZ77" s="43">
        <f t="shared" ref="AZ77:AZ78" si="171">MEDIAN($AC77,$AD77,$Z77,$T77,$O77,Q77,AF77)</f>
        <v>14468</v>
      </c>
      <c r="BA77" s="43">
        <f t="shared" ref="BA77:BA78" si="172">MEDIAN(M77,N77,P77,R77,S77,U77,V77,Y77,AA77,AB77,AE77,W77,X77)</f>
        <v>13322</v>
      </c>
      <c r="BB77" s="43">
        <f t="shared" ref="BB77:BB78" si="173">MEDIAN($AJ77:$AL77)</f>
        <v>36855</v>
      </c>
      <c r="BC77" s="44">
        <f t="shared" ref="BC77:BC78" si="174">MEDIAN(D77:K77,M77:AF77,AJ77:AL77)</f>
        <v>19061</v>
      </c>
    </row>
    <row r="78" spans="1:55" s="204" customFormat="1">
      <c r="A78" s="199"/>
      <c r="B78" s="200"/>
      <c r="C78" s="201" t="s">
        <v>234</v>
      </c>
      <c r="D78" s="131">
        <f t="shared" ref="D78:V78" si="175">D88+D119</f>
        <v>51443</v>
      </c>
      <c r="E78" s="131">
        <f t="shared" si="175"/>
        <v>51233</v>
      </c>
      <c r="F78" s="131">
        <f t="shared" si="175"/>
        <v>141519</v>
      </c>
      <c r="G78" s="131">
        <f t="shared" si="175"/>
        <v>159603</v>
      </c>
      <c r="H78" s="131">
        <f t="shared" si="175"/>
        <v>119377</v>
      </c>
      <c r="I78" s="131">
        <f t="shared" si="175"/>
        <v>253964</v>
      </c>
      <c r="J78" s="131">
        <f t="shared" si="175"/>
        <v>45699</v>
      </c>
      <c r="K78" s="131">
        <f t="shared" si="175"/>
        <v>63756</v>
      </c>
      <c r="L78" s="68">
        <f t="shared" si="175"/>
        <v>886594</v>
      </c>
      <c r="M78" s="131">
        <f t="shared" si="175"/>
        <v>30865</v>
      </c>
      <c r="N78" s="131">
        <f t="shared" si="175"/>
        <v>12730</v>
      </c>
      <c r="O78" s="131">
        <f t="shared" si="175"/>
        <v>38638</v>
      </c>
      <c r="P78" s="131">
        <f t="shared" si="175"/>
        <v>15414</v>
      </c>
      <c r="Q78" s="131">
        <f t="shared" si="175"/>
        <v>50086</v>
      </c>
      <c r="R78" s="131">
        <f t="shared" si="175"/>
        <v>25171</v>
      </c>
      <c r="S78" s="131">
        <f t="shared" si="175"/>
        <v>9568</v>
      </c>
      <c r="T78" s="131">
        <f t="shared" si="175"/>
        <v>8407</v>
      </c>
      <c r="U78" s="131">
        <f t="shared" si="175"/>
        <v>31619</v>
      </c>
      <c r="V78" s="131">
        <f t="shared" si="175"/>
        <v>5452</v>
      </c>
      <c r="W78" s="131">
        <f t="shared" ref="W78:X78" si="176">W88+W119</f>
        <v>1397</v>
      </c>
      <c r="X78" s="131">
        <f t="shared" si="176"/>
        <v>11370</v>
      </c>
      <c r="Y78" s="131">
        <f t="shared" ref="Y78:AL78" si="177">Y88+Y119</f>
        <v>38739</v>
      </c>
      <c r="Z78" s="131">
        <f t="shared" si="177"/>
        <v>6784</v>
      </c>
      <c r="AA78" s="131">
        <f t="shared" si="177"/>
        <v>25710</v>
      </c>
      <c r="AB78" s="131">
        <f t="shared" si="177"/>
        <v>20931</v>
      </c>
      <c r="AC78" s="131">
        <f t="shared" si="177"/>
        <v>6235</v>
      </c>
      <c r="AD78" s="131">
        <f t="shared" si="177"/>
        <v>25582</v>
      </c>
      <c r="AE78" s="131">
        <f t="shared" si="177"/>
        <v>8715</v>
      </c>
      <c r="AF78" s="131">
        <f t="shared" si="177"/>
        <v>23810</v>
      </c>
      <c r="AG78" s="43">
        <f t="shared" si="163"/>
        <v>397223</v>
      </c>
      <c r="AH78" s="43">
        <f t="shared" si="164"/>
        <v>159542</v>
      </c>
      <c r="AI78" s="43">
        <f t="shared" si="165"/>
        <v>237681</v>
      </c>
      <c r="AJ78" s="131">
        <f t="shared" si="177"/>
        <v>64217</v>
      </c>
      <c r="AK78" s="131">
        <f t="shared" si="177"/>
        <v>80307</v>
      </c>
      <c r="AL78" s="131">
        <f t="shared" si="177"/>
        <v>29232</v>
      </c>
      <c r="AM78" s="43">
        <f t="shared" si="166"/>
        <v>173756</v>
      </c>
      <c r="AN78" s="44">
        <f t="shared" si="167"/>
        <v>1457573</v>
      </c>
      <c r="AQ78" s="43">
        <f>K78/AQ$5</f>
        <v>7969.5</v>
      </c>
      <c r="AR78" s="43">
        <f t="shared" si="168"/>
        <v>22067.944444444445</v>
      </c>
      <c r="AS78" s="43">
        <f t="shared" si="168"/>
        <v>22791.714285714286</v>
      </c>
      <c r="AT78" s="43">
        <f t="shared" si="168"/>
        <v>21607.363636363636</v>
      </c>
      <c r="AU78" s="43">
        <f>AM78/AU$5</f>
        <v>57918.666666666664</v>
      </c>
      <c r="AV78" s="44">
        <f>AN78/AV$5</f>
        <v>50261.137931034486</v>
      </c>
      <c r="AW78" s="131"/>
      <c r="AX78" s="43">
        <f t="shared" si="169"/>
        <v>91566.5</v>
      </c>
      <c r="AY78" s="43">
        <f t="shared" si="170"/>
        <v>18172.5</v>
      </c>
      <c r="AZ78" s="43">
        <f t="shared" si="171"/>
        <v>23810</v>
      </c>
      <c r="BA78" s="43">
        <f t="shared" si="172"/>
        <v>15414</v>
      </c>
      <c r="BB78" s="43">
        <f t="shared" si="173"/>
        <v>64217</v>
      </c>
      <c r="BC78" s="44">
        <f t="shared" si="174"/>
        <v>29232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4662</v>
      </c>
      <c r="E81" s="246">
        <v>4248</v>
      </c>
      <c r="F81" s="247">
        <v>52493</v>
      </c>
      <c r="G81" s="247">
        <v>31745</v>
      </c>
      <c r="H81" s="144">
        <v>37608</v>
      </c>
      <c r="I81" s="144">
        <v>3604</v>
      </c>
      <c r="J81" s="247">
        <v>11564</v>
      </c>
      <c r="K81" s="144">
        <v>23939</v>
      </c>
      <c r="L81" s="43">
        <f t="shared" ref="L81:L88" si="178">+SUM(D81:K81)</f>
        <v>169863</v>
      </c>
      <c r="M81" s="246">
        <v>780</v>
      </c>
      <c r="N81" s="160">
        <v>4434</v>
      </c>
      <c r="O81" s="247">
        <v>843</v>
      </c>
      <c r="P81" s="246">
        <v>899</v>
      </c>
      <c r="Q81" s="247">
        <v>1208</v>
      </c>
      <c r="R81" s="247">
        <v>3537</v>
      </c>
      <c r="S81" s="247">
        <v>13</v>
      </c>
      <c r="T81" s="246">
        <v>107</v>
      </c>
      <c r="U81" s="247">
        <v>6849</v>
      </c>
      <c r="V81" s="248">
        <v>2810</v>
      </c>
      <c r="W81" s="248">
        <v>1047</v>
      </c>
      <c r="X81" s="248">
        <v>372</v>
      </c>
      <c r="Y81" s="247">
        <v>301</v>
      </c>
      <c r="Z81" s="160">
        <v>1988</v>
      </c>
      <c r="AA81" s="249">
        <v>13322</v>
      </c>
      <c r="AB81" s="247">
        <v>5250</v>
      </c>
      <c r="AC81" s="247">
        <v>2626</v>
      </c>
      <c r="AD81" s="246">
        <v>468</v>
      </c>
      <c r="AE81" s="246">
        <v>584</v>
      </c>
      <c r="AF81" s="246">
        <v>7168</v>
      </c>
      <c r="AG81" s="43">
        <f t="shared" ref="AG81:AG88" si="179">+SUM(M81:AF81)</f>
        <v>54606</v>
      </c>
      <c r="AH81" s="43">
        <f t="shared" ref="AH81:AH88" si="180">O81+Q81+Z81+AC81+AD81+AF81+T81</f>
        <v>14408</v>
      </c>
      <c r="AI81" s="43">
        <f t="shared" ref="AI81:AI88" si="181">M81+N81+P81+R81+S81+U81+V81+Y81+AA81+AB81+AE81+W81+X81</f>
        <v>40198</v>
      </c>
      <c r="AJ81" s="247">
        <v>20304</v>
      </c>
      <c r="AK81" s="248">
        <v>15317</v>
      </c>
      <c r="AL81" s="247">
        <v>16136</v>
      </c>
      <c r="AM81" s="43">
        <f t="shared" ref="AM81:AM88" si="182">+SUM(AJ81:AL81)</f>
        <v>51757</v>
      </c>
      <c r="AN81" s="44">
        <f t="shared" ref="AN81:AN88" si="183">+AM81+AG81+L81</f>
        <v>276226</v>
      </c>
      <c r="AQ81" s="43">
        <f t="shared" ref="AQ81:AQ87" si="184">K81/AQ$5</f>
        <v>2992.375</v>
      </c>
      <c r="AR81" s="43">
        <f t="shared" ref="AR81:AT87" si="185">AG81/AR$5</f>
        <v>3033.6666666666665</v>
      </c>
      <c r="AS81" s="43">
        <f t="shared" si="185"/>
        <v>2058.2857142857142</v>
      </c>
      <c r="AT81" s="43">
        <f t="shared" si="185"/>
        <v>3654.3636363636365</v>
      </c>
      <c r="AU81" s="43">
        <f t="shared" ref="AU81:AV87" si="186">AM81/AU$5</f>
        <v>17252.333333333332</v>
      </c>
      <c r="AV81" s="44">
        <f t="shared" si="186"/>
        <v>9525.0344827586214</v>
      </c>
      <c r="AW81" s="122"/>
      <c r="AX81" s="43">
        <f t="shared" ref="AX81:AX88" si="187">MEDIAN($D81:$K81)</f>
        <v>17751.5</v>
      </c>
      <c r="AY81" s="43">
        <f t="shared" ref="AY81:AY88" si="188">MEDIAN($M81:$AF81)</f>
        <v>1127.5</v>
      </c>
      <c r="AZ81" s="43">
        <f t="shared" ref="AZ81:AZ88" si="189">MEDIAN($AC81,$AD81,$Z81,$T81,$O81,Q81,AF81)</f>
        <v>1208</v>
      </c>
      <c r="BA81" s="43">
        <f t="shared" ref="BA81:BA88" si="190">MEDIAN(M81,N81,P81,R81,S81,U81,V81,Y81,AA81,AB81,AE81,W81,X81)</f>
        <v>1047</v>
      </c>
      <c r="BB81" s="43">
        <f t="shared" ref="BB81:BB88" si="191">MEDIAN($AJ81:$AL81)</f>
        <v>16136</v>
      </c>
      <c r="BC81" s="44">
        <f t="shared" ref="BC81:BC88" si="192">MEDIAN(D81:K81,M81:AF81,AJ81:AL81)</f>
        <v>3604</v>
      </c>
    </row>
    <row r="82" spans="1:55" s="204" customFormat="1">
      <c r="A82" s="199"/>
      <c r="B82" s="200" t="s">
        <v>231</v>
      </c>
      <c r="C82" s="201"/>
      <c r="D82" s="144">
        <v>0</v>
      </c>
      <c r="E82" s="160">
        <v>13250</v>
      </c>
      <c r="F82" s="160">
        <v>31702</v>
      </c>
      <c r="G82" s="160">
        <v>48535</v>
      </c>
      <c r="H82" s="144">
        <v>53459</v>
      </c>
      <c r="I82" s="144">
        <v>95546</v>
      </c>
      <c r="J82" s="160">
        <v>12000</v>
      </c>
      <c r="K82" s="144"/>
      <c r="L82" s="43">
        <f t="shared" si="178"/>
        <v>254492</v>
      </c>
      <c r="M82" s="160">
        <v>21500</v>
      </c>
      <c r="N82" s="160">
        <v>0</v>
      </c>
      <c r="O82" s="160">
        <v>34000</v>
      </c>
      <c r="P82" s="160">
        <v>12500</v>
      </c>
      <c r="Q82" s="160">
        <v>44273</v>
      </c>
      <c r="R82" s="160">
        <v>18550</v>
      </c>
      <c r="S82" s="160">
        <v>8680</v>
      </c>
      <c r="T82" s="160">
        <v>0</v>
      </c>
      <c r="U82" s="160">
        <v>21635</v>
      </c>
      <c r="V82" s="144">
        <v>0</v>
      </c>
      <c r="W82" s="144"/>
      <c r="X82" s="144">
        <v>10506</v>
      </c>
      <c r="Y82" s="160">
        <v>26515</v>
      </c>
      <c r="Z82" s="160">
        <v>0</v>
      </c>
      <c r="AA82" s="250">
        <v>0</v>
      </c>
      <c r="AB82" s="160">
        <v>13778</v>
      </c>
      <c r="AC82" s="160">
        <v>0</v>
      </c>
      <c r="AD82" s="160">
        <v>14000</v>
      </c>
      <c r="AE82" s="160">
        <v>6000</v>
      </c>
      <c r="AF82" s="160">
        <v>11316</v>
      </c>
      <c r="AG82" s="43">
        <f t="shared" si="179"/>
        <v>243253</v>
      </c>
      <c r="AH82" s="43">
        <f t="shared" si="180"/>
        <v>103589</v>
      </c>
      <c r="AI82" s="43">
        <f t="shared" si="181"/>
        <v>139664</v>
      </c>
      <c r="AJ82" s="160">
        <v>16551</v>
      </c>
      <c r="AK82" s="144">
        <v>62941</v>
      </c>
      <c r="AL82" s="160">
        <v>4140</v>
      </c>
      <c r="AM82" s="43">
        <f t="shared" si="182"/>
        <v>83632</v>
      </c>
      <c r="AN82" s="44">
        <f t="shared" si="183"/>
        <v>581377</v>
      </c>
      <c r="AQ82" s="43">
        <f t="shared" si="184"/>
        <v>0</v>
      </c>
      <c r="AR82" s="43">
        <f t="shared" si="185"/>
        <v>13514.055555555555</v>
      </c>
      <c r="AS82" s="43">
        <f t="shared" si="185"/>
        <v>14798.428571428571</v>
      </c>
      <c r="AT82" s="43">
        <f t="shared" si="185"/>
        <v>12696.727272727272</v>
      </c>
      <c r="AU82" s="43">
        <f t="shared" si="186"/>
        <v>27877.333333333332</v>
      </c>
      <c r="AV82" s="44">
        <f t="shared" si="186"/>
        <v>20047.482758620688</v>
      </c>
      <c r="AW82" s="122"/>
      <c r="AX82" s="43">
        <f t="shared" si="187"/>
        <v>31702</v>
      </c>
      <c r="AY82" s="43">
        <f t="shared" si="188"/>
        <v>11316</v>
      </c>
      <c r="AZ82" s="43">
        <f t="shared" si="189"/>
        <v>11316</v>
      </c>
      <c r="BA82" s="43">
        <f t="shared" si="190"/>
        <v>11503</v>
      </c>
      <c r="BB82" s="43">
        <f t="shared" si="191"/>
        <v>16551</v>
      </c>
      <c r="BC82" s="44">
        <f t="shared" si="192"/>
        <v>13250</v>
      </c>
    </row>
    <row r="83" spans="1:55" s="204" customFormat="1">
      <c r="A83" s="199"/>
      <c r="B83" s="200" t="s">
        <v>230</v>
      </c>
      <c r="C83" s="201"/>
      <c r="D83" s="144">
        <v>129</v>
      </c>
      <c r="E83" s="160">
        <v>14046</v>
      </c>
      <c r="F83" s="160"/>
      <c r="G83" s="160">
        <v>0</v>
      </c>
      <c r="H83" s="144">
        <v>0</v>
      </c>
      <c r="I83" s="144">
        <v>0</v>
      </c>
      <c r="J83" s="160">
        <v>0</v>
      </c>
      <c r="K83" s="144">
        <v>21250</v>
      </c>
      <c r="L83" s="43">
        <f t="shared" si="178"/>
        <v>35425</v>
      </c>
      <c r="M83" s="160">
        <v>14</v>
      </c>
      <c r="N83" s="160">
        <v>0</v>
      </c>
      <c r="O83" s="160"/>
      <c r="P83" s="160">
        <v>9</v>
      </c>
      <c r="Q83" s="160"/>
      <c r="R83" s="160">
        <v>793</v>
      </c>
      <c r="S83" s="160">
        <v>69</v>
      </c>
      <c r="T83" s="160">
        <v>0</v>
      </c>
      <c r="U83" s="160"/>
      <c r="V83" s="144">
        <v>275</v>
      </c>
      <c r="W83" s="144"/>
      <c r="X83" s="144"/>
      <c r="Y83" s="160">
        <v>0</v>
      </c>
      <c r="Z83" s="160">
        <v>410</v>
      </c>
      <c r="AA83" s="250">
        <v>0</v>
      </c>
      <c r="AB83" s="160"/>
      <c r="AC83" s="160">
        <v>0</v>
      </c>
      <c r="AD83" s="160"/>
      <c r="AE83" s="160"/>
      <c r="AF83" s="160"/>
      <c r="AG83" s="43">
        <f t="shared" si="179"/>
        <v>1570</v>
      </c>
      <c r="AH83" s="43">
        <f t="shared" si="180"/>
        <v>410</v>
      </c>
      <c r="AI83" s="43">
        <f t="shared" si="181"/>
        <v>1160</v>
      </c>
      <c r="AJ83" s="160">
        <v>0</v>
      </c>
      <c r="AK83" s="144"/>
      <c r="AL83" s="160">
        <v>0</v>
      </c>
      <c r="AM83" s="43">
        <f t="shared" si="182"/>
        <v>0</v>
      </c>
      <c r="AN83" s="44">
        <f t="shared" si="183"/>
        <v>36995</v>
      </c>
      <c r="AQ83" s="43">
        <f t="shared" si="184"/>
        <v>2656.25</v>
      </c>
      <c r="AR83" s="43">
        <f t="shared" si="185"/>
        <v>87.222222222222229</v>
      </c>
      <c r="AS83" s="43">
        <f t="shared" si="185"/>
        <v>58.571428571428569</v>
      </c>
      <c r="AT83" s="43">
        <f t="shared" si="185"/>
        <v>105.45454545454545</v>
      </c>
      <c r="AU83" s="43">
        <f t="shared" si="186"/>
        <v>0</v>
      </c>
      <c r="AV83" s="44">
        <f t="shared" si="186"/>
        <v>1275.6896551724137</v>
      </c>
      <c r="AW83" s="122"/>
      <c r="AX83" s="43">
        <f t="shared" si="187"/>
        <v>0</v>
      </c>
      <c r="AY83" s="43">
        <f t="shared" si="188"/>
        <v>9</v>
      </c>
      <c r="AZ83" s="43">
        <f t="shared" si="189"/>
        <v>0</v>
      </c>
      <c r="BA83" s="43">
        <f t="shared" si="190"/>
        <v>11.5</v>
      </c>
      <c r="BB83" s="43">
        <f t="shared" si="191"/>
        <v>0</v>
      </c>
      <c r="BC83" s="44">
        <f t="shared" si="192"/>
        <v>0</v>
      </c>
    </row>
    <row r="84" spans="1:55" s="204" customFormat="1">
      <c r="A84" s="199"/>
      <c r="B84" s="200" t="s">
        <v>229</v>
      </c>
      <c r="C84" s="201"/>
      <c r="D84" s="144">
        <v>23550</v>
      </c>
      <c r="E84" s="160">
        <v>4749</v>
      </c>
      <c r="F84" s="160">
        <v>26391</v>
      </c>
      <c r="G84" s="160">
        <v>39000</v>
      </c>
      <c r="H84" s="144">
        <v>13791</v>
      </c>
      <c r="I84" s="144">
        <v>20476</v>
      </c>
      <c r="J84" s="160">
        <v>13811</v>
      </c>
      <c r="K84" s="144">
        <v>8521</v>
      </c>
      <c r="L84" s="43">
        <f t="shared" si="178"/>
        <v>150289</v>
      </c>
      <c r="M84" s="160">
        <v>938</v>
      </c>
      <c r="N84" s="160">
        <v>7887</v>
      </c>
      <c r="O84" s="160">
        <v>2374</v>
      </c>
      <c r="P84" s="160">
        <v>791</v>
      </c>
      <c r="Q84" s="160">
        <v>4321</v>
      </c>
      <c r="R84" s="160">
        <v>1849</v>
      </c>
      <c r="S84" s="160">
        <v>525</v>
      </c>
      <c r="T84" s="160">
        <v>960</v>
      </c>
      <c r="U84" s="160">
        <v>1438</v>
      </c>
      <c r="V84" s="144">
        <v>944</v>
      </c>
      <c r="W84" s="144">
        <v>81</v>
      </c>
      <c r="X84" s="144">
        <v>417</v>
      </c>
      <c r="Y84" s="160">
        <v>3658</v>
      </c>
      <c r="Z84" s="160">
        <v>3440</v>
      </c>
      <c r="AA84" s="250">
        <v>8999</v>
      </c>
      <c r="AB84" s="160">
        <v>1644</v>
      </c>
      <c r="AC84" s="160">
        <v>626</v>
      </c>
      <c r="AD84" s="160">
        <v>7888</v>
      </c>
      <c r="AE84" s="160">
        <v>659</v>
      </c>
      <c r="AF84" s="160">
        <v>3219</v>
      </c>
      <c r="AG84" s="43">
        <f t="shared" si="179"/>
        <v>52658</v>
      </c>
      <c r="AH84" s="43">
        <f t="shared" si="180"/>
        <v>22828</v>
      </c>
      <c r="AI84" s="43">
        <f t="shared" si="181"/>
        <v>29830</v>
      </c>
      <c r="AJ84" s="160">
        <v>2263</v>
      </c>
      <c r="AK84" s="144">
        <v>1747</v>
      </c>
      <c r="AL84" s="160">
        <v>1764</v>
      </c>
      <c r="AM84" s="43">
        <f t="shared" si="182"/>
        <v>5774</v>
      </c>
      <c r="AN84" s="44">
        <f t="shared" si="183"/>
        <v>208721</v>
      </c>
      <c r="AQ84" s="43">
        <f t="shared" si="184"/>
        <v>1065.125</v>
      </c>
      <c r="AR84" s="43">
        <f t="shared" si="185"/>
        <v>2925.4444444444443</v>
      </c>
      <c r="AS84" s="43">
        <f t="shared" si="185"/>
        <v>3261.1428571428573</v>
      </c>
      <c r="AT84" s="43">
        <f t="shared" si="185"/>
        <v>2711.818181818182</v>
      </c>
      <c r="AU84" s="43">
        <f t="shared" si="186"/>
        <v>1924.6666666666667</v>
      </c>
      <c r="AV84" s="44">
        <f t="shared" si="186"/>
        <v>7197.2758620689656</v>
      </c>
      <c r="AW84" s="122"/>
      <c r="AX84" s="43">
        <f t="shared" si="187"/>
        <v>17143.5</v>
      </c>
      <c r="AY84" s="43">
        <f t="shared" si="188"/>
        <v>1541</v>
      </c>
      <c r="AZ84" s="43">
        <f t="shared" si="189"/>
        <v>3219</v>
      </c>
      <c r="BA84" s="43">
        <f t="shared" si="190"/>
        <v>944</v>
      </c>
      <c r="BB84" s="43">
        <f t="shared" si="191"/>
        <v>1764</v>
      </c>
      <c r="BC84" s="44">
        <f t="shared" si="192"/>
        <v>2374</v>
      </c>
    </row>
    <row r="85" spans="1:55" s="204" customFormat="1">
      <c r="A85" s="199"/>
      <c r="B85" s="200" t="s">
        <v>228</v>
      </c>
      <c r="C85" s="201"/>
      <c r="D85" s="144">
        <v>1771</v>
      </c>
      <c r="E85" s="160">
        <v>1233</v>
      </c>
      <c r="F85" s="160">
        <v>7311</v>
      </c>
      <c r="G85" s="160">
        <v>14781</v>
      </c>
      <c r="H85" s="144">
        <v>7472</v>
      </c>
      <c r="I85" s="144">
        <v>3790</v>
      </c>
      <c r="J85" s="160">
        <v>4395</v>
      </c>
      <c r="K85" s="144">
        <v>7245</v>
      </c>
      <c r="L85" s="43">
        <f t="shared" si="178"/>
        <v>47998</v>
      </c>
      <c r="M85" s="160">
        <v>28</v>
      </c>
      <c r="N85" s="160">
        <v>336</v>
      </c>
      <c r="O85" s="160">
        <v>617</v>
      </c>
      <c r="P85" s="160">
        <v>224</v>
      </c>
      <c r="Q85" s="160"/>
      <c r="R85" s="160">
        <v>320</v>
      </c>
      <c r="S85" s="160">
        <v>274</v>
      </c>
      <c r="T85" s="160">
        <v>153</v>
      </c>
      <c r="U85" s="160">
        <v>908</v>
      </c>
      <c r="V85" s="144">
        <v>217</v>
      </c>
      <c r="W85" s="144">
        <v>5</v>
      </c>
      <c r="X85" s="144">
        <v>26</v>
      </c>
      <c r="Y85" s="160">
        <v>2023</v>
      </c>
      <c r="Z85" s="160">
        <v>297</v>
      </c>
      <c r="AA85" s="250">
        <v>241</v>
      </c>
      <c r="AB85" s="160">
        <v>106</v>
      </c>
      <c r="AC85" s="160">
        <v>138</v>
      </c>
      <c r="AD85" s="160">
        <v>16</v>
      </c>
      <c r="AE85" s="160">
        <v>24</v>
      </c>
      <c r="AF85" s="160"/>
      <c r="AG85" s="43">
        <f t="shared" si="179"/>
        <v>5953</v>
      </c>
      <c r="AH85" s="43">
        <f t="shared" si="180"/>
        <v>1221</v>
      </c>
      <c r="AI85" s="43">
        <f t="shared" si="181"/>
        <v>4732</v>
      </c>
      <c r="AJ85" s="160">
        <v>399</v>
      </c>
      <c r="AK85" s="144">
        <v>254</v>
      </c>
      <c r="AL85" s="160">
        <v>0</v>
      </c>
      <c r="AM85" s="43">
        <f t="shared" si="182"/>
        <v>653</v>
      </c>
      <c r="AN85" s="44">
        <f t="shared" si="183"/>
        <v>54604</v>
      </c>
      <c r="AQ85" s="43">
        <f t="shared" si="184"/>
        <v>905.625</v>
      </c>
      <c r="AR85" s="43">
        <f t="shared" si="185"/>
        <v>330.72222222222223</v>
      </c>
      <c r="AS85" s="43">
        <f t="shared" si="185"/>
        <v>174.42857142857142</v>
      </c>
      <c r="AT85" s="43">
        <f t="shared" si="185"/>
        <v>430.18181818181819</v>
      </c>
      <c r="AU85" s="43">
        <f t="shared" si="186"/>
        <v>217.66666666666666</v>
      </c>
      <c r="AV85" s="44">
        <f t="shared" si="186"/>
        <v>1882.8965517241379</v>
      </c>
      <c r="AW85" s="122"/>
      <c r="AX85" s="43">
        <f t="shared" si="187"/>
        <v>5820</v>
      </c>
      <c r="AY85" s="43">
        <f t="shared" si="188"/>
        <v>220.5</v>
      </c>
      <c r="AZ85" s="43">
        <f t="shared" si="189"/>
        <v>153</v>
      </c>
      <c r="BA85" s="43">
        <f t="shared" si="190"/>
        <v>224</v>
      </c>
      <c r="BB85" s="43">
        <f t="shared" si="191"/>
        <v>254</v>
      </c>
      <c r="BC85" s="44">
        <f t="shared" si="192"/>
        <v>297</v>
      </c>
    </row>
    <row r="86" spans="1:55" s="204" customFormat="1">
      <c r="A86" s="199"/>
      <c r="B86" s="200" t="s">
        <v>227</v>
      </c>
      <c r="C86" s="201"/>
      <c r="D86" s="144">
        <v>204</v>
      </c>
      <c r="E86" s="160">
        <v>4124</v>
      </c>
      <c r="F86" s="160">
        <v>1323</v>
      </c>
      <c r="G86" s="160">
        <v>6890</v>
      </c>
      <c r="H86" s="144">
        <v>1513</v>
      </c>
      <c r="I86" s="144">
        <v>694</v>
      </c>
      <c r="J86" s="160">
        <v>983</v>
      </c>
      <c r="K86" s="144">
        <v>134</v>
      </c>
      <c r="L86" s="43">
        <f t="shared" si="178"/>
        <v>15865</v>
      </c>
      <c r="M86" s="160">
        <v>79</v>
      </c>
      <c r="N86" s="160">
        <v>0</v>
      </c>
      <c r="O86" s="160">
        <v>749</v>
      </c>
      <c r="P86" s="160">
        <v>283</v>
      </c>
      <c r="Q86" s="160">
        <v>284</v>
      </c>
      <c r="R86" s="160"/>
      <c r="S86" s="160">
        <v>7</v>
      </c>
      <c r="T86" s="160">
        <v>206</v>
      </c>
      <c r="U86" s="160">
        <v>441</v>
      </c>
      <c r="V86" s="144"/>
      <c r="W86" s="144">
        <v>68</v>
      </c>
      <c r="X86" s="144">
        <v>49</v>
      </c>
      <c r="Y86" s="160">
        <v>666</v>
      </c>
      <c r="Z86" s="160">
        <v>649</v>
      </c>
      <c r="AA86" s="250">
        <v>74</v>
      </c>
      <c r="AB86" s="160">
        <v>64</v>
      </c>
      <c r="AC86" s="160">
        <v>11</v>
      </c>
      <c r="AD86" s="160">
        <v>32</v>
      </c>
      <c r="AE86" s="160">
        <v>16</v>
      </c>
      <c r="AF86" s="160">
        <v>172</v>
      </c>
      <c r="AG86" s="43">
        <f t="shared" si="179"/>
        <v>3850</v>
      </c>
      <c r="AH86" s="43">
        <f t="shared" si="180"/>
        <v>2103</v>
      </c>
      <c r="AI86" s="43">
        <f t="shared" si="181"/>
        <v>1747</v>
      </c>
      <c r="AJ86" s="160">
        <v>1894</v>
      </c>
      <c r="AK86" s="144">
        <v>48</v>
      </c>
      <c r="AL86" s="160">
        <v>0</v>
      </c>
      <c r="AM86" s="43">
        <f t="shared" si="182"/>
        <v>1942</v>
      </c>
      <c r="AN86" s="44">
        <f t="shared" si="183"/>
        <v>21657</v>
      </c>
      <c r="AQ86" s="43">
        <f t="shared" si="184"/>
        <v>16.75</v>
      </c>
      <c r="AR86" s="43">
        <f t="shared" si="185"/>
        <v>213.88888888888889</v>
      </c>
      <c r="AS86" s="43">
        <f t="shared" si="185"/>
        <v>300.42857142857144</v>
      </c>
      <c r="AT86" s="43">
        <f t="shared" si="185"/>
        <v>158.81818181818181</v>
      </c>
      <c r="AU86" s="43">
        <f t="shared" si="186"/>
        <v>647.33333333333337</v>
      </c>
      <c r="AV86" s="44">
        <f t="shared" si="186"/>
        <v>746.79310344827582</v>
      </c>
      <c r="AW86" s="122"/>
      <c r="AX86" s="43">
        <f t="shared" si="187"/>
        <v>1153</v>
      </c>
      <c r="AY86" s="43">
        <f t="shared" si="188"/>
        <v>76.5</v>
      </c>
      <c r="AZ86" s="43">
        <f t="shared" si="189"/>
        <v>206</v>
      </c>
      <c r="BA86" s="43">
        <f t="shared" si="190"/>
        <v>68</v>
      </c>
      <c r="BB86" s="43">
        <f t="shared" si="191"/>
        <v>48</v>
      </c>
      <c r="BC86" s="44">
        <f t="shared" si="192"/>
        <v>204</v>
      </c>
    </row>
    <row r="87" spans="1:55" s="204" customFormat="1">
      <c r="A87" s="199"/>
      <c r="B87" s="251" t="s">
        <v>125</v>
      </c>
      <c r="C87" s="201"/>
      <c r="D87" s="144">
        <v>14</v>
      </c>
      <c r="E87" s="160">
        <v>0</v>
      </c>
      <c r="F87" s="160">
        <v>5571</v>
      </c>
      <c r="G87" s="160">
        <v>0</v>
      </c>
      <c r="H87" s="144"/>
      <c r="I87" s="144">
        <v>0</v>
      </c>
      <c r="J87" s="160">
        <v>0</v>
      </c>
      <c r="K87" s="144">
        <v>1156</v>
      </c>
      <c r="L87" s="43">
        <f t="shared" si="178"/>
        <v>6741</v>
      </c>
      <c r="M87" s="160"/>
      <c r="N87" s="160">
        <v>0</v>
      </c>
      <c r="O87" s="160"/>
      <c r="P87" s="160"/>
      <c r="Q87" s="160"/>
      <c r="R87" s="160">
        <v>122</v>
      </c>
      <c r="S87" s="160">
        <v>0</v>
      </c>
      <c r="T87" s="160">
        <v>0</v>
      </c>
      <c r="U87" s="160">
        <v>295</v>
      </c>
      <c r="V87" s="144">
        <v>1203</v>
      </c>
      <c r="W87" s="144">
        <v>196</v>
      </c>
      <c r="X87" s="144"/>
      <c r="Y87" s="160">
        <v>0</v>
      </c>
      <c r="Z87" s="160">
        <v>0</v>
      </c>
      <c r="AA87" s="250">
        <v>52</v>
      </c>
      <c r="AB87" s="160">
        <v>0</v>
      </c>
      <c r="AC87" s="160">
        <v>1933</v>
      </c>
      <c r="AD87" s="160"/>
      <c r="AE87" s="160">
        <v>962</v>
      </c>
      <c r="AF87" s="160"/>
      <c r="AG87" s="43">
        <f t="shared" si="179"/>
        <v>4763</v>
      </c>
      <c r="AH87" s="43">
        <f t="shared" si="180"/>
        <v>1933</v>
      </c>
      <c r="AI87" s="43">
        <f t="shared" si="181"/>
        <v>2830</v>
      </c>
      <c r="AJ87" s="160">
        <v>200</v>
      </c>
      <c r="AK87" s="144"/>
      <c r="AL87" s="160">
        <v>23</v>
      </c>
      <c r="AM87" s="43">
        <f t="shared" si="182"/>
        <v>223</v>
      </c>
      <c r="AN87" s="44">
        <f t="shared" si="183"/>
        <v>11727</v>
      </c>
      <c r="AQ87" s="43">
        <f t="shared" si="184"/>
        <v>144.5</v>
      </c>
      <c r="AR87" s="43">
        <f t="shared" si="185"/>
        <v>264.61111111111109</v>
      </c>
      <c r="AS87" s="43">
        <f t="shared" si="185"/>
        <v>276.14285714285717</v>
      </c>
      <c r="AT87" s="43">
        <f t="shared" si="185"/>
        <v>257.27272727272725</v>
      </c>
      <c r="AU87" s="43">
        <f t="shared" si="186"/>
        <v>74.333333333333329</v>
      </c>
      <c r="AV87" s="44">
        <f t="shared" si="186"/>
        <v>404.37931034482756</v>
      </c>
      <c r="AW87" s="122"/>
      <c r="AX87" s="43">
        <f t="shared" si="187"/>
        <v>0</v>
      </c>
      <c r="AY87" s="43">
        <f t="shared" si="188"/>
        <v>52</v>
      </c>
      <c r="AZ87" s="43">
        <f t="shared" si="189"/>
        <v>0</v>
      </c>
      <c r="BA87" s="43">
        <f t="shared" si="190"/>
        <v>87</v>
      </c>
      <c r="BB87" s="43">
        <f t="shared" si="191"/>
        <v>111.5</v>
      </c>
      <c r="BC87" s="44">
        <f t="shared" si="192"/>
        <v>18.5</v>
      </c>
    </row>
    <row r="88" spans="1:55" s="204" customFormat="1">
      <c r="A88" s="199"/>
      <c r="B88" s="200"/>
      <c r="C88" s="210" t="s">
        <v>226</v>
      </c>
      <c r="D88" s="252">
        <f t="shared" ref="D88:K88" si="193">SUM(D81:D87)</f>
        <v>30330</v>
      </c>
      <c r="E88" s="252">
        <f t="shared" si="193"/>
        <v>41650</v>
      </c>
      <c r="F88" s="252">
        <f t="shared" si="193"/>
        <v>124791</v>
      </c>
      <c r="G88" s="252">
        <f t="shared" si="193"/>
        <v>140951</v>
      </c>
      <c r="H88" s="252">
        <f t="shared" si="193"/>
        <v>113843</v>
      </c>
      <c r="I88" s="252">
        <f t="shared" si="193"/>
        <v>124110</v>
      </c>
      <c r="J88" s="252">
        <f t="shared" si="193"/>
        <v>42753</v>
      </c>
      <c r="K88" s="252">
        <f t="shared" si="193"/>
        <v>62245</v>
      </c>
      <c r="L88" s="45">
        <f t="shared" si="178"/>
        <v>680673</v>
      </c>
      <c r="M88" s="252">
        <f t="shared" ref="M88:V88" si="194">SUM(M81:M87)</f>
        <v>23339</v>
      </c>
      <c r="N88" s="252">
        <f t="shared" si="194"/>
        <v>12657</v>
      </c>
      <c r="O88" s="252">
        <f t="shared" si="194"/>
        <v>38583</v>
      </c>
      <c r="P88" s="252">
        <f t="shared" si="194"/>
        <v>14706</v>
      </c>
      <c r="Q88" s="252">
        <f t="shared" si="194"/>
        <v>50086</v>
      </c>
      <c r="R88" s="252">
        <f t="shared" si="194"/>
        <v>25171</v>
      </c>
      <c r="S88" s="252">
        <f t="shared" si="194"/>
        <v>9568</v>
      </c>
      <c r="T88" s="252">
        <f t="shared" si="194"/>
        <v>1426</v>
      </c>
      <c r="U88" s="252">
        <f t="shared" si="194"/>
        <v>31566</v>
      </c>
      <c r="V88" s="252">
        <f t="shared" si="194"/>
        <v>5449</v>
      </c>
      <c r="W88" s="252">
        <f t="shared" ref="W88:X88" si="195">SUM(W81:W87)</f>
        <v>1397</v>
      </c>
      <c r="X88" s="252">
        <f t="shared" si="195"/>
        <v>11370</v>
      </c>
      <c r="Y88" s="252">
        <f t="shared" ref="Y88:AF88" si="196">SUM(Y81:Y87)</f>
        <v>33163</v>
      </c>
      <c r="Z88" s="252">
        <f t="shared" si="196"/>
        <v>6784</v>
      </c>
      <c r="AA88" s="252">
        <f t="shared" si="196"/>
        <v>22688</v>
      </c>
      <c r="AB88" s="252">
        <f t="shared" si="196"/>
        <v>20842</v>
      </c>
      <c r="AC88" s="252">
        <f t="shared" si="196"/>
        <v>5334</v>
      </c>
      <c r="AD88" s="252">
        <f t="shared" si="196"/>
        <v>22404</v>
      </c>
      <c r="AE88" s="252">
        <f t="shared" si="196"/>
        <v>8245</v>
      </c>
      <c r="AF88" s="252">
        <f t="shared" si="196"/>
        <v>21875</v>
      </c>
      <c r="AG88" s="45">
        <f t="shared" si="179"/>
        <v>366653</v>
      </c>
      <c r="AH88" s="45">
        <f t="shared" si="180"/>
        <v>146492</v>
      </c>
      <c r="AI88" s="45">
        <f t="shared" si="181"/>
        <v>220161</v>
      </c>
      <c r="AJ88" s="252">
        <f>SUM(AJ81:AJ87)</f>
        <v>41611</v>
      </c>
      <c r="AK88" s="252">
        <f>SUM(AK81:AK87)</f>
        <v>80307</v>
      </c>
      <c r="AL88" s="252">
        <f>SUM(AL81:AL87)</f>
        <v>22063</v>
      </c>
      <c r="AM88" s="45">
        <f t="shared" si="182"/>
        <v>143981</v>
      </c>
      <c r="AN88" s="211">
        <f t="shared" si="183"/>
        <v>1191307</v>
      </c>
      <c r="AQ88" s="45">
        <f>K88/AQ$5</f>
        <v>7780.625</v>
      </c>
      <c r="AR88" s="45">
        <f>AG88/AR$5</f>
        <v>20369.611111111109</v>
      </c>
      <c r="AS88" s="45">
        <f>AH88/AS$5</f>
        <v>20927.428571428572</v>
      </c>
      <c r="AT88" s="45">
        <f>AI88/AT$5</f>
        <v>20014.636363636364</v>
      </c>
      <c r="AU88" s="45">
        <f>AM88/AU$5</f>
        <v>47993.666666666664</v>
      </c>
      <c r="AV88" s="211">
        <f>AN88/AV$5</f>
        <v>41079.551724137928</v>
      </c>
      <c r="AW88" s="122"/>
      <c r="AX88" s="45">
        <f t="shared" si="187"/>
        <v>88044</v>
      </c>
      <c r="AY88" s="45">
        <f t="shared" si="188"/>
        <v>17774</v>
      </c>
      <c r="AZ88" s="45">
        <f t="shared" si="189"/>
        <v>21875</v>
      </c>
      <c r="BA88" s="45">
        <f t="shared" si="190"/>
        <v>14706</v>
      </c>
      <c r="BB88" s="45">
        <f t="shared" si="191"/>
        <v>41611</v>
      </c>
      <c r="BC88" s="211">
        <f t="shared" si="192"/>
        <v>23339</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c r="G91" s="160">
        <v>0</v>
      </c>
      <c r="H91" s="144">
        <v>0</v>
      </c>
      <c r="I91" s="144">
        <v>0</v>
      </c>
      <c r="J91" s="160">
        <v>0</v>
      </c>
      <c r="K91" s="144">
        <v>0</v>
      </c>
      <c r="L91" s="43"/>
      <c r="M91" s="160"/>
      <c r="N91" s="160">
        <v>0</v>
      </c>
      <c r="O91" s="160"/>
      <c r="P91" s="160"/>
      <c r="Q91" s="160"/>
      <c r="R91" s="160"/>
      <c r="S91" s="160">
        <v>0</v>
      </c>
      <c r="T91" s="160">
        <v>0</v>
      </c>
      <c r="U91" s="160"/>
      <c r="V91" s="144">
        <v>72</v>
      </c>
      <c r="W91" s="144"/>
      <c r="X91" s="144"/>
      <c r="Y91" s="160">
        <v>0</v>
      </c>
      <c r="Z91" s="160">
        <v>0</v>
      </c>
      <c r="AA91" s="250"/>
      <c r="AB91" s="160">
        <v>0</v>
      </c>
      <c r="AC91" s="160">
        <v>0</v>
      </c>
      <c r="AD91" s="160"/>
      <c r="AE91" s="160"/>
      <c r="AF91" s="160"/>
      <c r="AG91" s="43">
        <f t="shared" ref="AG91:AG100" si="197">+SUM(M91:AF91)</f>
        <v>72</v>
      </c>
      <c r="AH91" s="43">
        <f t="shared" ref="AH91:AH100" si="198">O91+Q91+Z91+AC91+AD91+AF91+T91</f>
        <v>0</v>
      </c>
      <c r="AI91" s="43">
        <f t="shared" ref="AI91:AI102" si="199">M91+N91+P91+R91+S91+U91+V91+Y91+AA91+AB91+AE91+W91+X91</f>
        <v>72</v>
      </c>
      <c r="AJ91" s="160">
        <v>0</v>
      </c>
      <c r="AK91" s="144"/>
      <c r="AL91" s="160">
        <v>0</v>
      </c>
      <c r="AM91" s="43">
        <f t="shared" ref="AM91:AM100" si="200">+SUM(AJ91:AL91)</f>
        <v>0</v>
      </c>
      <c r="AN91" s="44">
        <f t="shared" ref="AN91:AN100" si="201">+AM91+AG91+L91</f>
        <v>72</v>
      </c>
      <c r="AQ91" s="43">
        <f>K91/AQ$5</f>
        <v>0</v>
      </c>
      <c r="AR91" s="43">
        <f>AG91/AR$5</f>
        <v>4</v>
      </c>
      <c r="AS91" s="43">
        <f>AH91/AS$5</f>
        <v>0</v>
      </c>
      <c r="AT91" s="43">
        <f>AI91/AT$5</f>
        <v>6.5454545454545459</v>
      </c>
      <c r="AU91" s="43">
        <f>AM91/AU$5</f>
        <v>0</v>
      </c>
      <c r="AV91" s="44">
        <f>AN91/AV$5</f>
        <v>2.4827586206896552</v>
      </c>
      <c r="AW91" s="122"/>
      <c r="AX91" s="43">
        <f t="shared" ref="AX91:AX102" si="202">MEDIAN($D91:$K91)</f>
        <v>0</v>
      </c>
      <c r="AY91" s="43">
        <f t="shared" ref="AY91:AY102" si="203">MEDIAN($M91:$AF91)</f>
        <v>0</v>
      </c>
      <c r="AZ91" s="43">
        <f t="shared" ref="AZ91:AZ100" si="204">MEDIAN($AC91,$AD91,$Z91,$T91,$O91,Q91,AF91)</f>
        <v>0</v>
      </c>
      <c r="BA91" s="43">
        <f t="shared" ref="BA91:BA100" si="205">MEDIAN(M91,N91,P91,R91,S91,U91,V91,Y91,AA91,AB91,AE91,W91,X91)</f>
        <v>0</v>
      </c>
      <c r="BB91" s="43">
        <f t="shared" ref="BB91:BB100" si="206">MEDIAN($AJ91:$AL91)</f>
        <v>0</v>
      </c>
      <c r="BC91" s="44">
        <f t="shared" ref="BC91:BC100" si="207">MEDIAN(D91:K91,M91:AF91,AJ91:AL91)</f>
        <v>0</v>
      </c>
    </row>
    <row r="92" spans="1:55" s="204" customFormat="1">
      <c r="A92" s="199"/>
      <c r="B92" s="200" t="s">
        <v>223</v>
      </c>
      <c r="C92" s="201"/>
      <c r="D92" s="144">
        <v>26156</v>
      </c>
      <c r="E92" s="160">
        <v>7255</v>
      </c>
      <c r="F92" s="160">
        <v>25925</v>
      </c>
      <c r="G92" s="160">
        <v>175122</v>
      </c>
      <c r="H92" s="144">
        <v>21799</v>
      </c>
      <c r="I92" s="144">
        <v>46206</v>
      </c>
      <c r="J92" s="160">
        <v>12256</v>
      </c>
      <c r="K92" s="144">
        <v>24408</v>
      </c>
      <c r="L92" s="43">
        <f t="shared" ref="L92:L100" si="208">+SUM(D92:K92)</f>
        <v>339127</v>
      </c>
      <c r="M92" s="160">
        <v>1672</v>
      </c>
      <c r="N92" s="160">
        <v>3511</v>
      </c>
      <c r="O92" s="160">
        <v>6338</v>
      </c>
      <c r="P92" s="160">
        <v>2915</v>
      </c>
      <c r="Q92" s="160">
        <v>10521</v>
      </c>
      <c r="R92" s="160">
        <v>4169</v>
      </c>
      <c r="S92" s="160">
        <v>2094</v>
      </c>
      <c r="T92" s="160">
        <v>3941</v>
      </c>
      <c r="U92" s="160">
        <v>653</v>
      </c>
      <c r="V92" s="144">
        <v>1560</v>
      </c>
      <c r="W92" s="144">
        <v>1990</v>
      </c>
      <c r="X92" s="144">
        <v>1247</v>
      </c>
      <c r="Y92" s="160">
        <v>3970</v>
      </c>
      <c r="Z92" s="160">
        <v>10967</v>
      </c>
      <c r="AA92" s="250">
        <v>4514</v>
      </c>
      <c r="AB92" s="160">
        <v>1452</v>
      </c>
      <c r="AC92" s="160">
        <v>5711</v>
      </c>
      <c r="AD92" s="160">
        <v>5410</v>
      </c>
      <c r="AE92" s="160">
        <v>2226</v>
      </c>
      <c r="AF92" s="160">
        <v>3021</v>
      </c>
      <c r="AG92" s="43">
        <f t="shared" si="197"/>
        <v>77882</v>
      </c>
      <c r="AH92" s="43">
        <f t="shared" si="198"/>
        <v>45909</v>
      </c>
      <c r="AI92" s="43">
        <f t="shared" si="199"/>
        <v>31973</v>
      </c>
      <c r="AJ92" s="160">
        <v>8914</v>
      </c>
      <c r="AK92" s="144">
        <v>1337</v>
      </c>
      <c r="AL92" s="160">
        <v>1281</v>
      </c>
      <c r="AM92" s="43">
        <f t="shared" si="200"/>
        <v>11532</v>
      </c>
      <c r="AN92" s="44">
        <f t="shared" si="201"/>
        <v>428541</v>
      </c>
      <c r="AQ92" s="43">
        <f t="shared" ref="AQ92:AQ99" si="209">K92/AQ$5</f>
        <v>3051</v>
      </c>
      <c r="AR92" s="43">
        <f t="shared" ref="AR92:AT99" si="210">AG92/AR$5</f>
        <v>4326.7777777777774</v>
      </c>
      <c r="AS92" s="43">
        <f t="shared" si="210"/>
        <v>6558.4285714285716</v>
      </c>
      <c r="AT92" s="43">
        <f t="shared" si="210"/>
        <v>2906.6363636363635</v>
      </c>
      <c r="AU92" s="43">
        <f t="shared" ref="AU92:AV99" si="211">AM92/AU$5</f>
        <v>3844</v>
      </c>
      <c r="AV92" s="44">
        <f t="shared" si="211"/>
        <v>14777.275862068966</v>
      </c>
      <c r="AW92" s="122"/>
      <c r="AX92" s="43">
        <f t="shared" si="202"/>
        <v>25166.5</v>
      </c>
      <c r="AY92" s="43">
        <f t="shared" si="203"/>
        <v>3266</v>
      </c>
      <c r="AZ92" s="43">
        <f t="shared" si="204"/>
        <v>5711</v>
      </c>
      <c r="BA92" s="43">
        <f t="shared" si="205"/>
        <v>2094</v>
      </c>
      <c r="BB92" s="43">
        <f t="shared" si="206"/>
        <v>1337</v>
      </c>
      <c r="BC92" s="44">
        <f t="shared" si="207"/>
        <v>4169</v>
      </c>
    </row>
    <row r="93" spans="1:55" s="204" customFormat="1">
      <c r="A93" s="199"/>
      <c r="B93" s="200" t="s">
        <v>222</v>
      </c>
      <c r="C93" s="201"/>
      <c r="D93" s="144">
        <v>13565</v>
      </c>
      <c r="E93" s="160">
        <v>6336</v>
      </c>
      <c r="F93" s="160">
        <v>14038</v>
      </c>
      <c r="G93" s="160">
        <v>31432</v>
      </c>
      <c r="H93" s="144">
        <v>10041</v>
      </c>
      <c r="I93" s="144">
        <v>36658</v>
      </c>
      <c r="J93" s="160">
        <v>13868</v>
      </c>
      <c r="K93" s="144">
        <v>12670</v>
      </c>
      <c r="L93" s="43">
        <f t="shared" si="208"/>
        <v>138608</v>
      </c>
      <c r="M93" s="160">
        <v>832</v>
      </c>
      <c r="N93" s="160">
        <v>1309</v>
      </c>
      <c r="O93" s="160">
        <v>3219</v>
      </c>
      <c r="P93" s="160">
        <v>2166</v>
      </c>
      <c r="Q93" s="160">
        <v>5791</v>
      </c>
      <c r="R93" s="160">
        <v>1160</v>
      </c>
      <c r="S93" s="160">
        <v>730</v>
      </c>
      <c r="T93" s="160">
        <v>2060</v>
      </c>
      <c r="U93" s="160">
        <v>1132</v>
      </c>
      <c r="V93" s="144">
        <v>801</v>
      </c>
      <c r="W93" s="144">
        <v>399</v>
      </c>
      <c r="X93" s="144">
        <v>126</v>
      </c>
      <c r="Y93" s="160">
        <v>3257</v>
      </c>
      <c r="Z93" s="160">
        <v>6154</v>
      </c>
      <c r="AA93" s="250">
        <v>3194</v>
      </c>
      <c r="AB93" s="160">
        <v>360</v>
      </c>
      <c r="AC93" s="160">
        <v>2353</v>
      </c>
      <c r="AD93" s="160">
        <v>2767</v>
      </c>
      <c r="AE93" s="160">
        <v>882</v>
      </c>
      <c r="AF93" s="160">
        <v>2793</v>
      </c>
      <c r="AG93" s="43">
        <f t="shared" si="197"/>
        <v>41485</v>
      </c>
      <c r="AH93" s="43">
        <f t="shared" si="198"/>
        <v>25137</v>
      </c>
      <c r="AI93" s="43">
        <f t="shared" si="199"/>
        <v>16348</v>
      </c>
      <c r="AJ93" s="160">
        <v>6257</v>
      </c>
      <c r="AK93" s="144">
        <v>803</v>
      </c>
      <c r="AL93" s="160">
        <v>863</v>
      </c>
      <c r="AM93" s="43">
        <f t="shared" si="200"/>
        <v>7923</v>
      </c>
      <c r="AN93" s="44">
        <f t="shared" si="201"/>
        <v>188016</v>
      </c>
      <c r="AQ93" s="43">
        <f t="shared" si="209"/>
        <v>1583.75</v>
      </c>
      <c r="AR93" s="43">
        <f t="shared" si="210"/>
        <v>2304.7222222222222</v>
      </c>
      <c r="AS93" s="43">
        <f t="shared" si="210"/>
        <v>3591</v>
      </c>
      <c r="AT93" s="43">
        <f t="shared" si="210"/>
        <v>1486.1818181818182</v>
      </c>
      <c r="AU93" s="43">
        <f t="shared" si="211"/>
        <v>2641</v>
      </c>
      <c r="AV93" s="44">
        <f t="shared" si="211"/>
        <v>6483.3103448275861</v>
      </c>
      <c r="AW93" s="122"/>
      <c r="AX93" s="43">
        <f t="shared" si="202"/>
        <v>13716.5</v>
      </c>
      <c r="AY93" s="43">
        <f t="shared" si="203"/>
        <v>1684.5</v>
      </c>
      <c r="AZ93" s="43">
        <f t="shared" si="204"/>
        <v>2793</v>
      </c>
      <c r="BA93" s="43">
        <f t="shared" si="205"/>
        <v>882</v>
      </c>
      <c r="BB93" s="43">
        <f t="shared" si="206"/>
        <v>863</v>
      </c>
      <c r="BC93" s="44">
        <f t="shared" si="207"/>
        <v>2767</v>
      </c>
    </row>
    <row r="94" spans="1:55" s="204" customFormat="1">
      <c r="A94" s="199"/>
      <c r="B94" s="200" t="s">
        <v>221</v>
      </c>
      <c r="C94" s="201"/>
      <c r="D94" s="144">
        <v>31314</v>
      </c>
      <c r="E94" s="160">
        <v>2800</v>
      </c>
      <c r="F94" s="160">
        <v>15562</v>
      </c>
      <c r="G94" s="160">
        <v>6182</v>
      </c>
      <c r="H94" s="144">
        <v>7950</v>
      </c>
      <c r="I94" s="144">
        <v>7968</v>
      </c>
      <c r="J94" s="160">
        <v>18851</v>
      </c>
      <c r="K94" s="144">
        <v>6672</v>
      </c>
      <c r="L94" s="43">
        <f t="shared" si="208"/>
        <v>97299</v>
      </c>
      <c r="M94" s="160">
        <v>37</v>
      </c>
      <c r="N94" s="160">
        <v>8024</v>
      </c>
      <c r="O94" s="160">
        <v>6389</v>
      </c>
      <c r="P94" s="160">
        <v>1316</v>
      </c>
      <c r="Q94" s="160">
        <v>4101</v>
      </c>
      <c r="R94" s="160">
        <v>11035</v>
      </c>
      <c r="S94" s="160">
        <v>453</v>
      </c>
      <c r="T94" s="160">
        <v>1543</v>
      </c>
      <c r="U94" s="160">
        <v>2098</v>
      </c>
      <c r="V94" s="144">
        <v>304</v>
      </c>
      <c r="W94" s="144">
        <v>35</v>
      </c>
      <c r="X94" s="144"/>
      <c r="Y94" s="160">
        <v>4222</v>
      </c>
      <c r="Z94" s="160">
        <v>7689</v>
      </c>
      <c r="AA94" s="250">
        <v>9598</v>
      </c>
      <c r="AB94" s="160">
        <v>5174</v>
      </c>
      <c r="AC94" s="160">
        <v>3348</v>
      </c>
      <c r="AD94" s="160">
        <v>7205</v>
      </c>
      <c r="AE94" s="160">
        <v>952</v>
      </c>
      <c r="AF94" s="160">
        <v>9622</v>
      </c>
      <c r="AG94" s="43">
        <f t="shared" si="197"/>
        <v>83145</v>
      </c>
      <c r="AH94" s="43">
        <f t="shared" si="198"/>
        <v>39897</v>
      </c>
      <c r="AI94" s="43">
        <f t="shared" si="199"/>
        <v>43248</v>
      </c>
      <c r="AJ94" s="160">
        <v>625</v>
      </c>
      <c r="AK94" s="144">
        <v>885</v>
      </c>
      <c r="AL94" s="160">
        <v>105</v>
      </c>
      <c r="AM94" s="43">
        <f t="shared" si="200"/>
        <v>1615</v>
      </c>
      <c r="AN94" s="44">
        <f t="shared" si="201"/>
        <v>182059</v>
      </c>
      <c r="AQ94" s="43">
        <f t="shared" si="209"/>
        <v>834</v>
      </c>
      <c r="AR94" s="43">
        <f t="shared" si="210"/>
        <v>4619.166666666667</v>
      </c>
      <c r="AS94" s="43">
        <f t="shared" si="210"/>
        <v>5699.5714285714284</v>
      </c>
      <c r="AT94" s="43">
        <f t="shared" si="210"/>
        <v>3931.6363636363635</v>
      </c>
      <c r="AU94" s="43">
        <f t="shared" si="211"/>
        <v>538.33333333333337</v>
      </c>
      <c r="AV94" s="44">
        <f t="shared" si="211"/>
        <v>6277.8965517241377</v>
      </c>
      <c r="AW94" s="122"/>
      <c r="AX94" s="43">
        <f t="shared" si="202"/>
        <v>7959</v>
      </c>
      <c r="AY94" s="43">
        <f t="shared" si="203"/>
        <v>4101</v>
      </c>
      <c r="AZ94" s="43">
        <f t="shared" si="204"/>
        <v>6389</v>
      </c>
      <c r="BA94" s="43">
        <f t="shared" si="205"/>
        <v>1707</v>
      </c>
      <c r="BB94" s="43">
        <f t="shared" si="206"/>
        <v>625</v>
      </c>
      <c r="BC94" s="44">
        <f t="shared" si="207"/>
        <v>4698</v>
      </c>
    </row>
    <row r="95" spans="1:55" s="204" customFormat="1">
      <c r="A95" s="199"/>
      <c r="B95" s="200" t="s">
        <v>220</v>
      </c>
      <c r="C95" s="201"/>
      <c r="D95" s="144">
        <v>11464</v>
      </c>
      <c r="E95" s="160">
        <v>11612</v>
      </c>
      <c r="F95" s="160">
        <v>31612</v>
      </c>
      <c r="G95" s="160">
        <v>9494</v>
      </c>
      <c r="H95" s="144">
        <v>12472</v>
      </c>
      <c r="I95" s="144">
        <v>37819</v>
      </c>
      <c r="J95" s="160">
        <v>8979</v>
      </c>
      <c r="K95" s="144">
        <v>11576</v>
      </c>
      <c r="L95" s="43">
        <f t="shared" si="208"/>
        <v>135028</v>
      </c>
      <c r="M95" s="160"/>
      <c r="N95" s="160">
        <v>0</v>
      </c>
      <c r="O95" s="160"/>
      <c r="P95" s="160">
        <v>949</v>
      </c>
      <c r="Q95" s="160"/>
      <c r="R95" s="160"/>
      <c r="S95" s="160">
        <v>283</v>
      </c>
      <c r="T95" s="160">
        <v>0</v>
      </c>
      <c r="U95" s="160">
        <v>227</v>
      </c>
      <c r="V95" s="144"/>
      <c r="W95" s="144"/>
      <c r="X95" s="144"/>
      <c r="Y95" s="160">
        <v>5607</v>
      </c>
      <c r="Z95" s="160">
        <v>0</v>
      </c>
      <c r="AA95" s="250">
        <v>125</v>
      </c>
      <c r="AB95" s="160">
        <v>0</v>
      </c>
      <c r="AC95" s="160">
        <v>0</v>
      </c>
      <c r="AD95" s="160"/>
      <c r="AE95" s="160"/>
      <c r="AF95" s="160">
        <v>779</v>
      </c>
      <c r="AG95" s="43">
        <f t="shared" si="197"/>
        <v>7970</v>
      </c>
      <c r="AH95" s="43">
        <f t="shared" si="198"/>
        <v>779</v>
      </c>
      <c r="AI95" s="43">
        <f t="shared" si="199"/>
        <v>7191</v>
      </c>
      <c r="AJ95" s="160">
        <v>0</v>
      </c>
      <c r="AK95" s="144"/>
      <c r="AL95" s="160">
        <v>0</v>
      </c>
      <c r="AM95" s="43">
        <f t="shared" si="200"/>
        <v>0</v>
      </c>
      <c r="AN95" s="44">
        <f t="shared" si="201"/>
        <v>142998</v>
      </c>
      <c r="AQ95" s="43">
        <f t="shared" si="209"/>
        <v>1447</v>
      </c>
      <c r="AR95" s="43">
        <f t="shared" si="210"/>
        <v>442.77777777777777</v>
      </c>
      <c r="AS95" s="43">
        <f t="shared" si="210"/>
        <v>111.28571428571429</v>
      </c>
      <c r="AT95" s="43">
        <f t="shared" si="210"/>
        <v>653.72727272727275</v>
      </c>
      <c r="AU95" s="43">
        <f t="shared" si="211"/>
        <v>0</v>
      </c>
      <c r="AV95" s="44">
        <f t="shared" si="211"/>
        <v>4930.9655172413795</v>
      </c>
      <c r="AW95" s="122"/>
      <c r="AX95" s="43">
        <f t="shared" si="202"/>
        <v>11594</v>
      </c>
      <c r="AY95" s="43">
        <f t="shared" si="203"/>
        <v>125</v>
      </c>
      <c r="AZ95" s="43">
        <f t="shared" si="204"/>
        <v>0</v>
      </c>
      <c r="BA95" s="43">
        <f t="shared" si="205"/>
        <v>227</v>
      </c>
      <c r="BB95" s="43">
        <f t="shared" si="206"/>
        <v>0</v>
      </c>
      <c r="BC95" s="44">
        <f t="shared" si="207"/>
        <v>779</v>
      </c>
    </row>
    <row r="96" spans="1:55" s="204" customFormat="1">
      <c r="A96" s="199"/>
      <c r="B96" s="200" t="s">
        <v>219</v>
      </c>
      <c r="C96" s="201"/>
      <c r="D96" s="144">
        <v>0</v>
      </c>
      <c r="E96" s="160">
        <v>0</v>
      </c>
      <c r="F96" s="160">
        <v>985</v>
      </c>
      <c r="G96" s="160">
        <v>0</v>
      </c>
      <c r="H96" s="144">
        <v>32</v>
      </c>
      <c r="I96" s="144">
        <v>0</v>
      </c>
      <c r="J96" s="160">
        <v>0</v>
      </c>
      <c r="K96" s="144"/>
      <c r="L96" s="43">
        <f t="shared" si="208"/>
        <v>1017</v>
      </c>
      <c r="M96" s="160"/>
      <c r="N96" s="160">
        <v>35</v>
      </c>
      <c r="O96" s="160">
        <v>3611</v>
      </c>
      <c r="P96" s="160"/>
      <c r="Q96" s="160"/>
      <c r="R96" s="160"/>
      <c r="S96" s="160">
        <v>0</v>
      </c>
      <c r="T96" s="160">
        <v>0</v>
      </c>
      <c r="U96" s="160"/>
      <c r="V96" s="144"/>
      <c r="W96" s="144"/>
      <c r="X96" s="144"/>
      <c r="Y96" s="160">
        <v>0</v>
      </c>
      <c r="Z96" s="160">
        <v>1000</v>
      </c>
      <c r="AA96" s="250">
        <v>3557</v>
      </c>
      <c r="AB96" s="160">
        <v>0</v>
      </c>
      <c r="AC96" s="160">
        <v>0</v>
      </c>
      <c r="AD96" s="160"/>
      <c r="AE96" s="160"/>
      <c r="AF96" s="160"/>
      <c r="AG96" s="43">
        <f t="shared" si="197"/>
        <v>8203</v>
      </c>
      <c r="AH96" s="43">
        <f t="shared" si="198"/>
        <v>4611</v>
      </c>
      <c r="AI96" s="43">
        <f t="shared" si="199"/>
        <v>3592</v>
      </c>
      <c r="AJ96" s="160">
        <v>0</v>
      </c>
      <c r="AK96" s="144"/>
      <c r="AL96" s="160">
        <v>0</v>
      </c>
      <c r="AM96" s="43">
        <f t="shared" si="200"/>
        <v>0</v>
      </c>
      <c r="AN96" s="44">
        <f t="shared" si="201"/>
        <v>9220</v>
      </c>
      <c r="AQ96" s="43">
        <f t="shared" si="209"/>
        <v>0</v>
      </c>
      <c r="AR96" s="43">
        <f t="shared" si="210"/>
        <v>455.72222222222223</v>
      </c>
      <c r="AS96" s="43">
        <f t="shared" si="210"/>
        <v>658.71428571428567</v>
      </c>
      <c r="AT96" s="43">
        <f t="shared" si="210"/>
        <v>326.54545454545456</v>
      </c>
      <c r="AU96" s="43">
        <f t="shared" si="211"/>
        <v>0</v>
      </c>
      <c r="AV96" s="44">
        <f t="shared" si="211"/>
        <v>317.93103448275861</v>
      </c>
      <c r="AW96" s="122"/>
      <c r="AX96" s="43">
        <f t="shared" si="202"/>
        <v>0</v>
      </c>
      <c r="AY96" s="43">
        <f t="shared" si="203"/>
        <v>0</v>
      </c>
      <c r="AZ96" s="43">
        <f t="shared" si="204"/>
        <v>500</v>
      </c>
      <c r="BA96" s="43">
        <f t="shared" si="205"/>
        <v>0</v>
      </c>
      <c r="BB96" s="43">
        <f t="shared" si="206"/>
        <v>0</v>
      </c>
      <c r="BC96" s="44">
        <f t="shared" si="207"/>
        <v>0</v>
      </c>
    </row>
    <row r="97" spans="1:55" s="204" customFormat="1">
      <c r="A97" s="199"/>
      <c r="B97" s="200" t="s">
        <v>218</v>
      </c>
      <c r="C97" s="201"/>
      <c r="D97" s="144">
        <v>5079</v>
      </c>
      <c r="E97" s="160">
        <v>57</v>
      </c>
      <c r="F97" s="160"/>
      <c r="G97" s="160">
        <v>0</v>
      </c>
      <c r="H97" s="144">
        <v>796</v>
      </c>
      <c r="I97" s="144">
        <v>0</v>
      </c>
      <c r="J97" s="160">
        <v>2</v>
      </c>
      <c r="K97" s="144"/>
      <c r="L97" s="43">
        <f t="shared" si="208"/>
        <v>5934</v>
      </c>
      <c r="M97" s="160"/>
      <c r="N97" s="160">
        <v>0</v>
      </c>
      <c r="O97" s="160">
        <v>785</v>
      </c>
      <c r="P97" s="160"/>
      <c r="Q97" s="160"/>
      <c r="R97" s="160"/>
      <c r="S97" s="160">
        <v>152</v>
      </c>
      <c r="T97" s="160">
        <v>0</v>
      </c>
      <c r="U97" s="160"/>
      <c r="V97" s="144"/>
      <c r="W97" s="144"/>
      <c r="X97" s="144"/>
      <c r="Y97" s="160">
        <v>0</v>
      </c>
      <c r="Z97" s="160">
        <v>2225</v>
      </c>
      <c r="AA97" s="250">
        <v>479</v>
      </c>
      <c r="AB97" s="160">
        <v>55</v>
      </c>
      <c r="AC97" s="160">
        <v>0</v>
      </c>
      <c r="AD97" s="160"/>
      <c r="AE97" s="160">
        <v>15</v>
      </c>
      <c r="AF97" s="160"/>
      <c r="AG97" s="43">
        <f t="shared" si="197"/>
        <v>3711</v>
      </c>
      <c r="AH97" s="43">
        <f t="shared" si="198"/>
        <v>3010</v>
      </c>
      <c r="AI97" s="43">
        <f t="shared" si="199"/>
        <v>701</v>
      </c>
      <c r="AJ97" s="160">
        <v>0</v>
      </c>
      <c r="AK97" s="144">
        <v>237</v>
      </c>
      <c r="AL97" s="160">
        <v>32</v>
      </c>
      <c r="AM97" s="43">
        <f t="shared" si="200"/>
        <v>269</v>
      </c>
      <c r="AN97" s="44">
        <f t="shared" si="201"/>
        <v>9914</v>
      </c>
      <c r="AQ97" s="43">
        <f t="shared" si="209"/>
        <v>0</v>
      </c>
      <c r="AR97" s="43">
        <f t="shared" si="210"/>
        <v>206.16666666666666</v>
      </c>
      <c r="AS97" s="43">
        <f t="shared" si="210"/>
        <v>430</v>
      </c>
      <c r="AT97" s="43">
        <f t="shared" si="210"/>
        <v>63.727272727272727</v>
      </c>
      <c r="AU97" s="43">
        <f t="shared" si="211"/>
        <v>89.666666666666671</v>
      </c>
      <c r="AV97" s="44">
        <f t="shared" si="211"/>
        <v>341.86206896551727</v>
      </c>
      <c r="AW97" s="122"/>
      <c r="AX97" s="43">
        <f t="shared" si="202"/>
        <v>29.5</v>
      </c>
      <c r="AY97" s="43">
        <f t="shared" si="203"/>
        <v>35</v>
      </c>
      <c r="AZ97" s="43">
        <f t="shared" si="204"/>
        <v>392.5</v>
      </c>
      <c r="BA97" s="43">
        <f t="shared" si="205"/>
        <v>35</v>
      </c>
      <c r="BB97" s="43">
        <f t="shared" si="206"/>
        <v>32</v>
      </c>
      <c r="BC97" s="44">
        <f t="shared" si="207"/>
        <v>32</v>
      </c>
    </row>
    <row r="98" spans="1:55" s="204" customFormat="1">
      <c r="A98" s="199"/>
      <c r="B98" s="200" t="s">
        <v>217</v>
      </c>
      <c r="C98" s="201"/>
      <c r="D98" s="144">
        <v>0</v>
      </c>
      <c r="E98" s="160">
        <v>0</v>
      </c>
      <c r="F98" s="160"/>
      <c r="G98" s="160">
        <v>0</v>
      </c>
      <c r="H98" s="144">
        <v>0</v>
      </c>
      <c r="I98" s="144">
        <v>0</v>
      </c>
      <c r="J98" s="160">
        <v>0</v>
      </c>
      <c r="K98" s="144">
        <v>308</v>
      </c>
      <c r="L98" s="43">
        <f t="shared" si="208"/>
        <v>308</v>
      </c>
      <c r="M98" s="160">
        <v>14</v>
      </c>
      <c r="N98" s="160">
        <v>0</v>
      </c>
      <c r="O98" s="160"/>
      <c r="P98" s="160">
        <v>3</v>
      </c>
      <c r="Q98" s="160"/>
      <c r="R98" s="160">
        <v>793</v>
      </c>
      <c r="S98" s="160">
        <v>0</v>
      </c>
      <c r="T98" s="160">
        <v>0</v>
      </c>
      <c r="U98" s="160">
        <v>247</v>
      </c>
      <c r="V98" s="144">
        <v>275</v>
      </c>
      <c r="W98" s="144"/>
      <c r="X98" s="144"/>
      <c r="Y98" s="160">
        <v>0</v>
      </c>
      <c r="Z98" s="160">
        <v>210</v>
      </c>
      <c r="AA98" s="250">
        <v>0</v>
      </c>
      <c r="AB98" s="160">
        <v>0</v>
      </c>
      <c r="AC98" s="160">
        <v>0</v>
      </c>
      <c r="AD98" s="160"/>
      <c r="AE98" s="160"/>
      <c r="AF98" s="160">
        <v>216</v>
      </c>
      <c r="AG98" s="43">
        <f t="shared" si="197"/>
        <v>1758</v>
      </c>
      <c r="AH98" s="43">
        <f t="shared" si="198"/>
        <v>426</v>
      </c>
      <c r="AI98" s="43">
        <f t="shared" si="199"/>
        <v>1332</v>
      </c>
      <c r="AJ98" s="160">
        <v>0</v>
      </c>
      <c r="AK98" s="144"/>
      <c r="AL98" s="160">
        <v>0</v>
      </c>
      <c r="AM98" s="43">
        <f t="shared" si="200"/>
        <v>0</v>
      </c>
      <c r="AN98" s="44">
        <f t="shared" si="201"/>
        <v>2066</v>
      </c>
      <c r="AQ98" s="43">
        <f t="shared" si="209"/>
        <v>38.5</v>
      </c>
      <c r="AR98" s="43">
        <f t="shared" si="210"/>
        <v>97.666666666666671</v>
      </c>
      <c r="AS98" s="43">
        <f t="shared" si="210"/>
        <v>60.857142857142854</v>
      </c>
      <c r="AT98" s="43">
        <f t="shared" si="210"/>
        <v>121.09090909090909</v>
      </c>
      <c r="AU98" s="43">
        <f t="shared" si="211"/>
        <v>0</v>
      </c>
      <c r="AV98" s="44">
        <f t="shared" si="211"/>
        <v>71.241379310344826</v>
      </c>
      <c r="AW98" s="122"/>
      <c r="AX98" s="43">
        <f t="shared" si="202"/>
        <v>0</v>
      </c>
      <c r="AY98" s="43">
        <f t="shared" si="203"/>
        <v>1.5</v>
      </c>
      <c r="AZ98" s="43">
        <f t="shared" si="204"/>
        <v>105</v>
      </c>
      <c r="BA98" s="43">
        <f t="shared" si="205"/>
        <v>1.5</v>
      </c>
      <c r="BB98" s="43">
        <f t="shared" si="206"/>
        <v>0</v>
      </c>
      <c r="BC98" s="44">
        <f t="shared" si="207"/>
        <v>0</v>
      </c>
    </row>
    <row r="99" spans="1:55" s="204" customFormat="1">
      <c r="A99" s="199"/>
      <c r="B99" s="251" t="s">
        <v>198</v>
      </c>
      <c r="C99" s="201"/>
      <c r="D99" s="144">
        <v>258</v>
      </c>
      <c r="E99" s="160">
        <v>0</v>
      </c>
      <c r="F99" s="160"/>
      <c r="G99" s="160">
        <v>553</v>
      </c>
      <c r="H99" s="144">
        <v>681</v>
      </c>
      <c r="I99" s="144">
        <v>0</v>
      </c>
      <c r="J99" s="160">
        <v>0</v>
      </c>
      <c r="K99" s="144">
        <v>7591</v>
      </c>
      <c r="L99" s="43">
        <f t="shared" si="208"/>
        <v>9083</v>
      </c>
      <c r="M99" s="160"/>
      <c r="N99" s="160">
        <v>0</v>
      </c>
      <c r="O99" s="160">
        <v>475</v>
      </c>
      <c r="P99" s="160">
        <v>211</v>
      </c>
      <c r="Q99" s="160"/>
      <c r="R99" s="160"/>
      <c r="S99" s="160"/>
      <c r="T99" s="160">
        <v>0</v>
      </c>
      <c r="U99" s="160">
        <v>1670</v>
      </c>
      <c r="V99" s="144">
        <v>11</v>
      </c>
      <c r="W99" s="144">
        <v>471</v>
      </c>
      <c r="X99" s="144">
        <v>17</v>
      </c>
      <c r="Y99" s="160">
        <v>0</v>
      </c>
      <c r="Z99" s="160">
        <v>0</v>
      </c>
      <c r="AA99" s="250">
        <v>71</v>
      </c>
      <c r="AB99" s="160">
        <v>67</v>
      </c>
      <c r="AC99" s="160">
        <v>0</v>
      </c>
      <c r="AD99" s="160"/>
      <c r="AE99" s="160"/>
      <c r="AF99" s="160"/>
      <c r="AG99" s="43">
        <f t="shared" si="197"/>
        <v>2993</v>
      </c>
      <c r="AH99" s="43">
        <f t="shared" si="198"/>
        <v>475</v>
      </c>
      <c r="AI99" s="43">
        <f t="shared" si="199"/>
        <v>2518</v>
      </c>
      <c r="AJ99" s="160">
        <v>0</v>
      </c>
      <c r="AK99" s="144">
        <v>37</v>
      </c>
      <c r="AL99" s="160">
        <v>147</v>
      </c>
      <c r="AM99" s="43">
        <f t="shared" si="200"/>
        <v>184</v>
      </c>
      <c r="AN99" s="44">
        <f t="shared" si="201"/>
        <v>12260</v>
      </c>
      <c r="AQ99" s="43">
        <f t="shared" si="209"/>
        <v>948.875</v>
      </c>
      <c r="AR99" s="43">
        <f t="shared" si="210"/>
        <v>166.27777777777777</v>
      </c>
      <c r="AS99" s="43">
        <f t="shared" si="210"/>
        <v>67.857142857142861</v>
      </c>
      <c r="AT99" s="43">
        <f t="shared" si="210"/>
        <v>228.90909090909091</v>
      </c>
      <c r="AU99" s="43">
        <f t="shared" si="211"/>
        <v>61.333333333333336</v>
      </c>
      <c r="AV99" s="44">
        <f t="shared" si="211"/>
        <v>422.75862068965517</v>
      </c>
      <c r="AW99" s="122"/>
      <c r="AX99" s="43">
        <f t="shared" si="202"/>
        <v>258</v>
      </c>
      <c r="AY99" s="43">
        <f t="shared" si="203"/>
        <v>17</v>
      </c>
      <c r="AZ99" s="43">
        <f t="shared" si="204"/>
        <v>0</v>
      </c>
      <c r="BA99" s="43">
        <f t="shared" si="205"/>
        <v>67</v>
      </c>
      <c r="BB99" s="43">
        <f t="shared" si="206"/>
        <v>37</v>
      </c>
      <c r="BC99" s="44">
        <f t="shared" si="207"/>
        <v>37</v>
      </c>
    </row>
    <row r="100" spans="1:55" s="204" customFormat="1">
      <c r="A100" s="199"/>
      <c r="B100" s="200"/>
      <c r="C100" s="210" t="s">
        <v>216</v>
      </c>
      <c r="D100" s="252">
        <f t="shared" ref="D100:K100" si="212">SUM(D91:D99)</f>
        <v>87836</v>
      </c>
      <c r="E100" s="252">
        <f t="shared" si="212"/>
        <v>28060</v>
      </c>
      <c r="F100" s="252">
        <f t="shared" si="212"/>
        <v>88122</v>
      </c>
      <c r="G100" s="252">
        <f t="shared" si="212"/>
        <v>222783</v>
      </c>
      <c r="H100" s="252">
        <f t="shared" si="212"/>
        <v>53771</v>
      </c>
      <c r="I100" s="252">
        <f t="shared" si="212"/>
        <v>128651</v>
      </c>
      <c r="J100" s="252">
        <f t="shared" si="212"/>
        <v>53956</v>
      </c>
      <c r="K100" s="252">
        <f t="shared" si="212"/>
        <v>63225</v>
      </c>
      <c r="L100" s="45">
        <f t="shared" si="208"/>
        <v>726404</v>
      </c>
      <c r="M100" s="252">
        <f t="shared" ref="M100:V100" si="213">SUM(M91:M99)</f>
        <v>2555</v>
      </c>
      <c r="N100" s="252">
        <f t="shared" si="213"/>
        <v>12879</v>
      </c>
      <c r="O100" s="252">
        <f t="shared" si="213"/>
        <v>20817</v>
      </c>
      <c r="P100" s="252">
        <f t="shared" si="213"/>
        <v>7560</v>
      </c>
      <c r="Q100" s="252">
        <f t="shared" si="213"/>
        <v>20413</v>
      </c>
      <c r="R100" s="252">
        <f t="shared" si="213"/>
        <v>17157</v>
      </c>
      <c r="S100" s="252">
        <f t="shared" si="213"/>
        <v>3712</v>
      </c>
      <c r="T100" s="252">
        <f t="shared" si="213"/>
        <v>7544</v>
      </c>
      <c r="U100" s="252">
        <f t="shared" si="213"/>
        <v>6027</v>
      </c>
      <c r="V100" s="252">
        <f t="shared" si="213"/>
        <v>3023</v>
      </c>
      <c r="W100" s="252">
        <f t="shared" ref="W100:X100" si="214">SUM(W91:W99)</f>
        <v>2895</v>
      </c>
      <c r="X100" s="252">
        <f t="shared" si="214"/>
        <v>1390</v>
      </c>
      <c r="Y100" s="252">
        <f t="shared" ref="Y100:AF100" si="215">SUM(Y91:Y99)</f>
        <v>17056</v>
      </c>
      <c r="Z100" s="252">
        <f t="shared" si="215"/>
        <v>28245</v>
      </c>
      <c r="AA100" s="252">
        <f t="shared" si="215"/>
        <v>21538</v>
      </c>
      <c r="AB100" s="252">
        <f t="shared" si="215"/>
        <v>7108</v>
      </c>
      <c r="AC100" s="252">
        <f t="shared" si="215"/>
        <v>11412</v>
      </c>
      <c r="AD100" s="252">
        <f t="shared" si="215"/>
        <v>15382</v>
      </c>
      <c r="AE100" s="252">
        <f t="shared" si="215"/>
        <v>4075</v>
      </c>
      <c r="AF100" s="252">
        <f t="shared" si="215"/>
        <v>16431</v>
      </c>
      <c r="AG100" s="45">
        <f t="shared" si="197"/>
        <v>227219</v>
      </c>
      <c r="AH100" s="45">
        <f t="shared" si="198"/>
        <v>120244</v>
      </c>
      <c r="AI100" s="45">
        <f t="shared" si="199"/>
        <v>106975</v>
      </c>
      <c r="AJ100" s="252">
        <f>SUM(AJ91:AJ99)</f>
        <v>15796</v>
      </c>
      <c r="AK100" s="252">
        <f>SUM(AK91:AK99)</f>
        <v>3299</v>
      </c>
      <c r="AL100" s="252">
        <f>SUM(AL91:AL99)</f>
        <v>2428</v>
      </c>
      <c r="AM100" s="45">
        <f t="shared" si="200"/>
        <v>21523</v>
      </c>
      <c r="AN100" s="211">
        <f t="shared" si="201"/>
        <v>975146</v>
      </c>
      <c r="AQ100" s="45">
        <f>K100/AQ$5</f>
        <v>7903.125</v>
      </c>
      <c r="AR100" s="45">
        <f>AG100/AR$5</f>
        <v>12623.277777777777</v>
      </c>
      <c r="AS100" s="45">
        <f>AH100/AS$5</f>
        <v>17177.714285714286</v>
      </c>
      <c r="AT100" s="45">
        <f>AI100/AT$5</f>
        <v>9725</v>
      </c>
      <c r="AU100" s="45">
        <f>AM100/AU$5</f>
        <v>7174.333333333333</v>
      </c>
      <c r="AV100" s="211">
        <f>AN100/AV$5</f>
        <v>33625.724137931036</v>
      </c>
      <c r="AW100" s="122"/>
      <c r="AX100" s="45">
        <f t="shared" si="202"/>
        <v>75530.5</v>
      </c>
      <c r="AY100" s="45">
        <f t="shared" si="203"/>
        <v>9486</v>
      </c>
      <c r="AZ100" s="45">
        <f t="shared" si="204"/>
        <v>16431</v>
      </c>
      <c r="BA100" s="45">
        <f t="shared" si="205"/>
        <v>6027</v>
      </c>
      <c r="BB100" s="45">
        <f t="shared" si="206"/>
        <v>3299</v>
      </c>
      <c r="BC100" s="211">
        <f t="shared" si="207"/>
        <v>15796</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f t="shared" si="199"/>
        <v>0</v>
      </c>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16">D88-D100</f>
        <v>-57506</v>
      </c>
      <c r="E102" s="256">
        <f t="shared" si="216"/>
        <v>13590</v>
      </c>
      <c r="F102" s="256">
        <f t="shared" si="216"/>
        <v>36669</v>
      </c>
      <c r="G102" s="256">
        <f t="shared" si="216"/>
        <v>-81832</v>
      </c>
      <c r="H102" s="256">
        <f t="shared" si="216"/>
        <v>60072</v>
      </c>
      <c r="I102" s="256">
        <f t="shared" si="216"/>
        <v>-4541</v>
      </c>
      <c r="J102" s="256">
        <f t="shared" si="216"/>
        <v>-11203</v>
      </c>
      <c r="K102" s="256">
        <f t="shared" si="216"/>
        <v>-980</v>
      </c>
      <c r="L102" s="42">
        <f>+SUM(D102:K102)</f>
        <v>-45731</v>
      </c>
      <c r="M102" s="256">
        <f t="shared" ref="M102:V102" si="217">M88-M100</f>
        <v>20784</v>
      </c>
      <c r="N102" s="256">
        <f t="shared" si="217"/>
        <v>-222</v>
      </c>
      <c r="O102" s="256">
        <f t="shared" si="217"/>
        <v>17766</v>
      </c>
      <c r="P102" s="256">
        <f t="shared" si="217"/>
        <v>7146</v>
      </c>
      <c r="Q102" s="256">
        <f t="shared" si="217"/>
        <v>29673</v>
      </c>
      <c r="R102" s="256">
        <f t="shared" si="217"/>
        <v>8014</v>
      </c>
      <c r="S102" s="256">
        <f t="shared" si="217"/>
        <v>5856</v>
      </c>
      <c r="T102" s="256">
        <f t="shared" si="217"/>
        <v>-6118</v>
      </c>
      <c r="U102" s="256">
        <f t="shared" si="217"/>
        <v>25539</v>
      </c>
      <c r="V102" s="256">
        <f t="shared" si="217"/>
        <v>2426</v>
      </c>
      <c r="W102" s="256">
        <f t="shared" ref="W102:X102" si="218">W88-W100</f>
        <v>-1498</v>
      </c>
      <c r="X102" s="256">
        <f t="shared" si="218"/>
        <v>9980</v>
      </c>
      <c r="Y102" s="256">
        <f t="shared" ref="Y102:AF102" si="219">Y88-Y100</f>
        <v>16107</v>
      </c>
      <c r="Z102" s="256">
        <f t="shared" si="219"/>
        <v>-21461</v>
      </c>
      <c r="AA102" s="256">
        <f t="shared" si="219"/>
        <v>1150</v>
      </c>
      <c r="AB102" s="256">
        <f t="shared" si="219"/>
        <v>13734</v>
      </c>
      <c r="AC102" s="256">
        <f t="shared" si="219"/>
        <v>-6078</v>
      </c>
      <c r="AD102" s="256">
        <f t="shared" si="219"/>
        <v>7022</v>
      </c>
      <c r="AE102" s="256">
        <f t="shared" si="219"/>
        <v>4170</v>
      </c>
      <c r="AF102" s="256">
        <f t="shared" si="219"/>
        <v>5444</v>
      </c>
      <c r="AG102" s="42">
        <f>+SUM(M102:AF102)</f>
        <v>139434</v>
      </c>
      <c r="AH102" s="42">
        <f t="shared" ref="AH102" si="220">O102+Q102+Z102+AC102+AD102+AF102+T102</f>
        <v>26248</v>
      </c>
      <c r="AI102" s="42">
        <f t="shared" si="199"/>
        <v>113186</v>
      </c>
      <c r="AJ102" s="256">
        <f>AJ88-AJ100</f>
        <v>25815</v>
      </c>
      <c r="AK102" s="256">
        <f>AK88-AK100</f>
        <v>77008</v>
      </c>
      <c r="AL102" s="256">
        <f>AL88-AL100</f>
        <v>19635</v>
      </c>
      <c r="AM102" s="42">
        <f>+SUM(AJ102:AL102)</f>
        <v>122458</v>
      </c>
      <c r="AN102" s="230">
        <f>+AM102+AG102+L102</f>
        <v>216161</v>
      </c>
      <c r="AQ102" s="42">
        <f>K102/AQ$5</f>
        <v>-122.5</v>
      </c>
      <c r="AR102" s="42">
        <f>AG102/AR$5</f>
        <v>7746.333333333333</v>
      </c>
      <c r="AS102" s="42">
        <f>AH102/AS$5</f>
        <v>3749.7142857142858</v>
      </c>
      <c r="AT102" s="42">
        <f>AI102/AT$5</f>
        <v>10289.636363636364</v>
      </c>
      <c r="AU102" s="42">
        <f>AM102/AU$5</f>
        <v>40819.333333333336</v>
      </c>
      <c r="AV102" s="230">
        <f>AN102/AV$5</f>
        <v>7453.8275862068967</v>
      </c>
      <c r="AW102" s="122"/>
      <c r="AX102" s="42">
        <f t="shared" si="202"/>
        <v>-2760.5</v>
      </c>
      <c r="AY102" s="42">
        <f t="shared" si="203"/>
        <v>6439</v>
      </c>
      <c r="AZ102" s="42">
        <f>MEDIAN($AC102,$AD102,$Z102,$T102,$O102,Q102,AF102)</f>
        <v>5444</v>
      </c>
      <c r="BA102" s="42">
        <f>MEDIAN(M102,N102,P102,R102,S102,U102,V102,Y102,AA102,AB102,AE102,W102,X102)</f>
        <v>7146</v>
      </c>
      <c r="BB102" s="42">
        <f t="shared" ref="BB102" si="221">MEDIAN($AJ102:$AL102)</f>
        <v>25815</v>
      </c>
      <c r="BC102" s="230">
        <f>MEDIAN(D102:K102,M102:AF102,AJ102:AL102)</f>
        <v>7022</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419619</v>
      </c>
      <c r="E105" s="160">
        <v>150153</v>
      </c>
      <c r="F105" s="160">
        <v>826947</v>
      </c>
      <c r="G105" s="160">
        <v>1103489</v>
      </c>
      <c r="H105" s="144">
        <v>599608</v>
      </c>
      <c r="I105" s="144">
        <v>1051835</v>
      </c>
      <c r="J105" s="160">
        <v>299902</v>
      </c>
      <c r="K105" s="144">
        <v>541231</v>
      </c>
      <c r="L105" s="43">
        <f t="shared" ref="L105:L110" si="222">+SUM(D105:K105)</f>
        <v>4992784</v>
      </c>
      <c r="M105" s="160">
        <v>30830</v>
      </c>
      <c r="N105" s="160">
        <v>71699</v>
      </c>
      <c r="O105" s="160">
        <v>142544</v>
      </c>
      <c r="P105" s="160">
        <v>75189</v>
      </c>
      <c r="Q105" s="160">
        <v>141539</v>
      </c>
      <c r="R105" s="160">
        <v>70639</v>
      </c>
      <c r="S105" s="160">
        <v>32777</v>
      </c>
      <c r="T105" s="160">
        <v>70633</v>
      </c>
      <c r="U105" s="160">
        <v>52732</v>
      </c>
      <c r="V105" s="144">
        <v>11977</v>
      </c>
      <c r="W105" s="144">
        <v>20314</v>
      </c>
      <c r="X105" s="144">
        <v>4433</v>
      </c>
      <c r="Y105" s="160">
        <v>25333</v>
      </c>
      <c r="Z105" s="160">
        <v>198618</v>
      </c>
      <c r="AA105" s="250">
        <v>122864</v>
      </c>
      <c r="AB105" s="160">
        <v>38115</v>
      </c>
      <c r="AC105" s="160">
        <v>121020</v>
      </c>
      <c r="AD105" s="160">
        <v>50440</v>
      </c>
      <c r="AE105" s="160">
        <v>20935</v>
      </c>
      <c r="AF105" s="160">
        <v>50286</v>
      </c>
      <c r="AG105" s="43">
        <f t="shared" ref="AG105:AG110" si="223">+SUM(M105:AF105)</f>
        <v>1352917</v>
      </c>
      <c r="AH105" s="43">
        <f t="shared" ref="AH105:AH110" si="224">O105+Q105+Z105+AC105+AD105+AF105+T105</f>
        <v>775080</v>
      </c>
      <c r="AI105" s="43">
        <f t="shared" ref="AI105:AI110" si="225">M105+N105+P105+R105+S105+U105+V105+Y105+AA105+AB105+AE105+W105+X105</f>
        <v>577837</v>
      </c>
      <c r="AJ105" s="160">
        <v>68090</v>
      </c>
      <c r="AK105" s="144">
        <v>6247</v>
      </c>
      <c r="AL105" s="160">
        <v>10638</v>
      </c>
      <c r="AM105" s="43">
        <f t="shared" ref="AM105:AM110" si="226">+SUM(AJ105:AL105)</f>
        <v>84975</v>
      </c>
      <c r="AN105" s="44">
        <f t="shared" ref="AN105:AN110" si="227">+AM105+AG105+L105</f>
        <v>6430676</v>
      </c>
      <c r="AQ105" s="43">
        <f t="shared" ref="AQ105:AQ109" si="228">K105/AQ$5</f>
        <v>67653.875</v>
      </c>
      <c r="AR105" s="43">
        <f t="shared" ref="AR105:AT109" si="229">AG105/AR$5</f>
        <v>75162.055555555562</v>
      </c>
      <c r="AS105" s="43">
        <f t="shared" si="229"/>
        <v>110725.71428571429</v>
      </c>
      <c r="AT105" s="43">
        <f t="shared" si="229"/>
        <v>52530.63636363636</v>
      </c>
      <c r="AU105" s="43">
        <f t="shared" ref="AU105:AV109" si="230">AM105/AU$5</f>
        <v>28325</v>
      </c>
      <c r="AV105" s="44">
        <f t="shared" si="230"/>
        <v>221747.44827586206</v>
      </c>
      <c r="AW105" s="122"/>
      <c r="AX105" s="43">
        <f t="shared" ref="AX105:AX110" si="231">MEDIAN($D105:$K105)</f>
        <v>570419.5</v>
      </c>
      <c r="AY105" s="43">
        <f>MEDIAN($M105:$AF105)</f>
        <v>51586</v>
      </c>
      <c r="AZ105" s="43">
        <f t="shared" ref="AZ105:AZ110" si="232">MEDIAN($AC105,$AD105,$Z105,$T105,$O105,Q105,AF105)</f>
        <v>121020</v>
      </c>
      <c r="BA105" s="43">
        <f t="shared" ref="BA105:BA110" si="233">MEDIAN(M105,N105,P105,R105,S105,U105,V105,Y105,AA105,AB105,AE105,W105,X105)</f>
        <v>32777</v>
      </c>
      <c r="BB105" s="43">
        <f t="shared" ref="BB105:BB110" si="234">MEDIAN($AJ105:$AL105)</f>
        <v>10638</v>
      </c>
      <c r="BC105" s="44">
        <f t="shared" ref="BC105:BC110" si="235">MEDIAN(D105:K105,M105:AF105,AJ105:AL105)</f>
        <v>70639</v>
      </c>
    </row>
    <row r="106" spans="1:55" s="204" customFormat="1">
      <c r="A106" s="199"/>
      <c r="B106" s="200" t="s">
        <v>212</v>
      </c>
      <c r="C106" s="201"/>
      <c r="D106" s="144">
        <v>34602</v>
      </c>
      <c r="E106" s="160">
        <v>10729</v>
      </c>
      <c r="F106" s="160">
        <v>31050</v>
      </c>
      <c r="G106" s="160">
        <v>59924</v>
      </c>
      <c r="H106" s="144">
        <v>116942</v>
      </c>
      <c r="I106" s="144">
        <v>156219</v>
      </c>
      <c r="J106" s="160">
        <v>38234</v>
      </c>
      <c r="K106" s="144">
        <v>60180</v>
      </c>
      <c r="L106" s="43">
        <f t="shared" si="222"/>
        <v>507880</v>
      </c>
      <c r="M106" s="160">
        <v>294</v>
      </c>
      <c r="N106" s="160">
        <v>904</v>
      </c>
      <c r="O106" s="160">
        <v>5710</v>
      </c>
      <c r="P106" s="160"/>
      <c r="Q106" s="160">
        <v>7852</v>
      </c>
      <c r="R106" s="160">
        <v>1733</v>
      </c>
      <c r="S106" s="160">
        <v>1495</v>
      </c>
      <c r="T106" s="160">
        <v>7035</v>
      </c>
      <c r="U106" s="160">
        <v>1334</v>
      </c>
      <c r="V106" s="144"/>
      <c r="W106" s="144">
        <v>1070</v>
      </c>
      <c r="X106" s="144">
        <v>146</v>
      </c>
      <c r="Y106" s="160">
        <v>8077</v>
      </c>
      <c r="Z106" s="160">
        <v>8768</v>
      </c>
      <c r="AA106" s="250">
        <v>3266</v>
      </c>
      <c r="AB106" s="160">
        <v>2576</v>
      </c>
      <c r="AC106" s="160">
        <v>4499</v>
      </c>
      <c r="AD106" s="160">
        <v>3304</v>
      </c>
      <c r="AE106" s="160">
        <v>1196</v>
      </c>
      <c r="AF106" s="160">
        <v>2761</v>
      </c>
      <c r="AG106" s="43">
        <f t="shared" si="223"/>
        <v>62020</v>
      </c>
      <c r="AH106" s="43">
        <f t="shared" si="224"/>
        <v>39929</v>
      </c>
      <c r="AI106" s="43">
        <f t="shared" si="225"/>
        <v>22091</v>
      </c>
      <c r="AJ106" s="160">
        <v>3528</v>
      </c>
      <c r="AK106" s="144">
        <v>2238</v>
      </c>
      <c r="AL106" s="160">
        <v>1760</v>
      </c>
      <c r="AM106" s="43">
        <f t="shared" si="226"/>
        <v>7526</v>
      </c>
      <c r="AN106" s="44">
        <f t="shared" si="227"/>
        <v>577426</v>
      </c>
      <c r="AQ106" s="43">
        <f t="shared" si="228"/>
        <v>7522.5</v>
      </c>
      <c r="AR106" s="43">
        <f t="shared" si="229"/>
        <v>3445.5555555555557</v>
      </c>
      <c r="AS106" s="43">
        <f t="shared" si="229"/>
        <v>5704.1428571428569</v>
      </c>
      <c r="AT106" s="43">
        <f t="shared" si="229"/>
        <v>2008.2727272727273</v>
      </c>
      <c r="AU106" s="43">
        <f t="shared" si="230"/>
        <v>2508.6666666666665</v>
      </c>
      <c r="AV106" s="44">
        <f t="shared" si="230"/>
        <v>19911.241379310344</v>
      </c>
      <c r="AW106" s="122"/>
      <c r="AX106" s="43">
        <f t="shared" si="231"/>
        <v>49079</v>
      </c>
      <c r="AY106" s="43">
        <f>MEDIAN($M106:$AF106)</f>
        <v>2668.5</v>
      </c>
      <c r="AZ106" s="43">
        <f t="shared" si="232"/>
        <v>5710</v>
      </c>
      <c r="BA106" s="43">
        <f t="shared" si="233"/>
        <v>1334</v>
      </c>
      <c r="BB106" s="43">
        <f t="shared" si="234"/>
        <v>2238</v>
      </c>
      <c r="BC106" s="44">
        <f t="shared" si="235"/>
        <v>3528</v>
      </c>
    </row>
    <row r="107" spans="1:55" s="204" customFormat="1">
      <c r="A107" s="199"/>
      <c r="B107" s="200" t="s">
        <v>211</v>
      </c>
      <c r="C107" s="201"/>
      <c r="D107" s="144">
        <v>12762</v>
      </c>
      <c r="E107" s="160">
        <v>15062</v>
      </c>
      <c r="F107" s="160">
        <v>50727</v>
      </c>
      <c r="G107" s="160">
        <v>98607</v>
      </c>
      <c r="H107" s="144">
        <v>24317</v>
      </c>
      <c r="I107" s="144">
        <v>72057</v>
      </c>
      <c r="J107" s="160">
        <v>13012</v>
      </c>
      <c r="K107" s="144">
        <v>35012</v>
      </c>
      <c r="L107" s="43">
        <f t="shared" si="222"/>
        <v>321556</v>
      </c>
      <c r="M107" s="160">
        <v>2571</v>
      </c>
      <c r="N107" s="160">
        <v>3026</v>
      </c>
      <c r="O107" s="160">
        <v>4866</v>
      </c>
      <c r="P107" s="160">
        <v>6841</v>
      </c>
      <c r="Q107" s="160">
        <v>11331</v>
      </c>
      <c r="R107" s="160">
        <v>2047</v>
      </c>
      <c r="S107" s="160">
        <v>2253</v>
      </c>
      <c r="T107" s="160">
        <v>4332</v>
      </c>
      <c r="U107" s="160">
        <v>3347</v>
      </c>
      <c r="V107" s="144">
        <v>4022</v>
      </c>
      <c r="W107" s="144">
        <v>668</v>
      </c>
      <c r="X107" s="144">
        <v>467</v>
      </c>
      <c r="Y107" s="160">
        <v>104</v>
      </c>
      <c r="Z107" s="160">
        <v>4634</v>
      </c>
      <c r="AA107" s="250">
        <v>3575</v>
      </c>
      <c r="AB107" s="160">
        <v>2949</v>
      </c>
      <c r="AC107" s="160">
        <v>3794</v>
      </c>
      <c r="AD107" s="160">
        <v>3905</v>
      </c>
      <c r="AE107" s="160">
        <v>1248</v>
      </c>
      <c r="AF107" s="160">
        <v>924</v>
      </c>
      <c r="AG107" s="43">
        <f t="shared" si="223"/>
        <v>66904</v>
      </c>
      <c r="AH107" s="43">
        <f t="shared" si="224"/>
        <v>33786</v>
      </c>
      <c r="AI107" s="43">
        <f t="shared" si="225"/>
        <v>33118</v>
      </c>
      <c r="AJ107" s="160">
        <v>1397</v>
      </c>
      <c r="AK107" s="144">
        <v>545</v>
      </c>
      <c r="AL107" s="160">
        <v>2630</v>
      </c>
      <c r="AM107" s="43">
        <f t="shared" si="226"/>
        <v>4572</v>
      </c>
      <c r="AN107" s="44">
        <f t="shared" si="227"/>
        <v>393032</v>
      </c>
      <c r="AQ107" s="43">
        <f t="shared" si="228"/>
        <v>4376.5</v>
      </c>
      <c r="AR107" s="43">
        <f t="shared" si="229"/>
        <v>3716.8888888888887</v>
      </c>
      <c r="AS107" s="43">
        <f t="shared" si="229"/>
        <v>4826.5714285714284</v>
      </c>
      <c r="AT107" s="43">
        <f t="shared" si="229"/>
        <v>3010.7272727272725</v>
      </c>
      <c r="AU107" s="43">
        <f t="shared" si="230"/>
        <v>1524</v>
      </c>
      <c r="AV107" s="44">
        <f t="shared" si="230"/>
        <v>13552.827586206897</v>
      </c>
      <c r="AW107" s="122"/>
      <c r="AX107" s="43">
        <f t="shared" si="231"/>
        <v>29664.5</v>
      </c>
      <c r="AY107" s="43">
        <f t="shared" ref="AY107:AY110" si="236">MEDIAN($M107:$AF107)</f>
        <v>3186.5</v>
      </c>
      <c r="AZ107" s="43">
        <f t="shared" si="232"/>
        <v>4332</v>
      </c>
      <c r="BA107" s="43">
        <f t="shared" si="233"/>
        <v>2571</v>
      </c>
      <c r="BB107" s="43">
        <f t="shared" si="234"/>
        <v>1397</v>
      </c>
      <c r="BC107" s="44">
        <f t="shared" si="235"/>
        <v>3794</v>
      </c>
    </row>
    <row r="108" spans="1:55" s="204" customFormat="1">
      <c r="A108" s="199"/>
      <c r="B108" s="200" t="s">
        <v>210</v>
      </c>
      <c r="C108" s="201"/>
      <c r="D108" s="144">
        <v>0</v>
      </c>
      <c r="E108" s="160">
        <v>7000</v>
      </c>
      <c r="F108" s="160"/>
      <c r="G108" s="160">
        <v>0</v>
      </c>
      <c r="H108" s="144">
        <v>0</v>
      </c>
      <c r="I108" s="144">
        <v>0</v>
      </c>
      <c r="J108" s="160">
        <v>0</v>
      </c>
      <c r="K108" s="144"/>
      <c r="L108" s="43">
        <f t="shared" si="222"/>
        <v>7000</v>
      </c>
      <c r="M108" s="160"/>
      <c r="N108" s="160">
        <v>0</v>
      </c>
      <c r="O108" s="160"/>
      <c r="P108" s="160"/>
      <c r="Q108" s="160"/>
      <c r="R108" s="160"/>
      <c r="S108" s="160"/>
      <c r="T108" s="160">
        <v>0</v>
      </c>
      <c r="U108" s="160"/>
      <c r="V108" s="144"/>
      <c r="W108" s="144"/>
      <c r="X108" s="144"/>
      <c r="Y108" s="160">
        <v>0</v>
      </c>
      <c r="Z108" s="160">
        <v>1500</v>
      </c>
      <c r="AA108" s="250">
        <v>0</v>
      </c>
      <c r="AB108" s="160">
        <v>0</v>
      </c>
      <c r="AC108" s="160">
        <v>0</v>
      </c>
      <c r="AD108" s="160"/>
      <c r="AE108" s="160"/>
      <c r="AF108" s="160"/>
      <c r="AG108" s="43">
        <f t="shared" si="223"/>
        <v>1500</v>
      </c>
      <c r="AH108" s="43">
        <f t="shared" si="224"/>
        <v>1500</v>
      </c>
      <c r="AI108" s="43">
        <f t="shared" si="225"/>
        <v>0</v>
      </c>
      <c r="AJ108" s="160">
        <v>0</v>
      </c>
      <c r="AK108" s="144"/>
      <c r="AL108" s="160">
        <v>0</v>
      </c>
      <c r="AM108" s="43">
        <f t="shared" si="226"/>
        <v>0</v>
      </c>
      <c r="AN108" s="44">
        <f t="shared" si="227"/>
        <v>8500</v>
      </c>
      <c r="AQ108" s="43">
        <f t="shared" si="228"/>
        <v>0</v>
      </c>
      <c r="AR108" s="43">
        <f t="shared" si="229"/>
        <v>83.333333333333329</v>
      </c>
      <c r="AS108" s="43">
        <f t="shared" si="229"/>
        <v>214.28571428571428</v>
      </c>
      <c r="AT108" s="43">
        <f t="shared" si="229"/>
        <v>0</v>
      </c>
      <c r="AU108" s="43">
        <f t="shared" si="230"/>
        <v>0</v>
      </c>
      <c r="AV108" s="44">
        <f t="shared" si="230"/>
        <v>293.10344827586209</v>
      </c>
      <c r="AW108" s="122"/>
      <c r="AX108" s="43">
        <f t="shared" si="231"/>
        <v>0</v>
      </c>
      <c r="AY108" s="43">
        <f t="shared" si="236"/>
        <v>0</v>
      </c>
      <c r="AZ108" s="43">
        <f t="shared" si="232"/>
        <v>0</v>
      </c>
      <c r="BA108" s="43">
        <f t="shared" si="233"/>
        <v>0</v>
      </c>
      <c r="BB108" s="43">
        <f t="shared" si="234"/>
        <v>0</v>
      </c>
      <c r="BC108" s="44">
        <f t="shared" si="235"/>
        <v>0</v>
      </c>
    </row>
    <row r="109" spans="1:55" s="204" customFormat="1">
      <c r="A109" s="199"/>
      <c r="B109" s="251" t="s">
        <v>198</v>
      </c>
      <c r="C109" s="201"/>
      <c r="D109" s="144">
        <v>984</v>
      </c>
      <c r="E109" s="160">
        <v>2239</v>
      </c>
      <c r="F109" s="160">
        <v>25213</v>
      </c>
      <c r="G109" s="160">
        <v>194455</v>
      </c>
      <c r="H109" s="144">
        <v>10364</v>
      </c>
      <c r="I109" s="144">
        <v>21508</v>
      </c>
      <c r="J109" s="160">
        <v>7594</v>
      </c>
      <c r="K109" s="144">
        <v>21135</v>
      </c>
      <c r="L109" s="43">
        <f t="shared" si="222"/>
        <v>283492</v>
      </c>
      <c r="M109" s="160"/>
      <c r="N109" s="160">
        <v>5661</v>
      </c>
      <c r="O109" s="160">
        <v>1232</v>
      </c>
      <c r="P109" s="160">
        <v>18</v>
      </c>
      <c r="Q109" s="160"/>
      <c r="R109" s="160">
        <v>248</v>
      </c>
      <c r="S109" s="160">
        <v>1485</v>
      </c>
      <c r="T109" s="160">
        <v>69</v>
      </c>
      <c r="U109" s="160">
        <v>1389</v>
      </c>
      <c r="V109" s="144">
        <v>329</v>
      </c>
      <c r="W109" s="144">
        <v>65</v>
      </c>
      <c r="X109" s="144">
        <v>404</v>
      </c>
      <c r="Y109" s="160">
        <v>0</v>
      </c>
      <c r="Z109" s="160">
        <v>8526</v>
      </c>
      <c r="AA109" s="250">
        <v>917</v>
      </c>
      <c r="AB109" s="160">
        <v>2830</v>
      </c>
      <c r="AC109" s="160">
        <v>0</v>
      </c>
      <c r="AD109" s="160">
        <v>1966</v>
      </c>
      <c r="AE109" s="160"/>
      <c r="AF109" s="160">
        <v>2844</v>
      </c>
      <c r="AG109" s="43">
        <f t="shared" si="223"/>
        <v>27983</v>
      </c>
      <c r="AH109" s="43">
        <f t="shared" si="224"/>
        <v>14637</v>
      </c>
      <c r="AI109" s="43">
        <f t="shared" si="225"/>
        <v>13346</v>
      </c>
      <c r="AJ109" s="160">
        <v>5056</v>
      </c>
      <c r="AK109" s="144">
        <v>2099</v>
      </c>
      <c r="AL109" s="160">
        <v>646</v>
      </c>
      <c r="AM109" s="43">
        <f t="shared" si="226"/>
        <v>7801</v>
      </c>
      <c r="AN109" s="44">
        <f t="shared" si="227"/>
        <v>319276</v>
      </c>
      <c r="AQ109" s="43">
        <f t="shared" si="228"/>
        <v>2641.875</v>
      </c>
      <c r="AR109" s="43">
        <f t="shared" si="229"/>
        <v>1554.6111111111111</v>
      </c>
      <c r="AS109" s="43">
        <f t="shared" si="229"/>
        <v>2091</v>
      </c>
      <c r="AT109" s="43">
        <f t="shared" si="229"/>
        <v>1213.2727272727273</v>
      </c>
      <c r="AU109" s="43">
        <f t="shared" si="230"/>
        <v>2600.3333333333335</v>
      </c>
      <c r="AV109" s="44">
        <f t="shared" si="230"/>
        <v>11009.51724137931</v>
      </c>
      <c r="AW109" s="122"/>
      <c r="AX109" s="43">
        <f t="shared" si="231"/>
        <v>15749.5</v>
      </c>
      <c r="AY109" s="43">
        <f t="shared" si="236"/>
        <v>917</v>
      </c>
      <c r="AZ109" s="43">
        <f t="shared" si="232"/>
        <v>1599</v>
      </c>
      <c r="BA109" s="43">
        <f t="shared" si="233"/>
        <v>404</v>
      </c>
      <c r="BB109" s="43">
        <f t="shared" si="234"/>
        <v>2099</v>
      </c>
      <c r="BC109" s="44">
        <f t="shared" si="235"/>
        <v>1725.5</v>
      </c>
    </row>
    <row r="110" spans="1:55" s="204" customFormat="1">
      <c r="A110" s="199"/>
      <c r="B110" s="200"/>
      <c r="C110" s="210" t="s">
        <v>209</v>
      </c>
      <c r="D110" s="252">
        <f t="shared" ref="D110:K110" si="237">SUM(D105:D109)</f>
        <v>467967</v>
      </c>
      <c r="E110" s="252">
        <f t="shared" si="237"/>
        <v>185183</v>
      </c>
      <c r="F110" s="252">
        <f t="shared" si="237"/>
        <v>933937</v>
      </c>
      <c r="G110" s="252">
        <f t="shared" si="237"/>
        <v>1456475</v>
      </c>
      <c r="H110" s="252">
        <f t="shared" si="237"/>
        <v>751231</v>
      </c>
      <c r="I110" s="252">
        <f t="shared" si="237"/>
        <v>1301619</v>
      </c>
      <c r="J110" s="252">
        <f t="shared" si="237"/>
        <v>358742</v>
      </c>
      <c r="K110" s="252">
        <f t="shared" si="237"/>
        <v>657558</v>
      </c>
      <c r="L110" s="45">
        <f t="shared" si="222"/>
        <v>6112712</v>
      </c>
      <c r="M110" s="252">
        <f t="shared" ref="M110:V110" si="238">SUM(M105:M109)</f>
        <v>33695</v>
      </c>
      <c r="N110" s="252">
        <f t="shared" si="238"/>
        <v>81290</v>
      </c>
      <c r="O110" s="252">
        <f t="shared" si="238"/>
        <v>154352</v>
      </c>
      <c r="P110" s="252">
        <f t="shared" si="238"/>
        <v>82048</v>
      </c>
      <c r="Q110" s="252">
        <f t="shared" si="238"/>
        <v>160722</v>
      </c>
      <c r="R110" s="252">
        <f t="shared" si="238"/>
        <v>74667</v>
      </c>
      <c r="S110" s="252">
        <f t="shared" si="238"/>
        <v>38010</v>
      </c>
      <c r="T110" s="252">
        <f t="shared" si="238"/>
        <v>82069</v>
      </c>
      <c r="U110" s="252">
        <f t="shared" si="238"/>
        <v>58802</v>
      </c>
      <c r="V110" s="252">
        <f t="shared" si="238"/>
        <v>16328</v>
      </c>
      <c r="W110" s="252">
        <f t="shared" ref="W110:X110" si="239">SUM(W105:W109)</f>
        <v>22117</v>
      </c>
      <c r="X110" s="252">
        <f t="shared" si="239"/>
        <v>5450</v>
      </c>
      <c r="Y110" s="252">
        <f t="shared" ref="Y110:AF110" si="240">SUM(Y105:Y109)</f>
        <v>33514</v>
      </c>
      <c r="Z110" s="252">
        <f t="shared" si="240"/>
        <v>222046</v>
      </c>
      <c r="AA110" s="252">
        <f t="shared" si="240"/>
        <v>130622</v>
      </c>
      <c r="AB110" s="252">
        <f t="shared" si="240"/>
        <v>46470</v>
      </c>
      <c r="AC110" s="252">
        <f t="shared" si="240"/>
        <v>129313</v>
      </c>
      <c r="AD110" s="252">
        <f t="shared" si="240"/>
        <v>59615</v>
      </c>
      <c r="AE110" s="252">
        <f t="shared" si="240"/>
        <v>23379</v>
      </c>
      <c r="AF110" s="252">
        <f t="shared" si="240"/>
        <v>56815</v>
      </c>
      <c r="AG110" s="45">
        <f t="shared" si="223"/>
        <v>1511324</v>
      </c>
      <c r="AH110" s="45">
        <f t="shared" si="224"/>
        <v>864932</v>
      </c>
      <c r="AI110" s="45">
        <f t="shared" si="225"/>
        <v>646392</v>
      </c>
      <c r="AJ110" s="252">
        <f>SUM(AJ105:AJ109)</f>
        <v>78071</v>
      </c>
      <c r="AK110" s="252">
        <f>SUM(AK105:AK109)</f>
        <v>11129</v>
      </c>
      <c r="AL110" s="252">
        <f>SUM(AL105:AL109)</f>
        <v>15674</v>
      </c>
      <c r="AM110" s="45">
        <f t="shared" si="226"/>
        <v>104874</v>
      </c>
      <c r="AN110" s="211">
        <f t="shared" si="227"/>
        <v>7728910</v>
      </c>
      <c r="AQ110" s="45">
        <f>K110/AQ$5</f>
        <v>82194.75</v>
      </c>
      <c r="AR110" s="45">
        <f>AG110/AR$5</f>
        <v>83962.444444444438</v>
      </c>
      <c r="AS110" s="45">
        <f>AH110/AS$5</f>
        <v>123561.71428571429</v>
      </c>
      <c r="AT110" s="45">
        <f>AI110/AT$5</f>
        <v>58762.909090909088</v>
      </c>
      <c r="AU110" s="45">
        <f>AM110/AU$5</f>
        <v>34958</v>
      </c>
      <c r="AV110" s="211">
        <f>AN110/AV$5</f>
        <v>266514.13793103449</v>
      </c>
      <c r="AW110" s="122"/>
      <c r="AX110" s="45">
        <f t="shared" si="231"/>
        <v>704394.5</v>
      </c>
      <c r="AY110" s="45">
        <f t="shared" si="236"/>
        <v>59208.5</v>
      </c>
      <c r="AZ110" s="45">
        <f t="shared" si="232"/>
        <v>129313</v>
      </c>
      <c r="BA110" s="45">
        <f t="shared" si="233"/>
        <v>38010</v>
      </c>
      <c r="BB110" s="45">
        <f t="shared" si="234"/>
        <v>15674</v>
      </c>
      <c r="BC110" s="211">
        <f t="shared" si="235"/>
        <v>81290</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157</v>
      </c>
      <c r="E113" s="160">
        <v>1563</v>
      </c>
      <c r="F113" s="160">
        <v>12404</v>
      </c>
      <c r="G113" s="160">
        <v>0</v>
      </c>
      <c r="H113" s="144">
        <v>0</v>
      </c>
      <c r="I113" s="144">
        <v>0</v>
      </c>
      <c r="J113" s="160">
        <v>0</v>
      </c>
      <c r="K113" s="144"/>
      <c r="L113" s="43">
        <f>+SUM(D113:K113)</f>
        <v>14124</v>
      </c>
      <c r="M113" s="160">
        <v>7152</v>
      </c>
      <c r="N113" s="160">
        <v>73</v>
      </c>
      <c r="O113" s="160"/>
      <c r="P113" s="160"/>
      <c r="Q113" s="160"/>
      <c r="R113" s="160"/>
      <c r="S113" s="160"/>
      <c r="T113" s="160">
        <v>41</v>
      </c>
      <c r="U113" s="160"/>
      <c r="V113" s="144"/>
      <c r="W113" s="144"/>
      <c r="X113" s="144"/>
      <c r="Y113" s="160">
        <v>995</v>
      </c>
      <c r="Z113" s="160">
        <v>0</v>
      </c>
      <c r="AA113" s="250"/>
      <c r="AB113" s="160">
        <v>0</v>
      </c>
      <c r="AC113" s="160">
        <v>0</v>
      </c>
      <c r="AD113" s="160"/>
      <c r="AE113" s="160"/>
      <c r="AF113" s="160"/>
      <c r="AG113" s="43">
        <f>+SUM(M113:AF113)</f>
        <v>8261</v>
      </c>
      <c r="AH113" s="43">
        <f t="shared" ref="AH113:AH119" si="241">O113+Q113+Z113+AC113+AD113+AF113+T113</f>
        <v>41</v>
      </c>
      <c r="AI113" s="43">
        <f t="shared" ref="AI113:AI119" si="242">M113+N113+P113+R113+S113+U113+V113+Y113+AA113+AB113+AE113+W113+X113</f>
        <v>8220</v>
      </c>
      <c r="AJ113" s="160">
        <v>0</v>
      </c>
      <c r="AK113" s="144"/>
      <c r="AL113" s="160">
        <v>6000</v>
      </c>
      <c r="AM113" s="43">
        <f t="shared" ref="AM113:AM119" si="243">+SUM(AJ113:AL113)</f>
        <v>6000</v>
      </c>
      <c r="AN113" s="44">
        <f t="shared" ref="AN113:AN119" si="244">+AM113+AG113+L113</f>
        <v>28385</v>
      </c>
      <c r="AQ113" s="43">
        <f t="shared" ref="AQ113:AQ114" si="245">K113/AQ$5</f>
        <v>0</v>
      </c>
      <c r="AR113" s="43">
        <f t="shared" ref="AR113:AT114" si="246">AG113/AR$5</f>
        <v>458.94444444444446</v>
      </c>
      <c r="AS113" s="43">
        <f t="shared" si="246"/>
        <v>5.8571428571428568</v>
      </c>
      <c r="AT113" s="43">
        <f t="shared" si="246"/>
        <v>747.27272727272725</v>
      </c>
      <c r="AU113" s="43">
        <f t="shared" ref="AU113:AV114" si="247">AM113/AU$5</f>
        <v>2000</v>
      </c>
      <c r="AV113" s="44">
        <f t="shared" si="247"/>
        <v>978.79310344827582</v>
      </c>
      <c r="AW113" s="122"/>
      <c r="AX113" s="43">
        <f t="shared" ref="AX113:AX119" si="248">MEDIAN($D113:$K113)</f>
        <v>0</v>
      </c>
      <c r="AY113" s="43">
        <f>MEDIAN($M113:$AF113)</f>
        <v>41</v>
      </c>
      <c r="AZ113" s="43">
        <f t="shared" ref="AZ113:AZ119" si="249">MEDIAN($AC113,$AD113,$Z113,$T113,$O113,Q113,AF113)</f>
        <v>0</v>
      </c>
      <c r="BA113" s="43">
        <f t="shared" ref="BA113:BA119" si="250">MEDIAN(M113,N113,P113,R113,S113,U113,V113,Y113,AA113,AB113,AE113,W113,X113)</f>
        <v>534</v>
      </c>
      <c r="BB113" s="43">
        <f t="shared" ref="BB113:BB119" si="251">MEDIAN($AJ113:$AL113)</f>
        <v>3000</v>
      </c>
      <c r="BC113" s="44">
        <f t="shared" ref="BC113:BC119" si="252">MEDIAN(D113:K113,M113:AF113,AJ113:AL113)</f>
        <v>20.5</v>
      </c>
    </row>
    <row r="114" spans="1:55" s="204" customFormat="1">
      <c r="A114" s="199"/>
      <c r="B114" s="200" t="s">
        <v>206</v>
      </c>
      <c r="C114" s="201"/>
      <c r="D114" s="144">
        <v>535</v>
      </c>
      <c r="E114" s="160">
        <v>8020</v>
      </c>
      <c r="F114" s="160">
        <v>4324</v>
      </c>
      <c r="G114" s="160">
        <v>0</v>
      </c>
      <c r="H114" s="144">
        <v>1351</v>
      </c>
      <c r="I114" s="144">
        <v>122451</v>
      </c>
      <c r="J114" s="160">
        <v>2946</v>
      </c>
      <c r="K114" s="144">
        <v>1511</v>
      </c>
      <c r="L114" s="43">
        <f>+SUM(D114:K114)</f>
        <v>141138</v>
      </c>
      <c r="M114" s="160">
        <v>143</v>
      </c>
      <c r="N114" s="160">
        <v>0</v>
      </c>
      <c r="O114" s="160">
        <v>55</v>
      </c>
      <c r="P114" s="160"/>
      <c r="Q114" s="160"/>
      <c r="R114" s="160"/>
      <c r="S114" s="160"/>
      <c r="T114" s="160">
        <v>5384</v>
      </c>
      <c r="U114" s="160">
        <v>53</v>
      </c>
      <c r="V114" s="144">
        <v>3</v>
      </c>
      <c r="W114" s="144"/>
      <c r="X114" s="144"/>
      <c r="Y114" s="160">
        <v>0</v>
      </c>
      <c r="Z114" s="160">
        <v>0</v>
      </c>
      <c r="AA114" s="250">
        <v>3022</v>
      </c>
      <c r="AB114" s="160">
        <v>89</v>
      </c>
      <c r="AC114" s="160">
        <v>901</v>
      </c>
      <c r="AD114" s="160">
        <v>3012</v>
      </c>
      <c r="AE114" s="160">
        <v>23</v>
      </c>
      <c r="AF114" s="160">
        <v>10</v>
      </c>
      <c r="AG114" s="43">
        <f>+SUM(M114:AF114)</f>
        <v>12695</v>
      </c>
      <c r="AH114" s="43">
        <f t="shared" si="241"/>
        <v>9362</v>
      </c>
      <c r="AI114" s="43">
        <f t="shared" si="242"/>
        <v>3333</v>
      </c>
      <c r="AJ114" s="160">
        <v>17000</v>
      </c>
      <c r="AK114" s="144"/>
      <c r="AL114" s="160">
        <v>0</v>
      </c>
      <c r="AM114" s="43">
        <f t="shared" si="243"/>
        <v>17000</v>
      </c>
      <c r="AN114" s="44">
        <f t="shared" si="244"/>
        <v>170833</v>
      </c>
      <c r="AQ114" s="43">
        <f t="shared" si="245"/>
        <v>188.875</v>
      </c>
      <c r="AR114" s="43">
        <f t="shared" si="246"/>
        <v>705.27777777777783</v>
      </c>
      <c r="AS114" s="43">
        <f t="shared" si="246"/>
        <v>1337.4285714285713</v>
      </c>
      <c r="AT114" s="43">
        <f t="shared" si="246"/>
        <v>303</v>
      </c>
      <c r="AU114" s="43">
        <f t="shared" si="247"/>
        <v>5666.666666666667</v>
      </c>
      <c r="AV114" s="44">
        <f t="shared" si="247"/>
        <v>5890.7931034482763</v>
      </c>
      <c r="AW114" s="122"/>
      <c r="AX114" s="258">
        <f t="shared" si="248"/>
        <v>2228.5</v>
      </c>
      <c r="AY114" s="258">
        <f t="shared" ref="AY114:AY119" si="253">MEDIAN($M114:$AF114)</f>
        <v>54</v>
      </c>
      <c r="AZ114" s="258">
        <f t="shared" si="249"/>
        <v>478</v>
      </c>
      <c r="BA114" s="258">
        <f t="shared" si="250"/>
        <v>38</v>
      </c>
      <c r="BB114" s="258">
        <f t="shared" si="251"/>
        <v>8500</v>
      </c>
      <c r="BC114" s="44">
        <f t="shared" si="252"/>
        <v>339</v>
      </c>
    </row>
    <row r="115" spans="1:55" s="204" customFormat="1">
      <c r="A115" s="245"/>
      <c r="B115" s="200" t="s">
        <v>205</v>
      </c>
      <c r="C115" s="201"/>
      <c r="D115" s="259">
        <f t="shared" ref="D115:V115" si="254">D113+D114</f>
        <v>692</v>
      </c>
      <c r="E115" s="252">
        <f t="shared" si="254"/>
        <v>9583</v>
      </c>
      <c r="F115" s="252">
        <f t="shared" si="254"/>
        <v>16728</v>
      </c>
      <c r="G115" s="252">
        <f t="shared" si="254"/>
        <v>0</v>
      </c>
      <c r="H115" s="252">
        <f t="shared" si="254"/>
        <v>1351</v>
      </c>
      <c r="I115" s="252">
        <f t="shared" si="254"/>
        <v>122451</v>
      </c>
      <c r="J115" s="252">
        <f t="shared" si="254"/>
        <v>2946</v>
      </c>
      <c r="K115" s="252">
        <f t="shared" si="254"/>
        <v>1511</v>
      </c>
      <c r="L115" s="45">
        <f t="shared" si="254"/>
        <v>155262</v>
      </c>
      <c r="M115" s="252">
        <f t="shared" si="254"/>
        <v>7295</v>
      </c>
      <c r="N115" s="252">
        <f t="shared" si="254"/>
        <v>73</v>
      </c>
      <c r="O115" s="252">
        <f t="shared" si="254"/>
        <v>55</v>
      </c>
      <c r="P115" s="252">
        <f t="shared" si="254"/>
        <v>0</v>
      </c>
      <c r="Q115" s="252">
        <f t="shared" si="254"/>
        <v>0</v>
      </c>
      <c r="R115" s="252">
        <f t="shared" si="254"/>
        <v>0</v>
      </c>
      <c r="S115" s="252">
        <f t="shared" si="254"/>
        <v>0</v>
      </c>
      <c r="T115" s="252">
        <f t="shared" si="254"/>
        <v>5425</v>
      </c>
      <c r="U115" s="252">
        <f t="shared" si="254"/>
        <v>53</v>
      </c>
      <c r="V115" s="252">
        <f t="shared" si="254"/>
        <v>3</v>
      </c>
      <c r="W115" s="252">
        <f t="shared" ref="W115:X115" si="255">W113+W114</f>
        <v>0</v>
      </c>
      <c r="X115" s="252">
        <f t="shared" si="255"/>
        <v>0</v>
      </c>
      <c r="Y115" s="252">
        <f t="shared" ref="Y115:AL115" si="256">Y113+Y114</f>
        <v>995</v>
      </c>
      <c r="Z115" s="252">
        <f t="shared" si="256"/>
        <v>0</v>
      </c>
      <c r="AA115" s="252">
        <f t="shared" si="256"/>
        <v>3022</v>
      </c>
      <c r="AB115" s="252">
        <f t="shared" si="256"/>
        <v>89</v>
      </c>
      <c r="AC115" s="252">
        <f t="shared" si="256"/>
        <v>901</v>
      </c>
      <c r="AD115" s="252">
        <f t="shared" si="256"/>
        <v>3012</v>
      </c>
      <c r="AE115" s="252">
        <f t="shared" si="256"/>
        <v>23</v>
      </c>
      <c r="AF115" s="252">
        <f t="shared" si="256"/>
        <v>10</v>
      </c>
      <c r="AG115" s="45">
        <f t="shared" si="256"/>
        <v>20956</v>
      </c>
      <c r="AH115" s="45">
        <f t="shared" si="241"/>
        <v>9403</v>
      </c>
      <c r="AI115" s="45">
        <f t="shared" si="242"/>
        <v>11553</v>
      </c>
      <c r="AJ115" s="252">
        <f t="shared" si="256"/>
        <v>17000</v>
      </c>
      <c r="AK115" s="252">
        <f t="shared" si="256"/>
        <v>0</v>
      </c>
      <c r="AL115" s="252">
        <f t="shared" si="256"/>
        <v>6000</v>
      </c>
      <c r="AM115" s="45">
        <f t="shared" si="243"/>
        <v>23000</v>
      </c>
      <c r="AN115" s="211">
        <f t="shared" si="244"/>
        <v>199218</v>
      </c>
      <c r="AQ115" s="45">
        <f>K115/AQ$5</f>
        <v>188.875</v>
      </c>
      <c r="AR115" s="45">
        <f>AG115/AR$5</f>
        <v>1164.2222222222222</v>
      </c>
      <c r="AS115" s="45">
        <f>AH115/AS$5</f>
        <v>1343.2857142857142</v>
      </c>
      <c r="AT115" s="45">
        <f>AI115/AT$5</f>
        <v>1050.2727272727273</v>
      </c>
      <c r="AU115" s="45">
        <f>AM115/AU$5</f>
        <v>7666.666666666667</v>
      </c>
      <c r="AV115" s="211">
        <f>AN115/AV$5</f>
        <v>6869.5862068965516</v>
      </c>
      <c r="AW115" s="122"/>
      <c r="AX115" s="43">
        <f t="shared" si="248"/>
        <v>2228.5</v>
      </c>
      <c r="AY115" s="43">
        <f t="shared" si="253"/>
        <v>38</v>
      </c>
      <c r="AZ115" s="43">
        <f t="shared" si="249"/>
        <v>55</v>
      </c>
      <c r="BA115" s="43">
        <f t="shared" si="250"/>
        <v>23</v>
      </c>
      <c r="BB115" s="43">
        <f t="shared" si="251"/>
        <v>6000</v>
      </c>
      <c r="BC115" s="211">
        <f t="shared" si="252"/>
        <v>89</v>
      </c>
    </row>
    <row r="116" spans="1:55" s="204" customFormat="1">
      <c r="A116" s="199"/>
      <c r="B116" s="200" t="s">
        <v>204</v>
      </c>
      <c r="C116" s="201"/>
      <c r="D116" s="144">
        <v>0</v>
      </c>
      <c r="E116" s="160">
        <v>0</v>
      </c>
      <c r="F116" s="160"/>
      <c r="G116" s="160">
        <v>0</v>
      </c>
      <c r="H116" s="144">
        <v>0</v>
      </c>
      <c r="I116" s="144">
        <v>0</v>
      </c>
      <c r="J116" s="160">
        <v>0</v>
      </c>
      <c r="K116" s="144"/>
      <c r="L116" s="43"/>
      <c r="M116" s="160"/>
      <c r="N116" s="160">
        <v>0</v>
      </c>
      <c r="O116" s="160"/>
      <c r="P116" s="160"/>
      <c r="Q116" s="160"/>
      <c r="R116" s="160"/>
      <c r="S116" s="160"/>
      <c r="T116" s="160">
        <v>1556</v>
      </c>
      <c r="U116" s="160"/>
      <c r="V116" s="144"/>
      <c r="W116" s="144"/>
      <c r="X116" s="144"/>
      <c r="Y116" s="160">
        <v>4581</v>
      </c>
      <c r="Z116" s="160">
        <v>0</v>
      </c>
      <c r="AA116" s="250"/>
      <c r="AB116" s="160">
        <v>0</v>
      </c>
      <c r="AC116" s="160">
        <v>0</v>
      </c>
      <c r="AD116" s="160">
        <v>166</v>
      </c>
      <c r="AE116" s="160">
        <v>219</v>
      </c>
      <c r="AF116" s="160"/>
      <c r="AG116" s="43">
        <f>+SUM(M116:AF116)</f>
        <v>6522</v>
      </c>
      <c r="AH116" s="43">
        <f t="shared" si="241"/>
        <v>1722</v>
      </c>
      <c r="AI116" s="43">
        <f t="shared" si="242"/>
        <v>4800</v>
      </c>
      <c r="AJ116" s="160">
        <v>3984</v>
      </c>
      <c r="AK116" s="144"/>
      <c r="AL116" s="160">
        <v>0</v>
      </c>
      <c r="AM116" s="43">
        <f t="shared" si="243"/>
        <v>3984</v>
      </c>
      <c r="AN116" s="44">
        <f t="shared" si="244"/>
        <v>10506</v>
      </c>
      <c r="AQ116" s="43">
        <f t="shared" ref="AQ116:AQ118" si="257">K116/AQ$5</f>
        <v>0</v>
      </c>
      <c r="AR116" s="43">
        <f t="shared" ref="AR116:AT118" si="258">AG116/AR$5</f>
        <v>362.33333333333331</v>
      </c>
      <c r="AS116" s="43">
        <f t="shared" si="258"/>
        <v>246</v>
      </c>
      <c r="AT116" s="43">
        <f t="shared" si="258"/>
        <v>436.36363636363637</v>
      </c>
      <c r="AU116" s="43">
        <f t="shared" ref="AU116:AV118" si="259">AM116/AU$5</f>
        <v>1328</v>
      </c>
      <c r="AV116" s="44">
        <f t="shared" si="259"/>
        <v>362.27586206896552</v>
      </c>
      <c r="AW116" s="122"/>
      <c r="AX116" s="43">
        <f t="shared" si="248"/>
        <v>0</v>
      </c>
      <c r="AY116" s="43">
        <f t="shared" si="253"/>
        <v>83</v>
      </c>
      <c r="AZ116" s="43">
        <f t="shared" si="249"/>
        <v>83</v>
      </c>
      <c r="BA116" s="43">
        <f t="shared" si="250"/>
        <v>109.5</v>
      </c>
      <c r="BB116" s="43">
        <f t="shared" si="251"/>
        <v>1992</v>
      </c>
      <c r="BC116" s="44">
        <f t="shared" si="252"/>
        <v>0</v>
      </c>
    </row>
    <row r="117" spans="1:55" s="204" customFormat="1">
      <c r="A117" s="199"/>
      <c r="B117" s="200" t="s">
        <v>203</v>
      </c>
      <c r="C117" s="201"/>
      <c r="D117" s="144">
        <v>20421</v>
      </c>
      <c r="E117" s="160">
        <v>0</v>
      </c>
      <c r="F117" s="160"/>
      <c r="G117" s="160">
        <v>17183</v>
      </c>
      <c r="H117" s="144">
        <v>0</v>
      </c>
      <c r="I117" s="144">
        <v>0</v>
      </c>
      <c r="J117" s="160">
        <v>0</v>
      </c>
      <c r="K117" s="144"/>
      <c r="L117" s="43">
        <f>+SUM(D117:K117)</f>
        <v>37604</v>
      </c>
      <c r="M117" s="160"/>
      <c r="N117" s="160">
        <v>0</v>
      </c>
      <c r="O117" s="160"/>
      <c r="P117" s="160">
        <v>708</v>
      </c>
      <c r="Q117" s="160"/>
      <c r="R117" s="160"/>
      <c r="S117" s="160"/>
      <c r="T117" s="160">
        <v>0</v>
      </c>
      <c r="U117" s="160"/>
      <c r="V117" s="144"/>
      <c r="W117" s="144"/>
      <c r="X117" s="144"/>
      <c r="Y117" s="160">
        <v>0</v>
      </c>
      <c r="Z117" s="160">
        <v>0</v>
      </c>
      <c r="AA117" s="250"/>
      <c r="AB117" s="160"/>
      <c r="AC117" s="160">
        <v>0</v>
      </c>
      <c r="AD117" s="160"/>
      <c r="AE117" s="160"/>
      <c r="AF117" s="160"/>
      <c r="AG117" s="43">
        <f>+SUM(M117:AF117)</f>
        <v>708</v>
      </c>
      <c r="AH117" s="43">
        <f t="shared" si="241"/>
        <v>0</v>
      </c>
      <c r="AI117" s="43">
        <f t="shared" si="242"/>
        <v>708</v>
      </c>
      <c r="AJ117" s="160">
        <v>0</v>
      </c>
      <c r="AK117" s="144"/>
      <c r="AL117" s="160">
        <v>0</v>
      </c>
      <c r="AM117" s="43">
        <f t="shared" si="243"/>
        <v>0</v>
      </c>
      <c r="AN117" s="44">
        <f t="shared" si="244"/>
        <v>38312</v>
      </c>
      <c r="AQ117" s="43">
        <f t="shared" si="257"/>
        <v>0</v>
      </c>
      <c r="AR117" s="43">
        <f t="shared" si="258"/>
        <v>39.333333333333336</v>
      </c>
      <c r="AS117" s="43">
        <f t="shared" si="258"/>
        <v>0</v>
      </c>
      <c r="AT117" s="43">
        <f t="shared" si="258"/>
        <v>64.36363636363636</v>
      </c>
      <c r="AU117" s="43">
        <f t="shared" si="259"/>
        <v>0</v>
      </c>
      <c r="AV117" s="44">
        <f t="shared" si="259"/>
        <v>1321.1034482758621</v>
      </c>
      <c r="AW117" s="122"/>
      <c r="AX117" s="43">
        <f t="shared" si="248"/>
        <v>0</v>
      </c>
      <c r="AY117" s="43">
        <f t="shared" si="253"/>
        <v>0</v>
      </c>
      <c r="AZ117" s="43">
        <f t="shared" si="249"/>
        <v>0</v>
      </c>
      <c r="BA117" s="43">
        <f t="shared" si="250"/>
        <v>0</v>
      </c>
      <c r="BB117" s="43">
        <f t="shared" si="251"/>
        <v>0</v>
      </c>
      <c r="BC117" s="44">
        <f t="shared" si="252"/>
        <v>0</v>
      </c>
    </row>
    <row r="118" spans="1:55" s="204" customFormat="1">
      <c r="A118" s="199"/>
      <c r="B118" s="251" t="s">
        <v>198</v>
      </c>
      <c r="C118" s="201"/>
      <c r="D118" s="144">
        <v>0</v>
      </c>
      <c r="E118" s="160">
        <v>0</v>
      </c>
      <c r="F118" s="160">
        <v>0</v>
      </c>
      <c r="G118" s="160">
        <v>1469</v>
      </c>
      <c r="H118" s="144">
        <v>4183</v>
      </c>
      <c r="I118" s="144">
        <v>7403</v>
      </c>
      <c r="J118" s="160">
        <v>0</v>
      </c>
      <c r="K118" s="144"/>
      <c r="L118" s="43">
        <f>+SUM(D118:K118)</f>
        <v>13055</v>
      </c>
      <c r="M118" s="160">
        <v>231</v>
      </c>
      <c r="N118" s="160">
        <v>0</v>
      </c>
      <c r="O118" s="160"/>
      <c r="P118" s="160"/>
      <c r="Q118" s="160"/>
      <c r="R118" s="160"/>
      <c r="S118" s="160"/>
      <c r="T118" s="160">
        <v>0</v>
      </c>
      <c r="U118" s="160"/>
      <c r="V118" s="144"/>
      <c r="W118" s="144"/>
      <c r="X118" s="144"/>
      <c r="Y118" s="160">
        <v>0</v>
      </c>
      <c r="Z118" s="160">
        <v>0</v>
      </c>
      <c r="AA118" s="250"/>
      <c r="AB118" s="160"/>
      <c r="AC118" s="160">
        <v>0</v>
      </c>
      <c r="AD118" s="160"/>
      <c r="AE118" s="160">
        <v>228</v>
      </c>
      <c r="AF118" s="160">
        <v>1925</v>
      </c>
      <c r="AG118" s="43">
        <f>+SUM(M118:AF118)</f>
        <v>2384</v>
      </c>
      <c r="AH118" s="43">
        <f t="shared" si="241"/>
        <v>1925</v>
      </c>
      <c r="AI118" s="43">
        <f t="shared" si="242"/>
        <v>459</v>
      </c>
      <c r="AJ118" s="160">
        <v>1622</v>
      </c>
      <c r="AK118" s="144"/>
      <c r="AL118" s="160">
        <v>1169</v>
      </c>
      <c r="AM118" s="43">
        <f t="shared" si="243"/>
        <v>2791</v>
      </c>
      <c r="AN118" s="44">
        <f t="shared" si="244"/>
        <v>18230</v>
      </c>
      <c r="AQ118" s="43">
        <f t="shared" si="257"/>
        <v>0</v>
      </c>
      <c r="AR118" s="43">
        <f t="shared" si="258"/>
        <v>132.44444444444446</v>
      </c>
      <c r="AS118" s="43">
        <f t="shared" si="258"/>
        <v>275</v>
      </c>
      <c r="AT118" s="43">
        <f t="shared" si="258"/>
        <v>41.727272727272727</v>
      </c>
      <c r="AU118" s="43">
        <f t="shared" si="259"/>
        <v>930.33333333333337</v>
      </c>
      <c r="AV118" s="44">
        <f t="shared" si="259"/>
        <v>628.62068965517244</v>
      </c>
      <c r="AW118" s="122"/>
      <c r="AX118" s="43">
        <f t="shared" si="248"/>
        <v>0</v>
      </c>
      <c r="AY118" s="43">
        <f t="shared" si="253"/>
        <v>0</v>
      </c>
      <c r="AZ118" s="43">
        <f t="shared" si="249"/>
        <v>0</v>
      </c>
      <c r="BA118" s="43">
        <f t="shared" si="250"/>
        <v>114</v>
      </c>
      <c r="BB118" s="43">
        <f t="shared" si="251"/>
        <v>1395.5</v>
      </c>
      <c r="BC118" s="44">
        <f t="shared" si="252"/>
        <v>0</v>
      </c>
    </row>
    <row r="119" spans="1:55" s="204" customFormat="1">
      <c r="A119" s="199"/>
      <c r="B119" s="200"/>
      <c r="C119" s="210" t="s">
        <v>202</v>
      </c>
      <c r="D119" s="252">
        <f t="shared" ref="D119:K119" si="260">SUM(D115:D118)</f>
        <v>21113</v>
      </c>
      <c r="E119" s="252">
        <f t="shared" si="260"/>
        <v>9583</v>
      </c>
      <c r="F119" s="252">
        <f t="shared" si="260"/>
        <v>16728</v>
      </c>
      <c r="G119" s="252">
        <f t="shared" si="260"/>
        <v>18652</v>
      </c>
      <c r="H119" s="252">
        <f t="shared" si="260"/>
        <v>5534</v>
      </c>
      <c r="I119" s="252">
        <f t="shared" si="260"/>
        <v>129854</v>
      </c>
      <c r="J119" s="252">
        <f t="shared" si="260"/>
        <v>2946</v>
      </c>
      <c r="K119" s="252">
        <f t="shared" si="260"/>
        <v>1511</v>
      </c>
      <c r="L119" s="45">
        <f>+SUM(D119:K119)</f>
        <v>205921</v>
      </c>
      <c r="M119" s="252">
        <f t="shared" ref="M119:V119" si="261">SUM(M115:M118)</f>
        <v>7526</v>
      </c>
      <c r="N119" s="252">
        <f t="shared" si="261"/>
        <v>73</v>
      </c>
      <c r="O119" s="252">
        <f t="shared" si="261"/>
        <v>55</v>
      </c>
      <c r="P119" s="252">
        <f t="shared" si="261"/>
        <v>708</v>
      </c>
      <c r="Q119" s="252">
        <f t="shared" si="261"/>
        <v>0</v>
      </c>
      <c r="R119" s="252">
        <f t="shared" si="261"/>
        <v>0</v>
      </c>
      <c r="S119" s="252">
        <f t="shared" si="261"/>
        <v>0</v>
      </c>
      <c r="T119" s="252">
        <f t="shared" si="261"/>
        <v>6981</v>
      </c>
      <c r="U119" s="252">
        <f t="shared" si="261"/>
        <v>53</v>
      </c>
      <c r="V119" s="252">
        <f t="shared" si="261"/>
        <v>3</v>
      </c>
      <c r="W119" s="252">
        <f t="shared" ref="W119:X119" si="262">SUM(W115:W118)</f>
        <v>0</v>
      </c>
      <c r="X119" s="252">
        <f t="shared" si="262"/>
        <v>0</v>
      </c>
      <c r="Y119" s="252">
        <f t="shared" ref="Y119:AF119" si="263">SUM(Y115:Y118)</f>
        <v>5576</v>
      </c>
      <c r="Z119" s="252">
        <f t="shared" si="263"/>
        <v>0</v>
      </c>
      <c r="AA119" s="252">
        <f t="shared" si="263"/>
        <v>3022</v>
      </c>
      <c r="AB119" s="252">
        <f t="shared" si="263"/>
        <v>89</v>
      </c>
      <c r="AC119" s="252">
        <f t="shared" si="263"/>
        <v>901</v>
      </c>
      <c r="AD119" s="252">
        <f t="shared" si="263"/>
        <v>3178</v>
      </c>
      <c r="AE119" s="252">
        <f t="shared" si="263"/>
        <v>470</v>
      </c>
      <c r="AF119" s="252">
        <f t="shared" si="263"/>
        <v>1935</v>
      </c>
      <c r="AG119" s="45">
        <f>+SUM(M119:AF119)</f>
        <v>30570</v>
      </c>
      <c r="AH119" s="45">
        <f t="shared" si="241"/>
        <v>13050</v>
      </c>
      <c r="AI119" s="45">
        <f t="shared" si="242"/>
        <v>17520</v>
      </c>
      <c r="AJ119" s="252">
        <f>SUM(AJ115:AJ118)</f>
        <v>22606</v>
      </c>
      <c r="AK119" s="252">
        <f>SUM(AK115:AK118)</f>
        <v>0</v>
      </c>
      <c r="AL119" s="252">
        <f>SUM(AL115:AL118)</f>
        <v>7169</v>
      </c>
      <c r="AM119" s="45">
        <f t="shared" si="243"/>
        <v>29775</v>
      </c>
      <c r="AN119" s="211">
        <f t="shared" si="244"/>
        <v>266266</v>
      </c>
      <c r="AQ119" s="45">
        <f>K119/AQ$5</f>
        <v>188.875</v>
      </c>
      <c r="AR119" s="45">
        <f>AG119/AR$5</f>
        <v>1698.3333333333333</v>
      </c>
      <c r="AS119" s="45">
        <f>AH119/AS$5</f>
        <v>1864.2857142857142</v>
      </c>
      <c r="AT119" s="45">
        <f>AI119/AT$5</f>
        <v>1592.7272727272727</v>
      </c>
      <c r="AU119" s="45">
        <f>AM119/AU$5</f>
        <v>9925</v>
      </c>
      <c r="AV119" s="211">
        <f>AN119/AV$5</f>
        <v>9181.5862068965525</v>
      </c>
      <c r="AW119" s="122"/>
      <c r="AX119" s="45">
        <f t="shared" si="248"/>
        <v>13155.5</v>
      </c>
      <c r="AY119" s="45">
        <f t="shared" si="253"/>
        <v>81</v>
      </c>
      <c r="AZ119" s="45">
        <f t="shared" si="249"/>
        <v>901</v>
      </c>
      <c r="BA119" s="45">
        <f t="shared" si="250"/>
        <v>73</v>
      </c>
      <c r="BB119" s="45">
        <f t="shared" si="251"/>
        <v>7169</v>
      </c>
      <c r="BC119" s="211">
        <f t="shared" si="252"/>
        <v>1511</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33550</v>
      </c>
      <c r="E122" s="160">
        <v>0</v>
      </c>
      <c r="F122" s="160">
        <v>22915</v>
      </c>
      <c r="G122" s="160">
        <v>22000</v>
      </c>
      <c r="H122" s="144">
        <v>50091</v>
      </c>
      <c r="I122" s="144">
        <v>0</v>
      </c>
      <c r="J122" s="160">
        <v>0</v>
      </c>
      <c r="K122" s="144">
        <v>42000</v>
      </c>
      <c r="L122" s="43">
        <f>+SUM(D122:K122)</f>
        <v>170556</v>
      </c>
      <c r="M122" s="160"/>
      <c r="N122" s="160">
        <v>22</v>
      </c>
      <c r="O122" s="160">
        <v>0</v>
      </c>
      <c r="P122" s="160"/>
      <c r="Q122" s="160"/>
      <c r="R122" s="160"/>
      <c r="S122" s="160"/>
      <c r="T122" s="160">
        <v>100</v>
      </c>
      <c r="U122" s="160"/>
      <c r="V122" s="144"/>
      <c r="W122" s="144"/>
      <c r="X122" s="144"/>
      <c r="Y122" s="160">
        <v>0</v>
      </c>
      <c r="Z122" s="160">
        <v>222</v>
      </c>
      <c r="AA122" s="250">
        <v>320</v>
      </c>
      <c r="AB122" s="160"/>
      <c r="AC122" s="160">
        <v>10400</v>
      </c>
      <c r="AD122" s="160"/>
      <c r="AE122" s="160">
        <v>2823</v>
      </c>
      <c r="AF122" s="160"/>
      <c r="AG122" s="43">
        <f>+SUM(M122:AF122)</f>
        <v>13887</v>
      </c>
      <c r="AH122" s="43">
        <f t="shared" ref="AH122:AH125" si="264">O122+Q122+Z122+AC122+AD122+AF122+T122</f>
        <v>10722</v>
      </c>
      <c r="AI122" s="43">
        <f t="shared" ref="AI122:AI125" si="265">M122+N122+P122+R122+S122+U122+V122+Y122+AA122+AB122+AE122+W122+X122</f>
        <v>3165</v>
      </c>
      <c r="AJ122" s="160">
        <v>0</v>
      </c>
      <c r="AK122" s="144"/>
      <c r="AL122" s="160">
        <v>0</v>
      </c>
      <c r="AM122" s="43">
        <f>+SUM(AJ122:AL122)</f>
        <v>0</v>
      </c>
      <c r="AN122" s="44">
        <f>+AM122+AG122+L122</f>
        <v>184443</v>
      </c>
      <c r="AQ122" s="43">
        <f t="shared" ref="AQ122:AQ124" si="266">K122/AQ$5</f>
        <v>5250</v>
      </c>
      <c r="AR122" s="43">
        <f t="shared" ref="AR122:AT124" si="267">AG122/AR$5</f>
        <v>771.5</v>
      </c>
      <c r="AS122" s="43">
        <f t="shared" si="267"/>
        <v>1531.7142857142858</v>
      </c>
      <c r="AT122" s="43">
        <f t="shared" si="267"/>
        <v>287.72727272727275</v>
      </c>
      <c r="AU122" s="43">
        <f t="shared" ref="AU122:AV124" si="268">AM122/AU$5</f>
        <v>0</v>
      </c>
      <c r="AV122" s="44">
        <f t="shared" si="268"/>
        <v>6360.1034482758623</v>
      </c>
      <c r="AW122" s="122"/>
      <c r="AX122" s="43">
        <f>MEDIAN($D122:$K122)</f>
        <v>22457.5</v>
      </c>
      <c r="AY122" s="43">
        <f>MEDIAN($M122:$AF122)</f>
        <v>161</v>
      </c>
      <c r="AZ122" s="43">
        <f t="shared" ref="AZ122:AZ125" si="269">MEDIAN($AC122,$AD122,$Z122,$T122,$O122,Q122,AF122)</f>
        <v>161</v>
      </c>
      <c r="BA122" s="43">
        <f t="shared" ref="BA122:BA125" si="270">MEDIAN(M122,N122,P122,R122,S122,U122,V122,Y122,AA122,AB122,AE122,W122,X122)</f>
        <v>171</v>
      </c>
      <c r="BB122" s="43">
        <f t="shared" ref="BB122:BB125" si="271">MEDIAN($AJ122:$AL122)</f>
        <v>0</v>
      </c>
      <c r="BC122" s="44">
        <f t="shared" ref="BC122:BC125" si="272">MEDIAN(D122:K122,M122:AF122,AJ122:AL122)</f>
        <v>161</v>
      </c>
    </row>
    <row r="123" spans="1:55" s="204" customFormat="1">
      <c r="A123" s="199"/>
      <c r="B123" s="200" t="s">
        <v>199</v>
      </c>
      <c r="C123" s="201"/>
      <c r="D123" s="144">
        <v>36851</v>
      </c>
      <c r="E123" s="160">
        <v>308</v>
      </c>
      <c r="F123" s="160"/>
      <c r="G123" s="160">
        <v>0</v>
      </c>
      <c r="H123" s="144">
        <v>355</v>
      </c>
      <c r="I123" s="144">
        <v>0</v>
      </c>
      <c r="J123" s="160">
        <v>1336</v>
      </c>
      <c r="K123" s="144"/>
      <c r="L123" s="43">
        <f>+SUM(D123:K123)</f>
        <v>38850</v>
      </c>
      <c r="M123" s="160"/>
      <c r="N123" s="160">
        <v>0</v>
      </c>
      <c r="O123" s="160">
        <v>748</v>
      </c>
      <c r="P123" s="160"/>
      <c r="Q123" s="160"/>
      <c r="R123" s="160"/>
      <c r="S123" s="160">
        <v>98</v>
      </c>
      <c r="T123" s="160">
        <v>0</v>
      </c>
      <c r="U123" s="160"/>
      <c r="V123" s="144"/>
      <c r="W123" s="144"/>
      <c r="X123" s="144"/>
      <c r="Y123" s="160">
        <v>0</v>
      </c>
      <c r="Z123" s="160">
        <v>1739</v>
      </c>
      <c r="AA123" s="250">
        <v>2619</v>
      </c>
      <c r="AB123" s="160">
        <v>19</v>
      </c>
      <c r="AC123" s="160">
        <v>0</v>
      </c>
      <c r="AD123" s="160"/>
      <c r="AE123" s="160"/>
      <c r="AF123" s="160"/>
      <c r="AG123" s="43"/>
      <c r="AH123" s="43">
        <f t="shared" si="264"/>
        <v>2487</v>
      </c>
      <c r="AI123" s="43">
        <f t="shared" si="265"/>
        <v>2736</v>
      </c>
      <c r="AJ123" s="160">
        <v>0</v>
      </c>
      <c r="AK123" s="144">
        <v>357</v>
      </c>
      <c r="AL123" s="160">
        <v>109</v>
      </c>
      <c r="AM123" s="43">
        <f>+SUM(AJ123:AL123)</f>
        <v>466</v>
      </c>
      <c r="AN123" s="44">
        <f>+AM123+AG123+L123</f>
        <v>39316</v>
      </c>
      <c r="AQ123" s="43">
        <f t="shared" si="266"/>
        <v>0</v>
      </c>
      <c r="AR123" s="43">
        <f t="shared" si="267"/>
        <v>0</v>
      </c>
      <c r="AS123" s="43">
        <f t="shared" si="267"/>
        <v>355.28571428571428</v>
      </c>
      <c r="AT123" s="43">
        <f t="shared" si="267"/>
        <v>248.72727272727272</v>
      </c>
      <c r="AU123" s="43">
        <f t="shared" si="268"/>
        <v>155.33333333333334</v>
      </c>
      <c r="AV123" s="44">
        <f t="shared" si="268"/>
        <v>1355.7241379310344</v>
      </c>
      <c r="AW123" s="122"/>
      <c r="AX123" s="43">
        <f>MEDIAN($D123:$K123)</f>
        <v>331.5</v>
      </c>
      <c r="AY123" s="43">
        <f>MEDIAN($M123:$AF123)</f>
        <v>19</v>
      </c>
      <c r="AZ123" s="43">
        <f t="shared" si="269"/>
        <v>374</v>
      </c>
      <c r="BA123" s="43">
        <f t="shared" si="270"/>
        <v>19</v>
      </c>
      <c r="BB123" s="43">
        <f t="shared" si="271"/>
        <v>109</v>
      </c>
      <c r="BC123" s="44">
        <f t="shared" si="272"/>
        <v>103.5</v>
      </c>
    </row>
    <row r="124" spans="1:55" s="204" customFormat="1">
      <c r="A124" s="199"/>
      <c r="B124" s="251" t="s">
        <v>198</v>
      </c>
      <c r="C124" s="201"/>
      <c r="D124" s="144">
        <v>3123</v>
      </c>
      <c r="E124" s="160">
        <v>6273</v>
      </c>
      <c r="F124" s="160">
        <v>31254</v>
      </c>
      <c r="G124" s="160">
        <v>32942</v>
      </c>
      <c r="H124" s="144">
        <v>46915</v>
      </c>
      <c r="I124" s="144">
        <v>35151</v>
      </c>
      <c r="J124" s="160">
        <v>10222</v>
      </c>
      <c r="K124" s="144">
        <v>11354</v>
      </c>
      <c r="L124" s="43">
        <f>+SUM(D124:K124)</f>
        <v>177234</v>
      </c>
      <c r="M124" s="160">
        <v>4</v>
      </c>
      <c r="N124" s="160">
        <v>90</v>
      </c>
      <c r="O124" s="160">
        <v>880</v>
      </c>
      <c r="P124" s="160">
        <v>144</v>
      </c>
      <c r="Q124" s="160"/>
      <c r="R124" s="160"/>
      <c r="S124" s="160"/>
      <c r="T124" s="160">
        <v>155</v>
      </c>
      <c r="U124" s="160">
        <v>58</v>
      </c>
      <c r="V124" s="144">
        <v>58</v>
      </c>
      <c r="W124" s="144"/>
      <c r="X124" s="144"/>
      <c r="Y124" s="160">
        <v>0</v>
      </c>
      <c r="Z124" s="160">
        <v>879</v>
      </c>
      <c r="AA124" s="250">
        <v>915</v>
      </c>
      <c r="AB124" s="160">
        <v>14</v>
      </c>
      <c r="AC124" s="160">
        <v>478</v>
      </c>
      <c r="AD124" s="160">
        <v>1173</v>
      </c>
      <c r="AE124" s="160">
        <v>142</v>
      </c>
      <c r="AF124" s="160">
        <v>371</v>
      </c>
      <c r="AG124" s="43">
        <f>+SUM(M124:AF124)</f>
        <v>5361</v>
      </c>
      <c r="AH124" s="43">
        <f t="shared" si="264"/>
        <v>3936</v>
      </c>
      <c r="AI124" s="43">
        <f t="shared" si="265"/>
        <v>1425</v>
      </c>
      <c r="AJ124" s="160">
        <v>0</v>
      </c>
      <c r="AK124" s="144">
        <v>392</v>
      </c>
      <c r="AL124" s="160">
        <v>528</v>
      </c>
      <c r="AM124" s="43">
        <f>+SUM(AJ124:AL124)</f>
        <v>920</v>
      </c>
      <c r="AN124" s="44">
        <f>+AM124+AG124+L124</f>
        <v>183515</v>
      </c>
      <c r="AQ124" s="43">
        <f t="shared" si="266"/>
        <v>1419.25</v>
      </c>
      <c r="AR124" s="43">
        <f t="shared" si="267"/>
        <v>297.83333333333331</v>
      </c>
      <c r="AS124" s="43">
        <f t="shared" si="267"/>
        <v>562.28571428571433</v>
      </c>
      <c r="AT124" s="43">
        <f t="shared" si="267"/>
        <v>129.54545454545453</v>
      </c>
      <c r="AU124" s="43">
        <f t="shared" si="268"/>
        <v>306.66666666666669</v>
      </c>
      <c r="AV124" s="44">
        <f t="shared" si="268"/>
        <v>6328.1034482758623</v>
      </c>
      <c r="AW124" s="122"/>
      <c r="AX124" s="43">
        <f>MEDIAN($D124:$K124)</f>
        <v>21304</v>
      </c>
      <c r="AY124" s="43">
        <f>MEDIAN($M124:$AF124)</f>
        <v>144</v>
      </c>
      <c r="AZ124" s="43">
        <f t="shared" si="269"/>
        <v>678.5</v>
      </c>
      <c r="BA124" s="43">
        <f t="shared" si="270"/>
        <v>58</v>
      </c>
      <c r="BB124" s="43">
        <f t="shared" si="271"/>
        <v>392</v>
      </c>
      <c r="BC124" s="44">
        <f t="shared" si="272"/>
        <v>503</v>
      </c>
    </row>
    <row r="125" spans="1:55" s="204" customFormat="1">
      <c r="A125" s="199"/>
      <c r="B125" s="200"/>
      <c r="C125" s="210" t="s">
        <v>197</v>
      </c>
      <c r="D125" s="252">
        <f t="shared" ref="D125:K125" si="273">SUM(D122:D124)</f>
        <v>73524</v>
      </c>
      <c r="E125" s="252">
        <f t="shared" si="273"/>
        <v>6581</v>
      </c>
      <c r="F125" s="252">
        <f t="shared" si="273"/>
        <v>54169</v>
      </c>
      <c r="G125" s="252">
        <f t="shared" si="273"/>
        <v>54942</v>
      </c>
      <c r="H125" s="252">
        <f t="shared" si="273"/>
        <v>97361</v>
      </c>
      <c r="I125" s="252">
        <f t="shared" si="273"/>
        <v>35151</v>
      </c>
      <c r="J125" s="252">
        <f t="shared" si="273"/>
        <v>11558</v>
      </c>
      <c r="K125" s="252">
        <f t="shared" si="273"/>
        <v>53354</v>
      </c>
      <c r="L125" s="45">
        <f>+SUM(D125:K125)</f>
        <v>386640</v>
      </c>
      <c r="M125" s="252">
        <f t="shared" ref="M125:V125" si="274">SUM(M122:M124)</f>
        <v>4</v>
      </c>
      <c r="N125" s="252">
        <f t="shared" si="274"/>
        <v>112</v>
      </c>
      <c r="O125" s="252">
        <f t="shared" si="274"/>
        <v>1628</v>
      </c>
      <c r="P125" s="252">
        <f t="shared" si="274"/>
        <v>144</v>
      </c>
      <c r="Q125" s="252">
        <f t="shared" si="274"/>
        <v>0</v>
      </c>
      <c r="R125" s="252">
        <f t="shared" si="274"/>
        <v>0</v>
      </c>
      <c r="S125" s="252">
        <f t="shared" si="274"/>
        <v>98</v>
      </c>
      <c r="T125" s="252">
        <f t="shared" si="274"/>
        <v>255</v>
      </c>
      <c r="U125" s="252">
        <f t="shared" si="274"/>
        <v>58</v>
      </c>
      <c r="V125" s="252">
        <f t="shared" si="274"/>
        <v>58</v>
      </c>
      <c r="W125" s="252">
        <f t="shared" ref="W125:X125" si="275">SUM(W122:W124)</f>
        <v>0</v>
      </c>
      <c r="X125" s="252">
        <f t="shared" si="275"/>
        <v>0</v>
      </c>
      <c r="Y125" s="252">
        <f t="shared" ref="Y125:AF125" si="276">SUM(Y122:Y124)</f>
        <v>0</v>
      </c>
      <c r="Z125" s="252">
        <f t="shared" si="276"/>
        <v>2840</v>
      </c>
      <c r="AA125" s="252">
        <f t="shared" si="276"/>
        <v>3854</v>
      </c>
      <c r="AB125" s="252">
        <f t="shared" si="276"/>
        <v>33</v>
      </c>
      <c r="AC125" s="252">
        <f t="shared" si="276"/>
        <v>10878</v>
      </c>
      <c r="AD125" s="252">
        <f t="shared" si="276"/>
        <v>1173</v>
      </c>
      <c r="AE125" s="252">
        <f t="shared" si="276"/>
        <v>2965</v>
      </c>
      <c r="AF125" s="252">
        <f t="shared" si="276"/>
        <v>371</v>
      </c>
      <c r="AG125" s="45">
        <f>+SUM(M125:AF125)</f>
        <v>24471</v>
      </c>
      <c r="AH125" s="45">
        <f t="shared" si="264"/>
        <v>17145</v>
      </c>
      <c r="AI125" s="45">
        <f t="shared" si="265"/>
        <v>7326</v>
      </c>
      <c r="AJ125" s="252">
        <f>SUM(AJ122:AJ124)</f>
        <v>0</v>
      </c>
      <c r="AK125" s="252">
        <f>SUM(AK122:AK124)</f>
        <v>749</v>
      </c>
      <c r="AL125" s="252">
        <f>SUM(AL122:AL124)</f>
        <v>637</v>
      </c>
      <c r="AM125" s="45">
        <f>+SUM(AJ125:AL125)</f>
        <v>1386</v>
      </c>
      <c r="AN125" s="211">
        <f>+AM125+AG125+L125</f>
        <v>412497</v>
      </c>
      <c r="AQ125" s="45">
        <f>K125/AQ$5</f>
        <v>6669.25</v>
      </c>
      <c r="AR125" s="45">
        <f>AG125/AR$5</f>
        <v>1359.5</v>
      </c>
      <c r="AS125" s="45">
        <f>AH125/AS$5</f>
        <v>2449.2857142857142</v>
      </c>
      <c r="AT125" s="45">
        <f>AI125/AT$5</f>
        <v>666</v>
      </c>
      <c r="AU125" s="45">
        <f>AM125/AU$5</f>
        <v>462</v>
      </c>
      <c r="AV125" s="211">
        <f>AN125/AV$5</f>
        <v>14224.034482758621</v>
      </c>
      <c r="AW125" s="122"/>
      <c r="AX125" s="45">
        <f>MEDIAN($D125:$K125)</f>
        <v>53761.5</v>
      </c>
      <c r="AY125" s="45">
        <f>MEDIAN($M125:$AF125)</f>
        <v>105</v>
      </c>
      <c r="AZ125" s="45">
        <f t="shared" si="269"/>
        <v>1173</v>
      </c>
      <c r="BA125" s="45">
        <f t="shared" si="270"/>
        <v>58</v>
      </c>
      <c r="BB125" s="45">
        <f t="shared" si="271"/>
        <v>637</v>
      </c>
      <c r="BC125" s="211">
        <f t="shared" si="272"/>
        <v>637</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77">D102+D110+D119-D125</f>
        <v>358050</v>
      </c>
      <c r="E127" s="256">
        <f t="shared" si="277"/>
        <v>201775</v>
      </c>
      <c r="F127" s="256">
        <f t="shared" si="277"/>
        <v>933165</v>
      </c>
      <c r="G127" s="256">
        <f t="shared" si="277"/>
        <v>1338353</v>
      </c>
      <c r="H127" s="256">
        <f t="shared" si="277"/>
        <v>719476</v>
      </c>
      <c r="I127" s="256">
        <f t="shared" si="277"/>
        <v>1391781</v>
      </c>
      <c r="J127" s="256">
        <f t="shared" si="277"/>
        <v>338927</v>
      </c>
      <c r="K127" s="256">
        <f t="shared" si="277"/>
        <v>604735</v>
      </c>
      <c r="L127" s="42">
        <f>+SUM(D127:K127)</f>
        <v>5886262</v>
      </c>
      <c r="M127" s="256">
        <f t="shared" ref="M127:V127" si="278">M102+M110+M119-M125</f>
        <v>62001</v>
      </c>
      <c r="N127" s="256">
        <f t="shared" si="278"/>
        <v>81029</v>
      </c>
      <c r="O127" s="256">
        <f t="shared" si="278"/>
        <v>170545</v>
      </c>
      <c r="P127" s="256">
        <f t="shared" si="278"/>
        <v>89758</v>
      </c>
      <c r="Q127" s="256">
        <f t="shared" si="278"/>
        <v>190395</v>
      </c>
      <c r="R127" s="256">
        <f t="shared" si="278"/>
        <v>82681</v>
      </c>
      <c r="S127" s="256">
        <f t="shared" si="278"/>
        <v>43768</v>
      </c>
      <c r="T127" s="256">
        <f t="shared" si="278"/>
        <v>82677</v>
      </c>
      <c r="U127" s="256">
        <f t="shared" si="278"/>
        <v>84336</v>
      </c>
      <c r="V127" s="256">
        <f t="shared" si="278"/>
        <v>18699</v>
      </c>
      <c r="W127" s="256">
        <f t="shared" ref="W127:X127" si="279">W102+W110+W119-W125</f>
        <v>20619</v>
      </c>
      <c r="X127" s="256">
        <f t="shared" si="279"/>
        <v>15430</v>
      </c>
      <c r="Y127" s="256">
        <f t="shared" ref="Y127:AF127" si="280">Y102+Y110+Y119-Y125</f>
        <v>55197</v>
      </c>
      <c r="Z127" s="256">
        <f t="shared" si="280"/>
        <v>197745</v>
      </c>
      <c r="AA127" s="256">
        <f t="shared" si="280"/>
        <v>130940</v>
      </c>
      <c r="AB127" s="256">
        <f t="shared" si="280"/>
        <v>60260</v>
      </c>
      <c r="AC127" s="256">
        <f t="shared" si="280"/>
        <v>113258</v>
      </c>
      <c r="AD127" s="256">
        <f t="shared" si="280"/>
        <v>68642</v>
      </c>
      <c r="AE127" s="256">
        <f t="shared" si="280"/>
        <v>25054</v>
      </c>
      <c r="AF127" s="256">
        <f t="shared" si="280"/>
        <v>63823</v>
      </c>
      <c r="AG127" s="42">
        <f>+SUM(M127:AF127)</f>
        <v>1656857</v>
      </c>
      <c r="AH127" s="42">
        <f t="shared" ref="AH127" si="281">O127+Q127+Z127+AC127+AD127+AF127+T127</f>
        <v>887085</v>
      </c>
      <c r="AI127" s="42">
        <f>M127+N127+P127+R127+S127+U127+V127+Y127+AA127+AB127+AE127+W127+X127</f>
        <v>769772</v>
      </c>
      <c r="AJ127" s="256">
        <f>AJ102+AJ110+AJ119-AJ125</f>
        <v>126492</v>
      </c>
      <c r="AK127" s="256">
        <f>AK102+AK110+AK119-AK125</f>
        <v>87388</v>
      </c>
      <c r="AL127" s="256">
        <f>AL102+AL110+AL119-AL125</f>
        <v>41841</v>
      </c>
      <c r="AM127" s="42">
        <f>+SUM(AJ127:AL127)</f>
        <v>255721</v>
      </c>
      <c r="AN127" s="230">
        <f>+AM127+AG127+L127</f>
        <v>7798840</v>
      </c>
      <c r="AQ127" s="42">
        <f>K127/AQ$5</f>
        <v>75591.875</v>
      </c>
      <c r="AR127" s="42">
        <f>AG127/AR$5</f>
        <v>92047.611111111109</v>
      </c>
      <c r="AS127" s="42">
        <f>AH127/AS$5</f>
        <v>126726.42857142857</v>
      </c>
      <c r="AT127" s="42">
        <f>AI127/AT$5</f>
        <v>69979.272727272721</v>
      </c>
      <c r="AU127" s="42">
        <f>AM127/AU$5</f>
        <v>85240.333333333328</v>
      </c>
      <c r="AV127" s="230">
        <f>AN127/AV$5</f>
        <v>268925.5172413793</v>
      </c>
      <c r="AW127" s="122"/>
      <c r="AX127" s="42">
        <f>MEDIAN($D127:$K127)</f>
        <v>662105.5</v>
      </c>
      <c r="AY127" s="42">
        <f>MEDIAN($M127:$AF127)</f>
        <v>74835.5</v>
      </c>
      <c r="AZ127" s="42">
        <f>MEDIAN($AC127,$AD127,$Z127,$T127,$O127,Q127,AF127)</f>
        <v>113258</v>
      </c>
      <c r="BA127" s="42">
        <f>MEDIAN(M127,N127,P127,R127,S127,U127,V127,Y127,AA127,AB127,AE127,W127,X127)</f>
        <v>60260</v>
      </c>
      <c r="BB127" s="42">
        <f t="shared" ref="BB127" si="282">MEDIAN($AJ127:$AL127)</f>
        <v>87388</v>
      </c>
      <c r="BC127" s="230">
        <f>MEDIAN(D127:K127,M127:AF127,AJ127:AL127)</f>
        <v>87388</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241041</v>
      </c>
      <c r="E130" s="160">
        <v>73413</v>
      </c>
      <c r="F130" s="160">
        <v>525778</v>
      </c>
      <c r="G130" s="160">
        <v>911965</v>
      </c>
      <c r="H130" s="144">
        <v>456306</v>
      </c>
      <c r="I130" s="144">
        <v>793479</v>
      </c>
      <c r="J130" s="160">
        <v>192349</v>
      </c>
      <c r="K130" s="144">
        <v>277777</v>
      </c>
      <c r="L130" s="43">
        <f>+SUM(D130:K130)</f>
        <v>3472108</v>
      </c>
      <c r="M130" s="160">
        <v>45524</v>
      </c>
      <c r="N130" s="160">
        <v>55677</v>
      </c>
      <c r="O130" s="160">
        <v>110681</v>
      </c>
      <c r="P130" s="160">
        <v>62468</v>
      </c>
      <c r="Q130" s="160">
        <v>105576</v>
      </c>
      <c r="R130" s="160">
        <v>37047</v>
      </c>
      <c r="S130" s="160">
        <v>27751</v>
      </c>
      <c r="T130" s="160">
        <v>45678</v>
      </c>
      <c r="U130" s="160">
        <v>72066</v>
      </c>
      <c r="V130" s="144">
        <v>18451</v>
      </c>
      <c r="W130" s="144">
        <v>10949</v>
      </c>
      <c r="X130" s="144">
        <v>15430</v>
      </c>
      <c r="Y130" s="160">
        <v>31884</v>
      </c>
      <c r="Z130" s="160">
        <v>88943</v>
      </c>
      <c r="AA130" s="250">
        <v>28406</v>
      </c>
      <c r="AB130" s="160">
        <v>44442</v>
      </c>
      <c r="AC130" s="160">
        <v>96232</v>
      </c>
      <c r="AD130" s="160">
        <v>45814</v>
      </c>
      <c r="AE130" s="160">
        <v>10944</v>
      </c>
      <c r="AF130" s="160">
        <v>42919</v>
      </c>
      <c r="AG130" s="43">
        <f>+SUM(M130:AF130)</f>
        <v>996882</v>
      </c>
      <c r="AH130" s="43">
        <f t="shared" ref="AH130:AH134" si="283">O130+Q130+Z130+AC130+AD130+AF130+T130</f>
        <v>535843</v>
      </c>
      <c r="AI130" s="43">
        <f t="shared" ref="AI130:AI134" si="284">M130+N130+P130+R130+S130+U130+V130+Y130+AA130+AB130+AE130+W130+X130</f>
        <v>461039</v>
      </c>
      <c r="AJ130" s="160">
        <v>114007</v>
      </c>
      <c r="AK130" s="144">
        <v>81888</v>
      </c>
      <c r="AL130" s="160">
        <v>35427</v>
      </c>
      <c r="AM130" s="43">
        <f>+SUM(AJ130:AL130)</f>
        <v>231322</v>
      </c>
      <c r="AN130" s="44">
        <f>+AM130+AG130+L130</f>
        <v>4700312</v>
      </c>
      <c r="AQ130" s="43">
        <f t="shared" ref="AQ130:AQ133" si="285">K130/AQ$5</f>
        <v>34722.125</v>
      </c>
      <c r="AR130" s="43">
        <f t="shared" ref="AR130:AT133" si="286">AG130/AR$5</f>
        <v>55382.333333333336</v>
      </c>
      <c r="AS130" s="43">
        <f t="shared" si="286"/>
        <v>76549</v>
      </c>
      <c r="AT130" s="43">
        <f t="shared" si="286"/>
        <v>41912.63636363636</v>
      </c>
      <c r="AU130" s="43">
        <f t="shared" ref="AU130:AV133" si="287">AM130/AU$5</f>
        <v>77107.333333333328</v>
      </c>
      <c r="AV130" s="44">
        <f t="shared" si="287"/>
        <v>162079.72413793104</v>
      </c>
      <c r="AW130" s="122"/>
      <c r="AX130" s="43">
        <f>MEDIAN($D130:$K130)</f>
        <v>367041.5</v>
      </c>
      <c r="AY130" s="43">
        <f>MEDIAN($M130:$AF130)</f>
        <v>44983</v>
      </c>
      <c r="AZ130" s="43">
        <f t="shared" ref="AZ130:AZ134" si="288">MEDIAN($AC130,$AD130,$Z130,$T130,$O130,Q130,AF130)</f>
        <v>88943</v>
      </c>
      <c r="BA130" s="43">
        <f t="shared" ref="BA130:BA134" si="289">MEDIAN(M130,N130,P130,R130,S130,U130,V130,Y130,AA130,AB130,AE130,W130,X130)</f>
        <v>31884</v>
      </c>
      <c r="BB130" s="43">
        <f t="shared" ref="BB130:BB134" si="290">MEDIAN($AJ130:$AL130)</f>
        <v>81888</v>
      </c>
      <c r="BC130" s="44">
        <f t="shared" ref="BC130:BC134" si="291">MEDIAN(D130:K130,M130:AF130,AJ130:AL130)</f>
        <v>62468</v>
      </c>
    </row>
    <row r="131" spans="1:55" s="204" customFormat="1">
      <c r="A131" s="199"/>
      <c r="B131" s="200" t="s">
        <v>194</v>
      </c>
      <c r="C131" s="201"/>
      <c r="D131" s="144">
        <v>117009</v>
      </c>
      <c r="E131" s="160">
        <v>111947</v>
      </c>
      <c r="F131" s="160">
        <v>387751</v>
      </c>
      <c r="G131" s="160">
        <v>405531</v>
      </c>
      <c r="H131" s="144">
        <v>264553</v>
      </c>
      <c r="I131" s="144">
        <v>598302</v>
      </c>
      <c r="J131" s="160">
        <v>142299</v>
      </c>
      <c r="K131" s="144">
        <v>310011</v>
      </c>
      <c r="L131" s="43">
        <f>+SUM(D131:K131)</f>
        <v>2337403</v>
      </c>
      <c r="M131" s="160">
        <v>16457</v>
      </c>
      <c r="N131" s="160">
        <v>23910</v>
      </c>
      <c r="O131" s="160">
        <v>59864</v>
      </c>
      <c r="P131" s="160">
        <v>26573</v>
      </c>
      <c r="Q131" s="160">
        <v>84819</v>
      </c>
      <c r="R131" s="160">
        <v>42779</v>
      </c>
      <c r="S131" s="160">
        <v>15948</v>
      </c>
      <c r="T131" s="160">
        <v>31333</v>
      </c>
      <c r="U131" s="160">
        <v>12270</v>
      </c>
      <c r="V131" s="144">
        <v>141</v>
      </c>
      <c r="W131" s="144">
        <v>9670</v>
      </c>
      <c r="X131" s="144"/>
      <c r="Y131" s="160">
        <v>23313</v>
      </c>
      <c r="Z131" s="160">
        <v>107237</v>
      </c>
      <c r="AA131" s="250">
        <v>38921</v>
      </c>
      <c r="AB131" s="160">
        <v>15818</v>
      </c>
      <c r="AC131" s="160">
        <v>16900</v>
      </c>
      <c r="AD131" s="160">
        <v>22828</v>
      </c>
      <c r="AE131" s="160">
        <v>6688</v>
      </c>
      <c r="AF131" s="160">
        <v>20891</v>
      </c>
      <c r="AG131" s="43">
        <f>+SUM(M131:AF131)</f>
        <v>576360</v>
      </c>
      <c r="AH131" s="43">
        <f t="shared" si="283"/>
        <v>343872</v>
      </c>
      <c r="AI131" s="43">
        <f t="shared" si="284"/>
        <v>232488</v>
      </c>
      <c r="AJ131" s="160">
        <v>12485</v>
      </c>
      <c r="AK131" s="144"/>
      <c r="AL131" s="160">
        <v>4791</v>
      </c>
      <c r="AM131" s="43">
        <f>+SUM(AJ131:AL131)</f>
        <v>17276</v>
      </c>
      <c r="AN131" s="44">
        <f>+AM131+AG131+L131</f>
        <v>2931039</v>
      </c>
      <c r="AQ131" s="43">
        <f t="shared" si="285"/>
        <v>38751.375</v>
      </c>
      <c r="AR131" s="43">
        <f t="shared" si="286"/>
        <v>32020</v>
      </c>
      <c r="AS131" s="43">
        <f t="shared" si="286"/>
        <v>49124.571428571428</v>
      </c>
      <c r="AT131" s="43">
        <f t="shared" si="286"/>
        <v>21135.272727272728</v>
      </c>
      <c r="AU131" s="43">
        <f t="shared" si="287"/>
        <v>5758.666666666667</v>
      </c>
      <c r="AV131" s="44">
        <f t="shared" si="287"/>
        <v>101070.31034482758</v>
      </c>
      <c r="AW131" s="122"/>
      <c r="AX131" s="43">
        <f>MEDIAN($D131:$K131)</f>
        <v>287282</v>
      </c>
      <c r="AY131" s="43">
        <f>MEDIAN($M131:$AF131)</f>
        <v>22828</v>
      </c>
      <c r="AZ131" s="43">
        <f t="shared" si="288"/>
        <v>31333</v>
      </c>
      <c r="BA131" s="43">
        <f t="shared" si="289"/>
        <v>16202.5</v>
      </c>
      <c r="BB131" s="43">
        <f t="shared" si="290"/>
        <v>8638</v>
      </c>
      <c r="BC131" s="44">
        <f t="shared" si="291"/>
        <v>26573</v>
      </c>
    </row>
    <row r="132" spans="1:55" s="204" customFormat="1">
      <c r="A132" s="199"/>
      <c r="B132" s="251" t="s">
        <v>193</v>
      </c>
      <c r="C132" s="201"/>
      <c r="D132" s="144">
        <v>0</v>
      </c>
      <c r="E132" s="160">
        <v>16415</v>
      </c>
      <c r="F132" s="160">
        <v>19636</v>
      </c>
      <c r="G132" s="160">
        <v>21410</v>
      </c>
      <c r="H132" s="144">
        <v>0</v>
      </c>
      <c r="I132" s="144">
        <v>0</v>
      </c>
      <c r="J132" s="160">
        <v>0</v>
      </c>
      <c r="K132" s="144">
        <v>16947</v>
      </c>
      <c r="L132" s="43">
        <f>+SUM(D132:K132)</f>
        <v>74408</v>
      </c>
      <c r="M132" s="160"/>
      <c r="N132" s="160">
        <v>0</v>
      </c>
      <c r="O132" s="160"/>
      <c r="P132" s="160">
        <v>717</v>
      </c>
      <c r="Q132" s="160"/>
      <c r="R132" s="160"/>
      <c r="S132" s="160">
        <v>69</v>
      </c>
      <c r="T132" s="160">
        <v>0</v>
      </c>
      <c r="U132" s="160"/>
      <c r="V132" s="144"/>
      <c r="W132" s="144"/>
      <c r="X132" s="144"/>
      <c r="Y132" s="160">
        <v>0</v>
      </c>
      <c r="Z132" s="160">
        <v>1566</v>
      </c>
      <c r="AA132" s="250">
        <v>0</v>
      </c>
      <c r="AB132" s="160"/>
      <c r="AC132" s="160">
        <v>126</v>
      </c>
      <c r="AD132" s="160"/>
      <c r="AE132" s="160"/>
      <c r="AF132" s="160"/>
      <c r="AG132" s="43">
        <f>+SUM(M132:AF132)</f>
        <v>2478</v>
      </c>
      <c r="AH132" s="43">
        <f t="shared" si="283"/>
        <v>1692</v>
      </c>
      <c r="AI132" s="43">
        <f t="shared" si="284"/>
        <v>786</v>
      </c>
      <c r="AJ132" s="160">
        <v>0</v>
      </c>
      <c r="AK132" s="144"/>
      <c r="AL132" s="160"/>
      <c r="AM132" s="43">
        <f>+SUM(AJ132:AL132)</f>
        <v>0</v>
      </c>
      <c r="AN132" s="44">
        <f>+AM132+AG132+L132</f>
        <v>76886</v>
      </c>
      <c r="AQ132" s="43">
        <f t="shared" si="285"/>
        <v>2118.375</v>
      </c>
      <c r="AR132" s="43">
        <f t="shared" si="286"/>
        <v>137.66666666666666</v>
      </c>
      <c r="AS132" s="43">
        <f t="shared" si="286"/>
        <v>241.71428571428572</v>
      </c>
      <c r="AT132" s="43">
        <f t="shared" si="286"/>
        <v>71.454545454545453</v>
      </c>
      <c r="AU132" s="43">
        <f t="shared" si="287"/>
        <v>0</v>
      </c>
      <c r="AV132" s="44">
        <f t="shared" si="287"/>
        <v>2651.2413793103447</v>
      </c>
      <c r="AW132" s="122"/>
      <c r="AX132" s="43">
        <f>MEDIAN($D132:$K132)</f>
        <v>8207.5</v>
      </c>
      <c r="AY132" s="43">
        <f>MEDIAN($M132:$AF132)</f>
        <v>34.5</v>
      </c>
      <c r="AZ132" s="43">
        <f t="shared" si="288"/>
        <v>126</v>
      </c>
      <c r="BA132" s="43">
        <f t="shared" si="289"/>
        <v>0</v>
      </c>
      <c r="BB132" s="43">
        <f t="shared" si="290"/>
        <v>0</v>
      </c>
      <c r="BC132" s="44">
        <f t="shared" si="291"/>
        <v>0</v>
      </c>
    </row>
    <row r="133" spans="1:55" s="204" customFormat="1">
      <c r="A133" s="199"/>
      <c r="B133" s="200" t="s">
        <v>192</v>
      </c>
      <c r="C133" s="201"/>
      <c r="D133" s="144">
        <v>0</v>
      </c>
      <c r="E133" s="160">
        <v>0</v>
      </c>
      <c r="F133" s="160"/>
      <c r="G133" s="160">
        <v>-553</v>
      </c>
      <c r="H133" s="144">
        <v>-1383</v>
      </c>
      <c r="I133" s="144">
        <v>0</v>
      </c>
      <c r="J133" s="160">
        <v>4279</v>
      </c>
      <c r="K133" s="144"/>
      <c r="L133" s="43">
        <f>+SUM(D133:K133)</f>
        <v>2343</v>
      </c>
      <c r="M133" s="160">
        <v>20</v>
      </c>
      <c r="N133" s="160">
        <v>1442</v>
      </c>
      <c r="O133" s="160"/>
      <c r="P133" s="160"/>
      <c r="Q133" s="160"/>
      <c r="R133" s="160">
        <v>2855</v>
      </c>
      <c r="S133" s="160">
        <v>0</v>
      </c>
      <c r="T133" s="160">
        <v>5666</v>
      </c>
      <c r="U133" s="160"/>
      <c r="V133" s="144">
        <v>107</v>
      </c>
      <c r="W133" s="144"/>
      <c r="X133" s="144"/>
      <c r="Y133" s="160">
        <v>0</v>
      </c>
      <c r="Z133" s="160">
        <v>0</v>
      </c>
      <c r="AA133" s="250">
        <v>63613</v>
      </c>
      <c r="AB133" s="160"/>
      <c r="AC133" s="160">
        <v>0</v>
      </c>
      <c r="AD133" s="160"/>
      <c r="AE133" s="160">
        <v>7422</v>
      </c>
      <c r="AF133" s="160">
        <v>13</v>
      </c>
      <c r="AG133" s="43">
        <f>+SUM(M133:AF133)</f>
        <v>81138</v>
      </c>
      <c r="AH133" s="43">
        <f t="shared" si="283"/>
        <v>5679</v>
      </c>
      <c r="AI133" s="43">
        <f t="shared" si="284"/>
        <v>75459</v>
      </c>
      <c r="AJ133" s="160">
        <v>0</v>
      </c>
      <c r="AK133" s="144">
        <v>5500</v>
      </c>
      <c r="AL133" s="160">
        <v>1623</v>
      </c>
      <c r="AM133" s="43">
        <f>+SUM(AJ133:AL133)</f>
        <v>7123</v>
      </c>
      <c r="AN133" s="44">
        <f>+AM133+AG133+L133</f>
        <v>90604</v>
      </c>
      <c r="AQ133" s="43">
        <f t="shared" si="285"/>
        <v>0</v>
      </c>
      <c r="AR133" s="43">
        <f t="shared" si="286"/>
        <v>4507.666666666667</v>
      </c>
      <c r="AS133" s="43">
        <f t="shared" si="286"/>
        <v>811.28571428571433</v>
      </c>
      <c r="AT133" s="43">
        <f t="shared" si="286"/>
        <v>6859.909090909091</v>
      </c>
      <c r="AU133" s="43">
        <f t="shared" si="287"/>
        <v>2374.3333333333335</v>
      </c>
      <c r="AV133" s="44">
        <f t="shared" si="287"/>
        <v>3124.2758620689656</v>
      </c>
      <c r="AW133" s="122"/>
      <c r="AX133" s="43">
        <f>MEDIAN($D133:$K133)</f>
        <v>0</v>
      </c>
      <c r="AY133" s="43">
        <f>MEDIAN($M133:$AF133)</f>
        <v>63.5</v>
      </c>
      <c r="AZ133" s="43">
        <f t="shared" si="288"/>
        <v>6.5</v>
      </c>
      <c r="BA133" s="43">
        <f t="shared" si="289"/>
        <v>774.5</v>
      </c>
      <c r="BB133" s="43">
        <f t="shared" si="290"/>
        <v>1623</v>
      </c>
      <c r="BC133" s="44">
        <f t="shared" si="291"/>
        <v>13</v>
      </c>
    </row>
    <row r="134" spans="1:55" s="204" customFormat="1" ht="15" thickBot="1">
      <c r="A134" s="260"/>
      <c r="B134" s="261"/>
      <c r="C134" s="262" t="s">
        <v>191</v>
      </c>
      <c r="D134" s="263">
        <f t="shared" ref="D134:K134" si="292">SUM(D130:D133)</f>
        <v>358050</v>
      </c>
      <c r="E134" s="256">
        <f t="shared" si="292"/>
        <v>201775</v>
      </c>
      <c r="F134" s="256">
        <f t="shared" si="292"/>
        <v>933165</v>
      </c>
      <c r="G134" s="256">
        <f t="shared" si="292"/>
        <v>1338353</v>
      </c>
      <c r="H134" s="256">
        <f t="shared" si="292"/>
        <v>719476</v>
      </c>
      <c r="I134" s="256">
        <f t="shared" si="292"/>
        <v>1391781</v>
      </c>
      <c r="J134" s="256">
        <f t="shared" si="292"/>
        <v>338927</v>
      </c>
      <c r="K134" s="256">
        <f t="shared" si="292"/>
        <v>604735</v>
      </c>
      <c r="L134" s="42">
        <f>+SUM(D134:K134)</f>
        <v>5886262</v>
      </c>
      <c r="M134" s="256">
        <f t="shared" ref="M134:V134" si="293">SUM(M130:M133)</f>
        <v>62001</v>
      </c>
      <c r="N134" s="256">
        <f t="shared" si="293"/>
        <v>81029</v>
      </c>
      <c r="O134" s="256">
        <f t="shared" si="293"/>
        <v>170545</v>
      </c>
      <c r="P134" s="256">
        <f t="shared" si="293"/>
        <v>89758</v>
      </c>
      <c r="Q134" s="256">
        <f t="shared" si="293"/>
        <v>190395</v>
      </c>
      <c r="R134" s="256">
        <f t="shared" si="293"/>
        <v>82681</v>
      </c>
      <c r="S134" s="256">
        <f t="shared" si="293"/>
        <v>43768</v>
      </c>
      <c r="T134" s="256">
        <f t="shared" si="293"/>
        <v>82677</v>
      </c>
      <c r="U134" s="256">
        <f t="shared" si="293"/>
        <v>84336</v>
      </c>
      <c r="V134" s="256">
        <f t="shared" si="293"/>
        <v>18699</v>
      </c>
      <c r="W134" s="256">
        <f t="shared" ref="W134:X134" si="294">SUM(W130:W133)</f>
        <v>20619</v>
      </c>
      <c r="X134" s="256">
        <f t="shared" si="294"/>
        <v>15430</v>
      </c>
      <c r="Y134" s="256">
        <f t="shared" ref="Y134:AF134" si="295">SUM(Y130:Y133)</f>
        <v>55197</v>
      </c>
      <c r="Z134" s="256">
        <f t="shared" si="295"/>
        <v>197746</v>
      </c>
      <c r="AA134" s="256">
        <f t="shared" si="295"/>
        <v>130940</v>
      </c>
      <c r="AB134" s="256">
        <f t="shared" si="295"/>
        <v>60260</v>
      </c>
      <c r="AC134" s="256">
        <f t="shared" si="295"/>
        <v>113258</v>
      </c>
      <c r="AD134" s="256">
        <f t="shared" si="295"/>
        <v>68642</v>
      </c>
      <c r="AE134" s="256">
        <f t="shared" si="295"/>
        <v>25054</v>
      </c>
      <c r="AF134" s="256">
        <f t="shared" si="295"/>
        <v>63823</v>
      </c>
      <c r="AG134" s="42">
        <f>+SUM(M134:AF134)</f>
        <v>1656858</v>
      </c>
      <c r="AH134" s="42">
        <f t="shared" si="283"/>
        <v>887086</v>
      </c>
      <c r="AI134" s="42">
        <f t="shared" si="284"/>
        <v>769772</v>
      </c>
      <c r="AJ134" s="256">
        <f>SUM(AJ130:AJ133)</f>
        <v>126492</v>
      </c>
      <c r="AK134" s="256">
        <f>SUM(AK130:AK133)</f>
        <v>87388</v>
      </c>
      <c r="AL134" s="256">
        <f>SUM(AL130:AL133)</f>
        <v>41841</v>
      </c>
      <c r="AM134" s="42">
        <f>+SUM(AJ134:AL134)</f>
        <v>255721</v>
      </c>
      <c r="AN134" s="230">
        <f>+AM134+AG134+L134</f>
        <v>7798841</v>
      </c>
      <c r="AQ134" s="42">
        <f>K134/AQ$5</f>
        <v>75591.875</v>
      </c>
      <c r="AR134" s="42">
        <f>AG134/AR$5</f>
        <v>92047.666666666672</v>
      </c>
      <c r="AS134" s="42">
        <f>AH134/AS$5</f>
        <v>126726.57142857143</v>
      </c>
      <c r="AT134" s="42">
        <f>AI134/AT$5</f>
        <v>69979.272727272721</v>
      </c>
      <c r="AU134" s="42">
        <f>AM134/AU$5</f>
        <v>85240.333333333328</v>
      </c>
      <c r="AV134" s="230">
        <f>AN134/AV$5</f>
        <v>268925.55172413791</v>
      </c>
      <c r="AW134" s="122"/>
      <c r="AX134" s="42">
        <f>MEDIAN($D134:$K134)</f>
        <v>662105.5</v>
      </c>
      <c r="AY134" s="42">
        <f>MEDIAN($M134:$AF134)</f>
        <v>74835.5</v>
      </c>
      <c r="AZ134" s="42">
        <f t="shared" si="288"/>
        <v>113258</v>
      </c>
      <c r="BA134" s="42">
        <f t="shared" si="289"/>
        <v>60260</v>
      </c>
      <c r="BB134" s="42">
        <f t="shared" si="290"/>
        <v>87388</v>
      </c>
      <c r="BC134" s="230">
        <f t="shared" si="291"/>
        <v>87388</v>
      </c>
    </row>
    <row r="135" spans="1:55"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2010</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27044</v>
      </c>
      <c r="E138" s="28">
        <v>7058</v>
      </c>
      <c r="F138" s="28">
        <v>39288</v>
      </c>
      <c r="G138" s="28">
        <v>167590</v>
      </c>
      <c r="H138" s="141">
        <v>37612</v>
      </c>
      <c r="I138" s="141"/>
      <c r="J138" s="28">
        <v>27029</v>
      </c>
      <c r="K138" s="141"/>
      <c r="L138" s="25">
        <f>+SUM(D138:K138)</f>
        <v>305621</v>
      </c>
      <c r="M138" s="28">
        <v>1871</v>
      </c>
      <c r="N138" s="28">
        <v>9653</v>
      </c>
      <c r="O138" s="28">
        <v>6240</v>
      </c>
      <c r="P138" s="28">
        <v>6804</v>
      </c>
      <c r="Q138" s="28">
        <v>10044</v>
      </c>
      <c r="R138" s="28">
        <v>10324</v>
      </c>
      <c r="S138" s="28">
        <v>1903</v>
      </c>
      <c r="T138" s="28">
        <v>6145</v>
      </c>
      <c r="U138" s="28">
        <v>7628</v>
      </c>
      <c r="V138" s="141">
        <v>4318</v>
      </c>
      <c r="W138" s="141">
        <v>1189</v>
      </c>
      <c r="X138" s="141">
        <v>1096</v>
      </c>
      <c r="Y138" s="28">
        <v>7432</v>
      </c>
      <c r="Z138" s="28">
        <v>15053</v>
      </c>
      <c r="AA138" s="29">
        <v>4496</v>
      </c>
      <c r="AB138" s="28">
        <v>3307</v>
      </c>
      <c r="AC138" s="269">
        <v>26206</v>
      </c>
      <c r="AD138" s="28">
        <v>7446</v>
      </c>
      <c r="AE138" s="28">
        <v>2128</v>
      </c>
      <c r="AF138" s="28">
        <v>2655</v>
      </c>
      <c r="AG138" s="25">
        <f>+SUM(M138:AF138)</f>
        <v>135938</v>
      </c>
      <c r="AH138" s="25">
        <f t="shared" ref="AH138:AH141" si="296">O138+Q138+Z138+AC138+AD138+AF138+T138</f>
        <v>73789</v>
      </c>
      <c r="AI138" s="25">
        <f t="shared" ref="AI138:AI141" si="297">M138+N138+P138+R138+S138+U138+V138+Y138+AA138+AB138+AE138+W138+X138</f>
        <v>62149</v>
      </c>
      <c r="AJ138" s="28"/>
      <c r="AK138" s="141">
        <v>2979</v>
      </c>
      <c r="AL138" s="28">
        <v>3376</v>
      </c>
      <c r="AM138" s="25">
        <f>+SUM(AJ138:AL138)</f>
        <v>6355</v>
      </c>
      <c r="AN138" s="270">
        <f>+AM138+AG138+L138</f>
        <v>447914</v>
      </c>
      <c r="AQ138" s="43">
        <f t="shared" ref="AQ138" si="298">K138/AQ$5</f>
        <v>0</v>
      </c>
      <c r="AR138" s="43">
        <f t="shared" ref="AR138:AT138" si="299">AG138/AR$5</f>
        <v>7552.1111111111113</v>
      </c>
      <c r="AS138" s="43">
        <f t="shared" si="299"/>
        <v>10541.285714285714</v>
      </c>
      <c r="AT138" s="43">
        <f t="shared" si="299"/>
        <v>5649.909090909091</v>
      </c>
      <c r="AU138" s="43">
        <f t="shared" ref="AU138:AV138" si="300">AM138/AU$5</f>
        <v>2118.3333333333335</v>
      </c>
      <c r="AV138" s="44">
        <f t="shared" si="300"/>
        <v>15445.310344827587</v>
      </c>
      <c r="AW138" s="23"/>
      <c r="AX138" s="25">
        <f>MEDIAN($D138:$K138)</f>
        <v>32328</v>
      </c>
      <c r="AY138" s="25">
        <f>MEDIAN($M138:$AF138)</f>
        <v>6192.5</v>
      </c>
      <c r="AZ138" s="25">
        <f>MEDIAN($AC138,$AD138,$Z138,$T138,$O138,Q138,AF138)</f>
        <v>7446</v>
      </c>
      <c r="BA138" s="25">
        <f>MEDIAN(M138,N138,P138,R138,S138,U138,V138,Y138,AA138,AB138,AE138,W138,X138)</f>
        <v>4318</v>
      </c>
      <c r="BB138" s="25">
        <f t="shared" ref="BB138" si="301">MEDIAN($AJ138:$AL138)</f>
        <v>3177.5</v>
      </c>
      <c r="BC138" s="270">
        <f>MEDIAN(D138:K138,M138:AF138,AJ138:AL138)</f>
        <v>6931</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v>0</v>
      </c>
      <c r="F140" s="162">
        <v>0</v>
      </c>
      <c r="G140" s="162">
        <v>85000</v>
      </c>
      <c r="H140" s="137">
        <v>15000</v>
      </c>
      <c r="I140" s="137"/>
      <c r="J140" s="162">
        <v>0</v>
      </c>
      <c r="K140" s="137">
        <v>55000</v>
      </c>
      <c r="L140" s="22">
        <f>+SUM(D140:K140)</f>
        <v>225000</v>
      </c>
      <c r="M140" s="162"/>
      <c r="N140" s="162">
        <v>0</v>
      </c>
      <c r="O140" s="162">
        <v>1500</v>
      </c>
      <c r="P140" s="162">
        <v>4500</v>
      </c>
      <c r="Q140" s="162">
        <v>2500</v>
      </c>
      <c r="R140" s="162"/>
      <c r="S140" s="162">
        <v>0</v>
      </c>
      <c r="T140" s="162">
        <v>3380</v>
      </c>
      <c r="U140" s="162">
        <v>0</v>
      </c>
      <c r="V140" s="137"/>
      <c r="W140" s="137"/>
      <c r="X140" s="137"/>
      <c r="Y140" s="162">
        <v>0</v>
      </c>
      <c r="Z140" s="162">
        <v>17000</v>
      </c>
      <c r="AA140" s="271">
        <v>0</v>
      </c>
      <c r="AB140" s="162"/>
      <c r="AC140" s="162">
        <v>19000</v>
      </c>
      <c r="AD140" s="162"/>
      <c r="AE140" s="162"/>
      <c r="AF140" s="162">
        <v>0</v>
      </c>
      <c r="AG140" s="22">
        <f>+SUM(M140:AF140)</f>
        <v>47880</v>
      </c>
      <c r="AH140" s="22">
        <f t="shared" si="296"/>
        <v>43380</v>
      </c>
      <c r="AI140" s="22">
        <f t="shared" si="297"/>
        <v>4500</v>
      </c>
      <c r="AJ140" s="162">
        <v>0</v>
      </c>
      <c r="AK140" s="137"/>
      <c r="AL140" s="162">
        <v>0</v>
      </c>
      <c r="AM140" s="22">
        <f>+SUM(AJ140:AL140)</f>
        <v>0</v>
      </c>
      <c r="AN140" s="65">
        <f>+AM140+AG140+L140</f>
        <v>272880</v>
      </c>
      <c r="AQ140" s="43">
        <f t="shared" ref="AQ140:AQ141" si="302">K140/AQ$5</f>
        <v>6875</v>
      </c>
      <c r="AR140" s="43">
        <f t="shared" ref="AR140:AT141" si="303">AG140/AR$5</f>
        <v>2660</v>
      </c>
      <c r="AS140" s="43">
        <f t="shared" si="303"/>
        <v>6197.1428571428569</v>
      </c>
      <c r="AT140" s="43">
        <f t="shared" si="303"/>
        <v>409.09090909090907</v>
      </c>
      <c r="AU140" s="43">
        <f t="shared" ref="AU140:AV141" si="304">AM140/AU$5</f>
        <v>0</v>
      </c>
      <c r="AV140" s="44">
        <f t="shared" si="304"/>
        <v>9409.6551724137935</v>
      </c>
      <c r="AW140" s="23"/>
      <c r="AX140" s="22">
        <f>MEDIAN($D140:$K140)</f>
        <v>15000</v>
      </c>
      <c r="AY140" s="22">
        <f>MEDIAN($M140:$AF140)</f>
        <v>750</v>
      </c>
      <c r="AZ140" s="22">
        <f t="shared" ref="AZ140:AZ141" si="305">MEDIAN($AC140,$AD140,$Z140,$T140,$O140,Q140,AF140)</f>
        <v>2940</v>
      </c>
      <c r="BA140" s="22">
        <f t="shared" ref="BA140:BA141" si="306">MEDIAN(M140,N140,P140,R140,S140,U140,V140,Y140,AA140,AB140,AE140,W140,X140)</f>
        <v>0</v>
      </c>
      <c r="BB140" s="22">
        <f t="shared" ref="BB140:BB141" si="307">MEDIAN($AJ140:$AL140)</f>
        <v>0</v>
      </c>
      <c r="BC140" s="65">
        <f t="shared" ref="BC140:BC141" si="308">MEDIAN(D140:K140,M140:AF140,AJ140:AL140)</f>
        <v>0</v>
      </c>
    </row>
    <row r="141" spans="1:55" s="204" customFormat="1">
      <c r="A141" s="272" t="s">
        <v>188</v>
      </c>
      <c r="B141" s="261"/>
      <c r="C141" s="273"/>
      <c r="D141" s="112">
        <v>36450</v>
      </c>
      <c r="E141" s="274">
        <v>0</v>
      </c>
      <c r="F141" s="274">
        <v>0</v>
      </c>
      <c r="G141" s="274">
        <v>85000</v>
      </c>
      <c r="H141" s="275">
        <v>10000</v>
      </c>
      <c r="I141" s="275"/>
      <c r="J141" s="274">
        <v>0</v>
      </c>
      <c r="K141" s="275">
        <v>13000</v>
      </c>
      <c r="L141" s="276">
        <f>+SUM(D141:K141)</f>
        <v>144450</v>
      </c>
      <c r="M141" s="274"/>
      <c r="N141" s="274">
        <v>0</v>
      </c>
      <c r="O141" s="274">
        <v>1500</v>
      </c>
      <c r="P141" s="274">
        <v>4500</v>
      </c>
      <c r="Q141" s="274">
        <v>2500</v>
      </c>
      <c r="R141" s="274"/>
      <c r="S141" s="274">
        <v>0</v>
      </c>
      <c r="T141" s="274">
        <v>3280</v>
      </c>
      <c r="U141" s="274">
        <v>0</v>
      </c>
      <c r="V141" s="275"/>
      <c r="W141" s="275"/>
      <c r="X141" s="275"/>
      <c r="Y141" s="274">
        <v>0</v>
      </c>
      <c r="Z141" s="277">
        <v>16000</v>
      </c>
      <c r="AA141" s="277">
        <v>3000</v>
      </c>
      <c r="AB141" s="274"/>
      <c r="AC141" s="274">
        <v>8600</v>
      </c>
      <c r="AD141" s="274"/>
      <c r="AE141" s="274"/>
      <c r="AF141" s="274">
        <v>0</v>
      </c>
      <c r="AG141" s="276">
        <f>+SUM(M141:AF141)</f>
        <v>39380</v>
      </c>
      <c r="AH141" s="276">
        <f t="shared" si="296"/>
        <v>31880</v>
      </c>
      <c r="AI141" s="276">
        <f t="shared" si="297"/>
        <v>7500</v>
      </c>
      <c r="AJ141" s="274">
        <v>0</v>
      </c>
      <c r="AK141" s="275"/>
      <c r="AL141" s="274">
        <v>0</v>
      </c>
      <c r="AM141" s="276">
        <f>+SUM(AJ141:AL141)</f>
        <v>0</v>
      </c>
      <c r="AN141" s="278">
        <f>+AM141+AG141+L141</f>
        <v>183830</v>
      </c>
      <c r="AQ141" s="258">
        <f t="shared" si="302"/>
        <v>1625</v>
      </c>
      <c r="AR141" s="258">
        <f t="shared" si="303"/>
        <v>2187.7777777777778</v>
      </c>
      <c r="AS141" s="258">
        <f t="shared" si="303"/>
        <v>4554.2857142857147</v>
      </c>
      <c r="AT141" s="258">
        <f t="shared" si="303"/>
        <v>681.81818181818187</v>
      </c>
      <c r="AU141" s="258">
        <f t="shared" si="304"/>
        <v>0</v>
      </c>
      <c r="AV141" s="397">
        <f t="shared" si="304"/>
        <v>6338.9655172413795</v>
      </c>
      <c r="AW141" s="23"/>
      <c r="AX141" s="276">
        <f>MEDIAN($D141:$K141)</f>
        <v>10000</v>
      </c>
      <c r="AY141" s="276">
        <f>MEDIAN($M141:$AF141)</f>
        <v>2000</v>
      </c>
      <c r="AZ141" s="276">
        <f t="shared" si="305"/>
        <v>2890</v>
      </c>
      <c r="BA141" s="276">
        <f t="shared" si="306"/>
        <v>0</v>
      </c>
      <c r="BB141" s="276">
        <f t="shared" si="307"/>
        <v>0</v>
      </c>
      <c r="BC141" s="278">
        <f t="shared" si="308"/>
        <v>1500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2010</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337371</v>
      </c>
      <c r="E149" s="160">
        <v>205821</v>
      </c>
      <c r="F149" s="160">
        <v>924943</v>
      </c>
      <c r="G149" s="160">
        <v>1332183</v>
      </c>
      <c r="H149" s="144">
        <v>708895</v>
      </c>
      <c r="I149" s="144">
        <v>1310885</v>
      </c>
      <c r="J149" s="160">
        <v>329880</v>
      </c>
      <c r="K149" s="144">
        <v>587458</v>
      </c>
      <c r="L149" s="43">
        <f>+SUM(D149:K149)</f>
        <v>5737436</v>
      </c>
      <c r="M149" s="160">
        <v>59667</v>
      </c>
      <c r="N149" s="160">
        <v>75926</v>
      </c>
      <c r="O149" s="160">
        <v>160811</v>
      </c>
      <c r="P149" s="160">
        <v>85955</v>
      </c>
      <c r="Q149" s="160">
        <v>187160</v>
      </c>
      <c r="R149" s="160">
        <v>74931</v>
      </c>
      <c r="S149" s="160">
        <v>39098</v>
      </c>
      <c r="T149" s="160">
        <v>80439</v>
      </c>
      <c r="U149" s="160">
        <v>64270</v>
      </c>
      <c r="V149" s="144">
        <v>17925</v>
      </c>
      <c r="W149" s="144">
        <v>23554</v>
      </c>
      <c r="X149" s="144">
        <v>14455</v>
      </c>
      <c r="Y149" s="160">
        <v>49643</v>
      </c>
      <c r="Z149" s="160">
        <v>195962</v>
      </c>
      <c r="AA149" s="250">
        <v>126395</v>
      </c>
      <c r="AB149" s="160">
        <v>52418</v>
      </c>
      <c r="AC149" s="160">
        <v>110536</v>
      </c>
      <c r="AD149" s="160">
        <v>64099</v>
      </c>
      <c r="AE149" s="160">
        <v>22183</v>
      </c>
      <c r="AF149" s="160">
        <v>62549</v>
      </c>
      <c r="AG149" s="43">
        <f>+SUM(M149:AF149)</f>
        <v>1567976</v>
      </c>
      <c r="AH149" s="43">
        <f t="shared" ref="AH149:AH156" si="309">O149+Q149+Z149+AC149+AD149+AF149+T149</f>
        <v>861556</v>
      </c>
      <c r="AI149" s="43">
        <f>M149+N149+P149+R149+S149+U149+V149+Y149+AA149+AB149+AE149+W149+X149</f>
        <v>706420</v>
      </c>
      <c r="AJ149" s="160">
        <v>112222</v>
      </c>
      <c r="AK149" s="144">
        <v>80342</v>
      </c>
      <c r="AL149" s="160">
        <v>25285</v>
      </c>
      <c r="AM149" s="43">
        <f>+SUM(AJ149:AL149)</f>
        <v>217849</v>
      </c>
      <c r="AN149" s="62">
        <f>+AM149+AG149+L149</f>
        <v>7523261</v>
      </c>
      <c r="AQ149" s="43">
        <f t="shared" ref="AQ149" si="310">K149/AQ$5</f>
        <v>73432.25</v>
      </c>
      <c r="AR149" s="43">
        <f t="shared" ref="AR149:AT149" si="311">AG149/AR$5</f>
        <v>87109.777777777781</v>
      </c>
      <c r="AS149" s="43">
        <f t="shared" si="311"/>
        <v>123079.42857142857</v>
      </c>
      <c r="AT149" s="43">
        <f t="shared" si="311"/>
        <v>64220</v>
      </c>
      <c r="AU149" s="43">
        <f t="shared" ref="AU149:AV149" si="312">AM149/AU$5</f>
        <v>72616.333333333328</v>
      </c>
      <c r="AV149" s="44">
        <f t="shared" si="312"/>
        <v>259422.79310344829</v>
      </c>
      <c r="AW149" s="122"/>
      <c r="AX149" s="43">
        <f>MEDIAN($D149:$K149)</f>
        <v>648176.5</v>
      </c>
      <c r="AY149" s="43">
        <f>MEDIAN($M149:$AF149)</f>
        <v>64184.5</v>
      </c>
      <c r="AZ149" s="43">
        <f>MEDIAN($AC149,$AD149,$Z149,$T149,$O149,Q149,AF149)</f>
        <v>110536</v>
      </c>
      <c r="BA149" s="43">
        <f>MEDIAN(M149,N149,P149,R149,S149,U149,V149,Y149,AA149,AB149,AE149,W149,X149)</f>
        <v>52418</v>
      </c>
      <c r="BB149" s="43">
        <f t="shared" ref="BB149" si="313">MEDIAN($AJ149:$AL149)</f>
        <v>80342</v>
      </c>
      <c r="BC149" s="62">
        <f>MEDIAN(D149:K149,M149:AF149,AJ149:AL149)</f>
        <v>80439</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20812</v>
      </c>
      <c r="E151" s="160">
        <v>-3878</v>
      </c>
      <c r="F151" s="160">
        <v>10178</v>
      </c>
      <c r="G151" s="160">
        <v>27284</v>
      </c>
      <c r="H151" s="144">
        <v>12393</v>
      </c>
      <c r="I151" s="144">
        <v>34475</v>
      </c>
      <c r="J151" s="160">
        <v>8854</v>
      </c>
      <c r="K151" s="144">
        <v>18528</v>
      </c>
      <c r="L151" s="43">
        <f>+SUM(D151:K151)</f>
        <v>128646</v>
      </c>
      <c r="M151" s="160">
        <v>1988</v>
      </c>
      <c r="N151" s="160">
        <v>4581</v>
      </c>
      <c r="O151" s="160">
        <v>9634</v>
      </c>
      <c r="P151" s="160">
        <v>3577</v>
      </c>
      <c r="Q151" s="160">
        <v>3135</v>
      </c>
      <c r="R151" s="160">
        <v>4848</v>
      </c>
      <c r="S151" s="160">
        <v>1771</v>
      </c>
      <c r="T151" s="160">
        <v>2264</v>
      </c>
      <c r="U151" s="160">
        <v>6368</v>
      </c>
      <c r="V151" s="144">
        <v>674</v>
      </c>
      <c r="W151" s="144">
        <v>-1858</v>
      </c>
      <c r="X151" s="144">
        <v>975</v>
      </c>
      <c r="Y151" s="160">
        <v>5173</v>
      </c>
      <c r="Z151" s="160">
        <v>8874</v>
      </c>
      <c r="AA151" s="250">
        <v>4668</v>
      </c>
      <c r="AB151" s="160">
        <v>7812</v>
      </c>
      <c r="AC151" s="160">
        <v>2719</v>
      </c>
      <c r="AD151" s="160">
        <v>3066</v>
      </c>
      <c r="AE151" s="160">
        <v>2825</v>
      </c>
      <c r="AF151" s="160">
        <v>3444</v>
      </c>
      <c r="AG151" s="43">
        <f>+SUM(M151:AF151)</f>
        <v>76538</v>
      </c>
      <c r="AH151" s="43">
        <f t="shared" si="309"/>
        <v>33136</v>
      </c>
      <c r="AI151" s="43">
        <f t="shared" ref="AI151:AI154" si="314">M151+N151+P151+R151+S151+U151+V151+Y151+AA151+AB151+AE151+W151+X151</f>
        <v>43402</v>
      </c>
      <c r="AJ151" s="160">
        <v>6217</v>
      </c>
      <c r="AK151" s="144">
        <v>5269</v>
      </c>
      <c r="AL151" s="160">
        <v>3407</v>
      </c>
      <c r="AM151" s="43">
        <f>+SUM(AJ151:AL151)</f>
        <v>14893</v>
      </c>
      <c r="AN151" s="62">
        <f>+AM151+AG151+L151</f>
        <v>220077</v>
      </c>
      <c r="AQ151" s="43">
        <f t="shared" ref="AQ151:AQ154" si="315">K151/AQ$5</f>
        <v>2316</v>
      </c>
      <c r="AR151" s="43">
        <f t="shared" ref="AR151:AT154" si="316">AG151/AR$5</f>
        <v>4252.1111111111113</v>
      </c>
      <c r="AS151" s="43">
        <f t="shared" si="316"/>
        <v>4733.7142857142853</v>
      </c>
      <c r="AT151" s="43">
        <f t="shared" si="316"/>
        <v>3945.6363636363635</v>
      </c>
      <c r="AU151" s="43">
        <f t="shared" ref="AU151:AV154" si="317">AM151/AU$5</f>
        <v>4964.333333333333</v>
      </c>
      <c r="AV151" s="44">
        <f t="shared" si="317"/>
        <v>7588.8620689655172</v>
      </c>
      <c r="AW151" s="122"/>
      <c r="AX151" s="43">
        <f>MEDIAN($D151:$K151)</f>
        <v>15460.5</v>
      </c>
      <c r="AY151" s="43">
        <f>MEDIAN($M151:$AF151)</f>
        <v>3289.5</v>
      </c>
      <c r="AZ151" s="43">
        <f t="shared" ref="AZ151:AZ154" si="318">MEDIAN($AC151,$AD151,$Z151,$T151,$O151,Q151,AF151)</f>
        <v>3135</v>
      </c>
      <c r="BA151" s="43">
        <f t="shared" ref="BA151:BA154" si="319">MEDIAN(M151,N151,P151,R151,S151,U151,V151,Y151,AA151,AB151,AE151,W151,X151)</f>
        <v>3577</v>
      </c>
      <c r="BB151" s="43">
        <f t="shared" ref="BB151:BB154" si="320">MEDIAN($AJ151:$AL151)</f>
        <v>5269</v>
      </c>
      <c r="BC151" s="62">
        <f t="shared" ref="BC151:BC154" si="321">MEDIAN(D151:K151,M151:AF151,AJ151:AL151)</f>
        <v>4668</v>
      </c>
    </row>
    <row r="152" spans="1:55" s="204" customFormat="1">
      <c r="A152" s="199" t="s">
        <v>184</v>
      </c>
      <c r="B152" s="200"/>
      <c r="C152" s="201"/>
      <c r="D152" s="144">
        <v>242</v>
      </c>
      <c r="E152" s="160">
        <v>-168</v>
      </c>
      <c r="F152" s="160">
        <v>-1956</v>
      </c>
      <c r="G152" s="160">
        <v>-20561</v>
      </c>
      <c r="H152" s="144">
        <v>-429</v>
      </c>
      <c r="I152" s="144">
        <v>41420</v>
      </c>
      <c r="J152" s="160">
        <v>0</v>
      </c>
      <c r="K152" s="144">
        <v>-1251</v>
      </c>
      <c r="L152" s="43">
        <f>+SUM(D152:K152)</f>
        <v>17297</v>
      </c>
      <c r="M152" s="160">
        <v>-183</v>
      </c>
      <c r="N152" s="160">
        <v>0</v>
      </c>
      <c r="O152" s="160"/>
      <c r="P152" s="160"/>
      <c r="Q152" s="160">
        <v>0</v>
      </c>
      <c r="R152" s="160">
        <v>-168</v>
      </c>
      <c r="S152" s="160">
        <v>2248</v>
      </c>
      <c r="T152" s="160">
        <v>-96</v>
      </c>
      <c r="U152" s="160">
        <v>12270</v>
      </c>
      <c r="V152" s="144">
        <v>0</v>
      </c>
      <c r="W152" s="144">
        <v>-1691</v>
      </c>
      <c r="X152" s="144"/>
      <c r="Y152" s="160">
        <v>281</v>
      </c>
      <c r="Z152" s="160">
        <v>-8431</v>
      </c>
      <c r="AA152" s="250"/>
      <c r="AB152" s="160"/>
      <c r="AC152" s="160">
        <v>0</v>
      </c>
      <c r="AD152" s="160">
        <v>1377</v>
      </c>
      <c r="AE152" s="160"/>
      <c r="AF152" s="160">
        <v>-2620</v>
      </c>
      <c r="AG152" s="43">
        <f>+SUM(M152:AF152)</f>
        <v>2987</v>
      </c>
      <c r="AH152" s="43">
        <f t="shared" si="309"/>
        <v>-9770</v>
      </c>
      <c r="AI152" s="43">
        <f t="shared" si="314"/>
        <v>12757</v>
      </c>
      <c r="AJ152" s="160">
        <v>2565</v>
      </c>
      <c r="AK152" s="144"/>
      <c r="AL152" s="160">
        <v>-1037</v>
      </c>
      <c r="AM152" s="43">
        <f>+SUM(AJ152:AL152)</f>
        <v>1528</v>
      </c>
      <c r="AN152" s="62">
        <f>+AM152+AG152+L152</f>
        <v>21812</v>
      </c>
      <c r="AQ152" s="43">
        <f t="shared" si="315"/>
        <v>-156.375</v>
      </c>
      <c r="AR152" s="43">
        <f t="shared" si="316"/>
        <v>165.94444444444446</v>
      </c>
      <c r="AS152" s="43">
        <f t="shared" si="316"/>
        <v>-1395.7142857142858</v>
      </c>
      <c r="AT152" s="43">
        <f t="shared" si="316"/>
        <v>1159.7272727272727</v>
      </c>
      <c r="AU152" s="43">
        <f t="shared" si="317"/>
        <v>509.33333333333331</v>
      </c>
      <c r="AV152" s="44">
        <f t="shared" si="317"/>
        <v>752.13793103448279</v>
      </c>
      <c r="AW152" s="122"/>
      <c r="AX152" s="43">
        <f>MEDIAN($D152:$K152)</f>
        <v>-298.5</v>
      </c>
      <c r="AY152" s="43">
        <f>MEDIAN($M152:$AF152)</f>
        <v>0</v>
      </c>
      <c r="AZ152" s="43">
        <f t="shared" si="318"/>
        <v>-48</v>
      </c>
      <c r="BA152" s="43">
        <f t="shared" si="319"/>
        <v>0</v>
      </c>
      <c r="BB152" s="43">
        <f t="shared" si="320"/>
        <v>764</v>
      </c>
      <c r="BC152" s="62">
        <f t="shared" si="321"/>
        <v>-48</v>
      </c>
    </row>
    <row r="153" spans="1:55" s="204" customFormat="1">
      <c r="A153" s="199" t="s">
        <v>183</v>
      </c>
      <c r="B153" s="200"/>
      <c r="C153" s="201"/>
      <c r="D153" s="144">
        <v>0</v>
      </c>
      <c r="E153" s="160">
        <v>0</v>
      </c>
      <c r="F153" s="160"/>
      <c r="G153" s="160">
        <v>0</v>
      </c>
      <c r="H153" s="144"/>
      <c r="I153" s="144">
        <v>5000</v>
      </c>
      <c r="J153" s="160">
        <v>308</v>
      </c>
      <c r="K153" s="144"/>
      <c r="L153" s="43"/>
      <c r="M153" s="160">
        <v>529</v>
      </c>
      <c r="N153" s="160">
        <v>522</v>
      </c>
      <c r="O153" s="160">
        <v>100</v>
      </c>
      <c r="P153" s="160">
        <v>226</v>
      </c>
      <c r="Q153" s="160">
        <v>100</v>
      </c>
      <c r="R153" s="160">
        <v>3070</v>
      </c>
      <c r="S153" s="160">
        <v>650</v>
      </c>
      <c r="T153" s="160">
        <v>0</v>
      </c>
      <c r="U153" s="160">
        <v>1428</v>
      </c>
      <c r="V153" s="144">
        <v>100</v>
      </c>
      <c r="W153" s="144">
        <v>614</v>
      </c>
      <c r="X153" s="144"/>
      <c r="Y153" s="160">
        <v>100</v>
      </c>
      <c r="Z153" s="160">
        <v>1341</v>
      </c>
      <c r="AA153" s="250">
        <v>1227</v>
      </c>
      <c r="AB153" s="160">
        <v>30</v>
      </c>
      <c r="AC153" s="160">
        <v>0</v>
      </c>
      <c r="AD153" s="160">
        <v>100</v>
      </c>
      <c r="AE153" s="160">
        <v>346</v>
      </c>
      <c r="AF153" s="160">
        <v>450</v>
      </c>
      <c r="AG153" s="43">
        <f>+SUM(M153:AF153)</f>
        <v>10933</v>
      </c>
      <c r="AH153" s="43">
        <f t="shared" si="309"/>
        <v>2091</v>
      </c>
      <c r="AI153" s="43">
        <f t="shared" si="314"/>
        <v>8842</v>
      </c>
      <c r="AJ153" s="160">
        <v>5488</v>
      </c>
      <c r="AK153" s="144">
        <v>1777</v>
      </c>
      <c r="AL153" s="160">
        <v>14500</v>
      </c>
      <c r="AM153" s="43">
        <f>+SUM(AJ153:AL153)</f>
        <v>21765</v>
      </c>
      <c r="AN153" s="62">
        <f>+AM153+AG153+L153</f>
        <v>32698</v>
      </c>
      <c r="AQ153" s="43">
        <f t="shared" si="315"/>
        <v>0</v>
      </c>
      <c r="AR153" s="43">
        <f t="shared" si="316"/>
        <v>607.38888888888891</v>
      </c>
      <c r="AS153" s="43">
        <f t="shared" si="316"/>
        <v>298.71428571428572</v>
      </c>
      <c r="AT153" s="43">
        <f t="shared" si="316"/>
        <v>803.81818181818187</v>
      </c>
      <c r="AU153" s="43">
        <f t="shared" si="317"/>
        <v>7255</v>
      </c>
      <c r="AV153" s="44">
        <f t="shared" si="317"/>
        <v>1127.5172413793102</v>
      </c>
      <c r="AW153" s="122"/>
      <c r="AX153" s="43">
        <f>MEDIAN($D153:$K153)</f>
        <v>0</v>
      </c>
      <c r="AY153" s="43">
        <f>MEDIAN($M153:$AF153)</f>
        <v>346</v>
      </c>
      <c r="AZ153" s="43">
        <f t="shared" si="318"/>
        <v>100</v>
      </c>
      <c r="BA153" s="43">
        <f t="shared" si="319"/>
        <v>525.5</v>
      </c>
      <c r="BB153" s="43">
        <f t="shared" si="320"/>
        <v>5488</v>
      </c>
      <c r="BC153" s="62">
        <f t="shared" si="321"/>
        <v>346</v>
      </c>
    </row>
    <row r="154" spans="1:55" s="204" customFormat="1">
      <c r="A154" s="199" t="s">
        <v>125</v>
      </c>
      <c r="B154" s="200"/>
      <c r="C154" s="201"/>
      <c r="D154" s="144">
        <v>-375</v>
      </c>
      <c r="E154" s="160">
        <v>0</v>
      </c>
      <c r="F154" s="160"/>
      <c r="G154" s="160">
        <v>-553</v>
      </c>
      <c r="H154" s="144">
        <v>-1383</v>
      </c>
      <c r="I154" s="144">
        <v>1</v>
      </c>
      <c r="J154" s="160">
        <v>-115</v>
      </c>
      <c r="K154" s="144"/>
      <c r="L154" s="43">
        <f>+SUM(D154:K154)</f>
        <v>-2425</v>
      </c>
      <c r="M154" s="160"/>
      <c r="N154" s="160">
        <v>0</v>
      </c>
      <c r="O154" s="160"/>
      <c r="P154" s="160"/>
      <c r="Q154" s="160"/>
      <c r="R154" s="160"/>
      <c r="S154" s="160">
        <v>1</v>
      </c>
      <c r="T154" s="160">
        <v>70</v>
      </c>
      <c r="U154" s="160"/>
      <c r="V154" s="144"/>
      <c r="W154" s="144"/>
      <c r="X154" s="144"/>
      <c r="Y154" s="160">
        <v>0</v>
      </c>
      <c r="Z154" s="160">
        <v>0</v>
      </c>
      <c r="AA154" s="250">
        <v>-1350</v>
      </c>
      <c r="AB154" s="160"/>
      <c r="AC154" s="160">
        <v>3</v>
      </c>
      <c r="AD154" s="160"/>
      <c r="AE154" s="160">
        <v>-300</v>
      </c>
      <c r="AF154" s="160"/>
      <c r="AG154" s="43">
        <f>+SUM(M154:AF154)</f>
        <v>-1576</v>
      </c>
      <c r="AH154" s="43">
        <f t="shared" si="309"/>
        <v>73</v>
      </c>
      <c r="AI154" s="43">
        <f t="shared" si="314"/>
        <v>-1649</v>
      </c>
      <c r="AJ154" s="160">
        <v>0</v>
      </c>
      <c r="AK154" s="144"/>
      <c r="AL154" s="160">
        <v>-314</v>
      </c>
      <c r="AM154" s="43">
        <f>+SUM(AJ154:AL154)</f>
        <v>-314</v>
      </c>
      <c r="AN154" s="62">
        <f>+AM154+AG154+L154</f>
        <v>-4315</v>
      </c>
      <c r="AQ154" s="43">
        <f t="shared" si="315"/>
        <v>0</v>
      </c>
      <c r="AR154" s="43">
        <f t="shared" si="316"/>
        <v>-87.555555555555557</v>
      </c>
      <c r="AS154" s="43">
        <f t="shared" si="316"/>
        <v>10.428571428571429</v>
      </c>
      <c r="AT154" s="43">
        <f t="shared" si="316"/>
        <v>-149.90909090909091</v>
      </c>
      <c r="AU154" s="43">
        <f t="shared" si="317"/>
        <v>-104.66666666666667</v>
      </c>
      <c r="AV154" s="44">
        <f t="shared" si="317"/>
        <v>-148.79310344827587</v>
      </c>
      <c r="AW154" s="122"/>
      <c r="AX154" s="43">
        <f>MEDIAN($D154:$K154)</f>
        <v>-245</v>
      </c>
      <c r="AY154" s="43">
        <f>MEDIAN($M154:$AF154)</f>
        <v>0</v>
      </c>
      <c r="AZ154" s="43">
        <f t="shared" si="318"/>
        <v>3</v>
      </c>
      <c r="BA154" s="43">
        <f t="shared" si="319"/>
        <v>0</v>
      </c>
      <c r="BB154" s="43">
        <f t="shared" si="320"/>
        <v>-157</v>
      </c>
      <c r="BC154" s="62">
        <f t="shared" si="321"/>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322">SUM(D149:D155)</f>
        <v>358050</v>
      </c>
      <c r="E156" s="280">
        <f t="shared" si="322"/>
        <v>201775</v>
      </c>
      <c r="F156" s="280">
        <f t="shared" si="322"/>
        <v>933165</v>
      </c>
      <c r="G156" s="280">
        <f t="shared" si="322"/>
        <v>1338353</v>
      </c>
      <c r="H156" s="280">
        <f t="shared" si="322"/>
        <v>719476</v>
      </c>
      <c r="I156" s="280">
        <f t="shared" si="322"/>
        <v>1391781</v>
      </c>
      <c r="J156" s="280">
        <f t="shared" si="322"/>
        <v>338927</v>
      </c>
      <c r="K156" s="280">
        <f t="shared" si="322"/>
        <v>604735</v>
      </c>
      <c r="L156" s="42">
        <f>+SUM(D156:K156)</f>
        <v>5886262</v>
      </c>
      <c r="M156" s="280">
        <f t="shared" ref="M156:V156" si="323">SUM(M149:M155)</f>
        <v>62001</v>
      </c>
      <c r="N156" s="280">
        <f t="shared" si="323"/>
        <v>81029</v>
      </c>
      <c r="O156" s="280">
        <f t="shared" si="323"/>
        <v>170545</v>
      </c>
      <c r="P156" s="280">
        <f t="shared" si="323"/>
        <v>89758</v>
      </c>
      <c r="Q156" s="280">
        <f t="shared" si="323"/>
        <v>190395</v>
      </c>
      <c r="R156" s="280">
        <f t="shared" si="323"/>
        <v>82681</v>
      </c>
      <c r="S156" s="280">
        <f t="shared" si="323"/>
        <v>43768</v>
      </c>
      <c r="T156" s="280">
        <f t="shared" si="323"/>
        <v>82677</v>
      </c>
      <c r="U156" s="280">
        <f t="shared" si="323"/>
        <v>84336</v>
      </c>
      <c r="V156" s="280">
        <f t="shared" si="323"/>
        <v>18699</v>
      </c>
      <c r="W156" s="280">
        <f t="shared" ref="W156:X156" si="324">SUM(W149:W155)</f>
        <v>20619</v>
      </c>
      <c r="X156" s="280">
        <f t="shared" si="324"/>
        <v>15430</v>
      </c>
      <c r="Y156" s="280">
        <f t="shared" ref="Y156:AF156" si="325">SUM(Y149:Y155)</f>
        <v>55197</v>
      </c>
      <c r="Z156" s="280">
        <f t="shared" si="325"/>
        <v>197746</v>
      </c>
      <c r="AA156" s="280">
        <f t="shared" si="325"/>
        <v>130940</v>
      </c>
      <c r="AB156" s="280">
        <f t="shared" si="325"/>
        <v>60260</v>
      </c>
      <c r="AC156" s="280">
        <f t="shared" si="325"/>
        <v>113258</v>
      </c>
      <c r="AD156" s="280">
        <f t="shared" si="325"/>
        <v>68642</v>
      </c>
      <c r="AE156" s="280">
        <f t="shared" si="325"/>
        <v>25054</v>
      </c>
      <c r="AF156" s="280">
        <f t="shared" si="325"/>
        <v>63823</v>
      </c>
      <c r="AG156" s="42">
        <f>+SUM(M156:AF156)</f>
        <v>1656858</v>
      </c>
      <c r="AH156" s="42">
        <f t="shared" si="309"/>
        <v>887086</v>
      </c>
      <c r="AI156" s="42">
        <f>M156+N156+P156+R156+S156+U156+V156+Y156+AA156+AB156+AE156+W156+X156</f>
        <v>769772</v>
      </c>
      <c r="AJ156" s="280">
        <f>SUM(AJ149:AJ155)</f>
        <v>126492</v>
      </c>
      <c r="AK156" s="280">
        <f>SUM(AK149:AK155)</f>
        <v>87388</v>
      </c>
      <c r="AL156" s="280">
        <f>SUM(AL149:AL155)</f>
        <v>41841</v>
      </c>
      <c r="AM156" s="42">
        <f>+SUM(AJ156:AL156)</f>
        <v>255721</v>
      </c>
      <c r="AN156" s="281">
        <f>+AM156+AG156+L156</f>
        <v>7798841</v>
      </c>
      <c r="AQ156" s="42">
        <f>K156/AQ$5</f>
        <v>75591.875</v>
      </c>
      <c r="AR156" s="42">
        <f>AG156/AR$5</f>
        <v>92047.666666666672</v>
      </c>
      <c r="AS156" s="42">
        <f>AH156/AS$5</f>
        <v>126726.57142857143</v>
      </c>
      <c r="AT156" s="42">
        <f>AI156/AT$5</f>
        <v>69979.272727272721</v>
      </c>
      <c r="AU156" s="42">
        <f>AM156/AU$5</f>
        <v>85240.333333333328</v>
      </c>
      <c r="AV156" s="281">
        <f>AN156/AV$5</f>
        <v>268925.55172413791</v>
      </c>
      <c r="AW156" s="122"/>
      <c r="AX156" s="42">
        <f>MEDIAN($D156:$K156)</f>
        <v>662105.5</v>
      </c>
      <c r="AY156" s="42">
        <f>MEDIAN($M156:$AF156)</f>
        <v>74835.5</v>
      </c>
      <c r="AZ156" s="42">
        <f>MEDIAN($AC156,$AD156,$Z156,$T156,$O156,Q156,AF156)</f>
        <v>113258</v>
      </c>
      <c r="BA156" s="42">
        <f>MEDIAN(M156,N156,P156,R156,S156,U156,V156,Y156,AA156,AB156,AE156,W156,X156)</f>
        <v>60260</v>
      </c>
      <c r="BB156" s="42">
        <f t="shared" ref="BB156" si="326">MEDIAN($AJ156:$AL156)</f>
        <v>87388</v>
      </c>
      <c r="BC156" s="281">
        <f>MEDIAN(D156:K156,M156:AF156,AJ156:AL156)</f>
        <v>87388</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2010</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140072</v>
      </c>
      <c r="E165" s="160">
        <v>28686</v>
      </c>
      <c r="F165" s="160">
        <v>178498</v>
      </c>
      <c r="G165" s="160">
        <v>348798</v>
      </c>
      <c r="H165" s="144">
        <v>142799</v>
      </c>
      <c r="I165" s="144">
        <v>258753</v>
      </c>
      <c r="J165" s="160">
        <v>93641</v>
      </c>
      <c r="K165" s="144">
        <v>144857</v>
      </c>
      <c r="L165" s="43">
        <f t="shared" ref="L165:L170" si="327">+SUM(D165:K165)</f>
        <v>1336104</v>
      </c>
      <c r="M165" s="160">
        <v>21969</v>
      </c>
      <c r="N165" s="160">
        <v>27854</v>
      </c>
      <c r="O165" s="160">
        <v>48715</v>
      </c>
      <c r="P165" s="160">
        <v>27033</v>
      </c>
      <c r="Q165" s="160">
        <v>59386</v>
      </c>
      <c r="R165" s="160">
        <v>25340</v>
      </c>
      <c r="S165" s="160">
        <v>33037</v>
      </c>
      <c r="T165" s="160">
        <v>33618</v>
      </c>
      <c r="U165" s="160">
        <v>35355</v>
      </c>
      <c r="V165" s="144">
        <v>22223</v>
      </c>
      <c r="W165" s="144">
        <v>11609</v>
      </c>
      <c r="X165" s="144">
        <v>9603</v>
      </c>
      <c r="Y165" s="160">
        <v>43051</v>
      </c>
      <c r="Z165" s="160">
        <v>77760</v>
      </c>
      <c r="AA165" s="250">
        <v>34298</v>
      </c>
      <c r="AB165" s="160">
        <v>29817</v>
      </c>
      <c r="AC165" s="160">
        <v>46512</v>
      </c>
      <c r="AD165" s="160">
        <v>30416</v>
      </c>
      <c r="AE165" s="160">
        <v>17641</v>
      </c>
      <c r="AF165" s="160">
        <v>26878</v>
      </c>
      <c r="AG165" s="43">
        <f t="shared" ref="AG165:AG170" si="328">+SUM(M165:AF165)</f>
        <v>662115</v>
      </c>
      <c r="AH165" s="43">
        <f t="shared" ref="AH165:AH170" si="329">O165+Q165+Z165+AC165+AD165+AF165+T165</f>
        <v>323285</v>
      </c>
      <c r="AI165" s="43">
        <f t="shared" ref="AI165:AI170" si="330">M165+N165+P165+R165+S165+U165+V165+Y165+AA165+AB165+AE165+W165+X165</f>
        <v>338830</v>
      </c>
      <c r="AJ165" s="160">
        <v>136203</v>
      </c>
      <c r="AK165" s="144">
        <v>13647</v>
      </c>
      <c r="AL165" s="160">
        <v>20866</v>
      </c>
      <c r="AM165" s="43">
        <f t="shared" ref="AM165:AM170" si="331">+SUM(AJ165:AL165)</f>
        <v>170716</v>
      </c>
      <c r="AN165" s="44">
        <f t="shared" ref="AN165:AN170" si="332">+AM165+AG165+L165</f>
        <v>2168935</v>
      </c>
      <c r="AQ165" s="43">
        <f t="shared" ref="AQ165:AQ169" si="333">K165/AQ$5</f>
        <v>18107.125</v>
      </c>
      <c r="AR165" s="43">
        <f t="shared" ref="AR165:AT169" si="334">AG165/AR$5</f>
        <v>36784.166666666664</v>
      </c>
      <c r="AS165" s="43">
        <f t="shared" si="334"/>
        <v>46183.571428571428</v>
      </c>
      <c r="AT165" s="43">
        <f t="shared" si="334"/>
        <v>30802.727272727272</v>
      </c>
      <c r="AU165" s="43">
        <f t="shared" ref="AU165:AV169" si="335">AM165/AU$5</f>
        <v>56905.333333333336</v>
      </c>
      <c r="AV165" s="44">
        <f t="shared" si="335"/>
        <v>74790.862068965522</v>
      </c>
      <c r="AW165" s="122"/>
      <c r="AX165" s="43">
        <f t="shared" ref="AX165:AX170" si="336">MEDIAN($D165:$K165)</f>
        <v>143828</v>
      </c>
      <c r="AY165" s="43">
        <f t="shared" ref="AY165:AY170" si="337">MEDIAN($M165:$AF165)</f>
        <v>30116.5</v>
      </c>
      <c r="AZ165" s="43">
        <f t="shared" ref="AZ165:AZ170" si="338">MEDIAN($AC165,$AD165,$Z165,$T165,$O165,Q165,AF165)</f>
        <v>46512</v>
      </c>
      <c r="BA165" s="43">
        <f t="shared" ref="BA165:BA170" si="339">MEDIAN(M165,N165,P165,R165,S165,U165,V165,Y165,AA165,AB165,AE165,W165,X165)</f>
        <v>27033</v>
      </c>
      <c r="BB165" s="43">
        <f t="shared" ref="BB165:BB170" si="340">MEDIAN($AJ165:$AL165)</f>
        <v>20866</v>
      </c>
      <c r="BC165" s="44">
        <f t="shared" ref="BC165:BC170" si="341">MEDIAN(D165:K165,M165:AF165,AJ165:AL165)</f>
        <v>33618</v>
      </c>
    </row>
    <row r="166" spans="1:55" s="204" customFormat="1">
      <c r="A166" s="199"/>
      <c r="B166" s="200"/>
      <c r="C166" s="201" t="s">
        <v>178</v>
      </c>
      <c r="D166" s="144">
        <v>112162</v>
      </c>
      <c r="E166" s="160">
        <v>18844</v>
      </c>
      <c r="F166" s="160">
        <v>125735</v>
      </c>
      <c r="G166" s="160">
        <v>205854</v>
      </c>
      <c r="H166" s="144">
        <v>90004</v>
      </c>
      <c r="I166" s="144">
        <v>132856</v>
      </c>
      <c r="J166" s="160">
        <v>64869</v>
      </c>
      <c r="K166" s="144">
        <v>184196</v>
      </c>
      <c r="L166" s="43">
        <f t="shared" si="327"/>
        <v>934520</v>
      </c>
      <c r="M166" s="160">
        <v>4923</v>
      </c>
      <c r="N166" s="160">
        <v>10481</v>
      </c>
      <c r="O166" s="160">
        <v>29037</v>
      </c>
      <c r="P166" s="160">
        <v>12194</v>
      </c>
      <c r="Q166" s="160">
        <v>45212</v>
      </c>
      <c r="R166" s="160">
        <v>26579</v>
      </c>
      <c r="S166" s="160">
        <v>6742</v>
      </c>
      <c r="T166" s="160">
        <v>17224</v>
      </c>
      <c r="U166" s="160">
        <v>10549</v>
      </c>
      <c r="V166" s="144">
        <v>4262</v>
      </c>
      <c r="W166" s="144"/>
      <c r="X166" s="144">
        <v>861</v>
      </c>
      <c r="Y166" s="160">
        <v>16746</v>
      </c>
      <c r="Z166" s="160">
        <v>57293</v>
      </c>
      <c r="AA166" s="250">
        <v>17161</v>
      </c>
      <c r="AB166" s="160">
        <v>17737</v>
      </c>
      <c r="AC166" s="160">
        <v>24125</v>
      </c>
      <c r="AD166" s="160">
        <v>13257</v>
      </c>
      <c r="AE166" s="160">
        <v>5628</v>
      </c>
      <c r="AF166" s="160">
        <v>25423</v>
      </c>
      <c r="AG166" s="43">
        <f t="shared" si="328"/>
        <v>345434</v>
      </c>
      <c r="AH166" s="43">
        <f t="shared" si="329"/>
        <v>211571</v>
      </c>
      <c r="AI166" s="43">
        <f t="shared" si="330"/>
        <v>133863</v>
      </c>
      <c r="AJ166" s="160">
        <v>5268</v>
      </c>
      <c r="AK166" s="144">
        <v>6075</v>
      </c>
      <c r="AL166" s="160">
        <v>1860</v>
      </c>
      <c r="AM166" s="43">
        <f t="shared" si="331"/>
        <v>13203</v>
      </c>
      <c r="AN166" s="44">
        <f t="shared" si="332"/>
        <v>1293157</v>
      </c>
      <c r="AQ166" s="43">
        <f t="shared" si="333"/>
        <v>23024.5</v>
      </c>
      <c r="AR166" s="43">
        <f t="shared" si="334"/>
        <v>19190.777777777777</v>
      </c>
      <c r="AS166" s="43">
        <f t="shared" si="334"/>
        <v>30224.428571428572</v>
      </c>
      <c r="AT166" s="43">
        <f t="shared" si="334"/>
        <v>12169.363636363636</v>
      </c>
      <c r="AU166" s="43">
        <f t="shared" si="335"/>
        <v>4401</v>
      </c>
      <c r="AV166" s="44">
        <f t="shared" si="335"/>
        <v>44591.620689655174</v>
      </c>
      <c r="AW166" s="122"/>
      <c r="AX166" s="43">
        <f t="shared" si="336"/>
        <v>118948.5</v>
      </c>
      <c r="AY166" s="43">
        <f t="shared" si="337"/>
        <v>16746</v>
      </c>
      <c r="AZ166" s="43">
        <f t="shared" si="338"/>
        <v>25423</v>
      </c>
      <c r="BA166" s="43">
        <f t="shared" si="339"/>
        <v>10515</v>
      </c>
      <c r="BB166" s="43">
        <f t="shared" si="340"/>
        <v>5268</v>
      </c>
      <c r="BC166" s="44">
        <f t="shared" si="341"/>
        <v>17480.5</v>
      </c>
    </row>
    <row r="167" spans="1:55" s="204" customFormat="1">
      <c r="A167" s="199"/>
      <c r="B167" s="200"/>
      <c r="C167" s="201" t="s">
        <v>177</v>
      </c>
      <c r="D167" s="144">
        <v>24270</v>
      </c>
      <c r="E167" s="160">
        <v>47424</v>
      </c>
      <c r="F167" s="160">
        <v>120068</v>
      </c>
      <c r="G167" s="160">
        <v>309444</v>
      </c>
      <c r="H167" s="144">
        <v>56709</v>
      </c>
      <c r="I167" s="144">
        <v>187594</v>
      </c>
      <c r="J167" s="160">
        <v>56704</v>
      </c>
      <c r="K167" s="144">
        <v>2374</v>
      </c>
      <c r="L167" s="43">
        <f t="shared" si="327"/>
        <v>804587</v>
      </c>
      <c r="M167" s="160"/>
      <c r="N167" s="160">
        <v>4542</v>
      </c>
      <c r="O167" s="160">
        <v>6464</v>
      </c>
      <c r="P167" s="160">
        <v>3692</v>
      </c>
      <c r="Q167" s="160"/>
      <c r="R167" s="160">
        <v>4749</v>
      </c>
      <c r="S167" s="160">
        <v>872</v>
      </c>
      <c r="T167" s="160">
        <v>7349</v>
      </c>
      <c r="U167" s="160">
        <v>2582</v>
      </c>
      <c r="V167" s="144"/>
      <c r="W167" s="144">
        <v>4084</v>
      </c>
      <c r="X167" s="144"/>
      <c r="Y167" s="160">
        <v>2305</v>
      </c>
      <c r="Z167" s="160">
        <v>13409</v>
      </c>
      <c r="AA167" s="250">
        <v>4342</v>
      </c>
      <c r="AB167" s="160">
        <v>0</v>
      </c>
      <c r="AC167" s="160">
        <v>9303</v>
      </c>
      <c r="AD167" s="160">
        <v>8393</v>
      </c>
      <c r="AE167" s="160">
        <v>1609</v>
      </c>
      <c r="AF167" s="160">
        <v>3639</v>
      </c>
      <c r="AG167" s="43">
        <f t="shared" si="328"/>
        <v>77334</v>
      </c>
      <c r="AH167" s="43">
        <f t="shared" si="329"/>
        <v>48557</v>
      </c>
      <c r="AI167" s="43">
        <f t="shared" si="330"/>
        <v>28777</v>
      </c>
      <c r="AJ167" s="160">
        <v>0</v>
      </c>
      <c r="AK167" s="144">
        <v>606</v>
      </c>
      <c r="AL167" s="160">
        <v>0</v>
      </c>
      <c r="AM167" s="43">
        <f t="shared" si="331"/>
        <v>606</v>
      </c>
      <c r="AN167" s="44">
        <f t="shared" si="332"/>
        <v>882527</v>
      </c>
      <c r="AQ167" s="43">
        <f t="shared" si="333"/>
        <v>296.75</v>
      </c>
      <c r="AR167" s="43">
        <f t="shared" si="334"/>
        <v>4296.333333333333</v>
      </c>
      <c r="AS167" s="43">
        <f t="shared" si="334"/>
        <v>6936.7142857142853</v>
      </c>
      <c r="AT167" s="43">
        <f t="shared" si="334"/>
        <v>2616.090909090909</v>
      </c>
      <c r="AU167" s="43">
        <f t="shared" si="335"/>
        <v>202</v>
      </c>
      <c r="AV167" s="44">
        <f t="shared" si="335"/>
        <v>30431.96551724138</v>
      </c>
      <c r="AW167" s="122"/>
      <c r="AX167" s="43">
        <f t="shared" si="336"/>
        <v>56706.5</v>
      </c>
      <c r="AY167" s="43">
        <f t="shared" si="337"/>
        <v>4213</v>
      </c>
      <c r="AZ167" s="43">
        <f t="shared" si="338"/>
        <v>7871</v>
      </c>
      <c r="BA167" s="43">
        <f t="shared" si="339"/>
        <v>3137</v>
      </c>
      <c r="BB167" s="43">
        <f t="shared" si="340"/>
        <v>0</v>
      </c>
      <c r="BC167" s="44">
        <f t="shared" si="341"/>
        <v>4542</v>
      </c>
    </row>
    <row r="168" spans="1:55" s="204" customFormat="1">
      <c r="A168" s="199"/>
      <c r="B168" s="200"/>
      <c r="C168" s="201" t="s">
        <v>176</v>
      </c>
      <c r="D168" s="144">
        <v>389</v>
      </c>
      <c r="E168" s="160">
        <v>1522</v>
      </c>
      <c r="F168" s="160">
        <v>3548</v>
      </c>
      <c r="G168" s="160">
        <v>0</v>
      </c>
      <c r="H168" s="144">
        <v>4859</v>
      </c>
      <c r="I168" s="144">
        <v>13128</v>
      </c>
      <c r="J168" s="160">
        <v>1683</v>
      </c>
      <c r="K168" s="144">
        <v>1337</v>
      </c>
      <c r="L168" s="43">
        <f t="shared" si="327"/>
        <v>26466</v>
      </c>
      <c r="M168" s="160">
        <v>2503</v>
      </c>
      <c r="N168" s="160">
        <v>299</v>
      </c>
      <c r="O168" s="160">
        <v>1350</v>
      </c>
      <c r="P168" s="160">
        <v>728</v>
      </c>
      <c r="Q168" s="160">
        <v>2354</v>
      </c>
      <c r="R168" s="160">
        <v>1122</v>
      </c>
      <c r="S168" s="160">
        <v>383</v>
      </c>
      <c r="T168" s="160">
        <v>130</v>
      </c>
      <c r="U168" s="160">
        <v>1140</v>
      </c>
      <c r="V168" s="144">
        <v>191</v>
      </c>
      <c r="W168" s="144">
        <v>75</v>
      </c>
      <c r="X168" s="144">
        <v>454</v>
      </c>
      <c r="Y168" s="160">
        <v>1283</v>
      </c>
      <c r="Z168" s="160">
        <v>686</v>
      </c>
      <c r="AA168" s="250">
        <v>554</v>
      </c>
      <c r="AB168" s="160">
        <v>615</v>
      </c>
      <c r="AC168" s="160">
        <v>267</v>
      </c>
      <c r="AD168" s="160">
        <v>593</v>
      </c>
      <c r="AE168" s="160">
        <v>259</v>
      </c>
      <c r="AF168" s="160">
        <v>759</v>
      </c>
      <c r="AG168" s="43">
        <f t="shared" si="328"/>
        <v>15745</v>
      </c>
      <c r="AH168" s="43">
        <f t="shared" si="329"/>
        <v>6139</v>
      </c>
      <c r="AI168" s="43">
        <f t="shared" si="330"/>
        <v>9606</v>
      </c>
      <c r="AJ168" s="160">
        <v>2659</v>
      </c>
      <c r="AK168" s="144">
        <v>3463</v>
      </c>
      <c r="AL168" s="160">
        <v>712</v>
      </c>
      <c r="AM168" s="43">
        <f t="shared" si="331"/>
        <v>6834</v>
      </c>
      <c r="AN168" s="44">
        <f t="shared" si="332"/>
        <v>49045</v>
      </c>
      <c r="AQ168" s="43">
        <f t="shared" si="333"/>
        <v>167.125</v>
      </c>
      <c r="AR168" s="43">
        <f t="shared" si="334"/>
        <v>874.72222222222217</v>
      </c>
      <c r="AS168" s="43">
        <f t="shared" si="334"/>
        <v>877</v>
      </c>
      <c r="AT168" s="43">
        <f t="shared" si="334"/>
        <v>873.27272727272725</v>
      </c>
      <c r="AU168" s="43">
        <f t="shared" si="335"/>
        <v>2278</v>
      </c>
      <c r="AV168" s="44">
        <f t="shared" si="335"/>
        <v>1691.2068965517242</v>
      </c>
      <c r="AW168" s="122"/>
      <c r="AX168" s="43">
        <f t="shared" si="336"/>
        <v>1602.5</v>
      </c>
      <c r="AY168" s="43">
        <f t="shared" si="337"/>
        <v>604</v>
      </c>
      <c r="AZ168" s="43">
        <f t="shared" si="338"/>
        <v>686</v>
      </c>
      <c r="BA168" s="43">
        <f t="shared" si="339"/>
        <v>554</v>
      </c>
      <c r="BB168" s="43">
        <f t="shared" si="340"/>
        <v>2659</v>
      </c>
      <c r="BC168" s="44">
        <f t="shared" si="341"/>
        <v>728</v>
      </c>
    </row>
    <row r="169" spans="1:55" s="204" customFormat="1">
      <c r="A169" s="199"/>
      <c r="B169" s="200"/>
      <c r="C169" s="201" t="s">
        <v>125</v>
      </c>
      <c r="D169" s="144">
        <v>13641</v>
      </c>
      <c r="E169" s="160">
        <v>0</v>
      </c>
      <c r="F169" s="160">
        <v>2567</v>
      </c>
      <c r="G169" s="160">
        <v>36</v>
      </c>
      <c r="H169" s="144">
        <v>3938</v>
      </c>
      <c r="I169" s="144">
        <v>0</v>
      </c>
      <c r="J169" s="160">
        <v>0</v>
      </c>
      <c r="K169" s="144"/>
      <c r="L169" s="43">
        <f t="shared" si="327"/>
        <v>20182</v>
      </c>
      <c r="M169" s="160"/>
      <c r="N169" s="160">
        <v>0</v>
      </c>
      <c r="O169" s="160"/>
      <c r="P169" s="160"/>
      <c r="Q169" s="160"/>
      <c r="R169" s="160">
        <v>366</v>
      </c>
      <c r="S169" s="160">
        <v>519</v>
      </c>
      <c r="T169" s="160">
        <v>0</v>
      </c>
      <c r="U169" s="160"/>
      <c r="V169" s="144">
        <v>900</v>
      </c>
      <c r="W169" s="144"/>
      <c r="X169" s="144">
        <v>1297</v>
      </c>
      <c r="Y169" s="160"/>
      <c r="Z169" s="160">
        <v>1917</v>
      </c>
      <c r="AA169" s="250"/>
      <c r="AB169" s="160">
        <v>3056</v>
      </c>
      <c r="AC169" s="160"/>
      <c r="AD169" s="160"/>
      <c r="AE169" s="160">
        <v>1</v>
      </c>
      <c r="AF169" s="160"/>
      <c r="AG169" s="43">
        <f t="shared" si="328"/>
        <v>8056</v>
      </c>
      <c r="AH169" s="43">
        <f t="shared" si="329"/>
        <v>1917</v>
      </c>
      <c r="AI169" s="43">
        <f t="shared" si="330"/>
        <v>6139</v>
      </c>
      <c r="AJ169" s="160">
        <v>5738</v>
      </c>
      <c r="AK169" s="144"/>
      <c r="AL169" s="160">
        <v>1288</v>
      </c>
      <c r="AM169" s="43">
        <f t="shared" si="331"/>
        <v>7026</v>
      </c>
      <c r="AN169" s="44">
        <f t="shared" si="332"/>
        <v>35264</v>
      </c>
      <c r="AQ169" s="43">
        <f t="shared" si="333"/>
        <v>0</v>
      </c>
      <c r="AR169" s="43">
        <f t="shared" si="334"/>
        <v>447.55555555555554</v>
      </c>
      <c r="AS169" s="43">
        <f t="shared" si="334"/>
        <v>273.85714285714283</v>
      </c>
      <c r="AT169" s="43">
        <f t="shared" si="334"/>
        <v>558.09090909090912</v>
      </c>
      <c r="AU169" s="43">
        <f t="shared" si="335"/>
        <v>2342</v>
      </c>
      <c r="AV169" s="44">
        <f t="shared" si="335"/>
        <v>1216</v>
      </c>
      <c r="AW169" s="122"/>
      <c r="AX169" s="43">
        <f t="shared" si="336"/>
        <v>36</v>
      </c>
      <c r="AY169" s="43">
        <f t="shared" si="337"/>
        <v>519</v>
      </c>
      <c r="AZ169" s="43">
        <f t="shared" si="338"/>
        <v>958.5</v>
      </c>
      <c r="BA169" s="43">
        <f t="shared" si="339"/>
        <v>519</v>
      </c>
      <c r="BB169" s="43">
        <f t="shared" si="340"/>
        <v>3513</v>
      </c>
      <c r="BC169" s="44">
        <f t="shared" si="341"/>
        <v>709.5</v>
      </c>
    </row>
    <row r="170" spans="1:55" s="204" customFormat="1">
      <c r="A170" s="199"/>
      <c r="B170" s="200"/>
      <c r="C170" s="210" t="s">
        <v>158</v>
      </c>
      <c r="D170" s="252">
        <f t="shared" ref="D170:K170" si="342">SUM(D165:D169)</f>
        <v>290534</v>
      </c>
      <c r="E170" s="252">
        <f t="shared" si="342"/>
        <v>96476</v>
      </c>
      <c r="F170" s="252">
        <f t="shared" si="342"/>
        <v>430416</v>
      </c>
      <c r="G170" s="252">
        <f t="shared" si="342"/>
        <v>864132</v>
      </c>
      <c r="H170" s="252">
        <f t="shared" si="342"/>
        <v>298309</v>
      </c>
      <c r="I170" s="252">
        <f t="shared" si="342"/>
        <v>592331</v>
      </c>
      <c r="J170" s="252">
        <f t="shared" si="342"/>
        <v>216897</v>
      </c>
      <c r="K170" s="252">
        <f t="shared" si="342"/>
        <v>332764</v>
      </c>
      <c r="L170" s="45">
        <f t="shared" si="327"/>
        <v>3121859</v>
      </c>
      <c r="M170" s="252">
        <f t="shared" ref="M170:V170" si="343">SUM(M165:M169)</f>
        <v>29395</v>
      </c>
      <c r="N170" s="252">
        <f t="shared" si="343"/>
        <v>43176</v>
      </c>
      <c r="O170" s="252">
        <f t="shared" si="343"/>
        <v>85566</v>
      </c>
      <c r="P170" s="252">
        <f t="shared" si="343"/>
        <v>43647</v>
      </c>
      <c r="Q170" s="252">
        <f t="shared" si="343"/>
        <v>106952</v>
      </c>
      <c r="R170" s="252">
        <f t="shared" si="343"/>
        <v>58156</v>
      </c>
      <c r="S170" s="252">
        <f t="shared" si="343"/>
        <v>41553</v>
      </c>
      <c r="T170" s="252">
        <f t="shared" si="343"/>
        <v>58321</v>
      </c>
      <c r="U170" s="252">
        <f t="shared" si="343"/>
        <v>49626</v>
      </c>
      <c r="V170" s="252">
        <f t="shared" si="343"/>
        <v>27576</v>
      </c>
      <c r="W170" s="252">
        <f t="shared" ref="W170:X170" si="344">SUM(W165:W169)</f>
        <v>15768</v>
      </c>
      <c r="X170" s="252">
        <f t="shared" si="344"/>
        <v>12215</v>
      </c>
      <c r="Y170" s="252">
        <f t="shared" ref="Y170:AF170" si="345">SUM(Y165:Y169)</f>
        <v>63385</v>
      </c>
      <c r="Z170" s="252">
        <f t="shared" si="345"/>
        <v>151065</v>
      </c>
      <c r="AA170" s="252">
        <f t="shared" si="345"/>
        <v>56355</v>
      </c>
      <c r="AB170" s="252">
        <f t="shared" si="345"/>
        <v>51225</v>
      </c>
      <c r="AC170" s="252">
        <f t="shared" si="345"/>
        <v>80207</v>
      </c>
      <c r="AD170" s="252">
        <f t="shared" si="345"/>
        <v>52659</v>
      </c>
      <c r="AE170" s="252">
        <f t="shared" si="345"/>
        <v>25138</v>
      </c>
      <c r="AF170" s="252">
        <f t="shared" si="345"/>
        <v>56699</v>
      </c>
      <c r="AG170" s="45">
        <f t="shared" si="328"/>
        <v>1108684</v>
      </c>
      <c r="AH170" s="45">
        <f t="shared" si="329"/>
        <v>591469</v>
      </c>
      <c r="AI170" s="45">
        <f t="shared" si="330"/>
        <v>517215</v>
      </c>
      <c r="AJ170" s="252">
        <f>SUM(AJ165:AJ169)</f>
        <v>149868</v>
      </c>
      <c r="AK170" s="252">
        <f>SUM(AK165:AK169)</f>
        <v>23791</v>
      </c>
      <c r="AL170" s="252">
        <f>SUM(AL165:AL169)</f>
        <v>24726</v>
      </c>
      <c r="AM170" s="45">
        <f t="shared" si="331"/>
        <v>198385</v>
      </c>
      <c r="AN170" s="211">
        <f t="shared" si="332"/>
        <v>4428928</v>
      </c>
      <c r="AQ170" s="45">
        <f>K170/AQ$5</f>
        <v>41595.5</v>
      </c>
      <c r="AR170" s="45">
        <f>AG170/AR$5</f>
        <v>61593.555555555555</v>
      </c>
      <c r="AS170" s="45">
        <f>AH170/AS$5</f>
        <v>84495.571428571435</v>
      </c>
      <c r="AT170" s="45">
        <f>AI170/AT$5</f>
        <v>47019.545454545456</v>
      </c>
      <c r="AU170" s="45">
        <f>AM170/AU$5</f>
        <v>66128.333333333328</v>
      </c>
      <c r="AV170" s="211">
        <f>AN170/AV$5</f>
        <v>152721.6551724138</v>
      </c>
      <c r="AW170" s="122"/>
      <c r="AX170" s="45">
        <f t="shared" si="336"/>
        <v>315536.5</v>
      </c>
      <c r="AY170" s="45">
        <f t="shared" si="337"/>
        <v>51942</v>
      </c>
      <c r="AZ170" s="45">
        <f t="shared" si="338"/>
        <v>80207</v>
      </c>
      <c r="BA170" s="45">
        <f t="shared" si="339"/>
        <v>43176</v>
      </c>
      <c r="BB170" s="45">
        <f t="shared" si="340"/>
        <v>24726</v>
      </c>
      <c r="BC170" s="211">
        <f t="shared" si="341"/>
        <v>58156</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229649</v>
      </c>
      <c r="E172" s="160">
        <v>90552</v>
      </c>
      <c r="F172" s="160">
        <v>378474</v>
      </c>
      <c r="G172" s="160">
        <v>759912</v>
      </c>
      <c r="H172" s="144">
        <v>257575</v>
      </c>
      <c r="I172" s="144">
        <v>489374</v>
      </c>
      <c r="J172" s="160">
        <v>185638</v>
      </c>
      <c r="K172" s="144">
        <v>282708</v>
      </c>
      <c r="L172" s="43">
        <f>+SUM(D172:K172)</f>
        <v>2673882</v>
      </c>
      <c r="M172" s="160">
        <v>24504</v>
      </c>
      <c r="N172" s="160">
        <v>35781</v>
      </c>
      <c r="O172" s="160">
        <v>71000</v>
      </c>
      <c r="P172" s="160">
        <v>35096</v>
      </c>
      <c r="Q172" s="160">
        <v>93462</v>
      </c>
      <c r="R172" s="160">
        <v>49100</v>
      </c>
      <c r="S172" s="160">
        <v>36164</v>
      </c>
      <c r="T172" s="160">
        <v>49286</v>
      </c>
      <c r="U172" s="160">
        <v>40019</v>
      </c>
      <c r="V172" s="144">
        <v>24527</v>
      </c>
      <c r="W172" s="144">
        <v>15878</v>
      </c>
      <c r="X172" s="144">
        <v>10782</v>
      </c>
      <c r="Y172" s="160">
        <v>52503</v>
      </c>
      <c r="Z172" s="160">
        <v>127485</v>
      </c>
      <c r="AA172" s="250">
        <v>45290</v>
      </c>
      <c r="AB172" s="160">
        <v>38272</v>
      </c>
      <c r="AC172" s="160">
        <v>65724</v>
      </c>
      <c r="AD172" s="160">
        <v>43546</v>
      </c>
      <c r="AE172" s="160">
        <v>20424</v>
      </c>
      <c r="AF172" s="160">
        <v>48500</v>
      </c>
      <c r="AG172" s="43">
        <f>+SUM(M172:AF172)</f>
        <v>927343</v>
      </c>
      <c r="AH172" s="43">
        <f t="shared" ref="AH172:AH176" si="346">O172+Q172+Z172+AC172+AD172+AF172+T172</f>
        <v>499003</v>
      </c>
      <c r="AI172" s="43">
        <f t="shared" ref="AI172:AI176" si="347">M172+N172+P172+R172+S172+U172+V172+Y172+AA172+AB172+AE172+W172+X172</f>
        <v>428340</v>
      </c>
      <c r="AJ172" s="160">
        <v>138193</v>
      </c>
      <c r="AK172" s="144">
        <v>10641</v>
      </c>
      <c r="AL172" s="160">
        <v>21076</v>
      </c>
      <c r="AM172" s="43">
        <f>+SUM(AJ172:AL172)</f>
        <v>169910</v>
      </c>
      <c r="AN172" s="44">
        <f>+AM172+AG172+L172</f>
        <v>3771135</v>
      </c>
      <c r="AQ172" s="43">
        <f t="shared" ref="AQ172:AQ175" si="348">K172/AQ$5</f>
        <v>35338.5</v>
      </c>
      <c r="AR172" s="43">
        <f t="shared" ref="AR172:AT175" si="349">AG172/AR$5</f>
        <v>51519.055555555555</v>
      </c>
      <c r="AS172" s="43">
        <f t="shared" si="349"/>
        <v>71286.142857142855</v>
      </c>
      <c r="AT172" s="43">
        <f t="shared" si="349"/>
        <v>38940</v>
      </c>
      <c r="AU172" s="43">
        <f t="shared" ref="AU172:AV175" si="350">AM172/AU$5</f>
        <v>56636.666666666664</v>
      </c>
      <c r="AV172" s="44">
        <f t="shared" si="350"/>
        <v>130039.13793103448</v>
      </c>
      <c r="AW172" s="122"/>
      <c r="AX172" s="43">
        <f>MEDIAN($D172:$K172)</f>
        <v>270141.5</v>
      </c>
      <c r="AY172" s="43">
        <f>MEDIAN($M172:$AF172)</f>
        <v>41782.5</v>
      </c>
      <c r="AZ172" s="43">
        <f t="shared" ref="AZ172:AZ176" si="351">MEDIAN($AC172,$AD172,$Z172,$T172,$O172,Q172,AF172)</f>
        <v>65724</v>
      </c>
      <c r="BA172" s="43">
        <f t="shared" ref="BA172:BA176" si="352">MEDIAN(M172,N172,P172,R172,S172,U172,V172,Y172,AA172,AB172,AE172,W172,X172)</f>
        <v>35781</v>
      </c>
      <c r="BB172" s="43">
        <f t="shared" ref="BB172:BB176" si="353">MEDIAN($AJ172:$AL172)</f>
        <v>21076</v>
      </c>
      <c r="BC172" s="44">
        <f t="shared" ref="BC172:BC176" si="354">MEDIAN(D172:K172,M172:AF172,AJ172:AL172)</f>
        <v>49100</v>
      </c>
    </row>
    <row r="173" spans="1:55" s="204" customFormat="1">
      <c r="A173" s="199"/>
      <c r="B173" s="200"/>
      <c r="C173" s="201" t="s">
        <v>174</v>
      </c>
      <c r="D173" s="144">
        <v>3548</v>
      </c>
      <c r="E173" s="160">
        <v>36</v>
      </c>
      <c r="F173" s="160">
        <v>1642</v>
      </c>
      <c r="G173" s="160">
        <v>0</v>
      </c>
      <c r="H173" s="144">
        <v>4175</v>
      </c>
      <c r="I173" s="144">
        <v>0</v>
      </c>
      <c r="J173" s="160">
        <v>215</v>
      </c>
      <c r="K173" s="144">
        <v>1115</v>
      </c>
      <c r="L173" s="43">
        <f>+SUM(D173:K173)</f>
        <v>10731</v>
      </c>
      <c r="M173" s="160"/>
      <c r="N173" s="160">
        <v>54</v>
      </c>
      <c r="O173" s="160">
        <v>362</v>
      </c>
      <c r="P173" s="160"/>
      <c r="Q173" s="160"/>
      <c r="R173" s="160">
        <v>316</v>
      </c>
      <c r="S173" s="160">
        <v>10</v>
      </c>
      <c r="T173" s="160">
        <v>6</v>
      </c>
      <c r="U173" s="160"/>
      <c r="V173" s="144"/>
      <c r="W173" s="144"/>
      <c r="X173" s="144"/>
      <c r="Y173" s="160">
        <v>0</v>
      </c>
      <c r="Z173" s="160">
        <v>899</v>
      </c>
      <c r="AA173" s="250">
        <v>95</v>
      </c>
      <c r="AB173" s="160">
        <v>7</v>
      </c>
      <c r="AC173" s="160">
        <v>282</v>
      </c>
      <c r="AD173" s="160"/>
      <c r="AE173" s="160">
        <v>3</v>
      </c>
      <c r="AF173" s="160"/>
      <c r="AG173" s="43">
        <f>+SUM(M173:AF173)</f>
        <v>2034</v>
      </c>
      <c r="AH173" s="43">
        <f t="shared" si="346"/>
        <v>1549</v>
      </c>
      <c r="AI173" s="43">
        <f t="shared" si="347"/>
        <v>485</v>
      </c>
      <c r="AJ173" s="160">
        <v>41</v>
      </c>
      <c r="AK173" s="144">
        <v>106</v>
      </c>
      <c r="AL173" s="160">
        <v>0</v>
      </c>
      <c r="AM173" s="43">
        <f>+SUM(AJ173:AL173)</f>
        <v>147</v>
      </c>
      <c r="AN173" s="44">
        <f>+AM173+AG173+L173</f>
        <v>12912</v>
      </c>
      <c r="AQ173" s="43">
        <f t="shared" si="348"/>
        <v>139.375</v>
      </c>
      <c r="AR173" s="43">
        <f t="shared" si="349"/>
        <v>113</v>
      </c>
      <c r="AS173" s="43">
        <f t="shared" si="349"/>
        <v>221.28571428571428</v>
      </c>
      <c r="AT173" s="43">
        <f t="shared" si="349"/>
        <v>44.090909090909093</v>
      </c>
      <c r="AU173" s="43">
        <f t="shared" si="350"/>
        <v>49</v>
      </c>
      <c r="AV173" s="44">
        <f t="shared" si="350"/>
        <v>445.24137931034483</v>
      </c>
      <c r="AW173" s="122"/>
      <c r="AX173" s="43">
        <f>MEDIAN($D173:$K173)</f>
        <v>665</v>
      </c>
      <c r="AY173" s="43">
        <f>MEDIAN($M173:$AF173)</f>
        <v>54</v>
      </c>
      <c r="AZ173" s="43">
        <f t="shared" si="351"/>
        <v>322</v>
      </c>
      <c r="BA173" s="43">
        <f t="shared" si="352"/>
        <v>10</v>
      </c>
      <c r="BB173" s="43">
        <f t="shared" si="353"/>
        <v>41</v>
      </c>
      <c r="BC173" s="44">
        <f t="shared" si="354"/>
        <v>74.5</v>
      </c>
    </row>
    <row r="174" spans="1:55" s="204" customFormat="1">
      <c r="A174" s="199"/>
      <c r="B174" s="200"/>
      <c r="C174" s="201" t="s">
        <v>173</v>
      </c>
      <c r="D174" s="144">
        <v>-1512</v>
      </c>
      <c r="E174" s="160">
        <v>204</v>
      </c>
      <c r="F174" s="160">
        <v>54</v>
      </c>
      <c r="G174" s="160">
        <v>-8759</v>
      </c>
      <c r="H174" s="144">
        <v>-1611</v>
      </c>
      <c r="I174" s="144">
        <v>0</v>
      </c>
      <c r="J174" s="160">
        <v>141</v>
      </c>
      <c r="K174" s="144"/>
      <c r="L174" s="43">
        <f>+SUM(D174:K174)</f>
        <v>-11483</v>
      </c>
      <c r="M174" s="160">
        <v>152</v>
      </c>
      <c r="N174" s="160">
        <v>0</v>
      </c>
      <c r="O174" s="160"/>
      <c r="P174" s="160"/>
      <c r="Q174" s="160">
        <v>-180</v>
      </c>
      <c r="R174" s="160">
        <v>840</v>
      </c>
      <c r="S174" s="160">
        <v>-101</v>
      </c>
      <c r="T174" s="160">
        <v>461</v>
      </c>
      <c r="U174" s="160">
        <v>-5</v>
      </c>
      <c r="V174" s="144">
        <v>240</v>
      </c>
      <c r="W174" s="144"/>
      <c r="X174" s="144"/>
      <c r="Y174" s="160">
        <v>-146</v>
      </c>
      <c r="Z174" s="160">
        <v>570</v>
      </c>
      <c r="AA174" s="250">
        <v>30</v>
      </c>
      <c r="AB174" s="160">
        <v>87</v>
      </c>
      <c r="AC174" s="160">
        <v>-184</v>
      </c>
      <c r="AD174" s="160">
        <v>-388</v>
      </c>
      <c r="AE174" s="160">
        <v>59</v>
      </c>
      <c r="AF174" s="160">
        <v>-242</v>
      </c>
      <c r="AG174" s="43">
        <f>+SUM(M174:AF174)</f>
        <v>1193</v>
      </c>
      <c r="AH174" s="43">
        <f t="shared" si="346"/>
        <v>37</v>
      </c>
      <c r="AI174" s="43">
        <f t="shared" si="347"/>
        <v>1156</v>
      </c>
      <c r="AJ174" s="160">
        <v>0</v>
      </c>
      <c r="AK174" s="144">
        <v>4</v>
      </c>
      <c r="AL174" s="160">
        <v>-225</v>
      </c>
      <c r="AM174" s="43">
        <f>+SUM(AJ174:AL174)</f>
        <v>-221</v>
      </c>
      <c r="AN174" s="44">
        <f>+AM174+AG174+L174</f>
        <v>-10511</v>
      </c>
      <c r="AQ174" s="43">
        <f t="shared" si="348"/>
        <v>0</v>
      </c>
      <c r="AR174" s="43">
        <f t="shared" si="349"/>
        <v>66.277777777777771</v>
      </c>
      <c r="AS174" s="43">
        <f t="shared" si="349"/>
        <v>5.2857142857142856</v>
      </c>
      <c r="AT174" s="43">
        <f t="shared" si="349"/>
        <v>105.09090909090909</v>
      </c>
      <c r="AU174" s="43">
        <f t="shared" si="350"/>
        <v>-73.666666666666671</v>
      </c>
      <c r="AV174" s="44">
        <f t="shared" si="350"/>
        <v>-362.44827586206895</v>
      </c>
      <c r="AW174" s="122"/>
      <c r="AX174" s="43">
        <f>MEDIAN($D174:$K174)</f>
        <v>0</v>
      </c>
      <c r="AY174" s="43">
        <f>MEDIAN($M174:$AF174)</f>
        <v>15</v>
      </c>
      <c r="AZ174" s="43">
        <f t="shared" si="351"/>
        <v>-182</v>
      </c>
      <c r="BA174" s="43">
        <f t="shared" si="352"/>
        <v>44.5</v>
      </c>
      <c r="BB174" s="43">
        <f t="shared" si="353"/>
        <v>0</v>
      </c>
      <c r="BC174" s="44">
        <f t="shared" si="354"/>
        <v>0</v>
      </c>
    </row>
    <row r="175" spans="1:55" s="204" customFormat="1">
      <c r="A175" s="199"/>
      <c r="B175" s="200"/>
      <c r="C175" s="201" t="s">
        <v>125</v>
      </c>
      <c r="D175" s="144">
        <v>0</v>
      </c>
      <c r="E175" s="160"/>
      <c r="F175" s="160"/>
      <c r="G175" s="160">
        <v>349</v>
      </c>
      <c r="H175" s="144">
        <v>3938</v>
      </c>
      <c r="I175" s="144">
        <v>0</v>
      </c>
      <c r="J175" s="160">
        <v>0</v>
      </c>
      <c r="K175" s="144"/>
      <c r="L175" s="43">
        <f>+SUM(D175:K175)</f>
        <v>4287</v>
      </c>
      <c r="M175" s="160"/>
      <c r="N175" s="160">
        <v>0</v>
      </c>
      <c r="O175" s="160"/>
      <c r="P175" s="160"/>
      <c r="Q175" s="160"/>
      <c r="R175" s="160"/>
      <c r="S175" s="160"/>
      <c r="T175" s="160">
        <v>0</v>
      </c>
      <c r="U175" s="160"/>
      <c r="V175" s="144"/>
      <c r="W175" s="144"/>
      <c r="X175" s="144"/>
      <c r="Y175" s="160">
        <v>0</v>
      </c>
      <c r="Z175" s="160">
        <v>0</v>
      </c>
      <c r="AA175" s="250"/>
      <c r="AB175" s="160">
        <v>0</v>
      </c>
      <c r="AC175" s="160"/>
      <c r="AD175" s="160"/>
      <c r="AE175" s="160"/>
      <c r="AF175" s="160"/>
      <c r="AG175" s="43">
        <f>+SUM(M175:AF175)</f>
        <v>0</v>
      </c>
      <c r="AH175" s="43">
        <f t="shared" si="346"/>
        <v>0</v>
      </c>
      <c r="AI175" s="43">
        <f t="shared" si="347"/>
        <v>0</v>
      </c>
      <c r="AJ175" s="160">
        <v>0</v>
      </c>
      <c r="AK175" s="144">
        <v>6631</v>
      </c>
      <c r="AL175" s="160">
        <v>0</v>
      </c>
      <c r="AM175" s="43">
        <f>+SUM(AJ175:AL175)</f>
        <v>6631</v>
      </c>
      <c r="AN175" s="44">
        <f>+AM175+AG175+L175</f>
        <v>10918</v>
      </c>
      <c r="AQ175" s="43">
        <f t="shared" si="348"/>
        <v>0</v>
      </c>
      <c r="AR175" s="43">
        <f t="shared" si="349"/>
        <v>0</v>
      </c>
      <c r="AS175" s="43">
        <f t="shared" si="349"/>
        <v>0</v>
      </c>
      <c r="AT175" s="43">
        <f t="shared" si="349"/>
        <v>0</v>
      </c>
      <c r="AU175" s="43">
        <f t="shared" si="350"/>
        <v>2210.3333333333335</v>
      </c>
      <c r="AV175" s="44">
        <f t="shared" si="350"/>
        <v>376.48275862068965</v>
      </c>
      <c r="AW175" s="122"/>
      <c r="AX175" s="43">
        <f>MEDIAN($D175:$K175)</f>
        <v>0</v>
      </c>
      <c r="AY175" s="43">
        <f>MEDIAN($M175:$AF175)</f>
        <v>0</v>
      </c>
      <c r="AZ175" s="43">
        <f t="shared" si="351"/>
        <v>0</v>
      </c>
      <c r="BA175" s="43">
        <f t="shared" si="352"/>
        <v>0</v>
      </c>
      <c r="BB175" s="43">
        <f t="shared" si="353"/>
        <v>0</v>
      </c>
      <c r="BC175" s="44">
        <f t="shared" si="354"/>
        <v>0</v>
      </c>
    </row>
    <row r="176" spans="1:55" s="204" customFormat="1">
      <c r="A176" s="199"/>
      <c r="B176" s="200"/>
      <c r="C176" s="210" t="s">
        <v>158</v>
      </c>
      <c r="D176" s="252">
        <f t="shared" ref="D176:K176" si="355">SUM(D172:D175)</f>
        <v>231685</v>
      </c>
      <c r="E176" s="252">
        <f t="shared" si="355"/>
        <v>90792</v>
      </c>
      <c r="F176" s="252">
        <f t="shared" si="355"/>
        <v>380170</v>
      </c>
      <c r="G176" s="252">
        <f t="shared" si="355"/>
        <v>751502</v>
      </c>
      <c r="H176" s="252">
        <f t="shared" si="355"/>
        <v>264077</v>
      </c>
      <c r="I176" s="252">
        <f t="shared" si="355"/>
        <v>489374</v>
      </c>
      <c r="J176" s="252">
        <f t="shared" si="355"/>
        <v>185994</v>
      </c>
      <c r="K176" s="252">
        <f t="shared" si="355"/>
        <v>283823</v>
      </c>
      <c r="L176" s="45">
        <f>+SUM(D176:K176)</f>
        <v>2677417</v>
      </c>
      <c r="M176" s="252">
        <f t="shared" ref="M176:V176" si="356">SUM(M172:M175)</f>
        <v>24656</v>
      </c>
      <c r="N176" s="252">
        <f t="shared" si="356"/>
        <v>35835</v>
      </c>
      <c r="O176" s="252">
        <f t="shared" si="356"/>
        <v>71362</v>
      </c>
      <c r="P176" s="252">
        <f t="shared" si="356"/>
        <v>35096</v>
      </c>
      <c r="Q176" s="252">
        <f t="shared" si="356"/>
        <v>93282</v>
      </c>
      <c r="R176" s="252">
        <f t="shared" si="356"/>
        <v>50256</v>
      </c>
      <c r="S176" s="252">
        <f t="shared" si="356"/>
        <v>36073</v>
      </c>
      <c r="T176" s="252">
        <f t="shared" si="356"/>
        <v>49753</v>
      </c>
      <c r="U176" s="252">
        <f t="shared" si="356"/>
        <v>40014</v>
      </c>
      <c r="V176" s="252">
        <f t="shared" si="356"/>
        <v>24767</v>
      </c>
      <c r="W176" s="252">
        <f t="shared" ref="W176:X176" si="357">SUM(W172:W175)</f>
        <v>15878</v>
      </c>
      <c r="X176" s="252">
        <f t="shared" si="357"/>
        <v>10782</v>
      </c>
      <c r="Y176" s="252">
        <f t="shared" ref="Y176:AF176" si="358">SUM(Y172:Y175)</f>
        <v>52357</v>
      </c>
      <c r="Z176" s="252">
        <f t="shared" si="358"/>
        <v>128954</v>
      </c>
      <c r="AA176" s="252">
        <f t="shared" si="358"/>
        <v>45415</v>
      </c>
      <c r="AB176" s="252">
        <f t="shared" si="358"/>
        <v>38366</v>
      </c>
      <c r="AC176" s="252">
        <f t="shared" si="358"/>
        <v>65822</v>
      </c>
      <c r="AD176" s="252">
        <f t="shared" si="358"/>
        <v>43158</v>
      </c>
      <c r="AE176" s="252">
        <f t="shared" si="358"/>
        <v>20486</v>
      </c>
      <c r="AF176" s="252">
        <f t="shared" si="358"/>
        <v>48258</v>
      </c>
      <c r="AG176" s="45">
        <f>+SUM(M176:AF176)</f>
        <v>930570</v>
      </c>
      <c r="AH176" s="45">
        <f t="shared" si="346"/>
        <v>500589</v>
      </c>
      <c r="AI176" s="45">
        <f t="shared" si="347"/>
        <v>429981</v>
      </c>
      <c r="AJ176" s="252">
        <f>SUM(AJ172:AJ175)</f>
        <v>138234</v>
      </c>
      <c r="AK176" s="252">
        <f>SUM(AK172:AK175)</f>
        <v>17382</v>
      </c>
      <c r="AL176" s="252">
        <f>SUM(AL172:AL175)</f>
        <v>20851</v>
      </c>
      <c r="AM176" s="45">
        <f>+SUM(AJ176:AL176)</f>
        <v>176467</v>
      </c>
      <c r="AN176" s="211">
        <f>+AM176+AG176+L176</f>
        <v>3784454</v>
      </c>
      <c r="AQ176" s="45">
        <f>K176/AQ$5</f>
        <v>35477.875</v>
      </c>
      <c r="AR176" s="45">
        <f>AG176/AR$5</f>
        <v>51698.333333333336</v>
      </c>
      <c r="AS176" s="45">
        <f>AH176/AS$5</f>
        <v>71512.71428571429</v>
      </c>
      <c r="AT176" s="45">
        <f>AI176/AT$5</f>
        <v>39089.181818181816</v>
      </c>
      <c r="AU176" s="45">
        <f>AM176/AU$5</f>
        <v>58822.333333333336</v>
      </c>
      <c r="AV176" s="211">
        <f>AN176/AV$5</f>
        <v>130498.41379310345</v>
      </c>
      <c r="AW176" s="122"/>
      <c r="AX176" s="45">
        <f>MEDIAN($D176:$K176)</f>
        <v>273950</v>
      </c>
      <c r="AY176" s="45">
        <f>MEDIAN($M176:$AF176)</f>
        <v>41586</v>
      </c>
      <c r="AZ176" s="45">
        <f t="shared" si="351"/>
        <v>65822</v>
      </c>
      <c r="BA176" s="45">
        <f t="shared" si="352"/>
        <v>35835</v>
      </c>
      <c r="BB176" s="45">
        <f t="shared" si="353"/>
        <v>20851</v>
      </c>
      <c r="BC176" s="211">
        <f t="shared" si="354"/>
        <v>49753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59">D170-D176</f>
        <v>58849</v>
      </c>
      <c r="E178" s="256">
        <f t="shared" si="359"/>
        <v>5684</v>
      </c>
      <c r="F178" s="256">
        <f t="shared" si="359"/>
        <v>50246</v>
      </c>
      <c r="G178" s="256">
        <f t="shared" si="359"/>
        <v>112630</v>
      </c>
      <c r="H178" s="256">
        <f t="shared" si="359"/>
        <v>34232</v>
      </c>
      <c r="I178" s="256">
        <f t="shared" si="359"/>
        <v>102957</v>
      </c>
      <c r="J178" s="256">
        <f t="shared" si="359"/>
        <v>30903</v>
      </c>
      <c r="K178" s="256">
        <f t="shared" si="359"/>
        <v>48941</v>
      </c>
      <c r="L178" s="42">
        <f>+SUM(D178:K178)</f>
        <v>444442</v>
      </c>
      <c r="M178" s="256">
        <f t="shared" ref="M178:V178" si="360">M170-M176</f>
        <v>4739</v>
      </c>
      <c r="N178" s="256">
        <f t="shared" si="360"/>
        <v>7341</v>
      </c>
      <c r="O178" s="256">
        <f t="shared" si="360"/>
        <v>14204</v>
      </c>
      <c r="P178" s="256">
        <f t="shared" si="360"/>
        <v>8551</v>
      </c>
      <c r="Q178" s="256">
        <f t="shared" si="360"/>
        <v>13670</v>
      </c>
      <c r="R178" s="256">
        <f t="shared" si="360"/>
        <v>7900</v>
      </c>
      <c r="S178" s="256">
        <f t="shared" si="360"/>
        <v>5480</v>
      </c>
      <c r="T178" s="256">
        <f t="shared" si="360"/>
        <v>8568</v>
      </c>
      <c r="U178" s="256">
        <f t="shared" si="360"/>
        <v>9612</v>
      </c>
      <c r="V178" s="256">
        <f t="shared" si="360"/>
        <v>2809</v>
      </c>
      <c r="W178" s="256">
        <f t="shared" ref="W178:X178" si="361">W170-W176</f>
        <v>-110</v>
      </c>
      <c r="X178" s="256">
        <f t="shared" si="361"/>
        <v>1433</v>
      </c>
      <c r="Y178" s="256">
        <f t="shared" ref="Y178:AF178" si="362">Y170-Y176</f>
        <v>11028</v>
      </c>
      <c r="Z178" s="256">
        <f t="shared" si="362"/>
        <v>22111</v>
      </c>
      <c r="AA178" s="256">
        <f t="shared" si="362"/>
        <v>10940</v>
      </c>
      <c r="AB178" s="256">
        <f t="shared" si="362"/>
        <v>12859</v>
      </c>
      <c r="AC178" s="256">
        <f t="shared" si="362"/>
        <v>14385</v>
      </c>
      <c r="AD178" s="256">
        <f t="shared" si="362"/>
        <v>9501</v>
      </c>
      <c r="AE178" s="256">
        <f t="shared" si="362"/>
        <v>4652</v>
      </c>
      <c r="AF178" s="256">
        <f t="shared" si="362"/>
        <v>8441</v>
      </c>
      <c r="AG178" s="42">
        <f>+SUM(M178:AF178)</f>
        <v>178114</v>
      </c>
      <c r="AH178" s="42">
        <f t="shared" ref="AH178" si="363">O178+Q178+Z178+AC178+AD178+AF178+T178</f>
        <v>90880</v>
      </c>
      <c r="AI178" s="42">
        <f>M178+N178+P178+R178+S178+U178+V178+Y178+AA178+AB178+AE178+W178+X178</f>
        <v>87234</v>
      </c>
      <c r="AJ178" s="256">
        <f>AJ170-AJ176</f>
        <v>11634</v>
      </c>
      <c r="AK178" s="256">
        <f>AK170-AK176</f>
        <v>6409</v>
      </c>
      <c r="AL178" s="256">
        <f>AL170-AL176</f>
        <v>3875</v>
      </c>
      <c r="AM178" s="42">
        <f>+SUM(AJ178:AL178)</f>
        <v>21918</v>
      </c>
      <c r="AN178" s="230">
        <f>+AM178+AG178+L178</f>
        <v>644474</v>
      </c>
      <c r="AQ178" s="42">
        <f>K178/AQ$5</f>
        <v>6117.625</v>
      </c>
      <c r="AR178" s="42">
        <f>AG178/AR$5</f>
        <v>9895.2222222222226</v>
      </c>
      <c r="AS178" s="42">
        <f>AH178/AS$5</f>
        <v>12982.857142857143</v>
      </c>
      <c r="AT178" s="42">
        <f>AI178/AT$5</f>
        <v>7930.363636363636</v>
      </c>
      <c r="AU178" s="42">
        <f>AM178/AU$5</f>
        <v>7306</v>
      </c>
      <c r="AV178" s="230">
        <f>AN178/AV$5</f>
        <v>22223.241379310344</v>
      </c>
      <c r="AW178" s="122"/>
      <c r="AX178" s="42">
        <f>MEDIAN($D178:$K178)</f>
        <v>49593.5</v>
      </c>
      <c r="AY178" s="42">
        <f>MEDIAN($M178:$AF178)</f>
        <v>8559.5</v>
      </c>
      <c r="AZ178" s="42">
        <f>MEDIAN($AC178,$AD178,$Z178,$T178,$O178,Q178,AF178)</f>
        <v>13670</v>
      </c>
      <c r="BA178" s="42">
        <f>MEDIAN(M178,N178,P178,R178,S178,U178,V178,Y178,AA178,AB178,AE178,W178,X178)</f>
        <v>7341</v>
      </c>
      <c r="BB178" s="42">
        <f t="shared" ref="BB178" si="364">MEDIAN($AJ178:$AL178)</f>
        <v>6409</v>
      </c>
      <c r="BC178" s="230">
        <f>MEDIAN(D178:K178,M178:AF178,AJ178:AL178)</f>
        <v>9612</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50</v>
      </c>
      <c r="E182" s="160">
        <v>15</v>
      </c>
      <c r="F182" s="160">
        <v>5293</v>
      </c>
      <c r="G182" s="160">
        <v>0</v>
      </c>
      <c r="H182" s="144">
        <v>49</v>
      </c>
      <c r="I182" s="144">
        <v>0</v>
      </c>
      <c r="J182" s="160">
        <v>166</v>
      </c>
      <c r="K182" s="144">
        <v>257</v>
      </c>
      <c r="L182" s="43">
        <f>+SUM(D182:K182)</f>
        <v>5830</v>
      </c>
      <c r="M182" s="160">
        <v>1</v>
      </c>
      <c r="N182" s="160">
        <v>15</v>
      </c>
      <c r="O182" s="160">
        <v>667</v>
      </c>
      <c r="P182" s="160">
        <v>64</v>
      </c>
      <c r="Q182" s="160">
        <v>7</v>
      </c>
      <c r="R182" s="160"/>
      <c r="S182" s="160">
        <v>-5</v>
      </c>
      <c r="T182" s="160">
        <v>0</v>
      </c>
      <c r="U182" s="160"/>
      <c r="V182" s="144">
        <v>42</v>
      </c>
      <c r="W182" s="144">
        <v>600</v>
      </c>
      <c r="X182" s="144">
        <v>2</v>
      </c>
      <c r="Y182" s="160">
        <v>66</v>
      </c>
      <c r="Z182" s="160">
        <v>65</v>
      </c>
      <c r="AA182" s="250">
        <v>690</v>
      </c>
      <c r="AB182" s="160">
        <v>-1</v>
      </c>
      <c r="AC182" s="160">
        <v>3518</v>
      </c>
      <c r="AD182" s="160">
        <v>321</v>
      </c>
      <c r="AE182" s="160">
        <v>18</v>
      </c>
      <c r="AF182" s="160">
        <v>509</v>
      </c>
      <c r="AG182" s="43">
        <f>+SUM(M182:AF182)</f>
        <v>6579</v>
      </c>
      <c r="AH182" s="43">
        <f t="shared" ref="AH182:AH185" si="365">O182+Q182+Z182+AC182+AD182+AF182+T182</f>
        <v>5087</v>
      </c>
      <c r="AI182" s="43">
        <f t="shared" ref="AI182:AI185" si="366">M182+N182+P182+R182+S182+U182+V182+Y182+AA182+AB182+AE182+W182+X182</f>
        <v>1492</v>
      </c>
      <c r="AJ182" s="160">
        <v>78</v>
      </c>
      <c r="AK182" s="144"/>
      <c r="AL182" s="160">
        <v>0</v>
      </c>
      <c r="AM182" s="43">
        <f>+SUM(AJ182:AL182)</f>
        <v>78</v>
      </c>
      <c r="AN182" s="44">
        <f>+AM182+AG182+L182</f>
        <v>12487</v>
      </c>
      <c r="AQ182" s="43">
        <f t="shared" ref="AQ182:AQ184" si="367">K182/AQ$5</f>
        <v>32.125</v>
      </c>
      <c r="AR182" s="43">
        <f t="shared" ref="AR182:AT184" si="368">AG182/AR$5</f>
        <v>365.5</v>
      </c>
      <c r="AS182" s="43">
        <f t="shared" si="368"/>
        <v>726.71428571428567</v>
      </c>
      <c r="AT182" s="43">
        <f t="shared" si="368"/>
        <v>135.63636363636363</v>
      </c>
      <c r="AU182" s="43">
        <f t="shared" ref="AU182:AV184" si="369">AM182/AU$5</f>
        <v>26</v>
      </c>
      <c r="AV182" s="44">
        <f t="shared" si="369"/>
        <v>430.58620689655174</v>
      </c>
      <c r="AW182" s="122"/>
      <c r="AX182" s="43">
        <f>MEDIAN($D182:$K182)</f>
        <v>49.5</v>
      </c>
      <c r="AY182" s="43">
        <f>MEDIAN($M182:$AF182)</f>
        <v>53</v>
      </c>
      <c r="AZ182" s="43">
        <f t="shared" ref="AZ182:AZ185" si="370">MEDIAN($AC182,$AD182,$Z182,$T182,$O182,Q182,AF182)</f>
        <v>321</v>
      </c>
      <c r="BA182" s="43">
        <f t="shared" ref="BA182:BA185" si="371">MEDIAN(M182,N182,P182,R182,S182,U182,V182,Y182,AA182,AB182,AE182,W182,X182)</f>
        <v>18</v>
      </c>
      <c r="BB182" s="43">
        <f t="shared" ref="BB182:BB185" si="372">MEDIAN($AJ182:$AL182)</f>
        <v>39</v>
      </c>
      <c r="BC182" s="44">
        <f t="shared" ref="BC182:BC185" si="373">MEDIAN(D182:K182,M182:AF182,AJ182:AL182)</f>
        <v>49.5</v>
      </c>
    </row>
    <row r="183" spans="1:55" s="204" customFormat="1">
      <c r="A183" s="199"/>
      <c r="B183" s="200"/>
      <c r="C183" s="201" t="s">
        <v>170</v>
      </c>
      <c r="D183" s="144">
        <v>0</v>
      </c>
      <c r="E183" s="160">
        <v>0</v>
      </c>
      <c r="F183" s="160">
        <v>15432</v>
      </c>
      <c r="G183" s="160">
        <v>27599</v>
      </c>
      <c r="H183" s="144">
        <v>0</v>
      </c>
      <c r="I183" s="144">
        <v>8269</v>
      </c>
      <c r="J183" s="160">
        <v>0</v>
      </c>
      <c r="K183" s="144">
        <v>1693</v>
      </c>
      <c r="L183" s="43">
        <f>+SUM(D183:K183)</f>
        <v>52993</v>
      </c>
      <c r="M183" s="160"/>
      <c r="N183" s="160">
        <v>0</v>
      </c>
      <c r="O183" s="160"/>
      <c r="P183" s="160"/>
      <c r="Q183" s="160">
        <v>112381</v>
      </c>
      <c r="R183" s="160"/>
      <c r="S183" s="160"/>
      <c r="T183" s="160">
        <v>0</v>
      </c>
      <c r="U183" s="160"/>
      <c r="V183" s="144"/>
      <c r="W183" s="144"/>
      <c r="X183" s="144"/>
      <c r="Y183" s="160">
        <v>0</v>
      </c>
      <c r="Z183" s="160">
        <v>0</v>
      </c>
      <c r="AA183" s="250">
        <v>19200</v>
      </c>
      <c r="AB183" s="160">
        <v>0</v>
      </c>
      <c r="AC183" s="160">
        <v>0</v>
      </c>
      <c r="AD183" s="160"/>
      <c r="AE183" s="160"/>
      <c r="AF183" s="160"/>
      <c r="AG183" s="43">
        <f>+SUM(M183:AF183)</f>
        <v>131581</v>
      </c>
      <c r="AH183" s="43">
        <f t="shared" si="365"/>
        <v>112381</v>
      </c>
      <c r="AI183" s="43">
        <f t="shared" si="366"/>
        <v>19200</v>
      </c>
      <c r="AJ183" s="160">
        <v>17500</v>
      </c>
      <c r="AK183" s="144">
        <v>59640</v>
      </c>
      <c r="AL183" s="160">
        <v>4142</v>
      </c>
      <c r="AM183" s="43">
        <f>+SUM(AJ183:AL183)</f>
        <v>81282</v>
      </c>
      <c r="AN183" s="44">
        <f>+AM183+AG183+L183</f>
        <v>265856</v>
      </c>
      <c r="AQ183" s="43">
        <f t="shared" si="367"/>
        <v>211.625</v>
      </c>
      <c r="AR183" s="43">
        <f t="shared" si="368"/>
        <v>7310.0555555555557</v>
      </c>
      <c r="AS183" s="43">
        <f t="shared" si="368"/>
        <v>16054.428571428571</v>
      </c>
      <c r="AT183" s="43">
        <f t="shared" si="368"/>
        <v>1745.4545454545455</v>
      </c>
      <c r="AU183" s="43">
        <f t="shared" si="369"/>
        <v>27094</v>
      </c>
      <c r="AV183" s="44">
        <f t="shared" si="369"/>
        <v>9167.4482758620688</v>
      </c>
      <c r="AW183" s="122"/>
      <c r="AX183" s="43">
        <f>MEDIAN($D183:$K183)</f>
        <v>846.5</v>
      </c>
      <c r="AY183" s="43">
        <f>MEDIAN($M183:$AF183)</f>
        <v>0</v>
      </c>
      <c r="AZ183" s="43">
        <f t="shared" si="370"/>
        <v>0</v>
      </c>
      <c r="BA183" s="43">
        <f t="shared" si="371"/>
        <v>0</v>
      </c>
      <c r="BB183" s="43">
        <f t="shared" si="372"/>
        <v>17500</v>
      </c>
      <c r="BC183" s="44">
        <f t="shared" si="373"/>
        <v>0</v>
      </c>
    </row>
    <row r="184" spans="1:55" s="204" customFormat="1">
      <c r="A184" s="199"/>
      <c r="B184" s="200"/>
      <c r="C184" s="201" t="s">
        <v>125</v>
      </c>
      <c r="D184" s="144">
        <v>0</v>
      </c>
      <c r="E184" s="160">
        <v>0</v>
      </c>
      <c r="F184" s="160"/>
      <c r="G184" s="160">
        <v>8163</v>
      </c>
      <c r="H184" s="144">
        <v>40970</v>
      </c>
      <c r="I184" s="144">
        <v>63</v>
      </c>
      <c r="J184" s="160">
        <v>0</v>
      </c>
      <c r="K184" s="144"/>
      <c r="L184" s="43">
        <f>+SUM(D184:K184)</f>
        <v>49196</v>
      </c>
      <c r="M184" s="160"/>
      <c r="N184" s="160">
        <v>33</v>
      </c>
      <c r="O184" s="160"/>
      <c r="P184" s="160"/>
      <c r="Q184" s="160"/>
      <c r="R184" s="160"/>
      <c r="S184" s="160">
        <v>1</v>
      </c>
      <c r="T184" s="160">
        <v>150</v>
      </c>
      <c r="U184" s="160"/>
      <c r="V184" s="144"/>
      <c r="W184" s="144"/>
      <c r="X184" s="144"/>
      <c r="Y184" s="160">
        <v>0</v>
      </c>
      <c r="Z184" s="160">
        <v>0</v>
      </c>
      <c r="AA184" s="250"/>
      <c r="AB184" s="160"/>
      <c r="AC184" s="160"/>
      <c r="AD184" s="160"/>
      <c r="AE184" s="160"/>
      <c r="AF184" s="160"/>
      <c r="AG184" s="43">
        <f>+SUM(M184:AF184)</f>
        <v>184</v>
      </c>
      <c r="AH184" s="43">
        <f t="shared" si="365"/>
        <v>150</v>
      </c>
      <c r="AI184" s="43">
        <f t="shared" si="366"/>
        <v>34</v>
      </c>
      <c r="AJ184" s="160">
        <v>0</v>
      </c>
      <c r="AK184" s="144"/>
      <c r="AL184" s="160">
        <v>14500</v>
      </c>
      <c r="AM184" s="43">
        <f>+SUM(AJ184:AL184)</f>
        <v>14500</v>
      </c>
      <c r="AN184" s="44">
        <f>+AM184+AG184+L184</f>
        <v>63880</v>
      </c>
      <c r="AQ184" s="43">
        <f t="shared" si="367"/>
        <v>0</v>
      </c>
      <c r="AR184" s="43">
        <f t="shared" si="368"/>
        <v>10.222222222222221</v>
      </c>
      <c r="AS184" s="43">
        <f t="shared" si="368"/>
        <v>21.428571428571427</v>
      </c>
      <c r="AT184" s="43">
        <f t="shared" si="368"/>
        <v>3.0909090909090908</v>
      </c>
      <c r="AU184" s="43">
        <f t="shared" si="369"/>
        <v>4833.333333333333</v>
      </c>
      <c r="AV184" s="44">
        <f t="shared" si="369"/>
        <v>2202.7586206896553</v>
      </c>
      <c r="AW184" s="122"/>
      <c r="AX184" s="43">
        <f>MEDIAN($D184:$K184)</f>
        <v>31.5</v>
      </c>
      <c r="AY184" s="43">
        <f>MEDIAN($M184:$AF184)</f>
        <v>1</v>
      </c>
      <c r="AZ184" s="43">
        <f t="shared" si="370"/>
        <v>75</v>
      </c>
      <c r="BA184" s="43">
        <f t="shared" si="371"/>
        <v>1</v>
      </c>
      <c r="BB184" s="43">
        <f t="shared" si="372"/>
        <v>7250</v>
      </c>
      <c r="BC184" s="44">
        <f t="shared" si="373"/>
        <v>1</v>
      </c>
    </row>
    <row r="185" spans="1:55" s="204" customFormat="1">
      <c r="A185" s="199"/>
      <c r="B185" s="200"/>
      <c r="C185" s="210" t="s">
        <v>158</v>
      </c>
      <c r="D185" s="283">
        <f t="shared" ref="D185:K185" si="374">SUM(D182:D184)</f>
        <v>50</v>
      </c>
      <c r="E185" s="283">
        <f t="shared" si="374"/>
        <v>15</v>
      </c>
      <c r="F185" s="283">
        <f t="shared" si="374"/>
        <v>20725</v>
      </c>
      <c r="G185" s="283">
        <f t="shared" si="374"/>
        <v>35762</v>
      </c>
      <c r="H185" s="283">
        <f t="shared" si="374"/>
        <v>41019</v>
      </c>
      <c r="I185" s="283">
        <f t="shared" si="374"/>
        <v>8332</v>
      </c>
      <c r="J185" s="283">
        <f t="shared" si="374"/>
        <v>166</v>
      </c>
      <c r="K185" s="283">
        <f t="shared" si="374"/>
        <v>1950</v>
      </c>
      <c r="L185" s="45">
        <f>+SUM(D185:K185)</f>
        <v>108019</v>
      </c>
      <c r="M185" s="283">
        <f t="shared" ref="M185:V185" si="375">SUM(M182:M184)</f>
        <v>1</v>
      </c>
      <c r="N185" s="283">
        <f t="shared" si="375"/>
        <v>48</v>
      </c>
      <c r="O185" s="283">
        <f t="shared" si="375"/>
        <v>667</v>
      </c>
      <c r="P185" s="283">
        <f t="shared" si="375"/>
        <v>64</v>
      </c>
      <c r="Q185" s="283">
        <f t="shared" si="375"/>
        <v>112388</v>
      </c>
      <c r="R185" s="283">
        <f t="shared" si="375"/>
        <v>0</v>
      </c>
      <c r="S185" s="283">
        <f t="shared" si="375"/>
        <v>-4</v>
      </c>
      <c r="T185" s="283">
        <f t="shared" si="375"/>
        <v>150</v>
      </c>
      <c r="U185" s="283">
        <f t="shared" si="375"/>
        <v>0</v>
      </c>
      <c r="V185" s="283">
        <f t="shared" si="375"/>
        <v>42</v>
      </c>
      <c r="W185" s="283">
        <f t="shared" ref="W185:X185" si="376">SUM(W182:W184)</f>
        <v>600</v>
      </c>
      <c r="X185" s="283">
        <f t="shared" si="376"/>
        <v>2</v>
      </c>
      <c r="Y185" s="283">
        <f t="shared" ref="Y185:AF185" si="377">SUM(Y182:Y184)</f>
        <v>66</v>
      </c>
      <c r="Z185" s="283">
        <f t="shared" si="377"/>
        <v>65</v>
      </c>
      <c r="AA185" s="283">
        <f t="shared" si="377"/>
        <v>19890</v>
      </c>
      <c r="AB185" s="283">
        <f t="shared" si="377"/>
        <v>-1</v>
      </c>
      <c r="AC185" s="283">
        <f t="shared" si="377"/>
        <v>3518</v>
      </c>
      <c r="AD185" s="283">
        <f t="shared" si="377"/>
        <v>321</v>
      </c>
      <c r="AE185" s="283">
        <f t="shared" si="377"/>
        <v>18</v>
      </c>
      <c r="AF185" s="283">
        <f t="shared" si="377"/>
        <v>509</v>
      </c>
      <c r="AG185" s="45">
        <f>+SUM(M185:AF185)</f>
        <v>138344</v>
      </c>
      <c r="AH185" s="45">
        <f t="shared" si="365"/>
        <v>117618</v>
      </c>
      <c r="AI185" s="45">
        <f t="shared" si="366"/>
        <v>20726</v>
      </c>
      <c r="AJ185" s="283">
        <f>SUM(AJ182:AJ184)</f>
        <v>17578</v>
      </c>
      <c r="AK185" s="283">
        <f>SUM(AK182:AK184)</f>
        <v>59640</v>
      </c>
      <c r="AL185" s="283">
        <f>SUM(AL182:AL184)</f>
        <v>18642</v>
      </c>
      <c r="AM185" s="45">
        <f>+SUM(AJ185:AL185)</f>
        <v>95860</v>
      </c>
      <c r="AN185" s="211">
        <f>+AM185+AG185+L185</f>
        <v>342223</v>
      </c>
      <c r="AQ185" s="45">
        <f>K185/AQ$5</f>
        <v>243.75</v>
      </c>
      <c r="AR185" s="45">
        <f>AG185/AR$5</f>
        <v>7685.7777777777774</v>
      </c>
      <c r="AS185" s="45">
        <f>AH185/AS$5</f>
        <v>16802.571428571428</v>
      </c>
      <c r="AT185" s="45">
        <f>AI185/AT$5</f>
        <v>1884.1818181818182</v>
      </c>
      <c r="AU185" s="45">
        <f>AM185/AU$5</f>
        <v>31953.333333333332</v>
      </c>
      <c r="AV185" s="211">
        <f>AN185/AV$5</f>
        <v>11800.793103448275</v>
      </c>
      <c r="AW185" s="122"/>
      <c r="AX185" s="45">
        <f>MEDIAN($D185:$K185)</f>
        <v>5141</v>
      </c>
      <c r="AY185" s="45">
        <f>MEDIAN($M185:$AF185)</f>
        <v>64.5</v>
      </c>
      <c r="AZ185" s="45">
        <f t="shared" si="370"/>
        <v>509</v>
      </c>
      <c r="BA185" s="45">
        <f t="shared" si="371"/>
        <v>18</v>
      </c>
      <c r="BB185" s="45">
        <f t="shared" si="372"/>
        <v>18642</v>
      </c>
      <c r="BC185" s="211">
        <f t="shared" si="373"/>
        <v>166</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27044</v>
      </c>
      <c r="E187" s="160">
        <v>7058</v>
      </c>
      <c r="F187" s="160">
        <v>35598</v>
      </c>
      <c r="G187" s="160">
        <v>167590</v>
      </c>
      <c r="H187" s="144">
        <v>37612</v>
      </c>
      <c r="I187" s="144">
        <v>71312</v>
      </c>
      <c r="J187" s="160">
        <v>27029</v>
      </c>
      <c r="K187" s="144">
        <v>50605</v>
      </c>
      <c r="L187" s="43">
        <f>+SUM(D187:K187)</f>
        <v>423848</v>
      </c>
      <c r="M187" s="160">
        <v>1737</v>
      </c>
      <c r="N187" s="160">
        <v>9171</v>
      </c>
      <c r="O187" s="160">
        <v>6240</v>
      </c>
      <c r="P187" s="160">
        <v>7238</v>
      </c>
      <c r="Q187" s="160">
        <v>8938</v>
      </c>
      <c r="R187" s="160">
        <v>10324</v>
      </c>
      <c r="S187" s="160">
        <v>1906</v>
      </c>
      <c r="T187" s="160">
        <v>4914</v>
      </c>
      <c r="U187" s="160">
        <v>7628</v>
      </c>
      <c r="V187" s="144">
        <v>4318</v>
      </c>
      <c r="W187" s="144">
        <v>1189</v>
      </c>
      <c r="X187" s="144">
        <v>555</v>
      </c>
      <c r="Y187" s="160">
        <v>5537</v>
      </c>
      <c r="Z187" s="160">
        <v>15053</v>
      </c>
      <c r="AA187" s="250">
        <v>4496</v>
      </c>
      <c r="AB187" s="160">
        <v>3307</v>
      </c>
      <c r="AC187" s="160">
        <v>23519</v>
      </c>
      <c r="AD187" s="160">
        <v>3871</v>
      </c>
      <c r="AE187" s="160">
        <v>1232</v>
      </c>
      <c r="AF187" s="160">
        <v>2590</v>
      </c>
      <c r="AG187" s="43">
        <f>+SUM(M187:AF187)</f>
        <v>123763</v>
      </c>
      <c r="AH187" s="43">
        <f t="shared" ref="AH187:AH191" si="378">O187+Q187+Z187+AC187+AD187+AF187+T187</f>
        <v>65125</v>
      </c>
      <c r="AI187" s="43">
        <f t="shared" ref="AI187:AI191" si="379">M187+N187+P187+R187+S187+U187+V187+Y187+AA187+AB187+AE187+W187+X187</f>
        <v>58638</v>
      </c>
      <c r="AJ187" s="160">
        <v>12358</v>
      </c>
      <c r="AK187" s="144">
        <v>2966</v>
      </c>
      <c r="AL187" s="160">
        <v>3376</v>
      </c>
      <c r="AM187" s="43">
        <f>+SUM(AJ187:AL187)</f>
        <v>18700</v>
      </c>
      <c r="AN187" s="44">
        <f>+AM187+AG187+L187</f>
        <v>566311</v>
      </c>
      <c r="AQ187" s="43">
        <f t="shared" ref="AQ187:AQ190" si="380">K187/AQ$5</f>
        <v>6325.625</v>
      </c>
      <c r="AR187" s="43">
        <f t="shared" ref="AR187:AT190" si="381">AG187/AR$5</f>
        <v>6875.7222222222226</v>
      </c>
      <c r="AS187" s="43">
        <f t="shared" si="381"/>
        <v>9303.5714285714294</v>
      </c>
      <c r="AT187" s="43">
        <f t="shared" si="381"/>
        <v>5330.727272727273</v>
      </c>
      <c r="AU187" s="43">
        <f t="shared" ref="AU187:AV190" si="382">AM187/AU$5</f>
        <v>6233.333333333333</v>
      </c>
      <c r="AV187" s="44">
        <f t="shared" si="382"/>
        <v>19527.96551724138</v>
      </c>
      <c r="AW187" s="122"/>
      <c r="AX187" s="43">
        <f>MEDIAN($D187:$K187)</f>
        <v>36605</v>
      </c>
      <c r="AY187" s="43">
        <f>MEDIAN($M187:$AF187)</f>
        <v>4705</v>
      </c>
      <c r="AZ187" s="43">
        <f t="shared" ref="AZ187:AZ191" si="383">MEDIAN($AC187,$AD187,$Z187,$T187,$O187,Q187,AF187)</f>
        <v>6240</v>
      </c>
      <c r="BA187" s="43">
        <f t="shared" ref="BA187:BA191" si="384">MEDIAN(M187,N187,P187,R187,S187,U187,V187,Y187,AA187,AB187,AE187,W187,X187)</f>
        <v>4318</v>
      </c>
      <c r="BB187" s="43">
        <f t="shared" ref="BB187:BB191" si="385">MEDIAN($AJ187:$AL187)</f>
        <v>3376</v>
      </c>
      <c r="BC187" s="44">
        <f t="shared" ref="BC187:BC191" si="386">MEDIAN(D187:K187,M187:AF187,AJ187:AL187)</f>
        <v>7058</v>
      </c>
    </row>
    <row r="188" spans="1:55" s="204" customFormat="1">
      <c r="A188" s="199"/>
      <c r="B188" s="200"/>
      <c r="C188" s="201" t="s">
        <v>168</v>
      </c>
      <c r="D188" s="144">
        <v>0</v>
      </c>
      <c r="E188" s="160">
        <v>0</v>
      </c>
      <c r="F188" s="160"/>
      <c r="G188" s="160">
        <v>0</v>
      </c>
      <c r="H188" s="144">
        <v>0</v>
      </c>
      <c r="I188" s="144">
        <v>0</v>
      </c>
      <c r="J188" s="160">
        <v>0</v>
      </c>
      <c r="K188" s="144">
        <v>4156</v>
      </c>
      <c r="L188" s="43"/>
      <c r="M188" s="160"/>
      <c r="N188" s="160">
        <v>0</v>
      </c>
      <c r="O188" s="160"/>
      <c r="P188" s="160"/>
      <c r="Q188" s="160"/>
      <c r="R188" s="160"/>
      <c r="S188" s="160"/>
      <c r="T188" s="160">
        <v>543</v>
      </c>
      <c r="U188" s="160"/>
      <c r="V188" s="144"/>
      <c r="W188" s="144"/>
      <c r="X188" s="144"/>
      <c r="Y188" s="160">
        <v>2520</v>
      </c>
      <c r="Z188" s="160">
        <v>0</v>
      </c>
      <c r="AA188" s="250"/>
      <c r="AB188" s="160"/>
      <c r="AC188" s="160">
        <v>0</v>
      </c>
      <c r="AD188" s="160">
        <v>425</v>
      </c>
      <c r="AE188" s="160">
        <v>332</v>
      </c>
      <c r="AF188" s="160"/>
      <c r="AG188" s="43">
        <f>+SUM(M188:AF188)</f>
        <v>3820</v>
      </c>
      <c r="AH188" s="43">
        <f t="shared" si="378"/>
        <v>968</v>
      </c>
      <c r="AI188" s="43">
        <f t="shared" si="379"/>
        <v>2852</v>
      </c>
      <c r="AJ188" s="160">
        <v>1166</v>
      </c>
      <c r="AK188" s="144"/>
      <c r="AL188" s="160">
        <v>0</v>
      </c>
      <c r="AM188" s="43">
        <f>+SUM(AJ188:AL188)</f>
        <v>1166</v>
      </c>
      <c r="AN188" s="44">
        <f>+AM188+AG188+L188</f>
        <v>4986</v>
      </c>
      <c r="AQ188" s="43">
        <f t="shared" si="380"/>
        <v>519.5</v>
      </c>
      <c r="AR188" s="43">
        <f t="shared" si="381"/>
        <v>212.22222222222223</v>
      </c>
      <c r="AS188" s="43">
        <f t="shared" si="381"/>
        <v>138.28571428571428</v>
      </c>
      <c r="AT188" s="43">
        <f t="shared" si="381"/>
        <v>259.27272727272725</v>
      </c>
      <c r="AU188" s="43">
        <f t="shared" si="382"/>
        <v>388.66666666666669</v>
      </c>
      <c r="AV188" s="44">
        <f t="shared" si="382"/>
        <v>171.93103448275863</v>
      </c>
      <c r="AW188" s="122"/>
      <c r="AX188" s="43">
        <f>MEDIAN($D188:$K188)</f>
        <v>0</v>
      </c>
      <c r="AY188" s="43">
        <f>MEDIAN($M188:$AF188)</f>
        <v>332</v>
      </c>
      <c r="AZ188" s="43">
        <f t="shared" si="383"/>
        <v>212.5</v>
      </c>
      <c r="BA188" s="43">
        <f t="shared" si="384"/>
        <v>332</v>
      </c>
      <c r="BB188" s="43">
        <f t="shared" si="385"/>
        <v>583</v>
      </c>
      <c r="BC188" s="44">
        <f t="shared" si="386"/>
        <v>0</v>
      </c>
    </row>
    <row r="189" spans="1:55" s="204" customFormat="1">
      <c r="A189" s="199"/>
      <c r="B189" s="200"/>
      <c r="C189" s="201" t="s">
        <v>167</v>
      </c>
      <c r="D189" s="144">
        <v>0</v>
      </c>
      <c r="E189" s="160">
        <v>-3499</v>
      </c>
      <c r="F189" s="160">
        <v>31903</v>
      </c>
      <c r="G189" s="160">
        <v>0</v>
      </c>
      <c r="H189" s="144">
        <v>0</v>
      </c>
      <c r="I189" s="144">
        <v>44621</v>
      </c>
      <c r="J189" s="160">
        <v>253</v>
      </c>
      <c r="K189" s="144">
        <v>2396</v>
      </c>
      <c r="L189" s="43">
        <f>+SUM(D189:K189)</f>
        <v>75674</v>
      </c>
      <c r="M189" s="160">
        <v>4624</v>
      </c>
      <c r="N189" s="160">
        <v>0</v>
      </c>
      <c r="O189" s="160"/>
      <c r="P189" s="160">
        <v>4085</v>
      </c>
      <c r="Q189" s="160">
        <v>116282</v>
      </c>
      <c r="R189" s="160">
        <v>9092</v>
      </c>
      <c r="S189" s="160">
        <v>4063</v>
      </c>
      <c r="T189" s="160">
        <v>0</v>
      </c>
      <c r="U189" s="160"/>
      <c r="V189" s="144">
        <v>1176</v>
      </c>
      <c r="W189" s="144"/>
      <c r="X189" s="144">
        <v>721</v>
      </c>
      <c r="Y189" s="160">
        <v>0</v>
      </c>
      <c r="Z189" s="160">
        <v>0</v>
      </c>
      <c r="AA189" s="250">
        <v>22350</v>
      </c>
      <c r="AB189" s="160">
        <v>13783</v>
      </c>
      <c r="AC189" s="160">
        <v>0</v>
      </c>
      <c r="AD189" s="160">
        <v>3150</v>
      </c>
      <c r="AE189" s="160"/>
      <c r="AF189" s="160">
        <v>5017</v>
      </c>
      <c r="AG189" s="43">
        <f>+SUM(M189:AF189)</f>
        <v>184343</v>
      </c>
      <c r="AH189" s="43">
        <f t="shared" si="378"/>
        <v>124449</v>
      </c>
      <c r="AI189" s="43">
        <f t="shared" si="379"/>
        <v>59894</v>
      </c>
      <c r="AJ189" s="160">
        <v>22051</v>
      </c>
      <c r="AK189" s="144">
        <v>62941</v>
      </c>
      <c r="AL189" s="160">
        <v>4093</v>
      </c>
      <c r="AM189" s="43">
        <f>+SUM(AJ189:AL189)</f>
        <v>89085</v>
      </c>
      <c r="AN189" s="44">
        <f>+AM189+AG189+L189</f>
        <v>349102</v>
      </c>
      <c r="AQ189" s="43">
        <f t="shared" si="380"/>
        <v>299.5</v>
      </c>
      <c r="AR189" s="43">
        <f t="shared" si="381"/>
        <v>10241.277777777777</v>
      </c>
      <c r="AS189" s="43">
        <f t="shared" si="381"/>
        <v>17778.428571428572</v>
      </c>
      <c r="AT189" s="43">
        <f t="shared" si="381"/>
        <v>5444.909090909091</v>
      </c>
      <c r="AU189" s="43">
        <f t="shared" si="382"/>
        <v>29695</v>
      </c>
      <c r="AV189" s="44">
        <f t="shared" si="382"/>
        <v>12038</v>
      </c>
      <c r="AW189" s="122"/>
      <c r="AX189" s="43">
        <f>MEDIAN($D189:$K189)</f>
        <v>126.5</v>
      </c>
      <c r="AY189" s="43">
        <f>MEDIAN($M189:$AF189)</f>
        <v>3606.5</v>
      </c>
      <c r="AZ189" s="43">
        <f t="shared" si="383"/>
        <v>1575</v>
      </c>
      <c r="BA189" s="43">
        <f t="shared" si="384"/>
        <v>4074</v>
      </c>
      <c r="BB189" s="43">
        <f t="shared" si="385"/>
        <v>22051</v>
      </c>
      <c r="BC189" s="44">
        <f t="shared" si="386"/>
        <v>3150</v>
      </c>
    </row>
    <row r="190" spans="1:55" s="204" customFormat="1">
      <c r="A190" s="199"/>
      <c r="B190" s="200"/>
      <c r="C190" s="201" t="s">
        <v>125</v>
      </c>
      <c r="D190" s="144">
        <v>7629</v>
      </c>
      <c r="E190" s="160">
        <v>2831</v>
      </c>
      <c r="F190" s="160"/>
      <c r="G190" s="160">
        <v>0</v>
      </c>
      <c r="H190" s="144">
        <v>81468</v>
      </c>
      <c r="I190" s="144">
        <v>0</v>
      </c>
      <c r="J190" s="160">
        <v>0</v>
      </c>
      <c r="K190" s="144"/>
      <c r="L190" s="43">
        <f>+SUM(D190:K190)</f>
        <v>91928</v>
      </c>
      <c r="M190" s="160">
        <v>147</v>
      </c>
      <c r="N190" s="160">
        <v>482</v>
      </c>
      <c r="O190" s="160"/>
      <c r="P190" s="160"/>
      <c r="Q190" s="160"/>
      <c r="R190" s="160"/>
      <c r="S190" s="160">
        <v>0</v>
      </c>
      <c r="T190" s="160">
        <v>0</v>
      </c>
      <c r="U190" s="160"/>
      <c r="V190" s="144"/>
      <c r="W190" s="144"/>
      <c r="X190" s="144"/>
      <c r="Y190" s="160">
        <v>0</v>
      </c>
      <c r="Z190" s="160">
        <v>0</v>
      </c>
      <c r="AA190" s="250"/>
      <c r="AB190" s="160"/>
      <c r="AC190" s="160"/>
      <c r="AD190" s="160"/>
      <c r="AE190" s="160"/>
      <c r="AF190" s="160">
        <v>855</v>
      </c>
      <c r="AG190" s="43">
        <f>+SUM(M190:AF190)</f>
        <v>1484</v>
      </c>
      <c r="AH190" s="43">
        <f t="shared" si="378"/>
        <v>855</v>
      </c>
      <c r="AI190" s="43">
        <f t="shared" si="379"/>
        <v>629</v>
      </c>
      <c r="AJ190" s="160">
        <v>370</v>
      </c>
      <c r="AK190" s="144">
        <v>450</v>
      </c>
      <c r="AL190" s="160"/>
      <c r="AM190" s="43">
        <f>+SUM(AJ190:AL190)</f>
        <v>820</v>
      </c>
      <c r="AN190" s="44">
        <f>+AM190+AG190+L190</f>
        <v>94232</v>
      </c>
      <c r="AQ190" s="43">
        <f t="shared" si="380"/>
        <v>0</v>
      </c>
      <c r="AR190" s="43">
        <f t="shared" si="381"/>
        <v>82.444444444444443</v>
      </c>
      <c r="AS190" s="43">
        <f t="shared" si="381"/>
        <v>122.14285714285714</v>
      </c>
      <c r="AT190" s="43">
        <f t="shared" si="381"/>
        <v>57.18181818181818</v>
      </c>
      <c r="AU190" s="43">
        <f t="shared" si="382"/>
        <v>273.33333333333331</v>
      </c>
      <c r="AV190" s="44">
        <f t="shared" si="382"/>
        <v>3249.3793103448274</v>
      </c>
      <c r="AW190" s="122"/>
      <c r="AX190" s="43">
        <f>MEDIAN($D190:$K190)</f>
        <v>1415.5</v>
      </c>
      <c r="AY190" s="43">
        <f>MEDIAN($M190:$AF190)</f>
        <v>0</v>
      </c>
      <c r="AZ190" s="43">
        <f t="shared" si="383"/>
        <v>0</v>
      </c>
      <c r="BA190" s="43">
        <f t="shared" si="384"/>
        <v>73.5</v>
      </c>
      <c r="BB190" s="43">
        <f t="shared" si="385"/>
        <v>410</v>
      </c>
      <c r="BC190" s="44">
        <f t="shared" si="386"/>
        <v>147</v>
      </c>
    </row>
    <row r="191" spans="1:55" s="204" customFormat="1">
      <c r="A191" s="199"/>
      <c r="B191" s="200"/>
      <c r="C191" s="210" t="s">
        <v>158</v>
      </c>
      <c r="D191" s="252">
        <f t="shared" ref="D191:K191" si="387">SUM(D187:D190)</f>
        <v>34673</v>
      </c>
      <c r="E191" s="252">
        <f t="shared" si="387"/>
        <v>6390</v>
      </c>
      <c r="F191" s="252">
        <f t="shared" si="387"/>
        <v>67501</v>
      </c>
      <c r="G191" s="252">
        <f t="shared" si="387"/>
        <v>167590</v>
      </c>
      <c r="H191" s="252">
        <f t="shared" si="387"/>
        <v>119080</v>
      </c>
      <c r="I191" s="252">
        <f t="shared" si="387"/>
        <v>115933</v>
      </c>
      <c r="J191" s="252">
        <f t="shared" si="387"/>
        <v>27282</v>
      </c>
      <c r="K191" s="252">
        <f t="shared" si="387"/>
        <v>57157</v>
      </c>
      <c r="L191" s="45">
        <f>+SUM(D191:K191)</f>
        <v>595606</v>
      </c>
      <c r="M191" s="252">
        <f t="shared" ref="M191:V191" si="388">SUM(M187:M190)</f>
        <v>6508</v>
      </c>
      <c r="N191" s="252">
        <f t="shared" si="388"/>
        <v>9653</v>
      </c>
      <c r="O191" s="252">
        <f t="shared" si="388"/>
        <v>6240</v>
      </c>
      <c r="P191" s="252">
        <f t="shared" si="388"/>
        <v>11323</v>
      </c>
      <c r="Q191" s="252">
        <f t="shared" si="388"/>
        <v>125220</v>
      </c>
      <c r="R191" s="252">
        <f t="shared" si="388"/>
        <v>19416</v>
      </c>
      <c r="S191" s="252">
        <f t="shared" si="388"/>
        <v>5969</v>
      </c>
      <c r="T191" s="252">
        <f t="shared" si="388"/>
        <v>5457</v>
      </c>
      <c r="U191" s="252">
        <f t="shared" si="388"/>
        <v>7628</v>
      </c>
      <c r="V191" s="252">
        <f t="shared" si="388"/>
        <v>5494</v>
      </c>
      <c r="W191" s="252">
        <f t="shared" ref="W191:X191" si="389">SUM(W187:W190)</f>
        <v>1189</v>
      </c>
      <c r="X191" s="252">
        <f t="shared" si="389"/>
        <v>1276</v>
      </c>
      <c r="Y191" s="252">
        <f t="shared" ref="Y191:AF191" si="390">SUM(Y187:Y190)</f>
        <v>8057</v>
      </c>
      <c r="Z191" s="252">
        <f t="shared" si="390"/>
        <v>15053</v>
      </c>
      <c r="AA191" s="252">
        <f t="shared" si="390"/>
        <v>26846</v>
      </c>
      <c r="AB191" s="252">
        <f t="shared" si="390"/>
        <v>17090</v>
      </c>
      <c r="AC191" s="252">
        <f t="shared" si="390"/>
        <v>23519</v>
      </c>
      <c r="AD191" s="252">
        <f t="shared" si="390"/>
        <v>7446</v>
      </c>
      <c r="AE191" s="252">
        <f t="shared" si="390"/>
        <v>1564</v>
      </c>
      <c r="AF191" s="252">
        <f t="shared" si="390"/>
        <v>8462</v>
      </c>
      <c r="AG191" s="45">
        <f>+SUM(M191:AF191)</f>
        <v>313410</v>
      </c>
      <c r="AH191" s="45">
        <f t="shared" si="378"/>
        <v>191397</v>
      </c>
      <c r="AI191" s="45">
        <f t="shared" si="379"/>
        <v>122013</v>
      </c>
      <c r="AJ191" s="252">
        <f>SUM(AJ187:AJ190)</f>
        <v>35945</v>
      </c>
      <c r="AK191" s="252">
        <f>SUM(AK187:AK190)</f>
        <v>66357</v>
      </c>
      <c r="AL191" s="252">
        <f>SUM(AL187:AL190)</f>
        <v>7469</v>
      </c>
      <c r="AM191" s="45">
        <f>+SUM(AJ191:AL191)</f>
        <v>109771</v>
      </c>
      <c r="AN191" s="211">
        <f>+AM191+AG191+L191</f>
        <v>1018787</v>
      </c>
      <c r="AQ191" s="45">
        <f>K191/AQ$5</f>
        <v>7144.625</v>
      </c>
      <c r="AR191" s="45">
        <f>AG191/AR$5</f>
        <v>17411.666666666668</v>
      </c>
      <c r="AS191" s="45">
        <f>AH191/AS$5</f>
        <v>27342.428571428572</v>
      </c>
      <c r="AT191" s="45">
        <f>AI191/AT$5</f>
        <v>11092.09090909091</v>
      </c>
      <c r="AU191" s="45">
        <f>AM191/AU$5</f>
        <v>36590.333333333336</v>
      </c>
      <c r="AV191" s="211">
        <f>AN191/AV$5</f>
        <v>35130.586206896551</v>
      </c>
      <c r="AW191" s="122"/>
      <c r="AX191" s="45">
        <f>MEDIAN($D191:$K191)</f>
        <v>62329</v>
      </c>
      <c r="AY191" s="45">
        <f>MEDIAN($M191:$AF191)</f>
        <v>7842.5</v>
      </c>
      <c r="AZ191" s="45">
        <f t="shared" si="383"/>
        <v>8462</v>
      </c>
      <c r="BA191" s="45">
        <f t="shared" si="384"/>
        <v>7628</v>
      </c>
      <c r="BB191" s="45">
        <f t="shared" si="385"/>
        <v>35945</v>
      </c>
      <c r="BC191" s="211">
        <f t="shared" si="386"/>
        <v>11323</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91">D185-D191</f>
        <v>-34623</v>
      </c>
      <c r="E193" s="256">
        <f t="shared" si="391"/>
        <v>-6375</v>
      </c>
      <c r="F193" s="256">
        <f t="shared" si="391"/>
        <v>-46776</v>
      </c>
      <c r="G193" s="256">
        <f t="shared" si="391"/>
        <v>-131828</v>
      </c>
      <c r="H193" s="256">
        <f t="shared" si="391"/>
        <v>-78061</v>
      </c>
      <c r="I193" s="256">
        <f t="shared" si="391"/>
        <v>-107601</v>
      </c>
      <c r="J193" s="256">
        <f t="shared" si="391"/>
        <v>-27116</v>
      </c>
      <c r="K193" s="256">
        <f t="shared" si="391"/>
        <v>-55207</v>
      </c>
      <c r="L193" s="42">
        <f>+SUM(D193:K193)</f>
        <v>-487587</v>
      </c>
      <c r="M193" s="256">
        <f t="shared" ref="M193:V193" si="392">M185-M191</f>
        <v>-6507</v>
      </c>
      <c r="N193" s="256">
        <f t="shared" si="392"/>
        <v>-9605</v>
      </c>
      <c r="O193" s="256">
        <f t="shared" si="392"/>
        <v>-5573</v>
      </c>
      <c r="P193" s="256">
        <f t="shared" si="392"/>
        <v>-11259</v>
      </c>
      <c r="Q193" s="256">
        <f t="shared" si="392"/>
        <v>-12832</v>
      </c>
      <c r="R193" s="256">
        <f t="shared" si="392"/>
        <v>-19416</v>
      </c>
      <c r="S193" s="256">
        <f t="shared" si="392"/>
        <v>-5973</v>
      </c>
      <c r="T193" s="256">
        <f t="shared" si="392"/>
        <v>-5307</v>
      </c>
      <c r="U193" s="256">
        <f t="shared" si="392"/>
        <v>-7628</v>
      </c>
      <c r="V193" s="256">
        <f t="shared" si="392"/>
        <v>-5452</v>
      </c>
      <c r="W193" s="256">
        <f t="shared" ref="W193:X193" si="393">W185-W191</f>
        <v>-589</v>
      </c>
      <c r="X193" s="256">
        <f t="shared" si="393"/>
        <v>-1274</v>
      </c>
      <c r="Y193" s="256">
        <f t="shared" ref="Y193:AF193" si="394">Y185-Y191</f>
        <v>-7991</v>
      </c>
      <c r="Z193" s="256">
        <f t="shared" si="394"/>
        <v>-14988</v>
      </c>
      <c r="AA193" s="256">
        <f t="shared" si="394"/>
        <v>-6956</v>
      </c>
      <c r="AB193" s="256">
        <f t="shared" si="394"/>
        <v>-17091</v>
      </c>
      <c r="AC193" s="256">
        <f t="shared" si="394"/>
        <v>-20001</v>
      </c>
      <c r="AD193" s="256">
        <f t="shared" si="394"/>
        <v>-7125</v>
      </c>
      <c r="AE193" s="256">
        <f t="shared" si="394"/>
        <v>-1546</v>
      </c>
      <c r="AF193" s="256">
        <f t="shared" si="394"/>
        <v>-7953</v>
      </c>
      <c r="AG193" s="42">
        <f>+SUM(M193:AF193)</f>
        <v>-175066</v>
      </c>
      <c r="AH193" s="42">
        <f t="shared" ref="AH193" si="395">O193+Q193+Z193+AC193+AD193+AF193+T193</f>
        <v>-73779</v>
      </c>
      <c r="AI193" s="42">
        <f>M193+N193+P193+R193+S193+U193+V193+Y193+AA193+AB193+AE193+W193+X193</f>
        <v>-101287</v>
      </c>
      <c r="AJ193" s="256">
        <f>AJ185-AJ191</f>
        <v>-18367</v>
      </c>
      <c r="AK193" s="256">
        <f>AK185-AK191</f>
        <v>-6717</v>
      </c>
      <c r="AL193" s="256">
        <f>AL185-AL191</f>
        <v>11173</v>
      </c>
      <c r="AM193" s="42">
        <f>+SUM(AJ193:AL193)</f>
        <v>-13911</v>
      </c>
      <c r="AN193" s="230">
        <f>+AM193+AG193+L193</f>
        <v>-676564</v>
      </c>
      <c r="AQ193" s="42">
        <f>K193/AQ$5</f>
        <v>-6900.875</v>
      </c>
      <c r="AR193" s="42">
        <f>AG193/AR$5</f>
        <v>-9725.8888888888887</v>
      </c>
      <c r="AS193" s="42">
        <f>AH193/AS$5</f>
        <v>-10539.857142857143</v>
      </c>
      <c r="AT193" s="42">
        <f>AI193/AT$5</f>
        <v>-9207.9090909090901</v>
      </c>
      <c r="AU193" s="42">
        <f>AM193/AU$5</f>
        <v>-4637</v>
      </c>
      <c r="AV193" s="230">
        <f>AN193/AV$5</f>
        <v>-23329.793103448275</v>
      </c>
      <c r="AW193" s="122"/>
      <c r="AX193" s="42">
        <f>MEDIAN($D193:$K193)</f>
        <v>-50991.5</v>
      </c>
      <c r="AY193" s="42">
        <f>MEDIAN($M193:$AF193)</f>
        <v>-7376.5</v>
      </c>
      <c r="AZ193" s="42">
        <f>MEDIAN($AC193,$AD193,$Z193,$T193,$O193,Q193,AF193)</f>
        <v>-7953</v>
      </c>
      <c r="BA193" s="42">
        <f>MEDIAN(M193,N193,P193,R193,S193,U193,V193,Y193,AA193,AB193,AE193,W193,X193)</f>
        <v>-6956</v>
      </c>
      <c r="BB193" s="42">
        <f t="shared" ref="BB193" si="396">MEDIAN($AJ193:$AL193)</f>
        <v>-6717</v>
      </c>
      <c r="BC193" s="230">
        <f>MEDIAN(D193:K193,M193:AF193,AJ193:AL193)</f>
        <v>-7991</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779</v>
      </c>
      <c r="G197" s="160">
        <v>0</v>
      </c>
      <c r="H197" s="144">
        <v>0</v>
      </c>
      <c r="I197" s="144">
        <v>353</v>
      </c>
      <c r="J197" s="160">
        <v>0</v>
      </c>
      <c r="K197" s="144">
        <v>30000</v>
      </c>
      <c r="L197" s="43">
        <f>+SUM(D197:K197)</f>
        <v>31132</v>
      </c>
      <c r="M197" s="160"/>
      <c r="N197" s="160">
        <v>0</v>
      </c>
      <c r="O197" s="160"/>
      <c r="P197" s="160"/>
      <c r="Q197" s="160"/>
      <c r="R197" s="160"/>
      <c r="S197" s="160">
        <v>0</v>
      </c>
      <c r="T197" s="160">
        <v>4600</v>
      </c>
      <c r="U197" s="160"/>
      <c r="V197" s="144"/>
      <c r="W197" s="144"/>
      <c r="X197" s="144"/>
      <c r="Y197" s="160">
        <v>0</v>
      </c>
      <c r="Z197" s="160">
        <v>1000</v>
      </c>
      <c r="AA197" s="250"/>
      <c r="AB197" s="160"/>
      <c r="AC197" s="160">
        <v>10400</v>
      </c>
      <c r="AD197" s="160"/>
      <c r="AE197" s="160"/>
      <c r="AF197" s="160"/>
      <c r="AG197" s="43">
        <f>+SUM(M197:AF197)</f>
        <v>16000</v>
      </c>
      <c r="AH197" s="43">
        <f t="shared" ref="AH197:AH200" si="397">O197+Q197+Z197+AC197+AD197+AF197+T197</f>
        <v>16000</v>
      </c>
      <c r="AI197" s="43">
        <f t="shared" ref="AI197:AI200" si="398">M197+N197+P197+R197+S197+U197+V197+Y197+AA197+AB197+AE197+W197+X197</f>
        <v>0</v>
      </c>
      <c r="AJ197" s="160">
        <v>0</v>
      </c>
      <c r="AK197" s="144"/>
      <c r="AL197" s="160">
        <v>0</v>
      </c>
      <c r="AM197" s="43">
        <f>+SUM(AJ197:AL197)</f>
        <v>0</v>
      </c>
      <c r="AN197" s="44">
        <f>+AM197+AG197+L197</f>
        <v>47132</v>
      </c>
      <c r="AQ197" s="43">
        <f t="shared" ref="AQ197:AQ199" si="399">K197/AQ$5</f>
        <v>3750</v>
      </c>
      <c r="AR197" s="43">
        <f t="shared" ref="AR197:AT199" si="400">AG197/AR$5</f>
        <v>888.88888888888891</v>
      </c>
      <c r="AS197" s="43">
        <f t="shared" si="400"/>
        <v>2285.7142857142858</v>
      </c>
      <c r="AT197" s="43">
        <f t="shared" si="400"/>
        <v>0</v>
      </c>
      <c r="AU197" s="43">
        <f t="shared" ref="AU197:AV199" si="401">AM197/AU$5</f>
        <v>0</v>
      </c>
      <c r="AV197" s="44">
        <f t="shared" si="401"/>
        <v>1625.2413793103449</v>
      </c>
      <c r="AW197" s="122"/>
      <c r="AX197" s="43">
        <f>MEDIAN($D197:$K197)</f>
        <v>0</v>
      </c>
      <c r="AY197" s="43">
        <f>MEDIAN($M197:$AF197)</f>
        <v>500</v>
      </c>
      <c r="AZ197" s="43">
        <f t="shared" ref="AZ197:AZ200" si="402">MEDIAN($AC197,$AD197,$Z197,$T197,$O197,Q197,AF197)</f>
        <v>4600</v>
      </c>
      <c r="BA197" s="43">
        <f t="shared" ref="BA197:BA200" si="403">MEDIAN(M197,N197,P197,R197,S197,U197,V197,Y197,AA197,AB197,AE197,W197,X197)</f>
        <v>0</v>
      </c>
      <c r="BB197" s="43">
        <f t="shared" ref="BB197:BB200" si="404">MEDIAN($AJ197:$AL197)</f>
        <v>0</v>
      </c>
      <c r="BC197" s="44">
        <f t="shared" ref="BC197:BC200" si="405">MEDIAN(D197:K197,M197:AF197,AJ197:AL197)</f>
        <v>0</v>
      </c>
    </row>
    <row r="198" spans="1:55" s="204" customFormat="1">
      <c r="A198" s="199"/>
      <c r="B198" s="200"/>
      <c r="C198" s="201" t="s">
        <v>162</v>
      </c>
      <c r="D198" s="144">
        <v>0</v>
      </c>
      <c r="E198" s="160">
        <v>0</v>
      </c>
      <c r="F198" s="160">
        <v>0</v>
      </c>
      <c r="G198" s="160">
        <v>0</v>
      </c>
      <c r="H198" s="144">
        <v>0</v>
      </c>
      <c r="I198" s="144">
        <v>0</v>
      </c>
      <c r="J198" s="160">
        <v>0</v>
      </c>
      <c r="K198" s="144"/>
      <c r="L198" s="43">
        <f>+SUM(D198:K198)</f>
        <v>0</v>
      </c>
      <c r="M198" s="160">
        <v>529</v>
      </c>
      <c r="N198" s="160">
        <v>522</v>
      </c>
      <c r="O198" s="160">
        <v>100</v>
      </c>
      <c r="P198" s="160">
        <v>226</v>
      </c>
      <c r="Q198" s="160">
        <v>100</v>
      </c>
      <c r="R198" s="160">
        <v>3070</v>
      </c>
      <c r="S198" s="160">
        <v>1200</v>
      </c>
      <c r="T198" s="160">
        <v>0</v>
      </c>
      <c r="U198" s="160">
        <v>1528</v>
      </c>
      <c r="V198" s="144">
        <v>100</v>
      </c>
      <c r="W198" s="144">
        <v>614</v>
      </c>
      <c r="X198" s="144"/>
      <c r="Y198" s="160">
        <v>100</v>
      </c>
      <c r="Z198" s="160">
        <v>1341</v>
      </c>
      <c r="AA198" s="250">
        <v>305</v>
      </c>
      <c r="AB198" s="160">
        <v>30</v>
      </c>
      <c r="AC198" s="160">
        <v>0</v>
      </c>
      <c r="AD198" s="160"/>
      <c r="AE198" s="160">
        <v>347</v>
      </c>
      <c r="AF198" s="160"/>
      <c r="AG198" s="43">
        <f>+SUM(M198:AF198)</f>
        <v>10112</v>
      </c>
      <c r="AH198" s="43">
        <f t="shared" si="397"/>
        <v>1541</v>
      </c>
      <c r="AI198" s="43">
        <f t="shared" si="398"/>
        <v>8571</v>
      </c>
      <c r="AJ198" s="160">
        <v>5488</v>
      </c>
      <c r="AK198" s="144">
        <v>1777</v>
      </c>
      <c r="AL198" s="160">
        <v>0</v>
      </c>
      <c r="AM198" s="43">
        <f>+SUM(AJ198:AL198)</f>
        <v>7265</v>
      </c>
      <c r="AN198" s="44">
        <f>+AM198+AG198+L198</f>
        <v>17377</v>
      </c>
      <c r="AQ198" s="43">
        <f t="shared" si="399"/>
        <v>0</v>
      </c>
      <c r="AR198" s="43">
        <f t="shared" si="400"/>
        <v>561.77777777777783</v>
      </c>
      <c r="AS198" s="43">
        <f t="shared" si="400"/>
        <v>220.14285714285714</v>
      </c>
      <c r="AT198" s="43">
        <f t="shared" si="400"/>
        <v>779.18181818181813</v>
      </c>
      <c r="AU198" s="43">
        <f t="shared" si="401"/>
        <v>2421.6666666666665</v>
      </c>
      <c r="AV198" s="44">
        <f t="shared" si="401"/>
        <v>599.20689655172418</v>
      </c>
      <c r="AW198" s="122"/>
      <c r="AX198" s="43">
        <f>MEDIAN($D198:$K198)</f>
        <v>0</v>
      </c>
      <c r="AY198" s="43">
        <f>MEDIAN($M198:$AF198)</f>
        <v>305</v>
      </c>
      <c r="AZ198" s="43">
        <f t="shared" si="402"/>
        <v>100</v>
      </c>
      <c r="BA198" s="43">
        <f t="shared" si="403"/>
        <v>434.5</v>
      </c>
      <c r="BB198" s="43">
        <f t="shared" si="404"/>
        <v>1777</v>
      </c>
      <c r="BC198" s="44">
        <f t="shared" si="405"/>
        <v>100</v>
      </c>
    </row>
    <row r="199" spans="1:55" s="204" customFormat="1">
      <c r="A199" s="199"/>
      <c r="B199" s="200"/>
      <c r="C199" s="201" t="s">
        <v>161</v>
      </c>
      <c r="D199" s="144">
        <v>0</v>
      </c>
      <c r="E199" s="160">
        <v>0</v>
      </c>
      <c r="F199" s="160"/>
      <c r="G199" s="160">
        <v>0</v>
      </c>
      <c r="H199" s="144">
        <v>0</v>
      </c>
      <c r="I199" s="144">
        <v>5000</v>
      </c>
      <c r="J199" s="160">
        <v>303</v>
      </c>
      <c r="K199" s="144"/>
      <c r="L199" s="43">
        <f>+SUM(D199:K199)</f>
        <v>5303</v>
      </c>
      <c r="M199" s="160"/>
      <c r="N199" s="160">
        <v>0</v>
      </c>
      <c r="O199" s="160"/>
      <c r="P199" s="160"/>
      <c r="Q199" s="160"/>
      <c r="R199" s="160"/>
      <c r="S199" s="160">
        <v>0</v>
      </c>
      <c r="T199" s="160">
        <v>0</v>
      </c>
      <c r="U199" s="160"/>
      <c r="V199" s="144"/>
      <c r="W199" s="144"/>
      <c r="X199" s="144"/>
      <c r="Y199" s="160">
        <v>0</v>
      </c>
      <c r="Z199" s="160">
        <v>0</v>
      </c>
      <c r="AA199" s="250"/>
      <c r="AB199" s="160"/>
      <c r="AC199" s="160">
        <v>0</v>
      </c>
      <c r="AD199" s="160">
        <v>100</v>
      </c>
      <c r="AE199" s="160"/>
      <c r="AF199" s="160">
        <v>450</v>
      </c>
      <c r="AG199" s="43">
        <f>+SUM(M199:AF199)</f>
        <v>550</v>
      </c>
      <c r="AH199" s="43">
        <f t="shared" si="397"/>
        <v>550</v>
      </c>
      <c r="AI199" s="43">
        <f t="shared" si="398"/>
        <v>0</v>
      </c>
      <c r="AJ199" s="160">
        <v>0</v>
      </c>
      <c r="AK199" s="144"/>
      <c r="AL199" s="160">
        <v>0</v>
      </c>
      <c r="AM199" s="43">
        <f>+SUM(AJ199:AL199)</f>
        <v>0</v>
      </c>
      <c r="AN199" s="44">
        <f>+AM199+AG199+L199</f>
        <v>5853</v>
      </c>
      <c r="AQ199" s="43">
        <f t="shared" si="399"/>
        <v>0</v>
      </c>
      <c r="AR199" s="43">
        <f t="shared" si="400"/>
        <v>30.555555555555557</v>
      </c>
      <c r="AS199" s="43">
        <f t="shared" si="400"/>
        <v>78.571428571428569</v>
      </c>
      <c r="AT199" s="43">
        <f t="shared" si="400"/>
        <v>0</v>
      </c>
      <c r="AU199" s="43">
        <f t="shared" si="401"/>
        <v>0</v>
      </c>
      <c r="AV199" s="44">
        <f t="shared" si="401"/>
        <v>201.82758620689654</v>
      </c>
      <c r="AW199" s="122"/>
      <c r="AX199" s="43">
        <f>MEDIAN($D199:$K199)</f>
        <v>0</v>
      </c>
      <c r="AY199" s="43">
        <f>MEDIAN($M199:$AF199)</f>
        <v>0</v>
      </c>
      <c r="AZ199" s="43">
        <f t="shared" si="402"/>
        <v>0</v>
      </c>
      <c r="BA199" s="43">
        <f t="shared" si="403"/>
        <v>0</v>
      </c>
      <c r="BB199" s="43">
        <f t="shared" si="404"/>
        <v>0</v>
      </c>
      <c r="BC199" s="44">
        <f t="shared" si="405"/>
        <v>0</v>
      </c>
    </row>
    <row r="200" spans="1:55" s="204" customFormat="1">
      <c r="A200" s="199"/>
      <c r="B200" s="200"/>
      <c r="C200" s="210" t="s">
        <v>158</v>
      </c>
      <c r="D200" s="252">
        <f t="shared" ref="D200:K200" si="406">SUM(D197:D199)</f>
        <v>0</v>
      </c>
      <c r="E200" s="252">
        <f t="shared" si="406"/>
        <v>0</v>
      </c>
      <c r="F200" s="252">
        <f t="shared" si="406"/>
        <v>779</v>
      </c>
      <c r="G200" s="252">
        <f t="shared" si="406"/>
        <v>0</v>
      </c>
      <c r="H200" s="252">
        <f t="shared" si="406"/>
        <v>0</v>
      </c>
      <c r="I200" s="252">
        <f t="shared" si="406"/>
        <v>5353</v>
      </c>
      <c r="J200" s="252">
        <f t="shared" si="406"/>
        <v>303</v>
      </c>
      <c r="K200" s="252">
        <f t="shared" si="406"/>
        <v>30000</v>
      </c>
      <c r="L200" s="45">
        <f>+SUM(D200:K200)</f>
        <v>36435</v>
      </c>
      <c r="M200" s="252">
        <f t="shared" ref="M200:V200" si="407">SUM(M197:M199)</f>
        <v>529</v>
      </c>
      <c r="N200" s="252">
        <f t="shared" si="407"/>
        <v>522</v>
      </c>
      <c r="O200" s="252">
        <f t="shared" si="407"/>
        <v>100</v>
      </c>
      <c r="P200" s="252">
        <f t="shared" si="407"/>
        <v>226</v>
      </c>
      <c r="Q200" s="252">
        <f t="shared" si="407"/>
        <v>100</v>
      </c>
      <c r="R200" s="252">
        <f t="shared" si="407"/>
        <v>3070</v>
      </c>
      <c r="S200" s="252">
        <f t="shared" si="407"/>
        <v>1200</v>
      </c>
      <c r="T200" s="252">
        <f t="shared" si="407"/>
        <v>4600</v>
      </c>
      <c r="U200" s="252">
        <f t="shared" si="407"/>
        <v>1528</v>
      </c>
      <c r="V200" s="252">
        <f t="shared" si="407"/>
        <v>100</v>
      </c>
      <c r="W200" s="252">
        <f t="shared" ref="W200:X200" si="408">SUM(W197:W199)</f>
        <v>614</v>
      </c>
      <c r="X200" s="252">
        <f t="shared" si="408"/>
        <v>0</v>
      </c>
      <c r="Y200" s="252">
        <f t="shared" ref="Y200:AF200" si="409">SUM(Y197:Y199)</f>
        <v>100</v>
      </c>
      <c r="Z200" s="252">
        <f t="shared" si="409"/>
        <v>2341</v>
      </c>
      <c r="AA200" s="252">
        <f t="shared" si="409"/>
        <v>305</v>
      </c>
      <c r="AB200" s="252">
        <f t="shared" si="409"/>
        <v>30</v>
      </c>
      <c r="AC200" s="252">
        <f t="shared" si="409"/>
        <v>10400</v>
      </c>
      <c r="AD200" s="252">
        <f t="shared" si="409"/>
        <v>100</v>
      </c>
      <c r="AE200" s="252">
        <f t="shared" si="409"/>
        <v>347</v>
      </c>
      <c r="AF200" s="252">
        <f t="shared" si="409"/>
        <v>450</v>
      </c>
      <c r="AG200" s="45">
        <f>+SUM(M200:AF200)</f>
        <v>26662</v>
      </c>
      <c r="AH200" s="45">
        <f t="shared" si="397"/>
        <v>18091</v>
      </c>
      <c r="AI200" s="45">
        <f t="shared" si="398"/>
        <v>8571</v>
      </c>
      <c r="AJ200" s="252">
        <f>SUM(AJ197:AJ199)</f>
        <v>5488</v>
      </c>
      <c r="AK200" s="252">
        <f>SUM(AK197:AK199)</f>
        <v>1777</v>
      </c>
      <c r="AL200" s="252">
        <f>SUM(AL197:AL199)</f>
        <v>0</v>
      </c>
      <c r="AM200" s="45">
        <f>+SUM(AJ200:AL200)</f>
        <v>7265</v>
      </c>
      <c r="AN200" s="211">
        <f>+AM200+AG200+L200</f>
        <v>70362</v>
      </c>
      <c r="AQ200" s="45">
        <f>K200/AQ$5</f>
        <v>3750</v>
      </c>
      <c r="AR200" s="45">
        <f>AG200/AR$5</f>
        <v>1481.2222222222222</v>
      </c>
      <c r="AS200" s="45">
        <f>AH200/AS$5</f>
        <v>2584.4285714285716</v>
      </c>
      <c r="AT200" s="45">
        <f>AI200/AT$5</f>
        <v>779.18181818181813</v>
      </c>
      <c r="AU200" s="45">
        <f>AM200/AU$5</f>
        <v>2421.6666666666665</v>
      </c>
      <c r="AV200" s="211">
        <f>AN200/AV$5</f>
        <v>2426.2758620689656</v>
      </c>
      <c r="AW200" s="122"/>
      <c r="AX200" s="45">
        <f>MEDIAN($D200:$K200)</f>
        <v>151.5</v>
      </c>
      <c r="AY200" s="45">
        <f>MEDIAN($M200:$AF200)</f>
        <v>398.5</v>
      </c>
      <c r="AZ200" s="45">
        <f t="shared" si="402"/>
        <v>450</v>
      </c>
      <c r="BA200" s="45">
        <f t="shared" si="403"/>
        <v>347</v>
      </c>
      <c r="BB200" s="45">
        <f t="shared" si="404"/>
        <v>1777</v>
      </c>
      <c r="BC200" s="211">
        <f t="shared" si="405"/>
        <v>347</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15150</v>
      </c>
      <c r="E202" s="160">
        <v>52</v>
      </c>
      <c r="F202" s="160">
        <v>882</v>
      </c>
      <c r="G202" s="160">
        <v>0</v>
      </c>
      <c r="H202" s="144">
        <v>0</v>
      </c>
      <c r="I202" s="144">
        <v>30</v>
      </c>
      <c r="J202" s="160">
        <v>84</v>
      </c>
      <c r="K202" s="144">
        <v>25000</v>
      </c>
      <c r="L202" s="43">
        <f>+SUM(D202:K202)</f>
        <v>41198</v>
      </c>
      <c r="M202" s="160"/>
      <c r="N202" s="160">
        <v>978</v>
      </c>
      <c r="O202" s="160">
        <v>2863</v>
      </c>
      <c r="P202" s="160"/>
      <c r="Q202" s="160"/>
      <c r="R202" s="160"/>
      <c r="S202" s="160">
        <v>252</v>
      </c>
      <c r="T202" s="160">
        <v>7856</v>
      </c>
      <c r="U202" s="160"/>
      <c r="V202" s="144"/>
      <c r="W202" s="144"/>
      <c r="X202" s="144"/>
      <c r="Y202" s="160">
        <v>0</v>
      </c>
      <c r="Z202" s="160">
        <v>10080</v>
      </c>
      <c r="AA202" s="250">
        <v>1000</v>
      </c>
      <c r="AB202" s="160"/>
      <c r="AC202" s="160">
        <v>3300</v>
      </c>
      <c r="AD202" s="160"/>
      <c r="AE202" s="160">
        <v>38</v>
      </c>
      <c r="AF202" s="160"/>
      <c r="AG202" s="43">
        <f>+SUM(M202:AF202)</f>
        <v>26367</v>
      </c>
      <c r="AH202" s="43">
        <f t="shared" ref="AH202:AH204" si="410">O202+Q202+Z202+AC202+AD202+AF202+T202</f>
        <v>24099</v>
      </c>
      <c r="AI202" s="43">
        <f t="shared" ref="AI202:AI204" si="411">M202+N202+P202+R202+S202+U202+V202+Y202+AA202+AB202+AE202+W202+X202</f>
        <v>2268</v>
      </c>
      <c r="AJ202" s="160">
        <v>0</v>
      </c>
      <c r="AK202" s="144">
        <v>243</v>
      </c>
      <c r="AL202" s="160">
        <v>0</v>
      </c>
      <c r="AM202" s="43">
        <f>+SUM(AJ202:AL202)</f>
        <v>243</v>
      </c>
      <c r="AN202" s="44">
        <f>+AM202+AG202+L202</f>
        <v>67808</v>
      </c>
      <c r="AQ202" s="43">
        <f t="shared" ref="AQ202:AQ203" si="412">K202/AQ$5</f>
        <v>3125</v>
      </c>
      <c r="AR202" s="43">
        <f t="shared" ref="AR202:AT203" si="413">AG202/AR$5</f>
        <v>1464.8333333333333</v>
      </c>
      <c r="AS202" s="43">
        <f t="shared" si="413"/>
        <v>3442.7142857142858</v>
      </c>
      <c r="AT202" s="43">
        <f t="shared" si="413"/>
        <v>206.18181818181819</v>
      </c>
      <c r="AU202" s="43">
        <f t="shared" ref="AU202:AV203" si="414">AM202/AU$5</f>
        <v>81</v>
      </c>
      <c r="AV202" s="44">
        <f t="shared" si="414"/>
        <v>2338.2068965517242</v>
      </c>
      <c r="AW202" s="122"/>
      <c r="AX202" s="43">
        <f>MEDIAN($D202:$K202)</f>
        <v>68</v>
      </c>
      <c r="AY202" s="43">
        <f>MEDIAN($M202:$AF202)</f>
        <v>1000</v>
      </c>
      <c r="AZ202" s="43">
        <f t="shared" ref="AZ202:AZ204" si="415">MEDIAN($AC202,$AD202,$Z202,$T202,$O202,Q202,AF202)</f>
        <v>5578</v>
      </c>
      <c r="BA202" s="43">
        <f t="shared" ref="BA202:BA204" si="416">MEDIAN(M202,N202,P202,R202,S202,U202,V202,Y202,AA202,AB202,AE202,W202,X202)</f>
        <v>252</v>
      </c>
      <c r="BB202" s="43">
        <f t="shared" ref="BB202:BB204" si="417">MEDIAN($AJ202:$AL202)</f>
        <v>0</v>
      </c>
      <c r="BC202" s="44">
        <f t="shared" ref="BC202:BC204" si="418">MEDIAN(D202:K202,M202:AF202,AJ202:AL202)</f>
        <v>247.5</v>
      </c>
    </row>
    <row r="203" spans="1:55" s="204" customFormat="1">
      <c r="A203" s="199"/>
      <c r="B203" s="200"/>
      <c r="C203" s="201" t="s">
        <v>125</v>
      </c>
      <c r="D203" s="144">
        <v>6284</v>
      </c>
      <c r="E203" s="160"/>
      <c r="F203" s="160"/>
      <c r="G203" s="160">
        <v>363</v>
      </c>
      <c r="H203" s="144">
        <v>0</v>
      </c>
      <c r="I203" s="144">
        <v>0</v>
      </c>
      <c r="J203" s="160">
        <v>0</v>
      </c>
      <c r="K203" s="144"/>
      <c r="L203" s="43">
        <f>+SUM(D203:K203)</f>
        <v>6647</v>
      </c>
      <c r="M203" s="160"/>
      <c r="N203" s="160">
        <v>0</v>
      </c>
      <c r="O203" s="160">
        <v>1869</v>
      </c>
      <c r="P203" s="160"/>
      <c r="Q203" s="160"/>
      <c r="R203" s="160"/>
      <c r="S203" s="160"/>
      <c r="T203" s="160">
        <v>0</v>
      </c>
      <c r="U203" s="160"/>
      <c r="V203" s="144"/>
      <c r="W203" s="144"/>
      <c r="X203" s="144"/>
      <c r="Y203" s="160">
        <v>0</v>
      </c>
      <c r="Z203" s="160">
        <v>1810</v>
      </c>
      <c r="AA203" s="250"/>
      <c r="AB203" s="160">
        <v>370</v>
      </c>
      <c r="AC203" s="160"/>
      <c r="AD203" s="160"/>
      <c r="AE203" s="160"/>
      <c r="AF203" s="160"/>
      <c r="AG203" s="43">
        <f>+SUM(M203:AF203)</f>
        <v>4049</v>
      </c>
      <c r="AH203" s="43">
        <f t="shared" si="410"/>
        <v>3679</v>
      </c>
      <c r="AI203" s="43">
        <f t="shared" si="411"/>
        <v>370</v>
      </c>
      <c r="AJ203" s="160">
        <v>0</v>
      </c>
      <c r="AK203" s="144"/>
      <c r="AL203" s="160">
        <v>19</v>
      </c>
      <c r="AM203" s="43">
        <f>+SUM(AJ203:AL203)</f>
        <v>19</v>
      </c>
      <c r="AN203" s="44">
        <f>+AM203+AG203+L203</f>
        <v>10715</v>
      </c>
      <c r="AQ203" s="43">
        <f t="shared" si="412"/>
        <v>0</v>
      </c>
      <c r="AR203" s="43">
        <f t="shared" si="413"/>
        <v>224.94444444444446</v>
      </c>
      <c r="AS203" s="43">
        <f t="shared" si="413"/>
        <v>525.57142857142856</v>
      </c>
      <c r="AT203" s="43">
        <f t="shared" si="413"/>
        <v>33.636363636363633</v>
      </c>
      <c r="AU203" s="43">
        <f t="shared" si="414"/>
        <v>6.333333333333333</v>
      </c>
      <c r="AV203" s="44">
        <f t="shared" si="414"/>
        <v>369.48275862068965</v>
      </c>
      <c r="AW203" s="122"/>
      <c r="AX203" s="43">
        <f>MEDIAN($D203:$K203)</f>
        <v>0</v>
      </c>
      <c r="AY203" s="43">
        <f>MEDIAN($M203:$AF203)</f>
        <v>185</v>
      </c>
      <c r="AZ203" s="43">
        <f t="shared" si="415"/>
        <v>1810</v>
      </c>
      <c r="BA203" s="43">
        <f t="shared" si="416"/>
        <v>0</v>
      </c>
      <c r="BB203" s="43">
        <f t="shared" si="417"/>
        <v>9.5</v>
      </c>
      <c r="BC203" s="44">
        <f t="shared" si="418"/>
        <v>0</v>
      </c>
    </row>
    <row r="204" spans="1:55" s="204" customFormat="1">
      <c r="A204" s="199"/>
      <c r="B204" s="200"/>
      <c r="C204" s="210" t="s">
        <v>158</v>
      </c>
      <c r="D204" s="252">
        <f t="shared" ref="D204:K204" si="419">SUM(D202:D203)</f>
        <v>21434</v>
      </c>
      <c r="E204" s="252">
        <f t="shared" si="419"/>
        <v>52</v>
      </c>
      <c r="F204" s="252">
        <f t="shared" si="419"/>
        <v>882</v>
      </c>
      <c r="G204" s="252">
        <f t="shared" si="419"/>
        <v>363</v>
      </c>
      <c r="H204" s="252">
        <f t="shared" si="419"/>
        <v>0</v>
      </c>
      <c r="I204" s="252">
        <f t="shared" si="419"/>
        <v>30</v>
      </c>
      <c r="J204" s="252">
        <f t="shared" si="419"/>
        <v>84</v>
      </c>
      <c r="K204" s="252">
        <f t="shared" si="419"/>
        <v>25000</v>
      </c>
      <c r="L204" s="45">
        <f>+SUM(D204:K204)</f>
        <v>47845</v>
      </c>
      <c r="M204" s="252">
        <f t="shared" ref="M204:V204" si="420">SUM(M202:M203)</f>
        <v>0</v>
      </c>
      <c r="N204" s="252">
        <f t="shared" si="420"/>
        <v>978</v>
      </c>
      <c r="O204" s="252">
        <f t="shared" si="420"/>
        <v>4732</v>
      </c>
      <c r="P204" s="252">
        <f t="shared" si="420"/>
        <v>0</v>
      </c>
      <c r="Q204" s="252">
        <f t="shared" si="420"/>
        <v>0</v>
      </c>
      <c r="R204" s="252">
        <f t="shared" si="420"/>
        <v>0</v>
      </c>
      <c r="S204" s="252">
        <f t="shared" si="420"/>
        <v>252</v>
      </c>
      <c r="T204" s="252">
        <f t="shared" si="420"/>
        <v>7856</v>
      </c>
      <c r="U204" s="252">
        <f t="shared" si="420"/>
        <v>0</v>
      </c>
      <c r="V204" s="252">
        <f t="shared" si="420"/>
        <v>0</v>
      </c>
      <c r="W204" s="252">
        <f t="shared" ref="W204:X204" si="421">SUM(W202:W203)</f>
        <v>0</v>
      </c>
      <c r="X204" s="252">
        <f t="shared" si="421"/>
        <v>0</v>
      </c>
      <c r="Y204" s="252">
        <f t="shared" ref="Y204:AF204" si="422">SUM(Y202:Y203)</f>
        <v>0</v>
      </c>
      <c r="Z204" s="252">
        <f t="shared" si="422"/>
        <v>11890</v>
      </c>
      <c r="AA204" s="252">
        <f t="shared" si="422"/>
        <v>1000</v>
      </c>
      <c r="AB204" s="252">
        <f t="shared" si="422"/>
        <v>370</v>
      </c>
      <c r="AC204" s="252">
        <f t="shared" si="422"/>
        <v>3300</v>
      </c>
      <c r="AD204" s="252">
        <f t="shared" si="422"/>
        <v>0</v>
      </c>
      <c r="AE204" s="252">
        <f t="shared" si="422"/>
        <v>38</v>
      </c>
      <c r="AF204" s="252">
        <f t="shared" si="422"/>
        <v>0</v>
      </c>
      <c r="AG204" s="45">
        <f>+SUM(M204:AF204)</f>
        <v>30416</v>
      </c>
      <c r="AH204" s="45">
        <f t="shared" si="410"/>
        <v>27778</v>
      </c>
      <c r="AI204" s="45">
        <f t="shared" si="411"/>
        <v>2638</v>
      </c>
      <c r="AJ204" s="252">
        <f>SUM(AJ202:AJ203)</f>
        <v>0</v>
      </c>
      <c r="AK204" s="252">
        <f>SUM(AK202:AK203)</f>
        <v>243</v>
      </c>
      <c r="AL204" s="252">
        <f>SUM(AL202:AL203)</f>
        <v>19</v>
      </c>
      <c r="AM204" s="45">
        <f>+SUM(AJ204:AL204)</f>
        <v>262</v>
      </c>
      <c r="AN204" s="211">
        <f>+AM204+AG204+L204</f>
        <v>78523</v>
      </c>
      <c r="AQ204" s="45">
        <f>K204/AQ$5</f>
        <v>3125</v>
      </c>
      <c r="AR204" s="45">
        <f>AG204/AR$5</f>
        <v>1689.7777777777778</v>
      </c>
      <c r="AS204" s="45">
        <f>AH204/AS$5</f>
        <v>3968.2857142857142</v>
      </c>
      <c r="AT204" s="45">
        <f>AI204/AT$5</f>
        <v>239.81818181818181</v>
      </c>
      <c r="AU204" s="45">
        <f>AM204/AU$5</f>
        <v>87.333333333333329</v>
      </c>
      <c r="AV204" s="211">
        <f>AN204/AV$5</f>
        <v>2707.6896551724139</v>
      </c>
      <c r="AW204" s="122"/>
      <c r="AX204" s="45">
        <f>MEDIAN($D204:$K204)</f>
        <v>223.5</v>
      </c>
      <c r="AY204" s="45">
        <f>MEDIAN($M204:$AF204)</f>
        <v>0</v>
      </c>
      <c r="AZ204" s="45">
        <f t="shared" si="415"/>
        <v>3300</v>
      </c>
      <c r="BA204" s="45">
        <f t="shared" si="416"/>
        <v>0</v>
      </c>
      <c r="BB204" s="45">
        <f t="shared" si="417"/>
        <v>19</v>
      </c>
      <c r="BC204" s="211">
        <f t="shared" si="418"/>
        <v>38</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423">D200-D204</f>
        <v>-21434</v>
      </c>
      <c r="E206" s="256">
        <f t="shared" si="423"/>
        <v>-52</v>
      </c>
      <c r="F206" s="256">
        <f t="shared" si="423"/>
        <v>-103</v>
      </c>
      <c r="G206" s="256">
        <f t="shared" si="423"/>
        <v>-363</v>
      </c>
      <c r="H206" s="256">
        <f t="shared" si="423"/>
        <v>0</v>
      </c>
      <c r="I206" s="256">
        <f t="shared" si="423"/>
        <v>5323</v>
      </c>
      <c r="J206" s="256">
        <f t="shared" si="423"/>
        <v>219</v>
      </c>
      <c r="K206" s="256">
        <f t="shared" si="423"/>
        <v>5000</v>
      </c>
      <c r="L206" s="42">
        <f>+SUM(D206:K206)</f>
        <v>-11410</v>
      </c>
      <c r="M206" s="256">
        <f t="shared" ref="M206:V206" si="424">M200-M204</f>
        <v>529</v>
      </c>
      <c r="N206" s="256">
        <f t="shared" si="424"/>
        <v>-456</v>
      </c>
      <c r="O206" s="256">
        <f t="shared" si="424"/>
        <v>-4632</v>
      </c>
      <c r="P206" s="256">
        <f t="shared" si="424"/>
        <v>226</v>
      </c>
      <c r="Q206" s="256">
        <f t="shared" si="424"/>
        <v>100</v>
      </c>
      <c r="R206" s="256">
        <f t="shared" si="424"/>
        <v>3070</v>
      </c>
      <c r="S206" s="256">
        <f t="shared" si="424"/>
        <v>948</v>
      </c>
      <c r="T206" s="256">
        <f t="shared" si="424"/>
        <v>-3256</v>
      </c>
      <c r="U206" s="256">
        <f t="shared" si="424"/>
        <v>1528</v>
      </c>
      <c r="V206" s="256">
        <f t="shared" si="424"/>
        <v>100</v>
      </c>
      <c r="W206" s="256">
        <f t="shared" ref="W206:X206" si="425">W200-W204</f>
        <v>614</v>
      </c>
      <c r="X206" s="256">
        <f t="shared" si="425"/>
        <v>0</v>
      </c>
      <c r="Y206" s="256">
        <f t="shared" ref="Y206:AF206" si="426">Y200-Y204</f>
        <v>100</v>
      </c>
      <c r="Z206" s="256">
        <f t="shared" si="426"/>
        <v>-9549</v>
      </c>
      <c r="AA206" s="256">
        <f t="shared" si="426"/>
        <v>-695</v>
      </c>
      <c r="AB206" s="256">
        <f t="shared" si="426"/>
        <v>-340</v>
      </c>
      <c r="AC206" s="256">
        <f t="shared" si="426"/>
        <v>7100</v>
      </c>
      <c r="AD206" s="256">
        <f t="shared" si="426"/>
        <v>100</v>
      </c>
      <c r="AE206" s="256">
        <f t="shared" si="426"/>
        <v>309</v>
      </c>
      <c r="AF206" s="256">
        <f t="shared" si="426"/>
        <v>450</v>
      </c>
      <c r="AG206" s="42">
        <f>+SUM(M206:AF206)</f>
        <v>-3754</v>
      </c>
      <c r="AH206" s="42">
        <f t="shared" ref="AH206" si="427">O206+Q206+Z206+AC206+AD206+AF206+T206</f>
        <v>-9687</v>
      </c>
      <c r="AI206" s="42">
        <f>M206+N206+P206+R206+S206+U206+V206+Y206+AA206+AB206+AE206+W206+X206</f>
        <v>5933</v>
      </c>
      <c r="AJ206" s="256">
        <f>AJ200-AJ204</f>
        <v>5488</v>
      </c>
      <c r="AK206" s="256">
        <f>AK200-AK204</f>
        <v>1534</v>
      </c>
      <c r="AL206" s="256">
        <f>AL200-AL204</f>
        <v>-19</v>
      </c>
      <c r="AM206" s="42">
        <f>+SUM(AJ206:AL206)</f>
        <v>7003</v>
      </c>
      <c r="AN206" s="230">
        <f>+AM206+AG206+L206</f>
        <v>-8161</v>
      </c>
      <c r="AQ206" s="42">
        <f>K206/AQ$5</f>
        <v>625</v>
      </c>
      <c r="AR206" s="42">
        <f>AG206/AR$5</f>
        <v>-208.55555555555554</v>
      </c>
      <c r="AS206" s="42">
        <f>AH206/AS$5</f>
        <v>-1383.8571428571429</v>
      </c>
      <c r="AT206" s="42">
        <f>AI206/AT$5</f>
        <v>539.36363636363637</v>
      </c>
      <c r="AU206" s="42">
        <f>AM206/AU$5</f>
        <v>2334.3333333333335</v>
      </c>
      <c r="AV206" s="230">
        <f>AN206/AV$5</f>
        <v>-281.41379310344826</v>
      </c>
      <c r="AW206" s="122"/>
      <c r="AX206" s="42">
        <f>MEDIAN($D206:$K206)</f>
        <v>-26</v>
      </c>
      <c r="AY206" s="42">
        <f>MEDIAN($M206:$AF206)</f>
        <v>100</v>
      </c>
      <c r="AZ206" s="42">
        <f>MEDIAN($AC206,$AD206,$Z206,$T206,$O206,Q206,AF206)</f>
        <v>100</v>
      </c>
      <c r="BA206" s="42">
        <f>MEDIAN(M206,N206,P206,R206,S206,U206,V206,Y206,AA206,AB206,AE206,W206,X206)</f>
        <v>226</v>
      </c>
      <c r="BB206" s="42">
        <f t="shared" ref="BB206" si="428">MEDIAN($AJ206:$AL206)</f>
        <v>1534</v>
      </c>
      <c r="BC206" s="230">
        <f>MEDIAN(D206:K206,M206:AF206,AJ206:AL206)</f>
        <v>100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429">D178+D193+D206</f>
        <v>2792</v>
      </c>
      <c r="E208" s="256">
        <f t="shared" si="429"/>
        <v>-743</v>
      </c>
      <c r="F208" s="256">
        <f t="shared" si="429"/>
        <v>3367</v>
      </c>
      <c r="G208" s="256">
        <f t="shared" si="429"/>
        <v>-19561</v>
      </c>
      <c r="H208" s="256">
        <f t="shared" si="429"/>
        <v>-43829</v>
      </c>
      <c r="I208" s="256">
        <f t="shared" si="429"/>
        <v>679</v>
      </c>
      <c r="J208" s="256">
        <f t="shared" si="429"/>
        <v>4006</v>
      </c>
      <c r="K208" s="256">
        <f t="shared" si="429"/>
        <v>-1266</v>
      </c>
      <c r="L208" s="42">
        <f>+SUM(D208:K208)</f>
        <v>-54555</v>
      </c>
      <c r="M208" s="256">
        <f t="shared" ref="M208:V208" si="430">M178+M193+M206</f>
        <v>-1239</v>
      </c>
      <c r="N208" s="256">
        <f t="shared" si="430"/>
        <v>-2720</v>
      </c>
      <c r="O208" s="256">
        <f t="shared" si="430"/>
        <v>3999</v>
      </c>
      <c r="P208" s="256">
        <f t="shared" si="430"/>
        <v>-2482</v>
      </c>
      <c r="Q208" s="256">
        <f t="shared" si="430"/>
        <v>938</v>
      </c>
      <c r="R208" s="256">
        <f t="shared" si="430"/>
        <v>-8446</v>
      </c>
      <c r="S208" s="256">
        <f t="shared" si="430"/>
        <v>455</v>
      </c>
      <c r="T208" s="256">
        <f t="shared" si="430"/>
        <v>5</v>
      </c>
      <c r="U208" s="256">
        <f t="shared" si="430"/>
        <v>3512</v>
      </c>
      <c r="V208" s="256">
        <f t="shared" si="430"/>
        <v>-2543</v>
      </c>
      <c r="W208" s="256">
        <f t="shared" ref="W208:X208" si="431">W178+W193+W206</f>
        <v>-85</v>
      </c>
      <c r="X208" s="256">
        <f t="shared" si="431"/>
        <v>159</v>
      </c>
      <c r="Y208" s="256">
        <f t="shared" ref="Y208:AF208" si="432">Y178+Y193+Y206</f>
        <v>3137</v>
      </c>
      <c r="Z208" s="256">
        <f t="shared" si="432"/>
        <v>-2426</v>
      </c>
      <c r="AA208" s="256">
        <f t="shared" si="432"/>
        <v>3289</v>
      </c>
      <c r="AB208" s="256">
        <f t="shared" si="432"/>
        <v>-4572</v>
      </c>
      <c r="AC208" s="256">
        <f t="shared" si="432"/>
        <v>1484</v>
      </c>
      <c r="AD208" s="256">
        <f t="shared" si="432"/>
        <v>2476</v>
      </c>
      <c r="AE208" s="256">
        <f t="shared" si="432"/>
        <v>3415</v>
      </c>
      <c r="AF208" s="256">
        <f t="shared" si="432"/>
        <v>938</v>
      </c>
      <c r="AG208" s="42">
        <f>+SUM(M208:AF208)</f>
        <v>-706</v>
      </c>
      <c r="AH208" s="42">
        <f t="shared" ref="AH208" si="433">O208+Q208+Z208+AC208+AD208+AF208+T208</f>
        <v>7414</v>
      </c>
      <c r="AI208" s="42">
        <f>M208+N208+P208+R208+S208+U208+V208+Y208+AA208+AB208+AE208+W208+X208</f>
        <v>-8120</v>
      </c>
      <c r="AJ208" s="256">
        <f>AJ178+AJ193+AJ206</f>
        <v>-1245</v>
      </c>
      <c r="AK208" s="256">
        <f>AK178+AK193+AK206</f>
        <v>1226</v>
      </c>
      <c r="AL208" s="256">
        <f>AL178+AL193+AL206</f>
        <v>15029</v>
      </c>
      <c r="AM208" s="42">
        <f>+SUM(AJ208:AL208)</f>
        <v>15010</v>
      </c>
      <c r="AN208" s="230">
        <f>+AM208+AG208+L208</f>
        <v>-40251</v>
      </c>
      <c r="AQ208" s="42">
        <f>K208/AQ$5</f>
        <v>-158.25</v>
      </c>
      <c r="AR208" s="42">
        <f>AG208/AR$5</f>
        <v>-39.222222222222221</v>
      </c>
      <c r="AS208" s="42">
        <f>AH208/AS$5</f>
        <v>1059.1428571428571</v>
      </c>
      <c r="AT208" s="42">
        <f>AI208/AT$5</f>
        <v>-738.18181818181813</v>
      </c>
      <c r="AU208" s="42">
        <f>AM208/AU$5</f>
        <v>5003.333333333333</v>
      </c>
      <c r="AV208" s="230">
        <f>AN208/AV$5</f>
        <v>-1387.9655172413793</v>
      </c>
      <c r="AW208" s="122"/>
      <c r="AX208" s="42">
        <f>MEDIAN($D208:$K208)</f>
        <v>-32</v>
      </c>
      <c r="AY208" s="42">
        <f>MEDIAN($M208:$AF208)</f>
        <v>307</v>
      </c>
      <c r="AZ208" s="42">
        <f>MEDIAN($AC208,$AD208,$Z208,$T208,$O208,Q208,AF208)</f>
        <v>938</v>
      </c>
      <c r="BA208" s="42">
        <f>MEDIAN(M208,N208,P208,R208,S208,U208,V208,Y208,AA208,AB208,AE208,W208,X208)</f>
        <v>-85</v>
      </c>
      <c r="BB208" s="42">
        <f t="shared" ref="BB208" si="434">MEDIAN($AJ208:$AL208)</f>
        <v>1226</v>
      </c>
      <c r="BC208" s="230">
        <f>MEDIAN(D208:K208,M208:AF208,AJ208:AL208)</f>
        <v>455</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1870</v>
      </c>
      <c r="E210" s="160">
        <v>4991</v>
      </c>
      <c r="F210" s="160">
        <v>49126</v>
      </c>
      <c r="G210" s="160">
        <v>51306</v>
      </c>
      <c r="H210" s="144">
        <v>81437</v>
      </c>
      <c r="I210" s="144">
        <v>25940</v>
      </c>
      <c r="J210" s="160">
        <v>19558</v>
      </c>
      <c r="K210" s="144">
        <v>31572</v>
      </c>
      <c r="L210" s="43">
        <f>+SUM(D210:K210)</f>
        <v>265800</v>
      </c>
      <c r="M210" s="160">
        <v>2020</v>
      </c>
      <c r="N210" s="160">
        <v>7154</v>
      </c>
      <c r="O210" s="160">
        <v>30844</v>
      </c>
      <c r="P210" s="160">
        <v>3390</v>
      </c>
      <c r="Q210" s="160">
        <v>270</v>
      </c>
      <c r="R210" s="160">
        <v>12349</v>
      </c>
      <c r="S210" s="160">
        <v>4176</v>
      </c>
      <c r="T210" s="160">
        <v>102</v>
      </c>
      <c r="U210" s="160">
        <v>24972</v>
      </c>
      <c r="V210" s="144">
        <v>5281</v>
      </c>
      <c r="W210" s="144">
        <v>1132</v>
      </c>
      <c r="X210" s="144">
        <v>213</v>
      </c>
      <c r="Y210" s="160">
        <v>24674</v>
      </c>
      <c r="Z210" s="160">
        <v>4826</v>
      </c>
      <c r="AA210" s="250">
        <v>10033</v>
      </c>
      <c r="AB210" s="160">
        <v>9822</v>
      </c>
      <c r="AC210" s="160">
        <v>1142</v>
      </c>
      <c r="AD210" s="160">
        <v>11992</v>
      </c>
      <c r="AE210" s="160">
        <v>3169</v>
      </c>
      <c r="AF210" s="160">
        <v>6230</v>
      </c>
      <c r="AG210" s="43">
        <f>+SUM(M210:AF210)</f>
        <v>163791</v>
      </c>
      <c r="AH210" s="43">
        <f t="shared" ref="AH210" si="435">O210+Q210+Z210+AC210+AD210+AF210+T210</f>
        <v>55406</v>
      </c>
      <c r="AI210" s="43">
        <f>M210+N210+P210+R210+S210+U210+V210+Y210+AA210+AB210+AE210+W210+X210</f>
        <v>108385</v>
      </c>
      <c r="AJ210" s="160">
        <v>21549</v>
      </c>
      <c r="AK210" s="144">
        <v>14091</v>
      </c>
      <c r="AL210" s="160">
        <v>1107</v>
      </c>
      <c r="AM210" s="43">
        <f>+SUM(AJ210:AL210)</f>
        <v>36747</v>
      </c>
      <c r="AN210" s="44">
        <f>+AM210+AG210+L210</f>
        <v>466338</v>
      </c>
      <c r="AQ210" s="43">
        <f t="shared" ref="AQ210" si="436">K210/AQ$5</f>
        <v>3946.5</v>
      </c>
      <c r="AR210" s="43">
        <f t="shared" ref="AR210:AT210" si="437">AG210/AR$5</f>
        <v>9099.5</v>
      </c>
      <c r="AS210" s="43">
        <f t="shared" si="437"/>
        <v>7915.1428571428569</v>
      </c>
      <c r="AT210" s="43">
        <f t="shared" si="437"/>
        <v>9853.181818181818</v>
      </c>
      <c r="AU210" s="43">
        <f t="shared" ref="AU210:AV210" si="438">AM210/AU$5</f>
        <v>12249</v>
      </c>
      <c r="AV210" s="44">
        <f t="shared" si="438"/>
        <v>16080.620689655172</v>
      </c>
      <c r="AW210" s="122"/>
      <c r="AX210" s="43">
        <f>MEDIAN($D210:$K210)</f>
        <v>28756</v>
      </c>
      <c r="AY210" s="43">
        <f>MEDIAN($M210:$AF210)</f>
        <v>5053.5</v>
      </c>
      <c r="AZ210" s="43">
        <f>MEDIAN($AC210,$AD210,$Z210,$T210,$O210,Q210,AF210)</f>
        <v>4826</v>
      </c>
      <c r="BA210" s="43">
        <f>MEDIAN(M210,N210,P210,R210,S210,U210,V210,Y210,AA210,AB210,AE210,W210,X210)</f>
        <v>5281</v>
      </c>
      <c r="BB210" s="43">
        <f t="shared" ref="BB210" si="439">MEDIAN($AJ210:$AL210)</f>
        <v>14091</v>
      </c>
      <c r="BC210" s="44">
        <f>MEDIAN(D210:K210,M210:AF210,AJ210:AL210)</f>
        <v>7154</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40">D208+D210</f>
        <v>4662</v>
      </c>
      <c r="E212" s="280">
        <f t="shared" si="440"/>
        <v>4248</v>
      </c>
      <c r="F212" s="280">
        <f t="shared" si="440"/>
        <v>52493</v>
      </c>
      <c r="G212" s="280">
        <f t="shared" si="440"/>
        <v>31745</v>
      </c>
      <c r="H212" s="280">
        <f t="shared" si="440"/>
        <v>37608</v>
      </c>
      <c r="I212" s="280">
        <f t="shared" si="440"/>
        <v>26619</v>
      </c>
      <c r="J212" s="280">
        <f t="shared" si="440"/>
        <v>23564</v>
      </c>
      <c r="K212" s="280">
        <f t="shared" si="440"/>
        <v>30306</v>
      </c>
      <c r="L212" s="42">
        <f t="shared" si="440"/>
        <v>211245</v>
      </c>
      <c r="M212" s="280">
        <f t="shared" si="440"/>
        <v>781</v>
      </c>
      <c r="N212" s="280">
        <f t="shared" si="440"/>
        <v>4434</v>
      </c>
      <c r="O212" s="280">
        <f t="shared" si="440"/>
        <v>34843</v>
      </c>
      <c r="P212" s="280">
        <f t="shared" si="440"/>
        <v>908</v>
      </c>
      <c r="Q212" s="280">
        <f t="shared" si="440"/>
        <v>1208</v>
      </c>
      <c r="R212" s="280">
        <f t="shared" si="440"/>
        <v>3903</v>
      </c>
      <c r="S212" s="280">
        <f t="shared" si="440"/>
        <v>4631</v>
      </c>
      <c r="T212" s="280">
        <f t="shared" si="440"/>
        <v>107</v>
      </c>
      <c r="U212" s="280">
        <f t="shared" si="440"/>
        <v>28484</v>
      </c>
      <c r="V212" s="280">
        <f t="shared" si="440"/>
        <v>2738</v>
      </c>
      <c r="W212" s="280">
        <f t="shared" ref="W212:X212" si="441">W208+W210</f>
        <v>1047</v>
      </c>
      <c r="X212" s="280">
        <f t="shared" si="441"/>
        <v>372</v>
      </c>
      <c r="Y212" s="280">
        <f t="shared" ref="Y212:AN212" si="442">Y208+Y210</f>
        <v>27811</v>
      </c>
      <c r="Z212" s="280">
        <f t="shared" si="442"/>
        <v>2400</v>
      </c>
      <c r="AA212" s="280">
        <f t="shared" si="442"/>
        <v>13322</v>
      </c>
      <c r="AB212" s="280">
        <f t="shared" si="442"/>
        <v>5250</v>
      </c>
      <c r="AC212" s="280">
        <f t="shared" si="442"/>
        <v>2626</v>
      </c>
      <c r="AD212" s="280">
        <f t="shared" si="442"/>
        <v>14468</v>
      </c>
      <c r="AE212" s="280">
        <f t="shared" si="442"/>
        <v>6584</v>
      </c>
      <c r="AF212" s="280">
        <f t="shared" si="442"/>
        <v>7168</v>
      </c>
      <c r="AG212" s="42">
        <f t="shared" si="442"/>
        <v>163085</v>
      </c>
      <c r="AH212" s="42">
        <f t="shared" ref="AH212" si="443">O212+Q212+Z212+AC212+AD212+AF212+T212</f>
        <v>62820</v>
      </c>
      <c r="AI212" s="42">
        <f>M212+N212+P212+R212+S212+U212+V212+Y212+AA212+AB212+AE212+W212+X212</f>
        <v>100265</v>
      </c>
      <c r="AJ212" s="284">
        <f t="shared" si="442"/>
        <v>20304</v>
      </c>
      <c r="AK212" s="280">
        <f t="shared" si="442"/>
        <v>15317</v>
      </c>
      <c r="AL212" s="285">
        <f t="shared" si="442"/>
        <v>16136</v>
      </c>
      <c r="AM212" s="42">
        <f t="shared" si="442"/>
        <v>51757</v>
      </c>
      <c r="AN212" s="230">
        <f t="shared" si="442"/>
        <v>426087</v>
      </c>
      <c r="AQ212" s="42">
        <f>K212/AQ$5</f>
        <v>3788.25</v>
      </c>
      <c r="AR212" s="42">
        <f>AG212/AR$5</f>
        <v>9060.2777777777774</v>
      </c>
      <c r="AS212" s="42">
        <f>AH212/AS$5</f>
        <v>8974.2857142857138</v>
      </c>
      <c r="AT212" s="42">
        <f>AI212/AT$5</f>
        <v>9115</v>
      </c>
      <c r="AU212" s="42">
        <f>AM212/AU$5</f>
        <v>17252.333333333332</v>
      </c>
      <c r="AV212" s="230">
        <f>AN212/AV$5</f>
        <v>14692.655172413793</v>
      </c>
      <c r="AW212" s="122"/>
      <c r="AX212" s="42">
        <f>MEDIAN($D212:$K212)</f>
        <v>28462.5</v>
      </c>
      <c r="AY212" s="42">
        <f>MEDIAN($M212:$AF212)</f>
        <v>4168.5</v>
      </c>
      <c r="AZ212" s="42">
        <f>MEDIAN($AC212,$AD212,$Z212,$T212,$O212,Q212,AF212)</f>
        <v>2626</v>
      </c>
      <c r="BA212" s="42">
        <f>MEDIAN(M212,N212,P212,R212,S212,U212,V212,Y212,AA212,AB212,AE212,W212,X212)</f>
        <v>4434</v>
      </c>
      <c r="BB212" s="42">
        <f t="shared" ref="BB212" si="444">MEDIAN($AJ212:$AL212)</f>
        <v>16136</v>
      </c>
      <c r="BC212" s="230">
        <f>MEDIAN(D212:K212,M212:AF212,AJ212:AL212)</f>
        <v>6584</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286</v>
      </c>
      <c r="E215" s="160">
        <v>28859</v>
      </c>
      <c r="F215" s="160">
        <v>44106</v>
      </c>
      <c r="G215" s="160">
        <v>48535</v>
      </c>
      <c r="H215" s="144">
        <v>53159</v>
      </c>
      <c r="I215" s="144">
        <v>72531</v>
      </c>
      <c r="J215" s="160"/>
      <c r="K215" s="144">
        <v>14883</v>
      </c>
      <c r="L215" s="43">
        <f>+SUM(D215:K215)</f>
        <v>262359</v>
      </c>
      <c r="M215" s="160">
        <v>28665</v>
      </c>
      <c r="N215" s="160">
        <v>73</v>
      </c>
      <c r="O215" s="160"/>
      <c r="P215" s="160">
        <v>12500</v>
      </c>
      <c r="Q215" s="160">
        <v>44273</v>
      </c>
      <c r="R215" s="160">
        <v>18977</v>
      </c>
      <c r="S215" s="160">
        <v>4131</v>
      </c>
      <c r="T215" s="160">
        <v>41</v>
      </c>
      <c r="U215" s="160"/>
      <c r="V215" s="144">
        <v>275</v>
      </c>
      <c r="W215" s="144"/>
      <c r="X215" s="144">
        <v>10506</v>
      </c>
      <c r="Y215" s="160">
        <v>0</v>
      </c>
      <c r="Z215" s="160">
        <v>0</v>
      </c>
      <c r="AA215" s="250"/>
      <c r="AB215" s="160">
        <v>13778</v>
      </c>
      <c r="AC215" s="160"/>
      <c r="AD215" s="160"/>
      <c r="AE215" s="160"/>
      <c r="AF215" s="160">
        <v>11316</v>
      </c>
      <c r="AG215" s="43">
        <f>+SUM(M215:AF215)</f>
        <v>144535</v>
      </c>
      <c r="AH215" s="43">
        <f t="shared" ref="AH215" si="445">O215+Q215+Z215+AC215+AD215+AF215+T215</f>
        <v>55630</v>
      </c>
      <c r="AI215" s="43">
        <f>M215+N215+P215+R215+S215+U215+V215+Y215+AA215+AB215+AE215+W215+X215</f>
        <v>88905</v>
      </c>
      <c r="AJ215" s="160">
        <v>16551</v>
      </c>
      <c r="AK215" s="144">
        <v>62941</v>
      </c>
      <c r="AL215" s="160">
        <v>10140</v>
      </c>
      <c r="AM215" s="43">
        <f>+SUM(AJ215:AL215)</f>
        <v>89632</v>
      </c>
      <c r="AN215" s="44">
        <f>+AM215+AG215+L215</f>
        <v>496526</v>
      </c>
      <c r="AQ215" s="43">
        <f t="shared" ref="AQ215" si="446">K215/AQ$5</f>
        <v>1860.375</v>
      </c>
      <c r="AR215" s="43">
        <f t="shared" ref="AR215:AT215" si="447">AG215/AR$5</f>
        <v>8029.7222222222226</v>
      </c>
      <c r="AS215" s="43">
        <f t="shared" si="447"/>
        <v>7947.1428571428569</v>
      </c>
      <c r="AT215" s="43">
        <f t="shared" si="447"/>
        <v>8082.272727272727</v>
      </c>
      <c r="AU215" s="43">
        <f t="shared" ref="AU215:AV215" si="448">AM215/AU$5</f>
        <v>29877.333333333332</v>
      </c>
      <c r="AV215" s="44">
        <f t="shared" si="448"/>
        <v>17121.586206896551</v>
      </c>
      <c r="AW215" s="122"/>
      <c r="AX215" s="43">
        <f>MEDIAN($D215:$K215)</f>
        <v>44106</v>
      </c>
      <c r="AY215" s="43">
        <f>MEDIAN($M215:$AF215)</f>
        <v>10506</v>
      </c>
      <c r="AZ215" s="43">
        <f>MEDIAN($AC215,$AD215,$Z215,$T215,$O215,Q215,AF215)</f>
        <v>5678.5</v>
      </c>
      <c r="BA215" s="43">
        <f>MEDIAN(M215,N215,P215,R215,S215,U215,V215,Y215,AA215,AB215,AE215,W215,X215)</f>
        <v>10506</v>
      </c>
      <c r="BB215" s="43">
        <f t="shared" ref="BB215" si="449">MEDIAN($AJ215:$AL215)</f>
        <v>16551</v>
      </c>
      <c r="BC215" s="44">
        <f>MEDIAN(D215:K215,M215:AF215,AJ215:AL215)</f>
        <v>13778</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50">D215+D212</f>
        <v>4948</v>
      </c>
      <c r="E217" s="280">
        <f t="shared" si="450"/>
        <v>33107</v>
      </c>
      <c r="F217" s="280">
        <f t="shared" si="450"/>
        <v>96599</v>
      </c>
      <c r="G217" s="280">
        <f t="shared" si="450"/>
        <v>80280</v>
      </c>
      <c r="H217" s="280">
        <f t="shared" si="450"/>
        <v>90767</v>
      </c>
      <c r="I217" s="280">
        <f t="shared" si="450"/>
        <v>99150</v>
      </c>
      <c r="J217" s="280">
        <f t="shared" si="450"/>
        <v>23564</v>
      </c>
      <c r="K217" s="280">
        <f t="shared" si="450"/>
        <v>45189</v>
      </c>
      <c r="L217" s="42">
        <f>+SUM(D217:K217)</f>
        <v>473604</v>
      </c>
      <c r="M217" s="280">
        <f t="shared" ref="M217:V217" si="451">M215+M212</f>
        <v>29446</v>
      </c>
      <c r="N217" s="280">
        <f t="shared" si="451"/>
        <v>4507</v>
      </c>
      <c r="O217" s="280">
        <f t="shared" si="451"/>
        <v>34843</v>
      </c>
      <c r="P217" s="280">
        <f t="shared" si="451"/>
        <v>13408</v>
      </c>
      <c r="Q217" s="280">
        <f t="shared" si="451"/>
        <v>45481</v>
      </c>
      <c r="R217" s="280">
        <f t="shared" si="451"/>
        <v>22880</v>
      </c>
      <c r="S217" s="280">
        <f t="shared" si="451"/>
        <v>8762</v>
      </c>
      <c r="T217" s="280">
        <f t="shared" si="451"/>
        <v>148</v>
      </c>
      <c r="U217" s="280">
        <f t="shared" si="451"/>
        <v>28484</v>
      </c>
      <c r="V217" s="280">
        <f t="shared" si="451"/>
        <v>3013</v>
      </c>
      <c r="W217" s="280">
        <f t="shared" ref="W217:X217" si="452">W215+W212</f>
        <v>1047</v>
      </c>
      <c r="X217" s="280">
        <f t="shared" si="452"/>
        <v>10878</v>
      </c>
      <c r="Y217" s="280">
        <f t="shared" ref="Y217:AF217" si="453">Y215+Y212</f>
        <v>27811</v>
      </c>
      <c r="Z217" s="280">
        <f t="shared" si="453"/>
        <v>2400</v>
      </c>
      <c r="AA217" s="280">
        <f t="shared" si="453"/>
        <v>13322</v>
      </c>
      <c r="AB217" s="280">
        <f t="shared" si="453"/>
        <v>19028</v>
      </c>
      <c r="AC217" s="280">
        <f t="shared" si="453"/>
        <v>2626</v>
      </c>
      <c r="AD217" s="280">
        <f t="shared" si="453"/>
        <v>14468</v>
      </c>
      <c r="AE217" s="280">
        <f t="shared" si="453"/>
        <v>6584</v>
      </c>
      <c r="AF217" s="280">
        <f t="shared" si="453"/>
        <v>18484</v>
      </c>
      <c r="AG217" s="42">
        <f>+SUM(M217:AF217)</f>
        <v>307620</v>
      </c>
      <c r="AH217" s="42">
        <f t="shared" ref="AH217" si="454">O217+Q217+Z217+AC217+AD217+AF217+T217</f>
        <v>118450</v>
      </c>
      <c r="AI217" s="42">
        <f>M217+N217+P217+R217+S217+U217+V217+Y217+AA217+AB217+AE217+W217+X217</f>
        <v>189170</v>
      </c>
      <c r="AJ217" s="280">
        <f>AJ215+AJ212</f>
        <v>36855</v>
      </c>
      <c r="AK217" s="280">
        <f>AK215+AK212</f>
        <v>78258</v>
      </c>
      <c r="AL217" s="280">
        <f>AL215+AL212</f>
        <v>26276</v>
      </c>
      <c r="AM217" s="42">
        <f>+SUM(AJ217:AL217)</f>
        <v>141389</v>
      </c>
      <c r="AN217" s="230">
        <f>+AM217+AG217+L217</f>
        <v>922613</v>
      </c>
      <c r="AQ217" s="42">
        <f>K217/AQ$5</f>
        <v>5648.625</v>
      </c>
      <c r="AR217" s="42">
        <f>AG217/AR$5</f>
        <v>17090</v>
      </c>
      <c r="AS217" s="42">
        <f>AH217/AS$5</f>
        <v>16921.428571428572</v>
      </c>
      <c r="AT217" s="42">
        <f>AI217/AT$5</f>
        <v>17197.272727272728</v>
      </c>
      <c r="AU217" s="42">
        <f>AM217/AU$5</f>
        <v>47129.666666666664</v>
      </c>
      <c r="AV217" s="230">
        <f>AN217/AV$5</f>
        <v>31814.241379310344</v>
      </c>
      <c r="AW217" s="122"/>
      <c r="AX217" s="42">
        <f>MEDIAN($D217:$K217)</f>
        <v>62734.5</v>
      </c>
      <c r="AY217" s="42">
        <f>MEDIAN($M217:$AF217)</f>
        <v>13365</v>
      </c>
      <c r="AZ217" s="42">
        <f>MEDIAN($AC217,$AD217,$Z217,$T217,$O217,Q217,AF217)</f>
        <v>14468</v>
      </c>
      <c r="BA217" s="42">
        <f>MEDIAN(M217,N217,P217,R217,S217,U217,V217,Y217,AA217,AB217,AE217,W217,X217)</f>
        <v>13322</v>
      </c>
      <c r="BB217" s="42">
        <f t="shared" ref="BB217" si="455">MEDIAN($AJ217:$AL217)</f>
        <v>36855</v>
      </c>
      <c r="BC217" s="230">
        <f>MEDIAN(D217:K217,M217:AF217,AJ217:AL217)</f>
        <v>22880</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2010</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20812</v>
      </c>
      <c r="E225" s="17">
        <v>-3878</v>
      </c>
      <c r="F225" s="17">
        <v>10178</v>
      </c>
      <c r="G225" s="17">
        <v>27284</v>
      </c>
      <c r="H225" s="135">
        <v>12393</v>
      </c>
      <c r="I225" s="135">
        <v>34475</v>
      </c>
      <c r="J225" s="17">
        <v>8854</v>
      </c>
      <c r="K225" s="135">
        <v>18528</v>
      </c>
      <c r="L225" s="43">
        <f>+SUM(D225:K225)</f>
        <v>128646</v>
      </c>
      <c r="M225" s="160">
        <v>1987</v>
      </c>
      <c r="N225" s="160">
        <v>4898</v>
      </c>
      <c r="O225" s="160">
        <v>9634</v>
      </c>
      <c r="P225" s="160">
        <v>3577</v>
      </c>
      <c r="Q225" s="160">
        <v>3135</v>
      </c>
      <c r="R225" s="160">
        <v>4848</v>
      </c>
      <c r="S225" s="160">
        <v>1771</v>
      </c>
      <c r="T225" s="160">
        <v>2264</v>
      </c>
      <c r="U225" s="160">
        <v>6368</v>
      </c>
      <c r="V225" s="144">
        <v>624</v>
      </c>
      <c r="W225" s="144">
        <v>-1858</v>
      </c>
      <c r="X225" s="144">
        <v>975</v>
      </c>
      <c r="Y225" s="160">
        <v>5173</v>
      </c>
      <c r="Z225" s="160">
        <v>8874</v>
      </c>
      <c r="AA225" s="250">
        <v>4668</v>
      </c>
      <c r="AB225" s="160">
        <v>7812</v>
      </c>
      <c r="AC225" s="160">
        <v>2719</v>
      </c>
      <c r="AD225" s="160">
        <v>3066</v>
      </c>
      <c r="AE225" s="160">
        <v>2825</v>
      </c>
      <c r="AF225" s="160">
        <v>3444</v>
      </c>
      <c r="AG225" s="43">
        <f>+SUM(M225:AF225)</f>
        <v>76804</v>
      </c>
      <c r="AH225" s="43">
        <f t="shared" ref="AH225" si="456">O225+Q225+Z225+AC225+AD225+AF225+T225</f>
        <v>33136</v>
      </c>
      <c r="AI225" s="43">
        <f>M225+N225+P225+R225+S225+U225+V225+Y225+AA225+AB225+AE225+W225+X225</f>
        <v>43668</v>
      </c>
      <c r="AJ225" s="160">
        <v>6217</v>
      </c>
      <c r="AK225" s="144">
        <v>5268</v>
      </c>
      <c r="AL225" s="160">
        <v>2064</v>
      </c>
      <c r="AM225" s="43">
        <f>+SUM(AJ225:AL225)</f>
        <v>13549</v>
      </c>
      <c r="AN225" s="44">
        <f>+AM225+AG225+L225</f>
        <v>218999</v>
      </c>
      <c r="AQ225" s="43">
        <f t="shared" ref="AQ225" si="457">K225/AQ$5</f>
        <v>2316</v>
      </c>
      <c r="AR225" s="43">
        <f t="shared" ref="AR225:AT225" si="458">AG225/AR$5</f>
        <v>4266.8888888888887</v>
      </c>
      <c r="AS225" s="43">
        <f t="shared" si="458"/>
        <v>4733.7142857142853</v>
      </c>
      <c r="AT225" s="43">
        <f t="shared" si="458"/>
        <v>3969.818181818182</v>
      </c>
      <c r="AU225" s="43">
        <f t="shared" ref="AU225:AV225" si="459">AM225/AU$5</f>
        <v>4516.333333333333</v>
      </c>
      <c r="AV225" s="44">
        <f t="shared" si="459"/>
        <v>7551.6896551724139</v>
      </c>
      <c r="AW225" s="122"/>
      <c r="AX225" s="43">
        <f>MEDIAN($D225:$K225)</f>
        <v>15460.5</v>
      </c>
      <c r="AY225" s="43">
        <f>MEDIAN($M225:$AF225)</f>
        <v>3289.5</v>
      </c>
      <c r="AZ225" s="43">
        <f>MEDIAN($AC225,$AD225,$Z225,$T225,$O225,Q225,AF225)</f>
        <v>3135</v>
      </c>
      <c r="BA225" s="43">
        <f>MEDIAN(M225,N225,P225,R225,S225,U225,V225,Y225,AA225,AB225,AE225,W225,X225)</f>
        <v>3577</v>
      </c>
      <c r="BB225" s="43">
        <f t="shared" ref="BB225" si="460">MEDIAN($AJ225:$AL225)</f>
        <v>5268</v>
      </c>
      <c r="BC225" s="44">
        <f>MEDIAN(D225:K225,M225:AF225,AJ225:AL225)</f>
        <v>4848</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32322</v>
      </c>
      <c r="E228" s="160">
        <v>8667</v>
      </c>
      <c r="F228" s="160">
        <v>41196</v>
      </c>
      <c r="G228" s="160">
        <v>95374</v>
      </c>
      <c r="H228" s="144">
        <v>27585</v>
      </c>
      <c r="I228" s="144">
        <v>49440</v>
      </c>
      <c r="J228" s="160">
        <v>18804</v>
      </c>
      <c r="K228" s="144">
        <v>30772</v>
      </c>
      <c r="L228" s="43">
        <f>+SUM(D228:K228)</f>
        <v>304160</v>
      </c>
      <c r="M228" s="160">
        <v>1869</v>
      </c>
      <c r="N228" s="160">
        <v>3775</v>
      </c>
      <c r="O228" s="160">
        <v>6063</v>
      </c>
      <c r="P228" s="160">
        <v>3896</v>
      </c>
      <c r="Q228" s="160">
        <v>8180</v>
      </c>
      <c r="R228" s="160">
        <v>3030</v>
      </c>
      <c r="S228" s="160">
        <v>2708</v>
      </c>
      <c r="T228" s="160">
        <v>5253</v>
      </c>
      <c r="U228" s="160">
        <v>2815</v>
      </c>
      <c r="V228" s="144">
        <v>1765</v>
      </c>
      <c r="W228" s="144">
        <v>868</v>
      </c>
      <c r="X228" s="144">
        <v>447</v>
      </c>
      <c r="Y228" s="160">
        <v>4376</v>
      </c>
      <c r="Z228" s="160">
        <v>10583</v>
      </c>
      <c r="AA228" s="250">
        <v>4923</v>
      </c>
      <c r="AB228" s="160">
        <v>3254</v>
      </c>
      <c r="AC228" s="160">
        <v>6310</v>
      </c>
      <c r="AD228" s="160">
        <v>5404</v>
      </c>
      <c r="AE228" s="160">
        <v>1795</v>
      </c>
      <c r="AF228" s="160">
        <v>3259</v>
      </c>
      <c r="AG228" s="43">
        <f>+SUM(M228:AF228)</f>
        <v>80573</v>
      </c>
      <c r="AH228" s="43">
        <f t="shared" ref="AH228:AH232" si="461">O228+Q228+Z228+AC228+AD228+AF228+T228</f>
        <v>45052</v>
      </c>
      <c r="AI228" s="43">
        <f t="shared" ref="AI228:AI232" si="462">M228+N228+P228+R228+S228+U228+V228+Y228+AA228+AB228+AE228+W228+X228</f>
        <v>35521</v>
      </c>
      <c r="AJ228" s="160">
        <v>7852</v>
      </c>
      <c r="AK228" s="144">
        <v>1554</v>
      </c>
      <c r="AL228" s="160">
        <v>1689</v>
      </c>
      <c r="AM228" s="43">
        <f>+SUM(AJ228:AL228)</f>
        <v>11095</v>
      </c>
      <c r="AN228" s="44">
        <f>+AM228+AG228+L228</f>
        <v>395828</v>
      </c>
      <c r="AQ228" s="43">
        <f t="shared" ref="AQ228:AQ231" si="463">K228/AQ$5</f>
        <v>3846.5</v>
      </c>
      <c r="AR228" s="43">
        <f t="shared" ref="AR228:AT231" si="464">AG228/AR$5</f>
        <v>4476.2777777777774</v>
      </c>
      <c r="AS228" s="43">
        <f t="shared" si="464"/>
        <v>6436</v>
      </c>
      <c r="AT228" s="43">
        <f t="shared" si="464"/>
        <v>3229.181818181818</v>
      </c>
      <c r="AU228" s="43">
        <f t="shared" ref="AU228:AV231" si="465">AM228/AU$5</f>
        <v>3698.3333333333335</v>
      </c>
      <c r="AV228" s="44">
        <f t="shared" si="465"/>
        <v>13649.241379310344</v>
      </c>
      <c r="AW228" s="122"/>
      <c r="AX228" s="43">
        <f>MEDIAN($D228:$K228)</f>
        <v>31547</v>
      </c>
      <c r="AY228" s="43">
        <f>MEDIAN($M228:$AF228)</f>
        <v>3517</v>
      </c>
      <c r="AZ228" s="43">
        <f t="shared" ref="AZ228:AZ232" si="466">MEDIAN($AC228,$AD228,$Z228,$T228,$O228,Q228,AF228)</f>
        <v>6063</v>
      </c>
      <c r="BA228" s="43">
        <f t="shared" ref="BA228:BA232" si="467">MEDIAN(M228,N228,P228,R228,S228,U228,V228,Y228,AA228,AB228,AE228,W228,X228)</f>
        <v>2815</v>
      </c>
      <c r="BB228" s="43">
        <f t="shared" ref="BB228:BB232" si="468">MEDIAN($AJ228:$AL228)</f>
        <v>1689</v>
      </c>
      <c r="BC228" s="44">
        <f t="shared" ref="BC228:BC232" si="469">MEDIAN(D228:K228,M228:AF228,AJ228:AL228)</f>
        <v>4923</v>
      </c>
    </row>
    <row r="229" spans="1:55" s="204" customFormat="1">
      <c r="A229" s="199"/>
      <c r="B229" s="200" t="s">
        <v>142</v>
      </c>
      <c r="C229" s="201"/>
      <c r="D229" s="144">
        <v>0</v>
      </c>
      <c r="E229" s="160">
        <v>-27</v>
      </c>
      <c r="F229" s="160">
        <v>-200</v>
      </c>
      <c r="G229" s="160">
        <v>0</v>
      </c>
      <c r="H229" s="144">
        <v>1261</v>
      </c>
      <c r="I229" s="144">
        <v>259</v>
      </c>
      <c r="J229" s="160">
        <v>0</v>
      </c>
      <c r="K229" s="144">
        <v>1223</v>
      </c>
      <c r="L229" s="43">
        <f>+SUM(D229:K229)</f>
        <v>2516</v>
      </c>
      <c r="M229" s="160"/>
      <c r="N229" s="160">
        <v>81</v>
      </c>
      <c r="O229" s="160"/>
      <c r="P229" s="160"/>
      <c r="Q229" s="160">
        <v>148</v>
      </c>
      <c r="R229" s="160">
        <v>168</v>
      </c>
      <c r="S229" s="160">
        <v>7</v>
      </c>
      <c r="T229" s="160">
        <v>469</v>
      </c>
      <c r="U229" s="160">
        <v>512</v>
      </c>
      <c r="V229" s="144">
        <v>-18</v>
      </c>
      <c r="W229" s="144"/>
      <c r="X229" s="144"/>
      <c r="Y229" s="160">
        <v>-66</v>
      </c>
      <c r="Z229" s="160">
        <v>-19</v>
      </c>
      <c r="AA229" s="250">
        <v>183</v>
      </c>
      <c r="AB229" s="160"/>
      <c r="AC229" s="160">
        <v>-2398</v>
      </c>
      <c r="AD229" s="160">
        <v>-155</v>
      </c>
      <c r="AE229" s="160">
        <v>5</v>
      </c>
      <c r="AF229" s="160"/>
      <c r="AG229" s="43">
        <f>+SUM(M229:AF229)</f>
        <v>-1083</v>
      </c>
      <c r="AH229" s="43">
        <f t="shared" si="461"/>
        <v>-1955</v>
      </c>
      <c r="AI229" s="43">
        <f t="shared" si="462"/>
        <v>872</v>
      </c>
      <c r="AJ229" s="160">
        <v>-46</v>
      </c>
      <c r="AK229" s="144"/>
      <c r="AL229" s="160">
        <v>5</v>
      </c>
      <c r="AM229" s="43">
        <f>+SUM(AJ229:AL229)</f>
        <v>-41</v>
      </c>
      <c r="AN229" s="44">
        <f>+AM229+AG229+L229</f>
        <v>1392</v>
      </c>
      <c r="AQ229" s="43">
        <f t="shared" si="463"/>
        <v>152.875</v>
      </c>
      <c r="AR229" s="43">
        <f t="shared" si="464"/>
        <v>-60.166666666666664</v>
      </c>
      <c r="AS229" s="43">
        <f t="shared" si="464"/>
        <v>-279.28571428571428</v>
      </c>
      <c r="AT229" s="43">
        <f t="shared" si="464"/>
        <v>79.272727272727266</v>
      </c>
      <c r="AU229" s="43">
        <f t="shared" si="465"/>
        <v>-13.666666666666666</v>
      </c>
      <c r="AV229" s="44">
        <f t="shared" si="465"/>
        <v>48</v>
      </c>
      <c r="AW229" s="122"/>
      <c r="AX229" s="43">
        <f>MEDIAN($D229:$K229)</f>
        <v>0</v>
      </c>
      <c r="AY229" s="43">
        <f>MEDIAN($M229:$AF229)</f>
        <v>7</v>
      </c>
      <c r="AZ229" s="43">
        <f t="shared" si="466"/>
        <v>-19</v>
      </c>
      <c r="BA229" s="43">
        <f t="shared" si="467"/>
        <v>44</v>
      </c>
      <c r="BB229" s="43">
        <f t="shared" si="468"/>
        <v>-20.5</v>
      </c>
      <c r="BC229" s="44">
        <f t="shared" si="469"/>
        <v>5</v>
      </c>
    </row>
    <row r="230" spans="1:55" s="204" customFormat="1">
      <c r="A230" s="199"/>
      <c r="B230" s="200" t="s">
        <v>141</v>
      </c>
      <c r="C230" s="201"/>
      <c r="D230" s="144">
        <v>0</v>
      </c>
      <c r="E230" s="160">
        <v>0</v>
      </c>
      <c r="F230" s="160">
        <v>0</v>
      </c>
      <c r="G230" s="160">
        <v>0</v>
      </c>
      <c r="H230" s="144">
        <v>0</v>
      </c>
      <c r="I230" s="144">
        <v>0</v>
      </c>
      <c r="J230" s="160">
        <v>0</v>
      </c>
      <c r="K230" s="144"/>
      <c r="L230" s="43">
        <f>+SUM(D230:K230)</f>
        <v>0</v>
      </c>
      <c r="M230" s="160"/>
      <c r="N230" s="160"/>
      <c r="O230" s="160">
        <v>-71</v>
      </c>
      <c r="P230" s="160"/>
      <c r="Q230" s="160"/>
      <c r="R230" s="160"/>
      <c r="S230" s="160"/>
      <c r="T230" s="160">
        <v>0</v>
      </c>
      <c r="U230" s="160"/>
      <c r="V230" s="144">
        <v>28</v>
      </c>
      <c r="W230" s="144"/>
      <c r="X230" s="144"/>
      <c r="Y230" s="160">
        <v>835</v>
      </c>
      <c r="Z230" s="160">
        <v>0</v>
      </c>
      <c r="AA230" s="250"/>
      <c r="AB230" s="160">
        <v>1</v>
      </c>
      <c r="AC230" s="160">
        <v>4427</v>
      </c>
      <c r="AD230" s="160">
        <v>52</v>
      </c>
      <c r="AE230" s="160"/>
      <c r="AF230" s="160"/>
      <c r="AG230" s="43">
        <f>+SUM(M230:AF230)</f>
        <v>5272</v>
      </c>
      <c r="AH230" s="43">
        <f t="shared" si="461"/>
        <v>4408</v>
      </c>
      <c r="AI230" s="43">
        <f t="shared" si="462"/>
        <v>864</v>
      </c>
      <c r="AJ230" s="160">
        <v>467</v>
      </c>
      <c r="AK230" s="144">
        <v>1</v>
      </c>
      <c r="AL230" s="160">
        <v>1059</v>
      </c>
      <c r="AM230" s="43">
        <f>+SUM(AJ230:AL230)</f>
        <v>1527</v>
      </c>
      <c r="AN230" s="44">
        <f>+AM230+AG230+L230</f>
        <v>6799</v>
      </c>
      <c r="AQ230" s="43">
        <f t="shared" si="463"/>
        <v>0</v>
      </c>
      <c r="AR230" s="43">
        <f t="shared" si="464"/>
        <v>292.88888888888891</v>
      </c>
      <c r="AS230" s="43">
        <f t="shared" si="464"/>
        <v>629.71428571428567</v>
      </c>
      <c r="AT230" s="43">
        <f t="shared" si="464"/>
        <v>78.545454545454547</v>
      </c>
      <c r="AU230" s="43">
        <f t="shared" si="465"/>
        <v>509</v>
      </c>
      <c r="AV230" s="44">
        <f t="shared" si="465"/>
        <v>234.44827586206895</v>
      </c>
      <c r="AW230" s="122"/>
      <c r="AX230" s="43">
        <f>MEDIAN($D230:$K230)</f>
        <v>0</v>
      </c>
      <c r="AY230" s="43">
        <f>MEDIAN($M230:$AF230)</f>
        <v>14.5</v>
      </c>
      <c r="AZ230" s="43">
        <f t="shared" si="466"/>
        <v>0</v>
      </c>
      <c r="BA230" s="43">
        <f t="shared" si="467"/>
        <v>28</v>
      </c>
      <c r="BB230" s="43">
        <f t="shared" si="468"/>
        <v>467</v>
      </c>
      <c r="BC230" s="44">
        <f t="shared" si="469"/>
        <v>0</v>
      </c>
    </row>
    <row r="231" spans="1:55" s="204" customFormat="1">
      <c r="A231" s="199"/>
      <c r="B231" s="200" t="s">
        <v>125</v>
      </c>
      <c r="C231" s="201"/>
      <c r="D231" s="144">
        <v>-1984</v>
      </c>
      <c r="E231" s="160">
        <v>33</v>
      </c>
      <c r="F231" s="160">
        <v>2557</v>
      </c>
      <c r="G231" s="160">
        <v>-1529</v>
      </c>
      <c r="H231" s="144">
        <v>-4320</v>
      </c>
      <c r="I231" s="144">
        <v>1902</v>
      </c>
      <c r="J231" s="160">
        <v>1578</v>
      </c>
      <c r="K231" s="144">
        <v>-501</v>
      </c>
      <c r="L231" s="43">
        <f>+SUM(D231:K231)</f>
        <v>-2264</v>
      </c>
      <c r="M231" s="160">
        <v>194</v>
      </c>
      <c r="N231" s="160">
        <v>-326</v>
      </c>
      <c r="O231" s="160">
        <v>-45</v>
      </c>
      <c r="P231" s="160"/>
      <c r="Q231" s="160"/>
      <c r="R231" s="160">
        <v>500</v>
      </c>
      <c r="S231" s="160"/>
      <c r="T231" s="160">
        <v>0</v>
      </c>
      <c r="U231" s="160">
        <v>-103</v>
      </c>
      <c r="V231" s="144">
        <v>41</v>
      </c>
      <c r="W231" s="144"/>
      <c r="X231" s="144"/>
      <c r="Y231" s="160">
        <v>0</v>
      </c>
      <c r="Z231" s="160">
        <v>239</v>
      </c>
      <c r="AA231" s="250">
        <v>1217</v>
      </c>
      <c r="AB231" s="160">
        <v>0</v>
      </c>
      <c r="AC231" s="160">
        <v>480</v>
      </c>
      <c r="AD231" s="160">
        <v>-48</v>
      </c>
      <c r="AE231" s="160">
        <v>140</v>
      </c>
      <c r="AF231" s="160">
        <v>198</v>
      </c>
      <c r="AG231" s="43">
        <f>+SUM(M231:AF231)</f>
        <v>2487</v>
      </c>
      <c r="AH231" s="43">
        <f t="shared" si="461"/>
        <v>824</v>
      </c>
      <c r="AI231" s="43">
        <f t="shared" si="462"/>
        <v>1663</v>
      </c>
      <c r="AJ231" s="160">
        <v>0</v>
      </c>
      <c r="AK231" s="144"/>
      <c r="AL231" s="160">
        <v>143</v>
      </c>
      <c r="AM231" s="43">
        <f>+SUM(AJ231:AL231)</f>
        <v>143</v>
      </c>
      <c r="AN231" s="44">
        <f>+AM231+AG231+L231</f>
        <v>366</v>
      </c>
      <c r="AQ231" s="43">
        <f t="shared" si="463"/>
        <v>-62.625</v>
      </c>
      <c r="AR231" s="43">
        <f t="shared" si="464"/>
        <v>138.16666666666666</v>
      </c>
      <c r="AS231" s="43">
        <f t="shared" si="464"/>
        <v>117.71428571428571</v>
      </c>
      <c r="AT231" s="43">
        <f t="shared" si="464"/>
        <v>151.18181818181819</v>
      </c>
      <c r="AU231" s="43">
        <f t="shared" si="465"/>
        <v>47.666666666666664</v>
      </c>
      <c r="AV231" s="44">
        <f t="shared" si="465"/>
        <v>12.620689655172415</v>
      </c>
      <c r="AW231" s="122"/>
      <c r="AX231" s="258">
        <f>MEDIAN($D231:$K231)</f>
        <v>-234</v>
      </c>
      <c r="AY231" s="258">
        <f>MEDIAN($M231:$AF231)</f>
        <v>41</v>
      </c>
      <c r="AZ231" s="258">
        <f t="shared" si="466"/>
        <v>99</v>
      </c>
      <c r="BA231" s="258">
        <f t="shared" si="467"/>
        <v>41</v>
      </c>
      <c r="BB231" s="258">
        <f t="shared" si="468"/>
        <v>71.5</v>
      </c>
      <c r="BC231" s="44">
        <f t="shared" si="469"/>
        <v>33</v>
      </c>
    </row>
    <row r="232" spans="1:55" s="204" customFormat="1">
      <c r="A232" s="199"/>
      <c r="B232" s="200"/>
      <c r="C232" s="201"/>
      <c r="D232" s="46">
        <f t="shared" ref="D232:V232" si="470">SUM(D228:D231)</f>
        <v>30338</v>
      </c>
      <c r="E232" s="252">
        <f t="shared" si="470"/>
        <v>8673</v>
      </c>
      <c r="F232" s="252">
        <f t="shared" si="470"/>
        <v>43553</v>
      </c>
      <c r="G232" s="252">
        <f t="shared" si="470"/>
        <v>93845</v>
      </c>
      <c r="H232" s="118">
        <f t="shared" si="470"/>
        <v>24526</v>
      </c>
      <c r="I232" s="118">
        <f t="shared" si="470"/>
        <v>51601</v>
      </c>
      <c r="J232" s="252">
        <f t="shared" si="470"/>
        <v>20382</v>
      </c>
      <c r="K232" s="118">
        <f t="shared" si="470"/>
        <v>31494</v>
      </c>
      <c r="L232" s="45">
        <f t="shared" si="470"/>
        <v>304412</v>
      </c>
      <c r="M232" s="252">
        <f t="shared" si="470"/>
        <v>2063</v>
      </c>
      <c r="N232" s="252">
        <f t="shared" si="470"/>
        <v>3530</v>
      </c>
      <c r="O232" s="252">
        <f t="shared" si="470"/>
        <v>5947</v>
      </c>
      <c r="P232" s="252">
        <f t="shared" si="470"/>
        <v>3896</v>
      </c>
      <c r="Q232" s="252">
        <f t="shared" si="470"/>
        <v>8328</v>
      </c>
      <c r="R232" s="252">
        <f t="shared" si="470"/>
        <v>3698</v>
      </c>
      <c r="S232" s="252">
        <f t="shared" si="470"/>
        <v>2715</v>
      </c>
      <c r="T232" s="252">
        <f t="shared" si="470"/>
        <v>5722</v>
      </c>
      <c r="U232" s="252">
        <f t="shared" si="470"/>
        <v>3224</v>
      </c>
      <c r="V232" s="118">
        <f t="shared" si="470"/>
        <v>1816</v>
      </c>
      <c r="W232" s="118">
        <f t="shared" ref="W232:X232" si="471">SUM(W228:W231)</f>
        <v>868</v>
      </c>
      <c r="X232" s="118">
        <f t="shared" si="471"/>
        <v>447</v>
      </c>
      <c r="Y232" s="252">
        <f t="shared" ref="Y232:AN232" si="472">SUM(Y228:Y231)</f>
        <v>5145</v>
      </c>
      <c r="Z232" s="252">
        <f t="shared" si="472"/>
        <v>10803</v>
      </c>
      <c r="AA232" s="292">
        <f t="shared" si="472"/>
        <v>6323</v>
      </c>
      <c r="AB232" s="252">
        <f t="shared" si="472"/>
        <v>3255</v>
      </c>
      <c r="AC232" s="252">
        <f t="shared" si="472"/>
        <v>8819</v>
      </c>
      <c r="AD232" s="252">
        <f t="shared" si="472"/>
        <v>5253</v>
      </c>
      <c r="AE232" s="252">
        <f t="shared" si="472"/>
        <v>1940</v>
      </c>
      <c r="AF232" s="252">
        <f t="shared" si="472"/>
        <v>3457</v>
      </c>
      <c r="AG232" s="45">
        <f t="shared" si="472"/>
        <v>87249</v>
      </c>
      <c r="AH232" s="45">
        <f t="shared" si="461"/>
        <v>48329</v>
      </c>
      <c r="AI232" s="45">
        <f t="shared" si="462"/>
        <v>38920</v>
      </c>
      <c r="AJ232" s="252">
        <f t="shared" si="472"/>
        <v>8273</v>
      </c>
      <c r="AK232" s="118">
        <f t="shared" si="472"/>
        <v>1555</v>
      </c>
      <c r="AL232" s="252">
        <f t="shared" si="472"/>
        <v>2896</v>
      </c>
      <c r="AM232" s="45">
        <f t="shared" si="472"/>
        <v>12724</v>
      </c>
      <c r="AN232" s="211">
        <f t="shared" si="472"/>
        <v>404385</v>
      </c>
      <c r="AQ232" s="45">
        <f>K232/AQ$5</f>
        <v>3936.75</v>
      </c>
      <c r="AR232" s="45">
        <f>AG232/AR$5</f>
        <v>4847.166666666667</v>
      </c>
      <c r="AS232" s="45">
        <f>AH232/AS$5</f>
        <v>6904.1428571428569</v>
      </c>
      <c r="AT232" s="45">
        <f>AI232/AT$5</f>
        <v>3538.181818181818</v>
      </c>
      <c r="AU232" s="45">
        <f>AM232/AU$5</f>
        <v>4241.333333333333</v>
      </c>
      <c r="AV232" s="211">
        <f>AN232/AV$5</f>
        <v>13944.310344827587</v>
      </c>
      <c r="AW232" s="122"/>
      <c r="AX232" s="43">
        <f>MEDIAN($D232:$K232)</f>
        <v>30916</v>
      </c>
      <c r="AY232" s="43">
        <f>MEDIAN($M232:$AF232)</f>
        <v>3614</v>
      </c>
      <c r="AZ232" s="43">
        <f t="shared" si="466"/>
        <v>5947</v>
      </c>
      <c r="BA232" s="43">
        <f t="shared" si="467"/>
        <v>3224</v>
      </c>
      <c r="BB232" s="43">
        <f t="shared" si="468"/>
        <v>2896</v>
      </c>
      <c r="BC232" s="211">
        <f t="shared" si="469"/>
        <v>5253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-15967</v>
      </c>
      <c r="E235" s="160">
        <v>-1486</v>
      </c>
      <c r="F235" s="160">
        <v>-2111</v>
      </c>
      <c r="G235" s="160">
        <v>-5949</v>
      </c>
      <c r="H235" s="144">
        <v>-3606</v>
      </c>
      <c r="I235" s="144">
        <v>3873</v>
      </c>
      <c r="J235" s="160">
        <v>-3603</v>
      </c>
      <c r="K235" s="144">
        <v>-1202</v>
      </c>
      <c r="L235" s="43">
        <f>+SUM(D235:K235)</f>
        <v>-30051</v>
      </c>
      <c r="M235" s="160">
        <v>1300</v>
      </c>
      <c r="N235" s="160">
        <v>-1425</v>
      </c>
      <c r="O235" s="160">
        <v>-1913</v>
      </c>
      <c r="P235" s="160">
        <v>78</v>
      </c>
      <c r="Q235" s="160">
        <v>2284</v>
      </c>
      <c r="R235" s="160">
        <v>-3796</v>
      </c>
      <c r="S235" s="160">
        <v>1508</v>
      </c>
      <c r="T235" s="160">
        <v>1007</v>
      </c>
      <c r="U235" s="160">
        <v>-156</v>
      </c>
      <c r="V235" s="144">
        <v>732</v>
      </c>
      <c r="W235" s="144">
        <v>460</v>
      </c>
      <c r="X235" s="144">
        <v>51</v>
      </c>
      <c r="Y235" s="160">
        <v>-1847</v>
      </c>
      <c r="Z235" s="160">
        <v>227</v>
      </c>
      <c r="AA235" s="250">
        <v>-1257</v>
      </c>
      <c r="AB235" s="160">
        <v>-565</v>
      </c>
      <c r="AC235" s="160">
        <v>1378</v>
      </c>
      <c r="AD235" s="160">
        <v>-2129</v>
      </c>
      <c r="AE235" s="160">
        <v>-586</v>
      </c>
      <c r="AF235" s="160">
        <v>-2395</v>
      </c>
      <c r="AG235" s="43">
        <f>+SUM(M235:AF235)</f>
        <v>-7044</v>
      </c>
      <c r="AH235" s="43">
        <f t="shared" ref="AH235:AH238" si="473">O235+Q235+Z235+AC235+AD235+AF235+T235</f>
        <v>-1541</v>
      </c>
      <c r="AI235" s="43">
        <f t="shared" ref="AI235:AI238" si="474">M235+N235+P235+R235+S235+U235+V235+Y235+AA235+AB235+AE235+W235+X235</f>
        <v>-5503</v>
      </c>
      <c r="AJ235" s="160">
        <v>-4233</v>
      </c>
      <c r="AK235" s="144">
        <v>341</v>
      </c>
      <c r="AL235" s="160">
        <v>-1296</v>
      </c>
      <c r="AM235" s="43">
        <f>+SUM(AJ235:AL235)</f>
        <v>-5188</v>
      </c>
      <c r="AN235" s="44">
        <f>+AM235+AG235+L235</f>
        <v>-42283</v>
      </c>
      <c r="AQ235" s="43">
        <f t="shared" ref="AQ235:AQ237" si="475">K235/AQ$5</f>
        <v>-150.25</v>
      </c>
      <c r="AR235" s="43">
        <f t="shared" ref="AR235:AT237" si="476">AG235/AR$5</f>
        <v>-391.33333333333331</v>
      </c>
      <c r="AS235" s="43">
        <f t="shared" si="476"/>
        <v>-220.14285714285714</v>
      </c>
      <c r="AT235" s="43">
        <f t="shared" si="476"/>
        <v>-500.27272727272725</v>
      </c>
      <c r="AU235" s="43">
        <f t="shared" ref="AU235:AV237" si="477">AM235/AU$5</f>
        <v>-1729.3333333333333</v>
      </c>
      <c r="AV235" s="44">
        <f t="shared" si="477"/>
        <v>-1458.0344827586207</v>
      </c>
      <c r="AW235" s="122"/>
      <c r="AX235" s="43">
        <f>MEDIAN($D235:$K235)</f>
        <v>-2857</v>
      </c>
      <c r="AY235" s="43">
        <f>MEDIAN($M235:$AF235)</f>
        <v>-52.5</v>
      </c>
      <c r="AZ235" s="43">
        <f t="shared" ref="AZ235:AZ238" si="478">MEDIAN($AC235,$AD235,$Z235,$T235,$O235,Q235,AF235)</f>
        <v>227</v>
      </c>
      <c r="BA235" s="43">
        <f t="shared" ref="BA235:BA238" si="479">MEDIAN(M235,N235,P235,R235,S235,U235,V235,Y235,AA235,AB235,AE235,W235,X235)</f>
        <v>-156</v>
      </c>
      <c r="BB235" s="43">
        <f t="shared" ref="BB235:BB238" si="480">MEDIAN($AJ235:$AL235)</f>
        <v>-1296</v>
      </c>
      <c r="BC235" s="44">
        <f t="shared" ref="BC235:BC238" si="481">MEDIAN(D235:K235,M235:AF235,AJ235:AL235)</f>
        <v>-1202</v>
      </c>
    </row>
    <row r="236" spans="1:55" s="204" customFormat="1">
      <c r="A236" s="199"/>
      <c r="B236" s="200" t="s">
        <v>138</v>
      </c>
      <c r="C236" s="201"/>
      <c r="D236" s="144">
        <v>25194</v>
      </c>
      <c r="E236" s="160">
        <v>1765</v>
      </c>
      <c r="F236" s="160">
        <v>-1374</v>
      </c>
      <c r="G236" s="160">
        <v>9760</v>
      </c>
      <c r="H236" s="144">
        <v>919</v>
      </c>
      <c r="I236" s="144">
        <v>12909</v>
      </c>
      <c r="J236" s="160">
        <v>3035</v>
      </c>
      <c r="K236" s="144">
        <v>121</v>
      </c>
      <c r="L236" s="43">
        <f>+SUM(D236:K236)</f>
        <v>52329</v>
      </c>
      <c r="M236" s="160">
        <v>-629</v>
      </c>
      <c r="N236" s="160">
        <v>-1109</v>
      </c>
      <c r="O236" s="160">
        <v>536</v>
      </c>
      <c r="P236" s="160">
        <v>676</v>
      </c>
      <c r="Q236" s="160">
        <v>-77</v>
      </c>
      <c r="R236" s="160">
        <v>-43</v>
      </c>
      <c r="S236" s="160">
        <v>-514</v>
      </c>
      <c r="T236" s="160">
        <v>-425</v>
      </c>
      <c r="U236" s="160">
        <v>176</v>
      </c>
      <c r="V236" s="144">
        <v>-221</v>
      </c>
      <c r="W236" s="144">
        <v>204</v>
      </c>
      <c r="X236" s="144">
        <v>-4</v>
      </c>
      <c r="Y236" s="160">
        <v>2557</v>
      </c>
      <c r="Z236" s="160">
        <v>2206</v>
      </c>
      <c r="AA236" s="250">
        <v>1206</v>
      </c>
      <c r="AB236" s="160">
        <v>2357</v>
      </c>
      <c r="AC236" s="160">
        <v>1469</v>
      </c>
      <c r="AD236" s="160">
        <v>3311</v>
      </c>
      <c r="AE236" s="160">
        <v>473</v>
      </c>
      <c r="AF236" s="160">
        <v>3935</v>
      </c>
      <c r="AG236" s="43">
        <f>+SUM(M236:AF236)</f>
        <v>16084</v>
      </c>
      <c r="AH236" s="43">
        <f t="shared" si="473"/>
        <v>10955</v>
      </c>
      <c r="AI236" s="43">
        <f t="shared" si="474"/>
        <v>5129</v>
      </c>
      <c r="AJ236" s="160">
        <v>1377</v>
      </c>
      <c r="AK236" s="144">
        <v>-755</v>
      </c>
      <c r="AL236" s="160">
        <v>570</v>
      </c>
      <c r="AM236" s="43">
        <f>+SUM(AJ236:AL236)</f>
        <v>1192</v>
      </c>
      <c r="AN236" s="44">
        <f>+AM236+AG236+L236</f>
        <v>69605</v>
      </c>
      <c r="AQ236" s="43">
        <f t="shared" si="475"/>
        <v>15.125</v>
      </c>
      <c r="AR236" s="43">
        <f t="shared" si="476"/>
        <v>893.55555555555554</v>
      </c>
      <c r="AS236" s="43">
        <f t="shared" si="476"/>
        <v>1565</v>
      </c>
      <c r="AT236" s="43">
        <f t="shared" si="476"/>
        <v>466.27272727272725</v>
      </c>
      <c r="AU236" s="43">
        <f t="shared" si="477"/>
        <v>397.33333333333331</v>
      </c>
      <c r="AV236" s="44">
        <f t="shared" si="477"/>
        <v>2400.1724137931033</v>
      </c>
      <c r="AW236" s="122"/>
      <c r="AX236" s="43">
        <f>MEDIAN($D236:$K236)</f>
        <v>2400</v>
      </c>
      <c r="AY236" s="43">
        <f>MEDIAN($M236:$AF236)</f>
        <v>338.5</v>
      </c>
      <c r="AZ236" s="43">
        <f t="shared" si="478"/>
        <v>1469</v>
      </c>
      <c r="BA236" s="43">
        <f t="shared" si="479"/>
        <v>176</v>
      </c>
      <c r="BB236" s="43">
        <f t="shared" si="480"/>
        <v>570</v>
      </c>
      <c r="BC236" s="44">
        <f t="shared" si="481"/>
        <v>570</v>
      </c>
    </row>
    <row r="237" spans="1:55" s="204" customFormat="1">
      <c r="A237" s="199"/>
      <c r="B237" s="200" t="s">
        <v>125</v>
      </c>
      <c r="C237" s="201"/>
      <c r="D237" s="144">
        <v>-1528</v>
      </c>
      <c r="E237" s="160">
        <v>610</v>
      </c>
      <c r="F237" s="160"/>
      <c r="G237" s="160">
        <v>-12310</v>
      </c>
      <c r="H237" s="144">
        <v>0</v>
      </c>
      <c r="I237" s="144">
        <v>99</v>
      </c>
      <c r="J237" s="160">
        <v>2235</v>
      </c>
      <c r="K237" s="144"/>
      <c r="L237" s="43">
        <f>+SUM(D237:K237)</f>
        <v>-10894</v>
      </c>
      <c r="M237" s="160">
        <v>18</v>
      </c>
      <c r="N237" s="160">
        <v>1447</v>
      </c>
      <c r="O237" s="160"/>
      <c r="P237" s="160">
        <v>324</v>
      </c>
      <c r="Q237" s="160"/>
      <c r="R237" s="160">
        <v>3193</v>
      </c>
      <c r="S237" s="160"/>
      <c r="T237" s="160">
        <v>0</v>
      </c>
      <c r="U237" s="160"/>
      <c r="V237" s="144">
        <v>-142</v>
      </c>
      <c r="W237" s="144">
        <v>216</v>
      </c>
      <c r="X237" s="144">
        <v>-36</v>
      </c>
      <c r="Y237" s="160"/>
      <c r="Z237" s="160">
        <v>0</v>
      </c>
      <c r="AA237" s="250"/>
      <c r="AB237" s="160">
        <v>0</v>
      </c>
      <c r="AC237" s="160"/>
      <c r="AD237" s="160"/>
      <c r="AE237" s="160"/>
      <c r="AF237" s="160"/>
      <c r="AG237" s="43">
        <f>+SUM(M237:AF237)</f>
        <v>5020</v>
      </c>
      <c r="AH237" s="43">
        <f t="shared" si="473"/>
        <v>0</v>
      </c>
      <c r="AI237" s="43">
        <f t="shared" si="474"/>
        <v>5020</v>
      </c>
      <c r="AJ237" s="160">
        <v>0</v>
      </c>
      <c r="AK237" s="144"/>
      <c r="AL237" s="160">
        <v>-359</v>
      </c>
      <c r="AM237" s="43">
        <f>+SUM(AJ237:AL237)</f>
        <v>-359</v>
      </c>
      <c r="AN237" s="44">
        <f>+AM237+AG237+L237</f>
        <v>-6233</v>
      </c>
      <c r="AQ237" s="43">
        <f t="shared" si="475"/>
        <v>0</v>
      </c>
      <c r="AR237" s="43">
        <f t="shared" si="476"/>
        <v>278.88888888888891</v>
      </c>
      <c r="AS237" s="43">
        <f t="shared" si="476"/>
        <v>0</v>
      </c>
      <c r="AT237" s="43">
        <f t="shared" si="476"/>
        <v>456.36363636363637</v>
      </c>
      <c r="AU237" s="43">
        <f t="shared" si="477"/>
        <v>-119.66666666666667</v>
      </c>
      <c r="AV237" s="44">
        <f t="shared" si="477"/>
        <v>-214.93103448275863</v>
      </c>
      <c r="AW237" s="122"/>
      <c r="AX237" s="258">
        <f>MEDIAN($D237:$K237)</f>
        <v>49.5</v>
      </c>
      <c r="AY237" s="258">
        <f>MEDIAN($M237:$AF237)</f>
        <v>9</v>
      </c>
      <c r="AZ237" s="258">
        <f t="shared" si="478"/>
        <v>0</v>
      </c>
      <c r="BA237" s="258">
        <f t="shared" si="479"/>
        <v>117</v>
      </c>
      <c r="BB237" s="258">
        <f t="shared" si="480"/>
        <v>-179.5</v>
      </c>
      <c r="BC237" s="44">
        <f t="shared" si="481"/>
        <v>0</v>
      </c>
    </row>
    <row r="238" spans="1:55" s="204" customFormat="1">
      <c r="A238" s="199"/>
      <c r="B238" s="200"/>
      <c r="C238" s="201"/>
      <c r="D238" s="46">
        <f t="shared" ref="D238:V238" si="482">SUM(D235:D237)</f>
        <v>7699</v>
      </c>
      <c r="E238" s="252">
        <f t="shared" si="482"/>
        <v>889</v>
      </c>
      <c r="F238" s="252">
        <f t="shared" si="482"/>
        <v>-3485</v>
      </c>
      <c r="G238" s="252">
        <f t="shared" si="482"/>
        <v>-8499</v>
      </c>
      <c r="H238" s="118">
        <f t="shared" si="482"/>
        <v>-2687</v>
      </c>
      <c r="I238" s="118">
        <f t="shared" si="482"/>
        <v>16881</v>
      </c>
      <c r="J238" s="252">
        <f t="shared" si="482"/>
        <v>1667</v>
      </c>
      <c r="K238" s="118">
        <f t="shared" si="482"/>
        <v>-1081</v>
      </c>
      <c r="L238" s="45">
        <f t="shared" si="482"/>
        <v>11384</v>
      </c>
      <c r="M238" s="252">
        <f t="shared" si="482"/>
        <v>689</v>
      </c>
      <c r="N238" s="252">
        <f t="shared" si="482"/>
        <v>-1087</v>
      </c>
      <c r="O238" s="252">
        <f t="shared" si="482"/>
        <v>-1377</v>
      </c>
      <c r="P238" s="252">
        <f t="shared" si="482"/>
        <v>1078</v>
      </c>
      <c r="Q238" s="252">
        <f t="shared" si="482"/>
        <v>2207</v>
      </c>
      <c r="R238" s="252">
        <f t="shared" si="482"/>
        <v>-646</v>
      </c>
      <c r="S238" s="252">
        <f t="shared" si="482"/>
        <v>994</v>
      </c>
      <c r="T238" s="252">
        <f t="shared" si="482"/>
        <v>582</v>
      </c>
      <c r="U238" s="252">
        <f t="shared" si="482"/>
        <v>20</v>
      </c>
      <c r="V238" s="118">
        <f t="shared" si="482"/>
        <v>369</v>
      </c>
      <c r="W238" s="118">
        <f t="shared" ref="W238:X238" si="483">SUM(W235:W237)</f>
        <v>880</v>
      </c>
      <c r="X238" s="118">
        <f t="shared" si="483"/>
        <v>11</v>
      </c>
      <c r="Y238" s="252">
        <f t="shared" ref="Y238:AN238" si="484">SUM(Y235:Y237)</f>
        <v>710</v>
      </c>
      <c r="Z238" s="252">
        <f t="shared" si="484"/>
        <v>2433</v>
      </c>
      <c r="AA238" s="292">
        <f t="shared" si="484"/>
        <v>-51</v>
      </c>
      <c r="AB238" s="252">
        <f t="shared" si="484"/>
        <v>1792</v>
      </c>
      <c r="AC238" s="252">
        <f t="shared" si="484"/>
        <v>2847</v>
      </c>
      <c r="AD238" s="252">
        <f t="shared" si="484"/>
        <v>1182</v>
      </c>
      <c r="AE238" s="252">
        <f t="shared" si="484"/>
        <v>-113</v>
      </c>
      <c r="AF238" s="252">
        <f t="shared" si="484"/>
        <v>1540</v>
      </c>
      <c r="AG238" s="45">
        <f t="shared" si="484"/>
        <v>14060</v>
      </c>
      <c r="AH238" s="45">
        <f t="shared" si="473"/>
        <v>9414</v>
      </c>
      <c r="AI238" s="45">
        <f t="shared" si="474"/>
        <v>4646</v>
      </c>
      <c r="AJ238" s="252">
        <f t="shared" si="484"/>
        <v>-2856</v>
      </c>
      <c r="AK238" s="118">
        <f t="shared" si="484"/>
        <v>-414</v>
      </c>
      <c r="AL238" s="252">
        <f t="shared" si="484"/>
        <v>-1085</v>
      </c>
      <c r="AM238" s="45">
        <f t="shared" si="484"/>
        <v>-4355</v>
      </c>
      <c r="AN238" s="211">
        <f t="shared" si="484"/>
        <v>21089</v>
      </c>
      <c r="AQ238" s="45">
        <f>K238/AQ$5</f>
        <v>-135.125</v>
      </c>
      <c r="AR238" s="45">
        <f>AG238/AR$5</f>
        <v>781.11111111111109</v>
      </c>
      <c r="AS238" s="45">
        <f>AH238/AS$5</f>
        <v>1344.8571428571429</v>
      </c>
      <c r="AT238" s="45">
        <f>AI238/AT$5</f>
        <v>422.36363636363637</v>
      </c>
      <c r="AU238" s="45">
        <f>AM238/AU$5</f>
        <v>-1451.6666666666667</v>
      </c>
      <c r="AV238" s="211">
        <f>AN238/AV$5</f>
        <v>727.20689655172418</v>
      </c>
      <c r="AW238" s="122"/>
      <c r="AX238" s="43">
        <f>MEDIAN($D238:$K238)</f>
        <v>-96</v>
      </c>
      <c r="AY238" s="43">
        <f>MEDIAN($M238:$AF238)</f>
        <v>699.5</v>
      </c>
      <c r="AZ238" s="43">
        <f t="shared" si="478"/>
        <v>1540</v>
      </c>
      <c r="BA238" s="43">
        <f t="shared" si="479"/>
        <v>369</v>
      </c>
      <c r="BB238" s="43">
        <f t="shared" si="480"/>
        <v>-1085</v>
      </c>
      <c r="BC238" s="211">
        <f t="shared" si="481"/>
        <v>582</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85">D225+D232+D238</f>
        <v>58849</v>
      </c>
      <c r="E240" s="256">
        <f t="shared" si="485"/>
        <v>5684</v>
      </c>
      <c r="F240" s="256">
        <f t="shared" si="485"/>
        <v>50246</v>
      </c>
      <c r="G240" s="256">
        <f t="shared" si="485"/>
        <v>112630</v>
      </c>
      <c r="H240" s="256">
        <f t="shared" si="485"/>
        <v>34232</v>
      </c>
      <c r="I240" s="256">
        <f t="shared" si="485"/>
        <v>102957</v>
      </c>
      <c r="J240" s="256">
        <f t="shared" si="485"/>
        <v>30903</v>
      </c>
      <c r="K240" s="256">
        <f t="shared" si="485"/>
        <v>48941</v>
      </c>
      <c r="L240" s="42">
        <f t="shared" si="485"/>
        <v>444442</v>
      </c>
      <c r="M240" s="256">
        <f t="shared" si="485"/>
        <v>4739</v>
      </c>
      <c r="N240" s="256">
        <f t="shared" si="485"/>
        <v>7341</v>
      </c>
      <c r="O240" s="256">
        <f t="shared" si="485"/>
        <v>14204</v>
      </c>
      <c r="P240" s="256">
        <f t="shared" si="485"/>
        <v>8551</v>
      </c>
      <c r="Q240" s="256">
        <f t="shared" si="485"/>
        <v>13670</v>
      </c>
      <c r="R240" s="256">
        <f t="shared" si="485"/>
        <v>7900</v>
      </c>
      <c r="S240" s="256">
        <f t="shared" si="485"/>
        <v>5480</v>
      </c>
      <c r="T240" s="256">
        <f t="shared" si="485"/>
        <v>8568</v>
      </c>
      <c r="U240" s="256">
        <f t="shared" si="485"/>
        <v>9612</v>
      </c>
      <c r="V240" s="256">
        <f t="shared" si="485"/>
        <v>2809</v>
      </c>
      <c r="W240" s="256">
        <f t="shared" ref="W240:X240" si="486">W225+W232+W238</f>
        <v>-110</v>
      </c>
      <c r="X240" s="256">
        <f t="shared" si="486"/>
        <v>1433</v>
      </c>
      <c r="Y240" s="256">
        <f t="shared" ref="Y240:AN240" si="487">Y225+Y232+Y238</f>
        <v>11028</v>
      </c>
      <c r="Z240" s="256">
        <f t="shared" si="487"/>
        <v>22110</v>
      </c>
      <c r="AA240" s="256">
        <f t="shared" si="487"/>
        <v>10940</v>
      </c>
      <c r="AB240" s="256">
        <f t="shared" si="487"/>
        <v>12859</v>
      </c>
      <c r="AC240" s="256">
        <f t="shared" si="487"/>
        <v>14385</v>
      </c>
      <c r="AD240" s="256">
        <f t="shared" si="487"/>
        <v>9501</v>
      </c>
      <c r="AE240" s="256">
        <f t="shared" si="487"/>
        <v>4652</v>
      </c>
      <c r="AF240" s="256">
        <f t="shared" si="487"/>
        <v>8441</v>
      </c>
      <c r="AG240" s="42">
        <f t="shared" si="487"/>
        <v>178113</v>
      </c>
      <c r="AH240" s="42">
        <f t="shared" ref="AH240" si="488">O240+Q240+Z240+AC240+AD240+AF240+T240</f>
        <v>90879</v>
      </c>
      <c r="AI240" s="42">
        <f>M240+N240+P240+R240+S240+U240+V240+Y240+AA240+AB240+AE240+W240+X240</f>
        <v>87234</v>
      </c>
      <c r="AJ240" s="256">
        <f t="shared" si="487"/>
        <v>11634</v>
      </c>
      <c r="AK240" s="256">
        <f t="shared" si="487"/>
        <v>6409</v>
      </c>
      <c r="AL240" s="256">
        <f t="shared" si="487"/>
        <v>3875</v>
      </c>
      <c r="AM240" s="42">
        <f t="shared" si="487"/>
        <v>21918</v>
      </c>
      <c r="AN240" s="230">
        <f t="shared" si="487"/>
        <v>644473</v>
      </c>
      <c r="AQ240" s="42">
        <f t="shared" ref="AQ240" si="489">K240/AQ$5</f>
        <v>6117.625</v>
      </c>
      <c r="AR240" s="42">
        <f t="shared" ref="AR240:AT240" si="490">AG240/AR$5</f>
        <v>9895.1666666666661</v>
      </c>
      <c r="AS240" s="42">
        <f t="shared" si="490"/>
        <v>12982.714285714286</v>
      </c>
      <c r="AT240" s="42">
        <f t="shared" si="490"/>
        <v>7930.363636363636</v>
      </c>
      <c r="AU240" s="42">
        <f t="shared" ref="AU240:AV240" si="491">AM240/AU$5</f>
        <v>7306</v>
      </c>
      <c r="AV240" s="230">
        <f t="shared" si="491"/>
        <v>22223.206896551725</v>
      </c>
      <c r="AW240" s="122"/>
      <c r="AX240" s="42">
        <f>MEDIAN($D240:$K240)</f>
        <v>49593.5</v>
      </c>
      <c r="AY240" s="42">
        <f>MEDIAN($M240:$AF240)</f>
        <v>8559.5</v>
      </c>
      <c r="AZ240" s="42">
        <f>MEDIAN($AC240,$AD240,$Z240,$T240,$O240,Q240,AF240)</f>
        <v>13670</v>
      </c>
      <c r="BA240" s="42">
        <f>MEDIAN(M240,N240,P240,R240,S240,U240,V240,Y240,AA240,AB240,AE240,W240,X240)</f>
        <v>7341</v>
      </c>
      <c r="BB240" s="42">
        <f t="shared" ref="BB240" si="492">MEDIAN($AJ240:$AL240)</f>
        <v>6409</v>
      </c>
      <c r="BC240" s="230">
        <f>MEDIAN(D240:K240,M240:AF240,AJ240:AL240)</f>
        <v>9612</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2010</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2</v>
      </c>
      <c r="E249" s="162">
        <v>27</v>
      </c>
      <c r="F249" s="162"/>
      <c r="G249" s="162">
        <v>0</v>
      </c>
      <c r="H249" s="137">
        <v>114</v>
      </c>
      <c r="I249" s="137">
        <v>55</v>
      </c>
      <c r="J249" s="162">
        <v>168</v>
      </c>
      <c r="K249" s="137">
        <v>54</v>
      </c>
      <c r="L249" s="22">
        <f>+SUM(D249:K249)</f>
        <v>420</v>
      </c>
      <c r="M249" s="162">
        <v>55</v>
      </c>
      <c r="N249" s="162">
        <v>103</v>
      </c>
      <c r="O249" s="162">
        <v>178</v>
      </c>
      <c r="P249" s="162">
        <v>122</v>
      </c>
      <c r="Q249" s="162">
        <v>283</v>
      </c>
      <c r="R249" s="162">
        <v>53</v>
      </c>
      <c r="S249" s="162">
        <v>158</v>
      </c>
      <c r="T249" s="162">
        <v>83</v>
      </c>
      <c r="U249" s="162">
        <v>37</v>
      </c>
      <c r="V249" s="137"/>
      <c r="W249" s="137">
        <v>76</v>
      </c>
      <c r="X249" s="137"/>
      <c r="Y249" s="162">
        <v>5</v>
      </c>
      <c r="Z249" s="162">
        <v>207</v>
      </c>
      <c r="AA249" s="271">
        <v>172</v>
      </c>
      <c r="AB249" s="162">
        <v>129</v>
      </c>
      <c r="AC249" s="162">
        <v>203</v>
      </c>
      <c r="AD249" s="162">
        <v>94</v>
      </c>
      <c r="AE249" s="162">
        <v>66</v>
      </c>
      <c r="AF249" s="162">
        <v>109</v>
      </c>
      <c r="AG249" s="22">
        <f>+SUM(M249:AF249)</f>
        <v>2133</v>
      </c>
      <c r="AH249" s="22">
        <f t="shared" ref="AH249:AH254" si="493">O249+Q249+Z249+AC249+AD249+AF249+T249</f>
        <v>1157</v>
      </c>
      <c r="AI249" s="22">
        <f t="shared" ref="AI249:AI254" si="494">M249+N249+P249+R249+S249+U249+V249+Y249+AA249+AB249+AE249+W249+X249</f>
        <v>976</v>
      </c>
      <c r="AJ249" s="162">
        <v>0</v>
      </c>
      <c r="AK249" s="137"/>
      <c r="AL249" s="162">
        <v>504</v>
      </c>
      <c r="AM249" s="22">
        <f>+SUM(AJ249:AL249)</f>
        <v>504</v>
      </c>
      <c r="AN249" s="24">
        <f>+AM249+AG249+L249</f>
        <v>3057</v>
      </c>
      <c r="AQ249" s="43">
        <f t="shared" ref="AQ249:AQ253" si="495">K249/AQ$5</f>
        <v>6.75</v>
      </c>
      <c r="AR249" s="43">
        <f t="shared" ref="AR249:AT253" si="496">AG249/AR$5</f>
        <v>118.5</v>
      </c>
      <c r="AS249" s="43">
        <f t="shared" si="496"/>
        <v>165.28571428571428</v>
      </c>
      <c r="AT249" s="43">
        <f t="shared" si="496"/>
        <v>88.727272727272734</v>
      </c>
      <c r="AU249" s="43">
        <f t="shared" ref="AU249:AV253" si="497">AM249/AU$5</f>
        <v>168</v>
      </c>
      <c r="AV249" s="44">
        <f t="shared" si="497"/>
        <v>105.41379310344827</v>
      </c>
      <c r="AW249" s="23"/>
      <c r="AX249" s="22">
        <f t="shared" ref="AX249:AX254" si="498">MEDIAN($D249:$K249)</f>
        <v>54</v>
      </c>
      <c r="AY249" s="22">
        <f t="shared" ref="AY249:AY254" si="499">MEDIAN($M249:$AF249)</f>
        <v>106</v>
      </c>
      <c r="AZ249" s="22">
        <f t="shared" ref="AZ249:AZ254" si="500">MEDIAN($AC249,$AD249,$Z249,$T249,$O249,Q249,AF249)</f>
        <v>178</v>
      </c>
      <c r="BA249" s="22">
        <f t="shared" ref="BA249:BA254" si="501">MEDIAN(M249,N249,P249,R249,S249,U249,V249,Y249,AA249,AB249,AE249,W249,X249)</f>
        <v>76</v>
      </c>
      <c r="BB249" s="22">
        <f t="shared" ref="BB249:BB254" si="502">MEDIAN($AJ249:$AL249)</f>
        <v>252</v>
      </c>
      <c r="BC249" s="24">
        <f t="shared" ref="BC249:BC254" si="503">MEDIAN(D249:K249,M249:AF249,AJ249:AL249)</f>
        <v>94</v>
      </c>
    </row>
    <row r="250" spans="1:55" s="204" customFormat="1">
      <c r="A250" s="199"/>
      <c r="B250" s="200"/>
      <c r="C250" s="201" t="s">
        <v>130</v>
      </c>
      <c r="D250" s="137">
        <v>1840</v>
      </c>
      <c r="E250" s="162">
        <v>165</v>
      </c>
      <c r="F250" s="162">
        <v>495</v>
      </c>
      <c r="G250" s="162">
        <v>411</v>
      </c>
      <c r="H250" s="137">
        <v>229</v>
      </c>
      <c r="I250" s="137">
        <v>155</v>
      </c>
      <c r="J250" s="162">
        <v>38</v>
      </c>
      <c r="K250" s="137">
        <v>162</v>
      </c>
      <c r="L250" s="22">
        <f>+SUM(D250:K250)</f>
        <v>3495</v>
      </c>
      <c r="M250" s="162">
        <v>2270</v>
      </c>
      <c r="N250" s="162">
        <v>2951</v>
      </c>
      <c r="O250" s="162">
        <v>3188</v>
      </c>
      <c r="P250" s="162">
        <v>1884</v>
      </c>
      <c r="Q250" s="162">
        <v>4456</v>
      </c>
      <c r="R250" s="162">
        <v>2373</v>
      </c>
      <c r="S250" s="162">
        <v>2484</v>
      </c>
      <c r="T250" s="162">
        <v>2022</v>
      </c>
      <c r="U250" s="162">
        <v>3147</v>
      </c>
      <c r="V250" s="137">
        <v>2242</v>
      </c>
      <c r="W250" s="137">
        <v>939</v>
      </c>
      <c r="X250" s="137">
        <v>1072</v>
      </c>
      <c r="Y250" s="162">
        <v>4333</v>
      </c>
      <c r="Z250" s="162">
        <v>4414</v>
      </c>
      <c r="AA250" s="271">
        <v>2171</v>
      </c>
      <c r="AB250" s="162">
        <v>2398</v>
      </c>
      <c r="AC250" s="162">
        <v>3011</v>
      </c>
      <c r="AD250" s="162">
        <v>2248</v>
      </c>
      <c r="AE250" s="162">
        <v>1628</v>
      </c>
      <c r="AF250" s="162">
        <v>1903</v>
      </c>
      <c r="AG250" s="22">
        <f>+SUM(M250:AF250)</f>
        <v>51134</v>
      </c>
      <c r="AH250" s="22">
        <f t="shared" si="493"/>
        <v>21242</v>
      </c>
      <c r="AI250" s="22">
        <f t="shared" si="494"/>
        <v>29892</v>
      </c>
      <c r="AJ250" s="162">
        <v>20765</v>
      </c>
      <c r="AK250" s="137">
        <v>353</v>
      </c>
      <c r="AL250" s="162">
        <v>1657</v>
      </c>
      <c r="AM250" s="22">
        <f>+SUM(AJ250:AL250)</f>
        <v>22775</v>
      </c>
      <c r="AN250" s="24">
        <f>+AM250+AG250+L250</f>
        <v>77404</v>
      </c>
      <c r="AQ250" s="43">
        <f t="shared" si="495"/>
        <v>20.25</v>
      </c>
      <c r="AR250" s="43">
        <f t="shared" si="496"/>
        <v>2840.7777777777778</v>
      </c>
      <c r="AS250" s="43">
        <f t="shared" si="496"/>
        <v>3034.5714285714284</v>
      </c>
      <c r="AT250" s="43">
        <f t="shared" si="496"/>
        <v>2717.4545454545455</v>
      </c>
      <c r="AU250" s="43">
        <f t="shared" si="497"/>
        <v>7591.666666666667</v>
      </c>
      <c r="AV250" s="44">
        <f t="shared" si="497"/>
        <v>2669.1034482758619</v>
      </c>
      <c r="AW250" s="23"/>
      <c r="AX250" s="22">
        <f t="shared" si="498"/>
        <v>197</v>
      </c>
      <c r="AY250" s="22">
        <f t="shared" si="499"/>
        <v>2321.5</v>
      </c>
      <c r="AZ250" s="22">
        <f t="shared" si="500"/>
        <v>3011</v>
      </c>
      <c r="BA250" s="22">
        <f t="shared" si="501"/>
        <v>2270</v>
      </c>
      <c r="BB250" s="22">
        <f t="shared" si="502"/>
        <v>1657</v>
      </c>
      <c r="BC250" s="24">
        <f t="shared" si="503"/>
        <v>2022</v>
      </c>
    </row>
    <row r="251" spans="1:55" s="204" customFormat="1">
      <c r="A251" s="199"/>
      <c r="B251" s="200"/>
      <c r="C251" s="201" t="s">
        <v>129</v>
      </c>
      <c r="D251" s="137">
        <v>12041</v>
      </c>
      <c r="E251" s="162">
        <v>1367</v>
      </c>
      <c r="F251" s="162">
        <v>13950</v>
      </c>
      <c r="G251" s="162">
        <v>22934</v>
      </c>
      <c r="H251" s="137">
        <v>11904</v>
      </c>
      <c r="I251" s="137">
        <v>15000</v>
      </c>
      <c r="J251" s="162">
        <v>6972</v>
      </c>
      <c r="K251" s="137">
        <v>13292</v>
      </c>
      <c r="L251" s="22">
        <f>+SUM(D251:K251)</f>
        <v>97460</v>
      </c>
      <c r="M251" s="162"/>
      <c r="N251" s="162">
        <v>7</v>
      </c>
      <c r="O251" s="162">
        <v>1971</v>
      </c>
      <c r="P251" s="162">
        <v>891</v>
      </c>
      <c r="Q251" s="162">
        <v>1495</v>
      </c>
      <c r="R251" s="162">
        <v>410</v>
      </c>
      <c r="S251" s="162">
        <v>408</v>
      </c>
      <c r="T251" s="162">
        <v>1283</v>
      </c>
      <c r="U251" s="162">
        <v>658</v>
      </c>
      <c r="V251" s="137"/>
      <c r="W251" s="137">
        <v>44</v>
      </c>
      <c r="X251" s="137"/>
      <c r="Y251" s="162">
        <v>1465</v>
      </c>
      <c r="Z251" s="162">
        <v>3691</v>
      </c>
      <c r="AA251" s="271">
        <v>1195</v>
      </c>
      <c r="AB251" s="162">
        <v>601</v>
      </c>
      <c r="AC251" s="162">
        <v>1888</v>
      </c>
      <c r="AD251" s="162">
        <v>740</v>
      </c>
      <c r="AE251" s="162">
        <v>131</v>
      </c>
      <c r="AF251" s="162">
        <v>912</v>
      </c>
      <c r="AG251" s="22">
        <f>+SUM(M251:AF251)</f>
        <v>17790</v>
      </c>
      <c r="AH251" s="22">
        <f t="shared" si="493"/>
        <v>11980</v>
      </c>
      <c r="AI251" s="22">
        <f t="shared" si="494"/>
        <v>5810</v>
      </c>
      <c r="AJ251" s="162">
        <v>857</v>
      </c>
      <c r="AK251" s="137">
        <v>1229</v>
      </c>
      <c r="AL251" s="162">
        <v>731</v>
      </c>
      <c r="AM251" s="22">
        <f>+SUM(AJ251:AL251)</f>
        <v>2817</v>
      </c>
      <c r="AN251" s="24">
        <f>+AM251+AG251+L251</f>
        <v>118067</v>
      </c>
      <c r="AQ251" s="43">
        <f t="shared" si="495"/>
        <v>1661.5</v>
      </c>
      <c r="AR251" s="43">
        <f t="shared" si="496"/>
        <v>988.33333333333337</v>
      </c>
      <c r="AS251" s="43">
        <f t="shared" si="496"/>
        <v>1711.4285714285713</v>
      </c>
      <c r="AT251" s="43">
        <f t="shared" si="496"/>
        <v>528.18181818181813</v>
      </c>
      <c r="AU251" s="43">
        <f t="shared" si="497"/>
        <v>939</v>
      </c>
      <c r="AV251" s="44">
        <f t="shared" si="497"/>
        <v>4071.2758620689656</v>
      </c>
      <c r="AW251" s="23"/>
      <c r="AX251" s="22">
        <f t="shared" si="498"/>
        <v>12666.5</v>
      </c>
      <c r="AY251" s="22">
        <f t="shared" si="499"/>
        <v>891</v>
      </c>
      <c r="AZ251" s="22">
        <f t="shared" si="500"/>
        <v>1495</v>
      </c>
      <c r="BA251" s="22">
        <f t="shared" si="501"/>
        <v>505.5</v>
      </c>
      <c r="BB251" s="22">
        <f t="shared" si="502"/>
        <v>857</v>
      </c>
      <c r="BC251" s="24">
        <f t="shared" si="503"/>
        <v>1256</v>
      </c>
    </row>
    <row r="252" spans="1:55" s="204" customFormat="1">
      <c r="A252" s="199"/>
      <c r="B252" s="200"/>
      <c r="C252" s="201" t="s">
        <v>128</v>
      </c>
      <c r="D252" s="137">
        <v>1043</v>
      </c>
      <c r="E252" s="162">
        <v>115</v>
      </c>
      <c r="F252" s="162">
        <v>2144</v>
      </c>
      <c r="G252" s="162">
        <v>3876</v>
      </c>
      <c r="H252" s="137">
        <v>967</v>
      </c>
      <c r="I252" s="137">
        <v>1411</v>
      </c>
      <c r="J252" s="162">
        <v>944</v>
      </c>
      <c r="K252" s="137">
        <v>1423</v>
      </c>
      <c r="L252" s="22">
        <f>+SUM(D252:K252)</f>
        <v>11923</v>
      </c>
      <c r="M252" s="162"/>
      <c r="N252" s="162">
        <v>0</v>
      </c>
      <c r="O252" s="162"/>
      <c r="P252" s="162">
        <v>40</v>
      </c>
      <c r="Q252" s="162">
        <v>2</v>
      </c>
      <c r="R252" s="162"/>
      <c r="S252" s="162"/>
      <c r="T252" s="162">
        <v>46</v>
      </c>
      <c r="U252" s="162">
        <v>39</v>
      </c>
      <c r="V252" s="137"/>
      <c r="W252" s="137"/>
      <c r="X252" s="137"/>
      <c r="Y252" s="162">
        <v>0</v>
      </c>
      <c r="Z252" s="162">
        <v>250</v>
      </c>
      <c r="AA252" s="271">
        <v>8</v>
      </c>
      <c r="AB252" s="162"/>
      <c r="AC252" s="162">
        <v>73</v>
      </c>
      <c r="AD252" s="162"/>
      <c r="AE252" s="162"/>
      <c r="AF252" s="162">
        <v>188</v>
      </c>
      <c r="AG252" s="22">
        <f>+SUM(M252:AF252)</f>
        <v>646</v>
      </c>
      <c r="AH252" s="22">
        <f t="shared" si="493"/>
        <v>559</v>
      </c>
      <c r="AI252" s="22">
        <f t="shared" si="494"/>
        <v>87</v>
      </c>
      <c r="AJ252" s="162">
        <v>0</v>
      </c>
      <c r="AK252" s="137">
        <v>113</v>
      </c>
      <c r="AL252" s="162">
        <v>39</v>
      </c>
      <c r="AM252" s="22">
        <f>+SUM(AJ252:AL252)</f>
        <v>152</v>
      </c>
      <c r="AN252" s="24">
        <f>+AM252+AG252+L252</f>
        <v>12721</v>
      </c>
      <c r="AQ252" s="43">
        <f t="shared" si="495"/>
        <v>177.875</v>
      </c>
      <c r="AR252" s="43">
        <f t="shared" si="496"/>
        <v>35.888888888888886</v>
      </c>
      <c r="AS252" s="43">
        <f t="shared" si="496"/>
        <v>79.857142857142861</v>
      </c>
      <c r="AT252" s="43">
        <f t="shared" si="496"/>
        <v>7.9090909090909092</v>
      </c>
      <c r="AU252" s="43">
        <f t="shared" si="497"/>
        <v>50.666666666666664</v>
      </c>
      <c r="AV252" s="44">
        <f t="shared" si="497"/>
        <v>438.65517241379308</v>
      </c>
      <c r="AW252" s="23"/>
      <c r="AX252" s="22">
        <f t="shared" si="498"/>
        <v>1227</v>
      </c>
      <c r="AY252" s="22">
        <f t="shared" si="499"/>
        <v>39.5</v>
      </c>
      <c r="AZ252" s="22">
        <f t="shared" si="500"/>
        <v>73</v>
      </c>
      <c r="BA252" s="22">
        <f t="shared" si="501"/>
        <v>8</v>
      </c>
      <c r="BB252" s="22">
        <f t="shared" si="502"/>
        <v>39</v>
      </c>
      <c r="BC252" s="24">
        <f t="shared" si="503"/>
        <v>113</v>
      </c>
    </row>
    <row r="253" spans="1:55" s="204" customFormat="1">
      <c r="A253" s="199"/>
      <c r="B253" s="200"/>
      <c r="C253" s="201" t="s">
        <v>127</v>
      </c>
      <c r="D253" s="137">
        <v>563</v>
      </c>
      <c r="E253" s="162">
        <v>313</v>
      </c>
      <c r="F253" s="162">
        <v>1084</v>
      </c>
      <c r="G253" s="162">
        <v>2094</v>
      </c>
      <c r="H253" s="137">
        <v>1007</v>
      </c>
      <c r="I253" s="137">
        <v>1563</v>
      </c>
      <c r="J253" s="162">
        <v>592</v>
      </c>
      <c r="K253" s="137">
        <v>744</v>
      </c>
      <c r="L253" s="22">
        <f>+SUM(D253:K253)</f>
        <v>7960</v>
      </c>
      <c r="M253" s="162"/>
      <c r="N253" s="162">
        <v>0</v>
      </c>
      <c r="O253" s="162"/>
      <c r="P253" s="162"/>
      <c r="Q253" s="162"/>
      <c r="R253" s="162"/>
      <c r="S253" s="162"/>
      <c r="T253" s="162">
        <v>24</v>
      </c>
      <c r="U253" s="162">
        <v>11</v>
      </c>
      <c r="V253" s="137"/>
      <c r="W253" s="137"/>
      <c r="X253" s="137"/>
      <c r="Y253" s="162">
        <v>0</v>
      </c>
      <c r="Z253" s="162">
        <v>124</v>
      </c>
      <c r="AA253" s="271"/>
      <c r="AB253" s="162"/>
      <c r="AC253" s="162">
        <v>7</v>
      </c>
      <c r="AD253" s="162"/>
      <c r="AE253" s="162"/>
      <c r="AF253" s="162"/>
      <c r="AG253" s="22">
        <f>+SUM(M253:AF253)</f>
        <v>166</v>
      </c>
      <c r="AH253" s="22">
        <f t="shared" si="493"/>
        <v>155</v>
      </c>
      <c r="AI253" s="22">
        <f t="shared" si="494"/>
        <v>11</v>
      </c>
      <c r="AJ253" s="162">
        <v>0</v>
      </c>
      <c r="AK253" s="137"/>
      <c r="AL253" s="162">
        <v>55</v>
      </c>
      <c r="AM253" s="22">
        <f>+SUM(AJ253:AL253)</f>
        <v>55</v>
      </c>
      <c r="AN253" s="24">
        <f>+AM253+AG253+L253</f>
        <v>8181</v>
      </c>
      <c r="AQ253" s="43">
        <f t="shared" si="495"/>
        <v>93</v>
      </c>
      <c r="AR253" s="43">
        <f t="shared" si="496"/>
        <v>9.2222222222222214</v>
      </c>
      <c r="AS253" s="43">
        <f t="shared" si="496"/>
        <v>22.142857142857142</v>
      </c>
      <c r="AT253" s="43">
        <f t="shared" si="496"/>
        <v>1</v>
      </c>
      <c r="AU253" s="43">
        <f t="shared" si="497"/>
        <v>18.333333333333332</v>
      </c>
      <c r="AV253" s="44">
        <f t="shared" si="497"/>
        <v>282.10344827586209</v>
      </c>
      <c r="AW253" s="23"/>
      <c r="AX253" s="276">
        <f t="shared" si="498"/>
        <v>875.5</v>
      </c>
      <c r="AY253" s="276">
        <f t="shared" si="499"/>
        <v>9</v>
      </c>
      <c r="AZ253" s="276">
        <f t="shared" si="500"/>
        <v>24</v>
      </c>
      <c r="BA253" s="276">
        <f t="shared" si="501"/>
        <v>0</v>
      </c>
      <c r="BB253" s="276">
        <f t="shared" si="502"/>
        <v>27.5</v>
      </c>
      <c r="BC253" s="24">
        <f t="shared" si="503"/>
        <v>218.5</v>
      </c>
    </row>
    <row r="254" spans="1:55" s="204" customFormat="1">
      <c r="A254" s="199"/>
      <c r="B254" s="200"/>
      <c r="C254" s="201" t="s">
        <v>132</v>
      </c>
      <c r="D254" s="110">
        <f t="shared" ref="D254:V254" si="504">SUM(D249:D253)</f>
        <v>15489</v>
      </c>
      <c r="E254" s="28">
        <f t="shared" si="504"/>
        <v>1987</v>
      </c>
      <c r="F254" s="28">
        <f t="shared" si="504"/>
        <v>17673</v>
      </c>
      <c r="G254" s="28">
        <f t="shared" si="504"/>
        <v>29315</v>
      </c>
      <c r="H254" s="141">
        <f t="shared" si="504"/>
        <v>14221</v>
      </c>
      <c r="I254" s="141">
        <f t="shared" si="504"/>
        <v>18184</v>
      </c>
      <c r="J254" s="28">
        <f t="shared" si="504"/>
        <v>8714</v>
      </c>
      <c r="K254" s="141">
        <f t="shared" si="504"/>
        <v>15675</v>
      </c>
      <c r="L254" s="25">
        <f t="shared" si="504"/>
        <v>121258</v>
      </c>
      <c r="M254" s="28">
        <f t="shared" si="504"/>
        <v>2325</v>
      </c>
      <c r="N254" s="28">
        <f t="shared" si="504"/>
        <v>3061</v>
      </c>
      <c r="O254" s="28">
        <f t="shared" si="504"/>
        <v>5337</v>
      </c>
      <c r="P254" s="28">
        <f t="shared" si="504"/>
        <v>2937</v>
      </c>
      <c r="Q254" s="28">
        <f t="shared" si="504"/>
        <v>6236</v>
      </c>
      <c r="R254" s="28">
        <f t="shared" si="504"/>
        <v>2836</v>
      </c>
      <c r="S254" s="28">
        <f t="shared" si="504"/>
        <v>3050</v>
      </c>
      <c r="T254" s="28">
        <f t="shared" si="504"/>
        <v>3458</v>
      </c>
      <c r="U254" s="28">
        <f t="shared" si="504"/>
        <v>3892</v>
      </c>
      <c r="V254" s="141">
        <f t="shared" si="504"/>
        <v>2242</v>
      </c>
      <c r="W254" s="141">
        <f t="shared" ref="W254:X254" si="505">SUM(W249:W253)</f>
        <v>1059</v>
      </c>
      <c r="X254" s="141">
        <f t="shared" si="505"/>
        <v>1072</v>
      </c>
      <c r="Y254" s="28">
        <f t="shared" ref="Y254:AN254" si="506">SUM(Y249:Y253)</f>
        <v>5803</v>
      </c>
      <c r="Z254" s="28">
        <f t="shared" si="506"/>
        <v>8686</v>
      </c>
      <c r="AA254" s="29">
        <f t="shared" si="506"/>
        <v>3546</v>
      </c>
      <c r="AB254" s="28">
        <f t="shared" si="506"/>
        <v>3128</v>
      </c>
      <c r="AC254" s="28">
        <f t="shared" si="506"/>
        <v>5182</v>
      </c>
      <c r="AD254" s="28">
        <f t="shared" si="506"/>
        <v>3082</v>
      </c>
      <c r="AE254" s="28">
        <f t="shared" si="506"/>
        <v>1825</v>
      </c>
      <c r="AF254" s="28">
        <f t="shared" si="506"/>
        <v>3112</v>
      </c>
      <c r="AG254" s="25">
        <f t="shared" si="506"/>
        <v>71869</v>
      </c>
      <c r="AH254" s="25">
        <f t="shared" si="493"/>
        <v>35093</v>
      </c>
      <c r="AI254" s="25">
        <f t="shared" si="494"/>
        <v>36776</v>
      </c>
      <c r="AJ254" s="28">
        <f t="shared" si="506"/>
        <v>21622</v>
      </c>
      <c r="AK254" s="141">
        <f t="shared" si="506"/>
        <v>1695</v>
      </c>
      <c r="AL254" s="28">
        <f t="shared" si="506"/>
        <v>2986</v>
      </c>
      <c r="AM254" s="25">
        <f t="shared" si="506"/>
        <v>26303</v>
      </c>
      <c r="AN254" s="305">
        <f t="shared" si="506"/>
        <v>219430</v>
      </c>
      <c r="AQ254" s="45">
        <f>K254/AQ$5</f>
        <v>1959.375</v>
      </c>
      <c r="AR254" s="45">
        <f>AG254/AR$5</f>
        <v>3992.7222222222222</v>
      </c>
      <c r="AS254" s="45">
        <f>AH254/AS$5</f>
        <v>5013.2857142857147</v>
      </c>
      <c r="AT254" s="45">
        <f>AI254/AT$5</f>
        <v>3343.2727272727275</v>
      </c>
      <c r="AU254" s="45">
        <f>AM254/AU$5</f>
        <v>8767.6666666666661</v>
      </c>
      <c r="AV254" s="211">
        <f>AN254/AV$5</f>
        <v>7566.5517241379312</v>
      </c>
      <c r="AW254" s="23"/>
      <c r="AX254" s="22">
        <f t="shared" si="498"/>
        <v>15582</v>
      </c>
      <c r="AY254" s="22">
        <f t="shared" si="499"/>
        <v>3097</v>
      </c>
      <c r="AZ254" s="22">
        <f t="shared" si="500"/>
        <v>5182</v>
      </c>
      <c r="BA254" s="22">
        <f t="shared" si="501"/>
        <v>2937</v>
      </c>
      <c r="BB254" s="22">
        <f t="shared" si="502"/>
        <v>2986</v>
      </c>
      <c r="BC254" s="305">
        <f t="shared" si="503"/>
        <v>3458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480</v>
      </c>
      <c r="E256" s="162">
        <v>214</v>
      </c>
      <c r="F256" s="162">
        <v>218</v>
      </c>
      <c r="G256" s="162">
        <v>3</v>
      </c>
      <c r="H256" s="137">
        <v>327</v>
      </c>
      <c r="I256" s="137">
        <v>143</v>
      </c>
      <c r="J256" s="162">
        <v>535</v>
      </c>
      <c r="K256" s="137">
        <v>105</v>
      </c>
      <c r="L256" s="22">
        <f>+SUM(D256:K256)</f>
        <v>2025</v>
      </c>
      <c r="M256" s="162">
        <v>15</v>
      </c>
      <c r="N256" s="162">
        <v>70</v>
      </c>
      <c r="O256" s="162">
        <v>549</v>
      </c>
      <c r="P256" s="162">
        <v>168</v>
      </c>
      <c r="Q256" s="162">
        <v>354</v>
      </c>
      <c r="R256" s="162">
        <v>669</v>
      </c>
      <c r="S256" s="162">
        <v>48</v>
      </c>
      <c r="T256" s="162">
        <v>111</v>
      </c>
      <c r="U256" s="162">
        <v>160</v>
      </c>
      <c r="V256" s="137">
        <v>27</v>
      </c>
      <c r="W256" s="137">
        <v>1</v>
      </c>
      <c r="X256" s="137"/>
      <c r="Y256" s="162">
        <v>13</v>
      </c>
      <c r="Z256" s="162">
        <v>675</v>
      </c>
      <c r="AA256" s="271">
        <v>45</v>
      </c>
      <c r="AB256" s="162">
        <v>282</v>
      </c>
      <c r="AC256" s="162">
        <v>264</v>
      </c>
      <c r="AD256" s="162"/>
      <c r="AE256" s="162">
        <v>83</v>
      </c>
      <c r="AF256" s="162">
        <v>772</v>
      </c>
      <c r="AG256" s="22">
        <f>+SUM(M256:AF256)</f>
        <v>4306</v>
      </c>
      <c r="AH256" s="22">
        <f t="shared" ref="AH256:AH260" si="507">O256+Q256+Z256+AC256+AD256+AF256+T256</f>
        <v>2725</v>
      </c>
      <c r="AI256" s="22">
        <f t="shared" ref="AI256:AI260" si="508">M256+N256+P256+R256+S256+U256+V256+Y256+AA256+AB256+AE256+W256+X256</f>
        <v>1581</v>
      </c>
      <c r="AJ256" s="162">
        <v>0</v>
      </c>
      <c r="AK256" s="137"/>
      <c r="AL256" s="162">
        <v>0</v>
      </c>
      <c r="AM256" s="22">
        <f>+SUM(AJ256:AL256)</f>
        <v>0</v>
      </c>
      <c r="AN256" s="24">
        <f>+AM256+AG256+L256</f>
        <v>6331</v>
      </c>
      <c r="AQ256" s="43">
        <f t="shared" ref="AQ256:AQ259" si="509">K256/AQ$5</f>
        <v>13.125</v>
      </c>
      <c r="AR256" s="43">
        <f t="shared" ref="AR256:AT259" si="510">AG256/AR$5</f>
        <v>239.22222222222223</v>
      </c>
      <c r="AS256" s="43">
        <f t="shared" si="510"/>
        <v>389.28571428571428</v>
      </c>
      <c r="AT256" s="43">
        <f t="shared" si="510"/>
        <v>143.72727272727272</v>
      </c>
      <c r="AU256" s="43">
        <f t="shared" ref="AU256:AV259" si="511">AM256/AU$5</f>
        <v>0</v>
      </c>
      <c r="AV256" s="44">
        <f t="shared" si="511"/>
        <v>218.31034482758622</v>
      </c>
      <c r="AW256" s="23"/>
      <c r="AX256" s="22">
        <f>MEDIAN($D256:$K256)</f>
        <v>216</v>
      </c>
      <c r="AY256" s="22">
        <f>MEDIAN($M256:$AF256)</f>
        <v>135.5</v>
      </c>
      <c r="AZ256" s="22">
        <f t="shared" ref="AZ256:AZ260" si="512">MEDIAN($AC256,$AD256,$Z256,$T256,$O256,Q256,AF256)</f>
        <v>451.5</v>
      </c>
      <c r="BA256" s="22">
        <f t="shared" ref="BA256:BA260" si="513">MEDIAN(M256,N256,P256,R256,S256,U256,V256,Y256,AA256,AB256,AE256,W256,X256)</f>
        <v>59</v>
      </c>
      <c r="BB256" s="22">
        <f t="shared" ref="BB256:BB260" si="514">MEDIAN($AJ256:$AL256)</f>
        <v>0</v>
      </c>
      <c r="BC256" s="24">
        <f t="shared" ref="BC256:BC260" si="515">MEDIAN(D256:K256,M256:AF256,AJ256:AL256)</f>
        <v>151.5</v>
      </c>
    </row>
    <row r="257" spans="1:55" s="204" customFormat="1">
      <c r="A257" s="199"/>
      <c r="B257" s="200"/>
      <c r="C257" s="201" t="s">
        <v>129</v>
      </c>
      <c r="D257" s="137">
        <v>2027</v>
      </c>
      <c r="E257" s="162">
        <v>388</v>
      </c>
      <c r="F257" s="162">
        <v>1309</v>
      </c>
      <c r="G257" s="162">
        <v>2498</v>
      </c>
      <c r="H257" s="137">
        <v>1016</v>
      </c>
      <c r="I257" s="137">
        <v>1335</v>
      </c>
      <c r="J257" s="162">
        <v>866</v>
      </c>
      <c r="K257" s="137">
        <v>1255</v>
      </c>
      <c r="L257" s="22">
        <f>+SUM(D257:K257)</f>
        <v>10694</v>
      </c>
      <c r="M257" s="162"/>
      <c r="N257" s="162">
        <v>1</v>
      </c>
      <c r="O257" s="162">
        <v>205</v>
      </c>
      <c r="P257" s="162">
        <v>43</v>
      </c>
      <c r="Q257" s="162">
        <v>179</v>
      </c>
      <c r="R257" s="162">
        <v>85</v>
      </c>
      <c r="S257" s="162">
        <v>40</v>
      </c>
      <c r="T257" s="162">
        <v>60</v>
      </c>
      <c r="U257" s="162">
        <v>15</v>
      </c>
      <c r="V257" s="137"/>
      <c r="W257" s="137"/>
      <c r="X257" s="137"/>
      <c r="Y257" s="162">
        <v>9</v>
      </c>
      <c r="Z257" s="162">
        <v>736</v>
      </c>
      <c r="AA257" s="271">
        <v>148</v>
      </c>
      <c r="AB257" s="162">
        <v>134</v>
      </c>
      <c r="AC257" s="162">
        <v>289</v>
      </c>
      <c r="AD257" s="162">
        <v>301</v>
      </c>
      <c r="AE257" s="162">
        <v>1</v>
      </c>
      <c r="AF257" s="162">
        <v>543</v>
      </c>
      <c r="AG257" s="22">
        <f>+SUM(M257:AF257)</f>
        <v>2789</v>
      </c>
      <c r="AH257" s="22">
        <f t="shared" si="507"/>
        <v>2313</v>
      </c>
      <c r="AI257" s="22">
        <f t="shared" si="508"/>
        <v>476</v>
      </c>
      <c r="AJ257" s="162">
        <v>0</v>
      </c>
      <c r="AK257" s="137"/>
      <c r="AL257" s="162">
        <v>0</v>
      </c>
      <c r="AM257" s="22">
        <f>+SUM(AJ257:AL257)</f>
        <v>0</v>
      </c>
      <c r="AN257" s="24">
        <f>+AM257+AG257+L257</f>
        <v>13483</v>
      </c>
      <c r="AQ257" s="43">
        <f t="shared" si="509"/>
        <v>156.875</v>
      </c>
      <c r="AR257" s="43">
        <f t="shared" si="510"/>
        <v>154.94444444444446</v>
      </c>
      <c r="AS257" s="43">
        <f t="shared" si="510"/>
        <v>330.42857142857144</v>
      </c>
      <c r="AT257" s="43">
        <f t="shared" si="510"/>
        <v>43.272727272727273</v>
      </c>
      <c r="AU257" s="43">
        <f t="shared" si="511"/>
        <v>0</v>
      </c>
      <c r="AV257" s="44">
        <f t="shared" si="511"/>
        <v>464.93103448275861</v>
      </c>
      <c r="AW257" s="23"/>
      <c r="AX257" s="22">
        <f>MEDIAN($D257:$K257)</f>
        <v>1282</v>
      </c>
      <c r="AY257" s="22">
        <f>MEDIAN($M257:$AF257)</f>
        <v>109.5</v>
      </c>
      <c r="AZ257" s="22">
        <f t="shared" si="512"/>
        <v>289</v>
      </c>
      <c r="BA257" s="22">
        <f t="shared" si="513"/>
        <v>40</v>
      </c>
      <c r="BB257" s="22">
        <f t="shared" si="514"/>
        <v>0</v>
      </c>
      <c r="BC257" s="24">
        <f t="shared" si="515"/>
        <v>192</v>
      </c>
    </row>
    <row r="258" spans="1:55" s="204" customFormat="1">
      <c r="A258" s="199"/>
      <c r="B258" s="200"/>
      <c r="C258" s="201" t="s">
        <v>128</v>
      </c>
      <c r="D258" s="137">
        <v>435</v>
      </c>
      <c r="E258" s="162">
        <v>63</v>
      </c>
      <c r="F258" s="162">
        <v>359</v>
      </c>
      <c r="G258" s="162">
        <v>410</v>
      </c>
      <c r="H258" s="137">
        <v>82</v>
      </c>
      <c r="I258" s="137">
        <v>140</v>
      </c>
      <c r="J258" s="162">
        <v>262</v>
      </c>
      <c r="K258" s="137">
        <v>182</v>
      </c>
      <c r="L258" s="22">
        <f>+SUM(D258:K258)</f>
        <v>1933</v>
      </c>
      <c r="M258" s="162"/>
      <c r="N258" s="162">
        <v>0</v>
      </c>
      <c r="O258" s="162"/>
      <c r="P258" s="162"/>
      <c r="Q258" s="162"/>
      <c r="R258" s="162"/>
      <c r="S258" s="162"/>
      <c r="T258" s="162">
        <v>0</v>
      </c>
      <c r="U258" s="162">
        <v>62</v>
      </c>
      <c r="V258" s="137"/>
      <c r="W258" s="137"/>
      <c r="X258" s="137"/>
      <c r="Y258" s="162">
        <v>0</v>
      </c>
      <c r="Z258" s="162">
        <v>89</v>
      </c>
      <c r="AA258" s="271">
        <v>5</v>
      </c>
      <c r="AB258" s="162"/>
      <c r="AC258" s="162">
        <v>1</v>
      </c>
      <c r="AD258" s="162"/>
      <c r="AE258" s="162"/>
      <c r="AF258" s="162">
        <v>1</v>
      </c>
      <c r="AG258" s="22">
        <f>+SUM(M258:AF258)</f>
        <v>158</v>
      </c>
      <c r="AH258" s="22">
        <f t="shared" si="507"/>
        <v>91</v>
      </c>
      <c r="AI258" s="22">
        <f t="shared" si="508"/>
        <v>67</v>
      </c>
      <c r="AJ258" s="162">
        <v>0</v>
      </c>
      <c r="AK258" s="137"/>
      <c r="AL258" s="162">
        <v>0</v>
      </c>
      <c r="AM258" s="22">
        <f>+SUM(AJ258:AL258)</f>
        <v>0</v>
      </c>
      <c r="AN258" s="24">
        <f>+AM258+AG258+L258</f>
        <v>2091</v>
      </c>
      <c r="AQ258" s="43">
        <f t="shared" si="509"/>
        <v>22.75</v>
      </c>
      <c r="AR258" s="43">
        <f t="shared" si="510"/>
        <v>8.7777777777777786</v>
      </c>
      <c r="AS258" s="43">
        <f t="shared" si="510"/>
        <v>13</v>
      </c>
      <c r="AT258" s="43">
        <f t="shared" si="510"/>
        <v>6.0909090909090908</v>
      </c>
      <c r="AU258" s="43">
        <f t="shared" si="511"/>
        <v>0</v>
      </c>
      <c r="AV258" s="44">
        <f t="shared" si="511"/>
        <v>72.103448275862064</v>
      </c>
      <c r="AW258" s="23"/>
      <c r="AX258" s="22">
        <f>MEDIAN($D258:$K258)</f>
        <v>222</v>
      </c>
      <c r="AY258" s="22">
        <f>MEDIAN($M258:$AF258)</f>
        <v>1</v>
      </c>
      <c r="AZ258" s="22">
        <f t="shared" si="512"/>
        <v>1</v>
      </c>
      <c r="BA258" s="22">
        <f t="shared" si="513"/>
        <v>2.5</v>
      </c>
      <c r="BB258" s="22">
        <f t="shared" si="514"/>
        <v>0</v>
      </c>
      <c r="BC258" s="24">
        <f t="shared" si="515"/>
        <v>62.5</v>
      </c>
    </row>
    <row r="259" spans="1:55" s="204" customFormat="1">
      <c r="A259" s="199"/>
      <c r="B259" s="200"/>
      <c r="C259" s="201" t="s">
        <v>127</v>
      </c>
      <c r="D259" s="137">
        <v>32</v>
      </c>
      <c r="E259" s="162">
        <v>1</v>
      </c>
      <c r="F259" s="162"/>
      <c r="G259" s="162">
        <v>77</v>
      </c>
      <c r="H259" s="137">
        <v>27</v>
      </c>
      <c r="I259" s="137">
        <v>56</v>
      </c>
      <c r="J259" s="162">
        <v>0</v>
      </c>
      <c r="K259" s="137">
        <v>18</v>
      </c>
      <c r="L259" s="22">
        <f>+SUM(D259:K259)</f>
        <v>211</v>
      </c>
      <c r="M259" s="162"/>
      <c r="N259" s="162">
        <v>0</v>
      </c>
      <c r="O259" s="162"/>
      <c r="P259" s="162"/>
      <c r="Q259" s="162"/>
      <c r="R259" s="162"/>
      <c r="S259" s="162"/>
      <c r="T259" s="162">
        <v>0</v>
      </c>
      <c r="U259" s="162">
        <v>125</v>
      </c>
      <c r="V259" s="137"/>
      <c r="W259" s="137"/>
      <c r="X259" s="137"/>
      <c r="Y259" s="162">
        <v>0</v>
      </c>
      <c r="Z259" s="162">
        <v>11</v>
      </c>
      <c r="AA259" s="271"/>
      <c r="AB259" s="162"/>
      <c r="AC259" s="162">
        <v>0</v>
      </c>
      <c r="AD259" s="162"/>
      <c r="AE259" s="162"/>
      <c r="AF259" s="162"/>
      <c r="AG259" s="22">
        <f>+SUM(M259:AF259)</f>
        <v>136</v>
      </c>
      <c r="AH259" s="22">
        <f t="shared" si="507"/>
        <v>11</v>
      </c>
      <c r="AI259" s="22">
        <f t="shared" si="508"/>
        <v>125</v>
      </c>
      <c r="AJ259" s="162">
        <v>0</v>
      </c>
      <c r="AK259" s="137"/>
      <c r="AL259" s="162">
        <v>0</v>
      </c>
      <c r="AM259" s="22">
        <f>+SUM(AJ259:AL259)</f>
        <v>0</v>
      </c>
      <c r="AN259" s="24">
        <f>+AM259+AG259+L259</f>
        <v>347</v>
      </c>
      <c r="AQ259" s="43">
        <f t="shared" si="509"/>
        <v>2.25</v>
      </c>
      <c r="AR259" s="43">
        <f t="shared" si="510"/>
        <v>7.5555555555555554</v>
      </c>
      <c r="AS259" s="43">
        <f t="shared" si="510"/>
        <v>1.5714285714285714</v>
      </c>
      <c r="AT259" s="43">
        <f t="shared" si="510"/>
        <v>11.363636363636363</v>
      </c>
      <c r="AU259" s="43">
        <f t="shared" si="511"/>
        <v>0</v>
      </c>
      <c r="AV259" s="44">
        <f t="shared" si="511"/>
        <v>11.96551724137931</v>
      </c>
      <c r="AW259" s="23"/>
      <c r="AX259" s="276">
        <f>MEDIAN($D259:$K259)</f>
        <v>27</v>
      </c>
      <c r="AY259" s="276">
        <f>MEDIAN($M259:$AF259)</f>
        <v>0</v>
      </c>
      <c r="AZ259" s="276">
        <f t="shared" si="512"/>
        <v>0</v>
      </c>
      <c r="BA259" s="276">
        <f t="shared" si="513"/>
        <v>0</v>
      </c>
      <c r="BB259" s="276">
        <f t="shared" si="514"/>
        <v>0</v>
      </c>
      <c r="BC259" s="24">
        <f t="shared" si="515"/>
        <v>1</v>
      </c>
    </row>
    <row r="260" spans="1:55" s="204" customFormat="1">
      <c r="A260" s="199"/>
      <c r="B260" s="200"/>
      <c r="C260" s="201" t="s">
        <v>126</v>
      </c>
      <c r="D260" s="110">
        <f t="shared" ref="D260:V260" si="516">SUM(D256:D259)</f>
        <v>2974</v>
      </c>
      <c r="E260" s="28">
        <f t="shared" si="516"/>
        <v>666</v>
      </c>
      <c r="F260" s="28">
        <f t="shared" si="516"/>
        <v>1886</v>
      </c>
      <c r="G260" s="28">
        <f t="shared" si="516"/>
        <v>2988</v>
      </c>
      <c r="H260" s="141">
        <f t="shared" si="516"/>
        <v>1452</v>
      </c>
      <c r="I260" s="141">
        <f t="shared" si="516"/>
        <v>1674</v>
      </c>
      <c r="J260" s="28">
        <f t="shared" si="516"/>
        <v>1663</v>
      </c>
      <c r="K260" s="141">
        <f t="shared" si="516"/>
        <v>1560</v>
      </c>
      <c r="L260" s="25">
        <f t="shared" si="516"/>
        <v>14863</v>
      </c>
      <c r="M260" s="28">
        <f t="shared" si="516"/>
        <v>15</v>
      </c>
      <c r="N260" s="28">
        <f t="shared" si="516"/>
        <v>71</v>
      </c>
      <c r="O260" s="28">
        <f t="shared" si="516"/>
        <v>754</v>
      </c>
      <c r="P260" s="28">
        <f t="shared" si="516"/>
        <v>211</v>
      </c>
      <c r="Q260" s="28">
        <f t="shared" si="516"/>
        <v>533</v>
      </c>
      <c r="R260" s="28">
        <f t="shared" si="516"/>
        <v>754</v>
      </c>
      <c r="S260" s="28">
        <f t="shared" si="516"/>
        <v>88</v>
      </c>
      <c r="T260" s="28">
        <f t="shared" si="516"/>
        <v>171</v>
      </c>
      <c r="U260" s="28">
        <f t="shared" si="516"/>
        <v>362</v>
      </c>
      <c r="V260" s="141">
        <f t="shared" si="516"/>
        <v>27</v>
      </c>
      <c r="W260" s="141">
        <f t="shared" ref="W260:X260" si="517">SUM(W256:W259)</f>
        <v>1</v>
      </c>
      <c r="X260" s="141">
        <f t="shared" si="517"/>
        <v>0</v>
      </c>
      <c r="Y260" s="28">
        <f t="shared" ref="Y260:AN260" si="518">SUM(Y256:Y259)</f>
        <v>22</v>
      </c>
      <c r="Z260" s="28">
        <f t="shared" si="518"/>
        <v>1511</v>
      </c>
      <c r="AA260" s="29">
        <f t="shared" si="518"/>
        <v>198</v>
      </c>
      <c r="AB260" s="28">
        <f t="shared" si="518"/>
        <v>416</v>
      </c>
      <c r="AC260" s="28">
        <f t="shared" si="518"/>
        <v>554</v>
      </c>
      <c r="AD260" s="28">
        <f t="shared" si="518"/>
        <v>301</v>
      </c>
      <c r="AE260" s="28">
        <f t="shared" si="518"/>
        <v>84</v>
      </c>
      <c r="AF260" s="28">
        <f t="shared" si="518"/>
        <v>1316</v>
      </c>
      <c r="AG260" s="25">
        <f t="shared" si="518"/>
        <v>7389</v>
      </c>
      <c r="AH260" s="25">
        <f t="shared" si="507"/>
        <v>5140</v>
      </c>
      <c r="AI260" s="25">
        <f t="shared" si="508"/>
        <v>2249</v>
      </c>
      <c r="AJ260" s="28">
        <f t="shared" si="518"/>
        <v>0</v>
      </c>
      <c r="AK260" s="141">
        <f t="shared" si="518"/>
        <v>0</v>
      </c>
      <c r="AL260" s="28">
        <f t="shared" si="518"/>
        <v>0</v>
      </c>
      <c r="AM260" s="25">
        <f t="shared" si="518"/>
        <v>0</v>
      </c>
      <c r="AN260" s="305">
        <f t="shared" si="518"/>
        <v>22252</v>
      </c>
      <c r="AQ260" s="45">
        <f>K260/AQ$5</f>
        <v>195</v>
      </c>
      <c r="AR260" s="45">
        <f>AG260/AR$5</f>
        <v>410.5</v>
      </c>
      <c r="AS260" s="45">
        <f>AH260/AS$5</f>
        <v>734.28571428571433</v>
      </c>
      <c r="AT260" s="45">
        <f>AI260/AT$5</f>
        <v>204.45454545454547</v>
      </c>
      <c r="AU260" s="45">
        <f>AM260/AU$5</f>
        <v>0</v>
      </c>
      <c r="AV260" s="211">
        <f>AN260/AV$5</f>
        <v>767.31034482758616</v>
      </c>
      <c r="AW260" s="23"/>
      <c r="AX260" s="22">
        <f>MEDIAN($D260:$K260)</f>
        <v>1668.5</v>
      </c>
      <c r="AY260" s="22">
        <f>MEDIAN($M260:$AF260)</f>
        <v>204.5</v>
      </c>
      <c r="AZ260" s="22">
        <f t="shared" si="512"/>
        <v>554</v>
      </c>
      <c r="BA260" s="22">
        <f t="shared" si="513"/>
        <v>84</v>
      </c>
      <c r="BB260" s="22">
        <f t="shared" si="514"/>
        <v>0</v>
      </c>
      <c r="BC260" s="305">
        <f t="shared" si="515"/>
        <v>362</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5</v>
      </c>
      <c r="G262" s="162">
        <v>0</v>
      </c>
      <c r="H262" s="137"/>
      <c r="I262" s="137">
        <v>49</v>
      </c>
      <c r="J262" s="162">
        <v>36</v>
      </c>
      <c r="K262" s="137"/>
      <c r="L262" s="22">
        <f>+SUM(D262:K262)</f>
        <v>90</v>
      </c>
      <c r="M262" s="162"/>
      <c r="N262" s="162">
        <v>243</v>
      </c>
      <c r="O262" s="162"/>
      <c r="P262" s="162"/>
      <c r="Q262" s="162"/>
      <c r="R262" s="162"/>
      <c r="S262" s="162"/>
      <c r="T262" s="162">
        <v>0</v>
      </c>
      <c r="U262" s="162"/>
      <c r="V262" s="137"/>
      <c r="W262" s="137"/>
      <c r="X262" s="137"/>
      <c r="Y262" s="162">
        <v>0</v>
      </c>
      <c r="Z262" s="162">
        <v>188</v>
      </c>
      <c r="AA262" s="271"/>
      <c r="AB262" s="162"/>
      <c r="AC262" s="162">
        <v>0</v>
      </c>
      <c r="AD262" s="162"/>
      <c r="AE262" s="162">
        <v>11</v>
      </c>
      <c r="AF262" s="162"/>
      <c r="AG262" s="22">
        <f>+SUM(M262:AF262)</f>
        <v>442</v>
      </c>
      <c r="AH262" s="22">
        <f t="shared" ref="AH262:AH266" si="519">O262+Q262+Z262+AC262+AD262+AF262+T262</f>
        <v>188</v>
      </c>
      <c r="AI262" s="22">
        <f t="shared" ref="AI262:AI266" si="520">M262+N262+P262+R262+S262+U262+V262+Y262+AA262+AB262+AE262+W262+X262</f>
        <v>254</v>
      </c>
      <c r="AJ262" s="162">
        <v>0</v>
      </c>
      <c r="AK262" s="137"/>
      <c r="AL262" s="162">
        <v>0</v>
      </c>
      <c r="AM262" s="22">
        <f>+SUM(AJ262:AL262)</f>
        <v>0</v>
      </c>
      <c r="AN262" s="24">
        <f>+AM262+AG262+L262</f>
        <v>532</v>
      </c>
      <c r="AQ262" s="43">
        <f t="shared" ref="AQ262:AQ264" si="521">K262/AQ$5</f>
        <v>0</v>
      </c>
      <c r="AR262" s="43">
        <f t="shared" ref="AR262:AT264" si="522">AG262/AR$5</f>
        <v>24.555555555555557</v>
      </c>
      <c r="AS262" s="43">
        <f t="shared" si="522"/>
        <v>26.857142857142858</v>
      </c>
      <c r="AT262" s="43">
        <f t="shared" si="522"/>
        <v>23.09090909090909</v>
      </c>
      <c r="AU262" s="43">
        <f t="shared" ref="AU262:AV264" si="523">AM262/AU$5</f>
        <v>0</v>
      </c>
      <c r="AV262" s="44">
        <f t="shared" si="523"/>
        <v>18.344827586206897</v>
      </c>
      <c r="AW262" s="23"/>
      <c r="AX262" s="22">
        <f>MEDIAN($D262:$K262)</f>
        <v>2.5</v>
      </c>
      <c r="AY262" s="22">
        <f>MEDIAN($M262:$AF262)</f>
        <v>5.5</v>
      </c>
      <c r="AZ262" s="22">
        <f t="shared" ref="AZ262:AZ266" si="524">MEDIAN($AC262,$AD262,$Z262,$T262,$O262,Q262,AF262)</f>
        <v>0</v>
      </c>
      <c r="BA262" s="22">
        <f t="shared" ref="BA262:BA266" si="525">MEDIAN(M262,N262,P262,R262,S262,U262,V262,Y262,AA262,AB262,AE262,W262,X262)</f>
        <v>11</v>
      </c>
      <c r="BB262" s="22">
        <f t="shared" ref="BB262:BB266" si="526">MEDIAN($AJ262:$AL262)</f>
        <v>0</v>
      </c>
      <c r="BC262" s="24">
        <f t="shared" ref="BC262:BC266" si="527">MEDIAN(D262:K262,M262:AF262,AJ262:AL262)</f>
        <v>0</v>
      </c>
    </row>
    <row r="263" spans="1:55" s="204" customFormat="1">
      <c r="A263" s="199"/>
      <c r="B263" s="200"/>
      <c r="C263" s="201" t="s">
        <v>123</v>
      </c>
      <c r="D263" s="137">
        <v>98</v>
      </c>
      <c r="E263" s="162">
        <v>0</v>
      </c>
      <c r="F263" s="162">
        <v>555</v>
      </c>
      <c r="G263" s="162">
        <v>0</v>
      </c>
      <c r="H263" s="137"/>
      <c r="I263" s="137">
        <v>12</v>
      </c>
      <c r="J263" s="162">
        <v>2</v>
      </c>
      <c r="K263" s="137">
        <v>0</v>
      </c>
      <c r="L263" s="22">
        <f>+SUM(D263:K263)</f>
        <v>667</v>
      </c>
      <c r="M263" s="162"/>
      <c r="N263" s="162">
        <v>0</v>
      </c>
      <c r="O263" s="162">
        <v>184</v>
      </c>
      <c r="P263" s="162">
        <v>141</v>
      </c>
      <c r="Q263" s="162"/>
      <c r="R263" s="162">
        <v>48</v>
      </c>
      <c r="S263" s="162">
        <v>171</v>
      </c>
      <c r="T263" s="162">
        <v>52</v>
      </c>
      <c r="U263" s="162">
        <v>487</v>
      </c>
      <c r="V263" s="137"/>
      <c r="W263" s="137"/>
      <c r="X263" s="137"/>
      <c r="Y263" s="162">
        <v>964</v>
      </c>
      <c r="Z263" s="162">
        <v>78</v>
      </c>
      <c r="AA263" s="271"/>
      <c r="AB263" s="162">
        <v>196</v>
      </c>
      <c r="AC263" s="162">
        <v>0</v>
      </c>
      <c r="AD263" s="162">
        <v>967</v>
      </c>
      <c r="AE263" s="162">
        <v>57</v>
      </c>
      <c r="AF263" s="162"/>
      <c r="AG263" s="22">
        <f>+SUM(M263:AF263)</f>
        <v>3345</v>
      </c>
      <c r="AH263" s="22">
        <f t="shared" si="519"/>
        <v>1281</v>
      </c>
      <c r="AI263" s="22">
        <f t="shared" si="520"/>
        <v>2064</v>
      </c>
      <c r="AJ263" s="162">
        <v>0</v>
      </c>
      <c r="AK263" s="137"/>
      <c r="AL263" s="162">
        <v>0</v>
      </c>
      <c r="AM263" s="22">
        <f>+SUM(AJ263:AL263)</f>
        <v>0</v>
      </c>
      <c r="AN263" s="24">
        <f>+AM263+AG263+L263</f>
        <v>4012</v>
      </c>
      <c r="AQ263" s="43">
        <f t="shared" si="521"/>
        <v>0</v>
      </c>
      <c r="AR263" s="43">
        <f t="shared" si="522"/>
        <v>185.83333333333334</v>
      </c>
      <c r="AS263" s="43">
        <f t="shared" si="522"/>
        <v>183</v>
      </c>
      <c r="AT263" s="43">
        <f t="shared" si="522"/>
        <v>187.63636363636363</v>
      </c>
      <c r="AU263" s="43">
        <f t="shared" si="523"/>
        <v>0</v>
      </c>
      <c r="AV263" s="44">
        <f t="shared" si="523"/>
        <v>138.34482758620689</v>
      </c>
      <c r="AW263" s="23"/>
      <c r="AX263" s="22">
        <f>MEDIAN($D263:$K263)</f>
        <v>2</v>
      </c>
      <c r="AY263" s="22">
        <f>MEDIAN($M263:$AF263)</f>
        <v>141</v>
      </c>
      <c r="AZ263" s="22">
        <f t="shared" si="524"/>
        <v>78</v>
      </c>
      <c r="BA263" s="22">
        <f t="shared" si="525"/>
        <v>156</v>
      </c>
      <c r="BB263" s="22">
        <f t="shared" si="526"/>
        <v>0</v>
      </c>
      <c r="BC263" s="24">
        <f t="shared" si="527"/>
        <v>54.5</v>
      </c>
    </row>
    <row r="264" spans="1:55" s="204" customFormat="1">
      <c r="A264" s="199"/>
      <c r="B264" s="200"/>
      <c r="C264" s="201" t="s">
        <v>122</v>
      </c>
      <c r="D264" s="137">
        <v>226</v>
      </c>
      <c r="E264" s="162">
        <v>0</v>
      </c>
      <c r="F264" s="162"/>
      <c r="G264" s="162">
        <v>336</v>
      </c>
      <c r="H264" s="137"/>
      <c r="I264" s="137">
        <v>-1</v>
      </c>
      <c r="J264" s="162">
        <v>0</v>
      </c>
      <c r="K264" s="137">
        <v>0</v>
      </c>
      <c r="L264" s="22">
        <f>+SUM(D264:K264)</f>
        <v>561</v>
      </c>
      <c r="M264" s="162">
        <v>80</v>
      </c>
      <c r="N264" s="162">
        <v>0</v>
      </c>
      <c r="O264" s="162"/>
      <c r="P264" s="162">
        <v>10</v>
      </c>
      <c r="Q264" s="162">
        <v>517</v>
      </c>
      <c r="R264" s="162">
        <v>75</v>
      </c>
      <c r="S264" s="162">
        <v>60</v>
      </c>
      <c r="T264" s="162">
        <v>0</v>
      </c>
      <c r="U264" s="162">
        <v>102</v>
      </c>
      <c r="V264" s="137"/>
      <c r="W264" s="137"/>
      <c r="X264" s="137"/>
      <c r="Y264" s="162">
        <v>0</v>
      </c>
      <c r="Z264" s="162">
        <v>35</v>
      </c>
      <c r="AA264" s="271">
        <v>209</v>
      </c>
      <c r="AB264" s="162"/>
      <c r="AC264" s="162">
        <v>1067</v>
      </c>
      <c r="AD264" s="162"/>
      <c r="AE264" s="162"/>
      <c r="AF264" s="162">
        <v>154</v>
      </c>
      <c r="AG264" s="22">
        <f>+SUM(M264:AF264)</f>
        <v>2309</v>
      </c>
      <c r="AH264" s="22">
        <f t="shared" si="519"/>
        <v>1773</v>
      </c>
      <c r="AI264" s="22">
        <f t="shared" si="520"/>
        <v>536</v>
      </c>
      <c r="AJ264" s="162">
        <v>0</v>
      </c>
      <c r="AK264" s="137"/>
      <c r="AL264" s="162">
        <v>0</v>
      </c>
      <c r="AM264" s="22">
        <f>+SUM(AJ264:AL264)</f>
        <v>0</v>
      </c>
      <c r="AN264" s="24">
        <f>+AM264+AG264+L264</f>
        <v>2870</v>
      </c>
      <c r="AQ264" s="43">
        <f t="shared" si="521"/>
        <v>0</v>
      </c>
      <c r="AR264" s="43">
        <f t="shared" si="522"/>
        <v>128.27777777777777</v>
      </c>
      <c r="AS264" s="43">
        <f t="shared" si="522"/>
        <v>253.28571428571428</v>
      </c>
      <c r="AT264" s="43">
        <f t="shared" si="522"/>
        <v>48.727272727272727</v>
      </c>
      <c r="AU264" s="43">
        <f t="shared" si="523"/>
        <v>0</v>
      </c>
      <c r="AV264" s="44">
        <f t="shared" si="523"/>
        <v>98.965517241379317</v>
      </c>
      <c r="AW264" s="23"/>
      <c r="AX264" s="276">
        <f>MEDIAN($D264:$K264)</f>
        <v>0</v>
      </c>
      <c r="AY264" s="276">
        <f>MEDIAN($M264:$AF264)</f>
        <v>75</v>
      </c>
      <c r="AZ264" s="276">
        <f t="shared" si="524"/>
        <v>154</v>
      </c>
      <c r="BA264" s="276">
        <f t="shared" si="525"/>
        <v>67.5</v>
      </c>
      <c r="BB264" s="276">
        <f t="shared" si="526"/>
        <v>0</v>
      </c>
      <c r="BC264" s="24">
        <f t="shared" si="527"/>
        <v>35</v>
      </c>
    </row>
    <row r="265" spans="1:55" s="204" customFormat="1">
      <c r="A265" s="199"/>
      <c r="B265" s="200"/>
      <c r="C265" s="201" t="s">
        <v>121</v>
      </c>
      <c r="D265" s="27">
        <f t="shared" ref="D265:V265" si="528">SUM(D262:D264)</f>
        <v>324</v>
      </c>
      <c r="E265" s="28">
        <f t="shared" si="528"/>
        <v>0</v>
      </c>
      <c r="F265" s="28">
        <f t="shared" si="528"/>
        <v>560</v>
      </c>
      <c r="G265" s="28">
        <f t="shared" si="528"/>
        <v>336</v>
      </c>
      <c r="H265" s="141">
        <f t="shared" si="528"/>
        <v>0</v>
      </c>
      <c r="I265" s="141">
        <f t="shared" si="528"/>
        <v>60</v>
      </c>
      <c r="J265" s="28">
        <f t="shared" si="528"/>
        <v>38</v>
      </c>
      <c r="K265" s="141">
        <f t="shared" si="528"/>
        <v>0</v>
      </c>
      <c r="L265" s="25">
        <f t="shared" si="528"/>
        <v>1318</v>
      </c>
      <c r="M265" s="28">
        <f t="shared" si="528"/>
        <v>80</v>
      </c>
      <c r="N265" s="28">
        <f t="shared" si="528"/>
        <v>243</v>
      </c>
      <c r="O265" s="28">
        <f t="shared" si="528"/>
        <v>184</v>
      </c>
      <c r="P265" s="28">
        <f t="shared" si="528"/>
        <v>151</v>
      </c>
      <c r="Q265" s="28">
        <f t="shared" si="528"/>
        <v>517</v>
      </c>
      <c r="R265" s="28">
        <f t="shared" si="528"/>
        <v>123</v>
      </c>
      <c r="S265" s="28">
        <f t="shared" si="528"/>
        <v>231</v>
      </c>
      <c r="T265" s="28">
        <f t="shared" si="528"/>
        <v>52</v>
      </c>
      <c r="U265" s="28">
        <f t="shared" si="528"/>
        <v>589</v>
      </c>
      <c r="V265" s="141">
        <f t="shared" si="528"/>
        <v>0</v>
      </c>
      <c r="W265" s="141">
        <f t="shared" ref="W265:X265" si="529">SUM(W262:W264)</f>
        <v>0</v>
      </c>
      <c r="X265" s="141">
        <f t="shared" si="529"/>
        <v>0</v>
      </c>
      <c r="Y265" s="28">
        <f t="shared" ref="Y265:AN265" si="530">SUM(Y262:Y264)</f>
        <v>964</v>
      </c>
      <c r="Z265" s="28">
        <f t="shared" si="530"/>
        <v>301</v>
      </c>
      <c r="AA265" s="29">
        <f t="shared" si="530"/>
        <v>209</v>
      </c>
      <c r="AB265" s="28">
        <f t="shared" si="530"/>
        <v>196</v>
      </c>
      <c r="AC265" s="28">
        <f t="shared" si="530"/>
        <v>1067</v>
      </c>
      <c r="AD265" s="28">
        <f t="shared" si="530"/>
        <v>967</v>
      </c>
      <c r="AE265" s="28">
        <f t="shared" si="530"/>
        <v>68</v>
      </c>
      <c r="AF265" s="28">
        <f t="shared" si="530"/>
        <v>154</v>
      </c>
      <c r="AG265" s="25">
        <f t="shared" si="530"/>
        <v>6096</v>
      </c>
      <c r="AH265" s="25">
        <f t="shared" si="519"/>
        <v>3242</v>
      </c>
      <c r="AI265" s="25">
        <f t="shared" si="520"/>
        <v>2854</v>
      </c>
      <c r="AJ265" s="28">
        <f t="shared" si="530"/>
        <v>0</v>
      </c>
      <c r="AK265" s="141">
        <f t="shared" si="530"/>
        <v>0</v>
      </c>
      <c r="AL265" s="28">
        <f t="shared" si="530"/>
        <v>0</v>
      </c>
      <c r="AM265" s="25">
        <f t="shared" si="530"/>
        <v>0</v>
      </c>
      <c r="AN265" s="305">
        <f t="shared" si="530"/>
        <v>7414</v>
      </c>
      <c r="AQ265" s="45">
        <f>K265/AQ$5</f>
        <v>0</v>
      </c>
      <c r="AR265" s="45">
        <f t="shared" ref="AR265:AT266" si="531">AG265/AR$5</f>
        <v>338.66666666666669</v>
      </c>
      <c r="AS265" s="45">
        <f t="shared" si="531"/>
        <v>463.14285714285717</v>
      </c>
      <c r="AT265" s="45">
        <f t="shared" si="531"/>
        <v>259.45454545454544</v>
      </c>
      <c r="AU265" s="45">
        <f>AM265/AU$5</f>
        <v>0</v>
      </c>
      <c r="AV265" s="211">
        <f>AN265/AV$5</f>
        <v>255.65517241379311</v>
      </c>
      <c r="AW265" s="23"/>
      <c r="AX265" s="22">
        <f>MEDIAN($D265:$K265)</f>
        <v>49</v>
      </c>
      <c r="AY265" s="22">
        <f>MEDIAN($M265:$AF265)</f>
        <v>190</v>
      </c>
      <c r="AZ265" s="22">
        <f t="shared" si="524"/>
        <v>301</v>
      </c>
      <c r="BA265" s="22">
        <f t="shared" si="525"/>
        <v>151</v>
      </c>
      <c r="BB265" s="22">
        <f t="shared" si="526"/>
        <v>0</v>
      </c>
      <c r="BC265" s="305">
        <f t="shared" si="527"/>
        <v>151</v>
      </c>
    </row>
    <row r="266" spans="1:55" s="204" customFormat="1">
      <c r="A266" s="199"/>
      <c r="B266" s="207" t="s">
        <v>120</v>
      </c>
      <c r="C266" s="201"/>
      <c r="D266" s="26">
        <f t="shared" ref="D266:V266" si="532">D254+D260+D265</f>
        <v>18787</v>
      </c>
      <c r="E266" s="306">
        <f t="shared" si="532"/>
        <v>2653</v>
      </c>
      <c r="F266" s="306">
        <f t="shared" si="532"/>
        <v>20119</v>
      </c>
      <c r="G266" s="306">
        <f t="shared" si="532"/>
        <v>32639</v>
      </c>
      <c r="H266" s="142">
        <f t="shared" si="532"/>
        <v>15673</v>
      </c>
      <c r="I266" s="142">
        <f t="shared" si="532"/>
        <v>19918</v>
      </c>
      <c r="J266" s="306">
        <f t="shared" si="532"/>
        <v>10415</v>
      </c>
      <c r="K266" s="142">
        <f t="shared" si="532"/>
        <v>17235</v>
      </c>
      <c r="L266" s="25">
        <f t="shared" si="532"/>
        <v>137439</v>
      </c>
      <c r="M266" s="306">
        <f t="shared" si="532"/>
        <v>2420</v>
      </c>
      <c r="N266" s="306">
        <f t="shared" si="532"/>
        <v>3375</v>
      </c>
      <c r="O266" s="306">
        <f t="shared" si="532"/>
        <v>6275</v>
      </c>
      <c r="P266" s="306">
        <f t="shared" si="532"/>
        <v>3299</v>
      </c>
      <c r="Q266" s="306">
        <f t="shared" si="532"/>
        <v>7286</v>
      </c>
      <c r="R266" s="306">
        <f t="shared" si="532"/>
        <v>3713</v>
      </c>
      <c r="S266" s="306">
        <f t="shared" si="532"/>
        <v>3369</v>
      </c>
      <c r="T266" s="306">
        <f t="shared" si="532"/>
        <v>3681</v>
      </c>
      <c r="U266" s="306">
        <f t="shared" si="532"/>
        <v>4843</v>
      </c>
      <c r="V266" s="142">
        <f t="shared" si="532"/>
        <v>2269</v>
      </c>
      <c r="W266" s="142">
        <f t="shared" ref="W266:X266" si="533">W254+W260+W265</f>
        <v>1060</v>
      </c>
      <c r="X266" s="142">
        <f t="shared" si="533"/>
        <v>1072</v>
      </c>
      <c r="Y266" s="306">
        <f t="shared" ref="Y266:AN266" si="534">Y254+Y260+Y265</f>
        <v>6789</v>
      </c>
      <c r="Z266" s="306">
        <f t="shared" si="534"/>
        <v>10498</v>
      </c>
      <c r="AA266" s="307">
        <f t="shared" si="534"/>
        <v>3953</v>
      </c>
      <c r="AB266" s="306">
        <f t="shared" si="534"/>
        <v>3740</v>
      </c>
      <c r="AC266" s="306">
        <f t="shared" si="534"/>
        <v>6803</v>
      </c>
      <c r="AD266" s="306">
        <f t="shared" si="534"/>
        <v>4350</v>
      </c>
      <c r="AE266" s="306">
        <f t="shared" si="534"/>
        <v>1977</v>
      </c>
      <c r="AF266" s="306">
        <f t="shared" si="534"/>
        <v>4582</v>
      </c>
      <c r="AG266" s="25">
        <f t="shared" si="534"/>
        <v>85354</v>
      </c>
      <c r="AH266" s="25">
        <f t="shared" si="519"/>
        <v>43475</v>
      </c>
      <c r="AI266" s="25">
        <f t="shared" si="520"/>
        <v>41879</v>
      </c>
      <c r="AJ266" s="306">
        <f t="shared" si="534"/>
        <v>21622</v>
      </c>
      <c r="AK266" s="142">
        <f t="shared" si="534"/>
        <v>1695</v>
      </c>
      <c r="AL266" s="306">
        <f t="shared" si="534"/>
        <v>2986</v>
      </c>
      <c r="AM266" s="25">
        <f t="shared" si="534"/>
        <v>26303</v>
      </c>
      <c r="AN266" s="305">
        <f t="shared" si="534"/>
        <v>249096</v>
      </c>
      <c r="AQ266" s="45">
        <f>K266/AQ$5</f>
        <v>2154.375</v>
      </c>
      <c r="AR266" s="45">
        <f t="shared" si="531"/>
        <v>4741.8888888888887</v>
      </c>
      <c r="AS266" s="45">
        <f t="shared" si="531"/>
        <v>6210.7142857142853</v>
      </c>
      <c r="AT266" s="45">
        <f t="shared" si="531"/>
        <v>3807.181818181818</v>
      </c>
      <c r="AU266" s="45">
        <f>AM266/AU$5</f>
        <v>8767.6666666666661</v>
      </c>
      <c r="AV266" s="211">
        <f>AN266/AV$5</f>
        <v>8589.5172413793098</v>
      </c>
      <c r="AW266" s="23"/>
      <c r="AX266" s="25">
        <f>MEDIAN($D266:$K266)</f>
        <v>18011</v>
      </c>
      <c r="AY266" s="25">
        <f>MEDIAN($M266:$AF266)</f>
        <v>3726.5</v>
      </c>
      <c r="AZ266" s="25">
        <f t="shared" si="524"/>
        <v>6275</v>
      </c>
      <c r="BA266" s="25">
        <f t="shared" si="525"/>
        <v>3369</v>
      </c>
      <c r="BB266" s="25">
        <f t="shared" si="526"/>
        <v>2986</v>
      </c>
      <c r="BC266" s="305">
        <f t="shared" si="527"/>
        <v>4350</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18463</v>
      </c>
      <c r="E268" s="162">
        <v>2588</v>
      </c>
      <c r="F268" s="162">
        <v>13599</v>
      </c>
      <c r="G268" s="162">
        <v>32638</v>
      </c>
      <c r="H268" s="137">
        <v>15673</v>
      </c>
      <c r="I268" s="137">
        <v>19066</v>
      </c>
      <c r="J268" s="162">
        <v>9690</v>
      </c>
      <c r="K268" s="137">
        <v>16930</v>
      </c>
      <c r="L268" s="22">
        <f>+SUM(D268:K268)</f>
        <v>128647</v>
      </c>
      <c r="M268" s="162">
        <v>1316</v>
      </c>
      <c r="N268" s="162">
        <v>3365</v>
      </c>
      <c r="O268" s="162">
        <v>5867</v>
      </c>
      <c r="P268" s="162">
        <v>3285</v>
      </c>
      <c r="Q268" s="162">
        <v>7260</v>
      </c>
      <c r="R268" s="162">
        <v>2621</v>
      </c>
      <c r="S268" s="162">
        <v>2579</v>
      </c>
      <c r="T268" s="162">
        <v>3052</v>
      </c>
      <c r="U268" s="162">
        <v>3772</v>
      </c>
      <c r="V268" s="137">
        <v>2269</v>
      </c>
      <c r="W268" s="137">
        <v>946</v>
      </c>
      <c r="X268" s="137">
        <v>274</v>
      </c>
      <c r="Y268" s="162">
        <v>0</v>
      </c>
      <c r="Z268" s="162">
        <v>9750</v>
      </c>
      <c r="AA268" s="271">
        <v>3953</v>
      </c>
      <c r="AB268" s="162">
        <v>3740</v>
      </c>
      <c r="AC268" s="162">
        <v>6178</v>
      </c>
      <c r="AD268" s="162">
        <v>4350</v>
      </c>
      <c r="AE268" s="162">
        <v>1735</v>
      </c>
      <c r="AF268" s="162">
        <v>4075</v>
      </c>
      <c r="AG268" s="22">
        <f>+SUM(M268:AF268)</f>
        <v>70387</v>
      </c>
      <c r="AH268" s="22">
        <f t="shared" ref="AH268:AH271" si="535">O268+Q268+Z268+AC268+AD268+AF268+T268</f>
        <v>40532</v>
      </c>
      <c r="AI268" s="22">
        <f t="shared" ref="AI268:AI271" si="536">M268+N268+P268+R268+S268+U268+V268+Y268+AA268+AB268+AE268+W268+X268</f>
        <v>29855</v>
      </c>
      <c r="AJ268" s="162">
        <v>16335</v>
      </c>
      <c r="AK268" s="137">
        <v>1695</v>
      </c>
      <c r="AL268" s="162">
        <v>2976</v>
      </c>
      <c r="AM268" s="22">
        <f>+SUM(AJ268:AL268)</f>
        <v>21006</v>
      </c>
      <c r="AN268" s="24">
        <f>+AM268+AG268+L268</f>
        <v>220040</v>
      </c>
      <c r="AQ268" s="43">
        <f t="shared" ref="AQ268:AQ270" si="537">K268/AQ$5</f>
        <v>2116.25</v>
      </c>
      <c r="AR268" s="43">
        <f t="shared" ref="AR268:AT270" si="538">AG268/AR$5</f>
        <v>3910.3888888888887</v>
      </c>
      <c r="AS268" s="43">
        <f t="shared" si="538"/>
        <v>5790.2857142857147</v>
      </c>
      <c r="AT268" s="43">
        <f t="shared" si="538"/>
        <v>2714.090909090909</v>
      </c>
      <c r="AU268" s="43">
        <f t="shared" ref="AU268:AV270" si="539">AM268/AU$5</f>
        <v>7002</v>
      </c>
      <c r="AV268" s="44">
        <f t="shared" si="539"/>
        <v>7587.5862068965516</v>
      </c>
      <c r="AW268" s="23"/>
      <c r="AX268" s="22">
        <f>MEDIAN($D268:$K268)</f>
        <v>16301.5</v>
      </c>
      <c r="AY268" s="22">
        <f>MEDIAN($M268:$AF268)</f>
        <v>3325</v>
      </c>
      <c r="AZ268" s="22">
        <f t="shared" ref="AZ268:AZ271" si="540">MEDIAN($AC268,$AD268,$Z268,$T268,$O268,Q268,AF268)</f>
        <v>5867</v>
      </c>
      <c r="BA268" s="22">
        <f t="shared" ref="BA268:BA271" si="541">MEDIAN(M268,N268,P268,R268,S268,U268,V268,Y268,AA268,AB268,AE268,W268,X268)</f>
        <v>2579</v>
      </c>
      <c r="BB268" s="22">
        <f t="shared" ref="BB268:BB271" si="542">MEDIAN($AJ268:$AL268)</f>
        <v>2976</v>
      </c>
      <c r="BC268" s="24">
        <f t="shared" ref="BC268:BC271" si="543">MEDIAN(D268:K268,M268:AF268,AJ268:AL268)</f>
        <v>3772</v>
      </c>
    </row>
    <row r="269" spans="1:55" s="204" customFormat="1">
      <c r="A269" s="199"/>
      <c r="B269" s="200"/>
      <c r="C269" s="201" t="s">
        <v>117</v>
      </c>
      <c r="D269" s="137">
        <v>98</v>
      </c>
      <c r="E269" s="162">
        <v>65</v>
      </c>
      <c r="F269" s="162">
        <v>6520</v>
      </c>
      <c r="G269" s="162">
        <v>0</v>
      </c>
      <c r="H269" s="137"/>
      <c r="I269" s="137">
        <v>852</v>
      </c>
      <c r="J269" s="162">
        <v>720</v>
      </c>
      <c r="K269" s="137">
        <v>303</v>
      </c>
      <c r="L269" s="22">
        <f>+SUM(D269:K269)</f>
        <v>8558</v>
      </c>
      <c r="M269" s="162">
        <v>80</v>
      </c>
      <c r="N269" s="162">
        <v>0</v>
      </c>
      <c r="O269" s="162">
        <v>200</v>
      </c>
      <c r="P269" s="162">
        <v>14</v>
      </c>
      <c r="Q269" s="162">
        <v>26</v>
      </c>
      <c r="R269" s="162"/>
      <c r="S269" s="162">
        <v>126</v>
      </c>
      <c r="T269" s="162">
        <v>629</v>
      </c>
      <c r="U269" s="162">
        <v>1071</v>
      </c>
      <c r="V269" s="137"/>
      <c r="W269" s="137"/>
      <c r="X269" s="137"/>
      <c r="Y269" s="162">
        <v>6789</v>
      </c>
      <c r="Z269" s="162">
        <v>262</v>
      </c>
      <c r="AA269" s="271"/>
      <c r="AB269" s="162">
        <v>0</v>
      </c>
      <c r="AC269" s="162">
        <v>0</v>
      </c>
      <c r="AD269" s="162"/>
      <c r="AE269" s="162">
        <v>13</v>
      </c>
      <c r="AF269" s="162">
        <v>507</v>
      </c>
      <c r="AG269" s="22">
        <f>+SUM(M269:AF269)</f>
        <v>9717</v>
      </c>
      <c r="AH269" s="22">
        <f t="shared" si="535"/>
        <v>1624</v>
      </c>
      <c r="AI269" s="22">
        <f t="shared" si="536"/>
        <v>8093</v>
      </c>
      <c r="AJ269" s="162">
        <v>4479</v>
      </c>
      <c r="AK269" s="137"/>
      <c r="AL269" s="162">
        <v>10</v>
      </c>
      <c r="AM269" s="22">
        <f>+SUM(AJ269:AL269)</f>
        <v>4489</v>
      </c>
      <c r="AN269" s="24">
        <f>+AM269+AG269+L269</f>
        <v>22764</v>
      </c>
      <c r="AQ269" s="43">
        <f t="shared" si="537"/>
        <v>37.875</v>
      </c>
      <c r="AR269" s="43">
        <f t="shared" si="538"/>
        <v>539.83333333333337</v>
      </c>
      <c r="AS269" s="43">
        <f t="shared" si="538"/>
        <v>232</v>
      </c>
      <c r="AT269" s="43">
        <f t="shared" si="538"/>
        <v>735.72727272727275</v>
      </c>
      <c r="AU269" s="43">
        <f t="shared" si="539"/>
        <v>1496.3333333333333</v>
      </c>
      <c r="AV269" s="44">
        <f t="shared" si="539"/>
        <v>784.9655172413793</v>
      </c>
      <c r="AW269" s="23"/>
      <c r="AX269" s="22">
        <f>MEDIAN($D269:$K269)</f>
        <v>303</v>
      </c>
      <c r="AY269" s="22">
        <f>MEDIAN($M269:$AF269)</f>
        <v>103</v>
      </c>
      <c r="AZ269" s="22">
        <f t="shared" si="540"/>
        <v>231</v>
      </c>
      <c r="BA269" s="22">
        <f t="shared" si="541"/>
        <v>47</v>
      </c>
      <c r="BB269" s="22">
        <f t="shared" si="542"/>
        <v>2244.5</v>
      </c>
      <c r="BC269" s="24">
        <f t="shared" si="543"/>
        <v>126</v>
      </c>
    </row>
    <row r="270" spans="1:55" s="204" customFormat="1">
      <c r="A270" s="199"/>
      <c r="B270" s="200"/>
      <c r="C270" s="201" t="s">
        <v>116</v>
      </c>
      <c r="D270" s="137">
        <v>226</v>
      </c>
      <c r="E270" s="162"/>
      <c r="F270" s="162"/>
      <c r="G270" s="162">
        <v>0</v>
      </c>
      <c r="H270" s="137"/>
      <c r="I270" s="137">
        <v>0</v>
      </c>
      <c r="J270" s="162">
        <v>5</v>
      </c>
      <c r="K270" s="137"/>
      <c r="L270" s="22">
        <f>+SUM(D270:K270)</f>
        <v>231</v>
      </c>
      <c r="M270" s="162">
        <v>1024</v>
      </c>
      <c r="N270" s="162">
        <v>9</v>
      </c>
      <c r="O270" s="162">
        <v>208</v>
      </c>
      <c r="P270" s="162"/>
      <c r="Q270" s="162"/>
      <c r="R270" s="162">
        <v>1092</v>
      </c>
      <c r="S270" s="162">
        <v>664</v>
      </c>
      <c r="T270" s="162">
        <v>0</v>
      </c>
      <c r="U270" s="162"/>
      <c r="V270" s="137"/>
      <c r="W270" s="137">
        <v>114</v>
      </c>
      <c r="X270" s="137">
        <v>798</v>
      </c>
      <c r="Y270" s="162">
        <v>0</v>
      </c>
      <c r="Z270" s="162">
        <v>486</v>
      </c>
      <c r="AA270" s="271"/>
      <c r="AB270" s="162">
        <v>0</v>
      </c>
      <c r="AC270" s="162">
        <v>624</v>
      </c>
      <c r="AD270" s="162"/>
      <c r="AE270" s="162">
        <v>229</v>
      </c>
      <c r="AF270" s="162"/>
      <c r="AG270" s="22">
        <f>+SUM(M270:AF270)</f>
        <v>5248</v>
      </c>
      <c r="AH270" s="22">
        <f t="shared" si="535"/>
        <v>1318</v>
      </c>
      <c r="AI270" s="22">
        <f t="shared" si="536"/>
        <v>3930</v>
      </c>
      <c r="AJ270" s="162">
        <v>808</v>
      </c>
      <c r="AK270" s="137"/>
      <c r="AL270" s="162">
        <v>0</v>
      </c>
      <c r="AM270" s="22">
        <f>+SUM(AJ270:AL270)</f>
        <v>808</v>
      </c>
      <c r="AN270" s="24">
        <f>+AM270+AG270+L270</f>
        <v>6287</v>
      </c>
      <c r="AQ270" s="43">
        <f t="shared" si="537"/>
        <v>0</v>
      </c>
      <c r="AR270" s="43">
        <f t="shared" si="538"/>
        <v>291.55555555555554</v>
      </c>
      <c r="AS270" s="43">
        <f t="shared" si="538"/>
        <v>188.28571428571428</v>
      </c>
      <c r="AT270" s="43">
        <f t="shared" si="538"/>
        <v>357.27272727272725</v>
      </c>
      <c r="AU270" s="43">
        <f t="shared" si="539"/>
        <v>269.33333333333331</v>
      </c>
      <c r="AV270" s="44">
        <f t="shared" si="539"/>
        <v>216.79310344827587</v>
      </c>
      <c r="AW270" s="23"/>
      <c r="AX270" s="22">
        <f>MEDIAN($D270:$K270)</f>
        <v>2.5</v>
      </c>
      <c r="AY270" s="22">
        <f>MEDIAN($M270:$AF270)</f>
        <v>229</v>
      </c>
      <c r="AZ270" s="22">
        <f t="shared" si="540"/>
        <v>347</v>
      </c>
      <c r="BA270" s="22">
        <f t="shared" si="541"/>
        <v>229</v>
      </c>
      <c r="BB270" s="22">
        <f t="shared" si="542"/>
        <v>404</v>
      </c>
      <c r="BC270" s="24">
        <f t="shared" si="543"/>
        <v>208</v>
      </c>
    </row>
    <row r="271" spans="1:55" s="204" customFormat="1">
      <c r="A271" s="199"/>
      <c r="B271" s="207" t="s">
        <v>115</v>
      </c>
      <c r="C271" s="201"/>
      <c r="D271" s="26">
        <f t="shared" ref="D271:V271" si="544">SUM(D268:D270)</f>
        <v>18787</v>
      </c>
      <c r="E271" s="306">
        <f t="shared" si="544"/>
        <v>2653</v>
      </c>
      <c r="F271" s="306">
        <f t="shared" si="544"/>
        <v>20119</v>
      </c>
      <c r="G271" s="306">
        <f t="shared" si="544"/>
        <v>32638</v>
      </c>
      <c r="H271" s="142">
        <f t="shared" si="544"/>
        <v>15673</v>
      </c>
      <c r="I271" s="142">
        <f t="shared" si="544"/>
        <v>19918</v>
      </c>
      <c r="J271" s="306">
        <f t="shared" si="544"/>
        <v>10415</v>
      </c>
      <c r="K271" s="142">
        <f t="shared" si="544"/>
        <v>17233</v>
      </c>
      <c r="L271" s="25">
        <f t="shared" si="544"/>
        <v>137436</v>
      </c>
      <c r="M271" s="306">
        <f t="shared" si="544"/>
        <v>2420</v>
      </c>
      <c r="N271" s="306">
        <f t="shared" si="544"/>
        <v>3374</v>
      </c>
      <c r="O271" s="306">
        <f t="shared" si="544"/>
        <v>6275</v>
      </c>
      <c r="P271" s="306">
        <f t="shared" si="544"/>
        <v>3299</v>
      </c>
      <c r="Q271" s="306">
        <f t="shared" si="544"/>
        <v>7286</v>
      </c>
      <c r="R271" s="306">
        <f t="shared" si="544"/>
        <v>3713</v>
      </c>
      <c r="S271" s="306">
        <f t="shared" si="544"/>
        <v>3369</v>
      </c>
      <c r="T271" s="306">
        <f t="shared" si="544"/>
        <v>3681</v>
      </c>
      <c r="U271" s="306">
        <f t="shared" si="544"/>
        <v>4843</v>
      </c>
      <c r="V271" s="142">
        <f t="shared" si="544"/>
        <v>2269</v>
      </c>
      <c r="W271" s="142">
        <f t="shared" ref="W271:X271" si="545">SUM(W268:W270)</f>
        <v>1060</v>
      </c>
      <c r="X271" s="142">
        <f t="shared" si="545"/>
        <v>1072</v>
      </c>
      <c r="Y271" s="306">
        <f t="shared" ref="Y271:AN271" si="546">SUM(Y268:Y270)</f>
        <v>6789</v>
      </c>
      <c r="Z271" s="306">
        <f t="shared" si="546"/>
        <v>10498</v>
      </c>
      <c r="AA271" s="307">
        <f t="shared" si="546"/>
        <v>3953</v>
      </c>
      <c r="AB271" s="306">
        <f t="shared" si="546"/>
        <v>3740</v>
      </c>
      <c r="AC271" s="306">
        <f t="shared" si="546"/>
        <v>6802</v>
      </c>
      <c r="AD271" s="306">
        <f t="shared" si="546"/>
        <v>4350</v>
      </c>
      <c r="AE271" s="306">
        <f t="shared" si="546"/>
        <v>1977</v>
      </c>
      <c r="AF271" s="306">
        <f t="shared" si="546"/>
        <v>4582</v>
      </c>
      <c r="AG271" s="25">
        <f t="shared" si="546"/>
        <v>85352</v>
      </c>
      <c r="AH271" s="25">
        <f t="shared" si="535"/>
        <v>43474</v>
      </c>
      <c r="AI271" s="25">
        <f t="shared" si="536"/>
        <v>41878</v>
      </c>
      <c r="AJ271" s="306">
        <f t="shared" si="546"/>
        <v>21622</v>
      </c>
      <c r="AK271" s="142">
        <f t="shared" si="546"/>
        <v>1695</v>
      </c>
      <c r="AL271" s="306">
        <f t="shared" si="546"/>
        <v>2986</v>
      </c>
      <c r="AM271" s="25">
        <f t="shared" si="546"/>
        <v>26303</v>
      </c>
      <c r="AN271" s="305">
        <f t="shared" si="546"/>
        <v>249091</v>
      </c>
      <c r="AQ271" s="45">
        <f>K271/AQ$5</f>
        <v>2154.125</v>
      </c>
      <c r="AR271" s="45">
        <f>AG271/AR$5</f>
        <v>4741.7777777777774</v>
      </c>
      <c r="AS271" s="45">
        <f>AH271/AS$5</f>
        <v>6210.5714285714284</v>
      </c>
      <c r="AT271" s="45">
        <f>AI271/AT$5</f>
        <v>3807.090909090909</v>
      </c>
      <c r="AU271" s="45">
        <f>AM271/AU$5</f>
        <v>8767.6666666666661</v>
      </c>
      <c r="AV271" s="211">
        <f>AN271/AV$5</f>
        <v>8589.3448275862065</v>
      </c>
      <c r="AW271" s="23"/>
      <c r="AX271" s="25">
        <f>MEDIAN($D271:$K271)</f>
        <v>18010</v>
      </c>
      <c r="AY271" s="25">
        <f>MEDIAN($M271:$AF271)</f>
        <v>3726.5</v>
      </c>
      <c r="AZ271" s="25">
        <f t="shared" si="540"/>
        <v>6275</v>
      </c>
      <c r="BA271" s="25">
        <f t="shared" si="541"/>
        <v>3369</v>
      </c>
      <c r="BB271" s="25">
        <f t="shared" si="542"/>
        <v>2986</v>
      </c>
      <c r="BC271" s="305">
        <f t="shared" si="543"/>
        <v>4350</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26673</v>
      </c>
      <c r="E274" s="162">
        <v>3447</v>
      </c>
      <c r="F274" s="162">
        <v>34865</v>
      </c>
      <c r="G274" s="162">
        <v>32638</v>
      </c>
      <c r="H274" s="137">
        <v>18764</v>
      </c>
      <c r="I274" s="137">
        <v>22139</v>
      </c>
      <c r="J274" s="162">
        <v>12642</v>
      </c>
      <c r="K274" s="137">
        <v>22564</v>
      </c>
      <c r="L274" s="22">
        <f>+SUM(D274:K274)</f>
        <v>173732</v>
      </c>
      <c r="M274" s="162">
        <v>12950</v>
      </c>
      <c r="N274" s="162">
        <v>8647</v>
      </c>
      <c r="O274" s="162"/>
      <c r="P274" s="162">
        <v>1601</v>
      </c>
      <c r="Q274" s="162">
        <v>13417</v>
      </c>
      <c r="R274" s="162">
        <v>8782</v>
      </c>
      <c r="S274" s="162">
        <v>7052</v>
      </c>
      <c r="T274" s="162">
        <v>6609</v>
      </c>
      <c r="U274" s="162">
        <v>11732</v>
      </c>
      <c r="V274" s="137">
        <v>8611</v>
      </c>
      <c r="W274" s="137">
        <v>2313</v>
      </c>
      <c r="X274" s="137">
        <v>7332</v>
      </c>
      <c r="Y274" s="162">
        <v>28764</v>
      </c>
      <c r="Z274" s="162">
        <v>19750</v>
      </c>
      <c r="AA274" s="271">
        <v>6568</v>
      </c>
      <c r="AB274" s="162">
        <v>6366</v>
      </c>
      <c r="AC274" s="162">
        <v>0</v>
      </c>
      <c r="AD274" s="162"/>
      <c r="AE274" s="162">
        <v>4499</v>
      </c>
      <c r="AF274" s="162">
        <v>8181</v>
      </c>
      <c r="AG274" s="22">
        <f>+SUM(M274:AF274)</f>
        <v>163174</v>
      </c>
      <c r="AH274" s="22">
        <f t="shared" ref="AH274:AH283" si="547">O274+Q274+Z274+AC274+AD274+AF274+T274</f>
        <v>47957</v>
      </c>
      <c r="AI274" s="22">
        <f t="shared" ref="AI274:AI275" si="548">M274+N274+P274+R274+S274+U274+V274+Y274+AA274+AB274+AE274+W274+X274</f>
        <v>115217</v>
      </c>
      <c r="AJ274" s="162">
        <v>32000</v>
      </c>
      <c r="AK274" s="137">
        <v>2211</v>
      </c>
      <c r="AL274" s="162">
        <v>4136</v>
      </c>
      <c r="AM274" s="22">
        <f>+SUM(AJ274:AL274)</f>
        <v>38347</v>
      </c>
      <c r="AN274" s="24">
        <f>+AM274+AG274+L274</f>
        <v>375253</v>
      </c>
      <c r="AQ274" s="43">
        <f t="shared" ref="AQ274:AQ275" si="549">K274/AQ$5</f>
        <v>2820.5</v>
      </c>
      <c r="AR274" s="43">
        <f t="shared" ref="AR274:AT275" si="550">AG274/AR$5</f>
        <v>9065.2222222222226</v>
      </c>
      <c r="AS274" s="43">
        <f t="shared" si="550"/>
        <v>6851</v>
      </c>
      <c r="AT274" s="43">
        <f t="shared" si="550"/>
        <v>10474.272727272728</v>
      </c>
      <c r="AU274" s="43">
        <f t="shared" ref="AU274:AV275" si="551">AM274/AU$5</f>
        <v>12782.333333333334</v>
      </c>
      <c r="AV274" s="44">
        <f t="shared" si="551"/>
        <v>12939.758620689656</v>
      </c>
      <c r="AW274" s="23"/>
      <c r="AX274" s="22">
        <f>MEDIAN($D274:$K274)</f>
        <v>22351.5</v>
      </c>
      <c r="AY274" s="22">
        <f>MEDIAN($M274:$AF274)</f>
        <v>7756.5</v>
      </c>
      <c r="AZ274" s="22">
        <f t="shared" ref="AZ274:AZ275" si="552">MEDIAN($AC274,$AD274,$Z274,$T274,$O274,Q274,AF274)</f>
        <v>8181</v>
      </c>
      <c r="BA274" s="22">
        <f t="shared" ref="BA274:BA275" si="553">MEDIAN(M274,N274,P274,R274,S274,U274,V274,Y274,AA274,AB274,AE274,W274,X274)</f>
        <v>7332</v>
      </c>
      <c r="BB274" s="22">
        <f t="shared" ref="BB274:BB275" si="554">MEDIAN($AJ274:$AL274)</f>
        <v>4136</v>
      </c>
      <c r="BC274" s="24">
        <f t="shared" ref="BC274:BC275" si="555">MEDIAN(D274:K274,M274:AF274,AJ274:AL274)</f>
        <v>8647</v>
      </c>
    </row>
    <row r="275" spans="1:55" s="204" customFormat="1">
      <c r="A275" s="199"/>
      <c r="B275" s="200"/>
      <c r="C275" s="201" t="s">
        <v>112</v>
      </c>
      <c r="D275" s="137">
        <v>468</v>
      </c>
      <c r="E275" s="162">
        <v>728</v>
      </c>
      <c r="F275" s="162"/>
      <c r="G275" s="162">
        <v>0</v>
      </c>
      <c r="H275" s="137">
        <v>4964</v>
      </c>
      <c r="I275" s="137">
        <v>3408</v>
      </c>
      <c r="J275" s="162">
        <v>5605</v>
      </c>
      <c r="K275" s="137">
        <v>3056</v>
      </c>
      <c r="L275" s="22">
        <f>+SUM(D275:K275)</f>
        <v>18229</v>
      </c>
      <c r="M275" s="162">
        <v>2550</v>
      </c>
      <c r="N275" s="162">
        <v>796</v>
      </c>
      <c r="O275" s="162"/>
      <c r="P275" s="162">
        <v>7367</v>
      </c>
      <c r="Q275" s="162">
        <v>6935</v>
      </c>
      <c r="R275" s="162"/>
      <c r="S275" s="162">
        <v>2636</v>
      </c>
      <c r="T275" s="162">
        <v>1539</v>
      </c>
      <c r="U275" s="162">
        <v>2716</v>
      </c>
      <c r="V275" s="137"/>
      <c r="W275" s="137">
        <v>871</v>
      </c>
      <c r="X275" s="137"/>
      <c r="Y275" s="162"/>
      <c r="Z275" s="162">
        <v>5036</v>
      </c>
      <c r="AA275" s="271">
        <v>1941</v>
      </c>
      <c r="AB275" s="162">
        <v>1487</v>
      </c>
      <c r="AC275" s="162">
        <v>0</v>
      </c>
      <c r="AD275" s="162"/>
      <c r="AE275" s="162">
        <v>1241</v>
      </c>
      <c r="AF275" s="162">
        <v>923</v>
      </c>
      <c r="AG275" s="22">
        <f>+SUM(M275:AF275)</f>
        <v>36038</v>
      </c>
      <c r="AH275" s="22">
        <f t="shared" si="547"/>
        <v>14433</v>
      </c>
      <c r="AI275" s="22">
        <f t="shared" si="548"/>
        <v>21605</v>
      </c>
      <c r="AJ275" s="162">
        <v>0</v>
      </c>
      <c r="AK275" s="137"/>
      <c r="AL275" s="162">
        <v>1800</v>
      </c>
      <c r="AM275" s="22">
        <f>+SUM(AJ275:AL275)</f>
        <v>1800</v>
      </c>
      <c r="AN275" s="24">
        <f>+AM275+AG275+L275</f>
        <v>56067</v>
      </c>
      <c r="AQ275" s="43">
        <f t="shared" si="549"/>
        <v>382</v>
      </c>
      <c r="AR275" s="43">
        <f t="shared" si="550"/>
        <v>2002.1111111111111</v>
      </c>
      <c r="AS275" s="43">
        <f t="shared" si="550"/>
        <v>2061.8571428571427</v>
      </c>
      <c r="AT275" s="43">
        <f t="shared" si="550"/>
        <v>1964.090909090909</v>
      </c>
      <c r="AU275" s="43">
        <f t="shared" si="551"/>
        <v>600</v>
      </c>
      <c r="AV275" s="44">
        <f t="shared" si="551"/>
        <v>1933.344827586207</v>
      </c>
      <c r="AW275" s="23"/>
      <c r="AX275" s="22">
        <f>MEDIAN($D275:$K275)</f>
        <v>3056</v>
      </c>
      <c r="AY275" s="22">
        <f>MEDIAN($M275:$AF275)</f>
        <v>1740</v>
      </c>
      <c r="AZ275" s="22">
        <f t="shared" si="552"/>
        <v>1539</v>
      </c>
      <c r="BA275" s="22">
        <f t="shared" si="553"/>
        <v>1941</v>
      </c>
      <c r="BB275" s="22">
        <f t="shared" si="554"/>
        <v>900</v>
      </c>
      <c r="BC275" s="24">
        <f t="shared" si="555"/>
        <v>1800</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1513</v>
      </c>
      <c r="E277" s="162">
        <v>508</v>
      </c>
      <c r="F277" s="162">
        <v>2749</v>
      </c>
      <c r="G277" s="162">
        <v>0</v>
      </c>
      <c r="H277" s="137">
        <v>1547</v>
      </c>
      <c r="I277" s="137">
        <v>2843</v>
      </c>
      <c r="J277" s="162">
        <v>0</v>
      </c>
      <c r="K277" s="137"/>
      <c r="L277" s="22">
        <f>+SUM(D277:K277)</f>
        <v>9160</v>
      </c>
      <c r="M277" s="162">
        <v>109</v>
      </c>
      <c r="N277" s="162">
        <v>342</v>
      </c>
      <c r="O277" s="162"/>
      <c r="P277" s="162"/>
      <c r="Q277" s="162">
        <v>742</v>
      </c>
      <c r="R277" s="162">
        <v>140</v>
      </c>
      <c r="S277" s="162">
        <v>241</v>
      </c>
      <c r="T277" s="162"/>
      <c r="U277" s="162">
        <v>256</v>
      </c>
      <c r="V277" s="137">
        <v>165</v>
      </c>
      <c r="W277" s="137">
        <v>102</v>
      </c>
      <c r="X277" s="137"/>
      <c r="Y277" s="162">
        <v>374</v>
      </c>
      <c r="Z277" s="162">
        <v>1010</v>
      </c>
      <c r="AA277" s="271">
        <v>298</v>
      </c>
      <c r="AB277" s="162">
        <v>289</v>
      </c>
      <c r="AC277" s="162">
        <v>0</v>
      </c>
      <c r="AD277" s="162"/>
      <c r="AE277" s="162">
        <v>120</v>
      </c>
      <c r="AF277" s="162">
        <v>364</v>
      </c>
      <c r="AG277" s="22">
        <f>+SUM(M277:AF277)</f>
        <v>4552</v>
      </c>
      <c r="AH277" s="22">
        <f t="shared" si="547"/>
        <v>2116</v>
      </c>
      <c r="AI277" s="22">
        <f t="shared" ref="AI277:AI278" si="556">M277+N277+P277+R277+S277+U277+V277+Y277+AA277+AB277+AE277+W277+X277</f>
        <v>2436</v>
      </c>
      <c r="AJ277" s="162">
        <v>1056</v>
      </c>
      <c r="AK277" s="137">
        <v>191</v>
      </c>
      <c r="AL277" s="162">
        <v>126</v>
      </c>
      <c r="AM277" s="22">
        <f>+SUM(AJ277:AL277)</f>
        <v>1373</v>
      </c>
      <c r="AN277" s="24">
        <f>+AM277+AG277+L277</f>
        <v>15085</v>
      </c>
      <c r="AQ277" s="43">
        <f t="shared" ref="AQ277:AQ278" si="557">K277/AQ$5</f>
        <v>0</v>
      </c>
      <c r="AR277" s="43">
        <f t="shared" ref="AR277:AT278" si="558">AG277/AR$5</f>
        <v>252.88888888888889</v>
      </c>
      <c r="AS277" s="43">
        <f t="shared" si="558"/>
        <v>302.28571428571428</v>
      </c>
      <c r="AT277" s="43">
        <f t="shared" si="558"/>
        <v>221.45454545454547</v>
      </c>
      <c r="AU277" s="43">
        <f t="shared" ref="AU277:AV278" si="559">AM277/AU$5</f>
        <v>457.66666666666669</v>
      </c>
      <c r="AV277" s="44">
        <f t="shared" si="559"/>
        <v>520.17241379310349</v>
      </c>
      <c r="AW277" s="23"/>
      <c r="AX277" s="22">
        <f>MEDIAN($D277:$K277)</f>
        <v>1513</v>
      </c>
      <c r="AY277" s="22">
        <f>MEDIAN($M277:$AF277)</f>
        <v>256</v>
      </c>
      <c r="AZ277" s="22">
        <f t="shared" ref="AZ277:AZ278" si="560">MEDIAN($AC277,$AD277,$Z277,$T277,$O277,Q277,AF277)</f>
        <v>553</v>
      </c>
      <c r="BA277" s="22">
        <f t="shared" ref="BA277:BA278" si="561">MEDIAN(M277,N277,P277,R277,S277,U277,V277,Y277,AA277,AB277,AE277,W277,X277)</f>
        <v>241</v>
      </c>
      <c r="BB277" s="22">
        <f t="shared" ref="BB277:BB278" si="562">MEDIAN($AJ277:$AL277)</f>
        <v>191</v>
      </c>
      <c r="BC277" s="24">
        <f t="shared" ref="BC277:BC278" si="563">MEDIAN(D277:K277,M277:AF277,AJ277:AL277)</f>
        <v>289</v>
      </c>
    </row>
    <row r="278" spans="1:55" s="204" customFormat="1">
      <c r="A278" s="199"/>
      <c r="B278" s="200" t="s">
        <v>109</v>
      </c>
      <c r="C278" s="201"/>
      <c r="D278" s="137">
        <v>752</v>
      </c>
      <c r="E278" s="162">
        <v>141</v>
      </c>
      <c r="F278" s="162">
        <v>3844</v>
      </c>
      <c r="G278" s="162">
        <v>0</v>
      </c>
      <c r="H278" s="137">
        <v>827</v>
      </c>
      <c r="I278" s="137">
        <v>1808</v>
      </c>
      <c r="J278" s="162">
        <v>0</v>
      </c>
      <c r="K278" s="137"/>
      <c r="L278" s="22">
        <f>+SUM(D278:K278)</f>
        <v>7372</v>
      </c>
      <c r="M278" s="162">
        <v>86</v>
      </c>
      <c r="N278" s="162">
        <v>358</v>
      </c>
      <c r="O278" s="162"/>
      <c r="P278" s="162"/>
      <c r="Q278" s="162">
        <v>215</v>
      </c>
      <c r="R278" s="162">
        <v>300</v>
      </c>
      <c r="S278" s="162">
        <v>176</v>
      </c>
      <c r="T278" s="162"/>
      <c r="U278" s="162">
        <v>147</v>
      </c>
      <c r="V278" s="137">
        <v>21</v>
      </c>
      <c r="W278" s="137">
        <v>13</v>
      </c>
      <c r="X278" s="137"/>
      <c r="Y278" s="162">
        <v>72</v>
      </c>
      <c r="Z278" s="162">
        <v>248</v>
      </c>
      <c r="AA278" s="271">
        <v>176</v>
      </c>
      <c r="AB278" s="162">
        <v>121</v>
      </c>
      <c r="AC278" s="162">
        <v>0</v>
      </c>
      <c r="AD278" s="162"/>
      <c r="AE278" s="162">
        <v>96</v>
      </c>
      <c r="AF278" s="162">
        <v>468</v>
      </c>
      <c r="AG278" s="22">
        <f>+SUM(M278:AF278)</f>
        <v>2497</v>
      </c>
      <c r="AH278" s="22">
        <f t="shared" si="547"/>
        <v>931</v>
      </c>
      <c r="AI278" s="22">
        <f t="shared" si="556"/>
        <v>1566</v>
      </c>
      <c r="AJ278" s="162">
        <v>0</v>
      </c>
      <c r="AK278" s="137">
        <v>113</v>
      </c>
      <c r="AL278" s="162">
        <v>27</v>
      </c>
      <c r="AM278" s="22">
        <f>+SUM(AJ278:AL278)</f>
        <v>140</v>
      </c>
      <c r="AN278" s="24">
        <f>+AM278+AG278+L278</f>
        <v>10009</v>
      </c>
      <c r="AQ278" s="43">
        <f t="shared" si="557"/>
        <v>0</v>
      </c>
      <c r="AR278" s="43">
        <f t="shared" si="558"/>
        <v>138.72222222222223</v>
      </c>
      <c r="AS278" s="43">
        <f t="shared" si="558"/>
        <v>133</v>
      </c>
      <c r="AT278" s="43">
        <f t="shared" si="558"/>
        <v>142.36363636363637</v>
      </c>
      <c r="AU278" s="43">
        <f t="shared" si="559"/>
        <v>46.666666666666664</v>
      </c>
      <c r="AV278" s="44">
        <f t="shared" si="559"/>
        <v>345.13793103448273</v>
      </c>
      <c r="AW278" s="23"/>
      <c r="AX278" s="22">
        <f>MEDIAN($D278:$K278)</f>
        <v>752</v>
      </c>
      <c r="AY278" s="22">
        <f>MEDIAN($M278:$AF278)</f>
        <v>147</v>
      </c>
      <c r="AZ278" s="22">
        <f t="shared" si="560"/>
        <v>231.5</v>
      </c>
      <c r="BA278" s="22">
        <f t="shared" si="561"/>
        <v>121</v>
      </c>
      <c r="BB278" s="22">
        <f t="shared" si="562"/>
        <v>27</v>
      </c>
      <c r="BC278" s="24">
        <f t="shared" si="563"/>
        <v>141</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47"/>
        <v>0</v>
      </c>
      <c r="AI279" s="22">
        <f>M279+N279+P279+R279+S279+U279+V279+Y279+AA279+AB279+AE279</f>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952</v>
      </c>
      <c r="E280" s="162">
        <v>192</v>
      </c>
      <c r="F280" s="162">
        <v>1150</v>
      </c>
      <c r="G280" s="162">
        <v>2036</v>
      </c>
      <c r="H280" s="137">
        <v>768</v>
      </c>
      <c r="I280" s="137">
        <v>1219</v>
      </c>
      <c r="J280" s="162">
        <v>575</v>
      </c>
      <c r="K280" s="137">
        <v>856</v>
      </c>
      <c r="L280" s="22">
        <f>+SUM(D280:K280)</f>
        <v>7748</v>
      </c>
      <c r="M280" s="162">
        <v>65</v>
      </c>
      <c r="N280" s="162">
        <v>183</v>
      </c>
      <c r="O280" s="162">
        <v>402</v>
      </c>
      <c r="P280" s="162">
        <v>206</v>
      </c>
      <c r="Q280" s="162">
        <v>429</v>
      </c>
      <c r="R280" s="162">
        <v>150</v>
      </c>
      <c r="S280" s="162">
        <v>195</v>
      </c>
      <c r="T280" s="162">
        <v>192</v>
      </c>
      <c r="U280" s="162">
        <v>161</v>
      </c>
      <c r="V280" s="137">
        <v>119</v>
      </c>
      <c r="W280" s="137">
        <v>65</v>
      </c>
      <c r="X280" s="137">
        <v>80</v>
      </c>
      <c r="Y280" s="162">
        <v>121</v>
      </c>
      <c r="Z280" s="162">
        <v>592</v>
      </c>
      <c r="AA280" s="271">
        <v>211</v>
      </c>
      <c r="AB280" s="162">
        <v>171</v>
      </c>
      <c r="AC280" s="162">
        <v>362</v>
      </c>
      <c r="AD280" s="162">
        <v>202</v>
      </c>
      <c r="AE280" s="162">
        <v>84</v>
      </c>
      <c r="AF280" s="162">
        <v>250</v>
      </c>
      <c r="AG280" s="22">
        <f>+SUM(M280:AF280)</f>
        <v>4240</v>
      </c>
      <c r="AH280" s="22">
        <f t="shared" si="547"/>
        <v>2429</v>
      </c>
      <c r="AI280" s="22">
        <f>M280+N280+P280+R280+S280+U280+V280+Y280+AA280+AB280+AE280+W280+X280</f>
        <v>1811</v>
      </c>
      <c r="AJ280" s="162">
        <v>464</v>
      </c>
      <c r="AK280" s="137">
        <v>87</v>
      </c>
      <c r="AL280" s="162">
        <v>65</v>
      </c>
      <c r="AM280" s="22">
        <f>+SUM(AJ280:AL280)</f>
        <v>616</v>
      </c>
      <c r="AN280" s="24">
        <f>+AM280+AG280+L280</f>
        <v>12604</v>
      </c>
      <c r="AQ280" s="43">
        <f t="shared" ref="AQ280:AQ282" si="564">K280/AQ$5</f>
        <v>107</v>
      </c>
      <c r="AR280" s="43">
        <f t="shared" ref="AR280:AT282" si="565">AG280/AR$5</f>
        <v>235.55555555555554</v>
      </c>
      <c r="AS280" s="43">
        <f t="shared" si="565"/>
        <v>347</v>
      </c>
      <c r="AT280" s="43">
        <f t="shared" si="565"/>
        <v>164.63636363636363</v>
      </c>
      <c r="AU280" s="43">
        <f t="shared" ref="AU280:AV282" si="566">AM280/AU$5</f>
        <v>205.33333333333334</v>
      </c>
      <c r="AV280" s="44">
        <f t="shared" si="566"/>
        <v>434.62068965517244</v>
      </c>
      <c r="AW280" s="23"/>
      <c r="AX280" s="22">
        <f>MEDIAN($D280:$K280)</f>
        <v>904</v>
      </c>
      <c r="AY280" s="22">
        <f>MEDIAN($M280:$AF280)</f>
        <v>187.5</v>
      </c>
      <c r="AZ280" s="22">
        <f t="shared" ref="AZ280:AZ283" si="567">MEDIAN($AC280,$AD280,$Z280,$T280,$O280,Q280,AF280)</f>
        <v>362</v>
      </c>
      <c r="BA280" s="22">
        <f t="shared" ref="BA280:BA283" si="568">MEDIAN(M280,N280,P280,R280,S280,U280,V280,Y280,AA280,AB280,AE280,W280,X280)</f>
        <v>150</v>
      </c>
      <c r="BB280" s="22">
        <f t="shared" ref="BB280:BB283" si="569">MEDIAN($AJ280:$AL280)</f>
        <v>87</v>
      </c>
      <c r="BC280" s="24">
        <f t="shared" ref="BC280:BC283" si="570">MEDIAN(D280:K280,M280:AF280,AJ280:AL280)</f>
        <v>202</v>
      </c>
    </row>
    <row r="281" spans="1:55" s="204" customFormat="1">
      <c r="A281" s="199"/>
      <c r="B281" s="200" t="s">
        <v>107</v>
      </c>
      <c r="C281" s="201"/>
      <c r="D281" s="137">
        <v>0</v>
      </c>
      <c r="E281" s="162">
        <v>44</v>
      </c>
      <c r="F281" s="162">
        <v>489</v>
      </c>
      <c r="G281" s="162">
        <v>0</v>
      </c>
      <c r="H281" s="137">
        <v>78</v>
      </c>
      <c r="I281" s="137">
        <v>668</v>
      </c>
      <c r="J281" s="162">
        <v>54</v>
      </c>
      <c r="K281" s="137"/>
      <c r="L281" s="22">
        <f>+SUM(D281:K281)</f>
        <v>1333</v>
      </c>
      <c r="M281" s="162"/>
      <c r="N281" s="162">
        <v>1</v>
      </c>
      <c r="O281" s="162"/>
      <c r="P281" s="162">
        <v>3</v>
      </c>
      <c r="Q281" s="162"/>
      <c r="R281" s="162"/>
      <c r="S281" s="162"/>
      <c r="T281" s="162">
        <v>13</v>
      </c>
      <c r="U281" s="162"/>
      <c r="V281" s="137"/>
      <c r="W281" s="137">
        <v>1</v>
      </c>
      <c r="X281" s="137"/>
      <c r="Y281" s="162">
        <v>1</v>
      </c>
      <c r="Z281" s="162">
        <v>0</v>
      </c>
      <c r="AA281" s="271">
        <v>1</v>
      </c>
      <c r="AB281" s="162"/>
      <c r="AC281" s="162">
        <v>0</v>
      </c>
      <c r="AD281" s="162"/>
      <c r="AE281" s="162"/>
      <c r="AF281" s="162"/>
      <c r="AG281" s="22">
        <f>+SUM(M281:AF281)</f>
        <v>20</v>
      </c>
      <c r="AH281" s="22">
        <f t="shared" si="547"/>
        <v>13</v>
      </c>
      <c r="AI281" s="22">
        <f t="shared" ref="AI281:AI283" si="571">M281+N281+P281+R281+S281+U281+V281+Y281+AA281+AB281+AE281+W281+X281</f>
        <v>7</v>
      </c>
      <c r="AJ281" s="162">
        <v>0</v>
      </c>
      <c r="AK281" s="137"/>
      <c r="AL281" s="162">
        <v>4</v>
      </c>
      <c r="AM281" s="22">
        <f>+SUM(AJ281:AL281)</f>
        <v>4</v>
      </c>
      <c r="AN281" s="24">
        <f>+AM281+AG281+L281</f>
        <v>1357</v>
      </c>
      <c r="AQ281" s="43">
        <f t="shared" si="564"/>
        <v>0</v>
      </c>
      <c r="AR281" s="43">
        <f t="shared" si="565"/>
        <v>1.1111111111111112</v>
      </c>
      <c r="AS281" s="43">
        <f t="shared" si="565"/>
        <v>1.8571428571428572</v>
      </c>
      <c r="AT281" s="43">
        <f t="shared" si="565"/>
        <v>0.63636363636363635</v>
      </c>
      <c r="AU281" s="43">
        <f t="shared" si="566"/>
        <v>1.3333333333333333</v>
      </c>
      <c r="AV281" s="44">
        <f t="shared" si="566"/>
        <v>46.793103448275865</v>
      </c>
      <c r="AW281" s="23"/>
      <c r="AX281" s="22">
        <f>MEDIAN($D281:$K281)</f>
        <v>54</v>
      </c>
      <c r="AY281" s="22">
        <f>MEDIAN($M281:$AF281)</f>
        <v>1</v>
      </c>
      <c r="AZ281" s="22">
        <f t="shared" si="567"/>
        <v>0</v>
      </c>
      <c r="BA281" s="22">
        <f t="shared" si="568"/>
        <v>1</v>
      </c>
      <c r="BB281" s="22">
        <f t="shared" si="569"/>
        <v>2</v>
      </c>
      <c r="BC281" s="24">
        <f t="shared" si="570"/>
        <v>1</v>
      </c>
    </row>
    <row r="282" spans="1:55" s="204" customFormat="1">
      <c r="A282" s="199"/>
      <c r="B282" s="200" t="s">
        <v>106</v>
      </c>
      <c r="C282" s="201"/>
      <c r="D282" s="137">
        <v>964</v>
      </c>
      <c r="E282" s="162">
        <v>347</v>
      </c>
      <c r="F282" s="162">
        <v>1410</v>
      </c>
      <c r="G282" s="162">
        <v>2689</v>
      </c>
      <c r="H282" s="137">
        <v>1166</v>
      </c>
      <c r="I282" s="137">
        <v>1865</v>
      </c>
      <c r="J282" s="162">
        <v>908</v>
      </c>
      <c r="K282" s="137">
        <v>1015</v>
      </c>
      <c r="L282" s="22">
        <f>+SUM(D282:K282)</f>
        <v>10364</v>
      </c>
      <c r="M282" s="162">
        <v>90</v>
      </c>
      <c r="N282" s="162">
        <v>191</v>
      </c>
      <c r="O282" s="162">
        <v>350</v>
      </c>
      <c r="P282" s="162">
        <v>183</v>
      </c>
      <c r="Q282" s="162">
        <v>382</v>
      </c>
      <c r="R282" s="162">
        <v>131</v>
      </c>
      <c r="S282" s="162">
        <v>135</v>
      </c>
      <c r="T282" s="162">
        <v>242</v>
      </c>
      <c r="U282" s="162">
        <v>151</v>
      </c>
      <c r="V282" s="137">
        <v>66</v>
      </c>
      <c r="W282" s="137">
        <v>49</v>
      </c>
      <c r="X282" s="137">
        <v>20</v>
      </c>
      <c r="Y282" s="162">
        <v>304</v>
      </c>
      <c r="Z282" s="162">
        <v>530</v>
      </c>
      <c r="AA282" s="271">
        <v>220</v>
      </c>
      <c r="AB282" s="162">
        <v>156</v>
      </c>
      <c r="AC282" s="162">
        <v>286</v>
      </c>
      <c r="AD282" s="162">
        <v>195</v>
      </c>
      <c r="AE282" s="162">
        <v>80</v>
      </c>
      <c r="AF282" s="162">
        <v>194</v>
      </c>
      <c r="AG282" s="22">
        <f>+SUM(M282:AF282)</f>
        <v>3955</v>
      </c>
      <c r="AH282" s="22">
        <f t="shared" si="547"/>
        <v>2179</v>
      </c>
      <c r="AI282" s="22">
        <f t="shared" si="571"/>
        <v>1776</v>
      </c>
      <c r="AJ282" s="162">
        <v>592</v>
      </c>
      <c r="AK282" s="137">
        <v>148</v>
      </c>
      <c r="AL282" s="162">
        <v>72</v>
      </c>
      <c r="AM282" s="22">
        <f>+SUM(AJ282:AL282)</f>
        <v>812</v>
      </c>
      <c r="AN282" s="24">
        <f>+AM282+AG282+L282</f>
        <v>15131</v>
      </c>
      <c r="AQ282" s="43">
        <f t="shared" si="564"/>
        <v>126.875</v>
      </c>
      <c r="AR282" s="43">
        <f t="shared" si="565"/>
        <v>219.72222222222223</v>
      </c>
      <c r="AS282" s="43">
        <f t="shared" si="565"/>
        <v>311.28571428571428</v>
      </c>
      <c r="AT282" s="43">
        <f t="shared" si="565"/>
        <v>161.45454545454547</v>
      </c>
      <c r="AU282" s="43">
        <f t="shared" si="566"/>
        <v>270.66666666666669</v>
      </c>
      <c r="AV282" s="44">
        <f t="shared" si="566"/>
        <v>521.75862068965512</v>
      </c>
      <c r="AW282" s="23"/>
      <c r="AX282" s="22">
        <f>MEDIAN($D282:$K282)</f>
        <v>1090.5</v>
      </c>
      <c r="AY282" s="22">
        <f>MEDIAN($M282:$AF282)</f>
        <v>187</v>
      </c>
      <c r="AZ282" s="22">
        <f t="shared" si="567"/>
        <v>286</v>
      </c>
      <c r="BA282" s="22">
        <f t="shared" si="568"/>
        <v>135</v>
      </c>
      <c r="BB282" s="22">
        <f t="shared" si="569"/>
        <v>148</v>
      </c>
      <c r="BC282" s="24">
        <f t="shared" si="570"/>
        <v>220</v>
      </c>
    </row>
    <row r="283" spans="1:55" s="204" customFormat="1">
      <c r="A283" s="199"/>
      <c r="B283" s="200" t="s">
        <v>105</v>
      </c>
      <c r="C283" s="201"/>
      <c r="D283" s="26">
        <f t="shared" ref="D283:V283" si="572">SUM(D280:D282)</f>
        <v>1916</v>
      </c>
      <c r="E283" s="306">
        <f t="shared" si="572"/>
        <v>583</v>
      </c>
      <c r="F283" s="306">
        <f t="shared" si="572"/>
        <v>3049</v>
      </c>
      <c r="G283" s="306">
        <f t="shared" si="572"/>
        <v>4725</v>
      </c>
      <c r="H283" s="142">
        <f t="shared" si="572"/>
        <v>2012</v>
      </c>
      <c r="I283" s="142">
        <f t="shared" si="572"/>
        <v>3752</v>
      </c>
      <c r="J283" s="306">
        <f t="shared" si="572"/>
        <v>1537</v>
      </c>
      <c r="K283" s="142">
        <f t="shared" si="572"/>
        <v>1871</v>
      </c>
      <c r="L283" s="25">
        <f t="shared" si="572"/>
        <v>19445</v>
      </c>
      <c r="M283" s="306">
        <f t="shared" si="572"/>
        <v>155</v>
      </c>
      <c r="N283" s="306">
        <f t="shared" si="572"/>
        <v>375</v>
      </c>
      <c r="O283" s="306">
        <f t="shared" si="572"/>
        <v>752</v>
      </c>
      <c r="P283" s="306">
        <f t="shared" si="572"/>
        <v>392</v>
      </c>
      <c r="Q283" s="306">
        <f t="shared" si="572"/>
        <v>811</v>
      </c>
      <c r="R283" s="306">
        <f t="shared" si="572"/>
        <v>281</v>
      </c>
      <c r="S283" s="306">
        <f t="shared" si="572"/>
        <v>330</v>
      </c>
      <c r="T283" s="306">
        <f t="shared" si="572"/>
        <v>447</v>
      </c>
      <c r="U283" s="306">
        <f t="shared" si="572"/>
        <v>312</v>
      </c>
      <c r="V283" s="142">
        <f t="shared" si="572"/>
        <v>185</v>
      </c>
      <c r="W283" s="142">
        <f t="shared" ref="W283:X283" si="573">SUM(W280:W282)</f>
        <v>115</v>
      </c>
      <c r="X283" s="142">
        <f t="shared" si="573"/>
        <v>100</v>
      </c>
      <c r="Y283" s="306">
        <f t="shared" ref="Y283:AN283" si="574">SUM(Y280:Y282)</f>
        <v>426</v>
      </c>
      <c r="Z283" s="306">
        <f t="shared" si="574"/>
        <v>1122</v>
      </c>
      <c r="AA283" s="307">
        <f t="shared" si="574"/>
        <v>432</v>
      </c>
      <c r="AB283" s="306">
        <f t="shared" si="574"/>
        <v>327</v>
      </c>
      <c r="AC283" s="306">
        <f t="shared" si="574"/>
        <v>648</v>
      </c>
      <c r="AD283" s="306">
        <f t="shared" si="574"/>
        <v>397</v>
      </c>
      <c r="AE283" s="306">
        <f t="shared" si="574"/>
        <v>164</v>
      </c>
      <c r="AF283" s="306">
        <f t="shared" si="574"/>
        <v>444</v>
      </c>
      <c r="AG283" s="25">
        <f t="shared" si="574"/>
        <v>8215</v>
      </c>
      <c r="AH283" s="25">
        <f t="shared" si="547"/>
        <v>4621</v>
      </c>
      <c r="AI283" s="25">
        <f t="shared" si="571"/>
        <v>3594</v>
      </c>
      <c r="AJ283" s="306">
        <f t="shared" si="574"/>
        <v>1056</v>
      </c>
      <c r="AK283" s="142">
        <f t="shared" si="574"/>
        <v>235</v>
      </c>
      <c r="AL283" s="306">
        <f t="shared" si="574"/>
        <v>141</v>
      </c>
      <c r="AM283" s="25">
        <f t="shared" si="574"/>
        <v>1432</v>
      </c>
      <c r="AN283" s="305">
        <f t="shared" si="574"/>
        <v>29092</v>
      </c>
      <c r="AQ283" s="45">
        <f>K283/AQ$5</f>
        <v>233.875</v>
      </c>
      <c r="AR283" s="45">
        <f>AG283/AR$5</f>
        <v>456.38888888888891</v>
      </c>
      <c r="AS283" s="45">
        <f>AH283/AS$5</f>
        <v>660.14285714285711</v>
      </c>
      <c r="AT283" s="45">
        <f>AI283/AT$5</f>
        <v>326.72727272727275</v>
      </c>
      <c r="AU283" s="45">
        <f>AM283/AU$5</f>
        <v>477.33333333333331</v>
      </c>
      <c r="AV283" s="211">
        <f>AN283/AV$5</f>
        <v>1003.1724137931035</v>
      </c>
      <c r="AW283" s="23"/>
      <c r="AX283" s="25">
        <f>MEDIAN($D283:$K283)</f>
        <v>1964</v>
      </c>
      <c r="AY283" s="25">
        <f>MEDIAN($M283:$AF283)</f>
        <v>383.5</v>
      </c>
      <c r="AZ283" s="25">
        <f t="shared" si="567"/>
        <v>648</v>
      </c>
      <c r="BA283" s="25">
        <f t="shared" si="568"/>
        <v>312</v>
      </c>
      <c r="BB283" s="25">
        <f t="shared" si="569"/>
        <v>235</v>
      </c>
      <c r="BC283" s="305">
        <f t="shared" si="570"/>
        <v>432</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18998</v>
      </c>
      <c r="E285" s="162">
        <v>24450</v>
      </c>
      <c r="F285" s="162">
        <v>58184</v>
      </c>
      <c r="G285" s="162">
        <v>98435</v>
      </c>
      <c r="H285" s="137"/>
      <c r="I285" s="137">
        <v>93965</v>
      </c>
      <c r="J285" s="162">
        <v>25994</v>
      </c>
      <c r="K285" s="137"/>
      <c r="L285" s="22">
        <f>+SUM(D285:K285)</f>
        <v>320026</v>
      </c>
      <c r="M285" s="162"/>
      <c r="N285" s="162"/>
      <c r="O285" s="162">
        <v>827</v>
      </c>
      <c r="P285" s="162"/>
      <c r="Q285" s="162">
        <v>3</v>
      </c>
      <c r="R285" s="162"/>
      <c r="S285" s="162">
        <v>61</v>
      </c>
      <c r="T285" s="162">
        <v>1159</v>
      </c>
      <c r="U285" s="162">
        <v>97</v>
      </c>
      <c r="V285" s="137"/>
      <c r="W285" s="137"/>
      <c r="X285" s="137"/>
      <c r="Y285" s="162"/>
      <c r="Z285" s="162">
        <v>1053</v>
      </c>
      <c r="AA285" s="271">
        <v>24</v>
      </c>
      <c r="AB285" s="162"/>
      <c r="AC285" s="162">
        <v>0</v>
      </c>
      <c r="AD285" s="162"/>
      <c r="AE285" s="162">
        <v>26</v>
      </c>
      <c r="AF285" s="162">
        <v>60</v>
      </c>
      <c r="AG285" s="22">
        <f>+SUM(M285:AF285)</f>
        <v>3310</v>
      </c>
      <c r="AH285" s="22">
        <f t="shared" ref="AH285" si="575">O285+Q285+Z285+AC285+AD285+AF285+T285</f>
        <v>3102</v>
      </c>
      <c r="AI285" s="22">
        <f>M285+N285+P285+R285+S285+U285+V285+Y285+AA285+AB285+AE285+W285+X285</f>
        <v>208</v>
      </c>
      <c r="AJ285" s="162">
        <v>0</v>
      </c>
      <c r="AK285" s="137"/>
      <c r="AL285" s="162"/>
      <c r="AM285" s="22">
        <f>+SUM(AJ285:AL285)</f>
        <v>0</v>
      </c>
      <c r="AN285" s="24">
        <f>+AM285+AG285+L285</f>
        <v>323336</v>
      </c>
      <c r="AQ285" s="43">
        <f t="shared" ref="AQ285" si="576">K285/AQ$5</f>
        <v>0</v>
      </c>
      <c r="AR285" s="43">
        <f t="shared" ref="AR285:AT285" si="577">AG285/AR$5</f>
        <v>183.88888888888889</v>
      </c>
      <c r="AS285" s="43">
        <f t="shared" si="577"/>
        <v>443.14285714285717</v>
      </c>
      <c r="AT285" s="43">
        <f t="shared" si="577"/>
        <v>18.90909090909091</v>
      </c>
      <c r="AU285" s="43">
        <f t="shared" ref="AU285:AV285" si="578">AM285/AU$5</f>
        <v>0</v>
      </c>
      <c r="AV285" s="44">
        <f t="shared" si="578"/>
        <v>11149.51724137931</v>
      </c>
      <c r="AW285" s="23"/>
      <c r="AX285" s="22">
        <f>MEDIAN($D285:$K285)</f>
        <v>42089</v>
      </c>
      <c r="AY285" s="22">
        <f>MEDIAN($M285:$AF285)</f>
        <v>60.5</v>
      </c>
      <c r="AZ285" s="22">
        <f>MEDIAN($AC285,$AD285,$Z285,$T285,$O285,Q285,AF285)</f>
        <v>443.5</v>
      </c>
      <c r="BA285" s="22">
        <f>MEDIAN(M285,N285,P285,R285,S285,U285,V285,Y285,AA285,AB285,AE285,W285,X285)</f>
        <v>43.5</v>
      </c>
      <c r="BB285" s="22">
        <f t="shared" ref="BB285" si="579">MEDIAN($AJ285:$AL285)</f>
        <v>0</v>
      </c>
      <c r="BC285" s="24">
        <f>MEDIAN(D285:K285,M285:AF285,AJ285:AL285)</f>
        <v>827</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183201</v>
      </c>
      <c r="E287" s="311">
        <v>85000</v>
      </c>
      <c r="F287" s="274">
        <v>331668</v>
      </c>
      <c r="G287" s="274">
        <v>501763</v>
      </c>
      <c r="H287" s="275">
        <v>313143</v>
      </c>
      <c r="I287" s="275">
        <v>215232</v>
      </c>
      <c r="J287" s="274">
        <v>153244</v>
      </c>
      <c r="K287" s="275">
        <v>202000</v>
      </c>
      <c r="L287" s="276">
        <f>+SUM(D287:K287)</f>
        <v>1985251</v>
      </c>
      <c r="M287" s="274">
        <v>15300</v>
      </c>
      <c r="N287" s="274">
        <v>39707</v>
      </c>
      <c r="O287" s="274">
        <v>82542</v>
      </c>
      <c r="P287" s="274">
        <v>38314</v>
      </c>
      <c r="Q287" s="274">
        <v>68611</v>
      </c>
      <c r="R287" s="274">
        <v>22069</v>
      </c>
      <c r="S287" s="274">
        <v>24986</v>
      </c>
      <c r="T287" s="274">
        <v>38163</v>
      </c>
      <c r="U287" s="274">
        <v>26603</v>
      </c>
      <c r="V287" s="275">
        <v>8232</v>
      </c>
      <c r="W287" s="275"/>
      <c r="X287" s="275"/>
      <c r="Y287" s="274"/>
      <c r="Z287" s="274">
        <v>119035</v>
      </c>
      <c r="AA287" s="277">
        <v>55994</v>
      </c>
      <c r="AB287" s="274">
        <v>31294</v>
      </c>
      <c r="AC287" s="274">
        <v>0</v>
      </c>
      <c r="AD287" s="274"/>
      <c r="AE287" s="274">
        <v>17932</v>
      </c>
      <c r="AF287" s="274">
        <v>29982</v>
      </c>
      <c r="AG287" s="276">
        <f>+SUM(M287:AF287)</f>
        <v>618764</v>
      </c>
      <c r="AH287" s="276">
        <f>O287+Q287+Z287+AC287+AD287+AF287+T287</f>
        <v>338333</v>
      </c>
      <c r="AI287" s="276">
        <f>M287+N287+P287+R287+S287+U287+V287+Y287+AA287+AB287+AE287+W287+X287</f>
        <v>280431</v>
      </c>
      <c r="AJ287" s="274">
        <v>83356</v>
      </c>
      <c r="AK287" s="275">
        <v>6739</v>
      </c>
      <c r="AL287" s="274">
        <v>8720</v>
      </c>
      <c r="AM287" s="276">
        <f>+SUM(AJ287:AL287)</f>
        <v>98815</v>
      </c>
      <c r="AN287" s="312">
        <f>+AM287+AG287+L287</f>
        <v>2702830</v>
      </c>
      <c r="AQ287" s="276">
        <f>K287/AQ$5</f>
        <v>25250</v>
      </c>
      <c r="AR287" s="276">
        <f>AG287/AR$5</f>
        <v>34375.777777777781</v>
      </c>
      <c r="AS287" s="276">
        <f>AH287/AS$5</f>
        <v>48333.285714285717</v>
      </c>
      <c r="AT287" s="276">
        <f>AI287/AT$5</f>
        <v>25493.727272727272</v>
      </c>
      <c r="AU287" s="276">
        <f>AM287/AU$5</f>
        <v>32938.333333333336</v>
      </c>
      <c r="AV287" s="312">
        <f>AN287/AV$5</f>
        <v>93201.034482758623</v>
      </c>
      <c r="AW287" s="23"/>
      <c r="AX287" s="276">
        <f>MEDIAN($D287:$K287)</f>
        <v>208616</v>
      </c>
      <c r="AY287" s="276">
        <f>MEDIAN($M287:$AF287)</f>
        <v>30638</v>
      </c>
      <c r="AZ287" s="276">
        <f>MEDIAN($AC287,$AD287,$Z287,$T287,$O287,Q287,AF287)</f>
        <v>53387</v>
      </c>
      <c r="BA287" s="276">
        <f>MEDIAN(M287,N287,P287,R287,S287,U287,V287,Y287,AA287,AB287,AE287,W287,X287)</f>
        <v>25794.5</v>
      </c>
      <c r="BB287" s="276">
        <f t="shared" ref="BB287" si="580">MEDIAN($AJ287:$AL287)</f>
        <v>8720</v>
      </c>
      <c r="BC287" s="312">
        <f>MEDIAN(D287:K287,M287:AF287,AJ287:AL287)</f>
        <v>39707</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2010</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81">IFERROR(+D65/D42,"-")</f>
        <v>7.1740779041709751E-2</v>
      </c>
      <c r="E293" s="168">
        <f t="shared" si="581"/>
        <v>-4.0767839872166853E-2</v>
      </c>
      <c r="F293" s="168">
        <f t="shared" si="581"/>
        <v>2.405191318814277E-2</v>
      </c>
      <c r="G293" s="168">
        <f t="shared" si="581"/>
        <v>3.0707623670666252E-2</v>
      </c>
      <c r="H293" s="168">
        <f t="shared" si="581"/>
        <v>4.0441409494707557E-2</v>
      </c>
      <c r="I293" s="168">
        <f t="shared" si="581"/>
        <v>5.8792632119280402E-2</v>
      </c>
      <c r="J293" s="168">
        <f t="shared" si="581"/>
        <v>4.1816421470234018E-2</v>
      </c>
      <c r="K293" s="168">
        <f t="shared" si="581"/>
        <v>4.8292861885689507E-2</v>
      </c>
      <c r="L293" s="320">
        <f t="shared" si="581"/>
        <v>4.0253382265353688E-2</v>
      </c>
      <c r="M293" s="168">
        <f t="shared" si="581"/>
        <v>7.0618758218715577E-2</v>
      </c>
      <c r="N293" s="168">
        <f t="shared" si="581"/>
        <v>0.11269355543795873</v>
      </c>
      <c r="O293" s="168">
        <f t="shared" si="581"/>
        <v>0.11106371695698788</v>
      </c>
      <c r="P293" s="168">
        <f t="shared" si="581"/>
        <v>8.2175739903106559E-2</v>
      </c>
      <c r="Q293" s="168">
        <f t="shared" si="581"/>
        <v>3.0207841512415567E-2</v>
      </c>
      <c r="R293" s="168">
        <f t="shared" si="581"/>
        <v>9.7405913741788919E-2</v>
      </c>
      <c r="S293" s="168">
        <f t="shared" si="581"/>
        <v>7.541808122720986E-2</v>
      </c>
      <c r="T293" s="168">
        <f t="shared" si="581"/>
        <v>3.9984451472692896E-2</v>
      </c>
      <c r="U293" s="168">
        <f t="shared" si="581"/>
        <v>0.13102341467429324</v>
      </c>
      <c r="V293" s="168">
        <f t="shared" si="581"/>
        <v>2.3381294964028777E-2</v>
      </c>
      <c r="W293" s="168">
        <f t="shared" ref="W293:X293" si="582">IFERROR(+W65/W42,"-")</f>
        <v>6.4203436772203692E-2</v>
      </c>
      <c r="X293" s="168">
        <f t="shared" si="582"/>
        <v>7.966337119045673E-2</v>
      </c>
      <c r="Y293" s="168">
        <f t="shared" ref="Y293:AN293" si="583">IFERROR(+Y65/Y42,"-")</f>
        <v>0.10808073056557439</v>
      </c>
      <c r="Z293" s="168">
        <f t="shared" si="583"/>
        <v>6.4177852348993286E-2</v>
      </c>
      <c r="AA293" s="168">
        <f t="shared" si="583"/>
        <v>0.11466454521347123</v>
      </c>
      <c r="AB293" s="168">
        <f t="shared" si="583"/>
        <v>0.16041067761806982</v>
      </c>
      <c r="AC293" s="168">
        <f t="shared" si="583"/>
        <v>8.6229365768896615E-2</v>
      </c>
      <c r="AD293" s="168">
        <f t="shared" si="583"/>
        <v>6.7466491704939541E-2</v>
      </c>
      <c r="AE293" s="168">
        <f t="shared" si="583"/>
        <v>0.11722393486680895</v>
      </c>
      <c r="AF293" s="168">
        <f t="shared" si="583"/>
        <v>6.1292044847837693E-2</v>
      </c>
      <c r="AG293" s="320">
        <f t="shared" si="583"/>
        <v>8.3022930466389686E-2</v>
      </c>
      <c r="AH293" s="320">
        <f t="shared" si="583"/>
        <v>6.5931118033921779E-2</v>
      </c>
      <c r="AI293" s="320">
        <f t="shared" si="583"/>
        <v>0.10235514516315317</v>
      </c>
      <c r="AJ293" s="168">
        <f t="shared" si="583"/>
        <v>4.050505906037645E-2</v>
      </c>
      <c r="AK293" s="168">
        <f t="shared" si="583"/>
        <v>0.21308093677951706</v>
      </c>
      <c r="AL293" s="168">
        <f t="shared" si="583"/>
        <v>0.13125553800516238</v>
      </c>
      <c r="AM293" s="320">
        <f t="shared" si="583"/>
        <v>7.2940289077079057E-2</v>
      </c>
      <c r="AN293" s="321">
        <f t="shared" si="583"/>
        <v>5.2304369095667533E-2</v>
      </c>
      <c r="AQ293" s="320">
        <f>IFERROR(+AQ65/AQ42,"-")</f>
        <v>4.8292861885689507E-2</v>
      </c>
      <c r="AR293" s="320">
        <f>IFERROR(+AR65/AR42,"-")</f>
        <v>8.3022930466389686E-2</v>
      </c>
      <c r="AS293" s="320">
        <f>IFERROR(+AS65/AS42,"-")</f>
        <v>6.5931118033921765E-2</v>
      </c>
      <c r="AT293" s="320">
        <f>IFERROR(+AT65/AT42,"-")</f>
        <v>0.10235514516315317</v>
      </c>
      <c r="AU293" s="320">
        <f>IFERROR(+AU65/AU42,"-")</f>
        <v>7.2940289077079057E-2</v>
      </c>
      <c r="AV293" s="321">
        <f t="shared" ref="AV293" si="584">IFERROR(+AV65/AV42,"-")</f>
        <v>5.2304369095667533E-2</v>
      </c>
      <c r="AX293" s="320">
        <f>IFERROR(+AX65/AX42,"-")</f>
        <v>4.4554534076253038E-2</v>
      </c>
      <c r="AY293" s="320">
        <f>IFERROR(+AY65/AY42,"-")</f>
        <v>7.0341515997844092E-2</v>
      </c>
      <c r="AZ293" s="320">
        <f>IFERROR(+AZ65/AZ42,"-")</f>
        <v>4.3428419731634325E-2</v>
      </c>
      <c r="BA293" s="320">
        <f>IFERROR(+BA65/BA42,"-")</f>
        <v>8.2345903412097646E-2</v>
      </c>
      <c r="BB293" s="320">
        <f>IFERROR(+BB65/BB42,"-")</f>
        <v>0.20295103440305121</v>
      </c>
      <c r="BC293" s="321">
        <f t="shared" ref="BC293" si="585">IFERROR(+BC65/BC42,"-")</f>
        <v>9.7726027881336469E-2</v>
      </c>
    </row>
    <row r="294" spans="1:55" s="204" customFormat="1">
      <c r="A294" s="291"/>
      <c r="B294" s="316" t="s">
        <v>72</v>
      </c>
      <c r="C294" s="201"/>
      <c r="D294" s="168">
        <f t="shared" ref="D294:V294" si="586">IFERROR(+(D65+D60+D53-D34)/D42,"-")</f>
        <v>0.19405032747328507</v>
      </c>
      <c r="E294" s="168">
        <f t="shared" si="586"/>
        <v>3.5669231739624073E-2</v>
      </c>
      <c r="F294" s="168">
        <f t="shared" si="586"/>
        <v>0.11627060647307925</v>
      </c>
      <c r="G294" s="168">
        <f t="shared" si="586"/>
        <v>0.12875952860353693</v>
      </c>
      <c r="H294" s="168">
        <f t="shared" si="586"/>
        <v>0.12669173057741512</v>
      </c>
      <c r="I294" s="168">
        <f t="shared" si="586"/>
        <v>0.12655721601751757</v>
      </c>
      <c r="J294" s="168">
        <f t="shared" si="586"/>
        <v>0.12427326611094056</v>
      </c>
      <c r="K294" s="168">
        <f t="shared" si="586"/>
        <v>0.14134333471792276</v>
      </c>
      <c r="L294" s="320">
        <f t="shared" si="586"/>
        <v>0.13070859791327358</v>
      </c>
      <c r="M294" s="168">
        <f t="shared" si="586"/>
        <v>7.2466858584781607E-2</v>
      </c>
      <c r="N294" s="168">
        <f t="shared" si="586"/>
        <v>0.19434921657501783</v>
      </c>
      <c r="O294" s="168">
        <f t="shared" si="586"/>
        <v>0.1670912926691491</v>
      </c>
      <c r="P294" s="168">
        <f t="shared" si="586"/>
        <v>0.15865726815603975</v>
      </c>
      <c r="Q294" s="168">
        <f t="shared" si="586"/>
        <v>8.5400988620267682E-2</v>
      </c>
      <c r="R294" s="168">
        <f t="shared" si="586"/>
        <v>0.13216983956465844</v>
      </c>
      <c r="S294" s="168">
        <f t="shared" si="586"/>
        <v>0.13255375330064126</v>
      </c>
      <c r="T294" s="168">
        <f t="shared" si="586"/>
        <v>0.13889428768309275</v>
      </c>
      <c r="U294" s="168">
        <f t="shared" si="586"/>
        <v>0.16548701699518539</v>
      </c>
      <c r="V294" s="168">
        <f t="shared" si="586"/>
        <v>8.2359112709832136E-2</v>
      </c>
      <c r="W294" s="168">
        <f t="shared" ref="W294:X294" si="587">IFERROR(+(W65+W60+W53-W34)/W42,"-")</f>
        <v>0.1141184616352993</v>
      </c>
      <c r="X294" s="168">
        <f t="shared" si="587"/>
        <v>7.2473241277882183E-2</v>
      </c>
      <c r="Y294" s="168">
        <f t="shared" ref="Y294:AN294" si="588">IFERROR(+(Y65+Y60+Y53-Y34)/Y42,"-")</f>
        <v>0.15555214488527358</v>
      </c>
      <c r="Z294" s="168">
        <f t="shared" si="588"/>
        <v>0.14119995371441796</v>
      </c>
      <c r="AA294" s="168">
        <f t="shared" si="588"/>
        <v>0.19655263855741184</v>
      </c>
      <c r="AB294" s="168">
        <f t="shared" si="588"/>
        <v>0.21482546201232033</v>
      </c>
      <c r="AC294" s="168">
        <f t="shared" si="588"/>
        <v>0.16255188724780384</v>
      </c>
      <c r="AD294" s="168">
        <f t="shared" si="588"/>
        <v>0.15491611210047801</v>
      </c>
      <c r="AE294" s="168">
        <f t="shared" si="588"/>
        <v>0.17800964350644219</v>
      </c>
      <c r="AF294" s="168">
        <f t="shared" si="588"/>
        <v>0.10989499911016196</v>
      </c>
      <c r="AG294" s="320">
        <f t="shared" si="588"/>
        <v>0.14512065064727608</v>
      </c>
      <c r="AH294" s="320">
        <f t="shared" si="588"/>
        <v>0.13612322602976809</v>
      </c>
      <c r="AI294" s="320">
        <f t="shared" si="588"/>
        <v>0.15529746162685307</v>
      </c>
      <c r="AJ294" s="168">
        <f t="shared" si="588"/>
        <v>7.115260575814239E-2</v>
      </c>
      <c r="AK294" s="168">
        <f t="shared" si="588"/>
        <v>0.13950572341544312</v>
      </c>
      <c r="AL294" s="168">
        <f t="shared" si="588"/>
        <v>0.16897176098932851</v>
      </c>
      <c r="AM294" s="320">
        <f t="shared" si="588"/>
        <v>9.1865972463718429E-2</v>
      </c>
      <c r="AN294" s="321">
        <f t="shared" si="588"/>
        <v>0.13246508759765049</v>
      </c>
      <c r="AQ294" s="320">
        <f>IFERROR(+(AQ65+AQ60+AQ53-AQ34)/AQ42,"-")</f>
        <v>0.14134333471792276</v>
      </c>
      <c r="AR294" s="320">
        <f>IFERROR(+(AR65+AR60+AR53-AR34)/AR42,"-")</f>
        <v>0.14512065064727608</v>
      </c>
      <c r="AS294" s="320">
        <f>IFERROR(+(AS65+AS60+AS53-AS34)/AS42,"-")</f>
        <v>0.13612322602976809</v>
      </c>
      <c r="AT294" s="320">
        <f>IFERROR(+(AT65+AT60+AT53-AT34)/AT42,"-")</f>
        <v>0.15529746162685307</v>
      </c>
      <c r="AU294" s="320">
        <f>IFERROR(+(AU65+AU60+AU53-AU34)/AU42,"-")</f>
        <v>9.1865972463718415E-2</v>
      </c>
      <c r="AV294" s="321">
        <f t="shared" ref="AV294" si="589">IFERROR(+(AV65+AV60+AV53-AV34)/AV42,"-")</f>
        <v>0.13246508759765049</v>
      </c>
      <c r="AX294" s="320">
        <f>IFERROR(+(AX65+AX60+AX53-AX34)/AX42,"-")</f>
        <v>0.13847945005305057</v>
      </c>
      <c r="AY294" s="320">
        <f>IFERROR(+(AY65+AY60+AY53-AY34)/AY42,"-")</f>
        <v>0.12927629967171345</v>
      </c>
      <c r="AZ294" s="320">
        <f>IFERROR(+(AZ65+AZ60+AZ53-AZ34)/AZ42,"-")</f>
        <v>0.11129814653924124</v>
      </c>
      <c r="BA294" s="320">
        <f>IFERROR(+(BA65+BA60+BA53-BA34)/BA42,"-")</f>
        <v>0.13391850539539379</v>
      </c>
      <c r="BB294" s="320">
        <f>IFERROR(+(BB65+BB60+BB53-BB34)/BB42,"-")</f>
        <v>0.14674268983318564</v>
      </c>
      <c r="BC294" s="321">
        <f t="shared" ref="BC294" si="590">IFERROR(+(BC65+BC60+BC53-BC34)/BC42,"-")</f>
        <v>0.1727123345760376</v>
      </c>
    </row>
    <row r="295" spans="1:55" s="204" customFormat="1">
      <c r="A295" s="291"/>
      <c r="B295" s="316" t="s">
        <v>71</v>
      </c>
      <c r="C295" s="201"/>
      <c r="D295" s="168">
        <f t="shared" ref="D295:V295" si="591">IFERROR(+D170/D176,"-")</f>
        <v>1.2540043593672443</v>
      </c>
      <c r="E295" s="168">
        <f t="shared" si="591"/>
        <v>1.0626046347695832</v>
      </c>
      <c r="F295" s="168">
        <f t="shared" si="591"/>
        <v>1.1321671883631008</v>
      </c>
      <c r="G295" s="168">
        <f t="shared" si="591"/>
        <v>1.1498731872969068</v>
      </c>
      <c r="H295" s="168">
        <f t="shared" si="591"/>
        <v>1.1296288582496772</v>
      </c>
      <c r="I295" s="168">
        <f t="shared" si="591"/>
        <v>1.2103851042352065</v>
      </c>
      <c r="J295" s="168">
        <f t="shared" si="591"/>
        <v>1.166150520984548</v>
      </c>
      <c r="K295" s="168">
        <f t="shared" si="591"/>
        <v>1.1724349330392534</v>
      </c>
      <c r="L295" s="320">
        <f t="shared" si="591"/>
        <v>1.1659965556355247</v>
      </c>
      <c r="M295" s="168">
        <f t="shared" si="591"/>
        <v>1.1922047371836471</v>
      </c>
      <c r="N295" s="168">
        <f t="shared" si="591"/>
        <v>1.2048555881121807</v>
      </c>
      <c r="O295" s="168">
        <f t="shared" si="591"/>
        <v>1.1990415066842297</v>
      </c>
      <c r="P295" s="168">
        <f t="shared" si="591"/>
        <v>1.2436459995441076</v>
      </c>
      <c r="Q295" s="168">
        <f t="shared" si="591"/>
        <v>1.1465448854012563</v>
      </c>
      <c r="R295" s="168">
        <f t="shared" si="591"/>
        <v>1.1571951607768227</v>
      </c>
      <c r="S295" s="168">
        <f t="shared" si="591"/>
        <v>1.1519141740359826</v>
      </c>
      <c r="T295" s="168">
        <f t="shared" si="591"/>
        <v>1.17221072096155</v>
      </c>
      <c r="U295" s="168">
        <f t="shared" si="591"/>
        <v>1.2402159244264508</v>
      </c>
      <c r="V295" s="168">
        <f t="shared" si="591"/>
        <v>1.1134170468768927</v>
      </c>
      <c r="W295" s="168">
        <f t="shared" ref="W295:X295" si="592">IFERROR(+W170/W176,"-")</f>
        <v>0.99307217533694425</v>
      </c>
      <c r="X295" s="168">
        <f t="shared" si="592"/>
        <v>1.1329066963457615</v>
      </c>
      <c r="Y295" s="168">
        <f t="shared" ref="Y295:AN295" si="593">IFERROR(+Y170/Y176,"-")</f>
        <v>1.2106308612028955</v>
      </c>
      <c r="Z295" s="168">
        <f t="shared" si="593"/>
        <v>1.1714642430634179</v>
      </c>
      <c r="AA295" s="168">
        <f t="shared" si="593"/>
        <v>1.2408895739293184</v>
      </c>
      <c r="AB295" s="168">
        <f t="shared" si="593"/>
        <v>1.335166553719439</v>
      </c>
      <c r="AC295" s="168">
        <f t="shared" si="593"/>
        <v>1.2185439518701955</v>
      </c>
      <c r="AD295" s="168">
        <f t="shared" si="593"/>
        <v>1.2201445850132073</v>
      </c>
      <c r="AE295" s="168">
        <f t="shared" si="593"/>
        <v>1.2270819095967977</v>
      </c>
      <c r="AF295" s="168">
        <f t="shared" si="593"/>
        <v>1.1749140038957271</v>
      </c>
      <c r="AG295" s="320">
        <f t="shared" si="593"/>
        <v>1.1914031185187572</v>
      </c>
      <c r="AH295" s="320">
        <f t="shared" si="593"/>
        <v>1.1815461386486719</v>
      </c>
      <c r="AI295" s="320">
        <f t="shared" si="593"/>
        <v>1.2028787318509422</v>
      </c>
      <c r="AJ295" s="168">
        <f t="shared" si="593"/>
        <v>1.0841616389600244</v>
      </c>
      <c r="AK295" s="168">
        <f t="shared" si="593"/>
        <v>1.3687147623978828</v>
      </c>
      <c r="AL295" s="168">
        <f t="shared" si="593"/>
        <v>1.1858424056400172</v>
      </c>
      <c r="AM295" s="320">
        <f t="shared" si="593"/>
        <v>1.1242045254920183</v>
      </c>
      <c r="AN295" s="321">
        <f t="shared" si="593"/>
        <v>1.1702951072994943</v>
      </c>
      <c r="AQ295" s="320">
        <f>IFERROR(+AQ170/AQ176,"-")</f>
        <v>1.1724349330392534</v>
      </c>
      <c r="AR295" s="320">
        <f>IFERROR(+AR170/AR176,"-")</f>
        <v>1.1914031185187572</v>
      </c>
      <c r="AS295" s="320">
        <f>IFERROR(+AS170/AS176,"-")</f>
        <v>1.1815461386486719</v>
      </c>
      <c r="AT295" s="320">
        <f>IFERROR(+AT170/AT176,"-")</f>
        <v>1.2028787318509424</v>
      </c>
      <c r="AU295" s="320">
        <f>IFERROR(+AU170/AU176,"-")</f>
        <v>1.1242045254920181</v>
      </c>
      <c r="AV295" s="321">
        <f t="shared" ref="AV295" si="594">IFERROR(+AV170/AV176,"-")</f>
        <v>1.1702951072994943</v>
      </c>
      <c r="AX295" s="320">
        <f>IFERROR(+AX170/AX176,"-")</f>
        <v>1.1518032487680234</v>
      </c>
      <c r="AY295" s="320">
        <f>IFERROR(+AY170/AY176,"-")</f>
        <v>1.2490261145577839</v>
      </c>
      <c r="AZ295" s="320">
        <f>IFERROR(+AZ170/AZ176,"-")</f>
        <v>1.2185439518701955</v>
      </c>
      <c r="BA295" s="320">
        <f>IFERROR(+BA170/BA176,"-")</f>
        <v>1.2048555881121807</v>
      </c>
      <c r="BB295" s="320">
        <f>IFERROR(+BB170/BB176,"-")</f>
        <v>1.1858424056400172</v>
      </c>
      <c r="BC295" s="321">
        <f t="shared" ref="BC295" si="595">IFERROR(+BC170/BC176,"-")</f>
        <v>1.1688943380298675</v>
      </c>
    </row>
    <row r="296" spans="1:55" s="204" customFormat="1">
      <c r="A296" s="199"/>
      <c r="B296" s="316" t="s">
        <v>70</v>
      </c>
      <c r="C296" s="201"/>
      <c r="D296" s="163">
        <f t="shared" ref="D296:V296" si="596">IFERROR(+(D81+D82-D91+D113)/D176,"-")</f>
        <v>2.0799792822150765E-2</v>
      </c>
      <c r="E296" s="163">
        <f t="shared" si="596"/>
        <v>0.2099414045290334</v>
      </c>
      <c r="F296" s="163">
        <f t="shared" si="596"/>
        <v>0.2540942210063919</v>
      </c>
      <c r="G296" s="163">
        <f t="shared" si="596"/>
        <v>0.10682606300448967</v>
      </c>
      <c r="H296" s="163">
        <f t="shared" si="596"/>
        <v>0.34485017627434422</v>
      </c>
      <c r="I296" s="163">
        <f t="shared" si="596"/>
        <v>0.20260577799392693</v>
      </c>
      <c r="J296" s="163">
        <f t="shared" si="596"/>
        <v>0.12669225889007171</v>
      </c>
      <c r="K296" s="163">
        <f t="shared" si="596"/>
        <v>8.4344820539561632E-2</v>
      </c>
      <c r="L296" s="322">
        <f t="shared" si="596"/>
        <v>0.16376940909839596</v>
      </c>
      <c r="M296" s="163">
        <f t="shared" si="596"/>
        <v>1.1937053861129137</v>
      </c>
      <c r="N296" s="163">
        <f t="shared" si="596"/>
        <v>0.12577089437700573</v>
      </c>
      <c r="O296" s="163">
        <f t="shared" si="596"/>
        <v>0.48825705557579663</v>
      </c>
      <c r="P296" s="163">
        <f t="shared" si="596"/>
        <v>0.38178139958969681</v>
      </c>
      <c r="Q296" s="163">
        <f t="shared" si="596"/>
        <v>0.48756458909543104</v>
      </c>
      <c r="R296" s="163">
        <f t="shared" si="596"/>
        <v>0.43948981216173194</v>
      </c>
      <c r="S296" s="163">
        <f t="shared" si="596"/>
        <v>0.24098356111218916</v>
      </c>
      <c r="T296" s="163">
        <f t="shared" si="596"/>
        <v>2.9746949932667375E-3</v>
      </c>
      <c r="U296" s="163">
        <f t="shared" si="596"/>
        <v>0.71185085220172939</v>
      </c>
      <c r="V296" s="163">
        <f t="shared" si="596"/>
        <v>0.11055032906690354</v>
      </c>
      <c r="W296" s="163">
        <f t="shared" ref="W296:X296" si="597">IFERROR(+(W81+W82-W91+W113)/W176,"-")</f>
        <v>6.5940294747449307E-2</v>
      </c>
      <c r="X296" s="163">
        <f t="shared" si="597"/>
        <v>1.0089037284362827</v>
      </c>
      <c r="Y296" s="163">
        <f t="shared" ref="Y296:AN296" si="598">IFERROR(+(Y81+Y82-Y91+Y113)/Y176,"-")</f>
        <v>0.53118016693087844</v>
      </c>
      <c r="Z296" s="163">
        <f t="shared" si="598"/>
        <v>1.5416350016284877E-2</v>
      </c>
      <c r="AA296" s="163">
        <f t="shared" si="598"/>
        <v>0.29333920510844436</v>
      </c>
      <c r="AB296" s="163">
        <f t="shared" si="598"/>
        <v>0.49595996455194702</v>
      </c>
      <c r="AC296" s="163">
        <f t="shared" si="598"/>
        <v>3.989547567682538E-2</v>
      </c>
      <c r="AD296" s="163">
        <f t="shared" si="598"/>
        <v>0.33523332869919831</v>
      </c>
      <c r="AE296" s="163">
        <f t="shared" si="598"/>
        <v>0.32139021770965537</v>
      </c>
      <c r="AF296" s="163">
        <f t="shared" si="598"/>
        <v>0.38302457623606451</v>
      </c>
      <c r="AG296" s="322">
        <f t="shared" si="598"/>
        <v>0.32888229794641993</v>
      </c>
      <c r="AH296" s="322">
        <f t="shared" si="598"/>
        <v>0.23579822968543057</v>
      </c>
      <c r="AI296" s="322">
        <f t="shared" si="598"/>
        <v>0.43725187857137876</v>
      </c>
      <c r="AJ296" s="163">
        <f t="shared" si="598"/>
        <v>0.2666131342506185</v>
      </c>
      <c r="AK296" s="163">
        <f t="shared" si="598"/>
        <v>4.5022437003797036</v>
      </c>
      <c r="AL296" s="163">
        <f t="shared" si="598"/>
        <v>1.2601793678960242</v>
      </c>
      <c r="AM296" s="322">
        <f t="shared" si="598"/>
        <v>0.80122062481937129</v>
      </c>
      <c r="AN296" s="323">
        <f t="shared" si="598"/>
        <v>0.23409347821376611</v>
      </c>
      <c r="AQ296" s="322">
        <f>IFERROR(+(AQ81+AQ82-AQ91+AQ113)/AQ176,"-")</f>
        <v>8.4344820539561632E-2</v>
      </c>
      <c r="AR296" s="322">
        <f>IFERROR(+(AR81+AR82-AR91+AR113)/AR176,"-")</f>
        <v>0.32888229794641993</v>
      </c>
      <c r="AS296" s="322">
        <f>IFERROR(+(AS81+AS82-AS91+AS113)/AS176,"-")</f>
        <v>0.23579822968543054</v>
      </c>
      <c r="AT296" s="322">
        <f>IFERROR(+(AT81+AT82-AT91+AT113)/AT176,"-")</f>
        <v>0.4372518785713787</v>
      </c>
      <c r="AU296" s="322">
        <f>IFERROR(+(AU81+AU82-AU91+AU113)/AU176,"-")</f>
        <v>0.80122062481937129</v>
      </c>
      <c r="AV296" s="323">
        <f t="shared" ref="AV296" si="599">IFERROR(+(AV81+AV82-AV91+AV113)/AV176,"-")</f>
        <v>0.23409347821376611</v>
      </c>
      <c r="AX296" s="322">
        <f>IFERROR(+(AX81+AX82-AX91+AX113)/AX176,"-")</f>
        <v>0.18052016791385289</v>
      </c>
      <c r="AY296" s="322">
        <f>IFERROR(+(AY81+AY82-AY91+AY113)/AY176,"-")</f>
        <v>0.30020920502092052</v>
      </c>
      <c r="AZ296" s="322">
        <f>IFERROR(+(AZ81+AZ82-AZ91+AZ113)/AZ176,"-")</f>
        <v>0.19027073015101334</v>
      </c>
      <c r="BA296" s="322">
        <f>IFERROR(+(BA81+BA82-BA91+BA113)/BA176,"-")</f>
        <v>0.36511790149295381</v>
      </c>
      <c r="BB296" s="322">
        <f>IFERROR(+(BB81+BB82-BB91+BB113)/BB176,"-")</f>
        <v>1.7115246271162055</v>
      </c>
      <c r="BC296" s="323">
        <f t="shared" ref="BC296" si="600">IFERROR(+(BC81+BC82-BC91+BC113)/BC176,"-")</f>
        <v>0.33916547745864573</v>
      </c>
    </row>
    <row r="297" spans="1:55" s="204" customFormat="1">
      <c r="A297" s="199"/>
      <c r="B297" s="316" t="s">
        <v>69</v>
      </c>
      <c r="C297" s="201"/>
      <c r="D297" s="169">
        <f t="shared" ref="D297:V297" si="601">IF(D91+D96+D97+D122+D123=0,"No debt",+(D69-D67+D53)/D53)</f>
        <v>6.8658399098083427</v>
      </c>
      <c r="E297" s="169">
        <f t="shared" si="601"/>
        <v>-106.72222222222223</v>
      </c>
      <c r="F297" s="169">
        <f t="shared" si="601"/>
        <v>7.5327342747111681</v>
      </c>
      <c r="G297" s="169" t="e">
        <f t="shared" si="601"/>
        <v>#DIV/0!</v>
      </c>
      <c r="H297" s="169">
        <f t="shared" si="601"/>
        <v>4.1944664031620551</v>
      </c>
      <c r="I297" s="169" t="str">
        <f t="shared" si="601"/>
        <v>No debt</v>
      </c>
      <c r="J297" s="169">
        <f t="shared" si="601"/>
        <v>42.181395348837206</v>
      </c>
      <c r="K297" s="169">
        <f t="shared" si="601"/>
        <v>15.285201793721972</v>
      </c>
      <c r="L297" s="324">
        <f t="shared" si="601"/>
        <v>13.250511347034188</v>
      </c>
      <c r="M297" s="169" t="str">
        <f t="shared" si="601"/>
        <v>No debt</v>
      </c>
      <c r="N297" s="169">
        <f t="shared" si="601"/>
        <v>84.016949152542367</v>
      </c>
      <c r="O297" s="169">
        <f t="shared" si="601"/>
        <v>33.880546075085327</v>
      </c>
      <c r="P297" s="169" t="str">
        <f t="shared" si="601"/>
        <v>No debt</v>
      </c>
      <c r="Q297" s="169" t="str">
        <f t="shared" si="601"/>
        <v>No debt</v>
      </c>
      <c r="R297" s="169" t="str">
        <f t="shared" si="601"/>
        <v>No debt</v>
      </c>
      <c r="S297" s="169">
        <f t="shared" si="601"/>
        <v>300.89999999999998</v>
      </c>
      <c r="T297" s="169">
        <f t="shared" si="601"/>
        <v>378.16666666666669</v>
      </c>
      <c r="U297" s="169" t="str">
        <f t="shared" si="601"/>
        <v>No debt</v>
      </c>
      <c r="V297" s="169" t="e">
        <f t="shared" si="601"/>
        <v>#DIV/0!</v>
      </c>
      <c r="W297" s="169" t="str">
        <f t="shared" ref="W297:X297" si="602">IF(W91+W96+W97+W122+W123=0,"No debt",+(W69-W67+W53)/W53)</f>
        <v>No debt</v>
      </c>
      <c r="X297" s="169" t="str">
        <f t="shared" si="602"/>
        <v>No debt</v>
      </c>
      <c r="Y297" s="169" t="str">
        <f t="shared" ref="Y297:AN297" si="603">IF(Y91+Y96+Y97+Y122+Y123=0,"No debt",+(Y69-Y67+Y53)/Y53)</f>
        <v>No debt</v>
      </c>
      <c r="Z297" s="169">
        <f t="shared" si="603"/>
        <v>11.756363636363636</v>
      </c>
      <c r="AA297" s="169">
        <f t="shared" si="603"/>
        <v>23.288659793814432</v>
      </c>
      <c r="AB297" s="169">
        <f t="shared" si="603"/>
        <v>1117</v>
      </c>
      <c r="AC297" s="169">
        <f t="shared" si="603"/>
        <v>26.340425531914892</v>
      </c>
      <c r="AD297" s="169" t="str">
        <f t="shared" si="603"/>
        <v>No debt</v>
      </c>
      <c r="AE297" s="169">
        <f t="shared" si="603"/>
        <v>989.66666666666663</v>
      </c>
      <c r="AF297" s="169" t="str">
        <f t="shared" si="603"/>
        <v>No debt</v>
      </c>
      <c r="AG297" s="324">
        <f t="shared" si="603"/>
        <v>44.203632887189293</v>
      </c>
      <c r="AH297" s="324">
        <f t="shared" si="603"/>
        <v>28.094594594594593</v>
      </c>
      <c r="AI297" s="324">
        <f t="shared" si="603"/>
        <v>77.220116618075807</v>
      </c>
      <c r="AJ297" s="169" t="str">
        <f t="shared" si="603"/>
        <v>No debt</v>
      </c>
      <c r="AK297" s="169">
        <f t="shared" si="603"/>
        <v>50.698113207547166</v>
      </c>
      <c r="AL297" s="169">
        <f t="shared" si="603"/>
        <v>379.55555555555554</v>
      </c>
      <c r="AM297" s="324">
        <f t="shared" si="603"/>
        <v>96.461538461538467</v>
      </c>
      <c r="AN297" s="325">
        <f t="shared" si="603"/>
        <v>19.461845785057932</v>
      </c>
      <c r="AQ297" s="324">
        <f>IF(AQ91+AQ96+AQ97+AQ122+AQ123=0,"No debt",+(AQ69-AQ67+AQ53)/AQ53)</f>
        <v>15.285201793721972</v>
      </c>
      <c r="AR297" s="324">
        <f>IF(AR91+AR96+AR97+AR122+AR123=0,"No debt",+(AR69-AR67+AR53)/AR53)</f>
        <v>44.203632887189301</v>
      </c>
      <c r="AS297" s="324">
        <f>IF(AS91+AS96+AS97+AS122+AS123=0,"No debt",+(AS69-AS67+AS53)/AS53)</f>
        <v>28.094594594594593</v>
      </c>
      <c r="AT297" s="324">
        <f>IF(AT91+AT96+AT97+AT122+AT123=0,"No debt",+(AT69-AT67+AT53)/AT53)</f>
        <v>77.220116618075792</v>
      </c>
      <c r="AU297" s="324">
        <f>IF(AU91+AU96+AU97+AU122+AU123=0,"No debt",+(AU69-AU67+AU53)/AU53)</f>
        <v>96.461538461538467</v>
      </c>
      <c r="AV297" s="325">
        <f t="shared" ref="AV297" si="604">IF(AV91+AV96+AV97+AV122+AV123=0,"No debt",+(AV69-AV67+AV53)/AV53)</f>
        <v>19.461845785057928</v>
      </c>
      <c r="AX297" s="324">
        <f>IF(AX91+AX96+AX97+AX122+AX123=0,"No debt",+(AX69-AX67+AX53)/AX53)</f>
        <v>24.248872180451126</v>
      </c>
      <c r="AY297" s="324">
        <f>IF(AY91+AY96+AY97+AY122+AY123=0,"No debt",+(AY69-AY67+AY53)/AY53)</f>
        <v>116.14492753623189</v>
      </c>
      <c r="AZ297" s="324">
        <f>IF(AZ91+AZ96+AZ97+AZ122+AZ123=0,"No debt",+(AZ69-AZ67+AZ53)/AZ53)</f>
        <v>12.831304347826087</v>
      </c>
      <c r="BA297" s="324">
        <f>IF(BA91+BA96+BA97+BA122+BA123=0,"No debt",+(BA69-BA67+BA53)/BA53)</f>
        <v>566.52941176470586</v>
      </c>
      <c r="BB297" s="324">
        <f>IF(BB91+BB96+BB97+BB122+BB123=0,"No debt",+(BB69-BB67+BB53)/BB53)</f>
        <v>145.86585365853659</v>
      </c>
      <c r="BC297" s="325">
        <f t="shared" ref="BC297" si="605">IF(BC91+BC96+BC97+BC122+BC123=0,"No debt",+(BC69-BC67+BC53)/BC53)</f>
        <v>84.36440677966101</v>
      </c>
    </row>
    <row r="298" spans="1:55" s="204" customFormat="1">
      <c r="A298" s="199"/>
      <c r="B298" s="316" t="s">
        <v>68</v>
      </c>
      <c r="C298" s="201"/>
      <c r="D298" s="169">
        <f t="shared" ref="D298:V298" si="606">IFERROR(+(D81+D82+D84+D113)/(+D91+D92+D96+D97),"-")</f>
        <v>0.90824395709940775</v>
      </c>
      <c r="E298" s="169">
        <f t="shared" si="606"/>
        <v>3.2562910284463893</v>
      </c>
      <c r="F298" s="169">
        <f t="shared" si="606"/>
        <v>4.5704199182460048</v>
      </c>
      <c r="G298" s="169">
        <f t="shared" si="606"/>
        <v>0.68112515846095867</v>
      </c>
      <c r="H298" s="169">
        <f t="shared" si="606"/>
        <v>4.6341980819375079</v>
      </c>
      <c r="I298" s="169">
        <f t="shared" si="606"/>
        <v>2.5889711292905684</v>
      </c>
      <c r="J298" s="169">
        <f t="shared" si="606"/>
        <v>3.0490292054168706</v>
      </c>
      <c r="K298" s="169">
        <f t="shared" si="606"/>
        <v>1.3298918387413963</v>
      </c>
      <c r="L298" s="324">
        <f t="shared" si="606"/>
        <v>1.7012580978854477</v>
      </c>
      <c r="M298" s="169">
        <f t="shared" si="606"/>
        <v>18.163875598086126</v>
      </c>
      <c r="N298" s="169">
        <f t="shared" si="606"/>
        <v>3.4952058657642415</v>
      </c>
      <c r="O298" s="169">
        <f t="shared" si="606"/>
        <v>3.4672070057760389</v>
      </c>
      <c r="P298" s="169">
        <f t="shared" si="606"/>
        <v>4.867924528301887</v>
      </c>
      <c r="Q298" s="169">
        <f t="shared" si="606"/>
        <v>4.7335804581313567</v>
      </c>
      <c r="R298" s="169">
        <f t="shared" si="606"/>
        <v>5.7414248021108181</v>
      </c>
      <c r="S298" s="169">
        <f t="shared" si="606"/>
        <v>4.104185218165628</v>
      </c>
      <c r="T298" s="169">
        <f t="shared" si="606"/>
        <v>0.28114691702613548</v>
      </c>
      <c r="U298" s="169">
        <f t="shared" si="606"/>
        <v>45.822358346094944</v>
      </c>
      <c r="V298" s="169">
        <f t="shared" si="606"/>
        <v>2.3002450980392157</v>
      </c>
      <c r="W298" s="169">
        <f t="shared" ref="W298:X298" si="607">IFERROR(+(W81+W82+W84+W113)/(+W91+W92+W96+W97),"-")</f>
        <v>0.56683417085427135</v>
      </c>
      <c r="X298" s="169">
        <f t="shared" si="607"/>
        <v>9.0577385725741788</v>
      </c>
      <c r="Y298" s="169">
        <f t="shared" ref="Y298:AN298" si="608">IFERROR(+(Y81+Y82+Y84+Y113)/(+Y91+Y92+Y96+Y97),"-")</f>
        <v>7.9267002518891685</v>
      </c>
      <c r="Z298" s="169">
        <f t="shared" si="608"/>
        <v>0.38246899661781286</v>
      </c>
      <c r="AA298" s="169">
        <f t="shared" si="608"/>
        <v>2.6106432748538011</v>
      </c>
      <c r="AB298" s="169">
        <f t="shared" si="608"/>
        <v>13.717319177173191</v>
      </c>
      <c r="AC298" s="169">
        <f t="shared" si="608"/>
        <v>0.56942742076694097</v>
      </c>
      <c r="AD298" s="169">
        <f t="shared" si="608"/>
        <v>4.1323475046210723</v>
      </c>
      <c r="AE298" s="169">
        <f t="shared" si="608"/>
        <v>3.2320392681838466</v>
      </c>
      <c r="AF298" s="169">
        <f t="shared" si="608"/>
        <v>7.1840450182058921</v>
      </c>
      <c r="AG298" s="324">
        <f t="shared" si="608"/>
        <v>3.9922775626474385</v>
      </c>
      <c r="AH298" s="324">
        <f t="shared" si="608"/>
        <v>2.6315337194096768</v>
      </c>
      <c r="AI298" s="324">
        <f t="shared" si="608"/>
        <v>5.9968077494633718</v>
      </c>
      <c r="AJ298" s="169">
        <f t="shared" si="608"/>
        <v>4.3883778326228402</v>
      </c>
      <c r="AK298" s="169">
        <f t="shared" si="608"/>
        <v>50.829097839898346</v>
      </c>
      <c r="AL298" s="169">
        <f t="shared" si="608"/>
        <v>21.355674028941355</v>
      </c>
      <c r="AM298" s="324">
        <f t="shared" si="608"/>
        <v>12.470383865774087</v>
      </c>
      <c r="AN298" s="325">
        <f t="shared" si="608"/>
        <v>2.4449276042050534</v>
      </c>
      <c r="AQ298" s="324">
        <f>IFERROR(+(AQ81+AQ82+AQ84+AQ113)/(+AQ91+AQ92+AQ96+AQ97),"-")</f>
        <v>1.3298918387413963</v>
      </c>
      <c r="AR298" s="324">
        <f>IFERROR(+(AR81+AR82+AR84+AR113)/(+AR91+AR92+AR96+AR97),"-")</f>
        <v>3.9922775626474385</v>
      </c>
      <c r="AS298" s="324">
        <f>IFERROR(+(AS81+AS82+AS84+AS113)/(+AS91+AS92+AS96+AS97),"-")</f>
        <v>2.6315337194096768</v>
      </c>
      <c r="AT298" s="324">
        <f>IFERROR(+(AT81+AT82+AT84+AT113)/(+AT91+AT92+AT96+AT97),"-")</f>
        <v>5.9968077494633718</v>
      </c>
      <c r="AU298" s="324">
        <f>IFERROR(+(AU81+AU82+AU84+AU113)/(+AU91+AU92+AU96+AU97),"-")</f>
        <v>12.470383865774085</v>
      </c>
      <c r="AV298" s="325">
        <f t="shared" ref="AV298" si="609">IFERROR(+(AV81+AV82+AV84+AV113)/(+AV91+AV92+AV96+AV97),"-")</f>
        <v>2.444927604205053</v>
      </c>
      <c r="AX298" s="324">
        <f>IFERROR(+(AX81+AX82+AX84+AX113)/(+AX91+AX92+AX96+AX97),"-")</f>
        <v>2.6431576440704876</v>
      </c>
      <c r="AY298" s="324">
        <f>IFERROR(+(AY81+AY82+AY84+AY113)/(+AY91+AY92+AY96+AY97),"-")</f>
        <v>4.2488639806119357</v>
      </c>
      <c r="AZ298" s="324">
        <f>IFERROR(+(AZ81+AZ82+AZ84+AZ113)/(+AZ91+AZ92+AZ96+AZ97),"-")</f>
        <v>2.3840387673203605</v>
      </c>
      <c r="BA298" s="324">
        <f>IFERROR(+(BA81+BA82+BA84+BA113)/(+BA91+BA92+BA96+BA97),"-")</f>
        <v>6.5890089243776417</v>
      </c>
      <c r="BB298" s="324">
        <f>IFERROR(+(BB81+BB82+BB84+BB113)/(+BB91+BB92+BB96+BB97),"-")</f>
        <v>27.356464572680789</v>
      </c>
      <c r="BC298" s="325">
        <f t="shared" ref="BC298" si="610">IFERROR(+(BC81+BC82+BC84+BC113)/(+BC91+BC92+BC96+BC97),"-")</f>
        <v>4.5818852654129971</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611">IFERROR(+(D91+D96+D97+D122+D123)/(+D91+D96+D97+D122+D123+D134),"-")</f>
        <v>0.17410559822849631</v>
      </c>
      <c r="E302" s="172">
        <f t="shared" si="611"/>
        <v>1.8056792322152964E-3</v>
      </c>
      <c r="F302" s="172">
        <f t="shared" si="611"/>
        <v>2.4972180572897348E-2</v>
      </c>
      <c r="G302" s="172">
        <f t="shared" si="611"/>
        <v>1.6172272932099243E-2</v>
      </c>
      <c r="H302" s="172">
        <f t="shared" si="611"/>
        <v>6.6524813493350626E-2</v>
      </c>
      <c r="I302" s="172">
        <f t="shared" si="611"/>
        <v>0</v>
      </c>
      <c r="J302" s="172">
        <f t="shared" si="611"/>
        <v>3.9322292918754498E-3</v>
      </c>
      <c r="K302" s="172">
        <f t="shared" si="611"/>
        <v>6.494159122360782E-2</v>
      </c>
      <c r="L302" s="330">
        <f t="shared" si="611"/>
        <v>3.5453139053904563E-2</v>
      </c>
      <c r="M302" s="172">
        <f t="shared" si="611"/>
        <v>0</v>
      </c>
      <c r="N302" s="172">
        <f t="shared" si="611"/>
        <v>7.0295735392052877E-4</v>
      </c>
      <c r="O302" s="172">
        <f t="shared" si="611"/>
        <v>2.9279010068928617E-2</v>
      </c>
      <c r="P302" s="172">
        <f t="shared" si="611"/>
        <v>0</v>
      </c>
      <c r="Q302" s="172">
        <f t="shared" si="611"/>
        <v>0</v>
      </c>
      <c r="R302" s="172">
        <f t="shared" si="611"/>
        <v>0</v>
      </c>
      <c r="S302" s="172">
        <f t="shared" si="611"/>
        <v>5.6794947521468494E-3</v>
      </c>
      <c r="T302" s="172">
        <f t="shared" si="611"/>
        <v>1.2080650422218733E-3</v>
      </c>
      <c r="U302" s="172">
        <f t="shared" si="611"/>
        <v>0</v>
      </c>
      <c r="V302" s="172">
        <f t="shared" si="611"/>
        <v>3.8357040115071122E-3</v>
      </c>
      <c r="W302" s="172">
        <f t="shared" ref="W302:X302" si="612">IFERROR(+(W91+W96+W97+W122+W123)/(+W91+W96+W97+W122+W123+W134),"-")</f>
        <v>0</v>
      </c>
      <c r="X302" s="172">
        <f t="shared" si="612"/>
        <v>0</v>
      </c>
      <c r="Y302" s="172">
        <f t="shared" ref="Y302:AN302" si="613">IFERROR(+(Y91+Y96+Y97+Y122+Y123)/(+Y91+Y96+Y97+Y122+Y123+Y134),"-")</f>
        <v>0</v>
      </c>
      <c r="Z302" s="172">
        <f t="shared" si="613"/>
        <v>2.5555358445193462E-2</v>
      </c>
      <c r="AA302" s="172">
        <f t="shared" si="613"/>
        <v>5.0574629300656204E-2</v>
      </c>
      <c r="AB302" s="172">
        <f t="shared" si="613"/>
        <v>1.22650578446647E-3</v>
      </c>
      <c r="AC302" s="172">
        <f t="shared" si="613"/>
        <v>8.4102929046240435E-2</v>
      </c>
      <c r="AD302" s="172">
        <f t="shared" si="613"/>
        <v>0</v>
      </c>
      <c r="AE302" s="172">
        <f t="shared" si="613"/>
        <v>0.10174960562168364</v>
      </c>
      <c r="AF302" s="172">
        <f t="shared" si="613"/>
        <v>0</v>
      </c>
      <c r="AG302" s="330">
        <f t="shared" si="613"/>
        <v>1.5375600734757962E-2</v>
      </c>
      <c r="AH302" s="330">
        <f t="shared" si="613"/>
        <v>2.2942651082258712E-2</v>
      </c>
      <c r="AI302" s="330">
        <f t="shared" si="613"/>
        <v>1.3160897289619224E-2</v>
      </c>
      <c r="AJ302" s="172">
        <f t="shared" si="613"/>
        <v>0</v>
      </c>
      <c r="AK302" s="172">
        <f t="shared" si="613"/>
        <v>6.7513809642881497E-3</v>
      </c>
      <c r="AL302" s="172">
        <f t="shared" si="613"/>
        <v>3.3585822495355152E-3</v>
      </c>
      <c r="AM302" s="330">
        <f t="shared" si="613"/>
        <v>2.8659887076145614E-3</v>
      </c>
      <c r="AN302" s="331">
        <f t="shared" si="613"/>
        <v>3.0212740769921583E-2</v>
      </c>
      <c r="AQ302" s="330">
        <f>IFERROR(+(AQ91+AQ96+AQ97+AQ122+AQ123)/(+AQ91+AQ96+AQ97+AQ122+AQ123+AQ134),"-")</f>
        <v>6.494159122360782E-2</v>
      </c>
      <c r="AR302" s="330">
        <f>IFERROR(+(AR91+AR96+AR97+AR122+AR123)/(+AR91+AR96+AR97+AR122+AR123+AR134),"-")</f>
        <v>1.5375600734757961E-2</v>
      </c>
      <c r="AS302" s="330">
        <f>IFERROR(+(AS91+AS96+AS97+AS122+AS123)/(+AS91+AS96+AS97+AS122+AS123+AS134),"-")</f>
        <v>2.2942651082258708E-2</v>
      </c>
      <c r="AT302" s="330">
        <f>IFERROR(+(AT91+AT96+AT97+AT122+AT123)/(+AT91+AT96+AT97+AT122+AT123+AT134),"-")</f>
        <v>1.3160897289619227E-2</v>
      </c>
      <c r="AU302" s="330">
        <f>IFERROR(+(AU91+AU96+AU97+AU122+AU123)/(+AU91+AU96+AU97+AU122+AU123+AU134),"-")</f>
        <v>2.8659887076145619E-3</v>
      </c>
      <c r="AV302" s="331">
        <f t="shared" ref="AV302" si="614">IFERROR(+(AV91+AV96+AV97+AV122+AV123)/(+AV91+AV96+AV97+AV122+AV123+AV134),"-")</f>
        <v>3.0212740769921583E-2</v>
      </c>
      <c r="AX302" s="330">
        <f>IFERROR(+(AX91+AX96+AX97+AX122+AX123)/(+AX91+AX96+AX97+AX122+AX123+AX134),"-")</f>
        <v>3.3315375136511498E-2</v>
      </c>
      <c r="AY302" s="330">
        <f>IFERROR(+(AY91+AY96+AY97+AY122+AY123)/(+AY91+AY96+AY97+AY122+AY123+AY134),"-")</f>
        <v>2.8647377432528764E-3</v>
      </c>
      <c r="AZ302" s="330">
        <f>IFERROR(+(AZ91+AZ96+AZ97+AZ122+AZ123)/(+AZ91+AZ96+AZ97+AZ122+AZ123+AZ134),"-")</f>
        <v>1.2447083545871099E-2</v>
      </c>
      <c r="BA302" s="330">
        <f>IFERROR(+(BA91+BA96+BA97+BA122+BA123)/(+BA91+BA96+BA97+BA122+BA123+BA134),"-")</f>
        <v>3.719930561296189E-3</v>
      </c>
      <c r="BB302" s="330">
        <f>IFERROR(+(BB91+BB96+BB97+BB122+BB123)/(+BB91+BB96+BB97+BB122+BB123+BB134),"-")</f>
        <v>1.6108946749077448E-3</v>
      </c>
      <c r="BC302" s="331">
        <f t="shared" ref="BC302" si="615">IFERROR(+(BC91+BC96+BC97+BC122+BC123)/(+BC91+BC96+BC97+BC122+BC123+BC134),"-")</f>
        <v>3.3814414178104453E-3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616">IFERROR(+(D42*1000)/D266,"-")</f>
        <v>15441.52871666578</v>
      </c>
      <c r="E308" s="162">
        <f t="shared" si="616"/>
        <v>35855.258198266114</v>
      </c>
      <c r="F308" s="162">
        <f t="shared" si="616"/>
        <v>21033.252149709231</v>
      </c>
      <c r="G308" s="162">
        <f t="shared" si="616"/>
        <v>27222.31073255921</v>
      </c>
      <c r="H308" s="162">
        <f t="shared" si="616"/>
        <v>19126.331908377466</v>
      </c>
      <c r="I308" s="162">
        <f t="shared" si="616"/>
        <v>29439.853398935637</v>
      </c>
      <c r="J308" s="162">
        <f t="shared" si="616"/>
        <v>20329.812770043209</v>
      </c>
      <c r="K308" s="162">
        <f t="shared" si="616"/>
        <v>19136.698578474035</v>
      </c>
      <c r="L308" s="337">
        <f t="shared" si="616"/>
        <v>22734.500396539555</v>
      </c>
      <c r="M308" s="162">
        <f t="shared" si="616"/>
        <v>11626.859504132231</v>
      </c>
      <c r="N308" s="162">
        <f t="shared" si="616"/>
        <v>12877.925925925925</v>
      </c>
      <c r="O308" s="162">
        <f t="shared" si="616"/>
        <v>13823.585657370519</v>
      </c>
      <c r="P308" s="162">
        <f t="shared" si="616"/>
        <v>13201.879357381025</v>
      </c>
      <c r="Q308" s="162">
        <f t="shared" si="616"/>
        <v>14243.892396376612</v>
      </c>
      <c r="R308" s="162">
        <f t="shared" si="616"/>
        <v>15293.024508483706</v>
      </c>
      <c r="S308" s="162">
        <f t="shared" si="616"/>
        <v>11803.20569902048</v>
      </c>
      <c r="T308" s="162">
        <f t="shared" si="616"/>
        <v>15375.441456126053</v>
      </c>
      <c r="U308" s="162">
        <f t="shared" si="616"/>
        <v>10035.515176543464</v>
      </c>
      <c r="V308" s="162">
        <f t="shared" si="616"/>
        <v>11762.009695901279</v>
      </c>
      <c r="W308" s="162">
        <f t="shared" ref="W308:X308" si="617">IFERROR(+(W42*1000)/W266,"-")</f>
        <v>14987.735849056604</v>
      </c>
      <c r="X308" s="162">
        <f t="shared" si="617"/>
        <v>11416.977611940298</v>
      </c>
      <c r="Y308" s="162">
        <f t="shared" ref="Y308:AN308" si="618">IFERROR(+(Y42*1000)/Y266,"-")</f>
        <v>9597.1424362940052</v>
      </c>
      <c r="Z308" s="162">
        <f t="shared" si="618"/>
        <v>13171.270718232045</v>
      </c>
      <c r="AA308" s="162">
        <f t="shared" si="618"/>
        <v>14309.385277004807</v>
      </c>
      <c r="AB308" s="162">
        <f t="shared" si="618"/>
        <v>13021.390374331551</v>
      </c>
      <c r="AC308" s="162">
        <f t="shared" si="618"/>
        <v>12181.684550933413</v>
      </c>
      <c r="AD308" s="162">
        <f t="shared" si="618"/>
        <v>12263.218390804597</v>
      </c>
      <c r="AE308" s="162">
        <f t="shared" si="618"/>
        <v>12798.179059180577</v>
      </c>
      <c r="AF308" s="162">
        <f t="shared" si="618"/>
        <v>12263.203841117416</v>
      </c>
      <c r="AG308" s="337">
        <f t="shared" si="618"/>
        <v>12754.399325163437</v>
      </c>
      <c r="AH308" s="337">
        <f t="shared" si="618"/>
        <v>13290.396779758481</v>
      </c>
      <c r="AI308" s="337">
        <f t="shared" si="618"/>
        <v>12197.975118794622</v>
      </c>
      <c r="AJ308" s="162">
        <f t="shared" si="618"/>
        <v>7098.6495236333367</v>
      </c>
      <c r="AK308" s="162">
        <f t="shared" si="618"/>
        <v>14585.840707964602</v>
      </c>
      <c r="AL308" s="162">
        <f t="shared" si="618"/>
        <v>8692.9002009377091</v>
      </c>
      <c r="AM308" s="337">
        <f t="shared" si="618"/>
        <v>7762.1183895373151</v>
      </c>
      <c r="AN308" s="338">
        <f t="shared" si="618"/>
        <v>17733.777338857308</v>
      </c>
      <c r="AQ308" s="337">
        <f>IFERROR(+(AQ42*1000)/AQ266,"-")</f>
        <v>19136.698578474035</v>
      </c>
      <c r="AR308" s="337">
        <f>IFERROR(+(AR42*1000)/AR266,"-")</f>
        <v>12754.399325163438</v>
      </c>
      <c r="AS308" s="337">
        <f>IFERROR(+(AS42*1000)/AS266,"-")</f>
        <v>13290.396779758485</v>
      </c>
      <c r="AT308" s="337">
        <f>IFERROR(+(AT42*1000)/AT266,"-")</f>
        <v>12197.975118794622</v>
      </c>
      <c r="AU308" s="337">
        <f>IFERROR(+(AU42*1000)/AU266,"-")</f>
        <v>7762.118389537316</v>
      </c>
      <c r="AV308" s="338">
        <f t="shared" ref="AV308" si="619">IFERROR(+(AV42*1000)/AV266,"-")</f>
        <v>17733.777338857308</v>
      </c>
      <c r="AX308" s="337">
        <f>IFERROR(+(AX42*1000)/AX266,"-")</f>
        <v>17477.874632169231</v>
      </c>
      <c r="AY308" s="337">
        <f>IFERROR(+(AY42*1000)/AY266,"-")</f>
        <v>13691.801958942708</v>
      </c>
      <c r="AZ308" s="337">
        <f>IFERROR(+(AZ42*1000)/AZ266,"-")</f>
        <v>13206.693227091633</v>
      </c>
      <c r="BA308" s="337">
        <f>IFERROR(+(BA42*1000)/BA266,"-")</f>
        <v>12900.860789551796</v>
      </c>
      <c r="BB308" s="337">
        <f>IFERROR(+(BB42*1000)/BB266,"-")</f>
        <v>8692.9002009377091</v>
      </c>
      <c r="BC308" s="338">
        <f t="shared" ref="BC308" si="620">IFERROR(+(BC42*1000)/BC266,"-")</f>
        <v>13010.80459770115</v>
      </c>
    </row>
    <row r="309" spans="1:55" s="204" customFormat="1">
      <c r="A309" s="199"/>
      <c r="B309" s="200" t="s">
        <v>61</v>
      </c>
      <c r="C309" s="201"/>
      <c r="D309" s="162">
        <f t="shared" ref="D309:V309" si="621">IFERROR(+(D63*1000)/D266,"-")</f>
        <v>14333.741416937244</v>
      </c>
      <c r="E309" s="162">
        <f t="shared" si="621"/>
        <v>37316.999623068223</v>
      </c>
      <c r="F309" s="162">
        <f t="shared" si="621"/>
        <v>20527.362194940106</v>
      </c>
      <c r="G309" s="162">
        <f t="shared" si="621"/>
        <v>26386.37825913784</v>
      </c>
      <c r="H309" s="162">
        <f t="shared" si="621"/>
        <v>18352.836087539079</v>
      </c>
      <c r="I309" s="162">
        <f t="shared" si="621"/>
        <v>27709.006928406467</v>
      </c>
      <c r="J309" s="162">
        <f t="shared" si="621"/>
        <v>19479.692750840135</v>
      </c>
      <c r="K309" s="162">
        <f t="shared" si="621"/>
        <v>18212.532637075718</v>
      </c>
      <c r="L309" s="337">
        <f t="shared" si="621"/>
        <v>21819.359861465815</v>
      </c>
      <c r="M309" s="162">
        <f t="shared" si="621"/>
        <v>10805.785123966942</v>
      </c>
      <c r="N309" s="162">
        <f t="shared" si="621"/>
        <v>11426.666666666666</v>
      </c>
      <c r="O309" s="162">
        <f t="shared" si="621"/>
        <v>12288.286852589641</v>
      </c>
      <c r="P309" s="162">
        <f t="shared" si="621"/>
        <v>12117.00515307669</v>
      </c>
      <c r="Q309" s="162">
        <f t="shared" si="621"/>
        <v>13813.615152346967</v>
      </c>
      <c r="R309" s="162">
        <f t="shared" si="621"/>
        <v>13803.393482359279</v>
      </c>
      <c r="S309" s="162">
        <f t="shared" si="621"/>
        <v>10913.030572870288</v>
      </c>
      <c r="T309" s="162">
        <f t="shared" si="621"/>
        <v>14760.662863352351</v>
      </c>
      <c r="U309" s="162">
        <f t="shared" si="621"/>
        <v>8720.6277100970474</v>
      </c>
      <c r="V309" s="162">
        <f t="shared" si="621"/>
        <v>11486.998677831643</v>
      </c>
      <c r="W309" s="162">
        <f t="shared" ref="W309:X309" si="622">IFERROR(+(W63*1000)/W266,"-")</f>
        <v>14025.471698113208</v>
      </c>
      <c r="X309" s="162">
        <f t="shared" si="622"/>
        <v>10507.462686567163</v>
      </c>
      <c r="Y309" s="162">
        <f t="shared" ref="Y309:AN309" si="623">IFERROR(+(Y63*1000)/Y266,"-")</f>
        <v>8559.8762704374731</v>
      </c>
      <c r="Z309" s="162">
        <f t="shared" si="623"/>
        <v>12325.966850828729</v>
      </c>
      <c r="AA309" s="162">
        <f t="shared" si="623"/>
        <v>12668.606121932709</v>
      </c>
      <c r="AB309" s="162">
        <f t="shared" si="623"/>
        <v>10932.620320855614</v>
      </c>
      <c r="AC309" s="162">
        <f t="shared" si="623"/>
        <v>11131.265618109657</v>
      </c>
      <c r="AD309" s="162">
        <f t="shared" si="623"/>
        <v>11435.862068965518</v>
      </c>
      <c r="AE309" s="162">
        <f t="shared" si="623"/>
        <v>11297.926150733434</v>
      </c>
      <c r="AF309" s="162">
        <f t="shared" si="623"/>
        <v>11511.567001309471</v>
      </c>
      <c r="AG309" s="337">
        <f t="shared" si="623"/>
        <v>11695.491716849825</v>
      </c>
      <c r="AH309" s="337">
        <f t="shared" si="623"/>
        <v>12414.146060954572</v>
      </c>
      <c r="AI309" s="337">
        <f t="shared" si="623"/>
        <v>10949.449604813868</v>
      </c>
      <c r="AJ309" s="162">
        <f t="shared" si="623"/>
        <v>6811.1183054296553</v>
      </c>
      <c r="AK309" s="162">
        <f t="shared" si="623"/>
        <v>11477.87610619469</v>
      </c>
      <c r="AL309" s="162">
        <f t="shared" si="623"/>
        <v>7551.9089082384462</v>
      </c>
      <c r="AM309" s="337">
        <f t="shared" si="623"/>
        <v>7195.9472303539524</v>
      </c>
      <c r="AN309" s="338">
        <f t="shared" si="623"/>
        <v>16806.223303465329</v>
      </c>
      <c r="AQ309" s="337">
        <f>IFERROR(+(AQ63*1000)/AQ266,"-")</f>
        <v>18212.532637075718</v>
      </c>
      <c r="AR309" s="337">
        <f>IFERROR(+(AR63*1000)/AR266,"-")</f>
        <v>11695.491716849825</v>
      </c>
      <c r="AS309" s="337">
        <f>IFERROR(+(AS63*1000)/AS266,"-")</f>
        <v>12414.146060954572</v>
      </c>
      <c r="AT309" s="337">
        <f>IFERROR(+(AT63*1000)/AT266,"-")</f>
        <v>10949.449604813868</v>
      </c>
      <c r="AU309" s="337">
        <f>IFERROR(+(AU63*1000)/AU266,"-")</f>
        <v>7195.9472303539524</v>
      </c>
      <c r="AV309" s="338">
        <f t="shared" ref="AV309" si="624">IFERROR(+(AV63*1000)/AV266,"-")</f>
        <v>16806.223303465333</v>
      </c>
      <c r="AX309" s="337">
        <f>IFERROR(+(AX63*1000)/AX266,"-")</f>
        <v>16699.156071289766</v>
      </c>
      <c r="AY309" s="337">
        <f>IFERROR(+(AY63*1000)/AY266,"-")</f>
        <v>12341.33905809741</v>
      </c>
      <c r="AZ309" s="337">
        <f>IFERROR(+(AZ63*1000)/AZ266,"-")</f>
        <v>12067.88844621514</v>
      </c>
      <c r="BA309" s="337">
        <f>IFERROR(+(BA63*1000)/BA266,"-")</f>
        <v>11447.016918967052</v>
      </c>
      <c r="BB309" s="337">
        <f>IFERROR(+(BB63*1000)/BB266,"-")</f>
        <v>7551.9089082384462</v>
      </c>
      <c r="BC309" s="338">
        <f t="shared" ref="BC309" si="625">IFERROR(+(BC63*1000)/BC266,"-")</f>
        <v>12125.51724137931</v>
      </c>
    </row>
    <row r="310" spans="1:55" s="204" customFormat="1">
      <c r="A310" s="199"/>
      <c r="B310" s="200" t="s">
        <v>60</v>
      </c>
      <c r="C310" s="201"/>
      <c r="D310" s="162">
        <f t="shared" ref="D310:V310" si="626">IFERROR(+(D65*1000)/D266,"-")</f>
        <v>1107.7872997285358</v>
      </c>
      <c r="E310" s="162">
        <f t="shared" si="626"/>
        <v>-1461.7414248021107</v>
      </c>
      <c r="F310" s="162">
        <f t="shared" si="626"/>
        <v>505.88995476912373</v>
      </c>
      <c r="G310" s="162">
        <f t="shared" si="626"/>
        <v>835.93247342136704</v>
      </c>
      <c r="H310" s="162">
        <f t="shared" si="626"/>
        <v>773.49582083838447</v>
      </c>
      <c r="I310" s="162">
        <f t="shared" si="626"/>
        <v>1730.8464705291697</v>
      </c>
      <c r="J310" s="162">
        <f t="shared" si="626"/>
        <v>850.1200192030725</v>
      </c>
      <c r="K310" s="162">
        <f t="shared" si="626"/>
        <v>924.16594139831739</v>
      </c>
      <c r="L310" s="337">
        <f t="shared" si="626"/>
        <v>915.14053507374183</v>
      </c>
      <c r="M310" s="162">
        <f t="shared" si="626"/>
        <v>821.07438016528931</v>
      </c>
      <c r="N310" s="162">
        <f t="shared" si="626"/>
        <v>1451.2592592592594</v>
      </c>
      <c r="O310" s="162">
        <f t="shared" si="626"/>
        <v>1535.2988047808765</v>
      </c>
      <c r="P310" s="162">
        <f t="shared" si="626"/>
        <v>1084.8742043043346</v>
      </c>
      <c r="Q310" s="162">
        <f t="shared" si="626"/>
        <v>430.27724402964589</v>
      </c>
      <c r="R310" s="162">
        <f t="shared" si="626"/>
        <v>1489.6310261244278</v>
      </c>
      <c r="S310" s="162">
        <f t="shared" si="626"/>
        <v>890.17512615019291</v>
      </c>
      <c r="T310" s="162">
        <f t="shared" si="626"/>
        <v>614.77859277370283</v>
      </c>
      <c r="U310" s="162">
        <f t="shared" si="626"/>
        <v>1314.8874664464174</v>
      </c>
      <c r="V310" s="162">
        <f t="shared" si="626"/>
        <v>275.01101806963419</v>
      </c>
      <c r="W310" s="162">
        <f t="shared" ref="W310:X310" si="627">IFERROR(+(W65*1000)/W266,"-")</f>
        <v>962.2641509433962</v>
      </c>
      <c r="X310" s="162">
        <f t="shared" si="627"/>
        <v>909.51492537313436</v>
      </c>
      <c r="Y310" s="162">
        <f t="shared" ref="Y310:AN310" si="628">IFERROR(+(Y65*1000)/Y266,"-")</f>
        <v>1037.2661658565326</v>
      </c>
      <c r="Z310" s="162">
        <f t="shared" si="628"/>
        <v>845.30386740331494</v>
      </c>
      <c r="AA310" s="162">
        <f t="shared" si="628"/>
        <v>1640.7791550720972</v>
      </c>
      <c r="AB310" s="162">
        <f t="shared" si="628"/>
        <v>2088.770053475936</v>
      </c>
      <c r="AC310" s="162">
        <f t="shared" si="628"/>
        <v>1050.4189328237542</v>
      </c>
      <c r="AD310" s="162">
        <f t="shared" si="628"/>
        <v>827.35632183908046</v>
      </c>
      <c r="AE310" s="162">
        <f t="shared" si="628"/>
        <v>1500.2529084471421</v>
      </c>
      <c r="AF310" s="162">
        <f t="shared" si="628"/>
        <v>751.63683980794417</v>
      </c>
      <c r="AG310" s="337">
        <f t="shared" si="628"/>
        <v>1058.9076083136115</v>
      </c>
      <c r="AH310" s="337">
        <f t="shared" si="628"/>
        <v>876.25071880391033</v>
      </c>
      <c r="AI310" s="337">
        <f t="shared" si="628"/>
        <v>1248.5255139807541</v>
      </c>
      <c r="AJ310" s="162">
        <f t="shared" si="628"/>
        <v>287.53121820368142</v>
      </c>
      <c r="AK310" s="162">
        <f t="shared" si="628"/>
        <v>3107.9646017699115</v>
      </c>
      <c r="AL310" s="162">
        <f t="shared" si="628"/>
        <v>1140.9912926992633</v>
      </c>
      <c r="AM310" s="337">
        <f t="shared" si="628"/>
        <v>566.1711591833631</v>
      </c>
      <c r="AN310" s="338">
        <f t="shared" si="628"/>
        <v>927.55403539197744</v>
      </c>
      <c r="AQ310" s="337">
        <f>IFERROR(+(AQ65*1000)/AQ266,"-")</f>
        <v>924.16594139831739</v>
      </c>
      <c r="AR310" s="337">
        <f>IFERROR(+(AR65*1000)/AR266,"-")</f>
        <v>1058.9076083136117</v>
      </c>
      <c r="AS310" s="337">
        <f>IFERROR(+(AS65*1000)/AS266,"-")</f>
        <v>876.25071880391033</v>
      </c>
      <c r="AT310" s="337">
        <f>IFERROR(+(AT65*1000)/AT266,"-")</f>
        <v>1248.5255139807539</v>
      </c>
      <c r="AU310" s="337">
        <f>IFERROR(+(AU65*1000)/AU266,"-")</f>
        <v>566.1711591833631</v>
      </c>
      <c r="AV310" s="338">
        <f t="shared" ref="AV310" si="629">IFERROR(+(AV65*1000)/AV266,"-")</f>
        <v>927.55403539197755</v>
      </c>
      <c r="AX310" s="337">
        <f>IFERROR(+(AX65*1000)/AX266,"-")</f>
        <v>778.71856087946253</v>
      </c>
      <c r="AY310" s="337">
        <f>IFERROR(+(AY65*1000)/AY266,"-")</f>
        <v>963.10210653428146</v>
      </c>
      <c r="AZ310" s="337">
        <f>IFERROR(+(AZ65*1000)/AZ266,"-")</f>
        <v>573.54581673306768</v>
      </c>
      <c r="BA310" s="337">
        <f>IFERROR(+(BA65*1000)/BA266,"-")</f>
        <v>1062.33303650935</v>
      </c>
      <c r="BB310" s="337">
        <f>IFERROR(+(BB65*1000)/BB266,"-")</f>
        <v>1764.2330877427996</v>
      </c>
      <c r="BC310" s="338">
        <f t="shared" ref="BC310" si="630">IFERROR(+(BC65*1000)/BC266,"-")</f>
        <v>1271.4942528735633</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631">IFERROR(+(D20+D21)*1000/(D254+D265),"-")</f>
        <v>4284.9554164295196</v>
      </c>
      <c r="E314" s="162">
        <f t="shared" si="631"/>
        <v>3956.2154001006543</v>
      </c>
      <c r="F314" s="162">
        <f t="shared" si="631"/>
        <v>4845.5547633411943</v>
      </c>
      <c r="G314" s="162">
        <f t="shared" si="631"/>
        <v>4514.181646487471</v>
      </c>
      <c r="H314" s="162">
        <f t="shared" si="631"/>
        <v>5365.3048308839043</v>
      </c>
      <c r="I314" s="162">
        <f t="shared" si="631"/>
        <v>4952.8612146459109</v>
      </c>
      <c r="J314" s="162">
        <f t="shared" si="631"/>
        <v>4586.4945155393052</v>
      </c>
      <c r="K314" s="162">
        <f t="shared" si="631"/>
        <v>5087.272727272727</v>
      </c>
      <c r="L314" s="337">
        <f t="shared" si="631"/>
        <v>4767.3443414697822</v>
      </c>
      <c r="M314" s="162">
        <f t="shared" si="631"/>
        <v>1052.3908523908524</v>
      </c>
      <c r="N314" s="162">
        <f t="shared" si="631"/>
        <v>2950.9685230024215</v>
      </c>
      <c r="O314" s="162">
        <f t="shared" si="631"/>
        <v>3353.3780112298496</v>
      </c>
      <c r="P314" s="162">
        <f t="shared" si="631"/>
        <v>3009.7150259067357</v>
      </c>
      <c r="Q314" s="162">
        <f t="shared" si="631"/>
        <v>3940.7670664889679</v>
      </c>
      <c r="R314" s="162">
        <f t="shared" si="631"/>
        <v>7295.7080094626563</v>
      </c>
      <c r="S314" s="162">
        <f t="shared" si="631"/>
        <v>1709.8445595854923</v>
      </c>
      <c r="T314" s="162">
        <f t="shared" si="631"/>
        <v>4100.5698005698005</v>
      </c>
      <c r="U314" s="162">
        <f t="shared" si="631"/>
        <v>1607.0073644275831</v>
      </c>
      <c r="V314" s="162">
        <f t="shared" si="631"/>
        <v>1987.5111507582515</v>
      </c>
      <c r="W314" s="162">
        <f t="shared" ref="W314:X314" si="632">IFERROR(+(W20+W21)*1000/(W254+W265),"-")</f>
        <v>2081.208687440982</v>
      </c>
      <c r="X314" s="162">
        <f t="shared" si="632"/>
        <v>804.1044776119403</v>
      </c>
      <c r="Y314" s="162">
        <f t="shared" ref="Y314:AN314" si="633">IFERROR(+(Y20+Y21)*1000/(Y254+Y265),"-")</f>
        <v>2388.6508053790453</v>
      </c>
      <c r="Z314" s="162">
        <f t="shared" si="633"/>
        <v>3610.6598419939914</v>
      </c>
      <c r="AA314" s="162">
        <f t="shared" si="633"/>
        <v>3514.5139813581891</v>
      </c>
      <c r="AB314" s="162">
        <f t="shared" si="633"/>
        <v>2632.3706377858002</v>
      </c>
      <c r="AC314" s="162">
        <f t="shared" si="633"/>
        <v>2764.7623619779165</v>
      </c>
      <c r="AD314" s="162">
        <f t="shared" si="633"/>
        <v>2344.0355643368734</v>
      </c>
      <c r="AE314" s="162">
        <f t="shared" si="633"/>
        <v>2349.7094558901217</v>
      </c>
      <c r="AF314" s="162">
        <f t="shared" si="633"/>
        <v>3462.0330679730559</v>
      </c>
      <c r="AG314" s="337">
        <f t="shared" si="633"/>
        <v>3028.2562688385815</v>
      </c>
      <c r="AH314" s="337">
        <f t="shared" si="633"/>
        <v>3392.2785965827575</v>
      </c>
      <c r="AI314" s="337">
        <f t="shared" si="633"/>
        <v>2676.1291950542518</v>
      </c>
      <c r="AJ314" s="162">
        <f t="shared" si="633"/>
        <v>253.35306632133938</v>
      </c>
      <c r="AK314" s="162">
        <f t="shared" si="633"/>
        <v>3741.5929203539822</v>
      </c>
      <c r="AL314" s="162">
        <f t="shared" si="633"/>
        <v>599.46416610850633</v>
      </c>
      <c r="AM314" s="337">
        <f t="shared" si="633"/>
        <v>517.43147169524389</v>
      </c>
      <c r="AN314" s="338">
        <f t="shared" si="633"/>
        <v>3676.8439985188061</v>
      </c>
      <c r="AQ314" s="337">
        <f>IFERROR(+(AQ20+AQ21)*1000/(AQ254+AQ265),"-")</f>
        <v>5087.272727272727</v>
      </c>
      <c r="AR314" s="337">
        <f>IFERROR(+(AR20+AR21)*1000/(AR254+AR265),"-")</f>
        <v>3028.256268838581</v>
      </c>
      <c r="AS314" s="337">
        <f>IFERROR(+(AS20+AS21)*1000/(AS254+AS265),"-")</f>
        <v>3392.2785965827575</v>
      </c>
      <c r="AT314" s="337">
        <f>IFERROR(+(AT20+AT21)*1000/(AT254+AT265),"-")</f>
        <v>2676.1291950542518</v>
      </c>
      <c r="AU314" s="337">
        <f>IFERROR(+(AU20+AU21)*1000/(AU254+AU265),"-")</f>
        <v>517.431471695244</v>
      </c>
      <c r="AV314" s="338">
        <f t="shared" ref="AV314" si="634">IFERROR(+(AV20+AV21)*1000/(AV254+AV265),"-")</f>
        <v>3676.8439985188061</v>
      </c>
      <c r="AX314" s="337">
        <f>IFERROR(+(AX20+AX21)*1000/(AX254+AX265),"-")</f>
        <v>4532.051692150214</v>
      </c>
      <c r="AY314" s="337">
        <f>IFERROR(+(AY20+AY21)*1000/(AY254+AY265),"-")</f>
        <v>2951.6276239732279</v>
      </c>
      <c r="AZ314" s="337">
        <f>IFERROR(+(AZ20+AZ21)*1000/(AZ254+AZ265),"-")</f>
        <v>3163.4141893124201</v>
      </c>
      <c r="BA314" s="337">
        <f>IFERROR(+(BA20+BA21)*1000/(BA254+BA265),"-")</f>
        <v>2362.6943005181347</v>
      </c>
      <c r="BB314" s="337">
        <f>IFERROR(+(BB20+BB21)*1000/(BB254+BB265),"-")</f>
        <v>1834.5612860013396</v>
      </c>
      <c r="BC314" s="338">
        <f t="shared" ref="BC314" si="635">IFERROR(+(BC20+BC21)*1000/(BC254+BC265),"-")</f>
        <v>3133.0008312551954</v>
      </c>
    </row>
    <row r="315" spans="1:55" s="204" customFormat="1">
      <c r="A315" s="199"/>
      <c r="B315" s="200" t="s">
        <v>56</v>
      </c>
      <c r="C315" s="308"/>
      <c r="D315" s="162">
        <f t="shared" ref="D315:V315" si="636">IFERROR(+D22*1000/D260,"-")</f>
        <v>15161.735036987222</v>
      </c>
      <c r="E315" s="162">
        <f t="shared" si="636"/>
        <v>16381.381381381381</v>
      </c>
      <c r="F315" s="162">
        <f t="shared" si="636"/>
        <v>17730.646871686109</v>
      </c>
      <c r="G315" s="162">
        <f t="shared" si="636"/>
        <v>22942.436412315932</v>
      </c>
      <c r="H315" s="162">
        <f t="shared" si="636"/>
        <v>16750.688705234159</v>
      </c>
      <c r="I315" s="162">
        <f t="shared" si="636"/>
        <v>25190.561529271206</v>
      </c>
      <c r="J315" s="162">
        <f t="shared" si="636"/>
        <v>15886.349969933854</v>
      </c>
      <c r="K315" s="162">
        <f t="shared" si="636"/>
        <v>17338.461538461539</v>
      </c>
      <c r="L315" s="337">
        <f t="shared" si="636"/>
        <v>18700.867927067215</v>
      </c>
      <c r="M315" s="162">
        <f t="shared" si="636"/>
        <v>25200</v>
      </c>
      <c r="N315" s="162">
        <f t="shared" si="636"/>
        <v>13450.704225352112</v>
      </c>
      <c r="O315" s="162">
        <f t="shared" si="636"/>
        <v>13123.342175066313</v>
      </c>
      <c r="P315" s="162">
        <f t="shared" si="636"/>
        <v>13056.872037914693</v>
      </c>
      <c r="Q315" s="162">
        <f t="shared" si="636"/>
        <v>13617.260787992494</v>
      </c>
      <c r="R315" s="162">
        <f t="shared" si="636"/>
        <v>5196.2864721485412</v>
      </c>
      <c r="S315" s="162">
        <f t="shared" si="636"/>
        <v>12875</v>
      </c>
      <c r="T315" s="162">
        <f t="shared" si="636"/>
        <v>13988.304093567251</v>
      </c>
      <c r="U315" s="162">
        <f t="shared" si="636"/>
        <v>7878.4530386740335</v>
      </c>
      <c r="V315" s="162">
        <f t="shared" si="636"/>
        <v>0</v>
      </c>
      <c r="W315" s="162">
        <f t="shared" ref="W315:X315" si="637">IFERROR(+W22*1000/W260,"-")</f>
        <v>5000</v>
      </c>
      <c r="X315" s="162" t="str">
        <f t="shared" si="637"/>
        <v>-</v>
      </c>
      <c r="Y315" s="162">
        <f t="shared" ref="Y315:AN315" si="638">IFERROR(+Y22*1000/Y260,"-")</f>
        <v>9318.181818181818</v>
      </c>
      <c r="Z315" s="162">
        <f t="shared" si="638"/>
        <v>11162.144275314362</v>
      </c>
      <c r="AA315" s="162">
        <f t="shared" si="638"/>
        <v>14060.60606060606</v>
      </c>
      <c r="AB315" s="162">
        <f t="shared" si="638"/>
        <v>14466.346153846154</v>
      </c>
      <c r="AC315" s="162">
        <f t="shared" si="638"/>
        <v>13516.24548736462</v>
      </c>
      <c r="AD315" s="162">
        <f t="shared" si="638"/>
        <v>13166.112956810632</v>
      </c>
      <c r="AE315" s="162">
        <f t="shared" si="638"/>
        <v>12845.238095238095</v>
      </c>
      <c r="AF315" s="162">
        <f t="shared" si="638"/>
        <v>10410.33434650456</v>
      </c>
      <c r="AG315" s="337">
        <f t="shared" si="638"/>
        <v>11320.070374881581</v>
      </c>
      <c r="AH315" s="337">
        <f t="shared" si="638"/>
        <v>11977.042801556419</v>
      </c>
      <c r="AI315" s="337">
        <f t="shared" si="638"/>
        <v>9818.5860382392166</v>
      </c>
      <c r="AJ315" s="162" t="str">
        <f t="shared" si="638"/>
        <v>-</v>
      </c>
      <c r="AK315" s="162" t="str">
        <f t="shared" si="638"/>
        <v>-</v>
      </c>
      <c r="AL315" s="162" t="str">
        <f t="shared" si="638"/>
        <v>-</v>
      </c>
      <c r="AM315" s="337" t="str">
        <f t="shared" si="638"/>
        <v>-</v>
      </c>
      <c r="AN315" s="338">
        <f t="shared" si="638"/>
        <v>16250</v>
      </c>
      <c r="AQ315" s="337">
        <f>IFERROR(+AQ22*1000/AQ260,"-")</f>
        <v>17338.461538461539</v>
      </c>
      <c r="AR315" s="337">
        <f>IFERROR(+AR22*1000/AR260,"-")</f>
        <v>11320.070374881581</v>
      </c>
      <c r="AS315" s="337">
        <f>IFERROR(+AS22*1000/AS260,"-")</f>
        <v>11977.042801556419</v>
      </c>
      <c r="AT315" s="337">
        <f>IFERROR(+AT22*1000/AT260,"-")</f>
        <v>9818.5860382392166</v>
      </c>
      <c r="AU315" s="337" t="str">
        <f>IFERROR(+AU22*1000/AU260,"-")</f>
        <v>-</v>
      </c>
      <c r="AV315" s="338">
        <f t="shared" ref="AV315" si="639">IFERROR(+AV22*1000/AV260,"-")</f>
        <v>16250</v>
      </c>
      <c r="AX315" s="337">
        <f>IFERROR(+AX22*1000/AX260,"-")</f>
        <v>18126.46089301768</v>
      </c>
      <c r="AY315" s="337">
        <f>IFERROR(+AY22*1000/AY260,"-")</f>
        <v>13779.9511002445</v>
      </c>
      <c r="AZ315" s="337">
        <f>IFERROR(+AZ22*1000/AZ260,"-")</f>
        <v>13516.24548736462</v>
      </c>
      <c r="BA315" s="337">
        <f>IFERROR(+BA22*1000/BA260,"-")</f>
        <v>13488.095238095239</v>
      </c>
      <c r="BB315" s="337" t="str">
        <f>IFERROR(+BB22*1000/BB260,"-")</f>
        <v>-</v>
      </c>
      <c r="BC315" s="338">
        <f t="shared" ref="BC315" si="640">IFERROR(+BC22*1000/BC260,"-")</f>
        <v>13785.911602209944</v>
      </c>
    </row>
    <row r="316" spans="1:55" s="204" customFormat="1">
      <c r="A316" s="199"/>
      <c r="B316" s="200" t="s">
        <v>55</v>
      </c>
      <c r="C316" s="308"/>
      <c r="D316" s="162">
        <f t="shared" ref="D316:V316" si="641">IFERROR(+(D42*1000)/D283,"-")</f>
        <v>151409.18580375783</v>
      </c>
      <c r="E316" s="162">
        <f t="shared" si="641"/>
        <v>163162.95025728989</v>
      </c>
      <c r="F316" s="162">
        <f t="shared" si="641"/>
        <v>138789.11118399474</v>
      </c>
      <c r="G316" s="162">
        <f t="shared" si="641"/>
        <v>188044.2328042328</v>
      </c>
      <c r="H316" s="162">
        <f t="shared" si="641"/>
        <v>148989.56262425447</v>
      </c>
      <c r="I316" s="162">
        <f t="shared" si="641"/>
        <v>156285.44776119402</v>
      </c>
      <c r="J316" s="162">
        <f t="shared" si="641"/>
        <v>137758.62068965516</v>
      </c>
      <c r="K316" s="162">
        <f t="shared" si="641"/>
        <v>176280.59861036879</v>
      </c>
      <c r="L316" s="337">
        <f t="shared" si="641"/>
        <v>160689.48315762405</v>
      </c>
      <c r="M316" s="162">
        <f t="shared" si="641"/>
        <v>181529.03225806452</v>
      </c>
      <c r="N316" s="162">
        <f t="shared" si="641"/>
        <v>115901.33333333333</v>
      </c>
      <c r="O316" s="162">
        <f t="shared" si="641"/>
        <v>115349.73404255319</v>
      </c>
      <c r="P316" s="162">
        <f t="shared" si="641"/>
        <v>111104.59183673469</v>
      </c>
      <c r="Q316" s="162">
        <f t="shared" si="641"/>
        <v>127966.70776818742</v>
      </c>
      <c r="R316" s="162">
        <f t="shared" si="641"/>
        <v>202074.7330960854</v>
      </c>
      <c r="S316" s="162">
        <f t="shared" si="641"/>
        <v>120500</v>
      </c>
      <c r="T316" s="162">
        <f t="shared" si="641"/>
        <v>126615.21252796421</v>
      </c>
      <c r="U316" s="162">
        <f t="shared" si="641"/>
        <v>155775.64102564103</v>
      </c>
      <c r="V316" s="162">
        <f t="shared" si="641"/>
        <v>144259.45945945947</v>
      </c>
      <c r="W316" s="162">
        <f t="shared" ref="W316:X316" si="642">IFERROR(+(W42*1000)/W283,"-")</f>
        <v>138147.82608695651</v>
      </c>
      <c r="X316" s="162">
        <f t="shared" si="642"/>
        <v>122390</v>
      </c>
      <c r="Y316" s="162">
        <f t="shared" ref="Y316:AN316" si="643">IFERROR(+(Y42*1000)/Y283,"-")</f>
        <v>152946.00938967135</v>
      </c>
      <c r="Z316" s="162">
        <f t="shared" si="643"/>
        <v>123237.07664884135</v>
      </c>
      <c r="AA316" s="162">
        <f t="shared" si="643"/>
        <v>130937.5</v>
      </c>
      <c r="AB316" s="162">
        <f t="shared" si="643"/>
        <v>148929.6636085627</v>
      </c>
      <c r="AC316" s="162">
        <f t="shared" si="643"/>
        <v>127888.88888888889</v>
      </c>
      <c r="AD316" s="162">
        <f t="shared" si="643"/>
        <v>134370.27707808564</v>
      </c>
      <c r="AE316" s="162">
        <f t="shared" si="643"/>
        <v>154280.48780487804</v>
      </c>
      <c r="AF316" s="162">
        <f t="shared" si="643"/>
        <v>126554.05405405405</v>
      </c>
      <c r="AG316" s="337">
        <f t="shared" si="643"/>
        <v>132518.4418746196</v>
      </c>
      <c r="AH316" s="337">
        <f t="shared" si="643"/>
        <v>125037.87059078121</v>
      </c>
      <c r="AI316" s="337">
        <f t="shared" si="643"/>
        <v>142136.61658319421</v>
      </c>
      <c r="AJ316" s="162">
        <f t="shared" si="643"/>
        <v>145347.53787878787</v>
      </c>
      <c r="AK316" s="162">
        <f t="shared" si="643"/>
        <v>105204.25531914894</v>
      </c>
      <c r="AL316" s="162">
        <f t="shared" si="643"/>
        <v>184092.19858156028</v>
      </c>
      <c r="AM316" s="337">
        <f t="shared" si="643"/>
        <v>142574.72067039105</v>
      </c>
      <c r="AN316" s="338">
        <f t="shared" si="643"/>
        <v>151842.87776708373</v>
      </c>
      <c r="AQ316" s="337">
        <f>IFERROR(+(AQ42*1000)/AQ283,"-")</f>
        <v>176280.59861036879</v>
      </c>
      <c r="AR316" s="337">
        <f>IFERROR(+(AR42*1000)/AR283,"-")</f>
        <v>132518.4418746196</v>
      </c>
      <c r="AS316" s="337">
        <f>IFERROR(+(AS42*1000)/AS283,"-")</f>
        <v>125037.87059078123</v>
      </c>
      <c r="AT316" s="337">
        <f>IFERROR(+(AT42*1000)/AT283,"-")</f>
        <v>142136.61658319418</v>
      </c>
      <c r="AU316" s="337">
        <f>IFERROR(+(AU42*1000)/AU283,"-")</f>
        <v>142574.72067039108</v>
      </c>
      <c r="AV316" s="338">
        <f t="shared" ref="AV316" si="644">IFERROR(+(AV42*1000)/AV283,"-")</f>
        <v>151842.87776708373</v>
      </c>
      <c r="AX316" s="337">
        <f>IFERROR(+(AX42*1000)/AX283,"-")</f>
        <v>160282.07739307536</v>
      </c>
      <c r="AY316" s="337">
        <f>IFERROR(+(AY42*1000)/AY283,"-")</f>
        <v>133044.32855280314</v>
      </c>
      <c r="AZ316" s="337">
        <f>IFERROR(+(AZ42*1000)/AZ283,"-")</f>
        <v>127888.88888888889</v>
      </c>
      <c r="BA316" s="337">
        <f>IFERROR(+(BA42*1000)/BA283,"-")</f>
        <v>139304.48717948719</v>
      </c>
      <c r="BB316" s="337">
        <f>IFERROR(+(BB42*1000)/BB283,"-")</f>
        <v>110455.31914893616</v>
      </c>
      <c r="BC316" s="338">
        <f t="shared" ref="BC316" si="645">IFERROR(+(BC42*1000)/BC283,"-")</f>
        <v>131011.57407407407</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646">IFERROR(+(D46*1000)/D283,"-")</f>
        <v>87822.546972860131</v>
      </c>
      <c r="E320" s="162">
        <f t="shared" si="646"/>
        <v>93248.71355060034</v>
      </c>
      <c r="F320" s="162">
        <f t="shared" si="646"/>
        <v>80054.444080026238</v>
      </c>
      <c r="G320" s="162">
        <f t="shared" si="646"/>
        <v>100977.14285714286</v>
      </c>
      <c r="H320" s="162">
        <f t="shared" si="646"/>
        <v>88926.938369781317</v>
      </c>
      <c r="I320" s="162">
        <f t="shared" si="646"/>
        <v>91047.441364605547</v>
      </c>
      <c r="J320" s="162">
        <f t="shared" si="646"/>
        <v>79779.440468445027</v>
      </c>
      <c r="K320" s="162">
        <f t="shared" si="646"/>
        <v>95499.732763228225</v>
      </c>
      <c r="L320" s="337">
        <f t="shared" si="646"/>
        <v>90803.137053227052</v>
      </c>
      <c r="M320" s="162">
        <f t="shared" si="646"/>
        <v>69483.870967741939</v>
      </c>
      <c r="N320" s="162">
        <f t="shared" si="646"/>
        <v>65541.333333333328</v>
      </c>
      <c r="O320" s="162">
        <f t="shared" si="646"/>
        <v>64703.457446808512</v>
      </c>
      <c r="P320" s="162">
        <f t="shared" si="646"/>
        <v>63227.040816326531</v>
      </c>
      <c r="Q320" s="162">
        <f t="shared" si="646"/>
        <v>84196.054254007395</v>
      </c>
      <c r="R320" s="162">
        <f t="shared" si="646"/>
        <v>58053.380782918146</v>
      </c>
      <c r="S320" s="162">
        <f t="shared" si="646"/>
        <v>61366.666666666664</v>
      </c>
      <c r="T320" s="162">
        <f t="shared" si="646"/>
        <v>73657.718120805366</v>
      </c>
      <c r="U320" s="162">
        <f t="shared" si="646"/>
        <v>57705.128205128203</v>
      </c>
      <c r="V320" s="162">
        <f t="shared" si="646"/>
        <v>89091.891891891893</v>
      </c>
      <c r="W320" s="162">
        <f t="shared" ref="W320:X320" si="647">IFERROR(+(W46*1000)/W283,"-")</f>
        <v>63843.478260869568</v>
      </c>
      <c r="X320" s="162">
        <f t="shared" si="647"/>
        <v>34920</v>
      </c>
      <c r="Y320" s="162">
        <f t="shared" ref="Y320:AN320" si="648">IFERROR(+(Y46*1000)/Y283,"-")</f>
        <v>72124.413145539904</v>
      </c>
      <c r="Z320" s="162">
        <f t="shared" si="648"/>
        <v>72682.709447415327</v>
      </c>
      <c r="AA320" s="162">
        <f t="shared" si="648"/>
        <v>66921.296296296292</v>
      </c>
      <c r="AB320" s="162">
        <f t="shared" si="648"/>
        <v>80220.183486238529</v>
      </c>
      <c r="AC320" s="162">
        <f t="shared" si="648"/>
        <v>68075.617283950618</v>
      </c>
      <c r="AD320" s="162">
        <f t="shared" si="648"/>
        <v>70974.811083123423</v>
      </c>
      <c r="AE320" s="162">
        <f t="shared" si="648"/>
        <v>72268.292682926825</v>
      </c>
      <c r="AF320" s="162">
        <f t="shared" si="648"/>
        <v>64695.945945945947</v>
      </c>
      <c r="AG320" s="337">
        <f t="shared" si="648"/>
        <v>69648.934875228239</v>
      </c>
      <c r="AH320" s="337">
        <f t="shared" si="648"/>
        <v>71938.974247998267</v>
      </c>
      <c r="AI320" s="337">
        <f t="shared" si="648"/>
        <v>66704.507512520868</v>
      </c>
      <c r="AJ320" s="162">
        <f t="shared" si="648"/>
        <v>76144.886363636368</v>
      </c>
      <c r="AK320" s="162">
        <f t="shared" si="648"/>
        <v>46489.361702127659</v>
      </c>
      <c r="AL320" s="162">
        <f t="shared" si="648"/>
        <v>72014.184397163117</v>
      </c>
      <c r="AM320" s="337">
        <f t="shared" si="648"/>
        <v>70871.50837988827</v>
      </c>
      <c r="AN320" s="338">
        <f t="shared" si="648"/>
        <v>83848.515055685406</v>
      </c>
      <c r="AQ320" s="337">
        <f>IFERROR(+(AQ46*1000)/AQ283,"-")</f>
        <v>95499.732763228225</v>
      </c>
      <c r="AR320" s="337">
        <f>IFERROR(+(AR46*1000)/AR283,"-")</f>
        <v>69648.934875228239</v>
      </c>
      <c r="AS320" s="337">
        <f>IFERROR(+(AS46*1000)/AS283,"-")</f>
        <v>71938.974247998267</v>
      </c>
      <c r="AT320" s="337">
        <f>IFERROR(+(AT46*1000)/AT283,"-")</f>
        <v>66704.507512520868</v>
      </c>
      <c r="AU320" s="337">
        <f>IFERROR(+(AU46*1000)/AU283,"-")</f>
        <v>70871.50837988827</v>
      </c>
      <c r="AV320" s="338">
        <f t="shared" ref="AV320" si="649">IFERROR(+(AV46*1000)/AV283,"-")</f>
        <v>83848.515055685406</v>
      </c>
      <c r="AX320" s="337">
        <f>IFERROR(+(AX46*1000)/AX283,"-")</f>
        <v>91038.951120162936</v>
      </c>
      <c r="AY320" s="337">
        <f>IFERROR(+(AY46*1000)/AY283,"-")</f>
        <v>66514.993481095182</v>
      </c>
      <c r="AZ320" s="337">
        <f>IFERROR(+(AZ46*1000)/AZ283,"-")</f>
        <v>68075.617283950618</v>
      </c>
      <c r="BA320" s="337">
        <f>IFERROR(+(BA46*1000)/BA283,"-")</f>
        <v>57705.128205128203</v>
      </c>
      <c r="BB320" s="337">
        <f>IFERROR(+(BB46*1000)/BB283,"-")</f>
        <v>46489.361702127659</v>
      </c>
      <c r="BC320" s="338">
        <f t="shared" ref="BC320" si="650">IFERROR(+(BC46*1000)/BC283,"-")</f>
        <v>66921.296296296292</v>
      </c>
    </row>
    <row r="321" spans="1:55" s="204" customFormat="1">
      <c r="A321" s="341"/>
      <c r="B321" s="173" t="s">
        <v>52</v>
      </c>
      <c r="C321" s="308"/>
      <c r="D321" s="162">
        <f t="shared" ref="D321:V321" si="651">IFERROR(+(D46*1000)/D266,"-")</f>
        <v>8956.6189386277747</v>
      </c>
      <c r="E321" s="162">
        <f t="shared" si="651"/>
        <v>20491.519035054655</v>
      </c>
      <c r="F321" s="162">
        <f t="shared" si="651"/>
        <v>12132.113922163129</v>
      </c>
      <c r="G321" s="162">
        <f t="shared" si="651"/>
        <v>14618.00300254297</v>
      </c>
      <c r="H321" s="162">
        <f t="shared" si="651"/>
        <v>11415.874433739553</v>
      </c>
      <c r="I321" s="162">
        <f t="shared" si="651"/>
        <v>17150.818355256553</v>
      </c>
      <c r="J321" s="162">
        <f t="shared" si="651"/>
        <v>11773.499759961594</v>
      </c>
      <c r="K321" s="162">
        <f t="shared" si="651"/>
        <v>10367.27589208007</v>
      </c>
      <c r="L321" s="337">
        <f t="shared" si="651"/>
        <v>12846.913903622699</v>
      </c>
      <c r="M321" s="162">
        <f t="shared" si="651"/>
        <v>4450.4132231404956</v>
      </c>
      <c r="N321" s="162">
        <f t="shared" si="651"/>
        <v>7282.3703703703704</v>
      </c>
      <c r="O321" s="162">
        <f t="shared" si="651"/>
        <v>7754.1035856573708</v>
      </c>
      <c r="P321" s="162">
        <f t="shared" si="651"/>
        <v>7512.8826917247652</v>
      </c>
      <c r="Q321" s="162">
        <f t="shared" si="651"/>
        <v>9371.8089486686804</v>
      </c>
      <c r="R321" s="162">
        <f t="shared" si="651"/>
        <v>4393.4823592782113</v>
      </c>
      <c r="S321" s="162">
        <f t="shared" si="651"/>
        <v>6010.9824873849811</v>
      </c>
      <c r="T321" s="162">
        <f t="shared" si="651"/>
        <v>8944.5802770986138</v>
      </c>
      <c r="U321" s="162">
        <f t="shared" si="651"/>
        <v>3717.5304563287218</v>
      </c>
      <c r="V321" s="162">
        <f t="shared" si="651"/>
        <v>7263.9929484354343</v>
      </c>
      <c r="W321" s="162">
        <f t="shared" ref="W321:X321" si="652">IFERROR(+(W46*1000)/W266,"-")</f>
        <v>6926.4150943396226</v>
      </c>
      <c r="X321" s="162">
        <f t="shared" si="652"/>
        <v>3257.4626865671644</v>
      </c>
      <c r="Y321" s="162">
        <f t="shared" ref="Y321:AN321" si="653">IFERROR(+(Y46*1000)/Y266,"-")</f>
        <v>4525.7033436441307</v>
      </c>
      <c r="Z321" s="162">
        <f t="shared" si="653"/>
        <v>7768.1463135835393</v>
      </c>
      <c r="AA321" s="162">
        <f t="shared" si="653"/>
        <v>7313.4328358208959</v>
      </c>
      <c r="AB321" s="162">
        <f t="shared" si="653"/>
        <v>7013.9037433155081</v>
      </c>
      <c r="AC321" s="162">
        <f t="shared" si="653"/>
        <v>6484.3451418491841</v>
      </c>
      <c r="AD321" s="162">
        <f t="shared" si="653"/>
        <v>6477.4712643678158</v>
      </c>
      <c r="AE321" s="162">
        <f t="shared" si="653"/>
        <v>5994.9418310571573</v>
      </c>
      <c r="AF321" s="162">
        <f t="shared" si="653"/>
        <v>6269.0964644260148</v>
      </c>
      <c r="AG321" s="337">
        <f t="shared" si="653"/>
        <v>6703.446821472925</v>
      </c>
      <c r="AH321" s="337">
        <f t="shared" si="653"/>
        <v>7646.463484761357</v>
      </c>
      <c r="AI321" s="337">
        <f t="shared" si="653"/>
        <v>5724.4919888249478</v>
      </c>
      <c r="AJ321" s="162">
        <f t="shared" si="653"/>
        <v>3718.8511701045231</v>
      </c>
      <c r="AK321" s="162">
        <f t="shared" si="653"/>
        <v>6445.4277286135693</v>
      </c>
      <c r="AL321" s="162">
        <f t="shared" si="653"/>
        <v>3400.5358338914934</v>
      </c>
      <c r="AM321" s="337">
        <f t="shared" si="653"/>
        <v>3858.4191917271796</v>
      </c>
      <c r="AN321" s="338">
        <f t="shared" si="653"/>
        <v>9792.6943828885251</v>
      </c>
      <c r="AQ321" s="337">
        <f>IFERROR(+(AQ46*1000)/AQ266,"-")</f>
        <v>10367.27589208007</v>
      </c>
      <c r="AR321" s="337">
        <f>IFERROR(+(AR46*1000)/AR266,"-")</f>
        <v>6703.446821472925</v>
      </c>
      <c r="AS321" s="337">
        <f>IFERROR(+(AS46*1000)/AS266,"-")</f>
        <v>7646.4634847613579</v>
      </c>
      <c r="AT321" s="337">
        <f>IFERROR(+(AT46*1000)/AT266,"-")</f>
        <v>5724.4919888249487</v>
      </c>
      <c r="AU321" s="337">
        <f>IFERROR(+(AU46*1000)/AU266,"-")</f>
        <v>3858.4191917271801</v>
      </c>
      <c r="AV321" s="338">
        <f t="shared" ref="AV321" si="654">IFERROR(+(AV46*1000)/AV266,"-")</f>
        <v>9792.6943828885251</v>
      </c>
      <c r="AX321" s="337">
        <f>IFERROR(+(AX46*1000)/AX266,"-")</f>
        <v>9927.2944311809442</v>
      </c>
      <c r="AY321" s="337">
        <f>IFERROR(+(AY46*1000)/AY266,"-")</f>
        <v>6845.1630216020394</v>
      </c>
      <c r="AZ321" s="337">
        <f>IFERROR(+(AZ46*1000)/AZ266,"-")</f>
        <v>7029.9601593625493</v>
      </c>
      <c r="BA321" s="337">
        <f>IFERROR(+(BA46*1000)/BA266,"-")</f>
        <v>5344.0189967349361</v>
      </c>
      <c r="BB321" s="337">
        <f>IFERROR(+(BB46*1000)/BB266,"-")</f>
        <v>3658.7407903549902</v>
      </c>
      <c r="BC321" s="338">
        <f t="shared" ref="BC321" si="655">IFERROR(+(BC46*1000)/BC266,"-")</f>
        <v>6645.977011494253</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56">+D65</f>
        <v>20812</v>
      </c>
      <c r="E324" s="162">
        <f t="shared" si="656"/>
        <v>-3878</v>
      </c>
      <c r="F324" s="162">
        <f t="shared" si="656"/>
        <v>10178</v>
      </c>
      <c r="G324" s="162">
        <f t="shared" si="656"/>
        <v>27284</v>
      </c>
      <c r="H324" s="162">
        <f t="shared" si="656"/>
        <v>12123</v>
      </c>
      <c r="I324" s="162">
        <f t="shared" si="656"/>
        <v>34475</v>
      </c>
      <c r="J324" s="162">
        <f t="shared" si="656"/>
        <v>8854</v>
      </c>
      <c r="K324" s="162">
        <f t="shared" si="656"/>
        <v>15928</v>
      </c>
      <c r="L324" s="337">
        <f t="shared" si="656"/>
        <v>125776</v>
      </c>
      <c r="M324" s="162">
        <f t="shared" si="656"/>
        <v>1987</v>
      </c>
      <c r="N324" s="162">
        <f t="shared" si="656"/>
        <v>4898</v>
      </c>
      <c r="O324" s="162">
        <f t="shared" si="656"/>
        <v>9634</v>
      </c>
      <c r="P324" s="162">
        <f t="shared" si="656"/>
        <v>3579</v>
      </c>
      <c r="Q324" s="162">
        <f t="shared" si="656"/>
        <v>3135</v>
      </c>
      <c r="R324" s="162">
        <f t="shared" si="656"/>
        <v>5531</v>
      </c>
      <c r="S324" s="162">
        <f t="shared" si="656"/>
        <v>2999</v>
      </c>
      <c r="T324" s="162">
        <f t="shared" si="656"/>
        <v>2263</v>
      </c>
      <c r="U324" s="162">
        <f t="shared" si="656"/>
        <v>6368</v>
      </c>
      <c r="V324" s="162">
        <f t="shared" si="656"/>
        <v>624</v>
      </c>
      <c r="W324" s="162">
        <f t="shared" ref="W324:X324" si="657">+W65</f>
        <v>1020</v>
      </c>
      <c r="X324" s="162">
        <f t="shared" si="657"/>
        <v>975</v>
      </c>
      <c r="Y324" s="162">
        <f t="shared" ref="Y324:AN324" si="658">+Y65</f>
        <v>7042</v>
      </c>
      <c r="Z324" s="162">
        <f t="shared" si="658"/>
        <v>8874</v>
      </c>
      <c r="AA324" s="162">
        <f t="shared" si="658"/>
        <v>6486</v>
      </c>
      <c r="AB324" s="162">
        <f t="shared" si="658"/>
        <v>7812</v>
      </c>
      <c r="AC324" s="162">
        <f t="shared" si="658"/>
        <v>7146</v>
      </c>
      <c r="AD324" s="162">
        <f t="shared" si="658"/>
        <v>3599</v>
      </c>
      <c r="AE324" s="162">
        <f t="shared" si="658"/>
        <v>2966</v>
      </c>
      <c r="AF324" s="162">
        <f t="shared" si="658"/>
        <v>3444</v>
      </c>
      <c r="AG324" s="337">
        <f t="shared" si="658"/>
        <v>90382</v>
      </c>
      <c r="AH324" s="337">
        <f t="shared" si="658"/>
        <v>38095</v>
      </c>
      <c r="AI324" s="337">
        <f t="shared" si="658"/>
        <v>52287</v>
      </c>
      <c r="AJ324" s="162">
        <f t="shared" si="658"/>
        <v>6217</v>
      </c>
      <c r="AK324" s="162">
        <f t="shared" si="658"/>
        <v>5268</v>
      </c>
      <c r="AL324" s="162">
        <f t="shared" si="658"/>
        <v>3407</v>
      </c>
      <c r="AM324" s="337">
        <f t="shared" si="658"/>
        <v>14892</v>
      </c>
      <c r="AN324" s="338">
        <f t="shared" si="658"/>
        <v>231050</v>
      </c>
      <c r="AQ324" s="337">
        <f>+AQ65</f>
        <v>1991</v>
      </c>
      <c r="AR324" s="337">
        <f>+AR65</f>
        <v>5021.2222222222226</v>
      </c>
      <c r="AS324" s="337">
        <f>+AS65</f>
        <v>5442.1428571428569</v>
      </c>
      <c r="AT324" s="337">
        <f>+AT65</f>
        <v>4753.363636363636</v>
      </c>
      <c r="AU324" s="337">
        <f>+AU65</f>
        <v>4964</v>
      </c>
      <c r="AV324" s="338">
        <f t="shared" ref="AV324" si="659">+AV65</f>
        <v>7967.2413793103451</v>
      </c>
      <c r="AX324" s="337">
        <f>+AX65</f>
        <v>14025.5</v>
      </c>
      <c r="AY324" s="337">
        <f>+AY65</f>
        <v>3589</v>
      </c>
      <c r="AZ324" s="337">
        <f>+AZ65</f>
        <v>3599</v>
      </c>
      <c r="BA324" s="337">
        <f>+BA65</f>
        <v>3579</v>
      </c>
      <c r="BB324" s="337">
        <f>+BB65</f>
        <v>5268</v>
      </c>
      <c r="BC324" s="338">
        <f t="shared" ref="BC324" si="660">+BC65</f>
        <v>5531</v>
      </c>
    </row>
    <row r="325" spans="1:55" s="204" customFormat="1">
      <c r="A325" s="245"/>
      <c r="B325" s="173" t="s">
        <v>49</v>
      </c>
      <c r="C325" s="308"/>
      <c r="D325" s="163">
        <f t="shared" ref="D325:V325" si="661">+D293</f>
        <v>7.1740779041709751E-2</v>
      </c>
      <c r="E325" s="163">
        <f t="shared" si="661"/>
        <v>-4.0767839872166853E-2</v>
      </c>
      <c r="F325" s="163">
        <f t="shared" si="661"/>
        <v>2.405191318814277E-2</v>
      </c>
      <c r="G325" s="163">
        <f t="shared" si="661"/>
        <v>3.0707623670666252E-2</v>
      </c>
      <c r="H325" s="163">
        <f t="shared" si="661"/>
        <v>4.0441409494707557E-2</v>
      </c>
      <c r="I325" s="163">
        <f t="shared" si="661"/>
        <v>5.8792632119280402E-2</v>
      </c>
      <c r="J325" s="163">
        <f t="shared" si="661"/>
        <v>4.1816421470234018E-2</v>
      </c>
      <c r="K325" s="163">
        <f t="shared" si="661"/>
        <v>4.8292861885689507E-2</v>
      </c>
      <c r="L325" s="322">
        <f t="shared" si="661"/>
        <v>4.0253382265353688E-2</v>
      </c>
      <c r="M325" s="163">
        <f t="shared" si="661"/>
        <v>7.0618758218715577E-2</v>
      </c>
      <c r="N325" s="163">
        <f t="shared" si="661"/>
        <v>0.11269355543795873</v>
      </c>
      <c r="O325" s="163">
        <f t="shared" si="661"/>
        <v>0.11106371695698788</v>
      </c>
      <c r="P325" s="163">
        <f t="shared" si="661"/>
        <v>8.2175739903106559E-2</v>
      </c>
      <c r="Q325" s="163">
        <f t="shared" si="661"/>
        <v>3.0207841512415567E-2</v>
      </c>
      <c r="R325" s="163">
        <f t="shared" si="661"/>
        <v>9.7405913741788919E-2</v>
      </c>
      <c r="S325" s="163">
        <f t="shared" si="661"/>
        <v>7.541808122720986E-2</v>
      </c>
      <c r="T325" s="163">
        <f t="shared" si="661"/>
        <v>3.9984451472692896E-2</v>
      </c>
      <c r="U325" s="163">
        <f t="shared" si="661"/>
        <v>0.13102341467429324</v>
      </c>
      <c r="V325" s="163">
        <f t="shared" si="661"/>
        <v>2.3381294964028777E-2</v>
      </c>
      <c r="W325" s="163">
        <f t="shared" ref="W325:X325" si="662">+W293</f>
        <v>6.4203436772203692E-2</v>
      </c>
      <c r="X325" s="163">
        <f t="shared" si="662"/>
        <v>7.966337119045673E-2</v>
      </c>
      <c r="Y325" s="163">
        <f t="shared" ref="Y325:AN325" si="663">+Y293</f>
        <v>0.10808073056557439</v>
      </c>
      <c r="Z325" s="163">
        <f t="shared" si="663"/>
        <v>6.4177852348993286E-2</v>
      </c>
      <c r="AA325" s="163">
        <f t="shared" si="663"/>
        <v>0.11466454521347123</v>
      </c>
      <c r="AB325" s="163">
        <f t="shared" si="663"/>
        <v>0.16041067761806982</v>
      </c>
      <c r="AC325" s="163">
        <f t="shared" si="663"/>
        <v>8.6229365768896615E-2</v>
      </c>
      <c r="AD325" s="163">
        <f t="shared" si="663"/>
        <v>6.7466491704939541E-2</v>
      </c>
      <c r="AE325" s="163">
        <f t="shared" si="663"/>
        <v>0.11722393486680895</v>
      </c>
      <c r="AF325" s="163">
        <f t="shared" si="663"/>
        <v>6.1292044847837693E-2</v>
      </c>
      <c r="AG325" s="322">
        <f t="shared" si="663"/>
        <v>8.3022930466389686E-2</v>
      </c>
      <c r="AH325" s="322">
        <f t="shared" si="663"/>
        <v>6.5931118033921779E-2</v>
      </c>
      <c r="AI325" s="322">
        <f t="shared" si="663"/>
        <v>0.10235514516315317</v>
      </c>
      <c r="AJ325" s="163">
        <f t="shared" si="663"/>
        <v>4.050505906037645E-2</v>
      </c>
      <c r="AK325" s="163">
        <f t="shared" si="663"/>
        <v>0.21308093677951706</v>
      </c>
      <c r="AL325" s="163">
        <f t="shared" si="663"/>
        <v>0.13125553800516238</v>
      </c>
      <c r="AM325" s="322">
        <f t="shared" si="663"/>
        <v>7.2940289077079057E-2</v>
      </c>
      <c r="AN325" s="323">
        <f t="shared" si="663"/>
        <v>5.2304369095667533E-2</v>
      </c>
      <c r="AQ325" s="322">
        <f>+AQ293</f>
        <v>4.8292861885689507E-2</v>
      </c>
      <c r="AR325" s="322">
        <f>+AR293</f>
        <v>8.3022930466389686E-2</v>
      </c>
      <c r="AS325" s="322">
        <f>+AS293</f>
        <v>6.5931118033921765E-2</v>
      </c>
      <c r="AT325" s="322">
        <f>+AT293</f>
        <v>0.10235514516315317</v>
      </c>
      <c r="AU325" s="322">
        <f>+AU293</f>
        <v>7.2940289077079057E-2</v>
      </c>
      <c r="AV325" s="323">
        <f t="shared" ref="AV325" si="664">+AV293</f>
        <v>5.2304369095667533E-2</v>
      </c>
      <c r="AX325" s="322">
        <f>+AX293</f>
        <v>4.4554534076253038E-2</v>
      </c>
      <c r="AY325" s="322">
        <f>+AY293</f>
        <v>7.0341515997844092E-2</v>
      </c>
      <c r="AZ325" s="322">
        <f>+AZ293</f>
        <v>4.3428419731634325E-2</v>
      </c>
      <c r="BA325" s="322">
        <f>+BA293</f>
        <v>8.2345903412097646E-2</v>
      </c>
      <c r="BB325" s="322">
        <f>+BB293</f>
        <v>0.20295103440305121</v>
      </c>
      <c r="BC325" s="323">
        <f t="shared" ref="BC325" si="665">+BC293</f>
        <v>9.7726027881336469E-2</v>
      </c>
    </row>
    <row r="326" spans="1:55" s="204" customFormat="1">
      <c r="A326" s="341"/>
      <c r="B326" s="173" t="s">
        <v>48</v>
      </c>
      <c r="C326" s="308"/>
      <c r="D326" s="163">
        <f t="shared" ref="D326:V326" si="666">IFERROR(+(D69-D67+D53+D60)/D42,"-")</f>
        <v>0.19538779731127198</v>
      </c>
      <c r="E326" s="163">
        <f t="shared" si="666"/>
        <v>5.0723266473234933E-2</v>
      </c>
      <c r="F326" s="163">
        <f t="shared" si="666"/>
        <v>0.12508507259528132</v>
      </c>
      <c r="G326" s="163">
        <f t="shared" si="666"/>
        <v>0.13804924879770492</v>
      </c>
      <c r="H326" s="163">
        <f t="shared" si="666"/>
        <v>0.14512271197296567</v>
      </c>
      <c r="I326" s="163">
        <f t="shared" si="666"/>
        <v>0.14310612688294169</v>
      </c>
      <c r="J326" s="163">
        <f t="shared" si="666"/>
        <v>0.13164096630221739</v>
      </c>
      <c r="K326" s="163">
        <f t="shared" si="666"/>
        <v>0.14497257603366676</v>
      </c>
      <c r="L326" s="322">
        <f t="shared" si="666"/>
        <v>0.14088267740551053</v>
      </c>
      <c r="M326" s="163">
        <f t="shared" si="666"/>
        <v>0.13704375022212745</v>
      </c>
      <c r="N326" s="163">
        <f t="shared" si="666"/>
        <v>0.20090651818788394</v>
      </c>
      <c r="O326" s="163">
        <f t="shared" si="666"/>
        <v>0.1843376410776662</v>
      </c>
      <c r="P326" s="163">
        <f t="shared" si="666"/>
        <v>0.17436227125571144</v>
      </c>
      <c r="Q326" s="163">
        <f t="shared" si="666"/>
        <v>0.10902766402327979</v>
      </c>
      <c r="R326" s="163">
        <f t="shared" si="666"/>
        <v>0.1563320007748798</v>
      </c>
      <c r="S326" s="163">
        <f t="shared" si="666"/>
        <v>0.14376964667421099</v>
      </c>
      <c r="T326" s="163">
        <f t="shared" si="666"/>
        <v>0.14119122921709631</v>
      </c>
      <c r="U326" s="163">
        <f t="shared" si="666"/>
        <v>0.18894284185835974</v>
      </c>
      <c r="V326" s="163">
        <f t="shared" si="666"/>
        <v>8.9515887290167864E-2</v>
      </c>
      <c r="W326" s="163">
        <f t="shared" ref="W326:X326" si="667">IFERROR(+(W69-W67+W53+W60)/W42,"-")</f>
        <v>0.11883930257443193</v>
      </c>
      <c r="X326" s="163">
        <f t="shared" si="667"/>
        <v>0.11618596290546614</v>
      </c>
      <c r="Y326" s="163">
        <f t="shared" ref="Y326:AN326" si="668">IFERROR(+(Y69-Y67+Y53+Y60)/Y42,"-")</f>
        <v>0.17524364975826875</v>
      </c>
      <c r="Z326" s="163">
        <f t="shared" si="668"/>
        <v>0.1460888683175191</v>
      </c>
      <c r="AA326" s="163">
        <f t="shared" si="668"/>
        <v>0.20684168655529037</v>
      </c>
      <c r="AB326" s="163">
        <f t="shared" si="668"/>
        <v>0.22737166324435318</v>
      </c>
      <c r="AC326" s="163">
        <f t="shared" si="668"/>
        <v>0.16577372333236798</v>
      </c>
      <c r="AD326" s="163">
        <f t="shared" si="668"/>
        <v>0.1687505858093542</v>
      </c>
      <c r="AE326" s="163">
        <f t="shared" si="668"/>
        <v>0.1882855110267963</v>
      </c>
      <c r="AF326" s="163">
        <f t="shared" si="668"/>
        <v>0.12281544758853889</v>
      </c>
      <c r="AG326" s="322">
        <f t="shared" si="668"/>
        <v>0.15960295377990316</v>
      </c>
      <c r="AH326" s="322">
        <f t="shared" si="668"/>
        <v>0.14734683281412253</v>
      </c>
      <c r="AI326" s="322">
        <f t="shared" si="668"/>
        <v>0.17346561245323869</v>
      </c>
      <c r="AJ326" s="163">
        <f t="shared" si="668"/>
        <v>9.1929609673783441E-2</v>
      </c>
      <c r="AK326" s="163">
        <f t="shared" si="668"/>
        <v>0.28022489180115684</v>
      </c>
      <c r="AL326" s="163">
        <f t="shared" si="668"/>
        <v>0.19667141811457411</v>
      </c>
      <c r="AM326" s="322">
        <f t="shared" si="668"/>
        <v>0.12804713788222385</v>
      </c>
      <c r="AN326" s="323">
        <f t="shared" si="668"/>
        <v>0.14490291036857997</v>
      </c>
      <c r="AQ326" s="322">
        <f>IFERROR(+(AQ69-AQ67+AQ53+AQ60)/AQ42,"-")</f>
        <v>0.14497257603366676</v>
      </c>
      <c r="AR326" s="322">
        <f>IFERROR(+(AR69-AR67+AR53+AR60)/AR42,"-")</f>
        <v>0.15960295377990316</v>
      </c>
      <c r="AS326" s="322">
        <f>IFERROR(+(AS69-AS67+AS53+AS60)/AS42,"-")</f>
        <v>0.14734683281412253</v>
      </c>
      <c r="AT326" s="322">
        <f>IFERROR(+(AT69-AT67+AT53+AT60)/AT42,"-")</f>
        <v>0.17346561245323869</v>
      </c>
      <c r="AU326" s="322">
        <f>IFERROR(+(AU69-AU67+AU53+AU60)/AU42,"-")</f>
        <v>0.12804713788222385</v>
      </c>
      <c r="AV326" s="323">
        <f t="shared" ref="AV326" si="669">IFERROR(+(AV69-AV67+AV53+AV60)/AV42,"-")</f>
        <v>0.14490291036857997</v>
      </c>
      <c r="AX326" s="322">
        <f>IFERROR(+(AX69-AX67+AX53+AX60)/AX42,"-")</f>
        <v>0.15144030699441541</v>
      </c>
      <c r="AY326" s="322">
        <f>IFERROR(+(AY69-AY67+AY53+AY60)/AY42,"-")</f>
        <v>0.14940467440834926</v>
      </c>
      <c r="AZ326" s="322">
        <f>IFERROR(+(AZ69-AZ67+AZ53+AZ60)/AZ42,"-")</f>
        <v>0.11767545129838787</v>
      </c>
      <c r="BA326" s="322">
        <f>IFERROR(+(BA69-BA67+BA53+BA60)/BA42,"-")</f>
        <v>0.17556312265605228</v>
      </c>
      <c r="BB326" s="322">
        <f>IFERROR(+(BB69-BB67+BB53+BB60)/BB42,"-")</f>
        <v>0.29546943021150363</v>
      </c>
      <c r="BC326" s="323">
        <f t="shared" ref="BC326" si="670">IFERROR(+(BC69-BC67+BC53+BC60)/BC42,"-")</f>
        <v>0.17492976659540257</v>
      </c>
    </row>
    <row r="327" spans="1:55" s="204" customFormat="1">
      <c r="A327" s="341"/>
      <c r="B327" s="173" t="s">
        <v>47</v>
      </c>
      <c r="C327" s="308"/>
      <c r="D327" s="163">
        <f t="shared" ref="D327:V327" si="671">+D294</f>
        <v>0.19405032747328507</v>
      </c>
      <c r="E327" s="163">
        <f t="shared" si="671"/>
        <v>3.5669231739624073E-2</v>
      </c>
      <c r="F327" s="163">
        <f t="shared" si="671"/>
        <v>0.11627060647307925</v>
      </c>
      <c r="G327" s="163">
        <f t="shared" si="671"/>
        <v>0.12875952860353693</v>
      </c>
      <c r="H327" s="163">
        <f t="shared" si="671"/>
        <v>0.12669173057741512</v>
      </c>
      <c r="I327" s="163">
        <f t="shared" si="671"/>
        <v>0.12655721601751757</v>
      </c>
      <c r="J327" s="163">
        <f t="shared" si="671"/>
        <v>0.12427326611094056</v>
      </c>
      <c r="K327" s="163">
        <f t="shared" si="671"/>
        <v>0.14134333471792276</v>
      </c>
      <c r="L327" s="322">
        <f t="shared" si="671"/>
        <v>0.13070859791327358</v>
      </c>
      <c r="M327" s="163">
        <f t="shared" si="671"/>
        <v>7.2466858584781607E-2</v>
      </c>
      <c r="N327" s="163">
        <f t="shared" si="671"/>
        <v>0.19434921657501783</v>
      </c>
      <c r="O327" s="163">
        <f t="shared" si="671"/>
        <v>0.1670912926691491</v>
      </c>
      <c r="P327" s="163">
        <f t="shared" si="671"/>
        <v>0.15865726815603975</v>
      </c>
      <c r="Q327" s="163">
        <f t="shared" si="671"/>
        <v>8.5400988620267682E-2</v>
      </c>
      <c r="R327" s="163">
        <f t="shared" si="671"/>
        <v>0.13216983956465844</v>
      </c>
      <c r="S327" s="163">
        <f t="shared" si="671"/>
        <v>0.13255375330064126</v>
      </c>
      <c r="T327" s="163">
        <f t="shared" si="671"/>
        <v>0.13889428768309275</v>
      </c>
      <c r="U327" s="163">
        <f t="shared" si="671"/>
        <v>0.16548701699518539</v>
      </c>
      <c r="V327" s="163">
        <f t="shared" si="671"/>
        <v>8.2359112709832136E-2</v>
      </c>
      <c r="W327" s="163">
        <f t="shared" ref="W327:X327" si="672">+W294</f>
        <v>0.1141184616352993</v>
      </c>
      <c r="X327" s="163">
        <f t="shared" si="672"/>
        <v>7.2473241277882183E-2</v>
      </c>
      <c r="Y327" s="163">
        <f t="shared" ref="Y327:AN327" si="673">+Y294</f>
        <v>0.15555214488527358</v>
      </c>
      <c r="Z327" s="163">
        <f t="shared" si="673"/>
        <v>0.14119995371441796</v>
      </c>
      <c r="AA327" s="163">
        <f t="shared" si="673"/>
        <v>0.19655263855741184</v>
      </c>
      <c r="AB327" s="163">
        <f t="shared" si="673"/>
        <v>0.21482546201232033</v>
      </c>
      <c r="AC327" s="163">
        <f t="shared" si="673"/>
        <v>0.16255188724780384</v>
      </c>
      <c r="AD327" s="163">
        <f t="shared" si="673"/>
        <v>0.15491611210047801</v>
      </c>
      <c r="AE327" s="163">
        <f t="shared" si="673"/>
        <v>0.17800964350644219</v>
      </c>
      <c r="AF327" s="163">
        <f t="shared" si="673"/>
        <v>0.10989499911016196</v>
      </c>
      <c r="AG327" s="322">
        <f t="shared" si="673"/>
        <v>0.14512065064727608</v>
      </c>
      <c r="AH327" s="322">
        <f t="shared" si="673"/>
        <v>0.13612322602976809</v>
      </c>
      <c r="AI327" s="322">
        <f t="shared" si="673"/>
        <v>0.15529746162685307</v>
      </c>
      <c r="AJ327" s="163">
        <f t="shared" si="673"/>
        <v>7.115260575814239E-2</v>
      </c>
      <c r="AK327" s="163">
        <f t="shared" si="673"/>
        <v>0.13950572341544312</v>
      </c>
      <c r="AL327" s="163">
        <f t="shared" si="673"/>
        <v>0.16897176098932851</v>
      </c>
      <c r="AM327" s="322">
        <f t="shared" si="673"/>
        <v>9.1865972463718429E-2</v>
      </c>
      <c r="AN327" s="323">
        <f t="shared" si="673"/>
        <v>0.13246508759765049</v>
      </c>
      <c r="AQ327" s="322">
        <f>+AQ294</f>
        <v>0.14134333471792276</v>
      </c>
      <c r="AR327" s="322">
        <f>+AR294</f>
        <v>0.14512065064727608</v>
      </c>
      <c r="AS327" s="322">
        <f>+AS294</f>
        <v>0.13612322602976809</v>
      </c>
      <c r="AT327" s="322">
        <f>+AT294</f>
        <v>0.15529746162685307</v>
      </c>
      <c r="AU327" s="322">
        <f>+AU294</f>
        <v>9.1865972463718415E-2</v>
      </c>
      <c r="AV327" s="323">
        <f t="shared" ref="AV327" si="674">+AV294</f>
        <v>0.13246508759765049</v>
      </c>
      <c r="AX327" s="322">
        <f>+AX294</f>
        <v>0.13847945005305057</v>
      </c>
      <c r="AY327" s="322">
        <f>+AY294</f>
        <v>0.12927629967171345</v>
      </c>
      <c r="AZ327" s="322">
        <f>+AZ294</f>
        <v>0.11129814653924124</v>
      </c>
      <c r="BA327" s="322">
        <f>+BA294</f>
        <v>0.13391850539539379</v>
      </c>
      <c r="BB327" s="322">
        <f>+BB294</f>
        <v>0.14674268983318564</v>
      </c>
      <c r="BC327" s="323">
        <f t="shared" ref="BC327" si="675">+BC294</f>
        <v>0.1727123345760376</v>
      </c>
    </row>
    <row r="328" spans="1:55" s="204" customFormat="1">
      <c r="A328" s="341"/>
      <c r="B328" s="173" t="s">
        <v>46</v>
      </c>
      <c r="C328" s="308"/>
      <c r="D328" s="163">
        <f t="shared" ref="D328:V328" si="676">IFERROR(+D34/D42,"-")</f>
        <v>1.337469837986901E-3</v>
      </c>
      <c r="E328" s="163">
        <f t="shared" si="676"/>
        <v>1.5054034733610866E-2</v>
      </c>
      <c r="F328" s="163">
        <f t="shared" si="676"/>
        <v>8.8144661222020575E-3</v>
      </c>
      <c r="G328" s="163">
        <f t="shared" si="676"/>
        <v>9.2897201941679833E-3</v>
      </c>
      <c r="H328" s="163">
        <f t="shared" si="676"/>
        <v>1.8430981395550543E-2</v>
      </c>
      <c r="I328" s="163">
        <f t="shared" si="676"/>
        <v>1.6548910865424135E-2</v>
      </c>
      <c r="J328" s="163">
        <f t="shared" si="676"/>
        <v>7.3677001912768316E-3</v>
      </c>
      <c r="K328" s="163">
        <f t="shared" si="676"/>
        <v>3.6292413157439944E-3</v>
      </c>
      <c r="L328" s="322">
        <f t="shared" si="676"/>
        <v>1.0174079492236943E-2</v>
      </c>
      <c r="M328" s="163">
        <f t="shared" si="676"/>
        <v>6.457689163734584E-2</v>
      </c>
      <c r="N328" s="163">
        <f t="shared" si="676"/>
        <v>6.5573016128661161E-3</v>
      </c>
      <c r="O328" s="163">
        <f t="shared" si="676"/>
        <v>1.7246348408517114E-2</v>
      </c>
      <c r="P328" s="163">
        <f t="shared" si="676"/>
        <v>1.5705003099671665E-2</v>
      </c>
      <c r="Q328" s="163">
        <f t="shared" si="676"/>
        <v>2.3626675403012113E-2</v>
      </c>
      <c r="R328" s="163">
        <f t="shared" si="676"/>
        <v>2.416216121022137E-2</v>
      </c>
      <c r="S328" s="163">
        <f t="shared" si="676"/>
        <v>1.1215893373569721E-2</v>
      </c>
      <c r="T328" s="163">
        <f t="shared" si="676"/>
        <v>2.2969415340035691E-3</v>
      </c>
      <c r="U328" s="163">
        <f t="shared" si="676"/>
        <v>2.3455824863174355E-2</v>
      </c>
      <c r="V328" s="163">
        <f t="shared" si="676"/>
        <v>7.1567745803357312E-3</v>
      </c>
      <c r="W328" s="163">
        <f t="shared" ref="W328:X328" si="677">IFERROR(+W34/W42,"-")</f>
        <v>4.7208409391326246E-3</v>
      </c>
      <c r="X328" s="163">
        <f t="shared" si="677"/>
        <v>4.3712721627583953E-2</v>
      </c>
      <c r="Y328" s="163">
        <f t="shared" ref="Y328:AN328" si="678">IFERROR(+Y34/Y42,"-")</f>
        <v>1.9691504872995164E-2</v>
      </c>
      <c r="Z328" s="163">
        <f t="shared" si="678"/>
        <v>4.8889146031011344E-3</v>
      </c>
      <c r="AA328" s="163">
        <f t="shared" si="678"/>
        <v>1.0289047997878546E-2</v>
      </c>
      <c r="AB328" s="163">
        <f t="shared" si="678"/>
        <v>1.2546201232032855E-2</v>
      </c>
      <c r="AC328" s="163">
        <f t="shared" si="678"/>
        <v>3.221836084564147E-3</v>
      </c>
      <c r="AD328" s="163">
        <f t="shared" si="678"/>
        <v>1.3834473708876183E-2</v>
      </c>
      <c r="AE328" s="163">
        <f t="shared" si="678"/>
        <v>1.0275867520354122E-2</v>
      </c>
      <c r="AF328" s="163">
        <f t="shared" si="678"/>
        <v>1.2920448478376935E-2</v>
      </c>
      <c r="AG328" s="322">
        <f t="shared" si="678"/>
        <v>1.4482303132627069E-2</v>
      </c>
      <c r="AH328" s="322">
        <f t="shared" si="678"/>
        <v>1.1223606784354448E-2</v>
      </c>
      <c r="AI328" s="322">
        <f t="shared" si="678"/>
        <v>1.8168150826385614E-2</v>
      </c>
      <c r="AJ328" s="163">
        <f t="shared" si="678"/>
        <v>2.0777003915641065E-2</v>
      </c>
      <c r="AK328" s="163">
        <f t="shared" si="678"/>
        <v>0.14071916838571372</v>
      </c>
      <c r="AL328" s="163">
        <f t="shared" si="678"/>
        <v>2.7699657125245598E-2</v>
      </c>
      <c r="AM328" s="322">
        <f t="shared" si="678"/>
        <v>3.618116541850544E-2</v>
      </c>
      <c r="AN328" s="323">
        <f t="shared" si="678"/>
        <v>1.24378227709295E-2</v>
      </c>
      <c r="AQ328" s="322">
        <f>IFERROR(+AQ34/AQ42,"-")</f>
        <v>3.6292413157439944E-3</v>
      </c>
      <c r="AR328" s="322">
        <f>IFERROR(+AR34/AR42,"-")</f>
        <v>1.4482303132627069E-2</v>
      </c>
      <c r="AS328" s="322">
        <f>IFERROR(+AS34/AS42,"-")</f>
        <v>1.1223606784354448E-2</v>
      </c>
      <c r="AT328" s="322">
        <f>IFERROR(+AT34/AT42,"-")</f>
        <v>1.8168150826385614E-2</v>
      </c>
      <c r="AU328" s="322">
        <f>IFERROR(+AU34/AU42,"-")</f>
        <v>3.618116541850544E-2</v>
      </c>
      <c r="AV328" s="323">
        <f t="shared" ref="AV328" si="679">IFERROR(+AV34/AV42,"-")</f>
        <v>1.24378227709295E-2</v>
      </c>
      <c r="AX328" s="322">
        <f>IFERROR(+AX34/AX42,"-")</f>
        <v>8.4023202475269534E-3</v>
      </c>
      <c r="AY328" s="322">
        <f>IFERROR(+AY34/AY42,"-")</f>
        <v>1.2612082904600912E-2</v>
      </c>
      <c r="AZ328" s="322">
        <f>IFERROR(+AZ34/AZ42,"-")</f>
        <v>8.7604981175789173E-3</v>
      </c>
      <c r="BA328" s="322">
        <f>IFERROR(+BA34/BA42,"-")</f>
        <v>1.3390700135747648E-2</v>
      </c>
      <c r="BB328" s="322">
        <f>IFERROR(+BB34/BB42,"-")</f>
        <v>0.12285703278499056</v>
      </c>
      <c r="BC328" s="323">
        <f t="shared" ref="BC328" si="680">IFERROR(+BC34/BC42,"-")</f>
        <v>1.3039560400727953E-2</v>
      </c>
    </row>
    <row r="329" spans="1:55" s="204" customFormat="1">
      <c r="A329" s="341"/>
      <c r="B329" s="173" t="s">
        <v>45</v>
      </c>
      <c r="C329" s="308"/>
      <c r="D329" s="163">
        <f t="shared" ref="D329:V329" si="681">IFERROR(+D178/D170,"-")</f>
        <v>0.2025546063455568</v>
      </c>
      <c r="E329" s="163">
        <f t="shared" si="681"/>
        <v>5.8916207139599483E-2</v>
      </c>
      <c r="F329" s="163">
        <f t="shared" si="681"/>
        <v>0.11673822534478272</v>
      </c>
      <c r="G329" s="163">
        <f t="shared" si="681"/>
        <v>0.13033888341133068</v>
      </c>
      <c r="H329" s="163">
        <f t="shared" si="681"/>
        <v>0.11475349386039309</v>
      </c>
      <c r="I329" s="163">
        <f t="shared" si="681"/>
        <v>0.17381666669480408</v>
      </c>
      <c r="J329" s="163">
        <f t="shared" si="681"/>
        <v>0.14247776594420394</v>
      </c>
      <c r="K329" s="163">
        <f t="shared" si="681"/>
        <v>0.14707420273827698</v>
      </c>
      <c r="L329" s="322">
        <f t="shared" si="681"/>
        <v>0.14236453343985106</v>
      </c>
      <c r="M329" s="163">
        <f t="shared" si="681"/>
        <v>0.16121789419969382</v>
      </c>
      <c r="N329" s="163">
        <f t="shared" si="681"/>
        <v>0.17002501389660923</v>
      </c>
      <c r="O329" s="163">
        <f t="shared" si="681"/>
        <v>0.16600051422293902</v>
      </c>
      <c r="P329" s="163">
        <f t="shared" si="681"/>
        <v>0.19591266295507137</v>
      </c>
      <c r="Q329" s="163">
        <f t="shared" si="681"/>
        <v>0.12781434662278404</v>
      </c>
      <c r="R329" s="163">
        <f t="shared" si="681"/>
        <v>0.13584152967879495</v>
      </c>
      <c r="S329" s="163">
        <f t="shared" si="681"/>
        <v>0.13187976800712342</v>
      </c>
      <c r="T329" s="163">
        <f t="shared" si="681"/>
        <v>0.14691106119579569</v>
      </c>
      <c r="U329" s="163">
        <f t="shared" si="681"/>
        <v>0.19368879216539717</v>
      </c>
      <c r="V329" s="163">
        <f t="shared" si="681"/>
        <v>0.10186393965767333</v>
      </c>
      <c r="W329" s="163">
        <f t="shared" ref="W329:X329" si="682">IFERROR(+W178/W170,"-")</f>
        <v>-6.9761542364282086E-3</v>
      </c>
      <c r="X329" s="163">
        <f t="shared" si="682"/>
        <v>0.11731477691363078</v>
      </c>
      <c r="Y329" s="163">
        <f t="shared" ref="Y329:AN329" si="683">IFERROR(+Y178/Y170,"-")</f>
        <v>0.17398438116273565</v>
      </c>
      <c r="Z329" s="163">
        <f t="shared" si="683"/>
        <v>0.14636745771687684</v>
      </c>
      <c r="AA329" s="163">
        <f t="shared" si="683"/>
        <v>0.19412651938603495</v>
      </c>
      <c r="AB329" s="163">
        <f t="shared" si="683"/>
        <v>0.25102977061981452</v>
      </c>
      <c r="AC329" s="163">
        <f t="shared" si="683"/>
        <v>0.17934843592205169</v>
      </c>
      <c r="AD329" s="163">
        <f t="shared" si="683"/>
        <v>0.18042499857574204</v>
      </c>
      <c r="AE329" s="163">
        <f t="shared" si="683"/>
        <v>0.18505847720582386</v>
      </c>
      <c r="AF329" s="163">
        <f t="shared" si="683"/>
        <v>0.14887387784617012</v>
      </c>
      <c r="AG329" s="322">
        <f t="shared" si="683"/>
        <v>0.16065353157437107</v>
      </c>
      <c r="AH329" s="322">
        <f t="shared" si="683"/>
        <v>0.15365133252968458</v>
      </c>
      <c r="AI329" s="322">
        <f t="shared" si="683"/>
        <v>0.16866100171108728</v>
      </c>
      <c r="AJ329" s="163">
        <f t="shared" si="683"/>
        <v>7.7628312915365524E-2</v>
      </c>
      <c r="AK329" s="163">
        <f t="shared" si="683"/>
        <v>0.26938758353999409</v>
      </c>
      <c r="AL329" s="163">
        <f t="shared" si="683"/>
        <v>0.15671762517188384</v>
      </c>
      <c r="AM329" s="322">
        <f t="shared" si="683"/>
        <v>0.11048214330720568</v>
      </c>
      <c r="AN329" s="323">
        <f t="shared" si="683"/>
        <v>0.14551467081876246</v>
      </c>
      <c r="AQ329" s="322">
        <f>IFERROR(+AQ178/AQ170,"-")</f>
        <v>0.14707420273827698</v>
      </c>
      <c r="AR329" s="322">
        <f>IFERROR(+AR178/AR170,"-")</f>
        <v>0.16065353157437107</v>
      </c>
      <c r="AS329" s="322">
        <f>IFERROR(+AS178/AS170,"-")</f>
        <v>0.15365133252968455</v>
      </c>
      <c r="AT329" s="322">
        <f>IFERROR(+AT178/AT170,"-")</f>
        <v>0.16866100171108725</v>
      </c>
      <c r="AU329" s="322">
        <f>IFERROR(+AU178/AU170,"-")</f>
        <v>0.1104821433072057</v>
      </c>
      <c r="AV329" s="323">
        <f t="shared" ref="AV329" si="684">IFERROR(+AV178/AV170,"-")</f>
        <v>0.14551467081876246</v>
      </c>
      <c r="AX329" s="322">
        <f>IFERROR(+AX178/AX170,"-")</f>
        <v>0.15717199119594721</v>
      </c>
      <c r="AY329" s="322">
        <f>IFERROR(+AY178/AY170,"-")</f>
        <v>0.16478957298525279</v>
      </c>
      <c r="AZ329" s="322">
        <f>IFERROR(+AZ178/AZ170,"-")</f>
        <v>0.17043400201977382</v>
      </c>
      <c r="BA329" s="322">
        <f>IFERROR(+BA178/BA170,"-")</f>
        <v>0.17002501389660923</v>
      </c>
      <c r="BB329" s="322">
        <f>IFERROR(+BB178/BB170,"-")</f>
        <v>0.25920084121976866</v>
      </c>
      <c r="BC329" s="323">
        <f t="shared" ref="BC329" si="685">IFERROR(+BC178/BC170,"-")</f>
        <v>0.16527959281931356</v>
      </c>
    </row>
    <row r="330" spans="1:55" s="204" customFormat="1">
      <c r="A330" s="341"/>
      <c r="B330" s="173" t="s">
        <v>44</v>
      </c>
      <c r="C330" s="308"/>
      <c r="D330" s="163">
        <f t="shared" ref="D330:V330" si="686">IFERROR(+(D69-D67+D60)/D42,"-")</f>
        <v>0.1831575318855567</v>
      </c>
      <c r="E330" s="163">
        <f t="shared" si="686"/>
        <v>5.034481308607712E-2</v>
      </c>
      <c r="F330" s="163">
        <f t="shared" si="686"/>
        <v>0.12140331972171808</v>
      </c>
      <c r="G330" s="163">
        <f t="shared" si="686"/>
        <v>0.13804924879770492</v>
      </c>
      <c r="H330" s="163">
        <f t="shared" si="686"/>
        <v>0.13246287950308072</v>
      </c>
      <c r="I330" s="163">
        <f t="shared" si="686"/>
        <v>0.14310612688294169</v>
      </c>
      <c r="J330" s="163">
        <f t="shared" si="686"/>
        <v>0.13062554608354784</v>
      </c>
      <c r="K330" s="163">
        <f t="shared" si="686"/>
        <v>0.14159195442376318</v>
      </c>
      <c r="L330" s="322">
        <f t="shared" si="686"/>
        <v>0.13759682417660846</v>
      </c>
      <c r="M330" s="163">
        <f t="shared" si="686"/>
        <v>0.13704375022212745</v>
      </c>
      <c r="N330" s="163">
        <f t="shared" si="686"/>
        <v>0.19954904171364149</v>
      </c>
      <c r="O330" s="163">
        <f t="shared" si="686"/>
        <v>0.18095984690407296</v>
      </c>
      <c r="P330" s="163">
        <f t="shared" si="686"/>
        <v>0.17436227125571144</v>
      </c>
      <c r="Q330" s="163">
        <f t="shared" si="686"/>
        <v>0.10902766402327979</v>
      </c>
      <c r="R330" s="163">
        <f t="shared" si="686"/>
        <v>0.15076695489847314</v>
      </c>
      <c r="S330" s="163">
        <f t="shared" si="686"/>
        <v>0.14351816924431032</v>
      </c>
      <c r="T330" s="163">
        <f t="shared" si="686"/>
        <v>0.14108521653091152</v>
      </c>
      <c r="U330" s="163">
        <f t="shared" si="686"/>
        <v>0.18894284185835974</v>
      </c>
      <c r="V330" s="163">
        <f t="shared" si="686"/>
        <v>8.9515887290167864E-2</v>
      </c>
      <c r="W330" s="163">
        <f t="shared" ref="W330:X330" si="687">IFERROR(+(W69-W67+W60)/W42,"-")</f>
        <v>0.11883930257443193</v>
      </c>
      <c r="X330" s="163">
        <f t="shared" si="687"/>
        <v>0.11618596290546614</v>
      </c>
      <c r="Y330" s="163">
        <f t="shared" ref="Y330:AN330" si="688">IFERROR(+(Y69-Y67+Y60)/Y42,"-")</f>
        <v>0.17524364975826875</v>
      </c>
      <c r="Z330" s="163">
        <f t="shared" si="688"/>
        <v>0.14012236750752141</v>
      </c>
      <c r="AA330" s="163">
        <f t="shared" si="688"/>
        <v>0.20169716255635109</v>
      </c>
      <c r="AB330" s="163">
        <f t="shared" si="688"/>
        <v>0.22722792607802875</v>
      </c>
      <c r="AC330" s="163">
        <f t="shared" si="688"/>
        <v>0.16237088522058113</v>
      </c>
      <c r="AD330" s="163">
        <f t="shared" si="688"/>
        <v>0.1687505858093542</v>
      </c>
      <c r="AE330" s="163">
        <f t="shared" si="688"/>
        <v>0.18816694332463837</v>
      </c>
      <c r="AF330" s="163">
        <f t="shared" si="688"/>
        <v>0.12281544758853889</v>
      </c>
      <c r="AG330" s="322">
        <f t="shared" si="688"/>
        <v>0.15768128828748557</v>
      </c>
      <c r="AH330" s="322">
        <f t="shared" si="688"/>
        <v>0.1449134648667359</v>
      </c>
      <c r="AI330" s="322">
        <f t="shared" si="688"/>
        <v>0.17212272359784589</v>
      </c>
      <c r="AJ330" s="163">
        <f t="shared" si="688"/>
        <v>9.1662486073739141E-2</v>
      </c>
      <c r="AK330" s="163">
        <f t="shared" si="688"/>
        <v>0.27593738623953401</v>
      </c>
      <c r="AL330" s="163">
        <f t="shared" si="688"/>
        <v>0.19632469083484225</v>
      </c>
      <c r="AM330" s="322">
        <f t="shared" si="688"/>
        <v>0.12728305749704899</v>
      </c>
      <c r="AN330" s="323">
        <f t="shared" si="688"/>
        <v>0.14206980420440651</v>
      </c>
      <c r="AQ330" s="322">
        <f>IFERROR(+(AQ69-AQ67+AQ60)/AQ42,"-")</f>
        <v>0.14159195442376318</v>
      </c>
      <c r="AR330" s="322">
        <f>IFERROR(+(AR69-AR67+AR60)/AR42,"-")</f>
        <v>0.15768128828748554</v>
      </c>
      <c r="AS330" s="322">
        <f>IFERROR(+(AS69-AS67+AS60)/AS42,"-")</f>
        <v>0.14491346486673587</v>
      </c>
      <c r="AT330" s="322">
        <f>IFERROR(+(AT69-AT67+AT60)/AT42,"-")</f>
        <v>0.17212272359784589</v>
      </c>
      <c r="AU330" s="322">
        <f>IFERROR(+(AU69-AU67+AU60)/AU42,"-")</f>
        <v>0.12728305749704899</v>
      </c>
      <c r="AV330" s="323">
        <f t="shared" ref="AV330" si="689">IFERROR(+(AV69-AV67+AV60)/AV42,"-")</f>
        <v>0.14206980420440654</v>
      </c>
      <c r="AX330" s="322">
        <f>IFERROR(+(AX69-AX67+AX60)/AX42,"-")</f>
        <v>0.14932781438019785</v>
      </c>
      <c r="AY330" s="322">
        <f>IFERROR(+(AY69-AY67+AY60)/AY42,"-")</f>
        <v>0.14872850213141262</v>
      </c>
      <c r="AZ330" s="322">
        <f>IFERROR(+(AZ69-AZ67+AZ60)/AZ42,"-")</f>
        <v>0.11420624577661936</v>
      </c>
      <c r="BA330" s="322">
        <f>IFERROR(+(BA69-BA67+BA60)/BA42,"-")</f>
        <v>0.17536755401145801</v>
      </c>
      <c r="BB330" s="322">
        <f>IFERROR(+(BB69-BB67+BB60)/BB42,"-")</f>
        <v>0.29388989482605848</v>
      </c>
      <c r="BC330" s="323">
        <f t="shared" ref="BC330" si="690">IFERROR(+(BC69-BC67+BC60)/BC42,"-")</f>
        <v>0.17388730851458559</v>
      </c>
    </row>
    <row r="331" spans="1:55" s="204" customFormat="1">
      <c r="A331" s="341"/>
      <c r="B331" s="173" t="s">
        <v>43</v>
      </c>
      <c r="C331" s="308"/>
      <c r="D331" s="163">
        <f t="shared" ref="D331:V331" si="691">IFERROR(+D65/D357,"-")</f>
        <v>4.0068539304210546E-2</v>
      </c>
      <c r="E331" s="163">
        <f t="shared" si="691"/>
        <v>-1.640328911748782E-2</v>
      </c>
      <c r="F331" s="163">
        <f t="shared" si="691"/>
        <v>9.4638925255891449E-3</v>
      </c>
      <c r="G331" s="163">
        <f t="shared" si="691"/>
        <v>1.6882848476373048E-2</v>
      </c>
      <c r="H331" s="163">
        <f t="shared" si="691"/>
        <v>1.392475143807546E-2</v>
      </c>
      <c r="I331" s="163">
        <f t="shared" si="691"/>
        <v>2.216210899707698E-2</v>
      </c>
      <c r="J331" s="163">
        <f t="shared" si="691"/>
        <v>2.1891944684144286E-2</v>
      </c>
      <c r="K331" s="163">
        <f t="shared" si="691"/>
        <v>2.2081922713270502E-2</v>
      </c>
      <c r="L331" s="322">
        <f t="shared" si="691"/>
        <v>1.7969781575487627E-2</v>
      </c>
      <c r="M331" s="163">
        <f t="shared" si="691"/>
        <v>3.0777571251548948E-2</v>
      </c>
      <c r="N331" s="163">
        <f t="shared" si="691"/>
        <v>5.2095298872580305E-2</v>
      </c>
      <c r="O331" s="163">
        <f t="shared" si="691"/>
        <v>4.9919684957769835E-2</v>
      </c>
      <c r="P331" s="163">
        <f t="shared" si="691"/>
        <v>3.6722004473538405E-2</v>
      </c>
      <c r="Q331" s="163">
        <f t="shared" si="691"/>
        <v>1.4871352130848925E-2</v>
      </c>
      <c r="R331" s="163">
        <f t="shared" si="691"/>
        <v>5.539974759109758E-2</v>
      </c>
      <c r="S331" s="163">
        <f t="shared" si="691"/>
        <v>6.3033334734541174E-2</v>
      </c>
      <c r="T331" s="163">
        <f t="shared" si="691"/>
        <v>2.5012157920332463E-2</v>
      </c>
      <c r="U331" s="163">
        <f t="shared" si="691"/>
        <v>7.0426117826611082E-2</v>
      </c>
      <c r="V331" s="163">
        <f t="shared" si="691"/>
        <v>2.8650137741046831E-2</v>
      </c>
      <c r="W331" s="163">
        <f t="shared" ref="W331:X331" si="692">IFERROR(+W65/W357,"-")</f>
        <v>4.3378412860423578E-2</v>
      </c>
      <c r="X331" s="163">
        <f t="shared" si="692"/>
        <v>5.7966706302021401E-2</v>
      </c>
      <c r="Y331" s="163">
        <f t="shared" ref="Y331:AN331" si="693">IFERROR(+Y65/Y357,"-")</f>
        <v>9.7463081117739062E-2</v>
      </c>
      <c r="Z331" s="163">
        <f t="shared" si="693"/>
        <v>3.8779880260455361E-2</v>
      </c>
      <c r="AA331" s="163">
        <f t="shared" si="693"/>
        <v>4.14886267686718E-2</v>
      </c>
      <c r="AB331" s="163">
        <f t="shared" si="693"/>
        <v>0.11590332487648551</v>
      </c>
      <c r="AC331" s="163">
        <f t="shared" si="693"/>
        <v>5.2719331897187714E-2</v>
      </c>
      <c r="AD331" s="163">
        <f t="shared" si="693"/>
        <v>4.2243271476695189E-2</v>
      </c>
      <c r="AE331" s="163">
        <f t="shared" si="693"/>
        <v>9.2416027917990903E-2</v>
      </c>
      <c r="AF331" s="163">
        <f t="shared" si="693"/>
        <v>4.2716279069767445E-2</v>
      </c>
      <c r="AG331" s="322">
        <f t="shared" si="693"/>
        <v>4.73564444574852E-2</v>
      </c>
      <c r="AH331" s="322">
        <f t="shared" si="693"/>
        <v>3.7184935879290247E-2</v>
      </c>
      <c r="AI331" s="322">
        <f t="shared" si="693"/>
        <v>5.9143306039207172E-2</v>
      </c>
      <c r="AJ331" s="163">
        <f t="shared" si="693"/>
        <v>4.3693073203643316E-2</v>
      </c>
      <c r="AK331" s="163">
        <f t="shared" si="693"/>
        <v>5.7614068856905377E-2</v>
      </c>
      <c r="AL331" s="163">
        <f t="shared" si="693"/>
        <v>7.5869594263572801E-2</v>
      </c>
      <c r="AM331" s="322">
        <f t="shared" si="693"/>
        <v>5.3447223917022578E-2</v>
      </c>
      <c r="AN331" s="323">
        <f t="shared" si="693"/>
        <v>2.5151083390673012E-2</v>
      </c>
      <c r="AQ331" s="322">
        <f>IFERROR(+AQ65/AQ357,"-")</f>
        <v>2.2081922713270502E-2</v>
      </c>
      <c r="AR331" s="322">
        <f>IFERROR(+AR65/AR357,"-")</f>
        <v>4.7356444457485207E-2</v>
      </c>
      <c r="AS331" s="322">
        <f>IFERROR(+AS65/AS357,"-")</f>
        <v>3.7184935879290247E-2</v>
      </c>
      <c r="AT331" s="322">
        <f>IFERROR(+AT65/AT357,"-")</f>
        <v>5.9143306039207158E-2</v>
      </c>
      <c r="AU331" s="322">
        <f>IFERROR(+AU65/AU357,"-")</f>
        <v>5.3447223917022578E-2</v>
      </c>
      <c r="AV331" s="323">
        <f t="shared" ref="AV331" si="694">IFERROR(+AV65/AV357,"-")</f>
        <v>2.5151083390673012E-2</v>
      </c>
      <c r="AX331" s="322">
        <f>IFERROR(+AX65/AX357,"-")</f>
        <v>1.7410134633574728E-2</v>
      </c>
      <c r="AY331" s="322">
        <f>IFERROR(+AY65/AY357,"-")</f>
        <v>4.6571982845315878E-2</v>
      </c>
      <c r="AZ331" s="322">
        <f>IFERROR(+AZ65/AZ357,"-")</f>
        <v>2.3663775815476466E-2</v>
      </c>
      <c r="BA331" s="322">
        <f>IFERROR(+BA65/BA357,"-")</f>
        <v>6.7798215537327858E-2</v>
      </c>
      <c r="BB331" s="322">
        <f>IFERROR(+BB65/BB357,"-")</f>
        <v>8.1732708598380235E-2</v>
      </c>
      <c r="BC331" s="323">
        <f t="shared" ref="BC331" si="695">IFERROR(+BC65/BC357,"-")</f>
        <v>5.2110420199736197E-2</v>
      </c>
    </row>
    <row r="332" spans="1:55" s="204" customFormat="1">
      <c r="A332" s="341"/>
      <c r="B332" s="173" t="s">
        <v>42</v>
      </c>
      <c r="C332" s="308"/>
      <c r="D332" s="163">
        <f t="shared" ref="D332:V332" si="696">IFERROR(+D65/D127,"-")</f>
        <v>5.8125960061443931E-2</v>
      </c>
      <c r="E332" s="163">
        <f t="shared" si="696"/>
        <v>-1.92194275802255E-2</v>
      </c>
      <c r="F332" s="163">
        <f t="shared" si="696"/>
        <v>1.0906967149432309E-2</v>
      </c>
      <c r="G332" s="163">
        <f t="shared" si="696"/>
        <v>2.0386250862067034E-2</v>
      </c>
      <c r="H332" s="163">
        <f t="shared" si="696"/>
        <v>1.6849762882987063E-2</v>
      </c>
      <c r="I332" s="163">
        <f t="shared" si="696"/>
        <v>2.4770420058902946E-2</v>
      </c>
      <c r="J332" s="163">
        <f t="shared" si="696"/>
        <v>2.6123619540491021E-2</v>
      </c>
      <c r="K332" s="163">
        <f t="shared" si="696"/>
        <v>2.6338809561212762E-2</v>
      </c>
      <c r="L332" s="322">
        <f t="shared" si="696"/>
        <v>2.1367720295155056E-2</v>
      </c>
      <c r="M332" s="163">
        <f t="shared" si="696"/>
        <v>3.2047870195642009E-2</v>
      </c>
      <c r="N332" s="163">
        <f t="shared" si="696"/>
        <v>6.0447494107048097E-2</v>
      </c>
      <c r="O332" s="163">
        <f t="shared" si="696"/>
        <v>5.648948957753086E-2</v>
      </c>
      <c r="P332" s="163">
        <f t="shared" si="696"/>
        <v>3.9873883107912386E-2</v>
      </c>
      <c r="Q332" s="163">
        <f t="shared" si="696"/>
        <v>1.6465768533837549E-2</v>
      </c>
      <c r="R332" s="163">
        <f t="shared" si="696"/>
        <v>6.6895659220377116E-2</v>
      </c>
      <c r="S332" s="163">
        <f t="shared" si="696"/>
        <v>6.8520380186437579E-2</v>
      </c>
      <c r="T332" s="163">
        <f t="shared" si="696"/>
        <v>2.7371578552680915E-2</v>
      </c>
      <c r="U332" s="163">
        <f t="shared" si="696"/>
        <v>7.5507493834187062E-2</v>
      </c>
      <c r="V332" s="163">
        <f t="shared" si="696"/>
        <v>3.3370768490293599E-2</v>
      </c>
      <c r="W332" s="163">
        <f t="shared" ref="W332:X332" si="697">IFERROR(+W65/W127,"-")</f>
        <v>4.9468936417867017E-2</v>
      </c>
      <c r="X332" s="163">
        <f t="shared" si="697"/>
        <v>6.3188593648736233E-2</v>
      </c>
      <c r="Y332" s="163">
        <f t="shared" ref="Y332:AN332" si="698">IFERROR(+Y65/Y127,"-")</f>
        <v>0.12757939743101981</v>
      </c>
      <c r="Z332" s="163">
        <f t="shared" si="698"/>
        <v>4.4875976636577414E-2</v>
      </c>
      <c r="AA332" s="163">
        <f t="shared" si="698"/>
        <v>4.9534137773025816E-2</v>
      </c>
      <c r="AB332" s="163">
        <f t="shared" si="698"/>
        <v>0.12963823431795551</v>
      </c>
      <c r="AC332" s="163">
        <f t="shared" si="698"/>
        <v>6.3094880714828092E-2</v>
      </c>
      <c r="AD332" s="163">
        <f t="shared" si="698"/>
        <v>5.2431455959907926E-2</v>
      </c>
      <c r="AE332" s="163">
        <f t="shared" si="698"/>
        <v>0.11838428993374311</v>
      </c>
      <c r="AF332" s="163">
        <f t="shared" si="698"/>
        <v>5.3961737931466712E-2</v>
      </c>
      <c r="AG332" s="322">
        <f t="shared" si="698"/>
        <v>5.4550271990883942E-2</v>
      </c>
      <c r="AH332" s="322">
        <f t="shared" si="698"/>
        <v>4.294402452978012E-2</v>
      </c>
      <c r="AI332" s="322">
        <f t="shared" si="698"/>
        <v>6.7925307753464656E-2</v>
      </c>
      <c r="AJ332" s="163">
        <f t="shared" si="698"/>
        <v>4.9149353318786962E-2</v>
      </c>
      <c r="AK332" s="163">
        <f t="shared" si="698"/>
        <v>6.0282876367464641E-2</v>
      </c>
      <c r="AL332" s="163">
        <f t="shared" si="698"/>
        <v>8.1427308142730817E-2</v>
      </c>
      <c r="AM332" s="322">
        <f t="shared" si="698"/>
        <v>5.8235342423969876E-2</v>
      </c>
      <c r="AN332" s="323">
        <f t="shared" si="698"/>
        <v>2.962620081960907E-2</v>
      </c>
      <c r="AQ332" s="322">
        <f>IFERROR(+AQ65/AQ127,"-")</f>
        <v>2.6338809561212762E-2</v>
      </c>
      <c r="AR332" s="322">
        <f>IFERROR(+AR65/AR127,"-")</f>
        <v>5.4550271990883949E-2</v>
      </c>
      <c r="AS332" s="322">
        <f>IFERROR(+AS65/AS127,"-")</f>
        <v>4.294402452978012E-2</v>
      </c>
      <c r="AT332" s="322">
        <f>IFERROR(+AT65/AT127,"-")</f>
        <v>6.792530775346467E-2</v>
      </c>
      <c r="AU332" s="322">
        <f>IFERROR(+AU65/AU127,"-")</f>
        <v>5.8235342423969876E-2</v>
      </c>
      <c r="AV332" s="323">
        <f t="shared" ref="AV332" si="699">IFERROR(+AV65/AV127,"-")</f>
        <v>2.9626200819609073E-2</v>
      </c>
      <c r="AX332" s="322">
        <f>IFERROR(+AX65/AX127,"-")</f>
        <v>2.1183180021914938E-2</v>
      </c>
      <c r="AY332" s="322">
        <f>IFERROR(+AY65/AY127,"-")</f>
        <v>4.7958522359040828E-2</v>
      </c>
      <c r="AZ332" s="322">
        <f>IFERROR(+AZ65/AZ127,"-")</f>
        <v>3.1777004714898728E-2</v>
      </c>
      <c r="BA332" s="322">
        <f>IFERROR(+BA65/BA127,"-")</f>
        <v>5.9392631928310652E-2</v>
      </c>
      <c r="BB332" s="322">
        <f>IFERROR(+BB65/BB127,"-")</f>
        <v>6.0282876367464641E-2</v>
      </c>
      <c r="BC332" s="323">
        <f t="shared" ref="BC332" si="700">IFERROR(+BC65/BC127,"-")</f>
        <v>6.329244289833845E-2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701">IFERROR(+D266/D280,"-")</f>
        <v>19.734243697478991</v>
      </c>
      <c r="E338" s="161">
        <f t="shared" si="701"/>
        <v>13.817708333333334</v>
      </c>
      <c r="F338" s="161">
        <f t="shared" si="701"/>
        <v>17.494782608695651</v>
      </c>
      <c r="G338" s="161">
        <f t="shared" si="701"/>
        <v>16.030943025540275</v>
      </c>
      <c r="H338" s="161">
        <f t="shared" si="701"/>
        <v>20.407552083333332</v>
      </c>
      <c r="I338" s="161">
        <f t="shared" si="701"/>
        <v>16.339622641509433</v>
      </c>
      <c r="J338" s="161">
        <f t="shared" si="701"/>
        <v>18.11304347826087</v>
      </c>
      <c r="K338" s="161">
        <f t="shared" si="701"/>
        <v>20.134345794392523</v>
      </c>
      <c r="L338" s="347">
        <f t="shared" si="701"/>
        <v>17.738642230252967</v>
      </c>
      <c r="M338" s="161">
        <f t="shared" si="701"/>
        <v>37.230769230769234</v>
      </c>
      <c r="N338" s="161">
        <f t="shared" si="701"/>
        <v>18.442622950819672</v>
      </c>
      <c r="O338" s="161">
        <f t="shared" si="701"/>
        <v>15.609452736318408</v>
      </c>
      <c r="P338" s="161">
        <f t="shared" si="701"/>
        <v>16.014563106796118</v>
      </c>
      <c r="Q338" s="161">
        <f t="shared" si="701"/>
        <v>16.983682983682982</v>
      </c>
      <c r="R338" s="161">
        <f t="shared" si="701"/>
        <v>24.753333333333334</v>
      </c>
      <c r="S338" s="161">
        <f t="shared" si="701"/>
        <v>17.276923076923076</v>
      </c>
      <c r="T338" s="161">
        <f t="shared" si="701"/>
        <v>19.171875</v>
      </c>
      <c r="U338" s="161">
        <f t="shared" si="701"/>
        <v>30.080745341614907</v>
      </c>
      <c r="V338" s="161">
        <f t="shared" si="701"/>
        <v>19.067226890756302</v>
      </c>
      <c r="W338" s="161">
        <f t="shared" ref="W338:X338" si="702">IFERROR(+W266/W280,"-")</f>
        <v>16.307692307692307</v>
      </c>
      <c r="X338" s="161">
        <f t="shared" si="702"/>
        <v>13.4</v>
      </c>
      <c r="Y338" s="161">
        <f t="shared" ref="Y338:AN338" si="703">IFERROR(+Y266/Y280,"-")</f>
        <v>56.107438016528924</v>
      </c>
      <c r="Z338" s="161">
        <f t="shared" si="703"/>
        <v>17.733108108108109</v>
      </c>
      <c r="AA338" s="161">
        <f t="shared" si="703"/>
        <v>18.734597156398106</v>
      </c>
      <c r="AB338" s="161">
        <f t="shared" si="703"/>
        <v>21.871345029239766</v>
      </c>
      <c r="AC338" s="161">
        <f t="shared" si="703"/>
        <v>18.792817679558009</v>
      </c>
      <c r="AD338" s="161">
        <f t="shared" si="703"/>
        <v>21.534653465346533</v>
      </c>
      <c r="AE338" s="161">
        <f t="shared" si="703"/>
        <v>23.535714285714285</v>
      </c>
      <c r="AF338" s="161">
        <f t="shared" si="703"/>
        <v>18.327999999999999</v>
      </c>
      <c r="AG338" s="347">
        <f t="shared" si="703"/>
        <v>20.130660377358492</v>
      </c>
      <c r="AH338" s="347">
        <f t="shared" si="703"/>
        <v>17.898312062577194</v>
      </c>
      <c r="AI338" s="347">
        <f t="shared" si="703"/>
        <v>23.124792932081721</v>
      </c>
      <c r="AJ338" s="161">
        <f t="shared" si="703"/>
        <v>46.599137931034484</v>
      </c>
      <c r="AK338" s="161">
        <f t="shared" si="703"/>
        <v>19.482758620689655</v>
      </c>
      <c r="AL338" s="161">
        <f t="shared" si="703"/>
        <v>45.938461538461539</v>
      </c>
      <c r="AM338" s="347">
        <f t="shared" si="703"/>
        <v>42.699675324675326</v>
      </c>
      <c r="AN338" s="348">
        <f t="shared" si="703"/>
        <v>19.763249761980322</v>
      </c>
      <c r="AQ338" s="347">
        <f>IFERROR(+AQ266/AQ280,"-")</f>
        <v>20.134345794392523</v>
      </c>
      <c r="AR338" s="347">
        <f>IFERROR(+AR266/AR280,"-")</f>
        <v>20.130660377358492</v>
      </c>
      <c r="AS338" s="347">
        <f>IFERROR(+AS266/AS280,"-")</f>
        <v>17.89831206257719</v>
      </c>
      <c r="AT338" s="347">
        <f>IFERROR(+AT266/AT280,"-")</f>
        <v>23.124792932081725</v>
      </c>
      <c r="AU338" s="347">
        <f>IFERROR(+AU266/AU280,"-")</f>
        <v>42.699675324675319</v>
      </c>
      <c r="AV338" s="348">
        <f t="shared" ref="AV338" si="704">IFERROR(+AV266/AV280,"-")</f>
        <v>19.763249761980322</v>
      </c>
      <c r="AX338" s="347">
        <f>IFERROR(+AX266/AX280,"-")</f>
        <v>19.923672566371682</v>
      </c>
      <c r="AY338" s="347">
        <f>IFERROR(+AY266/AY280,"-")</f>
        <v>19.874666666666666</v>
      </c>
      <c r="AZ338" s="347">
        <f>IFERROR(+AZ266/AZ280,"-")</f>
        <v>17.334254143646408</v>
      </c>
      <c r="BA338" s="347">
        <f>IFERROR(+BA266/BA280,"-")</f>
        <v>22.46</v>
      </c>
      <c r="BB338" s="347">
        <f>IFERROR(+BB266/BB280,"-")</f>
        <v>34.321839080459768</v>
      </c>
      <c r="BC338" s="348">
        <f t="shared" ref="BC338" si="705">IFERROR(+BC266/BC280,"-")</f>
        <v>21.534653465346533</v>
      </c>
    </row>
    <row r="339" spans="1:55" s="204" customFormat="1">
      <c r="A339" s="287"/>
      <c r="B339" s="173"/>
      <c r="C339" s="308" t="s">
        <v>38</v>
      </c>
      <c r="D339" s="161">
        <f t="shared" ref="D339:V339" si="706">IFERROR(+D266/D283,"-")</f>
        <v>9.8053235908141954</v>
      </c>
      <c r="E339" s="161">
        <f t="shared" si="706"/>
        <v>4.5506003430531736</v>
      </c>
      <c r="F339" s="161">
        <f t="shared" si="706"/>
        <v>6.598556903902919</v>
      </c>
      <c r="G339" s="161">
        <f t="shared" si="706"/>
        <v>6.9077248677248679</v>
      </c>
      <c r="H339" s="161">
        <f t="shared" si="706"/>
        <v>7.7897614314115309</v>
      </c>
      <c r="I339" s="161">
        <f t="shared" si="706"/>
        <v>5.3086353944562896</v>
      </c>
      <c r="J339" s="161">
        <f t="shared" si="706"/>
        <v>6.7761873780091086</v>
      </c>
      <c r="K339" s="161">
        <f t="shared" si="706"/>
        <v>9.2116515232495999</v>
      </c>
      <c r="L339" s="347">
        <f t="shared" si="706"/>
        <v>7.0680894831576238</v>
      </c>
      <c r="M339" s="161">
        <f t="shared" si="706"/>
        <v>15.612903225806452</v>
      </c>
      <c r="N339" s="161">
        <f t="shared" si="706"/>
        <v>9</v>
      </c>
      <c r="O339" s="161">
        <f t="shared" si="706"/>
        <v>8.3444148936170208</v>
      </c>
      <c r="P339" s="161">
        <f t="shared" si="706"/>
        <v>8.4158163265306118</v>
      </c>
      <c r="Q339" s="161">
        <f t="shared" si="706"/>
        <v>8.9839704069050548</v>
      </c>
      <c r="R339" s="161">
        <f t="shared" si="706"/>
        <v>13.213523131672599</v>
      </c>
      <c r="S339" s="161">
        <f t="shared" si="706"/>
        <v>10.209090909090909</v>
      </c>
      <c r="T339" s="161">
        <f t="shared" si="706"/>
        <v>8.2348993288590613</v>
      </c>
      <c r="U339" s="161">
        <f t="shared" si="706"/>
        <v>15.522435897435898</v>
      </c>
      <c r="V339" s="161">
        <f t="shared" si="706"/>
        <v>12.264864864864865</v>
      </c>
      <c r="W339" s="161">
        <f t="shared" ref="W339:X339" si="707">IFERROR(+W266/W283,"-")</f>
        <v>9.2173913043478262</v>
      </c>
      <c r="X339" s="161">
        <f t="shared" si="707"/>
        <v>10.72</v>
      </c>
      <c r="Y339" s="161">
        <f t="shared" ref="Y339:AN339" si="708">IFERROR(+Y266/Y283,"-")</f>
        <v>15.93661971830986</v>
      </c>
      <c r="Z339" s="161">
        <f t="shared" si="708"/>
        <v>9.3565062388591809</v>
      </c>
      <c r="AA339" s="161">
        <f t="shared" si="708"/>
        <v>9.1504629629629637</v>
      </c>
      <c r="AB339" s="161">
        <f t="shared" si="708"/>
        <v>11.437308868501528</v>
      </c>
      <c r="AC339" s="161">
        <f t="shared" si="708"/>
        <v>10.498456790123457</v>
      </c>
      <c r="AD339" s="161">
        <f t="shared" si="708"/>
        <v>10.957178841309824</v>
      </c>
      <c r="AE339" s="161">
        <f t="shared" si="708"/>
        <v>12.054878048780488</v>
      </c>
      <c r="AF339" s="161">
        <f t="shared" si="708"/>
        <v>10.31981981981982</v>
      </c>
      <c r="AG339" s="347">
        <f t="shared" si="708"/>
        <v>10.390018259281801</v>
      </c>
      <c r="AH339" s="347">
        <f t="shared" si="708"/>
        <v>9.4081367669335645</v>
      </c>
      <c r="AI339" s="347">
        <f t="shared" si="708"/>
        <v>11.652476349471341</v>
      </c>
      <c r="AJ339" s="161">
        <f t="shared" si="708"/>
        <v>20.475378787878789</v>
      </c>
      <c r="AK339" s="161">
        <f t="shared" si="708"/>
        <v>7.2127659574468082</v>
      </c>
      <c r="AL339" s="161">
        <f t="shared" si="708"/>
        <v>21.177304964539008</v>
      </c>
      <c r="AM339" s="347">
        <f t="shared" si="708"/>
        <v>18.368016759776538</v>
      </c>
      <c r="AN339" s="348">
        <f t="shared" si="708"/>
        <v>8.5623539117283105</v>
      </c>
      <c r="AQ339" s="347">
        <f>IFERROR(+AQ266/AQ283,"-")</f>
        <v>9.2116515232495999</v>
      </c>
      <c r="AR339" s="347">
        <f>IFERROR(+AR266/AR283,"-")</f>
        <v>10.390018259281801</v>
      </c>
      <c r="AS339" s="347">
        <f>IFERROR(+AS266/AS283,"-")</f>
        <v>9.4081367669335645</v>
      </c>
      <c r="AT339" s="347">
        <f>IFERROR(+AT266/AT283,"-")</f>
        <v>11.652476349471339</v>
      </c>
      <c r="AU339" s="347">
        <f>IFERROR(+AU266/AU283,"-")</f>
        <v>18.368016759776534</v>
      </c>
      <c r="AV339" s="348">
        <f t="shared" ref="AV339" si="709">IFERROR(+AV266/AV283,"-")</f>
        <v>8.5623539117283087</v>
      </c>
      <c r="AX339" s="347">
        <f>IFERROR(+AX266/AX283,"-")</f>
        <v>9.1705702647657841</v>
      </c>
      <c r="AY339" s="347">
        <f>IFERROR(+AY266/AY283,"-")</f>
        <v>9.717079530638852</v>
      </c>
      <c r="AZ339" s="347">
        <f>IFERROR(+AZ266/AZ283,"-")</f>
        <v>9.6836419753086425</v>
      </c>
      <c r="BA339" s="347">
        <f>IFERROR(+BA266/BA283,"-")</f>
        <v>10.798076923076923</v>
      </c>
      <c r="BB339" s="347">
        <f>IFERROR(+BB266/BB283,"-")</f>
        <v>12.706382978723404</v>
      </c>
      <c r="BC339" s="348">
        <f t="shared" ref="BC339" si="710">IFERROR(+BC266/BC283,"-")</f>
        <v>10.069444444444445</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711">IFERROR(+(D281+D282)/D280,"-")</f>
        <v>1.0126050420168067</v>
      </c>
      <c r="E341" s="167">
        <f t="shared" si="711"/>
        <v>2.0364583333333335</v>
      </c>
      <c r="F341" s="167">
        <f t="shared" si="711"/>
        <v>1.6513043478260869</v>
      </c>
      <c r="G341" s="167">
        <f t="shared" si="711"/>
        <v>1.3207269155206287</v>
      </c>
      <c r="H341" s="167">
        <f t="shared" si="711"/>
        <v>1.6197916666666667</v>
      </c>
      <c r="I341" s="167">
        <f t="shared" si="711"/>
        <v>2.0779327317473339</v>
      </c>
      <c r="J341" s="167">
        <f t="shared" si="711"/>
        <v>1.6730434782608696</v>
      </c>
      <c r="K341" s="167">
        <f t="shared" si="711"/>
        <v>1.1857476635514019</v>
      </c>
      <c r="L341" s="351">
        <f t="shared" si="711"/>
        <v>1.5096799173980382</v>
      </c>
      <c r="M341" s="167">
        <f t="shared" si="711"/>
        <v>1.3846153846153846</v>
      </c>
      <c r="N341" s="167">
        <f t="shared" si="711"/>
        <v>1.0491803278688525</v>
      </c>
      <c r="O341" s="167">
        <f t="shared" si="711"/>
        <v>0.87064676616915426</v>
      </c>
      <c r="P341" s="167">
        <f t="shared" si="711"/>
        <v>0.90291262135922334</v>
      </c>
      <c r="Q341" s="167">
        <f t="shared" si="711"/>
        <v>0.89044289044289049</v>
      </c>
      <c r="R341" s="167">
        <f t="shared" si="711"/>
        <v>0.87333333333333329</v>
      </c>
      <c r="S341" s="167">
        <f t="shared" si="711"/>
        <v>0.69230769230769229</v>
      </c>
      <c r="T341" s="167">
        <f t="shared" si="711"/>
        <v>1.328125</v>
      </c>
      <c r="U341" s="167">
        <f t="shared" si="711"/>
        <v>0.93788819875776397</v>
      </c>
      <c r="V341" s="167">
        <f t="shared" si="711"/>
        <v>0.55462184873949583</v>
      </c>
      <c r="W341" s="167">
        <f t="shared" ref="W341:X341" si="712">IFERROR(+(W281+W282)/W280,"-")</f>
        <v>0.76923076923076927</v>
      </c>
      <c r="X341" s="167">
        <f t="shared" si="712"/>
        <v>0.25</v>
      </c>
      <c r="Y341" s="167">
        <f t="shared" ref="Y341:AN341" si="713">IFERROR(+(Y281+Y282)/Y280,"-")</f>
        <v>2.5206611570247932</v>
      </c>
      <c r="Z341" s="167">
        <f t="shared" si="713"/>
        <v>0.89527027027027029</v>
      </c>
      <c r="AA341" s="167">
        <f t="shared" si="713"/>
        <v>1.04739336492891</v>
      </c>
      <c r="AB341" s="167">
        <f t="shared" si="713"/>
        <v>0.91228070175438591</v>
      </c>
      <c r="AC341" s="167">
        <f t="shared" si="713"/>
        <v>0.79005524861878451</v>
      </c>
      <c r="AD341" s="167">
        <f t="shared" si="713"/>
        <v>0.96534653465346532</v>
      </c>
      <c r="AE341" s="167">
        <f t="shared" si="713"/>
        <v>0.95238095238095233</v>
      </c>
      <c r="AF341" s="167">
        <f t="shared" si="713"/>
        <v>0.77600000000000002</v>
      </c>
      <c r="AG341" s="351">
        <f t="shared" si="713"/>
        <v>0.9375</v>
      </c>
      <c r="AH341" s="351">
        <f t="shared" si="713"/>
        <v>0.90242898312062581</v>
      </c>
      <c r="AI341" s="351">
        <f t="shared" si="713"/>
        <v>0.98453892876863613</v>
      </c>
      <c r="AJ341" s="167">
        <f t="shared" si="713"/>
        <v>1.2758620689655173</v>
      </c>
      <c r="AK341" s="167">
        <f t="shared" si="713"/>
        <v>1.7011494252873562</v>
      </c>
      <c r="AL341" s="167">
        <f t="shared" si="713"/>
        <v>1.1692307692307693</v>
      </c>
      <c r="AM341" s="351">
        <f t="shared" si="713"/>
        <v>1.3246753246753247</v>
      </c>
      <c r="AN341" s="352">
        <f t="shared" si="713"/>
        <v>1.3081561409076483</v>
      </c>
      <c r="AQ341" s="351">
        <f>IFERROR(+(AQ281+AQ282)/AQ280,"-")</f>
        <v>1.1857476635514019</v>
      </c>
      <c r="AR341" s="351">
        <f>IFERROR(+(AR281+AR282)/AR280,"-")</f>
        <v>0.93750000000000011</v>
      </c>
      <c r="AS341" s="351">
        <f>IFERROR(+(AS281+AS282)/AS280,"-")</f>
        <v>0.90242898312062569</v>
      </c>
      <c r="AT341" s="351">
        <f>IFERROR(+(AT281+AT282)/AT280,"-")</f>
        <v>0.98453892876863625</v>
      </c>
      <c r="AU341" s="351">
        <f>IFERROR(+(AU281+AU282)/AU280,"-")</f>
        <v>1.3246753246753247</v>
      </c>
      <c r="AV341" s="352">
        <f t="shared" ref="AV341" si="714">IFERROR(+(AV281+AV282)/AV280,"-")</f>
        <v>1.3081561409076481</v>
      </c>
      <c r="AX341" s="351">
        <f>IFERROR(+(AX281+AX282)/AX280,"-")</f>
        <v>1.2660398230088497</v>
      </c>
      <c r="AY341" s="351">
        <f>IFERROR(+(AY281+AY282)/AY280,"-")</f>
        <v>1.0026666666666666</v>
      </c>
      <c r="AZ341" s="351">
        <f>IFERROR(+(AZ281+AZ282)/AZ280,"-")</f>
        <v>0.79005524861878451</v>
      </c>
      <c r="BA341" s="351">
        <f>IFERROR(+(BA281+BA282)/BA280,"-")</f>
        <v>0.90666666666666662</v>
      </c>
      <c r="BB341" s="351">
        <f>IFERROR(+(BB281+BB282)/BB280,"-")</f>
        <v>1.7241379310344827</v>
      </c>
      <c r="BC341" s="352">
        <f t="shared" ref="BC341" si="715">IFERROR(+(BC281+BC282)/BC280,"-")</f>
        <v>1.0940594059405941</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716">IFERROR(+(D274+D275)/D266,"-")</f>
        <v>1.4446691861393517</v>
      </c>
      <c r="E343" s="161">
        <f t="shared" si="716"/>
        <v>1.5736901620806634</v>
      </c>
      <c r="F343" s="161">
        <f t="shared" si="716"/>
        <v>1.7329390128734032</v>
      </c>
      <c r="G343" s="161">
        <f t="shared" si="716"/>
        <v>0.99996936180642793</v>
      </c>
      <c r="H343" s="161">
        <f t="shared" si="716"/>
        <v>1.5139411727174121</v>
      </c>
      <c r="I343" s="161">
        <f t="shared" si="716"/>
        <v>1.2826086956521738</v>
      </c>
      <c r="J343" s="161">
        <f t="shared" si="716"/>
        <v>1.7519923187710034</v>
      </c>
      <c r="K343" s="161">
        <f t="shared" si="716"/>
        <v>1.4865100087032201</v>
      </c>
      <c r="L343" s="347">
        <f t="shared" si="716"/>
        <v>1.3966996267435008</v>
      </c>
      <c r="M343" s="161">
        <f t="shared" si="716"/>
        <v>6.4049586776859506</v>
      </c>
      <c r="N343" s="161">
        <f t="shared" si="716"/>
        <v>2.7979259259259259</v>
      </c>
      <c r="O343" s="161">
        <f t="shared" si="716"/>
        <v>0</v>
      </c>
      <c r="P343" s="161">
        <f t="shared" si="716"/>
        <v>2.7183995150045468</v>
      </c>
      <c r="Q343" s="161">
        <f t="shared" si="716"/>
        <v>2.7933022234422178</v>
      </c>
      <c r="R343" s="161">
        <f t="shared" si="716"/>
        <v>2.36520333961756</v>
      </c>
      <c r="S343" s="161">
        <f t="shared" si="716"/>
        <v>2.8756307509646781</v>
      </c>
      <c r="T343" s="161">
        <f t="shared" si="716"/>
        <v>2.2135289323553384</v>
      </c>
      <c r="U343" s="161">
        <f t="shared" si="716"/>
        <v>2.9832748296510427</v>
      </c>
      <c r="V343" s="161">
        <f t="shared" si="716"/>
        <v>3.7950639048038783</v>
      </c>
      <c r="W343" s="161">
        <f t="shared" ref="W343:X343" si="717">IFERROR(+(W274+W275)/W266,"-")</f>
        <v>3.0037735849056606</v>
      </c>
      <c r="X343" s="161">
        <f t="shared" si="717"/>
        <v>6.83955223880597</v>
      </c>
      <c r="Y343" s="161">
        <f t="shared" ref="Y343:AN343" si="718">IFERROR(+(Y274+Y275)/Y266,"-")</f>
        <v>4.2368537339814409</v>
      </c>
      <c r="Z343" s="161">
        <f t="shared" si="718"/>
        <v>2.361021146885121</v>
      </c>
      <c r="AA343" s="161">
        <f t="shared" si="718"/>
        <v>2.152542372881356</v>
      </c>
      <c r="AB343" s="161">
        <f t="shared" si="718"/>
        <v>2.0997326203208555</v>
      </c>
      <c r="AC343" s="161">
        <f t="shared" si="718"/>
        <v>0</v>
      </c>
      <c r="AD343" s="161">
        <f t="shared" si="718"/>
        <v>0</v>
      </c>
      <c r="AE343" s="161">
        <f t="shared" si="718"/>
        <v>2.9033889731917046</v>
      </c>
      <c r="AF343" s="161">
        <f t="shared" si="718"/>
        <v>1.986905281536447</v>
      </c>
      <c r="AG343" s="347">
        <f t="shared" si="718"/>
        <v>2.3339503713944278</v>
      </c>
      <c r="AH343" s="347">
        <f t="shared" si="718"/>
        <v>1.4350776308223117</v>
      </c>
      <c r="AI343" s="347">
        <f t="shared" si="718"/>
        <v>3.2670789655913466</v>
      </c>
      <c r="AJ343" s="161">
        <f t="shared" si="718"/>
        <v>1.4799741004532421</v>
      </c>
      <c r="AK343" s="161">
        <f t="shared" si="718"/>
        <v>1.3044247787610619</v>
      </c>
      <c r="AL343" s="161">
        <f t="shared" si="718"/>
        <v>1.9879437374413931</v>
      </c>
      <c r="AM343" s="347">
        <f t="shared" si="718"/>
        <v>1.5263277953085199</v>
      </c>
      <c r="AN343" s="348">
        <f t="shared" si="718"/>
        <v>1.731541253171468</v>
      </c>
      <c r="AQ343" s="347">
        <f>IFERROR(+(AQ274+AQ275)/AQ266,"-")</f>
        <v>1.4865100087032201</v>
      </c>
      <c r="AR343" s="347">
        <f>IFERROR(+(AR274+AR275)/AR266,"-")</f>
        <v>2.3339503713944283</v>
      </c>
      <c r="AS343" s="347">
        <f>IFERROR(+(AS274+AS275)/AS266,"-")</f>
        <v>1.4350776308223119</v>
      </c>
      <c r="AT343" s="347">
        <f>IFERROR(+(AT274+AT275)/AT266,"-")</f>
        <v>3.2670789655913466</v>
      </c>
      <c r="AU343" s="347">
        <f>IFERROR(+(AU274+AU275)/AU266,"-")</f>
        <v>1.5263277953085201</v>
      </c>
      <c r="AV343" s="348">
        <f t="shared" ref="AV343" si="719">IFERROR(+(AV274+AV275)/AV266,"-")</f>
        <v>1.7315412531714682</v>
      </c>
      <c r="AX343" s="347">
        <f>IFERROR(+(AX274+AX275)/AX266,"-")</f>
        <v>1.4106657042918216</v>
      </c>
      <c r="AY343" s="347">
        <f>IFERROR(+(AY274+AY275)/AY266,"-")</f>
        <v>2.5483697839796053</v>
      </c>
      <c r="AZ343" s="347">
        <f>IFERROR(+(AZ274+AZ275)/AZ266,"-")</f>
        <v>1.5490039840637451</v>
      </c>
      <c r="BA343" s="347">
        <f>IFERROR(+(BA274+BA275)/BA266,"-")</f>
        <v>2.7524487978628671</v>
      </c>
      <c r="BB343" s="347">
        <f>IFERROR(+(BB274+BB275)/BB266,"-")</f>
        <v>1.6865371734762225</v>
      </c>
      <c r="BC343" s="348">
        <f t="shared" ref="BC343" si="720">IFERROR(+(BC274+BC275)/BC266,"-")</f>
        <v>2.4016091954022989</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721">IFERROR(+D134/(D88+D110+D119),"-")</f>
        <v>0.68933982788163495</v>
      </c>
      <c r="E347" s="168">
        <f t="shared" si="721"/>
        <v>0.8534743841364375</v>
      </c>
      <c r="F347" s="168">
        <f t="shared" si="721"/>
        <v>0.86769240210664123</v>
      </c>
      <c r="G347" s="168">
        <f t="shared" si="721"/>
        <v>0.82814876509673419</v>
      </c>
      <c r="H347" s="168">
        <f t="shared" si="721"/>
        <v>0.82640637347692647</v>
      </c>
      <c r="I347" s="168">
        <f t="shared" si="721"/>
        <v>0.89470057206847853</v>
      </c>
      <c r="J347" s="168">
        <f t="shared" si="721"/>
        <v>0.83801345560910001</v>
      </c>
      <c r="K347" s="168">
        <f t="shared" si="721"/>
        <v>0.83837967930748603</v>
      </c>
      <c r="L347" s="320">
        <f t="shared" si="721"/>
        <v>0.84097794838516848</v>
      </c>
      <c r="M347" s="168">
        <f t="shared" si="721"/>
        <v>0.96036245353159855</v>
      </c>
      <c r="N347" s="168">
        <f t="shared" si="721"/>
        <v>0.86182727079344823</v>
      </c>
      <c r="O347" s="168">
        <f t="shared" si="721"/>
        <v>0.8836986372350899</v>
      </c>
      <c r="P347" s="168">
        <f t="shared" si="721"/>
        <v>0.92095380763784862</v>
      </c>
      <c r="Q347" s="168">
        <f t="shared" si="721"/>
        <v>0.90316781146825542</v>
      </c>
      <c r="R347" s="168">
        <f t="shared" si="721"/>
        <v>0.8281516056010737</v>
      </c>
      <c r="S347" s="168">
        <f t="shared" si="721"/>
        <v>0.91992097187775868</v>
      </c>
      <c r="T347" s="168">
        <f t="shared" si="721"/>
        <v>0.91380034484283124</v>
      </c>
      <c r="U347" s="168">
        <f t="shared" si="721"/>
        <v>0.93270368609062049</v>
      </c>
      <c r="V347" s="168">
        <f t="shared" si="721"/>
        <v>0.85853994490358132</v>
      </c>
      <c r="W347" s="168">
        <f t="shared" ref="W347:X347" si="722">IFERROR(+W134/(W88+W110+W119),"-")</f>
        <v>0.87688185761673898</v>
      </c>
      <c r="X347" s="168">
        <f t="shared" si="722"/>
        <v>0.91736028537455405</v>
      </c>
      <c r="Y347" s="168">
        <f t="shared" ref="Y347:AN347" si="723">IFERROR(+Y134/(Y88+Y110+Y119),"-")</f>
        <v>0.76394059762224409</v>
      </c>
      <c r="Z347" s="168">
        <f t="shared" si="723"/>
        <v>0.86416116767906304</v>
      </c>
      <c r="AA347" s="168">
        <f t="shared" si="723"/>
        <v>0.83757643988434871</v>
      </c>
      <c r="AB347" s="168">
        <f t="shared" si="723"/>
        <v>0.89405201703238824</v>
      </c>
      <c r="AC347" s="168">
        <f t="shared" si="723"/>
        <v>0.83555640806208875</v>
      </c>
      <c r="AD347" s="168">
        <f t="shared" si="723"/>
        <v>0.80568564620819982</v>
      </c>
      <c r="AE347" s="168">
        <f t="shared" si="723"/>
        <v>0.78064435720072289</v>
      </c>
      <c r="AF347" s="168">
        <f t="shared" si="723"/>
        <v>0.7916031007751938</v>
      </c>
      <c r="AG347" s="320">
        <f t="shared" si="723"/>
        <v>0.86812533304131367</v>
      </c>
      <c r="AH347" s="320">
        <f t="shared" si="723"/>
        <v>0.86589410761034447</v>
      </c>
      <c r="AI347" s="320">
        <f t="shared" si="723"/>
        <v>0.8707109028326846</v>
      </c>
      <c r="AJ347" s="168">
        <f t="shared" si="723"/>
        <v>0.88898571910491397</v>
      </c>
      <c r="AK347" s="168">
        <f t="shared" si="723"/>
        <v>0.9557285970514896</v>
      </c>
      <c r="AL347" s="168">
        <f t="shared" si="723"/>
        <v>0.93174631452367163</v>
      </c>
      <c r="AM347" s="320">
        <f t="shared" si="723"/>
        <v>0.91777985141585616</v>
      </c>
      <c r="AN347" s="321">
        <f t="shared" si="723"/>
        <v>0.84894741545812469</v>
      </c>
      <c r="AQ347" s="320">
        <f>IFERROR(+AQ134/(AQ88+AQ110+AQ119),"-")</f>
        <v>0.83837967930748603</v>
      </c>
      <c r="AR347" s="320">
        <f>IFERROR(+AR134/(AR88+AR110+AR119),"-")</f>
        <v>0.86812533304131378</v>
      </c>
      <c r="AS347" s="320">
        <f>IFERROR(+AS134/(AS88+AS110+AS119),"-")</f>
        <v>0.86589410761034447</v>
      </c>
      <c r="AT347" s="320">
        <f>IFERROR(+AT134/(AT88+AT110+AT119),"-")</f>
        <v>0.87071090283268449</v>
      </c>
      <c r="AU347" s="320">
        <f>IFERROR(+AU134/(AU88+AU110+AU119),"-")</f>
        <v>0.91777985141585616</v>
      </c>
      <c r="AV347" s="321">
        <f t="shared" ref="AV347" si="724">IFERROR(+AV134/(AV88+AV110+AV119),"-")</f>
        <v>0.84894741545812458</v>
      </c>
      <c r="AX347" s="320">
        <f>IFERROR(+AX134/(AX88+AX110+AX119),"-")</f>
        <v>0.82188484521980054</v>
      </c>
      <c r="AY347" s="320">
        <f>IFERROR(+AY134/(AY88+AY110+AY119),"-")</f>
        <v>0.97108877743678912</v>
      </c>
      <c r="AZ347" s="320">
        <f>IFERROR(+AZ134/(AZ88+AZ110+AZ119),"-")</f>
        <v>0.74468238991643054</v>
      </c>
      <c r="BA347" s="320">
        <f>IFERROR(+BA134/(BA88+BA110+BA119),"-")</f>
        <v>1.1415256966413458</v>
      </c>
      <c r="BB347" s="320">
        <f>IFERROR(+BB134/(BB88+BB110+BB119),"-")</f>
        <v>1.355819654327117</v>
      </c>
      <c r="BC347" s="321">
        <f t="shared" ref="BC347" si="725">IFERROR(+BC134/(BC88+BC110+BC119),"-")</f>
        <v>0.82332768042208404</v>
      </c>
    </row>
    <row r="348" spans="1:55" s="204" customFormat="1">
      <c r="A348" s="287"/>
      <c r="B348" s="173" t="s">
        <v>31</v>
      </c>
      <c r="C348" s="308"/>
      <c r="D348" s="168">
        <f t="shared" ref="D348:V348" si="726">IFERROR(+(D91+D96+D122)/(D88+D110+D119),"-")</f>
        <v>6.4592518434377466E-2</v>
      </c>
      <c r="E348" s="168">
        <f t="shared" si="726"/>
        <v>0</v>
      </c>
      <c r="F348" s="168">
        <f t="shared" si="726"/>
        <v>2.222313139728636E-2</v>
      </c>
      <c r="G348" s="168">
        <f t="shared" si="726"/>
        <v>1.3613204313158152E-2</v>
      </c>
      <c r="H348" s="168">
        <f t="shared" si="726"/>
        <v>5.7572409166927019E-2</v>
      </c>
      <c r="I348" s="168">
        <f t="shared" si="726"/>
        <v>0</v>
      </c>
      <c r="J348" s="168">
        <f t="shared" si="726"/>
        <v>0</v>
      </c>
      <c r="K348" s="168">
        <f t="shared" si="726"/>
        <v>5.8227068932531462E-2</v>
      </c>
      <c r="L348" s="320">
        <f t="shared" si="726"/>
        <v>2.4512858846291331E-2</v>
      </c>
      <c r="M348" s="168">
        <f t="shared" si="726"/>
        <v>0</v>
      </c>
      <c r="N348" s="168">
        <f t="shared" si="726"/>
        <v>6.0625398851308233E-4</v>
      </c>
      <c r="O348" s="168">
        <f t="shared" si="726"/>
        <v>1.8710814031815119E-2</v>
      </c>
      <c r="P348" s="168">
        <f t="shared" si="726"/>
        <v>0</v>
      </c>
      <c r="Q348" s="168">
        <f t="shared" si="726"/>
        <v>0</v>
      </c>
      <c r="R348" s="168">
        <f t="shared" si="726"/>
        <v>0</v>
      </c>
      <c r="S348" s="168">
        <f t="shared" si="726"/>
        <v>0</v>
      </c>
      <c r="T348" s="168">
        <f t="shared" si="726"/>
        <v>1.1052654847694416E-3</v>
      </c>
      <c r="U348" s="168">
        <f t="shared" si="726"/>
        <v>0</v>
      </c>
      <c r="V348" s="168">
        <f t="shared" si="726"/>
        <v>3.3057851239669421E-3</v>
      </c>
      <c r="W348" s="168">
        <f t="shared" ref="W348:X348" si="727">IFERROR(+(W91+W96+W122)/(W88+W110+W119),"-")</f>
        <v>0</v>
      </c>
      <c r="X348" s="168">
        <f t="shared" si="727"/>
        <v>0</v>
      </c>
      <c r="Y348" s="168">
        <f t="shared" ref="Y348:AN348" si="728">IFERROR(+(Y91+Y96+Y122)/(Y88+Y110+Y119),"-")</f>
        <v>0</v>
      </c>
      <c r="Z348" s="168">
        <f t="shared" si="728"/>
        <v>5.3402088886946638E-3</v>
      </c>
      <c r="AA348" s="168">
        <f t="shared" si="728"/>
        <v>2.4799785072793797E-2</v>
      </c>
      <c r="AB348" s="168">
        <f t="shared" si="728"/>
        <v>0</v>
      </c>
      <c r="AC348" s="168">
        <f t="shared" si="728"/>
        <v>7.6725587983592525E-2</v>
      </c>
      <c r="AD348" s="168">
        <f t="shared" si="728"/>
        <v>0</v>
      </c>
      <c r="AE348" s="168">
        <f t="shared" si="728"/>
        <v>8.7960366423630587E-2</v>
      </c>
      <c r="AF348" s="168">
        <f t="shared" si="728"/>
        <v>0</v>
      </c>
      <c r="AG348" s="320">
        <f t="shared" si="728"/>
        <v>1.1611974973631773E-2</v>
      </c>
      <c r="AH348" s="320">
        <f t="shared" si="728"/>
        <v>1.4966704865130789E-2</v>
      </c>
      <c r="AI348" s="320">
        <f t="shared" si="728"/>
        <v>7.7244752412979475E-3</v>
      </c>
      <c r="AJ348" s="168">
        <f t="shared" si="728"/>
        <v>0</v>
      </c>
      <c r="AK348" s="168">
        <f t="shared" si="728"/>
        <v>0</v>
      </c>
      <c r="AL348" s="168">
        <f t="shared" si="728"/>
        <v>0</v>
      </c>
      <c r="AM348" s="320">
        <f t="shared" si="728"/>
        <v>0</v>
      </c>
      <c r="AN348" s="321">
        <f t="shared" si="728"/>
        <v>2.1089137159454822E-2</v>
      </c>
      <c r="AQ348" s="320">
        <f>IFERROR(+(AQ91+AQ96+AQ122)/(AQ88+AQ110+AQ119),"-")</f>
        <v>5.8227068932531462E-2</v>
      </c>
      <c r="AR348" s="320">
        <f>IFERROR(+(AR91+AR96+AR122)/(AR88+AR110+AR119),"-")</f>
        <v>1.1611974973631775E-2</v>
      </c>
      <c r="AS348" s="320">
        <f>IFERROR(+(AS91+AS96+AS122)/(AS88+AS110+AS119),"-")</f>
        <v>1.4966704865130789E-2</v>
      </c>
      <c r="AT348" s="320">
        <f>IFERROR(+(AT91+AT96+AT122)/(AT88+AT110+AT119),"-")</f>
        <v>7.7244752412979466E-3</v>
      </c>
      <c r="AU348" s="320">
        <f>IFERROR(+(AU91+AU96+AU122)/(AU88+AU110+AU119),"-")</f>
        <v>0</v>
      </c>
      <c r="AV348" s="321">
        <f t="shared" ref="AV348" si="729">IFERROR(+(AV91+AV96+AV122)/(AV88+AV110+AV119),"-")</f>
        <v>2.1089137159454822E-2</v>
      </c>
      <c r="AX348" s="320">
        <f>IFERROR(+(AX91+AX96+AX122)/(AX88+AX110+AX119),"-")</f>
        <v>2.7876945458878789E-2</v>
      </c>
      <c r="AY348" s="320">
        <f>IFERROR(+(AY91+AY96+AY122)/(AY88+AY110+AY119),"-")</f>
        <v>2.0891861906090431E-3</v>
      </c>
      <c r="AZ348" s="320">
        <f>IFERROR(+(AZ91+AZ96+AZ122)/(AZ88+AZ110+AZ119),"-")</f>
        <v>4.3461394315170727E-3</v>
      </c>
      <c r="BA348" s="320">
        <f>IFERROR(+(BA91+BA96+BA122)/(BA88+BA110+BA119),"-")</f>
        <v>3.2393112201405598E-3</v>
      </c>
      <c r="BB348" s="320">
        <f>IFERROR(+(BB91+BB96+BB122)/(BB88+BB110+BB119),"-")</f>
        <v>0</v>
      </c>
      <c r="BC348" s="321">
        <f t="shared" ref="BC348" si="730">IFERROR(+(BC91+BC96+BC122)/(BC88+BC110+BC119),"-")</f>
        <v>1.516864518560392E-3</v>
      </c>
    </row>
    <row r="349" spans="1:55" s="204" customFormat="1">
      <c r="A349" s="287"/>
      <c r="B349" s="173" t="s">
        <v>30</v>
      </c>
      <c r="C349" s="308"/>
      <c r="D349" s="169">
        <f t="shared" ref="D349:K349" si="731">IF(D65&lt;0.00001,"Loss",+IF(D365&gt;+D96+D97+D122+D123, "No net debt",(+D96+D97+D122+D123-D365)/D65))</f>
        <v>3.3952046896021528</v>
      </c>
      <c r="E349" s="169" t="str">
        <f t="shared" si="731"/>
        <v>Loss</v>
      </c>
      <c r="F349" s="169" t="str">
        <f t="shared" si="731"/>
        <v>No net debt</v>
      </c>
      <c r="G349" s="169" t="str">
        <f t="shared" si="731"/>
        <v>No net debt</v>
      </c>
      <c r="H349" s="169" t="str">
        <f t="shared" si="731"/>
        <v>No net debt</v>
      </c>
      <c r="I349" s="169" t="str">
        <f t="shared" si="731"/>
        <v>No net debt</v>
      </c>
      <c r="J349" s="169" t="str">
        <f t="shared" si="731"/>
        <v>No net debt</v>
      </c>
      <c r="K349" s="169">
        <f t="shared" si="731"/>
        <v>1.1339151180311402</v>
      </c>
      <c r="L349" s="324"/>
      <c r="M349" s="169" t="str">
        <f t="shared" ref="M349:V349" si="732">IF(M65&lt;0.00001,"Loss",+IF(M365&gt;+M96+M97+M122+M123, "No net debt",(+M96+M97+M122+M123-M365)/M65))</f>
        <v>No net debt</v>
      </c>
      <c r="N349" s="169" t="str">
        <f t="shared" si="732"/>
        <v>No net debt</v>
      </c>
      <c r="O349" s="169" t="str">
        <f t="shared" si="732"/>
        <v>No net debt</v>
      </c>
      <c r="P349" s="169" t="str">
        <f t="shared" si="732"/>
        <v>No net debt</v>
      </c>
      <c r="Q349" s="169" t="str">
        <f t="shared" si="732"/>
        <v>No net debt</v>
      </c>
      <c r="R349" s="169" t="str">
        <f t="shared" si="732"/>
        <v>No net debt</v>
      </c>
      <c r="S349" s="169" t="str">
        <f t="shared" si="732"/>
        <v>No net debt</v>
      </c>
      <c r="T349" s="169" t="str">
        <f t="shared" si="732"/>
        <v>No net debt</v>
      </c>
      <c r="U349" s="169" t="str">
        <f t="shared" si="732"/>
        <v>No net debt</v>
      </c>
      <c r="V349" s="169" t="str">
        <f t="shared" si="732"/>
        <v>No net debt</v>
      </c>
      <c r="W349" s="169" t="str">
        <f t="shared" ref="W349:X349" si="733">IF(W65&lt;0.00001,"Loss",+IF(W365&gt;+W96+W97+W122+W123, "No net debt",(+W96+W97+W122+W123-W365)/W65))</f>
        <v>No net debt</v>
      </c>
      <c r="X349" s="169" t="str">
        <f t="shared" si="733"/>
        <v>No net debt</v>
      </c>
      <c r="Y349" s="169" t="str">
        <f t="shared" ref="Y349:AF349" si="734">IF(Y65&lt;0.00001,"Loss",+IF(Y365&gt;+Y96+Y97+Y122+Y123, "No net debt",(+Y96+Y97+Y122+Y123-Y365)/Y65))</f>
        <v>No net debt</v>
      </c>
      <c r="Z349" s="169">
        <f t="shared" si="734"/>
        <v>0.36037863421230559</v>
      </c>
      <c r="AA349" s="169" t="str">
        <f t="shared" si="734"/>
        <v>No net debt</v>
      </c>
      <c r="AB349" s="169" t="str">
        <f t="shared" si="734"/>
        <v>No net debt</v>
      </c>
      <c r="AC349" s="169">
        <f t="shared" si="734"/>
        <v>1.0878813322138259</v>
      </c>
      <c r="AD349" s="169" t="str">
        <f t="shared" si="734"/>
        <v>No net debt</v>
      </c>
      <c r="AE349" s="169" t="str">
        <f t="shared" si="734"/>
        <v>No net debt</v>
      </c>
      <c r="AF349" s="169" t="str">
        <f t="shared" si="734"/>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735">IFERROR(+D53/D63,"-")</f>
        <v>1.3175484982620837E-2</v>
      </c>
      <c r="E350" s="168">
        <f t="shared" si="735"/>
        <v>3.6362901759560414E-4</v>
      </c>
      <c r="F350" s="168">
        <f t="shared" si="735"/>
        <v>3.7724884379767066E-3</v>
      </c>
      <c r="G350" s="168">
        <f t="shared" si="735"/>
        <v>0</v>
      </c>
      <c r="H350" s="168">
        <f t="shared" si="735"/>
        <v>1.3193391831569579E-2</v>
      </c>
      <c r="I350" s="168">
        <f t="shared" si="735"/>
        <v>0</v>
      </c>
      <c r="J350" s="168">
        <f t="shared" si="735"/>
        <v>1.0597345241791986E-3</v>
      </c>
      <c r="K350" s="168">
        <f t="shared" si="735"/>
        <v>3.5521658654382227E-3</v>
      </c>
      <c r="L350" s="320">
        <f t="shared" si="735"/>
        <v>3.4236674224055975E-3</v>
      </c>
      <c r="M350" s="168">
        <f t="shared" si="735"/>
        <v>0</v>
      </c>
      <c r="N350" s="168">
        <f t="shared" si="735"/>
        <v>1.5298846103980292E-3</v>
      </c>
      <c r="O350" s="168">
        <f t="shared" si="735"/>
        <v>3.7998158451023876E-3</v>
      </c>
      <c r="P350" s="168">
        <f t="shared" si="735"/>
        <v>0</v>
      </c>
      <c r="Q350" s="168">
        <f t="shared" si="735"/>
        <v>0</v>
      </c>
      <c r="R350" s="168">
        <f t="shared" si="735"/>
        <v>6.1656130492468587E-3</v>
      </c>
      <c r="S350" s="168">
        <f t="shared" si="735"/>
        <v>2.7199042593700702E-4</v>
      </c>
      <c r="T350" s="168">
        <f t="shared" si="735"/>
        <v>1.104280929068355E-4</v>
      </c>
      <c r="U350" s="168">
        <f t="shared" si="735"/>
        <v>0</v>
      </c>
      <c r="V350" s="168">
        <f t="shared" si="735"/>
        <v>0</v>
      </c>
      <c r="W350" s="168">
        <f t="shared" ref="W350:X350" si="736">IFERROR(+W53/W63,"-")</f>
        <v>0</v>
      </c>
      <c r="X350" s="168">
        <f t="shared" si="736"/>
        <v>0</v>
      </c>
      <c r="Y350" s="168">
        <f t="shared" ref="Y350:AN350" si="737">IFERROR(+Y53/Y63,"-")</f>
        <v>0</v>
      </c>
      <c r="Z350" s="168">
        <f t="shared" si="737"/>
        <v>6.3756781403112878E-3</v>
      </c>
      <c r="AA350" s="168">
        <f t="shared" si="737"/>
        <v>5.8108189061283171E-3</v>
      </c>
      <c r="AB350" s="168">
        <f t="shared" si="737"/>
        <v>1.711993738994326E-4</v>
      </c>
      <c r="AC350" s="168">
        <f t="shared" si="737"/>
        <v>3.7239521432533081E-3</v>
      </c>
      <c r="AD350" s="168">
        <f t="shared" si="737"/>
        <v>0</v>
      </c>
      <c r="AE350" s="168">
        <f t="shared" si="737"/>
        <v>1.3431232091690545E-4</v>
      </c>
      <c r="AF350" s="168">
        <f t="shared" si="737"/>
        <v>0</v>
      </c>
      <c r="AG350" s="320">
        <f t="shared" si="737"/>
        <v>2.0956527226956585E-3</v>
      </c>
      <c r="AH350" s="320">
        <f t="shared" si="737"/>
        <v>2.6051268748668254E-3</v>
      </c>
      <c r="AI350" s="320">
        <f t="shared" si="737"/>
        <v>1.496013538268288E-3</v>
      </c>
      <c r="AJ350" s="168">
        <f t="shared" si="737"/>
        <v>2.7840021728797444E-4</v>
      </c>
      <c r="AK350" s="168">
        <f t="shared" si="737"/>
        <v>5.4484708301207919E-3</v>
      </c>
      <c r="AL350" s="168">
        <f t="shared" si="737"/>
        <v>3.9911308203991131E-4</v>
      </c>
      <c r="AM350" s="320">
        <f t="shared" si="737"/>
        <v>8.2419759609034476E-4</v>
      </c>
      <c r="AN350" s="321">
        <f t="shared" si="737"/>
        <v>2.9894684240234304E-3</v>
      </c>
      <c r="AQ350" s="320">
        <f>IFERROR(+AQ53/AQ63,"-")</f>
        <v>3.5521658654382227E-3</v>
      </c>
      <c r="AR350" s="320">
        <f>IFERROR(+AR53/AR63,"-")</f>
        <v>2.0956527226956589E-3</v>
      </c>
      <c r="AS350" s="320">
        <f>IFERROR(+AS53/AS63,"-")</f>
        <v>2.6051268748668254E-3</v>
      </c>
      <c r="AT350" s="320">
        <f>IFERROR(+AT53/AT63,"-")</f>
        <v>1.496013538268288E-3</v>
      </c>
      <c r="AU350" s="320">
        <f>IFERROR(+AU53/AU63,"-")</f>
        <v>8.2419759609034476E-4</v>
      </c>
      <c r="AV350" s="321">
        <f t="shared" ref="AV350" si="738">IFERROR(+AV53/AV63,"-")</f>
        <v>2.9894684240234304E-3</v>
      </c>
      <c r="AX350" s="320">
        <f>IFERROR(+AX53/AX63,"-")</f>
        <v>2.211002814456966E-3</v>
      </c>
      <c r="AY350" s="320">
        <f>IFERROR(+AY53/AY63,"-")</f>
        <v>7.501630789302022E-4</v>
      </c>
      <c r="AZ350" s="320">
        <f>IFERROR(+AZ53/AZ63,"-")</f>
        <v>3.7965824155508014E-3</v>
      </c>
      <c r="BA350" s="320">
        <f>IFERROR(+BA53/BA63,"-")</f>
        <v>2.2040710488785168E-4</v>
      </c>
      <c r="BB350" s="320">
        <f>IFERROR(+BB53/BB63,"-")</f>
        <v>1.8181818181818182E-3</v>
      </c>
      <c r="BC350" s="321">
        <f t="shared" ref="BC350" si="739">IFERROR(+BC53/BC63,"-")</f>
        <v>1.1185682326621924E-3</v>
      </c>
    </row>
    <row r="351" spans="1:55" s="204" customFormat="1">
      <c r="A351" s="287"/>
      <c r="B351" s="173" t="s">
        <v>28</v>
      </c>
      <c r="C351" s="308"/>
      <c r="D351" s="169">
        <f t="shared" ref="D351:K351" si="740">IFERROR(IF(D34&gt;D53, "Positive int",(D65+D53-D34+D60)/(D53-D34)),"-")</f>
        <v>17.814556962025318</v>
      </c>
      <c r="E351" s="169" t="str">
        <f t="shared" si="740"/>
        <v>Positive int</v>
      </c>
      <c r="F351" s="169" t="str">
        <f t="shared" si="740"/>
        <v>Positive int</v>
      </c>
      <c r="G351" s="169" t="str">
        <f t="shared" si="740"/>
        <v>Positive int</v>
      </c>
      <c r="H351" s="169" t="str">
        <f t="shared" si="740"/>
        <v>Positive int</v>
      </c>
      <c r="I351" s="169" t="str">
        <f t="shared" si="740"/>
        <v>Positive int</v>
      </c>
      <c r="J351" s="169" t="str">
        <f t="shared" si="740"/>
        <v>Positive int</v>
      </c>
      <c r="K351" s="169" t="str">
        <f t="shared" si="740"/>
        <v>Positive int</v>
      </c>
      <c r="L351" s="324"/>
      <c r="M351" s="169" t="str">
        <f t="shared" ref="M351:V351" si="741">IFERROR(IF(M34&gt;M53, "Positive int",(M65+M53-M34+M60)/(M53-M34)),"-")</f>
        <v>Positive int</v>
      </c>
      <c r="N351" s="169" t="str">
        <f t="shared" si="741"/>
        <v>Positive int</v>
      </c>
      <c r="O351" s="169" t="str">
        <f t="shared" si="741"/>
        <v>Positive int</v>
      </c>
      <c r="P351" s="169" t="str">
        <f t="shared" si="741"/>
        <v>Positive int</v>
      </c>
      <c r="Q351" s="169" t="str">
        <f t="shared" si="741"/>
        <v>Positive int</v>
      </c>
      <c r="R351" s="169" t="str">
        <f t="shared" si="741"/>
        <v>Positive int</v>
      </c>
      <c r="S351" s="169" t="str">
        <f t="shared" si="741"/>
        <v>Positive int</v>
      </c>
      <c r="T351" s="169" t="str">
        <f t="shared" si="741"/>
        <v>Positive int</v>
      </c>
      <c r="U351" s="169" t="str">
        <f t="shared" si="741"/>
        <v>Positive int</v>
      </c>
      <c r="V351" s="169" t="str">
        <f t="shared" si="741"/>
        <v>Positive int</v>
      </c>
      <c r="W351" s="169" t="str">
        <f t="shared" ref="W351:X351" si="742">IFERROR(IF(W34&gt;W53, "Positive int",(W65+W53-W34+W60)/(W53-W34)),"-")</f>
        <v>Positive int</v>
      </c>
      <c r="X351" s="169" t="str">
        <f t="shared" si="742"/>
        <v>Positive int</v>
      </c>
      <c r="Y351" s="169" t="str">
        <f t="shared" ref="Y351:AF351" si="743">IFERROR(IF(Y34&gt;Y53, "Positive int",(Y65+Y53-Y34+Y60)/(Y53-Y34)),"-")</f>
        <v>Positive int</v>
      </c>
      <c r="Z351" s="169">
        <f t="shared" si="743"/>
        <v>131.03355704697987</v>
      </c>
      <c r="AA351" s="169" t="str">
        <f t="shared" si="743"/>
        <v>Positive int</v>
      </c>
      <c r="AB351" s="169" t="str">
        <f t="shared" si="743"/>
        <v>Positive int</v>
      </c>
      <c r="AC351" s="169">
        <f t="shared" si="743"/>
        <v>898.06666666666672</v>
      </c>
      <c r="AD351" s="169" t="str">
        <f t="shared" si="743"/>
        <v>Positive int</v>
      </c>
      <c r="AE351" s="169" t="str">
        <f t="shared" si="743"/>
        <v>Positive int</v>
      </c>
      <c r="AF351" s="169" t="str">
        <f t="shared" si="74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744">IFERROR(+D187/D58,"-")</f>
        <v>0.91733658966792175</v>
      </c>
      <c r="E355" s="167">
        <f t="shared" si="744"/>
        <v>0.81435329410407287</v>
      </c>
      <c r="F355" s="167">
        <f t="shared" si="744"/>
        <v>0.86411302068161955</v>
      </c>
      <c r="G355" s="167">
        <f t="shared" si="744"/>
        <v>1.8886359538406059</v>
      </c>
      <c r="H355" s="167">
        <f t="shared" si="744"/>
        <v>1.3634946528910641</v>
      </c>
      <c r="I355" s="167">
        <f t="shared" si="744"/>
        <v>1.4963908007386268</v>
      </c>
      <c r="J355" s="167">
        <f t="shared" si="744"/>
        <v>1.7605028333224777</v>
      </c>
      <c r="K355" s="167">
        <f t="shared" si="744"/>
        <v>1.6445144936955673</v>
      </c>
      <c r="L355" s="351">
        <f t="shared" si="744"/>
        <v>1.4643422261838133</v>
      </c>
      <c r="M355" s="167">
        <f t="shared" si="744"/>
        <v>0.95178082191780822</v>
      </c>
      <c r="N355" s="167">
        <f t="shared" si="744"/>
        <v>2.5201978565539984</v>
      </c>
      <c r="O355" s="167">
        <f t="shared" si="744"/>
        <v>1.0771620921802174</v>
      </c>
      <c r="P355" s="167">
        <f t="shared" si="744"/>
        <v>2.0626959247648902</v>
      </c>
      <c r="Q355" s="167">
        <f t="shared" si="744"/>
        <v>1.1049573494869576</v>
      </c>
      <c r="R355" s="167">
        <f t="shared" si="744"/>
        <v>3.4072607260726073</v>
      </c>
      <c r="S355" s="167">
        <f t="shared" si="744"/>
        <v>0.75694996028594119</v>
      </c>
      <c r="T355" s="167">
        <f t="shared" si="744"/>
        <v>1.0323529411764707</v>
      </c>
      <c r="U355" s="167">
        <f t="shared" si="744"/>
        <v>2.8483943241224794</v>
      </c>
      <c r="V355" s="167">
        <f t="shared" si="744"/>
        <v>2.4464589235127479</v>
      </c>
      <c r="W355" s="167">
        <f t="shared" ref="W355:X355" si="745">IFERROR(+W187/W58,"-")</f>
        <v>1.6606145251396649</v>
      </c>
      <c r="X355" s="167">
        <f t="shared" si="745"/>
        <v>1.2416107382550337</v>
      </c>
      <c r="Y355" s="167">
        <f t="shared" ref="Y355:AN355" si="746">IFERROR(+Y187/Y58,"-")</f>
        <v>1.7913296667745067</v>
      </c>
      <c r="Z355" s="167">
        <f t="shared" si="746"/>
        <v>1.4334825254737644</v>
      </c>
      <c r="AA355" s="167">
        <f t="shared" si="746"/>
        <v>0.91326426975421493</v>
      </c>
      <c r="AB355" s="167">
        <f t="shared" si="746"/>
        <v>1.0817795224075892</v>
      </c>
      <c r="AC355" s="167">
        <f t="shared" si="746"/>
        <v>4.4969407265774377</v>
      </c>
      <c r="AD355" s="167">
        <f t="shared" si="746"/>
        <v>0.78154653745204927</v>
      </c>
      <c r="AE355" s="167">
        <f t="shared" si="746"/>
        <v>0.70886075949367089</v>
      </c>
      <c r="AF355" s="167">
        <f t="shared" si="746"/>
        <v>0.79472230745627492</v>
      </c>
      <c r="AG355" s="351">
        <f t="shared" si="746"/>
        <v>1.6387892109479483</v>
      </c>
      <c r="AH355" s="351">
        <f t="shared" si="746"/>
        <v>1.5292943524715275</v>
      </c>
      <c r="AI355" s="351">
        <f t="shared" si="746"/>
        <v>1.7803619140150595</v>
      </c>
      <c r="AJ355" s="167">
        <f t="shared" si="746"/>
        <v>1.9106369820655535</v>
      </c>
      <c r="AK355" s="167">
        <f t="shared" si="746"/>
        <v>1.9707641196013288</v>
      </c>
      <c r="AL355" s="167">
        <f t="shared" si="746"/>
        <v>3.392964824120603</v>
      </c>
      <c r="AM355" s="351">
        <f t="shared" si="746"/>
        <v>2.0851917930419268</v>
      </c>
      <c r="AN355" s="352">
        <f t="shared" si="746"/>
        <v>1.5144637436987711</v>
      </c>
      <c r="AQ355" s="351">
        <f>IFERROR(+AQ187/AQ58,"-")</f>
        <v>1.6445144936955673</v>
      </c>
      <c r="AR355" s="351">
        <f>IFERROR(+AR187/AR58,"-")</f>
        <v>1.6387892109479483</v>
      </c>
      <c r="AS355" s="351">
        <f>IFERROR(+AS187/AS58,"-")</f>
        <v>1.5292943524715277</v>
      </c>
      <c r="AT355" s="351">
        <f>IFERROR(+AT187/AT58,"-")</f>
        <v>1.7803619140150597</v>
      </c>
      <c r="AU355" s="351">
        <f>IFERROR(+AU187/AU58,"-")</f>
        <v>2.0851917930419268</v>
      </c>
      <c r="AV355" s="352">
        <f t="shared" ref="AV355" si="747">IFERROR(+AV187/AV58,"-")</f>
        <v>1.5144637436987711</v>
      </c>
      <c r="AX355" s="351">
        <f>IFERROR(+AX187/AX58,"-")</f>
        <v>1.2150432343617745</v>
      </c>
      <c r="AY355" s="351">
        <f>IFERROR(+AY187/AY58,"-")</f>
        <v>1.4818897637795276</v>
      </c>
      <c r="AZ355" s="351">
        <f>IFERROR(+AZ187/AZ58,"-")</f>
        <v>1.1931166347992352</v>
      </c>
      <c r="BA355" s="351">
        <f>IFERROR(+BA187/BA58,"-")</f>
        <v>1.6123973114264376</v>
      </c>
      <c r="BB355" s="351">
        <f>IFERROR(+BB187/BB58,"-")</f>
        <v>2.2431893687707642</v>
      </c>
      <c r="BC355" s="352">
        <f t="shared" ref="BC355" si="748">IFERROR(+BC187/BC58,"-")</f>
        <v>1.4827731092436975</v>
      </c>
    </row>
    <row r="356" spans="1:55" s="204" customFormat="1">
      <c r="A356" s="287"/>
      <c r="B356" s="173" t="s">
        <v>25</v>
      </c>
      <c r="C356" s="308"/>
      <c r="D356" s="162">
        <f t="shared" ref="D356:V356" si="749">IFERROR(+(D110*1000)/D266,"-")</f>
        <v>24909.086070154895</v>
      </c>
      <c r="E356" s="162">
        <f t="shared" si="749"/>
        <v>69801.35695439126</v>
      </c>
      <c r="F356" s="162">
        <f t="shared" si="749"/>
        <v>46420.64714946071</v>
      </c>
      <c r="G356" s="162">
        <f t="shared" si="749"/>
        <v>44623.762982934524</v>
      </c>
      <c r="H356" s="162">
        <f t="shared" si="749"/>
        <v>47931.538314298472</v>
      </c>
      <c r="I356" s="162">
        <f t="shared" si="749"/>
        <v>65348.880409679688</v>
      </c>
      <c r="J356" s="162">
        <f t="shared" si="749"/>
        <v>34444.743158905425</v>
      </c>
      <c r="K356" s="162">
        <f t="shared" si="749"/>
        <v>38152.480417754567</v>
      </c>
      <c r="L356" s="337">
        <f t="shared" si="749"/>
        <v>44475.818363055609</v>
      </c>
      <c r="M356" s="162">
        <f t="shared" si="749"/>
        <v>13923.553719008265</v>
      </c>
      <c r="N356" s="162">
        <f t="shared" si="749"/>
        <v>24085.925925925927</v>
      </c>
      <c r="O356" s="162">
        <f t="shared" si="749"/>
        <v>24597.928286852588</v>
      </c>
      <c r="P356" s="162">
        <f t="shared" si="749"/>
        <v>24870.566838435891</v>
      </c>
      <c r="Q356" s="162">
        <f t="shared" si="749"/>
        <v>22059.017293439472</v>
      </c>
      <c r="R356" s="162">
        <f t="shared" si="749"/>
        <v>20109.61486668462</v>
      </c>
      <c r="S356" s="162">
        <f t="shared" si="749"/>
        <v>11282.279608192342</v>
      </c>
      <c r="T356" s="162">
        <f t="shared" si="749"/>
        <v>22295.300190165715</v>
      </c>
      <c r="U356" s="162">
        <f t="shared" si="749"/>
        <v>12141.647739004749</v>
      </c>
      <c r="V356" s="162">
        <f t="shared" si="749"/>
        <v>7196.1216394887615</v>
      </c>
      <c r="W356" s="162">
        <f t="shared" ref="W356:X356" si="750">IFERROR(+(W110*1000)/W266,"-")</f>
        <v>20865.094339622643</v>
      </c>
      <c r="X356" s="162">
        <f t="shared" si="750"/>
        <v>5083.9552238805973</v>
      </c>
      <c r="Y356" s="162">
        <f t="shared" ref="Y356:AN356" si="751">IFERROR(+(Y110*1000)/Y266,"-")</f>
        <v>4936.5149506554717</v>
      </c>
      <c r="Z356" s="162">
        <f t="shared" si="751"/>
        <v>21151.266907982474</v>
      </c>
      <c r="AA356" s="162">
        <f t="shared" si="751"/>
        <v>33043.764229698965</v>
      </c>
      <c r="AB356" s="162">
        <f t="shared" si="751"/>
        <v>12425.133689839573</v>
      </c>
      <c r="AC356" s="162">
        <f t="shared" si="751"/>
        <v>19008.231662501836</v>
      </c>
      <c r="AD356" s="162">
        <f t="shared" si="751"/>
        <v>13704.597701149425</v>
      </c>
      <c r="AE356" s="162">
        <f t="shared" si="751"/>
        <v>11825.493171471928</v>
      </c>
      <c r="AF356" s="162">
        <f t="shared" si="751"/>
        <v>12399.607158446093</v>
      </c>
      <c r="AG356" s="337">
        <f t="shared" si="751"/>
        <v>17706.539822386767</v>
      </c>
      <c r="AH356" s="337">
        <f t="shared" si="751"/>
        <v>19894.928119608972</v>
      </c>
      <c r="AI356" s="337">
        <f t="shared" si="751"/>
        <v>15434.752501253612</v>
      </c>
      <c r="AJ356" s="162">
        <f t="shared" si="751"/>
        <v>3610.7205623901582</v>
      </c>
      <c r="AK356" s="162">
        <f t="shared" si="751"/>
        <v>6565.7817109144544</v>
      </c>
      <c r="AL356" s="162">
        <f t="shared" si="751"/>
        <v>5249.1627595445416</v>
      </c>
      <c r="AM356" s="337">
        <f t="shared" si="751"/>
        <v>3987.1497547808235</v>
      </c>
      <c r="AN356" s="338">
        <f t="shared" si="751"/>
        <v>31027.836657352989</v>
      </c>
      <c r="AQ356" s="337">
        <f>IFERROR(+(AQ110*1000)/AQ266,"-")</f>
        <v>38152.480417754567</v>
      </c>
      <c r="AR356" s="337">
        <f>IFERROR(+(AR110*1000)/AR266,"-")</f>
        <v>17706.539822386763</v>
      </c>
      <c r="AS356" s="337">
        <f>IFERROR(+(AS110*1000)/AS266,"-")</f>
        <v>19894.928119608972</v>
      </c>
      <c r="AT356" s="337">
        <f>IFERROR(+(AT110*1000)/AT266,"-")</f>
        <v>15434.752501253612</v>
      </c>
      <c r="AU356" s="337">
        <f>IFERROR(+(AU110*1000)/AU266,"-")</f>
        <v>3987.149754780824</v>
      </c>
      <c r="AV356" s="338">
        <f t="shared" ref="AV356" si="752">IFERROR(+(AV110*1000)/AV266,"-")</f>
        <v>31027.836657352993</v>
      </c>
      <c r="AX356" s="337">
        <f>IFERROR(+(AX110*1000)/AX266,"-")</f>
        <v>39109.127755260677</v>
      </c>
      <c r="AY356" s="337">
        <f>IFERROR(+(AY110*1000)/AY266,"-")</f>
        <v>15888.501274654502</v>
      </c>
      <c r="AZ356" s="337">
        <f>IFERROR(+(AZ110*1000)/AZ266,"-")</f>
        <v>20607.649402390438</v>
      </c>
      <c r="BA356" s="337">
        <f>IFERROR(+(BA110*1000)/BA266,"-")</f>
        <v>11282.279608192342</v>
      </c>
      <c r="BB356" s="337">
        <f>IFERROR(+(BB110*1000)/BB266,"-")</f>
        <v>5249.1627595445416</v>
      </c>
      <c r="BC356" s="338">
        <f t="shared" ref="BC356" si="753">IFERROR(+(BC110*1000)/BC266,"-")</f>
        <v>18687.356321839081</v>
      </c>
    </row>
    <row r="357" spans="1:55" s="204" customFormat="1">
      <c r="A357" s="287"/>
      <c r="B357" s="173" t="s">
        <v>24</v>
      </c>
      <c r="C357" s="308"/>
      <c r="D357" s="162">
        <f t="shared" ref="D357:V357" si="754">+D88+D110+D119</f>
        <v>519410</v>
      </c>
      <c r="E357" s="162">
        <f t="shared" si="754"/>
        <v>236416</v>
      </c>
      <c r="F357" s="162">
        <f t="shared" si="754"/>
        <v>1075456</v>
      </c>
      <c r="G357" s="162">
        <f t="shared" si="754"/>
        <v>1616078</v>
      </c>
      <c r="H357" s="162">
        <f t="shared" si="754"/>
        <v>870608</v>
      </c>
      <c r="I357" s="162">
        <f t="shared" si="754"/>
        <v>1555583</v>
      </c>
      <c r="J357" s="162">
        <f t="shared" si="754"/>
        <v>404441</v>
      </c>
      <c r="K357" s="162">
        <f t="shared" si="754"/>
        <v>721314</v>
      </c>
      <c r="L357" s="337">
        <f t="shared" si="754"/>
        <v>6999306</v>
      </c>
      <c r="M357" s="162">
        <f t="shared" si="754"/>
        <v>64560</v>
      </c>
      <c r="N357" s="162">
        <f t="shared" si="754"/>
        <v>94020</v>
      </c>
      <c r="O357" s="162">
        <f t="shared" si="754"/>
        <v>192990</v>
      </c>
      <c r="P357" s="162">
        <f t="shared" si="754"/>
        <v>97462</v>
      </c>
      <c r="Q357" s="162">
        <f t="shared" si="754"/>
        <v>210808</v>
      </c>
      <c r="R357" s="162">
        <f t="shared" si="754"/>
        <v>99838</v>
      </c>
      <c r="S357" s="162">
        <f t="shared" si="754"/>
        <v>47578</v>
      </c>
      <c r="T357" s="162">
        <f t="shared" si="754"/>
        <v>90476</v>
      </c>
      <c r="U357" s="162">
        <f t="shared" si="754"/>
        <v>90421</v>
      </c>
      <c r="V357" s="162">
        <f t="shared" si="754"/>
        <v>21780</v>
      </c>
      <c r="W357" s="162">
        <f t="shared" ref="W357:X357" si="755">+W88+W110+W119</f>
        <v>23514</v>
      </c>
      <c r="X357" s="162">
        <f t="shared" si="755"/>
        <v>16820</v>
      </c>
      <c r="Y357" s="162">
        <f t="shared" ref="Y357:AN357" si="756">+Y88+Y110+Y119</f>
        <v>72253</v>
      </c>
      <c r="Z357" s="162">
        <f t="shared" si="756"/>
        <v>228830</v>
      </c>
      <c r="AA357" s="162">
        <f t="shared" si="756"/>
        <v>156332</v>
      </c>
      <c r="AB357" s="162">
        <f t="shared" si="756"/>
        <v>67401</v>
      </c>
      <c r="AC357" s="162">
        <f t="shared" si="756"/>
        <v>135548</v>
      </c>
      <c r="AD357" s="162">
        <f t="shared" si="756"/>
        <v>85197</v>
      </c>
      <c r="AE357" s="162">
        <f t="shared" si="756"/>
        <v>32094</v>
      </c>
      <c r="AF357" s="162">
        <f t="shared" si="756"/>
        <v>80625</v>
      </c>
      <c r="AG357" s="337">
        <f t="shared" si="756"/>
        <v>1908547</v>
      </c>
      <c r="AH357" s="337">
        <f t="shared" si="756"/>
        <v>1024474</v>
      </c>
      <c r="AI357" s="337">
        <f t="shared" si="756"/>
        <v>884073</v>
      </c>
      <c r="AJ357" s="162">
        <f t="shared" si="756"/>
        <v>142288</v>
      </c>
      <c r="AK357" s="162">
        <f t="shared" si="756"/>
        <v>91436</v>
      </c>
      <c r="AL357" s="162">
        <f t="shared" si="756"/>
        <v>44906</v>
      </c>
      <c r="AM357" s="337">
        <f t="shared" si="756"/>
        <v>278630</v>
      </c>
      <c r="AN357" s="338">
        <f t="shared" si="756"/>
        <v>9186483</v>
      </c>
      <c r="AQ357" s="337">
        <f>+AQ88+AQ110+AQ119</f>
        <v>90164.25</v>
      </c>
      <c r="AR357" s="337">
        <f>+AR88+AR110+AR119</f>
        <v>106030.38888888888</v>
      </c>
      <c r="AS357" s="337">
        <f>+AS88+AS110+AS119</f>
        <v>146353.42857142858</v>
      </c>
      <c r="AT357" s="337">
        <f>+AT88+AT110+AT119</f>
        <v>80370.272727272735</v>
      </c>
      <c r="AU357" s="337">
        <f>+AU88+AU110+AU119</f>
        <v>92876.666666666657</v>
      </c>
      <c r="AV357" s="338">
        <f t="shared" ref="AV357" si="757">+AV88+AV110+AV119</f>
        <v>316775.27586206899</v>
      </c>
      <c r="AX357" s="337">
        <f>+AX88+AX110+AX119</f>
        <v>805594</v>
      </c>
      <c r="AY357" s="337">
        <f>+AY88+AY110+AY119</f>
        <v>77063.5</v>
      </c>
      <c r="AZ357" s="337">
        <f>+AZ88+AZ110+AZ119</f>
        <v>152089</v>
      </c>
      <c r="BA357" s="337">
        <f>+BA88+BA110+BA119</f>
        <v>52789</v>
      </c>
      <c r="BB357" s="337">
        <f>+BB88+BB110+BB119</f>
        <v>64454</v>
      </c>
      <c r="BC357" s="338">
        <f t="shared" ref="BC357" si="758">+BC88+BC110+BC119</f>
        <v>106140</v>
      </c>
    </row>
    <row r="358" spans="1:55" s="204" customFormat="1">
      <c r="A358" s="287"/>
      <c r="B358" s="173" t="s">
        <v>23</v>
      </c>
      <c r="C358" s="308"/>
      <c r="D358" s="167">
        <f t="shared" ref="D358:V358" si="759">IFERROR(+D42/D357,"-")</f>
        <v>0.55851831886178549</v>
      </c>
      <c r="E358" s="167">
        <f t="shared" si="759"/>
        <v>0.40235855441256091</v>
      </c>
      <c r="F358" s="167">
        <f t="shared" si="759"/>
        <v>0.39347774339442992</v>
      </c>
      <c r="G358" s="167">
        <f t="shared" si="759"/>
        <v>0.54979338868544714</v>
      </c>
      <c r="H358" s="167">
        <f t="shared" si="759"/>
        <v>0.34431914248433276</v>
      </c>
      <c r="I358" s="167">
        <f t="shared" si="759"/>
        <v>0.3769538494570846</v>
      </c>
      <c r="J358" s="167">
        <f t="shared" si="759"/>
        <v>0.52352506298817381</v>
      </c>
      <c r="K358" s="167">
        <f t="shared" si="759"/>
        <v>0.45725024053324903</v>
      </c>
      <c r="L358" s="351">
        <f t="shared" si="759"/>
        <v>0.44641668759731323</v>
      </c>
      <c r="M358" s="167">
        <f t="shared" si="759"/>
        <v>0.4358271375464684</v>
      </c>
      <c r="N358" s="167">
        <f t="shared" si="759"/>
        <v>0.46227398425866839</v>
      </c>
      <c r="O358" s="167">
        <f t="shared" si="759"/>
        <v>0.44946888439815535</v>
      </c>
      <c r="P358" s="167">
        <f t="shared" si="759"/>
        <v>0.44687160123945741</v>
      </c>
      <c r="Q358" s="167">
        <f t="shared" si="759"/>
        <v>0.49230105119350309</v>
      </c>
      <c r="R358" s="167">
        <f t="shared" si="759"/>
        <v>0.56875137723111435</v>
      </c>
      <c r="S358" s="167">
        <f t="shared" si="759"/>
        <v>0.83578544705536173</v>
      </c>
      <c r="T358" s="167">
        <f t="shared" si="759"/>
        <v>0.62554710641496092</v>
      </c>
      <c r="U358" s="167">
        <f t="shared" si="759"/>
        <v>0.53750787980668202</v>
      </c>
      <c r="V358" s="167">
        <f t="shared" si="759"/>
        <v>1.22534435261708</v>
      </c>
      <c r="W358" s="167">
        <f t="shared" ref="W358:X358" si="760">IFERROR(+W42/W357,"-")</f>
        <v>0.67564004422896995</v>
      </c>
      <c r="X358" s="167">
        <f t="shared" si="760"/>
        <v>0.72764565992865637</v>
      </c>
      <c r="Y358" s="167">
        <f t="shared" ref="Y358:AN358" si="761">IFERROR(+Y42/Y357,"-")</f>
        <v>0.90176186455925711</v>
      </c>
      <c r="Z358" s="167">
        <f t="shared" si="761"/>
        <v>0.60425643490801029</v>
      </c>
      <c r="AA358" s="167">
        <f t="shared" si="761"/>
        <v>0.36182611365555356</v>
      </c>
      <c r="AB358" s="167">
        <f t="shared" si="761"/>
        <v>0.72254120858740967</v>
      </c>
      <c r="AC358" s="167">
        <f t="shared" si="761"/>
        <v>0.61138489686310382</v>
      </c>
      <c r="AD358" s="167">
        <f t="shared" si="761"/>
        <v>0.62613707055412748</v>
      </c>
      <c r="AE358" s="167">
        <f t="shared" si="761"/>
        <v>0.78837165825387923</v>
      </c>
      <c r="AF358" s="167">
        <f t="shared" si="761"/>
        <v>0.69693023255813957</v>
      </c>
      <c r="AG358" s="351">
        <f t="shared" si="761"/>
        <v>0.57040198643261075</v>
      </c>
      <c r="AH358" s="351">
        <f t="shared" si="761"/>
        <v>0.56399674369481312</v>
      </c>
      <c r="AI358" s="351">
        <f t="shared" si="761"/>
        <v>0.57782445567277818</v>
      </c>
      <c r="AJ358" s="167">
        <f t="shared" si="761"/>
        <v>1.0787065669627798</v>
      </c>
      <c r="AK358" s="167">
        <f t="shared" si="761"/>
        <v>0.27038584365020341</v>
      </c>
      <c r="AL358" s="167">
        <f t="shared" si="761"/>
        <v>0.57802966196053984</v>
      </c>
      <c r="AM358" s="351">
        <f t="shared" si="761"/>
        <v>0.7327531134479417</v>
      </c>
      <c r="AN358" s="352">
        <f t="shared" si="761"/>
        <v>0.4808600854102707</v>
      </c>
      <c r="AQ358" s="351">
        <f>IFERROR(+AQ42/AQ357,"-")</f>
        <v>0.45725024053324903</v>
      </c>
      <c r="AR358" s="351">
        <f>IFERROR(+AR42/AR357,"-")</f>
        <v>0.57040198643261086</v>
      </c>
      <c r="AS358" s="351">
        <f>IFERROR(+AS42/AS357,"-")</f>
        <v>0.56399674369481312</v>
      </c>
      <c r="AT358" s="351">
        <f>IFERROR(+AT42/AT357,"-")</f>
        <v>0.57782445567277807</v>
      </c>
      <c r="AU358" s="351">
        <f>IFERROR(+AU42/AU357,"-")</f>
        <v>0.73275311344794181</v>
      </c>
      <c r="AV358" s="352">
        <f t="shared" ref="AV358" si="762">IFERROR(+AV42/AV357,"-")</f>
        <v>0.4808600854102707</v>
      </c>
      <c r="AX358" s="351">
        <f>IFERROR(+AX42/AX357,"-")</f>
        <v>0.39076010993130533</v>
      </c>
      <c r="AY358" s="351">
        <f>IFERROR(+AY42/AY357,"-")</f>
        <v>0.66208386590279444</v>
      </c>
      <c r="AZ358" s="351">
        <f>IFERROR(+AZ42/AZ357,"-")</f>
        <v>0.54489147801616156</v>
      </c>
      <c r="BA358" s="351">
        <f>IFERROR(+BA42/BA357,"-")</f>
        <v>0.82333440678929326</v>
      </c>
      <c r="BB358" s="351">
        <f>IFERROR(+BB42/BB357,"-")</f>
        <v>0.40272132063176841</v>
      </c>
      <c r="BC358" s="352">
        <f t="shared" ref="BC358" si="763">IFERROR(+BC42/BC357,"-")</f>
        <v>0.53322969662709629</v>
      </c>
    </row>
    <row r="359" spans="1:55" s="204" customFormat="1">
      <c r="A359" s="287"/>
      <c r="B359" s="173" t="s">
        <v>22</v>
      </c>
      <c r="C359" s="308"/>
      <c r="D359" s="161">
        <f t="shared" ref="D359:V359" si="764">IFERROR(+D287/D266,"-")</f>
        <v>9.751477085218502</v>
      </c>
      <c r="E359" s="161">
        <f t="shared" si="764"/>
        <v>32.03920090463626</v>
      </c>
      <c r="F359" s="161">
        <f t="shared" si="764"/>
        <v>16.485312391271933</v>
      </c>
      <c r="G359" s="161">
        <f t="shared" si="764"/>
        <v>15.373111921321119</v>
      </c>
      <c r="H359" s="161">
        <f t="shared" si="764"/>
        <v>19.979774133860779</v>
      </c>
      <c r="I359" s="161">
        <f t="shared" si="764"/>
        <v>10.805904207249723</v>
      </c>
      <c r="J359" s="161">
        <f t="shared" si="764"/>
        <v>14.713778204512723</v>
      </c>
      <c r="K359" s="161">
        <f t="shared" si="764"/>
        <v>11.720336524514071</v>
      </c>
      <c r="L359" s="347">
        <f t="shared" si="764"/>
        <v>14.444597239502615</v>
      </c>
      <c r="M359" s="161">
        <f t="shared" si="764"/>
        <v>6.3223140495867769</v>
      </c>
      <c r="N359" s="161">
        <f t="shared" si="764"/>
        <v>11.765037037037038</v>
      </c>
      <c r="O359" s="161">
        <f t="shared" si="764"/>
        <v>13.154103585657371</v>
      </c>
      <c r="P359" s="161">
        <f t="shared" si="764"/>
        <v>11.613822370415278</v>
      </c>
      <c r="Q359" s="161">
        <f t="shared" si="764"/>
        <v>9.4168267911062316</v>
      </c>
      <c r="R359" s="161">
        <f t="shared" si="764"/>
        <v>5.9437112846754649</v>
      </c>
      <c r="S359" s="161">
        <f t="shared" si="764"/>
        <v>7.416444048679133</v>
      </c>
      <c r="T359" s="161">
        <f t="shared" si="764"/>
        <v>10.367563162184188</v>
      </c>
      <c r="U359" s="161">
        <f t="shared" si="764"/>
        <v>5.4930827999174063</v>
      </c>
      <c r="V359" s="161">
        <f t="shared" si="764"/>
        <v>3.6280299691494049</v>
      </c>
      <c r="W359" s="161">
        <f t="shared" ref="W359:X359" si="765">IFERROR(+W287/W266,"-")</f>
        <v>0</v>
      </c>
      <c r="X359" s="161">
        <f t="shared" si="765"/>
        <v>0</v>
      </c>
      <c r="Y359" s="161">
        <f t="shared" ref="Y359:AN359" si="766">IFERROR(+Y287/Y266,"-")</f>
        <v>0</v>
      </c>
      <c r="Z359" s="161">
        <f t="shared" si="766"/>
        <v>11.338826443132024</v>
      </c>
      <c r="AA359" s="161">
        <f t="shared" si="766"/>
        <v>14.164938021755628</v>
      </c>
      <c r="AB359" s="161">
        <f t="shared" si="766"/>
        <v>8.3673796791443849</v>
      </c>
      <c r="AC359" s="161">
        <f t="shared" si="766"/>
        <v>0</v>
      </c>
      <c r="AD359" s="161">
        <f t="shared" si="766"/>
        <v>0</v>
      </c>
      <c r="AE359" s="161">
        <f t="shared" si="766"/>
        <v>9.0703085483055137</v>
      </c>
      <c r="AF359" s="161">
        <f t="shared" si="766"/>
        <v>6.5434308162374508</v>
      </c>
      <c r="AG359" s="347">
        <f t="shared" si="766"/>
        <v>7.2493849145909977</v>
      </c>
      <c r="AH359" s="347">
        <f t="shared" si="766"/>
        <v>7.7822426682001149</v>
      </c>
      <c r="AI359" s="347">
        <f t="shared" si="766"/>
        <v>6.6962200625611885</v>
      </c>
      <c r="AJ359" s="161">
        <f t="shared" si="766"/>
        <v>3.8551475349181388</v>
      </c>
      <c r="AK359" s="161">
        <f t="shared" si="766"/>
        <v>3.9758112094395281</v>
      </c>
      <c r="AL359" s="161">
        <f t="shared" si="766"/>
        <v>2.9202947086403217</v>
      </c>
      <c r="AM359" s="347">
        <f t="shared" si="766"/>
        <v>3.7567958027601414</v>
      </c>
      <c r="AN359" s="348">
        <f t="shared" si="766"/>
        <v>10.850555609082441</v>
      </c>
      <c r="AQ359" s="347">
        <f>IFERROR(+AQ287/AQ266,"-")</f>
        <v>11.720336524514071</v>
      </c>
      <c r="AR359" s="347">
        <f>IFERROR(+AR287/AR266,"-")</f>
        <v>7.2493849145909985</v>
      </c>
      <c r="AS359" s="347">
        <f>IFERROR(+AS287/AS266,"-")</f>
        <v>7.7822426682001158</v>
      </c>
      <c r="AT359" s="347">
        <f>IFERROR(+AT287/AT266,"-")</f>
        <v>6.6962200625611885</v>
      </c>
      <c r="AU359" s="347">
        <f>IFERROR(+AU287/AU266,"-")</f>
        <v>3.7567958027601418</v>
      </c>
      <c r="AV359" s="348">
        <f t="shared" ref="AV359" si="767">IFERROR(+AV287/AV266,"-")</f>
        <v>10.850555609082443</v>
      </c>
      <c r="AX359" s="347">
        <f>IFERROR(+AX287/AX266,"-")</f>
        <v>11.582699461440232</v>
      </c>
      <c r="AY359" s="347">
        <f>IFERROR(+AY287/AY266,"-")</f>
        <v>8.2216557091104256</v>
      </c>
      <c r="AZ359" s="347">
        <f>IFERROR(+AZ287/AZ266,"-")</f>
        <v>8.507888446215139</v>
      </c>
      <c r="BA359" s="347">
        <f>IFERROR(+BA287/BA266,"-")</f>
        <v>7.6564262392401305</v>
      </c>
      <c r="BB359" s="347">
        <f>IFERROR(+BB287/BB266,"-")</f>
        <v>2.9202947086403217</v>
      </c>
      <c r="BC359" s="348">
        <f t="shared" ref="BC359" si="768">IFERROR(+BC287/BC266,"-")</f>
        <v>9.1280459770114941</v>
      </c>
    </row>
    <row r="360" spans="1:55" s="204" customFormat="1">
      <c r="A360" s="287"/>
      <c r="B360" s="173" t="s">
        <v>21</v>
      </c>
      <c r="C360" s="308"/>
      <c r="D360" s="162">
        <f t="shared" ref="D360:V360" si="769">IFERROR(+(D51*1000)/D287,"-")</f>
        <v>97.914312694799705</v>
      </c>
      <c r="E360" s="162">
        <f t="shared" si="769"/>
        <v>38.752941176470586</v>
      </c>
      <c r="F360" s="162">
        <f t="shared" si="769"/>
        <v>44.291279231038267</v>
      </c>
      <c r="G360" s="162">
        <f t="shared" si="769"/>
        <v>118.06968628615502</v>
      </c>
      <c r="H360" s="162">
        <f t="shared" si="769"/>
        <v>34.932922019652366</v>
      </c>
      <c r="I360" s="162">
        <f t="shared" si="769"/>
        <v>173.55225988700565</v>
      </c>
      <c r="J360" s="162">
        <f t="shared" si="769"/>
        <v>86.182819555741176</v>
      </c>
      <c r="K360" s="162">
        <f t="shared" si="769"/>
        <v>117.93564356435644</v>
      </c>
      <c r="L360" s="337">
        <f t="shared" si="769"/>
        <v>90.914448601209614</v>
      </c>
      <c r="M360" s="162">
        <f t="shared" si="769"/>
        <v>92.549019607843135</v>
      </c>
      <c r="N360" s="162">
        <f t="shared" si="769"/>
        <v>70.390611227239532</v>
      </c>
      <c r="O360" s="162">
        <f t="shared" si="769"/>
        <v>75.488842044050301</v>
      </c>
      <c r="P360" s="162">
        <f t="shared" si="769"/>
        <v>72.506133528214235</v>
      </c>
      <c r="Q360" s="162">
        <f t="shared" si="769"/>
        <v>87.784757546166063</v>
      </c>
      <c r="R360" s="162">
        <f t="shared" si="769"/>
        <v>116.7701300466718</v>
      </c>
      <c r="S360" s="162">
        <f t="shared" si="769"/>
        <v>103.57800368206196</v>
      </c>
      <c r="T360" s="162">
        <f t="shared" si="769"/>
        <v>121.08586851138537</v>
      </c>
      <c r="U360" s="162">
        <f t="shared" si="769"/>
        <v>84.952824869375632</v>
      </c>
      <c r="V360" s="162">
        <f t="shared" si="769"/>
        <v>267.00680272108843</v>
      </c>
      <c r="W360" s="162" t="str">
        <f t="shared" ref="W360:X360" si="770">IFERROR(+(W51*1000)/W287,"-")</f>
        <v>-</v>
      </c>
      <c r="X360" s="162" t="str">
        <f t="shared" si="770"/>
        <v>-</v>
      </c>
      <c r="Y360" s="162" t="str">
        <f t="shared" ref="Y360:AN360" si="771">IFERROR(+(Y51*1000)/Y287,"-")</f>
        <v>-</v>
      </c>
      <c r="Z360" s="162">
        <f t="shared" si="771"/>
        <v>88.578989372873522</v>
      </c>
      <c r="AA360" s="162">
        <f t="shared" si="771"/>
        <v>65.864199735685972</v>
      </c>
      <c r="AB360" s="162">
        <f t="shared" si="771"/>
        <v>95.928932063654372</v>
      </c>
      <c r="AC360" s="162" t="str">
        <f t="shared" si="771"/>
        <v>-</v>
      </c>
      <c r="AD360" s="162" t="str">
        <f t="shared" si="771"/>
        <v>-</v>
      </c>
      <c r="AE360" s="162">
        <f t="shared" si="771"/>
        <v>87.051081864822663</v>
      </c>
      <c r="AF360" s="162">
        <f t="shared" si="771"/>
        <v>145.22046561270096</v>
      </c>
      <c r="AG360" s="337">
        <f t="shared" si="771"/>
        <v>105.28731471126309</v>
      </c>
      <c r="AH360" s="337">
        <f t="shared" si="771"/>
        <v>110.25823670762237</v>
      </c>
      <c r="AI360" s="337">
        <f t="shared" si="771"/>
        <v>99.290021431296822</v>
      </c>
      <c r="AJ360" s="162">
        <f t="shared" si="771"/>
        <v>149.4073611977542</v>
      </c>
      <c r="AK360" s="162">
        <f t="shared" si="771"/>
        <v>102.68585843596973</v>
      </c>
      <c r="AL360" s="162">
        <f t="shared" si="771"/>
        <v>152.75229357798165</v>
      </c>
      <c r="AM360" s="337">
        <f t="shared" si="771"/>
        <v>146.51621717350605</v>
      </c>
      <c r="AN360" s="338">
        <f t="shared" si="771"/>
        <v>96.237647206816561</v>
      </c>
      <c r="AQ360" s="337">
        <f>IFERROR(+(AQ51*1000)/AQ287,"-")</f>
        <v>117.93564356435644</v>
      </c>
      <c r="AR360" s="337">
        <f>IFERROR(+(AR51*1000)/AR287,"-")</f>
        <v>105.28731471126309</v>
      </c>
      <c r="AS360" s="337">
        <f>IFERROR(+(AS51*1000)/AS287,"-")</f>
        <v>110.25823670762237</v>
      </c>
      <c r="AT360" s="337">
        <f>IFERROR(+(AT51*1000)/AT287,"-")</f>
        <v>99.290021431296836</v>
      </c>
      <c r="AU360" s="337">
        <f>IFERROR(+(AU51*1000)/AU287,"-")</f>
        <v>146.51621717350605</v>
      </c>
      <c r="AV360" s="338">
        <f t="shared" ref="AV360" si="772">IFERROR(+(AV51*1000)/AV287,"-")</f>
        <v>96.237647206816547</v>
      </c>
      <c r="AX360" s="337">
        <f>IFERROR(+(AX51*1000)/AX287,"-")</f>
        <v>78.201096751926983</v>
      </c>
      <c r="AY360" s="337">
        <f>IFERROR(+(AY51*1000)/AY287,"-")</f>
        <v>87.570990273516543</v>
      </c>
      <c r="AZ360" s="337">
        <f>IFERROR(+(AZ51*1000)/AZ287,"-")</f>
        <v>86.55665236855414</v>
      </c>
      <c r="BA360" s="337">
        <f>IFERROR(+(BA51*1000)/BA287,"-")</f>
        <v>87.615576964081484</v>
      </c>
      <c r="BB360" s="337">
        <f>IFERROR(+(BB51*1000)/BB287,"-")</f>
        <v>152.75229357798165</v>
      </c>
      <c r="BC360" s="338">
        <f t="shared" ref="BC360" si="773">IFERROR(+(BC51*1000)/BC287,"-")</f>
        <v>82.957664895358505</v>
      </c>
    </row>
    <row r="361" spans="1:55" s="204" customFormat="1">
      <c r="A361" s="287"/>
      <c r="B361" s="173" t="s">
        <v>20</v>
      </c>
      <c r="C361" s="308"/>
      <c r="D361" s="163">
        <f t="shared" ref="D361:V361" si="774">IFERROR(+D58/D110,"-")</f>
        <v>6.299803191250665E-2</v>
      </c>
      <c r="E361" s="163">
        <f t="shared" si="774"/>
        <v>4.680235226775676E-2</v>
      </c>
      <c r="F361" s="163">
        <f t="shared" si="774"/>
        <v>4.4110041683753827E-2</v>
      </c>
      <c r="G361" s="163">
        <f t="shared" si="774"/>
        <v>6.0925178942309345E-2</v>
      </c>
      <c r="H361" s="163">
        <f t="shared" si="774"/>
        <v>3.6719730682040541E-2</v>
      </c>
      <c r="I361" s="163">
        <f t="shared" si="774"/>
        <v>3.6612864440362346E-2</v>
      </c>
      <c r="J361" s="163">
        <f t="shared" si="774"/>
        <v>4.2796773168460901E-2</v>
      </c>
      <c r="K361" s="163">
        <f t="shared" si="774"/>
        <v>4.6797392777519244E-2</v>
      </c>
      <c r="L361" s="322">
        <f t="shared" si="774"/>
        <v>4.7351486541489275E-2</v>
      </c>
      <c r="M361" s="163">
        <f t="shared" si="774"/>
        <v>5.4162338625908892E-2</v>
      </c>
      <c r="N361" s="163">
        <f t="shared" si="774"/>
        <v>4.4765653831959649E-2</v>
      </c>
      <c r="O361" s="163">
        <f t="shared" si="774"/>
        <v>3.7531097750596043E-2</v>
      </c>
      <c r="P361" s="163">
        <f t="shared" si="774"/>
        <v>4.2767648205928238E-2</v>
      </c>
      <c r="Q361" s="163">
        <f t="shared" si="774"/>
        <v>5.0329139756847226E-2</v>
      </c>
      <c r="R361" s="163">
        <f t="shared" si="774"/>
        <v>4.0580175981357228E-2</v>
      </c>
      <c r="S361" s="163">
        <f t="shared" si="774"/>
        <v>6.624572480926072E-2</v>
      </c>
      <c r="T361" s="163">
        <f t="shared" si="774"/>
        <v>5.7999975630262338E-2</v>
      </c>
      <c r="U361" s="163">
        <f t="shared" si="774"/>
        <v>4.5542668616713716E-2</v>
      </c>
      <c r="V361" s="163">
        <f t="shared" si="774"/>
        <v>0.10809652131308183</v>
      </c>
      <c r="W361" s="163">
        <f t="shared" ref="W361:X361" si="775">IFERROR(+W58/W110,"-")</f>
        <v>3.2373287516390105E-2</v>
      </c>
      <c r="X361" s="163">
        <f t="shared" si="775"/>
        <v>8.201834862385321E-2</v>
      </c>
      <c r="Y361" s="163">
        <f t="shared" ref="Y361:AN361" si="776">IFERROR(+Y58/Y110,"-")</f>
        <v>9.2230112788685328E-2</v>
      </c>
      <c r="Z361" s="163">
        <f t="shared" si="776"/>
        <v>4.7292002558028519E-2</v>
      </c>
      <c r="AA361" s="163">
        <f t="shared" si="776"/>
        <v>3.7688903859992955E-2</v>
      </c>
      <c r="AB361" s="163">
        <f t="shared" si="776"/>
        <v>6.5784377017430604E-2</v>
      </c>
      <c r="AC361" s="163">
        <f t="shared" si="776"/>
        <v>4.0444502872874342E-2</v>
      </c>
      <c r="AD361" s="163">
        <f t="shared" si="776"/>
        <v>8.3083116665268811E-2</v>
      </c>
      <c r="AE361" s="163">
        <f t="shared" si="776"/>
        <v>7.4340219855425813E-2</v>
      </c>
      <c r="AF361" s="163">
        <f t="shared" si="776"/>
        <v>5.7361612250286013E-2</v>
      </c>
      <c r="AG361" s="322">
        <f t="shared" si="776"/>
        <v>4.9970092448740309E-2</v>
      </c>
      <c r="AH361" s="322">
        <f t="shared" si="776"/>
        <v>4.9235084376575269E-2</v>
      </c>
      <c r="AI361" s="322">
        <f t="shared" si="776"/>
        <v>5.0953600910902362E-2</v>
      </c>
      <c r="AJ361" s="163">
        <f t="shared" si="776"/>
        <v>8.2847664305568003E-2</v>
      </c>
      <c r="AK361" s="163">
        <f t="shared" si="776"/>
        <v>0.13523227603558272</v>
      </c>
      <c r="AL361" s="163">
        <f t="shared" si="776"/>
        <v>6.3480923822891416E-2</v>
      </c>
      <c r="AM361" s="322">
        <f t="shared" si="776"/>
        <v>8.5512138375574503E-2</v>
      </c>
      <c r="AN361" s="323">
        <f t="shared" si="776"/>
        <v>4.8381337083754375E-2</v>
      </c>
      <c r="AQ361" s="322">
        <f>IFERROR(+AQ58/AQ110,"-")</f>
        <v>4.6797392777519244E-2</v>
      </c>
      <c r="AR361" s="322">
        <f>IFERROR(+AR58/AR110,"-")</f>
        <v>4.9970092448740316E-2</v>
      </c>
      <c r="AS361" s="322">
        <f>IFERROR(+AS58/AS110,"-")</f>
        <v>4.9235084376575262E-2</v>
      </c>
      <c r="AT361" s="322">
        <f>IFERROR(+AT58/AT110,"-")</f>
        <v>5.0953600910902362E-2</v>
      </c>
      <c r="AU361" s="322">
        <f>IFERROR(+AU58/AU110,"-")</f>
        <v>8.5512138375574503E-2</v>
      </c>
      <c r="AV361" s="323">
        <f t="shared" ref="AV361" si="777">IFERROR(+AV58/AV110,"-")</f>
        <v>4.8381337083754375E-2</v>
      </c>
      <c r="AX361" s="322">
        <f>IFERROR(+AX58/AX110,"-")</f>
        <v>4.2769357228087383E-2</v>
      </c>
      <c r="AY361" s="322">
        <f>IFERROR(+AY58/AY110,"-")</f>
        <v>5.3624057356629541E-2</v>
      </c>
      <c r="AZ361" s="322">
        <f>IFERROR(+AZ58/AZ110,"-")</f>
        <v>4.0444502872874342E-2</v>
      </c>
      <c r="BA361" s="322">
        <f>IFERROR(+BA58/BA110,"-")</f>
        <v>7.0455143383320179E-2</v>
      </c>
      <c r="BB361" s="322">
        <f>IFERROR(+BB58/BB110,"-")</f>
        <v>9.6018884777338262E-2</v>
      </c>
      <c r="BC361" s="323">
        <f t="shared" ref="BC361" si="778">IFERROR(+BC58/BC110,"-")</f>
        <v>5.855578791979333E-2</v>
      </c>
    </row>
    <row r="362" spans="1:55" s="204" customFormat="1">
      <c r="A362" s="287"/>
      <c r="B362" s="173" t="s">
        <v>19</v>
      </c>
      <c r="C362" s="308"/>
      <c r="D362" s="163">
        <f t="shared" ref="D362:V362" si="779">IFERROR(+(D69-D67+D53+D60)/D110,"-")</f>
        <v>0.1211239254049965</v>
      </c>
      <c r="E362" s="163">
        <f t="shared" si="779"/>
        <v>2.6055307452627942E-2</v>
      </c>
      <c r="F362" s="163">
        <f t="shared" si="779"/>
        <v>5.6676199786495234E-2</v>
      </c>
      <c r="G362" s="163">
        <f t="shared" si="779"/>
        <v>8.4215657666626614E-2</v>
      </c>
      <c r="H362" s="163">
        <f t="shared" si="779"/>
        <v>5.790895210660902E-2</v>
      </c>
      <c r="I362" s="163">
        <f t="shared" si="779"/>
        <v>6.4469710414491496E-2</v>
      </c>
      <c r="J362" s="163">
        <f t="shared" si="779"/>
        <v>7.7696506124178374E-2</v>
      </c>
      <c r="K362" s="163">
        <f t="shared" si="779"/>
        <v>7.2716018967148147E-2</v>
      </c>
      <c r="L362" s="322">
        <f t="shared" si="779"/>
        <v>7.2014353040025444E-2</v>
      </c>
      <c r="M362" s="163">
        <f t="shared" si="779"/>
        <v>0.11443834396794776</v>
      </c>
      <c r="N362" s="163">
        <f t="shared" si="779"/>
        <v>0.10741788657891499</v>
      </c>
      <c r="O362" s="163">
        <f t="shared" si="779"/>
        <v>0.10359438167305898</v>
      </c>
      <c r="P362" s="163">
        <f t="shared" si="779"/>
        <v>9.2555577223088922E-2</v>
      </c>
      <c r="Q362" s="163">
        <f t="shared" si="779"/>
        <v>7.0401065193315168E-2</v>
      </c>
      <c r="R362" s="163">
        <f t="shared" si="779"/>
        <v>0.11888786210775845</v>
      </c>
      <c r="S362" s="163">
        <f t="shared" si="779"/>
        <v>0.150407787424362</v>
      </c>
      <c r="T362" s="163">
        <f t="shared" si="779"/>
        <v>9.7369286819627393E-2</v>
      </c>
      <c r="U362" s="163">
        <f t="shared" si="779"/>
        <v>0.15616815754566171</v>
      </c>
      <c r="V362" s="163">
        <f t="shared" si="779"/>
        <v>0.14631308182263597</v>
      </c>
      <c r="W362" s="163">
        <f t="shared" ref="W362:X362" si="780">IFERROR(+(W69-W67+W53+W60)/W110,"-")</f>
        <v>8.5364199484559394E-2</v>
      </c>
      <c r="X362" s="163">
        <f t="shared" si="780"/>
        <v>0.26091743119266053</v>
      </c>
      <c r="Y362" s="163">
        <f t="shared" ref="Y362:AN362" si="781">IFERROR(+(Y69-Y67+Y53+Y60)/Y110,"-")</f>
        <v>0.34069344154681624</v>
      </c>
      <c r="Z362" s="163">
        <f t="shared" si="781"/>
        <v>9.0972140907739835E-2</v>
      </c>
      <c r="AA362" s="163">
        <f t="shared" si="781"/>
        <v>8.9571435133438473E-2</v>
      </c>
      <c r="AB362" s="163">
        <f t="shared" si="781"/>
        <v>0.23828276307295029</v>
      </c>
      <c r="AC362" s="163">
        <f t="shared" si="781"/>
        <v>0.10623835190584087</v>
      </c>
      <c r="AD362" s="163">
        <f t="shared" si="781"/>
        <v>0.15100226453073889</v>
      </c>
      <c r="AE362" s="163">
        <f t="shared" si="781"/>
        <v>0.20377261645066086</v>
      </c>
      <c r="AF362" s="163">
        <f t="shared" si="781"/>
        <v>0.12146440200651236</v>
      </c>
      <c r="AG362" s="322">
        <f t="shared" si="781"/>
        <v>0.1149654210480347</v>
      </c>
      <c r="AH362" s="322">
        <f t="shared" si="781"/>
        <v>9.8432015464799544E-2</v>
      </c>
      <c r="AI362" s="322">
        <f t="shared" si="781"/>
        <v>0.1370886397108875</v>
      </c>
      <c r="AJ362" s="163">
        <f t="shared" si="781"/>
        <v>0.18073292259609841</v>
      </c>
      <c r="AK362" s="163">
        <f t="shared" si="781"/>
        <v>0.62251774642825053</v>
      </c>
      <c r="AL362" s="163">
        <f t="shared" si="781"/>
        <v>0.32569860916166898</v>
      </c>
      <c r="AM362" s="322">
        <f t="shared" si="781"/>
        <v>0.24928008848713695</v>
      </c>
      <c r="AN362" s="323">
        <f t="shared" si="781"/>
        <v>8.2818405182619542E-2</v>
      </c>
      <c r="AQ362" s="322">
        <f>IFERROR(+(AQ69-AQ67+AQ53+AQ60)/AQ110,"-")</f>
        <v>7.2716018967148147E-2</v>
      </c>
      <c r="AR362" s="322">
        <f>IFERROR(+(AR69-AR67+AR53+AR60)/AR110,"-")</f>
        <v>0.11496542104803471</v>
      </c>
      <c r="AS362" s="322">
        <f>IFERROR(+(AS69-AS67+AS53+AS60)/AS110,"-")</f>
        <v>9.8432015464799544E-2</v>
      </c>
      <c r="AT362" s="322">
        <f>IFERROR(+(AT69-AT67+AT53+AT60)/AT110,"-")</f>
        <v>0.1370886397108875</v>
      </c>
      <c r="AU362" s="322">
        <f>IFERROR(+(AU69-AU67+AU53+AU60)/AU110,"-")</f>
        <v>0.24928008848713695</v>
      </c>
      <c r="AV362" s="323">
        <f t="shared" ref="AV362" si="782">IFERROR(+(AV69-AV67+AV53+AV60)/AV110,"-")</f>
        <v>8.2818405182619528E-2</v>
      </c>
      <c r="AX362" s="322">
        <f>IFERROR(+(AX69-AX67+AX53+AX60)/AX110,"-")</f>
        <v>6.7678694254427033E-2</v>
      </c>
      <c r="AY362" s="322">
        <f>IFERROR(+(AY69-AY67+AY53+AY60)/AY110,"-")</f>
        <v>0.12874840605656282</v>
      </c>
      <c r="AZ362" s="322">
        <f>IFERROR(+(AZ69-AZ67+AZ53+AZ60)/AZ110,"-")</f>
        <v>7.5413918167546959E-2</v>
      </c>
      <c r="BA362" s="322">
        <f>IFERROR(+(BA69-BA67+BA53+BA60)/BA110,"-")</f>
        <v>0.20074980268350434</v>
      </c>
      <c r="BB362" s="322">
        <f>IFERROR(+(BB69-BB67+BB53+BB60)/BB110,"-")</f>
        <v>0.4893135128237846</v>
      </c>
      <c r="BC362" s="323">
        <f t="shared" ref="BC362" si="783">IFERROR(+(BC69-BC67+BC53+BC60)/BC110,"-")</f>
        <v>0.12179234838233485</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84">+D81+D82-D91+D113</f>
        <v>4819</v>
      </c>
      <c r="E365" s="162">
        <f t="shared" si="784"/>
        <v>19061</v>
      </c>
      <c r="F365" s="162">
        <f t="shared" si="784"/>
        <v>96599</v>
      </c>
      <c r="G365" s="162">
        <f t="shared" si="784"/>
        <v>80280</v>
      </c>
      <c r="H365" s="162">
        <f t="shared" si="784"/>
        <v>91067</v>
      </c>
      <c r="I365" s="162">
        <f t="shared" si="784"/>
        <v>99150</v>
      </c>
      <c r="J365" s="162">
        <f t="shared" si="784"/>
        <v>23564</v>
      </c>
      <c r="K365" s="162">
        <f t="shared" si="784"/>
        <v>23939</v>
      </c>
      <c r="L365" s="337">
        <f t="shared" si="784"/>
        <v>438479</v>
      </c>
      <c r="M365" s="162">
        <f t="shared" si="784"/>
        <v>29432</v>
      </c>
      <c r="N365" s="162">
        <f t="shared" si="784"/>
        <v>4507</v>
      </c>
      <c r="O365" s="162">
        <f t="shared" si="784"/>
        <v>34843</v>
      </c>
      <c r="P365" s="162">
        <f t="shared" si="784"/>
        <v>13399</v>
      </c>
      <c r="Q365" s="162">
        <f t="shared" si="784"/>
        <v>45481</v>
      </c>
      <c r="R365" s="162">
        <f t="shared" si="784"/>
        <v>22087</v>
      </c>
      <c r="S365" s="162">
        <f t="shared" si="784"/>
        <v>8693</v>
      </c>
      <c r="T365" s="162">
        <f t="shared" si="784"/>
        <v>148</v>
      </c>
      <c r="U365" s="162">
        <f t="shared" si="784"/>
        <v>28484</v>
      </c>
      <c r="V365" s="162">
        <f t="shared" si="784"/>
        <v>2738</v>
      </c>
      <c r="W365" s="162">
        <f t="shared" ref="W365:X365" si="785">+W81+W82-W91+W113</f>
        <v>1047</v>
      </c>
      <c r="X365" s="162">
        <f t="shared" si="785"/>
        <v>10878</v>
      </c>
      <c r="Y365" s="162">
        <f t="shared" ref="Y365:AN365" si="786">+Y81+Y82-Y91+Y113</f>
        <v>27811</v>
      </c>
      <c r="Z365" s="162">
        <f t="shared" si="786"/>
        <v>1988</v>
      </c>
      <c r="AA365" s="162">
        <f t="shared" si="786"/>
        <v>13322</v>
      </c>
      <c r="AB365" s="162">
        <f t="shared" si="786"/>
        <v>19028</v>
      </c>
      <c r="AC365" s="162">
        <f t="shared" si="786"/>
        <v>2626</v>
      </c>
      <c r="AD365" s="162">
        <f t="shared" si="786"/>
        <v>14468</v>
      </c>
      <c r="AE365" s="162">
        <f t="shared" si="786"/>
        <v>6584</v>
      </c>
      <c r="AF365" s="162">
        <f t="shared" si="786"/>
        <v>18484</v>
      </c>
      <c r="AG365" s="337">
        <f t="shared" si="786"/>
        <v>306048</v>
      </c>
      <c r="AH365" s="337">
        <f t="shared" si="786"/>
        <v>118038</v>
      </c>
      <c r="AI365" s="337">
        <f t="shared" si="786"/>
        <v>188010</v>
      </c>
      <c r="AJ365" s="162">
        <f t="shared" si="786"/>
        <v>36855</v>
      </c>
      <c r="AK365" s="162">
        <f t="shared" si="786"/>
        <v>78258</v>
      </c>
      <c r="AL365" s="162">
        <f t="shared" si="786"/>
        <v>26276</v>
      </c>
      <c r="AM365" s="337">
        <f t="shared" si="786"/>
        <v>141389</v>
      </c>
      <c r="AN365" s="338">
        <f t="shared" si="786"/>
        <v>885916</v>
      </c>
      <c r="AQ365" s="337">
        <f>+AQ81+AQ82-AQ91+AQ113</f>
        <v>2992.375</v>
      </c>
      <c r="AR365" s="337">
        <f>+AR81+AR82-AR91+AR113</f>
        <v>17002.666666666668</v>
      </c>
      <c r="AS365" s="337">
        <f>+AS81+AS82-AS91+AS113</f>
        <v>16862.571428571428</v>
      </c>
      <c r="AT365" s="337">
        <f>+AT81+AT82-AT91+AT113</f>
        <v>17091.81818181818</v>
      </c>
      <c r="AU365" s="337">
        <f>+AU81+AU82-AU91+AU113</f>
        <v>47129.666666666664</v>
      </c>
      <c r="AV365" s="338">
        <f t="shared" ref="AV365" si="787">+AV81+AV82-AV91+AV113</f>
        <v>30548.827586206899</v>
      </c>
      <c r="AX365" s="337">
        <f>+AX81+AX82-AX91+AX113</f>
        <v>49453.5</v>
      </c>
      <c r="AY365" s="337">
        <f>+AY81+AY82-AY91+AY113</f>
        <v>12484.5</v>
      </c>
      <c r="AZ365" s="337">
        <f>+AZ81+AZ82-AZ91+AZ113</f>
        <v>12524</v>
      </c>
      <c r="BA365" s="337">
        <f>+BA81+BA82-BA91+BA113</f>
        <v>13084</v>
      </c>
      <c r="BB365" s="337">
        <f>+BB81+BB82-BB91+BB113</f>
        <v>35687</v>
      </c>
      <c r="BC365" s="338">
        <f t="shared" ref="BC365" si="788">+BC81+BC82-BC91+BC113</f>
        <v>16874.5</v>
      </c>
    </row>
    <row r="366" spans="1:55" s="204" customFormat="1">
      <c r="A366" s="287"/>
      <c r="B366" s="173" t="s">
        <v>16</v>
      </c>
      <c r="C366" s="308"/>
      <c r="D366" s="161">
        <f t="shared" ref="D366:V366" si="789">IFERROR(+D88/D100,"-")</f>
        <v>0.34530260940844298</v>
      </c>
      <c r="E366" s="161">
        <f t="shared" si="789"/>
        <v>1.4843193157519601</v>
      </c>
      <c r="F366" s="161">
        <f t="shared" si="789"/>
        <v>1.4161162933206237</v>
      </c>
      <c r="G366" s="161">
        <f t="shared" si="789"/>
        <v>0.6326829246396718</v>
      </c>
      <c r="H366" s="161">
        <f t="shared" si="789"/>
        <v>2.1171821241933384</v>
      </c>
      <c r="I366" s="161">
        <f t="shared" si="789"/>
        <v>0.96470295605941658</v>
      </c>
      <c r="J366" s="161">
        <f t="shared" si="789"/>
        <v>0.79236785528949516</v>
      </c>
      <c r="K366" s="161">
        <f t="shared" si="789"/>
        <v>0.98449980229339662</v>
      </c>
      <c r="L366" s="347">
        <f t="shared" si="789"/>
        <v>0.93704467486412524</v>
      </c>
      <c r="M366" s="161">
        <f t="shared" si="789"/>
        <v>9.1346379647749512</v>
      </c>
      <c r="N366" s="161">
        <f t="shared" si="789"/>
        <v>0.98276263685068721</v>
      </c>
      <c r="O366" s="161">
        <f t="shared" si="789"/>
        <v>1.8534370946822309</v>
      </c>
      <c r="P366" s="161">
        <f t="shared" si="789"/>
        <v>1.9452380952380952</v>
      </c>
      <c r="Q366" s="161">
        <f t="shared" si="789"/>
        <v>2.4536324891000834</v>
      </c>
      <c r="R366" s="161">
        <f t="shared" si="789"/>
        <v>1.4670979775018942</v>
      </c>
      <c r="S366" s="161">
        <f t="shared" si="789"/>
        <v>2.5775862068965516</v>
      </c>
      <c r="T366" s="161">
        <f t="shared" si="789"/>
        <v>0.18902439024390244</v>
      </c>
      <c r="U366" s="161">
        <f t="shared" si="789"/>
        <v>5.2374315579890496</v>
      </c>
      <c r="V366" s="161">
        <f t="shared" si="789"/>
        <v>1.8025140588819053</v>
      </c>
      <c r="W366" s="161">
        <f t="shared" ref="W366:X366" si="790">IFERROR(+W88/W100,"-")</f>
        <v>0.4825561312607945</v>
      </c>
      <c r="X366" s="161">
        <f t="shared" si="790"/>
        <v>8.1798561151079134</v>
      </c>
      <c r="Y366" s="161">
        <f t="shared" ref="Y366:AN366" si="791">IFERROR(+Y88/Y100,"-")</f>
        <v>1.944359756097561</v>
      </c>
      <c r="Z366" s="161">
        <f t="shared" si="791"/>
        <v>0.24018410338112942</v>
      </c>
      <c r="AA366" s="161">
        <f t="shared" si="791"/>
        <v>1.0533940013000278</v>
      </c>
      <c r="AB366" s="161">
        <f t="shared" si="791"/>
        <v>2.9321890827236916</v>
      </c>
      <c r="AC366" s="161">
        <f t="shared" si="791"/>
        <v>0.46740273396424814</v>
      </c>
      <c r="AD366" s="161">
        <f t="shared" si="791"/>
        <v>1.4565076062930697</v>
      </c>
      <c r="AE366" s="161">
        <f t="shared" si="791"/>
        <v>2.0233128834355827</v>
      </c>
      <c r="AF366" s="161">
        <f t="shared" si="791"/>
        <v>1.331324934574889</v>
      </c>
      <c r="AG366" s="347">
        <f t="shared" si="791"/>
        <v>1.6136546679635067</v>
      </c>
      <c r="AH366" s="347">
        <f t="shared" si="791"/>
        <v>1.2182894780612754</v>
      </c>
      <c r="AI366" s="347">
        <f t="shared" si="791"/>
        <v>2.0580602944613227</v>
      </c>
      <c r="AJ366" s="161">
        <f t="shared" si="791"/>
        <v>2.6342744998733858</v>
      </c>
      <c r="AK366" s="161">
        <f t="shared" si="791"/>
        <v>24.342831160957864</v>
      </c>
      <c r="AL366" s="161">
        <f t="shared" si="791"/>
        <v>9.0869028006589794</v>
      </c>
      <c r="AM366" s="347">
        <f t="shared" si="791"/>
        <v>6.6896343446545554</v>
      </c>
      <c r="AN366" s="348">
        <f t="shared" si="791"/>
        <v>1.2216703960227495</v>
      </c>
      <c r="AQ366" s="347">
        <f>IFERROR(+AQ88/AQ100,"-")</f>
        <v>0.98449980229339662</v>
      </c>
      <c r="AR366" s="347">
        <f>IFERROR(+AR88/AR100,"-")</f>
        <v>1.6136546679635064</v>
      </c>
      <c r="AS366" s="347">
        <f>IFERROR(+AS88/AS100,"-")</f>
        <v>1.2182894780612754</v>
      </c>
      <c r="AT366" s="347">
        <f>IFERROR(+AT88/AT100,"-")</f>
        <v>2.0580602944613227</v>
      </c>
      <c r="AU366" s="347">
        <f>IFERROR(+AU88/AU100,"-")</f>
        <v>6.6896343446545554</v>
      </c>
      <c r="AV366" s="348">
        <f t="shared" ref="AV366" si="792">IFERROR(+AV88/AV100,"-")</f>
        <v>1.2216703960227493</v>
      </c>
      <c r="AX366" s="347">
        <f>IFERROR(+AX88/AX100,"-")</f>
        <v>1.1656747936264158</v>
      </c>
      <c r="AY366" s="347">
        <f>IFERROR(+AY88/AY100,"-")</f>
        <v>1.8737086232342399</v>
      </c>
      <c r="AZ366" s="347">
        <f>IFERROR(+AZ88/AZ100,"-")</f>
        <v>1.331324934574889</v>
      </c>
      <c r="BA366" s="347">
        <f>IFERROR(+BA88/BA100,"-")</f>
        <v>2.4400199104031857</v>
      </c>
      <c r="BB366" s="347">
        <f>IFERROR(+BB88/BB100,"-")</f>
        <v>12.613216126098818</v>
      </c>
      <c r="BC366" s="348">
        <f t="shared" ref="BC366" si="793">IFERROR(+BC88/BC100,"-")</f>
        <v>1.4775259559382121</v>
      </c>
    </row>
    <row r="367" spans="1:55" s="204" customFormat="1">
      <c r="A367" s="287"/>
      <c r="B367" s="173" t="s">
        <v>15</v>
      </c>
      <c r="C367" s="308"/>
      <c r="D367" s="164">
        <f t="shared" ref="D367:V367" si="794">+D141</f>
        <v>36450</v>
      </c>
      <c r="E367" s="164">
        <f t="shared" si="794"/>
        <v>0</v>
      </c>
      <c r="F367" s="164">
        <f t="shared" si="794"/>
        <v>0</v>
      </c>
      <c r="G367" s="164">
        <f t="shared" si="794"/>
        <v>85000</v>
      </c>
      <c r="H367" s="164">
        <f t="shared" si="794"/>
        <v>10000</v>
      </c>
      <c r="I367" s="164">
        <f t="shared" si="794"/>
        <v>0</v>
      </c>
      <c r="J367" s="164">
        <f t="shared" si="794"/>
        <v>0</v>
      </c>
      <c r="K367" s="164">
        <f t="shared" si="794"/>
        <v>13000</v>
      </c>
      <c r="L367" s="353">
        <f t="shared" si="794"/>
        <v>144450</v>
      </c>
      <c r="M367" s="164">
        <f t="shared" si="794"/>
        <v>0</v>
      </c>
      <c r="N367" s="164">
        <f t="shared" si="794"/>
        <v>0</v>
      </c>
      <c r="O367" s="164">
        <f t="shared" si="794"/>
        <v>1500</v>
      </c>
      <c r="P367" s="164">
        <f t="shared" si="794"/>
        <v>4500</v>
      </c>
      <c r="Q367" s="164">
        <f t="shared" si="794"/>
        <v>2500</v>
      </c>
      <c r="R367" s="164">
        <f t="shared" si="794"/>
        <v>0</v>
      </c>
      <c r="S367" s="164">
        <f t="shared" si="794"/>
        <v>0</v>
      </c>
      <c r="T367" s="164">
        <f t="shared" si="794"/>
        <v>3280</v>
      </c>
      <c r="U367" s="164">
        <f t="shared" si="794"/>
        <v>0</v>
      </c>
      <c r="V367" s="164">
        <f t="shared" si="794"/>
        <v>0</v>
      </c>
      <c r="W367" s="164">
        <f t="shared" ref="W367:X367" si="795">+W141</f>
        <v>0</v>
      </c>
      <c r="X367" s="164">
        <f t="shared" si="795"/>
        <v>0</v>
      </c>
      <c r="Y367" s="164">
        <f t="shared" ref="Y367:AN367" si="796">+Y141</f>
        <v>0</v>
      </c>
      <c r="Z367" s="164">
        <f t="shared" si="796"/>
        <v>16000</v>
      </c>
      <c r="AA367" s="164">
        <f t="shared" si="796"/>
        <v>3000</v>
      </c>
      <c r="AB367" s="164">
        <f t="shared" si="796"/>
        <v>0</v>
      </c>
      <c r="AC367" s="164">
        <f t="shared" si="796"/>
        <v>8600</v>
      </c>
      <c r="AD367" s="164">
        <f t="shared" si="796"/>
        <v>0</v>
      </c>
      <c r="AE367" s="164">
        <f t="shared" si="796"/>
        <v>0</v>
      </c>
      <c r="AF367" s="164">
        <f t="shared" si="796"/>
        <v>0</v>
      </c>
      <c r="AG367" s="353">
        <f t="shared" si="796"/>
        <v>39380</v>
      </c>
      <c r="AH367" s="353">
        <f t="shared" si="796"/>
        <v>31880</v>
      </c>
      <c r="AI367" s="353">
        <f t="shared" si="796"/>
        <v>7500</v>
      </c>
      <c r="AJ367" s="164">
        <f t="shared" si="796"/>
        <v>0</v>
      </c>
      <c r="AK367" s="164">
        <f t="shared" si="796"/>
        <v>0</v>
      </c>
      <c r="AL367" s="164">
        <f t="shared" si="796"/>
        <v>0</v>
      </c>
      <c r="AM367" s="353">
        <f t="shared" si="796"/>
        <v>0</v>
      </c>
      <c r="AN367" s="354">
        <f t="shared" si="796"/>
        <v>183830</v>
      </c>
      <c r="AQ367" s="353">
        <f>+AQ141</f>
        <v>1625</v>
      </c>
      <c r="AR367" s="353">
        <f>+AR141</f>
        <v>2187.7777777777778</v>
      </c>
      <c r="AS367" s="353">
        <f>+AS141</f>
        <v>4554.2857142857147</v>
      </c>
      <c r="AT367" s="353">
        <f>+AT141</f>
        <v>681.81818181818187</v>
      </c>
      <c r="AU367" s="353">
        <f>+AU141</f>
        <v>0</v>
      </c>
      <c r="AV367" s="354">
        <f t="shared" ref="AV367" si="797">+AV141</f>
        <v>6338.9655172413795</v>
      </c>
      <c r="AX367" s="353">
        <f>+AX141</f>
        <v>10000</v>
      </c>
      <c r="AY367" s="353">
        <f>+AY141</f>
        <v>2000</v>
      </c>
      <c r="AZ367" s="353">
        <f>+AZ141</f>
        <v>2890</v>
      </c>
      <c r="BA367" s="353">
        <f>+BA141</f>
        <v>0</v>
      </c>
      <c r="BB367" s="353">
        <f>+BB141</f>
        <v>0</v>
      </c>
      <c r="BC367" s="354">
        <f t="shared" ref="BC367" si="798">+BC141</f>
        <v>1500</v>
      </c>
    </row>
    <row r="368" spans="1:55" s="204" customFormat="1">
      <c r="A368" s="287"/>
      <c r="B368" s="173" t="s">
        <v>14</v>
      </c>
      <c r="C368" s="308"/>
      <c r="D368" s="163">
        <f t="shared" ref="D368:V368" si="799">IFERROR(+D141/+D176,"-")</f>
        <v>0.15732567926279215</v>
      </c>
      <c r="E368" s="163">
        <f t="shared" si="799"/>
        <v>0</v>
      </c>
      <c r="F368" s="163">
        <f t="shared" si="799"/>
        <v>0</v>
      </c>
      <c r="G368" s="163">
        <f t="shared" si="799"/>
        <v>0.1131068180789938</v>
      </c>
      <c r="H368" s="163">
        <f t="shared" si="799"/>
        <v>3.7867743120377766E-2</v>
      </c>
      <c r="I368" s="163">
        <f t="shared" si="799"/>
        <v>0</v>
      </c>
      <c r="J368" s="163">
        <f t="shared" si="799"/>
        <v>0</v>
      </c>
      <c r="K368" s="163">
        <f t="shared" si="799"/>
        <v>4.5803194244300148E-2</v>
      </c>
      <c r="L368" s="322">
        <f t="shared" si="799"/>
        <v>5.3951252270378502E-2</v>
      </c>
      <c r="M368" s="163">
        <f t="shared" si="799"/>
        <v>0</v>
      </c>
      <c r="N368" s="163">
        <f t="shared" si="799"/>
        <v>0</v>
      </c>
      <c r="O368" s="163">
        <f t="shared" si="799"/>
        <v>2.1019590258120568E-2</v>
      </c>
      <c r="P368" s="163">
        <f t="shared" si="799"/>
        <v>0.12821974014132664</v>
      </c>
      <c r="Q368" s="163">
        <f t="shared" si="799"/>
        <v>2.6800454535708926E-2</v>
      </c>
      <c r="R368" s="163">
        <f t="shared" si="799"/>
        <v>0</v>
      </c>
      <c r="S368" s="163">
        <f t="shared" si="799"/>
        <v>0</v>
      </c>
      <c r="T368" s="163">
        <f t="shared" si="799"/>
        <v>6.5925672823749323E-2</v>
      </c>
      <c r="U368" s="163">
        <f t="shared" si="799"/>
        <v>0</v>
      </c>
      <c r="V368" s="163">
        <f t="shared" si="799"/>
        <v>0</v>
      </c>
      <c r="W368" s="163">
        <f t="shared" ref="W368:X368" si="800">IFERROR(+W141/+W176,"-")</f>
        <v>0</v>
      </c>
      <c r="X368" s="163">
        <f t="shared" si="800"/>
        <v>0</v>
      </c>
      <c r="Y368" s="163">
        <f t="shared" ref="Y368:AN368" si="801">IFERROR(+Y141/+Y176,"-")</f>
        <v>0</v>
      </c>
      <c r="Z368" s="163">
        <f t="shared" si="801"/>
        <v>0.12407525164011973</v>
      </c>
      <c r="AA368" s="163">
        <f t="shared" si="801"/>
        <v>6.605746999889904E-2</v>
      </c>
      <c r="AB368" s="163">
        <f t="shared" si="801"/>
        <v>0</v>
      </c>
      <c r="AC368" s="163">
        <f t="shared" si="801"/>
        <v>0.13065540396827807</v>
      </c>
      <c r="AD368" s="163">
        <f t="shared" si="801"/>
        <v>0</v>
      </c>
      <c r="AE368" s="163">
        <f t="shared" si="801"/>
        <v>0</v>
      </c>
      <c r="AF368" s="163">
        <f t="shared" si="801"/>
        <v>0</v>
      </c>
      <c r="AG368" s="322">
        <f t="shared" si="801"/>
        <v>4.2318149091417089E-2</v>
      </c>
      <c r="AH368" s="322">
        <f t="shared" si="801"/>
        <v>6.3684979094626532E-2</v>
      </c>
      <c r="AI368" s="322">
        <f t="shared" si="801"/>
        <v>1.7442631186029151E-2</v>
      </c>
      <c r="AJ368" s="163">
        <f t="shared" si="801"/>
        <v>0</v>
      </c>
      <c r="AK368" s="163">
        <f t="shared" si="801"/>
        <v>0</v>
      </c>
      <c r="AL368" s="163">
        <f t="shared" si="801"/>
        <v>0</v>
      </c>
      <c r="AM368" s="322">
        <f t="shared" si="801"/>
        <v>0</v>
      </c>
      <c r="AN368" s="323">
        <f t="shared" si="801"/>
        <v>4.8575038829907831E-2</v>
      </c>
      <c r="AQ368" s="322">
        <f>IFERROR(+AQ141/+AQ176,"-")</f>
        <v>4.5803194244300148E-2</v>
      </c>
      <c r="AR368" s="322">
        <f>IFERROR(+AR141/+AR176,"-")</f>
        <v>4.2318149091417089E-2</v>
      </c>
      <c r="AS368" s="322">
        <f>IFERROR(+AS141/+AS176,"-")</f>
        <v>6.3684979094626532E-2</v>
      </c>
      <c r="AT368" s="322">
        <f>IFERROR(+AT141/+AT176,"-")</f>
        <v>1.7442631186029154E-2</v>
      </c>
      <c r="AU368" s="322">
        <f>IFERROR(+AU141/+AU176,"-")</f>
        <v>0</v>
      </c>
      <c r="AV368" s="323">
        <f t="shared" ref="AV368" si="802">IFERROR(+AV141/+AV176,"-")</f>
        <v>4.8575038829907831E-2</v>
      </c>
      <c r="AX368" s="322">
        <f>IFERROR(+AX141/+AX176,"-")</f>
        <v>3.6503011498448625E-2</v>
      </c>
      <c r="AY368" s="322">
        <f>IFERROR(+AY141/+AY176,"-")</f>
        <v>4.8093108257586691E-2</v>
      </c>
      <c r="AZ368" s="322">
        <f>IFERROR(+AZ141/+AZ176,"-")</f>
        <v>4.3906292728874842E-2</v>
      </c>
      <c r="BA368" s="322">
        <f>IFERROR(+BA141/+BA176,"-")</f>
        <v>0</v>
      </c>
      <c r="BB368" s="322">
        <f>IFERROR(+BB141/+BB176,"-")</f>
        <v>0</v>
      </c>
      <c r="BC368" s="323">
        <f t="shared" ref="BC368" si="803">IFERROR(+BC141/+BC176,"-")</f>
        <v>3.0148935742568286E-2</v>
      </c>
    </row>
    <row r="369" spans="1:55" s="204" customFormat="1">
      <c r="A369" s="287"/>
      <c r="B369" s="173" t="s">
        <v>13</v>
      </c>
      <c r="C369" s="308"/>
      <c r="D369" s="163">
        <f t="shared" ref="D369:V369" si="804">+D296</f>
        <v>2.0799792822150765E-2</v>
      </c>
      <c r="E369" s="163">
        <f t="shared" si="804"/>
        <v>0.2099414045290334</v>
      </c>
      <c r="F369" s="163">
        <f t="shared" si="804"/>
        <v>0.2540942210063919</v>
      </c>
      <c r="G369" s="163">
        <f t="shared" si="804"/>
        <v>0.10682606300448967</v>
      </c>
      <c r="H369" s="163">
        <f t="shared" si="804"/>
        <v>0.34485017627434422</v>
      </c>
      <c r="I369" s="163">
        <f t="shared" si="804"/>
        <v>0.20260577799392693</v>
      </c>
      <c r="J369" s="163">
        <f t="shared" si="804"/>
        <v>0.12669225889007171</v>
      </c>
      <c r="K369" s="163">
        <f t="shared" si="804"/>
        <v>8.4344820539561632E-2</v>
      </c>
      <c r="L369" s="322">
        <f t="shared" si="804"/>
        <v>0.16376940909839596</v>
      </c>
      <c r="M369" s="163">
        <f t="shared" si="804"/>
        <v>1.1937053861129137</v>
      </c>
      <c r="N369" s="163">
        <f t="shared" si="804"/>
        <v>0.12577089437700573</v>
      </c>
      <c r="O369" s="163">
        <f t="shared" si="804"/>
        <v>0.48825705557579663</v>
      </c>
      <c r="P369" s="163">
        <f t="shared" si="804"/>
        <v>0.38178139958969681</v>
      </c>
      <c r="Q369" s="163">
        <f t="shared" si="804"/>
        <v>0.48756458909543104</v>
      </c>
      <c r="R369" s="163">
        <f t="shared" si="804"/>
        <v>0.43948981216173194</v>
      </c>
      <c r="S369" s="163">
        <f t="shared" si="804"/>
        <v>0.24098356111218916</v>
      </c>
      <c r="T369" s="163">
        <f t="shared" si="804"/>
        <v>2.9746949932667375E-3</v>
      </c>
      <c r="U369" s="163">
        <f t="shared" si="804"/>
        <v>0.71185085220172939</v>
      </c>
      <c r="V369" s="163">
        <f t="shared" si="804"/>
        <v>0.11055032906690354</v>
      </c>
      <c r="W369" s="163">
        <f t="shared" ref="W369:X369" si="805">+W296</f>
        <v>6.5940294747449307E-2</v>
      </c>
      <c r="X369" s="163">
        <f t="shared" si="805"/>
        <v>1.0089037284362827</v>
      </c>
      <c r="Y369" s="163">
        <f t="shared" ref="Y369:AN369" si="806">+Y296</f>
        <v>0.53118016693087844</v>
      </c>
      <c r="Z369" s="163">
        <f t="shared" si="806"/>
        <v>1.5416350016284877E-2</v>
      </c>
      <c r="AA369" s="163">
        <f t="shared" si="806"/>
        <v>0.29333920510844436</v>
      </c>
      <c r="AB369" s="163">
        <f t="shared" si="806"/>
        <v>0.49595996455194702</v>
      </c>
      <c r="AC369" s="163">
        <f t="shared" si="806"/>
        <v>3.989547567682538E-2</v>
      </c>
      <c r="AD369" s="163">
        <f t="shared" si="806"/>
        <v>0.33523332869919831</v>
      </c>
      <c r="AE369" s="163">
        <f t="shared" si="806"/>
        <v>0.32139021770965537</v>
      </c>
      <c r="AF369" s="163">
        <f t="shared" si="806"/>
        <v>0.38302457623606451</v>
      </c>
      <c r="AG369" s="322">
        <f t="shared" si="806"/>
        <v>0.32888229794641993</v>
      </c>
      <c r="AH369" s="322">
        <f t="shared" si="806"/>
        <v>0.23579822968543057</v>
      </c>
      <c r="AI369" s="322">
        <f t="shared" si="806"/>
        <v>0.43725187857137876</v>
      </c>
      <c r="AJ369" s="163">
        <f t="shared" si="806"/>
        <v>0.2666131342506185</v>
      </c>
      <c r="AK369" s="163">
        <f t="shared" si="806"/>
        <v>4.5022437003797036</v>
      </c>
      <c r="AL369" s="163">
        <f t="shared" si="806"/>
        <v>1.2601793678960242</v>
      </c>
      <c r="AM369" s="322">
        <f t="shared" si="806"/>
        <v>0.80122062481937129</v>
      </c>
      <c r="AN369" s="323">
        <f t="shared" si="806"/>
        <v>0.23409347821376611</v>
      </c>
      <c r="AQ369" s="322">
        <f>+AQ296</f>
        <v>8.4344820539561632E-2</v>
      </c>
      <c r="AR369" s="322">
        <f>+AR296</f>
        <v>0.32888229794641993</v>
      </c>
      <c r="AS369" s="322">
        <f>+AS296</f>
        <v>0.23579822968543054</v>
      </c>
      <c r="AT369" s="322">
        <f>+AT296</f>
        <v>0.4372518785713787</v>
      </c>
      <c r="AU369" s="322">
        <f>+AU296</f>
        <v>0.80122062481937129</v>
      </c>
      <c r="AV369" s="323">
        <f t="shared" ref="AV369" si="807">+AV296</f>
        <v>0.23409347821376611</v>
      </c>
      <c r="AX369" s="322">
        <f>+AX296</f>
        <v>0.18052016791385289</v>
      </c>
      <c r="AY369" s="322">
        <f>+AY296</f>
        <v>0.30020920502092052</v>
      </c>
      <c r="AZ369" s="322">
        <f>+AZ296</f>
        <v>0.19027073015101334</v>
      </c>
      <c r="BA369" s="322">
        <f>+BA296</f>
        <v>0.36511790149295381</v>
      </c>
      <c r="BB369" s="322">
        <f>+BB296</f>
        <v>1.7115246271162055</v>
      </c>
      <c r="BC369" s="323">
        <f t="shared" ref="BC369" si="808">+BC296</f>
        <v>0.33916547745864573</v>
      </c>
    </row>
    <row r="370" spans="1:55" s="204" customFormat="1">
      <c r="A370" s="287"/>
      <c r="B370" s="173" t="s">
        <v>12</v>
      </c>
      <c r="C370" s="308"/>
      <c r="D370" s="163">
        <f t="shared" ref="D370:V370" si="809">IFERROR(+D368+D369,"-")</f>
        <v>0.17812547208494292</v>
      </c>
      <c r="E370" s="163">
        <f t="shared" si="809"/>
        <v>0.2099414045290334</v>
      </c>
      <c r="F370" s="163">
        <f t="shared" si="809"/>
        <v>0.2540942210063919</v>
      </c>
      <c r="G370" s="163">
        <f t="shared" si="809"/>
        <v>0.21993288108348347</v>
      </c>
      <c r="H370" s="163">
        <f t="shared" si="809"/>
        <v>0.38271791939472199</v>
      </c>
      <c r="I370" s="163">
        <f t="shared" si="809"/>
        <v>0.20260577799392693</v>
      </c>
      <c r="J370" s="163">
        <f t="shared" si="809"/>
        <v>0.12669225889007171</v>
      </c>
      <c r="K370" s="163">
        <f t="shared" si="809"/>
        <v>0.13014801478386179</v>
      </c>
      <c r="L370" s="322">
        <f t="shared" si="809"/>
        <v>0.21772066136877447</v>
      </c>
      <c r="M370" s="163">
        <f t="shared" si="809"/>
        <v>1.1937053861129137</v>
      </c>
      <c r="N370" s="163">
        <f t="shared" si="809"/>
        <v>0.12577089437700573</v>
      </c>
      <c r="O370" s="163">
        <f t="shared" si="809"/>
        <v>0.50927664583391719</v>
      </c>
      <c r="P370" s="163">
        <f t="shared" si="809"/>
        <v>0.51000113973102346</v>
      </c>
      <c r="Q370" s="163">
        <f t="shared" si="809"/>
        <v>0.51436504363114</v>
      </c>
      <c r="R370" s="163">
        <f t="shared" si="809"/>
        <v>0.43948981216173194</v>
      </c>
      <c r="S370" s="163">
        <f t="shared" si="809"/>
        <v>0.24098356111218916</v>
      </c>
      <c r="T370" s="163">
        <f t="shared" si="809"/>
        <v>6.8900367817016056E-2</v>
      </c>
      <c r="U370" s="163">
        <f t="shared" si="809"/>
        <v>0.71185085220172939</v>
      </c>
      <c r="V370" s="163">
        <f t="shared" si="809"/>
        <v>0.11055032906690354</v>
      </c>
      <c r="W370" s="163">
        <f t="shared" ref="W370:X370" si="810">IFERROR(+W368+W369,"-")</f>
        <v>6.5940294747449307E-2</v>
      </c>
      <c r="X370" s="163">
        <f t="shared" si="810"/>
        <v>1.0089037284362827</v>
      </c>
      <c r="Y370" s="163">
        <f t="shared" ref="Y370:AN370" si="811">IFERROR(+Y368+Y369,"-")</f>
        <v>0.53118016693087844</v>
      </c>
      <c r="Z370" s="163">
        <f t="shared" si="811"/>
        <v>0.13949160165640462</v>
      </c>
      <c r="AA370" s="163">
        <f t="shared" si="811"/>
        <v>0.35939667510734341</v>
      </c>
      <c r="AB370" s="163">
        <f t="shared" si="811"/>
        <v>0.49595996455194702</v>
      </c>
      <c r="AC370" s="163">
        <f t="shared" si="811"/>
        <v>0.17055087964510346</v>
      </c>
      <c r="AD370" s="163">
        <f t="shared" si="811"/>
        <v>0.33523332869919831</v>
      </c>
      <c r="AE370" s="163">
        <f t="shared" si="811"/>
        <v>0.32139021770965537</v>
      </c>
      <c r="AF370" s="163">
        <f t="shared" si="811"/>
        <v>0.38302457623606451</v>
      </c>
      <c r="AG370" s="322">
        <f t="shared" si="811"/>
        <v>0.371200447037837</v>
      </c>
      <c r="AH370" s="322">
        <f t="shared" si="811"/>
        <v>0.29948320878005708</v>
      </c>
      <c r="AI370" s="322">
        <f t="shared" si="811"/>
        <v>0.45469450975740788</v>
      </c>
      <c r="AJ370" s="163">
        <f t="shared" si="811"/>
        <v>0.2666131342506185</v>
      </c>
      <c r="AK370" s="163">
        <f t="shared" si="811"/>
        <v>4.5022437003797036</v>
      </c>
      <c r="AL370" s="163">
        <f t="shared" si="811"/>
        <v>1.2601793678960242</v>
      </c>
      <c r="AM370" s="322">
        <f t="shared" si="811"/>
        <v>0.80122062481937129</v>
      </c>
      <c r="AN370" s="323">
        <f t="shared" si="811"/>
        <v>0.28266851704367396</v>
      </c>
      <c r="AQ370" s="322">
        <f>IFERROR(+AQ368+AQ369,"-")</f>
        <v>0.13014801478386179</v>
      </c>
      <c r="AR370" s="322">
        <f>IFERROR(+AR368+AR369,"-")</f>
        <v>0.371200447037837</v>
      </c>
      <c r="AS370" s="322">
        <f>IFERROR(+AS368+AS369,"-")</f>
        <v>0.29948320878005708</v>
      </c>
      <c r="AT370" s="322">
        <f>IFERROR(+AT368+AT369,"-")</f>
        <v>0.45469450975740788</v>
      </c>
      <c r="AU370" s="322">
        <f>IFERROR(+AU368+AU369,"-")</f>
        <v>0.80122062481937129</v>
      </c>
      <c r="AV370" s="323">
        <f t="shared" ref="AV370" si="812">IFERROR(+AV368+AV369,"-")</f>
        <v>0.28266851704367396</v>
      </c>
      <c r="AX370" s="322">
        <f>IFERROR(+AX368+AX369,"-")</f>
        <v>0.21702317941230151</v>
      </c>
      <c r="AY370" s="322">
        <f>IFERROR(+AY368+AY369,"-")</f>
        <v>0.34830231327850719</v>
      </c>
      <c r="AZ370" s="322">
        <f>IFERROR(+AZ368+AZ369,"-")</f>
        <v>0.23417702287988817</v>
      </c>
      <c r="BA370" s="322">
        <f>IFERROR(+BA368+BA369,"-")</f>
        <v>0.36511790149295381</v>
      </c>
      <c r="BB370" s="322">
        <f>IFERROR(+BB368+BB369,"-")</f>
        <v>1.7115246271162055</v>
      </c>
      <c r="BC370" s="323">
        <f t="shared" ref="BC370" si="813">IFERROR(+BC368+BC369,"-")</f>
        <v>0.369314413201214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814">IFERROR(+(D13+D16+D26+D28+D33)/D42,"-")</f>
        <v>0.47814201999310585</v>
      </c>
      <c r="E373" s="166">
        <f t="shared" si="814"/>
        <v>0.34155418190992809</v>
      </c>
      <c r="F373" s="166">
        <f t="shared" si="814"/>
        <v>0.42731728297035693</v>
      </c>
      <c r="G373" s="166">
        <f t="shared" si="814"/>
        <v>0.39513049389482829</v>
      </c>
      <c r="H373" s="166">
        <f t="shared" si="814"/>
        <v>0.47608976304930162</v>
      </c>
      <c r="I373" s="166">
        <f t="shared" si="814"/>
        <v>0.43866721920655954</v>
      </c>
      <c r="J373" s="166">
        <f t="shared" si="814"/>
        <v>0.44225564975086784</v>
      </c>
      <c r="K373" s="166">
        <f t="shared" si="814"/>
        <v>0.44224594552802882</v>
      </c>
      <c r="L373" s="357">
        <f t="shared" si="814"/>
        <v>0.42966971526339154</v>
      </c>
      <c r="M373" s="166">
        <f t="shared" si="814"/>
        <v>0.76042221985286274</v>
      </c>
      <c r="N373" s="166">
        <f t="shared" si="814"/>
        <v>0.62910981754595863</v>
      </c>
      <c r="O373" s="166">
        <f t="shared" si="814"/>
        <v>0.55996449281210015</v>
      </c>
      <c r="P373" s="166">
        <f t="shared" si="814"/>
        <v>0.62652400523500107</v>
      </c>
      <c r="Q373" s="166">
        <f t="shared" si="814"/>
        <v>0.57355392605582911</v>
      </c>
      <c r="R373" s="166">
        <f t="shared" si="814"/>
        <v>0.44626032439286406</v>
      </c>
      <c r="S373" s="166">
        <f t="shared" si="814"/>
        <v>0.77178423236514526</v>
      </c>
      <c r="T373" s="166">
        <f t="shared" si="814"/>
        <v>0.59084403766984117</v>
      </c>
      <c r="U373" s="166">
        <f t="shared" si="814"/>
        <v>0.69408666310028388</v>
      </c>
      <c r="V373" s="166">
        <f t="shared" si="814"/>
        <v>0.79215377697841727</v>
      </c>
      <c r="W373" s="166">
        <f t="shared" ref="W373:X373" si="815">IFERROR(+(W13+W16+W26+W28+W33)/W42,"-")</f>
        <v>0.73072323283187512</v>
      </c>
      <c r="X373" s="166">
        <f t="shared" si="815"/>
        <v>0.77996568347087181</v>
      </c>
      <c r="Y373" s="166">
        <f t="shared" ref="Y373:AN373" si="816">IFERROR(+(Y13+Y16+Y26+Y28+Y33)/Y42,"-")</f>
        <v>0.69548000920880981</v>
      </c>
      <c r="Z373" s="166">
        <f t="shared" si="816"/>
        <v>0.5691390881740338</v>
      </c>
      <c r="AA373" s="166">
        <f t="shared" si="816"/>
        <v>0.62757889154070534</v>
      </c>
      <c r="AB373" s="166">
        <f t="shared" si="816"/>
        <v>0.61225872689938399</v>
      </c>
      <c r="AC373" s="166">
        <f t="shared" si="816"/>
        <v>0.51983782218360841</v>
      </c>
      <c r="AD373" s="166">
        <f t="shared" si="816"/>
        <v>0.570831380635486</v>
      </c>
      <c r="AE373" s="166">
        <f t="shared" si="816"/>
        <v>0.68073670065607461</v>
      </c>
      <c r="AF373" s="166">
        <f t="shared" si="816"/>
        <v>0.4784837159636946</v>
      </c>
      <c r="AG373" s="357">
        <f t="shared" si="816"/>
        <v>0.60312922833005245</v>
      </c>
      <c r="AH373" s="357">
        <f t="shared" si="816"/>
        <v>0.55494980962270679</v>
      </c>
      <c r="AI373" s="357">
        <f t="shared" si="816"/>
        <v>0.65762402635664075</v>
      </c>
      <c r="AJ373" s="166">
        <f t="shared" si="816"/>
        <v>0.90473460293054131</v>
      </c>
      <c r="AK373" s="166">
        <f t="shared" si="816"/>
        <v>0.5747684342515067</v>
      </c>
      <c r="AL373" s="166">
        <f t="shared" si="816"/>
        <v>0.82524945101514047</v>
      </c>
      <c r="AM373" s="357">
        <f t="shared" si="816"/>
        <v>0.85467289032997495</v>
      </c>
      <c r="AN373" s="358">
        <f t="shared" si="816"/>
        <v>0.49206062462350703</v>
      </c>
      <c r="AQ373" s="357">
        <f>IFERROR(+(AQ13+AQ16+AQ26+AQ28+AQ33)/AQ42,"-")</f>
        <v>0.44224594552802882</v>
      </c>
      <c r="AR373" s="357">
        <f>IFERROR(+(AR13+AR16+AR26+AR28+AR33)/AR42,"-")</f>
        <v>0.60312922833005256</v>
      </c>
      <c r="AS373" s="357">
        <f>IFERROR(+(AS13+AS16+AS26+AS28+AS33)/AS42,"-")</f>
        <v>0.55494980962270679</v>
      </c>
      <c r="AT373" s="357">
        <f>IFERROR(+(AT13+AT16+AT26+AT28+AT33)/AT42,"-")</f>
        <v>0.65762402635664075</v>
      </c>
      <c r="AU373" s="357">
        <f>IFERROR(+(AU13+AU16+AU26+AU28+AU33)/AU42,"-")</f>
        <v>0.85467289032997484</v>
      </c>
      <c r="AV373" s="358">
        <f t="shared" ref="AV373" si="817">IFERROR(+(AV13+AV16+AV26+AV28+AV33)/AV42,"-")</f>
        <v>0.49206062462350708</v>
      </c>
      <c r="AX373" s="357">
        <f>IFERROR(+(AX13+AX16+AX26+AX28+AX33)/AX42,"-")</f>
        <v>0.47998214705489939</v>
      </c>
      <c r="AY373" s="357">
        <f>IFERROR(+(AY13+AY16+AY26+AY28+AY33)/AY42,"-")</f>
        <v>0.61203390660982904</v>
      </c>
      <c r="AZ373" s="357">
        <f>IFERROR(+(AZ13+AZ16+AZ26+AZ28+AZ33)/AZ42,"-")</f>
        <v>0.56326624191524277</v>
      </c>
      <c r="BA373" s="357">
        <f>IFERROR(+(BA13+BA16+BA26+BA28+BA33)/BA42,"-")</f>
        <v>0.60156915077192097</v>
      </c>
      <c r="BB373" s="357">
        <f>IFERROR(+(BB13+BB16+BB26+BB28+BB33)/BB42,"-")</f>
        <v>1.4923719998458991</v>
      </c>
      <c r="BC373" s="358">
        <f t="shared" ref="BC373" si="818">IFERROR(+(BC13+BC16+BC26+BC28+BC33)/BC42,"-")</f>
        <v>0.61607505698181886</v>
      </c>
    </row>
    <row r="374" spans="1:55" s="204" customFormat="1">
      <c r="A374" s="287"/>
      <c r="B374" s="173" t="s">
        <v>9</v>
      </c>
      <c r="C374" s="308"/>
      <c r="D374" s="166">
        <f t="shared" ref="D374:V374" si="819">IFERROR(+(D20+D21)/D42,"-")</f>
        <v>0.23356773526370217</v>
      </c>
      <c r="E374" s="166">
        <f t="shared" si="819"/>
        <v>8.2639502123544012E-2</v>
      </c>
      <c r="F374" s="166">
        <f t="shared" si="819"/>
        <v>0.2087799644585602</v>
      </c>
      <c r="G374" s="166">
        <f t="shared" si="819"/>
        <v>0.15064563217705168</v>
      </c>
      <c r="H374" s="166">
        <f t="shared" si="819"/>
        <v>0.25453101909149439</v>
      </c>
      <c r="I374" s="166">
        <f t="shared" si="819"/>
        <v>0.15409723678892465</v>
      </c>
      <c r="J374" s="166">
        <f t="shared" si="819"/>
        <v>0.18958131626797647</v>
      </c>
      <c r="K374" s="166">
        <f t="shared" si="819"/>
        <v>0.24177660003456419</v>
      </c>
      <c r="L374" s="357">
        <f t="shared" si="819"/>
        <v>0.18701935955465759</v>
      </c>
      <c r="M374" s="166">
        <f t="shared" si="819"/>
        <v>8.9952731279098697E-2</v>
      </c>
      <c r="N374" s="166">
        <f t="shared" si="819"/>
        <v>0.22432873938752501</v>
      </c>
      <c r="O374" s="166">
        <f t="shared" si="819"/>
        <v>0.21343508986315898</v>
      </c>
      <c r="P374" s="166">
        <f t="shared" si="819"/>
        <v>0.21339517369641586</v>
      </c>
      <c r="Q374" s="166">
        <f t="shared" si="819"/>
        <v>0.25642458638864535</v>
      </c>
      <c r="R374" s="166">
        <f t="shared" si="819"/>
        <v>0.38018421006287095</v>
      </c>
      <c r="S374" s="166">
        <f t="shared" si="819"/>
        <v>0.14107883817427386</v>
      </c>
      <c r="T374" s="166">
        <f t="shared" si="819"/>
        <v>0.25430676537625668</v>
      </c>
      <c r="U374" s="166">
        <f t="shared" si="819"/>
        <v>0.14816262705238467</v>
      </c>
      <c r="V374" s="166">
        <f t="shared" si="819"/>
        <v>0.16696642685851318</v>
      </c>
      <c r="W374" s="166">
        <f t="shared" ref="W374:X374" si="820">IFERROR(+(W20+W21)/W42,"-")</f>
        <v>0.13872977906464404</v>
      </c>
      <c r="X374" s="166">
        <f t="shared" si="820"/>
        <v>7.0430590734537141E-2</v>
      </c>
      <c r="Y374" s="166">
        <f t="shared" ref="Y374:AN374" si="821">IFERROR(+(Y20+Y21)/Y42,"-")</f>
        <v>0.24808533497045507</v>
      </c>
      <c r="Z374" s="166">
        <f t="shared" si="821"/>
        <v>0.23467513307104837</v>
      </c>
      <c r="AA374" s="166">
        <f t="shared" si="821"/>
        <v>0.23330681516839036</v>
      </c>
      <c r="AB374" s="166">
        <f t="shared" si="821"/>
        <v>0.17967145790554415</v>
      </c>
      <c r="AC374" s="166">
        <f t="shared" si="821"/>
        <v>0.2084781349551115</v>
      </c>
      <c r="AD374" s="166">
        <f t="shared" si="821"/>
        <v>0.17791733058393477</v>
      </c>
      <c r="AE374" s="166">
        <f t="shared" si="821"/>
        <v>0.17579637973282744</v>
      </c>
      <c r="AF374" s="166">
        <f t="shared" si="821"/>
        <v>0.20122797650827548</v>
      </c>
      <c r="AG374" s="357">
        <f t="shared" si="821"/>
        <v>0.21687446435411556</v>
      </c>
      <c r="AH374" s="357">
        <f t="shared" si="821"/>
        <v>0.22506576670128073</v>
      </c>
      <c r="AI374" s="357">
        <f t="shared" si="821"/>
        <v>0.20760944250536861</v>
      </c>
      <c r="AJ374" s="166">
        <f t="shared" si="821"/>
        <v>3.5690319049821811E-2</v>
      </c>
      <c r="AK374" s="166">
        <f t="shared" si="821"/>
        <v>0.25652226671520445</v>
      </c>
      <c r="AL374" s="166">
        <f t="shared" si="821"/>
        <v>6.8960203413337445E-2</v>
      </c>
      <c r="AM374" s="357">
        <f t="shared" si="821"/>
        <v>6.6661115655321374E-2</v>
      </c>
      <c r="AN374" s="358">
        <f t="shared" si="821"/>
        <v>0.18881413171012082</v>
      </c>
      <c r="AQ374" s="357">
        <f>IFERROR(+(AQ20+AQ21)/AQ42,"-")</f>
        <v>0.24177660003456419</v>
      </c>
      <c r="AR374" s="357">
        <f>IFERROR(+(AR20+AR21)/AR42,"-")</f>
        <v>0.21687446435411553</v>
      </c>
      <c r="AS374" s="357">
        <f>IFERROR(+(AS20+AS21)/AS42,"-")</f>
        <v>0.2250657667012807</v>
      </c>
      <c r="AT374" s="357">
        <f>IFERROR(+(AT20+AT21)/AT42,"-")</f>
        <v>0.20760944250536861</v>
      </c>
      <c r="AU374" s="357">
        <f>IFERROR(+(AU20+AU21)/AU42,"-")</f>
        <v>6.6661115655321374E-2</v>
      </c>
      <c r="AV374" s="358">
        <f t="shared" ref="AV374" si="822">IFERROR(+(AV20+AV21)/AV42,"-")</f>
        <v>0.18881413171012085</v>
      </c>
      <c r="AX374" s="357">
        <f>IFERROR(+(AX20+AX21)/AX42,"-")</f>
        <v>0.22503764366538118</v>
      </c>
      <c r="AY374" s="357">
        <f>IFERROR(+(AY20+AY21)/AY42,"-")</f>
        <v>0.19015140379244452</v>
      </c>
      <c r="AZ374" s="357">
        <f>IFERROR(+(AZ20+AZ21)/AZ42,"-")</f>
        <v>0.2092986774785211</v>
      </c>
      <c r="BA374" s="357">
        <f>IFERROR(+(BA20+BA21)/BA42,"-")</f>
        <v>0.16786692128937256</v>
      </c>
      <c r="BB374" s="357">
        <f>IFERROR(+(BB20+BB21)/BB42,"-")</f>
        <v>0.21104133759679469</v>
      </c>
      <c r="BC374" s="358">
        <f t="shared" ref="BC374" si="823">IFERROR(+(BC20+BC21)/BC42,"-")</f>
        <v>0.19978090711521812</v>
      </c>
    </row>
    <row r="375" spans="1:55" s="204" customFormat="1">
      <c r="A375" s="287"/>
      <c r="B375" s="173" t="s">
        <v>8</v>
      </c>
      <c r="C375" s="308"/>
      <c r="D375" s="166">
        <f t="shared" ref="D375:V375" si="824">IFERROR(+D22/D42,"-")</f>
        <v>0.15543260944501897</v>
      </c>
      <c r="E375" s="166">
        <f t="shared" si="824"/>
        <v>0.1146924014969934</v>
      </c>
      <c r="F375" s="166">
        <f t="shared" si="824"/>
        <v>7.9022988505747127E-2</v>
      </c>
      <c r="G375" s="166">
        <f t="shared" si="824"/>
        <v>7.7153973679501275E-2</v>
      </c>
      <c r="H375" s="166">
        <f t="shared" si="824"/>
        <v>8.1136349231236263E-2</v>
      </c>
      <c r="I375" s="166">
        <f t="shared" si="824"/>
        <v>7.1913749204871216E-2</v>
      </c>
      <c r="J375" s="166">
        <f t="shared" si="824"/>
        <v>0.12477389189316834</v>
      </c>
      <c r="K375" s="166">
        <f t="shared" si="824"/>
        <v>8.2008119555759026E-2</v>
      </c>
      <c r="L375" s="357">
        <f t="shared" si="824"/>
        <v>8.8955507044565924E-2</v>
      </c>
      <c r="M375" s="166">
        <f t="shared" si="824"/>
        <v>1.3434268045633862E-2</v>
      </c>
      <c r="N375" s="166">
        <f t="shared" si="824"/>
        <v>2.1972712422060142E-2</v>
      </c>
      <c r="O375" s="166">
        <f t="shared" si="824"/>
        <v>0.11407260528227062</v>
      </c>
      <c r="P375" s="166">
        <f t="shared" si="824"/>
        <v>6.3256262484788647E-2</v>
      </c>
      <c r="Q375" s="166">
        <f t="shared" si="824"/>
        <v>6.9935730046925743E-2</v>
      </c>
      <c r="R375" s="166">
        <f t="shared" si="824"/>
        <v>6.8999524505573853E-2</v>
      </c>
      <c r="S375" s="166">
        <f t="shared" si="824"/>
        <v>2.8492392807745504E-2</v>
      </c>
      <c r="T375" s="166">
        <f t="shared" si="824"/>
        <v>4.2263724225665669E-2</v>
      </c>
      <c r="U375" s="166">
        <f t="shared" si="824"/>
        <v>5.868071272787128E-2</v>
      </c>
      <c r="V375" s="166">
        <f t="shared" si="824"/>
        <v>0</v>
      </c>
      <c r="W375" s="166">
        <f t="shared" ref="W375:X375" si="825">IFERROR(+W22/W42,"-")</f>
        <v>3.1472272927550828E-4</v>
      </c>
      <c r="X375" s="166">
        <f t="shared" si="825"/>
        <v>0</v>
      </c>
      <c r="Y375" s="166">
        <f t="shared" ref="Y375:AN375" si="826">IFERROR(+Y22/Y42,"-")</f>
        <v>3.1463433351239353E-3</v>
      </c>
      <c r="Z375" s="166">
        <f t="shared" si="826"/>
        <v>0.12197697292293451</v>
      </c>
      <c r="AA375" s="166">
        <f t="shared" si="826"/>
        <v>4.9217714134181911E-2</v>
      </c>
      <c r="AB375" s="166">
        <f t="shared" si="826"/>
        <v>0.1235728952772074</v>
      </c>
      <c r="AC375" s="166">
        <f t="shared" si="826"/>
        <v>9.0356211989574289E-2</v>
      </c>
      <c r="AD375" s="166">
        <f t="shared" si="826"/>
        <v>7.4289999062705031E-2</v>
      </c>
      <c r="AE375" s="166">
        <f t="shared" si="826"/>
        <v>4.2644850209469606E-2</v>
      </c>
      <c r="AF375" s="166">
        <f t="shared" si="826"/>
        <v>0.24381562555614877</v>
      </c>
      <c r="AG375" s="357">
        <f t="shared" si="826"/>
        <v>7.6833550883258828E-2</v>
      </c>
      <c r="AH375" s="357">
        <f t="shared" si="826"/>
        <v>0.10654551748009691</v>
      </c>
      <c r="AI375" s="357">
        <f t="shared" si="826"/>
        <v>4.3226926683358161E-2</v>
      </c>
      <c r="AJ375" s="166">
        <f t="shared" si="826"/>
        <v>0</v>
      </c>
      <c r="AK375" s="166">
        <f t="shared" si="826"/>
        <v>0</v>
      </c>
      <c r="AL375" s="166">
        <f t="shared" si="826"/>
        <v>0</v>
      </c>
      <c r="AM375" s="357">
        <f t="shared" si="826"/>
        <v>0</v>
      </c>
      <c r="AN375" s="358">
        <f t="shared" si="826"/>
        <v>8.1856733794191311E-2</v>
      </c>
      <c r="AQ375" s="357">
        <f>IFERROR(+AQ22/AQ42,"-")</f>
        <v>8.2008119555759026E-2</v>
      </c>
      <c r="AR375" s="357">
        <f>IFERROR(+AR22/AR42,"-")</f>
        <v>7.6833550883258814E-2</v>
      </c>
      <c r="AS375" s="357">
        <f>IFERROR(+AS22/AS42,"-")</f>
        <v>0.10654551748009693</v>
      </c>
      <c r="AT375" s="357">
        <f>IFERROR(+AT22/AT42,"-")</f>
        <v>4.3226926683358168E-2</v>
      </c>
      <c r="AU375" s="357">
        <f>IFERROR(+AU22/AU42,"-")</f>
        <v>0</v>
      </c>
      <c r="AV375" s="358">
        <f t="shared" ref="AV375" si="827">IFERROR(+AV22/AV42,"-")</f>
        <v>8.1856733794191297E-2</v>
      </c>
      <c r="AX375" s="357">
        <f>IFERROR(+AX22/AX42,"-")</f>
        <v>9.6075528758489681E-2</v>
      </c>
      <c r="AY375" s="357">
        <f>IFERROR(+AY22/AY42,"-")</f>
        <v>5.5230535548042532E-2</v>
      </c>
      <c r="AZ375" s="357">
        <f>IFERROR(+AZ22/AZ42,"-")</f>
        <v>9.0356211989574289E-2</v>
      </c>
      <c r="BA375" s="357">
        <f>IFERROR(+BA22/BA42,"-")</f>
        <v>2.606814992062214E-2</v>
      </c>
      <c r="BB375" s="357">
        <f>IFERROR(+BB22/BB42,"-")</f>
        <v>0</v>
      </c>
      <c r="BC375" s="358">
        <f t="shared" ref="BC375" si="828">IFERROR(+BC22/BC42,"-")</f>
        <v>8.8176051734190852E-2</v>
      </c>
    </row>
    <row r="376" spans="1:55" s="204" customFormat="1">
      <c r="A376" s="287"/>
      <c r="B376" s="173" t="s">
        <v>7</v>
      </c>
      <c r="C376" s="308"/>
      <c r="D376" s="166">
        <f t="shared" ref="D376:V376" si="829">IFERROR(+(D30-D26-D28)/D42,"-")</f>
        <v>3.1954498448810757E-2</v>
      </c>
      <c r="E376" s="166">
        <f t="shared" si="829"/>
        <v>0.21789453765611203</v>
      </c>
      <c r="F376" s="166">
        <f t="shared" si="829"/>
        <v>0.13749621899576528</v>
      </c>
      <c r="G376" s="166">
        <f t="shared" si="829"/>
        <v>0.24861875343975132</v>
      </c>
      <c r="H376" s="166">
        <f t="shared" si="829"/>
        <v>8.1196395867457055E-2</v>
      </c>
      <c r="I376" s="166">
        <f t="shared" si="829"/>
        <v>0.15714132230982139</v>
      </c>
      <c r="J376" s="166">
        <f t="shared" si="829"/>
        <v>0.12970930644437623</v>
      </c>
      <c r="K376" s="166">
        <f t="shared" si="829"/>
        <v>0.10770993963392264</v>
      </c>
      <c r="L376" s="357">
        <f t="shared" si="829"/>
        <v>0.15635726348945644</v>
      </c>
      <c r="M376" s="166">
        <f t="shared" si="829"/>
        <v>0</v>
      </c>
      <c r="N376" s="166">
        <f t="shared" si="829"/>
        <v>0</v>
      </c>
      <c r="O376" s="166">
        <f t="shared" si="829"/>
        <v>2.9858317097633241E-3</v>
      </c>
      <c r="P376" s="166">
        <f t="shared" si="829"/>
        <v>8.2428305742428768E-3</v>
      </c>
      <c r="Q376" s="166">
        <f t="shared" si="829"/>
        <v>0</v>
      </c>
      <c r="R376" s="166">
        <f t="shared" si="829"/>
        <v>0</v>
      </c>
      <c r="S376" s="166">
        <f t="shared" si="829"/>
        <v>0</v>
      </c>
      <c r="T376" s="166">
        <f t="shared" si="829"/>
        <v>1.4841776065869215E-3</v>
      </c>
      <c r="U376" s="166">
        <f t="shared" si="829"/>
        <v>0</v>
      </c>
      <c r="V376" s="166">
        <f t="shared" si="829"/>
        <v>0</v>
      </c>
      <c r="W376" s="166">
        <f t="shared" ref="W376:X376" si="830">IFERROR(+(W30-W26-W28)/W42,"-")</f>
        <v>0</v>
      </c>
      <c r="X376" s="166">
        <f t="shared" si="830"/>
        <v>0</v>
      </c>
      <c r="Y376" s="166">
        <f t="shared" ref="Y376:AN376" si="831">IFERROR(+(Y30-Y26-Y28)/Y42,"-")</f>
        <v>6.2926866702478707E-4</v>
      </c>
      <c r="Z376" s="166">
        <f t="shared" si="831"/>
        <v>2.4661536681323767E-3</v>
      </c>
      <c r="AA376" s="166">
        <f t="shared" si="831"/>
        <v>0</v>
      </c>
      <c r="AB376" s="166">
        <f t="shared" si="831"/>
        <v>0</v>
      </c>
      <c r="AC376" s="166">
        <f t="shared" si="831"/>
        <v>0</v>
      </c>
      <c r="AD376" s="166">
        <f t="shared" si="831"/>
        <v>0</v>
      </c>
      <c r="AE376" s="166">
        <f t="shared" si="831"/>
        <v>0</v>
      </c>
      <c r="AF376" s="166">
        <f t="shared" si="831"/>
        <v>0</v>
      </c>
      <c r="AG376" s="357">
        <f t="shared" si="831"/>
        <v>9.9573871595634556E-4</v>
      </c>
      <c r="AH376" s="357">
        <f t="shared" si="831"/>
        <v>1.1838006230529595E-3</v>
      </c>
      <c r="AI376" s="357">
        <f t="shared" si="831"/>
        <v>7.8302557165760636E-4</v>
      </c>
      <c r="AJ376" s="166">
        <f t="shared" si="831"/>
        <v>0</v>
      </c>
      <c r="AK376" s="166">
        <f t="shared" si="831"/>
        <v>0</v>
      </c>
      <c r="AL376" s="166">
        <f t="shared" si="831"/>
        <v>3.4826828986400583E-2</v>
      </c>
      <c r="AM376" s="357">
        <f t="shared" si="831"/>
        <v>4.427747873064697E-3</v>
      </c>
      <c r="AN376" s="358">
        <f t="shared" si="831"/>
        <v>0.11104757467775822</v>
      </c>
      <c r="AQ376" s="357">
        <f>IFERROR(+(AQ30-AQ26-AQ28)/AQ42,"-")</f>
        <v>0.10770993963392264</v>
      </c>
      <c r="AR376" s="357">
        <f>IFERROR(+(AR30-AR26-AR28)/AR42,"-")</f>
        <v>9.9573871595634556E-4</v>
      </c>
      <c r="AS376" s="357">
        <f>IFERROR(+(AS30-AS26-AS28)/AS42,"-")</f>
        <v>1.1838006230529589E-3</v>
      </c>
      <c r="AT376" s="357">
        <f>IFERROR(+(AT30-AT26-AT28)/AT42,"-")</f>
        <v>7.8302557165760647E-4</v>
      </c>
      <c r="AU376" s="357">
        <f>IFERROR(+(AU30-AU26-AU28)/AU42,"-")</f>
        <v>4.4277478730646988E-3</v>
      </c>
      <c r="AV376" s="358">
        <f t="shared" ref="AV376" si="832">IFERROR(+(AV30-AV26-AV28)/AV42,"-")</f>
        <v>0.11104757467775822</v>
      </c>
      <c r="AX376" s="357">
        <f>IFERROR(+(AX30-AX26-AX28)/AX42,"-")</f>
        <v>9.5085992744461459E-2</v>
      </c>
      <c r="AY376" s="357">
        <f>IFERROR(+(AY30-AY26-AY28)/AY42,"-")</f>
        <v>-3.1064726346219807E-3</v>
      </c>
      <c r="AZ376" s="357">
        <f>IFERROR(+(AZ30-AZ26-AZ28)/AZ42,"-")</f>
        <v>1.1282459696881938E-3</v>
      </c>
      <c r="BA376" s="357">
        <f>IFERROR(+(BA30-BA26-BA28)/BA42,"-")</f>
        <v>-1.9556864459425258E-3</v>
      </c>
      <c r="BB376" s="357">
        <f>IFERROR(+(BB30-BB26-BB28)/BB42,"-")</f>
        <v>-3.5443233039257234E-3</v>
      </c>
      <c r="BC376" s="358">
        <f t="shared" ref="BC376" si="833">IFERROR(+(BC30-BC26-BC28)/BC42,"-")</f>
        <v>-4.4702016007915615E-3</v>
      </c>
    </row>
    <row r="377" spans="1:55" s="204" customFormat="1">
      <c r="A377" s="287"/>
      <c r="B377" s="173" t="s">
        <v>6</v>
      </c>
      <c r="C377" s="308"/>
      <c r="D377" s="166">
        <f t="shared" ref="D377:V377" si="834">IFERROR(+D34/D42,"-")</f>
        <v>1.337469837986901E-3</v>
      </c>
      <c r="E377" s="166">
        <f t="shared" si="834"/>
        <v>1.5054034733610866E-2</v>
      </c>
      <c r="F377" s="166">
        <f t="shared" si="834"/>
        <v>8.8144661222020575E-3</v>
      </c>
      <c r="G377" s="166">
        <f t="shared" si="834"/>
        <v>9.2897201941679833E-3</v>
      </c>
      <c r="H377" s="166">
        <f t="shared" si="834"/>
        <v>1.8430981395550543E-2</v>
      </c>
      <c r="I377" s="166">
        <f t="shared" si="834"/>
        <v>1.6548910865424135E-2</v>
      </c>
      <c r="J377" s="166">
        <f t="shared" si="834"/>
        <v>7.3677001912768316E-3</v>
      </c>
      <c r="K377" s="166">
        <f t="shared" si="834"/>
        <v>3.6292413157439944E-3</v>
      </c>
      <c r="L377" s="357">
        <f t="shared" si="834"/>
        <v>1.0174079492236943E-2</v>
      </c>
      <c r="M377" s="166">
        <f t="shared" si="834"/>
        <v>6.457689163734584E-2</v>
      </c>
      <c r="N377" s="166">
        <f t="shared" si="834"/>
        <v>6.5573016128661161E-3</v>
      </c>
      <c r="O377" s="166">
        <f t="shared" si="834"/>
        <v>1.7246348408517114E-2</v>
      </c>
      <c r="P377" s="166">
        <f t="shared" si="834"/>
        <v>1.5705003099671665E-2</v>
      </c>
      <c r="Q377" s="166">
        <f t="shared" si="834"/>
        <v>2.3626675403012113E-2</v>
      </c>
      <c r="R377" s="166">
        <f t="shared" si="834"/>
        <v>2.416216121022137E-2</v>
      </c>
      <c r="S377" s="166">
        <f t="shared" si="834"/>
        <v>1.1215893373569721E-2</v>
      </c>
      <c r="T377" s="166">
        <f t="shared" si="834"/>
        <v>2.2969415340035691E-3</v>
      </c>
      <c r="U377" s="166">
        <f t="shared" si="834"/>
        <v>2.3455824863174355E-2</v>
      </c>
      <c r="V377" s="166">
        <f t="shared" si="834"/>
        <v>7.1567745803357312E-3</v>
      </c>
      <c r="W377" s="166">
        <f t="shared" ref="W377:X377" si="835">IFERROR(+W34/W42,"-")</f>
        <v>4.7208409391326246E-3</v>
      </c>
      <c r="X377" s="166">
        <f t="shared" si="835"/>
        <v>4.3712721627583953E-2</v>
      </c>
      <c r="Y377" s="166">
        <f t="shared" ref="Y377:AN377" si="836">IFERROR(+Y34/Y42,"-")</f>
        <v>1.9691504872995164E-2</v>
      </c>
      <c r="Z377" s="166">
        <f t="shared" si="836"/>
        <v>4.8889146031011344E-3</v>
      </c>
      <c r="AA377" s="166">
        <f t="shared" si="836"/>
        <v>1.0289047997878546E-2</v>
      </c>
      <c r="AB377" s="166">
        <f t="shared" si="836"/>
        <v>1.2546201232032855E-2</v>
      </c>
      <c r="AC377" s="166">
        <f t="shared" si="836"/>
        <v>3.221836084564147E-3</v>
      </c>
      <c r="AD377" s="166">
        <f t="shared" si="836"/>
        <v>1.3834473708876183E-2</v>
      </c>
      <c r="AE377" s="166">
        <f t="shared" si="836"/>
        <v>1.0275867520354122E-2</v>
      </c>
      <c r="AF377" s="166">
        <f t="shared" si="836"/>
        <v>1.2920448478376935E-2</v>
      </c>
      <c r="AG377" s="357">
        <f t="shared" si="836"/>
        <v>1.4482303132627069E-2</v>
      </c>
      <c r="AH377" s="357">
        <f t="shared" si="836"/>
        <v>1.1223606784354448E-2</v>
      </c>
      <c r="AI377" s="357">
        <f t="shared" si="836"/>
        <v>1.8168150826385614E-2</v>
      </c>
      <c r="AJ377" s="166">
        <f t="shared" si="836"/>
        <v>2.0777003915641065E-2</v>
      </c>
      <c r="AK377" s="166">
        <f t="shared" si="836"/>
        <v>0.14071916838571372</v>
      </c>
      <c r="AL377" s="166">
        <f t="shared" si="836"/>
        <v>2.7699657125245598E-2</v>
      </c>
      <c r="AM377" s="357">
        <f t="shared" si="836"/>
        <v>3.618116541850544E-2</v>
      </c>
      <c r="AN377" s="358">
        <f t="shared" si="836"/>
        <v>1.24378227709295E-2</v>
      </c>
      <c r="AQ377" s="357">
        <f>IFERROR(+AQ34/AQ42,"-")</f>
        <v>3.6292413157439944E-3</v>
      </c>
      <c r="AR377" s="357">
        <f>IFERROR(+AR34/AR42,"-")</f>
        <v>1.4482303132627069E-2</v>
      </c>
      <c r="AS377" s="357">
        <f>IFERROR(+AS34/AS42,"-")</f>
        <v>1.1223606784354448E-2</v>
      </c>
      <c r="AT377" s="357">
        <f>IFERROR(+AT34/AT42,"-")</f>
        <v>1.8168150826385614E-2</v>
      </c>
      <c r="AU377" s="357">
        <f>IFERROR(+AU34/AU42,"-")</f>
        <v>3.618116541850544E-2</v>
      </c>
      <c r="AV377" s="358">
        <f t="shared" ref="AV377" si="837">IFERROR(+AV34/AV42,"-")</f>
        <v>1.24378227709295E-2</v>
      </c>
      <c r="AX377" s="357">
        <f>IFERROR(+AX34/AX42,"-")</f>
        <v>8.4023202475269534E-3</v>
      </c>
      <c r="AY377" s="357">
        <f>IFERROR(+AY34/AY42,"-")</f>
        <v>1.2612082904600912E-2</v>
      </c>
      <c r="AZ377" s="357">
        <f>IFERROR(+AZ34/AZ42,"-")</f>
        <v>8.7604981175789173E-3</v>
      </c>
      <c r="BA377" s="357">
        <f>IFERROR(+BA34/BA42,"-")</f>
        <v>1.3390700135747648E-2</v>
      </c>
      <c r="BB377" s="357">
        <f>IFERROR(+BB34/BB42,"-")</f>
        <v>0.12285703278499056</v>
      </c>
      <c r="BC377" s="358">
        <f t="shared" ref="BC377" si="838">IFERROR(+BC34/BC42,"-")</f>
        <v>1.3039560400727953E-2</v>
      </c>
    </row>
    <row r="378" spans="1:55" s="204" customFormat="1">
      <c r="A378" s="287"/>
      <c r="B378" s="173" t="s">
        <v>5</v>
      </c>
      <c r="C378" s="308"/>
      <c r="D378" s="166">
        <f t="shared" ref="D378:V378" si="839">IFERROR(+(D14+D15+D35+D36+D37+D38)/D42,"-")</f>
        <v>9.9565667011375383E-2</v>
      </c>
      <c r="E378" s="166">
        <f t="shared" si="839"/>
        <v>0.22816534207981162</v>
      </c>
      <c r="F378" s="166">
        <f t="shared" si="839"/>
        <v>0.13856907894736842</v>
      </c>
      <c r="G378" s="166">
        <f t="shared" si="839"/>
        <v>0.11916142661469946</v>
      </c>
      <c r="H378" s="166">
        <f t="shared" si="839"/>
        <v>8.8615491364960122E-2</v>
      </c>
      <c r="I378" s="166">
        <f t="shared" si="839"/>
        <v>0.16163156162439907</v>
      </c>
      <c r="J378" s="166">
        <f t="shared" si="839"/>
        <v>0.10631213545233428</v>
      </c>
      <c r="K378" s="166">
        <f t="shared" si="839"/>
        <v>0.12263015393198129</v>
      </c>
      <c r="L378" s="357">
        <f t="shared" si="839"/>
        <v>0.12782407515569158</v>
      </c>
      <c r="M378" s="166">
        <f t="shared" si="839"/>
        <v>7.1613889185058816E-2</v>
      </c>
      <c r="N378" s="166">
        <f t="shared" si="839"/>
        <v>0.11803142903159008</v>
      </c>
      <c r="O378" s="166">
        <f t="shared" si="839"/>
        <v>9.2295631924189853E-2</v>
      </c>
      <c r="P378" s="166">
        <f t="shared" si="839"/>
        <v>7.2876724909879911E-2</v>
      </c>
      <c r="Q378" s="166">
        <f t="shared" si="839"/>
        <v>7.6459082105587731E-2</v>
      </c>
      <c r="R378" s="166">
        <f t="shared" si="839"/>
        <v>8.0393779828469791E-2</v>
      </c>
      <c r="S378" s="166">
        <f t="shared" si="839"/>
        <v>4.7428643279265686E-2</v>
      </c>
      <c r="T378" s="166">
        <f t="shared" si="839"/>
        <v>0.10880435358764599</v>
      </c>
      <c r="U378" s="166">
        <f t="shared" si="839"/>
        <v>7.561417225628575E-2</v>
      </c>
      <c r="V378" s="166">
        <f t="shared" si="839"/>
        <v>3.3723021582733811E-2</v>
      </c>
      <c r="W378" s="166">
        <f t="shared" ref="W378:X378" si="840">IFERROR(+(W14+W15+W35+W36+W37+W38)/W42,"-")</f>
        <v>0.12551142443507271</v>
      </c>
      <c r="X378" s="166">
        <f t="shared" si="840"/>
        <v>0.10589100416700711</v>
      </c>
      <c r="Y378" s="166">
        <f t="shared" ref="Y378:AN378" si="841">IFERROR(+(Y14+Y15+Y35+Y36+Y37+Y38)/Y42,"-")</f>
        <v>3.2967538945591283E-2</v>
      </c>
      <c r="Z378" s="166">
        <f t="shared" si="841"/>
        <v>6.6853737560749832E-2</v>
      </c>
      <c r="AA378" s="166">
        <f t="shared" si="841"/>
        <v>7.9607531158843808E-2</v>
      </c>
      <c r="AB378" s="166">
        <f t="shared" si="841"/>
        <v>7.1950718685831624E-2</v>
      </c>
      <c r="AC378" s="166">
        <f t="shared" si="841"/>
        <v>0.17810599478714162</v>
      </c>
      <c r="AD378" s="166">
        <f t="shared" si="841"/>
        <v>0.16312681600899803</v>
      </c>
      <c r="AE378" s="166">
        <f t="shared" si="841"/>
        <v>9.0546201881274213E-2</v>
      </c>
      <c r="AF378" s="166">
        <f t="shared" si="841"/>
        <v>6.3552233493504182E-2</v>
      </c>
      <c r="AG378" s="357">
        <f t="shared" si="841"/>
        <v>8.7635111363822168E-2</v>
      </c>
      <c r="AH378" s="357">
        <f t="shared" si="841"/>
        <v>0.10103149878850813</v>
      </c>
      <c r="AI378" s="357">
        <f t="shared" si="841"/>
        <v>7.2588428056589258E-2</v>
      </c>
      <c r="AJ378" s="166">
        <f t="shared" si="841"/>
        <v>3.8798074103995779E-2</v>
      </c>
      <c r="AK378" s="166">
        <f t="shared" si="841"/>
        <v>2.7990130647575131E-2</v>
      </c>
      <c r="AL378" s="166">
        <f t="shared" si="841"/>
        <v>4.3263859459875952E-2</v>
      </c>
      <c r="AM378" s="357">
        <f t="shared" si="841"/>
        <v>3.8057080723133511E-2</v>
      </c>
      <c r="AN378" s="358">
        <f t="shared" si="841"/>
        <v>0.11377088807408318</v>
      </c>
      <c r="AQ378" s="357">
        <f>IFERROR(+(AQ14+AQ15+AQ35+AQ36+AQ37+AQ38)/AQ42,"-")</f>
        <v>0.12263015393198129</v>
      </c>
      <c r="AR378" s="357">
        <f>IFERROR(+(AR14+AR15+AR35+AR36+AR37+AR38)/AR42,"-")</f>
        <v>8.7635111363822168E-2</v>
      </c>
      <c r="AS378" s="357">
        <f>IFERROR(+(AS14+AS15+AS35+AS36+AS37+AS38)/AS42,"-")</f>
        <v>0.10103149878850812</v>
      </c>
      <c r="AT378" s="357">
        <f>IFERROR(+(AT14+AT15+AT35+AT36+AT37+AT38)/AT42,"-")</f>
        <v>7.2588428056589258E-2</v>
      </c>
      <c r="AU378" s="357">
        <f>IFERROR(+(AU14+AU15+AU35+AU36+AU37+AU38)/AU42,"-")</f>
        <v>3.8057080723133511E-2</v>
      </c>
      <c r="AV378" s="358">
        <f t="shared" ref="AV378" si="842">IFERROR(+(AV14+AV15+AV35+AV36+AV37+AV38)/AV42,"-")</f>
        <v>0.11377088807408318</v>
      </c>
      <c r="AX378" s="357">
        <f>IFERROR(+(AX14+AX15+AX35+AX36+AX37+AX38)/AX42,"-")</f>
        <v>0.10576122797766158</v>
      </c>
      <c r="AY378" s="357">
        <f>IFERROR(+(AY14+AY15+AY35+AY36+AY37+AY38)/AY42,"-")</f>
        <v>6.5912097603998229E-2</v>
      </c>
      <c r="AZ378" s="357">
        <f>IFERROR(+(AZ14+AZ15+AZ35+AZ36+AZ37+AZ38)/AZ42,"-")</f>
        <v>9.9551114972487698E-2</v>
      </c>
      <c r="BA378" s="357">
        <f>IFERROR(+(BA14+BA15+BA35+BA36+BA37+BA38)/BA42,"-")</f>
        <v>5.9234291236223917E-2</v>
      </c>
      <c r="BB378" s="357">
        <f>IFERROR(+(BB14+BB15+BB35+BB36+BB37+BB38)/BB42,"-")</f>
        <v>6.8035597334052469E-2</v>
      </c>
      <c r="BC378" s="358">
        <f t="shared" ref="BC378" si="843">IFERROR(+(BC14+BC15+BC35+BC36+BC37+BC38)/BC42,"-")</f>
        <v>8.0870010777956428E-2</v>
      </c>
    </row>
    <row r="379" spans="1:55" s="204" customFormat="1" ht="15" thickBot="1">
      <c r="A379" s="359"/>
      <c r="B379" s="360" t="s">
        <v>4</v>
      </c>
      <c r="C379" s="361"/>
      <c r="D379" s="362">
        <f t="shared" ref="D379:V379" si="844">IFERROR(+D42/D42,"-")</f>
        <v>1</v>
      </c>
      <c r="E379" s="362">
        <f t="shared" si="844"/>
        <v>1</v>
      </c>
      <c r="F379" s="362">
        <f t="shared" si="844"/>
        <v>1</v>
      </c>
      <c r="G379" s="362">
        <f t="shared" si="844"/>
        <v>1</v>
      </c>
      <c r="H379" s="362">
        <f t="shared" si="844"/>
        <v>1</v>
      </c>
      <c r="I379" s="362">
        <f t="shared" si="844"/>
        <v>1</v>
      </c>
      <c r="J379" s="362">
        <f t="shared" si="844"/>
        <v>1</v>
      </c>
      <c r="K379" s="362">
        <f t="shared" si="844"/>
        <v>1</v>
      </c>
      <c r="L379" s="363">
        <f t="shared" si="844"/>
        <v>1</v>
      </c>
      <c r="M379" s="362">
        <f t="shared" si="844"/>
        <v>1</v>
      </c>
      <c r="N379" s="362">
        <f t="shared" si="844"/>
        <v>1</v>
      </c>
      <c r="O379" s="362">
        <f t="shared" si="844"/>
        <v>1</v>
      </c>
      <c r="P379" s="362">
        <f t="shared" si="844"/>
        <v>1</v>
      </c>
      <c r="Q379" s="362">
        <f t="shared" si="844"/>
        <v>1</v>
      </c>
      <c r="R379" s="362">
        <f t="shared" si="844"/>
        <v>1</v>
      </c>
      <c r="S379" s="362">
        <f t="shared" si="844"/>
        <v>1</v>
      </c>
      <c r="T379" s="362">
        <f t="shared" si="844"/>
        <v>1</v>
      </c>
      <c r="U379" s="362">
        <f t="shared" si="844"/>
        <v>1</v>
      </c>
      <c r="V379" s="362">
        <f t="shared" si="844"/>
        <v>1</v>
      </c>
      <c r="W379" s="362">
        <f t="shared" ref="W379:X379" si="845">IFERROR(+W42/W42,"-")</f>
        <v>1</v>
      </c>
      <c r="X379" s="362">
        <f t="shared" si="845"/>
        <v>1</v>
      </c>
      <c r="Y379" s="362">
        <f t="shared" ref="Y379:AN379" si="846">IFERROR(+Y42/Y42,"-")</f>
        <v>1</v>
      </c>
      <c r="Z379" s="362">
        <f t="shared" si="846"/>
        <v>1</v>
      </c>
      <c r="AA379" s="362">
        <f t="shared" si="846"/>
        <v>1</v>
      </c>
      <c r="AB379" s="362">
        <f t="shared" si="846"/>
        <v>1</v>
      </c>
      <c r="AC379" s="362">
        <f t="shared" si="846"/>
        <v>1</v>
      </c>
      <c r="AD379" s="362">
        <f t="shared" si="846"/>
        <v>1</v>
      </c>
      <c r="AE379" s="362">
        <f t="shared" si="846"/>
        <v>1</v>
      </c>
      <c r="AF379" s="362">
        <f t="shared" si="846"/>
        <v>1</v>
      </c>
      <c r="AG379" s="363">
        <f t="shared" si="846"/>
        <v>1</v>
      </c>
      <c r="AH379" s="363">
        <f t="shared" si="846"/>
        <v>1</v>
      </c>
      <c r="AI379" s="363">
        <f t="shared" si="846"/>
        <v>1</v>
      </c>
      <c r="AJ379" s="362">
        <f t="shared" si="846"/>
        <v>1</v>
      </c>
      <c r="AK379" s="362">
        <f t="shared" si="846"/>
        <v>1</v>
      </c>
      <c r="AL379" s="362">
        <f t="shared" si="846"/>
        <v>1</v>
      </c>
      <c r="AM379" s="363">
        <f t="shared" si="846"/>
        <v>1</v>
      </c>
      <c r="AN379" s="364">
        <f t="shared" si="846"/>
        <v>1</v>
      </c>
      <c r="AQ379" s="363">
        <f>IFERROR(+AQ42/AQ42,"-")</f>
        <v>1</v>
      </c>
      <c r="AR379" s="363">
        <f>IFERROR(+AR42/AR42,"-")</f>
        <v>1</v>
      </c>
      <c r="AS379" s="363">
        <f>IFERROR(+AS42/AS42,"-")</f>
        <v>1</v>
      </c>
      <c r="AT379" s="363">
        <f>IFERROR(+AT42/AT42,"-")</f>
        <v>1</v>
      </c>
      <c r="AU379" s="363">
        <f>IFERROR(+AU42/AU42,"-")</f>
        <v>1</v>
      </c>
      <c r="AV379" s="364">
        <f t="shared" ref="AV379" si="847">IFERROR(+AV42/AV42,"-")</f>
        <v>1</v>
      </c>
      <c r="AX379" s="363">
        <f>IFERROR(+AX42/AX42,"-")</f>
        <v>1</v>
      </c>
      <c r="AY379" s="363">
        <f>IFERROR(+AY42/AY42,"-")</f>
        <v>1</v>
      </c>
      <c r="AZ379" s="363">
        <f>IFERROR(+AZ42/AZ42,"-")</f>
        <v>1</v>
      </c>
      <c r="BA379" s="363">
        <f>IFERROR(+BA42/BA42,"-")</f>
        <v>1</v>
      </c>
      <c r="BB379" s="363">
        <f>IFERROR(+BB42/BB42,"-")</f>
        <v>1</v>
      </c>
      <c r="BC379" s="364">
        <f t="shared" ref="BC379" si="848">IFERROR(+BC42/BC42,"-")</f>
        <v>1</v>
      </c>
    </row>
    <row r="380" spans="1:55" ht="13.5" thickTop="1">
      <c r="C380" s="365" t="s">
        <v>3</v>
      </c>
      <c r="D380" s="143">
        <f t="shared" ref="D380:V380" si="849">D42-D11-D20-D22</f>
        <v>38542</v>
      </c>
      <c r="E380" s="143">
        <f t="shared" si="849"/>
        <v>43863</v>
      </c>
      <c r="F380" s="143">
        <f t="shared" si="849"/>
        <v>120552</v>
      </c>
      <c r="G380" s="143">
        <f t="shared" si="849"/>
        <v>336515</v>
      </c>
      <c r="H380" s="143">
        <f t="shared" si="849"/>
        <v>69285</v>
      </c>
      <c r="I380" s="143">
        <f t="shared" si="849"/>
        <v>194396</v>
      </c>
      <c r="J380" s="143">
        <f t="shared" si="849"/>
        <v>53057</v>
      </c>
      <c r="K380" s="143">
        <f t="shared" si="849"/>
        <v>85958</v>
      </c>
      <c r="L380" s="143">
        <f t="shared" si="849"/>
        <v>942168</v>
      </c>
      <c r="M380" s="143">
        <f t="shared" si="849"/>
        <v>3675</v>
      </c>
      <c r="N380" s="143">
        <f t="shared" si="849"/>
        <v>4853</v>
      </c>
      <c r="O380" s="143">
        <f t="shared" si="849"/>
        <v>9136</v>
      </c>
      <c r="P380" s="143">
        <f t="shared" si="849"/>
        <v>4079</v>
      </c>
      <c r="Q380" s="143">
        <f t="shared" si="849"/>
        <v>7341</v>
      </c>
      <c r="R380" s="143">
        <f t="shared" si="849"/>
        <v>5549</v>
      </c>
      <c r="S380" s="143">
        <f t="shared" si="849"/>
        <v>1668</v>
      </c>
      <c r="T380" s="143">
        <f t="shared" si="849"/>
        <v>6646</v>
      </c>
      <c r="U380" s="143">
        <f t="shared" si="849"/>
        <v>3194</v>
      </c>
      <c r="V380" s="143">
        <f t="shared" si="849"/>
        <v>1186</v>
      </c>
      <c r="W380" s="143">
        <f t="shared" ref="W380:X380" si="850">W42-W11-W20-W22</f>
        <v>988</v>
      </c>
      <c r="X380" s="143">
        <f t="shared" si="850"/>
        <v>1831</v>
      </c>
      <c r="Y380" s="143">
        <f t="shared" ref="Y380:AV380" si="851">Y42-Y11-Y20-Y22</f>
        <v>1742</v>
      </c>
      <c r="Z380" s="143">
        <f t="shared" si="851"/>
        <v>9870</v>
      </c>
      <c r="AA380" s="143">
        <f t="shared" si="851"/>
        <v>5374</v>
      </c>
      <c r="AB380" s="143">
        <f t="shared" si="851"/>
        <v>3318</v>
      </c>
      <c r="AC380" s="143">
        <f t="shared" si="851"/>
        <v>11968</v>
      </c>
      <c r="AD380" s="143">
        <f t="shared" si="851"/>
        <v>6310</v>
      </c>
      <c r="AE380" s="143">
        <f t="shared" si="851"/>
        <v>2088</v>
      </c>
      <c r="AF380" s="143">
        <f t="shared" si="851"/>
        <v>4365</v>
      </c>
      <c r="AG380" s="143">
        <f t="shared" si="851"/>
        <v>95181</v>
      </c>
      <c r="AH380" s="143">
        <f t="shared" si="851"/>
        <v>55636</v>
      </c>
      <c r="AI380" s="143">
        <f t="shared" si="851"/>
        <v>39545</v>
      </c>
      <c r="AJ380" s="143">
        <f t="shared" si="851"/>
        <v>9144</v>
      </c>
      <c r="AK380" s="143">
        <f t="shared" si="851"/>
        <v>4171</v>
      </c>
      <c r="AL380" s="143">
        <f t="shared" si="851"/>
        <v>2746</v>
      </c>
      <c r="AM380" s="143">
        <f t="shared" si="851"/>
        <v>16061</v>
      </c>
      <c r="AN380" s="143">
        <f t="shared" si="851"/>
        <v>1053410</v>
      </c>
      <c r="AO380" s="143">
        <f t="shared" si="851"/>
        <v>0</v>
      </c>
      <c r="AP380" s="143">
        <f t="shared" si="851"/>
        <v>0</v>
      </c>
      <c r="AQ380" s="143">
        <f t="shared" si="851"/>
        <v>10744.75</v>
      </c>
      <c r="AR380" s="143">
        <f t="shared" si="851"/>
        <v>5287.8333333333376</v>
      </c>
      <c r="AS380" s="143">
        <f t="shared" si="851"/>
        <v>7948.0000000000018</v>
      </c>
      <c r="AT380" s="143">
        <f t="shared" si="851"/>
        <v>3594.9999999999986</v>
      </c>
      <c r="AU380" s="143">
        <f t="shared" si="851"/>
        <v>5353.6666666666688</v>
      </c>
      <c r="AV380" s="143">
        <f t="shared" si="851"/>
        <v>36324.482758620688</v>
      </c>
      <c r="AX380" s="143">
        <f>AX42-AX11-AX20-AX22</f>
        <v>70905.5</v>
      </c>
      <c r="AY380" s="143">
        <f>AY42-AY11-AY20-AY22</f>
        <v>7600</v>
      </c>
      <c r="AZ380" s="143">
        <f>AZ42-AZ11-AZ20-AZ22</f>
        <v>11968</v>
      </c>
      <c r="BA380" s="143">
        <f>BA42-BA11-BA20-BA22</f>
        <v>7571</v>
      </c>
      <c r="BB380" s="143">
        <f>BB42-BB11-BB20-BB22</f>
        <v>-942</v>
      </c>
      <c r="BC380" s="143">
        <f t="shared" ref="BC380" si="852">BC42-BC11-BC20-BC22</f>
        <v>6527.5</v>
      </c>
    </row>
    <row r="381" spans="1:55" ht="13">
      <c r="C381" s="365" t="s">
        <v>2</v>
      </c>
      <c r="D381" s="143">
        <f>D91+D96+D97</f>
        <v>5079</v>
      </c>
      <c r="E381" s="143">
        <f t="shared" ref="E381:AN381" si="853">E91+E96+E97</f>
        <v>57</v>
      </c>
      <c r="F381" s="143">
        <f t="shared" si="853"/>
        <v>985</v>
      </c>
      <c r="G381" s="143">
        <f t="shared" si="853"/>
        <v>0</v>
      </c>
      <c r="H381" s="143">
        <f t="shared" si="853"/>
        <v>828</v>
      </c>
      <c r="I381" s="143">
        <f t="shared" si="853"/>
        <v>0</v>
      </c>
      <c r="J381" s="143">
        <f t="shared" si="853"/>
        <v>2</v>
      </c>
      <c r="K381" s="143">
        <f t="shared" si="853"/>
        <v>0</v>
      </c>
      <c r="L381" s="143">
        <f t="shared" si="853"/>
        <v>6951</v>
      </c>
      <c r="M381" s="143">
        <f t="shared" si="853"/>
        <v>0</v>
      </c>
      <c r="N381" s="143">
        <f t="shared" si="853"/>
        <v>35</v>
      </c>
      <c r="O381" s="143">
        <f t="shared" si="853"/>
        <v>4396</v>
      </c>
      <c r="P381" s="143">
        <f t="shared" si="853"/>
        <v>0</v>
      </c>
      <c r="Q381" s="143">
        <f t="shared" si="853"/>
        <v>0</v>
      </c>
      <c r="R381" s="143">
        <f t="shared" si="853"/>
        <v>0</v>
      </c>
      <c r="S381" s="143">
        <f t="shared" si="853"/>
        <v>152</v>
      </c>
      <c r="T381" s="143">
        <f t="shared" si="853"/>
        <v>0</v>
      </c>
      <c r="U381" s="143">
        <f t="shared" si="853"/>
        <v>0</v>
      </c>
      <c r="V381" s="143">
        <f t="shared" si="853"/>
        <v>72</v>
      </c>
      <c r="W381" s="143">
        <f t="shared" si="853"/>
        <v>0</v>
      </c>
      <c r="X381" s="143">
        <f t="shared" si="853"/>
        <v>0</v>
      </c>
      <c r="Y381" s="143">
        <f t="shared" si="853"/>
        <v>0</v>
      </c>
      <c r="Z381" s="143">
        <f t="shared" si="853"/>
        <v>3225</v>
      </c>
      <c r="AA381" s="143">
        <f t="shared" si="853"/>
        <v>4036</v>
      </c>
      <c r="AB381" s="143">
        <f t="shared" si="853"/>
        <v>55</v>
      </c>
      <c r="AC381" s="143">
        <f t="shared" si="853"/>
        <v>0</v>
      </c>
      <c r="AD381" s="143">
        <f t="shared" si="853"/>
        <v>0</v>
      </c>
      <c r="AE381" s="143">
        <f t="shared" si="853"/>
        <v>15</v>
      </c>
      <c r="AF381" s="143">
        <f t="shared" si="853"/>
        <v>0</v>
      </c>
      <c r="AG381" s="143">
        <f t="shared" si="853"/>
        <v>11986</v>
      </c>
      <c r="AH381" s="143">
        <f t="shared" si="853"/>
        <v>7621</v>
      </c>
      <c r="AI381" s="143">
        <f t="shared" si="853"/>
        <v>4365</v>
      </c>
      <c r="AJ381" s="143">
        <f t="shared" si="853"/>
        <v>0</v>
      </c>
      <c r="AK381" s="143">
        <f t="shared" si="853"/>
        <v>237</v>
      </c>
      <c r="AL381" s="143">
        <f t="shared" si="853"/>
        <v>32</v>
      </c>
      <c r="AM381" s="143">
        <f t="shared" si="853"/>
        <v>269</v>
      </c>
      <c r="AN381" s="143">
        <f t="shared" si="853"/>
        <v>19206</v>
      </c>
      <c r="AQ381" s="143">
        <f>AQ91+AQ96</f>
        <v>0</v>
      </c>
      <c r="AR381" s="143">
        <f>AR91+AR96</f>
        <v>459.72222222222223</v>
      </c>
      <c r="AS381" s="143">
        <f>AS91+AS96</f>
        <v>658.71428571428567</v>
      </c>
      <c r="AT381" s="143">
        <f>AT91+AT96</f>
        <v>333.09090909090912</v>
      </c>
      <c r="AU381" s="143">
        <f>AU91+AU96</f>
        <v>0</v>
      </c>
      <c r="AV381" s="143">
        <f t="shared" ref="AV381" si="854">AV91+AV96</f>
        <v>320.41379310344826</v>
      </c>
      <c r="AX381" s="143">
        <f>AX91+AX96</f>
        <v>0</v>
      </c>
      <c r="AY381" s="143">
        <f>AY91+AY96</f>
        <v>0</v>
      </c>
      <c r="AZ381" s="143">
        <f>AZ91+AZ96</f>
        <v>500</v>
      </c>
      <c r="BA381" s="143">
        <f>BA91+BA96</f>
        <v>0</v>
      </c>
      <c r="BB381" s="143">
        <f>BB91+BB96</f>
        <v>0</v>
      </c>
      <c r="BC381" s="143">
        <f t="shared" ref="BC381" si="855">BC91+BC96</f>
        <v>0</v>
      </c>
    </row>
    <row r="382" spans="1:55" ht="13">
      <c r="C382" s="365" t="s">
        <v>1</v>
      </c>
      <c r="D382" s="143">
        <f>D122+D123</f>
        <v>70401</v>
      </c>
      <c r="E382" s="143">
        <f t="shared" ref="E382:BC382" si="856">E122+E123</f>
        <v>308</v>
      </c>
      <c r="F382" s="143">
        <f t="shared" si="856"/>
        <v>22915</v>
      </c>
      <c r="G382" s="143">
        <f t="shared" si="856"/>
        <v>22000</v>
      </c>
      <c r="H382" s="143">
        <f t="shared" si="856"/>
        <v>50446</v>
      </c>
      <c r="I382" s="143">
        <f t="shared" si="856"/>
        <v>0</v>
      </c>
      <c r="J382" s="143">
        <f t="shared" si="856"/>
        <v>1336</v>
      </c>
      <c r="K382" s="143">
        <f t="shared" si="856"/>
        <v>42000</v>
      </c>
      <c r="L382" s="143">
        <f t="shared" si="856"/>
        <v>209406</v>
      </c>
      <c r="M382" s="143">
        <f t="shared" si="856"/>
        <v>0</v>
      </c>
      <c r="N382" s="143">
        <f t="shared" si="856"/>
        <v>22</v>
      </c>
      <c r="O382" s="143">
        <f t="shared" si="856"/>
        <v>748</v>
      </c>
      <c r="P382" s="143">
        <f t="shared" si="856"/>
        <v>0</v>
      </c>
      <c r="Q382" s="143">
        <f t="shared" si="856"/>
        <v>0</v>
      </c>
      <c r="R382" s="143">
        <f t="shared" si="856"/>
        <v>0</v>
      </c>
      <c r="S382" s="143">
        <f t="shared" si="856"/>
        <v>98</v>
      </c>
      <c r="T382" s="143">
        <f t="shared" si="856"/>
        <v>100</v>
      </c>
      <c r="U382" s="143">
        <f t="shared" si="856"/>
        <v>0</v>
      </c>
      <c r="V382" s="143">
        <f t="shared" si="856"/>
        <v>0</v>
      </c>
      <c r="W382" s="143">
        <f t="shared" si="856"/>
        <v>0</v>
      </c>
      <c r="X382" s="143">
        <f t="shared" si="856"/>
        <v>0</v>
      </c>
      <c r="Y382" s="143">
        <f t="shared" si="856"/>
        <v>0</v>
      </c>
      <c r="Z382" s="143">
        <f t="shared" si="856"/>
        <v>1961</v>
      </c>
      <c r="AA382" s="143">
        <f t="shared" si="856"/>
        <v>2939</v>
      </c>
      <c r="AB382" s="143">
        <f t="shared" si="856"/>
        <v>19</v>
      </c>
      <c r="AC382" s="143">
        <f t="shared" si="856"/>
        <v>10400</v>
      </c>
      <c r="AD382" s="143">
        <f t="shared" si="856"/>
        <v>0</v>
      </c>
      <c r="AE382" s="143">
        <f t="shared" si="856"/>
        <v>2823</v>
      </c>
      <c r="AF382" s="143">
        <f t="shared" si="856"/>
        <v>0</v>
      </c>
      <c r="AG382" s="143">
        <f t="shared" si="856"/>
        <v>13887</v>
      </c>
      <c r="AH382" s="143">
        <f t="shared" si="856"/>
        <v>13209</v>
      </c>
      <c r="AI382" s="143">
        <f t="shared" si="856"/>
        <v>5901</v>
      </c>
      <c r="AJ382" s="143">
        <f t="shared" si="856"/>
        <v>0</v>
      </c>
      <c r="AK382" s="143">
        <f t="shared" si="856"/>
        <v>357</v>
      </c>
      <c r="AL382" s="143">
        <f t="shared" si="856"/>
        <v>109</v>
      </c>
      <c r="AM382" s="143">
        <f t="shared" si="856"/>
        <v>466</v>
      </c>
      <c r="AN382" s="143">
        <f t="shared" si="856"/>
        <v>223759</v>
      </c>
      <c r="AO382" s="143"/>
      <c r="AP382" s="143"/>
      <c r="AQ382" s="143">
        <f t="shared" si="856"/>
        <v>5250</v>
      </c>
      <c r="AR382" s="143">
        <f t="shared" si="856"/>
        <v>771.5</v>
      </c>
      <c r="AS382" s="143">
        <f t="shared" si="856"/>
        <v>1887</v>
      </c>
      <c r="AT382" s="143">
        <f t="shared" si="856"/>
        <v>536.4545454545455</v>
      </c>
      <c r="AU382" s="143">
        <f t="shared" si="856"/>
        <v>155.33333333333334</v>
      </c>
      <c r="AV382" s="143">
        <f t="shared" si="856"/>
        <v>7715.8275862068967</v>
      </c>
      <c r="AW382" s="143"/>
      <c r="AX382" s="143">
        <f t="shared" si="856"/>
        <v>22789</v>
      </c>
      <c r="AY382" s="143">
        <f t="shared" si="856"/>
        <v>180</v>
      </c>
      <c r="AZ382" s="143">
        <f t="shared" si="856"/>
        <v>535</v>
      </c>
      <c r="BA382" s="143">
        <f t="shared" si="856"/>
        <v>190</v>
      </c>
      <c r="BB382" s="143">
        <f t="shared" si="856"/>
        <v>109</v>
      </c>
      <c r="BC382" s="143">
        <f t="shared" si="856"/>
        <v>264.5</v>
      </c>
    </row>
    <row r="383" spans="1:55" ht="13">
      <c r="C383" s="365" t="s">
        <v>0</v>
      </c>
      <c r="D383" s="143">
        <f t="shared" ref="D383:V383" si="857">(D125+D100)-(D382+D381)</f>
        <v>85880</v>
      </c>
      <c r="E383" s="143">
        <f t="shared" si="857"/>
        <v>34276</v>
      </c>
      <c r="F383" s="143">
        <f t="shared" si="857"/>
        <v>118391</v>
      </c>
      <c r="G383" s="143">
        <f t="shared" si="857"/>
        <v>255725</v>
      </c>
      <c r="H383" s="143">
        <f t="shared" si="857"/>
        <v>99858</v>
      </c>
      <c r="I383" s="143">
        <f t="shared" si="857"/>
        <v>163802</v>
      </c>
      <c r="J383" s="143">
        <f t="shared" si="857"/>
        <v>64176</v>
      </c>
      <c r="K383" s="143">
        <f t="shared" si="857"/>
        <v>74579</v>
      </c>
      <c r="L383" s="143">
        <f t="shared" si="857"/>
        <v>896687</v>
      </c>
      <c r="M383" s="143">
        <f t="shared" si="857"/>
        <v>2559</v>
      </c>
      <c r="N383" s="143">
        <f t="shared" si="857"/>
        <v>12934</v>
      </c>
      <c r="O383" s="143">
        <f t="shared" si="857"/>
        <v>17301</v>
      </c>
      <c r="P383" s="143">
        <f t="shared" si="857"/>
        <v>7704</v>
      </c>
      <c r="Q383" s="143">
        <f t="shared" si="857"/>
        <v>20413</v>
      </c>
      <c r="R383" s="143">
        <f t="shared" si="857"/>
        <v>17157</v>
      </c>
      <c r="S383" s="143">
        <f t="shared" si="857"/>
        <v>3560</v>
      </c>
      <c r="T383" s="143">
        <f t="shared" si="857"/>
        <v>7699</v>
      </c>
      <c r="U383" s="143">
        <f t="shared" si="857"/>
        <v>6085</v>
      </c>
      <c r="V383" s="143">
        <f t="shared" si="857"/>
        <v>3009</v>
      </c>
      <c r="W383" s="143">
        <f t="shared" ref="W383:X383" si="858">(W125+W100)-(W382+W381)</f>
        <v>2895</v>
      </c>
      <c r="X383" s="143">
        <f t="shared" si="858"/>
        <v>1390</v>
      </c>
      <c r="Y383" s="143">
        <f t="shared" ref="Y383:AN383" si="859">(Y125+Y100)-(Y382+Y381)</f>
        <v>17056</v>
      </c>
      <c r="Z383" s="143">
        <f t="shared" si="859"/>
        <v>25899</v>
      </c>
      <c r="AA383" s="143">
        <f t="shared" si="859"/>
        <v>18417</v>
      </c>
      <c r="AB383" s="143">
        <f t="shared" si="859"/>
        <v>7067</v>
      </c>
      <c r="AC383" s="143">
        <f t="shared" si="859"/>
        <v>11890</v>
      </c>
      <c r="AD383" s="143">
        <f t="shared" si="859"/>
        <v>16555</v>
      </c>
      <c r="AE383" s="143">
        <f t="shared" si="859"/>
        <v>4202</v>
      </c>
      <c r="AF383" s="143">
        <f t="shared" si="859"/>
        <v>16802</v>
      </c>
      <c r="AG383" s="143">
        <f t="shared" si="859"/>
        <v>225817</v>
      </c>
      <c r="AH383" s="143">
        <f t="shared" si="859"/>
        <v>116559</v>
      </c>
      <c r="AI383" s="143">
        <f t="shared" si="859"/>
        <v>104035</v>
      </c>
      <c r="AJ383" s="143">
        <f t="shared" si="859"/>
        <v>15796</v>
      </c>
      <c r="AK383" s="143">
        <f t="shared" si="859"/>
        <v>3454</v>
      </c>
      <c r="AL383" s="143">
        <f t="shared" si="859"/>
        <v>2924</v>
      </c>
      <c r="AM383" s="143">
        <f t="shared" si="859"/>
        <v>22174</v>
      </c>
      <c r="AN383" s="143">
        <f t="shared" si="859"/>
        <v>1144678</v>
      </c>
      <c r="AQ383" s="143">
        <f>(AQ125+AQ100)-(AQ382+AQ381)</f>
        <v>9322.375</v>
      </c>
      <c r="AR383" s="143">
        <f>(AR125+AR100)-(AR382+AR381)</f>
        <v>12751.555555555555</v>
      </c>
      <c r="AS383" s="143">
        <f>(AS125+AS100)-(AS382+AS381)</f>
        <v>17081.285714285714</v>
      </c>
      <c r="AT383" s="143">
        <f>(AT125+AT100)-(AT382+AT381)</f>
        <v>9521.454545454546</v>
      </c>
      <c r="AU383" s="143">
        <f>(AU125+AU100)-(AU382+AU381)</f>
        <v>7481</v>
      </c>
      <c r="AV383" s="143">
        <f t="shared" ref="AV383" si="860">(AV125+AV100)-(AV382+AV381)</f>
        <v>39813.517241379312</v>
      </c>
      <c r="AX383" s="143">
        <f>(AX125+AX100)-(AX382+AX381)</f>
        <v>106503</v>
      </c>
      <c r="AY383" s="143">
        <f>(AY125+AY100)-(AY382+AY381)</f>
        <v>9411</v>
      </c>
      <c r="AZ383" s="143">
        <f>(AZ125+AZ100)-(AZ382+AZ381)</f>
        <v>16569</v>
      </c>
      <c r="BA383" s="143">
        <f>(BA125+BA100)-(BA382+BA381)</f>
        <v>5895</v>
      </c>
      <c r="BB383" s="143">
        <f>(BB125+BB100)-(BB382+BB381)</f>
        <v>3827</v>
      </c>
      <c r="BC383" s="143">
        <f t="shared" ref="BC383" si="861">(BC125+BC100)-(BC382+BC381)</f>
        <v>16168.5</v>
      </c>
    </row>
  </sheetData>
  <hyperlinks>
    <hyperlink ref="E8" location="Lincoln" display="Lincoln University"/>
    <hyperlink ref="H8" location="UC_Earthquake_Impacts" display="University of Canterbury"/>
    <hyperlink ref="AH8" location="Metro_ITPs" display="Metro ITP"/>
    <hyperlink ref="AI8" location="Regional_ITPs" display="Rural ITP"/>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2009</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2009</v>
      </c>
      <c r="D8" s="10" t="s">
        <v>304</v>
      </c>
      <c r="E8" s="114" t="s">
        <v>305</v>
      </c>
      <c r="F8" s="114" t="s">
        <v>306</v>
      </c>
      <c r="G8" s="114" t="s">
        <v>307</v>
      </c>
      <c r="H8" s="114"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131909</v>
      </c>
      <c r="E11" s="117">
        <f t="shared" si="0"/>
        <v>31433</v>
      </c>
      <c r="F11" s="117">
        <f t="shared" si="0"/>
        <v>176155</v>
      </c>
      <c r="G11" s="117">
        <f t="shared" si="0"/>
        <v>337013</v>
      </c>
      <c r="H11" s="117">
        <f t="shared" si="0"/>
        <v>140269</v>
      </c>
      <c r="I11" s="117">
        <f t="shared" si="0"/>
        <v>247508</v>
      </c>
      <c r="J11" s="117">
        <f t="shared" si="0"/>
        <v>90911</v>
      </c>
      <c r="K11" s="117">
        <f t="shared" si="0"/>
        <v>142123</v>
      </c>
      <c r="L11" s="97">
        <f t="shared" ref="L11:V11" si="1">L17+L26+L28+L33</f>
        <v>1297321</v>
      </c>
      <c r="M11" s="117">
        <f t="shared" si="1"/>
        <v>21770</v>
      </c>
      <c r="N11" s="117">
        <f t="shared" si="1"/>
        <v>30906</v>
      </c>
      <c r="O11" s="117">
        <f t="shared" si="1"/>
        <v>48806</v>
      </c>
      <c r="P11" s="117">
        <f t="shared" si="1"/>
        <v>24540</v>
      </c>
      <c r="Q11" s="117">
        <f t="shared" si="1"/>
        <v>56859</v>
      </c>
      <c r="R11" s="117">
        <f t="shared" si="1"/>
        <v>25808</v>
      </c>
      <c r="S11" s="117">
        <f t="shared" si="1"/>
        <v>31028</v>
      </c>
      <c r="T11" s="117">
        <f t="shared" si="1"/>
        <v>33037</v>
      </c>
      <c r="U11" s="117">
        <f t="shared" si="1"/>
        <v>33328</v>
      </c>
      <c r="V11" s="117">
        <f t="shared" si="1"/>
        <v>22226</v>
      </c>
      <c r="W11" s="117">
        <f t="shared" ref="W11:X11" si="2">W17+W26+W28+W33</f>
        <v>14038</v>
      </c>
      <c r="X11" s="117">
        <f t="shared" si="2"/>
        <v>3602</v>
      </c>
      <c r="Y11" s="117">
        <f t="shared" ref="Y11:AN11" si="3">Y17+Y26+Y28+Y33</f>
        <v>40124</v>
      </c>
      <c r="Z11" s="117">
        <f t="shared" si="3"/>
        <v>76792</v>
      </c>
      <c r="AA11" s="117">
        <f t="shared" si="3"/>
        <v>35733</v>
      </c>
      <c r="AB11" s="117">
        <f t="shared" si="3"/>
        <v>27146</v>
      </c>
      <c r="AC11" s="117">
        <f t="shared" si="3"/>
        <v>46642</v>
      </c>
      <c r="AD11" s="117">
        <f t="shared" si="3"/>
        <v>32431</v>
      </c>
      <c r="AE11" s="117">
        <f t="shared" si="3"/>
        <v>16443</v>
      </c>
      <c r="AF11" s="117">
        <f t="shared" si="3"/>
        <v>26829</v>
      </c>
      <c r="AG11" s="97">
        <f t="shared" si="3"/>
        <v>648088</v>
      </c>
      <c r="AH11" s="97">
        <f t="shared" si="3"/>
        <v>237708</v>
      </c>
      <c r="AI11" s="97">
        <f t="shared" si="3"/>
        <v>142475</v>
      </c>
      <c r="AJ11" s="117">
        <f t="shared" si="3"/>
        <v>134905</v>
      </c>
      <c r="AK11" s="117">
        <f t="shared" si="3"/>
        <v>12363</v>
      </c>
      <c r="AL11" s="117">
        <f t="shared" si="3"/>
        <v>21565</v>
      </c>
      <c r="AM11" s="97">
        <f t="shared" si="3"/>
        <v>168833</v>
      </c>
      <c r="AN11" s="98">
        <f t="shared" si="3"/>
        <v>2114242</v>
      </c>
      <c r="AQ11" s="43">
        <f>K11/AQ$5</f>
        <v>17765.375</v>
      </c>
      <c r="AR11" s="43">
        <f>AG11/AR$5</f>
        <v>32404.400000000001</v>
      </c>
      <c r="AS11" s="43">
        <f>AH11/AS$5</f>
        <v>47541.599999999999</v>
      </c>
      <c r="AT11" s="43">
        <f>AI11/AT$5</f>
        <v>9498.3333333333339</v>
      </c>
      <c r="AU11" s="43">
        <f>AM11/AU$5</f>
        <v>56277.666666666664</v>
      </c>
      <c r="AV11" s="44">
        <f>AN11/AV$5</f>
        <v>68201.354838709682</v>
      </c>
      <c r="AW11" s="122"/>
      <c r="AX11" s="43">
        <f t="shared" ref="AX11:AX18" si="4">MEDIAN($D11:$K11)</f>
        <v>141196</v>
      </c>
      <c r="AY11" s="43">
        <f t="shared" ref="AY11:BA18" si="5">MEDIAN($M11:$AF11)</f>
        <v>30967</v>
      </c>
      <c r="AZ11" s="43">
        <f>MEDIAN($AC11,$AD11,$Z11,$T11,$O11,Q11,AF11)</f>
        <v>46642</v>
      </c>
      <c r="BA11" s="43">
        <f>MEDIAN(M11,N11,P11,R11,S11,U11,V11,Y11,AA11,AB11,AE11,W11,X11)</f>
        <v>25808</v>
      </c>
      <c r="BB11" s="43">
        <f t="shared" ref="BB11:BB23" si="6">MEDIAN($AJ11:$AL11)</f>
        <v>21565</v>
      </c>
      <c r="BC11" s="44">
        <f>MEDIAN(D11:K11,M11:AF11,AJ11:AL11)</f>
        <v>33037</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108460</v>
      </c>
      <c r="E13" s="160">
        <v>18149</v>
      </c>
      <c r="F13" s="160">
        <v>144221</v>
      </c>
      <c r="G13" s="160">
        <v>256602</v>
      </c>
      <c r="H13" s="144">
        <v>103514</v>
      </c>
      <c r="I13" s="144">
        <v>194633</v>
      </c>
      <c r="J13" s="160">
        <v>57750</v>
      </c>
      <c r="K13" s="144">
        <v>111379</v>
      </c>
      <c r="L13" s="43">
        <f>+SUM(D13:K13)</f>
        <v>994708</v>
      </c>
      <c r="M13" s="160">
        <v>21114</v>
      </c>
      <c r="N13" s="160">
        <v>22006</v>
      </c>
      <c r="O13" s="160">
        <v>41330</v>
      </c>
      <c r="P13" s="160">
        <v>20229</v>
      </c>
      <c r="Q13" s="160">
        <v>43395</v>
      </c>
      <c r="R13" s="160">
        <v>16362</v>
      </c>
      <c r="S13" s="160">
        <v>25786</v>
      </c>
      <c r="T13" s="160">
        <v>28276</v>
      </c>
      <c r="U13" s="160">
        <v>29113</v>
      </c>
      <c r="V13" s="144">
        <v>19421</v>
      </c>
      <c r="W13" s="144">
        <v>6207</v>
      </c>
      <c r="X13" s="144">
        <v>3557</v>
      </c>
      <c r="Y13" s="160">
        <v>34441</v>
      </c>
      <c r="Z13" s="160">
        <v>71490</v>
      </c>
      <c r="AA13" s="160">
        <v>31044</v>
      </c>
      <c r="AB13" s="160">
        <v>24493</v>
      </c>
      <c r="AC13" s="160">
        <v>29427</v>
      </c>
      <c r="AD13" s="160">
        <v>28292</v>
      </c>
      <c r="AE13" s="160">
        <v>13129</v>
      </c>
      <c r="AF13" s="160">
        <v>16753</v>
      </c>
      <c r="AG13" s="43">
        <f>+SUM(M13:AF13)</f>
        <v>525865</v>
      </c>
      <c r="AH13" s="43">
        <f t="shared" ref="AH13:AI17" si="7">AC13+AD13+Z13+T13+O13</f>
        <v>198815</v>
      </c>
      <c r="AI13" s="43">
        <f t="shared" si="7"/>
        <v>121807</v>
      </c>
      <c r="AJ13" s="160">
        <v>94662</v>
      </c>
      <c r="AK13" s="144">
        <v>12363</v>
      </c>
      <c r="AL13" s="160">
        <v>12418</v>
      </c>
      <c r="AM13" s="43">
        <f>+SUM(AJ13:AL13)</f>
        <v>119443</v>
      </c>
      <c r="AN13" s="44">
        <f>+AM13+AG13+L13</f>
        <v>1640016</v>
      </c>
      <c r="AQ13" s="43">
        <f>K13/AQ$5</f>
        <v>13922.375</v>
      </c>
      <c r="AR13" s="43">
        <f t="shared" ref="AR13:AT17" si="8">AG13/AR$5</f>
        <v>26293.25</v>
      </c>
      <c r="AS13" s="43">
        <f t="shared" si="8"/>
        <v>39763</v>
      </c>
      <c r="AT13" s="43">
        <f t="shared" si="8"/>
        <v>8120.4666666666662</v>
      </c>
      <c r="AU13" s="43">
        <f t="shared" ref="AU13:AV17" si="9">AM13/AU$5</f>
        <v>39814.333333333336</v>
      </c>
      <c r="AV13" s="44">
        <f t="shared" si="9"/>
        <v>52903.741935483871</v>
      </c>
      <c r="AW13" s="122"/>
      <c r="AX13" s="43">
        <f t="shared" si="4"/>
        <v>109919.5</v>
      </c>
      <c r="AY13" s="43">
        <f t="shared" si="5"/>
        <v>25139.5</v>
      </c>
      <c r="AZ13" s="43">
        <f>MEDIAN($AC13,$AD13,$Z13,$T13,$O13,Q13,AF13)</f>
        <v>29427</v>
      </c>
      <c r="BA13" s="43">
        <f>MEDIAN(M13,N13,P13,R13,S13,U13,V13,Y13,AA13,AB13,AE13,W13,X13)</f>
        <v>21114</v>
      </c>
      <c r="BB13" s="43">
        <f t="shared" si="6"/>
        <v>12418</v>
      </c>
      <c r="BC13" s="44">
        <f>MEDIAN(D13:K13,M13:AF13,AJ13:AL13)</f>
        <v>28292</v>
      </c>
    </row>
    <row r="14" spans="1:55" s="204" customFormat="1">
      <c r="A14" s="199"/>
      <c r="B14" s="200"/>
      <c r="C14" s="201" t="s">
        <v>280</v>
      </c>
      <c r="D14" s="144">
        <v>0</v>
      </c>
      <c r="E14" s="160">
        <v>0</v>
      </c>
      <c r="F14" s="160">
        <v>0</v>
      </c>
      <c r="G14" s="160">
        <v>0</v>
      </c>
      <c r="H14" s="144">
        <v>0</v>
      </c>
      <c r="I14" s="144">
        <v>1952</v>
      </c>
      <c r="J14" s="160">
        <v>0</v>
      </c>
      <c r="K14" s="144">
        <v>0</v>
      </c>
      <c r="L14" s="43">
        <f>+SUM(D14:K14)</f>
        <v>1952</v>
      </c>
      <c r="M14" s="160">
        <v>0</v>
      </c>
      <c r="N14" s="160">
        <v>0</v>
      </c>
      <c r="O14" s="160">
        <v>0</v>
      </c>
      <c r="P14" s="160">
        <v>0</v>
      </c>
      <c r="Q14" s="160">
        <v>0</v>
      </c>
      <c r="R14" s="160">
        <v>0</v>
      </c>
      <c r="S14" s="160">
        <v>0</v>
      </c>
      <c r="T14" s="160">
        <v>0</v>
      </c>
      <c r="U14" s="160">
        <v>0</v>
      </c>
      <c r="V14" s="144">
        <v>0</v>
      </c>
      <c r="W14" s="144">
        <v>0</v>
      </c>
      <c r="X14" s="144">
        <v>0</v>
      </c>
      <c r="Y14" s="160">
        <v>0</v>
      </c>
      <c r="Z14" s="160">
        <v>0</v>
      </c>
      <c r="AA14" s="160">
        <v>0</v>
      </c>
      <c r="AB14" s="160">
        <v>0</v>
      </c>
      <c r="AC14" s="160">
        <v>0</v>
      </c>
      <c r="AD14" s="160">
        <v>0</v>
      </c>
      <c r="AE14" s="160">
        <v>0</v>
      </c>
      <c r="AF14" s="160">
        <v>0</v>
      </c>
      <c r="AG14" s="43">
        <f>+SUM(M14:AF14)</f>
        <v>0</v>
      </c>
      <c r="AH14" s="43">
        <f t="shared" si="7"/>
        <v>0</v>
      </c>
      <c r="AI14" s="43">
        <f t="shared" si="7"/>
        <v>0</v>
      </c>
      <c r="AJ14" s="160">
        <v>0</v>
      </c>
      <c r="AK14" s="144">
        <v>0</v>
      </c>
      <c r="AL14" s="160">
        <v>0</v>
      </c>
      <c r="AM14" s="43">
        <f>+SUM(AJ14:AL14)</f>
        <v>0</v>
      </c>
      <c r="AN14" s="44">
        <f>+AM14+AG14+L14</f>
        <v>1952</v>
      </c>
      <c r="AQ14" s="43">
        <f>K14/AQ$5</f>
        <v>0</v>
      </c>
      <c r="AR14" s="43">
        <f t="shared" si="8"/>
        <v>0</v>
      </c>
      <c r="AS14" s="43">
        <f t="shared" si="8"/>
        <v>0</v>
      </c>
      <c r="AT14" s="43">
        <f t="shared" si="8"/>
        <v>0</v>
      </c>
      <c r="AU14" s="43">
        <f t="shared" si="9"/>
        <v>0</v>
      </c>
      <c r="AV14" s="44">
        <f t="shared" si="9"/>
        <v>62.967741935483872</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0</v>
      </c>
      <c r="E15" s="160">
        <v>0</v>
      </c>
      <c r="F15" s="160">
        <v>0</v>
      </c>
      <c r="G15" s="160">
        <v>0</v>
      </c>
      <c r="H15" s="144">
        <v>0</v>
      </c>
      <c r="I15" s="144">
        <v>0</v>
      </c>
      <c r="J15" s="160">
        <v>0</v>
      </c>
      <c r="K15" s="144">
        <v>0</v>
      </c>
      <c r="L15" s="43"/>
      <c r="M15" s="160">
        <v>258</v>
      </c>
      <c r="N15" s="160">
        <v>734</v>
      </c>
      <c r="O15" s="160">
        <v>1901</v>
      </c>
      <c r="P15" s="160">
        <v>280</v>
      </c>
      <c r="Q15" s="160">
        <v>3582</v>
      </c>
      <c r="R15" s="160">
        <v>316</v>
      </c>
      <c r="S15" s="160">
        <v>735</v>
      </c>
      <c r="T15" s="160">
        <v>458</v>
      </c>
      <c r="U15" s="160">
        <v>1762</v>
      </c>
      <c r="V15" s="144">
        <v>0</v>
      </c>
      <c r="W15" s="144">
        <v>59</v>
      </c>
      <c r="X15" s="144">
        <v>45</v>
      </c>
      <c r="Y15" s="160">
        <v>1996</v>
      </c>
      <c r="Z15" s="160">
        <v>605</v>
      </c>
      <c r="AA15" s="160">
        <v>587</v>
      </c>
      <c r="AB15" s="160">
        <v>982</v>
      </c>
      <c r="AC15" s="160">
        <v>3424</v>
      </c>
      <c r="AD15" s="160">
        <v>3205</v>
      </c>
      <c r="AE15" s="160">
        <v>543</v>
      </c>
      <c r="AF15" s="160">
        <v>0</v>
      </c>
      <c r="AG15" s="43">
        <f>+SUM(M15:AF15)</f>
        <v>21472</v>
      </c>
      <c r="AH15" s="43">
        <f t="shared" si="7"/>
        <v>9593</v>
      </c>
      <c r="AI15" s="43">
        <f t="shared" si="7"/>
        <v>6377</v>
      </c>
      <c r="AJ15" s="160">
        <v>0</v>
      </c>
      <c r="AK15" s="144">
        <v>0</v>
      </c>
      <c r="AL15" s="160">
        <v>0</v>
      </c>
      <c r="AM15" s="43">
        <f>+SUM(AJ15:AL15)</f>
        <v>0</v>
      </c>
      <c r="AN15" s="44">
        <f>+AM15+AG15+L15</f>
        <v>21472</v>
      </c>
      <c r="AQ15" s="43">
        <f>K15/AQ$5</f>
        <v>0</v>
      </c>
      <c r="AR15" s="43">
        <f t="shared" si="8"/>
        <v>1073.5999999999999</v>
      </c>
      <c r="AS15" s="43">
        <f t="shared" si="8"/>
        <v>1918.6</v>
      </c>
      <c r="AT15" s="43">
        <f t="shared" si="8"/>
        <v>425.13333333333333</v>
      </c>
      <c r="AU15" s="43">
        <f t="shared" si="9"/>
        <v>0</v>
      </c>
      <c r="AV15" s="44">
        <f t="shared" si="9"/>
        <v>692.64516129032256</v>
      </c>
      <c r="AW15" s="122"/>
      <c r="AX15" s="43">
        <f t="shared" si="4"/>
        <v>0</v>
      </c>
      <c r="AY15" s="43">
        <f t="shared" si="5"/>
        <v>596</v>
      </c>
      <c r="AZ15" s="43">
        <f>MEDIAN($AC15,$AD15,$Z15,$T15,$O15,Q15,AF15)</f>
        <v>1901</v>
      </c>
      <c r="BA15" s="43">
        <f t="shared" si="10"/>
        <v>543</v>
      </c>
      <c r="BB15" s="43">
        <f t="shared" si="6"/>
        <v>0</v>
      </c>
      <c r="BC15" s="44">
        <f t="shared" si="11"/>
        <v>258</v>
      </c>
    </row>
    <row r="16" spans="1:55" s="204" customFormat="1">
      <c r="A16" s="199"/>
      <c r="B16" s="200"/>
      <c r="C16" s="201" t="s">
        <v>278</v>
      </c>
      <c r="D16" s="144">
        <v>16675</v>
      </c>
      <c r="E16" s="160">
        <v>733</v>
      </c>
      <c r="F16" s="160">
        <v>0</v>
      </c>
      <c r="G16" s="160">
        <v>2277</v>
      </c>
      <c r="H16" s="144">
        <v>2446</v>
      </c>
      <c r="I16" s="144">
        <v>0</v>
      </c>
      <c r="J16" s="160">
        <v>9667</v>
      </c>
      <c r="K16" s="144">
        <v>6832</v>
      </c>
      <c r="L16" s="43">
        <f>+SUM(D16:K16)</f>
        <v>38630</v>
      </c>
      <c r="M16" s="160">
        <v>202</v>
      </c>
      <c r="N16" s="160">
        <v>2861</v>
      </c>
      <c r="O16" s="160">
        <v>921</v>
      </c>
      <c r="P16" s="160">
        <v>2862</v>
      </c>
      <c r="Q16" s="160">
        <v>5090</v>
      </c>
      <c r="R16" s="160">
        <v>112</v>
      </c>
      <c r="S16" s="160">
        <v>4449</v>
      </c>
      <c r="T16" s="160">
        <v>2122</v>
      </c>
      <c r="U16" s="160">
        <v>1296</v>
      </c>
      <c r="V16" s="144">
        <v>0</v>
      </c>
      <c r="W16" s="144">
        <v>7772</v>
      </c>
      <c r="X16" s="144">
        <v>0</v>
      </c>
      <c r="Y16" s="160">
        <v>195</v>
      </c>
      <c r="Z16" s="160">
        <v>1179</v>
      </c>
      <c r="AA16" s="160">
        <v>3222</v>
      </c>
      <c r="AB16" s="160">
        <v>719</v>
      </c>
      <c r="AC16" s="160">
        <v>13142</v>
      </c>
      <c r="AD16" s="160">
        <v>529</v>
      </c>
      <c r="AE16" s="160">
        <v>1940</v>
      </c>
      <c r="AF16" s="160">
        <v>9428</v>
      </c>
      <c r="AG16" s="43">
        <f>+SUM(M16:AF16)</f>
        <v>58041</v>
      </c>
      <c r="AH16" s="43">
        <f t="shared" si="7"/>
        <v>17893</v>
      </c>
      <c r="AI16" s="43">
        <f t="shared" si="7"/>
        <v>9849</v>
      </c>
      <c r="AJ16" s="160">
        <v>32319</v>
      </c>
      <c r="AK16" s="144">
        <v>0</v>
      </c>
      <c r="AL16" s="160">
        <v>0</v>
      </c>
      <c r="AM16" s="43">
        <f>+SUM(AJ16:AL16)</f>
        <v>32319</v>
      </c>
      <c r="AN16" s="44">
        <f>+AM16+AG16+L16</f>
        <v>128990</v>
      </c>
      <c r="AQ16" s="43">
        <f>K16/AQ$5</f>
        <v>854</v>
      </c>
      <c r="AR16" s="43">
        <f t="shared" si="8"/>
        <v>2902.05</v>
      </c>
      <c r="AS16" s="43">
        <f t="shared" si="8"/>
        <v>3578.6</v>
      </c>
      <c r="AT16" s="43">
        <f t="shared" si="8"/>
        <v>656.6</v>
      </c>
      <c r="AU16" s="43">
        <f t="shared" si="9"/>
        <v>10773</v>
      </c>
      <c r="AV16" s="44">
        <f t="shared" si="9"/>
        <v>4160.9677419354839</v>
      </c>
      <c r="AW16" s="122"/>
      <c r="AX16" s="43">
        <f t="shared" si="4"/>
        <v>2361.5</v>
      </c>
      <c r="AY16" s="43">
        <f t="shared" si="5"/>
        <v>1618</v>
      </c>
      <c r="AZ16" s="43">
        <f>MEDIAN($AC16,$AD16,$Z16,$T16,$O16,Q16,AF16)</f>
        <v>2122</v>
      </c>
      <c r="BA16" s="43">
        <f t="shared" si="10"/>
        <v>1296</v>
      </c>
      <c r="BB16" s="43">
        <f t="shared" si="6"/>
        <v>0</v>
      </c>
      <c r="BC16" s="44">
        <f t="shared" si="11"/>
        <v>1940</v>
      </c>
    </row>
    <row r="17" spans="1:55" s="204" customFormat="1">
      <c r="A17" s="199"/>
      <c r="B17" s="200"/>
      <c r="C17" s="210" t="s">
        <v>277</v>
      </c>
      <c r="D17" s="46">
        <f t="shared" ref="D17:K17" si="12">SUM(D13:D16)</f>
        <v>125135</v>
      </c>
      <c r="E17" s="118">
        <f t="shared" si="12"/>
        <v>18882</v>
      </c>
      <c r="F17" s="118">
        <f t="shared" si="12"/>
        <v>144221</v>
      </c>
      <c r="G17" s="118">
        <f t="shared" si="12"/>
        <v>258879</v>
      </c>
      <c r="H17" s="118">
        <f t="shared" si="12"/>
        <v>105960</v>
      </c>
      <c r="I17" s="118">
        <f t="shared" si="12"/>
        <v>196585</v>
      </c>
      <c r="J17" s="118">
        <f t="shared" si="12"/>
        <v>67417</v>
      </c>
      <c r="K17" s="118">
        <f t="shared" si="12"/>
        <v>118211</v>
      </c>
      <c r="L17" s="45">
        <f>+SUM(D17:K17)</f>
        <v>1035290</v>
      </c>
      <c r="M17" s="118">
        <f t="shared" ref="M17:V17" si="13">SUM(M13:M16)</f>
        <v>21574</v>
      </c>
      <c r="N17" s="118">
        <f t="shared" si="13"/>
        <v>25601</v>
      </c>
      <c r="O17" s="118">
        <f t="shared" si="13"/>
        <v>44152</v>
      </c>
      <c r="P17" s="118">
        <f t="shared" si="13"/>
        <v>23371</v>
      </c>
      <c r="Q17" s="118">
        <f t="shared" si="13"/>
        <v>52067</v>
      </c>
      <c r="R17" s="118">
        <f t="shared" si="13"/>
        <v>16790</v>
      </c>
      <c r="S17" s="118">
        <f t="shared" si="13"/>
        <v>30970</v>
      </c>
      <c r="T17" s="118">
        <f t="shared" si="13"/>
        <v>30856</v>
      </c>
      <c r="U17" s="118">
        <f t="shared" si="13"/>
        <v>32171</v>
      </c>
      <c r="V17" s="118">
        <f t="shared" si="13"/>
        <v>19421</v>
      </c>
      <c r="W17" s="118">
        <f t="shared" ref="W17:X17" si="14">SUM(W13:W16)</f>
        <v>14038</v>
      </c>
      <c r="X17" s="118">
        <f t="shared" si="14"/>
        <v>3602</v>
      </c>
      <c r="Y17" s="118">
        <f t="shared" ref="Y17:AF17" si="15">SUM(Y13:Y16)</f>
        <v>36632</v>
      </c>
      <c r="Z17" s="118">
        <f t="shared" si="15"/>
        <v>73274</v>
      </c>
      <c r="AA17" s="118">
        <f t="shared" si="15"/>
        <v>34853</v>
      </c>
      <c r="AB17" s="118">
        <f t="shared" si="15"/>
        <v>26194</v>
      </c>
      <c r="AC17" s="118">
        <f t="shared" si="15"/>
        <v>45993</v>
      </c>
      <c r="AD17" s="118">
        <f t="shared" si="15"/>
        <v>32026</v>
      </c>
      <c r="AE17" s="118">
        <f t="shared" si="15"/>
        <v>15612</v>
      </c>
      <c r="AF17" s="118">
        <f t="shared" si="15"/>
        <v>26181</v>
      </c>
      <c r="AG17" s="45">
        <f>+SUM(M17:AF17)</f>
        <v>605378</v>
      </c>
      <c r="AH17" s="45">
        <f t="shared" si="7"/>
        <v>226301</v>
      </c>
      <c r="AI17" s="45">
        <f t="shared" si="7"/>
        <v>138033</v>
      </c>
      <c r="AJ17" s="118">
        <f>SUM(AJ13:AJ16)</f>
        <v>126981</v>
      </c>
      <c r="AK17" s="118">
        <f>SUM(AK13:AK16)</f>
        <v>12363</v>
      </c>
      <c r="AL17" s="118">
        <f>SUM(AL13:AL16)</f>
        <v>12418</v>
      </c>
      <c r="AM17" s="45">
        <f>+SUM(AJ17:AL17)</f>
        <v>151762</v>
      </c>
      <c r="AN17" s="211">
        <f>+AM17+AG17+L17</f>
        <v>1792430</v>
      </c>
      <c r="AQ17" s="45">
        <f>K17/AQ$5</f>
        <v>14776.375</v>
      </c>
      <c r="AR17" s="45">
        <f t="shared" si="8"/>
        <v>30268.9</v>
      </c>
      <c r="AS17" s="45">
        <f t="shared" si="8"/>
        <v>45260.2</v>
      </c>
      <c r="AT17" s="45">
        <f t="shared" si="8"/>
        <v>9202.2000000000007</v>
      </c>
      <c r="AU17" s="45">
        <f t="shared" si="9"/>
        <v>50587.333333333336</v>
      </c>
      <c r="AV17" s="211">
        <f t="shared" si="9"/>
        <v>57820.322580645159</v>
      </c>
      <c r="AW17" s="122"/>
      <c r="AX17" s="45">
        <f t="shared" si="4"/>
        <v>121673</v>
      </c>
      <c r="AY17" s="45">
        <f t="shared" si="5"/>
        <v>28525</v>
      </c>
      <c r="AZ17" s="45">
        <f>MEDIAN($AC17,$AD17,$Z17,$T17,$O17,Q17,AF17)</f>
        <v>44152</v>
      </c>
      <c r="BA17" s="45">
        <f t="shared" si="10"/>
        <v>23371</v>
      </c>
      <c r="BB17" s="45">
        <f t="shared" si="6"/>
        <v>12418</v>
      </c>
      <c r="BC17" s="211">
        <f t="shared" si="11"/>
        <v>32026</v>
      </c>
    </row>
    <row r="18" spans="1:55" s="204" customFormat="1">
      <c r="A18" s="199"/>
      <c r="B18" s="200"/>
      <c r="C18" s="212" t="s">
        <v>259</v>
      </c>
      <c r="D18" s="213">
        <f t="shared" ref="D18:V18" si="16">+D17/D$42</f>
        <v>0.47982683517899322</v>
      </c>
      <c r="E18" s="214">
        <f t="shared" si="16"/>
        <v>0.21142562816321045</v>
      </c>
      <c r="F18" s="214">
        <f t="shared" si="16"/>
        <v>0.35562180369181301</v>
      </c>
      <c r="G18" s="214">
        <f t="shared" si="16"/>
        <v>0.30704881867349842</v>
      </c>
      <c r="H18" s="119">
        <f t="shared" si="16"/>
        <v>0.3728714550643446</v>
      </c>
      <c r="I18" s="119">
        <f t="shared" si="16"/>
        <v>0.35261946658200283</v>
      </c>
      <c r="J18" s="214">
        <f t="shared" si="16"/>
        <v>0.32559161595672753</v>
      </c>
      <c r="K18" s="119">
        <f t="shared" si="16"/>
        <v>0.37738276523676811</v>
      </c>
      <c r="L18" s="84">
        <f t="shared" si="16"/>
        <v>0.34967307126570174</v>
      </c>
      <c r="M18" s="214">
        <f t="shared" si="16"/>
        <v>0.78745848085556813</v>
      </c>
      <c r="N18" s="215">
        <f t="shared" si="16"/>
        <v>0.58071906544176022</v>
      </c>
      <c r="O18" s="214">
        <f t="shared" si="16"/>
        <v>0.52005936535607433</v>
      </c>
      <c r="P18" s="214">
        <f t="shared" si="16"/>
        <v>0.58959610484623726</v>
      </c>
      <c r="Q18" s="214">
        <f t="shared" si="16"/>
        <v>0.53683407396715088</v>
      </c>
      <c r="R18" s="214">
        <f t="shared" si="16"/>
        <v>0.32086685649855717</v>
      </c>
      <c r="S18" s="214">
        <f t="shared" si="16"/>
        <v>0.79538742070524182</v>
      </c>
      <c r="T18" s="214">
        <f t="shared" si="16"/>
        <v>0.58689491203043276</v>
      </c>
      <c r="U18" s="214">
        <f t="shared" si="16"/>
        <v>0.71856782292108734</v>
      </c>
      <c r="V18" s="119">
        <f t="shared" si="16"/>
        <v>0.70601279627744651</v>
      </c>
      <c r="W18" s="119">
        <f t="shared" ref="W18:X18" si="17">+W17/W$42</f>
        <v>0.80318114200709467</v>
      </c>
      <c r="X18" s="119">
        <f t="shared" si="17"/>
        <v>0.29234640045450855</v>
      </c>
      <c r="Y18" s="214">
        <f t="shared" ref="Y18:AN18" si="18">+Y17/Y$42</f>
        <v>0.6560759380317005</v>
      </c>
      <c r="Z18" s="215">
        <f t="shared" si="18"/>
        <v>0.55601590481393792</v>
      </c>
      <c r="AA18" s="214">
        <f t="shared" si="18"/>
        <v>0.63881302809802232</v>
      </c>
      <c r="AB18" s="214">
        <f t="shared" si="18"/>
        <v>0.60845528455284548</v>
      </c>
      <c r="AC18" s="214">
        <f t="shared" si="18"/>
        <v>0.62935139573070609</v>
      </c>
      <c r="AD18" s="214">
        <f t="shared" si="18"/>
        <v>0.64973321701730535</v>
      </c>
      <c r="AE18" s="215">
        <f t="shared" si="18"/>
        <v>0.66060170101129778</v>
      </c>
      <c r="AF18" s="215">
        <f t="shared" si="18"/>
        <v>0.51152749013324994</v>
      </c>
      <c r="AG18" s="84">
        <f t="shared" si="18"/>
        <v>0.59272974007650736</v>
      </c>
      <c r="AH18" s="84">
        <f t="shared" si="18"/>
        <v>0.57784683424065697</v>
      </c>
      <c r="AI18" s="84">
        <f t="shared" si="18"/>
        <v>0.65142784329826842</v>
      </c>
      <c r="AJ18" s="214">
        <f t="shared" si="18"/>
        <v>0.85137581462708178</v>
      </c>
      <c r="AK18" s="119">
        <f t="shared" si="18"/>
        <v>0.56244028934079437</v>
      </c>
      <c r="AL18" s="214">
        <f t="shared" si="18"/>
        <v>0.51227259601501585</v>
      </c>
      <c r="AM18" s="84">
        <f t="shared" si="18"/>
        <v>0.77679275221374833</v>
      </c>
      <c r="AN18" s="86">
        <f t="shared" si="18"/>
        <v>0.42907317054487359</v>
      </c>
      <c r="AQ18" s="84">
        <f t="shared" ref="AQ18:AV18" si="19">+AQ17/AQ$42</f>
        <v>0.37738276523676811</v>
      </c>
      <c r="AR18" s="84">
        <f t="shared" si="19"/>
        <v>0.59272974007650747</v>
      </c>
      <c r="AS18" s="84">
        <f t="shared" si="19"/>
        <v>0.57784683424065686</v>
      </c>
      <c r="AT18" s="84">
        <f t="shared" si="19"/>
        <v>0.65142784329826853</v>
      </c>
      <c r="AU18" s="84">
        <f t="shared" si="19"/>
        <v>0.77679275221374833</v>
      </c>
      <c r="AV18" s="86">
        <f t="shared" si="19"/>
        <v>0.42907317054487359</v>
      </c>
      <c r="AW18" s="85"/>
      <c r="AX18" s="84">
        <f t="shared" si="4"/>
        <v>0.35412063513690795</v>
      </c>
      <c r="AY18" s="84">
        <f t="shared" si="5"/>
        <v>0.61890334014177584</v>
      </c>
      <c r="AZ18" s="84">
        <f t="shared" si="5"/>
        <v>0.61890334014177584</v>
      </c>
      <c r="BA18" s="84">
        <f t="shared" si="5"/>
        <v>0.61890334014177584</v>
      </c>
      <c r="BB18" s="84">
        <f t="shared" si="6"/>
        <v>0.56244028934079437</v>
      </c>
      <c r="BC18" s="86">
        <f t="shared" ref="BC18" si="20">+BC17/BC$42</f>
        <v>0.6091488349976224</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57494</v>
      </c>
      <c r="E20" s="160">
        <v>7168</v>
      </c>
      <c r="F20" s="160">
        <v>79588</v>
      </c>
      <c r="G20" s="160">
        <v>127915</v>
      </c>
      <c r="H20" s="144">
        <v>58531</v>
      </c>
      <c r="I20" s="144">
        <v>83096</v>
      </c>
      <c r="J20" s="160">
        <v>37950</v>
      </c>
      <c r="K20" s="144">
        <v>66078</v>
      </c>
      <c r="L20" s="43">
        <f>+SUM(D20:K20)</f>
        <v>517820</v>
      </c>
      <c r="M20" s="160">
        <v>2987</v>
      </c>
      <c r="N20" s="160">
        <v>7937</v>
      </c>
      <c r="O20" s="160">
        <v>17280</v>
      </c>
      <c r="P20" s="160">
        <v>8045</v>
      </c>
      <c r="Q20" s="160">
        <v>25305</v>
      </c>
      <c r="R20" s="160">
        <v>20168</v>
      </c>
      <c r="S20" s="160">
        <v>4601</v>
      </c>
      <c r="T20" s="160">
        <v>12034</v>
      </c>
      <c r="U20" s="160">
        <v>5785</v>
      </c>
      <c r="V20" s="144">
        <v>3879</v>
      </c>
      <c r="W20" s="144">
        <v>2364</v>
      </c>
      <c r="X20" s="144">
        <v>756</v>
      </c>
      <c r="Y20" s="160">
        <v>13578</v>
      </c>
      <c r="Z20" s="160">
        <v>30712</v>
      </c>
      <c r="AA20" s="160">
        <v>11754</v>
      </c>
      <c r="AB20" s="160">
        <v>6475</v>
      </c>
      <c r="AC20" s="160">
        <v>14319</v>
      </c>
      <c r="AD20" s="160">
        <v>9256</v>
      </c>
      <c r="AE20" s="160">
        <v>4371</v>
      </c>
      <c r="AF20" s="160">
        <v>8790</v>
      </c>
      <c r="AG20" s="43">
        <f>+SUM(M20:AF20)</f>
        <v>210396</v>
      </c>
      <c r="AH20" s="43">
        <f t="shared" ref="AH20:AI23" si="21">AC20+AD20+Z20+T20+O20</f>
        <v>83601</v>
      </c>
      <c r="AI20" s="43">
        <f t="shared" si="21"/>
        <v>39211</v>
      </c>
      <c r="AJ20" s="160">
        <v>4852</v>
      </c>
      <c r="AK20" s="144">
        <v>5804</v>
      </c>
      <c r="AL20" s="160">
        <v>1275</v>
      </c>
      <c r="AM20" s="43">
        <f>+SUM(AJ20:AL20)</f>
        <v>11931</v>
      </c>
      <c r="AN20" s="44">
        <f>+AM20+AG20+L20</f>
        <v>740147</v>
      </c>
      <c r="AQ20" s="43">
        <f t="shared" ref="AQ20:AQ22" si="22">K20/AQ$5</f>
        <v>8259.75</v>
      </c>
      <c r="AR20" s="43">
        <f t="shared" ref="AR20:AT22" si="23">AG20/AR$5</f>
        <v>10519.8</v>
      </c>
      <c r="AS20" s="43">
        <f t="shared" si="23"/>
        <v>16720.2</v>
      </c>
      <c r="AT20" s="43">
        <f t="shared" si="23"/>
        <v>2614.0666666666666</v>
      </c>
      <c r="AU20" s="43">
        <f t="shared" ref="AU20:AV22" si="24">AM20/AU$5</f>
        <v>3977</v>
      </c>
      <c r="AV20" s="44">
        <f t="shared" si="24"/>
        <v>23875.709677419356</v>
      </c>
      <c r="AW20" s="122"/>
      <c r="AX20" s="43">
        <f>MEDIAN($D20:$K20)</f>
        <v>62304.5</v>
      </c>
      <c r="AY20" s="43">
        <f>MEDIAN($M20:$AF20)</f>
        <v>8417.5</v>
      </c>
      <c r="AZ20" s="43">
        <f>MEDIAN($AC20,$AD20,$Z20,$T20,$O20,Q20,AF20)</f>
        <v>14319</v>
      </c>
      <c r="BA20" s="43">
        <f t="shared" ref="BA20:BA23" si="25">MEDIAN(M20,N20,P20,R20,S20,U20,V20,Y20,AA20,AB20,AE20,W20,X20)</f>
        <v>5785</v>
      </c>
      <c r="BB20" s="43">
        <f t="shared" si="6"/>
        <v>4852</v>
      </c>
      <c r="BC20" s="44">
        <f t="shared" ref="BC20:BC23" si="26">MEDIAN(D20:K20,M20:AF20,AJ20:AL20)</f>
        <v>9256</v>
      </c>
    </row>
    <row r="21" spans="1:55" s="204" customFormat="1">
      <c r="A21" s="199"/>
      <c r="B21" s="200"/>
      <c r="C21" s="201" t="s">
        <v>274</v>
      </c>
      <c r="D21" s="144">
        <v>0</v>
      </c>
      <c r="E21" s="160">
        <v>0</v>
      </c>
      <c r="F21" s="160"/>
      <c r="G21" s="160">
        <v>1682</v>
      </c>
      <c r="H21" s="144">
        <v>4201</v>
      </c>
      <c r="I21" s="144">
        <v>0</v>
      </c>
      <c r="J21" s="160">
        <v>0</v>
      </c>
      <c r="K21" s="144">
        <v>0</v>
      </c>
      <c r="L21" s="43">
        <f>+SUM(D21:K21)</f>
        <v>5883</v>
      </c>
      <c r="M21" s="160">
        <v>43</v>
      </c>
      <c r="N21" s="160">
        <v>0</v>
      </c>
      <c r="O21" s="160">
        <v>167</v>
      </c>
      <c r="P21" s="160">
        <v>0</v>
      </c>
      <c r="Q21" s="160">
        <v>0</v>
      </c>
      <c r="R21" s="160">
        <v>0</v>
      </c>
      <c r="S21" s="160">
        <v>0</v>
      </c>
      <c r="T21" s="160">
        <v>0</v>
      </c>
      <c r="U21" s="160">
        <v>0</v>
      </c>
      <c r="V21" s="144">
        <v>0</v>
      </c>
      <c r="W21" s="144">
        <v>0</v>
      </c>
      <c r="X21" s="144">
        <v>0</v>
      </c>
      <c r="Y21" s="160">
        <v>0</v>
      </c>
      <c r="Z21" s="160">
        <v>0</v>
      </c>
      <c r="AA21" s="160">
        <v>94</v>
      </c>
      <c r="AB21" s="160">
        <v>0</v>
      </c>
      <c r="AC21" s="160">
        <v>0</v>
      </c>
      <c r="AD21" s="160">
        <v>0</v>
      </c>
      <c r="AE21" s="160">
        <v>58</v>
      </c>
      <c r="AF21" s="160">
        <v>0</v>
      </c>
      <c r="AG21" s="43">
        <f>+SUM(M21:AF21)</f>
        <v>362</v>
      </c>
      <c r="AH21" s="43">
        <f t="shared" si="21"/>
        <v>167</v>
      </c>
      <c r="AI21" s="43">
        <f t="shared" si="21"/>
        <v>152</v>
      </c>
      <c r="AJ21" s="160">
        <v>0</v>
      </c>
      <c r="AK21" s="144">
        <v>0</v>
      </c>
      <c r="AL21" s="160">
        <v>0</v>
      </c>
      <c r="AM21" s="43">
        <f>+SUM(AJ21:AL21)</f>
        <v>0</v>
      </c>
      <c r="AN21" s="44">
        <f>+AM21+AG21+L21</f>
        <v>6245</v>
      </c>
      <c r="AQ21" s="43">
        <f t="shared" si="22"/>
        <v>0</v>
      </c>
      <c r="AR21" s="43">
        <f t="shared" si="23"/>
        <v>18.100000000000001</v>
      </c>
      <c r="AS21" s="43">
        <f t="shared" si="23"/>
        <v>33.4</v>
      </c>
      <c r="AT21" s="43">
        <f t="shared" si="23"/>
        <v>10.133333333333333</v>
      </c>
      <c r="AU21" s="43">
        <f t="shared" si="24"/>
        <v>0</v>
      </c>
      <c r="AV21" s="44">
        <f t="shared" si="24"/>
        <v>201.45161290322579</v>
      </c>
      <c r="AW21" s="122"/>
      <c r="AX21" s="43">
        <f>MEDIAN($D21:$K21)</f>
        <v>0</v>
      </c>
      <c r="AY21" s="43">
        <f>MEDIAN($M21:$AF21)</f>
        <v>0</v>
      </c>
      <c r="AZ21" s="43">
        <f>MEDIAN($AC21,$AD21,$Z21,$T21,$O21,Q21,AF21)</f>
        <v>0</v>
      </c>
      <c r="BA21" s="43">
        <f t="shared" si="25"/>
        <v>0</v>
      </c>
      <c r="BB21" s="43">
        <f t="shared" si="6"/>
        <v>0</v>
      </c>
      <c r="BC21" s="44">
        <f t="shared" si="26"/>
        <v>0</v>
      </c>
    </row>
    <row r="22" spans="1:55" s="204" customFormat="1">
      <c r="A22" s="199"/>
      <c r="B22" s="200"/>
      <c r="C22" s="201" t="s">
        <v>131</v>
      </c>
      <c r="D22" s="144">
        <v>38675</v>
      </c>
      <c r="E22" s="160">
        <v>11240</v>
      </c>
      <c r="F22" s="160">
        <v>34920</v>
      </c>
      <c r="G22" s="160">
        <v>60403</v>
      </c>
      <c r="H22" s="144">
        <v>24315</v>
      </c>
      <c r="I22" s="144">
        <v>37645</v>
      </c>
      <c r="J22" s="160">
        <v>25330</v>
      </c>
      <c r="K22" s="144">
        <v>24145</v>
      </c>
      <c r="L22" s="43">
        <f>+SUM(D22:K22)</f>
        <v>256673</v>
      </c>
      <c r="M22" s="160">
        <v>227</v>
      </c>
      <c r="N22" s="160">
        <v>1003</v>
      </c>
      <c r="O22" s="160">
        <v>8463</v>
      </c>
      <c r="P22" s="160">
        <v>2777</v>
      </c>
      <c r="Q22" s="160">
        <v>7873</v>
      </c>
      <c r="R22" s="160">
        <v>2819</v>
      </c>
      <c r="S22" s="160">
        <v>1530</v>
      </c>
      <c r="T22" s="160">
        <v>2082</v>
      </c>
      <c r="U22" s="160">
        <v>1674</v>
      </c>
      <c r="V22" s="144">
        <v>0</v>
      </c>
      <c r="W22" s="144">
        <v>70</v>
      </c>
      <c r="X22" s="144"/>
      <c r="Y22" s="160">
        <v>250</v>
      </c>
      <c r="Z22" s="160">
        <v>15390</v>
      </c>
      <c r="AA22" s="160">
        <v>2708</v>
      </c>
      <c r="AB22" s="160">
        <v>4621</v>
      </c>
      <c r="AC22" s="160">
        <v>6717</v>
      </c>
      <c r="AD22" s="160">
        <v>4245</v>
      </c>
      <c r="AE22" s="160">
        <v>816</v>
      </c>
      <c r="AF22" s="160">
        <v>10738</v>
      </c>
      <c r="AG22" s="43">
        <f>+SUM(M22:AF22)</f>
        <v>74003</v>
      </c>
      <c r="AH22" s="43">
        <f t="shared" si="21"/>
        <v>36897</v>
      </c>
      <c r="AI22" s="43">
        <f t="shared" si="21"/>
        <v>12220</v>
      </c>
      <c r="AJ22" s="160">
        <v>0</v>
      </c>
      <c r="AK22" s="144">
        <v>0</v>
      </c>
      <c r="AL22" s="160">
        <v>0</v>
      </c>
      <c r="AM22" s="43">
        <f>+SUM(AJ22:AL22)</f>
        <v>0</v>
      </c>
      <c r="AN22" s="44">
        <f>+AM22+AG22+L22</f>
        <v>330676</v>
      </c>
      <c r="AQ22" s="43">
        <f t="shared" si="22"/>
        <v>3018.125</v>
      </c>
      <c r="AR22" s="43">
        <f t="shared" si="23"/>
        <v>3700.15</v>
      </c>
      <c r="AS22" s="43">
        <f t="shared" si="23"/>
        <v>7379.4</v>
      </c>
      <c r="AT22" s="43">
        <f t="shared" si="23"/>
        <v>814.66666666666663</v>
      </c>
      <c r="AU22" s="43">
        <f t="shared" si="24"/>
        <v>0</v>
      </c>
      <c r="AV22" s="44">
        <f t="shared" si="24"/>
        <v>10666.967741935483</v>
      </c>
      <c r="AW22" s="122"/>
      <c r="AX22" s="43">
        <f>MEDIAN($D22:$K22)</f>
        <v>30125</v>
      </c>
      <c r="AY22" s="43">
        <f>MEDIAN($M22:$AF22)</f>
        <v>2708</v>
      </c>
      <c r="AZ22" s="43">
        <f>MEDIAN($AC22,$AD22,$Z22,$T22,$O22,Q22,AF22)</f>
        <v>7873</v>
      </c>
      <c r="BA22" s="43">
        <f t="shared" si="25"/>
        <v>1266.5</v>
      </c>
      <c r="BB22" s="43">
        <f t="shared" si="6"/>
        <v>0</v>
      </c>
      <c r="BC22" s="44">
        <f t="shared" si="26"/>
        <v>3532</v>
      </c>
    </row>
    <row r="23" spans="1:55" s="204" customFormat="1">
      <c r="A23" s="199"/>
      <c r="B23" s="200"/>
      <c r="C23" s="210" t="s">
        <v>273</v>
      </c>
      <c r="D23" s="46">
        <f t="shared" ref="D23:K23" si="27">SUM(D20:D22)</f>
        <v>96169</v>
      </c>
      <c r="E23" s="118">
        <f t="shared" si="27"/>
        <v>18408</v>
      </c>
      <c r="F23" s="118">
        <f t="shared" si="27"/>
        <v>114508</v>
      </c>
      <c r="G23" s="118">
        <f t="shared" si="27"/>
        <v>190000</v>
      </c>
      <c r="H23" s="118">
        <f t="shared" si="27"/>
        <v>87047</v>
      </c>
      <c r="I23" s="118">
        <f t="shared" si="27"/>
        <v>120741</v>
      </c>
      <c r="J23" s="118">
        <f t="shared" si="27"/>
        <v>63280</v>
      </c>
      <c r="K23" s="88">
        <f t="shared" si="27"/>
        <v>90223</v>
      </c>
      <c r="L23" s="45">
        <f>+SUM(D23:K23)</f>
        <v>780376</v>
      </c>
      <c r="M23" s="46">
        <f t="shared" ref="M23:V23" si="28">SUM(M20:M22)</f>
        <v>3257</v>
      </c>
      <c r="N23" s="118">
        <f t="shared" si="28"/>
        <v>8940</v>
      </c>
      <c r="O23" s="118">
        <f t="shared" si="28"/>
        <v>25910</v>
      </c>
      <c r="P23" s="118">
        <f t="shared" si="28"/>
        <v>10822</v>
      </c>
      <c r="Q23" s="118">
        <f t="shared" si="28"/>
        <v>33178</v>
      </c>
      <c r="R23" s="118">
        <f t="shared" si="28"/>
        <v>22987</v>
      </c>
      <c r="S23" s="118">
        <f t="shared" si="28"/>
        <v>6131</v>
      </c>
      <c r="T23" s="118">
        <f t="shared" si="28"/>
        <v>14116</v>
      </c>
      <c r="U23" s="118">
        <f t="shared" si="28"/>
        <v>7459</v>
      </c>
      <c r="V23" s="118">
        <f t="shared" si="28"/>
        <v>3879</v>
      </c>
      <c r="W23" s="118">
        <f t="shared" ref="W23:X23" si="29">SUM(W20:W22)</f>
        <v>2434</v>
      </c>
      <c r="X23" s="118">
        <f t="shared" si="29"/>
        <v>756</v>
      </c>
      <c r="Y23" s="118">
        <f t="shared" ref="Y23:AF23" si="30">SUM(Y20:Y22)</f>
        <v>13828</v>
      </c>
      <c r="Z23" s="118">
        <f t="shared" si="30"/>
        <v>46102</v>
      </c>
      <c r="AA23" s="118">
        <f t="shared" si="30"/>
        <v>14556</v>
      </c>
      <c r="AB23" s="118">
        <f t="shared" si="30"/>
        <v>11096</v>
      </c>
      <c r="AC23" s="118">
        <f t="shared" si="30"/>
        <v>21036</v>
      </c>
      <c r="AD23" s="118">
        <f t="shared" si="30"/>
        <v>13501</v>
      </c>
      <c r="AE23" s="118">
        <f t="shared" si="30"/>
        <v>5245</v>
      </c>
      <c r="AF23" s="88">
        <f t="shared" si="30"/>
        <v>19528</v>
      </c>
      <c r="AG23" s="45">
        <f>+SUM(M23:AF23)</f>
        <v>284761</v>
      </c>
      <c r="AH23" s="45">
        <f t="shared" si="21"/>
        <v>120665</v>
      </c>
      <c r="AI23" s="45">
        <f t="shared" si="21"/>
        <v>51583</v>
      </c>
      <c r="AJ23" s="46">
        <f>SUM(AJ20:AJ22)</f>
        <v>4852</v>
      </c>
      <c r="AK23" s="118">
        <f>SUM(AK20:AK22)</f>
        <v>5804</v>
      </c>
      <c r="AL23" s="88">
        <f>SUM(AL20:AL22)</f>
        <v>1275</v>
      </c>
      <c r="AM23" s="45">
        <f>+SUM(AJ23:AL23)</f>
        <v>11931</v>
      </c>
      <c r="AN23" s="211">
        <f>+AM23+AG23+L23</f>
        <v>1077068</v>
      </c>
      <c r="AQ23" s="45">
        <f>K23/AQ$5</f>
        <v>11277.875</v>
      </c>
      <c r="AR23" s="45">
        <f>AG23/AR$5</f>
        <v>14238.05</v>
      </c>
      <c r="AS23" s="45">
        <f>AH23/AS$5</f>
        <v>24133</v>
      </c>
      <c r="AT23" s="45">
        <f>AI23/AT$5</f>
        <v>3438.8666666666668</v>
      </c>
      <c r="AU23" s="45">
        <f>AM23/AU$5</f>
        <v>3977</v>
      </c>
      <c r="AV23" s="211">
        <f>AN23/AV$5</f>
        <v>34744.129032258068</v>
      </c>
      <c r="AW23" s="122"/>
      <c r="AX23" s="45">
        <f>MEDIAN($D23:$K23)</f>
        <v>93196</v>
      </c>
      <c r="AY23" s="45">
        <f>MEDIAN($M23:$AF23)</f>
        <v>12298.5</v>
      </c>
      <c r="AZ23" s="45">
        <f>MEDIAN($AC23,$AD23,$Z23,$T23,$O23,Q23,AF23)</f>
        <v>21036</v>
      </c>
      <c r="BA23" s="45">
        <f t="shared" si="25"/>
        <v>7459</v>
      </c>
      <c r="BB23" s="45">
        <f t="shared" si="6"/>
        <v>4852</v>
      </c>
      <c r="BC23" s="211">
        <f t="shared" si="26"/>
        <v>14116</v>
      </c>
    </row>
    <row r="24" spans="1:55" s="204" customFormat="1">
      <c r="A24" s="199"/>
      <c r="B24" s="200"/>
      <c r="C24" s="212" t="s">
        <v>259</v>
      </c>
      <c r="D24" s="213">
        <f t="shared" ref="D24:V24" si="31">+D23/D$42</f>
        <v>0.36875747722322771</v>
      </c>
      <c r="E24" s="214">
        <f t="shared" si="31"/>
        <v>0.2061181529090339</v>
      </c>
      <c r="F24" s="214">
        <f t="shared" si="31"/>
        <v>0.28235514590206784</v>
      </c>
      <c r="G24" s="214">
        <f t="shared" si="31"/>
        <v>0.22535344909384192</v>
      </c>
      <c r="H24" s="119">
        <f t="shared" si="31"/>
        <v>0.30631692666087207</v>
      </c>
      <c r="I24" s="119">
        <f t="shared" si="31"/>
        <v>0.216576173230804</v>
      </c>
      <c r="J24" s="214">
        <f t="shared" si="31"/>
        <v>0.30561189993238674</v>
      </c>
      <c r="K24" s="119">
        <f t="shared" si="31"/>
        <v>0.2880324608366136</v>
      </c>
      <c r="L24" s="84">
        <f t="shared" si="31"/>
        <v>0.26357491394879046</v>
      </c>
      <c r="M24" s="214">
        <f t="shared" si="31"/>
        <v>0.11888162937547907</v>
      </c>
      <c r="N24" s="215">
        <f t="shared" si="31"/>
        <v>0.20279006464783941</v>
      </c>
      <c r="O24" s="214">
        <f t="shared" si="31"/>
        <v>0.3051897571203091</v>
      </c>
      <c r="P24" s="214">
        <f t="shared" si="31"/>
        <v>0.27301395090693509</v>
      </c>
      <c r="Q24" s="214">
        <f t="shared" si="31"/>
        <v>0.34208002969408902</v>
      </c>
      <c r="R24" s="214">
        <f t="shared" si="31"/>
        <v>0.43929520133009725</v>
      </c>
      <c r="S24" s="214">
        <f t="shared" si="31"/>
        <v>0.1574594858360942</v>
      </c>
      <c r="T24" s="214">
        <f t="shared" si="31"/>
        <v>0.26849262957679504</v>
      </c>
      <c r="U24" s="214">
        <f t="shared" si="31"/>
        <v>0.16660338165330235</v>
      </c>
      <c r="V24" s="119">
        <f t="shared" si="31"/>
        <v>0.14101352333866513</v>
      </c>
      <c r="W24" s="119">
        <f t="shared" ref="W24:X24" si="32">+W23/W$42</f>
        <v>0.13926078498684061</v>
      </c>
      <c r="X24" s="119">
        <f t="shared" si="32"/>
        <v>6.1358655953250546E-2</v>
      </c>
      <c r="Y24" s="214">
        <f t="shared" ref="Y24:AN24" si="33">+Y23/Y$42</f>
        <v>0.24765827885734754</v>
      </c>
      <c r="Z24" s="215">
        <f t="shared" si="33"/>
        <v>0.34983002488921267</v>
      </c>
      <c r="AA24" s="214">
        <f t="shared" si="33"/>
        <v>0.26679374621968877</v>
      </c>
      <c r="AB24" s="214">
        <f t="shared" si="33"/>
        <v>0.25774680603948896</v>
      </c>
      <c r="AC24" s="214">
        <f t="shared" si="33"/>
        <v>0.2878489326765189</v>
      </c>
      <c r="AD24" s="214">
        <f t="shared" si="33"/>
        <v>0.27390395812622992</v>
      </c>
      <c r="AE24" s="215">
        <f t="shared" si="33"/>
        <v>0.22193542927262727</v>
      </c>
      <c r="AF24" s="215">
        <f t="shared" si="33"/>
        <v>0.38154038529170409</v>
      </c>
      <c r="AG24" s="84">
        <f t="shared" si="33"/>
        <v>0.27881144262580787</v>
      </c>
      <c r="AH24" s="84">
        <f t="shared" si="33"/>
        <v>0.30811126885718082</v>
      </c>
      <c r="AI24" s="84">
        <f t="shared" si="33"/>
        <v>0.24343890548531572</v>
      </c>
      <c r="AJ24" s="214">
        <f t="shared" si="33"/>
        <v>3.2531445275833404E-2</v>
      </c>
      <c r="AK24" s="119">
        <f t="shared" si="33"/>
        <v>0.26404622173695463</v>
      </c>
      <c r="AL24" s="214">
        <f t="shared" si="33"/>
        <v>5.2596840064353778E-2</v>
      </c>
      <c r="AM24" s="84">
        <f t="shared" si="33"/>
        <v>6.1068741362542867E-2</v>
      </c>
      <c r="AN24" s="86">
        <f t="shared" si="33"/>
        <v>0.25782930527408371</v>
      </c>
      <c r="AQ24" s="84">
        <f t="shared" ref="AQ24:AV24" si="34">+AQ23/AQ$42</f>
        <v>0.2880324608366136</v>
      </c>
      <c r="AR24" s="84">
        <f t="shared" si="34"/>
        <v>0.27881144262580787</v>
      </c>
      <c r="AS24" s="84">
        <f t="shared" si="34"/>
        <v>0.30811126885718076</v>
      </c>
      <c r="AT24" s="84">
        <f t="shared" si="34"/>
        <v>0.24343890548531569</v>
      </c>
      <c r="AU24" s="84">
        <f t="shared" si="34"/>
        <v>6.1068741362542867E-2</v>
      </c>
      <c r="AV24" s="86">
        <f t="shared" si="34"/>
        <v>0.25782930527408376</v>
      </c>
      <c r="AW24" s="85"/>
      <c r="AX24" s="84">
        <f>MEDIAN($D24:$K24)</f>
        <v>0.28519380336934075</v>
      </c>
      <c r="AY24" s="84">
        <f>MEDIAN($M24:$AF24)</f>
        <v>0.26227027612958886</v>
      </c>
      <c r="AZ24" s="84">
        <f t="shared" ref="AZ24:BA24" si="35">MEDIAN($M24:$AF24)</f>
        <v>0.26227027612958886</v>
      </c>
      <c r="BA24" s="84">
        <f t="shared" si="35"/>
        <v>0.26227027612958886</v>
      </c>
      <c r="BB24" s="84">
        <f>MEDIAN($AJ24:$AL24)</f>
        <v>5.2596840064353778E-2</v>
      </c>
      <c r="BC24" s="86">
        <f t="shared" ref="BC24" si="36">+BC23/BC$42</f>
        <v>0.26849262957679504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6774</v>
      </c>
      <c r="E26" s="160">
        <v>9139</v>
      </c>
      <c r="F26" s="160">
        <v>31934</v>
      </c>
      <c r="G26" s="160">
        <v>70081</v>
      </c>
      <c r="H26" s="144">
        <v>25262</v>
      </c>
      <c r="I26" s="144">
        <v>50923</v>
      </c>
      <c r="J26" s="160">
        <v>15514</v>
      </c>
      <c r="K26" s="144">
        <v>21895</v>
      </c>
      <c r="L26" s="43">
        <f>+SUM(D26:K26)</f>
        <v>231522</v>
      </c>
      <c r="M26" s="160">
        <v>0</v>
      </c>
      <c r="N26" s="160">
        <v>0</v>
      </c>
      <c r="O26" s="160">
        <v>453</v>
      </c>
      <c r="P26" s="160">
        <v>158</v>
      </c>
      <c r="Q26" s="160">
        <v>219</v>
      </c>
      <c r="R26" s="160">
        <v>78</v>
      </c>
      <c r="S26" s="160">
        <v>58</v>
      </c>
      <c r="T26" s="160">
        <v>569</v>
      </c>
      <c r="U26" s="160">
        <v>0</v>
      </c>
      <c r="V26" s="144">
        <v>0</v>
      </c>
      <c r="W26" s="144">
        <v>0</v>
      </c>
      <c r="X26" s="144">
        <v>0</v>
      </c>
      <c r="Y26" s="160">
        <v>293</v>
      </c>
      <c r="Z26" s="160">
        <v>2718</v>
      </c>
      <c r="AA26" s="160">
        <v>0</v>
      </c>
      <c r="AB26" s="160">
        <v>0</v>
      </c>
      <c r="AC26" s="160">
        <v>649</v>
      </c>
      <c r="AD26" s="160">
        <v>0</v>
      </c>
      <c r="AE26" s="160">
        <v>0</v>
      </c>
      <c r="AF26" s="160">
        <v>17</v>
      </c>
      <c r="AG26" s="43">
        <f>+SUM(M26:AF26)</f>
        <v>5212</v>
      </c>
      <c r="AH26" s="43">
        <f t="shared" ref="AH26:AI30" si="37">AC26+AD26+Z26+T26+O26</f>
        <v>4389</v>
      </c>
      <c r="AI26" s="43">
        <f t="shared" si="37"/>
        <v>158</v>
      </c>
      <c r="AJ26" s="160">
        <v>138</v>
      </c>
      <c r="AK26" s="144">
        <v>0</v>
      </c>
      <c r="AL26" s="160">
        <v>334</v>
      </c>
      <c r="AM26" s="43">
        <f>+SUM(AJ26:AL26)</f>
        <v>472</v>
      </c>
      <c r="AN26" s="44">
        <f>+AM26+AG26+L26</f>
        <v>237206</v>
      </c>
      <c r="AQ26" s="43">
        <f t="shared" ref="AQ26:AQ29" si="38">K26/AQ$5</f>
        <v>2736.875</v>
      </c>
      <c r="AR26" s="43">
        <f t="shared" ref="AR26:AT29" si="39">AG26/AR$5</f>
        <v>260.60000000000002</v>
      </c>
      <c r="AS26" s="43">
        <f t="shared" si="39"/>
        <v>877.8</v>
      </c>
      <c r="AT26" s="43">
        <f t="shared" si="39"/>
        <v>10.533333333333333</v>
      </c>
      <c r="AU26" s="43">
        <f t="shared" ref="AU26:AV29" si="40">AM26/AU$5</f>
        <v>157.33333333333334</v>
      </c>
      <c r="AV26" s="44">
        <f t="shared" si="40"/>
        <v>7651.8064516129034</v>
      </c>
      <c r="AW26" s="122"/>
      <c r="AX26" s="43">
        <f t="shared" ref="AX26:AX31" si="41">MEDIAN($D26:$K26)</f>
        <v>23578.5</v>
      </c>
      <c r="AY26" s="43">
        <f t="shared" ref="AY26:BA31" si="42">MEDIAN($M26:$AF26)</f>
        <v>8.5</v>
      </c>
      <c r="AZ26" s="43">
        <f t="shared" ref="AZ26:AZ30" si="43">MEDIAN($AC26,$AD26,$Z26,$T26,$O26,Q26,AF26)</f>
        <v>453</v>
      </c>
      <c r="BA26" s="43">
        <f t="shared" ref="BA26:BA30" si="44">MEDIAN(M26,N26,P26,R26,S26,U26,V26,Y26,AA26,AB26,AE26,W26,X26)</f>
        <v>0</v>
      </c>
      <c r="BB26" s="43">
        <f t="shared" ref="BB26:BB31" si="45">MEDIAN($AJ26:$AL26)</f>
        <v>138</v>
      </c>
      <c r="BC26" s="44">
        <f t="shared" ref="BC26:BC30" si="46">MEDIAN(D26:K26,M26:AF26,AJ26:AL26)</f>
        <v>158</v>
      </c>
    </row>
    <row r="27" spans="1:55" s="204" customFormat="1">
      <c r="A27" s="199"/>
      <c r="B27" s="200"/>
      <c r="C27" s="201" t="s">
        <v>270</v>
      </c>
      <c r="D27" s="144">
        <v>8371</v>
      </c>
      <c r="E27" s="160">
        <v>18622</v>
      </c>
      <c r="F27" s="160">
        <v>69088</v>
      </c>
      <c r="G27" s="160">
        <v>93286</v>
      </c>
      <c r="H27" s="144">
        <v>25048</v>
      </c>
      <c r="I27" s="144">
        <v>86426</v>
      </c>
      <c r="J27" s="160">
        <v>7020</v>
      </c>
      <c r="K27" s="144">
        <v>28607</v>
      </c>
      <c r="L27" s="43">
        <f>+SUM(D27:K27)</f>
        <v>336468</v>
      </c>
      <c r="M27" s="160">
        <v>0</v>
      </c>
      <c r="N27" s="160">
        <v>0</v>
      </c>
      <c r="O27" s="160">
        <v>168</v>
      </c>
      <c r="P27" s="160">
        <v>260</v>
      </c>
      <c r="Q27" s="160">
        <v>0</v>
      </c>
      <c r="R27" s="160">
        <v>0</v>
      </c>
      <c r="S27" s="160">
        <v>0</v>
      </c>
      <c r="T27" s="160">
        <v>38</v>
      </c>
      <c r="U27" s="160">
        <v>0</v>
      </c>
      <c r="V27" s="144">
        <v>0</v>
      </c>
      <c r="W27" s="144">
        <v>0</v>
      </c>
      <c r="X27" s="144">
        <v>0</v>
      </c>
      <c r="Y27" s="160">
        <v>57</v>
      </c>
      <c r="Z27" s="160">
        <v>0</v>
      </c>
      <c r="AA27" s="160">
        <v>0</v>
      </c>
      <c r="AB27" s="160">
        <v>0</v>
      </c>
      <c r="AC27" s="160">
        <v>0</v>
      </c>
      <c r="AD27" s="160">
        <v>0</v>
      </c>
      <c r="AE27" s="160">
        <v>0</v>
      </c>
      <c r="AF27" s="160">
        <v>0</v>
      </c>
      <c r="AG27" s="43">
        <f>+SUM(M27:AF27)</f>
        <v>523</v>
      </c>
      <c r="AH27" s="43">
        <f t="shared" si="37"/>
        <v>206</v>
      </c>
      <c r="AI27" s="43">
        <f t="shared" si="37"/>
        <v>260</v>
      </c>
      <c r="AJ27" s="160">
        <v>0</v>
      </c>
      <c r="AK27" s="144">
        <v>0</v>
      </c>
      <c r="AL27" s="160">
        <v>0</v>
      </c>
      <c r="AM27" s="43">
        <f>+SUM(AJ27:AL27)</f>
        <v>0</v>
      </c>
      <c r="AN27" s="44">
        <f>+AM27+AG27+L27</f>
        <v>336991</v>
      </c>
      <c r="AQ27" s="43">
        <f t="shared" si="38"/>
        <v>3575.875</v>
      </c>
      <c r="AR27" s="43">
        <f t="shared" si="39"/>
        <v>26.15</v>
      </c>
      <c r="AS27" s="43">
        <f t="shared" si="39"/>
        <v>41.2</v>
      </c>
      <c r="AT27" s="43">
        <f t="shared" si="39"/>
        <v>17.333333333333332</v>
      </c>
      <c r="AU27" s="43">
        <f t="shared" si="40"/>
        <v>0</v>
      </c>
      <c r="AV27" s="44">
        <f t="shared" si="40"/>
        <v>10870.677419354839</v>
      </c>
      <c r="AW27" s="122"/>
      <c r="AX27" s="43">
        <f t="shared" si="41"/>
        <v>26827.5</v>
      </c>
      <c r="AY27" s="43">
        <f t="shared" si="42"/>
        <v>0</v>
      </c>
      <c r="AZ27" s="43">
        <f t="shared" si="43"/>
        <v>0</v>
      </c>
      <c r="BA27" s="43">
        <f t="shared" si="44"/>
        <v>0</v>
      </c>
      <c r="BB27" s="43">
        <f t="shared" si="45"/>
        <v>0</v>
      </c>
      <c r="BC27" s="44">
        <f t="shared" si="46"/>
        <v>0</v>
      </c>
    </row>
    <row r="28" spans="1:55" s="204" customFormat="1">
      <c r="A28" s="199"/>
      <c r="B28" s="200"/>
      <c r="C28" s="201" t="s">
        <v>269</v>
      </c>
      <c r="D28" s="144">
        <v>0</v>
      </c>
      <c r="E28" s="160">
        <v>3412</v>
      </c>
      <c r="F28" s="160">
        <v>0</v>
      </c>
      <c r="G28" s="160">
        <v>0</v>
      </c>
      <c r="H28" s="144">
        <v>0</v>
      </c>
      <c r="I28" s="144">
        <v>0</v>
      </c>
      <c r="J28" s="160">
        <v>0</v>
      </c>
      <c r="K28" s="144">
        <v>0</v>
      </c>
      <c r="L28" s="43">
        <f>+SUM(D28:K28)</f>
        <v>3412</v>
      </c>
      <c r="M28" s="160">
        <v>0</v>
      </c>
      <c r="N28" s="160">
        <v>0</v>
      </c>
      <c r="O28" s="160">
        <v>0</v>
      </c>
      <c r="P28" s="160">
        <v>0</v>
      </c>
      <c r="Q28" s="160">
        <v>0</v>
      </c>
      <c r="R28" s="160">
        <v>0</v>
      </c>
      <c r="S28" s="160">
        <v>0</v>
      </c>
      <c r="T28" s="160">
        <v>0</v>
      </c>
      <c r="U28" s="160">
        <v>0</v>
      </c>
      <c r="V28" s="144">
        <v>2805</v>
      </c>
      <c r="W28" s="144">
        <v>0</v>
      </c>
      <c r="X28" s="144">
        <v>0</v>
      </c>
      <c r="Y28" s="160">
        <v>0</v>
      </c>
      <c r="Z28" s="160">
        <v>0</v>
      </c>
      <c r="AA28" s="160">
        <v>0</v>
      </c>
      <c r="AB28" s="160">
        <v>0</v>
      </c>
      <c r="AC28" s="160">
        <v>0</v>
      </c>
      <c r="AD28" s="160">
        <v>0</v>
      </c>
      <c r="AE28" s="160">
        <v>0</v>
      </c>
      <c r="AF28" s="160">
        <v>0</v>
      </c>
      <c r="AG28" s="43">
        <f>+SUM(M28:AF28)</f>
        <v>2805</v>
      </c>
      <c r="AH28" s="43">
        <f t="shared" si="37"/>
        <v>0</v>
      </c>
      <c r="AI28" s="43">
        <f t="shared" si="37"/>
        <v>0</v>
      </c>
      <c r="AJ28" s="160">
        <v>3732</v>
      </c>
      <c r="AK28" s="144">
        <v>0</v>
      </c>
      <c r="AL28" s="160">
        <v>1045</v>
      </c>
      <c r="AM28" s="43">
        <f>+SUM(AJ28:AL28)</f>
        <v>4777</v>
      </c>
      <c r="AN28" s="44">
        <f>+AM28+AG28+L28</f>
        <v>10994</v>
      </c>
      <c r="AQ28" s="43">
        <f t="shared" si="38"/>
        <v>0</v>
      </c>
      <c r="AR28" s="43">
        <f t="shared" si="39"/>
        <v>140.25</v>
      </c>
      <c r="AS28" s="43">
        <f t="shared" si="39"/>
        <v>0</v>
      </c>
      <c r="AT28" s="43">
        <f t="shared" si="39"/>
        <v>0</v>
      </c>
      <c r="AU28" s="43">
        <f t="shared" si="40"/>
        <v>1592.3333333333333</v>
      </c>
      <c r="AV28" s="44">
        <f t="shared" si="40"/>
        <v>354.64516129032256</v>
      </c>
      <c r="AW28" s="122"/>
      <c r="AX28" s="43">
        <f t="shared" si="41"/>
        <v>0</v>
      </c>
      <c r="AY28" s="43">
        <f t="shared" si="42"/>
        <v>0</v>
      </c>
      <c r="AZ28" s="43">
        <f t="shared" si="43"/>
        <v>0</v>
      </c>
      <c r="BA28" s="43">
        <f t="shared" si="44"/>
        <v>0</v>
      </c>
      <c r="BB28" s="43">
        <f t="shared" si="45"/>
        <v>1045</v>
      </c>
      <c r="BC28" s="44">
        <f t="shared" si="46"/>
        <v>0</v>
      </c>
    </row>
    <row r="29" spans="1:55" s="204" customFormat="1">
      <c r="A29" s="199"/>
      <c r="B29" s="200"/>
      <c r="C29" s="201" t="s">
        <v>268</v>
      </c>
      <c r="D29" s="144">
        <v>0</v>
      </c>
      <c r="E29" s="160">
        <v>0</v>
      </c>
      <c r="F29" s="160">
        <v>0</v>
      </c>
      <c r="G29" s="160">
        <v>114085</v>
      </c>
      <c r="H29" s="144">
        <v>0</v>
      </c>
      <c r="I29" s="144">
        <v>0</v>
      </c>
      <c r="J29" s="160">
        <v>20783</v>
      </c>
      <c r="K29" s="144">
        <v>5076</v>
      </c>
      <c r="L29" s="43">
        <f>+SUM(D29:K29)</f>
        <v>139944</v>
      </c>
      <c r="M29" s="160">
        <v>0</v>
      </c>
      <c r="N29" s="160">
        <v>6</v>
      </c>
      <c r="O29" s="160">
        <v>0</v>
      </c>
      <c r="P29" s="160">
        <v>0</v>
      </c>
      <c r="Q29" s="160">
        <v>0</v>
      </c>
      <c r="R29" s="160">
        <v>0</v>
      </c>
      <c r="S29" s="160">
        <v>24</v>
      </c>
      <c r="T29" s="160">
        <v>0</v>
      </c>
      <c r="U29" s="160">
        <v>0</v>
      </c>
      <c r="V29" s="144">
        <v>0</v>
      </c>
      <c r="W29" s="144">
        <v>0</v>
      </c>
      <c r="X29" s="144">
        <v>0</v>
      </c>
      <c r="Y29" s="160">
        <v>0</v>
      </c>
      <c r="Z29" s="160">
        <v>517</v>
      </c>
      <c r="AA29" s="160">
        <v>0</v>
      </c>
      <c r="AB29" s="160">
        <v>0</v>
      </c>
      <c r="AC29" s="160">
        <v>0</v>
      </c>
      <c r="AD29" s="160">
        <v>0</v>
      </c>
      <c r="AE29" s="160">
        <v>0</v>
      </c>
      <c r="AF29" s="160">
        <v>0</v>
      </c>
      <c r="AG29" s="43">
        <f>+SUM(M29:AF29)</f>
        <v>547</v>
      </c>
      <c r="AH29" s="43">
        <f t="shared" si="37"/>
        <v>517</v>
      </c>
      <c r="AI29" s="43">
        <f t="shared" si="37"/>
        <v>0</v>
      </c>
      <c r="AJ29" s="160">
        <v>0</v>
      </c>
      <c r="AK29" s="144">
        <v>0</v>
      </c>
      <c r="AL29" s="160">
        <v>552</v>
      </c>
      <c r="AM29" s="43">
        <f>+SUM(AJ29:AL29)</f>
        <v>552</v>
      </c>
      <c r="AN29" s="44">
        <f>+AM29+AG29+L29</f>
        <v>141043</v>
      </c>
      <c r="AQ29" s="43">
        <f t="shared" si="38"/>
        <v>634.5</v>
      </c>
      <c r="AR29" s="43">
        <f t="shared" si="39"/>
        <v>27.35</v>
      </c>
      <c r="AS29" s="43">
        <f t="shared" si="39"/>
        <v>103.4</v>
      </c>
      <c r="AT29" s="43">
        <f t="shared" si="39"/>
        <v>0</v>
      </c>
      <c r="AU29" s="43">
        <f t="shared" si="40"/>
        <v>184</v>
      </c>
      <c r="AV29" s="44">
        <f t="shared" si="40"/>
        <v>4549.7741935483873</v>
      </c>
      <c r="AW29" s="122"/>
      <c r="AX29" s="43">
        <f t="shared" si="41"/>
        <v>0</v>
      </c>
      <c r="AY29" s="43">
        <f t="shared" si="42"/>
        <v>0</v>
      </c>
      <c r="AZ29" s="43">
        <f t="shared" si="43"/>
        <v>0</v>
      </c>
      <c r="BA29" s="43">
        <f t="shared" si="44"/>
        <v>0</v>
      </c>
      <c r="BB29" s="43">
        <f t="shared" si="45"/>
        <v>0</v>
      </c>
      <c r="BC29" s="44">
        <f t="shared" si="46"/>
        <v>0</v>
      </c>
    </row>
    <row r="30" spans="1:55" s="204" customFormat="1">
      <c r="A30" s="199"/>
      <c r="B30" s="200"/>
      <c r="C30" s="210" t="s">
        <v>267</v>
      </c>
      <c r="D30" s="46">
        <f t="shared" ref="D30:K30" si="47">SUM(D26:D29)</f>
        <v>15145</v>
      </c>
      <c r="E30" s="118">
        <f t="shared" si="47"/>
        <v>31173</v>
      </c>
      <c r="F30" s="118">
        <f t="shared" si="47"/>
        <v>101022</v>
      </c>
      <c r="G30" s="118">
        <f t="shared" si="47"/>
        <v>277452</v>
      </c>
      <c r="H30" s="118">
        <f t="shared" si="47"/>
        <v>50310</v>
      </c>
      <c r="I30" s="118">
        <f t="shared" si="47"/>
        <v>137349</v>
      </c>
      <c r="J30" s="118">
        <f t="shared" si="47"/>
        <v>43317</v>
      </c>
      <c r="K30" s="88">
        <f t="shared" si="47"/>
        <v>55578</v>
      </c>
      <c r="L30" s="45">
        <f>+SUM(D30:K30)</f>
        <v>711346</v>
      </c>
      <c r="M30" s="46">
        <f t="shared" ref="M30:V30" si="48">SUM(M26:M29)</f>
        <v>0</v>
      </c>
      <c r="N30" s="118">
        <f t="shared" si="48"/>
        <v>6</v>
      </c>
      <c r="O30" s="118">
        <f t="shared" si="48"/>
        <v>621</v>
      </c>
      <c r="P30" s="118">
        <f t="shared" si="48"/>
        <v>418</v>
      </c>
      <c r="Q30" s="118">
        <f t="shared" si="48"/>
        <v>219</v>
      </c>
      <c r="R30" s="118">
        <f t="shared" si="48"/>
        <v>78</v>
      </c>
      <c r="S30" s="118">
        <f t="shared" si="48"/>
        <v>82</v>
      </c>
      <c r="T30" s="118">
        <f t="shared" si="48"/>
        <v>607</v>
      </c>
      <c r="U30" s="118">
        <f t="shared" si="48"/>
        <v>0</v>
      </c>
      <c r="V30" s="118">
        <f t="shared" si="48"/>
        <v>2805</v>
      </c>
      <c r="W30" s="118">
        <f t="shared" ref="W30:X30" si="49">SUM(W26:W29)</f>
        <v>0</v>
      </c>
      <c r="X30" s="118">
        <f t="shared" si="49"/>
        <v>0</v>
      </c>
      <c r="Y30" s="118">
        <f t="shared" ref="Y30:AF30" si="50">SUM(Y26:Y29)</f>
        <v>350</v>
      </c>
      <c r="Z30" s="118">
        <f t="shared" si="50"/>
        <v>3235</v>
      </c>
      <c r="AA30" s="118">
        <f t="shared" si="50"/>
        <v>0</v>
      </c>
      <c r="AB30" s="118">
        <f t="shared" si="50"/>
        <v>0</v>
      </c>
      <c r="AC30" s="118">
        <f t="shared" si="50"/>
        <v>649</v>
      </c>
      <c r="AD30" s="118">
        <f t="shared" si="50"/>
        <v>0</v>
      </c>
      <c r="AE30" s="118">
        <f t="shared" si="50"/>
        <v>0</v>
      </c>
      <c r="AF30" s="88">
        <f t="shared" si="50"/>
        <v>17</v>
      </c>
      <c r="AG30" s="45">
        <f>+SUM(M30:AF30)</f>
        <v>9087</v>
      </c>
      <c r="AH30" s="45">
        <f t="shared" si="37"/>
        <v>5112</v>
      </c>
      <c r="AI30" s="45">
        <f t="shared" si="37"/>
        <v>418</v>
      </c>
      <c r="AJ30" s="46">
        <f>SUM(AJ26:AJ29)</f>
        <v>3870</v>
      </c>
      <c r="AK30" s="118">
        <f>SUM(AK26:AK29)</f>
        <v>0</v>
      </c>
      <c r="AL30" s="88">
        <f>SUM(AL26:AL29)</f>
        <v>1931</v>
      </c>
      <c r="AM30" s="45">
        <f>+SUM(AJ30:AL30)</f>
        <v>5801</v>
      </c>
      <c r="AN30" s="211">
        <f>+AM30+AG30+L30</f>
        <v>726234</v>
      </c>
      <c r="AQ30" s="45">
        <f>K30/AQ$5</f>
        <v>6947.25</v>
      </c>
      <c r="AR30" s="45">
        <f>AG30/AR$5</f>
        <v>454.35</v>
      </c>
      <c r="AS30" s="45">
        <f>AH30/AS$5</f>
        <v>1022.4</v>
      </c>
      <c r="AT30" s="45">
        <f>AI30/AT$5</f>
        <v>27.866666666666667</v>
      </c>
      <c r="AU30" s="45">
        <f>AM30/AU$5</f>
        <v>1933.6666666666667</v>
      </c>
      <c r="AV30" s="211">
        <f>AN30/AV$5</f>
        <v>23426.903225806451</v>
      </c>
      <c r="AW30" s="122"/>
      <c r="AX30" s="45">
        <f t="shared" si="41"/>
        <v>52944</v>
      </c>
      <c r="AY30" s="45">
        <f t="shared" si="42"/>
        <v>47.5</v>
      </c>
      <c r="AZ30" s="45">
        <f t="shared" si="43"/>
        <v>607</v>
      </c>
      <c r="BA30" s="45">
        <f t="shared" si="44"/>
        <v>0</v>
      </c>
      <c r="BB30" s="45">
        <f t="shared" si="45"/>
        <v>1931</v>
      </c>
      <c r="BC30" s="211">
        <f t="shared" si="46"/>
        <v>418</v>
      </c>
    </row>
    <row r="31" spans="1:55" s="204" customFormat="1">
      <c r="A31" s="199"/>
      <c r="B31" s="200"/>
      <c r="C31" s="212" t="s">
        <v>259</v>
      </c>
      <c r="D31" s="213">
        <f t="shared" ref="D31:V31" si="51">+D30/D$42</f>
        <v>5.8073100401852817E-2</v>
      </c>
      <c r="E31" s="214">
        <f t="shared" si="51"/>
        <v>0.34905047700094055</v>
      </c>
      <c r="F31" s="214">
        <f t="shared" si="51"/>
        <v>0.24910121169978253</v>
      </c>
      <c r="G31" s="214">
        <f t="shared" si="51"/>
        <v>0.32907771135781383</v>
      </c>
      <c r="H31" s="119">
        <f t="shared" si="51"/>
        <v>0.17704004250931651</v>
      </c>
      <c r="I31" s="119">
        <f t="shared" si="51"/>
        <v>0.24636636119526673</v>
      </c>
      <c r="J31" s="214">
        <f t="shared" si="51"/>
        <v>0.20920023181686467</v>
      </c>
      <c r="K31" s="119">
        <f t="shared" si="51"/>
        <v>0.17743001350406559</v>
      </c>
      <c r="L31" s="84">
        <f t="shared" si="51"/>
        <v>0.24025977315783198</v>
      </c>
      <c r="M31" s="214">
        <f t="shared" si="51"/>
        <v>0</v>
      </c>
      <c r="N31" s="215">
        <f t="shared" si="51"/>
        <v>1.3610071452875127E-4</v>
      </c>
      <c r="O31" s="214">
        <f t="shared" si="51"/>
        <v>7.3146599448750266E-3</v>
      </c>
      <c r="P31" s="214">
        <f t="shared" si="51"/>
        <v>1.0545170160700321E-2</v>
      </c>
      <c r="Q31" s="214">
        <f t="shared" si="51"/>
        <v>2.257988019259916E-3</v>
      </c>
      <c r="R31" s="214">
        <f t="shared" si="51"/>
        <v>1.4906262541326658E-3</v>
      </c>
      <c r="S31" s="214">
        <f t="shared" si="51"/>
        <v>2.1059660477181089E-3</v>
      </c>
      <c r="T31" s="214">
        <f t="shared" si="51"/>
        <v>1.1545411317165953E-2</v>
      </c>
      <c r="U31" s="214">
        <f t="shared" si="51"/>
        <v>0</v>
      </c>
      <c r="V31" s="119">
        <f t="shared" si="51"/>
        <v>0.10197033590228297</v>
      </c>
      <c r="W31" s="119">
        <f t="shared" ref="W31:X31" si="52">+W30/W$42</f>
        <v>0</v>
      </c>
      <c r="X31" s="119">
        <f t="shared" si="52"/>
        <v>0</v>
      </c>
      <c r="Y31" s="214">
        <f t="shared" ref="Y31:AN31" si="53">+Y30/Y$42</f>
        <v>6.2684695979224499E-3</v>
      </c>
      <c r="Z31" s="215">
        <f t="shared" si="53"/>
        <v>2.4547744794512234E-2</v>
      </c>
      <c r="AA31" s="214">
        <f t="shared" si="53"/>
        <v>0</v>
      </c>
      <c r="AB31" s="214">
        <f t="shared" si="53"/>
        <v>0</v>
      </c>
      <c r="AC31" s="214">
        <f t="shared" si="53"/>
        <v>8.880678708264915E-3</v>
      </c>
      <c r="AD31" s="214">
        <f t="shared" si="53"/>
        <v>0</v>
      </c>
      <c r="AE31" s="215">
        <f t="shared" si="53"/>
        <v>0</v>
      </c>
      <c r="AF31" s="215">
        <f t="shared" si="53"/>
        <v>3.3214802078855848E-4</v>
      </c>
      <c r="AG31" s="84">
        <f t="shared" si="53"/>
        <v>8.8971438474394881E-3</v>
      </c>
      <c r="AH31" s="84">
        <f t="shared" si="53"/>
        <v>1.3053203550307946E-2</v>
      </c>
      <c r="AI31" s="84">
        <f t="shared" si="53"/>
        <v>1.9726937652494421E-3</v>
      </c>
      <c r="AJ31" s="214">
        <f t="shared" si="53"/>
        <v>2.5947381124788799E-2</v>
      </c>
      <c r="AK31" s="119">
        <f t="shared" si="53"/>
        <v>0</v>
      </c>
      <c r="AL31" s="214">
        <f t="shared" si="53"/>
        <v>7.9658429932758554E-2</v>
      </c>
      <c r="AM31" s="84">
        <f t="shared" si="53"/>
        <v>2.9692378563750833E-2</v>
      </c>
      <c r="AN31" s="86">
        <f t="shared" si="53"/>
        <v>0.17384641237732337</v>
      </c>
      <c r="AQ31" s="84">
        <f t="shared" ref="AQ31:AV31" si="54">+AQ30/AQ$42</f>
        <v>0.17743001350406559</v>
      </c>
      <c r="AR31" s="84">
        <f t="shared" si="54"/>
        <v>8.8971438474394898E-3</v>
      </c>
      <c r="AS31" s="84">
        <f t="shared" si="54"/>
        <v>1.3053203550307944E-2</v>
      </c>
      <c r="AT31" s="84">
        <f t="shared" si="54"/>
        <v>1.9726937652494417E-3</v>
      </c>
      <c r="AU31" s="84">
        <f t="shared" si="54"/>
        <v>2.9692378563750833E-2</v>
      </c>
      <c r="AV31" s="86">
        <f t="shared" si="54"/>
        <v>0.17384641237732337</v>
      </c>
      <c r="AW31" s="85"/>
      <c r="AX31" s="84">
        <f t="shared" si="41"/>
        <v>0.22778329650606571</v>
      </c>
      <c r="AY31" s="84">
        <f t="shared" si="42"/>
        <v>9.1138713746061206E-4</v>
      </c>
      <c r="AZ31" s="84">
        <f t="shared" si="42"/>
        <v>9.1138713746061206E-4</v>
      </c>
      <c r="BA31" s="84">
        <f t="shared" si="42"/>
        <v>9.1138713746061206E-4</v>
      </c>
      <c r="BB31" s="84">
        <f t="shared" si="45"/>
        <v>2.5947381124788799E-2</v>
      </c>
      <c r="BC31" s="86">
        <f t="shared" ref="BC31" si="55">+BC30/BC$42</f>
        <v>7.9505468378506892E-3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0</v>
      </c>
      <c r="F33" s="160">
        <v>0</v>
      </c>
      <c r="G33" s="160">
        <v>8053</v>
      </c>
      <c r="H33" s="144">
        <v>9047</v>
      </c>
      <c r="I33" s="144">
        <v>0</v>
      </c>
      <c r="J33" s="160">
        <v>7980</v>
      </c>
      <c r="K33" s="144">
        <v>2017</v>
      </c>
      <c r="L33" s="43">
        <f t="shared" ref="L33:L39" si="56">+SUM(D33:K33)</f>
        <v>27097</v>
      </c>
      <c r="M33" s="160">
        <v>196</v>
      </c>
      <c r="N33" s="160">
        <v>5305</v>
      </c>
      <c r="O33" s="160">
        <v>4201</v>
      </c>
      <c r="P33" s="160">
        <v>1011</v>
      </c>
      <c r="Q33" s="160">
        <v>4573</v>
      </c>
      <c r="R33" s="160">
        <v>8940</v>
      </c>
      <c r="S33" s="160">
        <v>0</v>
      </c>
      <c r="T33" s="160">
        <v>1612</v>
      </c>
      <c r="U33" s="160">
        <v>1157</v>
      </c>
      <c r="V33" s="144">
        <v>0</v>
      </c>
      <c r="W33" s="144"/>
      <c r="X33" s="144"/>
      <c r="Y33" s="160">
        <v>3199</v>
      </c>
      <c r="Z33" s="160">
        <v>800</v>
      </c>
      <c r="AA33" s="160">
        <v>880</v>
      </c>
      <c r="AB33" s="160">
        <v>952</v>
      </c>
      <c r="AC33" s="160">
        <v>0</v>
      </c>
      <c r="AD33" s="160">
        <v>405</v>
      </c>
      <c r="AE33" s="160">
        <v>831</v>
      </c>
      <c r="AF33" s="160">
        <v>631</v>
      </c>
      <c r="AG33" s="43">
        <f>+SUM(M33:AF33)</f>
        <v>34693</v>
      </c>
      <c r="AH33" s="43">
        <f t="shared" ref="AH33:AI39" si="57">AC33+AD33+Z33+T33+O33</f>
        <v>7018</v>
      </c>
      <c r="AI33" s="43">
        <f t="shared" si="57"/>
        <v>4284</v>
      </c>
      <c r="AJ33" s="160">
        <v>4054</v>
      </c>
      <c r="AK33" s="144">
        <v>0</v>
      </c>
      <c r="AL33" s="160">
        <v>7768</v>
      </c>
      <c r="AM33" s="43">
        <f t="shared" ref="AM33:AM39" si="58">+SUM(AJ33:AL33)</f>
        <v>11822</v>
      </c>
      <c r="AN33" s="44">
        <f t="shared" ref="AN33:AN39" si="59">+AM33+AG33+L33</f>
        <v>73612</v>
      </c>
      <c r="AQ33" s="43">
        <f t="shared" ref="AQ33:AQ38" si="60">K33/AQ$5</f>
        <v>252.125</v>
      </c>
      <c r="AR33" s="43">
        <f t="shared" ref="AR33:AT38" si="61">AG33/AR$5</f>
        <v>1734.65</v>
      </c>
      <c r="AS33" s="43">
        <f t="shared" si="61"/>
        <v>1403.6</v>
      </c>
      <c r="AT33" s="43">
        <f t="shared" si="61"/>
        <v>285.60000000000002</v>
      </c>
      <c r="AU33" s="43">
        <f t="shared" ref="AU33:AV38" si="62">AM33/AU$5</f>
        <v>3940.6666666666665</v>
      </c>
      <c r="AV33" s="44">
        <f t="shared" si="62"/>
        <v>2374.5806451612902</v>
      </c>
      <c r="AW33" s="122"/>
      <c r="AX33" s="43">
        <f t="shared" ref="AX33:AX40" si="63">MEDIAN($D33:$K33)</f>
        <v>1008.5</v>
      </c>
      <c r="AY33" s="43">
        <f t="shared" ref="AY33:BA40" si="64">MEDIAN($M33:$AF33)</f>
        <v>916</v>
      </c>
      <c r="AZ33" s="43">
        <f t="shared" ref="AZ33:AZ39" si="65">MEDIAN($AC33,$AD33,$Z33,$T33,$O33,Q33,AF33)</f>
        <v>800</v>
      </c>
      <c r="BA33" s="43">
        <f t="shared" ref="BA33:BA39" si="66">MEDIAN(M33,N33,P33,R33,S33,U33,V33,Y33,AA33,AB33,AE33,W33,X33)</f>
        <v>952</v>
      </c>
      <c r="BB33" s="43">
        <f t="shared" ref="BB33:BB40" si="67">MEDIAN($AJ33:$AL33)</f>
        <v>4054</v>
      </c>
      <c r="BC33" s="44">
        <f t="shared" ref="BC33:BC39" si="68">MEDIAN(D33:K33,M33:AF33,AJ33:AL33)</f>
        <v>952</v>
      </c>
    </row>
    <row r="34" spans="1:55" s="204" customFormat="1">
      <c r="A34" s="199"/>
      <c r="B34" s="200"/>
      <c r="C34" s="201" t="s">
        <v>264</v>
      </c>
      <c r="D34" s="220">
        <v>31</v>
      </c>
      <c r="E34" s="160">
        <v>1403</v>
      </c>
      <c r="F34" s="160">
        <v>4121</v>
      </c>
      <c r="G34" s="160">
        <v>7160</v>
      </c>
      <c r="H34" s="144">
        <v>3886</v>
      </c>
      <c r="I34" s="144">
        <v>9897</v>
      </c>
      <c r="J34" s="160">
        <v>1172</v>
      </c>
      <c r="K34" s="144">
        <v>1198</v>
      </c>
      <c r="L34" s="43">
        <f t="shared" si="56"/>
        <v>28868</v>
      </c>
      <c r="M34" s="160">
        <v>1866</v>
      </c>
      <c r="N34" s="160">
        <v>289</v>
      </c>
      <c r="O34" s="160">
        <v>1204</v>
      </c>
      <c r="P34" s="160">
        <v>767</v>
      </c>
      <c r="Q34" s="160">
        <v>2113</v>
      </c>
      <c r="R34" s="160">
        <v>1017</v>
      </c>
      <c r="S34" s="160">
        <v>268</v>
      </c>
      <c r="T34" s="160">
        <v>63</v>
      </c>
      <c r="U34" s="160">
        <v>1299</v>
      </c>
      <c r="V34" s="144">
        <v>196</v>
      </c>
      <c r="W34" s="144">
        <v>47</v>
      </c>
      <c r="X34" s="144">
        <v>626</v>
      </c>
      <c r="Y34" s="160">
        <v>1145</v>
      </c>
      <c r="Z34" s="160">
        <v>405</v>
      </c>
      <c r="AA34" s="160">
        <v>279</v>
      </c>
      <c r="AB34" s="160">
        <v>263</v>
      </c>
      <c r="AC34" s="160">
        <v>214</v>
      </c>
      <c r="AD34" s="160">
        <v>550</v>
      </c>
      <c r="AE34" s="160">
        <v>121</v>
      </c>
      <c r="AF34" s="160">
        <v>507</v>
      </c>
      <c r="AG34" s="43">
        <f>+SUM(M34:AF34)</f>
        <v>13239</v>
      </c>
      <c r="AH34" s="43">
        <f t="shared" si="57"/>
        <v>2436</v>
      </c>
      <c r="AI34" s="43">
        <f t="shared" si="57"/>
        <v>3016</v>
      </c>
      <c r="AJ34" s="160">
        <v>2969</v>
      </c>
      <c r="AK34" s="144">
        <v>3065</v>
      </c>
      <c r="AL34" s="160">
        <v>536</v>
      </c>
      <c r="AM34" s="43">
        <f t="shared" si="58"/>
        <v>6570</v>
      </c>
      <c r="AN34" s="44">
        <f t="shared" si="59"/>
        <v>48677</v>
      </c>
      <c r="AQ34" s="43">
        <f t="shared" si="60"/>
        <v>149.75</v>
      </c>
      <c r="AR34" s="43">
        <f t="shared" si="61"/>
        <v>661.95</v>
      </c>
      <c r="AS34" s="43">
        <f t="shared" si="61"/>
        <v>487.2</v>
      </c>
      <c r="AT34" s="43">
        <f t="shared" si="61"/>
        <v>201.06666666666666</v>
      </c>
      <c r="AU34" s="43">
        <f t="shared" si="62"/>
        <v>2190</v>
      </c>
      <c r="AV34" s="44">
        <f t="shared" si="62"/>
        <v>1570.2258064516129</v>
      </c>
      <c r="AW34" s="122"/>
      <c r="AX34" s="43">
        <f t="shared" si="63"/>
        <v>2644.5</v>
      </c>
      <c r="AY34" s="43">
        <f t="shared" si="64"/>
        <v>456</v>
      </c>
      <c r="AZ34" s="43">
        <f t="shared" si="65"/>
        <v>507</v>
      </c>
      <c r="BA34" s="43">
        <f t="shared" si="66"/>
        <v>289</v>
      </c>
      <c r="BB34" s="43">
        <f t="shared" si="67"/>
        <v>2969</v>
      </c>
      <c r="BC34" s="44">
        <f t="shared" si="68"/>
        <v>767</v>
      </c>
    </row>
    <row r="35" spans="1:55" s="204" customFormat="1">
      <c r="A35" s="199"/>
      <c r="B35" s="200"/>
      <c r="C35" s="201" t="s">
        <v>263</v>
      </c>
      <c r="D35" s="220">
        <v>55</v>
      </c>
      <c r="E35" s="160">
        <v>0</v>
      </c>
      <c r="F35" s="160">
        <v>0</v>
      </c>
      <c r="G35" s="160">
        <v>35</v>
      </c>
      <c r="H35" s="144">
        <v>0</v>
      </c>
      <c r="I35" s="144">
        <v>1937</v>
      </c>
      <c r="J35" s="160">
        <v>0</v>
      </c>
      <c r="K35" s="144">
        <v>0</v>
      </c>
      <c r="L35" s="43">
        <f t="shared" si="56"/>
        <v>2027</v>
      </c>
      <c r="M35" s="160">
        <v>46</v>
      </c>
      <c r="N35" s="160">
        <v>36</v>
      </c>
      <c r="O35" s="160">
        <v>85</v>
      </c>
      <c r="P35" s="160">
        <v>0</v>
      </c>
      <c r="Q35" s="160">
        <v>0</v>
      </c>
      <c r="R35" s="160">
        <v>25</v>
      </c>
      <c r="S35" s="160">
        <v>0</v>
      </c>
      <c r="T35" s="160">
        <v>0</v>
      </c>
      <c r="U35" s="160">
        <v>0</v>
      </c>
      <c r="V35" s="144">
        <v>0</v>
      </c>
      <c r="W35" s="144">
        <v>10</v>
      </c>
      <c r="X35" s="144">
        <v>0</v>
      </c>
      <c r="Y35" s="160">
        <v>0</v>
      </c>
      <c r="Z35" s="160">
        <v>0</v>
      </c>
      <c r="AA35" s="160">
        <v>17</v>
      </c>
      <c r="AB35" s="160">
        <v>35</v>
      </c>
      <c r="AC35" s="160">
        <v>0</v>
      </c>
      <c r="AD35" s="160">
        <v>0</v>
      </c>
      <c r="AE35" s="160">
        <v>29</v>
      </c>
      <c r="AF35" s="160">
        <v>17</v>
      </c>
      <c r="AG35" s="43"/>
      <c r="AH35" s="43">
        <f t="shared" si="57"/>
        <v>85</v>
      </c>
      <c r="AI35" s="43">
        <f t="shared" si="57"/>
        <v>46</v>
      </c>
      <c r="AJ35" s="160">
        <v>0</v>
      </c>
      <c r="AK35" s="144">
        <v>0</v>
      </c>
      <c r="AL35" s="160">
        <v>0</v>
      </c>
      <c r="AM35" s="43">
        <f t="shared" si="58"/>
        <v>0</v>
      </c>
      <c r="AN35" s="44">
        <f t="shared" si="59"/>
        <v>2027</v>
      </c>
      <c r="AQ35" s="43">
        <f t="shared" si="60"/>
        <v>0</v>
      </c>
      <c r="AR35" s="43">
        <f t="shared" si="61"/>
        <v>0</v>
      </c>
      <c r="AS35" s="43">
        <f t="shared" si="61"/>
        <v>17</v>
      </c>
      <c r="AT35" s="43">
        <f t="shared" si="61"/>
        <v>3.0666666666666669</v>
      </c>
      <c r="AU35" s="43">
        <f t="shared" si="62"/>
        <v>0</v>
      </c>
      <c r="AV35" s="44">
        <f t="shared" si="62"/>
        <v>65.387096774193552</v>
      </c>
      <c r="AW35" s="122"/>
      <c r="AX35" s="43">
        <f t="shared" si="63"/>
        <v>0</v>
      </c>
      <c r="AY35" s="43">
        <f t="shared" si="64"/>
        <v>0</v>
      </c>
      <c r="AZ35" s="43">
        <f t="shared" si="65"/>
        <v>0</v>
      </c>
      <c r="BA35" s="43">
        <f t="shared" si="66"/>
        <v>10</v>
      </c>
      <c r="BB35" s="43">
        <f t="shared" si="67"/>
        <v>0</v>
      </c>
      <c r="BC35" s="44">
        <f t="shared" si="68"/>
        <v>0</v>
      </c>
    </row>
    <row r="36" spans="1:55" s="204" customFormat="1">
      <c r="A36" s="199"/>
      <c r="B36" s="200"/>
      <c r="C36" s="201" t="s">
        <v>262</v>
      </c>
      <c r="D36" s="144">
        <v>0</v>
      </c>
      <c r="E36" s="160">
        <v>0</v>
      </c>
      <c r="F36" s="160">
        <v>0</v>
      </c>
      <c r="G36" s="160">
        <v>0</v>
      </c>
      <c r="H36" s="144">
        <v>0</v>
      </c>
      <c r="I36" s="144">
        <v>0</v>
      </c>
      <c r="J36" s="160">
        <v>0</v>
      </c>
      <c r="K36" s="144">
        <v>0</v>
      </c>
      <c r="L36" s="43">
        <f t="shared" si="56"/>
        <v>0</v>
      </c>
      <c r="M36" s="160"/>
      <c r="N36" s="160">
        <v>0</v>
      </c>
      <c r="O36" s="160">
        <v>2248</v>
      </c>
      <c r="P36" s="160">
        <v>0</v>
      </c>
      <c r="Q36" s="160">
        <v>2822</v>
      </c>
      <c r="R36" s="160">
        <v>0</v>
      </c>
      <c r="S36" s="160">
        <v>0</v>
      </c>
      <c r="T36" s="160">
        <v>0</v>
      </c>
      <c r="U36" s="160">
        <v>0</v>
      </c>
      <c r="V36" s="144">
        <v>0</v>
      </c>
      <c r="W36" s="144">
        <v>269</v>
      </c>
      <c r="X36" s="144">
        <v>5990</v>
      </c>
      <c r="Y36" s="160">
        <v>0</v>
      </c>
      <c r="Z36" s="160">
        <v>0</v>
      </c>
      <c r="AA36" s="160">
        <v>0</v>
      </c>
      <c r="AB36" s="160">
        <v>0</v>
      </c>
      <c r="AC36" s="160">
        <v>0</v>
      </c>
      <c r="AD36" s="160">
        <v>0</v>
      </c>
      <c r="AE36" s="160">
        <v>120</v>
      </c>
      <c r="AF36" s="160">
        <v>256</v>
      </c>
      <c r="AG36" s="43">
        <f>+SUM(M36:AF36)</f>
        <v>11705</v>
      </c>
      <c r="AH36" s="43">
        <f t="shared" si="57"/>
        <v>2248</v>
      </c>
      <c r="AI36" s="43">
        <f t="shared" si="57"/>
        <v>120</v>
      </c>
      <c r="AJ36" s="160">
        <v>2647</v>
      </c>
      <c r="AK36" s="144">
        <v>0</v>
      </c>
      <c r="AL36" s="160">
        <v>0</v>
      </c>
      <c r="AM36" s="43">
        <f t="shared" si="58"/>
        <v>2647</v>
      </c>
      <c r="AN36" s="44">
        <f t="shared" si="59"/>
        <v>14352</v>
      </c>
      <c r="AQ36" s="43">
        <f t="shared" si="60"/>
        <v>0</v>
      </c>
      <c r="AR36" s="43">
        <f t="shared" si="61"/>
        <v>585.25</v>
      </c>
      <c r="AS36" s="43">
        <f t="shared" si="61"/>
        <v>449.6</v>
      </c>
      <c r="AT36" s="43">
        <f t="shared" si="61"/>
        <v>8</v>
      </c>
      <c r="AU36" s="43">
        <f t="shared" si="62"/>
        <v>882.33333333333337</v>
      </c>
      <c r="AV36" s="44">
        <f t="shared" si="62"/>
        <v>462.96774193548384</v>
      </c>
      <c r="AW36" s="122"/>
      <c r="AX36" s="43">
        <f t="shared" si="63"/>
        <v>0</v>
      </c>
      <c r="AY36" s="43">
        <f t="shared" si="64"/>
        <v>0</v>
      </c>
      <c r="AZ36" s="43">
        <f t="shared" si="65"/>
        <v>0</v>
      </c>
      <c r="BA36" s="43">
        <f t="shared" si="66"/>
        <v>0</v>
      </c>
      <c r="BB36" s="43">
        <f t="shared" si="67"/>
        <v>0</v>
      </c>
      <c r="BC36" s="44">
        <f t="shared" si="68"/>
        <v>0</v>
      </c>
    </row>
    <row r="37" spans="1:55" s="204" customFormat="1">
      <c r="A37" s="199"/>
      <c r="B37" s="200"/>
      <c r="C37" s="217" t="s">
        <v>5</v>
      </c>
      <c r="D37" s="144">
        <v>24257</v>
      </c>
      <c r="E37" s="160">
        <v>17895</v>
      </c>
      <c r="F37" s="160">
        <v>38800</v>
      </c>
      <c r="G37" s="160">
        <v>93169</v>
      </c>
      <c r="H37" s="144">
        <v>27923</v>
      </c>
      <c r="I37" s="144">
        <v>90990</v>
      </c>
      <c r="J37" s="160">
        <v>23894</v>
      </c>
      <c r="K37" s="144">
        <v>42923</v>
      </c>
      <c r="L37" s="43">
        <f t="shared" si="56"/>
        <v>359851</v>
      </c>
      <c r="M37" s="160">
        <v>458</v>
      </c>
      <c r="N37" s="160">
        <v>3908</v>
      </c>
      <c r="O37" s="160">
        <v>6180</v>
      </c>
      <c r="P37" s="160">
        <v>3250</v>
      </c>
      <c r="Q37" s="160">
        <v>2017</v>
      </c>
      <c r="R37" s="160">
        <v>2490</v>
      </c>
      <c r="S37" s="160">
        <v>1486</v>
      </c>
      <c r="T37" s="160">
        <v>5253</v>
      </c>
      <c r="U37" s="160">
        <v>2685</v>
      </c>
      <c r="V37" s="144">
        <v>1207</v>
      </c>
      <c r="W37" s="144">
        <v>680</v>
      </c>
      <c r="X37" s="144">
        <v>1347</v>
      </c>
      <c r="Y37" s="160">
        <v>681</v>
      </c>
      <c r="Z37" s="160">
        <v>7876</v>
      </c>
      <c r="AA37" s="160">
        <v>3974</v>
      </c>
      <c r="AB37" s="160">
        <v>4510</v>
      </c>
      <c r="AC37" s="160">
        <v>5188</v>
      </c>
      <c r="AD37" s="160">
        <v>2809</v>
      </c>
      <c r="AE37" s="160">
        <v>1675</v>
      </c>
      <c r="AF37" s="160">
        <v>4045</v>
      </c>
      <c r="AG37" s="43">
        <f>+SUM(M37:AF37)</f>
        <v>61719</v>
      </c>
      <c r="AH37" s="43">
        <f t="shared" si="57"/>
        <v>27306</v>
      </c>
      <c r="AI37" s="43">
        <f t="shared" si="57"/>
        <v>14393</v>
      </c>
      <c r="AJ37" s="160">
        <v>3775</v>
      </c>
      <c r="AK37" s="144">
        <v>749</v>
      </c>
      <c r="AL37" s="160">
        <v>313</v>
      </c>
      <c r="AM37" s="43">
        <f t="shared" si="58"/>
        <v>4837</v>
      </c>
      <c r="AN37" s="44">
        <f t="shared" si="59"/>
        <v>426407</v>
      </c>
      <c r="AQ37" s="43">
        <f t="shared" si="60"/>
        <v>5365.375</v>
      </c>
      <c r="AR37" s="43">
        <f t="shared" si="61"/>
        <v>3085.95</v>
      </c>
      <c r="AS37" s="43">
        <f t="shared" si="61"/>
        <v>5461.2</v>
      </c>
      <c r="AT37" s="43">
        <f t="shared" si="61"/>
        <v>959.5333333333333</v>
      </c>
      <c r="AU37" s="43">
        <f t="shared" si="62"/>
        <v>1612.3333333333333</v>
      </c>
      <c r="AV37" s="44">
        <f t="shared" si="62"/>
        <v>13755.064516129032</v>
      </c>
      <c r="AW37" s="122"/>
      <c r="AX37" s="43">
        <f t="shared" si="63"/>
        <v>33361.5</v>
      </c>
      <c r="AY37" s="43">
        <f t="shared" si="64"/>
        <v>2747</v>
      </c>
      <c r="AZ37" s="43">
        <f t="shared" si="65"/>
        <v>5188</v>
      </c>
      <c r="BA37" s="43">
        <f t="shared" si="66"/>
        <v>1675</v>
      </c>
      <c r="BB37" s="43">
        <f t="shared" si="67"/>
        <v>749</v>
      </c>
      <c r="BC37" s="44">
        <f t="shared" si="68"/>
        <v>3908</v>
      </c>
    </row>
    <row r="38" spans="1:55" s="204" customFormat="1">
      <c r="A38" s="199"/>
      <c r="B38" s="200"/>
      <c r="C38" s="201" t="s">
        <v>261</v>
      </c>
      <c r="D38" s="144">
        <v>0</v>
      </c>
      <c r="E38" s="160">
        <v>1547</v>
      </c>
      <c r="F38" s="160">
        <v>2874</v>
      </c>
      <c r="G38" s="160">
        <v>8372</v>
      </c>
      <c r="H38" s="144">
        <v>0</v>
      </c>
      <c r="I38" s="144">
        <v>0</v>
      </c>
      <c r="J38" s="160">
        <v>0</v>
      </c>
      <c r="K38" s="144">
        <v>3089</v>
      </c>
      <c r="L38" s="43">
        <f t="shared" si="56"/>
        <v>15882</v>
      </c>
      <c r="M38" s="160"/>
      <c r="N38" s="160">
        <v>0</v>
      </c>
      <c r="O38" s="160">
        <v>297</v>
      </c>
      <c r="P38" s="160">
        <v>0</v>
      </c>
      <c r="Q38" s="160">
        <v>0</v>
      </c>
      <c r="R38" s="160">
        <v>0</v>
      </c>
      <c r="S38" s="160">
        <v>0</v>
      </c>
      <c r="T38" s="160">
        <v>68</v>
      </c>
      <c r="U38" s="160">
        <v>0</v>
      </c>
      <c r="V38" s="144">
        <v>0</v>
      </c>
      <c r="W38" s="144">
        <v>0</v>
      </c>
      <c r="X38" s="144">
        <v>0</v>
      </c>
      <c r="Y38" s="160">
        <v>0</v>
      </c>
      <c r="Z38" s="160">
        <v>92</v>
      </c>
      <c r="AA38" s="160">
        <v>0</v>
      </c>
      <c r="AB38" s="160">
        <v>0</v>
      </c>
      <c r="AC38" s="160">
        <v>0</v>
      </c>
      <c r="AD38" s="160">
        <v>0</v>
      </c>
      <c r="AE38" s="160">
        <v>0</v>
      </c>
      <c r="AF38" s="160">
        <v>0</v>
      </c>
      <c r="AG38" s="43">
        <f>+SUM(M38:AF38)</f>
        <v>457</v>
      </c>
      <c r="AH38" s="43">
        <f t="shared" si="57"/>
        <v>457</v>
      </c>
      <c r="AI38" s="43">
        <f t="shared" si="57"/>
        <v>0</v>
      </c>
      <c r="AJ38" s="160">
        <v>0</v>
      </c>
      <c r="AK38" s="144">
        <v>0</v>
      </c>
      <c r="AL38" s="160">
        <v>0</v>
      </c>
      <c r="AM38" s="43">
        <f t="shared" si="58"/>
        <v>0</v>
      </c>
      <c r="AN38" s="44">
        <f t="shared" si="59"/>
        <v>16339</v>
      </c>
      <c r="AQ38" s="43">
        <f t="shared" si="60"/>
        <v>386.125</v>
      </c>
      <c r="AR38" s="43">
        <f t="shared" si="61"/>
        <v>22.85</v>
      </c>
      <c r="AS38" s="43">
        <f t="shared" si="61"/>
        <v>91.4</v>
      </c>
      <c r="AT38" s="43">
        <f t="shared" si="61"/>
        <v>0</v>
      </c>
      <c r="AU38" s="43">
        <f t="shared" si="62"/>
        <v>0</v>
      </c>
      <c r="AV38" s="44">
        <f t="shared" si="62"/>
        <v>527.06451612903231</v>
      </c>
      <c r="AW38" s="122"/>
      <c r="AX38" s="43">
        <f t="shared" si="63"/>
        <v>773.5</v>
      </c>
      <c r="AY38" s="43">
        <f t="shared" si="64"/>
        <v>0</v>
      </c>
      <c r="AZ38" s="43">
        <f t="shared" si="65"/>
        <v>0</v>
      </c>
      <c r="BA38" s="43">
        <f t="shared" si="66"/>
        <v>0</v>
      </c>
      <c r="BB38" s="43">
        <f t="shared" si="67"/>
        <v>0</v>
      </c>
      <c r="BC38" s="44">
        <f t="shared" si="68"/>
        <v>0</v>
      </c>
    </row>
    <row r="39" spans="1:55" s="204" customFormat="1">
      <c r="A39" s="199"/>
      <c r="B39" s="200"/>
      <c r="C39" s="210" t="s">
        <v>260</v>
      </c>
      <c r="D39" s="221">
        <f t="shared" ref="D39:K39" si="69">SUM(D33:D38)</f>
        <v>24343</v>
      </c>
      <c r="E39" s="222">
        <f t="shared" si="69"/>
        <v>20845</v>
      </c>
      <c r="F39" s="222">
        <f t="shared" si="69"/>
        <v>45795</v>
      </c>
      <c r="G39" s="222">
        <f t="shared" si="69"/>
        <v>116789</v>
      </c>
      <c r="H39" s="222">
        <f t="shared" si="69"/>
        <v>40856</v>
      </c>
      <c r="I39" s="222">
        <f t="shared" si="69"/>
        <v>102824</v>
      </c>
      <c r="J39" s="222">
        <f t="shared" si="69"/>
        <v>33046</v>
      </c>
      <c r="K39" s="223">
        <f t="shared" si="69"/>
        <v>49227</v>
      </c>
      <c r="L39" s="45">
        <f t="shared" si="56"/>
        <v>433725</v>
      </c>
      <c r="M39" s="221">
        <f t="shared" ref="M39:V39" si="70">SUM(M33:M38)</f>
        <v>2566</v>
      </c>
      <c r="N39" s="222">
        <f t="shared" si="70"/>
        <v>9538</v>
      </c>
      <c r="O39" s="222">
        <f t="shared" si="70"/>
        <v>14215</v>
      </c>
      <c r="P39" s="222">
        <f t="shared" si="70"/>
        <v>5028</v>
      </c>
      <c r="Q39" s="222">
        <f t="shared" si="70"/>
        <v>11525</v>
      </c>
      <c r="R39" s="222">
        <f t="shared" si="70"/>
        <v>12472</v>
      </c>
      <c r="S39" s="222">
        <f t="shared" si="70"/>
        <v>1754</v>
      </c>
      <c r="T39" s="222">
        <f t="shared" si="70"/>
        <v>6996</v>
      </c>
      <c r="U39" s="222">
        <f t="shared" si="70"/>
        <v>5141</v>
      </c>
      <c r="V39" s="222">
        <f t="shared" si="70"/>
        <v>1403</v>
      </c>
      <c r="W39" s="222">
        <f t="shared" ref="W39:X39" si="71">SUM(W33:W38)</f>
        <v>1006</v>
      </c>
      <c r="X39" s="222">
        <f t="shared" si="71"/>
        <v>7963</v>
      </c>
      <c r="Y39" s="222">
        <f t="shared" ref="Y39:AF39" si="72">SUM(Y33:Y38)</f>
        <v>5025</v>
      </c>
      <c r="Z39" s="222">
        <f t="shared" si="72"/>
        <v>9173</v>
      </c>
      <c r="AA39" s="222">
        <f t="shared" si="72"/>
        <v>5150</v>
      </c>
      <c r="AB39" s="222">
        <f t="shared" si="72"/>
        <v>5760</v>
      </c>
      <c r="AC39" s="222">
        <f t="shared" si="72"/>
        <v>5402</v>
      </c>
      <c r="AD39" s="222">
        <f t="shared" si="72"/>
        <v>3764</v>
      </c>
      <c r="AE39" s="222">
        <f t="shared" si="72"/>
        <v>2776</v>
      </c>
      <c r="AF39" s="223">
        <f t="shared" si="72"/>
        <v>5456</v>
      </c>
      <c r="AG39" s="45">
        <f>+SUM(M39:AF39)</f>
        <v>122113</v>
      </c>
      <c r="AH39" s="45">
        <f t="shared" si="57"/>
        <v>39550</v>
      </c>
      <c r="AI39" s="45">
        <f t="shared" si="57"/>
        <v>21859</v>
      </c>
      <c r="AJ39" s="221">
        <f>SUM(AJ33:AJ38)</f>
        <v>13445</v>
      </c>
      <c r="AK39" s="222">
        <f>SUM(AK33:AK38)</f>
        <v>3814</v>
      </c>
      <c r="AL39" s="223">
        <f>SUM(AL33:AL38)</f>
        <v>8617</v>
      </c>
      <c r="AM39" s="45">
        <f t="shared" si="58"/>
        <v>25876</v>
      </c>
      <c r="AN39" s="211">
        <f t="shared" si="59"/>
        <v>581714</v>
      </c>
      <c r="AP39" s="224">
        <f>SUM(AQ33:AQ38)</f>
        <v>6153.375</v>
      </c>
      <c r="AQ39" s="45">
        <f>K39/AQ$5</f>
        <v>6153.375</v>
      </c>
      <c r="AR39" s="45">
        <f>AG39/AR$5</f>
        <v>6105.65</v>
      </c>
      <c r="AS39" s="45">
        <f>AH39/AS$5</f>
        <v>7910</v>
      </c>
      <c r="AT39" s="45">
        <f>AI39/AT$5</f>
        <v>1457.2666666666667</v>
      </c>
      <c r="AU39" s="45">
        <f>AM39/AU$5</f>
        <v>8625.3333333333339</v>
      </c>
      <c r="AV39" s="211">
        <f>AN39/AV$5</f>
        <v>18764.967741935485</v>
      </c>
      <c r="AW39" s="122"/>
      <c r="AX39" s="45">
        <f t="shared" si="63"/>
        <v>43325.5</v>
      </c>
      <c r="AY39" s="45">
        <f t="shared" si="64"/>
        <v>5276</v>
      </c>
      <c r="AZ39" s="45">
        <f t="shared" si="65"/>
        <v>6996</v>
      </c>
      <c r="BA39" s="45">
        <f t="shared" si="66"/>
        <v>5028</v>
      </c>
      <c r="BB39" s="45">
        <f t="shared" si="67"/>
        <v>8617</v>
      </c>
      <c r="BC39" s="211">
        <f t="shared" si="68"/>
        <v>7963</v>
      </c>
    </row>
    <row r="40" spans="1:55" s="204" customFormat="1">
      <c r="A40" s="199"/>
      <c r="B40" s="200"/>
      <c r="C40" s="212" t="s">
        <v>259</v>
      </c>
      <c r="D40" s="213">
        <f t="shared" ref="D40:V40" si="73">+D39/D$42</f>
        <v>9.3342587195926252E-2</v>
      </c>
      <c r="E40" s="214">
        <f t="shared" si="73"/>
        <v>0.23340574192681507</v>
      </c>
      <c r="F40" s="214">
        <f t="shared" si="73"/>
        <v>0.11292183870633664</v>
      </c>
      <c r="G40" s="214">
        <f t="shared" si="73"/>
        <v>0.1385200208748458</v>
      </c>
      <c r="H40" s="119">
        <f t="shared" si="73"/>
        <v>0.14377157576546681</v>
      </c>
      <c r="I40" s="119">
        <f t="shared" si="73"/>
        <v>0.18443799899192645</v>
      </c>
      <c r="J40" s="214">
        <f t="shared" si="73"/>
        <v>0.15959625229402105</v>
      </c>
      <c r="K40" s="119">
        <f t="shared" si="73"/>
        <v>0.15715476042255275</v>
      </c>
      <c r="L40" s="84">
        <f t="shared" si="73"/>
        <v>0.14649224162767582</v>
      </c>
      <c r="M40" s="214">
        <f t="shared" si="73"/>
        <v>9.36598897689528E-2</v>
      </c>
      <c r="N40" s="215">
        <f t="shared" si="73"/>
        <v>0.2163547691958716</v>
      </c>
      <c r="O40" s="214">
        <f t="shared" si="73"/>
        <v>0.16743621757874155</v>
      </c>
      <c r="P40" s="214">
        <f t="shared" si="73"/>
        <v>0.12684477408612729</v>
      </c>
      <c r="Q40" s="214">
        <f t="shared" si="73"/>
        <v>0.11882790831950014</v>
      </c>
      <c r="R40" s="214">
        <f t="shared" si="73"/>
        <v>0.23834731591721292</v>
      </c>
      <c r="S40" s="214">
        <f t="shared" si="73"/>
        <v>4.5047127410945888E-2</v>
      </c>
      <c r="T40" s="214">
        <f t="shared" si="73"/>
        <v>0.13306704707560627</v>
      </c>
      <c r="U40" s="214">
        <f t="shared" si="73"/>
        <v>0.11482879542561032</v>
      </c>
      <c r="V40" s="119">
        <f t="shared" si="73"/>
        <v>5.1003344481605352E-2</v>
      </c>
      <c r="W40" s="119">
        <f t="shared" ref="W40:X40" si="74">+W39/W$42</f>
        <v>5.7558073006064768E-2</v>
      </c>
      <c r="X40" s="119">
        <f t="shared" si="74"/>
        <v>0.64629494359224093</v>
      </c>
      <c r="Y40" s="214">
        <f t="shared" ref="Y40:AN40" si="75">+Y39/Y$42</f>
        <v>8.9997313513029462E-2</v>
      </c>
      <c r="Z40" s="215">
        <f t="shared" si="75"/>
        <v>6.9606325502337155E-2</v>
      </c>
      <c r="AA40" s="214">
        <f t="shared" si="75"/>
        <v>9.4393225682288903E-2</v>
      </c>
      <c r="AB40" s="214">
        <f t="shared" si="75"/>
        <v>0.13379790940766551</v>
      </c>
      <c r="AC40" s="214">
        <f t="shared" si="75"/>
        <v>7.3918992884510121E-2</v>
      </c>
      <c r="AD40" s="214">
        <f t="shared" si="75"/>
        <v>7.6362824856464673E-2</v>
      </c>
      <c r="AE40" s="215">
        <f t="shared" si="75"/>
        <v>0.11746286971607497</v>
      </c>
      <c r="AF40" s="215">
        <f t="shared" si="75"/>
        <v>0.10659997655425736</v>
      </c>
      <c r="AG40" s="84">
        <f t="shared" si="75"/>
        <v>0.11956167345024522</v>
      </c>
      <c r="AH40" s="84">
        <f t="shared" si="75"/>
        <v>0.10098869335185431</v>
      </c>
      <c r="AI40" s="84">
        <f t="shared" si="75"/>
        <v>0.1031605574511664</v>
      </c>
      <c r="AJ40" s="214">
        <f t="shared" si="75"/>
        <v>9.0145358972295975E-2</v>
      </c>
      <c r="AK40" s="119">
        <f t="shared" si="75"/>
        <v>0.17351348892225105</v>
      </c>
      <c r="AL40" s="214">
        <f t="shared" si="75"/>
        <v>0.35547213398787181</v>
      </c>
      <c r="AM40" s="84">
        <f t="shared" si="75"/>
        <v>0.13244612785995802</v>
      </c>
      <c r="AN40" s="86">
        <f t="shared" si="75"/>
        <v>0.1392511118037193</v>
      </c>
      <c r="AQ40" s="84">
        <f t="shared" ref="AQ40:AV40" si="76">+AQ39/AQ$42</f>
        <v>0.15715476042255275</v>
      </c>
      <c r="AR40" s="84">
        <f t="shared" si="76"/>
        <v>0.11956167345024522</v>
      </c>
      <c r="AS40" s="84">
        <f t="shared" si="76"/>
        <v>0.1009886933518543</v>
      </c>
      <c r="AT40" s="84">
        <f t="shared" si="76"/>
        <v>0.10316055745116638</v>
      </c>
      <c r="AU40" s="84">
        <f t="shared" si="76"/>
        <v>0.13244612785995805</v>
      </c>
      <c r="AV40" s="86">
        <f t="shared" si="76"/>
        <v>0.13925111180371932</v>
      </c>
      <c r="AW40" s="85"/>
      <c r="AX40" s="84">
        <f t="shared" si="63"/>
        <v>0.15046316809400978</v>
      </c>
      <c r="AY40" s="84">
        <f t="shared" si="64"/>
        <v>0.11071438598993384</v>
      </c>
      <c r="AZ40" s="84">
        <f t="shared" si="64"/>
        <v>0.11071438598993384</v>
      </c>
      <c r="BA40" s="84">
        <f t="shared" si="64"/>
        <v>0.11071438598993384</v>
      </c>
      <c r="BB40" s="84">
        <f t="shared" si="67"/>
        <v>0.17351348892225105</v>
      </c>
      <c r="BC40" s="86">
        <f t="shared" ref="BC40" si="77">+BC39/BC$42</f>
        <v>0.1514598193057537</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8">D39+D30+D23+D17</f>
        <v>260792</v>
      </c>
      <c r="E42" s="122">
        <f t="shared" si="78"/>
        <v>89308</v>
      </c>
      <c r="F42" s="122">
        <f t="shared" si="78"/>
        <v>405546</v>
      </c>
      <c r="G42" s="122">
        <f t="shared" si="78"/>
        <v>843120</v>
      </c>
      <c r="H42" s="122">
        <f t="shared" si="78"/>
        <v>284173</v>
      </c>
      <c r="I42" s="122">
        <f t="shared" si="78"/>
        <v>557499</v>
      </c>
      <c r="J42" s="122">
        <f t="shared" si="78"/>
        <v>207060</v>
      </c>
      <c r="K42" s="122">
        <f t="shared" si="78"/>
        <v>313239</v>
      </c>
      <c r="L42" s="43">
        <f>+SUM(D42:K42)</f>
        <v>2960737</v>
      </c>
      <c r="M42" s="122">
        <f t="shared" ref="M42:V42" si="79">M39+M30+M23+M17</f>
        <v>27397</v>
      </c>
      <c r="N42" s="122">
        <f t="shared" si="79"/>
        <v>44085</v>
      </c>
      <c r="O42" s="122">
        <f t="shared" si="79"/>
        <v>84898</v>
      </c>
      <c r="P42" s="122">
        <f t="shared" si="79"/>
        <v>39639</v>
      </c>
      <c r="Q42" s="122">
        <f t="shared" si="79"/>
        <v>96989</v>
      </c>
      <c r="R42" s="122">
        <f t="shared" si="79"/>
        <v>52327</v>
      </c>
      <c r="S42" s="122">
        <f t="shared" si="79"/>
        <v>38937</v>
      </c>
      <c r="T42" s="122">
        <f t="shared" si="79"/>
        <v>52575</v>
      </c>
      <c r="U42" s="122">
        <f t="shared" si="79"/>
        <v>44771</v>
      </c>
      <c r="V42" s="122">
        <f t="shared" si="79"/>
        <v>27508</v>
      </c>
      <c r="W42" s="122">
        <f t="shared" ref="W42:X42" si="80">W39+W30+W23+W17</f>
        <v>17478</v>
      </c>
      <c r="X42" s="122">
        <f t="shared" si="80"/>
        <v>12321</v>
      </c>
      <c r="Y42" s="122">
        <f t="shared" ref="Y42:AF42" si="81">Y39+Y30+Y23+Y17</f>
        <v>55835</v>
      </c>
      <c r="Z42" s="122">
        <f t="shared" si="81"/>
        <v>131784</v>
      </c>
      <c r="AA42" s="122">
        <f t="shared" si="81"/>
        <v>54559</v>
      </c>
      <c r="AB42" s="122">
        <f t="shared" si="81"/>
        <v>43050</v>
      </c>
      <c r="AC42" s="122">
        <f t="shared" si="81"/>
        <v>73080</v>
      </c>
      <c r="AD42" s="122">
        <f t="shared" si="81"/>
        <v>49291</v>
      </c>
      <c r="AE42" s="122">
        <f t="shared" si="81"/>
        <v>23633</v>
      </c>
      <c r="AF42" s="122">
        <f t="shared" si="81"/>
        <v>51182</v>
      </c>
      <c r="AG42" s="43">
        <f>+SUM(M42:AF42)</f>
        <v>1021339</v>
      </c>
      <c r="AH42" s="43">
        <f>AC42+AD42+Z42+T42+O42</f>
        <v>391628</v>
      </c>
      <c r="AI42" s="43">
        <f>AD42+AE42+AA42+U42+P42</f>
        <v>211893</v>
      </c>
      <c r="AJ42" s="122">
        <f>AJ39+AJ30+AJ23+AJ17</f>
        <v>149148</v>
      </c>
      <c r="AK42" s="122">
        <f>AK39+AK30+AK23+AK17</f>
        <v>21981</v>
      </c>
      <c r="AL42" s="122">
        <f>AL39+AL30+AL23+AL17</f>
        <v>24241</v>
      </c>
      <c r="AM42" s="43">
        <f>+SUM(AJ42:AL42)</f>
        <v>195370</v>
      </c>
      <c r="AN42" s="44">
        <f>+AM42+AG42+L42</f>
        <v>4177446</v>
      </c>
      <c r="AQ42" s="43">
        <f>K42/AQ$5</f>
        <v>39154.875</v>
      </c>
      <c r="AR42" s="43">
        <f>AG42/AR$5</f>
        <v>51066.95</v>
      </c>
      <c r="AS42" s="43">
        <f>AH42/AS$5</f>
        <v>78325.600000000006</v>
      </c>
      <c r="AT42" s="43">
        <f>AI42/AT$5</f>
        <v>14126.2</v>
      </c>
      <c r="AU42" s="43">
        <f>AM42/AU$5</f>
        <v>65123.333333333336</v>
      </c>
      <c r="AV42" s="44">
        <f>AN42/AV$5</f>
        <v>134756.32258064515</v>
      </c>
      <c r="AW42" s="122"/>
      <c r="AX42" s="43">
        <f>MEDIAN($D42:$K42)</f>
        <v>298706</v>
      </c>
      <c r="AY42" s="43">
        <f>MEDIAN($M42:$AF42)</f>
        <v>47031</v>
      </c>
      <c r="AZ42" s="43">
        <f>MEDIAN($AC42,$AD42,$Z42,$T42,$O42,Q42,AF42)</f>
        <v>73080</v>
      </c>
      <c r="BA42" s="43">
        <f>MEDIAN(M42,N42,P42,R42,S42,U42,V42,Y42,AA42,AB42,AE42,W42,X42)</f>
        <v>39639</v>
      </c>
      <c r="BB42" s="43">
        <f t="shared" ref="BB42" si="82">MEDIAN($AJ42:$AL42)</f>
        <v>24241</v>
      </c>
      <c r="BC42" s="44">
        <f>MEDIAN(D42:K42,M42:AF42,AJ42:AL42)</f>
        <v>52575</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161372</v>
      </c>
      <c r="E46" s="160">
        <v>50735</v>
      </c>
      <c r="F46" s="160">
        <v>237780</v>
      </c>
      <c r="G46" s="160">
        <v>445048</v>
      </c>
      <c r="H46" s="144">
        <v>171217</v>
      </c>
      <c r="I46" s="144">
        <v>322596</v>
      </c>
      <c r="J46" s="160">
        <v>117449</v>
      </c>
      <c r="K46" s="144">
        <v>171644</v>
      </c>
      <c r="L46" s="43">
        <f>+SUM(D46:K46)</f>
        <v>1677841</v>
      </c>
      <c r="M46" s="160">
        <v>9099</v>
      </c>
      <c r="N46" s="160">
        <v>21595</v>
      </c>
      <c r="O46" s="160">
        <v>47434</v>
      </c>
      <c r="P46" s="160">
        <v>23826</v>
      </c>
      <c r="Q46" s="160">
        <v>61132</v>
      </c>
      <c r="R46" s="160">
        <v>17061</v>
      </c>
      <c r="S46" s="160">
        <v>20850</v>
      </c>
      <c r="T46" s="160">
        <v>31881</v>
      </c>
      <c r="U46" s="160">
        <v>17406</v>
      </c>
      <c r="V46" s="144">
        <v>15854</v>
      </c>
      <c r="W46" s="144">
        <v>8274</v>
      </c>
      <c r="X46" s="144">
        <v>3342</v>
      </c>
      <c r="Y46" s="160">
        <v>29790</v>
      </c>
      <c r="Z46" s="160">
        <v>78897</v>
      </c>
      <c r="AA46" s="160">
        <v>28870</v>
      </c>
      <c r="AB46" s="160">
        <v>24527</v>
      </c>
      <c r="AC46" s="160">
        <v>38972</v>
      </c>
      <c r="AD46" s="160">
        <v>25952</v>
      </c>
      <c r="AE46" s="160">
        <v>10771</v>
      </c>
      <c r="AF46" s="160">
        <v>25763</v>
      </c>
      <c r="AG46" s="43">
        <f>+SUM(M46:AF46)</f>
        <v>541296</v>
      </c>
      <c r="AH46" s="43">
        <f>AC46+AD46+Z46+T46+O46</f>
        <v>223136</v>
      </c>
      <c r="AI46" s="43">
        <f>AD46+AE46+AA46+U46+P46</f>
        <v>106825</v>
      </c>
      <c r="AJ46" s="160">
        <v>74013</v>
      </c>
      <c r="AK46" s="144">
        <v>10543</v>
      </c>
      <c r="AL46" s="160">
        <v>10439</v>
      </c>
      <c r="AM46" s="43">
        <f>+SUM(AJ46:AL46)</f>
        <v>94995</v>
      </c>
      <c r="AN46" s="44">
        <f>+AM46+AG46+L46</f>
        <v>2314132</v>
      </c>
      <c r="AQ46" s="43">
        <f>K46/AQ$5</f>
        <v>21455.5</v>
      </c>
      <c r="AR46" s="43">
        <f>AG46/AR$5</f>
        <v>27064.799999999999</v>
      </c>
      <c r="AS46" s="43">
        <f>AH46/AS$5</f>
        <v>44627.199999999997</v>
      </c>
      <c r="AT46" s="43">
        <f>AI46/AT$5</f>
        <v>7121.666666666667</v>
      </c>
      <c r="AU46" s="43">
        <f>AM46/AU$5</f>
        <v>31665</v>
      </c>
      <c r="AV46" s="44">
        <f>AN46/AV$5</f>
        <v>74649.419354838712</v>
      </c>
      <c r="AW46" s="122"/>
      <c r="AX46" s="43">
        <f>MEDIAN($D46:$K46)</f>
        <v>171430.5</v>
      </c>
      <c r="AY46" s="43">
        <f>MEDIAN($M46:$AF46)</f>
        <v>24176.5</v>
      </c>
      <c r="AZ46" s="43">
        <f>MEDIAN($AC46,$AD46,$Z46,$T46,$O46,Q46,AF46)</f>
        <v>38972</v>
      </c>
      <c r="BA46" s="43">
        <f>MEDIAN(M46,N46,P46,R46,S46,U46,V46,Y46,AA46,AB46,AE46,W46,X46)</f>
        <v>17406</v>
      </c>
      <c r="BB46" s="43">
        <f t="shared" ref="BB46" si="83">MEDIAN($AJ46:$AL46)</f>
        <v>10543</v>
      </c>
      <c r="BC46" s="44">
        <f>MEDIAN(D46:K46,M46:AF46,AJ46:AL46)</f>
        <v>28870</v>
      </c>
    </row>
    <row r="47" spans="1:55" s="204" customFormat="1">
      <c r="A47" s="199"/>
      <c r="B47" s="200"/>
      <c r="C47" s="212" t="s">
        <v>243</v>
      </c>
      <c r="D47" s="213">
        <f t="shared" ref="D47:V47" si="84">+D46/D63</f>
        <v>0.63863165059916738</v>
      </c>
      <c r="E47" s="214">
        <f t="shared" si="84"/>
        <v>0.53992359019655833</v>
      </c>
      <c r="F47" s="214">
        <f t="shared" si="84"/>
        <v>0.58963854943659733</v>
      </c>
      <c r="G47" s="214">
        <f t="shared" si="84"/>
        <v>0.54635070950412667</v>
      </c>
      <c r="H47" s="119">
        <f t="shared" si="84"/>
        <v>0.62234023219127788</v>
      </c>
      <c r="I47" s="119">
        <f t="shared" si="84"/>
        <v>0.61283318230778439</v>
      </c>
      <c r="J47" s="214">
        <f t="shared" si="84"/>
        <v>0.59825589983649063</v>
      </c>
      <c r="K47" s="119">
        <f t="shared" si="84"/>
        <v>0.5713182551966316</v>
      </c>
      <c r="L47" s="84">
        <f t="shared" si="84"/>
        <v>0.58608984092685024</v>
      </c>
      <c r="M47" s="214">
        <f t="shared" si="84"/>
        <v>0.39440832249674901</v>
      </c>
      <c r="N47" s="215">
        <f t="shared" si="84"/>
        <v>0.60853270211626798</v>
      </c>
      <c r="O47" s="214">
        <f t="shared" si="84"/>
        <v>0.62622448710162915</v>
      </c>
      <c r="P47" s="214">
        <f t="shared" si="84"/>
        <v>0.63335016879768202</v>
      </c>
      <c r="Q47" s="214">
        <f t="shared" si="84"/>
        <v>0.66098652769067756</v>
      </c>
      <c r="R47" s="214">
        <f t="shared" si="84"/>
        <v>0.33716724965909767</v>
      </c>
      <c r="S47" s="214">
        <f t="shared" si="84"/>
        <v>0.56296576304136514</v>
      </c>
      <c r="T47" s="214">
        <f t="shared" si="84"/>
        <v>0.61515455562844901</v>
      </c>
      <c r="U47" s="214">
        <f t="shared" si="84"/>
        <v>0.42319474835886217</v>
      </c>
      <c r="V47" s="119">
        <f t="shared" si="84"/>
        <v>0.58432846822939699</v>
      </c>
      <c r="W47" s="119">
        <f t="shared" ref="W47:X47" si="85">+W46/W63</f>
        <v>0.56702302631578949</v>
      </c>
      <c r="X47" s="119">
        <f t="shared" si="85"/>
        <v>0.29091225626740946</v>
      </c>
      <c r="Y47" s="214">
        <f t="shared" ref="Y47:AG47" si="86">+Y46/Y63</f>
        <v>0.56282945077367796</v>
      </c>
      <c r="Z47" s="215">
        <f t="shared" si="86"/>
        <v>0.63959822948586997</v>
      </c>
      <c r="AA47" s="214">
        <f t="shared" si="86"/>
        <v>0.57902125952667471</v>
      </c>
      <c r="AB47" s="214">
        <f t="shared" si="86"/>
        <v>0.63500323624595467</v>
      </c>
      <c r="AC47" s="214">
        <f t="shared" si="86"/>
        <v>0.54568876193676663</v>
      </c>
      <c r="AD47" s="214">
        <f t="shared" si="86"/>
        <v>0.58011444921316169</v>
      </c>
      <c r="AE47" s="215">
        <f t="shared" si="86"/>
        <v>0.49092980856882407</v>
      </c>
      <c r="AF47" s="215">
        <f t="shared" si="86"/>
        <v>0.51871463949906371</v>
      </c>
      <c r="AG47" s="84">
        <f t="shared" si="86"/>
        <v>0.56934057820102613</v>
      </c>
      <c r="AH47" s="84"/>
      <c r="AI47" s="84"/>
      <c r="AJ47" s="214">
        <f>+AJ46/AJ63</f>
        <v>0.52482928316657562</v>
      </c>
      <c r="AK47" s="119">
        <f>+AK46/AK63</f>
        <v>0.57890401932791569</v>
      </c>
      <c r="AL47" s="214">
        <f>+AL46/AL63</f>
        <v>0.47616658304064224</v>
      </c>
      <c r="AM47" s="84">
        <f>+AM46/AM63</f>
        <v>0.52437651111184713</v>
      </c>
      <c r="AN47" s="86">
        <f>+AN46/AN63</f>
        <v>0.57930477879154507</v>
      </c>
      <c r="AQ47" s="84">
        <f t="shared" ref="AQ47:AU47" si="87">+AQ46/AQ63</f>
        <v>0.5713182551966316</v>
      </c>
      <c r="AR47" s="84">
        <f t="shared" si="87"/>
        <v>0.56934057820102613</v>
      </c>
      <c r="AS47" s="84">
        <f t="shared" si="87"/>
        <v>0.60786749482401647</v>
      </c>
      <c r="AT47" s="84">
        <f t="shared" si="87"/>
        <v>0.54702102055969481</v>
      </c>
      <c r="AU47" s="84">
        <f t="shared" si="87"/>
        <v>0.52437651111184713</v>
      </c>
      <c r="AV47" s="86">
        <f>+AV46/AV63</f>
        <v>0.57930477879154507</v>
      </c>
      <c r="AW47" s="85"/>
      <c r="AX47" s="84">
        <f>MEDIAN($D47:$K47)</f>
        <v>0.59394722463654404</v>
      </c>
      <c r="AY47" s="84">
        <f>MEDIAN($M47:$AF47)</f>
        <v>0.5730221429212321</v>
      </c>
      <c r="AZ47" s="84">
        <f t="shared" ref="AZ47:BA47" si="88">MEDIAN($M47:$AF47)</f>
        <v>0.5730221429212321</v>
      </c>
      <c r="BA47" s="84">
        <f t="shared" si="88"/>
        <v>0.5730221429212321</v>
      </c>
      <c r="BB47" s="84">
        <f>MEDIAN($AJ47:$AL47)</f>
        <v>0.52482928316657562</v>
      </c>
      <c r="BC47" s="86">
        <f>+BC46/BC63</f>
        <v>0.57054208414853458</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18800</v>
      </c>
      <c r="E49" s="160">
        <v>19710</v>
      </c>
      <c r="F49" s="160">
        <v>86298</v>
      </c>
      <c r="G49" s="160">
        <v>105627</v>
      </c>
      <c r="H49" s="144">
        <v>48005</v>
      </c>
      <c r="I49" s="144">
        <v>93786</v>
      </c>
      <c r="J49" s="160">
        <v>5955</v>
      </c>
      <c r="K49" s="144">
        <v>71596</v>
      </c>
      <c r="L49" s="43">
        <f t="shared" ref="L49:L55" si="89">+SUM(D49:K49)</f>
        <v>449777</v>
      </c>
      <c r="M49" s="160">
        <v>2470</v>
      </c>
      <c r="N49" s="160">
        <v>3933</v>
      </c>
      <c r="O49" s="160">
        <v>13408</v>
      </c>
      <c r="P49" s="160">
        <v>4411</v>
      </c>
      <c r="Q49" s="160">
        <v>10363</v>
      </c>
      <c r="R49" s="160">
        <v>5602</v>
      </c>
      <c r="S49" s="160">
        <v>4713</v>
      </c>
      <c r="T49" s="160">
        <v>7153</v>
      </c>
      <c r="U49" s="160">
        <v>11337</v>
      </c>
      <c r="V49" s="144">
        <v>7341</v>
      </c>
      <c r="W49" s="144">
        <v>2626</v>
      </c>
      <c r="X49" s="144">
        <v>502</v>
      </c>
      <c r="Y49" s="160">
        <v>8081</v>
      </c>
      <c r="Z49" s="160">
        <v>7004</v>
      </c>
      <c r="AA49" s="160">
        <v>5575</v>
      </c>
      <c r="AB49" s="160">
        <v>2615</v>
      </c>
      <c r="AC49" s="160">
        <v>17980</v>
      </c>
      <c r="AD49" s="160">
        <v>2524</v>
      </c>
      <c r="AE49" s="160">
        <v>2782</v>
      </c>
      <c r="AF49" s="160">
        <v>2524</v>
      </c>
      <c r="AG49" s="43">
        <f t="shared" ref="AG49:AG55" si="90">+SUM(M49:AF49)</f>
        <v>122944</v>
      </c>
      <c r="AH49" s="43">
        <f t="shared" ref="AH49:AI55" si="91">AC49+AD49+Z49+T49+O49</f>
        <v>48069</v>
      </c>
      <c r="AI49" s="43">
        <f t="shared" si="91"/>
        <v>26629</v>
      </c>
      <c r="AJ49" s="160">
        <v>47019</v>
      </c>
      <c r="AK49" s="144">
        <v>1661</v>
      </c>
      <c r="AL49" s="160">
        <v>4025</v>
      </c>
      <c r="AM49" s="43">
        <f t="shared" ref="AM49:AM55" si="92">+SUM(AJ49:AL49)</f>
        <v>52705</v>
      </c>
      <c r="AN49" s="44">
        <f t="shared" ref="AN49:AN55" si="93">+AM49+AG49+L49</f>
        <v>625426</v>
      </c>
      <c r="AQ49" s="43">
        <f t="shared" ref="AQ49:AQ54" si="94">K49/AQ$5</f>
        <v>8949.5</v>
      </c>
      <c r="AR49" s="43">
        <f t="shared" ref="AR49:AT54" si="95">AG49/AR$5</f>
        <v>6147.2</v>
      </c>
      <c r="AS49" s="43">
        <f t="shared" si="95"/>
        <v>9613.7999999999993</v>
      </c>
      <c r="AT49" s="43">
        <f t="shared" si="95"/>
        <v>1775.2666666666667</v>
      </c>
      <c r="AU49" s="43">
        <f t="shared" ref="AU49:AV54" si="96">AM49/AU$5</f>
        <v>17568.333333333332</v>
      </c>
      <c r="AV49" s="44">
        <f t="shared" si="96"/>
        <v>20175.032258064515</v>
      </c>
      <c r="AW49" s="122"/>
      <c r="AX49" s="43">
        <f t="shared" ref="AX49:AX56" si="97">MEDIAN($D49:$K49)</f>
        <v>59800.5</v>
      </c>
      <c r="AY49" s="43">
        <f t="shared" ref="AY49:BA56" si="98">MEDIAN($M49:$AF49)</f>
        <v>5144</v>
      </c>
      <c r="AZ49" s="43">
        <f t="shared" ref="AZ49:AZ55" si="99">MEDIAN($AC49,$AD49,$Z49,$T49,$O49,Q49,AF49)</f>
        <v>7153</v>
      </c>
      <c r="BA49" s="43">
        <f t="shared" ref="BA49:BA55" si="100">MEDIAN(M49,N49,P49,R49,S49,U49,V49,Y49,AA49,AB49,AE49,W49,X49)</f>
        <v>4411</v>
      </c>
      <c r="BB49" s="43">
        <f t="shared" ref="BB49:BB56" si="101">MEDIAN($AJ49:$AL49)</f>
        <v>4025</v>
      </c>
      <c r="BC49" s="44">
        <f t="shared" ref="BC49:BC55" si="102">MEDIAN(D49:K49,M49:AF49,AJ49:AL49)</f>
        <v>7004</v>
      </c>
    </row>
    <row r="50" spans="1:55" s="204" customFormat="1">
      <c r="A50" s="199"/>
      <c r="B50" s="200"/>
      <c r="C50" s="201" t="s">
        <v>253</v>
      </c>
      <c r="D50" s="144">
        <v>0</v>
      </c>
      <c r="E50" s="160">
        <v>899</v>
      </c>
      <c r="F50" s="160">
        <v>0</v>
      </c>
      <c r="G50" s="160">
        <v>33127</v>
      </c>
      <c r="H50" s="144">
        <v>0</v>
      </c>
      <c r="I50" s="144">
        <v>0</v>
      </c>
      <c r="J50" s="160">
        <v>0</v>
      </c>
      <c r="K50" s="144">
        <v>0</v>
      </c>
      <c r="L50" s="43">
        <f t="shared" si="89"/>
        <v>34026</v>
      </c>
      <c r="M50" s="160">
        <v>6998</v>
      </c>
      <c r="N50" s="160">
        <v>0</v>
      </c>
      <c r="O50" s="160">
        <v>1936</v>
      </c>
      <c r="P50" s="160">
        <v>0</v>
      </c>
      <c r="Q50" s="160">
        <v>0</v>
      </c>
      <c r="R50" s="160">
        <v>0</v>
      </c>
      <c r="S50" s="160">
        <v>3620</v>
      </c>
      <c r="T50" s="160">
        <v>683</v>
      </c>
      <c r="U50" s="160">
        <v>1718</v>
      </c>
      <c r="V50" s="144">
        <v>0</v>
      </c>
      <c r="W50" s="144">
        <v>467</v>
      </c>
      <c r="X50" s="144">
        <v>5466</v>
      </c>
      <c r="Y50" s="160">
        <v>420</v>
      </c>
      <c r="Z50" s="160">
        <v>1378</v>
      </c>
      <c r="AA50" s="160">
        <v>0</v>
      </c>
      <c r="AB50" s="160">
        <v>0</v>
      </c>
      <c r="AC50" s="160">
        <v>1473</v>
      </c>
      <c r="AD50" s="160">
        <v>0</v>
      </c>
      <c r="AE50" s="160">
        <v>1679</v>
      </c>
      <c r="AF50" s="160">
        <v>0</v>
      </c>
      <c r="AG50" s="43">
        <f t="shared" si="90"/>
        <v>25838</v>
      </c>
      <c r="AH50" s="43">
        <f t="shared" si="91"/>
        <v>5470</v>
      </c>
      <c r="AI50" s="43">
        <f t="shared" si="91"/>
        <v>3397</v>
      </c>
      <c r="AJ50" s="160">
        <v>0</v>
      </c>
      <c r="AK50" s="144"/>
      <c r="AL50" s="160">
        <v>2135</v>
      </c>
      <c r="AM50" s="43">
        <f t="shared" si="92"/>
        <v>2135</v>
      </c>
      <c r="AN50" s="44">
        <f t="shared" si="93"/>
        <v>61999</v>
      </c>
      <c r="AQ50" s="43">
        <f t="shared" si="94"/>
        <v>0</v>
      </c>
      <c r="AR50" s="43">
        <f t="shared" si="95"/>
        <v>1291.9000000000001</v>
      </c>
      <c r="AS50" s="43">
        <f t="shared" si="95"/>
        <v>1094</v>
      </c>
      <c r="AT50" s="43">
        <f t="shared" si="95"/>
        <v>226.46666666666667</v>
      </c>
      <c r="AU50" s="43">
        <f t="shared" si="96"/>
        <v>711.66666666666663</v>
      </c>
      <c r="AV50" s="44">
        <f t="shared" si="96"/>
        <v>1999.9677419354839</v>
      </c>
      <c r="AW50" s="122"/>
      <c r="AX50" s="43">
        <f t="shared" si="97"/>
        <v>0</v>
      </c>
      <c r="AY50" s="43">
        <f t="shared" si="98"/>
        <v>443.5</v>
      </c>
      <c r="AZ50" s="43">
        <f t="shared" si="99"/>
        <v>683</v>
      </c>
      <c r="BA50" s="43">
        <f t="shared" si="100"/>
        <v>420</v>
      </c>
      <c r="BB50" s="43">
        <f t="shared" si="101"/>
        <v>1067.5</v>
      </c>
      <c r="BC50" s="44">
        <f t="shared" si="102"/>
        <v>0</v>
      </c>
    </row>
    <row r="51" spans="1:55" s="204" customFormat="1">
      <c r="A51" s="199"/>
      <c r="B51" s="200"/>
      <c r="C51" s="201" t="s">
        <v>252</v>
      </c>
      <c r="D51" s="144">
        <v>17184</v>
      </c>
      <c r="E51" s="160">
        <v>6012</v>
      </c>
      <c r="F51" s="160">
        <v>14248</v>
      </c>
      <c r="G51" s="160">
        <v>50015</v>
      </c>
      <c r="H51" s="144">
        <v>10576</v>
      </c>
      <c r="I51" s="144">
        <v>41280</v>
      </c>
      <c r="J51" s="160">
        <v>8409</v>
      </c>
      <c r="K51" s="144">
        <v>24634</v>
      </c>
      <c r="L51" s="43">
        <f t="shared" si="89"/>
        <v>172358</v>
      </c>
      <c r="M51" s="160">
        <v>1620</v>
      </c>
      <c r="N51" s="160">
        <v>3549</v>
      </c>
      <c r="O51" s="160">
        <v>5930</v>
      </c>
      <c r="P51" s="160">
        <v>2320</v>
      </c>
      <c r="Q51" s="160">
        <v>5695</v>
      </c>
      <c r="R51" s="160">
        <v>2324</v>
      </c>
      <c r="S51" s="160">
        <v>1861</v>
      </c>
      <c r="T51" s="160">
        <v>3568</v>
      </c>
      <c r="U51" s="160">
        <v>3520</v>
      </c>
      <c r="V51" s="144">
        <v>2160</v>
      </c>
      <c r="W51" s="144">
        <v>92</v>
      </c>
      <c r="X51" s="144">
        <v>869</v>
      </c>
      <c r="Y51" s="160">
        <v>1466</v>
      </c>
      <c r="Z51" s="160">
        <v>7046</v>
      </c>
      <c r="AA51" s="160">
        <v>4088</v>
      </c>
      <c r="AB51" s="160">
        <v>2825</v>
      </c>
      <c r="AC51" s="160">
        <v>4673</v>
      </c>
      <c r="AD51" s="160">
        <v>3859</v>
      </c>
      <c r="AE51" s="160">
        <v>1419</v>
      </c>
      <c r="AF51" s="160">
        <v>3399</v>
      </c>
      <c r="AG51" s="43">
        <f t="shared" si="90"/>
        <v>62283</v>
      </c>
      <c r="AH51" s="43">
        <f t="shared" si="91"/>
        <v>25076</v>
      </c>
      <c r="AI51" s="43">
        <f t="shared" si="91"/>
        <v>15206</v>
      </c>
      <c r="AJ51" s="160">
        <v>11239</v>
      </c>
      <c r="AK51" s="144">
        <v>653</v>
      </c>
      <c r="AL51" s="160">
        <v>1486</v>
      </c>
      <c r="AM51" s="43">
        <f t="shared" si="92"/>
        <v>13378</v>
      </c>
      <c r="AN51" s="44">
        <f t="shared" si="93"/>
        <v>248019</v>
      </c>
      <c r="AQ51" s="43">
        <f t="shared" si="94"/>
        <v>3079.25</v>
      </c>
      <c r="AR51" s="43">
        <f t="shared" si="95"/>
        <v>3114.15</v>
      </c>
      <c r="AS51" s="43">
        <f t="shared" si="95"/>
        <v>5015.2</v>
      </c>
      <c r="AT51" s="43">
        <f t="shared" si="95"/>
        <v>1013.7333333333333</v>
      </c>
      <c r="AU51" s="43">
        <f t="shared" si="96"/>
        <v>4459.333333333333</v>
      </c>
      <c r="AV51" s="44">
        <f t="shared" si="96"/>
        <v>8000.6129032258068</v>
      </c>
      <c r="AW51" s="122"/>
      <c r="AX51" s="43">
        <f t="shared" si="97"/>
        <v>15716</v>
      </c>
      <c r="AY51" s="43">
        <f t="shared" si="98"/>
        <v>3112</v>
      </c>
      <c r="AZ51" s="43">
        <f t="shared" si="99"/>
        <v>4673</v>
      </c>
      <c r="BA51" s="43">
        <f t="shared" si="100"/>
        <v>2160</v>
      </c>
      <c r="BB51" s="43">
        <f t="shared" si="101"/>
        <v>1486</v>
      </c>
      <c r="BC51" s="44">
        <f t="shared" si="102"/>
        <v>3568</v>
      </c>
    </row>
    <row r="52" spans="1:55" s="204" customFormat="1">
      <c r="A52" s="199"/>
      <c r="B52" s="200"/>
      <c r="C52" s="201" t="s">
        <v>251</v>
      </c>
      <c r="D52" s="220">
        <v>1154</v>
      </c>
      <c r="E52" s="160">
        <v>0</v>
      </c>
      <c r="F52" s="160">
        <v>4514</v>
      </c>
      <c r="G52" s="160">
        <v>9108</v>
      </c>
      <c r="H52" s="144">
        <v>551</v>
      </c>
      <c r="I52" s="144">
        <v>0</v>
      </c>
      <c r="J52" s="160">
        <v>720</v>
      </c>
      <c r="K52" s="144">
        <v>2700</v>
      </c>
      <c r="L52" s="43">
        <f t="shared" si="89"/>
        <v>18747</v>
      </c>
      <c r="M52" s="160">
        <v>0</v>
      </c>
      <c r="N52" s="160">
        <v>0</v>
      </c>
      <c r="O52" s="160">
        <v>197</v>
      </c>
      <c r="P52" s="160">
        <v>0</v>
      </c>
      <c r="Q52" s="160">
        <v>0</v>
      </c>
      <c r="R52" s="160">
        <v>0</v>
      </c>
      <c r="S52" s="160">
        <v>169</v>
      </c>
      <c r="T52" s="160">
        <v>3</v>
      </c>
      <c r="U52" s="160">
        <v>0</v>
      </c>
      <c r="V52" s="144">
        <v>0</v>
      </c>
      <c r="W52" s="144">
        <v>0</v>
      </c>
      <c r="X52" s="144">
        <v>0</v>
      </c>
      <c r="Y52" s="160">
        <v>0</v>
      </c>
      <c r="Z52" s="160">
        <v>339</v>
      </c>
      <c r="AA52" s="160">
        <v>406</v>
      </c>
      <c r="AB52" s="160">
        <v>0</v>
      </c>
      <c r="AC52" s="160">
        <v>0</v>
      </c>
      <c r="AD52" s="160">
        <v>112</v>
      </c>
      <c r="AE52" s="160">
        <v>126</v>
      </c>
      <c r="AF52" s="160">
        <v>0</v>
      </c>
      <c r="AG52" s="43">
        <f t="shared" si="90"/>
        <v>1352</v>
      </c>
      <c r="AH52" s="43">
        <f t="shared" si="91"/>
        <v>651</v>
      </c>
      <c r="AI52" s="43">
        <f t="shared" si="91"/>
        <v>644</v>
      </c>
      <c r="AJ52" s="160">
        <v>0</v>
      </c>
      <c r="AK52" s="144">
        <v>0</v>
      </c>
      <c r="AL52" s="160">
        <v>265</v>
      </c>
      <c r="AM52" s="43">
        <f t="shared" si="92"/>
        <v>265</v>
      </c>
      <c r="AN52" s="44">
        <f t="shared" si="93"/>
        <v>20364</v>
      </c>
      <c r="AQ52" s="43">
        <f t="shared" si="94"/>
        <v>337.5</v>
      </c>
      <c r="AR52" s="43">
        <f t="shared" si="95"/>
        <v>67.599999999999994</v>
      </c>
      <c r="AS52" s="43">
        <f t="shared" si="95"/>
        <v>130.19999999999999</v>
      </c>
      <c r="AT52" s="43">
        <f t="shared" si="95"/>
        <v>42.93333333333333</v>
      </c>
      <c r="AU52" s="43">
        <f t="shared" si="96"/>
        <v>88.333333333333329</v>
      </c>
      <c r="AV52" s="44">
        <f t="shared" si="96"/>
        <v>656.90322580645159</v>
      </c>
      <c r="AW52" s="122"/>
      <c r="AX52" s="43">
        <f t="shared" si="97"/>
        <v>937</v>
      </c>
      <c r="AY52" s="43">
        <f t="shared" si="98"/>
        <v>0</v>
      </c>
      <c r="AZ52" s="43">
        <f t="shared" si="99"/>
        <v>3</v>
      </c>
      <c r="BA52" s="43">
        <f t="shared" si="100"/>
        <v>0</v>
      </c>
      <c r="BB52" s="43">
        <f t="shared" si="101"/>
        <v>0</v>
      </c>
      <c r="BC52" s="44">
        <f t="shared" si="102"/>
        <v>0</v>
      </c>
    </row>
    <row r="53" spans="1:55" s="204" customFormat="1">
      <c r="A53" s="199"/>
      <c r="B53" s="200"/>
      <c r="C53" s="201" t="s">
        <v>250</v>
      </c>
      <c r="D53" s="220">
        <v>3674</v>
      </c>
      <c r="E53" s="160">
        <v>41</v>
      </c>
      <c r="F53" s="160">
        <v>1649</v>
      </c>
      <c r="G53" s="160">
        <v>0</v>
      </c>
      <c r="H53" s="144">
        <v>897</v>
      </c>
      <c r="I53" s="144">
        <v>0</v>
      </c>
      <c r="J53" s="160">
        <v>197</v>
      </c>
      <c r="K53" s="144">
        <v>843</v>
      </c>
      <c r="L53" s="43">
        <f t="shared" si="89"/>
        <v>7301</v>
      </c>
      <c r="M53" s="160">
        <v>0</v>
      </c>
      <c r="N53" s="160">
        <v>116</v>
      </c>
      <c r="O53" s="160">
        <v>643</v>
      </c>
      <c r="P53" s="160">
        <v>0</v>
      </c>
      <c r="Q53" s="160">
        <v>0</v>
      </c>
      <c r="R53" s="160">
        <v>287</v>
      </c>
      <c r="S53" s="160">
        <v>13</v>
      </c>
      <c r="T53" s="160">
        <v>21</v>
      </c>
      <c r="U53" s="160">
        <v>0</v>
      </c>
      <c r="V53" s="144">
        <v>0</v>
      </c>
      <c r="W53" s="144">
        <v>0</v>
      </c>
      <c r="X53" s="144">
        <v>0</v>
      </c>
      <c r="Y53" s="160">
        <v>0</v>
      </c>
      <c r="Z53" s="160">
        <v>1162</v>
      </c>
      <c r="AA53" s="160">
        <v>345</v>
      </c>
      <c r="AB53" s="160">
        <v>18</v>
      </c>
      <c r="AC53" s="160">
        <v>245</v>
      </c>
      <c r="AD53" s="160">
        <v>0</v>
      </c>
      <c r="AE53" s="160">
        <v>72</v>
      </c>
      <c r="AF53" s="160">
        <v>2</v>
      </c>
      <c r="AG53" s="43">
        <f t="shared" si="90"/>
        <v>2924</v>
      </c>
      <c r="AH53" s="43">
        <f t="shared" si="91"/>
        <v>2071</v>
      </c>
      <c r="AI53" s="43">
        <f t="shared" si="91"/>
        <v>417</v>
      </c>
      <c r="AJ53" s="160">
        <v>0</v>
      </c>
      <c r="AK53" s="144">
        <v>98</v>
      </c>
      <c r="AL53" s="160">
        <v>5</v>
      </c>
      <c r="AM53" s="43">
        <f t="shared" si="92"/>
        <v>103</v>
      </c>
      <c r="AN53" s="44">
        <f t="shared" si="93"/>
        <v>10328</v>
      </c>
      <c r="AQ53" s="43">
        <f t="shared" si="94"/>
        <v>105.375</v>
      </c>
      <c r="AR53" s="43">
        <f t="shared" si="95"/>
        <v>146.19999999999999</v>
      </c>
      <c r="AS53" s="43">
        <f t="shared" si="95"/>
        <v>414.2</v>
      </c>
      <c r="AT53" s="43">
        <f t="shared" si="95"/>
        <v>27.8</v>
      </c>
      <c r="AU53" s="43">
        <f t="shared" si="96"/>
        <v>34.333333333333336</v>
      </c>
      <c r="AV53" s="44">
        <f t="shared" si="96"/>
        <v>333.16129032258067</v>
      </c>
      <c r="AW53" s="122"/>
      <c r="AX53" s="43">
        <f t="shared" si="97"/>
        <v>520</v>
      </c>
      <c r="AY53" s="43">
        <f t="shared" si="98"/>
        <v>7.5</v>
      </c>
      <c r="AZ53" s="43">
        <f t="shared" si="99"/>
        <v>21</v>
      </c>
      <c r="BA53" s="43">
        <f t="shared" si="100"/>
        <v>0</v>
      </c>
      <c r="BB53" s="43">
        <f t="shared" si="101"/>
        <v>5</v>
      </c>
      <c r="BC53" s="44">
        <f t="shared" si="102"/>
        <v>18</v>
      </c>
    </row>
    <row r="54" spans="1:55" s="204" customFormat="1">
      <c r="A54" s="199"/>
      <c r="B54" s="200"/>
      <c r="C54" s="217" t="s">
        <v>125</v>
      </c>
      <c r="D54" s="144">
        <v>22436</v>
      </c>
      <c r="E54" s="160">
        <v>7180</v>
      </c>
      <c r="F54" s="160">
        <v>21287</v>
      </c>
      <c r="G54" s="160">
        <v>67077</v>
      </c>
      <c r="H54" s="144">
        <v>16381</v>
      </c>
      <c r="I54" s="144">
        <v>20842</v>
      </c>
      <c r="J54" s="160">
        <v>46044</v>
      </c>
      <c r="K54" s="144">
        <v>0</v>
      </c>
      <c r="L54" s="43">
        <f t="shared" si="89"/>
        <v>201247</v>
      </c>
      <c r="M54" s="160">
        <v>1361</v>
      </c>
      <c r="N54" s="160">
        <v>3114</v>
      </c>
      <c r="O54" s="160">
        <v>0</v>
      </c>
      <c r="P54" s="160">
        <v>3335</v>
      </c>
      <c r="Q54" s="160">
        <v>7522</v>
      </c>
      <c r="R54" s="160">
        <v>22497</v>
      </c>
      <c r="S54" s="160">
        <v>3375</v>
      </c>
      <c r="T54" s="160">
        <v>3356</v>
      </c>
      <c r="U54" s="160">
        <v>4319</v>
      </c>
      <c r="V54" s="144">
        <v>0</v>
      </c>
      <c r="W54" s="144">
        <v>2376</v>
      </c>
      <c r="X54" s="144">
        <v>912</v>
      </c>
      <c r="Y54" s="160">
        <v>8931</v>
      </c>
      <c r="Z54" s="160">
        <v>16964</v>
      </c>
      <c r="AA54" s="160">
        <v>5704</v>
      </c>
      <c r="AB54" s="160">
        <v>5847</v>
      </c>
      <c r="AC54" s="160">
        <v>653</v>
      </c>
      <c r="AD54" s="160">
        <v>6648</v>
      </c>
      <c r="AE54" s="160">
        <v>3406</v>
      </c>
      <c r="AF54" s="160">
        <v>14113</v>
      </c>
      <c r="AG54" s="43">
        <f t="shared" si="90"/>
        <v>114433</v>
      </c>
      <c r="AH54" s="43">
        <f t="shared" si="91"/>
        <v>27621</v>
      </c>
      <c r="AI54" s="43">
        <f t="shared" si="91"/>
        <v>23412</v>
      </c>
      <c r="AJ54" s="160">
        <v>300</v>
      </c>
      <c r="AK54" s="144">
        <v>3908</v>
      </c>
      <c r="AL54" s="160">
        <v>2449</v>
      </c>
      <c r="AM54" s="43">
        <f t="shared" si="92"/>
        <v>6657</v>
      </c>
      <c r="AN54" s="44">
        <f t="shared" si="93"/>
        <v>322337</v>
      </c>
      <c r="AQ54" s="43">
        <f t="shared" si="94"/>
        <v>0</v>
      </c>
      <c r="AR54" s="43">
        <f t="shared" si="95"/>
        <v>5721.65</v>
      </c>
      <c r="AS54" s="43">
        <f t="shared" si="95"/>
        <v>5524.2</v>
      </c>
      <c r="AT54" s="43">
        <f t="shared" si="95"/>
        <v>1560.8</v>
      </c>
      <c r="AU54" s="43">
        <f t="shared" si="96"/>
        <v>2219</v>
      </c>
      <c r="AV54" s="44">
        <f t="shared" si="96"/>
        <v>10397.967741935483</v>
      </c>
      <c r="AW54" s="122"/>
      <c r="AX54" s="43">
        <f t="shared" si="97"/>
        <v>21064.5</v>
      </c>
      <c r="AY54" s="43">
        <f t="shared" si="98"/>
        <v>3390.5</v>
      </c>
      <c r="AZ54" s="43">
        <f t="shared" si="99"/>
        <v>6648</v>
      </c>
      <c r="BA54" s="43">
        <f t="shared" si="100"/>
        <v>3375</v>
      </c>
      <c r="BB54" s="43">
        <f t="shared" si="101"/>
        <v>2449</v>
      </c>
      <c r="BC54" s="44">
        <f t="shared" si="102"/>
        <v>4319</v>
      </c>
    </row>
    <row r="55" spans="1:55" s="204" customFormat="1">
      <c r="A55" s="199"/>
      <c r="B55" s="200"/>
      <c r="C55" s="210" t="s">
        <v>249</v>
      </c>
      <c r="D55" s="46">
        <f t="shared" ref="D55:K55" si="103">SUM(D49:D54)</f>
        <v>63248</v>
      </c>
      <c r="E55" s="118">
        <f t="shared" si="103"/>
        <v>33842</v>
      </c>
      <c r="F55" s="118">
        <f t="shared" si="103"/>
        <v>127996</v>
      </c>
      <c r="G55" s="118">
        <f t="shared" si="103"/>
        <v>264954</v>
      </c>
      <c r="H55" s="118">
        <f t="shared" si="103"/>
        <v>76410</v>
      </c>
      <c r="I55" s="118">
        <f t="shared" si="103"/>
        <v>155908</v>
      </c>
      <c r="J55" s="118">
        <f t="shared" si="103"/>
        <v>61325</v>
      </c>
      <c r="K55" s="88">
        <f t="shared" si="103"/>
        <v>99773</v>
      </c>
      <c r="L55" s="45">
        <f t="shared" si="89"/>
        <v>883456</v>
      </c>
      <c r="M55" s="46">
        <f t="shared" ref="M55:V55" si="104">M54+M53+M52+M51+M50+M49</f>
        <v>12449</v>
      </c>
      <c r="N55" s="118">
        <f t="shared" si="104"/>
        <v>10712</v>
      </c>
      <c r="O55" s="118">
        <f t="shared" si="104"/>
        <v>22114</v>
      </c>
      <c r="P55" s="118">
        <f t="shared" si="104"/>
        <v>10066</v>
      </c>
      <c r="Q55" s="118">
        <f t="shared" si="104"/>
        <v>23580</v>
      </c>
      <c r="R55" s="118">
        <f t="shared" si="104"/>
        <v>30710</v>
      </c>
      <c r="S55" s="118">
        <f t="shared" si="104"/>
        <v>13751</v>
      </c>
      <c r="T55" s="118">
        <f t="shared" si="104"/>
        <v>14784</v>
      </c>
      <c r="U55" s="118">
        <f t="shared" si="104"/>
        <v>20894</v>
      </c>
      <c r="V55" s="118">
        <f t="shared" si="104"/>
        <v>9501</v>
      </c>
      <c r="W55" s="118">
        <f t="shared" ref="W55:X55" si="105">W54+W53+W52+W51+W50+W49</f>
        <v>5561</v>
      </c>
      <c r="X55" s="118">
        <f t="shared" si="105"/>
        <v>7749</v>
      </c>
      <c r="Y55" s="118">
        <f t="shared" ref="Y55:AF55" si="106">Y54+Y53+Y52+Y51+Y50+Y49</f>
        <v>18898</v>
      </c>
      <c r="Z55" s="118">
        <f t="shared" si="106"/>
        <v>33893</v>
      </c>
      <c r="AA55" s="118">
        <f t="shared" si="106"/>
        <v>16118</v>
      </c>
      <c r="AB55" s="118">
        <f t="shared" si="106"/>
        <v>11305</v>
      </c>
      <c r="AC55" s="118">
        <f t="shared" si="106"/>
        <v>25024</v>
      </c>
      <c r="AD55" s="118">
        <f t="shared" si="106"/>
        <v>13143</v>
      </c>
      <c r="AE55" s="118">
        <f t="shared" si="106"/>
        <v>9484</v>
      </c>
      <c r="AF55" s="88">
        <f t="shared" si="106"/>
        <v>20038</v>
      </c>
      <c r="AG55" s="45">
        <f t="shared" si="90"/>
        <v>329774</v>
      </c>
      <c r="AH55" s="45">
        <f t="shared" si="91"/>
        <v>108958</v>
      </c>
      <c r="AI55" s="45">
        <f t="shared" si="91"/>
        <v>69705</v>
      </c>
      <c r="AJ55" s="46">
        <f>AJ54+AJ53+AJ52+AJ51+AJ50+AJ49</f>
        <v>58558</v>
      </c>
      <c r="AK55" s="118">
        <f>AK54+AK53+AK52+AK51+AK50+AK49</f>
        <v>6320</v>
      </c>
      <c r="AL55" s="88">
        <f>AL54+AL53+AL52+AL51+AL50+AL49</f>
        <v>10365</v>
      </c>
      <c r="AM55" s="45">
        <f t="shared" si="92"/>
        <v>75243</v>
      </c>
      <c r="AN55" s="211">
        <f t="shared" si="93"/>
        <v>1288473</v>
      </c>
      <c r="AQ55" s="45">
        <f>K55/AQ$5</f>
        <v>12471.625</v>
      </c>
      <c r="AR55" s="45">
        <f>AG55/AR$5</f>
        <v>16488.7</v>
      </c>
      <c r="AS55" s="45">
        <f>AH55/AS$5</f>
        <v>21791.599999999999</v>
      </c>
      <c r="AT55" s="45">
        <f>AI55/AT$5</f>
        <v>4647</v>
      </c>
      <c r="AU55" s="45">
        <f>AM55/AU$5</f>
        <v>25081</v>
      </c>
      <c r="AV55" s="211">
        <f>AN55/AV$5</f>
        <v>41563.645161290326</v>
      </c>
      <c r="AW55" s="122"/>
      <c r="AX55" s="45">
        <f t="shared" si="97"/>
        <v>88091.5</v>
      </c>
      <c r="AY55" s="45">
        <f t="shared" si="98"/>
        <v>14267.5</v>
      </c>
      <c r="AZ55" s="45">
        <f t="shared" si="99"/>
        <v>22114</v>
      </c>
      <c r="BA55" s="45">
        <f t="shared" si="100"/>
        <v>11305</v>
      </c>
      <c r="BB55" s="45">
        <f t="shared" si="101"/>
        <v>10365</v>
      </c>
      <c r="BC55" s="211">
        <f t="shared" si="102"/>
        <v>20038</v>
      </c>
    </row>
    <row r="56" spans="1:55" s="229" customFormat="1" ht="12">
      <c r="A56" s="227"/>
      <c r="B56" s="228"/>
      <c r="C56" s="212" t="s">
        <v>248</v>
      </c>
      <c r="D56" s="87">
        <f t="shared" ref="D56:V56" si="107">+D55/D$63</f>
        <v>0.25030472843551632</v>
      </c>
      <c r="E56" s="214">
        <f t="shared" si="107"/>
        <v>0.36014771143060864</v>
      </c>
      <c r="F56" s="214">
        <f t="shared" si="107"/>
        <v>0.31740001587049677</v>
      </c>
      <c r="G56" s="214">
        <f t="shared" si="107"/>
        <v>0.32526335560648822</v>
      </c>
      <c r="H56" s="119">
        <f t="shared" si="107"/>
        <v>0.2777353717314025</v>
      </c>
      <c r="I56" s="119">
        <f t="shared" si="107"/>
        <v>0.29617724890340252</v>
      </c>
      <c r="J56" s="214">
        <f t="shared" si="107"/>
        <v>0.31237424803508573</v>
      </c>
      <c r="K56" s="119">
        <f t="shared" si="107"/>
        <v>0.33209512873000818</v>
      </c>
      <c r="L56" s="84">
        <f t="shared" si="107"/>
        <v>0.30860170093940453</v>
      </c>
      <c r="M56" s="214">
        <f t="shared" si="107"/>
        <v>0.53961855223233635</v>
      </c>
      <c r="N56" s="215">
        <f t="shared" si="107"/>
        <v>0.30185701806295262</v>
      </c>
      <c r="O56" s="214">
        <f t="shared" si="107"/>
        <v>0.29194940986982809</v>
      </c>
      <c r="P56" s="214">
        <f t="shared" si="107"/>
        <v>0.26757755389563787</v>
      </c>
      <c r="Q56" s="214">
        <f t="shared" si="107"/>
        <v>0.25495750708215298</v>
      </c>
      <c r="R56" s="214">
        <f t="shared" si="107"/>
        <v>0.60690500187743324</v>
      </c>
      <c r="S56" s="214">
        <f t="shared" si="107"/>
        <v>0.37128739604708932</v>
      </c>
      <c r="T56" s="214">
        <f t="shared" si="107"/>
        <v>0.2852622235943349</v>
      </c>
      <c r="U56" s="214">
        <f t="shared" si="107"/>
        <v>0.50799902747386338</v>
      </c>
      <c r="V56" s="119">
        <f t="shared" si="107"/>
        <v>0.35017691287041131</v>
      </c>
      <c r="W56" s="119">
        <f t="shared" ref="W56:X56" si="108">+W55/W$63</f>
        <v>0.38109923245614036</v>
      </c>
      <c r="X56" s="119">
        <f t="shared" si="108"/>
        <v>0.67452994428969359</v>
      </c>
      <c r="Y56" s="214">
        <f t="shared" ref="Y56:AN56" si="109">+Y55/Y$63</f>
        <v>0.35704434242097904</v>
      </c>
      <c r="Z56" s="215">
        <f t="shared" si="109"/>
        <v>0.27476206689689836</v>
      </c>
      <c r="AA56" s="214">
        <f t="shared" si="109"/>
        <v>0.3232651423987164</v>
      </c>
      <c r="AB56" s="214">
        <f t="shared" si="109"/>
        <v>0.29268608414239483</v>
      </c>
      <c r="AC56" s="214">
        <f t="shared" si="109"/>
        <v>0.35038785740289563</v>
      </c>
      <c r="AD56" s="214">
        <f t="shared" si="109"/>
        <v>0.29379023605150212</v>
      </c>
      <c r="AE56" s="215">
        <f t="shared" si="109"/>
        <v>0.43226982680036463</v>
      </c>
      <c r="AF56" s="215">
        <f t="shared" si="109"/>
        <v>0.40344695673183401</v>
      </c>
      <c r="AG56" s="84">
        <f t="shared" si="109"/>
        <v>0.34685961070406063</v>
      </c>
      <c r="AH56" s="84">
        <f t="shared" si="109"/>
        <v>0.29682358069085757</v>
      </c>
      <c r="AI56" s="84">
        <f t="shared" si="109"/>
        <v>0.35693985713188414</v>
      </c>
      <c r="AJ56" s="214">
        <f t="shared" si="109"/>
        <v>0.41523723080632235</v>
      </c>
      <c r="AK56" s="119">
        <f t="shared" si="109"/>
        <v>0.34702394025916977</v>
      </c>
      <c r="AL56" s="214">
        <f t="shared" si="109"/>
        <v>0.47279113260046529</v>
      </c>
      <c r="AM56" s="84">
        <f t="shared" si="109"/>
        <v>0.41534461630179181</v>
      </c>
      <c r="AN56" s="86">
        <f t="shared" si="109"/>
        <v>0.32254796452573942</v>
      </c>
      <c r="AQ56" s="84">
        <f t="shared" ref="AQ56:AV56" si="110">+AQ55/AQ$63</f>
        <v>0.33209512873000818</v>
      </c>
      <c r="AR56" s="84">
        <f t="shared" si="110"/>
        <v>0.34685961070406063</v>
      </c>
      <c r="AS56" s="84">
        <f t="shared" si="110"/>
        <v>0.29682358069085757</v>
      </c>
      <c r="AT56" s="84">
        <f t="shared" si="110"/>
        <v>0.35693985713188414</v>
      </c>
      <c r="AU56" s="84">
        <f t="shared" si="110"/>
        <v>0.41534461630179181</v>
      </c>
      <c r="AV56" s="86">
        <f t="shared" si="110"/>
        <v>0.32254796452573942</v>
      </c>
      <c r="AW56" s="85"/>
      <c r="AX56" s="84">
        <f t="shared" si="97"/>
        <v>0.31488713195279128</v>
      </c>
      <c r="AY56" s="84">
        <f t="shared" si="98"/>
        <v>0.35028238513665344</v>
      </c>
      <c r="AZ56" s="84">
        <f t="shared" si="98"/>
        <v>0.35028238513665344</v>
      </c>
      <c r="BA56" s="84">
        <f t="shared" si="98"/>
        <v>0.35028238513665344</v>
      </c>
      <c r="BB56" s="84">
        <f t="shared" si="101"/>
        <v>0.41523723080632235</v>
      </c>
      <c r="BC56" s="86">
        <f t="shared" ref="BC56" si="111">+BC55/BC$63</f>
        <v>0.39600007904982115</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26200</v>
      </c>
      <c r="E58" s="160">
        <v>9390</v>
      </c>
      <c r="F58" s="160">
        <v>37488</v>
      </c>
      <c r="G58" s="160">
        <v>99849</v>
      </c>
      <c r="H58" s="144">
        <v>27491</v>
      </c>
      <c r="I58" s="144">
        <v>45974</v>
      </c>
      <c r="J58" s="160">
        <v>15663</v>
      </c>
      <c r="K58" s="144">
        <v>26267</v>
      </c>
      <c r="L58" s="43">
        <f>+SUM(D58:K58)</f>
        <v>288322</v>
      </c>
      <c r="M58" s="160">
        <v>1494</v>
      </c>
      <c r="N58" s="160">
        <v>3075</v>
      </c>
      <c r="O58" s="160">
        <v>5937</v>
      </c>
      <c r="P58" s="160">
        <v>3116</v>
      </c>
      <c r="Q58" s="160">
        <v>7423</v>
      </c>
      <c r="R58" s="160">
        <v>2830</v>
      </c>
      <c r="S58" s="160">
        <v>2435</v>
      </c>
      <c r="T58" s="160">
        <v>3847</v>
      </c>
      <c r="U58" s="160">
        <v>2717</v>
      </c>
      <c r="V58" s="144">
        <v>1777</v>
      </c>
      <c r="W58" s="144">
        <v>707</v>
      </c>
      <c r="X58" s="144">
        <v>397</v>
      </c>
      <c r="Y58" s="160">
        <v>3027</v>
      </c>
      <c r="Z58" s="160">
        <v>10170</v>
      </c>
      <c r="AA58" s="160">
        <v>4212</v>
      </c>
      <c r="AB58" s="160">
        <v>2674</v>
      </c>
      <c r="AC58" s="160">
        <v>6654</v>
      </c>
      <c r="AD58" s="160">
        <v>5143</v>
      </c>
      <c r="AE58" s="160">
        <v>1514</v>
      </c>
      <c r="AF58" s="160">
        <v>3777</v>
      </c>
      <c r="AG58" s="43">
        <f>+SUM(M58:AF58)</f>
        <v>72926</v>
      </c>
      <c r="AH58" s="43">
        <f t="shared" ref="AH58:AI60" si="112">AC58+AD58+Z58+T58+O58</f>
        <v>31751</v>
      </c>
      <c r="AI58" s="43">
        <f t="shared" si="112"/>
        <v>16702</v>
      </c>
      <c r="AJ58" s="160">
        <v>7061</v>
      </c>
      <c r="AK58" s="144">
        <v>1309</v>
      </c>
      <c r="AL58" s="160">
        <v>673</v>
      </c>
      <c r="AM58" s="43">
        <f>+SUM(AJ58:AL58)</f>
        <v>9043</v>
      </c>
      <c r="AN58" s="44">
        <f>+AM58+AG58+L58</f>
        <v>370291</v>
      </c>
      <c r="AQ58" s="43">
        <f t="shared" ref="AQ58:AQ59" si="113">K58/AQ$5</f>
        <v>3283.375</v>
      </c>
      <c r="AR58" s="43">
        <f t="shared" ref="AR58:AT59" si="114">AG58/AR$5</f>
        <v>3646.3</v>
      </c>
      <c r="AS58" s="43">
        <f t="shared" si="114"/>
        <v>6350.2</v>
      </c>
      <c r="AT58" s="43">
        <f t="shared" si="114"/>
        <v>1113.4666666666667</v>
      </c>
      <c r="AU58" s="43">
        <f t="shared" ref="AU58:AV59" si="115">AM58/AU$5</f>
        <v>3014.3333333333335</v>
      </c>
      <c r="AV58" s="44">
        <f t="shared" si="115"/>
        <v>11944.870967741936</v>
      </c>
      <c r="AW58" s="122"/>
      <c r="AX58" s="43">
        <f>MEDIAN($D58:$K58)</f>
        <v>26879</v>
      </c>
      <c r="AY58" s="43">
        <f>MEDIAN($M58:$AF58)</f>
        <v>3051</v>
      </c>
      <c r="AZ58" s="43">
        <f t="shared" ref="AZ58:AZ60" si="116">MEDIAN($AC58,$AD58,$Z58,$T58,$O58,Q58,AF58)</f>
        <v>5937</v>
      </c>
      <c r="BA58" s="43">
        <f t="shared" ref="BA58:BA60" si="117">MEDIAN(M58,N58,P58,R58,S58,U58,V58,Y58,AA58,AB58,AE58,W58,X58)</f>
        <v>2674</v>
      </c>
      <c r="BB58" s="43">
        <f t="shared" ref="BB58:BB60" si="118">MEDIAN($AJ58:$AL58)</f>
        <v>1309</v>
      </c>
      <c r="BC58" s="44">
        <f t="shared" ref="BC58:BC60" si="119">MEDIAN(D58:K58,M58:AF58,AJ58:AL58)</f>
        <v>3847</v>
      </c>
    </row>
    <row r="59" spans="1:55" s="204" customFormat="1">
      <c r="A59" s="199"/>
      <c r="B59" s="200"/>
      <c r="C59" s="201" t="s">
        <v>245</v>
      </c>
      <c r="D59" s="144">
        <v>1864</v>
      </c>
      <c r="E59" s="160">
        <v>0</v>
      </c>
      <c r="F59" s="160">
        <v>0</v>
      </c>
      <c r="G59" s="160">
        <v>4732</v>
      </c>
      <c r="H59" s="144">
        <v>0</v>
      </c>
      <c r="I59" s="144">
        <v>1923</v>
      </c>
      <c r="J59" s="160">
        <v>1882</v>
      </c>
      <c r="K59" s="144">
        <v>2751</v>
      </c>
      <c r="L59" s="43">
        <f>+SUM(D59:K59)</f>
        <v>13152</v>
      </c>
      <c r="M59" s="160">
        <v>28</v>
      </c>
      <c r="N59" s="160">
        <v>105</v>
      </c>
      <c r="O59" s="160">
        <v>261</v>
      </c>
      <c r="P59" s="160">
        <v>611</v>
      </c>
      <c r="Q59" s="160">
        <v>351</v>
      </c>
      <c r="R59" s="160">
        <v>0</v>
      </c>
      <c r="S59" s="160">
        <v>0</v>
      </c>
      <c r="T59" s="160">
        <v>1314</v>
      </c>
      <c r="U59" s="160">
        <v>113</v>
      </c>
      <c r="V59" s="144">
        <v>0</v>
      </c>
      <c r="W59" s="144">
        <v>50</v>
      </c>
      <c r="X59" s="144">
        <v>0</v>
      </c>
      <c r="Y59" s="160">
        <v>1214</v>
      </c>
      <c r="Z59" s="160">
        <v>394</v>
      </c>
      <c r="AA59" s="160">
        <v>660</v>
      </c>
      <c r="AB59" s="160">
        <v>119</v>
      </c>
      <c r="AC59" s="160">
        <v>768</v>
      </c>
      <c r="AD59" s="160">
        <v>498</v>
      </c>
      <c r="AE59" s="160">
        <v>171</v>
      </c>
      <c r="AF59" s="160">
        <v>89</v>
      </c>
      <c r="AG59" s="43">
        <f>+SUM(M59:AF59)</f>
        <v>6746</v>
      </c>
      <c r="AH59" s="43">
        <f t="shared" si="112"/>
        <v>3235</v>
      </c>
      <c r="AI59" s="43">
        <f t="shared" si="112"/>
        <v>2053</v>
      </c>
      <c r="AJ59" s="160">
        <v>1391</v>
      </c>
      <c r="AK59" s="144">
        <v>40</v>
      </c>
      <c r="AL59" s="160">
        <v>446</v>
      </c>
      <c r="AM59" s="43">
        <f>+SUM(AJ59:AL59)</f>
        <v>1877</v>
      </c>
      <c r="AN59" s="44">
        <f>+AM59+AG59+L59</f>
        <v>21775</v>
      </c>
      <c r="AQ59" s="43">
        <f t="shared" si="113"/>
        <v>343.875</v>
      </c>
      <c r="AR59" s="43">
        <f t="shared" si="114"/>
        <v>337.3</v>
      </c>
      <c r="AS59" s="43">
        <f t="shared" si="114"/>
        <v>647</v>
      </c>
      <c r="AT59" s="43">
        <f t="shared" si="114"/>
        <v>136.86666666666667</v>
      </c>
      <c r="AU59" s="43">
        <f t="shared" si="115"/>
        <v>625.66666666666663</v>
      </c>
      <c r="AV59" s="44">
        <f t="shared" si="115"/>
        <v>702.41935483870964</v>
      </c>
      <c r="AW59" s="122"/>
      <c r="AX59" s="43">
        <f>MEDIAN($D59:$K59)</f>
        <v>1873</v>
      </c>
      <c r="AY59" s="43">
        <f>MEDIAN($M59:$AF59)</f>
        <v>145</v>
      </c>
      <c r="AZ59" s="43">
        <f t="shared" si="116"/>
        <v>394</v>
      </c>
      <c r="BA59" s="43">
        <f t="shared" si="117"/>
        <v>105</v>
      </c>
      <c r="BB59" s="43">
        <f t="shared" si="118"/>
        <v>446</v>
      </c>
      <c r="BC59" s="44">
        <f t="shared" si="119"/>
        <v>261</v>
      </c>
    </row>
    <row r="60" spans="1:55" s="204" customFormat="1">
      <c r="A60" s="199"/>
      <c r="B60" s="200"/>
      <c r="C60" s="210" t="s">
        <v>244</v>
      </c>
      <c r="D60" s="46">
        <f t="shared" ref="D60:V60" si="120">D59+D58</f>
        <v>28064</v>
      </c>
      <c r="E60" s="118">
        <f t="shared" si="120"/>
        <v>9390</v>
      </c>
      <c r="F60" s="118">
        <f t="shared" si="120"/>
        <v>37488</v>
      </c>
      <c r="G60" s="118">
        <f t="shared" si="120"/>
        <v>104581</v>
      </c>
      <c r="H60" s="118">
        <f t="shared" si="120"/>
        <v>27491</v>
      </c>
      <c r="I60" s="118">
        <f t="shared" si="120"/>
        <v>47897</v>
      </c>
      <c r="J60" s="118">
        <f t="shared" si="120"/>
        <v>17545</v>
      </c>
      <c r="K60" s="88">
        <f t="shared" si="120"/>
        <v>29018</v>
      </c>
      <c r="L60" s="45">
        <f t="shared" si="120"/>
        <v>301474</v>
      </c>
      <c r="M60" s="46">
        <f t="shared" si="120"/>
        <v>1522</v>
      </c>
      <c r="N60" s="118">
        <f t="shared" si="120"/>
        <v>3180</v>
      </c>
      <c r="O60" s="118">
        <f t="shared" si="120"/>
        <v>6198</v>
      </c>
      <c r="P60" s="118">
        <f t="shared" si="120"/>
        <v>3727</v>
      </c>
      <c r="Q60" s="118">
        <f t="shared" si="120"/>
        <v>7774</v>
      </c>
      <c r="R60" s="118">
        <f t="shared" si="120"/>
        <v>2830</v>
      </c>
      <c r="S60" s="118">
        <f t="shared" si="120"/>
        <v>2435</v>
      </c>
      <c r="T60" s="118">
        <f t="shared" si="120"/>
        <v>5161</v>
      </c>
      <c r="U60" s="118">
        <f t="shared" si="120"/>
        <v>2830</v>
      </c>
      <c r="V60" s="118">
        <f t="shared" si="120"/>
        <v>1777</v>
      </c>
      <c r="W60" s="118">
        <f t="shared" ref="W60:X60" si="121">W59+W58</f>
        <v>757</v>
      </c>
      <c r="X60" s="118">
        <f t="shared" si="121"/>
        <v>397</v>
      </c>
      <c r="Y60" s="118">
        <f t="shared" ref="Y60:AF60" si="122">Y59+Y58</f>
        <v>4241</v>
      </c>
      <c r="Z60" s="118">
        <f t="shared" si="122"/>
        <v>10564</v>
      </c>
      <c r="AA60" s="118">
        <f t="shared" si="122"/>
        <v>4872</v>
      </c>
      <c r="AB60" s="118">
        <f t="shared" si="122"/>
        <v>2793</v>
      </c>
      <c r="AC60" s="118">
        <f t="shared" si="122"/>
        <v>7422</v>
      </c>
      <c r="AD60" s="118">
        <f t="shared" si="122"/>
        <v>5641</v>
      </c>
      <c r="AE60" s="118">
        <f t="shared" si="122"/>
        <v>1685</v>
      </c>
      <c r="AF60" s="88">
        <f t="shared" si="122"/>
        <v>3866</v>
      </c>
      <c r="AG60" s="45">
        <f>+SUM(M60:AF60)</f>
        <v>79672</v>
      </c>
      <c r="AH60" s="45">
        <f t="shared" si="112"/>
        <v>34986</v>
      </c>
      <c r="AI60" s="45">
        <f t="shared" si="112"/>
        <v>18755</v>
      </c>
      <c r="AJ60" s="46">
        <f>AJ59+AJ58</f>
        <v>8452</v>
      </c>
      <c r="AK60" s="118">
        <f>AK59+AK58</f>
        <v>1349</v>
      </c>
      <c r="AL60" s="88">
        <f>AL59+AL58</f>
        <v>1119</v>
      </c>
      <c r="AM60" s="45">
        <f>+SUM(AJ60:AL60)</f>
        <v>10920</v>
      </c>
      <c r="AN60" s="211">
        <f>+AM60+AG60+L60</f>
        <v>392066</v>
      </c>
      <c r="AQ60" s="45">
        <f>K60/AQ$5</f>
        <v>3627.25</v>
      </c>
      <c r="AR60" s="45">
        <f>AG60/AR$5</f>
        <v>3983.6</v>
      </c>
      <c r="AS60" s="45">
        <f>AH60/AS$5</f>
        <v>6997.2</v>
      </c>
      <c r="AT60" s="45">
        <f>AI60/AT$5</f>
        <v>1250.3333333333333</v>
      </c>
      <c r="AU60" s="45">
        <f>AM60/AU$5</f>
        <v>3640</v>
      </c>
      <c r="AV60" s="211">
        <f>AN60/AV$5</f>
        <v>12647.290322580646</v>
      </c>
      <c r="AW60" s="122"/>
      <c r="AX60" s="45">
        <f>MEDIAN($D60:$K60)</f>
        <v>28541</v>
      </c>
      <c r="AY60" s="45">
        <f>MEDIAN($M60:$AF60)</f>
        <v>3453.5</v>
      </c>
      <c r="AZ60" s="45">
        <f t="shared" si="116"/>
        <v>6198</v>
      </c>
      <c r="BA60" s="45">
        <f t="shared" si="117"/>
        <v>2793</v>
      </c>
      <c r="BB60" s="45">
        <f t="shared" si="118"/>
        <v>1349</v>
      </c>
      <c r="BC60" s="211">
        <f t="shared" si="119"/>
        <v>4872</v>
      </c>
    </row>
    <row r="61" spans="1:55" s="229" customFormat="1" ht="12">
      <c r="A61" s="227"/>
      <c r="B61" s="228"/>
      <c r="C61" s="212" t="s">
        <v>243</v>
      </c>
      <c r="D61" s="87">
        <f t="shared" ref="D61:V61" si="123">+D60/D$63</f>
        <v>0.11106362096531637</v>
      </c>
      <c r="E61" s="214">
        <f t="shared" si="123"/>
        <v>9.9928698372833011E-2</v>
      </c>
      <c r="F61" s="214">
        <f t="shared" si="123"/>
        <v>9.2961434692905881E-2</v>
      </c>
      <c r="G61" s="214">
        <f t="shared" si="123"/>
        <v>0.12838593488938513</v>
      </c>
      <c r="H61" s="119">
        <f t="shared" si="123"/>
        <v>9.9924396077319552E-2</v>
      </c>
      <c r="I61" s="119">
        <f t="shared" si="123"/>
        <v>9.0989568788813091E-2</v>
      </c>
      <c r="J61" s="214">
        <f t="shared" si="123"/>
        <v>8.9369852128423632E-2</v>
      </c>
      <c r="K61" s="119">
        <f t="shared" si="123"/>
        <v>9.658661607336029E-2</v>
      </c>
      <c r="L61" s="84">
        <f t="shared" si="123"/>
        <v>0.10530845813374524</v>
      </c>
      <c r="M61" s="214">
        <f t="shared" si="123"/>
        <v>6.5973125270914604E-2</v>
      </c>
      <c r="N61" s="215">
        <f t="shared" si="123"/>
        <v>8.9610279820779445E-2</v>
      </c>
      <c r="O61" s="214">
        <f t="shared" si="123"/>
        <v>8.1826103028542763E-2</v>
      </c>
      <c r="P61" s="214">
        <f t="shared" si="123"/>
        <v>9.907227730668014E-2</v>
      </c>
      <c r="Q61" s="214">
        <f t="shared" si="123"/>
        <v>8.4055965227169516E-2</v>
      </c>
      <c r="R61" s="214">
        <f t="shared" si="123"/>
        <v>5.5927748463469103E-2</v>
      </c>
      <c r="S61" s="214">
        <f t="shared" si="123"/>
        <v>6.574684091154552E-2</v>
      </c>
      <c r="T61" s="214">
        <f t="shared" si="123"/>
        <v>9.9583220777216069E-2</v>
      </c>
      <c r="U61" s="214">
        <f t="shared" si="123"/>
        <v>6.8806224167274499E-2</v>
      </c>
      <c r="V61" s="119">
        <f t="shared" si="123"/>
        <v>6.5494618900191662E-2</v>
      </c>
      <c r="W61" s="119">
        <f t="shared" ref="W61:X61" si="124">+W60/W$63</f>
        <v>5.1877741228070179E-2</v>
      </c>
      <c r="X61" s="119">
        <f t="shared" si="124"/>
        <v>3.4557799442896935E-2</v>
      </c>
      <c r="Y61" s="214">
        <f t="shared" ref="Y61:AN61" si="125">+Y60/Y$63</f>
        <v>8.0126206805343006E-2</v>
      </c>
      <c r="Z61" s="215">
        <f t="shared" si="125"/>
        <v>8.5639703617231708E-2</v>
      </c>
      <c r="AA61" s="214">
        <f t="shared" si="125"/>
        <v>9.7713598074608901E-2</v>
      </c>
      <c r="AB61" s="214">
        <f t="shared" si="125"/>
        <v>7.2310679611650483E-2</v>
      </c>
      <c r="AC61" s="214">
        <f t="shared" si="125"/>
        <v>0.10392338066033772</v>
      </c>
      <c r="AD61" s="214">
        <f t="shared" si="125"/>
        <v>0.12609531473533619</v>
      </c>
      <c r="AE61" s="215">
        <f t="shared" si="125"/>
        <v>7.6800364630811302E-2</v>
      </c>
      <c r="AF61" s="215">
        <f t="shared" si="125"/>
        <v>7.7838403769102227E-2</v>
      </c>
      <c r="AG61" s="84">
        <f t="shared" si="125"/>
        <v>8.3799811094913232E-2</v>
      </c>
      <c r="AH61" s="84">
        <f t="shared" si="125"/>
        <v>9.5308924485125859E-2</v>
      </c>
      <c r="AI61" s="84">
        <f t="shared" si="125"/>
        <v>9.6039122308421029E-2</v>
      </c>
      <c r="AJ61" s="214">
        <f t="shared" si="125"/>
        <v>5.9933486027101961E-2</v>
      </c>
      <c r="AK61" s="119">
        <f t="shared" si="125"/>
        <v>7.4072040412914555E-2</v>
      </c>
      <c r="AL61" s="214">
        <f t="shared" si="125"/>
        <v>5.1042284358892485E-2</v>
      </c>
      <c r="AM61" s="84">
        <f t="shared" si="125"/>
        <v>6.0278872586361075E-2</v>
      </c>
      <c r="AN61" s="86">
        <f t="shared" si="125"/>
        <v>9.8147256682715553E-2</v>
      </c>
      <c r="AQ61" s="84">
        <f t="shared" ref="AQ61:AV61" si="126">+AQ60/AQ$63</f>
        <v>9.658661607336029E-2</v>
      </c>
      <c r="AR61" s="84">
        <f t="shared" si="126"/>
        <v>8.3799811094913232E-2</v>
      </c>
      <c r="AS61" s="84">
        <f t="shared" si="126"/>
        <v>9.5308924485125859E-2</v>
      </c>
      <c r="AT61" s="84">
        <f t="shared" si="126"/>
        <v>9.6039122308421015E-2</v>
      </c>
      <c r="AU61" s="84">
        <f t="shared" si="126"/>
        <v>6.0278872586361075E-2</v>
      </c>
      <c r="AV61" s="86">
        <f t="shared" si="126"/>
        <v>9.8147256682715553E-2</v>
      </c>
      <c r="AW61" s="85"/>
      <c r="AX61" s="84">
        <f>MEDIAN($D61:$K61)</f>
        <v>9.8255506075339921E-2</v>
      </c>
      <c r="AY61" s="84">
        <f>MEDIAN($M61:$AF61)</f>
        <v>7.8982305287222609E-2</v>
      </c>
      <c r="AZ61" s="84">
        <f t="shared" ref="AZ61:BA61" si="127">MEDIAN($M61:$AF61)</f>
        <v>7.8982305287222609E-2</v>
      </c>
      <c r="BA61" s="84">
        <f t="shared" si="127"/>
        <v>7.8982305287222609E-2</v>
      </c>
      <c r="BB61" s="84">
        <f>MEDIAN($AJ61:$AL61)</f>
        <v>5.9933486027101961E-2</v>
      </c>
      <c r="BC61" s="86">
        <f t="shared" ref="BC61" si="128">+BC60/BC$63</f>
        <v>9.6282682160431607E-2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9">D60+D55+D46</f>
        <v>252684</v>
      </c>
      <c r="E63" s="125">
        <f t="shared" si="129"/>
        <v>93967</v>
      </c>
      <c r="F63" s="125">
        <f t="shared" si="129"/>
        <v>403264</v>
      </c>
      <c r="G63" s="125">
        <f t="shared" si="129"/>
        <v>814583</v>
      </c>
      <c r="H63" s="125">
        <f t="shared" si="129"/>
        <v>275118</v>
      </c>
      <c r="I63" s="125">
        <f t="shared" si="129"/>
        <v>526401</v>
      </c>
      <c r="J63" s="125">
        <f t="shared" si="129"/>
        <v>196319</v>
      </c>
      <c r="K63" s="80">
        <f t="shared" si="129"/>
        <v>300435</v>
      </c>
      <c r="L63" s="45">
        <f>+SUM(D63:K63)</f>
        <v>2862771</v>
      </c>
      <c r="M63" s="81">
        <f t="shared" ref="M63:V63" si="130">M60+M55+M46</f>
        <v>23070</v>
      </c>
      <c r="N63" s="125">
        <f t="shared" si="130"/>
        <v>35487</v>
      </c>
      <c r="O63" s="125">
        <f t="shared" si="130"/>
        <v>75746</v>
      </c>
      <c r="P63" s="125">
        <f t="shared" si="130"/>
        <v>37619</v>
      </c>
      <c r="Q63" s="125">
        <f t="shared" si="130"/>
        <v>92486</v>
      </c>
      <c r="R63" s="125">
        <f t="shared" si="130"/>
        <v>50601</v>
      </c>
      <c r="S63" s="125">
        <f t="shared" si="130"/>
        <v>37036</v>
      </c>
      <c r="T63" s="125">
        <f t="shared" si="130"/>
        <v>51826</v>
      </c>
      <c r="U63" s="125">
        <f t="shared" si="130"/>
        <v>41130</v>
      </c>
      <c r="V63" s="125">
        <f t="shared" si="130"/>
        <v>27132</v>
      </c>
      <c r="W63" s="125">
        <f t="shared" ref="W63:X63" si="131">W60+W55+W46</f>
        <v>14592</v>
      </c>
      <c r="X63" s="125">
        <f t="shared" si="131"/>
        <v>11488</v>
      </c>
      <c r="Y63" s="125">
        <f t="shared" ref="Y63:AF63" si="132">Y60+Y55+Y46</f>
        <v>52929</v>
      </c>
      <c r="Z63" s="125">
        <f t="shared" si="132"/>
        <v>123354</v>
      </c>
      <c r="AA63" s="125">
        <f t="shared" si="132"/>
        <v>49860</v>
      </c>
      <c r="AB63" s="125">
        <f t="shared" si="132"/>
        <v>38625</v>
      </c>
      <c r="AC63" s="125">
        <f t="shared" si="132"/>
        <v>71418</v>
      </c>
      <c r="AD63" s="125">
        <f t="shared" si="132"/>
        <v>44736</v>
      </c>
      <c r="AE63" s="125">
        <f t="shared" si="132"/>
        <v>21940</v>
      </c>
      <c r="AF63" s="80">
        <f t="shared" si="132"/>
        <v>49667</v>
      </c>
      <c r="AG63" s="45">
        <f>+SUM(M63:AF63)</f>
        <v>950742</v>
      </c>
      <c r="AH63" s="45">
        <f>AC63+AD63+Z63+T63+O63</f>
        <v>367080</v>
      </c>
      <c r="AI63" s="45">
        <f>AD63+AE63+AA63+U63+P63</f>
        <v>195285</v>
      </c>
      <c r="AJ63" s="81">
        <f>AJ60+AJ55+AJ46</f>
        <v>141023</v>
      </c>
      <c r="AK63" s="125">
        <f>AK60+AK55+AK46</f>
        <v>18212</v>
      </c>
      <c r="AL63" s="80">
        <f>AL60+AL55+AL46</f>
        <v>21923</v>
      </c>
      <c r="AM63" s="45">
        <f>+SUM(AJ63:AL63)</f>
        <v>181158</v>
      </c>
      <c r="AN63" s="211">
        <f>+AM63+AG63+L63</f>
        <v>3994671</v>
      </c>
      <c r="AQ63" s="45">
        <f>K63/AQ$5</f>
        <v>37554.375</v>
      </c>
      <c r="AR63" s="45">
        <f>AG63/AR$5</f>
        <v>47537.1</v>
      </c>
      <c r="AS63" s="45">
        <f>AH63/AS$5</f>
        <v>73416</v>
      </c>
      <c r="AT63" s="45">
        <f>AI63/AT$5</f>
        <v>13019</v>
      </c>
      <c r="AU63" s="45">
        <f>AM63/AU$5</f>
        <v>60386</v>
      </c>
      <c r="AV63" s="211">
        <f>AN63/AV$5</f>
        <v>128860.35483870968</v>
      </c>
      <c r="AW63" s="122"/>
      <c r="AX63" s="45">
        <f>MEDIAN($D63:$K63)</f>
        <v>287776.5</v>
      </c>
      <c r="AY63" s="45">
        <f>MEDIAN($M63:$AF63)</f>
        <v>42933</v>
      </c>
      <c r="AZ63" s="45">
        <f>MEDIAN($AC63,$AD63,$Z63,$T63,$O63,Q63,AF63)</f>
        <v>71418</v>
      </c>
      <c r="BA63" s="45">
        <f>MEDIAN(M63,N63,P63,R63,S63,U63,V63,Y63,AA63,AB63,AE63,W63,X63)</f>
        <v>37036</v>
      </c>
      <c r="BB63" s="45">
        <f t="shared" ref="BB63" si="133">MEDIAN($AJ63:$AL63)</f>
        <v>21923</v>
      </c>
      <c r="BC63" s="211">
        <f>MEDIAN(D63:K63,M63:AF63,AJ63:AL63)</f>
        <v>50601</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4">D42-D63</f>
        <v>8108</v>
      </c>
      <c r="E65" s="125">
        <f t="shared" si="134"/>
        <v>-4659</v>
      </c>
      <c r="F65" s="125">
        <f t="shared" si="134"/>
        <v>2282</v>
      </c>
      <c r="G65" s="125">
        <f t="shared" si="134"/>
        <v>28537</v>
      </c>
      <c r="H65" s="125">
        <f t="shared" si="134"/>
        <v>9055</v>
      </c>
      <c r="I65" s="125">
        <f t="shared" si="134"/>
        <v>31098</v>
      </c>
      <c r="J65" s="125">
        <f t="shared" si="134"/>
        <v>10741</v>
      </c>
      <c r="K65" s="80">
        <f t="shared" si="134"/>
        <v>12804</v>
      </c>
      <c r="L65" s="45">
        <f>+SUM(D65:K65)</f>
        <v>97966</v>
      </c>
      <c r="M65" s="81">
        <f t="shared" ref="M65:V65" si="135">M42-M63</f>
        <v>4327</v>
      </c>
      <c r="N65" s="125">
        <f t="shared" si="135"/>
        <v>8598</v>
      </c>
      <c r="O65" s="125">
        <f t="shared" si="135"/>
        <v>9152</v>
      </c>
      <c r="P65" s="125">
        <f t="shared" si="135"/>
        <v>2020</v>
      </c>
      <c r="Q65" s="125">
        <f t="shared" si="135"/>
        <v>4503</v>
      </c>
      <c r="R65" s="125">
        <f t="shared" si="135"/>
        <v>1726</v>
      </c>
      <c r="S65" s="125">
        <f t="shared" si="135"/>
        <v>1901</v>
      </c>
      <c r="T65" s="125">
        <f t="shared" si="135"/>
        <v>749</v>
      </c>
      <c r="U65" s="125">
        <f t="shared" si="135"/>
        <v>3641</v>
      </c>
      <c r="V65" s="125">
        <f t="shared" si="135"/>
        <v>376</v>
      </c>
      <c r="W65" s="125">
        <f t="shared" ref="W65:X65" si="136">W42-W63</f>
        <v>2886</v>
      </c>
      <c r="X65" s="125">
        <f t="shared" si="136"/>
        <v>833</v>
      </c>
      <c r="Y65" s="125">
        <f t="shared" ref="Y65:AF65" si="137">Y42-Y63</f>
        <v>2906</v>
      </c>
      <c r="Z65" s="125">
        <f t="shared" si="137"/>
        <v>8430</v>
      </c>
      <c r="AA65" s="125">
        <f t="shared" si="137"/>
        <v>4699</v>
      </c>
      <c r="AB65" s="125">
        <f t="shared" si="137"/>
        <v>4425</v>
      </c>
      <c r="AC65" s="125">
        <f t="shared" si="137"/>
        <v>1662</v>
      </c>
      <c r="AD65" s="125">
        <f t="shared" si="137"/>
        <v>4555</v>
      </c>
      <c r="AE65" s="125">
        <f t="shared" si="137"/>
        <v>1693</v>
      </c>
      <c r="AF65" s="80">
        <f t="shared" si="137"/>
        <v>1515</v>
      </c>
      <c r="AG65" s="45">
        <f>+SUM(M65:AF65)</f>
        <v>70597</v>
      </c>
      <c r="AH65" s="45">
        <f>AC65+AD65+Z65+T65+O65</f>
        <v>24548</v>
      </c>
      <c r="AI65" s="45">
        <f>AD65+AE65+AA65+U65+P65</f>
        <v>16608</v>
      </c>
      <c r="AJ65" s="81">
        <f>AJ42-AJ63</f>
        <v>8125</v>
      </c>
      <c r="AK65" s="125">
        <f>AK42-AK63</f>
        <v>3769</v>
      </c>
      <c r="AL65" s="80">
        <f>AL42-AL63</f>
        <v>2318</v>
      </c>
      <c r="AM65" s="45">
        <f>+SUM(AJ65:AL65)</f>
        <v>14212</v>
      </c>
      <c r="AN65" s="211">
        <f>+AM65+AG65+L65</f>
        <v>182775</v>
      </c>
      <c r="AQ65" s="45">
        <f>K65/AQ$5</f>
        <v>1600.5</v>
      </c>
      <c r="AR65" s="45">
        <f>AG65/AR$5</f>
        <v>3529.85</v>
      </c>
      <c r="AS65" s="45">
        <f>AH65/AS$5</f>
        <v>4909.6000000000004</v>
      </c>
      <c r="AT65" s="45">
        <f>AI65/AT$5</f>
        <v>1107.2</v>
      </c>
      <c r="AU65" s="45">
        <f>AM65/AU$5</f>
        <v>4737.333333333333</v>
      </c>
      <c r="AV65" s="211">
        <f>AN65/AV$5</f>
        <v>5895.9677419354839</v>
      </c>
      <c r="AW65" s="122"/>
      <c r="AX65" s="45">
        <f>MEDIAN($D65:$K65)</f>
        <v>9898</v>
      </c>
      <c r="AY65" s="45">
        <f>MEDIAN($M65:$AF65)</f>
        <v>2896</v>
      </c>
      <c r="AZ65" s="45">
        <f>MEDIAN($AC65,$AD65,$Z65,$T65,$O65,Q65,AF65)</f>
        <v>4503</v>
      </c>
      <c r="BA65" s="45">
        <f>MEDIAN(M65,N65,P65,R65,S65,U65,V65,Y65,AA65,AB65,AE65,W65,X65)</f>
        <v>2886</v>
      </c>
      <c r="BB65" s="45">
        <f t="shared" ref="BB65" si="138">MEDIAN($AJ65:$AL65)</f>
        <v>3769</v>
      </c>
      <c r="BC65" s="211">
        <f>MEDIAN(D65:K65,M65:AF65,AJ65:AL65)</f>
        <v>3769</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1914</v>
      </c>
      <c r="F67" s="160">
        <v>0</v>
      </c>
      <c r="G67" s="160">
        <v>0</v>
      </c>
      <c r="H67" s="144">
        <v>0</v>
      </c>
      <c r="I67" s="144">
        <v>0</v>
      </c>
      <c r="J67" s="160">
        <v>0</v>
      </c>
      <c r="K67" s="144">
        <v>0</v>
      </c>
      <c r="L67" s="43">
        <f>+SUM(D67:K67)</f>
        <v>1914</v>
      </c>
      <c r="M67" s="160">
        <v>18</v>
      </c>
      <c r="N67" s="160">
        <v>0</v>
      </c>
      <c r="O67" s="160">
        <v>0</v>
      </c>
      <c r="P67" s="160">
        <v>0</v>
      </c>
      <c r="Q67" s="160">
        <v>0</v>
      </c>
      <c r="R67" s="160">
        <v>0</v>
      </c>
      <c r="S67" s="160">
        <v>0</v>
      </c>
      <c r="T67" s="160">
        <v>0</v>
      </c>
      <c r="U67" s="160">
        <v>0</v>
      </c>
      <c r="V67" s="144">
        <v>108</v>
      </c>
      <c r="W67" s="144">
        <v>-1418</v>
      </c>
      <c r="X67" s="144">
        <v>0</v>
      </c>
      <c r="Y67" s="160">
        <v>-440</v>
      </c>
      <c r="Z67" s="160">
        <v>0</v>
      </c>
      <c r="AA67" s="160">
        <v>-2669</v>
      </c>
      <c r="AB67" s="160">
        <v>0</v>
      </c>
      <c r="AC67" s="160">
        <v>-219</v>
      </c>
      <c r="AD67" s="160">
        <v>-808</v>
      </c>
      <c r="AE67" s="160">
        <v>-482</v>
      </c>
      <c r="AF67" s="160">
        <v>0</v>
      </c>
      <c r="AG67" s="43">
        <f>+SUM(M67:AF67)</f>
        <v>-5910</v>
      </c>
      <c r="AH67" s="43">
        <f>AC67+AD67+Z67+T67+O67</f>
        <v>-1027</v>
      </c>
      <c r="AI67" s="43">
        <f>AD67+AE67+AA67+U67+P67</f>
        <v>-3959</v>
      </c>
      <c r="AJ67" s="160">
        <v>0</v>
      </c>
      <c r="AK67" s="144">
        <v>0</v>
      </c>
      <c r="AL67" s="160">
        <v>-605</v>
      </c>
      <c r="AM67" s="43">
        <f>+SUM(AJ67:AL67)</f>
        <v>-605</v>
      </c>
      <c r="AN67" s="44">
        <f>+AM67+AG67+L67</f>
        <v>-4601</v>
      </c>
      <c r="AQ67" s="43">
        <f>K67/AQ$5</f>
        <v>0</v>
      </c>
      <c r="AR67" s="43">
        <f>AG67/AR$5</f>
        <v>-295.5</v>
      </c>
      <c r="AS67" s="43">
        <f>AH67/AS$5</f>
        <v>-205.4</v>
      </c>
      <c r="AT67" s="43">
        <f>AI67/AT$5</f>
        <v>-263.93333333333334</v>
      </c>
      <c r="AU67" s="43">
        <f>AM67/AU$5</f>
        <v>-201.66666666666666</v>
      </c>
      <c r="AV67" s="44">
        <f>AN67/AV$5</f>
        <v>-148.41935483870967</v>
      </c>
      <c r="AW67" s="122"/>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0">D65+D67</f>
        <v>8108</v>
      </c>
      <c r="E69" s="126">
        <f t="shared" si="140"/>
        <v>-2745</v>
      </c>
      <c r="F69" s="126">
        <f t="shared" si="140"/>
        <v>2282</v>
      </c>
      <c r="G69" s="126">
        <f t="shared" si="140"/>
        <v>28537</v>
      </c>
      <c r="H69" s="126">
        <f t="shared" si="140"/>
        <v>9055</v>
      </c>
      <c r="I69" s="126">
        <f t="shared" si="140"/>
        <v>31098</v>
      </c>
      <c r="J69" s="126">
        <f t="shared" si="140"/>
        <v>10741</v>
      </c>
      <c r="K69" s="78">
        <f t="shared" si="140"/>
        <v>12804</v>
      </c>
      <c r="L69" s="42">
        <f>+SUM(D69:K69)</f>
        <v>99880</v>
      </c>
      <c r="M69" s="79">
        <f t="shared" ref="M69:V69" si="141">M65+M67</f>
        <v>4345</v>
      </c>
      <c r="N69" s="126">
        <f t="shared" si="141"/>
        <v>8598</v>
      </c>
      <c r="O69" s="126">
        <f t="shared" si="141"/>
        <v>9152</v>
      </c>
      <c r="P69" s="126">
        <f t="shared" si="141"/>
        <v>2020</v>
      </c>
      <c r="Q69" s="126">
        <f t="shared" si="141"/>
        <v>4503</v>
      </c>
      <c r="R69" s="126">
        <f t="shared" si="141"/>
        <v>1726</v>
      </c>
      <c r="S69" s="126">
        <f t="shared" si="141"/>
        <v>1901</v>
      </c>
      <c r="T69" s="126">
        <f t="shared" si="141"/>
        <v>749</v>
      </c>
      <c r="U69" s="126">
        <f t="shared" si="141"/>
        <v>3641</v>
      </c>
      <c r="V69" s="126">
        <f t="shared" si="141"/>
        <v>484</v>
      </c>
      <c r="W69" s="126">
        <f t="shared" ref="W69:X69" si="142">W65+W67</f>
        <v>1468</v>
      </c>
      <c r="X69" s="126">
        <f t="shared" si="142"/>
        <v>833</v>
      </c>
      <c r="Y69" s="126">
        <f t="shared" ref="Y69:AF69" si="143">Y65+Y67</f>
        <v>2466</v>
      </c>
      <c r="Z69" s="126">
        <f t="shared" si="143"/>
        <v>8430</v>
      </c>
      <c r="AA69" s="126">
        <f t="shared" si="143"/>
        <v>2030</v>
      </c>
      <c r="AB69" s="126">
        <f t="shared" si="143"/>
        <v>4425</v>
      </c>
      <c r="AC69" s="126">
        <f t="shared" si="143"/>
        <v>1443</v>
      </c>
      <c r="AD69" s="126">
        <f t="shared" si="143"/>
        <v>3747</v>
      </c>
      <c r="AE69" s="126">
        <f t="shared" si="143"/>
        <v>1211</v>
      </c>
      <c r="AF69" s="78">
        <f t="shared" si="143"/>
        <v>1515</v>
      </c>
      <c r="AG69" s="42">
        <f>+SUM(M69:AF69)</f>
        <v>64687</v>
      </c>
      <c r="AH69" s="42">
        <f>AC69+AD69+Z69+T69+O69</f>
        <v>23521</v>
      </c>
      <c r="AI69" s="42">
        <f>AD69+AE69+AA69+U69+P69</f>
        <v>12649</v>
      </c>
      <c r="AJ69" s="79">
        <f>AJ65+AJ67</f>
        <v>8125</v>
      </c>
      <c r="AK69" s="126">
        <f>AK65+AK67</f>
        <v>3769</v>
      </c>
      <c r="AL69" s="78">
        <f>AL65+AL67</f>
        <v>1713</v>
      </c>
      <c r="AM69" s="42">
        <f>+SUM(AJ69:AL69)</f>
        <v>13607</v>
      </c>
      <c r="AN69" s="230">
        <f>+AM69+AG69+L69</f>
        <v>178174</v>
      </c>
      <c r="AQ69" s="42">
        <f>K69/AQ$5</f>
        <v>1600.5</v>
      </c>
      <c r="AR69" s="42">
        <f>AG69/AR$5</f>
        <v>3234.35</v>
      </c>
      <c r="AS69" s="42">
        <f>AH69/AS$5</f>
        <v>4704.2</v>
      </c>
      <c r="AT69" s="42">
        <f>AI69/AT$5</f>
        <v>843.26666666666665</v>
      </c>
      <c r="AU69" s="42">
        <f>AM69/AU$5</f>
        <v>4535.666666666667</v>
      </c>
      <c r="AV69" s="230">
        <f>AN69/AV$5</f>
        <v>5747.5483870967746</v>
      </c>
      <c r="AW69" s="122"/>
      <c r="AX69" s="42">
        <f>MEDIAN($D69:$K69)</f>
        <v>9898</v>
      </c>
      <c r="AY69" s="42">
        <f>MEDIAN($M69:$AF69)</f>
        <v>2025</v>
      </c>
      <c r="AZ69" s="42">
        <f>MEDIAN($AC69,$AD69,$Z69,$T69,$O69,Q69,AF69)</f>
        <v>3747</v>
      </c>
      <c r="BA69" s="42">
        <f>MEDIAN(M69,N69,P69,R69,S69,U69,V69,Y69,AA69,AB69,AE69,W69,X69)</f>
        <v>2020</v>
      </c>
      <c r="BB69" s="42">
        <f t="shared" ref="BB69" si="144">MEDIAN($AJ69:$AL69)</f>
        <v>3769</v>
      </c>
      <c r="BC69" s="230">
        <f>MEDIAN(D69:K69,M69:AF69,AJ69:AL69)</f>
        <v>3641</v>
      </c>
    </row>
    <row r="70" spans="1:55" s="204" customFormat="1" ht="15" thickTop="1">
      <c r="A70" s="199"/>
      <c r="B70" s="231"/>
      <c r="C70" s="232" t="s">
        <v>238</v>
      </c>
      <c r="D70" s="77">
        <f t="shared" ref="D70:V70" si="145">+D65/D42</f>
        <v>3.1089910733458081E-2</v>
      </c>
      <c r="E70" s="233">
        <f t="shared" si="145"/>
        <v>-5.2167778922380975E-2</v>
      </c>
      <c r="F70" s="233">
        <f t="shared" si="145"/>
        <v>5.6269818960117965E-3</v>
      </c>
      <c r="G70" s="233">
        <f t="shared" si="145"/>
        <v>3.3846901983110349E-2</v>
      </c>
      <c r="H70" s="127">
        <f t="shared" si="145"/>
        <v>3.1864392465153268E-2</v>
      </c>
      <c r="I70" s="127">
        <f t="shared" si="145"/>
        <v>5.578126597536498E-2</v>
      </c>
      <c r="J70" s="233">
        <f t="shared" si="145"/>
        <v>5.1873852989471649E-2</v>
      </c>
      <c r="K70" s="127">
        <f t="shared" si="145"/>
        <v>4.0876136113319222E-2</v>
      </c>
      <c r="L70" s="75">
        <f t="shared" si="145"/>
        <v>3.308838306137965E-2</v>
      </c>
      <c r="M70" s="233">
        <f t="shared" si="145"/>
        <v>0.15793700040150382</v>
      </c>
      <c r="N70" s="127">
        <f t="shared" si="145"/>
        <v>0.19503232391970057</v>
      </c>
      <c r="O70" s="233">
        <f t="shared" si="145"/>
        <v>0.10779994817310184</v>
      </c>
      <c r="P70" s="233">
        <f t="shared" si="145"/>
        <v>5.0959913216781449E-2</v>
      </c>
      <c r="Q70" s="233">
        <f t="shared" si="145"/>
        <v>4.6427945437111422E-2</v>
      </c>
      <c r="R70" s="233">
        <f t="shared" si="145"/>
        <v>3.2984883520935655E-2</v>
      </c>
      <c r="S70" s="233">
        <f t="shared" si="145"/>
        <v>4.8822456789172256E-2</v>
      </c>
      <c r="T70" s="233">
        <f t="shared" si="145"/>
        <v>1.4246314788397527E-2</v>
      </c>
      <c r="U70" s="233">
        <f t="shared" si="145"/>
        <v>8.1324964820977869E-2</v>
      </c>
      <c r="V70" s="127">
        <f t="shared" si="145"/>
        <v>1.3668750908826523E-2</v>
      </c>
      <c r="W70" s="127">
        <f t="shared" ref="W70:X70" si="146">+W65/W42</f>
        <v>0.16512186749055957</v>
      </c>
      <c r="X70" s="127">
        <f t="shared" si="146"/>
        <v>6.7608148689229763E-2</v>
      </c>
      <c r="Y70" s="233">
        <f t="shared" ref="Y70:AG70" si="147">+Y65/Y42</f>
        <v>5.2046207575893254E-2</v>
      </c>
      <c r="Z70" s="127">
        <f t="shared" si="147"/>
        <v>6.3968311782917495E-2</v>
      </c>
      <c r="AA70" s="233">
        <f t="shared" si="147"/>
        <v>8.6126945141956415E-2</v>
      </c>
      <c r="AB70" s="233">
        <f t="shared" si="147"/>
        <v>0.10278745644599303</v>
      </c>
      <c r="AC70" s="233">
        <f t="shared" si="147"/>
        <v>2.2742200328407226E-2</v>
      </c>
      <c r="AD70" s="233">
        <f t="shared" si="147"/>
        <v>9.2410379176725968E-2</v>
      </c>
      <c r="AE70" s="127">
        <f t="shared" si="147"/>
        <v>7.1637117589810853E-2</v>
      </c>
      <c r="AF70" s="127">
        <f t="shared" si="147"/>
        <v>2.9600250087921536E-2</v>
      </c>
      <c r="AG70" s="75">
        <f t="shared" si="147"/>
        <v>6.9122005524120789E-2</v>
      </c>
      <c r="AH70" s="75">
        <f>AH65/AH42</f>
        <v>6.2681932854647779E-2</v>
      </c>
      <c r="AI70" s="75">
        <f>AI65/AI42</f>
        <v>7.8379181945604615E-2</v>
      </c>
      <c r="AJ70" s="233">
        <f>+AJ65/AJ42</f>
        <v>5.4476090862767182E-2</v>
      </c>
      <c r="AK70" s="127">
        <f>+AK65/AK42</f>
        <v>0.17146626632091352</v>
      </c>
      <c r="AL70" s="233">
        <f>+AL65/AL42</f>
        <v>9.5623117858174164E-2</v>
      </c>
      <c r="AM70" s="75">
        <f>+AM65/AM42</f>
        <v>7.2744024159287504E-2</v>
      </c>
      <c r="AN70" s="76">
        <f>+AN65/AN42</f>
        <v>4.3752809731113222E-2</v>
      </c>
      <c r="AQ70" s="75">
        <f>AQ65/AQ42</f>
        <v>4.0876136113319222E-2</v>
      </c>
      <c r="AR70" s="75">
        <f>AR65/AR42</f>
        <v>6.9122005524120789E-2</v>
      </c>
      <c r="AS70" s="75">
        <f>AS65/AS42</f>
        <v>6.2681932854647779E-2</v>
      </c>
      <c r="AT70" s="75">
        <f>AT65/AT42</f>
        <v>7.8379181945604615E-2</v>
      </c>
      <c r="AU70" s="75">
        <f>AU65/AU42</f>
        <v>7.2744024159287504E-2</v>
      </c>
      <c r="AV70" s="76">
        <f>+AV65/AV42</f>
        <v>4.3752809731113222E-2</v>
      </c>
      <c r="AW70" s="71"/>
      <c r="AX70" s="75">
        <f>MEDIAN($D70:$K70)</f>
        <v>3.2855647224131812E-2</v>
      </c>
      <c r="AY70" s="75">
        <f>MEDIAN($M70:$AF70)</f>
        <v>6.5788230236073636E-2</v>
      </c>
      <c r="AZ70" s="75">
        <f t="shared" ref="AZ70:BA71" si="148">MEDIAN($M70:$AF70)</f>
        <v>6.5788230236073636E-2</v>
      </c>
      <c r="BA70" s="75">
        <f t="shared" si="148"/>
        <v>6.5788230236073636E-2</v>
      </c>
      <c r="BB70" s="75">
        <f>MEDIAN($AJ70:$AL70)</f>
        <v>9.5623117858174164E-2</v>
      </c>
      <c r="BC70" s="76">
        <f>+BC65/BC42</f>
        <v>7.1688064669519727E-2</v>
      </c>
    </row>
    <row r="71" spans="1:55" s="204" customFormat="1">
      <c r="A71" s="199"/>
      <c r="B71" s="200"/>
      <c r="C71" s="232" t="s">
        <v>237</v>
      </c>
      <c r="D71" s="74">
        <f t="shared" ref="D71:V71" si="149">+D69/D42</f>
        <v>3.1089910733458081E-2</v>
      </c>
      <c r="E71" s="234">
        <f t="shared" si="149"/>
        <v>-3.0736328212478164E-2</v>
      </c>
      <c r="F71" s="234">
        <f t="shared" si="149"/>
        <v>5.6269818960117965E-3</v>
      </c>
      <c r="G71" s="234">
        <f t="shared" si="149"/>
        <v>3.3846901983110349E-2</v>
      </c>
      <c r="H71" s="128">
        <f t="shared" si="149"/>
        <v>3.1864392465153268E-2</v>
      </c>
      <c r="I71" s="128">
        <f t="shared" si="149"/>
        <v>5.578126597536498E-2</v>
      </c>
      <c r="J71" s="234">
        <f t="shared" si="149"/>
        <v>5.1873852989471649E-2</v>
      </c>
      <c r="K71" s="128">
        <f t="shared" si="149"/>
        <v>4.0876136113319222E-2</v>
      </c>
      <c r="L71" s="73">
        <f t="shared" si="149"/>
        <v>3.3734843723032475E-2</v>
      </c>
      <c r="M71" s="234">
        <f t="shared" si="149"/>
        <v>0.15859400664306311</v>
      </c>
      <c r="N71" s="235">
        <f t="shared" si="149"/>
        <v>0.19503232391970057</v>
      </c>
      <c r="O71" s="234">
        <f t="shared" si="149"/>
        <v>0.10779994817310184</v>
      </c>
      <c r="P71" s="234">
        <f t="shared" si="149"/>
        <v>5.0959913216781449E-2</v>
      </c>
      <c r="Q71" s="234">
        <f t="shared" si="149"/>
        <v>4.6427945437111422E-2</v>
      </c>
      <c r="R71" s="234">
        <f t="shared" si="149"/>
        <v>3.2984883520935655E-2</v>
      </c>
      <c r="S71" s="234">
        <f t="shared" si="149"/>
        <v>4.8822456789172256E-2</v>
      </c>
      <c r="T71" s="234">
        <f t="shared" si="149"/>
        <v>1.4246314788397527E-2</v>
      </c>
      <c r="U71" s="234">
        <f t="shared" si="149"/>
        <v>8.1324964820977869E-2</v>
      </c>
      <c r="V71" s="128">
        <f t="shared" si="149"/>
        <v>1.7594881489021375E-2</v>
      </c>
      <c r="W71" s="128">
        <f t="shared" ref="W71:X71" si="150">+W69/W42</f>
        <v>8.3991303352786359E-2</v>
      </c>
      <c r="X71" s="128">
        <f t="shared" si="150"/>
        <v>6.7608148689229763E-2</v>
      </c>
      <c r="Y71" s="234">
        <f t="shared" ref="Y71:AG71" si="151">+Y69/Y42</f>
        <v>4.416584579564789E-2</v>
      </c>
      <c r="Z71" s="235">
        <f t="shared" si="151"/>
        <v>6.3968311782917495E-2</v>
      </c>
      <c r="AA71" s="234">
        <f t="shared" si="151"/>
        <v>3.7207426822339122E-2</v>
      </c>
      <c r="AB71" s="234">
        <f t="shared" si="151"/>
        <v>0.10278745644599303</v>
      </c>
      <c r="AC71" s="234">
        <f t="shared" si="151"/>
        <v>1.9745484400656814E-2</v>
      </c>
      <c r="AD71" s="234">
        <f t="shared" si="151"/>
        <v>7.6017934308494448E-2</v>
      </c>
      <c r="AE71" s="235">
        <f t="shared" si="151"/>
        <v>5.1241907502221469E-2</v>
      </c>
      <c r="AF71" s="235">
        <f t="shared" si="151"/>
        <v>2.9600250087921536E-2</v>
      </c>
      <c r="AG71" s="70">
        <f t="shared" si="151"/>
        <v>6.3335484104690018E-2</v>
      </c>
      <c r="AH71" s="70">
        <f>AH69/AH42</f>
        <v>6.0059546304145769E-2</v>
      </c>
      <c r="AI71" s="70">
        <f>AI69/AI42</f>
        <v>5.9695223532632034E-2</v>
      </c>
      <c r="AJ71" s="234">
        <f>+AJ69/AJ42</f>
        <v>5.4476090862767182E-2</v>
      </c>
      <c r="AK71" s="128">
        <f>+AK69/AK42</f>
        <v>0.17146626632091352</v>
      </c>
      <c r="AL71" s="234">
        <f>+AL69/AL42</f>
        <v>7.0665401592343552E-2</v>
      </c>
      <c r="AM71" s="70">
        <f>+AM69/AM42</f>
        <v>6.9647335824333315E-2</v>
      </c>
      <c r="AN71" s="72">
        <f>+AN69/AN42</f>
        <v>4.2651419072801899E-2</v>
      </c>
      <c r="AQ71" s="70">
        <f>AQ69/AQ42</f>
        <v>4.0876136113319222E-2</v>
      </c>
      <c r="AR71" s="70">
        <f>AR69/AR42</f>
        <v>6.3335484104690018E-2</v>
      </c>
      <c r="AS71" s="70">
        <f>AS69/AS42</f>
        <v>6.0059546304145763E-2</v>
      </c>
      <c r="AT71" s="70">
        <f>AT69/AT42</f>
        <v>5.9695223532632034E-2</v>
      </c>
      <c r="AU71" s="70">
        <f>AU69/AU42</f>
        <v>6.9647335824333315E-2</v>
      </c>
      <c r="AV71" s="72">
        <f>+AV69/AV42</f>
        <v>4.2651419072801906E-2</v>
      </c>
      <c r="AW71" s="71"/>
      <c r="AX71" s="70">
        <f>MEDIAN($D71:$K71)</f>
        <v>3.2855647224131812E-2</v>
      </c>
      <c r="AY71" s="70">
        <f>MEDIAN($M71:$AF71)</f>
        <v>5.1100910359501456E-2</v>
      </c>
      <c r="AZ71" s="70">
        <f t="shared" si="148"/>
        <v>5.1100910359501456E-2</v>
      </c>
      <c r="BA71" s="70">
        <f t="shared" si="148"/>
        <v>5.1100910359501456E-2</v>
      </c>
      <c r="BB71" s="70">
        <f>MEDIAN($AJ71:$AL71)</f>
        <v>7.0665401592343552E-2</v>
      </c>
      <c r="BC71" s="72">
        <f>+BC69/BC42</f>
        <v>6.9253447456015221E-2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2009</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2">D81+D82+D113</f>
        <v>2031</v>
      </c>
      <c r="E77" s="130">
        <f t="shared" si="152"/>
        <v>23589</v>
      </c>
      <c r="F77" s="130">
        <f t="shared" si="152"/>
        <v>75495</v>
      </c>
      <c r="G77" s="130">
        <f t="shared" si="152"/>
        <v>128054</v>
      </c>
      <c r="H77" s="130">
        <f t="shared" si="152"/>
        <v>94697</v>
      </c>
      <c r="I77" s="130">
        <f t="shared" si="152"/>
        <v>74982</v>
      </c>
      <c r="J77" s="130">
        <f t="shared" si="152"/>
        <v>22228</v>
      </c>
      <c r="K77" s="130">
        <f t="shared" si="152"/>
        <v>29058</v>
      </c>
      <c r="L77" s="130">
        <f t="shared" si="152"/>
        <v>450134</v>
      </c>
      <c r="M77" s="130">
        <f t="shared" si="152"/>
        <v>26270</v>
      </c>
      <c r="N77" s="130">
        <f t="shared" si="152"/>
        <v>7291</v>
      </c>
      <c r="O77" s="130">
        <f t="shared" si="152"/>
        <v>30054</v>
      </c>
      <c r="P77" s="130">
        <f t="shared" si="152"/>
        <v>11740</v>
      </c>
      <c r="Q77" s="130">
        <f t="shared" si="152"/>
        <v>40641</v>
      </c>
      <c r="R77" s="130">
        <f t="shared" si="152"/>
        <v>21749</v>
      </c>
      <c r="S77" s="130">
        <f t="shared" si="152"/>
        <v>4176</v>
      </c>
      <c r="T77" s="130">
        <f t="shared" si="152"/>
        <v>156</v>
      </c>
      <c r="U77" s="130">
        <f t="shared" si="152"/>
        <v>24972</v>
      </c>
      <c r="V77" s="130">
        <f t="shared" si="152"/>
        <v>5281</v>
      </c>
      <c r="W77" s="130">
        <f t="shared" ref="W77:X77" si="153">W81+W82+W113</f>
        <v>1132</v>
      </c>
      <c r="X77" s="130">
        <f t="shared" si="153"/>
        <v>9998</v>
      </c>
      <c r="Y77" s="130">
        <f t="shared" ref="Y77:AN77" si="154">Y81+Y82+Y113</f>
        <v>24674</v>
      </c>
      <c r="Z77" s="130">
        <f t="shared" si="154"/>
        <v>4490</v>
      </c>
      <c r="AA77" s="130">
        <f t="shared" si="154"/>
        <v>10033</v>
      </c>
      <c r="AB77" s="130">
        <f t="shared" si="154"/>
        <v>9808</v>
      </c>
      <c r="AC77" s="130">
        <f t="shared" si="154"/>
        <v>2189</v>
      </c>
      <c r="AD77" s="130">
        <f t="shared" si="154"/>
        <v>11992</v>
      </c>
      <c r="AE77" s="130">
        <f t="shared" si="154"/>
        <v>3169</v>
      </c>
      <c r="AF77" s="130">
        <f t="shared" si="154"/>
        <v>12529</v>
      </c>
      <c r="AG77" s="130">
        <f t="shared" si="154"/>
        <v>262344</v>
      </c>
      <c r="AH77" s="130">
        <f t="shared" si="154"/>
        <v>48881</v>
      </c>
      <c r="AI77" s="130">
        <f t="shared" si="154"/>
        <v>61906</v>
      </c>
      <c r="AJ77" s="130">
        <f t="shared" si="154"/>
        <v>37049</v>
      </c>
      <c r="AK77" s="130">
        <f t="shared" si="154"/>
        <v>73731</v>
      </c>
      <c r="AL77" s="130">
        <f t="shared" si="154"/>
        <v>11153</v>
      </c>
      <c r="AM77" s="130">
        <f t="shared" si="154"/>
        <v>121933</v>
      </c>
      <c r="AN77" s="130">
        <f t="shared" si="154"/>
        <v>834411</v>
      </c>
      <c r="AQ77" s="43">
        <f>K77/AQ$5</f>
        <v>3632.25</v>
      </c>
      <c r="AR77" s="43">
        <f t="shared" ref="AR77:AT78" si="155">AG77/AR$5</f>
        <v>13117.2</v>
      </c>
      <c r="AS77" s="43">
        <f t="shared" si="155"/>
        <v>9776.2000000000007</v>
      </c>
      <c r="AT77" s="43">
        <f t="shared" si="155"/>
        <v>4127.0666666666666</v>
      </c>
      <c r="AU77" s="43">
        <f>AM77/AU$5</f>
        <v>40644.333333333336</v>
      </c>
      <c r="AV77" s="44">
        <f>AN77/AV$5</f>
        <v>26916.483870967742</v>
      </c>
      <c r="AW77" s="50"/>
      <c r="AX77" s="43">
        <f t="shared" ref="AX77:AX78" si="156">MEDIAN($D77:$K77)</f>
        <v>52020</v>
      </c>
      <c r="AY77" s="43">
        <f t="shared" ref="AY77:AY78" si="157">MEDIAN($M77:$AF77)</f>
        <v>10015.5</v>
      </c>
      <c r="AZ77" s="43">
        <f t="shared" ref="AZ77:AZ78" si="158">MEDIAN($AC77,$AD77,$Z77,$T77,$O77,Q77,AF77)</f>
        <v>11992</v>
      </c>
      <c r="BA77" s="43">
        <f t="shared" ref="BA77:BA78" si="159">MEDIAN(M77,N77,P77,R77,S77,U77,V77,Y77,AA77,AB77,AE77,W77,X77)</f>
        <v>9998</v>
      </c>
      <c r="BB77" s="43">
        <f t="shared" ref="BB77:BB78" si="160">MEDIAN($AJ77:$AL77)</f>
        <v>37049</v>
      </c>
      <c r="BC77" s="44">
        <f t="shared" ref="BC77:BC78" si="161">MEDIAN(D77:K77,M77:AF77,AJ77:AL77)</f>
        <v>12529</v>
      </c>
    </row>
    <row r="78" spans="1:55" s="204" customFormat="1">
      <c r="A78" s="199"/>
      <c r="B78" s="200"/>
      <c r="C78" s="201" t="s">
        <v>234</v>
      </c>
      <c r="D78" s="131">
        <f t="shared" ref="D78:V78" si="162">D88+D119</f>
        <v>22962</v>
      </c>
      <c r="E78" s="131">
        <f t="shared" si="162"/>
        <v>51851</v>
      </c>
      <c r="F78" s="131">
        <f t="shared" si="162"/>
        <v>120944</v>
      </c>
      <c r="G78" s="131">
        <f t="shared" si="162"/>
        <v>206325</v>
      </c>
      <c r="H78" s="131">
        <f t="shared" si="162"/>
        <v>121156</v>
      </c>
      <c r="I78" s="131">
        <f t="shared" si="162"/>
        <v>220829</v>
      </c>
      <c r="J78" s="131">
        <f t="shared" si="162"/>
        <v>38233</v>
      </c>
      <c r="K78" s="131">
        <f t="shared" si="162"/>
        <v>62850</v>
      </c>
      <c r="L78" s="68">
        <f t="shared" si="162"/>
        <v>845150</v>
      </c>
      <c r="M78" s="131">
        <f t="shared" si="162"/>
        <v>28155</v>
      </c>
      <c r="N78" s="131">
        <f t="shared" si="162"/>
        <v>14089</v>
      </c>
      <c r="O78" s="131">
        <f t="shared" si="162"/>
        <v>36097</v>
      </c>
      <c r="P78" s="131">
        <f t="shared" si="162"/>
        <v>13815</v>
      </c>
      <c r="Q78" s="131">
        <f t="shared" si="162"/>
        <v>47530</v>
      </c>
      <c r="R78" s="131">
        <f t="shared" si="162"/>
        <v>27389</v>
      </c>
      <c r="S78" s="131">
        <f t="shared" si="162"/>
        <v>7107</v>
      </c>
      <c r="T78" s="131">
        <f t="shared" si="162"/>
        <v>9719</v>
      </c>
      <c r="U78" s="131">
        <f t="shared" si="162"/>
        <v>28454</v>
      </c>
      <c r="V78" s="131">
        <f t="shared" si="162"/>
        <v>7490</v>
      </c>
      <c r="W78" s="131">
        <f t="shared" ref="W78:X78" si="163">W88+W119</f>
        <v>2601</v>
      </c>
      <c r="X78" s="131">
        <f t="shared" si="163"/>
        <v>10529</v>
      </c>
      <c r="Y78" s="131">
        <f t="shared" ref="Y78:AN78" si="164">Y88+Y119</f>
        <v>34339</v>
      </c>
      <c r="Z78" s="131">
        <f t="shared" si="164"/>
        <v>9439</v>
      </c>
      <c r="AA78" s="131">
        <f t="shared" si="164"/>
        <v>18065</v>
      </c>
      <c r="AB78" s="131">
        <f t="shared" si="164"/>
        <v>11719</v>
      </c>
      <c r="AC78" s="131">
        <f t="shared" si="164"/>
        <v>9899</v>
      </c>
      <c r="AD78" s="131">
        <f t="shared" si="164"/>
        <v>18408</v>
      </c>
      <c r="AE78" s="131">
        <f t="shared" si="164"/>
        <v>4070</v>
      </c>
      <c r="AF78" s="131">
        <f t="shared" si="164"/>
        <v>13535</v>
      </c>
      <c r="AG78" s="68">
        <f t="shared" si="164"/>
        <v>352449</v>
      </c>
      <c r="AH78" s="68">
        <f t="shared" si="164"/>
        <v>83562</v>
      </c>
      <c r="AI78" s="68">
        <f t="shared" si="164"/>
        <v>82812</v>
      </c>
      <c r="AJ78" s="131">
        <f t="shared" si="164"/>
        <v>59250</v>
      </c>
      <c r="AK78" s="131">
        <f t="shared" si="164"/>
        <v>76121</v>
      </c>
      <c r="AL78" s="131">
        <f t="shared" si="164"/>
        <v>11644</v>
      </c>
      <c r="AM78" s="68">
        <f t="shared" si="164"/>
        <v>147015</v>
      </c>
      <c r="AN78" s="69">
        <f t="shared" si="164"/>
        <v>1344614</v>
      </c>
      <c r="AQ78" s="43">
        <f>K78/AQ$5</f>
        <v>7856.25</v>
      </c>
      <c r="AR78" s="43">
        <f t="shared" si="155"/>
        <v>17622.45</v>
      </c>
      <c r="AS78" s="43">
        <f t="shared" si="155"/>
        <v>16712.400000000001</v>
      </c>
      <c r="AT78" s="43">
        <f t="shared" si="155"/>
        <v>5520.8</v>
      </c>
      <c r="AU78" s="43">
        <f>AM78/AU$5</f>
        <v>49005</v>
      </c>
      <c r="AV78" s="44">
        <f>AN78/AV$5</f>
        <v>43374.645161290326</v>
      </c>
      <c r="AW78" s="131"/>
      <c r="AX78" s="43">
        <f t="shared" si="156"/>
        <v>91897</v>
      </c>
      <c r="AY78" s="43">
        <f t="shared" si="157"/>
        <v>13675</v>
      </c>
      <c r="AZ78" s="43">
        <f t="shared" si="158"/>
        <v>13535</v>
      </c>
      <c r="BA78" s="43">
        <f t="shared" si="159"/>
        <v>13815</v>
      </c>
      <c r="BB78" s="43">
        <f t="shared" si="160"/>
        <v>59250</v>
      </c>
      <c r="BC78" s="44">
        <f t="shared" si="161"/>
        <v>22962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1870</v>
      </c>
      <c r="E81" s="246">
        <v>4991</v>
      </c>
      <c r="F81" s="247">
        <v>49126</v>
      </c>
      <c r="G81" s="247">
        <v>58006</v>
      </c>
      <c r="H81" s="144">
        <v>81737</v>
      </c>
      <c r="I81" s="144">
        <v>4156</v>
      </c>
      <c r="J81" s="247">
        <v>10500</v>
      </c>
      <c r="K81" s="144">
        <v>7495</v>
      </c>
      <c r="L81" s="43">
        <f t="shared" ref="L81:L88" si="165">+SUM(D81:K81)</f>
        <v>217881</v>
      </c>
      <c r="M81" s="246">
        <v>294</v>
      </c>
      <c r="N81" s="160">
        <v>7154</v>
      </c>
      <c r="O81" s="247">
        <v>17754</v>
      </c>
      <c r="P81" s="246">
        <v>3390</v>
      </c>
      <c r="Q81" s="247">
        <v>270</v>
      </c>
      <c r="R81" s="247">
        <v>12349</v>
      </c>
      <c r="S81" s="247">
        <v>31</v>
      </c>
      <c r="T81" s="246">
        <v>102</v>
      </c>
      <c r="U81" s="247">
        <v>7399</v>
      </c>
      <c r="V81" s="248">
        <v>5124</v>
      </c>
      <c r="W81" s="248">
        <v>1132</v>
      </c>
      <c r="X81" s="248">
        <v>213</v>
      </c>
      <c r="Y81" s="247">
        <v>124</v>
      </c>
      <c r="Z81" s="160">
        <v>2079</v>
      </c>
      <c r="AA81" s="249">
        <v>10033</v>
      </c>
      <c r="AB81" s="247">
        <v>1705</v>
      </c>
      <c r="AC81" s="247">
        <v>1142</v>
      </c>
      <c r="AD81" s="246">
        <v>1842</v>
      </c>
      <c r="AE81" s="246">
        <v>3169</v>
      </c>
      <c r="AF81" s="246">
        <v>6230</v>
      </c>
      <c r="AG81" s="43">
        <f t="shared" ref="AG81:AG88" si="166">+SUM(M81:AF81)</f>
        <v>81536</v>
      </c>
      <c r="AH81" s="43">
        <f t="shared" ref="AH81:AI88" si="167">AC81+AD81+Z81+T81+O81</f>
        <v>22919</v>
      </c>
      <c r="AI81" s="43">
        <f t="shared" si="167"/>
        <v>25833</v>
      </c>
      <c r="AJ81" s="247">
        <v>21549</v>
      </c>
      <c r="AK81" s="248">
        <v>14091</v>
      </c>
      <c r="AL81" s="247">
        <v>1107</v>
      </c>
      <c r="AM81" s="43">
        <f t="shared" ref="AM81:AM88" si="168">+SUM(AJ81:AL81)</f>
        <v>36747</v>
      </c>
      <c r="AN81" s="44">
        <f t="shared" ref="AN81:AN88" si="169">+AM81+AG81+L81</f>
        <v>336164</v>
      </c>
      <c r="AQ81" s="43">
        <f t="shared" ref="AQ81:AQ87" si="170">K81/AQ$5</f>
        <v>936.875</v>
      </c>
      <c r="AR81" s="43">
        <f t="shared" ref="AR81:AT87" si="171">AG81/AR$5</f>
        <v>4076.8</v>
      </c>
      <c r="AS81" s="43">
        <f t="shared" si="171"/>
        <v>4583.8</v>
      </c>
      <c r="AT81" s="43">
        <f t="shared" si="171"/>
        <v>1722.2</v>
      </c>
      <c r="AU81" s="43">
        <f t="shared" ref="AU81:AV87" si="172">AM81/AU$5</f>
        <v>12249</v>
      </c>
      <c r="AV81" s="44">
        <f t="shared" si="172"/>
        <v>10844</v>
      </c>
      <c r="AW81" s="122"/>
      <c r="AX81" s="43">
        <f t="shared" ref="AX81:AX88" si="173">MEDIAN($D81:$K81)</f>
        <v>8997.5</v>
      </c>
      <c r="AY81" s="43">
        <f t="shared" ref="AY81:AY88" si="174">MEDIAN($M81:$AF81)</f>
        <v>1960.5</v>
      </c>
      <c r="AZ81" s="43">
        <f t="shared" ref="AZ81:AZ88" si="175">MEDIAN($AC81,$AD81,$Z81,$T81,$O81,Q81,AF81)</f>
        <v>1842</v>
      </c>
      <c r="BA81" s="43">
        <f t="shared" ref="BA81:BA88" si="176">MEDIAN(M81,N81,P81,R81,S81,U81,V81,Y81,AA81,AB81,AE81,W81,X81)</f>
        <v>3169</v>
      </c>
      <c r="BB81" s="43">
        <f t="shared" ref="BB81:BB88" si="177">MEDIAN($AJ81:$AL81)</f>
        <v>14091</v>
      </c>
      <c r="BC81" s="44">
        <f t="shared" ref="BC81:BC88" si="178">MEDIAN(D81:K81,M81:AF81,AJ81:AL81)</f>
        <v>4156</v>
      </c>
    </row>
    <row r="82" spans="1:55" s="204" customFormat="1">
      <c r="A82" s="199"/>
      <c r="B82" s="200" t="s">
        <v>231</v>
      </c>
      <c r="C82" s="201"/>
      <c r="D82" s="144">
        <v>0</v>
      </c>
      <c r="E82" s="160">
        <v>17000</v>
      </c>
      <c r="F82" s="160">
        <v>14401</v>
      </c>
      <c r="G82" s="160">
        <v>70048</v>
      </c>
      <c r="H82" s="144">
        <v>12960</v>
      </c>
      <c r="I82" s="144">
        <v>70826</v>
      </c>
      <c r="J82" s="160">
        <v>9058</v>
      </c>
      <c r="K82" s="144">
        <v>21563</v>
      </c>
      <c r="L82" s="43">
        <f t="shared" si="165"/>
        <v>215856</v>
      </c>
      <c r="M82" s="160">
        <v>25976</v>
      </c>
      <c r="N82" s="160">
        <v>0</v>
      </c>
      <c r="O82" s="160">
        <v>12300</v>
      </c>
      <c r="P82" s="160">
        <v>8350</v>
      </c>
      <c r="Q82" s="160">
        <v>40371</v>
      </c>
      <c r="R82" s="160">
        <v>9400</v>
      </c>
      <c r="S82" s="160">
        <v>4145</v>
      </c>
      <c r="T82" s="160"/>
      <c r="U82" s="160">
        <v>17573</v>
      </c>
      <c r="V82" s="144">
        <v>157</v>
      </c>
      <c r="W82" s="144"/>
      <c r="X82" s="144">
        <v>9785</v>
      </c>
      <c r="Y82" s="160">
        <v>24550</v>
      </c>
      <c r="Z82" s="160">
        <v>2411</v>
      </c>
      <c r="AA82" s="250">
        <v>0</v>
      </c>
      <c r="AB82" s="160">
        <v>8103</v>
      </c>
      <c r="AC82" s="160">
        <v>0</v>
      </c>
      <c r="AD82" s="160">
        <v>10150</v>
      </c>
      <c r="AE82" s="160">
        <v>0</v>
      </c>
      <c r="AF82" s="160">
        <v>6299</v>
      </c>
      <c r="AG82" s="43">
        <f t="shared" si="166"/>
        <v>179570</v>
      </c>
      <c r="AH82" s="43">
        <f t="shared" si="167"/>
        <v>24861</v>
      </c>
      <c r="AI82" s="43">
        <f t="shared" si="167"/>
        <v>36073</v>
      </c>
      <c r="AJ82" s="160">
        <v>15500</v>
      </c>
      <c r="AK82" s="144">
        <v>59640</v>
      </c>
      <c r="AL82" s="160">
        <v>4046</v>
      </c>
      <c r="AM82" s="43">
        <f t="shared" si="168"/>
        <v>79186</v>
      </c>
      <c r="AN82" s="44">
        <f t="shared" si="169"/>
        <v>474612</v>
      </c>
      <c r="AQ82" s="43">
        <f t="shared" si="170"/>
        <v>2695.375</v>
      </c>
      <c r="AR82" s="43">
        <f t="shared" si="171"/>
        <v>8978.5</v>
      </c>
      <c r="AS82" s="43">
        <f t="shared" si="171"/>
        <v>4972.2</v>
      </c>
      <c r="AT82" s="43">
        <f t="shared" si="171"/>
        <v>2404.8666666666668</v>
      </c>
      <c r="AU82" s="43">
        <f t="shared" si="172"/>
        <v>26395.333333333332</v>
      </c>
      <c r="AV82" s="44">
        <f t="shared" si="172"/>
        <v>15310.064516129032</v>
      </c>
      <c r="AW82" s="122"/>
      <c r="AX82" s="43">
        <f t="shared" si="173"/>
        <v>15700.5</v>
      </c>
      <c r="AY82" s="43">
        <f t="shared" si="174"/>
        <v>8226.5</v>
      </c>
      <c r="AZ82" s="43">
        <f t="shared" si="175"/>
        <v>8224.5</v>
      </c>
      <c r="BA82" s="43">
        <f t="shared" si="176"/>
        <v>8226.5</v>
      </c>
      <c r="BB82" s="43">
        <f t="shared" si="177"/>
        <v>15500</v>
      </c>
      <c r="BC82" s="44">
        <f t="shared" si="178"/>
        <v>9785</v>
      </c>
    </row>
    <row r="83" spans="1:55" s="204" customFormat="1">
      <c r="A83" s="199"/>
      <c r="B83" s="200" t="s">
        <v>230</v>
      </c>
      <c r="C83" s="201"/>
      <c r="D83" s="144">
        <v>0</v>
      </c>
      <c r="E83" s="160">
        <v>13795</v>
      </c>
      <c r="F83" s="160"/>
      <c r="G83" s="160">
        <v>0</v>
      </c>
      <c r="H83" s="144">
        <v>0</v>
      </c>
      <c r="I83" s="144">
        <v>0</v>
      </c>
      <c r="J83" s="160"/>
      <c r="K83" s="144">
        <v>16585</v>
      </c>
      <c r="L83" s="43">
        <f t="shared" si="165"/>
        <v>30380</v>
      </c>
      <c r="M83" s="160">
        <v>14</v>
      </c>
      <c r="N83" s="160">
        <v>0</v>
      </c>
      <c r="O83" s="160">
        <v>2375</v>
      </c>
      <c r="P83" s="160">
        <v>0</v>
      </c>
      <c r="Q83" s="160">
        <v>0</v>
      </c>
      <c r="R83" s="160">
        <v>278</v>
      </c>
      <c r="S83" s="160">
        <v>68</v>
      </c>
      <c r="T83" s="160"/>
      <c r="U83" s="160"/>
      <c r="V83" s="144">
        <v>288</v>
      </c>
      <c r="W83" s="144"/>
      <c r="X83" s="144"/>
      <c r="Y83" s="160">
        <v>0</v>
      </c>
      <c r="Z83" s="160">
        <v>336</v>
      </c>
      <c r="AA83" s="250">
        <v>0</v>
      </c>
      <c r="AB83" s="160">
        <v>14</v>
      </c>
      <c r="AC83" s="160">
        <v>0</v>
      </c>
      <c r="AD83" s="160"/>
      <c r="AE83" s="160">
        <v>0</v>
      </c>
      <c r="AF83" s="160"/>
      <c r="AG83" s="43">
        <f t="shared" si="166"/>
        <v>3373</v>
      </c>
      <c r="AH83" s="43">
        <f t="shared" si="167"/>
        <v>2711</v>
      </c>
      <c r="AI83" s="43">
        <f t="shared" si="167"/>
        <v>0</v>
      </c>
      <c r="AJ83" s="160">
        <v>0</v>
      </c>
      <c r="AK83" s="144"/>
      <c r="AL83" s="160">
        <v>0</v>
      </c>
      <c r="AM83" s="43">
        <f t="shared" si="168"/>
        <v>0</v>
      </c>
      <c r="AN83" s="44">
        <f t="shared" si="169"/>
        <v>33753</v>
      </c>
      <c r="AQ83" s="43">
        <f t="shared" si="170"/>
        <v>2073.125</v>
      </c>
      <c r="AR83" s="43">
        <f t="shared" si="171"/>
        <v>168.65</v>
      </c>
      <c r="AS83" s="43">
        <f t="shared" si="171"/>
        <v>542.20000000000005</v>
      </c>
      <c r="AT83" s="43">
        <f t="shared" si="171"/>
        <v>0</v>
      </c>
      <c r="AU83" s="43">
        <f t="shared" si="172"/>
        <v>0</v>
      </c>
      <c r="AV83" s="44">
        <f t="shared" si="172"/>
        <v>1088.8064516129032</v>
      </c>
      <c r="AW83" s="122"/>
      <c r="AX83" s="43">
        <f t="shared" si="173"/>
        <v>0</v>
      </c>
      <c r="AY83" s="43">
        <f t="shared" si="174"/>
        <v>7</v>
      </c>
      <c r="AZ83" s="43">
        <f t="shared" si="175"/>
        <v>168</v>
      </c>
      <c r="BA83" s="43">
        <f t="shared" si="176"/>
        <v>7</v>
      </c>
      <c r="BB83" s="43">
        <f t="shared" si="177"/>
        <v>0</v>
      </c>
      <c r="BC83" s="44">
        <f t="shared" si="178"/>
        <v>0</v>
      </c>
    </row>
    <row r="84" spans="1:55" s="204" customFormat="1">
      <c r="A84" s="199"/>
      <c r="B84" s="200" t="s">
        <v>229</v>
      </c>
      <c r="C84" s="201"/>
      <c r="D84" s="144">
        <v>7584</v>
      </c>
      <c r="E84" s="160">
        <v>4722</v>
      </c>
      <c r="F84" s="160">
        <v>23951</v>
      </c>
      <c r="G84" s="160">
        <v>31427</v>
      </c>
      <c r="H84" s="144">
        <v>12048</v>
      </c>
      <c r="I84" s="144">
        <v>24023</v>
      </c>
      <c r="J84" s="160">
        <v>11874</v>
      </c>
      <c r="K84" s="144">
        <v>7576</v>
      </c>
      <c r="L84" s="43">
        <f t="shared" si="165"/>
        <v>123205</v>
      </c>
      <c r="M84" s="160">
        <v>1632</v>
      </c>
      <c r="N84" s="160">
        <v>6590</v>
      </c>
      <c r="O84" s="160">
        <v>1120</v>
      </c>
      <c r="P84" s="160">
        <v>815</v>
      </c>
      <c r="Q84" s="160">
        <v>6597</v>
      </c>
      <c r="R84" s="160">
        <v>5180</v>
      </c>
      <c r="S84" s="160">
        <v>2784</v>
      </c>
      <c r="T84" s="160">
        <v>2142</v>
      </c>
      <c r="U84" s="160">
        <v>915</v>
      </c>
      <c r="V84" s="144">
        <v>1921</v>
      </c>
      <c r="W84" s="144">
        <v>540</v>
      </c>
      <c r="X84" s="144">
        <v>393</v>
      </c>
      <c r="Y84" s="160">
        <v>2181</v>
      </c>
      <c r="Z84" s="160">
        <v>4027</v>
      </c>
      <c r="AA84" s="250">
        <v>7795</v>
      </c>
      <c r="AB84" s="160">
        <v>1089</v>
      </c>
      <c r="AC84" s="160">
        <v>1615</v>
      </c>
      <c r="AD84" s="160">
        <v>5705</v>
      </c>
      <c r="AE84" s="160">
        <v>475</v>
      </c>
      <c r="AF84" s="160">
        <v>930</v>
      </c>
      <c r="AG84" s="43">
        <f t="shared" si="166"/>
        <v>54446</v>
      </c>
      <c r="AH84" s="43">
        <f t="shared" si="167"/>
        <v>14609</v>
      </c>
      <c r="AI84" s="43">
        <f t="shared" si="167"/>
        <v>15705</v>
      </c>
      <c r="AJ84" s="160">
        <v>1406</v>
      </c>
      <c r="AK84" s="144">
        <v>2014</v>
      </c>
      <c r="AL84" s="160">
        <v>487</v>
      </c>
      <c r="AM84" s="43">
        <f t="shared" si="168"/>
        <v>3907</v>
      </c>
      <c r="AN84" s="44">
        <f t="shared" si="169"/>
        <v>181558</v>
      </c>
      <c r="AQ84" s="43">
        <f t="shared" si="170"/>
        <v>947</v>
      </c>
      <c r="AR84" s="43">
        <f t="shared" si="171"/>
        <v>2722.3</v>
      </c>
      <c r="AS84" s="43">
        <f t="shared" si="171"/>
        <v>2921.8</v>
      </c>
      <c r="AT84" s="43">
        <f t="shared" si="171"/>
        <v>1047</v>
      </c>
      <c r="AU84" s="43">
        <f t="shared" si="172"/>
        <v>1302.3333333333333</v>
      </c>
      <c r="AV84" s="44">
        <f t="shared" si="172"/>
        <v>5856.7096774193551</v>
      </c>
      <c r="AW84" s="122"/>
      <c r="AX84" s="43">
        <f t="shared" si="173"/>
        <v>11961</v>
      </c>
      <c r="AY84" s="43">
        <f t="shared" si="174"/>
        <v>1776.5</v>
      </c>
      <c r="AZ84" s="43">
        <f t="shared" si="175"/>
        <v>2142</v>
      </c>
      <c r="BA84" s="43">
        <f t="shared" si="176"/>
        <v>1632</v>
      </c>
      <c r="BB84" s="43">
        <f t="shared" si="177"/>
        <v>1406</v>
      </c>
      <c r="BC84" s="44">
        <f t="shared" si="178"/>
        <v>2181</v>
      </c>
    </row>
    <row r="85" spans="1:55" s="204" customFormat="1">
      <c r="A85" s="199"/>
      <c r="B85" s="200" t="s">
        <v>228</v>
      </c>
      <c r="C85" s="201"/>
      <c r="D85" s="144">
        <v>1796</v>
      </c>
      <c r="E85" s="160">
        <v>973</v>
      </c>
      <c r="F85" s="160">
        <v>8071</v>
      </c>
      <c r="G85" s="160">
        <v>15620</v>
      </c>
      <c r="H85" s="144">
        <v>6512</v>
      </c>
      <c r="I85" s="144">
        <v>4567</v>
      </c>
      <c r="J85" s="160">
        <v>2690</v>
      </c>
      <c r="K85" s="144">
        <v>6943</v>
      </c>
      <c r="L85" s="43">
        <f t="shared" si="165"/>
        <v>47172</v>
      </c>
      <c r="M85" s="160">
        <v>68</v>
      </c>
      <c r="N85" s="160">
        <v>208</v>
      </c>
      <c r="O85" s="160">
        <v>196</v>
      </c>
      <c r="P85" s="160">
        <v>286</v>
      </c>
      <c r="Q85" s="160">
        <v>0</v>
      </c>
      <c r="R85" s="160">
        <v>182</v>
      </c>
      <c r="S85" s="160">
        <v>74</v>
      </c>
      <c r="T85" s="160">
        <v>178</v>
      </c>
      <c r="U85" s="160">
        <v>1015</v>
      </c>
      <c r="V85" s="144"/>
      <c r="W85" s="144">
        <v>5</v>
      </c>
      <c r="X85" s="144">
        <v>91</v>
      </c>
      <c r="Y85" s="160">
        <v>2554</v>
      </c>
      <c r="Z85" s="160">
        <v>215</v>
      </c>
      <c r="AA85" s="250">
        <v>191</v>
      </c>
      <c r="AB85" s="160">
        <v>116</v>
      </c>
      <c r="AC85" s="160">
        <v>105</v>
      </c>
      <c r="AD85" s="160">
        <v>11</v>
      </c>
      <c r="AE85" s="160">
        <v>113</v>
      </c>
      <c r="AF85" s="160">
        <v>0</v>
      </c>
      <c r="AG85" s="43">
        <f t="shared" si="166"/>
        <v>5608</v>
      </c>
      <c r="AH85" s="43">
        <f t="shared" si="167"/>
        <v>705</v>
      </c>
      <c r="AI85" s="43">
        <f t="shared" si="167"/>
        <v>1616</v>
      </c>
      <c r="AJ85" s="160">
        <v>299</v>
      </c>
      <c r="AK85" s="144">
        <v>293</v>
      </c>
      <c r="AL85" s="160">
        <v>4</v>
      </c>
      <c r="AM85" s="43">
        <f t="shared" si="168"/>
        <v>596</v>
      </c>
      <c r="AN85" s="44">
        <f t="shared" si="169"/>
        <v>53376</v>
      </c>
      <c r="AQ85" s="43">
        <f t="shared" si="170"/>
        <v>867.875</v>
      </c>
      <c r="AR85" s="43">
        <f t="shared" si="171"/>
        <v>280.39999999999998</v>
      </c>
      <c r="AS85" s="43">
        <f t="shared" si="171"/>
        <v>141</v>
      </c>
      <c r="AT85" s="43">
        <f t="shared" si="171"/>
        <v>107.73333333333333</v>
      </c>
      <c r="AU85" s="43">
        <f t="shared" si="172"/>
        <v>198.66666666666666</v>
      </c>
      <c r="AV85" s="44">
        <f t="shared" si="172"/>
        <v>1721.8064516129032</v>
      </c>
      <c r="AW85" s="122"/>
      <c r="AX85" s="43">
        <f t="shared" si="173"/>
        <v>5539.5</v>
      </c>
      <c r="AY85" s="43">
        <f t="shared" si="174"/>
        <v>116</v>
      </c>
      <c r="AZ85" s="43">
        <f t="shared" si="175"/>
        <v>105</v>
      </c>
      <c r="BA85" s="43">
        <f t="shared" si="176"/>
        <v>149</v>
      </c>
      <c r="BB85" s="43">
        <f t="shared" si="177"/>
        <v>293</v>
      </c>
      <c r="BC85" s="44">
        <f t="shared" si="178"/>
        <v>202</v>
      </c>
    </row>
    <row r="86" spans="1:55" s="204" customFormat="1">
      <c r="A86" s="199"/>
      <c r="B86" s="200" t="s">
        <v>227</v>
      </c>
      <c r="C86" s="201"/>
      <c r="D86" s="144">
        <v>160</v>
      </c>
      <c r="E86" s="160">
        <v>3442</v>
      </c>
      <c r="F86" s="160">
        <v>4860</v>
      </c>
      <c r="G86" s="160">
        <v>12586</v>
      </c>
      <c r="H86" s="144">
        <v>1480</v>
      </c>
      <c r="I86" s="144">
        <v>793</v>
      </c>
      <c r="J86" s="160">
        <v>998</v>
      </c>
      <c r="K86" s="144">
        <v>167</v>
      </c>
      <c r="L86" s="43">
        <f t="shared" si="165"/>
        <v>24486</v>
      </c>
      <c r="M86" s="160">
        <v>77</v>
      </c>
      <c r="N86" s="160">
        <v>0</v>
      </c>
      <c r="O86" s="160">
        <v>532</v>
      </c>
      <c r="P86" s="160">
        <v>273</v>
      </c>
      <c r="Q86" s="160">
        <v>292</v>
      </c>
      <c r="R86" s="160">
        <v>0</v>
      </c>
      <c r="S86" s="160">
        <v>5</v>
      </c>
      <c r="T86" s="160">
        <v>202</v>
      </c>
      <c r="U86" s="160">
        <v>523</v>
      </c>
      <c r="V86" s="144"/>
      <c r="W86" s="144">
        <v>128</v>
      </c>
      <c r="X86" s="144">
        <v>40</v>
      </c>
      <c r="Y86" s="160">
        <v>817</v>
      </c>
      <c r="Z86" s="160">
        <v>371</v>
      </c>
      <c r="AA86" s="250">
        <v>14</v>
      </c>
      <c r="AB86" s="160">
        <v>45</v>
      </c>
      <c r="AC86" s="160">
        <v>400</v>
      </c>
      <c r="AD86" s="160">
        <v>177</v>
      </c>
      <c r="AE86" s="160">
        <v>6</v>
      </c>
      <c r="AF86" s="160">
        <v>66</v>
      </c>
      <c r="AG86" s="43">
        <f t="shared" si="166"/>
        <v>3968</v>
      </c>
      <c r="AH86" s="43">
        <f t="shared" si="167"/>
        <v>1682</v>
      </c>
      <c r="AI86" s="43">
        <f t="shared" si="167"/>
        <v>993</v>
      </c>
      <c r="AJ86" s="160">
        <v>1570</v>
      </c>
      <c r="AK86" s="144">
        <v>83</v>
      </c>
      <c r="AL86" s="160">
        <v>0</v>
      </c>
      <c r="AM86" s="43">
        <f t="shared" si="168"/>
        <v>1653</v>
      </c>
      <c r="AN86" s="44">
        <f t="shared" si="169"/>
        <v>30107</v>
      </c>
      <c r="AQ86" s="43">
        <f t="shared" si="170"/>
        <v>20.875</v>
      </c>
      <c r="AR86" s="43">
        <f t="shared" si="171"/>
        <v>198.4</v>
      </c>
      <c r="AS86" s="43">
        <f t="shared" si="171"/>
        <v>336.4</v>
      </c>
      <c r="AT86" s="43">
        <f t="shared" si="171"/>
        <v>66.2</v>
      </c>
      <c r="AU86" s="43">
        <f t="shared" si="172"/>
        <v>551</v>
      </c>
      <c r="AV86" s="44">
        <f t="shared" si="172"/>
        <v>971.19354838709683</v>
      </c>
      <c r="AW86" s="122"/>
      <c r="AX86" s="43">
        <f t="shared" si="173"/>
        <v>1239</v>
      </c>
      <c r="AY86" s="43">
        <f t="shared" si="174"/>
        <v>128</v>
      </c>
      <c r="AZ86" s="43">
        <f t="shared" si="175"/>
        <v>292</v>
      </c>
      <c r="BA86" s="43">
        <f t="shared" si="176"/>
        <v>42.5</v>
      </c>
      <c r="BB86" s="43">
        <f t="shared" si="177"/>
        <v>83</v>
      </c>
      <c r="BC86" s="44">
        <f t="shared" si="178"/>
        <v>189.5</v>
      </c>
    </row>
    <row r="87" spans="1:55" s="204" customFormat="1">
      <c r="A87" s="199"/>
      <c r="B87" s="251" t="s">
        <v>125</v>
      </c>
      <c r="C87" s="201"/>
      <c r="D87" s="144">
        <v>0</v>
      </c>
      <c r="E87" s="160"/>
      <c r="F87" s="160">
        <v>2694</v>
      </c>
      <c r="G87" s="160">
        <v>0</v>
      </c>
      <c r="H87" s="144">
        <v>0</v>
      </c>
      <c r="I87" s="144">
        <v>0</v>
      </c>
      <c r="J87" s="160"/>
      <c r="K87" s="144">
        <v>1172</v>
      </c>
      <c r="L87" s="43">
        <f t="shared" si="165"/>
        <v>3866</v>
      </c>
      <c r="M87" s="160"/>
      <c r="N87" s="160">
        <v>0</v>
      </c>
      <c r="O87" s="160"/>
      <c r="P87" s="160">
        <v>0</v>
      </c>
      <c r="Q87" s="160">
        <v>0</v>
      </c>
      <c r="R87" s="160">
        <v>0</v>
      </c>
      <c r="S87" s="160"/>
      <c r="T87" s="160"/>
      <c r="U87" s="160">
        <v>976</v>
      </c>
      <c r="V87" s="144"/>
      <c r="W87" s="144">
        <v>796</v>
      </c>
      <c r="X87" s="144">
        <v>7</v>
      </c>
      <c r="Y87" s="160">
        <v>0</v>
      </c>
      <c r="Z87" s="160">
        <v>0</v>
      </c>
      <c r="AA87" s="250">
        <v>22</v>
      </c>
      <c r="AB87" s="160">
        <v>0</v>
      </c>
      <c r="AC87" s="160">
        <v>2986</v>
      </c>
      <c r="AD87" s="160"/>
      <c r="AE87" s="160">
        <v>32</v>
      </c>
      <c r="AF87" s="160"/>
      <c r="AG87" s="43">
        <f t="shared" si="166"/>
        <v>4819</v>
      </c>
      <c r="AH87" s="43">
        <f t="shared" si="167"/>
        <v>2986</v>
      </c>
      <c r="AI87" s="43">
        <f t="shared" si="167"/>
        <v>1030</v>
      </c>
      <c r="AJ87" s="160">
        <v>0</v>
      </c>
      <c r="AK87" s="144"/>
      <c r="AL87" s="160">
        <v>0</v>
      </c>
      <c r="AM87" s="43">
        <f t="shared" si="168"/>
        <v>0</v>
      </c>
      <c r="AN87" s="44">
        <f t="shared" si="169"/>
        <v>8685</v>
      </c>
      <c r="AQ87" s="43">
        <f t="shared" si="170"/>
        <v>146.5</v>
      </c>
      <c r="AR87" s="43">
        <f t="shared" si="171"/>
        <v>240.95</v>
      </c>
      <c r="AS87" s="43">
        <f t="shared" si="171"/>
        <v>597.20000000000005</v>
      </c>
      <c r="AT87" s="43">
        <f t="shared" si="171"/>
        <v>68.666666666666671</v>
      </c>
      <c r="AU87" s="43">
        <f t="shared" si="172"/>
        <v>0</v>
      </c>
      <c r="AV87" s="44">
        <f t="shared" si="172"/>
        <v>280.16129032258067</v>
      </c>
      <c r="AW87" s="122"/>
      <c r="AX87" s="43">
        <f t="shared" si="173"/>
        <v>0</v>
      </c>
      <c r="AY87" s="43">
        <f t="shared" si="174"/>
        <v>0</v>
      </c>
      <c r="AZ87" s="43">
        <f t="shared" si="175"/>
        <v>0</v>
      </c>
      <c r="BA87" s="43">
        <f t="shared" si="176"/>
        <v>3.5</v>
      </c>
      <c r="BB87" s="43">
        <f t="shared" si="177"/>
        <v>0</v>
      </c>
      <c r="BC87" s="44">
        <f t="shared" si="178"/>
        <v>0</v>
      </c>
    </row>
    <row r="88" spans="1:55" s="204" customFormat="1">
      <c r="A88" s="199"/>
      <c r="B88" s="200"/>
      <c r="C88" s="210" t="s">
        <v>226</v>
      </c>
      <c r="D88" s="252">
        <f t="shared" ref="D88:K88" si="179">SUM(D81:D87)</f>
        <v>11410</v>
      </c>
      <c r="E88" s="252">
        <f t="shared" si="179"/>
        <v>44923</v>
      </c>
      <c r="F88" s="252">
        <f t="shared" si="179"/>
        <v>103103</v>
      </c>
      <c r="G88" s="252">
        <f t="shared" si="179"/>
        <v>187687</v>
      </c>
      <c r="H88" s="252">
        <f t="shared" si="179"/>
        <v>114737</v>
      </c>
      <c r="I88" s="252">
        <f t="shared" si="179"/>
        <v>104365</v>
      </c>
      <c r="J88" s="252">
        <f t="shared" si="179"/>
        <v>35120</v>
      </c>
      <c r="K88" s="252">
        <f t="shared" si="179"/>
        <v>61501</v>
      </c>
      <c r="L88" s="45">
        <f t="shared" si="165"/>
        <v>662846</v>
      </c>
      <c r="M88" s="252">
        <f t="shared" ref="M88:V88" si="180">SUM(M81:M87)</f>
        <v>28061</v>
      </c>
      <c r="N88" s="252">
        <f t="shared" si="180"/>
        <v>13952</v>
      </c>
      <c r="O88" s="252">
        <f t="shared" si="180"/>
        <v>34277</v>
      </c>
      <c r="P88" s="252">
        <f t="shared" si="180"/>
        <v>13114</v>
      </c>
      <c r="Q88" s="252">
        <f t="shared" si="180"/>
        <v>47530</v>
      </c>
      <c r="R88" s="252">
        <f t="shared" si="180"/>
        <v>27389</v>
      </c>
      <c r="S88" s="252">
        <f t="shared" si="180"/>
        <v>7107</v>
      </c>
      <c r="T88" s="252">
        <f t="shared" si="180"/>
        <v>2624</v>
      </c>
      <c r="U88" s="252">
        <f t="shared" si="180"/>
        <v>28401</v>
      </c>
      <c r="V88" s="252">
        <f t="shared" si="180"/>
        <v>7490</v>
      </c>
      <c r="W88" s="252">
        <f t="shared" ref="W88:X88" si="181">SUM(W81:W87)</f>
        <v>2601</v>
      </c>
      <c r="X88" s="252">
        <f t="shared" si="181"/>
        <v>10529</v>
      </c>
      <c r="Y88" s="252">
        <f t="shared" ref="Y88:AF88" si="182">SUM(Y81:Y87)</f>
        <v>30226</v>
      </c>
      <c r="Z88" s="252">
        <f t="shared" si="182"/>
        <v>9439</v>
      </c>
      <c r="AA88" s="252">
        <f t="shared" si="182"/>
        <v>18055</v>
      </c>
      <c r="AB88" s="252">
        <f t="shared" si="182"/>
        <v>11072</v>
      </c>
      <c r="AC88" s="252">
        <f t="shared" si="182"/>
        <v>6248</v>
      </c>
      <c r="AD88" s="252">
        <f t="shared" si="182"/>
        <v>17885</v>
      </c>
      <c r="AE88" s="252">
        <f t="shared" si="182"/>
        <v>3795</v>
      </c>
      <c r="AF88" s="252">
        <f t="shared" si="182"/>
        <v>13525</v>
      </c>
      <c r="AG88" s="45">
        <f t="shared" si="166"/>
        <v>333320</v>
      </c>
      <c r="AH88" s="45">
        <f t="shared" si="167"/>
        <v>70473</v>
      </c>
      <c r="AI88" s="45">
        <f t="shared" si="167"/>
        <v>81250</v>
      </c>
      <c r="AJ88" s="252">
        <f>SUM(AJ81:AJ87)</f>
        <v>40324</v>
      </c>
      <c r="AK88" s="252">
        <f>SUM(AK81:AK87)</f>
        <v>76121</v>
      </c>
      <c r="AL88" s="252">
        <f>SUM(AL81:AL87)</f>
        <v>5644</v>
      </c>
      <c r="AM88" s="45">
        <f t="shared" si="168"/>
        <v>122089</v>
      </c>
      <c r="AN88" s="211">
        <f t="shared" si="169"/>
        <v>1118255</v>
      </c>
      <c r="AQ88" s="45">
        <f>K88/AQ$5</f>
        <v>7687.625</v>
      </c>
      <c r="AR88" s="45">
        <f>AG88/AR$5</f>
        <v>16666</v>
      </c>
      <c r="AS88" s="45">
        <f>AH88/AS$5</f>
        <v>14094.6</v>
      </c>
      <c r="AT88" s="45">
        <f>AI88/AT$5</f>
        <v>5416.666666666667</v>
      </c>
      <c r="AU88" s="45">
        <f>AM88/AU$5</f>
        <v>40696.333333333336</v>
      </c>
      <c r="AV88" s="211">
        <f>AN88/AV$5</f>
        <v>36072.741935483871</v>
      </c>
      <c r="AW88" s="122"/>
      <c r="AX88" s="45">
        <f t="shared" si="173"/>
        <v>82302</v>
      </c>
      <c r="AY88" s="45">
        <f t="shared" si="174"/>
        <v>13319.5</v>
      </c>
      <c r="AZ88" s="45">
        <f t="shared" si="175"/>
        <v>13525</v>
      </c>
      <c r="BA88" s="45">
        <f t="shared" si="176"/>
        <v>13114</v>
      </c>
      <c r="BB88" s="45">
        <f t="shared" si="177"/>
        <v>40324</v>
      </c>
      <c r="BC88" s="211">
        <f t="shared" si="178"/>
        <v>18055</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c r="K91" s="144">
        <v>0</v>
      </c>
      <c r="L91" s="43"/>
      <c r="M91" s="160"/>
      <c r="N91" s="160">
        <v>0</v>
      </c>
      <c r="O91" s="160"/>
      <c r="P91" s="160">
        <v>0</v>
      </c>
      <c r="Q91" s="160">
        <v>0</v>
      </c>
      <c r="R91" s="160">
        <v>0</v>
      </c>
      <c r="S91" s="160"/>
      <c r="T91" s="160"/>
      <c r="U91" s="160"/>
      <c r="V91" s="144"/>
      <c r="W91" s="144"/>
      <c r="X91" s="144"/>
      <c r="Y91" s="160">
        <v>0</v>
      </c>
      <c r="Z91" s="160">
        <v>0</v>
      </c>
      <c r="AA91" s="250">
        <v>0</v>
      </c>
      <c r="AB91" s="160">
        <v>0</v>
      </c>
      <c r="AC91" s="160">
        <v>0</v>
      </c>
      <c r="AD91" s="160"/>
      <c r="AE91" s="160">
        <v>0</v>
      </c>
      <c r="AF91" s="160"/>
      <c r="AG91" s="43">
        <f t="shared" ref="AG91:AG100" si="183">+SUM(M91:AF91)</f>
        <v>0</v>
      </c>
      <c r="AH91" s="43">
        <f t="shared" ref="AH91:AH100" si="184">AC91+AD91+Z91+T91+O91</f>
        <v>0</v>
      </c>
      <c r="AI91" s="43">
        <f t="shared" ref="AI91:AI100" si="185">AD91+AE91+AA91+U91+P91</f>
        <v>0</v>
      </c>
      <c r="AJ91" s="160">
        <v>0</v>
      </c>
      <c r="AK91" s="144"/>
      <c r="AL91" s="160">
        <v>0</v>
      </c>
      <c r="AM91" s="43">
        <f t="shared" ref="AM91:AM100" si="186">+SUM(AJ91:AL91)</f>
        <v>0</v>
      </c>
      <c r="AN91" s="44">
        <f t="shared" ref="AN91:AN100" si="187">+AM91+AG91+L91</f>
        <v>0</v>
      </c>
      <c r="AQ91" s="43">
        <f>K91/AQ$5</f>
        <v>0</v>
      </c>
      <c r="AR91" s="43">
        <f>AG91/AR$5</f>
        <v>0</v>
      </c>
      <c r="AS91" s="43">
        <f>AH91/AS$5</f>
        <v>0</v>
      </c>
      <c r="AT91" s="43">
        <f>AI91/AT$5</f>
        <v>0</v>
      </c>
      <c r="AU91" s="43">
        <f>AM91/AU$5</f>
        <v>0</v>
      </c>
      <c r="AV91" s="44">
        <f>AN91/AV$5</f>
        <v>0</v>
      </c>
      <c r="AW91" s="122"/>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204" customFormat="1">
      <c r="A92" s="199"/>
      <c r="B92" s="200" t="s">
        <v>223</v>
      </c>
      <c r="C92" s="201"/>
      <c r="D92" s="144">
        <v>21261</v>
      </c>
      <c r="E92" s="160">
        <v>7391</v>
      </c>
      <c r="F92" s="160">
        <v>27003</v>
      </c>
      <c r="G92" s="160">
        <v>173936</v>
      </c>
      <c r="H92" s="144">
        <v>16114</v>
      </c>
      <c r="I92" s="144">
        <v>40803</v>
      </c>
      <c r="J92" s="160">
        <v>10885</v>
      </c>
      <c r="K92" s="144">
        <v>26498</v>
      </c>
      <c r="L92" s="43">
        <f t="shared" ref="L92:L100" si="194">+SUM(D92:K92)</f>
        <v>323891</v>
      </c>
      <c r="M92" s="160">
        <v>1935</v>
      </c>
      <c r="N92" s="160">
        <v>4620</v>
      </c>
      <c r="O92" s="160">
        <v>5556</v>
      </c>
      <c r="P92" s="160">
        <v>3120</v>
      </c>
      <c r="Q92" s="160">
        <v>10372</v>
      </c>
      <c r="R92" s="160">
        <v>4212</v>
      </c>
      <c r="S92" s="160">
        <v>2022</v>
      </c>
      <c r="T92" s="160">
        <v>4243</v>
      </c>
      <c r="U92" s="160">
        <v>355</v>
      </c>
      <c r="V92" s="144">
        <v>2119</v>
      </c>
      <c r="W92" s="144">
        <v>1838</v>
      </c>
      <c r="X92" s="144">
        <v>1250</v>
      </c>
      <c r="Y92" s="160">
        <v>2950</v>
      </c>
      <c r="Z92" s="160">
        <v>9009</v>
      </c>
      <c r="AA92" s="250">
        <v>4800</v>
      </c>
      <c r="AB92" s="160">
        <v>1581</v>
      </c>
      <c r="AC92" s="160">
        <v>5280</v>
      </c>
      <c r="AD92" s="160">
        <v>3787</v>
      </c>
      <c r="AE92" s="160">
        <v>1995</v>
      </c>
      <c r="AF92" s="160">
        <v>2477</v>
      </c>
      <c r="AG92" s="43">
        <f t="shared" si="183"/>
        <v>73521</v>
      </c>
      <c r="AH92" s="43">
        <f t="shared" si="184"/>
        <v>27875</v>
      </c>
      <c r="AI92" s="43">
        <f t="shared" si="185"/>
        <v>14057</v>
      </c>
      <c r="AJ92" s="160">
        <v>9660</v>
      </c>
      <c r="AK92" s="144">
        <v>2063</v>
      </c>
      <c r="AL92" s="160">
        <v>816</v>
      </c>
      <c r="AM92" s="43">
        <f t="shared" si="186"/>
        <v>12539</v>
      </c>
      <c r="AN92" s="44">
        <f t="shared" si="187"/>
        <v>409951</v>
      </c>
      <c r="AQ92" s="43">
        <f t="shared" ref="AQ92:AQ99" si="195">K92/AQ$5</f>
        <v>3312.25</v>
      </c>
      <c r="AR92" s="43">
        <f t="shared" ref="AR92:AT99" si="196">AG92/AR$5</f>
        <v>3676.05</v>
      </c>
      <c r="AS92" s="43">
        <f t="shared" si="196"/>
        <v>5575</v>
      </c>
      <c r="AT92" s="43">
        <f t="shared" si="196"/>
        <v>937.13333333333333</v>
      </c>
      <c r="AU92" s="43">
        <f t="shared" ref="AU92:AV99" si="197">AM92/AU$5</f>
        <v>4179.666666666667</v>
      </c>
      <c r="AV92" s="44">
        <f t="shared" si="197"/>
        <v>13224.225806451614</v>
      </c>
      <c r="AW92" s="122"/>
      <c r="AX92" s="43">
        <f t="shared" si="188"/>
        <v>23879.5</v>
      </c>
      <c r="AY92" s="43">
        <f t="shared" si="189"/>
        <v>3035</v>
      </c>
      <c r="AZ92" s="43">
        <f t="shared" si="190"/>
        <v>5280</v>
      </c>
      <c r="BA92" s="43">
        <f t="shared" si="191"/>
        <v>2022</v>
      </c>
      <c r="BB92" s="43">
        <f t="shared" si="192"/>
        <v>2063</v>
      </c>
      <c r="BC92" s="44">
        <f t="shared" si="193"/>
        <v>4243</v>
      </c>
    </row>
    <row r="93" spans="1:55" s="204" customFormat="1">
      <c r="A93" s="199"/>
      <c r="B93" s="200" t="s">
        <v>222</v>
      </c>
      <c r="C93" s="201"/>
      <c r="D93" s="144">
        <v>11496</v>
      </c>
      <c r="E93" s="160">
        <v>6227</v>
      </c>
      <c r="F93" s="160">
        <v>19449</v>
      </c>
      <c r="G93" s="160">
        <v>28626</v>
      </c>
      <c r="H93" s="144">
        <v>12353</v>
      </c>
      <c r="I93" s="144">
        <v>35098</v>
      </c>
      <c r="J93" s="160">
        <v>12353</v>
      </c>
      <c r="K93" s="144">
        <v>10078</v>
      </c>
      <c r="L93" s="43">
        <f t="shared" si="194"/>
        <v>135680</v>
      </c>
      <c r="M93" s="160">
        <v>641</v>
      </c>
      <c r="N93" s="160">
        <v>1247</v>
      </c>
      <c r="O93" s="160">
        <v>3001</v>
      </c>
      <c r="P93" s="160">
        <v>2149</v>
      </c>
      <c r="Q93" s="160">
        <v>4631</v>
      </c>
      <c r="R93" s="160">
        <v>1777</v>
      </c>
      <c r="S93" s="160">
        <v>1435</v>
      </c>
      <c r="T93" s="160">
        <v>1932</v>
      </c>
      <c r="U93" s="160">
        <v>1217</v>
      </c>
      <c r="V93" s="144">
        <v>88</v>
      </c>
      <c r="W93" s="144">
        <v>559</v>
      </c>
      <c r="X93" s="144">
        <v>162</v>
      </c>
      <c r="Y93" s="160">
        <v>2554</v>
      </c>
      <c r="Z93" s="160">
        <v>5550</v>
      </c>
      <c r="AA93" s="250">
        <v>2808</v>
      </c>
      <c r="AB93" s="160">
        <v>437</v>
      </c>
      <c r="AC93" s="160">
        <v>1709</v>
      </c>
      <c r="AD93" s="160">
        <v>2081</v>
      </c>
      <c r="AE93" s="160">
        <v>755</v>
      </c>
      <c r="AF93" s="160">
        <v>2251</v>
      </c>
      <c r="AG93" s="43">
        <f t="shared" si="183"/>
        <v>36984</v>
      </c>
      <c r="AH93" s="43">
        <f t="shared" si="184"/>
        <v>14273</v>
      </c>
      <c r="AI93" s="43">
        <f t="shared" si="185"/>
        <v>9010</v>
      </c>
      <c r="AJ93" s="160">
        <v>6876</v>
      </c>
      <c r="AK93" s="144">
        <v>751</v>
      </c>
      <c r="AL93" s="160">
        <v>1094</v>
      </c>
      <c r="AM93" s="43">
        <f t="shared" si="186"/>
        <v>8721</v>
      </c>
      <c r="AN93" s="44">
        <f t="shared" si="187"/>
        <v>181385</v>
      </c>
      <c r="AQ93" s="43">
        <f t="shared" si="195"/>
        <v>1259.75</v>
      </c>
      <c r="AR93" s="43">
        <f t="shared" si="196"/>
        <v>1849.2</v>
      </c>
      <c r="AS93" s="43">
        <f t="shared" si="196"/>
        <v>2854.6</v>
      </c>
      <c r="AT93" s="43">
        <f t="shared" si="196"/>
        <v>600.66666666666663</v>
      </c>
      <c r="AU93" s="43">
        <f t="shared" si="197"/>
        <v>2907</v>
      </c>
      <c r="AV93" s="44">
        <f t="shared" si="197"/>
        <v>5851.1290322580644</v>
      </c>
      <c r="AW93" s="122"/>
      <c r="AX93" s="43">
        <f t="shared" si="188"/>
        <v>12353</v>
      </c>
      <c r="AY93" s="43">
        <f t="shared" si="189"/>
        <v>1743</v>
      </c>
      <c r="AZ93" s="43">
        <f t="shared" si="190"/>
        <v>2251</v>
      </c>
      <c r="BA93" s="43">
        <f t="shared" si="191"/>
        <v>1217</v>
      </c>
      <c r="BB93" s="43">
        <f t="shared" si="192"/>
        <v>1094</v>
      </c>
      <c r="BC93" s="44">
        <f t="shared" si="193"/>
        <v>2149</v>
      </c>
    </row>
    <row r="94" spans="1:55" s="204" customFormat="1">
      <c r="A94" s="199"/>
      <c r="B94" s="200" t="s">
        <v>221</v>
      </c>
      <c r="C94" s="201"/>
      <c r="D94" s="144">
        <v>15667</v>
      </c>
      <c r="E94" s="160">
        <v>2621</v>
      </c>
      <c r="F94" s="160">
        <v>13905</v>
      </c>
      <c r="G94" s="160">
        <v>6136</v>
      </c>
      <c r="H94" s="144">
        <v>8352</v>
      </c>
      <c r="I94" s="144">
        <v>7553</v>
      </c>
      <c r="J94" s="160">
        <v>18516</v>
      </c>
      <c r="K94" s="144">
        <v>6600</v>
      </c>
      <c r="L94" s="43">
        <f t="shared" si="194"/>
        <v>79350</v>
      </c>
      <c r="M94" s="160">
        <v>55</v>
      </c>
      <c r="N94" s="160">
        <v>6938</v>
      </c>
      <c r="O94" s="160">
        <v>6258</v>
      </c>
      <c r="P94" s="160">
        <v>1941</v>
      </c>
      <c r="Q94" s="160">
        <v>4406</v>
      </c>
      <c r="R94" s="160">
        <v>13648</v>
      </c>
      <c r="S94" s="160">
        <v>492</v>
      </c>
      <c r="T94" s="160">
        <v>1021</v>
      </c>
      <c r="U94" s="160">
        <v>1074</v>
      </c>
      <c r="V94" s="144"/>
      <c r="W94" s="144">
        <v>60</v>
      </c>
      <c r="X94" s="144"/>
      <c r="Y94" s="160">
        <v>3963</v>
      </c>
      <c r="Z94" s="160">
        <v>8089</v>
      </c>
      <c r="AA94" s="250">
        <v>6831</v>
      </c>
      <c r="AB94" s="160">
        <v>2427</v>
      </c>
      <c r="AC94" s="160">
        <v>2975</v>
      </c>
      <c r="AD94" s="160">
        <v>5855</v>
      </c>
      <c r="AE94" s="160">
        <v>956</v>
      </c>
      <c r="AF94" s="160">
        <v>7649</v>
      </c>
      <c r="AG94" s="43">
        <f t="shared" si="183"/>
        <v>74638</v>
      </c>
      <c r="AH94" s="43">
        <f t="shared" si="184"/>
        <v>24198</v>
      </c>
      <c r="AI94" s="43">
        <f t="shared" si="185"/>
        <v>16657</v>
      </c>
      <c r="AJ94" s="160">
        <v>835</v>
      </c>
      <c r="AK94" s="144">
        <v>994</v>
      </c>
      <c r="AL94" s="160">
        <v>0</v>
      </c>
      <c r="AM94" s="43">
        <f t="shared" si="186"/>
        <v>1829</v>
      </c>
      <c r="AN94" s="44">
        <f t="shared" si="187"/>
        <v>155817</v>
      </c>
      <c r="AQ94" s="43">
        <f t="shared" si="195"/>
        <v>825</v>
      </c>
      <c r="AR94" s="43">
        <f t="shared" si="196"/>
        <v>3731.9</v>
      </c>
      <c r="AS94" s="43">
        <f t="shared" si="196"/>
        <v>4839.6000000000004</v>
      </c>
      <c r="AT94" s="43">
        <f t="shared" si="196"/>
        <v>1110.4666666666667</v>
      </c>
      <c r="AU94" s="43">
        <f t="shared" si="197"/>
        <v>609.66666666666663</v>
      </c>
      <c r="AV94" s="44">
        <f t="shared" si="197"/>
        <v>5026.3548387096771</v>
      </c>
      <c r="AW94" s="122"/>
      <c r="AX94" s="43">
        <f t="shared" si="188"/>
        <v>7952.5</v>
      </c>
      <c r="AY94" s="43">
        <f t="shared" si="189"/>
        <v>3469</v>
      </c>
      <c r="AZ94" s="43">
        <f t="shared" si="190"/>
        <v>5855</v>
      </c>
      <c r="BA94" s="43">
        <f t="shared" si="191"/>
        <v>1941</v>
      </c>
      <c r="BB94" s="43">
        <f t="shared" si="192"/>
        <v>835</v>
      </c>
      <c r="BC94" s="44">
        <f t="shared" si="193"/>
        <v>4406</v>
      </c>
    </row>
    <row r="95" spans="1:55" s="204" customFormat="1">
      <c r="A95" s="199"/>
      <c r="B95" s="200" t="s">
        <v>220</v>
      </c>
      <c r="C95" s="201"/>
      <c r="D95" s="144">
        <v>8865</v>
      </c>
      <c r="E95" s="160">
        <v>11366</v>
      </c>
      <c r="F95" s="160">
        <v>26308</v>
      </c>
      <c r="G95" s="160">
        <v>8120</v>
      </c>
      <c r="H95" s="144">
        <v>16279</v>
      </c>
      <c r="I95" s="144">
        <v>33289</v>
      </c>
      <c r="J95" s="160">
        <v>7646</v>
      </c>
      <c r="K95" s="144">
        <v>9815</v>
      </c>
      <c r="L95" s="43">
        <f t="shared" si="194"/>
        <v>121688</v>
      </c>
      <c r="M95" s="160"/>
      <c r="N95" s="160">
        <v>0</v>
      </c>
      <c r="O95" s="160">
        <v>394</v>
      </c>
      <c r="P95" s="160">
        <v>0</v>
      </c>
      <c r="Q95" s="160">
        <v>0</v>
      </c>
      <c r="R95" s="160">
        <v>0</v>
      </c>
      <c r="S95" s="160">
        <v>133</v>
      </c>
      <c r="T95" s="160"/>
      <c r="U95" s="160">
        <v>267</v>
      </c>
      <c r="V95" s="144"/>
      <c r="W95" s="144"/>
      <c r="X95" s="144"/>
      <c r="Y95" s="160">
        <v>6710</v>
      </c>
      <c r="Z95" s="160">
        <v>0</v>
      </c>
      <c r="AA95" s="250">
        <v>2010</v>
      </c>
      <c r="AB95" s="160">
        <v>0</v>
      </c>
      <c r="AC95" s="160">
        <v>0</v>
      </c>
      <c r="AD95" s="160">
        <v>379</v>
      </c>
      <c r="AE95" s="160">
        <v>0</v>
      </c>
      <c r="AF95" s="160"/>
      <c r="AG95" s="43">
        <f t="shared" si="183"/>
        <v>9893</v>
      </c>
      <c r="AH95" s="43">
        <f t="shared" si="184"/>
        <v>773</v>
      </c>
      <c r="AI95" s="43">
        <f t="shared" si="185"/>
        <v>2656</v>
      </c>
      <c r="AJ95" s="160">
        <v>0</v>
      </c>
      <c r="AK95" s="144"/>
      <c r="AL95" s="160">
        <v>0</v>
      </c>
      <c r="AM95" s="43">
        <f t="shared" si="186"/>
        <v>0</v>
      </c>
      <c r="AN95" s="44">
        <f t="shared" si="187"/>
        <v>131581</v>
      </c>
      <c r="AQ95" s="43">
        <f t="shared" si="195"/>
        <v>1226.875</v>
      </c>
      <c r="AR95" s="43">
        <f t="shared" si="196"/>
        <v>494.65</v>
      </c>
      <c r="AS95" s="43">
        <f t="shared" si="196"/>
        <v>154.6</v>
      </c>
      <c r="AT95" s="43">
        <f t="shared" si="196"/>
        <v>177.06666666666666</v>
      </c>
      <c r="AU95" s="43">
        <f t="shared" si="197"/>
        <v>0</v>
      </c>
      <c r="AV95" s="44">
        <f t="shared" si="197"/>
        <v>4244.5483870967746</v>
      </c>
      <c r="AW95" s="122"/>
      <c r="AX95" s="43">
        <f t="shared" si="188"/>
        <v>10590.5</v>
      </c>
      <c r="AY95" s="43">
        <f t="shared" si="189"/>
        <v>0</v>
      </c>
      <c r="AZ95" s="43">
        <f t="shared" si="190"/>
        <v>0</v>
      </c>
      <c r="BA95" s="43">
        <f t="shared" si="191"/>
        <v>0</v>
      </c>
      <c r="BB95" s="43">
        <f t="shared" si="192"/>
        <v>0</v>
      </c>
      <c r="BC95" s="44">
        <f t="shared" si="193"/>
        <v>323</v>
      </c>
    </row>
    <row r="96" spans="1:55" s="204" customFormat="1">
      <c r="A96" s="199"/>
      <c r="B96" s="200" t="s">
        <v>219</v>
      </c>
      <c r="C96" s="201"/>
      <c r="D96" s="144">
        <v>0</v>
      </c>
      <c r="E96" s="160">
        <v>0</v>
      </c>
      <c r="F96" s="160">
        <v>811</v>
      </c>
      <c r="G96" s="160">
        <v>0</v>
      </c>
      <c r="H96" s="144">
        <v>32</v>
      </c>
      <c r="I96" s="144">
        <v>0</v>
      </c>
      <c r="J96" s="160">
        <v>60</v>
      </c>
      <c r="K96" s="144">
        <v>0</v>
      </c>
      <c r="L96" s="43">
        <f t="shared" si="194"/>
        <v>903</v>
      </c>
      <c r="M96" s="160"/>
      <c r="N96" s="160">
        <v>973</v>
      </c>
      <c r="O96" s="160">
        <v>2863</v>
      </c>
      <c r="P96" s="160">
        <v>0</v>
      </c>
      <c r="Q96" s="160">
        <v>0</v>
      </c>
      <c r="R96" s="160">
        <v>0</v>
      </c>
      <c r="S96" s="160"/>
      <c r="T96" s="160">
        <v>6</v>
      </c>
      <c r="U96" s="160"/>
      <c r="V96" s="144"/>
      <c r="W96" s="144"/>
      <c r="X96" s="144"/>
      <c r="Y96" s="160">
        <v>0</v>
      </c>
      <c r="Z96" s="160">
        <v>10000</v>
      </c>
      <c r="AA96" s="250">
        <v>4557</v>
      </c>
      <c r="AB96" s="160">
        <v>0</v>
      </c>
      <c r="AC96" s="160">
        <v>0</v>
      </c>
      <c r="AD96" s="160"/>
      <c r="AE96" s="160">
        <v>0</v>
      </c>
      <c r="AF96" s="160"/>
      <c r="AG96" s="43">
        <f t="shared" si="183"/>
        <v>18399</v>
      </c>
      <c r="AH96" s="43">
        <f t="shared" si="184"/>
        <v>12869</v>
      </c>
      <c r="AI96" s="43">
        <f t="shared" si="185"/>
        <v>4557</v>
      </c>
      <c r="AJ96" s="160">
        <v>0</v>
      </c>
      <c r="AK96" s="144"/>
      <c r="AL96" s="160">
        <v>0</v>
      </c>
      <c r="AM96" s="43">
        <f t="shared" si="186"/>
        <v>0</v>
      </c>
      <c r="AN96" s="44">
        <f t="shared" si="187"/>
        <v>19302</v>
      </c>
      <c r="AQ96" s="43">
        <f t="shared" si="195"/>
        <v>0</v>
      </c>
      <c r="AR96" s="43">
        <f t="shared" si="196"/>
        <v>919.95</v>
      </c>
      <c r="AS96" s="43">
        <f t="shared" si="196"/>
        <v>2573.8000000000002</v>
      </c>
      <c r="AT96" s="43">
        <f t="shared" si="196"/>
        <v>303.8</v>
      </c>
      <c r="AU96" s="43">
        <f t="shared" si="197"/>
        <v>0</v>
      </c>
      <c r="AV96" s="44">
        <f t="shared" si="197"/>
        <v>622.64516129032256</v>
      </c>
      <c r="AW96" s="122"/>
      <c r="AX96" s="43">
        <f t="shared" si="188"/>
        <v>0</v>
      </c>
      <c r="AY96" s="43">
        <f t="shared" si="189"/>
        <v>0</v>
      </c>
      <c r="AZ96" s="43">
        <f t="shared" si="190"/>
        <v>6</v>
      </c>
      <c r="BA96" s="43">
        <f t="shared" si="191"/>
        <v>0</v>
      </c>
      <c r="BB96" s="43">
        <f t="shared" si="192"/>
        <v>0</v>
      </c>
      <c r="BC96" s="44">
        <f t="shared" si="193"/>
        <v>0</v>
      </c>
    </row>
    <row r="97" spans="1:55" s="204" customFormat="1">
      <c r="A97" s="199"/>
      <c r="B97" s="200" t="s">
        <v>218</v>
      </c>
      <c r="C97" s="201"/>
      <c r="D97" s="144">
        <v>5273</v>
      </c>
      <c r="E97" s="160">
        <v>52</v>
      </c>
      <c r="F97" s="160"/>
      <c r="G97" s="160">
        <v>363</v>
      </c>
      <c r="H97" s="144">
        <v>748</v>
      </c>
      <c r="I97" s="144">
        <v>0</v>
      </c>
      <c r="J97" s="160">
        <v>2</v>
      </c>
      <c r="K97" s="144">
        <v>0</v>
      </c>
      <c r="L97" s="43">
        <f t="shared" si="194"/>
        <v>6438</v>
      </c>
      <c r="M97" s="160"/>
      <c r="N97" s="160">
        <v>0</v>
      </c>
      <c r="O97" s="160">
        <v>709</v>
      </c>
      <c r="P97" s="160">
        <v>0</v>
      </c>
      <c r="Q97" s="160">
        <v>0</v>
      </c>
      <c r="R97" s="160">
        <v>0</v>
      </c>
      <c r="S97" s="160">
        <v>252</v>
      </c>
      <c r="T97" s="160"/>
      <c r="U97" s="160">
        <v>0</v>
      </c>
      <c r="V97" s="144"/>
      <c r="W97" s="144"/>
      <c r="X97" s="144"/>
      <c r="Y97" s="160">
        <v>0</v>
      </c>
      <c r="Z97" s="160">
        <v>1767</v>
      </c>
      <c r="AA97" s="250">
        <v>560</v>
      </c>
      <c r="AB97" s="160">
        <v>379</v>
      </c>
      <c r="AC97" s="160">
        <v>0</v>
      </c>
      <c r="AD97" s="160"/>
      <c r="AE97" s="160">
        <v>39</v>
      </c>
      <c r="AF97" s="160"/>
      <c r="AG97" s="43">
        <f t="shared" si="183"/>
        <v>3706</v>
      </c>
      <c r="AH97" s="43">
        <f t="shared" si="184"/>
        <v>2476</v>
      </c>
      <c r="AI97" s="43">
        <f t="shared" si="185"/>
        <v>599</v>
      </c>
      <c r="AJ97" s="160">
        <v>0</v>
      </c>
      <c r="AK97" s="144">
        <v>235</v>
      </c>
      <c r="AL97" s="160">
        <v>0</v>
      </c>
      <c r="AM97" s="43">
        <f t="shared" si="186"/>
        <v>235</v>
      </c>
      <c r="AN97" s="44">
        <f t="shared" si="187"/>
        <v>10379</v>
      </c>
      <c r="AQ97" s="43">
        <f t="shared" si="195"/>
        <v>0</v>
      </c>
      <c r="AR97" s="43">
        <f t="shared" si="196"/>
        <v>185.3</v>
      </c>
      <c r="AS97" s="43">
        <f t="shared" si="196"/>
        <v>495.2</v>
      </c>
      <c r="AT97" s="43">
        <f t="shared" si="196"/>
        <v>39.93333333333333</v>
      </c>
      <c r="AU97" s="43">
        <f t="shared" si="197"/>
        <v>78.333333333333329</v>
      </c>
      <c r="AV97" s="44">
        <f t="shared" si="197"/>
        <v>334.80645161290323</v>
      </c>
      <c r="AW97" s="122"/>
      <c r="AX97" s="43">
        <f t="shared" si="188"/>
        <v>52</v>
      </c>
      <c r="AY97" s="43">
        <f t="shared" si="189"/>
        <v>0</v>
      </c>
      <c r="AZ97" s="43">
        <f t="shared" si="190"/>
        <v>354.5</v>
      </c>
      <c r="BA97" s="43">
        <f t="shared" si="191"/>
        <v>0</v>
      </c>
      <c r="BB97" s="43">
        <f t="shared" si="192"/>
        <v>0</v>
      </c>
      <c r="BC97" s="44">
        <f t="shared" si="193"/>
        <v>2</v>
      </c>
    </row>
    <row r="98" spans="1:55" s="204" customFormat="1">
      <c r="A98" s="199"/>
      <c r="B98" s="200" t="s">
        <v>217</v>
      </c>
      <c r="C98" s="201"/>
      <c r="D98" s="144">
        <v>0</v>
      </c>
      <c r="E98" s="160">
        <v>0</v>
      </c>
      <c r="F98" s="160"/>
      <c r="G98" s="160">
        <v>0</v>
      </c>
      <c r="H98" s="144">
        <v>0</v>
      </c>
      <c r="I98" s="144">
        <v>0</v>
      </c>
      <c r="J98" s="160"/>
      <c r="K98" s="144">
        <v>396</v>
      </c>
      <c r="L98" s="43">
        <f t="shared" si="194"/>
        <v>396</v>
      </c>
      <c r="M98" s="160">
        <v>14</v>
      </c>
      <c r="N98" s="160">
        <v>0</v>
      </c>
      <c r="O98" s="160">
        <v>607</v>
      </c>
      <c r="P98" s="160">
        <v>0</v>
      </c>
      <c r="Q98" s="160">
        <v>0</v>
      </c>
      <c r="R98" s="160">
        <v>277</v>
      </c>
      <c r="S98" s="160">
        <v>0</v>
      </c>
      <c r="T98" s="160"/>
      <c r="U98" s="160">
        <v>241</v>
      </c>
      <c r="V98" s="144">
        <v>288</v>
      </c>
      <c r="W98" s="144"/>
      <c r="X98" s="144"/>
      <c r="Y98" s="160">
        <v>0</v>
      </c>
      <c r="Z98" s="160">
        <v>163</v>
      </c>
      <c r="AA98" s="250">
        <v>0</v>
      </c>
      <c r="AB98" s="160">
        <v>0</v>
      </c>
      <c r="AC98" s="160">
        <v>0</v>
      </c>
      <c r="AD98" s="160"/>
      <c r="AE98" s="160">
        <v>0</v>
      </c>
      <c r="AF98" s="160">
        <v>4</v>
      </c>
      <c r="AG98" s="43">
        <f t="shared" si="183"/>
        <v>1594</v>
      </c>
      <c r="AH98" s="43">
        <f t="shared" si="184"/>
        <v>770</v>
      </c>
      <c r="AI98" s="43">
        <f t="shared" si="185"/>
        <v>241</v>
      </c>
      <c r="AJ98" s="160">
        <v>0</v>
      </c>
      <c r="AK98" s="144"/>
      <c r="AL98" s="160">
        <v>0</v>
      </c>
      <c r="AM98" s="43">
        <f t="shared" si="186"/>
        <v>0</v>
      </c>
      <c r="AN98" s="44">
        <f t="shared" si="187"/>
        <v>1990</v>
      </c>
      <c r="AQ98" s="43">
        <f t="shared" si="195"/>
        <v>49.5</v>
      </c>
      <c r="AR98" s="43">
        <f t="shared" si="196"/>
        <v>79.7</v>
      </c>
      <c r="AS98" s="43">
        <f t="shared" si="196"/>
        <v>154</v>
      </c>
      <c r="AT98" s="43">
        <f t="shared" si="196"/>
        <v>16.066666666666666</v>
      </c>
      <c r="AU98" s="43">
        <f t="shared" si="197"/>
        <v>0</v>
      </c>
      <c r="AV98" s="44">
        <f t="shared" si="197"/>
        <v>64.193548387096769</v>
      </c>
      <c r="AW98" s="122"/>
      <c r="AX98" s="43">
        <f t="shared" si="188"/>
        <v>0</v>
      </c>
      <c r="AY98" s="43">
        <f t="shared" si="189"/>
        <v>0</v>
      </c>
      <c r="AZ98" s="43">
        <f t="shared" si="190"/>
        <v>4</v>
      </c>
      <c r="BA98" s="43">
        <f t="shared" si="191"/>
        <v>0</v>
      </c>
      <c r="BB98" s="43">
        <f t="shared" si="192"/>
        <v>0</v>
      </c>
      <c r="BC98" s="44">
        <f t="shared" si="193"/>
        <v>0</v>
      </c>
    </row>
    <row r="99" spans="1:55" s="204" customFormat="1">
      <c r="A99" s="199"/>
      <c r="B99" s="251" t="s">
        <v>198</v>
      </c>
      <c r="C99" s="201"/>
      <c r="D99" s="144">
        <v>303</v>
      </c>
      <c r="E99" s="160">
        <v>0</v>
      </c>
      <c r="F99" s="160"/>
      <c r="G99" s="160">
        <v>513</v>
      </c>
      <c r="H99" s="144">
        <v>1877</v>
      </c>
      <c r="I99" s="144">
        <v>0</v>
      </c>
      <c r="J99" s="160">
        <v>22</v>
      </c>
      <c r="K99" s="144">
        <v>6963</v>
      </c>
      <c r="L99" s="43">
        <f t="shared" si="194"/>
        <v>9678</v>
      </c>
      <c r="M99" s="160"/>
      <c r="N99" s="160">
        <v>0</v>
      </c>
      <c r="O99" s="160">
        <v>475</v>
      </c>
      <c r="P99" s="160">
        <v>217</v>
      </c>
      <c r="Q99" s="160">
        <v>0</v>
      </c>
      <c r="R99" s="160">
        <v>323</v>
      </c>
      <c r="S99" s="160"/>
      <c r="T99" s="160"/>
      <c r="U99" s="160">
        <v>2964</v>
      </c>
      <c r="V99" s="144">
        <v>923</v>
      </c>
      <c r="W99" s="144">
        <v>53</v>
      </c>
      <c r="X99" s="144">
        <v>6</v>
      </c>
      <c r="Y99" s="160">
        <v>0</v>
      </c>
      <c r="Z99" s="160">
        <v>0</v>
      </c>
      <c r="AA99" s="250">
        <v>72</v>
      </c>
      <c r="AB99" s="160">
        <v>47</v>
      </c>
      <c r="AC99" s="160">
        <v>0</v>
      </c>
      <c r="AD99" s="160"/>
      <c r="AE99" s="160">
        <v>0</v>
      </c>
      <c r="AF99" s="160">
        <v>196</v>
      </c>
      <c r="AG99" s="43">
        <f t="shared" si="183"/>
        <v>5276</v>
      </c>
      <c r="AH99" s="43">
        <f t="shared" si="184"/>
        <v>475</v>
      </c>
      <c r="AI99" s="43">
        <f t="shared" si="185"/>
        <v>3253</v>
      </c>
      <c r="AJ99" s="160">
        <v>0</v>
      </c>
      <c r="AK99" s="144">
        <v>42</v>
      </c>
      <c r="AL99" s="160">
        <v>293</v>
      </c>
      <c r="AM99" s="43">
        <f t="shared" si="186"/>
        <v>335</v>
      </c>
      <c r="AN99" s="44">
        <f t="shared" si="187"/>
        <v>15289</v>
      </c>
      <c r="AQ99" s="43">
        <f t="shared" si="195"/>
        <v>870.375</v>
      </c>
      <c r="AR99" s="43">
        <f t="shared" si="196"/>
        <v>263.8</v>
      </c>
      <c r="AS99" s="43">
        <f t="shared" si="196"/>
        <v>95</v>
      </c>
      <c r="AT99" s="43">
        <f t="shared" si="196"/>
        <v>216.86666666666667</v>
      </c>
      <c r="AU99" s="43">
        <f t="shared" si="197"/>
        <v>111.66666666666667</v>
      </c>
      <c r="AV99" s="44">
        <f t="shared" si="197"/>
        <v>493.19354838709677</v>
      </c>
      <c r="AW99" s="122"/>
      <c r="AX99" s="43">
        <f t="shared" si="188"/>
        <v>303</v>
      </c>
      <c r="AY99" s="43">
        <f t="shared" si="189"/>
        <v>50</v>
      </c>
      <c r="AZ99" s="43">
        <f t="shared" si="190"/>
        <v>0</v>
      </c>
      <c r="BA99" s="43">
        <f t="shared" si="191"/>
        <v>53</v>
      </c>
      <c r="BB99" s="43">
        <f t="shared" si="192"/>
        <v>42</v>
      </c>
      <c r="BC99" s="44">
        <f t="shared" si="193"/>
        <v>50</v>
      </c>
    </row>
    <row r="100" spans="1:55" s="204" customFormat="1">
      <c r="A100" s="199"/>
      <c r="B100" s="200"/>
      <c r="C100" s="210" t="s">
        <v>216</v>
      </c>
      <c r="D100" s="252">
        <f t="shared" ref="D100:K100" si="198">SUM(D91:D99)</f>
        <v>62865</v>
      </c>
      <c r="E100" s="252">
        <f t="shared" si="198"/>
        <v>27657</v>
      </c>
      <c r="F100" s="252">
        <f t="shared" si="198"/>
        <v>87476</v>
      </c>
      <c r="G100" s="252">
        <f t="shared" si="198"/>
        <v>217694</v>
      </c>
      <c r="H100" s="252">
        <f t="shared" si="198"/>
        <v>55755</v>
      </c>
      <c r="I100" s="252">
        <f t="shared" si="198"/>
        <v>116743</v>
      </c>
      <c r="J100" s="252">
        <f t="shared" si="198"/>
        <v>49484</v>
      </c>
      <c r="K100" s="252">
        <f t="shared" si="198"/>
        <v>60350</v>
      </c>
      <c r="L100" s="45">
        <f t="shared" si="194"/>
        <v>678024</v>
      </c>
      <c r="M100" s="252">
        <f t="shared" ref="M100:V100" si="199">SUM(M91:M99)</f>
        <v>2645</v>
      </c>
      <c r="N100" s="252">
        <f t="shared" si="199"/>
        <v>13778</v>
      </c>
      <c r="O100" s="252">
        <f t="shared" si="199"/>
        <v>19863</v>
      </c>
      <c r="P100" s="252">
        <f t="shared" si="199"/>
        <v>7427</v>
      </c>
      <c r="Q100" s="252">
        <f t="shared" si="199"/>
        <v>19409</v>
      </c>
      <c r="R100" s="252">
        <f t="shared" si="199"/>
        <v>20237</v>
      </c>
      <c r="S100" s="252">
        <f t="shared" si="199"/>
        <v>4334</v>
      </c>
      <c r="T100" s="252">
        <f t="shared" si="199"/>
        <v>7202</v>
      </c>
      <c r="U100" s="252">
        <f t="shared" si="199"/>
        <v>6118</v>
      </c>
      <c r="V100" s="252">
        <f t="shared" si="199"/>
        <v>3418</v>
      </c>
      <c r="W100" s="252">
        <f t="shared" ref="W100:X100" si="200">SUM(W91:W99)</f>
        <v>2510</v>
      </c>
      <c r="X100" s="252">
        <f t="shared" si="200"/>
        <v>1418</v>
      </c>
      <c r="Y100" s="252">
        <f t="shared" ref="Y100:AF100" si="201">SUM(Y91:Y99)</f>
        <v>16177</v>
      </c>
      <c r="Z100" s="252">
        <f t="shared" si="201"/>
        <v>34578</v>
      </c>
      <c r="AA100" s="252">
        <f t="shared" si="201"/>
        <v>21638</v>
      </c>
      <c r="AB100" s="252">
        <f t="shared" si="201"/>
        <v>4871</v>
      </c>
      <c r="AC100" s="252">
        <f t="shared" si="201"/>
        <v>9964</v>
      </c>
      <c r="AD100" s="252">
        <f t="shared" si="201"/>
        <v>12102</v>
      </c>
      <c r="AE100" s="252">
        <f t="shared" si="201"/>
        <v>3745</v>
      </c>
      <c r="AF100" s="252">
        <f t="shared" si="201"/>
        <v>12577</v>
      </c>
      <c r="AG100" s="45">
        <f t="shared" si="183"/>
        <v>224011</v>
      </c>
      <c r="AH100" s="45">
        <f t="shared" si="184"/>
        <v>83709</v>
      </c>
      <c r="AI100" s="45">
        <f t="shared" si="185"/>
        <v>51030</v>
      </c>
      <c r="AJ100" s="252">
        <f>SUM(AJ91:AJ99)</f>
        <v>17371</v>
      </c>
      <c r="AK100" s="252">
        <f>SUM(AK91:AK99)</f>
        <v>4085</v>
      </c>
      <c r="AL100" s="252">
        <f>SUM(AL91:AL99)</f>
        <v>2203</v>
      </c>
      <c r="AM100" s="45">
        <f t="shared" si="186"/>
        <v>23659</v>
      </c>
      <c r="AN100" s="211">
        <f t="shared" si="187"/>
        <v>925694</v>
      </c>
      <c r="AQ100" s="45">
        <f>K100/AQ$5</f>
        <v>7543.75</v>
      </c>
      <c r="AR100" s="45">
        <f>AG100/AR$5</f>
        <v>11200.55</v>
      </c>
      <c r="AS100" s="45">
        <f>AH100/AS$5</f>
        <v>16741.8</v>
      </c>
      <c r="AT100" s="45">
        <f>AI100/AT$5</f>
        <v>3402</v>
      </c>
      <c r="AU100" s="45">
        <f>AM100/AU$5</f>
        <v>7886.333333333333</v>
      </c>
      <c r="AV100" s="211">
        <f>AN100/AV$5</f>
        <v>29861.096774193549</v>
      </c>
      <c r="AW100" s="122"/>
      <c r="AX100" s="45">
        <f t="shared" si="188"/>
        <v>61607.5</v>
      </c>
      <c r="AY100" s="45">
        <f t="shared" si="189"/>
        <v>8695.5</v>
      </c>
      <c r="AZ100" s="45">
        <f t="shared" si="190"/>
        <v>12577</v>
      </c>
      <c r="BA100" s="45">
        <f t="shared" si="191"/>
        <v>4871</v>
      </c>
      <c r="BB100" s="45">
        <f t="shared" si="192"/>
        <v>4085</v>
      </c>
      <c r="BC100" s="211">
        <f t="shared" si="193"/>
        <v>13778</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2">D88-D100</f>
        <v>-51455</v>
      </c>
      <c r="E102" s="256">
        <f t="shared" si="202"/>
        <v>17266</v>
      </c>
      <c r="F102" s="256">
        <f t="shared" si="202"/>
        <v>15627</v>
      </c>
      <c r="G102" s="256">
        <f t="shared" si="202"/>
        <v>-30007</v>
      </c>
      <c r="H102" s="256">
        <f t="shared" si="202"/>
        <v>58982</v>
      </c>
      <c r="I102" s="256">
        <f t="shared" si="202"/>
        <v>-12378</v>
      </c>
      <c r="J102" s="256">
        <f t="shared" si="202"/>
        <v>-14364</v>
      </c>
      <c r="K102" s="256">
        <f t="shared" si="202"/>
        <v>1151</v>
      </c>
      <c r="L102" s="42">
        <f>+SUM(D102:K102)</f>
        <v>-15178</v>
      </c>
      <c r="M102" s="256">
        <f t="shared" ref="M102:V102" si="203">M88-M100</f>
        <v>25416</v>
      </c>
      <c r="N102" s="256">
        <f t="shared" si="203"/>
        <v>174</v>
      </c>
      <c r="O102" s="256">
        <f t="shared" si="203"/>
        <v>14414</v>
      </c>
      <c r="P102" s="256">
        <f t="shared" si="203"/>
        <v>5687</v>
      </c>
      <c r="Q102" s="256">
        <f t="shared" si="203"/>
        <v>28121</v>
      </c>
      <c r="R102" s="256">
        <f t="shared" si="203"/>
        <v>7152</v>
      </c>
      <c r="S102" s="256">
        <f t="shared" si="203"/>
        <v>2773</v>
      </c>
      <c r="T102" s="256">
        <f t="shared" si="203"/>
        <v>-4578</v>
      </c>
      <c r="U102" s="256">
        <f t="shared" si="203"/>
        <v>22283</v>
      </c>
      <c r="V102" s="256">
        <f t="shared" si="203"/>
        <v>4072</v>
      </c>
      <c r="W102" s="256">
        <f t="shared" ref="W102:X102" si="204">W88-W100</f>
        <v>91</v>
      </c>
      <c r="X102" s="256">
        <f t="shared" si="204"/>
        <v>9111</v>
      </c>
      <c r="Y102" s="256">
        <f t="shared" ref="Y102:AF102" si="205">Y88-Y100</f>
        <v>14049</v>
      </c>
      <c r="Z102" s="256">
        <f t="shared" si="205"/>
        <v>-25139</v>
      </c>
      <c r="AA102" s="256">
        <f t="shared" si="205"/>
        <v>-3583</v>
      </c>
      <c r="AB102" s="256">
        <f t="shared" si="205"/>
        <v>6201</v>
      </c>
      <c r="AC102" s="256">
        <f t="shared" si="205"/>
        <v>-3716</v>
      </c>
      <c r="AD102" s="256">
        <f t="shared" si="205"/>
        <v>5783</v>
      </c>
      <c r="AE102" s="256">
        <f t="shared" si="205"/>
        <v>50</v>
      </c>
      <c r="AF102" s="256">
        <f t="shared" si="205"/>
        <v>948</v>
      </c>
      <c r="AG102" s="42">
        <f>+SUM(M102:AF102)</f>
        <v>109309</v>
      </c>
      <c r="AH102" s="42">
        <f>AC102+AD102+Z102+T102+O102</f>
        <v>-13236</v>
      </c>
      <c r="AI102" s="42">
        <f>AD102+AE102+AA102+U102+P102</f>
        <v>30220</v>
      </c>
      <c r="AJ102" s="256">
        <f>AJ88-AJ100</f>
        <v>22953</v>
      </c>
      <c r="AK102" s="256">
        <f>AK88-AK100</f>
        <v>72036</v>
      </c>
      <c r="AL102" s="256">
        <f>AL88-AL100</f>
        <v>3441</v>
      </c>
      <c r="AM102" s="42">
        <f>+SUM(AJ102:AL102)</f>
        <v>98430</v>
      </c>
      <c r="AN102" s="230">
        <f>+AM102+AG102+L102</f>
        <v>192561</v>
      </c>
      <c r="AQ102" s="42">
        <f>K102/AQ$5</f>
        <v>143.875</v>
      </c>
      <c r="AR102" s="42">
        <f>AG102/AR$5</f>
        <v>5465.45</v>
      </c>
      <c r="AS102" s="42">
        <f>AH102/AS$5</f>
        <v>-2647.2</v>
      </c>
      <c r="AT102" s="42">
        <f>AI102/AT$5</f>
        <v>2014.6666666666667</v>
      </c>
      <c r="AU102" s="42">
        <f>AM102/AU$5</f>
        <v>32810</v>
      </c>
      <c r="AV102" s="230">
        <f>AN102/AV$5</f>
        <v>6211.6451612903229</v>
      </c>
      <c r="AW102" s="122"/>
      <c r="AX102" s="42">
        <f t="shared" si="188"/>
        <v>-5613.5</v>
      </c>
      <c r="AY102" s="42">
        <f t="shared" si="189"/>
        <v>4879.5</v>
      </c>
      <c r="AZ102" s="42">
        <f>MEDIAN($AC102,$AD102,$Z102,$T102,$O102,Q102,AF102)</f>
        <v>948</v>
      </c>
      <c r="BA102" s="42">
        <f>MEDIAN(M102,N102,P102,R102,S102,U102,V102,Y102,AA102,AB102,AE102,W102,X102)</f>
        <v>5687</v>
      </c>
      <c r="BB102" s="42">
        <f t="shared" ref="BB102" si="206">MEDIAN($AJ102:$AL102)</f>
        <v>22953</v>
      </c>
      <c r="BC102" s="230">
        <f>MEDIAN(D102:K102,M102:AF102,AJ102:AL102)</f>
        <v>4072</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420737</v>
      </c>
      <c r="E105" s="160">
        <v>154012</v>
      </c>
      <c r="F105" s="160">
        <v>808505</v>
      </c>
      <c r="G105" s="160">
        <v>1147535</v>
      </c>
      <c r="H105" s="144">
        <v>582072</v>
      </c>
      <c r="I105" s="144">
        <v>996355</v>
      </c>
      <c r="J105" s="160">
        <v>276356</v>
      </c>
      <c r="K105" s="144">
        <v>500061</v>
      </c>
      <c r="L105" s="43">
        <f t="shared" ref="L105:L110" si="207">+SUM(D105:K105)</f>
        <v>4885633</v>
      </c>
      <c r="M105" s="160">
        <v>31119</v>
      </c>
      <c r="N105" s="160">
        <v>64894</v>
      </c>
      <c r="O105" s="160">
        <v>142161</v>
      </c>
      <c r="P105" s="160">
        <v>73096</v>
      </c>
      <c r="Q105" s="160">
        <v>144127</v>
      </c>
      <c r="R105" s="160">
        <v>63722</v>
      </c>
      <c r="S105" s="160">
        <v>31964</v>
      </c>
      <c r="T105" s="160">
        <v>69524</v>
      </c>
      <c r="U105" s="160">
        <v>31099</v>
      </c>
      <c r="V105" s="144">
        <v>13404</v>
      </c>
      <c r="W105" s="144">
        <v>21758</v>
      </c>
      <c r="X105" s="144">
        <v>4284</v>
      </c>
      <c r="Y105" s="160">
        <v>25542</v>
      </c>
      <c r="Z105" s="160">
        <v>204258</v>
      </c>
      <c r="AA105" s="250">
        <v>125670</v>
      </c>
      <c r="AB105" s="160">
        <v>36940</v>
      </c>
      <c r="AC105" s="160">
        <v>103207</v>
      </c>
      <c r="AD105" s="160">
        <v>50889</v>
      </c>
      <c r="AE105" s="160">
        <v>22102</v>
      </c>
      <c r="AF105" s="160">
        <v>56906</v>
      </c>
      <c r="AG105" s="43">
        <f t="shared" ref="AG105:AG110" si="208">+SUM(M105:AF105)</f>
        <v>1316666</v>
      </c>
      <c r="AH105" s="43">
        <f t="shared" ref="AH105:AI110" si="209">AC105+AD105+Z105+T105+O105</f>
        <v>570039</v>
      </c>
      <c r="AI105" s="43">
        <f t="shared" si="209"/>
        <v>302856</v>
      </c>
      <c r="AJ105" s="160">
        <v>59232</v>
      </c>
      <c r="AK105" s="144">
        <v>6356</v>
      </c>
      <c r="AL105" s="160">
        <v>11657</v>
      </c>
      <c r="AM105" s="43">
        <f t="shared" ref="AM105:AM110" si="210">+SUM(AJ105:AL105)</f>
        <v>77245</v>
      </c>
      <c r="AN105" s="44">
        <f t="shared" ref="AN105:AN110" si="211">+AM105+AG105+L105</f>
        <v>6279544</v>
      </c>
      <c r="AQ105" s="43">
        <f t="shared" ref="AQ105:AQ109" si="212">K105/AQ$5</f>
        <v>62507.625</v>
      </c>
      <c r="AR105" s="43">
        <f t="shared" ref="AR105:AT109" si="213">AG105/AR$5</f>
        <v>65833.3</v>
      </c>
      <c r="AS105" s="43">
        <f t="shared" si="213"/>
        <v>114007.8</v>
      </c>
      <c r="AT105" s="43">
        <f t="shared" si="213"/>
        <v>20190.400000000001</v>
      </c>
      <c r="AU105" s="43">
        <f t="shared" ref="AU105:AV109" si="214">AM105/AU$5</f>
        <v>25748.333333333332</v>
      </c>
      <c r="AV105" s="44">
        <f t="shared" si="214"/>
        <v>202565.93548387097</v>
      </c>
      <c r="AW105" s="122"/>
      <c r="AX105" s="43">
        <f t="shared" ref="AX105:AX110" si="215">MEDIAN($D105:$K105)</f>
        <v>541066.5</v>
      </c>
      <c r="AY105" s="43">
        <f>MEDIAN($M105:$AF105)</f>
        <v>53897.5</v>
      </c>
      <c r="AZ105" s="43">
        <f t="shared" ref="AZ105:AZ110" si="216">MEDIAN($AC105,$AD105,$Z105,$T105,$O105,Q105,AF105)</f>
        <v>103207</v>
      </c>
      <c r="BA105" s="43">
        <f t="shared" ref="BA105:BA110" si="217">MEDIAN(M105,N105,P105,R105,S105,U105,V105,Y105,AA105,AB105,AE105,W105,X105)</f>
        <v>31119</v>
      </c>
      <c r="BB105" s="43">
        <f t="shared" ref="BB105:BB110" si="218">MEDIAN($AJ105:$AL105)</f>
        <v>11657</v>
      </c>
      <c r="BC105" s="44">
        <f t="shared" ref="BC105:BC110" si="219">MEDIAN(D105:K105,M105:AF105,AJ105:AL105)</f>
        <v>64894</v>
      </c>
    </row>
    <row r="106" spans="1:55" s="204" customFormat="1">
      <c r="A106" s="199"/>
      <c r="B106" s="200" t="s">
        <v>212</v>
      </c>
      <c r="C106" s="201"/>
      <c r="D106" s="144">
        <v>34225</v>
      </c>
      <c r="E106" s="160">
        <v>11857</v>
      </c>
      <c r="F106" s="160">
        <v>31987</v>
      </c>
      <c r="G106" s="160">
        <v>66284</v>
      </c>
      <c r="H106" s="144">
        <v>86642</v>
      </c>
      <c r="I106" s="144">
        <v>151528</v>
      </c>
      <c r="J106" s="160">
        <v>36932</v>
      </c>
      <c r="K106" s="144">
        <v>54458</v>
      </c>
      <c r="L106" s="43">
        <f t="shared" si="207"/>
        <v>473913</v>
      </c>
      <c r="M106" s="160">
        <v>321</v>
      </c>
      <c r="N106" s="160">
        <v>1189</v>
      </c>
      <c r="O106" s="160">
        <v>5847</v>
      </c>
      <c r="P106" s="160">
        <v>0</v>
      </c>
      <c r="Q106" s="160">
        <v>6536</v>
      </c>
      <c r="R106" s="160">
        <v>2220</v>
      </c>
      <c r="S106" s="160">
        <v>2308</v>
      </c>
      <c r="T106" s="160">
        <v>7509</v>
      </c>
      <c r="U106" s="160">
        <v>1568</v>
      </c>
      <c r="V106" s="144"/>
      <c r="W106" s="144">
        <v>352</v>
      </c>
      <c r="X106" s="144"/>
      <c r="Y106" s="160">
        <v>5870</v>
      </c>
      <c r="Z106" s="160">
        <v>7493</v>
      </c>
      <c r="AA106" s="250">
        <v>3978</v>
      </c>
      <c r="AB106" s="160">
        <v>2191</v>
      </c>
      <c r="AC106" s="160">
        <v>1415</v>
      </c>
      <c r="AD106" s="160">
        <v>2591</v>
      </c>
      <c r="AE106" s="160">
        <v>835</v>
      </c>
      <c r="AF106" s="160">
        <v>2453</v>
      </c>
      <c r="AG106" s="43">
        <f t="shared" si="208"/>
        <v>54676</v>
      </c>
      <c r="AH106" s="43">
        <f t="shared" si="209"/>
        <v>24855</v>
      </c>
      <c r="AI106" s="43">
        <f t="shared" si="209"/>
        <v>8972</v>
      </c>
      <c r="AJ106" s="160">
        <v>3510</v>
      </c>
      <c r="AK106" s="144">
        <v>1517</v>
      </c>
      <c r="AL106" s="160">
        <v>1577</v>
      </c>
      <c r="AM106" s="43">
        <f t="shared" si="210"/>
        <v>6604</v>
      </c>
      <c r="AN106" s="44">
        <f t="shared" si="211"/>
        <v>535193</v>
      </c>
      <c r="AQ106" s="43">
        <f t="shared" si="212"/>
        <v>6807.25</v>
      </c>
      <c r="AR106" s="43">
        <f t="shared" si="213"/>
        <v>2733.8</v>
      </c>
      <c r="AS106" s="43">
        <f t="shared" si="213"/>
        <v>4971</v>
      </c>
      <c r="AT106" s="43">
        <f t="shared" si="213"/>
        <v>598.13333333333333</v>
      </c>
      <c r="AU106" s="43">
        <f t="shared" si="214"/>
        <v>2201.3333333333335</v>
      </c>
      <c r="AV106" s="44">
        <f t="shared" si="214"/>
        <v>17264.290322580644</v>
      </c>
      <c r="AW106" s="122"/>
      <c r="AX106" s="43">
        <f t="shared" si="215"/>
        <v>45695</v>
      </c>
      <c r="AY106" s="43">
        <f>MEDIAN($M106:$AF106)</f>
        <v>2264</v>
      </c>
      <c r="AZ106" s="43">
        <f t="shared" si="216"/>
        <v>5847</v>
      </c>
      <c r="BA106" s="43">
        <f t="shared" si="217"/>
        <v>1568</v>
      </c>
      <c r="BB106" s="43">
        <f t="shared" si="218"/>
        <v>1577</v>
      </c>
      <c r="BC106" s="44">
        <f t="shared" si="219"/>
        <v>3510</v>
      </c>
    </row>
    <row r="107" spans="1:55" s="204" customFormat="1">
      <c r="A107" s="199"/>
      <c r="B107" s="200" t="s">
        <v>211</v>
      </c>
      <c r="C107" s="201"/>
      <c r="D107" s="144">
        <v>10537</v>
      </c>
      <c r="E107" s="160">
        <v>14712</v>
      </c>
      <c r="F107" s="160">
        <v>35806</v>
      </c>
      <c r="G107" s="160">
        <v>94841</v>
      </c>
      <c r="H107" s="144">
        <v>39570</v>
      </c>
      <c r="I107" s="144">
        <v>67379</v>
      </c>
      <c r="J107" s="160">
        <v>10772</v>
      </c>
      <c r="K107" s="144">
        <v>31556</v>
      </c>
      <c r="L107" s="43">
        <f t="shared" si="207"/>
        <v>305173</v>
      </c>
      <c r="M107" s="160">
        <v>2726</v>
      </c>
      <c r="N107" s="160">
        <v>3973</v>
      </c>
      <c r="O107" s="160">
        <v>4703</v>
      </c>
      <c r="P107" s="160">
        <v>6648</v>
      </c>
      <c r="Q107" s="160">
        <v>6873</v>
      </c>
      <c r="R107" s="160">
        <v>2006</v>
      </c>
      <c r="S107" s="160">
        <v>1512</v>
      </c>
      <c r="T107" s="160">
        <v>4384</v>
      </c>
      <c r="U107" s="160">
        <v>3550</v>
      </c>
      <c r="V107" s="144"/>
      <c r="W107" s="144">
        <v>1024</v>
      </c>
      <c r="X107" s="144">
        <v>478</v>
      </c>
      <c r="Y107" s="160">
        <v>69</v>
      </c>
      <c r="Z107" s="160">
        <v>2526</v>
      </c>
      <c r="AA107" s="250">
        <v>3593</v>
      </c>
      <c r="AB107" s="160">
        <v>3116</v>
      </c>
      <c r="AC107" s="160">
        <v>5063</v>
      </c>
      <c r="AD107" s="160">
        <v>4603</v>
      </c>
      <c r="AE107" s="160">
        <v>1507</v>
      </c>
      <c r="AF107" s="160">
        <v>1004</v>
      </c>
      <c r="AG107" s="43">
        <f t="shared" si="208"/>
        <v>59358</v>
      </c>
      <c r="AH107" s="43">
        <f t="shared" si="209"/>
        <v>21279</v>
      </c>
      <c r="AI107" s="43">
        <f t="shared" si="209"/>
        <v>19901</v>
      </c>
      <c r="AJ107" s="160">
        <v>1536</v>
      </c>
      <c r="AK107" s="144">
        <v>1211</v>
      </c>
      <c r="AL107" s="160">
        <v>665</v>
      </c>
      <c r="AM107" s="43">
        <f t="shared" si="210"/>
        <v>3412</v>
      </c>
      <c r="AN107" s="44">
        <f t="shared" si="211"/>
        <v>367943</v>
      </c>
      <c r="AQ107" s="43">
        <f t="shared" si="212"/>
        <v>3944.5</v>
      </c>
      <c r="AR107" s="43">
        <f t="shared" si="213"/>
        <v>2967.9</v>
      </c>
      <c r="AS107" s="43">
        <f t="shared" si="213"/>
        <v>4255.8</v>
      </c>
      <c r="AT107" s="43">
        <f t="shared" si="213"/>
        <v>1326.7333333333333</v>
      </c>
      <c r="AU107" s="43">
        <f t="shared" si="214"/>
        <v>1137.3333333333333</v>
      </c>
      <c r="AV107" s="44">
        <f t="shared" si="214"/>
        <v>11869.129032258064</v>
      </c>
      <c r="AW107" s="122"/>
      <c r="AX107" s="43">
        <f t="shared" si="215"/>
        <v>33681</v>
      </c>
      <c r="AY107" s="43">
        <f t="shared" ref="AY107:AY110" si="220">MEDIAN($M107:$AF107)</f>
        <v>3116</v>
      </c>
      <c r="AZ107" s="43">
        <f t="shared" si="216"/>
        <v>4603</v>
      </c>
      <c r="BA107" s="43">
        <f t="shared" si="217"/>
        <v>2366</v>
      </c>
      <c r="BB107" s="43">
        <f t="shared" si="218"/>
        <v>1211</v>
      </c>
      <c r="BC107" s="44">
        <f t="shared" si="219"/>
        <v>3783</v>
      </c>
    </row>
    <row r="108" spans="1:55" s="204" customFormat="1">
      <c r="A108" s="199"/>
      <c r="B108" s="200" t="s">
        <v>210</v>
      </c>
      <c r="C108" s="201"/>
      <c r="D108" s="144">
        <v>0</v>
      </c>
      <c r="E108" s="160">
        <v>6961</v>
      </c>
      <c r="F108" s="160"/>
      <c r="G108" s="160">
        <v>0</v>
      </c>
      <c r="H108" s="144">
        <v>0</v>
      </c>
      <c r="I108" s="144">
        <v>0</v>
      </c>
      <c r="J108" s="160">
        <v>2</v>
      </c>
      <c r="K108" s="144">
        <v>0</v>
      </c>
      <c r="L108" s="43">
        <f t="shared" si="207"/>
        <v>6963</v>
      </c>
      <c r="M108" s="160"/>
      <c r="N108" s="160">
        <v>0</v>
      </c>
      <c r="O108" s="160">
        <v>12750</v>
      </c>
      <c r="P108" s="160">
        <v>0</v>
      </c>
      <c r="Q108" s="160">
        <v>0</v>
      </c>
      <c r="R108" s="160">
        <v>0</v>
      </c>
      <c r="S108" s="160"/>
      <c r="T108" s="160"/>
      <c r="U108" s="160"/>
      <c r="V108" s="144"/>
      <c r="W108" s="144"/>
      <c r="X108" s="144"/>
      <c r="Y108" s="160">
        <v>0</v>
      </c>
      <c r="Z108" s="160">
        <v>1583</v>
      </c>
      <c r="AA108" s="250">
        <v>0</v>
      </c>
      <c r="AB108" s="160">
        <v>0</v>
      </c>
      <c r="AC108" s="160"/>
      <c r="AD108" s="160"/>
      <c r="AE108" s="160">
        <v>0</v>
      </c>
      <c r="AF108" s="160"/>
      <c r="AG108" s="43">
        <f t="shared" si="208"/>
        <v>14333</v>
      </c>
      <c r="AH108" s="43">
        <f t="shared" si="209"/>
        <v>14333</v>
      </c>
      <c r="AI108" s="43">
        <f t="shared" si="209"/>
        <v>0</v>
      </c>
      <c r="AJ108" s="160">
        <v>0</v>
      </c>
      <c r="AK108" s="144"/>
      <c r="AL108" s="160">
        <v>0</v>
      </c>
      <c r="AM108" s="43">
        <f t="shared" si="210"/>
        <v>0</v>
      </c>
      <c r="AN108" s="44">
        <f t="shared" si="211"/>
        <v>21296</v>
      </c>
      <c r="AQ108" s="43">
        <f t="shared" si="212"/>
        <v>0</v>
      </c>
      <c r="AR108" s="43">
        <f t="shared" si="213"/>
        <v>716.65</v>
      </c>
      <c r="AS108" s="43">
        <f t="shared" si="213"/>
        <v>2866.6</v>
      </c>
      <c r="AT108" s="43">
        <f t="shared" si="213"/>
        <v>0</v>
      </c>
      <c r="AU108" s="43">
        <f t="shared" si="214"/>
        <v>0</v>
      </c>
      <c r="AV108" s="44">
        <f t="shared" si="214"/>
        <v>686.9677419354839</v>
      </c>
      <c r="AW108" s="122"/>
      <c r="AX108" s="43">
        <f t="shared" si="215"/>
        <v>0</v>
      </c>
      <c r="AY108" s="43">
        <f t="shared" si="220"/>
        <v>0</v>
      </c>
      <c r="AZ108" s="43">
        <f t="shared" si="216"/>
        <v>1583</v>
      </c>
      <c r="BA108" s="43">
        <f t="shared" si="217"/>
        <v>0</v>
      </c>
      <c r="BB108" s="43">
        <f t="shared" si="218"/>
        <v>0</v>
      </c>
      <c r="BC108" s="44">
        <f t="shared" si="219"/>
        <v>0</v>
      </c>
    </row>
    <row r="109" spans="1:55" s="204" customFormat="1">
      <c r="A109" s="199"/>
      <c r="B109" s="251" t="s">
        <v>198</v>
      </c>
      <c r="C109" s="201"/>
      <c r="D109" s="144">
        <v>1627</v>
      </c>
      <c r="E109" s="160"/>
      <c r="F109" s="160">
        <v>66883</v>
      </c>
      <c r="G109" s="160">
        <v>91000</v>
      </c>
      <c r="H109" s="144">
        <v>31717</v>
      </c>
      <c r="I109" s="144">
        <v>21227</v>
      </c>
      <c r="J109" s="160">
        <v>27922</v>
      </c>
      <c r="K109" s="144">
        <v>49928</v>
      </c>
      <c r="L109" s="43">
        <f t="shared" si="207"/>
        <v>290304</v>
      </c>
      <c r="M109" s="160"/>
      <c r="N109" s="160">
        <v>5706</v>
      </c>
      <c r="O109" s="160">
        <v>737</v>
      </c>
      <c r="P109" s="160">
        <v>3</v>
      </c>
      <c r="Q109" s="160">
        <v>1503</v>
      </c>
      <c r="R109" s="160">
        <v>165</v>
      </c>
      <c r="S109" s="160">
        <v>784</v>
      </c>
      <c r="T109" s="160">
        <v>64</v>
      </c>
      <c r="U109" s="160">
        <v>5778</v>
      </c>
      <c r="V109" s="144">
        <v>413</v>
      </c>
      <c r="W109" s="144">
        <v>353</v>
      </c>
      <c r="X109" s="144">
        <v>582</v>
      </c>
      <c r="Y109" s="160">
        <v>0</v>
      </c>
      <c r="Z109" s="160">
        <v>7575</v>
      </c>
      <c r="AA109" s="250">
        <v>1644</v>
      </c>
      <c r="AB109" s="160">
        <v>3403</v>
      </c>
      <c r="AC109" s="160">
        <v>4639</v>
      </c>
      <c r="AD109" s="160">
        <v>887</v>
      </c>
      <c r="AE109" s="160">
        <v>260</v>
      </c>
      <c r="AF109" s="160">
        <v>1522</v>
      </c>
      <c r="AG109" s="43">
        <f t="shared" si="208"/>
        <v>36018</v>
      </c>
      <c r="AH109" s="43">
        <f t="shared" si="209"/>
        <v>13902</v>
      </c>
      <c r="AI109" s="43">
        <f t="shared" si="209"/>
        <v>8572</v>
      </c>
      <c r="AJ109" s="160">
        <v>6065</v>
      </c>
      <c r="AK109" s="144">
        <v>185</v>
      </c>
      <c r="AL109" s="160">
        <v>2188</v>
      </c>
      <c r="AM109" s="43">
        <f t="shared" si="210"/>
        <v>8438</v>
      </c>
      <c r="AN109" s="44">
        <f t="shared" si="211"/>
        <v>334760</v>
      </c>
      <c r="AQ109" s="43">
        <f t="shared" si="212"/>
        <v>6241</v>
      </c>
      <c r="AR109" s="43">
        <f t="shared" si="213"/>
        <v>1800.9</v>
      </c>
      <c r="AS109" s="43">
        <f t="shared" si="213"/>
        <v>2780.4</v>
      </c>
      <c r="AT109" s="43">
        <f t="shared" si="213"/>
        <v>571.4666666666667</v>
      </c>
      <c r="AU109" s="43">
        <f t="shared" si="214"/>
        <v>2812.6666666666665</v>
      </c>
      <c r="AV109" s="44">
        <f t="shared" si="214"/>
        <v>10798.709677419354</v>
      </c>
      <c r="AW109" s="122"/>
      <c r="AX109" s="43">
        <f t="shared" si="215"/>
        <v>31717</v>
      </c>
      <c r="AY109" s="43">
        <f t="shared" si="220"/>
        <v>784</v>
      </c>
      <c r="AZ109" s="43">
        <f t="shared" si="216"/>
        <v>1503</v>
      </c>
      <c r="BA109" s="43">
        <f t="shared" si="217"/>
        <v>497.5</v>
      </c>
      <c r="BB109" s="43">
        <f t="shared" si="218"/>
        <v>2188</v>
      </c>
      <c r="BC109" s="44">
        <f t="shared" si="219"/>
        <v>1627</v>
      </c>
    </row>
    <row r="110" spans="1:55" s="204" customFormat="1">
      <c r="A110" s="199"/>
      <c r="B110" s="200"/>
      <c r="C110" s="210" t="s">
        <v>209</v>
      </c>
      <c r="D110" s="252">
        <f t="shared" ref="D110:K110" si="221">SUM(D105:D109)</f>
        <v>467126</v>
      </c>
      <c r="E110" s="252">
        <f t="shared" si="221"/>
        <v>187542</v>
      </c>
      <c r="F110" s="252">
        <f t="shared" si="221"/>
        <v>943181</v>
      </c>
      <c r="G110" s="252">
        <f t="shared" si="221"/>
        <v>1399660</v>
      </c>
      <c r="H110" s="252">
        <f t="shared" si="221"/>
        <v>740001</v>
      </c>
      <c r="I110" s="252">
        <f t="shared" si="221"/>
        <v>1236489</v>
      </c>
      <c r="J110" s="252">
        <f t="shared" si="221"/>
        <v>351984</v>
      </c>
      <c r="K110" s="252">
        <f t="shared" si="221"/>
        <v>636003</v>
      </c>
      <c r="L110" s="45">
        <f t="shared" si="207"/>
        <v>5961986</v>
      </c>
      <c r="M110" s="252">
        <f t="shared" ref="M110:V110" si="222">SUM(M105:M109)</f>
        <v>34166</v>
      </c>
      <c r="N110" s="252">
        <f t="shared" si="222"/>
        <v>75762</v>
      </c>
      <c r="O110" s="252">
        <f t="shared" si="222"/>
        <v>166198</v>
      </c>
      <c r="P110" s="252">
        <f t="shared" si="222"/>
        <v>79747</v>
      </c>
      <c r="Q110" s="252">
        <f t="shared" si="222"/>
        <v>159039</v>
      </c>
      <c r="R110" s="252">
        <f t="shared" si="222"/>
        <v>68113</v>
      </c>
      <c r="S110" s="252">
        <f t="shared" si="222"/>
        <v>36568</v>
      </c>
      <c r="T110" s="252">
        <f t="shared" si="222"/>
        <v>81481</v>
      </c>
      <c r="U110" s="252">
        <f t="shared" si="222"/>
        <v>41995</v>
      </c>
      <c r="V110" s="252">
        <f t="shared" si="222"/>
        <v>13817</v>
      </c>
      <c r="W110" s="252">
        <f t="shared" ref="W110:X110" si="223">SUM(W105:W109)</f>
        <v>23487</v>
      </c>
      <c r="X110" s="252">
        <f t="shared" si="223"/>
        <v>5344</v>
      </c>
      <c r="Y110" s="252">
        <f t="shared" ref="Y110:AF110" si="224">SUM(Y105:Y109)</f>
        <v>31481</v>
      </c>
      <c r="Z110" s="252">
        <f t="shared" si="224"/>
        <v>223435</v>
      </c>
      <c r="AA110" s="252">
        <f t="shared" si="224"/>
        <v>134885</v>
      </c>
      <c r="AB110" s="252">
        <f t="shared" si="224"/>
        <v>45650</v>
      </c>
      <c r="AC110" s="252">
        <f t="shared" si="224"/>
        <v>114324</v>
      </c>
      <c r="AD110" s="252">
        <f t="shared" si="224"/>
        <v>58970</v>
      </c>
      <c r="AE110" s="252">
        <f t="shared" si="224"/>
        <v>24704</v>
      </c>
      <c r="AF110" s="252">
        <f t="shared" si="224"/>
        <v>61885</v>
      </c>
      <c r="AG110" s="45">
        <f t="shared" si="208"/>
        <v>1481051</v>
      </c>
      <c r="AH110" s="45">
        <f t="shared" si="209"/>
        <v>644408</v>
      </c>
      <c r="AI110" s="45">
        <f t="shared" si="209"/>
        <v>340301</v>
      </c>
      <c r="AJ110" s="252">
        <f>SUM(AJ105:AJ109)</f>
        <v>70343</v>
      </c>
      <c r="AK110" s="252">
        <f>SUM(AK105:AK109)</f>
        <v>9269</v>
      </c>
      <c r="AL110" s="252">
        <f>SUM(AL105:AL109)</f>
        <v>16087</v>
      </c>
      <c r="AM110" s="45">
        <f t="shared" si="210"/>
        <v>95699</v>
      </c>
      <c r="AN110" s="211">
        <f t="shared" si="211"/>
        <v>7538736</v>
      </c>
      <c r="AQ110" s="45">
        <f>K110/AQ$5</f>
        <v>79500.375</v>
      </c>
      <c r="AR110" s="45">
        <f>AG110/AR$5</f>
        <v>74052.55</v>
      </c>
      <c r="AS110" s="45">
        <f>AH110/AS$5</f>
        <v>128881.60000000001</v>
      </c>
      <c r="AT110" s="45">
        <f>AI110/AT$5</f>
        <v>22686.733333333334</v>
      </c>
      <c r="AU110" s="45">
        <f>AM110/AU$5</f>
        <v>31899.666666666668</v>
      </c>
      <c r="AV110" s="211">
        <f>AN110/AV$5</f>
        <v>243185.03225806452</v>
      </c>
      <c r="AW110" s="122"/>
      <c r="AX110" s="45">
        <f t="shared" si="215"/>
        <v>688002</v>
      </c>
      <c r="AY110" s="45">
        <f t="shared" si="220"/>
        <v>60427.5</v>
      </c>
      <c r="AZ110" s="45">
        <f t="shared" si="216"/>
        <v>114324</v>
      </c>
      <c r="BA110" s="45">
        <f t="shared" si="217"/>
        <v>36568</v>
      </c>
      <c r="BB110" s="45">
        <f t="shared" si="218"/>
        <v>16087</v>
      </c>
      <c r="BC110" s="211">
        <f t="shared" si="219"/>
        <v>75762</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161</v>
      </c>
      <c r="E113" s="160">
        <v>1598</v>
      </c>
      <c r="F113" s="160">
        <v>11968</v>
      </c>
      <c r="G113" s="160">
        <v>0</v>
      </c>
      <c r="H113" s="144">
        <v>0</v>
      </c>
      <c r="I113" s="144">
        <v>0</v>
      </c>
      <c r="J113" s="160">
        <v>2670</v>
      </c>
      <c r="K113" s="144">
        <v>0</v>
      </c>
      <c r="L113" s="43">
        <f>+SUM(D113:K113)</f>
        <v>16397</v>
      </c>
      <c r="M113" s="160"/>
      <c r="N113" s="160">
        <v>137</v>
      </c>
      <c r="O113" s="160"/>
      <c r="P113" s="160">
        <v>0</v>
      </c>
      <c r="Q113" s="160">
        <v>0</v>
      </c>
      <c r="R113" s="160">
        <v>0</v>
      </c>
      <c r="S113" s="160"/>
      <c r="T113" s="160">
        <v>54</v>
      </c>
      <c r="U113" s="160"/>
      <c r="V113" s="144"/>
      <c r="W113" s="144"/>
      <c r="X113" s="144"/>
      <c r="Y113" s="160">
        <v>0</v>
      </c>
      <c r="Z113" s="160">
        <v>0</v>
      </c>
      <c r="AA113" s="250">
        <v>0</v>
      </c>
      <c r="AB113" s="160">
        <v>0</v>
      </c>
      <c r="AC113" s="160">
        <v>1047</v>
      </c>
      <c r="AD113" s="160"/>
      <c r="AE113" s="160">
        <v>0</v>
      </c>
      <c r="AF113" s="160"/>
      <c r="AG113" s="43">
        <f>+SUM(M113:AF113)</f>
        <v>1238</v>
      </c>
      <c r="AH113" s="43">
        <f>AC113+AD113+Z113+T113+O113</f>
        <v>1101</v>
      </c>
      <c r="AI113" s="43">
        <f>AD113+AE113+AA113+U113+P113</f>
        <v>0</v>
      </c>
      <c r="AJ113" s="160"/>
      <c r="AK113" s="144"/>
      <c r="AL113" s="160">
        <v>6000</v>
      </c>
      <c r="AM113" s="43">
        <f t="shared" ref="AM113:AM119" si="225">+SUM(AJ113:AL113)</f>
        <v>6000</v>
      </c>
      <c r="AN113" s="44">
        <f t="shared" ref="AN113:AN119" si="226">+AM113+AG113+L113</f>
        <v>23635</v>
      </c>
      <c r="AQ113" s="43">
        <f t="shared" ref="AQ113:AQ114" si="227">K113/AQ$5</f>
        <v>0</v>
      </c>
      <c r="AR113" s="43">
        <f t="shared" ref="AR113:AT114" si="228">AG113/AR$5</f>
        <v>61.9</v>
      </c>
      <c r="AS113" s="43">
        <f t="shared" si="228"/>
        <v>220.2</v>
      </c>
      <c r="AT113" s="43">
        <f t="shared" si="228"/>
        <v>0</v>
      </c>
      <c r="AU113" s="43">
        <f t="shared" ref="AU113:AV114" si="229">AM113/AU$5</f>
        <v>2000</v>
      </c>
      <c r="AV113" s="44">
        <f t="shared" si="229"/>
        <v>762.41935483870964</v>
      </c>
      <c r="AW113" s="122"/>
      <c r="AX113" s="43">
        <f t="shared" ref="AX113:AX119" si="230">MEDIAN($D113:$K113)</f>
        <v>80.5</v>
      </c>
      <c r="AY113" s="43">
        <f>MEDIAN($M113:$AF113)</f>
        <v>0</v>
      </c>
      <c r="AZ113" s="43">
        <f t="shared" ref="AZ113:AZ119" si="231">MEDIAN($AC113,$AD113,$Z113,$T113,$O113,Q113,AF113)</f>
        <v>27</v>
      </c>
      <c r="BA113" s="43">
        <f t="shared" ref="BA113:BA119" si="232">MEDIAN(M113,N113,P113,R113,S113,U113,V113,Y113,AA113,AB113,AE113,W113,X113)</f>
        <v>0</v>
      </c>
      <c r="BB113" s="43">
        <f t="shared" ref="BB113:BB119" si="233">MEDIAN($AJ113:$AL113)</f>
        <v>6000</v>
      </c>
      <c r="BC113" s="44">
        <f t="shared" ref="BC113:BC119" si="234">MEDIAN(D113:K113,M113:AF113,AJ113:AL113)</f>
        <v>0</v>
      </c>
    </row>
    <row r="114" spans="1:55" s="204" customFormat="1">
      <c r="A114" s="199"/>
      <c r="B114" s="200" t="s">
        <v>206</v>
      </c>
      <c r="C114" s="201"/>
      <c r="D114" s="144">
        <v>508</v>
      </c>
      <c r="E114" s="160">
        <v>5330</v>
      </c>
      <c r="F114" s="160">
        <v>2847</v>
      </c>
      <c r="G114" s="160">
        <v>0</v>
      </c>
      <c r="H114" s="144">
        <v>2053</v>
      </c>
      <c r="I114" s="144">
        <v>108526</v>
      </c>
      <c r="J114" s="160">
        <v>443</v>
      </c>
      <c r="K114" s="144">
        <v>1349</v>
      </c>
      <c r="L114" s="43">
        <f>+SUM(D114:K114)</f>
        <v>121056</v>
      </c>
      <c r="M114" s="160">
        <v>94</v>
      </c>
      <c r="N114" s="160">
        <v>0</v>
      </c>
      <c r="O114" s="160">
        <v>50</v>
      </c>
      <c r="P114" s="160">
        <v>0</v>
      </c>
      <c r="Q114" s="160">
        <v>0</v>
      </c>
      <c r="R114" s="160">
        <v>0</v>
      </c>
      <c r="S114" s="160"/>
      <c r="T114" s="160">
        <v>5294</v>
      </c>
      <c r="U114" s="160">
        <v>53</v>
      </c>
      <c r="V114" s="144"/>
      <c r="W114" s="144"/>
      <c r="X114" s="144"/>
      <c r="Y114" s="160">
        <v>0</v>
      </c>
      <c r="Z114" s="160">
        <v>0</v>
      </c>
      <c r="AA114" s="250">
        <v>10</v>
      </c>
      <c r="AB114" s="160">
        <v>84</v>
      </c>
      <c r="AC114" s="160">
        <v>2604</v>
      </c>
      <c r="AD114" s="160"/>
      <c r="AE114" s="160">
        <v>23</v>
      </c>
      <c r="AF114" s="160">
        <v>10</v>
      </c>
      <c r="AG114" s="43">
        <f>+SUM(M114:AF114)</f>
        <v>8222</v>
      </c>
      <c r="AH114" s="43">
        <f>AC114+AD114+Z114+T114+O114</f>
        <v>7948</v>
      </c>
      <c r="AI114" s="43">
        <f>AD114+AE114+AA114+U114+P114</f>
        <v>86</v>
      </c>
      <c r="AJ114" s="160">
        <v>13500</v>
      </c>
      <c r="AK114" s="144"/>
      <c r="AL114" s="160">
        <v>0</v>
      </c>
      <c r="AM114" s="43">
        <f t="shared" si="225"/>
        <v>13500</v>
      </c>
      <c r="AN114" s="44">
        <f t="shared" si="226"/>
        <v>142778</v>
      </c>
      <c r="AQ114" s="43">
        <f t="shared" si="227"/>
        <v>168.625</v>
      </c>
      <c r="AR114" s="43">
        <f t="shared" si="228"/>
        <v>411.1</v>
      </c>
      <c r="AS114" s="43">
        <f t="shared" si="228"/>
        <v>1589.6</v>
      </c>
      <c r="AT114" s="43">
        <f t="shared" si="228"/>
        <v>5.7333333333333334</v>
      </c>
      <c r="AU114" s="43">
        <f t="shared" si="229"/>
        <v>4500</v>
      </c>
      <c r="AV114" s="44">
        <f t="shared" si="229"/>
        <v>4605.7419354838712</v>
      </c>
      <c r="AW114" s="122"/>
      <c r="AX114" s="258">
        <f t="shared" si="230"/>
        <v>1701</v>
      </c>
      <c r="AY114" s="258">
        <f t="shared" ref="AY114:AY119" si="235">MEDIAN($M114:$AF114)</f>
        <v>10</v>
      </c>
      <c r="AZ114" s="258">
        <f t="shared" si="231"/>
        <v>30</v>
      </c>
      <c r="BA114" s="258">
        <f t="shared" si="232"/>
        <v>10</v>
      </c>
      <c r="BB114" s="258">
        <f t="shared" si="233"/>
        <v>6750</v>
      </c>
      <c r="BC114" s="44">
        <f t="shared" si="234"/>
        <v>53</v>
      </c>
    </row>
    <row r="115" spans="1:55" s="204" customFormat="1">
      <c r="A115" s="245"/>
      <c r="B115" s="200" t="s">
        <v>205</v>
      </c>
      <c r="C115" s="201"/>
      <c r="D115" s="259">
        <f t="shared" ref="D115:V115" si="236">D113+D114</f>
        <v>669</v>
      </c>
      <c r="E115" s="252">
        <f t="shared" si="236"/>
        <v>6928</v>
      </c>
      <c r="F115" s="252">
        <f t="shared" si="236"/>
        <v>14815</v>
      </c>
      <c r="G115" s="252">
        <f t="shared" si="236"/>
        <v>0</v>
      </c>
      <c r="H115" s="252">
        <f t="shared" si="236"/>
        <v>2053</v>
      </c>
      <c r="I115" s="252">
        <f t="shared" si="236"/>
        <v>108526</v>
      </c>
      <c r="J115" s="252">
        <f t="shared" si="236"/>
        <v>3113</v>
      </c>
      <c r="K115" s="252">
        <f t="shared" si="236"/>
        <v>1349</v>
      </c>
      <c r="L115" s="45">
        <f t="shared" si="236"/>
        <v>137453</v>
      </c>
      <c r="M115" s="252">
        <f t="shared" si="236"/>
        <v>94</v>
      </c>
      <c r="N115" s="252">
        <f t="shared" si="236"/>
        <v>137</v>
      </c>
      <c r="O115" s="252">
        <f t="shared" si="236"/>
        <v>50</v>
      </c>
      <c r="P115" s="252">
        <f t="shared" si="236"/>
        <v>0</v>
      </c>
      <c r="Q115" s="252">
        <f t="shared" si="236"/>
        <v>0</v>
      </c>
      <c r="R115" s="252">
        <f t="shared" si="236"/>
        <v>0</v>
      </c>
      <c r="S115" s="252">
        <f t="shared" si="236"/>
        <v>0</v>
      </c>
      <c r="T115" s="252">
        <f t="shared" si="236"/>
        <v>5348</v>
      </c>
      <c r="U115" s="252">
        <f t="shared" si="236"/>
        <v>53</v>
      </c>
      <c r="V115" s="252">
        <f t="shared" si="236"/>
        <v>0</v>
      </c>
      <c r="W115" s="252">
        <f t="shared" ref="W115:X115" si="237">W113+W114</f>
        <v>0</v>
      </c>
      <c r="X115" s="252">
        <f t="shared" si="237"/>
        <v>0</v>
      </c>
      <c r="Y115" s="252">
        <f t="shared" ref="Y115:AL115" si="238">Y113+Y114</f>
        <v>0</v>
      </c>
      <c r="Z115" s="252">
        <f t="shared" si="238"/>
        <v>0</v>
      </c>
      <c r="AA115" s="252">
        <f t="shared" si="238"/>
        <v>10</v>
      </c>
      <c r="AB115" s="252">
        <f t="shared" si="238"/>
        <v>84</v>
      </c>
      <c r="AC115" s="252">
        <f t="shared" si="238"/>
        <v>3651</v>
      </c>
      <c r="AD115" s="252">
        <f t="shared" si="238"/>
        <v>0</v>
      </c>
      <c r="AE115" s="252">
        <f t="shared" si="238"/>
        <v>23</v>
      </c>
      <c r="AF115" s="252">
        <f t="shared" si="238"/>
        <v>10</v>
      </c>
      <c r="AG115" s="45">
        <f t="shared" si="238"/>
        <v>9460</v>
      </c>
      <c r="AH115" s="45">
        <f t="shared" si="238"/>
        <v>9049</v>
      </c>
      <c r="AI115" s="45">
        <f t="shared" si="238"/>
        <v>86</v>
      </c>
      <c r="AJ115" s="252">
        <f t="shared" si="238"/>
        <v>13500</v>
      </c>
      <c r="AK115" s="252">
        <f t="shared" si="238"/>
        <v>0</v>
      </c>
      <c r="AL115" s="252">
        <f t="shared" si="238"/>
        <v>6000</v>
      </c>
      <c r="AM115" s="45">
        <f t="shared" si="225"/>
        <v>19500</v>
      </c>
      <c r="AN115" s="211">
        <f t="shared" si="226"/>
        <v>166413</v>
      </c>
      <c r="AQ115" s="45">
        <f>K115/AQ$5</f>
        <v>168.625</v>
      </c>
      <c r="AR115" s="45">
        <f>AG115/AR$5</f>
        <v>473</v>
      </c>
      <c r="AS115" s="45">
        <f>AH115/AS$5</f>
        <v>1809.8</v>
      </c>
      <c r="AT115" s="45">
        <f>AI115/AT$5</f>
        <v>5.7333333333333334</v>
      </c>
      <c r="AU115" s="45">
        <f>AM115/AU$5</f>
        <v>6500</v>
      </c>
      <c r="AV115" s="211">
        <f>AN115/AV$5</f>
        <v>5368.1612903225805</v>
      </c>
      <c r="AW115" s="122"/>
      <c r="AX115" s="43">
        <f t="shared" si="230"/>
        <v>2583</v>
      </c>
      <c r="AY115" s="43">
        <f t="shared" si="235"/>
        <v>5</v>
      </c>
      <c r="AZ115" s="43">
        <f t="shared" si="231"/>
        <v>10</v>
      </c>
      <c r="BA115" s="43">
        <f t="shared" si="232"/>
        <v>0</v>
      </c>
      <c r="BB115" s="43">
        <f t="shared" si="233"/>
        <v>6000</v>
      </c>
      <c r="BC115" s="211">
        <f t="shared" si="234"/>
        <v>50</v>
      </c>
    </row>
    <row r="116" spans="1:55" s="204" customFormat="1">
      <c r="A116" s="199"/>
      <c r="B116" s="200" t="s">
        <v>204</v>
      </c>
      <c r="C116" s="201"/>
      <c r="D116" s="144">
        <v>0</v>
      </c>
      <c r="E116" s="160">
        <v>0</v>
      </c>
      <c r="F116" s="160"/>
      <c r="G116" s="160">
        <v>0</v>
      </c>
      <c r="H116" s="144">
        <v>0</v>
      </c>
      <c r="I116" s="144">
        <v>0</v>
      </c>
      <c r="J116" s="160"/>
      <c r="K116" s="144">
        <v>0</v>
      </c>
      <c r="L116" s="43"/>
      <c r="M116" s="160"/>
      <c r="N116" s="160">
        <v>0</v>
      </c>
      <c r="O116" s="160"/>
      <c r="P116" s="160">
        <v>0</v>
      </c>
      <c r="Q116" s="160">
        <v>0</v>
      </c>
      <c r="R116" s="160">
        <v>0</v>
      </c>
      <c r="S116" s="160"/>
      <c r="T116" s="160">
        <v>1747</v>
      </c>
      <c r="U116" s="160"/>
      <c r="V116" s="144"/>
      <c r="W116" s="144"/>
      <c r="X116" s="144"/>
      <c r="Y116" s="160">
        <v>4113</v>
      </c>
      <c r="Z116" s="160">
        <v>0</v>
      </c>
      <c r="AA116" s="250">
        <v>0</v>
      </c>
      <c r="AB116" s="160">
        <v>563</v>
      </c>
      <c r="AC116" s="160"/>
      <c r="AD116" s="160">
        <v>523</v>
      </c>
      <c r="AE116" s="160">
        <v>252</v>
      </c>
      <c r="AF116" s="160"/>
      <c r="AG116" s="43">
        <f>+SUM(M116:AF116)</f>
        <v>7198</v>
      </c>
      <c r="AH116" s="43">
        <f t="shared" ref="AH116:AI119" si="239">AC116+AD116+Z116+T116+O116</f>
        <v>2270</v>
      </c>
      <c r="AI116" s="43">
        <f t="shared" si="239"/>
        <v>775</v>
      </c>
      <c r="AJ116" s="160">
        <v>4042</v>
      </c>
      <c r="AK116" s="144"/>
      <c r="AL116" s="160">
        <v>0</v>
      </c>
      <c r="AM116" s="43">
        <f t="shared" si="225"/>
        <v>4042</v>
      </c>
      <c r="AN116" s="44">
        <f t="shared" si="226"/>
        <v>11240</v>
      </c>
      <c r="AQ116" s="43">
        <f t="shared" ref="AQ116:AQ118" si="240">K116/AQ$5</f>
        <v>0</v>
      </c>
      <c r="AR116" s="43">
        <f t="shared" ref="AR116:AT118" si="241">AG116/AR$5</f>
        <v>359.9</v>
      </c>
      <c r="AS116" s="43">
        <f t="shared" si="241"/>
        <v>454</v>
      </c>
      <c r="AT116" s="43">
        <f t="shared" si="241"/>
        <v>51.666666666666664</v>
      </c>
      <c r="AU116" s="43">
        <f t="shared" ref="AU116:AV118" si="242">AM116/AU$5</f>
        <v>1347.3333333333333</v>
      </c>
      <c r="AV116" s="44">
        <f t="shared" si="242"/>
        <v>362.58064516129031</v>
      </c>
      <c r="AW116" s="122"/>
      <c r="AX116" s="43">
        <f t="shared" si="230"/>
        <v>0</v>
      </c>
      <c r="AY116" s="43">
        <f t="shared" si="235"/>
        <v>0</v>
      </c>
      <c r="AZ116" s="43">
        <f t="shared" si="231"/>
        <v>261.5</v>
      </c>
      <c r="BA116" s="43">
        <f t="shared" si="232"/>
        <v>0</v>
      </c>
      <c r="BB116" s="43">
        <f t="shared" si="233"/>
        <v>2021</v>
      </c>
      <c r="BC116" s="44">
        <f t="shared" si="234"/>
        <v>0</v>
      </c>
    </row>
    <row r="117" spans="1:55" s="204" customFormat="1">
      <c r="A117" s="199"/>
      <c r="B117" s="200" t="s">
        <v>203</v>
      </c>
      <c r="C117" s="201"/>
      <c r="D117" s="144">
        <v>10655</v>
      </c>
      <c r="E117" s="160">
        <v>0</v>
      </c>
      <c r="F117" s="160"/>
      <c r="G117" s="160">
        <v>16593</v>
      </c>
      <c r="H117" s="144">
        <v>0</v>
      </c>
      <c r="I117" s="144">
        <v>0</v>
      </c>
      <c r="J117" s="160"/>
      <c r="K117" s="144">
        <v>0</v>
      </c>
      <c r="L117" s="43">
        <f>+SUM(D117:K117)</f>
        <v>27248</v>
      </c>
      <c r="M117" s="160"/>
      <c r="N117" s="160">
        <v>0</v>
      </c>
      <c r="O117" s="160">
        <v>1770</v>
      </c>
      <c r="P117" s="160">
        <v>701</v>
      </c>
      <c r="Q117" s="160">
        <v>0</v>
      </c>
      <c r="R117" s="160">
        <v>0</v>
      </c>
      <c r="S117" s="160"/>
      <c r="T117" s="160"/>
      <c r="U117" s="160"/>
      <c r="V117" s="144"/>
      <c r="W117" s="144"/>
      <c r="X117" s="144"/>
      <c r="Y117" s="160">
        <v>0</v>
      </c>
      <c r="Z117" s="160">
        <v>0</v>
      </c>
      <c r="AA117" s="250">
        <v>0</v>
      </c>
      <c r="AB117" s="160">
        <v>0</v>
      </c>
      <c r="AC117" s="160"/>
      <c r="AD117" s="160"/>
      <c r="AE117" s="160">
        <v>0</v>
      </c>
      <c r="AF117" s="160"/>
      <c r="AG117" s="43">
        <f>+SUM(M117:AF117)</f>
        <v>2471</v>
      </c>
      <c r="AH117" s="43">
        <f t="shared" si="239"/>
        <v>1770</v>
      </c>
      <c r="AI117" s="43">
        <f t="shared" si="239"/>
        <v>701</v>
      </c>
      <c r="AJ117" s="160"/>
      <c r="AK117" s="144"/>
      <c r="AL117" s="160">
        <v>0</v>
      </c>
      <c r="AM117" s="43">
        <f t="shared" si="225"/>
        <v>0</v>
      </c>
      <c r="AN117" s="44">
        <f t="shared" si="226"/>
        <v>29719</v>
      </c>
      <c r="AQ117" s="43">
        <f t="shared" si="240"/>
        <v>0</v>
      </c>
      <c r="AR117" s="43">
        <f t="shared" si="241"/>
        <v>123.55</v>
      </c>
      <c r="AS117" s="43">
        <f t="shared" si="241"/>
        <v>354</v>
      </c>
      <c r="AT117" s="43">
        <f t="shared" si="241"/>
        <v>46.733333333333334</v>
      </c>
      <c r="AU117" s="43">
        <f t="shared" si="242"/>
        <v>0</v>
      </c>
      <c r="AV117" s="44">
        <f t="shared" si="242"/>
        <v>958.67741935483866</v>
      </c>
      <c r="AW117" s="122"/>
      <c r="AX117" s="43">
        <f t="shared" si="230"/>
        <v>0</v>
      </c>
      <c r="AY117" s="43">
        <f t="shared" si="235"/>
        <v>0</v>
      </c>
      <c r="AZ117" s="43">
        <f t="shared" si="231"/>
        <v>0</v>
      </c>
      <c r="BA117" s="43">
        <f t="shared" si="232"/>
        <v>0</v>
      </c>
      <c r="BB117" s="43">
        <f t="shared" si="233"/>
        <v>0</v>
      </c>
      <c r="BC117" s="44">
        <f t="shared" si="234"/>
        <v>0</v>
      </c>
    </row>
    <row r="118" spans="1:55" s="204" customFormat="1">
      <c r="A118" s="199"/>
      <c r="B118" s="251" t="s">
        <v>198</v>
      </c>
      <c r="C118" s="201"/>
      <c r="D118" s="144">
        <v>228</v>
      </c>
      <c r="E118" s="160">
        <v>0</v>
      </c>
      <c r="F118" s="160">
        <v>3026</v>
      </c>
      <c r="G118" s="160">
        <v>2045</v>
      </c>
      <c r="H118" s="144">
        <v>4366</v>
      </c>
      <c r="I118" s="144">
        <v>7938</v>
      </c>
      <c r="J118" s="160"/>
      <c r="K118" s="144">
        <v>0</v>
      </c>
      <c r="L118" s="43">
        <f>+SUM(D118:K118)</f>
        <v>17603</v>
      </c>
      <c r="M118" s="160"/>
      <c r="N118" s="160">
        <v>0</v>
      </c>
      <c r="O118" s="160"/>
      <c r="P118" s="160">
        <v>0</v>
      </c>
      <c r="Q118" s="160">
        <v>0</v>
      </c>
      <c r="R118" s="160">
        <v>0</v>
      </c>
      <c r="S118" s="160"/>
      <c r="T118" s="160"/>
      <c r="U118" s="160"/>
      <c r="V118" s="144"/>
      <c r="W118" s="144"/>
      <c r="X118" s="144"/>
      <c r="Y118" s="160">
        <v>0</v>
      </c>
      <c r="Z118" s="160">
        <v>0</v>
      </c>
      <c r="AA118" s="250">
        <v>0</v>
      </c>
      <c r="AB118" s="160">
        <v>0</v>
      </c>
      <c r="AC118" s="160"/>
      <c r="AD118" s="160"/>
      <c r="AE118" s="160">
        <v>0</v>
      </c>
      <c r="AF118" s="160"/>
      <c r="AG118" s="43">
        <f>+SUM(M118:AF118)</f>
        <v>0</v>
      </c>
      <c r="AH118" s="43">
        <f t="shared" si="239"/>
        <v>0</v>
      </c>
      <c r="AI118" s="43">
        <f t="shared" si="239"/>
        <v>0</v>
      </c>
      <c r="AJ118" s="160">
        <v>1384</v>
      </c>
      <c r="AK118" s="144"/>
      <c r="AL118" s="160">
        <v>0</v>
      </c>
      <c r="AM118" s="43">
        <f t="shared" si="225"/>
        <v>1384</v>
      </c>
      <c r="AN118" s="44">
        <f t="shared" si="226"/>
        <v>18987</v>
      </c>
      <c r="AQ118" s="43">
        <f t="shared" si="240"/>
        <v>0</v>
      </c>
      <c r="AR118" s="43">
        <f t="shared" si="241"/>
        <v>0</v>
      </c>
      <c r="AS118" s="43">
        <f t="shared" si="241"/>
        <v>0</v>
      </c>
      <c r="AT118" s="43">
        <f t="shared" si="241"/>
        <v>0</v>
      </c>
      <c r="AU118" s="43">
        <f t="shared" si="242"/>
        <v>461.33333333333331</v>
      </c>
      <c r="AV118" s="44">
        <f t="shared" si="242"/>
        <v>612.48387096774195</v>
      </c>
      <c r="AW118" s="122"/>
      <c r="AX118" s="43">
        <f t="shared" si="230"/>
        <v>2045</v>
      </c>
      <c r="AY118" s="43">
        <f t="shared" si="235"/>
        <v>0</v>
      </c>
      <c r="AZ118" s="43">
        <f t="shared" si="231"/>
        <v>0</v>
      </c>
      <c r="BA118" s="43">
        <f t="shared" si="232"/>
        <v>0</v>
      </c>
      <c r="BB118" s="43">
        <f t="shared" si="233"/>
        <v>692</v>
      </c>
      <c r="BC118" s="44">
        <f t="shared" si="234"/>
        <v>0</v>
      </c>
    </row>
    <row r="119" spans="1:55" s="204" customFormat="1">
      <c r="A119" s="199"/>
      <c r="B119" s="200"/>
      <c r="C119" s="210" t="s">
        <v>202</v>
      </c>
      <c r="D119" s="252">
        <f t="shared" ref="D119:K119" si="243">SUM(D115:D118)</f>
        <v>11552</v>
      </c>
      <c r="E119" s="252">
        <f t="shared" si="243"/>
        <v>6928</v>
      </c>
      <c r="F119" s="252">
        <f t="shared" si="243"/>
        <v>17841</v>
      </c>
      <c r="G119" s="252">
        <f t="shared" si="243"/>
        <v>18638</v>
      </c>
      <c r="H119" s="252">
        <f t="shared" si="243"/>
        <v>6419</v>
      </c>
      <c r="I119" s="252">
        <f t="shared" si="243"/>
        <v>116464</v>
      </c>
      <c r="J119" s="252">
        <f t="shared" si="243"/>
        <v>3113</v>
      </c>
      <c r="K119" s="252">
        <f t="shared" si="243"/>
        <v>1349</v>
      </c>
      <c r="L119" s="45">
        <f>+SUM(D119:K119)</f>
        <v>182304</v>
      </c>
      <c r="M119" s="252">
        <f t="shared" ref="M119:V119" si="244">SUM(M115:M118)</f>
        <v>94</v>
      </c>
      <c r="N119" s="252">
        <f t="shared" si="244"/>
        <v>137</v>
      </c>
      <c r="O119" s="252">
        <f t="shared" si="244"/>
        <v>1820</v>
      </c>
      <c r="P119" s="252">
        <f t="shared" si="244"/>
        <v>701</v>
      </c>
      <c r="Q119" s="252">
        <f t="shared" si="244"/>
        <v>0</v>
      </c>
      <c r="R119" s="252">
        <f t="shared" si="244"/>
        <v>0</v>
      </c>
      <c r="S119" s="252">
        <f t="shared" si="244"/>
        <v>0</v>
      </c>
      <c r="T119" s="252">
        <f t="shared" si="244"/>
        <v>7095</v>
      </c>
      <c r="U119" s="252">
        <f t="shared" si="244"/>
        <v>53</v>
      </c>
      <c r="V119" s="252">
        <f t="shared" si="244"/>
        <v>0</v>
      </c>
      <c r="W119" s="252">
        <f t="shared" ref="W119:X119" si="245">SUM(W115:W118)</f>
        <v>0</v>
      </c>
      <c r="X119" s="252">
        <f t="shared" si="245"/>
        <v>0</v>
      </c>
      <c r="Y119" s="252">
        <f t="shared" ref="Y119:AF119" si="246">SUM(Y115:Y118)</f>
        <v>4113</v>
      </c>
      <c r="Z119" s="252">
        <f t="shared" si="246"/>
        <v>0</v>
      </c>
      <c r="AA119" s="252">
        <f t="shared" si="246"/>
        <v>10</v>
      </c>
      <c r="AB119" s="252">
        <f t="shared" si="246"/>
        <v>647</v>
      </c>
      <c r="AC119" s="252">
        <f t="shared" si="246"/>
        <v>3651</v>
      </c>
      <c r="AD119" s="252">
        <f t="shared" si="246"/>
        <v>523</v>
      </c>
      <c r="AE119" s="252">
        <f t="shared" si="246"/>
        <v>275</v>
      </c>
      <c r="AF119" s="252">
        <f t="shared" si="246"/>
        <v>10</v>
      </c>
      <c r="AG119" s="45">
        <f>+SUM(M119:AF119)</f>
        <v>19129</v>
      </c>
      <c r="AH119" s="45">
        <f t="shared" si="239"/>
        <v>13089</v>
      </c>
      <c r="AI119" s="45">
        <f t="shared" si="239"/>
        <v>1562</v>
      </c>
      <c r="AJ119" s="252">
        <f>SUM(AJ115:AJ118)</f>
        <v>18926</v>
      </c>
      <c r="AK119" s="252">
        <f>SUM(AK115:AK118)</f>
        <v>0</v>
      </c>
      <c r="AL119" s="252">
        <f>SUM(AL115:AL118)</f>
        <v>6000</v>
      </c>
      <c r="AM119" s="45">
        <f t="shared" si="225"/>
        <v>24926</v>
      </c>
      <c r="AN119" s="211">
        <f t="shared" si="226"/>
        <v>226359</v>
      </c>
      <c r="AQ119" s="45">
        <f>K119/AQ$5</f>
        <v>168.625</v>
      </c>
      <c r="AR119" s="45">
        <f>AG119/AR$5</f>
        <v>956.45</v>
      </c>
      <c r="AS119" s="45">
        <f>AH119/AS$5</f>
        <v>2617.8000000000002</v>
      </c>
      <c r="AT119" s="45">
        <f>AI119/AT$5</f>
        <v>104.13333333333334</v>
      </c>
      <c r="AU119" s="45">
        <f>AM119/AU$5</f>
        <v>8308.6666666666661</v>
      </c>
      <c r="AV119" s="211">
        <f>AN119/AV$5</f>
        <v>7301.9032258064517</v>
      </c>
      <c r="AW119" s="122"/>
      <c r="AX119" s="45">
        <f t="shared" si="230"/>
        <v>9240</v>
      </c>
      <c r="AY119" s="45">
        <f t="shared" si="235"/>
        <v>73.5</v>
      </c>
      <c r="AZ119" s="45">
        <f t="shared" si="231"/>
        <v>523</v>
      </c>
      <c r="BA119" s="45">
        <f t="shared" si="232"/>
        <v>53</v>
      </c>
      <c r="BB119" s="45">
        <f t="shared" si="233"/>
        <v>6000</v>
      </c>
      <c r="BC119" s="211">
        <f t="shared" si="234"/>
        <v>647</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48700</v>
      </c>
      <c r="E122" s="160">
        <v>0</v>
      </c>
      <c r="F122" s="160">
        <v>23470</v>
      </c>
      <c r="G122" s="160">
        <v>22000</v>
      </c>
      <c r="H122" s="144">
        <v>51067</v>
      </c>
      <c r="I122" s="144">
        <v>0</v>
      </c>
      <c r="J122" s="160">
        <v>0</v>
      </c>
      <c r="K122" s="144">
        <v>37000</v>
      </c>
      <c r="L122" s="43">
        <f>+SUM(D122:K122)</f>
        <v>182237</v>
      </c>
      <c r="M122" s="160"/>
      <c r="N122" s="160">
        <v>57</v>
      </c>
      <c r="O122" s="160">
        <v>4080</v>
      </c>
      <c r="P122" s="160">
        <v>0</v>
      </c>
      <c r="Q122" s="160">
        <v>0</v>
      </c>
      <c r="R122" s="160">
        <v>0</v>
      </c>
      <c r="S122" s="160"/>
      <c r="T122" s="160">
        <v>3350</v>
      </c>
      <c r="U122" s="160"/>
      <c r="V122" s="144"/>
      <c r="W122" s="144"/>
      <c r="X122" s="144"/>
      <c r="Y122" s="160">
        <v>0</v>
      </c>
      <c r="Z122" s="160">
        <v>305</v>
      </c>
      <c r="AA122" s="250">
        <v>1272</v>
      </c>
      <c r="AB122" s="160">
        <v>0</v>
      </c>
      <c r="AC122" s="160">
        <v>3300</v>
      </c>
      <c r="AD122" s="160"/>
      <c r="AE122" s="160">
        <v>2683</v>
      </c>
      <c r="AF122" s="160"/>
      <c r="AG122" s="43">
        <f>+SUM(M122:AF122)</f>
        <v>15047</v>
      </c>
      <c r="AH122" s="43">
        <f t="shared" ref="AH122:AI125" si="247">AC122+AD122+Z122+T122+O122</f>
        <v>11035</v>
      </c>
      <c r="AI122" s="43">
        <f t="shared" si="247"/>
        <v>3955</v>
      </c>
      <c r="AJ122" s="160">
        <v>0</v>
      </c>
      <c r="AK122" s="144"/>
      <c r="AL122" s="160">
        <v>0</v>
      </c>
      <c r="AM122" s="43">
        <f>+SUM(AJ122:AL122)</f>
        <v>0</v>
      </c>
      <c r="AN122" s="44">
        <f>+AM122+AG122+L122</f>
        <v>197284</v>
      </c>
      <c r="AQ122" s="43">
        <f t="shared" ref="AQ122:AQ124" si="248">K122/AQ$5</f>
        <v>4625</v>
      </c>
      <c r="AR122" s="43">
        <f t="shared" ref="AR122:AT124" si="249">AG122/AR$5</f>
        <v>752.35</v>
      </c>
      <c r="AS122" s="43">
        <f t="shared" si="249"/>
        <v>2207</v>
      </c>
      <c r="AT122" s="43">
        <f t="shared" si="249"/>
        <v>263.66666666666669</v>
      </c>
      <c r="AU122" s="43">
        <f t="shared" ref="AU122:AV124" si="250">AM122/AU$5</f>
        <v>0</v>
      </c>
      <c r="AV122" s="44">
        <f t="shared" si="250"/>
        <v>6364</v>
      </c>
      <c r="AW122" s="122"/>
      <c r="AX122" s="43">
        <f>MEDIAN($D122:$K122)</f>
        <v>22735</v>
      </c>
      <c r="AY122" s="43">
        <f>MEDIAN($M122:$AF122)</f>
        <v>181</v>
      </c>
      <c r="AZ122" s="43">
        <f t="shared" ref="AZ122:AZ125" si="251">MEDIAN($AC122,$AD122,$Z122,$T122,$O122,Q122,AF122)</f>
        <v>3300</v>
      </c>
      <c r="BA122" s="43">
        <f t="shared" ref="BA122:BA125" si="252">MEDIAN(M122,N122,P122,R122,S122,U122,V122,Y122,AA122,AB122,AE122,W122,X122)</f>
        <v>0</v>
      </c>
      <c r="BB122" s="43">
        <f t="shared" ref="BB122:BB125" si="253">MEDIAN($AJ122:$AL122)</f>
        <v>0</v>
      </c>
      <c r="BC122" s="44">
        <f t="shared" ref="BC122:BC125" si="254">MEDIAN(D122:K122,M122:AF122,AJ122:AL122)</f>
        <v>181</v>
      </c>
    </row>
    <row r="123" spans="1:55" s="204" customFormat="1">
      <c r="A123" s="199"/>
      <c r="B123" s="200" t="s">
        <v>199</v>
      </c>
      <c r="C123" s="201"/>
      <c r="D123" s="144">
        <v>37835</v>
      </c>
      <c r="E123" s="160">
        <v>365</v>
      </c>
      <c r="F123" s="160"/>
      <c r="G123" s="160">
        <v>0</v>
      </c>
      <c r="H123" s="144">
        <v>1149</v>
      </c>
      <c r="I123" s="144">
        <v>0</v>
      </c>
      <c r="J123" s="160">
        <v>1338</v>
      </c>
      <c r="K123" s="144">
        <v>0</v>
      </c>
      <c r="L123" s="43">
        <f>+SUM(D123:K123)</f>
        <v>40687</v>
      </c>
      <c r="M123" s="160"/>
      <c r="N123" s="160">
        <v>0</v>
      </c>
      <c r="O123" s="160">
        <v>352</v>
      </c>
      <c r="P123" s="160">
        <v>0</v>
      </c>
      <c r="Q123" s="160">
        <v>0</v>
      </c>
      <c r="R123" s="160">
        <v>0</v>
      </c>
      <c r="S123" s="160">
        <v>251</v>
      </c>
      <c r="T123" s="160"/>
      <c r="U123" s="160"/>
      <c r="V123" s="144"/>
      <c r="W123" s="144"/>
      <c r="X123" s="144"/>
      <c r="Y123" s="160">
        <v>0</v>
      </c>
      <c r="Z123" s="160">
        <v>1282</v>
      </c>
      <c r="AA123" s="250">
        <v>2763</v>
      </c>
      <c r="AB123" s="160">
        <v>66</v>
      </c>
      <c r="AC123" s="160"/>
      <c r="AD123" s="160"/>
      <c r="AE123" s="160">
        <v>15</v>
      </c>
      <c r="AF123" s="160">
        <v>3</v>
      </c>
      <c r="AG123" s="43"/>
      <c r="AH123" s="43">
        <f t="shared" si="247"/>
        <v>1634</v>
      </c>
      <c r="AI123" s="43">
        <f t="shared" si="247"/>
        <v>2778</v>
      </c>
      <c r="AJ123" s="160">
        <v>0</v>
      </c>
      <c r="AK123" s="144">
        <v>602</v>
      </c>
      <c r="AL123" s="160">
        <v>0</v>
      </c>
      <c r="AM123" s="43">
        <f>+SUM(AJ123:AL123)</f>
        <v>602</v>
      </c>
      <c r="AN123" s="44">
        <f>+AM123+AG123+L123</f>
        <v>41289</v>
      </c>
      <c r="AQ123" s="43">
        <f t="shared" si="248"/>
        <v>0</v>
      </c>
      <c r="AR123" s="43">
        <f t="shared" si="249"/>
        <v>0</v>
      </c>
      <c r="AS123" s="43">
        <f t="shared" si="249"/>
        <v>326.8</v>
      </c>
      <c r="AT123" s="43">
        <f t="shared" si="249"/>
        <v>185.2</v>
      </c>
      <c r="AU123" s="43">
        <f t="shared" si="250"/>
        <v>200.66666666666666</v>
      </c>
      <c r="AV123" s="44">
        <f t="shared" si="250"/>
        <v>1331.9032258064517</v>
      </c>
      <c r="AW123" s="122"/>
      <c r="AX123" s="43">
        <f>MEDIAN($D123:$K123)</f>
        <v>365</v>
      </c>
      <c r="AY123" s="43">
        <f>MEDIAN($M123:$AF123)</f>
        <v>9</v>
      </c>
      <c r="AZ123" s="43">
        <f t="shared" si="251"/>
        <v>177.5</v>
      </c>
      <c r="BA123" s="43">
        <f t="shared" si="252"/>
        <v>7.5</v>
      </c>
      <c r="BB123" s="43">
        <f t="shared" si="253"/>
        <v>0</v>
      </c>
      <c r="BC123" s="44">
        <f t="shared" si="254"/>
        <v>9</v>
      </c>
    </row>
    <row r="124" spans="1:55" s="204" customFormat="1">
      <c r="A124" s="199"/>
      <c r="B124" s="251" t="s">
        <v>198</v>
      </c>
      <c r="C124" s="201"/>
      <c r="D124" s="144">
        <v>2662</v>
      </c>
      <c r="E124" s="160">
        <v>5550</v>
      </c>
      <c r="F124" s="160">
        <v>28236</v>
      </c>
      <c r="G124" s="160">
        <v>34108</v>
      </c>
      <c r="H124" s="144">
        <v>44291</v>
      </c>
      <c r="I124" s="144">
        <v>29690</v>
      </c>
      <c r="J124" s="160">
        <v>9515</v>
      </c>
      <c r="K124" s="144">
        <v>14045</v>
      </c>
      <c r="L124" s="43">
        <f>+SUM(D124:K124)</f>
        <v>168097</v>
      </c>
      <c r="M124" s="160">
        <v>8</v>
      </c>
      <c r="N124" s="160">
        <v>90</v>
      </c>
      <c r="O124" s="160">
        <v>1355</v>
      </c>
      <c r="P124" s="160">
        <v>180</v>
      </c>
      <c r="Q124" s="160">
        <v>0</v>
      </c>
      <c r="R124" s="160">
        <v>0</v>
      </c>
      <c r="S124" s="160"/>
      <c r="T124" s="160">
        <v>209</v>
      </c>
      <c r="U124" s="160">
        <v>61</v>
      </c>
      <c r="V124" s="144"/>
      <c r="W124" s="144">
        <v>24</v>
      </c>
      <c r="X124" s="144"/>
      <c r="Y124" s="160">
        <v>0</v>
      </c>
      <c r="Z124" s="160">
        <v>745</v>
      </c>
      <c r="AA124" s="250">
        <v>881</v>
      </c>
      <c r="AB124" s="160">
        <v>14</v>
      </c>
      <c r="AC124" s="160">
        <v>423</v>
      </c>
      <c r="AD124" s="160">
        <v>1177</v>
      </c>
      <c r="AE124" s="160">
        <v>148</v>
      </c>
      <c r="AF124" s="160">
        <v>291</v>
      </c>
      <c r="AG124" s="43">
        <f>+SUM(M124:AF124)</f>
        <v>5606</v>
      </c>
      <c r="AH124" s="43">
        <f t="shared" si="247"/>
        <v>3909</v>
      </c>
      <c r="AI124" s="43">
        <f t="shared" si="247"/>
        <v>2447</v>
      </c>
      <c r="AJ124" s="160">
        <v>0</v>
      </c>
      <c r="AK124" s="144">
        <v>361</v>
      </c>
      <c r="AL124" s="160">
        <v>243</v>
      </c>
      <c r="AM124" s="43">
        <f>+SUM(AJ124:AL124)</f>
        <v>604</v>
      </c>
      <c r="AN124" s="44">
        <f>+AM124+AG124+L124</f>
        <v>174307</v>
      </c>
      <c r="AQ124" s="43">
        <f t="shared" si="248"/>
        <v>1755.625</v>
      </c>
      <c r="AR124" s="43">
        <f t="shared" si="249"/>
        <v>280.3</v>
      </c>
      <c r="AS124" s="43">
        <f t="shared" si="249"/>
        <v>781.8</v>
      </c>
      <c r="AT124" s="43">
        <f t="shared" si="249"/>
        <v>163.13333333333333</v>
      </c>
      <c r="AU124" s="43">
        <f t="shared" si="250"/>
        <v>201.33333333333334</v>
      </c>
      <c r="AV124" s="44">
        <f t="shared" si="250"/>
        <v>5622.8064516129034</v>
      </c>
      <c r="AW124" s="122"/>
      <c r="AX124" s="43">
        <f>MEDIAN($D124:$K124)</f>
        <v>21140.5</v>
      </c>
      <c r="AY124" s="43">
        <f>MEDIAN($M124:$AF124)</f>
        <v>148</v>
      </c>
      <c r="AZ124" s="43">
        <f t="shared" si="251"/>
        <v>423</v>
      </c>
      <c r="BA124" s="43">
        <f t="shared" si="252"/>
        <v>42.5</v>
      </c>
      <c r="BB124" s="43">
        <f t="shared" si="253"/>
        <v>243</v>
      </c>
      <c r="BC124" s="44">
        <f t="shared" si="254"/>
        <v>326</v>
      </c>
    </row>
    <row r="125" spans="1:55" s="204" customFormat="1">
      <c r="A125" s="199"/>
      <c r="B125" s="200"/>
      <c r="C125" s="210" t="s">
        <v>197</v>
      </c>
      <c r="D125" s="252">
        <f t="shared" ref="D125:K125" si="255">SUM(D122:D124)</f>
        <v>89197</v>
      </c>
      <c r="E125" s="252">
        <f t="shared" si="255"/>
        <v>5915</v>
      </c>
      <c r="F125" s="252">
        <f t="shared" si="255"/>
        <v>51706</v>
      </c>
      <c r="G125" s="252">
        <f t="shared" si="255"/>
        <v>56108</v>
      </c>
      <c r="H125" s="252">
        <f t="shared" si="255"/>
        <v>96507</v>
      </c>
      <c r="I125" s="252">
        <f t="shared" si="255"/>
        <v>29690</v>
      </c>
      <c r="J125" s="252">
        <f t="shared" si="255"/>
        <v>10853</v>
      </c>
      <c r="K125" s="252">
        <f t="shared" si="255"/>
        <v>51045</v>
      </c>
      <c r="L125" s="45">
        <f>+SUM(D125:K125)</f>
        <v>391021</v>
      </c>
      <c r="M125" s="252">
        <f t="shared" ref="M125:V125" si="256">SUM(M122:M124)</f>
        <v>8</v>
      </c>
      <c r="N125" s="252">
        <f t="shared" si="256"/>
        <v>147</v>
      </c>
      <c r="O125" s="252">
        <f t="shared" si="256"/>
        <v>5787</v>
      </c>
      <c r="P125" s="252">
        <f t="shared" si="256"/>
        <v>180</v>
      </c>
      <c r="Q125" s="252">
        <f t="shared" si="256"/>
        <v>0</v>
      </c>
      <c r="R125" s="252">
        <f t="shared" si="256"/>
        <v>0</v>
      </c>
      <c r="S125" s="252">
        <f t="shared" si="256"/>
        <v>251</v>
      </c>
      <c r="T125" s="252">
        <f t="shared" si="256"/>
        <v>3559</v>
      </c>
      <c r="U125" s="252">
        <f t="shared" si="256"/>
        <v>61</v>
      </c>
      <c r="V125" s="252">
        <f t="shared" si="256"/>
        <v>0</v>
      </c>
      <c r="W125" s="252">
        <f t="shared" ref="W125:X125" si="257">SUM(W122:W124)</f>
        <v>24</v>
      </c>
      <c r="X125" s="252">
        <f t="shared" si="257"/>
        <v>0</v>
      </c>
      <c r="Y125" s="252">
        <f t="shared" ref="Y125:AF125" si="258">SUM(Y122:Y124)</f>
        <v>0</v>
      </c>
      <c r="Z125" s="252">
        <f t="shared" si="258"/>
        <v>2332</v>
      </c>
      <c r="AA125" s="252">
        <f t="shared" si="258"/>
        <v>4916</v>
      </c>
      <c r="AB125" s="252">
        <f t="shared" si="258"/>
        <v>80</v>
      </c>
      <c r="AC125" s="252">
        <f t="shared" si="258"/>
        <v>3723</v>
      </c>
      <c r="AD125" s="252">
        <f t="shared" si="258"/>
        <v>1177</v>
      </c>
      <c r="AE125" s="252">
        <f t="shared" si="258"/>
        <v>2846</v>
      </c>
      <c r="AF125" s="252">
        <f t="shared" si="258"/>
        <v>294</v>
      </c>
      <c r="AG125" s="45">
        <f>+SUM(M125:AF125)</f>
        <v>25385</v>
      </c>
      <c r="AH125" s="45">
        <f t="shared" si="247"/>
        <v>16578</v>
      </c>
      <c r="AI125" s="45">
        <f t="shared" si="247"/>
        <v>9180</v>
      </c>
      <c r="AJ125" s="252">
        <f>SUM(AJ122:AJ124)</f>
        <v>0</v>
      </c>
      <c r="AK125" s="252">
        <f>SUM(AK122:AK124)</f>
        <v>963</v>
      </c>
      <c r="AL125" s="252">
        <f>SUM(AL122:AL124)</f>
        <v>243</v>
      </c>
      <c r="AM125" s="45">
        <f>+SUM(AJ125:AL125)</f>
        <v>1206</v>
      </c>
      <c r="AN125" s="211">
        <f>+AM125+AG125+L125</f>
        <v>417612</v>
      </c>
      <c r="AQ125" s="45">
        <f>K125/AQ$5</f>
        <v>6380.625</v>
      </c>
      <c r="AR125" s="45">
        <f>AG125/AR$5</f>
        <v>1269.25</v>
      </c>
      <c r="AS125" s="45">
        <f>AH125/AS$5</f>
        <v>3315.6</v>
      </c>
      <c r="AT125" s="45">
        <f>AI125/AT$5</f>
        <v>612</v>
      </c>
      <c r="AU125" s="45">
        <f>AM125/AU$5</f>
        <v>402</v>
      </c>
      <c r="AV125" s="211">
        <f>AN125/AV$5</f>
        <v>13471.354838709678</v>
      </c>
      <c r="AW125" s="122"/>
      <c r="AX125" s="45">
        <f>MEDIAN($D125:$K125)</f>
        <v>51375.5</v>
      </c>
      <c r="AY125" s="45">
        <f>MEDIAN($M125:$AF125)</f>
        <v>163.5</v>
      </c>
      <c r="AZ125" s="45">
        <f t="shared" si="251"/>
        <v>2332</v>
      </c>
      <c r="BA125" s="45">
        <f t="shared" si="252"/>
        <v>61</v>
      </c>
      <c r="BB125" s="45">
        <f t="shared" si="253"/>
        <v>243</v>
      </c>
      <c r="BC125" s="211">
        <f t="shared" si="254"/>
        <v>963</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9">D102+D110+D119-D125</f>
        <v>338026</v>
      </c>
      <c r="E127" s="256">
        <f t="shared" si="259"/>
        <v>205821</v>
      </c>
      <c r="F127" s="256">
        <f t="shared" si="259"/>
        <v>924943</v>
      </c>
      <c r="G127" s="256">
        <f t="shared" si="259"/>
        <v>1332183</v>
      </c>
      <c r="H127" s="256">
        <f t="shared" si="259"/>
        <v>708895</v>
      </c>
      <c r="I127" s="256">
        <f t="shared" si="259"/>
        <v>1310885</v>
      </c>
      <c r="J127" s="256">
        <f t="shared" si="259"/>
        <v>329880</v>
      </c>
      <c r="K127" s="256">
        <f t="shared" si="259"/>
        <v>587458</v>
      </c>
      <c r="L127" s="42">
        <f>+SUM(D127:K127)</f>
        <v>5738091</v>
      </c>
      <c r="M127" s="256">
        <f t="shared" ref="M127:V127" si="260">M102+M110+M119-M125</f>
        <v>59668</v>
      </c>
      <c r="N127" s="256">
        <f t="shared" si="260"/>
        <v>75926</v>
      </c>
      <c r="O127" s="256">
        <f t="shared" si="260"/>
        <v>176645</v>
      </c>
      <c r="P127" s="256">
        <f t="shared" si="260"/>
        <v>85955</v>
      </c>
      <c r="Q127" s="256">
        <f t="shared" si="260"/>
        <v>187160</v>
      </c>
      <c r="R127" s="256">
        <f t="shared" si="260"/>
        <v>75265</v>
      </c>
      <c r="S127" s="256">
        <f t="shared" si="260"/>
        <v>39090</v>
      </c>
      <c r="T127" s="256">
        <f t="shared" si="260"/>
        <v>80439</v>
      </c>
      <c r="U127" s="256">
        <f t="shared" si="260"/>
        <v>64270</v>
      </c>
      <c r="V127" s="256">
        <f t="shared" si="260"/>
        <v>17889</v>
      </c>
      <c r="W127" s="256">
        <f t="shared" ref="W127:X127" si="261">W102+W110+W119-W125</f>
        <v>23554</v>
      </c>
      <c r="X127" s="256">
        <f t="shared" si="261"/>
        <v>14455</v>
      </c>
      <c r="Y127" s="256">
        <f t="shared" ref="Y127:AF127" si="262">Y102+Y110+Y119-Y125</f>
        <v>49643</v>
      </c>
      <c r="Z127" s="256">
        <f t="shared" si="262"/>
        <v>195964</v>
      </c>
      <c r="AA127" s="256">
        <f t="shared" si="262"/>
        <v>126396</v>
      </c>
      <c r="AB127" s="256">
        <f t="shared" si="262"/>
        <v>52418</v>
      </c>
      <c r="AC127" s="256">
        <f t="shared" si="262"/>
        <v>110536</v>
      </c>
      <c r="AD127" s="256">
        <f t="shared" si="262"/>
        <v>64099</v>
      </c>
      <c r="AE127" s="256">
        <f t="shared" si="262"/>
        <v>22183</v>
      </c>
      <c r="AF127" s="256">
        <f t="shared" si="262"/>
        <v>62549</v>
      </c>
      <c r="AG127" s="42">
        <f>+SUM(M127:AF127)</f>
        <v>1584104</v>
      </c>
      <c r="AH127" s="42">
        <f>AC127+AD127+Z127+T127+O127</f>
        <v>627683</v>
      </c>
      <c r="AI127" s="42">
        <f>AD127+AE127+AA127+U127+P127</f>
        <v>362903</v>
      </c>
      <c r="AJ127" s="256">
        <f>AJ102+AJ110+AJ119-AJ125</f>
        <v>112222</v>
      </c>
      <c r="AK127" s="256">
        <f>AK102+AK110+AK119-AK125</f>
        <v>80342</v>
      </c>
      <c r="AL127" s="256">
        <f>AL102+AL110+AL119-AL125</f>
        <v>25285</v>
      </c>
      <c r="AM127" s="42">
        <f>+SUM(AJ127:AL127)</f>
        <v>217849</v>
      </c>
      <c r="AN127" s="230">
        <f>+AM127+AG127+L127</f>
        <v>7540044</v>
      </c>
      <c r="AQ127" s="42">
        <f>K127/AQ$5</f>
        <v>73432.25</v>
      </c>
      <c r="AR127" s="42">
        <f>AG127/AR$5</f>
        <v>79205.2</v>
      </c>
      <c r="AS127" s="42">
        <f>AH127/AS$5</f>
        <v>125536.6</v>
      </c>
      <c r="AT127" s="42">
        <f>AI127/AT$5</f>
        <v>24193.533333333333</v>
      </c>
      <c r="AU127" s="42">
        <f>AM127/AU$5</f>
        <v>72616.333333333328</v>
      </c>
      <c r="AV127" s="230">
        <f>AN127/AV$5</f>
        <v>243227.22580645161</v>
      </c>
      <c r="AW127" s="122"/>
      <c r="AX127" s="42">
        <f>MEDIAN($D127:$K127)</f>
        <v>648176.5</v>
      </c>
      <c r="AY127" s="42">
        <f>MEDIAN($M127:$AF127)</f>
        <v>64184.5</v>
      </c>
      <c r="AZ127" s="42">
        <f>MEDIAN($AC127,$AD127,$Z127,$T127,$O127,Q127,AF127)</f>
        <v>110536</v>
      </c>
      <c r="BA127" s="42">
        <f>MEDIAN(M127,N127,P127,R127,S127,U127,V127,Y127,AA127,AB127,AE127,W127,X127)</f>
        <v>52418</v>
      </c>
      <c r="BB127" s="42">
        <f t="shared" ref="BB127" si="263">MEDIAN($AJ127:$AL127)</f>
        <v>80342</v>
      </c>
      <c r="BC127" s="230">
        <f>MEDIAN(D127:K127,M127:AF127,AJ127:AL127)</f>
        <v>80439</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220884</v>
      </c>
      <c r="E130" s="160">
        <v>77558</v>
      </c>
      <c r="F130" s="160">
        <v>490091</v>
      </c>
      <c r="G130" s="160">
        <v>889225</v>
      </c>
      <c r="H130" s="144">
        <v>443728</v>
      </c>
      <c r="I130" s="144">
        <v>753293</v>
      </c>
      <c r="J130" s="160">
        <v>183659</v>
      </c>
      <c r="K130" s="144">
        <v>259993</v>
      </c>
      <c r="L130" s="43">
        <f>+SUM(D130:K130)</f>
        <v>3318431</v>
      </c>
      <c r="M130" s="160">
        <v>43001</v>
      </c>
      <c r="N130" s="160">
        <v>50779</v>
      </c>
      <c r="O130" s="160">
        <v>100665</v>
      </c>
      <c r="P130" s="160">
        <v>59308</v>
      </c>
      <c r="Q130" s="160">
        <v>102341</v>
      </c>
      <c r="R130" s="160">
        <v>29510</v>
      </c>
      <c r="S130" s="160">
        <v>17822</v>
      </c>
      <c r="T130" s="160">
        <v>42545</v>
      </c>
      <c r="U130" s="160">
        <v>64270</v>
      </c>
      <c r="V130" s="144">
        <v>17865</v>
      </c>
      <c r="W130" s="144">
        <v>12191</v>
      </c>
      <c r="X130" s="144">
        <v>14455</v>
      </c>
      <c r="Y130" s="160">
        <v>26611</v>
      </c>
      <c r="Z130" s="160">
        <v>78757</v>
      </c>
      <c r="AA130" s="250">
        <v>23505</v>
      </c>
      <c r="AB130" s="160">
        <v>36600</v>
      </c>
      <c r="AC130" s="160">
        <v>93513</v>
      </c>
      <c r="AD130" s="160">
        <v>42648</v>
      </c>
      <c r="AE130" s="160">
        <v>3073</v>
      </c>
      <c r="AF130" s="160">
        <v>39024</v>
      </c>
      <c r="AG130" s="43">
        <f>+SUM(M130:AF130)</f>
        <v>898483</v>
      </c>
      <c r="AH130" s="43">
        <f t="shared" ref="AH130:AI134" si="264">AC130+AD130+Z130+T130+O130</f>
        <v>358128</v>
      </c>
      <c r="AI130" s="43">
        <f t="shared" si="264"/>
        <v>192804</v>
      </c>
      <c r="AJ130" s="160">
        <v>102324</v>
      </c>
      <c r="AK130" s="144">
        <v>75292</v>
      </c>
      <c r="AL130" s="160">
        <v>16943</v>
      </c>
      <c r="AM130" s="43">
        <f>+SUM(AJ130:AL130)</f>
        <v>194559</v>
      </c>
      <c r="AN130" s="44">
        <f>+AM130+AG130+L130</f>
        <v>4411473</v>
      </c>
      <c r="AQ130" s="43">
        <f t="shared" ref="AQ130:AQ133" si="265">K130/AQ$5</f>
        <v>32499.125</v>
      </c>
      <c r="AR130" s="43">
        <f t="shared" ref="AR130:AT133" si="266">AG130/AR$5</f>
        <v>44924.15</v>
      </c>
      <c r="AS130" s="43">
        <f t="shared" si="266"/>
        <v>71625.600000000006</v>
      </c>
      <c r="AT130" s="43">
        <f t="shared" si="266"/>
        <v>12853.6</v>
      </c>
      <c r="AU130" s="43">
        <f t="shared" ref="AU130:AV133" si="267">AM130/AU$5</f>
        <v>64853</v>
      </c>
      <c r="AV130" s="44">
        <f t="shared" si="267"/>
        <v>142305.5806451613</v>
      </c>
      <c r="AW130" s="122"/>
      <c r="AX130" s="43">
        <f>MEDIAN($D130:$K130)</f>
        <v>351860.5</v>
      </c>
      <c r="AY130" s="43">
        <f>MEDIAN($M130:$AF130)</f>
        <v>40784.5</v>
      </c>
      <c r="AZ130" s="43">
        <f t="shared" ref="AZ130:AZ134" si="268">MEDIAN($AC130,$AD130,$Z130,$T130,$O130,Q130,AF130)</f>
        <v>78757</v>
      </c>
      <c r="BA130" s="43">
        <f t="shared" ref="BA130:BA134" si="269">MEDIAN(M130,N130,P130,R130,S130,U130,V130,Y130,AA130,AB130,AE130,W130,X130)</f>
        <v>26611</v>
      </c>
      <c r="BB130" s="43">
        <f t="shared" ref="BB130:BB134" si="270">MEDIAN($AJ130:$AL130)</f>
        <v>75292</v>
      </c>
      <c r="BC130" s="44">
        <f t="shared" ref="BC130:BC134" si="271">MEDIAN(D130:K130,M130:AF130,AJ130:AL130)</f>
        <v>59308</v>
      </c>
    </row>
    <row r="131" spans="1:55" s="204" customFormat="1">
      <c r="A131" s="199"/>
      <c r="B131" s="200" t="s">
        <v>194</v>
      </c>
      <c r="C131" s="201"/>
      <c r="D131" s="144">
        <v>117142</v>
      </c>
      <c r="E131" s="160">
        <v>111982</v>
      </c>
      <c r="F131" s="160">
        <v>389345</v>
      </c>
      <c r="G131" s="160">
        <v>426605</v>
      </c>
      <c r="H131" s="144">
        <v>265167</v>
      </c>
      <c r="I131" s="144">
        <v>557592</v>
      </c>
      <c r="J131" s="160">
        <v>142299</v>
      </c>
      <c r="K131" s="144">
        <v>311261</v>
      </c>
      <c r="L131" s="43">
        <f>+SUM(D131:K131)</f>
        <v>2321393</v>
      </c>
      <c r="M131" s="160">
        <v>16667</v>
      </c>
      <c r="N131" s="160">
        <v>24227</v>
      </c>
      <c r="O131" s="160">
        <v>60146</v>
      </c>
      <c r="P131" s="160">
        <v>26573</v>
      </c>
      <c r="Q131" s="160">
        <v>84819</v>
      </c>
      <c r="R131" s="160">
        <v>42900</v>
      </c>
      <c r="S131" s="160">
        <v>13699</v>
      </c>
      <c r="T131" s="160">
        <v>31428</v>
      </c>
      <c r="U131" s="160"/>
      <c r="V131" s="144"/>
      <c r="W131" s="144">
        <v>11363</v>
      </c>
      <c r="X131" s="144"/>
      <c r="Y131" s="160">
        <v>23032</v>
      </c>
      <c r="Z131" s="160">
        <v>115668</v>
      </c>
      <c r="AA131" s="250">
        <v>40504</v>
      </c>
      <c r="AB131" s="160">
        <v>15818</v>
      </c>
      <c r="AC131" s="160">
        <v>16900</v>
      </c>
      <c r="AD131" s="160">
        <v>21451</v>
      </c>
      <c r="AE131" s="160">
        <v>6688</v>
      </c>
      <c r="AF131" s="160">
        <v>23511</v>
      </c>
      <c r="AG131" s="43">
        <f>+SUM(M131:AF131)</f>
        <v>575394</v>
      </c>
      <c r="AH131" s="43">
        <f t="shared" si="264"/>
        <v>245593</v>
      </c>
      <c r="AI131" s="43">
        <f t="shared" si="264"/>
        <v>95216</v>
      </c>
      <c r="AJ131" s="160">
        <v>9898</v>
      </c>
      <c r="AK131" s="144"/>
      <c r="AL131" s="160">
        <v>5828</v>
      </c>
      <c r="AM131" s="43">
        <f>+SUM(AJ131:AL131)</f>
        <v>15726</v>
      </c>
      <c r="AN131" s="44">
        <f>+AM131+AG131+L131</f>
        <v>2912513</v>
      </c>
      <c r="AQ131" s="43">
        <f t="shared" si="265"/>
        <v>38907.625</v>
      </c>
      <c r="AR131" s="43">
        <f t="shared" si="266"/>
        <v>28769.7</v>
      </c>
      <c r="AS131" s="43">
        <f t="shared" si="266"/>
        <v>49118.6</v>
      </c>
      <c r="AT131" s="43">
        <f t="shared" si="266"/>
        <v>6347.7333333333336</v>
      </c>
      <c r="AU131" s="43">
        <f t="shared" si="267"/>
        <v>5242</v>
      </c>
      <c r="AV131" s="44">
        <f t="shared" si="267"/>
        <v>93952.032258064515</v>
      </c>
      <c r="AW131" s="122"/>
      <c r="AX131" s="43">
        <f>MEDIAN($D131:$K131)</f>
        <v>288214</v>
      </c>
      <c r="AY131" s="43">
        <f>MEDIAN($M131:$AF131)</f>
        <v>23511</v>
      </c>
      <c r="AZ131" s="43">
        <f t="shared" si="268"/>
        <v>31428</v>
      </c>
      <c r="BA131" s="43">
        <f t="shared" si="269"/>
        <v>19849.5</v>
      </c>
      <c r="BB131" s="43">
        <f t="shared" si="270"/>
        <v>7863</v>
      </c>
      <c r="BC131" s="44">
        <f t="shared" si="271"/>
        <v>31428</v>
      </c>
    </row>
    <row r="132" spans="1:55" s="204" customFormat="1">
      <c r="A132" s="199"/>
      <c r="B132" s="251" t="s">
        <v>193</v>
      </c>
      <c r="C132" s="201"/>
      <c r="D132" s="144">
        <v>0</v>
      </c>
      <c r="E132" s="160">
        <v>16281</v>
      </c>
      <c r="F132" s="160">
        <v>18453</v>
      </c>
      <c r="G132" s="160">
        <v>16866</v>
      </c>
      <c r="H132" s="144">
        <v>0</v>
      </c>
      <c r="I132" s="144">
        <v>0</v>
      </c>
      <c r="J132" s="160"/>
      <c r="K132" s="144">
        <v>16204</v>
      </c>
      <c r="L132" s="43">
        <f>+SUM(D132:K132)</f>
        <v>67804</v>
      </c>
      <c r="M132" s="160"/>
      <c r="N132" s="160">
        <v>0</v>
      </c>
      <c r="O132" s="160">
        <v>15834</v>
      </c>
      <c r="P132" s="160">
        <v>0</v>
      </c>
      <c r="Q132" s="160">
        <v>0</v>
      </c>
      <c r="R132" s="160">
        <v>0</v>
      </c>
      <c r="S132" s="160"/>
      <c r="T132" s="160"/>
      <c r="U132" s="160"/>
      <c r="V132" s="144">
        <v>37</v>
      </c>
      <c r="W132" s="144"/>
      <c r="X132" s="144"/>
      <c r="Y132" s="160">
        <v>0</v>
      </c>
      <c r="Z132" s="160">
        <v>1537</v>
      </c>
      <c r="AA132" s="250">
        <v>0</v>
      </c>
      <c r="AB132" s="160">
        <v>0</v>
      </c>
      <c r="AC132" s="160">
        <v>123</v>
      </c>
      <c r="AD132" s="160"/>
      <c r="AE132" s="160">
        <v>0</v>
      </c>
      <c r="AF132" s="160"/>
      <c r="AG132" s="43">
        <f>+SUM(M132:AF132)</f>
        <v>17531</v>
      </c>
      <c r="AH132" s="43">
        <f t="shared" si="264"/>
        <v>17494</v>
      </c>
      <c r="AI132" s="43">
        <f t="shared" si="264"/>
        <v>0</v>
      </c>
      <c r="AJ132" s="160"/>
      <c r="AK132" s="144"/>
      <c r="AL132" s="160">
        <v>0</v>
      </c>
      <c r="AM132" s="43">
        <f>+SUM(AJ132:AL132)</f>
        <v>0</v>
      </c>
      <c r="AN132" s="44">
        <f>+AM132+AG132+L132</f>
        <v>85335</v>
      </c>
      <c r="AQ132" s="43">
        <f t="shared" si="265"/>
        <v>2025.5</v>
      </c>
      <c r="AR132" s="43">
        <f t="shared" si="266"/>
        <v>876.55</v>
      </c>
      <c r="AS132" s="43">
        <f t="shared" si="266"/>
        <v>3498.8</v>
      </c>
      <c r="AT132" s="43">
        <f t="shared" si="266"/>
        <v>0</v>
      </c>
      <c r="AU132" s="43">
        <f t="shared" si="267"/>
        <v>0</v>
      </c>
      <c r="AV132" s="44">
        <f t="shared" si="267"/>
        <v>2752.7419354838707</v>
      </c>
      <c r="AW132" s="122"/>
      <c r="AX132" s="43">
        <f>MEDIAN($D132:$K132)</f>
        <v>16204</v>
      </c>
      <c r="AY132" s="43">
        <f>MEDIAN($M132:$AF132)</f>
        <v>0</v>
      </c>
      <c r="AZ132" s="43">
        <f t="shared" si="268"/>
        <v>830</v>
      </c>
      <c r="BA132" s="43">
        <f t="shared" si="269"/>
        <v>0</v>
      </c>
      <c r="BB132" s="43">
        <f t="shared" si="270"/>
        <v>0</v>
      </c>
      <c r="BC132" s="44">
        <f t="shared" si="271"/>
        <v>0</v>
      </c>
    </row>
    <row r="133" spans="1:55" s="204" customFormat="1">
      <c r="A133" s="199"/>
      <c r="B133" s="200" t="s">
        <v>192</v>
      </c>
      <c r="C133" s="201"/>
      <c r="D133" s="144">
        <v>0</v>
      </c>
      <c r="E133" s="160">
        <v>0</v>
      </c>
      <c r="F133" s="160">
        <v>27054</v>
      </c>
      <c r="G133" s="160">
        <v>-513</v>
      </c>
      <c r="H133" s="144">
        <v>0</v>
      </c>
      <c r="I133" s="144">
        <v>0</v>
      </c>
      <c r="J133" s="160">
        <v>3922</v>
      </c>
      <c r="K133" s="144">
        <v>0</v>
      </c>
      <c r="L133" s="43">
        <f>+SUM(D133:K133)</f>
        <v>30463</v>
      </c>
      <c r="M133" s="160"/>
      <c r="N133" s="160">
        <v>920</v>
      </c>
      <c r="O133" s="160"/>
      <c r="P133" s="160">
        <v>74</v>
      </c>
      <c r="Q133" s="160">
        <v>0</v>
      </c>
      <c r="R133" s="160">
        <v>2855</v>
      </c>
      <c r="S133" s="160">
        <v>7569</v>
      </c>
      <c r="T133" s="160">
        <v>6466</v>
      </c>
      <c r="U133" s="160"/>
      <c r="V133" s="144">
        <v>-13</v>
      </c>
      <c r="W133" s="144"/>
      <c r="X133" s="144"/>
      <c r="Y133" s="160">
        <v>0</v>
      </c>
      <c r="Z133" s="160">
        <v>0</v>
      </c>
      <c r="AA133" s="250">
        <v>62386</v>
      </c>
      <c r="AB133" s="160">
        <v>0</v>
      </c>
      <c r="AC133" s="160"/>
      <c r="AD133" s="160"/>
      <c r="AE133" s="160">
        <v>12422</v>
      </c>
      <c r="AF133" s="160">
        <v>14</v>
      </c>
      <c r="AG133" s="43">
        <f>+SUM(M133:AF133)</f>
        <v>92693</v>
      </c>
      <c r="AH133" s="43">
        <f t="shared" si="264"/>
        <v>6466</v>
      </c>
      <c r="AI133" s="43">
        <f t="shared" si="264"/>
        <v>74882</v>
      </c>
      <c r="AJ133" s="160"/>
      <c r="AK133" s="144">
        <v>5050</v>
      </c>
      <c r="AL133" s="160">
        <v>2514</v>
      </c>
      <c r="AM133" s="43">
        <f>+SUM(AJ133:AL133)</f>
        <v>7564</v>
      </c>
      <c r="AN133" s="44">
        <f>+AM133+AG133+L133</f>
        <v>130720</v>
      </c>
      <c r="AQ133" s="43">
        <f t="shared" si="265"/>
        <v>0</v>
      </c>
      <c r="AR133" s="43">
        <f t="shared" si="266"/>
        <v>4634.6499999999996</v>
      </c>
      <c r="AS133" s="43">
        <f t="shared" si="266"/>
        <v>1293.2</v>
      </c>
      <c r="AT133" s="43">
        <f t="shared" si="266"/>
        <v>4992.1333333333332</v>
      </c>
      <c r="AU133" s="43">
        <f t="shared" si="267"/>
        <v>2521.3333333333335</v>
      </c>
      <c r="AV133" s="44">
        <f t="shared" si="267"/>
        <v>4216.7741935483873</v>
      </c>
      <c r="AW133" s="122"/>
      <c r="AX133" s="43">
        <f>MEDIAN($D133:$K133)</f>
        <v>0</v>
      </c>
      <c r="AY133" s="43">
        <f>MEDIAN($M133:$AF133)</f>
        <v>74</v>
      </c>
      <c r="AZ133" s="43">
        <f t="shared" si="268"/>
        <v>7</v>
      </c>
      <c r="BA133" s="43">
        <f t="shared" si="269"/>
        <v>920</v>
      </c>
      <c r="BB133" s="43">
        <f t="shared" si="270"/>
        <v>3782</v>
      </c>
      <c r="BC133" s="44">
        <f t="shared" si="271"/>
        <v>14</v>
      </c>
    </row>
    <row r="134" spans="1:55" s="204" customFormat="1" ht="15" thickBot="1">
      <c r="A134" s="260"/>
      <c r="B134" s="261"/>
      <c r="C134" s="262" t="s">
        <v>191</v>
      </c>
      <c r="D134" s="263">
        <f t="shared" ref="D134:K134" si="272">SUM(D130:D133)</f>
        <v>338026</v>
      </c>
      <c r="E134" s="256">
        <f t="shared" si="272"/>
        <v>205821</v>
      </c>
      <c r="F134" s="256">
        <f t="shared" si="272"/>
        <v>924943</v>
      </c>
      <c r="G134" s="256">
        <f t="shared" si="272"/>
        <v>1332183</v>
      </c>
      <c r="H134" s="256">
        <f t="shared" si="272"/>
        <v>708895</v>
      </c>
      <c r="I134" s="256">
        <f t="shared" si="272"/>
        <v>1310885</v>
      </c>
      <c r="J134" s="256">
        <f t="shared" si="272"/>
        <v>329880</v>
      </c>
      <c r="K134" s="256">
        <f t="shared" si="272"/>
        <v>587458</v>
      </c>
      <c r="L134" s="42">
        <f>+SUM(D134:K134)</f>
        <v>5738091</v>
      </c>
      <c r="M134" s="256">
        <f t="shared" ref="M134:V134" si="273">SUM(M130:M133)</f>
        <v>59668</v>
      </c>
      <c r="N134" s="256">
        <f t="shared" si="273"/>
        <v>75926</v>
      </c>
      <c r="O134" s="256">
        <f t="shared" si="273"/>
        <v>176645</v>
      </c>
      <c r="P134" s="256">
        <f t="shared" si="273"/>
        <v>85955</v>
      </c>
      <c r="Q134" s="256">
        <f t="shared" si="273"/>
        <v>187160</v>
      </c>
      <c r="R134" s="256">
        <f t="shared" si="273"/>
        <v>75265</v>
      </c>
      <c r="S134" s="256">
        <f t="shared" si="273"/>
        <v>39090</v>
      </c>
      <c r="T134" s="256">
        <f t="shared" si="273"/>
        <v>80439</v>
      </c>
      <c r="U134" s="256">
        <f t="shared" si="273"/>
        <v>64270</v>
      </c>
      <c r="V134" s="256">
        <f t="shared" si="273"/>
        <v>17889</v>
      </c>
      <c r="W134" s="256">
        <f t="shared" ref="W134:X134" si="274">SUM(W130:W133)</f>
        <v>23554</v>
      </c>
      <c r="X134" s="256">
        <f t="shared" si="274"/>
        <v>14455</v>
      </c>
      <c r="Y134" s="256">
        <f t="shared" ref="Y134:AF134" si="275">SUM(Y130:Y133)</f>
        <v>49643</v>
      </c>
      <c r="Z134" s="256">
        <f t="shared" si="275"/>
        <v>195962</v>
      </c>
      <c r="AA134" s="256">
        <f t="shared" si="275"/>
        <v>126395</v>
      </c>
      <c r="AB134" s="256">
        <f t="shared" si="275"/>
        <v>52418</v>
      </c>
      <c r="AC134" s="256">
        <f t="shared" si="275"/>
        <v>110536</v>
      </c>
      <c r="AD134" s="256">
        <f t="shared" si="275"/>
        <v>64099</v>
      </c>
      <c r="AE134" s="256">
        <f t="shared" si="275"/>
        <v>22183</v>
      </c>
      <c r="AF134" s="256">
        <f t="shared" si="275"/>
        <v>62549</v>
      </c>
      <c r="AG134" s="42">
        <f>+SUM(M134:AF134)</f>
        <v>1584101</v>
      </c>
      <c r="AH134" s="42">
        <f t="shared" si="264"/>
        <v>627681</v>
      </c>
      <c r="AI134" s="42">
        <f t="shared" si="264"/>
        <v>362902</v>
      </c>
      <c r="AJ134" s="256">
        <f>SUM(AJ130:AJ133)</f>
        <v>112222</v>
      </c>
      <c r="AK134" s="256">
        <f>SUM(AK130:AK133)</f>
        <v>80342</v>
      </c>
      <c r="AL134" s="256">
        <f>SUM(AL130:AL133)</f>
        <v>25285</v>
      </c>
      <c r="AM134" s="42">
        <f>+SUM(AJ134:AL134)</f>
        <v>217849</v>
      </c>
      <c r="AN134" s="230">
        <f>+AM134+AG134+L134</f>
        <v>7540041</v>
      </c>
      <c r="AQ134" s="42">
        <f>K134/AQ$5</f>
        <v>73432.25</v>
      </c>
      <c r="AR134" s="42">
        <f>AG134/AR$5</f>
        <v>79205.05</v>
      </c>
      <c r="AS134" s="42">
        <f>AH134/AS$5</f>
        <v>125536.2</v>
      </c>
      <c r="AT134" s="42">
        <f>AI134/AT$5</f>
        <v>24193.466666666667</v>
      </c>
      <c r="AU134" s="42">
        <f>AM134/AU$5</f>
        <v>72616.333333333328</v>
      </c>
      <c r="AV134" s="230">
        <f>AN134/AV$5</f>
        <v>243227.12903225806</v>
      </c>
      <c r="AW134" s="122"/>
      <c r="AX134" s="42">
        <f>MEDIAN($D134:$K134)</f>
        <v>648176.5</v>
      </c>
      <c r="AY134" s="42">
        <f>MEDIAN($M134:$AF134)</f>
        <v>64184.5</v>
      </c>
      <c r="AZ134" s="42">
        <f t="shared" si="268"/>
        <v>110536</v>
      </c>
      <c r="BA134" s="42">
        <f t="shared" si="269"/>
        <v>52418</v>
      </c>
      <c r="BB134" s="42">
        <f t="shared" si="270"/>
        <v>80342</v>
      </c>
      <c r="BC134" s="230">
        <f t="shared" si="271"/>
        <v>80439</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2009</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40650</v>
      </c>
      <c r="E138" s="28">
        <v>11769</v>
      </c>
      <c r="F138" s="28">
        <v>61177</v>
      </c>
      <c r="G138" s="28">
        <v>88170</v>
      </c>
      <c r="H138" s="141">
        <v>45444</v>
      </c>
      <c r="I138" s="141">
        <v>89399</v>
      </c>
      <c r="J138" s="28">
        <v>25164</v>
      </c>
      <c r="K138" s="141">
        <v>60091</v>
      </c>
      <c r="L138" s="25">
        <f>+SUM(D138:K138)</f>
        <v>421864</v>
      </c>
      <c r="M138" s="28">
        <v>2738</v>
      </c>
      <c r="N138" s="28">
        <v>11875</v>
      </c>
      <c r="O138" s="28">
        <v>4552</v>
      </c>
      <c r="P138" s="28">
        <v>6447</v>
      </c>
      <c r="Q138" s="28">
        <v>7003</v>
      </c>
      <c r="R138" s="28">
        <v>5192</v>
      </c>
      <c r="S138" s="28">
        <v>5695</v>
      </c>
      <c r="T138" s="28">
        <v>8894</v>
      </c>
      <c r="U138" s="28">
        <v>9869</v>
      </c>
      <c r="V138" s="141">
        <v>2444</v>
      </c>
      <c r="W138" s="141">
        <v>2266</v>
      </c>
      <c r="X138" s="141">
        <v>1490</v>
      </c>
      <c r="Y138" s="28">
        <v>908</v>
      </c>
      <c r="Z138" s="28">
        <v>8661</v>
      </c>
      <c r="AA138" s="29">
        <v>3501</v>
      </c>
      <c r="AB138" s="28">
        <v>3152</v>
      </c>
      <c r="AC138" s="269">
        <v>11913</v>
      </c>
      <c r="AD138" s="28">
        <v>8457</v>
      </c>
      <c r="AE138" s="28">
        <v>655</v>
      </c>
      <c r="AF138" s="28">
        <v>2581</v>
      </c>
      <c r="AG138" s="25">
        <f>+SUM(M138:AF138)</f>
        <v>108293</v>
      </c>
      <c r="AH138" s="25">
        <f>AC138+AD138+Z138+T138+O138</f>
        <v>42477</v>
      </c>
      <c r="AI138" s="25">
        <f>AD138+AE138+AA138+U138+P138</f>
        <v>28929</v>
      </c>
      <c r="AJ138" s="28">
        <v>8159</v>
      </c>
      <c r="AK138" s="141">
        <v>1981</v>
      </c>
      <c r="AL138" s="28">
        <v>2812</v>
      </c>
      <c r="AM138" s="25">
        <f>+SUM(AJ138:AL138)</f>
        <v>12952</v>
      </c>
      <c r="AN138" s="270">
        <f>+AM138+AG138+L138</f>
        <v>543109</v>
      </c>
      <c r="AQ138" s="43">
        <f t="shared" ref="AQ138" si="276">K138/AQ$5</f>
        <v>7511.375</v>
      </c>
      <c r="AR138" s="43">
        <f t="shared" ref="AR138:AT138" si="277">AG138/AR$5</f>
        <v>5414.65</v>
      </c>
      <c r="AS138" s="43">
        <f t="shared" si="277"/>
        <v>8495.4</v>
      </c>
      <c r="AT138" s="43">
        <f t="shared" si="277"/>
        <v>1928.6</v>
      </c>
      <c r="AU138" s="43">
        <f t="shared" ref="AU138:AV138" si="278">AM138/AU$5</f>
        <v>4317.333333333333</v>
      </c>
      <c r="AV138" s="44">
        <f t="shared" si="278"/>
        <v>17519.645161290322</v>
      </c>
      <c r="AW138" s="23"/>
      <c r="AX138" s="25">
        <f>MEDIAN($D138:$K138)</f>
        <v>52767.5</v>
      </c>
      <c r="AY138" s="25">
        <f>MEDIAN($M138:$AF138)</f>
        <v>4872</v>
      </c>
      <c r="AZ138" s="25">
        <f>MEDIAN($AC138,$AD138,$Z138,$T138,$O138,Q138,AF138)</f>
        <v>8457</v>
      </c>
      <c r="BA138" s="25">
        <f>MEDIAN(M138,N138,P138,R138,S138,U138,V138,Y138,AA138,AB138,AE138,W138,X138)</f>
        <v>3152</v>
      </c>
      <c r="BB138" s="25">
        <f t="shared" ref="BB138" si="279">MEDIAN($AJ138:$AL138)</f>
        <v>2812</v>
      </c>
      <c r="BC138" s="270">
        <f>MEDIAN(D138:K138,M138:AF138,AJ138:AL138)</f>
        <v>7003</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v>0</v>
      </c>
      <c r="F140" s="162">
        <v>0</v>
      </c>
      <c r="G140" s="162">
        <v>0</v>
      </c>
      <c r="H140" s="137">
        <v>15000</v>
      </c>
      <c r="I140" s="137"/>
      <c r="J140" s="162">
        <v>0</v>
      </c>
      <c r="K140" s="137">
        <v>55000</v>
      </c>
      <c r="L140" s="22">
        <f>+SUM(D140:K140)</f>
        <v>140000</v>
      </c>
      <c r="M140" s="162"/>
      <c r="N140" s="162">
        <v>0</v>
      </c>
      <c r="O140" s="162">
        <v>1500</v>
      </c>
      <c r="P140" s="162">
        <v>4500</v>
      </c>
      <c r="Q140" s="162">
        <v>2500</v>
      </c>
      <c r="R140" s="162">
        <v>0</v>
      </c>
      <c r="S140" s="162">
        <v>0</v>
      </c>
      <c r="T140" s="162">
        <v>3380</v>
      </c>
      <c r="U140" s="162">
        <v>0</v>
      </c>
      <c r="V140" s="137"/>
      <c r="W140" s="137"/>
      <c r="X140" s="137"/>
      <c r="Y140" s="162">
        <v>0</v>
      </c>
      <c r="Z140" s="162">
        <v>25000</v>
      </c>
      <c r="AA140" s="271">
        <v>1000</v>
      </c>
      <c r="AB140" s="162"/>
      <c r="AC140" s="162">
        <v>3300</v>
      </c>
      <c r="AD140" s="162"/>
      <c r="AE140" s="162">
        <v>0</v>
      </c>
      <c r="AF140" s="162"/>
      <c r="AG140" s="22">
        <f>+SUM(M140:AF140)</f>
        <v>41180</v>
      </c>
      <c r="AH140" s="22">
        <f>AC140+AD140+Z140+T140+O140</f>
        <v>33180</v>
      </c>
      <c r="AI140" s="22">
        <f>AD140+AE140+AA140+U140+P140</f>
        <v>5500</v>
      </c>
      <c r="AJ140" s="162"/>
      <c r="AK140" s="137"/>
      <c r="AL140" s="162">
        <v>0</v>
      </c>
      <c r="AM140" s="22">
        <f>+SUM(AJ140:AL140)</f>
        <v>0</v>
      </c>
      <c r="AN140" s="65">
        <f>+AM140+AG140+L140</f>
        <v>181180</v>
      </c>
      <c r="AQ140" s="43">
        <f t="shared" ref="AQ140:AQ141" si="280">K140/AQ$5</f>
        <v>6875</v>
      </c>
      <c r="AR140" s="43">
        <f t="shared" ref="AR140:AT141" si="281">AG140/AR$5</f>
        <v>2059</v>
      </c>
      <c r="AS140" s="43">
        <f t="shared" si="281"/>
        <v>6636</v>
      </c>
      <c r="AT140" s="43">
        <f t="shared" si="281"/>
        <v>366.66666666666669</v>
      </c>
      <c r="AU140" s="43">
        <f t="shared" ref="AU140:AV141" si="282">AM140/AU$5</f>
        <v>0</v>
      </c>
      <c r="AV140" s="44">
        <f t="shared" si="282"/>
        <v>5844.5161290322585</v>
      </c>
      <c r="AW140" s="23"/>
      <c r="AX140" s="22">
        <f>MEDIAN($D140:$K140)</f>
        <v>0</v>
      </c>
      <c r="AY140" s="22">
        <f>MEDIAN($M140:$AF140)</f>
        <v>1000</v>
      </c>
      <c r="AZ140" s="22">
        <f t="shared" ref="AZ140:AZ141" si="283">MEDIAN($AC140,$AD140,$Z140,$T140,$O140,Q140,AF140)</f>
        <v>3300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204" customFormat="1">
      <c r="A141" s="272" t="s">
        <v>188</v>
      </c>
      <c r="B141" s="261"/>
      <c r="C141" s="273"/>
      <c r="D141" s="112">
        <v>21300</v>
      </c>
      <c r="E141" s="274">
        <v>0</v>
      </c>
      <c r="F141" s="274">
        <v>0</v>
      </c>
      <c r="G141" s="274">
        <v>50000</v>
      </c>
      <c r="H141" s="275">
        <v>10000</v>
      </c>
      <c r="I141" s="275"/>
      <c r="J141" s="274">
        <v>0</v>
      </c>
      <c r="K141" s="275">
        <v>18000</v>
      </c>
      <c r="L141" s="276">
        <f>+SUM(D141:K141)</f>
        <v>99300</v>
      </c>
      <c r="M141" s="274"/>
      <c r="N141" s="274">
        <v>0</v>
      </c>
      <c r="O141" s="274">
        <v>1500</v>
      </c>
      <c r="P141" s="274">
        <v>4500</v>
      </c>
      <c r="Q141" s="274">
        <v>2500</v>
      </c>
      <c r="R141" s="274">
        <v>0</v>
      </c>
      <c r="S141" s="274">
        <v>0</v>
      </c>
      <c r="T141" s="274">
        <v>30</v>
      </c>
      <c r="U141" s="274">
        <v>0</v>
      </c>
      <c r="V141" s="275"/>
      <c r="W141" s="275"/>
      <c r="X141" s="275"/>
      <c r="Y141" s="274">
        <v>0</v>
      </c>
      <c r="Z141" s="277">
        <v>15000</v>
      </c>
      <c r="AA141" s="277">
        <v>6000</v>
      </c>
      <c r="AB141" s="274"/>
      <c r="AC141" s="274">
        <v>3700</v>
      </c>
      <c r="AD141" s="274"/>
      <c r="AE141" s="274">
        <v>0</v>
      </c>
      <c r="AF141" s="274"/>
      <c r="AG141" s="276">
        <f>+SUM(M141:AF141)</f>
        <v>33230</v>
      </c>
      <c r="AH141" s="276">
        <f>AC141+AD141+Z141+T141+O141</f>
        <v>20230</v>
      </c>
      <c r="AI141" s="276">
        <f>AD141+AE141+AA141+U141+P141</f>
        <v>10500</v>
      </c>
      <c r="AJ141" s="274"/>
      <c r="AK141" s="275"/>
      <c r="AL141" s="274">
        <v>0</v>
      </c>
      <c r="AM141" s="276">
        <f>+SUM(AJ141:AL141)</f>
        <v>0</v>
      </c>
      <c r="AN141" s="278">
        <f>+AM141+AG141+L141</f>
        <v>132530</v>
      </c>
      <c r="AQ141" s="258">
        <f t="shared" si="280"/>
        <v>2250</v>
      </c>
      <c r="AR141" s="258">
        <f t="shared" si="281"/>
        <v>1661.5</v>
      </c>
      <c r="AS141" s="258">
        <f t="shared" si="281"/>
        <v>4046</v>
      </c>
      <c r="AT141" s="258">
        <f t="shared" si="281"/>
        <v>700</v>
      </c>
      <c r="AU141" s="258">
        <f t="shared" si="282"/>
        <v>0</v>
      </c>
      <c r="AV141" s="397">
        <f t="shared" si="282"/>
        <v>4275.1612903225805</v>
      </c>
      <c r="AW141" s="23"/>
      <c r="AX141" s="276">
        <f>MEDIAN($D141:$K141)</f>
        <v>10000</v>
      </c>
      <c r="AY141" s="276">
        <f>MEDIAN($M141:$AF141)</f>
        <v>30</v>
      </c>
      <c r="AZ141" s="276">
        <f t="shared" si="283"/>
        <v>2500</v>
      </c>
      <c r="BA141" s="276">
        <f t="shared" si="284"/>
        <v>0</v>
      </c>
      <c r="BB141" s="276">
        <f t="shared" si="285"/>
        <v>0</v>
      </c>
      <c r="BC141" s="278">
        <f t="shared" si="286"/>
        <v>30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2009</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329698</v>
      </c>
      <c r="E149" s="160">
        <v>208621</v>
      </c>
      <c r="F149" s="160">
        <v>923186</v>
      </c>
      <c r="G149" s="160">
        <v>1298498</v>
      </c>
      <c r="H149" s="144">
        <v>698104</v>
      </c>
      <c r="I149" s="144">
        <v>1279787</v>
      </c>
      <c r="J149" s="160">
        <v>296391</v>
      </c>
      <c r="K149" s="144">
        <v>587970</v>
      </c>
      <c r="L149" s="43">
        <f>+SUM(D149:K149)</f>
        <v>5622255</v>
      </c>
      <c r="M149" s="160">
        <v>54305</v>
      </c>
      <c r="N149" s="160">
        <v>65766</v>
      </c>
      <c r="O149" s="160">
        <v>158050</v>
      </c>
      <c r="P149" s="160">
        <v>75086</v>
      </c>
      <c r="Q149" s="160">
        <v>171234</v>
      </c>
      <c r="R149" s="160">
        <v>64643</v>
      </c>
      <c r="S149" s="160">
        <v>33071</v>
      </c>
      <c r="T149" s="160">
        <v>79313</v>
      </c>
      <c r="U149" s="160">
        <v>59949</v>
      </c>
      <c r="V149" s="144">
        <v>17363</v>
      </c>
      <c r="W149" s="144">
        <v>20467</v>
      </c>
      <c r="X149" s="144">
        <v>13622</v>
      </c>
      <c r="Y149" s="160">
        <v>46607</v>
      </c>
      <c r="Z149" s="160">
        <v>186485</v>
      </c>
      <c r="AA149" s="250">
        <v>107634</v>
      </c>
      <c r="AB149" s="160">
        <v>41171</v>
      </c>
      <c r="AC149" s="160">
        <v>109111</v>
      </c>
      <c r="AD149" s="160">
        <v>59966</v>
      </c>
      <c r="AE149" s="160">
        <v>22327</v>
      </c>
      <c r="AF149" s="160">
        <v>62153</v>
      </c>
      <c r="AG149" s="43">
        <f>+SUM(M149:AF149)</f>
        <v>1448323</v>
      </c>
      <c r="AH149" s="43">
        <f>AC149+AD149+Z149+T149+O149</f>
        <v>592925</v>
      </c>
      <c r="AI149" s="43">
        <f>AD149+AE149+AA149+U149+P149</f>
        <v>324962</v>
      </c>
      <c r="AJ149" s="160">
        <v>98000</v>
      </c>
      <c r="AK149" s="144">
        <v>25123</v>
      </c>
      <c r="AL149" s="160">
        <v>23572</v>
      </c>
      <c r="AM149" s="43">
        <f>+SUM(AJ149:AL149)</f>
        <v>146695</v>
      </c>
      <c r="AN149" s="62">
        <f>+AM149+AG149+L149</f>
        <v>7217273</v>
      </c>
      <c r="AQ149" s="43">
        <f t="shared" ref="AQ149" si="287">K149/AQ$5</f>
        <v>73496.25</v>
      </c>
      <c r="AR149" s="43">
        <f t="shared" ref="AR149:AT149" si="288">AG149/AR$5</f>
        <v>72416.149999999994</v>
      </c>
      <c r="AS149" s="43">
        <f t="shared" si="288"/>
        <v>118585</v>
      </c>
      <c r="AT149" s="43">
        <f t="shared" si="288"/>
        <v>21664.133333333335</v>
      </c>
      <c r="AU149" s="43">
        <f t="shared" ref="AU149:AV149" si="289">AM149/AU$5</f>
        <v>48898.333333333336</v>
      </c>
      <c r="AV149" s="44">
        <f t="shared" si="289"/>
        <v>232815.25806451612</v>
      </c>
      <c r="AW149" s="122"/>
      <c r="AX149" s="43">
        <f>MEDIAN($D149:$K149)</f>
        <v>643037</v>
      </c>
      <c r="AY149" s="43">
        <f>MEDIAN($M149:$AF149)</f>
        <v>61059.5</v>
      </c>
      <c r="AZ149" s="43">
        <f>MEDIAN($AC149,$AD149,$Z149,$T149,$O149,Q149,AF149)</f>
        <v>109111</v>
      </c>
      <c r="BA149" s="43">
        <f>MEDIAN(M149,N149,P149,R149,S149,U149,V149,Y149,AA149,AB149,AE149,W149,X149)</f>
        <v>46607</v>
      </c>
      <c r="BB149" s="43">
        <f t="shared" ref="BB149" si="290">MEDIAN($AJ149:$AL149)</f>
        <v>25123</v>
      </c>
      <c r="BC149" s="62">
        <f>MEDIAN(D149:K149,M149:AF149,AJ149:AL149)</f>
        <v>75086</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8108</v>
      </c>
      <c r="E151" s="160">
        <v>-2745</v>
      </c>
      <c r="F151" s="160">
        <v>2282</v>
      </c>
      <c r="G151" s="160">
        <v>28537</v>
      </c>
      <c r="H151" s="144">
        <v>9055</v>
      </c>
      <c r="I151" s="144">
        <v>31098</v>
      </c>
      <c r="J151" s="160">
        <v>10741</v>
      </c>
      <c r="K151" s="144">
        <v>12804</v>
      </c>
      <c r="L151" s="43">
        <f>+SUM(D151:K151)</f>
        <v>99880</v>
      </c>
      <c r="M151" s="160">
        <v>4345</v>
      </c>
      <c r="N151" s="160">
        <v>8598</v>
      </c>
      <c r="O151" s="160">
        <v>9152</v>
      </c>
      <c r="P151" s="160">
        <v>2021</v>
      </c>
      <c r="Q151" s="160">
        <v>4503</v>
      </c>
      <c r="R151" s="160">
        <v>1726</v>
      </c>
      <c r="S151" s="160">
        <v>1901</v>
      </c>
      <c r="T151" s="160">
        <v>749</v>
      </c>
      <c r="U151" s="160">
        <v>3641</v>
      </c>
      <c r="V151" s="144">
        <v>376</v>
      </c>
      <c r="W151" s="144">
        <v>1468</v>
      </c>
      <c r="X151" s="144">
        <v>833</v>
      </c>
      <c r="Y151" s="160">
        <v>2466</v>
      </c>
      <c r="Z151" s="160">
        <v>8432</v>
      </c>
      <c r="AA151" s="250">
        <v>2032</v>
      </c>
      <c r="AB151" s="160">
        <v>4425</v>
      </c>
      <c r="AC151" s="160">
        <v>1442</v>
      </c>
      <c r="AD151" s="160">
        <v>3747</v>
      </c>
      <c r="AE151" s="160">
        <v>1211</v>
      </c>
      <c r="AF151" s="160">
        <v>1515</v>
      </c>
      <c r="AG151" s="43">
        <f>+SUM(M151:AF151)</f>
        <v>64583</v>
      </c>
      <c r="AH151" s="43">
        <f t="shared" ref="AH151:AI154" si="291">AC151+AD151+Z151+T151+O151</f>
        <v>23522</v>
      </c>
      <c r="AI151" s="43">
        <f t="shared" si="291"/>
        <v>12652</v>
      </c>
      <c r="AJ151" s="160">
        <v>8125</v>
      </c>
      <c r="AK151" s="144">
        <v>3769</v>
      </c>
      <c r="AL151" s="160">
        <v>2318</v>
      </c>
      <c r="AM151" s="43">
        <f>+SUM(AJ151:AL151)</f>
        <v>14212</v>
      </c>
      <c r="AN151" s="62">
        <f>+AM151+AG151+L151</f>
        <v>178675</v>
      </c>
      <c r="AQ151" s="43">
        <f t="shared" ref="AQ151:AQ154" si="292">K151/AQ$5</f>
        <v>1600.5</v>
      </c>
      <c r="AR151" s="43">
        <f t="shared" ref="AR151:AT154" si="293">AG151/AR$5</f>
        <v>3229.15</v>
      </c>
      <c r="AS151" s="43">
        <f t="shared" si="293"/>
        <v>4704.3999999999996</v>
      </c>
      <c r="AT151" s="43">
        <f t="shared" si="293"/>
        <v>843.4666666666667</v>
      </c>
      <c r="AU151" s="43">
        <f t="shared" ref="AU151:AV154" si="294">AM151/AU$5</f>
        <v>4737.333333333333</v>
      </c>
      <c r="AV151" s="44">
        <f t="shared" si="294"/>
        <v>5763.7096774193551</v>
      </c>
      <c r="AW151" s="122"/>
      <c r="AX151" s="43">
        <f>MEDIAN($D151:$K151)</f>
        <v>9898</v>
      </c>
      <c r="AY151" s="43">
        <f>MEDIAN($M151:$AF151)</f>
        <v>2026.5</v>
      </c>
      <c r="AZ151" s="43">
        <f t="shared" ref="AZ151:AZ154" si="295">MEDIAN($AC151,$AD151,$Z151,$T151,$O151,Q151,AF151)</f>
        <v>3747</v>
      </c>
      <c r="BA151" s="43">
        <f t="shared" ref="BA151:BA154" si="296">MEDIAN(M151,N151,P151,R151,S151,U151,V151,Y151,AA151,AB151,AE151,W151,X151)</f>
        <v>2021</v>
      </c>
      <c r="BB151" s="43">
        <f t="shared" ref="BB151:BB154" si="297">MEDIAN($AJ151:$AL151)</f>
        <v>3769</v>
      </c>
      <c r="BC151" s="62">
        <f t="shared" ref="BC151:BC154" si="298">MEDIAN(D151:K151,M151:AF151,AJ151:AL151)</f>
        <v>3641</v>
      </c>
    </row>
    <row r="152" spans="1:55" s="204" customFormat="1">
      <c r="A152" s="199" t="s">
        <v>184</v>
      </c>
      <c r="B152" s="200"/>
      <c r="C152" s="201"/>
      <c r="D152" s="144">
        <v>0</v>
      </c>
      <c r="E152" s="160">
        <v>-55</v>
      </c>
      <c r="F152" s="160">
        <v>-800</v>
      </c>
      <c r="G152" s="160">
        <v>5661</v>
      </c>
      <c r="H152" s="144">
        <v>36</v>
      </c>
      <c r="I152" s="144">
        <v>0</v>
      </c>
      <c r="J152" s="160">
        <v>22224</v>
      </c>
      <c r="K152" s="144">
        <v>-13826</v>
      </c>
      <c r="L152" s="43">
        <f>+SUM(D152:K152)</f>
        <v>13240</v>
      </c>
      <c r="M152" s="160">
        <v>-5</v>
      </c>
      <c r="N152" s="160">
        <v>1082</v>
      </c>
      <c r="O152" s="160">
        <v>-753</v>
      </c>
      <c r="P152" s="160">
        <v>6858</v>
      </c>
      <c r="Q152" s="160">
        <v>10923</v>
      </c>
      <c r="R152" s="160">
        <v>2774</v>
      </c>
      <c r="S152" s="160"/>
      <c r="T152" s="160">
        <v>957</v>
      </c>
      <c r="U152" s="160"/>
      <c r="V152" s="144">
        <v>150</v>
      </c>
      <c r="W152" s="144">
        <v>1619</v>
      </c>
      <c r="X152" s="144"/>
      <c r="Y152" s="160">
        <v>570</v>
      </c>
      <c r="Z152" s="160">
        <v>0</v>
      </c>
      <c r="AA152" s="250">
        <v>16699</v>
      </c>
      <c r="AB152" s="160">
        <v>6822</v>
      </c>
      <c r="AC152" s="160"/>
      <c r="AD152" s="160">
        <v>386</v>
      </c>
      <c r="AE152" s="160">
        <v>0</v>
      </c>
      <c r="AF152" s="160">
        <v>-1119</v>
      </c>
      <c r="AG152" s="43">
        <f>+SUM(M152:AF152)</f>
        <v>46963</v>
      </c>
      <c r="AH152" s="43">
        <f t="shared" si="291"/>
        <v>590</v>
      </c>
      <c r="AI152" s="43">
        <f t="shared" si="291"/>
        <v>23943</v>
      </c>
      <c r="AJ152" s="160">
        <v>0</v>
      </c>
      <c r="AK152" s="144"/>
      <c r="AL152" s="160">
        <v>-605</v>
      </c>
      <c r="AM152" s="43">
        <f>+SUM(AJ152:AL152)</f>
        <v>-605</v>
      </c>
      <c r="AN152" s="62">
        <f>+AM152+AG152+L152</f>
        <v>59598</v>
      </c>
      <c r="AQ152" s="43">
        <f t="shared" si="292"/>
        <v>-1728.25</v>
      </c>
      <c r="AR152" s="43">
        <f t="shared" si="293"/>
        <v>2348.15</v>
      </c>
      <c r="AS152" s="43">
        <f t="shared" si="293"/>
        <v>118</v>
      </c>
      <c r="AT152" s="43">
        <f t="shared" si="293"/>
        <v>1596.2</v>
      </c>
      <c r="AU152" s="43">
        <f t="shared" si="294"/>
        <v>-201.66666666666666</v>
      </c>
      <c r="AV152" s="44">
        <f t="shared" si="294"/>
        <v>1922.516129032258</v>
      </c>
      <c r="AW152" s="122"/>
      <c r="AX152" s="43">
        <f>MEDIAN($D152:$K152)</f>
        <v>0</v>
      </c>
      <c r="AY152" s="43">
        <f>MEDIAN($M152:$AF152)</f>
        <v>763.5</v>
      </c>
      <c r="AZ152" s="43">
        <f t="shared" si="295"/>
        <v>193</v>
      </c>
      <c r="BA152" s="43">
        <f t="shared" si="296"/>
        <v>1350.5</v>
      </c>
      <c r="BB152" s="43">
        <f t="shared" si="297"/>
        <v>-302.5</v>
      </c>
      <c r="BC152" s="62">
        <f t="shared" si="298"/>
        <v>93</v>
      </c>
    </row>
    <row r="153" spans="1:55" s="204" customFormat="1">
      <c r="A153" s="199" t="s">
        <v>183</v>
      </c>
      <c r="B153" s="200"/>
      <c r="C153" s="201"/>
      <c r="D153" s="144">
        <v>0</v>
      </c>
      <c r="E153" s="160">
        <v>0</v>
      </c>
      <c r="F153" s="160">
        <v>0</v>
      </c>
      <c r="G153" s="160">
        <v>0</v>
      </c>
      <c r="H153" s="144">
        <v>1700</v>
      </c>
      <c r="I153" s="144">
        <v>0</v>
      </c>
      <c r="J153" s="160"/>
      <c r="K153" s="144">
        <v>510</v>
      </c>
      <c r="L153" s="43"/>
      <c r="M153" s="160">
        <v>1023</v>
      </c>
      <c r="N153" s="160">
        <v>0</v>
      </c>
      <c r="O153" s="160"/>
      <c r="P153" s="160">
        <v>1990</v>
      </c>
      <c r="Q153" s="160">
        <v>500</v>
      </c>
      <c r="R153" s="160">
        <v>6125</v>
      </c>
      <c r="S153" s="160">
        <v>550</v>
      </c>
      <c r="T153" s="160"/>
      <c r="U153" s="160">
        <v>680</v>
      </c>
      <c r="V153" s="144"/>
      <c r="W153" s="144"/>
      <c r="X153" s="144"/>
      <c r="Y153" s="160">
        <v>0</v>
      </c>
      <c r="Z153" s="160">
        <v>1045</v>
      </c>
      <c r="AA153" s="250">
        <v>30</v>
      </c>
      <c r="AB153" s="160"/>
      <c r="AC153" s="160"/>
      <c r="AD153" s="160"/>
      <c r="AE153" s="160">
        <v>0</v>
      </c>
      <c r="AF153" s="160"/>
      <c r="AG153" s="43">
        <f>+SUM(M153:AF153)</f>
        <v>11943</v>
      </c>
      <c r="AH153" s="43">
        <f t="shared" si="291"/>
        <v>1045</v>
      </c>
      <c r="AI153" s="43">
        <f t="shared" si="291"/>
        <v>2700</v>
      </c>
      <c r="AJ153" s="160">
        <v>6097</v>
      </c>
      <c r="AK153" s="144">
        <v>51450</v>
      </c>
      <c r="AL153" s="160">
        <v>0</v>
      </c>
      <c r="AM153" s="43">
        <f>+SUM(AJ153:AL153)</f>
        <v>57547</v>
      </c>
      <c r="AN153" s="62">
        <f>+AM153+AG153+L153</f>
        <v>69490</v>
      </c>
      <c r="AQ153" s="43">
        <f t="shared" si="292"/>
        <v>63.75</v>
      </c>
      <c r="AR153" s="43">
        <f t="shared" si="293"/>
        <v>597.15</v>
      </c>
      <c r="AS153" s="43">
        <f t="shared" si="293"/>
        <v>209</v>
      </c>
      <c r="AT153" s="43">
        <f t="shared" si="293"/>
        <v>180</v>
      </c>
      <c r="AU153" s="43">
        <f t="shared" si="294"/>
        <v>19182.333333333332</v>
      </c>
      <c r="AV153" s="44">
        <f t="shared" si="294"/>
        <v>2241.6129032258063</v>
      </c>
      <c r="AW153" s="122"/>
      <c r="AX153" s="43">
        <f>MEDIAN($D153:$K153)</f>
        <v>0</v>
      </c>
      <c r="AY153" s="43">
        <f>MEDIAN($M153:$AF153)</f>
        <v>550</v>
      </c>
      <c r="AZ153" s="43">
        <f t="shared" si="295"/>
        <v>772.5</v>
      </c>
      <c r="BA153" s="43">
        <f t="shared" si="296"/>
        <v>550</v>
      </c>
      <c r="BB153" s="43">
        <f t="shared" si="297"/>
        <v>6097</v>
      </c>
      <c r="BC153" s="62">
        <f t="shared" si="298"/>
        <v>500</v>
      </c>
    </row>
    <row r="154" spans="1:55" s="204" customFormat="1">
      <c r="A154" s="199" t="s">
        <v>125</v>
      </c>
      <c r="B154" s="200"/>
      <c r="C154" s="201"/>
      <c r="D154" s="144">
        <v>220</v>
      </c>
      <c r="E154" s="160"/>
      <c r="F154" s="160">
        <v>275</v>
      </c>
      <c r="G154" s="160">
        <v>-513</v>
      </c>
      <c r="H154" s="144">
        <v>0</v>
      </c>
      <c r="I154" s="144">
        <v>0</v>
      </c>
      <c r="J154" s="160">
        <v>524</v>
      </c>
      <c r="K154" s="144">
        <v>0</v>
      </c>
      <c r="L154" s="43">
        <f>+SUM(D154:K154)</f>
        <v>506</v>
      </c>
      <c r="M154" s="160"/>
      <c r="N154" s="160">
        <v>480</v>
      </c>
      <c r="O154" s="160">
        <v>10196</v>
      </c>
      <c r="P154" s="160">
        <v>0</v>
      </c>
      <c r="Q154" s="160">
        <v>0</v>
      </c>
      <c r="R154" s="160">
        <v>-3</v>
      </c>
      <c r="S154" s="160">
        <v>3568</v>
      </c>
      <c r="T154" s="160">
        <v>-580</v>
      </c>
      <c r="U154" s="160"/>
      <c r="V154" s="144"/>
      <c r="W154" s="144"/>
      <c r="X154" s="144"/>
      <c r="Y154" s="160">
        <v>0</v>
      </c>
      <c r="Z154" s="160">
        <v>0</v>
      </c>
      <c r="AA154" s="250">
        <v>0</v>
      </c>
      <c r="AB154" s="160"/>
      <c r="AC154" s="160">
        <v>-17</v>
      </c>
      <c r="AD154" s="160"/>
      <c r="AE154" s="160">
        <v>-1355</v>
      </c>
      <c r="AF154" s="160"/>
      <c r="AG154" s="43">
        <f>+SUM(M154:AF154)</f>
        <v>12289</v>
      </c>
      <c r="AH154" s="43">
        <f t="shared" si="291"/>
        <v>9599</v>
      </c>
      <c r="AI154" s="43">
        <f t="shared" si="291"/>
        <v>-1355</v>
      </c>
      <c r="AJ154" s="160">
        <v>0</v>
      </c>
      <c r="AK154" s="144"/>
      <c r="AL154" s="160">
        <v>0</v>
      </c>
      <c r="AM154" s="43">
        <f>+SUM(AJ154:AL154)</f>
        <v>0</v>
      </c>
      <c r="AN154" s="62">
        <f>+AM154+AG154+L154</f>
        <v>12795</v>
      </c>
      <c r="AQ154" s="43">
        <f t="shared" si="292"/>
        <v>0</v>
      </c>
      <c r="AR154" s="43">
        <f t="shared" si="293"/>
        <v>614.45000000000005</v>
      </c>
      <c r="AS154" s="43">
        <f t="shared" si="293"/>
        <v>1919.8</v>
      </c>
      <c r="AT154" s="43">
        <f t="shared" si="293"/>
        <v>-90.333333333333329</v>
      </c>
      <c r="AU154" s="43">
        <f t="shared" si="294"/>
        <v>0</v>
      </c>
      <c r="AV154" s="44">
        <f t="shared" si="294"/>
        <v>412.74193548387098</v>
      </c>
      <c r="AW154" s="122"/>
      <c r="AX154" s="43">
        <f>MEDIAN($D154:$K154)</f>
        <v>0</v>
      </c>
      <c r="AY154" s="43">
        <f>MEDIAN($M154:$AF154)</f>
        <v>0</v>
      </c>
      <c r="AZ154" s="43">
        <f t="shared" si="295"/>
        <v>0</v>
      </c>
      <c r="BA154" s="43">
        <f t="shared" si="296"/>
        <v>0</v>
      </c>
      <c r="BB154" s="43">
        <f t="shared" si="297"/>
        <v>0</v>
      </c>
      <c r="BC154" s="62">
        <f t="shared" si="29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9">SUM(D149:D155)</f>
        <v>338026</v>
      </c>
      <c r="E156" s="280">
        <f t="shared" si="299"/>
        <v>205821</v>
      </c>
      <c r="F156" s="280">
        <f t="shared" si="299"/>
        <v>924943</v>
      </c>
      <c r="G156" s="280">
        <f t="shared" si="299"/>
        <v>1332183</v>
      </c>
      <c r="H156" s="280">
        <f t="shared" si="299"/>
        <v>708895</v>
      </c>
      <c r="I156" s="280">
        <f t="shared" si="299"/>
        <v>1310885</v>
      </c>
      <c r="J156" s="280">
        <f t="shared" si="299"/>
        <v>329880</v>
      </c>
      <c r="K156" s="280">
        <f t="shared" si="299"/>
        <v>587458</v>
      </c>
      <c r="L156" s="42">
        <f>+SUM(D156:K156)</f>
        <v>5738091</v>
      </c>
      <c r="M156" s="280">
        <f t="shared" ref="M156:V156" si="300">SUM(M149:M155)</f>
        <v>59668</v>
      </c>
      <c r="N156" s="280">
        <f t="shared" si="300"/>
        <v>75926</v>
      </c>
      <c r="O156" s="280">
        <f t="shared" si="300"/>
        <v>176645</v>
      </c>
      <c r="P156" s="280">
        <f t="shared" si="300"/>
        <v>85955</v>
      </c>
      <c r="Q156" s="280">
        <f t="shared" si="300"/>
        <v>187160</v>
      </c>
      <c r="R156" s="280">
        <f t="shared" si="300"/>
        <v>75265</v>
      </c>
      <c r="S156" s="280">
        <f t="shared" si="300"/>
        <v>39090</v>
      </c>
      <c r="T156" s="280">
        <f t="shared" si="300"/>
        <v>80439</v>
      </c>
      <c r="U156" s="280">
        <f t="shared" si="300"/>
        <v>64270</v>
      </c>
      <c r="V156" s="280">
        <f t="shared" si="300"/>
        <v>17889</v>
      </c>
      <c r="W156" s="280">
        <f t="shared" ref="W156:X156" si="301">SUM(W149:W155)</f>
        <v>23554</v>
      </c>
      <c r="X156" s="280">
        <f t="shared" si="301"/>
        <v>14455</v>
      </c>
      <c r="Y156" s="280">
        <f t="shared" ref="Y156:AF156" si="302">SUM(Y149:Y155)</f>
        <v>49643</v>
      </c>
      <c r="Z156" s="280">
        <f t="shared" si="302"/>
        <v>195962</v>
      </c>
      <c r="AA156" s="280">
        <f t="shared" si="302"/>
        <v>126395</v>
      </c>
      <c r="AB156" s="280">
        <f t="shared" si="302"/>
        <v>52418</v>
      </c>
      <c r="AC156" s="280">
        <f t="shared" si="302"/>
        <v>110536</v>
      </c>
      <c r="AD156" s="280">
        <f t="shared" si="302"/>
        <v>64099</v>
      </c>
      <c r="AE156" s="280">
        <f t="shared" si="302"/>
        <v>22183</v>
      </c>
      <c r="AF156" s="280">
        <f t="shared" si="302"/>
        <v>62549</v>
      </c>
      <c r="AG156" s="42">
        <f>+SUM(M156:AF156)</f>
        <v>1584101</v>
      </c>
      <c r="AH156" s="42">
        <f>AC156+AD156+Z156+T156+O156</f>
        <v>627681</v>
      </c>
      <c r="AI156" s="42">
        <f>AD156+AE156+AA156+U156+P156</f>
        <v>362902</v>
      </c>
      <c r="AJ156" s="280">
        <f>SUM(AJ149:AJ155)</f>
        <v>112222</v>
      </c>
      <c r="AK156" s="280">
        <f>SUM(AK149:AK155)</f>
        <v>80342</v>
      </c>
      <c r="AL156" s="280">
        <f>SUM(AL149:AL155)</f>
        <v>25285</v>
      </c>
      <c r="AM156" s="42">
        <f>+SUM(AJ156:AL156)</f>
        <v>217849</v>
      </c>
      <c r="AN156" s="281">
        <f>+AM156+AG156+L156</f>
        <v>7540041</v>
      </c>
      <c r="AQ156" s="42">
        <f>K156/AQ$5</f>
        <v>73432.25</v>
      </c>
      <c r="AR156" s="42">
        <f>AG156/AR$5</f>
        <v>79205.05</v>
      </c>
      <c r="AS156" s="42">
        <f>AH156/AS$5</f>
        <v>125536.2</v>
      </c>
      <c r="AT156" s="42">
        <f>AI156/AT$5</f>
        <v>24193.466666666667</v>
      </c>
      <c r="AU156" s="42">
        <f>AM156/AU$5</f>
        <v>72616.333333333328</v>
      </c>
      <c r="AV156" s="281">
        <f>AN156/AV$5</f>
        <v>243227.12903225806</v>
      </c>
      <c r="AW156" s="122"/>
      <c r="AX156" s="42">
        <f>MEDIAN($D156:$K156)</f>
        <v>648176.5</v>
      </c>
      <c r="AY156" s="42">
        <f>MEDIAN($M156:$AF156)</f>
        <v>64184.5</v>
      </c>
      <c r="AZ156" s="42">
        <f>MEDIAN($AC156,$AD156,$Z156,$T156,$O156,Q156,AF156)</f>
        <v>110536</v>
      </c>
      <c r="BA156" s="42">
        <f>MEDIAN(M156,N156,P156,R156,S156,U156,V156,Y156,AA156,AB156,AE156,W156,X156)</f>
        <v>52418</v>
      </c>
      <c r="BB156" s="42">
        <f t="shared" ref="BB156" si="303">MEDIAN($AJ156:$AL156)</f>
        <v>80342</v>
      </c>
      <c r="BC156" s="281">
        <f>MEDIAN(D156:K156,M156:AF156,AJ156:AL156)</f>
        <v>80439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2009</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130787</v>
      </c>
      <c r="E165" s="160">
        <v>28021</v>
      </c>
      <c r="F165" s="160">
        <v>181252</v>
      </c>
      <c r="G165" s="160">
        <v>334771</v>
      </c>
      <c r="H165" s="144">
        <v>140271</v>
      </c>
      <c r="I165" s="144">
        <v>248208</v>
      </c>
      <c r="J165" s="160">
        <v>90253</v>
      </c>
      <c r="K165" s="144">
        <v>140348</v>
      </c>
      <c r="L165" s="43">
        <f t="shared" ref="L165:L170" si="304">+SUM(D165:K165)</f>
        <v>1293911</v>
      </c>
      <c r="M165" s="160">
        <v>19066</v>
      </c>
      <c r="N165" s="160">
        <v>30936</v>
      </c>
      <c r="O165" s="160">
        <v>48298</v>
      </c>
      <c r="P165" s="160">
        <v>23712</v>
      </c>
      <c r="Q165" s="160">
        <v>47834</v>
      </c>
      <c r="R165" s="160">
        <v>25522</v>
      </c>
      <c r="S165" s="160">
        <v>28750</v>
      </c>
      <c r="T165" s="160">
        <v>31852</v>
      </c>
      <c r="U165" s="160">
        <v>33357</v>
      </c>
      <c r="V165" s="144">
        <v>21093</v>
      </c>
      <c r="W165" s="144">
        <v>12749</v>
      </c>
      <c r="X165" s="144">
        <v>9547</v>
      </c>
      <c r="Y165" s="160">
        <v>35894</v>
      </c>
      <c r="Z165" s="160">
        <v>69937</v>
      </c>
      <c r="AA165" s="250">
        <v>33914</v>
      </c>
      <c r="AB165" s="160">
        <v>24490</v>
      </c>
      <c r="AC165" s="160">
        <v>45687</v>
      </c>
      <c r="AD165" s="160">
        <v>29089</v>
      </c>
      <c r="AE165" s="160">
        <v>16070</v>
      </c>
      <c r="AF165" s="160">
        <v>25959</v>
      </c>
      <c r="AG165" s="43">
        <f t="shared" ref="AG165:AG170" si="305">+SUM(M165:AF165)</f>
        <v>613756</v>
      </c>
      <c r="AH165" s="43">
        <f t="shared" ref="AH165:AI170" si="306">AC165+AD165+Z165+T165+O165</f>
        <v>224863</v>
      </c>
      <c r="AI165" s="43">
        <f t="shared" si="306"/>
        <v>136142</v>
      </c>
      <c r="AJ165" s="160">
        <v>133746</v>
      </c>
      <c r="AK165" s="144">
        <v>13624</v>
      </c>
      <c r="AL165" s="160">
        <v>22340</v>
      </c>
      <c r="AM165" s="43">
        <f t="shared" ref="AM165:AM170" si="307">+SUM(AJ165:AL165)</f>
        <v>169710</v>
      </c>
      <c r="AN165" s="44">
        <f t="shared" ref="AN165:AN170" si="308">+AM165+AG165+L165</f>
        <v>2077377</v>
      </c>
      <c r="AQ165" s="43">
        <f t="shared" ref="AQ165:AQ169" si="309">K165/AQ$5</f>
        <v>17543.5</v>
      </c>
      <c r="AR165" s="43">
        <f t="shared" ref="AR165:AT169" si="310">AG165/AR$5</f>
        <v>30687.8</v>
      </c>
      <c r="AS165" s="43">
        <f t="shared" si="310"/>
        <v>44972.6</v>
      </c>
      <c r="AT165" s="43">
        <f t="shared" si="310"/>
        <v>9076.1333333333332</v>
      </c>
      <c r="AU165" s="43">
        <f t="shared" ref="AU165:AV169" si="311">AM165/AU$5</f>
        <v>56570</v>
      </c>
      <c r="AV165" s="44">
        <f t="shared" si="311"/>
        <v>67012.161290322576</v>
      </c>
      <c r="AW165" s="122"/>
      <c r="AX165" s="43">
        <f t="shared" ref="AX165:AX170" si="312">MEDIAN($D165:$K165)</f>
        <v>140309.5</v>
      </c>
      <c r="AY165" s="43">
        <f t="shared" ref="AY165:AY170" si="313">MEDIAN($M165:$AF165)</f>
        <v>28919.5</v>
      </c>
      <c r="AZ165" s="43">
        <f t="shared" ref="AZ165:AZ170" si="314">MEDIAN($AC165,$AD165,$Z165,$T165,$O165,Q165,AF165)</f>
        <v>45687</v>
      </c>
      <c r="BA165" s="43">
        <f t="shared" ref="BA165:BA170" si="315">MEDIAN(M165,N165,P165,R165,S165,U165,V165,Y165,AA165,AB165,AE165,W165,X165)</f>
        <v>24490</v>
      </c>
      <c r="BB165" s="43">
        <f t="shared" ref="BB165:BB170" si="316">MEDIAN($AJ165:$AL165)</f>
        <v>22340</v>
      </c>
      <c r="BC165" s="44">
        <f t="shared" ref="BC165:BC170" si="317">MEDIAN(D165:K165,M165:AF165,AJ165:AL165)</f>
        <v>31852</v>
      </c>
    </row>
    <row r="166" spans="1:55" s="204" customFormat="1">
      <c r="A166" s="199"/>
      <c r="B166" s="200"/>
      <c r="C166" s="201" t="s">
        <v>178</v>
      </c>
      <c r="D166" s="144">
        <v>98453</v>
      </c>
      <c r="E166" s="160">
        <v>18860</v>
      </c>
      <c r="F166" s="160">
        <v>120619</v>
      </c>
      <c r="G166" s="160">
        <v>197201</v>
      </c>
      <c r="H166" s="144">
        <v>87648</v>
      </c>
      <c r="I166" s="144">
        <v>121905</v>
      </c>
      <c r="J166" s="160">
        <v>64277</v>
      </c>
      <c r="K166" s="144">
        <v>90223</v>
      </c>
      <c r="L166" s="43">
        <f t="shared" si="304"/>
        <v>799186</v>
      </c>
      <c r="M166" s="160">
        <v>5533</v>
      </c>
      <c r="N166" s="160">
        <v>9516</v>
      </c>
      <c r="O166" s="160">
        <v>28354</v>
      </c>
      <c r="P166" s="160">
        <v>11388</v>
      </c>
      <c r="Q166" s="160">
        <v>45299</v>
      </c>
      <c r="R166" s="160">
        <v>20955</v>
      </c>
      <c r="S166" s="160">
        <v>6145</v>
      </c>
      <c r="T166" s="160">
        <v>14766</v>
      </c>
      <c r="U166" s="160">
        <v>6511</v>
      </c>
      <c r="V166" s="144"/>
      <c r="W166" s="144">
        <v>3906</v>
      </c>
      <c r="X166" s="144">
        <v>756</v>
      </c>
      <c r="Y166" s="160">
        <v>13759</v>
      </c>
      <c r="Z166" s="160">
        <v>53908</v>
      </c>
      <c r="AA166" s="250">
        <v>16667</v>
      </c>
      <c r="AB166" s="160">
        <v>11851</v>
      </c>
      <c r="AC166" s="160">
        <v>20815</v>
      </c>
      <c r="AD166" s="160">
        <v>14169</v>
      </c>
      <c r="AE166" s="160">
        <v>5486</v>
      </c>
      <c r="AF166" s="160">
        <v>21322</v>
      </c>
      <c r="AG166" s="43">
        <f t="shared" si="305"/>
        <v>311106</v>
      </c>
      <c r="AH166" s="43">
        <f t="shared" si="306"/>
        <v>132012</v>
      </c>
      <c r="AI166" s="43">
        <f t="shared" si="306"/>
        <v>54221</v>
      </c>
      <c r="AJ166" s="160">
        <v>5687</v>
      </c>
      <c r="AK166" s="144">
        <v>6040</v>
      </c>
      <c r="AL166" s="160">
        <v>1225</v>
      </c>
      <c r="AM166" s="43">
        <f t="shared" si="307"/>
        <v>12952</v>
      </c>
      <c r="AN166" s="44">
        <f t="shared" si="308"/>
        <v>1123244</v>
      </c>
      <c r="AQ166" s="43">
        <f t="shared" si="309"/>
        <v>11277.875</v>
      </c>
      <c r="AR166" s="43">
        <f t="shared" si="310"/>
        <v>15555.3</v>
      </c>
      <c r="AS166" s="43">
        <f t="shared" si="310"/>
        <v>26402.400000000001</v>
      </c>
      <c r="AT166" s="43">
        <f t="shared" si="310"/>
        <v>3614.7333333333331</v>
      </c>
      <c r="AU166" s="43">
        <f t="shared" si="311"/>
        <v>4317.333333333333</v>
      </c>
      <c r="AV166" s="44">
        <f t="shared" si="311"/>
        <v>36233.677419354841</v>
      </c>
      <c r="AW166" s="122"/>
      <c r="AX166" s="43">
        <f t="shared" si="312"/>
        <v>94338</v>
      </c>
      <c r="AY166" s="43">
        <f t="shared" si="313"/>
        <v>13759</v>
      </c>
      <c r="AZ166" s="43">
        <f t="shared" si="314"/>
        <v>21322</v>
      </c>
      <c r="BA166" s="43">
        <f t="shared" si="315"/>
        <v>8013.5</v>
      </c>
      <c r="BB166" s="43">
        <f t="shared" si="316"/>
        <v>5687</v>
      </c>
      <c r="BC166" s="44">
        <f t="shared" si="317"/>
        <v>15716.5</v>
      </c>
    </row>
    <row r="167" spans="1:55" s="204" customFormat="1">
      <c r="A167" s="199"/>
      <c r="B167" s="200"/>
      <c r="C167" s="201" t="s">
        <v>177</v>
      </c>
      <c r="D167" s="144">
        <v>25604</v>
      </c>
      <c r="E167" s="160">
        <v>45178</v>
      </c>
      <c r="F167" s="160">
        <v>101500</v>
      </c>
      <c r="G167" s="160">
        <v>298250</v>
      </c>
      <c r="H167" s="144">
        <v>56228</v>
      </c>
      <c r="I167" s="144">
        <v>179184</v>
      </c>
      <c r="J167" s="160">
        <v>53219</v>
      </c>
      <c r="K167" s="144">
        <v>82845</v>
      </c>
      <c r="L167" s="43">
        <f t="shared" si="304"/>
        <v>842008</v>
      </c>
      <c r="M167" s="160"/>
      <c r="N167" s="160">
        <v>3803</v>
      </c>
      <c r="O167" s="160">
        <v>9791</v>
      </c>
      <c r="P167" s="160">
        <v>3652</v>
      </c>
      <c r="Q167" s="160">
        <v>0</v>
      </c>
      <c r="R167" s="160">
        <v>3506</v>
      </c>
      <c r="S167" s="160">
        <v>1456</v>
      </c>
      <c r="T167" s="160">
        <v>5306</v>
      </c>
      <c r="U167" s="160">
        <v>3546</v>
      </c>
      <c r="V167" s="144"/>
      <c r="W167" s="144"/>
      <c r="X167" s="144">
        <v>908</v>
      </c>
      <c r="Y167" s="160">
        <v>2545</v>
      </c>
      <c r="Z167" s="160">
        <v>14650</v>
      </c>
      <c r="AA167" s="250">
        <v>2920</v>
      </c>
      <c r="AB167" s="160">
        <v>0</v>
      </c>
      <c r="AC167" s="160">
        <v>8667</v>
      </c>
      <c r="AD167" s="160">
        <v>6862</v>
      </c>
      <c r="AE167" s="160">
        <v>2679</v>
      </c>
      <c r="AF167" s="160">
        <v>4408</v>
      </c>
      <c r="AG167" s="43">
        <f t="shared" si="305"/>
        <v>74699</v>
      </c>
      <c r="AH167" s="43">
        <f t="shared" si="306"/>
        <v>45276</v>
      </c>
      <c r="AI167" s="43">
        <f t="shared" si="306"/>
        <v>19659</v>
      </c>
      <c r="AJ167" s="160">
        <v>0</v>
      </c>
      <c r="AK167" s="144">
        <v>422</v>
      </c>
      <c r="AL167" s="160">
        <v>0</v>
      </c>
      <c r="AM167" s="43">
        <f t="shared" si="307"/>
        <v>422</v>
      </c>
      <c r="AN167" s="44">
        <f t="shared" si="308"/>
        <v>917129</v>
      </c>
      <c r="AQ167" s="43">
        <f t="shared" si="309"/>
        <v>10355.625</v>
      </c>
      <c r="AR167" s="43">
        <f t="shared" si="310"/>
        <v>3734.95</v>
      </c>
      <c r="AS167" s="43">
        <f t="shared" si="310"/>
        <v>9055.2000000000007</v>
      </c>
      <c r="AT167" s="43">
        <f t="shared" si="310"/>
        <v>1310.5999999999999</v>
      </c>
      <c r="AU167" s="43">
        <f t="shared" si="311"/>
        <v>140.66666666666666</v>
      </c>
      <c r="AV167" s="44">
        <f t="shared" si="311"/>
        <v>29584.806451612902</v>
      </c>
      <c r="AW167" s="122"/>
      <c r="AX167" s="43">
        <f t="shared" si="312"/>
        <v>69536.5</v>
      </c>
      <c r="AY167" s="43">
        <f t="shared" si="313"/>
        <v>3546</v>
      </c>
      <c r="AZ167" s="43">
        <f t="shared" si="314"/>
        <v>6862</v>
      </c>
      <c r="BA167" s="43">
        <f t="shared" si="315"/>
        <v>2799.5</v>
      </c>
      <c r="BB167" s="43">
        <f t="shared" si="316"/>
        <v>0</v>
      </c>
      <c r="BC167" s="44">
        <f t="shared" si="317"/>
        <v>4105.5</v>
      </c>
    </row>
    <row r="168" spans="1:55" s="204" customFormat="1">
      <c r="A168" s="199"/>
      <c r="B168" s="200"/>
      <c r="C168" s="201" t="s">
        <v>176</v>
      </c>
      <c r="D168" s="144">
        <v>30</v>
      </c>
      <c r="E168" s="160">
        <v>2126</v>
      </c>
      <c r="F168" s="160">
        <v>5043</v>
      </c>
      <c r="G168" s="160">
        <v>0</v>
      </c>
      <c r="H168" s="144">
        <v>3614</v>
      </c>
      <c r="I168" s="144">
        <v>12890</v>
      </c>
      <c r="J168" s="160">
        <v>1041</v>
      </c>
      <c r="K168" s="144">
        <v>1406</v>
      </c>
      <c r="L168" s="43">
        <f t="shared" si="304"/>
        <v>26150</v>
      </c>
      <c r="M168" s="160">
        <v>1042</v>
      </c>
      <c r="N168" s="160">
        <v>301</v>
      </c>
      <c r="O168" s="160">
        <v>1557</v>
      </c>
      <c r="P168" s="160">
        <v>767</v>
      </c>
      <c r="Q168" s="160">
        <v>2061</v>
      </c>
      <c r="R168" s="160">
        <v>947</v>
      </c>
      <c r="S168" s="160">
        <v>268</v>
      </c>
      <c r="T168" s="160">
        <v>63</v>
      </c>
      <c r="U168" s="160">
        <v>1513</v>
      </c>
      <c r="V168" s="144"/>
      <c r="W168" s="144">
        <v>47</v>
      </c>
      <c r="X168" s="144">
        <v>756</v>
      </c>
      <c r="Y168" s="160">
        <v>1145</v>
      </c>
      <c r="Z168" s="160">
        <v>198</v>
      </c>
      <c r="AA168" s="250">
        <v>283</v>
      </c>
      <c r="AB168" s="160">
        <v>298</v>
      </c>
      <c r="AC168" s="160">
        <v>277</v>
      </c>
      <c r="AD168" s="160">
        <v>863</v>
      </c>
      <c r="AE168" s="160">
        <v>119</v>
      </c>
      <c r="AF168" s="160">
        <v>467</v>
      </c>
      <c r="AG168" s="43">
        <f t="shared" si="305"/>
        <v>12972</v>
      </c>
      <c r="AH168" s="43">
        <f t="shared" si="306"/>
        <v>2958</v>
      </c>
      <c r="AI168" s="43">
        <f t="shared" si="306"/>
        <v>3545</v>
      </c>
      <c r="AJ168" s="160">
        <v>3091</v>
      </c>
      <c r="AK168" s="144">
        <v>2202</v>
      </c>
      <c r="AL168" s="160">
        <v>431</v>
      </c>
      <c r="AM168" s="43">
        <f t="shared" si="307"/>
        <v>5724</v>
      </c>
      <c r="AN168" s="44">
        <f t="shared" si="308"/>
        <v>44846</v>
      </c>
      <c r="AQ168" s="43">
        <f t="shared" si="309"/>
        <v>175.75</v>
      </c>
      <c r="AR168" s="43">
        <f t="shared" si="310"/>
        <v>648.6</v>
      </c>
      <c r="AS168" s="43">
        <f t="shared" si="310"/>
        <v>591.6</v>
      </c>
      <c r="AT168" s="43">
        <f t="shared" si="310"/>
        <v>236.33333333333334</v>
      </c>
      <c r="AU168" s="43">
        <f t="shared" si="311"/>
        <v>1908</v>
      </c>
      <c r="AV168" s="44">
        <f t="shared" si="311"/>
        <v>1446.6451612903227</v>
      </c>
      <c r="AW168" s="122"/>
      <c r="AX168" s="43">
        <f t="shared" si="312"/>
        <v>1766</v>
      </c>
      <c r="AY168" s="43">
        <f t="shared" si="313"/>
        <v>467</v>
      </c>
      <c r="AZ168" s="43">
        <f t="shared" si="314"/>
        <v>467</v>
      </c>
      <c r="BA168" s="43">
        <f t="shared" si="315"/>
        <v>528.5</v>
      </c>
      <c r="BB168" s="43">
        <f t="shared" si="316"/>
        <v>2202</v>
      </c>
      <c r="BC168" s="44">
        <f t="shared" si="317"/>
        <v>815</v>
      </c>
    </row>
    <row r="169" spans="1:55" s="204" customFormat="1">
      <c r="A169" s="199"/>
      <c r="B169" s="200"/>
      <c r="C169" s="201" t="s">
        <v>125</v>
      </c>
      <c r="D169" s="144">
        <v>10433</v>
      </c>
      <c r="E169" s="160"/>
      <c r="F169" s="160"/>
      <c r="G169" s="160">
        <v>10036</v>
      </c>
      <c r="H169" s="144">
        <v>5264</v>
      </c>
      <c r="I169" s="144">
        <v>0</v>
      </c>
      <c r="J169" s="160"/>
      <c r="K169" s="144">
        <v>2606</v>
      </c>
      <c r="L169" s="43">
        <f t="shared" si="304"/>
        <v>28339</v>
      </c>
      <c r="M169" s="160"/>
      <c r="N169" s="160">
        <v>0</v>
      </c>
      <c r="O169" s="160"/>
      <c r="P169" s="160">
        <v>0</v>
      </c>
      <c r="Q169" s="160">
        <v>0</v>
      </c>
      <c r="R169" s="160">
        <v>0</v>
      </c>
      <c r="S169" s="160"/>
      <c r="T169" s="160"/>
      <c r="U169" s="160"/>
      <c r="V169" s="144">
        <v>5127</v>
      </c>
      <c r="W169" s="144">
        <v>3045</v>
      </c>
      <c r="X169" s="144">
        <v>831</v>
      </c>
      <c r="Y169" s="160"/>
      <c r="Z169" s="160">
        <v>3440</v>
      </c>
      <c r="AA169" s="250">
        <v>0</v>
      </c>
      <c r="AB169" s="160">
        <v>7219</v>
      </c>
      <c r="AC169" s="160"/>
      <c r="AD169" s="160"/>
      <c r="AE169" s="160">
        <v>0</v>
      </c>
      <c r="AF169" s="160"/>
      <c r="AG169" s="43">
        <f t="shared" si="305"/>
        <v>19662</v>
      </c>
      <c r="AH169" s="43">
        <f t="shared" si="306"/>
        <v>3440</v>
      </c>
      <c r="AI169" s="43">
        <f t="shared" si="306"/>
        <v>0</v>
      </c>
      <c r="AJ169" s="160">
        <v>6434</v>
      </c>
      <c r="AK169" s="144"/>
      <c r="AL169" s="160">
        <v>822</v>
      </c>
      <c r="AM169" s="43">
        <f t="shared" si="307"/>
        <v>7256</v>
      </c>
      <c r="AN169" s="44">
        <f t="shared" si="308"/>
        <v>55257</v>
      </c>
      <c r="AQ169" s="43">
        <f t="shared" si="309"/>
        <v>325.75</v>
      </c>
      <c r="AR169" s="43">
        <f t="shared" si="310"/>
        <v>983.1</v>
      </c>
      <c r="AS169" s="43">
        <f t="shared" si="310"/>
        <v>688</v>
      </c>
      <c r="AT169" s="43">
        <f t="shared" si="310"/>
        <v>0</v>
      </c>
      <c r="AU169" s="43">
        <f t="shared" si="311"/>
        <v>2418.6666666666665</v>
      </c>
      <c r="AV169" s="44">
        <f t="shared" si="311"/>
        <v>1782.483870967742</v>
      </c>
      <c r="AW169" s="122"/>
      <c r="AX169" s="43">
        <f t="shared" si="312"/>
        <v>5264</v>
      </c>
      <c r="AY169" s="43">
        <f t="shared" si="313"/>
        <v>0</v>
      </c>
      <c r="AZ169" s="43">
        <f t="shared" si="314"/>
        <v>1720</v>
      </c>
      <c r="BA169" s="43">
        <f t="shared" si="315"/>
        <v>0</v>
      </c>
      <c r="BB169" s="43">
        <f t="shared" si="316"/>
        <v>3628</v>
      </c>
      <c r="BC169" s="44">
        <f t="shared" si="317"/>
        <v>1718.5</v>
      </c>
    </row>
    <row r="170" spans="1:55" s="204" customFormat="1">
      <c r="A170" s="199"/>
      <c r="B170" s="200"/>
      <c r="C170" s="210" t="s">
        <v>158</v>
      </c>
      <c r="D170" s="252">
        <f t="shared" ref="D170:K170" si="318">SUM(D165:D169)</f>
        <v>265307</v>
      </c>
      <c r="E170" s="252">
        <f t="shared" si="318"/>
        <v>94185</v>
      </c>
      <c r="F170" s="252">
        <f t="shared" si="318"/>
        <v>408414</v>
      </c>
      <c r="G170" s="252">
        <f t="shared" si="318"/>
        <v>840258</v>
      </c>
      <c r="H170" s="252">
        <f t="shared" si="318"/>
        <v>293025</v>
      </c>
      <c r="I170" s="252">
        <f t="shared" si="318"/>
        <v>562187</v>
      </c>
      <c r="J170" s="252">
        <f t="shared" si="318"/>
        <v>208790</v>
      </c>
      <c r="K170" s="252">
        <f t="shared" si="318"/>
        <v>317428</v>
      </c>
      <c r="L170" s="45">
        <f t="shared" si="304"/>
        <v>2989594</v>
      </c>
      <c r="M170" s="252">
        <f t="shared" ref="M170:V170" si="319">SUM(M165:M169)</f>
        <v>25641</v>
      </c>
      <c r="N170" s="252">
        <f t="shared" si="319"/>
        <v>44556</v>
      </c>
      <c r="O170" s="252">
        <f t="shared" si="319"/>
        <v>88000</v>
      </c>
      <c r="P170" s="252">
        <f t="shared" si="319"/>
        <v>39519</v>
      </c>
      <c r="Q170" s="252">
        <f t="shared" si="319"/>
        <v>95194</v>
      </c>
      <c r="R170" s="252">
        <f t="shared" si="319"/>
        <v>50930</v>
      </c>
      <c r="S170" s="252">
        <f t="shared" si="319"/>
        <v>36619</v>
      </c>
      <c r="T170" s="252">
        <f t="shared" si="319"/>
        <v>51987</v>
      </c>
      <c r="U170" s="252">
        <f t="shared" si="319"/>
        <v>44927</v>
      </c>
      <c r="V170" s="252">
        <f t="shared" si="319"/>
        <v>26220</v>
      </c>
      <c r="W170" s="252">
        <f t="shared" ref="W170:X170" si="320">SUM(W165:W169)</f>
        <v>19747</v>
      </c>
      <c r="X170" s="252">
        <f t="shared" si="320"/>
        <v>12798</v>
      </c>
      <c r="Y170" s="252">
        <f t="shared" ref="Y170:AF170" si="321">SUM(Y165:Y169)</f>
        <v>53343</v>
      </c>
      <c r="Z170" s="252">
        <f t="shared" si="321"/>
        <v>142133</v>
      </c>
      <c r="AA170" s="252">
        <f t="shared" si="321"/>
        <v>53784</v>
      </c>
      <c r="AB170" s="252">
        <f t="shared" si="321"/>
        <v>43858</v>
      </c>
      <c r="AC170" s="252">
        <f t="shared" si="321"/>
        <v>75446</v>
      </c>
      <c r="AD170" s="252">
        <f t="shared" si="321"/>
        <v>50983</v>
      </c>
      <c r="AE170" s="252">
        <f t="shared" si="321"/>
        <v>24354</v>
      </c>
      <c r="AF170" s="252">
        <f t="shared" si="321"/>
        <v>52156</v>
      </c>
      <c r="AG170" s="45">
        <f t="shared" si="305"/>
        <v>1032195</v>
      </c>
      <c r="AH170" s="45">
        <f t="shared" si="306"/>
        <v>408549</v>
      </c>
      <c r="AI170" s="45">
        <f t="shared" si="306"/>
        <v>213567</v>
      </c>
      <c r="AJ170" s="252">
        <f>SUM(AJ165:AJ169)</f>
        <v>148958</v>
      </c>
      <c r="AK170" s="252">
        <f>SUM(AK165:AK169)</f>
        <v>22288</v>
      </c>
      <c r="AL170" s="252">
        <f>SUM(AL165:AL169)</f>
        <v>24818</v>
      </c>
      <c r="AM170" s="45">
        <f t="shared" si="307"/>
        <v>196064</v>
      </c>
      <c r="AN170" s="211">
        <f t="shared" si="308"/>
        <v>4217853</v>
      </c>
      <c r="AQ170" s="45">
        <f>K170/AQ$5</f>
        <v>39678.5</v>
      </c>
      <c r="AR170" s="45">
        <f>AG170/AR$5</f>
        <v>51609.75</v>
      </c>
      <c r="AS170" s="45">
        <f>AH170/AS$5</f>
        <v>81709.8</v>
      </c>
      <c r="AT170" s="45">
        <f>AI170/AT$5</f>
        <v>14237.8</v>
      </c>
      <c r="AU170" s="45">
        <f>AM170/AU$5</f>
        <v>65354.666666666664</v>
      </c>
      <c r="AV170" s="211">
        <f>AN170/AV$5</f>
        <v>136059.77419354839</v>
      </c>
      <c r="AW170" s="122"/>
      <c r="AX170" s="45">
        <f t="shared" si="312"/>
        <v>305226.5</v>
      </c>
      <c r="AY170" s="45">
        <f t="shared" si="313"/>
        <v>47928.5</v>
      </c>
      <c r="AZ170" s="45">
        <f t="shared" si="314"/>
        <v>75446</v>
      </c>
      <c r="BA170" s="45">
        <f t="shared" si="315"/>
        <v>39519</v>
      </c>
      <c r="BB170" s="45">
        <f t="shared" si="316"/>
        <v>24818</v>
      </c>
      <c r="BC170" s="211">
        <f t="shared" si="317"/>
        <v>52156</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213202</v>
      </c>
      <c r="E172" s="160">
        <v>84697</v>
      </c>
      <c r="F172" s="160">
        <v>368092</v>
      </c>
      <c r="G172" s="160">
        <v>711288</v>
      </c>
      <c r="H172" s="144">
        <v>243297</v>
      </c>
      <c r="I172" s="144">
        <v>470130</v>
      </c>
      <c r="J172" s="160">
        <v>181571</v>
      </c>
      <c r="K172" s="144">
        <v>271248</v>
      </c>
      <c r="L172" s="43">
        <f>+SUM(D172:K172)</f>
        <v>2543525</v>
      </c>
      <c r="M172" s="160">
        <v>21055</v>
      </c>
      <c r="N172" s="160">
        <v>30613</v>
      </c>
      <c r="O172" s="160">
        <v>69008</v>
      </c>
      <c r="P172" s="160">
        <v>33493</v>
      </c>
      <c r="Q172" s="160">
        <v>84981</v>
      </c>
      <c r="R172" s="160">
        <v>46370</v>
      </c>
      <c r="S172" s="160">
        <v>34400</v>
      </c>
      <c r="T172" s="160">
        <v>46306</v>
      </c>
      <c r="U172" s="160">
        <v>38041</v>
      </c>
      <c r="V172" s="144">
        <v>24347</v>
      </c>
      <c r="W172" s="144">
        <v>14897</v>
      </c>
      <c r="X172" s="144">
        <v>11270</v>
      </c>
      <c r="Y172" s="160">
        <v>48023</v>
      </c>
      <c r="Z172" s="160">
        <v>123012</v>
      </c>
      <c r="AA172" s="250">
        <v>47657</v>
      </c>
      <c r="AB172" s="160">
        <v>35671</v>
      </c>
      <c r="AC172" s="160">
        <v>62281</v>
      </c>
      <c r="AD172" s="160">
        <v>40423</v>
      </c>
      <c r="AE172" s="160">
        <v>21063</v>
      </c>
      <c r="AF172" s="160">
        <v>44647</v>
      </c>
      <c r="AG172" s="43">
        <f>+SUM(M172:AF172)</f>
        <v>877558</v>
      </c>
      <c r="AH172" s="43">
        <f t="shared" ref="AH172:AI176" si="322">AC172+AD172+Z172+T172+O172</f>
        <v>341030</v>
      </c>
      <c r="AI172" s="43">
        <f t="shared" si="322"/>
        <v>180677</v>
      </c>
      <c r="AJ172" s="160">
        <v>131795</v>
      </c>
      <c r="AK172" s="144">
        <v>9801</v>
      </c>
      <c r="AL172" s="160">
        <v>22321</v>
      </c>
      <c r="AM172" s="43">
        <f>+SUM(AJ172:AL172)</f>
        <v>163917</v>
      </c>
      <c r="AN172" s="44">
        <f>+AM172+AG172+L172</f>
        <v>3585000</v>
      </c>
      <c r="AQ172" s="43">
        <f t="shared" ref="AQ172:AQ175" si="323">K172/AQ$5</f>
        <v>33906</v>
      </c>
      <c r="AR172" s="43">
        <f t="shared" ref="AR172:AT175" si="324">AG172/AR$5</f>
        <v>43877.9</v>
      </c>
      <c r="AS172" s="43">
        <f t="shared" si="324"/>
        <v>68206</v>
      </c>
      <c r="AT172" s="43">
        <f t="shared" si="324"/>
        <v>12045.133333333333</v>
      </c>
      <c r="AU172" s="43">
        <f t="shared" ref="AU172:AV175" si="325">AM172/AU$5</f>
        <v>54639</v>
      </c>
      <c r="AV172" s="44">
        <f t="shared" si="325"/>
        <v>115645.16129032258</v>
      </c>
      <c r="AW172" s="122"/>
      <c r="AX172" s="43">
        <f>MEDIAN($D172:$K172)</f>
        <v>257272.5</v>
      </c>
      <c r="AY172" s="43">
        <f>MEDIAN($M172:$AF172)</f>
        <v>39232</v>
      </c>
      <c r="AZ172" s="43">
        <f t="shared" ref="AZ172:AZ176" si="326">MEDIAN($AC172,$AD172,$Z172,$T172,$O172,Q172,AF172)</f>
        <v>62281</v>
      </c>
      <c r="BA172" s="43">
        <f t="shared" ref="BA172:BA176" si="327">MEDIAN(M172,N172,P172,R172,S172,U172,V172,Y172,AA172,AB172,AE172,W172,X172)</f>
        <v>33493</v>
      </c>
      <c r="BB172" s="43">
        <f t="shared" ref="BB172:BB176" si="328">MEDIAN($AJ172:$AL172)</f>
        <v>22321</v>
      </c>
      <c r="BC172" s="44">
        <f t="shared" ref="BC172:BC176" si="329">MEDIAN(D172:K172,M172:AF172,AJ172:AL172)</f>
        <v>46370</v>
      </c>
    </row>
    <row r="173" spans="1:55" s="204" customFormat="1">
      <c r="A173" s="199"/>
      <c r="B173" s="200"/>
      <c r="C173" s="201" t="s">
        <v>174</v>
      </c>
      <c r="D173" s="144">
        <v>3856</v>
      </c>
      <c r="E173" s="160">
        <v>41</v>
      </c>
      <c r="F173" s="160">
        <v>1665</v>
      </c>
      <c r="G173" s="160">
        <v>0</v>
      </c>
      <c r="H173" s="144">
        <v>332</v>
      </c>
      <c r="I173" s="144">
        <v>0</v>
      </c>
      <c r="J173" s="160">
        <v>209</v>
      </c>
      <c r="K173" s="144">
        <v>843</v>
      </c>
      <c r="L173" s="43">
        <f>+SUM(D173:K173)</f>
        <v>6946</v>
      </c>
      <c r="M173" s="160"/>
      <c r="N173" s="160">
        <v>112</v>
      </c>
      <c r="O173" s="160">
        <v>729</v>
      </c>
      <c r="P173" s="160">
        <v>0</v>
      </c>
      <c r="Q173" s="160">
        <v>0</v>
      </c>
      <c r="R173" s="160">
        <v>287</v>
      </c>
      <c r="S173" s="160">
        <v>13</v>
      </c>
      <c r="T173" s="160">
        <v>21</v>
      </c>
      <c r="U173" s="160"/>
      <c r="V173" s="144"/>
      <c r="W173" s="144"/>
      <c r="X173" s="144"/>
      <c r="Y173" s="160"/>
      <c r="Z173" s="160">
        <v>959</v>
      </c>
      <c r="AA173" s="250">
        <v>30</v>
      </c>
      <c r="AB173" s="160">
        <v>18</v>
      </c>
      <c r="AC173" s="160"/>
      <c r="AD173" s="160"/>
      <c r="AE173" s="160">
        <v>43</v>
      </c>
      <c r="AF173" s="160"/>
      <c r="AG173" s="43">
        <f>+SUM(M173:AF173)</f>
        <v>2212</v>
      </c>
      <c r="AH173" s="43">
        <f t="shared" si="322"/>
        <v>1709</v>
      </c>
      <c r="AI173" s="43">
        <f t="shared" si="322"/>
        <v>73</v>
      </c>
      <c r="AJ173" s="160">
        <v>0</v>
      </c>
      <c r="AK173" s="144">
        <v>127</v>
      </c>
      <c r="AL173" s="160">
        <v>0</v>
      </c>
      <c r="AM173" s="43">
        <f>+SUM(AJ173:AL173)</f>
        <v>127</v>
      </c>
      <c r="AN173" s="44">
        <f>+AM173+AG173+L173</f>
        <v>9285</v>
      </c>
      <c r="AQ173" s="43">
        <f t="shared" si="323"/>
        <v>105.375</v>
      </c>
      <c r="AR173" s="43">
        <f t="shared" si="324"/>
        <v>110.6</v>
      </c>
      <c r="AS173" s="43">
        <f t="shared" si="324"/>
        <v>341.8</v>
      </c>
      <c r="AT173" s="43">
        <f t="shared" si="324"/>
        <v>4.8666666666666663</v>
      </c>
      <c r="AU173" s="43">
        <f t="shared" si="325"/>
        <v>42.333333333333336</v>
      </c>
      <c r="AV173" s="44">
        <f t="shared" si="325"/>
        <v>299.51612903225805</v>
      </c>
      <c r="AW173" s="122"/>
      <c r="AX173" s="43">
        <f>MEDIAN($D173:$K173)</f>
        <v>270.5</v>
      </c>
      <c r="AY173" s="43">
        <f>MEDIAN($M173:$AF173)</f>
        <v>30</v>
      </c>
      <c r="AZ173" s="43">
        <f t="shared" si="326"/>
        <v>375</v>
      </c>
      <c r="BA173" s="43">
        <f t="shared" si="327"/>
        <v>30</v>
      </c>
      <c r="BB173" s="43">
        <f t="shared" si="328"/>
        <v>0</v>
      </c>
      <c r="BC173" s="44">
        <f t="shared" si="329"/>
        <v>42</v>
      </c>
    </row>
    <row r="174" spans="1:55" s="204" customFormat="1">
      <c r="A174" s="199"/>
      <c r="B174" s="200"/>
      <c r="C174" s="201" t="s">
        <v>173</v>
      </c>
      <c r="D174" s="144">
        <v>-3878</v>
      </c>
      <c r="E174" s="160">
        <v>-754</v>
      </c>
      <c r="F174" s="160">
        <v>-566</v>
      </c>
      <c r="G174" s="160">
        <v>-197</v>
      </c>
      <c r="H174" s="144">
        <v>1070</v>
      </c>
      <c r="I174" s="144">
        <v>0</v>
      </c>
      <c r="J174" s="160">
        <v>-1048</v>
      </c>
      <c r="K174" s="144">
        <v>0</v>
      </c>
      <c r="L174" s="43">
        <f>+SUM(D174:K174)</f>
        <v>-5373</v>
      </c>
      <c r="M174" s="160"/>
      <c r="N174" s="160">
        <v>0</v>
      </c>
      <c r="O174" s="160"/>
      <c r="P174" s="160">
        <v>0</v>
      </c>
      <c r="Q174" s="160">
        <v>-36</v>
      </c>
      <c r="R174" s="160">
        <v>-1065</v>
      </c>
      <c r="S174" s="160">
        <v>71</v>
      </c>
      <c r="T174" s="160">
        <v>23</v>
      </c>
      <c r="U174" s="160">
        <v>166</v>
      </c>
      <c r="V174" s="144"/>
      <c r="W174" s="144"/>
      <c r="X174" s="144"/>
      <c r="Y174" s="160">
        <v>-336</v>
      </c>
      <c r="Z174" s="160">
        <v>150</v>
      </c>
      <c r="AA174" s="250">
        <v>-642</v>
      </c>
      <c r="AB174" s="160">
        <v>-154</v>
      </c>
      <c r="AC174" s="160"/>
      <c r="AD174" s="160">
        <v>214</v>
      </c>
      <c r="AE174" s="160">
        <v>0</v>
      </c>
      <c r="AF174" s="160">
        <v>-212</v>
      </c>
      <c r="AG174" s="43">
        <f>+SUM(M174:AF174)</f>
        <v>-1821</v>
      </c>
      <c r="AH174" s="43">
        <f t="shared" si="322"/>
        <v>387</v>
      </c>
      <c r="AI174" s="43">
        <f t="shared" si="322"/>
        <v>-262</v>
      </c>
      <c r="AJ174" s="160">
        <v>0</v>
      </c>
      <c r="AK174" s="144">
        <v>-98</v>
      </c>
      <c r="AL174" s="160">
        <v>-44</v>
      </c>
      <c r="AM174" s="43">
        <f>+SUM(AJ174:AL174)</f>
        <v>-142</v>
      </c>
      <c r="AN174" s="44">
        <f>+AM174+AG174+L174</f>
        <v>-7336</v>
      </c>
      <c r="AQ174" s="43">
        <f t="shared" si="323"/>
        <v>0</v>
      </c>
      <c r="AR174" s="43">
        <f t="shared" si="324"/>
        <v>-91.05</v>
      </c>
      <c r="AS174" s="43">
        <f t="shared" si="324"/>
        <v>77.400000000000006</v>
      </c>
      <c r="AT174" s="43">
        <f t="shared" si="324"/>
        <v>-17.466666666666665</v>
      </c>
      <c r="AU174" s="43">
        <f t="shared" si="325"/>
        <v>-47.333333333333336</v>
      </c>
      <c r="AV174" s="44">
        <f t="shared" si="325"/>
        <v>-236.64516129032259</v>
      </c>
      <c r="AW174" s="122"/>
      <c r="AX174" s="43">
        <f>MEDIAN($D174:$K174)</f>
        <v>-381.5</v>
      </c>
      <c r="AY174" s="43">
        <f>MEDIAN($M174:$AF174)</f>
        <v>0</v>
      </c>
      <c r="AZ174" s="43">
        <f t="shared" si="326"/>
        <v>23</v>
      </c>
      <c r="BA174" s="43">
        <f t="shared" si="327"/>
        <v>0</v>
      </c>
      <c r="BB174" s="43">
        <f t="shared" si="328"/>
        <v>-44</v>
      </c>
      <c r="BC174" s="44">
        <f t="shared" si="329"/>
        <v>-36</v>
      </c>
    </row>
    <row r="175" spans="1:55" s="204" customFormat="1">
      <c r="A175" s="199"/>
      <c r="B175" s="200"/>
      <c r="C175" s="201" t="s">
        <v>125</v>
      </c>
      <c r="D175" s="144">
        <v>0</v>
      </c>
      <c r="E175" s="160"/>
      <c r="F175" s="160"/>
      <c r="G175" s="160">
        <v>0</v>
      </c>
      <c r="H175" s="144">
        <v>5387</v>
      </c>
      <c r="I175" s="144">
        <v>0</v>
      </c>
      <c r="J175" s="160"/>
      <c r="K175" s="144">
        <v>0</v>
      </c>
      <c r="L175" s="43">
        <f>+SUM(D175:K175)</f>
        <v>5387</v>
      </c>
      <c r="M175" s="160"/>
      <c r="N175" s="160">
        <v>0</v>
      </c>
      <c r="O175" s="160"/>
      <c r="P175" s="160">
        <v>0</v>
      </c>
      <c r="Q175" s="160">
        <v>0</v>
      </c>
      <c r="R175" s="160">
        <v>0</v>
      </c>
      <c r="S175" s="160"/>
      <c r="T175" s="160"/>
      <c r="U175" s="160"/>
      <c r="V175" s="144"/>
      <c r="W175" s="144">
        <v>3045</v>
      </c>
      <c r="X175" s="144"/>
      <c r="Y175" s="160"/>
      <c r="Z175" s="160">
        <v>0</v>
      </c>
      <c r="AA175" s="250">
        <v>0</v>
      </c>
      <c r="AB175" s="160">
        <v>0</v>
      </c>
      <c r="AC175" s="160"/>
      <c r="AD175" s="160"/>
      <c r="AE175" s="160">
        <v>0</v>
      </c>
      <c r="AF175" s="160"/>
      <c r="AG175" s="43">
        <f>+SUM(M175:AF175)</f>
        <v>3045</v>
      </c>
      <c r="AH175" s="43">
        <f t="shared" si="322"/>
        <v>0</v>
      </c>
      <c r="AI175" s="43">
        <f t="shared" si="322"/>
        <v>0</v>
      </c>
      <c r="AJ175" s="160">
        <v>0</v>
      </c>
      <c r="AK175" s="144">
        <v>6740</v>
      </c>
      <c r="AL175" s="160"/>
      <c r="AM175" s="43">
        <f>+SUM(AJ175:AL175)</f>
        <v>6740</v>
      </c>
      <c r="AN175" s="44">
        <f>+AM175+AG175+L175</f>
        <v>15172</v>
      </c>
      <c r="AQ175" s="43">
        <f t="shared" si="323"/>
        <v>0</v>
      </c>
      <c r="AR175" s="43">
        <f t="shared" si="324"/>
        <v>152.25</v>
      </c>
      <c r="AS175" s="43">
        <f t="shared" si="324"/>
        <v>0</v>
      </c>
      <c r="AT175" s="43">
        <f t="shared" si="324"/>
        <v>0</v>
      </c>
      <c r="AU175" s="43">
        <f t="shared" si="325"/>
        <v>2246.6666666666665</v>
      </c>
      <c r="AV175" s="44">
        <f t="shared" si="325"/>
        <v>489.41935483870969</v>
      </c>
      <c r="AW175" s="122"/>
      <c r="AX175" s="43">
        <f>MEDIAN($D175:$K175)</f>
        <v>0</v>
      </c>
      <c r="AY175" s="43">
        <f>MEDIAN($M175:$AF175)</f>
        <v>0</v>
      </c>
      <c r="AZ175" s="43">
        <f t="shared" si="326"/>
        <v>0</v>
      </c>
      <c r="BA175" s="43">
        <f t="shared" si="327"/>
        <v>0</v>
      </c>
      <c r="BB175" s="43">
        <f t="shared" si="328"/>
        <v>3370</v>
      </c>
      <c r="BC175" s="44">
        <f t="shared" si="329"/>
        <v>0</v>
      </c>
    </row>
    <row r="176" spans="1:55" s="204" customFormat="1">
      <c r="A176" s="199"/>
      <c r="B176" s="200"/>
      <c r="C176" s="210" t="s">
        <v>158</v>
      </c>
      <c r="D176" s="252">
        <f t="shared" ref="D176:K176" si="330">SUM(D172:D175)</f>
        <v>213180</v>
      </c>
      <c r="E176" s="252">
        <f t="shared" si="330"/>
        <v>83984</v>
      </c>
      <c r="F176" s="252">
        <f t="shared" si="330"/>
        <v>369191</v>
      </c>
      <c r="G176" s="252">
        <f t="shared" si="330"/>
        <v>711091</v>
      </c>
      <c r="H176" s="252">
        <f t="shared" si="330"/>
        <v>250086</v>
      </c>
      <c r="I176" s="252">
        <f t="shared" si="330"/>
        <v>470130</v>
      </c>
      <c r="J176" s="252">
        <f t="shared" si="330"/>
        <v>180732</v>
      </c>
      <c r="K176" s="252">
        <f t="shared" si="330"/>
        <v>272091</v>
      </c>
      <c r="L176" s="45">
        <f>+SUM(D176:K176)</f>
        <v>2550485</v>
      </c>
      <c r="M176" s="252">
        <f t="shared" ref="M176:V176" si="331">SUM(M172:M175)</f>
        <v>21055</v>
      </c>
      <c r="N176" s="252">
        <f t="shared" si="331"/>
        <v>30725</v>
      </c>
      <c r="O176" s="252">
        <f t="shared" si="331"/>
        <v>69737</v>
      </c>
      <c r="P176" s="252">
        <f t="shared" si="331"/>
        <v>33493</v>
      </c>
      <c r="Q176" s="252">
        <f t="shared" si="331"/>
        <v>84945</v>
      </c>
      <c r="R176" s="252">
        <f t="shared" si="331"/>
        <v>45592</v>
      </c>
      <c r="S176" s="252">
        <f t="shared" si="331"/>
        <v>34484</v>
      </c>
      <c r="T176" s="252">
        <f t="shared" si="331"/>
        <v>46350</v>
      </c>
      <c r="U176" s="252">
        <f t="shared" si="331"/>
        <v>38207</v>
      </c>
      <c r="V176" s="252">
        <f t="shared" si="331"/>
        <v>24347</v>
      </c>
      <c r="W176" s="252">
        <f t="shared" ref="W176:X176" si="332">SUM(W172:W175)</f>
        <v>17942</v>
      </c>
      <c r="X176" s="252">
        <f t="shared" si="332"/>
        <v>11270</v>
      </c>
      <c r="Y176" s="252">
        <f t="shared" ref="Y176:AF176" si="333">SUM(Y172:Y175)</f>
        <v>47687</v>
      </c>
      <c r="Z176" s="252">
        <f t="shared" si="333"/>
        <v>124121</v>
      </c>
      <c r="AA176" s="252">
        <f t="shared" si="333"/>
        <v>47045</v>
      </c>
      <c r="AB176" s="252">
        <f t="shared" si="333"/>
        <v>35535</v>
      </c>
      <c r="AC176" s="252">
        <f t="shared" si="333"/>
        <v>62281</v>
      </c>
      <c r="AD176" s="252">
        <f t="shared" si="333"/>
        <v>40637</v>
      </c>
      <c r="AE176" s="252">
        <f t="shared" si="333"/>
        <v>21106</v>
      </c>
      <c r="AF176" s="252">
        <f t="shared" si="333"/>
        <v>44435</v>
      </c>
      <c r="AG176" s="45">
        <f>+SUM(M176:AF176)</f>
        <v>880994</v>
      </c>
      <c r="AH176" s="45">
        <f t="shared" si="322"/>
        <v>343126</v>
      </c>
      <c r="AI176" s="45">
        <f t="shared" si="322"/>
        <v>180488</v>
      </c>
      <c r="AJ176" s="252">
        <f>SUM(AJ172:AJ175)</f>
        <v>131795</v>
      </c>
      <c r="AK176" s="252">
        <f>SUM(AK172:AK175)</f>
        <v>16570</v>
      </c>
      <c r="AL176" s="252">
        <f>SUM(AL172:AL175)</f>
        <v>22277</v>
      </c>
      <c r="AM176" s="45">
        <f>+SUM(AJ176:AL176)</f>
        <v>170642</v>
      </c>
      <c r="AN176" s="211">
        <f>+AM176+AG176+L176</f>
        <v>3602121</v>
      </c>
      <c r="AQ176" s="45">
        <f>K176/AQ$5</f>
        <v>34011.375</v>
      </c>
      <c r="AR176" s="45">
        <f>AG176/AR$5</f>
        <v>44049.7</v>
      </c>
      <c r="AS176" s="45">
        <f>AH176/AS$5</f>
        <v>68625.2</v>
      </c>
      <c r="AT176" s="45">
        <f>AI176/AT$5</f>
        <v>12032.533333333333</v>
      </c>
      <c r="AU176" s="45">
        <f>AM176/AU$5</f>
        <v>56880.666666666664</v>
      </c>
      <c r="AV176" s="211">
        <f>AN176/AV$5</f>
        <v>116197.45161290323</v>
      </c>
      <c r="AW176" s="122"/>
      <c r="AX176" s="45">
        <f>MEDIAN($D176:$K176)</f>
        <v>261088.5</v>
      </c>
      <c r="AY176" s="45">
        <f>MEDIAN($M176:$AF176)</f>
        <v>39422</v>
      </c>
      <c r="AZ176" s="45">
        <f t="shared" si="326"/>
        <v>62281</v>
      </c>
      <c r="BA176" s="45">
        <f t="shared" si="327"/>
        <v>33493</v>
      </c>
      <c r="BB176" s="45">
        <f t="shared" si="328"/>
        <v>22277</v>
      </c>
      <c r="BC176" s="211">
        <f t="shared" si="329"/>
        <v>46350</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4">D170-D176</f>
        <v>52127</v>
      </c>
      <c r="E178" s="256">
        <f t="shared" si="334"/>
        <v>10201</v>
      </c>
      <c r="F178" s="256">
        <f t="shared" si="334"/>
        <v>39223</v>
      </c>
      <c r="G178" s="256">
        <f t="shared" si="334"/>
        <v>129167</v>
      </c>
      <c r="H178" s="256">
        <f t="shared" si="334"/>
        <v>42939</v>
      </c>
      <c r="I178" s="256">
        <f t="shared" si="334"/>
        <v>92057</v>
      </c>
      <c r="J178" s="256">
        <f t="shared" si="334"/>
        <v>28058</v>
      </c>
      <c r="K178" s="256">
        <f t="shared" si="334"/>
        <v>45337</v>
      </c>
      <c r="L178" s="42">
        <f>+SUM(D178:K178)</f>
        <v>439109</v>
      </c>
      <c r="M178" s="256">
        <f t="shared" ref="M178:V178" si="335">M170-M176</f>
        <v>4586</v>
      </c>
      <c r="N178" s="256">
        <f t="shared" si="335"/>
        <v>13831</v>
      </c>
      <c r="O178" s="256">
        <f t="shared" si="335"/>
        <v>18263</v>
      </c>
      <c r="P178" s="256">
        <f t="shared" si="335"/>
        <v>6026</v>
      </c>
      <c r="Q178" s="256">
        <f t="shared" si="335"/>
        <v>10249</v>
      </c>
      <c r="R178" s="256">
        <f t="shared" si="335"/>
        <v>5338</v>
      </c>
      <c r="S178" s="256">
        <f t="shared" si="335"/>
        <v>2135</v>
      </c>
      <c r="T178" s="256">
        <f t="shared" si="335"/>
        <v>5637</v>
      </c>
      <c r="U178" s="256">
        <f t="shared" si="335"/>
        <v>6720</v>
      </c>
      <c r="V178" s="256">
        <f t="shared" si="335"/>
        <v>1873</v>
      </c>
      <c r="W178" s="256">
        <f t="shared" ref="W178:X178" si="336">W170-W176</f>
        <v>1805</v>
      </c>
      <c r="X178" s="256">
        <f t="shared" si="336"/>
        <v>1528</v>
      </c>
      <c r="Y178" s="256">
        <f t="shared" ref="Y178:AF178" si="337">Y170-Y176</f>
        <v>5656</v>
      </c>
      <c r="Z178" s="256">
        <f t="shared" si="337"/>
        <v>18012</v>
      </c>
      <c r="AA178" s="256">
        <f t="shared" si="337"/>
        <v>6739</v>
      </c>
      <c r="AB178" s="256">
        <f t="shared" si="337"/>
        <v>8323</v>
      </c>
      <c r="AC178" s="256">
        <f t="shared" si="337"/>
        <v>13165</v>
      </c>
      <c r="AD178" s="256">
        <f t="shared" si="337"/>
        <v>10346</v>
      </c>
      <c r="AE178" s="256">
        <f t="shared" si="337"/>
        <v>3248</v>
      </c>
      <c r="AF178" s="256">
        <f t="shared" si="337"/>
        <v>7721</v>
      </c>
      <c r="AG178" s="42">
        <f>+SUM(M178:AF178)</f>
        <v>151201</v>
      </c>
      <c r="AH178" s="42">
        <f>AC178+AD178+Z178+T178+O178</f>
        <v>65423</v>
      </c>
      <c r="AI178" s="42">
        <f>AD178+AE178+AA178+U178+P178</f>
        <v>33079</v>
      </c>
      <c r="AJ178" s="256">
        <f>AJ170-AJ176</f>
        <v>17163</v>
      </c>
      <c r="AK178" s="256">
        <f>AK170-AK176</f>
        <v>5718</v>
      </c>
      <c r="AL178" s="256">
        <f>AL170-AL176</f>
        <v>2541</v>
      </c>
      <c r="AM178" s="42">
        <f>+SUM(AJ178:AL178)</f>
        <v>25422</v>
      </c>
      <c r="AN178" s="230">
        <f>+AM178+AG178+L178</f>
        <v>615732</v>
      </c>
      <c r="AQ178" s="42">
        <f>K178/AQ$5</f>
        <v>5667.125</v>
      </c>
      <c r="AR178" s="42">
        <f>AG178/AR$5</f>
        <v>7560.05</v>
      </c>
      <c r="AS178" s="42">
        <f>AH178/AS$5</f>
        <v>13084.6</v>
      </c>
      <c r="AT178" s="42">
        <f>AI178/AT$5</f>
        <v>2205.2666666666669</v>
      </c>
      <c r="AU178" s="42">
        <f>AM178/AU$5</f>
        <v>8474</v>
      </c>
      <c r="AV178" s="230">
        <f>AN178/AV$5</f>
        <v>19862.322580645163</v>
      </c>
      <c r="AW178" s="122"/>
      <c r="AX178" s="42">
        <f>MEDIAN($D178:$K178)</f>
        <v>44138</v>
      </c>
      <c r="AY178" s="42">
        <f>MEDIAN($M178:$AF178)</f>
        <v>6373</v>
      </c>
      <c r="AZ178" s="42">
        <f>MEDIAN($AC178,$AD178,$Z178,$T178,$O178,Q178,AF178)</f>
        <v>10346</v>
      </c>
      <c r="BA178" s="42">
        <f>MEDIAN(M178,N178,P178,R178,S178,U178,V178,Y178,AA178,AB178,AE178,W178,X178)</f>
        <v>5338</v>
      </c>
      <c r="BB178" s="42">
        <f t="shared" ref="BB178" si="338">MEDIAN($AJ178:$AL178)</f>
        <v>5718</v>
      </c>
      <c r="BC178" s="230">
        <f>MEDIAN(D178:K178,M178:AF178,AJ178:AL178)</f>
        <v>8323</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64</v>
      </c>
      <c r="E182" s="160">
        <v>49</v>
      </c>
      <c r="F182" s="160">
        <v>584</v>
      </c>
      <c r="G182" s="160">
        <v>0</v>
      </c>
      <c r="H182" s="144">
        <v>31</v>
      </c>
      <c r="I182" s="144">
        <v>40</v>
      </c>
      <c r="J182" s="160">
        <v>186</v>
      </c>
      <c r="K182" s="144">
        <v>422</v>
      </c>
      <c r="L182" s="43">
        <f>+SUM(D182:K182)</f>
        <v>1376</v>
      </c>
      <c r="M182" s="160">
        <v>188</v>
      </c>
      <c r="N182" s="160">
        <v>98</v>
      </c>
      <c r="O182" s="160">
        <v>6</v>
      </c>
      <c r="P182" s="160">
        <v>104</v>
      </c>
      <c r="Q182" s="160">
        <v>17</v>
      </c>
      <c r="R182" s="160">
        <v>0</v>
      </c>
      <c r="S182" s="160">
        <v>20</v>
      </c>
      <c r="T182" s="160">
        <v>2</v>
      </c>
      <c r="U182" s="160">
        <v>6</v>
      </c>
      <c r="V182" s="144">
        <v>257</v>
      </c>
      <c r="W182" s="144">
        <v>841</v>
      </c>
      <c r="X182" s="144">
        <v>4</v>
      </c>
      <c r="Y182" s="160">
        <v>11</v>
      </c>
      <c r="Z182" s="160">
        <v>36</v>
      </c>
      <c r="AA182" s="250">
        <v>3366</v>
      </c>
      <c r="AB182" s="160">
        <v>-20</v>
      </c>
      <c r="AC182" s="160">
        <v>3</v>
      </c>
      <c r="AD182" s="160">
        <v>7</v>
      </c>
      <c r="AE182" s="160">
        <v>222</v>
      </c>
      <c r="AF182" s="160"/>
      <c r="AG182" s="43">
        <f>+SUM(M182:AF182)</f>
        <v>5168</v>
      </c>
      <c r="AH182" s="43">
        <f t="shared" ref="AH182:AI185" si="339">AC182+AD182+Z182+T182+O182</f>
        <v>54</v>
      </c>
      <c r="AI182" s="43">
        <f t="shared" si="339"/>
        <v>3705</v>
      </c>
      <c r="AJ182" s="160">
        <v>213</v>
      </c>
      <c r="AK182" s="144">
        <v>24</v>
      </c>
      <c r="AL182" s="160">
        <v>11</v>
      </c>
      <c r="AM182" s="43">
        <f>+SUM(AJ182:AL182)</f>
        <v>248</v>
      </c>
      <c r="AN182" s="44">
        <f>+AM182+AG182+L182</f>
        <v>6792</v>
      </c>
      <c r="AQ182" s="43">
        <f t="shared" ref="AQ182:AQ184" si="340">K182/AQ$5</f>
        <v>52.75</v>
      </c>
      <c r="AR182" s="43">
        <f t="shared" ref="AR182:AT184" si="341">AG182/AR$5</f>
        <v>258.39999999999998</v>
      </c>
      <c r="AS182" s="43">
        <f t="shared" si="341"/>
        <v>10.8</v>
      </c>
      <c r="AT182" s="43">
        <f t="shared" si="341"/>
        <v>247</v>
      </c>
      <c r="AU182" s="43">
        <f t="shared" ref="AU182:AV184" si="342">AM182/AU$5</f>
        <v>82.666666666666671</v>
      </c>
      <c r="AV182" s="44">
        <f t="shared" si="342"/>
        <v>219.09677419354838</v>
      </c>
      <c r="AW182" s="122"/>
      <c r="AX182" s="43">
        <f>MEDIAN($D182:$K182)</f>
        <v>56.5</v>
      </c>
      <c r="AY182" s="43">
        <f>MEDIAN($M182:$AF182)</f>
        <v>17</v>
      </c>
      <c r="AZ182" s="43">
        <f t="shared" ref="AZ182:AZ185" si="343">MEDIAN($AC182,$AD182,$Z182,$T182,$O182,Q182,AF182)</f>
        <v>6.5</v>
      </c>
      <c r="BA182" s="43">
        <f t="shared" ref="BA182:BA185" si="344">MEDIAN(M182,N182,P182,R182,S182,U182,V182,Y182,AA182,AB182,AE182,W182,X182)</f>
        <v>98</v>
      </c>
      <c r="BB182" s="43">
        <f t="shared" ref="BB182:BB185" si="345">MEDIAN($AJ182:$AL182)</f>
        <v>24</v>
      </c>
      <c r="BC182" s="44">
        <f t="shared" ref="BC182:BC185" si="346">MEDIAN(D182:K182,M182:AF182,AJ182:AL182)</f>
        <v>33.5</v>
      </c>
    </row>
    <row r="183" spans="1:55" s="204" customFormat="1">
      <c r="A183" s="199"/>
      <c r="B183" s="200"/>
      <c r="C183" s="201" t="s">
        <v>170</v>
      </c>
      <c r="D183" s="144">
        <v>0</v>
      </c>
      <c r="E183" s="160">
        <v>22</v>
      </c>
      <c r="F183" s="160">
        <v>27894</v>
      </c>
      <c r="G183" s="160">
        <v>-50069</v>
      </c>
      <c r="H183" s="144">
        <v>0</v>
      </c>
      <c r="I183" s="144">
        <v>21196</v>
      </c>
      <c r="J183" s="160">
        <v>6992</v>
      </c>
      <c r="K183" s="144">
        <v>0</v>
      </c>
      <c r="L183" s="43">
        <f>+SUM(D183:K183)</f>
        <v>6035</v>
      </c>
      <c r="M183" s="160"/>
      <c r="N183" s="160">
        <v>0</v>
      </c>
      <c r="O183" s="160">
        <v>49600</v>
      </c>
      <c r="P183" s="160">
        <v>0</v>
      </c>
      <c r="Q183" s="160">
        <v>118500</v>
      </c>
      <c r="R183" s="160">
        <v>2600</v>
      </c>
      <c r="S183" s="160"/>
      <c r="T183" s="160"/>
      <c r="U183" s="160">
        <v>5881</v>
      </c>
      <c r="V183" s="144"/>
      <c r="W183" s="144"/>
      <c r="X183" s="144"/>
      <c r="Y183" s="160">
        <v>0</v>
      </c>
      <c r="Z183" s="160">
        <v>0</v>
      </c>
      <c r="AA183" s="250">
        <v>9917</v>
      </c>
      <c r="AB183" s="160">
        <v>0</v>
      </c>
      <c r="AC183" s="160"/>
      <c r="AD183" s="160"/>
      <c r="AE183" s="160">
        <v>0</v>
      </c>
      <c r="AF183" s="160"/>
      <c r="AG183" s="43">
        <f>+SUM(M183:AF183)</f>
        <v>186498</v>
      </c>
      <c r="AH183" s="43">
        <f t="shared" si="339"/>
        <v>49600</v>
      </c>
      <c r="AI183" s="43">
        <f t="shared" si="339"/>
        <v>15798</v>
      </c>
      <c r="AJ183" s="160">
        <v>38400</v>
      </c>
      <c r="AK183" s="144">
        <v>17808</v>
      </c>
      <c r="AL183" s="160">
        <v>146</v>
      </c>
      <c r="AM183" s="43">
        <f>+SUM(AJ183:AL183)</f>
        <v>56354</v>
      </c>
      <c r="AN183" s="44">
        <f>+AM183+AG183+L183</f>
        <v>248887</v>
      </c>
      <c r="AQ183" s="43">
        <f t="shared" si="340"/>
        <v>0</v>
      </c>
      <c r="AR183" s="43">
        <f t="shared" si="341"/>
        <v>9324.9</v>
      </c>
      <c r="AS183" s="43">
        <f t="shared" si="341"/>
        <v>9920</v>
      </c>
      <c r="AT183" s="43">
        <f t="shared" si="341"/>
        <v>1053.2</v>
      </c>
      <c r="AU183" s="43">
        <f t="shared" si="342"/>
        <v>18784.666666666668</v>
      </c>
      <c r="AV183" s="44">
        <f t="shared" si="342"/>
        <v>8028.6129032258068</v>
      </c>
      <c r="AW183" s="122"/>
      <c r="AX183" s="43">
        <f>MEDIAN($D183:$K183)</f>
        <v>11</v>
      </c>
      <c r="AY183" s="43">
        <f>MEDIAN($M183:$AF183)</f>
        <v>0</v>
      </c>
      <c r="AZ183" s="43">
        <f t="shared" si="343"/>
        <v>49600</v>
      </c>
      <c r="BA183" s="43">
        <f t="shared" si="344"/>
        <v>0</v>
      </c>
      <c r="BB183" s="43">
        <f t="shared" si="345"/>
        <v>17808</v>
      </c>
      <c r="BC183" s="44">
        <f t="shared" si="346"/>
        <v>84</v>
      </c>
    </row>
    <row r="184" spans="1:55" s="204" customFormat="1">
      <c r="A184" s="199"/>
      <c r="B184" s="200"/>
      <c r="C184" s="201" t="s">
        <v>125</v>
      </c>
      <c r="D184" s="144">
        <v>0</v>
      </c>
      <c r="E184" s="160">
        <v>3204</v>
      </c>
      <c r="F184" s="160"/>
      <c r="G184" s="160">
        <v>6507</v>
      </c>
      <c r="H184" s="144">
        <v>25350</v>
      </c>
      <c r="I184" s="144">
        <v>0</v>
      </c>
      <c r="J184" s="160"/>
      <c r="K184" s="144">
        <v>330</v>
      </c>
      <c r="L184" s="43">
        <f>+SUM(D184:K184)</f>
        <v>35391</v>
      </c>
      <c r="M184" s="160">
        <v>75</v>
      </c>
      <c r="N184" s="160">
        <v>36</v>
      </c>
      <c r="O184" s="160">
        <v>616</v>
      </c>
      <c r="P184" s="160">
        <v>0</v>
      </c>
      <c r="Q184" s="160">
        <v>0</v>
      </c>
      <c r="R184" s="160">
        <v>0</v>
      </c>
      <c r="S184" s="160"/>
      <c r="T184" s="160">
        <v>150</v>
      </c>
      <c r="U184" s="160"/>
      <c r="V184" s="144">
        <v>185</v>
      </c>
      <c r="W184" s="144"/>
      <c r="X184" s="144"/>
      <c r="Y184" s="160">
        <v>0</v>
      </c>
      <c r="Z184" s="160">
        <v>0</v>
      </c>
      <c r="AA184" s="250">
        <v>0</v>
      </c>
      <c r="AB184" s="160">
        <v>8</v>
      </c>
      <c r="AC184" s="160"/>
      <c r="AD184" s="160"/>
      <c r="AE184" s="160">
        <v>0</v>
      </c>
      <c r="AF184" s="160"/>
      <c r="AG184" s="43">
        <f>+SUM(M184:AF184)</f>
        <v>1070</v>
      </c>
      <c r="AH184" s="43">
        <f t="shared" si="339"/>
        <v>766</v>
      </c>
      <c r="AI184" s="43">
        <f t="shared" si="339"/>
        <v>0</v>
      </c>
      <c r="AJ184" s="160">
        <v>0</v>
      </c>
      <c r="AK184" s="144"/>
      <c r="AL184" s="160">
        <v>0</v>
      </c>
      <c r="AM184" s="43">
        <f>+SUM(AJ184:AL184)</f>
        <v>0</v>
      </c>
      <c r="AN184" s="44">
        <f>+AM184+AG184+L184</f>
        <v>36461</v>
      </c>
      <c r="AQ184" s="43">
        <f t="shared" si="340"/>
        <v>41.25</v>
      </c>
      <c r="AR184" s="43">
        <f t="shared" si="341"/>
        <v>53.5</v>
      </c>
      <c r="AS184" s="43">
        <f t="shared" si="341"/>
        <v>153.19999999999999</v>
      </c>
      <c r="AT184" s="43">
        <f t="shared" si="341"/>
        <v>0</v>
      </c>
      <c r="AU184" s="43">
        <f t="shared" si="342"/>
        <v>0</v>
      </c>
      <c r="AV184" s="44">
        <f t="shared" si="342"/>
        <v>1176.1612903225807</v>
      </c>
      <c r="AW184" s="122"/>
      <c r="AX184" s="43">
        <f>MEDIAN($D184:$K184)</f>
        <v>1767</v>
      </c>
      <c r="AY184" s="43">
        <f>MEDIAN($M184:$AF184)</f>
        <v>0</v>
      </c>
      <c r="AZ184" s="43">
        <f t="shared" si="343"/>
        <v>75</v>
      </c>
      <c r="BA184" s="43">
        <f t="shared" si="344"/>
        <v>0</v>
      </c>
      <c r="BB184" s="43">
        <f t="shared" si="345"/>
        <v>0</v>
      </c>
      <c r="BC184" s="44">
        <f t="shared" si="346"/>
        <v>0</v>
      </c>
    </row>
    <row r="185" spans="1:55" s="204" customFormat="1">
      <c r="A185" s="199"/>
      <c r="B185" s="200"/>
      <c r="C185" s="210" t="s">
        <v>158</v>
      </c>
      <c r="D185" s="283">
        <f t="shared" ref="D185:K185" si="347">SUM(D182:D184)</f>
        <v>64</v>
      </c>
      <c r="E185" s="283">
        <f t="shared" si="347"/>
        <v>3275</v>
      </c>
      <c r="F185" s="283">
        <f t="shared" si="347"/>
        <v>28478</v>
      </c>
      <c r="G185" s="283">
        <f t="shared" si="347"/>
        <v>-43562</v>
      </c>
      <c r="H185" s="283">
        <f t="shared" si="347"/>
        <v>25381</v>
      </c>
      <c r="I185" s="283">
        <f t="shared" si="347"/>
        <v>21236</v>
      </c>
      <c r="J185" s="283">
        <f t="shared" si="347"/>
        <v>7178</v>
      </c>
      <c r="K185" s="283">
        <f t="shared" si="347"/>
        <v>752</v>
      </c>
      <c r="L185" s="45">
        <f>+SUM(D185:K185)</f>
        <v>42802</v>
      </c>
      <c r="M185" s="283">
        <f t="shared" ref="M185:V185" si="348">SUM(M182:M184)</f>
        <v>263</v>
      </c>
      <c r="N185" s="283">
        <f t="shared" si="348"/>
        <v>134</v>
      </c>
      <c r="O185" s="283">
        <f t="shared" si="348"/>
        <v>50222</v>
      </c>
      <c r="P185" s="283">
        <f t="shared" si="348"/>
        <v>104</v>
      </c>
      <c r="Q185" s="283">
        <f t="shared" si="348"/>
        <v>118517</v>
      </c>
      <c r="R185" s="283">
        <f t="shared" si="348"/>
        <v>2600</v>
      </c>
      <c r="S185" s="283">
        <f t="shared" si="348"/>
        <v>20</v>
      </c>
      <c r="T185" s="283">
        <f t="shared" si="348"/>
        <v>152</v>
      </c>
      <c r="U185" s="283">
        <f t="shared" si="348"/>
        <v>5887</v>
      </c>
      <c r="V185" s="283">
        <f t="shared" si="348"/>
        <v>442</v>
      </c>
      <c r="W185" s="283">
        <f t="shared" ref="W185:X185" si="349">SUM(W182:W184)</f>
        <v>841</v>
      </c>
      <c r="X185" s="283">
        <f t="shared" si="349"/>
        <v>4</v>
      </c>
      <c r="Y185" s="283">
        <f t="shared" ref="Y185:AF185" si="350">SUM(Y182:Y184)</f>
        <v>11</v>
      </c>
      <c r="Z185" s="283">
        <f t="shared" si="350"/>
        <v>36</v>
      </c>
      <c r="AA185" s="283">
        <f t="shared" si="350"/>
        <v>13283</v>
      </c>
      <c r="AB185" s="283">
        <f t="shared" si="350"/>
        <v>-12</v>
      </c>
      <c r="AC185" s="283">
        <f t="shared" si="350"/>
        <v>3</v>
      </c>
      <c r="AD185" s="283">
        <f t="shared" si="350"/>
        <v>7</v>
      </c>
      <c r="AE185" s="283">
        <f t="shared" si="350"/>
        <v>222</v>
      </c>
      <c r="AF185" s="283">
        <f t="shared" si="350"/>
        <v>0</v>
      </c>
      <c r="AG185" s="45">
        <f>+SUM(M185:AF185)</f>
        <v>192736</v>
      </c>
      <c r="AH185" s="45">
        <f t="shared" si="339"/>
        <v>50420</v>
      </c>
      <c r="AI185" s="45">
        <f t="shared" si="339"/>
        <v>19503</v>
      </c>
      <c r="AJ185" s="283">
        <f>SUM(AJ182:AJ184)</f>
        <v>38613</v>
      </c>
      <c r="AK185" s="283">
        <f>SUM(AK182:AK184)</f>
        <v>17832</v>
      </c>
      <c r="AL185" s="283">
        <f>SUM(AL182:AL184)</f>
        <v>157</v>
      </c>
      <c r="AM185" s="45">
        <f>+SUM(AJ185:AL185)</f>
        <v>56602</v>
      </c>
      <c r="AN185" s="211">
        <f>+AM185+AG185+L185</f>
        <v>292140</v>
      </c>
      <c r="AQ185" s="45">
        <f>K185/AQ$5</f>
        <v>94</v>
      </c>
      <c r="AR185" s="45">
        <f>AG185/AR$5</f>
        <v>9636.7999999999993</v>
      </c>
      <c r="AS185" s="45">
        <f>AH185/AS$5</f>
        <v>10084</v>
      </c>
      <c r="AT185" s="45">
        <f>AI185/AT$5</f>
        <v>1300.2</v>
      </c>
      <c r="AU185" s="45">
        <f>AM185/AU$5</f>
        <v>18867.333333333332</v>
      </c>
      <c r="AV185" s="211">
        <f>AN185/AV$5</f>
        <v>9423.8709677419356</v>
      </c>
      <c r="AW185" s="122"/>
      <c r="AX185" s="45">
        <f>MEDIAN($D185:$K185)</f>
        <v>5226.5</v>
      </c>
      <c r="AY185" s="45">
        <f>MEDIAN($M185:$AF185)</f>
        <v>143</v>
      </c>
      <c r="AZ185" s="45">
        <f t="shared" si="343"/>
        <v>36</v>
      </c>
      <c r="BA185" s="45">
        <f t="shared" si="344"/>
        <v>222</v>
      </c>
      <c r="BB185" s="45">
        <f t="shared" si="345"/>
        <v>17832</v>
      </c>
      <c r="BC185" s="211">
        <f t="shared" si="346"/>
        <v>263</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40650</v>
      </c>
      <c r="E187" s="160">
        <v>11769</v>
      </c>
      <c r="F187" s="160">
        <v>61177</v>
      </c>
      <c r="G187" s="160">
        <v>88170</v>
      </c>
      <c r="H187" s="144">
        <v>45444</v>
      </c>
      <c r="I187" s="144">
        <v>89399</v>
      </c>
      <c r="J187" s="160">
        <v>27489</v>
      </c>
      <c r="K187" s="144">
        <v>60091</v>
      </c>
      <c r="L187" s="43">
        <f>+SUM(D187:K187)</f>
        <v>424189</v>
      </c>
      <c r="M187" s="160">
        <v>2738</v>
      </c>
      <c r="N187" s="160">
        <v>11726</v>
      </c>
      <c r="O187" s="160">
        <v>4552</v>
      </c>
      <c r="P187" s="160">
        <v>6447</v>
      </c>
      <c r="Q187" s="160">
        <v>7003</v>
      </c>
      <c r="R187" s="160">
        <v>5192</v>
      </c>
      <c r="S187" s="160">
        <v>5695</v>
      </c>
      <c r="T187" s="160">
        <v>8894</v>
      </c>
      <c r="U187" s="160">
        <v>9869</v>
      </c>
      <c r="V187" s="144">
        <v>2444</v>
      </c>
      <c r="W187" s="144">
        <v>2266</v>
      </c>
      <c r="X187" s="144">
        <v>1490</v>
      </c>
      <c r="Y187" s="160">
        <v>908</v>
      </c>
      <c r="Z187" s="160">
        <v>8661</v>
      </c>
      <c r="AA187" s="250">
        <v>3501</v>
      </c>
      <c r="AB187" s="160">
        <v>3152</v>
      </c>
      <c r="AC187" s="160">
        <v>11913</v>
      </c>
      <c r="AD187" s="160">
        <v>8457</v>
      </c>
      <c r="AE187" s="160">
        <v>655</v>
      </c>
      <c r="AF187" s="160">
        <v>2581</v>
      </c>
      <c r="AG187" s="43">
        <f>+SUM(M187:AF187)</f>
        <v>108144</v>
      </c>
      <c r="AH187" s="43">
        <f t="shared" ref="AH187:AI191" si="351">AC187+AD187+Z187+T187+O187</f>
        <v>42477</v>
      </c>
      <c r="AI187" s="43">
        <f t="shared" si="351"/>
        <v>28929</v>
      </c>
      <c r="AJ187" s="160">
        <v>8159</v>
      </c>
      <c r="AK187" s="144">
        <v>1981</v>
      </c>
      <c r="AL187" s="160">
        <v>2705</v>
      </c>
      <c r="AM187" s="43">
        <f>+SUM(AJ187:AL187)</f>
        <v>12845</v>
      </c>
      <c r="AN187" s="44">
        <f>+AM187+AG187+L187</f>
        <v>545178</v>
      </c>
      <c r="AQ187" s="43">
        <f t="shared" ref="AQ187:AQ190" si="352">K187/AQ$5</f>
        <v>7511.375</v>
      </c>
      <c r="AR187" s="43">
        <f t="shared" ref="AR187:AT190" si="353">AG187/AR$5</f>
        <v>5407.2</v>
      </c>
      <c r="AS187" s="43">
        <f t="shared" si="353"/>
        <v>8495.4</v>
      </c>
      <c r="AT187" s="43">
        <f t="shared" si="353"/>
        <v>1928.6</v>
      </c>
      <c r="AU187" s="43">
        <f t="shared" ref="AU187:AV190" si="354">AM187/AU$5</f>
        <v>4281.666666666667</v>
      </c>
      <c r="AV187" s="44">
        <f t="shared" si="354"/>
        <v>17586.387096774193</v>
      </c>
      <c r="AW187" s="122"/>
      <c r="AX187" s="43">
        <f>MEDIAN($D187:$K187)</f>
        <v>52767.5</v>
      </c>
      <c r="AY187" s="43">
        <f>MEDIAN($M187:$AF187)</f>
        <v>4872</v>
      </c>
      <c r="AZ187" s="43">
        <f t="shared" ref="AZ187:AZ191" si="355">MEDIAN($AC187,$AD187,$Z187,$T187,$O187,Q187,AF187)</f>
        <v>8457</v>
      </c>
      <c r="BA187" s="43">
        <f t="shared" ref="BA187:BA191" si="356">MEDIAN(M187,N187,P187,R187,S187,U187,V187,Y187,AA187,AB187,AE187,W187,X187)</f>
        <v>3152</v>
      </c>
      <c r="BB187" s="43">
        <f t="shared" ref="BB187:BB191" si="357">MEDIAN($AJ187:$AL187)</f>
        <v>2705</v>
      </c>
      <c r="BC187" s="44">
        <f t="shared" ref="BC187:BC191" si="358">MEDIAN(D187:K187,M187:AF187,AJ187:AL187)</f>
        <v>7003</v>
      </c>
    </row>
    <row r="188" spans="1:55" s="204" customFormat="1">
      <c r="A188" s="199"/>
      <c r="B188" s="200"/>
      <c r="C188" s="201" t="s">
        <v>168</v>
      </c>
      <c r="D188" s="144">
        <v>0</v>
      </c>
      <c r="E188" s="160">
        <v>0</v>
      </c>
      <c r="F188" s="160"/>
      <c r="G188" s="160">
        <v>0</v>
      </c>
      <c r="H188" s="144">
        <v>0</v>
      </c>
      <c r="I188" s="144">
        <v>0</v>
      </c>
      <c r="J188" s="160"/>
      <c r="K188" s="144">
        <v>0</v>
      </c>
      <c r="L188" s="43"/>
      <c r="M188" s="160"/>
      <c r="N188" s="160">
        <v>0</v>
      </c>
      <c r="O188" s="160"/>
      <c r="P188" s="160">
        <v>0</v>
      </c>
      <c r="Q188" s="160">
        <v>0</v>
      </c>
      <c r="R188" s="160">
        <v>0</v>
      </c>
      <c r="S188" s="160"/>
      <c r="T188" s="160">
        <v>499</v>
      </c>
      <c r="U188" s="160"/>
      <c r="V188" s="144"/>
      <c r="W188" s="144"/>
      <c r="X188" s="144"/>
      <c r="Y188" s="160">
        <v>1846</v>
      </c>
      <c r="Z188" s="160">
        <v>0</v>
      </c>
      <c r="AA188" s="250">
        <v>0</v>
      </c>
      <c r="AB188" s="160">
        <v>106</v>
      </c>
      <c r="AC188" s="160"/>
      <c r="AD188" s="160">
        <v>131</v>
      </c>
      <c r="AE188" s="160">
        <v>238</v>
      </c>
      <c r="AF188" s="160"/>
      <c r="AG188" s="43">
        <f>+SUM(M188:AF188)</f>
        <v>2820</v>
      </c>
      <c r="AH188" s="43">
        <f t="shared" si="351"/>
        <v>630</v>
      </c>
      <c r="AI188" s="43">
        <f t="shared" si="351"/>
        <v>369</v>
      </c>
      <c r="AJ188" s="160">
        <v>2524</v>
      </c>
      <c r="AK188" s="144"/>
      <c r="AL188" s="160">
        <v>107</v>
      </c>
      <c r="AM188" s="43">
        <f>+SUM(AJ188:AL188)</f>
        <v>2631</v>
      </c>
      <c r="AN188" s="44">
        <f>+AM188+AG188+L188</f>
        <v>5451</v>
      </c>
      <c r="AQ188" s="43">
        <f t="shared" si="352"/>
        <v>0</v>
      </c>
      <c r="AR188" s="43">
        <f t="shared" si="353"/>
        <v>141</v>
      </c>
      <c r="AS188" s="43">
        <f t="shared" si="353"/>
        <v>126</v>
      </c>
      <c r="AT188" s="43">
        <f t="shared" si="353"/>
        <v>24.6</v>
      </c>
      <c r="AU188" s="43">
        <f t="shared" si="354"/>
        <v>877</v>
      </c>
      <c r="AV188" s="44">
        <f t="shared" si="354"/>
        <v>175.83870967741936</v>
      </c>
      <c r="AW188" s="122"/>
      <c r="AX188" s="43">
        <f>MEDIAN($D188:$K188)</f>
        <v>0</v>
      </c>
      <c r="AY188" s="43">
        <f>MEDIAN($M188:$AF188)</f>
        <v>0</v>
      </c>
      <c r="AZ188" s="43">
        <f t="shared" si="355"/>
        <v>65.5</v>
      </c>
      <c r="BA188" s="43">
        <f t="shared" si="356"/>
        <v>0</v>
      </c>
      <c r="BB188" s="43">
        <f t="shared" si="357"/>
        <v>1315.5</v>
      </c>
      <c r="BC188" s="44">
        <f t="shared" si="358"/>
        <v>0</v>
      </c>
    </row>
    <row r="189" spans="1:55" s="204" customFormat="1">
      <c r="A189" s="199"/>
      <c r="B189" s="200"/>
      <c r="C189" s="201" t="s">
        <v>167</v>
      </c>
      <c r="D189" s="144">
        <v>0</v>
      </c>
      <c r="E189" s="160">
        <v>1741</v>
      </c>
      <c r="F189" s="160">
        <v>837</v>
      </c>
      <c r="G189" s="160">
        <v>0</v>
      </c>
      <c r="H189" s="144">
        <v>0</v>
      </c>
      <c r="I189" s="144">
        <v>25605</v>
      </c>
      <c r="J189" s="160">
        <v>16324</v>
      </c>
      <c r="K189" s="144">
        <v>2297</v>
      </c>
      <c r="L189" s="43">
        <f>+SUM(D189:K189)</f>
        <v>46804</v>
      </c>
      <c r="M189" s="160">
        <v>4313</v>
      </c>
      <c r="N189" s="160">
        <v>0</v>
      </c>
      <c r="O189" s="160">
        <v>49136</v>
      </c>
      <c r="P189" s="160">
        <v>4250</v>
      </c>
      <c r="Q189" s="160">
        <v>125380</v>
      </c>
      <c r="R189" s="160">
        <v>0</v>
      </c>
      <c r="S189" s="160"/>
      <c r="T189" s="160"/>
      <c r="U189" s="160"/>
      <c r="V189" s="144"/>
      <c r="W189" s="144"/>
      <c r="X189" s="144">
        <v>103</v>
      </c>
      <c r="Y189" s="160">
        <v>0</v>
      </c>
      <c r="Z189" s="160">
        <v>0</v>
      </c>
      <c r="AA189" s="250">
        <v>7942</v>
      </c>
      <c r="AB189" s="160">
        <v>4354</v>
      </c>
      <c r="AC189" s="160"/>
      <c r="AD189" s="160"/>
      <c r="AE189" s="160">
        <v>0</v>
      </c>
      <c r="AF189" s="160">
        <v>5919</v>
      </c>
      <c r="AG189" s="43">
        <f>+SUM(M189:AF189)</f>
        <v>201397</v>
      </c>
      <c r="AH189" s="43">
        <f t="shared" si="351"/>
        <v>49136</v>
      </c>
      <c r="AI189" s="43">
        <f t="shared" si="351"/>
        <v>12192</v>
      </c>
      <c r="AJ189" s="160">
        <v>42150</v>
      </c>
      <c r="AK189" s="144">
        <v>59640</v>
      </c>
      <c r="AL189" s="160">
        <v>10000</v>
      </c>
      <c r="AM189" s="43">
        <f>+SUM(AJ189:AL189)</f>
        <v>111790</v>
      </c>
      <c r="AN189" s="44">
        <f>+AM189+AG189+L189</f>
        <v>359991</v>
      </c>
      <c r="AQ189" s="43">
        <f t="shared" si="352"/>
        <v>287.125</v>
      </c>
      <c r="AR189" s="43">
        <f t="shared" si="353"/>
        <v>10069.85</v>
      </c>
      <c r="AS189" s="43">
        <f t="shared" si="353"/>
        <v>9827.2000000000007</v>
      </c>
      <c r="AT189" s="43">
        <f t="shared" si="353"/>
        <v>812.8</v>
      </c>
      <c r="AU189" s="43">
        <f t="shared" si="354"/>
        <v>37263.333333333336</v>
      </c>
      <c r="AV189" s="44">
        <f t="shared" si="354"/>
        <v>11612.612903225807</v>
      </c>
      <c r="AW189" s="122"/>
      <c r="AX189" s="43">
        <f>MEDIAN($D189:$K189)</f>
        <v>1289</v>
      </c>
      <c r="AY189" s="43">
        <f>MEDIAN($M189:$AF189)</f>
        <v>4250</v>
      </c>
      <c r="AZ189" s="43">
        <f t="shared" si="355"/>
        <v>27527.5</v>
      </c>
      <c r="BA189" s="43">
        <f t="shared" si="356"/>
        <v>103</v>
      </c>
      <c r="BB189" s="43">
        <f t="shared" si="357"/>
        <v>42150</v>
      </c>
      <c r="BC189" s="44">
        <f t="shared" si="358"/>
        <v>3273.5</v>
      </c>
    </row>
    <row r="190" spans="1:55" s="204" customFormat="1">
      <c r="A190" s="199"/>
      <c r="B190" s="200"/>
      <c r="C190" s="201" t="s">
        <v>125</v>
      </c>
      <c r="D190" s="144">
        <v>7500</v>
      </c>
      <c r="E190" s="160">
        <v>2916</v>
      </c>
      <c r="F190" s="160"/>
      <c r="G190" s="160">
        <v>0</v>
      </c>
      <c r="H190" s="144">
        <v>13214</v>
      </c>
      <c r="I190" s="144">
        <v>182</v>
      </c>
      <c r="J190" s="160"/>
      <c r="K190" s="144">
        <v>0</v>
      </c>
      <c r="L190" s="43">
        <f>+SUM(D190:K190)</f>
        <v>23812</v>
      </c>
      <c r="M190" s="160">
        <v>113</v>
      </c>
      <c r="N190" s="160">
        <v>149</v>
      </c>
      <c r="O190" s="160"/>
      <c r="P190" s="160">
        <v>0</v>
      </c>
      <c r="Q190" s="160">
        <v>0</v>
      </c>
      <c r="R190" s="160">
        <v>0</v>
      </c>
      <c r="S190" s="160"/>
      <c r="T190" s="160"/>
      <c r="U190" s="160"/>
      <c r="V190" s="144"/>
      <c r="W190" s="144"/>
      <c r="X190" s="144"/>
      <c r="Y190" s="160">
        <v>0</v>
      </c>
      <c r="Z190" s="160">
        <v>0</v>
      </c>
      <c r="AA190" s="250">
        <v>127</v>
      </c>
      <c r="AB190" s="160">
        <v>0</v>
      </c>
      <c r="AC190" s="160"/>
      <c r="AD190" s="160"/>
      <c r="AE190" s="160">
        <v>0</v>
      </c>
      <c r="AF190" s="160">
        <v>162</v>
      </c>
      <c r="AG190" s="43">
        <f>+SUM(M190:AF190)</f>
        <v>551</v>
      </c>
      <c r="AH190" s="43">
        <f t="shared" si="351"/>
        <v>0</v>
      </c>
      <c r="AI190" s="43">
        <f t="shared" si="351"/>
        <v>127</v>
      </c>
      <c r="AJ190" s="160">
        <v>594</v>
      </c>
      <c r="AK190" s="144">
        <v>179</v>
      </c>
      <c r="AL190" s="160">
        <v>0</v>
      </c>
      <c r="AM190" s="43">
        <f>+SUM(AJ190:AL190)</f>
        <v>773</v>
      </c>
      <c r="AN190" s="44">
        <f>+AM190+AG190+L190</f>
        <v>25136</v>
      </c>
      <c r="AQ190" s="43">
        <f t="shared" si="352"/>
        <v>0</v>
      </c>
      <c r="AR190" s="43">
        <f t="shared" si="353"/>
        <v>27.55</v>
      </c>
      <c r="AS190" s="43">
        <f t="shared" si="353"/>
        <v>0</v>
      </c>
      <c r="AT190" s="43">
        <f t="shared" si="353"/>
        <v>8.4666666666666668</v>
      </c>
      <c r="AU190" s="43">
        <f t="shared" si="354"/>
        <v>257.66666666666669</v>
      </c>
      <c r="AV190" s="44">
        <f t="shared" si="354"/>
        <v>810.83870967741939</v>
      </c>
      <c r="AW190" s="122"/>
      <c r="AX190" s="43">
        <f>MEDIAN($D190:$K190)</f>
        <v>1549</v>
      </c>
      <c r="AY190" s="43">
        <f>MEDIAN($M190:$AF190)</f>
        <v>0</v>
      </c>
      <c r="AZ190" s="43">
        <f t="shared" si="355"/>
        <v>0</v>
      </c>
      <c r="BA190" s="43">
        <f t="shared" si="356"/>
        <v>0</v>
      </c>
      <c r="BB190" s="43">
        <f t="shared" si="357"/>
        <v>179</v>
      </c>
      <c r="BC190" s="44">
        <f t="shared" si="358"/>
        <v>56.5</v>
      </c>
    </row>
    <row r="191" spans="1:55" s="204" customFormat="1">
      <c r="A191" s="199"/>
      <c r="B191" s="200"/>
      <c r="C191" s="210" t="s">
        <v>158</v>
      </c>
      <c r="D191" s="252">
        <f t="shared" ref="D191:K191" si="359">SUM(D187:D190)</f>
        <v>48150</v>
      </c>
      <c r="E191" s="252">
        <f t="shared" si="359"/>
        <v>16426</v>
      </c>
      <c r="F191" s="252">
        <f t="shared" si="359"/>
        <v>62014</v>
      </c>
      <c r="G191" s="252">
        <f t="shared" si="359"/>
        <v>88170</v>
      </c>
      <c r="H191" s="252">
        <f t="shared" si="359"/>
        <v>58658</v>
      </c>
      <c r="I191" s="252">
        <f t="shared" si="359"/>
        <v>115186</v>
      </c>
      <c r="J191" s="252">
        <f t="shared" si="359"/>
        <v>43813</v>
      </c>
      <c r="K191" s="252">
        <f t="shared" si="359"/>
        <v>62388</v>
      </c>
      <c r="L191" s="45">
        <f>+SUM(D191:K191)</f>
        <v>494805</v>
      </c>
      <c r="M191" s="252">
        <f t="shared" ref="M191:V191" si="360">SUM(M187:M190)</f>
        <v>7164</v>
      </c>
      <c r="N191" s="252">
        <f t="shared" si="360"/>
        <v>11875</v>
      </c>
      <c r="O191" s="252">
        <f t="shared" si="360"/>
        <v>53688</v>
      </c>
      <c r="P191" s="252">
        <f t="shared" si="360"/>
        <v>10697</v>
      </c>
      <c r="Q191" s="252">
        <f t="shared" si="360"/>
        <v>132383</v>
      </c>
      <c r="R191" s="252">
        <f t="shared" si="360"/>
        <v>5192</v>
      </c>
      <c r="S191" s="252">
        <f t="shared" si="360"/>
        <v>5695</v>
      </c>
      <c r="T191" s="252">
        <f t="shared" si="360"/>
        <v>9393</v>
      </c>
      <c r="U191" s="252">
        <f t="shared" si="360"/>
        <v>9869</v>
      </c>
      <c r="V191" s="252">
        <f t="shared" si="360"/>
        <v>2444</v>
      </c>
      <c r="W191" s="252">
        <f t="shared" ref="W191:X191" si="361">SUM(W187:W190)</f>
        <v>2266</v>
      </c>
      <c r="X191" s="252">
        <f t="shared" si="361"/>
        <v>1593</v>
      </c>
      <c r="Y191" s="252">
        <f t="shared" ref="Y191:AF191" si="362">SUM(Y187:Y190)</f>
        <v>2754</v>
      </c>
      <c r="Z191" s="252">
        <f t="shared" si="362"/>
        <v>8661</v>
      </c>
      <c r="AA191" s="252">
        <f t="shared" si="362"/>
        <v>11570</v>
      </c>
      <c r="AB191" s="252">
        <f t="shared" si="362"/>
        <v>7612</v>
      </c>
      <c r="AC191" s="252">
        <f t="shared" si="362"/>
        <v>11913</v>
      </c>
      <c r="AD191" s="252">
        <f t="shared" si="362"/>
        <v>8588</v>
      </c>
      <c r="AE191" s="252">
        <f t="shared" si="362"/>
        <v>893</v>
      </c>
      <c r="AF191" s="252">
        <f t="shared" si="362"/>
        <v>8662</v>
      </c>
      <c r="AG191" s="45">
        <f>+SUM(M191:AF191)</f>
        <v>312912</v>
      </c>
      <c r="AH191" s="45">
        <f t="shared" si="351"/>
        <v>92243</v>
      </c>
      <c r="AI191" s="45">
        <f t="shared" si="351"/>
        <v>41617</v>
      </c>
      <c r="AJ191" s="252">
        <f>SUM(AJ187:AJ190)</f>
        <v>53427</v>
      </c>
      <c r="AK191" s="252">
        <f>SUM(AK187:AK190)</f>
        <v>61800</v>
      </c>
      <c r="AL191" s="252">
        <f>SUM(AL187:AL190)</f>
        <v>12812</v>
      </c>
      <c r="AM191" s="45">
        <f>+SUM(AJ191:AL191)</f>
        <v>128039</v>
      </c>
      <c r="AN191" s="211">
        <f>+AM191+AG191+L191</f>
        <v>935756</v>
      </c>
      <c r="AQ191" s="45">
        <f>K191/AQ$5</f>
        <v>7798.5</v>
      </c>
      <c r="AR191" s="45">
        <f>AG191/AR$5</f>
        <v>15645.6</v>
      </c>
      <c r="AS191" s="45">
        <f>AH191/AS$5</f>
        <v>18448.599999999999</v>
      </c>
      <c r="AT191" s="45">
        <f>AI191/AT$5</f>
        <v>2774.4666666666667</v>
      </c>
      <c r="AU191" s="45">
        <f>AM191/AU$5</f>
        <v>42679.666666666664</v>
      </c>
      <c r="AV191" s="211">
        <f>AN191/AV$5</f>
        <v>30185.677419354837</v>
      </c>
      <c r="AW191" s="122"/>
      <c r="AX191" s="45">
        <f>MEDIAN($D191:$K191)</f>
        <v>60336</v>
      </c>
      <c r="AY191" s="45">
        <f>MEDIAN($M191:$AF191)</f>
        <v>8624.5</v>
      </c>
      <c r="AZ191" s="45">
        <f t="shared" si="355"/>
        <v>9393</v>
      </c>
      <c r="BA191" s="45">
        <f t="shared" si="356"/>
        <v>5695</v>
      </c>
      <c r="BB191" s="45">
        <f t="shared" si="357"/>
        <v>53427</v>
      </c>
      <c r="BC191" s="211">
        <f t="shared" si="358"/>
        <v>11570</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3">D185-D191</f>
        <v>-48086</v>
      </c>
      <c r="E193" s="256">
        <f t="shared" si="363"/>
        <v>-13151</v>
      </c>
      <c r="F193" s="256">
        <f t="shared" si="363"/>
        <v>-33536</v>
      </c>
      <c r="G193" s="256">
        <f t="shared" si="363"/>
        <v>-131732</v>
      </c>
      <c r="H193" s="256">
        <f t="shared" si="363"/>
        <v>-33277</v>
      </c>
      <c r="I193" s="256">
        <f t="shared" si="363"/>
        <v>-93950</v>
      </c>
      <c r="J193" s="256">
        <f t="shared" si="363"/>
        <v>-36635</v>
      </c>
      <c r="K193" s="256">
        <f t="shared" si="363"/>
        <v>-61636</v>
      </c>
      <c r="L193" s="42">
        <f>+SUM(D193:K193)</f>
        <v>-452003</v>
      </c>
      <c r="M193" s="256">
        <f t="shared" ref="M193:V193" si="364">M185-M191</f>
        <v>-6901</v>
      </c>
      <c r="N193" s="256">
        <f t="shared" si="364"/>
        <v>-11741</v>
      </c>
      <c r="O193" s="256">
        <f t="shared" si="364"/>
        <v>-3466</v>
      </c>
      <c r="P193" s="256">
        <f t="shared" si="364"/>
        <v>-10593</v>
      </c>
      <c r="Q193" s="256">
        <f t="shared" si="364"/>
        <v>-13866</v>
      </c>
      <c r="R193" s="256">
        <f t="shared" si="364"/>
        <v>-2592</v>
      </c>
      <c r="S193" s="256">
        <f t="shared" si="364"/>
        <v>-5675</v>
      </c>
      <c r="T193" s="256">
        <f t="shared" si="364"/>
        <v>-9241</v>
      </c>
      <c r="U193" s="256">
        <f t="shared" si="364"/>
        <v>-3982</v>
      </c>
      <c r="V193" s="256">
        <f t="shared" si="364"/>
        <v>-2002</v>
      </c>
      <c r="W193" s="256">
        <f t="shared" ref="W193:X193" si="365">W185-W191</f>
        <v>-1425</v>
      </c>
      <c r="X193" s="256">
        <f t="shared" si="365"/>
        <v>-1589</v>
      </c>
      <c r="Y193" s="256">
        <f t="shared" ref="Y193:AF193" si="366">Y185-Y191</f>
        <v>-2743</v>
      </c>
      <c r="Z193" s="256">
        <f t="shared" si="366"/>
        <v>-8625</v>
      </c>
      <c r="AA193" s="256">
        <f t="shared" si="366"/>
        <v>1713</v>
      </c>
      <c r="AB193" s="256">
        <f t="shared" si="366"/>
        <v>-7624</v>
      </c>
      <c r="AC193" s="256">
        <f t="shared" si="366"/>
        <v>-11910</v>
      </c>
      <c r="AD193" s="256">
        <f t="shared" si="366"/>
        <v>-8581</v>
      </c>
      <c r="AE193" s="256">
        <f t="shared" si="366"/>
        <v>-671</v>
      </c>
      <c r="AF193" s="256">
        <f t="shared" si="366"/>
        <v>-8662</v>
      </c>
      <c r="AG193" s="42">
        <f>+SUM(M193:AF193)</f>
        <v>-120176</v>
      </c>
      <c r="AH193" s="42">
        <f>AC193+AD193+Z193+T193+O193</f>
        <v>-41823</v>
      </c>
      <c r="AI193" s="42">
        <f>AD193+AE193+AA193+U193+P193</f>
        <v>-22114</v>
      </c>
      <c r="AJ193" s="256">
        <f>AJ185-AJ191</f>
        <v>-14814</v>
      </c>
      <c r="AK193" s="256">
        <f>AK185-AK191</f>
        <v>-43968</v>
      </c>
      <c r="AL193" s="256">
        <f>AL185-AL191</f>
        <v>-12655</v>
      </c>
      <c r="AM193" s="42">
        <f>+SUM(AJ193:AL193)</f>
        <v>-71437</v>
      </c>
      <c r="AN193" s="230">
        <f>+AM193+AG193+L193</f>
        <v>-643616</v>
      </c>
      <c r="AQ193" s="42">
        <f>K193/AQ$5</f>
        <v>-7704.5</v>
      </c>
      <c r="AR193" s="42">
        <f>AG193/AR$5</f>
        <v>-6008.8</v>
      </c>
      <c r="AS193" s="42">
        <f>AH193/AS$5</f>
        <v>-8364.6</v>
      </c>
      <c r="AT193" s="42">
        <f>AI193/AT$5</f>
        <v>-1474.2666666666667</v>
      </c>
      <c r="AU193" s="42">
        <f>AM193/AU$5</f>
        <v>-23812.333333333332</v>
      </c>
      <c r="AV193" s="230">
        <f>AN193/AV$5</f>
        <v>-20761.806451612902</v>
      </c>
      <c r="AW193" s="122"/>
      <c r="AX193" s="42">
        <f>MEDIAN($D193:$K193)</f>
        <v>-42360.5</v>
      </c>
      <c r="AY193" s="42">
        <f>MEDIAN($M193:$AF193)</f>
        <v>-6288</v>
      </c>
      <c r="AZ193" s="42">
        <f>MEDIAN($AC193,$AD193,$Z193,$T193,$O193,Q193,AF193)</f>
        <v>-8662</v>
      </c>
      <c r="BA193" s="42">
        <f>MEDIAN(M193,N193,P193,R193,S193,U193,V193,Y193,AA193,AB193,AE193,W193,X193)</f>
        <v>-2743</v>
      </c>
      <c r="BB193" s="42">
        <f t="shared" ref="BB193" si="367">MEDIAN($AJ193:$AL193)</f>
        <v>-14814</v>
      </c>
      <c r="BC193" s="230">
        <f>MEDIAN(D193:K193,M193:AF193,AJ193:AL193)</f>
        <v>-9241</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2500</v>
      </c>
      <c r="E197" s="160"/>
      <c r="F197" s="160"/>
      <c r="G197" s="160">
        <v>0</v>
      </c>
      <c r="H197" s="144">
        <v>50010</v>
      </c>
      <c r="I197" s="144">
        <v>350</v>
      </c>
      <c r="J197" s="160"/>
      <c r="K197" s="144">
        <v>39600</v>
      </c>
      <c r="L197" s="43">
        <f>+SUM(D197:K197)</f>
        <v>92460</v>
      </c>
      <c r="M197" s="160"/>
      <c r="N197" s="160">
        <v>0</v>
      </c>
      <c r="O197" s="160"/>
      <c r="P197" s="160">
        <v>0</v>
      </c>
      <c r="Q197" s="160">
        <v>0</v>
      </c>
      <c r="R197" s="160">
        <v>0</v>
      </c>
      <c r="S197" s="160"/>
      <c r="T197" s="160">
        <v>17000</v>
      </c>
      <c r="U197" s="160"/>
      <c r="V197" s="144"/>
      <c r="W197" s="144"/>
      <c r="X197" s="144"/>
      <c r="Y197" s="160">
        <v>0</v>
      </c>
      <c r="Z197" s="160">
        <v>1500</v>
      </c>
      <c r="AA197" s="250">
        <v>1000</v>
      </c>
      <c r="AB197" s="160">
        <v>0</v>
      </c>
      <c r="AC197" s="160"/>
      <c r="AD197" s="160"/>
      <c r="AE197" s="160">
        <v>0</v>
      </c>
      <c r="AF197" s="160">
        <v>3</v>
      </c>
      <c r="AG197" s="43">
        <f>+SUM(M197:AF197)</f>
        <v>19503</v>
      </c>
      <c r="AH197" s="43">
        <f t="shared" ref="AH197:AI200" si="368">AC197+AD197+Z197+T197+O197</f>
        <v>18500</v>
      </c>
      <c r="AI197" s="43">
        <f t="shared" si="368"/>
        <v>1000</v>
      </c>
      <c r="AJ197" s="160">
        <v>0</v>
      </c>
      <c r="AK197" s="144"/>
      <c r="AL197" s="160">
        <v>0</v>
      </c>
      <c r="AM197" s="43">
        <f>+SUM(AJ197:AL197)</f>
        <v>0</v>
      </c>
      <c r="AN197" s="44">
        <f>+AM197+AG197+L197</f>
        <v>111963</v>
      </c>
      <c r="AQ197" s="43">
        <f t="shared" ref="AQ197:AQ199" si="369">K197/AQ$5</f>
        <v>4950</v>
      </c>
      <c r="AR197" s="43">
        <f t="shared" ref="AR197:AT199" si="370">AG197/AR$5</f>
        <v>975.15</v>
      </c>
      <c r="AS197" s="43">
        <f t="shared" si="370"/>
        <v>3700</v>
      </c>
      <c r="AT197" s="43">
        <f t="shared" si="370"/>
        <v>66.666666666666671</v>
      </c>
      <c r="AU197" s="43">
        <f t="shared" ref="AU197:AV199" si="371">AM197/AU$5</f>
        <v>0</v>
      </c>
      <c r="AV197" s="44">
        <f t="shared" si="371"/>
        <v>3611.7096774193546</v>
      </c>
      <c r="AW197" s="122"/>
      <c r="AX197" s="43">
        <f>MEDIAN($D197:$K197)</f>
        <v>2500</v>
      </c>
      <c r="AY197" s="43">
        <f>MEDIAN($M197:$AF197)</f>
        <v>0</v>
      </c>
      <c r="AZ197" s="43">
        <f t="shared" ref="AZ197:AZ200" si="372">MEDIAN($AC197,$AD197,$Z197,$T197,$O197,Q197,AF197)</f>
        <v>751.5</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204" customFormat="1">
      <c r="A198" s="199"/>
      <c r="B198" s="200"/>
      <c r="C198" s="201" t="s">
        <v>162</v>
      </c>
      <c r="D198" s="144">
        <v>0</v>
      </c>
      <c r="E198" s="160">
        <v>0</v>
      </c>
      <c r="F198" s="160"/>
      <c r="G198" s="160">
        <v>0</v>
      </c>
      <c r="H198" s="144">
        <v>0</v>
      </c>
      <c r="I198" s="144">
        <v>0</v>
      </c>
      <c r="J198" s="160"/>
      <c r="K198" s="144">
        <v>512</v>
      </c>
      <c r="L198" s="43">
        <f>+SUM(D198:K198)</f>
        <v>512</v>
      </c>
      <c r="M198" s="160">
        <v>1023</v>
      </c>
      <c r="N198" s="160">
        <v>480</v>
      </c>
      <c r="O198" s="160"/>
      <c r="P198" s="160">
        <v>1990</v>
      </c>
      <c r="Q198" s="160">
        <v>500</v>
      </c>
      <c r="R198" s="160">
        <v>6125</v>
      </c>
      <c r="S198" s="160">
        <v>4050</v>
      </c>
      <c r="T198" s="160"/>
      <c r="U198" s="160">
        <v>581</v>
      </c>
      <c r="V198" s="144"/>
      <c r="W198" s="144"/>
      <c r="X198" s="144"/>
      <c r="Y198" s="160">
        <v>0</v>
      </c>
      <c r="Z198" s="160">
        <v>0</v>
      </c>
      <c r="AA198" s="250">
        <v>0</v>
      </c>
      <c r="AB198" s="160">
        <v>0</v>
      </c>
      <c r="AC198" s="160"/>
      <c r="AD198" s="160"/>
      <c r="AE198" s="160">
        <v>0</v>
      </c>
      <c r="AF198" s="160"/>
      <c r="AG198" s="43">
        <f>+SUM(M198:AF198)</f>
        <v>14749</v>
      </c>
      <c r="AH198" s="43">
        <f t="shared" si="368"/>
        <v>0</v>
      </c>
      <c r="AI198" s="43">
        <f t="shared" si="368"/>
        <v>2571</v>
      </c>
      <c r="AJ198" s="160">
        <v>6097</v>
      </c>
      <c r="AK198" s="144">
        <v>51449</v>
      </c>
      <c r="AL198" s="160">
        <v>0</v>
      </c>
      <c r="AM198" s="43">
        <f>+SUM(AJ198:AL198)</f>
        <v>57546</v>
      </c>
      <c r="AN198" s="44">
        <f>+AM198+AG198+L198</f>
        <v>72807</v>
      </c>
      <c r="AQ198" s="43">
        <f t="shared" si="369"/>
        <v>64</v>
      </c>
      <c r="AR198" s="43">
        <f t="shared" si="370"/>
        <v>737.45</v>
      </c>
      <c r="AS198" s="43">
        <f t="shared" si="370"/>
        <v>0</v>
      </c>
      <c r="AT198" s="43">
        <f t="shared" si="370"/>
        <v>171.4</v>
      </c>
      <c r="AU198" s="43">
        <f t="shared" si="371"/>
        <v>19182</v>
      </c>
      <c r="AV198" s="44">
        <f t="shared" si="371"/>
        <v>2348.6129032258063</v>
      </c>
      <c r="AW198" s="122"/>
      <c r="AX198" s="43">
        <f>MEDIAN($D198:$K198)</f>
        <v>0</v>
      </c>
      <c r="AY198" s="43">
        <f>MEDIAN($M198:$AF198)</f>
        <v>490</v>
      </c>
      <c r="AZ198" s="43">
        <f t="shared" si="372"/>
        <v>250</v>
      </c>
      <c r="BA198" s="43">
        <f t="shared" si="373"/>
        <v>530.5</v>
      </c>
      <c r="BB198" s="43">
        <f t="shared" si="374"/>
        <v>6097</v>
      </c>
      <c r="BC198" s="44">
        <f t="shared" si="375"/>
        <v>0</v>
      </c>
    </row>
    <row r="199" spans="1:55" s="204" customFormat="1">
      <c r="A199" s="199"/>
      <c r="B199" s="200"/>
      <c r="C199" s="201" t="s">
        <v>161</v>
      </c>
      <c r="D199" s="144">
        <v>0</v>
      </c>
      <c r="E199" s="160">
        <v>0</v>
      </c>
      <c r="F199" s="160"/>
      <c r="G199" s="160">
        <v>0</v>
      </c>
      <c r="H199" s="144">
        <v>1700</v>
      </c>
      <c r="I199" s="144">
        <v>0</v>
      </c>
      <c r="J199" s="160"/>
      <c r="K199" s="144">
        <v>0</v>
      </c>
      <c r="L199" s="43">
        <f>+SUM(D199:K199)</f>
        <v>1700</v>
      </c>
      <c r="M199" s="160"/>
      <c r="N199" s="160">
        <v>0</v>
      </c>
      <c r="O199" s="160"/>
      <c r="P199" s="160">
        <v>0</v>
      </c>
      <c r="Q199" s="160">
        <v>0</v>
      </c>
      <c r="R199" s="160">
        <v>0</v>
      </c>
      <c r="S199" s="160"/>
      <c r="T199" s="160"/>
      <c r="U199" s="160"/>
      <c r="V199" s="144"/>
      <c r="W199" s="144"/>
      <c r="X199" s="144"/>
      <c r="Y199" s="160">
        <v>0</v>
      </c>
      <c r="Z199" s="160">
        <v>1045</v>
      </c>
      <c r="AA199" s="250">
        <v>0</v>
      </c>
      <c r="AB199" s="160">
        <v>0</v>
      </c>
      <c r="AC199" s="160"/>
      <c r="AD199" s="160"/>
      <c r="AE199" s="160">
        <v>0</v>
      </c>
      <c r="AF199" s="160"/>
      <c r="AG199" s="43">
        <f>+SUM(M199:AF199)</f>
        <v>1045</v>
      </c>
      <c r="AH199" s="43">
        <f t="shared" si="368"/>
        <v>1045</v>
      </c>
      <c r="AI199" s="43">
        <f t="shared" si="368"/>
        <v>0</v>
      </c>
      <c r="AJ199" s="160">
        <v>0</v>
      </c>
      <c r="AK199" s="144"/>
      <c r="AL199" s="160">
        <v>0</v>
      </c>
      <c r="AM199" s="43">
        <f>+SUM(AJ199:AL199)</f>
        <v>0</v>
      </c>
      <c r="AN199" s="44">
        <f>+AM199+AG199+L199</f>
        <v>2745</v>
      </c>
      <c r="AQ199" s="43">
        <f t="shared" si="369"/>
        <v>0</v>
      </c>
      <c r="AR199" s="43">
        <f t="shared" si="370"/>
        <v>52.25</v>
      </c>
      <c r="AS199" s="43">
        <f t="shared" si="370"/>
        <v>209</v>
      </c>
      <c r="AT199" s="43">
        <f t="shared" si="370"/>
        <v>0</v>
      </c>
      <c r="AU199" s="43">
        <f t="shared" si="371"/>
        <v>0</v>
      </c>
      <c r="AV199" s="44">
        <f t="shared" si="371"/>
        <v>88.548387096774192</v>
      </c>
      <c r="AW199" s="122"/>
      <c r="AX199" s="43">
        <f>MEDIAN($D199:$K199)</f>
        <v>0</v>
      </c>
      <c r="AY199" s="43">
        <f>MEDIAN($M199:$AF199)</f>
        <v>0</v>
      </c>
      <c r="AZ199" s="43">
        <f t="shared" si="372"/>
        <v>522.5</v>
      </c>
      <c r="BA199" s="43">
        <f t="shared" si="373"/>
        <v>0</v>
      </c>
      <c r="BB199" s="43">
        <f t="shared" si="374"/>
        <v>0</v>
      </c>
      <c r="BC199" s="44">
        <f t="shared" si="375"/>
        <v>0</v>
      </c>
    </row>
    <row r="200" spans="1:55" s="204" customFormat="1">
      <c r="A200" s="199"/>
      <c r="B200" s="200"/>
      <c r="C200" s="210" t="s">
        <v>158</v>
      </c>
      <c r="D200" s="252">
        <f t="shared" ref="D200:K200" si="376">SUM(D197:D199)</f>
        <v>2500</v>
      </c>
      <c r="E200" s="252">
        <f t="shared" si="376"/>
        <v>0</v>
      </c>
      <c r="F200" s="252">
        <f t="shared" si="376"/>
        <v>0</v>
      </c>
      <c r="G200" s="252">
        <f t="shared" si="376"/>
        <v>0</v>
      </c>
      <c r="H200" s="252">
        <f t="shared" si="376"/>
        <v>51710</v>
      </c>
      <c r="I200" s="252">
        <f t="shared" si="376"/>
        <v>350</v>
      </c>
      <c r="J200" s="252">
        <f t="shared" si="376"/>
        <v>0</v>
      </c>
      <c r="K200" s="252">
        <f t="shared" si="376"/>
        <v>40112</v>
      </c>
      <c r="L200" s="45">
        <f>+SUM(D200:K200)</f>
        <v>94672</v>
      </c>
      <c r="M200" s="252">
        <f t="shared" ref="M200:V200" si="377">SUM(M197:M199)</f>
        <v>1023</v>
      </c>
      <c r="N200" s="252">
        <f t="shared" si="377"/>
        <v>480</v>
      </c>
      <c r="O200" s="252">
        <f t="shared" si="377"/>
        <v>0</v>
      </c>
      <c r="P200" s="252">
        <f t="shared" si="377"/>
        <v>1990</v>
      </c>
      <c r="Q200" s="252">
        <f t="shared" si="377"/>
        <v>500</v>
      </c>
      <c r="R200" s="252">
        <f t="shared" si="377"/>
        <v>6125</v>
      </c>
      <c r="S200" s="252">
        <f t="shared" si="377"/>
        <v>4050</v>
      </c>
      <c r="T200" s="252">
        <f t="shared" si="377"/>
        <v>17000</v>
      </c>
      <c r="U200" s="252">
        <f t="shared" si="377"/>
        <v>581</v>
      </c>
      <c r="V200" s="252">
        <f t="shared" si="377"/>
        <v>0</v>
      </c>
      <c r="W200" s="252">
        <f t="shared" ref="W200:X200" si="378">SUM(W197:W199)</f>
        <v>0</v>
      </c>
      <c r="X200" s="252">
        <f t="shared" si="378"/>
        <v>0</v>
      </c>
      <c r="Y200" s="252">
        <f t="shared" ref="Y200:AF200" si="379">SUM(Y197:Y199)</f>
        <v>0</v>
      </c>
      <c r="Z200" s="252">
        <f t="shared" si="379"/>
        <v>2545</v>
      </c>
      <c r="AA200" s="252">
        <f t="shared" si="379"/>
        <v>1000</v>
      </c>
      <c r="AB200" s="252">
        <f t="shared" si="379"/>
        <v>0</v>
      </c>
      <c r="AC200" s="252">
        <f t="shared" si="379"/>
        <v>0</v>
      </c>
      <c r="AD200" s="252">
        <f t="shared" si="379"/>
        <v>0</v>
      </c>
      <c r="AE200" s="252">
        <f t="shared" si="379"/>
        <v>0</v>
      </c>
      <c r="AF200" s="252">
        <f t="shared" si="379"/>
        <v>3</v>
      </c>
      <c r="AG200" s="45">
        <f>+SUM(M200:AF200)</f>
        <v>35297</v>
      </c>
      <c r="AH200" s="45">
        <f t="shared" si="368"/>
        <v>19545</v>
      </c>
      <c r="AI200" s="45">
        <f t="shared" si="368"/>
        <v>3571</v>
      </c>
      <c r="AJ200" s="252">
        <f>SUM(AJ197:AJ199)</f>
        <v>6097</v>
      </c>
      <c r="AK200" s="252">
        <f>SUM(AK197:AK199)</f>
        <v>51449</v>
      </c>
      <c r="AL200" s="252">
        <f>SUM(AL197:AL199)</f>
        <v>0</v>
      </c>
      <c r="AM200" s="45">
        <f>+SUM(AJ200:AL200)</f>
        <v>57546</v>
      </c>
      <c r="AN200" s="211">
        <f>+AM200+AG200+L200</f>
        <v>187515</v>
      </c>
      <c r="AQ200" s="45">
        <f>K200/AQ$5</f>
        <v>5014</v>
      </c>
      <c r="AR200" s="45">
        <f>AG200/AR$5</f>
        <v>1764.85</v>
      </c>
      <c r="AS200" s="45">
        <f>AH200/AS$5</f>
        <v>3909</v>
      </c>
      <c r="AT200" s="45">
        <f>AI200/AT$5</f>
        <v>238.06666666666666</v>
      </c>
      <c r="AU200" s="45">
        <f>AM200/AU$5</f>
        <v>19182</v>
      </c>
      <c r="AV200" s="211">
        <f>AN200/AV$5</f>
        <v>6048.8709677419356</v>
      </c>
      <c r="AW200" s="122"/>
      <c r="AX200" s="45">
        <f>MEDIAN($D200:$K200)</f>
        <v>175</v>
      </c>
      <c r="AY200" s="45">
        <f>MEDIAN($M200:$AF200)</f>
        <v>241.5</v>
      </c>
      <c r="AZ200" s="45">
        <f t="shared" si="372"/>
        <v>3</v>
      </c>
      <c r="BA200" s="45">
        <f t="shared" si="373"/>
        <v>480</v>
      </c>
      <c r="BB200" s="45">
        <f t="shared" si="374"/>
        <v>6097</v>
      </c>
      <c r="BC200" s="211">
        <f t="shared" si="375"/>
        <v>350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47</v>
      </c>
      <c r="F202" s="160">
        <v>999</v>
      </c>
      <c r="G202" s="160">
        <v>0</v>
      </c>
      <c r="H202" s="144">
        <v>5752</v>
      </c>
      <c r="I202" s="144">
        <v>738</v>
      </c>
      <c r="J202" s="160">
        <v>75</v>
      </c>
      <c r="K202" s="144">
        <v>27600</v>
      </c>
      <c r="L202" s="43">
        <f>+SUM(D202:K202)</f>
        <v>35211</v>
      </c>
      <c r="M202" s="160"/>
      <c r="N202" s="160">
        <v>688</v>
      </c>
      <c r="O202" s="160">
        <v>3323</v>
      </c>
      <c r="P202" s="160">
        <v>0</v>
      </c>
      <c r="Q202" s="160">
        <v>0</v>
      </c>
      <c r="R202" s="160">
        <v>0</v>
      </c>
      <c r="S202" s="160">
        <v>306</v>
      </c>
      <c r="T202" s="160">
        <v>13675</v>
      </c>
      <c r="U202" s="160"/>
      <c r="V202" s="144"/>
      <c r="W202" s="144"/>
      <c r="X202" s="144"/>
      <c r="Y202" s="160">
        <v>0</v>
      </c>
      <c r="Z202" s="160">
        <v>10449</v>
      </c>
      <c r="AA202" s="250">
        <v>0</v>
      </c>
      <c r="AB202" s="160">
        <v>0</v>
      </c>
      <c r="AC202" s="160"/>
      <c r="AD202" s="160"/>
      <c r="AE202" s="160">
        <v>2142</v>
      </c>
      <c r="AF202" s="160"/>
      <c r="AG202" s="43">
        <f>+SUM(M202:AF202)</f>
        <v>30583</v>
      </c>
      <c r="AH202" s="43">
        <f t="shared" ref="AH202:AI204" si="380">AC202+AD202+Z202+T202+O202</f>
        <v>27447</v>
      </c>
      <c r="AI202" s="43">
        <f t="shared" si="380"/>
        <v>2142</v>
      </c>
      <c r="AJ202" s="160">
        <v>0</v>
      </c>
      <c r="AK202" s="144">
        <v>230</v>
      </c>
      <c r="AL202" s="160">
        <v>0</v>
      </c>
      <c r="AM202" s="43">
        <f>+SUM(AJ202:AL202)</f>
        <v>230</v>
      </c>
      <c r="AN202" s="44">
        <f>+AM202+AG202+L202</f>
        <v>66024</v>
      </c>
      <c r="AQ202" s="43">
        <f t="shared" ref="AQ202:AQ203" si="381">K202/AQ$5</f>
        <v>3450</v>
      </c>
      <c r="AR202" s="43">
        <f t="shared" ref="AR202:AT203" si="382">AG202/AR$5</f>
        <v>1529.15</v>
      </c>
      <c r="AS202" s="43">
        <f t="shared" si="382"/>
        <v>5489.4</v>
      </c>
      <c r="AT202" s="43">
        <f t="shared" si="382"/>
        <v>142.80000000000001</v>
      </c>
      <c r="AU202" s="43">
        <f t="shared" ref="AU202:AV203" si="383">AM202/AU$5</f>
        <v>76.666666666666671</v>
      </c>
      <c r="AV202" s="44">
        <f t="shared" si="383"/>
        <v>2129.8064516129034</v>
      </c>
      <c r="AW202" s="122"/>
      <c r="AX202" s="43">
        <f>MEDIAN($D202:$K202)</f>
        <v>406.5</v>
      </c>
      <c r="AY202" s="43">
        <f>MEDIAN($M202:$AF202)</f>
        <v>153</v>
      </c>
      <c r="AZ202" s="43">
        <f t="shared" ref="AZ202:AZ204" si="384">MEDIAN($AC202,$AD202,$Z202,$T202,$O202,Q202,AF202)</f>
        <v>6886</v>
      </c>
      <c r="BA202" s="43">
        <f t="shared" ref="BA202:BA204" si="385">MEDIAN(M202,N202,P202,R202,S202,U202,V202,Y202,AA202,AB202,AE202,W202,X202)</f>
        <v>0</v>
      </c>
      <c r="BB202" s="43">
        <f t="shared" ref="BB202:BB204" si="386">MEDIAN($AJ202:$AL202)</f>
        <v>0</v>
      </c>
      <c r="BC202" s="44">
        <f t="shared" ref="BC202:BC204" si="387">MEDIAN(D202:K202,M202:AF202,AJ202:AL202)</f>
        <v>75</v>
      </c>
    </row>
    <row r="203" spans="1:55" s="204" customFormat="1">
      <c r="A203" s="199"/>
      <c r="B203" s="200"/>
      <c r="C203" s="201" t="s">
        <v>125</v>
      </c>
      <c r="D203" s="144">
        <v>6398</v>
      </c>
      <c r="E203" s="160"/>
      <c r="F203" s="160"/>
      <c r="G203" s="160">
        <v>726</v>
      </c>
      <c r="H203" s="144">
        <v>0</v>
      </c>
      <c r="I203" s="144">
        <v>0</v>
      </c>
      <c r="J203" s="160"/>
      <c r="K203" s="144">
        <v>0</v>
      </c>
      <c r="L203" s="43">
        <f>+SUM(D203:K203)</f>
        <v>7124</v>
      </c>
      <c r="M203" s="160"/>
      <c r="N203" s="160">
        <v>0</v>
      </c>
      <c r="O203" s="160">
        <v>1110</v>
      </c>
      <c r="P203" s="160">
        <v>0</v>
      </c>
      <c r="Q203" s="160">
        <v>0</v>
      </c>
      <c r="R203" s="160">
        <v>0</v>
      </c>
      <c r="S203" s="160"/>
      <c r="T203" s="160"/>
      <c r="U203" s="160"/>
      <c r="V203" s="144"/>
      <c r="W203" s="144"/>
      <c r="X203" s="144"/>
      <c r="Y203" s="160">
        <v>0</v>
      </c>
      <c r="Z203" s="160">
        <v>0</v>
      </c>
      <c r="AA203" s="250">
        <v>0</v>
      </c>
      <c r="AB203" s="160">
        <v>239</v>
      </c>
      <c r="AC203" s="160"/>
      <c r="AD203" s="160"/>
      <c r="AE203" s="160">
        <v>0</v>
      </c>
      <c r="AF203" s="160"/>
      <c r="AG203" s="43">
        <f>+SUM(M203:AF203)</f>
        <v>1349</v>
      </c>
      <c r="AH203" s="43">
        <f t="shared" si="380"/>
        <v>1110</v>
      </c>
      <c r="AI203" s="43">
        <f t="shared" si="380"/>
        <v>0</v>
      </c>
      <c r="AJ203" s="160">
        <v>0</v>
      </c>
      <c r="AK203" s="144"/>
      <c r="AL203" s="160">
        <v>16</v>
      </c>
      <c r="AM203" s="43">
        <f>+SUM(AJ203:AL203)</f>
        <v>16</v>
      </c>
      <c r="AN203" s="44">
        <f>+AM203+AG203+L203</f>
        <v>8489</v>
      </c>
      <c r="AQ203" s="43">
        <f t="shared" si="381"/>
        <v>0</v>
      </c>
      <c r="AR203" s="43">
        <f t="shared" si="382"/>
        <v>67.45</v>
      </c>
      <c r="AS203" s="43">
        <f t="shared" si="382"/>
        <v>222</v>
      </c>
      <c r="AT203" s="43">
        <f t="shared" si="382"/>
        <v>0</v>
      </c>
      <c r="AU203" s="43">
        <f t="shared" si="383"/>
        <v>5.333333333333333</v>
      </c>
      <c r="AV203" s="44">
        <f t="shared" si="383"/>
        <v>273.83870967741933</v>
      </c>
      <c r="AW203" s="122"/>
      <c r="AX203" s="43">
        <f>MEDIAN($D203:$K203)</f>
        <v>0</v>
      </c>
      <c r="AY203" s="43">
        <f>MEDIAN($M203:$AF203)</f>
        <v>0</v>
      </c>
      <c r="AZ203" s="43">
        <f t="shared" si="384"/>
        <v>0</v>
      </c>
      <c r="BA203" s="43">
        <f t="shared" si="385"/>
        <v>0</v>
      </c>
      <c r="BB203" s="43">
        <f t="shared" si="386"/>
        <v>8</v>
      </c>
      <c r="BC203" s="44">
        <f t="shared" si="387"/>
        <v>0</v>
      </c>
    </row>
    <row r="204" spans="1:55" s="204" customFormat="1">
      <c r="A204" s="199"/>
      <c r="B204" s="200"/>
      <c r="C204" s="210" t="s">
        <v>158</v>
      </c>
      <c r="D204" s="252">
        <f t="shared" ref="D204:K204" si="388">SUM(D202:D203)</f>
        <v>6398</v>
      </c>
      <c r="E204" s="252">
        <f t="shared" si="388"/>
        <v>47</v>
      </c>
      <c r="F204" s="252">
        <f t="shared" si="388"/>
        <v>999</v>
      </c>
      <c r="G204" s="252">
        <f t="shared" si="388"/>
        <v>726</v>
      </c>
      <c r="H204" s="252">
        <f t="shared" si="388"/>
        <v>5752</v>
      </c>
      <c r="I204" s="252">
        <f t="shared" si="388"/>
        <v>738</v>
      </c>
      <c r="J204" s="252">
        <f t="shared" si="388"/>
        <v>75</v>
      </c>
      <c r="K204" s="252">
        <f t="shared" si="388"/>
        <v>27600</v>
      </c>
      <c r="L204" s="45">
        <f>+SUM(D204:K204)</f>
        <v>42335</v>
      </c>
      <c r="M204" s="252">
        <f t="shared" ref="M204:V204" si="389">SUM(M202:M203)</f>
        <v>0</v>
      </c>
      <c r="N204" s="252">
        <f t="shared" si="389"/>
        <v>688</v>
      </c>
      <c r="O204" s="252">
        <f t="shared" si="389"/>
        <v>4433</v>
      </c>
      <c r="P204" s="252">
        <f t="shared" si="389"/>
        <v>0</v>
      </c>
      <c r="Q204" s="252">
        <f t="shared" si="389"/>
        <v>0</v>
      </c>
      <c r="R204" s="252">
        <f t="shared" si="389"/>
        <v>0</v>
      </c>
      <c r="S204" s="252">
        <f t="shared" si="389"/>
        <v>306</v>
      </c>
      <c r="T204" s="252">
        <f t="shared" si="389"/>
        <v>13675</v>
      </c>
      <c r="U204" s="252">
        <f t="shared" si="389"/>
        <v>0</v>
      </c>
      <c r="V204" s="252">
        <f t="shared" si="389"/>
        <v>0</v>
      </c>
      <c r="W204" s="252">
        <f t="shared" ref="W204:X204" si="390">SUM(W202:W203)</f>
        <v>0</v>
      </c>
      <c r="X204" s="252">
        <f t="shared" si="390"/>
        <v>0</v>
      </c>
      <c r="Y204" s="252">
        <f t="shared" ref="Y204:AF204" si="391">SUM(Y202:Y203)</f>
        <v>0</v>
      </c>
      <c r="Z204" s="252">
        <f t="shared" si="391"/>
        <v>10449</v>
      </c>
      <c r="AA204" s="252">
        <f t="shared" si="391"/>
        <v>0</v>
      </c>
      <c r="AB204" s="252">
        <f t="shared" si="391"/>
        <v>239</v>
      </c>
      <c r="AC204" s="252">
        <f t="shared" si="391"/>
        <v>0</v>
      </c>
      <c r="AD204" s="252">
        <f t="shared" si="391"/>
        <v>0</v>
      </c>
      <c r="AE204" s="252">
        <f t="shared" si="391"/>
        <v>2142</v>
      </c>
      <c r="AF204" s="252">
        <f t="shared" si="391"/>
        <v>0</v>
      </c>
      <c r="AG204" s="45">
        <f>+SUM(M204:AF204)</f>
        <v>31932</v>
      </c>
      <c r="AH204" s="45">
        <f t="shared" si="380"/>
        <v>28557</v>
      </c>
      <c r="AI204" s="45">
        <f t="shared" si="380"/>
        <v>2142</v>
      </c>
      <c r="AJ204" s="252">
        <f>SUM(AJ202:AJ203)</f>
        <v>0</v>
      </c>
      <c r="AK204" s="252">
        <f>SUM(AK202:AK203)</f>
        <v>230</v>
      </c>
      <c r="AL204" s="252">
        <f>SUM(AL202:AL203)</f>
        <v>16</v>
      </c>
      <c r="AM204" s="45">
        <f>+SUM(AJ204:AL204)</f>
        <v>246</v>
      </c>
      <c r="AN204" s="211">
        <f>+AM204+AG204+L204</f>
        <v>74513</v>
      </c>
      <c r="AQ204" s="45">
        <f>K204/AQ$5</f>
        <v>3450</v>
      </c>
      <c r="AR204" s="45">
        <f>AG204/AR$5</f>
        <v>1596.6</v>
      </c>
      <c r="AS204" s="45">
        <f>AH204/AS$5</f>
        <v>5711.4</v>
      </c>
      <c r="AT204" s="45">
        <f>AI204/AT$5</f>
        <v>142.80000000000001</v>
      </c>
      <c r="AU204" s="45">
        <f>AM204/AU$5</f>
        <v>82</v>
      </c>
      <c r="AV204" s="211">
        <f>AN204/AV$5</f>
        <v>2403.6451612903224</v>
      </c>
      <c r="AW204" s="122"/>
      <c r="AX204" s="45">
        <f>MEDIAN($D204:$K204)</f>
        <v>868.5</v>
      </c>
      <c r="AY204" s="45">
        <f>MEDIAN($M204:$AF204)</f>
        <v>0</v>
      </c>
      <c r="AZ204" s="45">
        <f t="shared" si="384"/>
        <v>0</v>
      </c>
      <c r="BA204" s="45">
        <f t="shared" si="385"/>
        <v>0</v>
      </c>
      <c r="BB204" s="45">
        <f t="shared" si="386"/>
        <v>16</v>
      </c>
      <c r="BC204" s="211">
        <f t="shared" si="387"/>
        <v>47</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2">D200-D204</f>
        <v>-3898</v>
      </c>
      <c r="E206" s="256">
        <f t="shared" si="392"/>
        <v>-47</v>
      </c>
      <c r="F206" s="256">
        <f t="shared" si="392"/>
        <v>-999</v>
      </c>
      <c r="G206" s="256">
        <f t="shared" si="392"/>
        <v>-726</v>
      </c>
      <c r="H206" s="256">
        <f t="shared" si="392"/>
        <v>45958</v>
      </c>
      <c r="I206" s="256">
        <f t="shared" si="392"/>
        <v>-388</v>
      </c>
      <c r="J206" s="256">
        <f t="shared" si="392"/>
        <v>-75</v>
      </c>
      <c r="K206" s="256">
        <f t="shared" si="392"/>
        <v>12512</v>
      </c>
      <c r="L206" s="42">
        <f>+SUM(D206:K206)</f>
        <v>52337</v>
      </c>
      <c r="M206" s="256">
        <f t="shared" ref="M206:V206" si="393">M200-M204</f>
        <v>1023</v>
      </c>
      <c r="N206" s="256">
        <f t="shared" si="393"/>
        <v>-208</v>
      </c>
      <c r="O206" s="256">
        <f t="shared" si="393"/>
        <v>-4433</v>
      </c>
      <c r="P206" s="256">
        <f t="shared" si="393"/>
        <v>1990</v>
      </c>
      <c r="Q206" s="256">
        <f t="shared" si="393"/>
        <v>500</v>
      </c>
      <c r="R206" s="256">
        <f t="shared" si="393"/>
        <v>6125</v>
      </c>
      <c r="S206" s="256">
        <f t="shared" si="393"/>
        <v>3744</v>
      </c>
      <c r="T206" s="256">
        <f t="shared" si="393"/>
        <v>3325</v>
      </c>
      <c r="U206" s="256">
        <f t="shared" si="393"/>
        <v>581</v>
      </c>
      <c r="V206" s="256">
        <f t="shared" si="393"/>
        <v>0</v>
      </c>
      <c r="W206" s="256">
        <f t="shared" ref="W206:X206" si="394">W200-W204</f>
        <v>0</v>
      </c>
      <c r="X206" s="256">
        <f t="shared" si="394"/>
        <v>0</v>
      </c>
      <c r="Y206" s="256">
        <f t="shared" ref="Y206:AF206" si="395">Y200-Y204</f>
        <v>0</v>
      </c>
      <c r="Z206" s="256">
        <f t="shared" si="395"/>
        <v>-7904</v>
      </c>
      <c r="AA206" s="256">
        <f t="shared" si="395"/>
        <v>1000</v>
      </c>
      <c r="AB206" s="256">
        <f t="shared" si="395"/>
        <v>-239</v>
      </c>
      <c r="AC206" s="256">
        <f t="shared" si="395"/>
        <v>0</v>
      </c>
      <c r="AD206" s="256">
        <f t="shared" si="395"/>
        <v>0</v>
      </c>
      <c r="AE206" s="256">
        <f t="shared" si="395"/>
        <v>-2142</v>
      </c>
      <c r="AF206" s="256">
        <f t="shared" si="395"/>
        <v>3</v>
      </c>
      <c r="AG206" s="42">
        <f>+SUM(M206:AF206)</f>
        <v>3365</v>
      </c>
      <c r="AH206" s="42">
        <f>AC206+AD206+Z206+T206+O206</f>
        <v>-9012</v>
      </c>
      <c r="AI206" s="42">
        <f>AD206+AE206+AA206+U206+P206</f>
        <v>1429</v>
      </c>
      <c r="AJ206" s="256">
        <f>AJ200-AJ204</f>
        <v>6097</v>
      </c>
      <c r="AK206" s="256">
        <f>AK200-AK204</f>
        <v>51219</v>
      </c>
      <c r="AL206" s="256">
        <f>AL200-AL204</f>
        <v>-16</v>
      </c>
      <c r="AM206" s="42">
        <f>+SUM(AJ206:AL206)</f>
        <v>57300</v>
      </c>
      <c r="AN206" s="230">
        <f>+AM206+AG206+L206</f>
        <v>113002</v>
      </c>
      <c r="AQ206" s="42">
        <f>K206/AQ$5</f>
        <v>1564</v>
      </c>
      <c r="AR206" s="42">
        <f>AG206/AR$5</f>
        <v>168.25</v>
      </c>
      <c r="AS206" s="42">
        <f>AH206/AS$5</f>
        <v>-1802.4</v>
      </c>
      <c r="AT206" s="42">
        <f>AI206/AT$5</f>
        <v>95.266666666666666</v>
      </c>
      <c r="AU206" s="42">
        <f>AM206/AU$5</f>
        <v>19100</v>
      </c>
      <c r="AV206" s="230">
        <f>AN206/AV$5</f>
        <v>3645.2258064516127</v>
      </c>
      <c r="AW206" s="122"/>
      <c r="AX206" s="42">
        <f>MEDIAN($D206:$K206)</f>
        <v>-231.5</v>
      </c>
      <c r="AY206" s="42">
        <f>MEDIAN($M206:$AF206)</f>
        <v>0</v>
      </c>
      <c r="AZ206" s="42">
        <f>MEDIAN($AC206,$AD206,$Z206,$T206,$O206,Q206,AF206)</f>
        <v>0</v>
      </c>
      <c r="BA206" s="42">
        <f>MEDIAN(M206,N206,P206,R206,S206,U206,V206,Y206,AA206,AB206,AE206,W206,X206)</f>
        <v>0</v>
      </c>
      <c r="BB206" s="42">
        <f t="shared" ref="BB206" si="396">MEDIAN($AJ206:$AL206)</f>
        <v>6097</v>
      </c>
      <c r="BC206" s="230">
        <f>MEDIAN(D206:K206,M206:AF206,AJ206:AL206)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7">D178+D193+D206</f>
        <v>143</v>
      </c>
      <c r="E208" s="256">
        <f t="shared" si="397"/>
        <v>-2997</v>
      </c>
      <c r="F208" s="256">
        <f t="shared" si="397"/>
        <v>4688</v>
      </c>
      <c r="G208" s="256">
        <f t="shared" si="397"/>
        <v>-3291</v>
      </c>
      <c r="H208" s="256">
        <f t="shared" si="397"/>
        <v>55620</v>
      </c>
      <c r="I208" s="256">
        <f t="shared" si="397"/>
        <v>-2281</v>
      </c>
      <c r="J208" s="256">
        <f t="shared" si="397"/>
        <v>-8652</v>
      </c>
      <c r="K208" s="256">
        <f t="shared" si="397"/>
        <v>-3787</v>
      </c>
      <c r="L208" s="42">
        <f>+SUM(D208:K208)</f>
        <v>39443</v>
      </c>
      <c r="M208" s="256">
        <f t="shared" ref="M208:V208" si="398">M178+M193+M206</f>
        <v>-1292</v>
      </c>
      <c r="N208" s="256">
        <f t="shared" si="398"/>
        <v>1882</v>
      </c>
      <c r="O208" s="256">
        <f t="shared" si="398"/>
        <v>10364</v>
      </c>
      <c r="P208" s="256">
        <f t="shared" si="398"/>
        <v>-2577</v>
      </c>
      <c r="Q208" s="256">
        <f t="shared" si="398"/>
        <v>-3117</v>
      </c>
      <c r="R208" s="256">
        <f t="shared" si="398"/>
        <v>8871</v>
      </c>
      <c r="S208" s="256">
        <f t="shared" si="398"/>
        <v>204</v>
      </c>
      <c r="T208" s="256">
        <f t="shared" si="398"/>
        <v>-279</v>
      </c>
      <c r="U208" s="256">
        <f t="shared" si="398"/>
        <v>3319</v>
      </c>
      <c r="V208" s="256">
        <f t="shared" si="398"/>
        <v>-129</v>
      </c>
      <c r="W208" s="256">
        <f t="shared" ref="W208:X208" si="399">W178+W193+W206</f>
        <v>380</v>
      </c>
      <c r="X208" s="256">
        <f t="shared" si="399"/>
        <v>-61</v>
      </c>
      <c r="Y208" s="256">
        <f t="shared" ref="Y208:AF208" si="400">Y178+Y193+Y206</f>
        <v>2913</v>
      </c>
      <c r="Z208" s="256">
        <f t="shared" si="400"/>
        <v>1483</v>
      </c>
      <c r="AA208" s="256">
        <f t="shared" si="400"/>
        <v>9452</v>
      </c>
      <c r="AB208" s="256">
        <f t="shared" si="400"/>
        <v>460</v>
      </c>
      <c r="AC208" s="256">
        <f t="shared" si="400"/>
        <v>1255</v>
      </c>
      <c r="AD208" s="256">
        <f t="shared" si="400"/>
        <v>1765</v>
      </c>
      <c r="AE208" s="256">
        <f t="shared" si="400"/>
        <v>435</v>
      </c>
      <c r="AF208" s="256">
        <f t="shared" si="400"/>
        <v>-938</v>
      </c>
      <c r="AG208" s="42">
        <f>+SUM(M208:AF208)</f>
        <v>34390</v>
      </c>
      <c r="AH208" s="42">
        <f>AC208+AD208+Z208+T208+O208</f>
        <v>14588</v>
      </c>
      <c r="AI208" s="42">
        <f>AD208+AE208+AA208+U208+P208</f>
        <v>12394</v>
      </c>
      <c r="AJ208" s="256">
        <f>AJ178+AJ193+AJ206</f>
        <v>8446</v>
      </c>
      <c r="AK208" s="256">
        <f>AK178+AK193+AK206</f>
        <v>12969</v>
      </c>
      <c r="AL208" s="256">
        <f>AL178+AL193+AL206</f>
        <v>-10130</v>
      </c>
      <c r="AM208" s="42">
        <f>+SUM(AJ208:AL208)</f>
        <v>11285</v>
      </c>
      <c r="AN208" s="230">
        <f>+AM208+AG208+L208</f>
        <v>85118</v>
      </c>
      <c r="AQ208" s="42">
        <f>K208/AQ$5</f>
        <v>-473.375</v>
      </c>
      <c r="AR208" s="42">
        <f>AG208/AR$5</f>
        <v>1719.5</v>
      </c>
      <c r="AS208" s="42">
        <f>AH208/AS$5</f>
        <v>2917.6</v>
      </c>
      <c r="AT208" s="42">
        <f>AI208/AT$5</f>
        <v>826.26666666666665</v>
      </c>
      <c r="AU208" s="42">
        <f>AM208/AU$5</f>
        <v>3761.6666666666665</v>
      </c>
      <c r="AV208" s="230">
        <f>AN208/AV$5</f>
        <v>2745.7419354838707</v>
      </c>
      <c r="AW208" s="122"/>
      <c r="AX208" s="42">
        <f>MEDIAN($D208:$K208)</f>
        <v>-2639</v>
      </c>
      <c r="AY208" s="42">
        <f>MEDIAN($M208:$AF208)</f>
        <v>447.5</v>
      </c>
      <c r="AZ208" s="42">
        <f>MEDIAN($AC208,$AD208,$Z208,$T208,$O208,Q208,AF208)</f>
        <v>1255</v>
      </c>
      <c r="BA208" s="42">
        <f>MEDIAN(M208,N208,P208,R208,S208,U208,V208,Y208,AA208,AB208,AE208,W208,X208)</f>
        <v>435</v>
      </c>
      <c r="BB208" s="42">
        <f t="shared" ref="BB208" si="401">MEDIAN($AJ208:$AL208)</f>
        <v>8446</v>
      </c>
      <c r="BC208" s="230">
        <f>MEDIAN(D208:K208,M208:AF208,AJ208:AL208)</f>
        <v>380</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1727</v>
      </c>
      <c r="E210" s="160">
        <v>8315</v>
      </c>
      <c r="F210" s="160">
        <v>44438</v>
      </c>
      <c r="G210" s="160">
        <v>54597</v>
      </c>
      <c r="H210" s="144">
        <v>26117</v>
      </c>
      <c r="I210" s="144">
        <v>28221</v>
      </c>
      <c r="J210" s="160">
        <v>19152</v>
      </c>
      <c r="K210" s="144">
        <v>35359</v>
      </c>
      <c r="L210" s="43">
        <f>+SUM(D210:K210)</f>
        <v>217926</v>
      </c>
      <c r="M210" s="160">
        <v>3249</v>
      </c>
      <c r="N210" s="160">
        <v>5272</v>
      </c>
      <c r="O210" s="160">
        <v>8321</v>
      </c>
      <c r="P210" s="160">
        <v>5967</v>
      </c>
      <c r="Q210" s="160">
        <v>3387</v>
      </c>
      <c r="R210" s="160">
        <v>3478</v>
      </c>
      <c r="S210" s="160">
        <v>4040</v>
      </c>
      <c r="T210" s="160">
        <v>381</v>
      </c>
      <c r="U210" s="160">
        <v>4080</v>
      </c>
      <c r="V210" s="144">
        <v>5541</v>
      </c>
      <c r="W210" s="144">
        <v>752</v>
      </c>
      <c r="X210" s="144">
        <v>274</v>
      </c>
      <c r="Y210" s="160">
        <v>21761</v>
      </c>
      <c r="Z210" s="160">
        <v>3342</v>
      </c>
      <c r="AA210" s="250">
        <v>581</v>
      </c>
      <c r="AB210" s="160">
        <v>1245</v>
      </c>
      <c r="AC210" s="160">
        <v>-113</v>
      </c>
      <c r="AD210" s="160">
        <v>6077</v>
      </c>
      <c r="AE210" s="160">
        <v>2734</v>
      </c>
      <c r="AF210" s="160">
        <v>7168</v>
      </c>
      <c r="AG210" s="43">
        <f>+SUM(M210:AF210)</f>
        <v>87537</v>
      </c>
      <c r="AH210" s="43">
        <f>AC210+AD210+Z210+T210+O210</f>
        <v>18008</v>
      </c>
      <c r="AI210" s="43">
        <f>AD210+AE210+AA210+U210+P210</f>
        <v>19439</v>
      </c>
      <c r="AJ210" s="160">
        <v>13103</v>
      </c>
      <c r="AK210" s="144">
        <v>1122</v>
      </c>
      <c r="AL210" s="160">
        <v>11237</v>
      </c>
      <c r="AM210" s="43">
        <f>+SUM(AJ210:AL210)</f>
        <v>25462</v>
      </c>
      <c r="AN210" s="44">
        <f>+AM210+AG210+L210</f>
        <v>330925</v>
      </c>
      <c r="AQ210" s="43">
        <f t="shared" ref="AQ210" si="402">K210/AQ$5</f>
        <v>4419.875</v>
      </c>
      <c r="AR210" s="43">
        <f t="shared" ref="AR210:AT210" si="403">AG210/AR$5</f>
        <v>4376.8500000000004</v>
      </c>
      <c r="AS210" s="43">
        <f t="shared" si="403"/>
        <v>3601.6</v>
      </c>
      <c r="AT210" s="43">
        <f t="shared" si="403"/>
        <v>1295.9333333333334</v>
      </c>
      <c r="AU210" s="43">
        <f t="shared" ref="AU210:AV210" si="404">AM210/AU$5</f>
        <v>8487.3333333333339</v>
      </c>
      <c r="AV210" s="44">
        <f t="shared" si="404"/>
        <v>10675</v>
      </c>
      <c r="AW210" s="122"/>
      <c r="AX210" s="43">
        <f>MEDIAN($D210:$K210)</f>
        <v>27169</v>
      </c>
      <c r="AY210" s="43">
        <f>MEDIAN($M210:$AF210)</f>
        <v>3432.5</v>
      </c>
      <c r="AZ210" s="43">
        <f>MEDIAN($AC210,$AD210,$Z210,$T210,$O210,Q210,AF210)</f>
        <v>3387</v>
      </c>
      <c r="BA210" s="43">
        <f>MEDIAN(M210,N210,P210,R210,S210,U210,V210,Y210,AA210,AB210,AE210,W210,X210)</f>
        <v>3478</v>
      </c>
      <c r="BB210" s="43">
        <f t="shared" ref="BB210" si="405">MEDIAN($AJ210:$AL210)</f>
        <v>11237</v>
      </c>
      <c r="BC210" s="44">
        <f>MEDIAN(D210:K210,M210:AF210,AJ210:AL210)</f>
        <v>5272</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6">D208+D210</f>
        <v>1870</v>
      </c>
      <c r="E212" s="280">
        <f t="shared" si="406"/>
        <v>5318</v>
      </c>
      <c r="F212" s="280">
        <f t="shared" si="406"/>
        <v>49126</v>
      </c>
      <c r="G212" s="280">
        <f t="shared" si="406"/>
        <v>51306</v>
      </c>
      <c r="H212" s="280">
        <f t="shared" si="406"/>
        <v>81737</v>
      </c>
      <c r="I212" s="280">
        <f t="shared" si="406"/>
        <v>25940</v>
      </c>
      <c r="J212" s="280">
        <f t="shared" si="406"/>
        <v>10500</v>
      </c>
      <c r="K212" s="280">
        <f t="shared" si="406"/>
        <v>31572</v>
      </c>
      <c r="L212" s="42">
        <f t="shared" si="406"/>
        <v>257369</v>
      </c>
      <c r="M212" s="280">
        <f t="shared" si="406"/>
        <v>1957</v>
      </c>
      <c r="N212" s="280">
        <f t="shared" si="406"/>
        <v>7154</v>
      </c>
      <c r="O212" s="280">
        <f t="shared" si="406"/>
        <v>18685</v>
      </c>
      <c r="P212" s="280">
        <f t="shared" si="406"/>
        <v>3390</v>
      </c>
      <c r="Q212" s="280">
        <f t="shared" si="406"/>
        <v>270</v>
      </c>
      <c r="R212" s="280">
        <f t="shared" si="406"/>
        <v>12349</v>
      </c>
      <c r="S212" s="280">
        <f t="shared" si="406"/>
        <v>4244</v>
      </c>
      <c r="T212" s="280">
        <f t="shared" si="406"/>
        <v>102</v>
      </c>
      <c r="U212" s="280">
        <f t="shared" si="406"/>
        <v>7399</v>
      </c>
      <c r="V212" s="280">
        <f t="shared" si="406"/>
        <v>5412</v>
      </c>
      <c r="W212" s="280">
        <f t="shared" ref="W212:X212" si="407">W208+W210</f>
        <v>1132</v>
      </c>
      <c r="X212" s="280">
        <f t="shared" si="407"/>
        <v>213</v>
      </c>
      <c r="Y212" s="280">
        <f t="shared" ref="Y212:AN212" si="408">Y208+Y210</f>
        <v>24674</v>
      </c>
      <c r="Z212" s="280">
        <f t="shared" si="408"/>
        <v>4825</v>
      </c>
      <c r="AA212" s="280">
        <f t="shared" si="408"/>
        <v>10033</v>
      </c>
      <c r="AB212" s="280">
        <f t="shared" si="408"/>
        <v>1705</v>
      </c>
      <c r="AC212" s="280">
        <f t="shared" si="408"/>
        <v>1142</v>
      </c>
      <c r="AD212" s="280">
        <f t="shared" si="408"/>
        <v>7842</v>
      </c>
      <c r="AE212" s="280">
        <f t="shared" si="408"/>
        <v>3169</v>
      </c>
      <c r="AF212" s="280">
        <f t="shared" si="408"/>
        <v>6230</v>
      </c>
      <c r="AG212" s="42">
        <f t="shared" si="408"/>
        <v>121927</v>
      </c>
      <c r="AH212" s="42">
        <f t="shared" si="408"/>
        <v>32596</v>
      </c>
      <c r="AI212" s="42">
        <f t="shared" si="408"/>
        <v>31833</v>
      </c>
      <c r="AJ212" s="284">
        <f t="shared" si="408"/>
        <v>21549</v>
      </c>
      <c r="AK212" s="280">
        <f t="shared" si="408"/>
        <v>14091</v>
      </c>
      <c r="AL212" s="285">
        <f t="shared" si="408"/>
        <v>1107</v>
      </c>
      <c r="AM212" s="42">
        <f t="shared" si="408"/>
        <v>36747</v>
      </c>
      <c r="AN212" s="230">
        <f t="shared" si="408"/>
        <v>416043</v>
      </c>
      <c r="AQ212" s="42">
        <f>K212/AQ$5</f>
        <v>3946.5</v>
      </c>
      <c r="AR212" s="42">
        <f>AG212/AR$5</f>
        <v>6096.35</v>
      </c>
      <c r="AS212" s="42">
        <f>AH212/AS$5</f>
        <v>6519.2</v>
      </c>
      <c r="AT212" s="42">
        <f>AI212/AT$5</f>
        <v>2122.1999999999998</v>
      </c>
      <c r="AU212" s="42">
        <f>AM212/AU$5</f>
        <v>12249</v>
      </c>
      <c r="AV212" s="230">
        <f>AN212/AV$5</f>
        <v>13420.741935483871</v>
      </c>
      <c r="AW212" s="122"/>
      <c r="AX212" s="42">
        <f>MEDIAN($D212:$K212)</f>
        <v>28756</v>
      </c>
      <c r="AY212" s="42">
        <f>MEDIAN($M212:$AF212)</f>
        <v>4534.5</v>
      </c>
      <c r="AZ212" s="42">
        <f>MEDIAN($AC212,$AD212,$Z212,$T212,$O212,Q212,AF212)</f>
        <v>4825</v>
      </c>
      <c r="BA212" s="42">
        <f>MEDIAN(M212,N212,P212,R212,S212,U212,V212,Y212,AA212,AB212,AE212,W212,X212)</f>
        <v>4244</v>
      </c>
      <c r="BB212" s="42">
        <f t="shared" ref="BB212" si="409">MEDIAN($AJ212:$AL212)</f>
        <v>14091</v>
      </c>
      <c r="BC212" s="230">
        <f>MEDIAN(D212:K212,M212:AF212,AJ212:AL212)</f>
        <v>6230</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17000</v>
      </c>
      <c r="F215" s="160">
        <v>14083</v>
      </c>
      <c r="G215" s="160">
        <v>0</v>
      </c>
      <c r="H215" s="144">
        <v>25008</v>
      </c>
      <c r="I215" s="144">
        <v>0</v>
      </c>
      <c r="J215" s="160"/>
      <c r="K215" s="144">
        <v>14072</v>
      </c>
      <c r="L215" s="43">
        <f>+SUM(D215:K215)</f>
        <v>70163</v>
      </c>
      <c r="M215" s="160"/>
      <c r="N215" s="160">
        <v>0</v>
      </c>
      <c r="O215" s="160">
        <v>13744</v>
      </c>
      <c r="P215" s="160"/>
      <c r="Q215" s="160">
        <v>40371</v>
      </c>
      <c r="R215" s="160">
        <v>0</v>
      </c>
      <c r="S215" s="160"/>
      <c r="T215" s="160"/>
      <c r="U215" s="160"/>
      <c r="V215" s="144"/>
      <c r="W215" s="144"/>
      <c r="X215" s="144"/>
      <c r="Y215" s="160">
        <v>0</v>
      </c>
      <c r="Z215" s="160">
        <v>0</v>
      </c>
      <c r="AA215" s="250">
        <v>0</v>
      </c>
      <c r="AB215" s="160">
        <v>8117</v>
      </c>
      <c r="AC215" s="160"/>
      <c r="AD215" s="160">
        <v>4150</v>
      </c>
      <c r="AE215" s="160">
        <v>0</v>
      </c>
      <c r="AF215" s="160">
        <v>6299</v>
      </c>
      <c r="AG215" s="43">
        <f>+SUM(M215:AF215)</f>
        <v>72681</v>
      </c>
      <c r="AH215" s="43">
        <f>AC215+AD215+Z215+T215+O215</f>
        <v>17894</v>
      </c>
      <c r="AI215" s="43">
        <f>AD215+AE215+AA215+U215+P215</f>
        <v>4150</v>
      </c>
      <c r="AJ215" s="160"/>
      <c r="AK215" s="144"/>
      <c r="AL215" s="160">
        <v>0</v>
      </c>
      <c r="AM215" s="43">
        <f>+SUM(AJ215:AL215)</f>
        <v>0</v>
      </c>
      <c r="AN215" s="44">
        <f>+AM215+AG215+L215</f>
        <v>142844</v>
      </c>
      <c r="AQ215" s="43">
        <f t="shared" ref="AQ215" si="410">K215/AQ$5</f>
        <v>1759</v>
      </c>
      <c r="AR215" s="43">
        <f t="shared" ref="AR215:AT215" si="411">AG215/AR$5</f>
        <v>3634.05</v>
      </c>
      <c r="AS215" s="43">
        <f t="shared" si="411"/>
        <v>3578.8</v>
      </c>
      <c r="AT215" s="43">
        <f t="shared" si="411"/>
        <v>276.66666666666669</v>
      </c>
      <c r="AU215" s="43">
        <f t="shared" ref="AU215:AV215" si="412">AM215/AU$5</f>
        <v>0</v>
      </c>
      <c r="AV215" s="44">
        <f t="shared" si="412"/>
        <v>4607.8709677419356</v>
      </c>
      <c r="AW215" s="122"/>
      <c r="AX215" s="43">
        <f>MEDIAN($D215:$K215)</f>
        <v>14072</v>
      </c>
      <c r="AY215" s="43">
        <f>MEDIAN($M215:$AF215)</f>
        <v>0</v>
      </c>
      <c r="AZ215" s="43">
        <f>MEDIAN($AC215,$AD215,$Z215,$T215,$O215,Q215,AF215)</f>
        <v>6299</v>
      </c>
      <c r="BA215" s="43">
        <f>MEDIAN(M215,N215,P215,R215,S215,U215,V215,Y215,AA215,AB215,AE215,W215,X215)</f>
        <v>0</v>
      </c>
      <c r="BB215" s="43">
        <f t="shared" ref="BB215" si="413">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4">D215+D212</f>
        <v>1870</v>
      </c>
      <c r="E217" s="280">
        <f t="shared" si="414"/>
        <v>22318</v>
      </c>
      <c r="F217" s="280">
        <f t="shared" si="414"/>
        <v>63209</v>
      </c>
      <c r="G217" s="280">
        <f t="shared" si="414"/>
        <v>51306</v>
      </c>
      <c r="H217" s="280">
        <f t="shared" si="414"/>
        <v>106745</v>
      </c>
      <c r="I217" s="280">
        <f t="shared" si="414"/>
        <v>25940</v>
      </c>
      <c r="J217" s="280">
        <f t="shared" si="414"/>
        <v>10500</v>
      </c>
      <c r="K217" s="280">
        <f t="shared" si="414"/>
        <v>45644</v>
      </c>
      <c r="L217" s="42">
        <f>+SUM(D217:K217)</f>
        <v>327532</v>
      </c>
      <c r="M217" s="280">
        <f t="shared" ref="M217:V217" si="415">M215+M212</f>
        <v>1957</v>
      </c>
      <c r="N217" s="280">
        <f t="shared" si="415"/>
        <v>7154</v>
      </c>
      <c r="O217" s="280">
        <f t="shared" si="415"/>
        <v>32429</v>
      </c>
      <c r="P217" s="280">
        <f t="shared" si="415"/>
        <v>3390</v>
      </c>
      <c r="Q217" s="280">
        <f t="shared" si="415"/>
        <v>40641</v>
      </c>
      <c r="R217" s="280">
        <f t="shared" si="415"/>
        <v>12349</v>
      </c>
      <c r="S217" s="280">
        <f t="shared" si="415"/>
        <v>4244</v>
      </c>
      <c r="T217" s="280">
        <f t="shared" si="415"/>
        <v>102</v>
      </c>
      <c r="U217" s="280">
        <f t="shared" si="415"/>
        <v>7399</v>
      </c>
      <c r="V217" s="280">
        <f t="shared" si="415"/>
        <v>5412</v>
      </c>
      <c r="W217" s="280">
        <f t="shared" ref="W217:X217" si="416">W215+W212</f>
        <v>1132</v>
      </c>
      <c r="X217" s="280">
        <f t="shared" si="416"/>
        <v>213</v>
      </c>
      <c r="Y217" s="280">
        <f t="shared" ref="Y217:AF217" si="417">Y215+Y212</f>
        <v>24674</v>
      </c>
      <c r="Z217" s="280">
        <f t="shared" si="417"/>
        <v>4825</v>
      </c>
      <c r="AA217" s="280">
        <f t="shared" si="417"/>
        <v>10033</v>
      </c>
      <c r="AB217" s="280">
        <f t="shared" si="417"/>
        <v>9822</v>
      </c>
      <c r="AC217" s="280">
        <f t="shared" si="417"/>
        <v>1142</v>
      </c>
      <c r="AD217" s="280">
        <f t="shared" si="417"/>
        <v>11992</v>
      </c>
      <c r="AE217" s="280">
        <f t="shared" si="417"/>
        <v>3169</v>
      </c>
      <c r="AF217" s="280">
        <f t="shared" si="417"/>
        <v>12529</v>
      </c>
      <c r="AG217" s="42">
        <f>+SUM(M217:AF217)</f>
        <v>194608</v>
      </c>
      <c r="AH217" s="42">
        <f>AC217+AD217+Z217+T217+O217</f>
        <v>50490</v>
      </c>
      <c r="AI217" s="42">
        <f>AD217+AE217+AA217+U217+P217</f>
        <v>35983</v>
      </c>
      <c r="AJ217" s="280">
        <f>AJ215+AJ212</f>
        <v>21549</v>
      </c>
      <c r="AK217" s="280">
        <f>AK215+AK212</f>
        <v>14091</v>
      </c>
      <c r="AL217" s="280">
        <f>AL215+AL212</f>
        <v>1107</v>
      </c>
      <c r="AM217" s="42">
        <f>+SUM(AJ217:AL217)</f>
        <v>36747</v>
      </c>
      <c r="AN217" s="230">
        <f>+AM217+AG217+L217</f>
        <v>558887</v>
      </c>
      <c r="AQ217" s="42">
        <f>K217/AQ$5</f>
        <v>5705.5</v>
      </c>
      <c r="AR217" s="42">
        <f>AG217/AR$5</f>
        <v>9730.4</v>
      </c>
      <c r="AS217" s="42">
        <f>AH217/AS$5</f>
        <v>10098</v>
      </c>
      <c r="AT217" s="42">
        <f>AI217/AT$5</f>
        <v>2398.8666666666668</v>
      </c>
      <c r="AU217" s="42">
        <f>AM217/AU$5</f>
        <v>12249</v>
      </c>
      <c r="AV217" s="230">
        <f>AN217/AV$5</f>
        <v>18028.612903225807</v>
      </c>
      <c r="AW217" s="122"/>
      <c r="AX217" s="42">
        <f>MEDIAN($D217:$K217)</f>
        <v>35792</v>
      </c>
      <c r="AY217" s="42">
        <f>MEDIAN($M217:$AF217)</f>
        <v>6283</v>
      </c>
      <c r="AZ217" s="42">
        <f>MEDIAN($AC217,$AD217,$Z217,$T217,$O217,Q217,AF217)</f>
        <v>11992</v>
      </c>
      <c r="BA217" s="42">
        <f>MEDIAN(M217,N217,P217,R217,S217,U217,V217,Y217,AA217,AB217,AE217,W217,X217)</f>
        <v>5412</v>
      </c>
      <c r="BB217" s="42">
        <f t="shared" ref="BB217" si="418">MEDIAN($AJ217:$AL217)</f>
        <v>14091</v>
      </c>
      <c r="BC217" s="230">
        <f>MEDIAN(D217:K217,M217:AF217,AJ217:AL217)</f>
        <v>10033</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2009</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8108</v>
      </c>
      <c r="E225" s="17">
        <v>-2745</v>
      </c>
      <c r="F225" s="17">
        <v>2282</v>
      </c>
      <c r="G225" s="17">
        <v>28537</v>
      </c>
      <c r="H225" s="135">
        <v>9055</v>
      </c>
      <c r="I225" s="135">
        <v>31098</v>
      </c>
      <c r="J225" s="17">
        <v>10741</v>
      </c>
      <c r="K225" s="135">
        <v>12804</v>
      </c>
      <c r="L225" s="43">
        <f>+SUM(D225:K225)</f>
        <v>99880</v>
      </c>
      <c r="M225" s="160">
        <v>4345</v>
      </c>
      <c r="N225" s="160">
        <v>8598</v>
      </c>
      <c r="O225" s="160">
        <v>9152</v>
      </c>
      <c r="P225" s="160">
        <v>2021</v>
      </c>
      <c r="Q225" s="160">
        <v>4503</v>
      </c>
      <c r="R225" s="160">
        <v>1726</v>
      </c>
      <c r="S225" s="160">
        <v>1901</v>
      </c>
      <c r="T225" s="160">
        <v>749</v>
      </c>
      <c r="U225" s="160">
        <v>3641</v>
      </c>
      <c r="V225" s="144">
        <v>484</v>
      </c>
      <c r="W225" s="144">
        <v>1468</v>
      </c>
      <c r="X225" s="144">
        <v>833</v>
      </c>
      <c r="Y225" s="160">
        <v>2466</v>
      </c>
      <c r="Z225" s="160">
        <v>8432</v>
      </c>
      <c r="AA225" s="250">
        <v>2032</v>
      </c>
      <c r="AB225" s="160">
        <v>4425</v>
      </c>
      <c r="AC225" s="160">
        <v>1441</v>
      </c>
      <c r="AD225" s="160">
        <v>3747</v>
      </c>
      <c r="AE225" s="160">
        <v>1211</v>
      </c>
      <c r="AF225" s="160">
        <v>1515</v>
      </c>
      <c r="AG225" s="43">
        <f>+SUM(M225:AF225)</f>
        <v>64690</v>
      </c>
      <c r="AH225" s="43">
        <f>AC225+AD225+Z225+T225+O225</f>
        <v>23521</v>
      </c>
      <c r="AI225" s="43">
        <f>AD225+AE225+AA225+U225+P225</f>
        <v>12652</v>
      </c>
      <c r="AJ225" s="160">
        <v>8125</v>
      </c>
      <c r="AK225" s="144">
        <v>3769</v>
      </c>
      <c r="AL225" s="160">
        <v>1713</v>
      </c>
      <c r="AM225" s="43">
        <f>+SUM(AJ225:AL225)</f>
        <v>13607</v>
      </c>
      <c r="AN225" s="44">
        <f>+AM225+AG225+L225</f>
        <v>178177</v>
      </c>
      <c r="AQ225" s="43">
        <f t="shared" ref="AQ225" si="419">K225/AQ$5</f>
        <v>1600.5</v>
      </c>
      <c r="AR225" s="43">
        <f t="shared" ref="AR225:AT225" si="420">AG225/AR$5</f>
        <v>3234.5</v>
      </c>
      <c r="AS225" s="43">
        <f t="shared" si="420"/>
        <v>4704.2</v>
      </c>
      <c r="AT225" s="43">
        <f t="shared" si="420"/>
        <v>843.4666666666667</v>
      </c>
      <c r="AU225" s="43">
        <f t="shared" ref="AU225:AV225" si="421">AM225/AU$5</f>
        <v>4535.666666666667</v>
      </c>
      <c r="AV225" s="44">
        <f t="shared" si="421"/>
        <v>5747.6451612903229</v>
      </c>
      <c r="AW225" s="122"/>
      <c r="AX225" s="43">
        <f>MEDIAN($D225:$K225)</f>
        <v>9898</v>
      </c>
      <c r="AY225" s="43">
        <f>MEDIAN($M225:$AF225)</f>
        <v>2026.5</v>
      </c>
      <c r="AZ225" s="43">
        <f>MEDIAN($AC225,$AD225,$Z225,$T225,$O225,Q225,AF225)</f>
        <v>3747</v>
      </c>
      <c r="BA225" s="43">
        <f>MEDIAN(M225,N225,P225,R225,S225,U225,V225,Y225,AA225,AB225,AE225,W225,X225)</f>
        <v>2021</v>
      </c>
      <c r="BB225" s="43">
        <f t="shared" ref="BB225" si="422">MEDIAN($AJ225:$AL225)</f>
        <v>3769</v>
      </c>
      <c r="BC225" s="44">
        <f>MEDIAN(D225:K225,M225:AF225,AJ225:AL225)</f>
        <v>3641</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28064</v>
      </c>
      <c r="E228" s="160">
        <v>9390</v>
      </c>
      <c r="F228" s="160">
        <v>37488</v>
      </c>
      <c r="G228" s="160">
        <v>104581</v>
      </c>
      <c r="H228" s="144">
        <v>27491</v>
      </c>
      <c r="I228" s="144">
        <v>47897</v>
      </c>
      <c r="J228" s="160">
        <v>17341</v>
      </c>
      <c r="K228" s="144">
        <v>29019</v>
      </c>
      <c r="L228" s="43">
        <f>+SUM(D228:K228)</f>
        <v>301271</v>
      </c>
      <c r="M228" s="160">
        <v>1619</v>
      </c>
      <c r="N228" s="160">
        <v>3180</v>
      </c>
      <c r="O228" s="160">
        <v>6198</v>
      </c>
      <c r="P228" s="160">
        <v>3116</v>
      </c>
      <c r="Q228" s="160">
        <v>7774</v>
      </c>
      <c r="R228" s="160">
        <v>2827</v>
      </c>
      <c r="S228" s="160">
        <v>2435</v>
      </c>
      <c r="T228" s="160">
        <v>5093</v>
      </c>
      <c r="U228" s="160">
        <v>2829</v>
      </c>
      <c r="V228" s="144">
        <v>1777</v>
      </c>
      <c r="W228" s="144">
        <v>757</v>
      </c>
      <c r="X228" s="144">
        <v>397</v>
      </c>
      <c r="Y228" s="160">
        <v>4241</v>
      </c>
      <c r="Z228" s="160">
        <v>10646</v>
      </c>
      <c r="AA228" s="250">
        <v>5074</v>
      </c>
      <c r="AB228" s="160">
        <v>2793</v>
      </c>
      <c r="AC228" s="160">
        <v>7422</v>
      </c>
      <c r="AD228" s="160">
        <v>5640</v>
      </c>
      <c r="AE228" s="160">
        <v>1684</v>
      </c>
      <c r="AF228" s="160">
        <v>3777</v>
      </c>
      <c r="AG228" s="43">
        <f>+SUM(M228:AF228)</f>
        <v>79279</v>
      </c>
      <c r="AH228" s="43">
        <f t="shared" ref="AH228:AI231" si="423">AC228+AD228+Z228+T228+O228</f>
        <v>34999</v>
      </c>
      <c r="AI228" s="43">
        <f t="shared" si="423"/>
        <v>18343</v>
      </c>
      <c r="AJ228" s="160">
        <v>8452</v>
      </c>
      <c r="AK228" s="144">
        <v>1349</v>
      </c>
      <c r="AL228" s="160">
        <v>1119</v>
      </c>
      <c r="AM228" s="43">
        <f>+SUM(AJ228:AL228)</f>
        <v>10920</v>
      </c>
      <c r="AN228" s="44">
        <f>+AM228+AG228+L228</f>
        <v>391470</v>
      </c>
      <c r="AQ228" s="43">
        <f t="shared" ref="AQ228:AQ231" si="424">K228/AQ$5</f>
        <v>3627.375</v>
      </c>
      <c r="AR228" s="43">
        <f t="shared" ref="AR228:AT231" si="425">AG228/AR$5</f>
        <v>3963.95</v>
      </c>
      <c r="AS228" s="43">
        <f t="shared" si="425"/>
        <v>6999.8</v>
      </c>
      <c r="AT228" s="43">
        <f t="shared" si="425"/>
        <v>1222.8666666666666</v>
      </c>
      <c r="AU228" s="43">
        <f t="shared" ref="AU228:AV231" si="426">AM228/AU$5</f>
        <v>3640</v>
      </c>
      <c r="AV228" s="44">
        <f t="shared" si="426"/>
        <v>12628.064516129032</v>
      </c>
      <c r="AW228" s="122"/>
      <c r="AX228" s="43">
        <f>MEDIAN($D228:$K228)</f>
        <v>28541.5</v>
      </c>
      <c r="AY228" s="43">
        <f>MEDIAN($M228:$AF228)</f>
        <v>3148</v>
      </c>
      <c r="AZ228" s="43">
        <f t="shared" ref="AZ228:AZ232" si="427">MEDIAN($AC228,$AD228,$Z228,$T228,$O228,Q228,AF228)</f>
        <v>6198</v>
      </c>
      <c r="BA228" s="43">
        <f t="shared" ref="BA228:BA232" si="428">MEDIAN(M228,N228,P228,R228,S228,U228,V228,Y228,AA228,AB228,AE228,W228,X228)</f>
        <v>2793</v>
      </c>
      <c r="BB228" s="43">
        <f t="shared" ref="BB228:BB232" si="429">MEDIAN($AJ228:$AL228)</f>
        <v>1349</v>
      </c>
      <c r="BC228" s="44">
        <f t="shared" ref="BC228:BC232" si="430">MEDIAN(D228:K228,M228:AF228,AJ228:AL228)</f>
        <v>5074</v>
      </c>
    </row>
    <row r="229" spans="1:55" s="204" customFormat="1">
      <c r="A229" s="199"/>
      <c r="B229" s="200" t="s">
        <v>142</v>
      </c>
      <c r="C229" s="201"/>
      <c r="D229" s="144">
        <v>0</v>
      </c>
      <c r="E229" s="160">
        <v>-45</v>
      </c>
      <c r="F229" s="160">
        <v>411</v>
      </c>
      <c r="G229" s="160">
        <v>0</v>
      </c>
      <c r="H229" s="144">
        <v>133</v>
      </c>
      <c r="I229" s="144">
        <v>-498</v>
      </c>
      <c r="J229" s="160">
        <v>0</v>
      </c>
      <c r="K229" s="144">
        <v>1475</v>
      </c>
      <c r="L229" s="43">
        <f>+SUM(D229:K229)</f>
        <v>1476</v>
      </c>
      <c r="M229" s="160">
        <v>-97</v>
      </c>
      <c r="N229" s="160">
        <v>11</v>
      </c>
      <c r="O229" s="160">
        <v>-6</v>
      </c>
      <c r="P229" s="160">
        <v>0</v>
      </c>
      <c r="Q229" s="160">
        <v>-25</v>
      </c>
      <c r="R229" s="160">
        <v>0</v>
      </c>
      <c r="S229" s="160">
        <v>-20</v>
      </c>
      <c r="T229" s="160">
        <v>65</v>
      </c>
      <c r="U229" s="160">
        <v>77</v>
      </c>
      <c r="V229" s="144">
        <v>12</v>
      </c>
      <c r="W229" s="144">
        <v>597</v>
      </c>
      <c r="X229" s="144">
        <v>-3</v>
      </c>
      <c r="Y229" s="160">
        <v>64</v>
      </c>
      <c r="Z229" s="160">
        <v>11</v>
      </c>
      <c r="AA229" s="250">
        <v>-789</v>
      </c>
      <c r="AB229" s="160">
        <v>0</v>
      </c>
      <c r="AC229" s="160">
        <v>79</v>
      </c>
      <c r="AD229" s="160">
        <v>3</v>
      </c>
      <c r="AE229" s="160">
        <v>-24</v>
      </c>
      <c r="AF229" s="160"/>
      <c r="AG229" s="43">
        <f>+SUM(M229:AF229)</f>
        <v>-45</v>
      </c>
      <c r="AH229" s="43">
        <f t="shared" si="423"/>
        <v>152</v>
      </c>
      <c r="AI229" s="43">
        <f t="shared" si="423"/>
        <v>-733</v>
      </c>
      <c r="AJ229" s="160">
        <v>-126</v>
      </c>
      <c r="AK229" s="144"/>
      <c r="AL229" s="160">
        <v>26</v>
      </c>
      <c r="AM229" s="43">
        <f>+SUM(AJ229:AL229)</f>
        <v>-100</v>
      </c>
      <c r="AN229" s="44">
        <f>+AM229+AG229+L229</f>
        <v>1331</v>
      </c>
      <c r="AQ229" s="43">
        <f t="shared" si="424"/>
        <v>184.375</v>
      </c>
      <c r="AR229" s="43">
        <f t="shared" si="425"/>
        <v>-2.25</v>
      </c>
      <c r="AS229" s="43">
        <f t="shared" si="425"/>
        <v>30.4</v>
      </c>
      <c r="AT229" s="43">
        <f t="shared" si="425"/>
        <v>-48.866666666666667</v>
      </c>
      <c r="AU229" s="43">
        <f t="shared" si="426"/>
        <v>-33.333333333333336</v>
      </c>
      <c r="AV229" s="44">
        <f t="shared" si="426"/>
        <v>42.935483870967744</v>
      </c>
      <c r="AW229" s="122"/>
      <c r="AX229" s="43">
        <f>MEDIAN($D229:$K229)</f>
        <v>0</v>
      </c>
      <c r="AY229" s="43">
        <f>MEDIAN($M229:$AF229)</f>
        <v>0</v>
      </c>
      <c r="AZ229" s="43">
        <f t="shared" si="427"/>
        <v>7</v>
      </c>
      <c r="BA229" s="43">
        <f t="shared" si="428"/>
        <v>0</v>
      </c>
      <c r="BB229" s="43">
        <f t="shared" si="429"/>
        <v>-50</v>
      </c>
      <c r="BC229" s="44">
        <f t="shared" si="430"/>
        <v>0</v>
      </c>
    </row>
    <row r="230" spans="1:55" s="204" customFormat="1">
      <c r="A230" s="199"/>
      <c r="B230" s="200" t="s">
        <v>141</v>
      </c>
      <c r="C230" s="201"/>
      <c r="D230" s="144">
        <v>0</v>
      </c>
      <c r="E230" s="160"/>
      <c r="F230" s="160">
        <v>115</v>
      </c>
      <c r="G230" s="160">
        <v>0</v>
      </c>
      <c r="H230" s="144">
        <v>0</v>
      </c>
      <c r="I230" s="144">
        <v>0</v>
      </c>
      <c r="J230" s="160"/>
      <c r="K230" s="144">
        <v>-79</v>
      </c>
      <c r="L230" s="43">
        <f>+SUM(D230:K230)</f>
        <v>36</v>
      </c>
      <c r="M230" s="160">
        <v>-55</v>
      </c>
      <c r="N230" s="160"/>
      <c r="O230" s="160"/>
      <c r="P230" s="160">
        <v>0</v>
      </c>
      <c r="Q230" s="160">
        <v>0</v>
      </c>
      <c r="R230" s="160">
        <v>3</v>
      </c>
      <c r="S230" s="160"/>
      <c r="T230" s="160"/>
      <c r="U230" s="160"/>
      <c r="V230" s="144"/>
      <c r="W230" s="144"/>
      <c r="X230" s="144"/>
      <c r="Y230" s="160">
        <v>348</v>
      </c>
      <c r="Z230" s="160">
        <v>0</v>
      </c>
      <c r="AA230" s="250">
        <v>0</v>
      </c>
      <c r="AB230" s="160">
        <v>20</v>
      </c>
      <c r="AC230" s="160"/>
      <c r="AD230" s="160">
        <v>513</v>
      </c>
      <c r="AE230" s="160">
        <v>0</v>
      </c>
      <c r="AF230" s="160">
        <v>59</v>
      </c>
      <c r="AG230" s="43">
        <f>+SUM(M230:AF230)</f>
        <v>888</v>
      </c>
      <c r="AH230" s="43">
        <f t="shared" si="423"/>
        <v>513</v>
      </c>
      <c r="AI230" s="43">
        <f t="shared" si="423"/>
        <v>513</v>
      </c>
      <c r="AJ230" s="160">
        <v>300</v>
      </c>
      <c r="AK230" s="144">
        <v>419</v>
      </c>
      <c r="AL230" s="160">
        <v>447</v>
      </c>
      <c r="AM230" s="43">
        <f>+SUM(AJ230:AL230)</f>
        <v>1166</v>
      </c>
      <c r="AN230" s="44">
        <f>+AM230+AG230+L230</f>
        <v>2090</v>
      </c>
      <c r="AQ230" s="43">
        <f t="shared" si="424"/>
        <v>-9.875</v>
      </c>
      <c r="AR230" s="43">
        <f t="shared" si="425"/>
        <v>44.4</v>
      </c>
      <c r="AS230" s="43">
        <f t="shared" si="425"/>
        <v>102.6</v>
      </c>
      <c r="AT230" s="43">
        <f t="shared" si="425"/>
        <v>34.200000000000003</v>
      </c>
      <c r="AU230" s="43">
        <f t="shared" si="426"/>
        <v>388.66666666666669</v>
      </c>
      <c r="AV230" s="44">
        <f t="shared" si="426"/>
        <v>67.41935483870968</v>
      </c>
      <c r="AW230" s="122"/>
      <c r="AX230" s="43">
        <f>MEDIAN($D230:$K230)</f>
        <v>0</v>
      </c>
      <c r="AY230" s="43">
        <f>MEDIAN($M230:$AF230)</f>
        <v>0</v>
      </c>
      <c r="AZ230" s="43">
        <f t="shared" si="427"/>
        <v>29.5</v>
      </c>
      <c r="BA230" s="43">
        <f t="shared" si="428"/>
        <v>0</v>
      </c>
      <c r="BB230" s="43">
        <f t="shared" si="429"/>
        <v>419</v>
      </c>
      <c r="BC230" s="44">
        <f t="shared" si="430"/>
        <v>0</v>
      </c>
    </row>
    <row r="231" spans="1:55" s="204" customFormat="1">
      <c r="A231" s="199"/>
      <c r="B231" s="200" t="s">
        <v>125</v>
      </c>
      <c r="C231" s="201"/>
      <c r="D231" s="144">
        <v>539</v>
      </c>
      <c r="E231" s="160">
        <v>-1751</v>
      </c>
      <c r="F231" s="160">
        <v>-2134</v>
      </c>
      <c r="G231" s="160">
        <v>-2881</v>
      </c>
      <c r="H231" s="144">
        <v>3702</v>
      </c>
      <c r="I231" s="144">
        <v>-6463</v>
      </c>
      <c r="J231" s="160">
        <v>-399</v>
      </c>
      <c r="K231" s="144">
        <v>589</v>
      </c>
      <c r="L231" s="43">
        <f>+SUM(D231:K231)</f>
        <v>-8798</v>
      </c>
      <c r="M231" s="160">
        <v>37</v>
      </c>
      <c r="N231" s="160">
        <v>-354</v>
      </c>
      <c r="O231" s="160">
        <v>-979</v>
      </c>
      <c r="P231" s="160">
        <v>1047</v>
      </c>
      <c r="Q231" s="160">
        <v>0</v>
      </c>
      <c r="R231" s="160">
        <v>128</v>
      </c>
      <c r="S231" s="160"/>
      <c r="T231" s="160"/>
      <c r="U231" s="160">
        <v>100</v>
      </c>
      <c r="V231" s="144"/>
      <c r="W231" s="144">
        <v>88</v>
      </c>
      <c r="X231" s="144"/>
      <c r="Y231" s="160">
        <v>0</v>
      </c>
      <c r="Z231" s="160">
        <v>597</v>
      </c>
      <c r="AA231" s="250">
        <v>-10</v>
      </c>
      <c r="AB231" s="160">
        <v>0</v>
      </c>
      <c r="AC231" s="160">
        <v>-758</v>
      </c>
      <c r="AD231" s="160">
        <v>-32</v>
      </c>
      <c r="AE231" s="160">
        <v>-2</v>
      </c>
      <c r="AF231" s="160">
        <v>89</v>
      </c>
      <c r="AG231" s="43">
        <f>+SUM(M231:AF231)</f>
        <v>-49</v>
      </c>
      <c r="AH231" s="43">
        <f t="shared" si="423"/>
        <v>-1172</v>
      </c>
      <c r="AI231" s="43">
        <f t="shared" si="423"/>
        <v>1103</v>
      </c>
      <c r="AJ231" s="160">
        <v>-291</v>
      </c>
      <c r="AK231" s="144">
        <v>312</v>
      </c>
      <c r="AL231" s="160">
        <v>226</v>
      </c>
      <c r="AM231" s="43">
        <f>+SUM(AJ231:AL231)</f>
        <v>247</v>
      </c>
      <c r="AN231" s="44">
        <f>+AM231+AG231+L231</f>
        <v>-8600</v>
      </c>
      <c r="AQ231" s="43">
        <f t="shared" si="424"/>
        <v>73.625</v>
      </c>
      <c r="AR231" s="43">
        <f t="shared" si="425"/>
        <v>-2.4500000000000002</v>
      </c>
      <c r="AS231" s="43">
        <f t="shared" si="425"/>
        <v>-234.4</v>
      </c>
      <c r="AT231" s="43">
        <f t="shared" si="425"/>
        <v>73.533333333333331</v>
      </c>
      <c r="AU231" s="43">
        <f t="shared" si="426"/>
        <v>82.333333333333329</v>
      </c>
      <c r="AV231" s="44">
        <f t="shared" si="426"/>
        <v>-277.41935483870969</v>
      </c>
      <c r="AW231" s="122"/>
      <c r="AX231" s="258">
        <f>MEDIAN($D231:$K231)</f>
        <v>-1075</v>
      </c>
      <c r="AY231" s="258">
        <f>MEDIAN($M231:$AF231)</f>
        <v>0</v>
      </c>
      <c r="AZ231" s="258">
        <f t="shared" si="427"/>
        <v>-16</v>
      </c>
      <c r="BA231" s="258">
        <f t="shared" si="428"/>
        <v>18.5</v>
      </c>
      <c r="BB231" s="258">
        <f t="shared" si="429"/>
        <v>226</v>
      </c>
      <c r="BC231" s="44">
        <f t="shared" si="430"/>
        <v>0</v>
      </c>
    </row>
    <row r="232" spans="1:55" s="204" customFormat="1">
      <c r="A232" s="199"/>
      <c r="B232" s="200"/>
      <c r="C232" s="201"/>
      <c r="D232" s="46">
        <f t="shared" ref="D232:V232" si="431">SUM(D228:D231)</f>
        <v>28603</v>
      </c>
      <c r="E232" s="252">
        <f t="shared" si="431"/>
        <v>7594</v>
      </c>
      <c r="F232" s="252">
        <f t="shared" si="431"/>
        <v>35880</v>
      </c>
      <c r="G232" s="252">
        <f t="shared" si="431"/>
        <v>101700</v>
      </c>
      <c r="H232" s="118">
        <f t="shared" si="431"/>
        <v>31326</v>
      </c>
      <c r="I232" s="118">
        <f t="shared" si="431"/>
        <v>40936</v>
      </c>
      <c r="J232" s="252">
        <f t="shared" si="431"/>
        <v>16942</v>
      </c>
      <c r="K232" s="118">
        <f t="shared" si="431"/>
        <v>31004</v>
      </c>
      <c r="L232" s="45">
        <f t="shared" si="431"/>
        <v>293985</v>
      </c>
      <c r="M232" s="252">
        <f t="shared" si="431"/>
        <v>1504</v>
      </c>
      <c r="N232" s="252">
        <f t="shared" si="431"/>
        <v>2837</v>
      </c>
      <c r="O232" s="252">
        <f t="shared" si="431"/>
        <v>5213</v>
      </c>
      <c r="P232" s="252">
        <f t="shared" si="431"/>
        <v>4163</v>
      </c>
      <c r="Q232" s="252">
        <f t="shared" si="431"/>
        <v>7749</v>
      </c>
      <c r="R232" s="252">
        <f t="shared" si="431"/>
        <v>2958</v>
      </c>
      <c r="S232" s="252">
        <f t="shared" si="431"/>
        <v>2415</v>
      </c>
      <c r="T232" s="252">
        <f t="shared" si="431"/>
        <v>5158</v>
      </c>
      <c r="U232" s="252">
        <f t="shared" si="431"/>
        <v>3006</v>
      </c>
      <c r="V232" s="118">
        <f t="shared" si="431"/>
        <v>1789</v>
      </c>
      <c r="W232" s="118">
        <f t="shared" ref="W232:X232" si="432">SUM(W228:W231)</f>
        <v>1442</v>
      </c>
      <c r="X232" s="118">
        <f t="shared" si="432"/>
        <v>394</v>
      </c>
      <c r="Y232" s="252">
        <f t="shared" ref="Y232:AN232" si="433">SUM(Y228:Y231)</f>
        <v>4653</v>
      </c>
      <c r="Z232" s="252">
        <f t="shared" si="433"/>
        <v>11254</v>
      </c>
      <c r="AA232" s="292">
        <f t="shared" si="433"/>
        <v>4275</v>
      </c>
      <c r="AB232" s="252">
        <f t="shared" si="433"/>
        <v>2813</v>
      </c>
      <c r="AC232" s="252">
        <f t="shared" si="433"/>
        <v>6743</v>
      </c>
      <c r="AD232" s="252">
        <f t="shared" si="433"/>
        <v>6124</v>
      </c>
      <c r="AE232" s="252">
        <f t="shared" si="433"/>
        <v>1658</v>
      </c>
      <c r="AF232" s="252">
        <f t="shared" si="433"/>
        <v>3925</v>
      </c>
      <c r="AG232" s="45">
        <f t="shared" si="433"/>
        <v>80073</v>
      </c>
      <c r="AH232" s="45">
        <f t="shared" si="433"/>
        <v>34492</v>
      </c>
      <c r="AI232" s="45">
        <f t="shared" si="433"/>
        <v>19226</v>
      </c>
      <c r="AJ232" s="252">
        <f t="shared" si="433"/>
        <v>8335</v>
      </c>
      <c r="AK232" s="118">
        <f t="shared" si="433"/>
        <v>2080</v>
      </c>
      <c r="AL232" s="252">
        <f t="shared" si="433"/>
        <v>1818</v>
      </c>
      <c r="AM232" s="45">
        <f t="shared" si="433"/>
        <v>12233</v>
      </c>
      <c r="AN232" s="211">
        <f t="shared" si="433"/>
        <v>386291</v>
      </c>
      <c r="AQ232" s="45">
        <f>K232/AQ$5</f>
        <v>3875.5</v>
      </c>
      <c r="AR232" s="45">
        <f>AG232/AR$5</f>
        <v>4003.65</v>
      </c>
      <c r="AS232" s="45">
        <f>AH232/AS$5</f>
        <v>6898.4</v>
      </c>
      <c r="AT232" s="45">
        <f>AI232/AT$5</f>
        <v>1281.7333333333333</v>
      </c>
      <c r="AU232" s="45">
        <f>AM232/AU$5</f>
        <v>4077.6666666666665</v>
      </c>
      <c r="AV232" s="211">
        <f>AN232/AV$5</f>
        <v>12461</v>
      </c>
      <c r="AW232" s="122"/>
      <c r="AX232" s="43">
        <f>MEDIAN($D232:$K232)</f>
        <v>31165</v>
      </c>
      <c r="AY232" s="43">
        <f>MEDIAN($M232:$AF232)</f>
        <v>3465.5</v>
      </c>
      <c r="AZ232" s="43">
        <f t="shared" si="427"/>
        <v>6124</v>
      </c>
      <c r="BA232" s="43">
        <f t="shared" si="428"/>
        <v>2813</v>
      </c>
      <c r="BB232" s="43">
        <f t="shared" si="429"/>
        <v>2080</v>
      </c>
      <c r="BC232" s="211">
        <f t="shared" si="430"/>
        <v>4653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-2609</v>
      </c>
      <c r="E235" s="160">
        <v>2075</v>
      </c>
      <c r="F235" s="160">
        <v>-8964</v>
      </c>
      <c r="G235" s="160">
        <v>-1809</v>
      </c>
      <c r="H235" s="144">
        <v>-1903</v>
      </c>
      <c r="I235" s="144">
        <v>5864</v>
      </c>
      <c r="J235" s="160">
        <v>-1250</v>
      </c>
      <c r="K235" s="144">
        <v>767</v>
      </c>
      <c r="L235" s="43">
        <f>+SUM(D235:K235)</f>
        <v>-7829</v>
      </c>
      <c r="M235" s="160">
        <v>-1474</v>
      </c>
      <c r="N235" s="160">
        <v>-2131</v>
      </c>
      <c r="O235" s="160">
        <v>1553</v>
      </c>
      <c r="P235" s="160">
        <v>589</v>
      </c>
      <c r="Q235" s="160">
        <v>-324</v>
      </c>
      <c r="R235" s="160">
        <v>-1479</v>
      </c>
      <c r="S235" s="160">
        <v>-2030</v>
      </c>
      <c r="T235" s="160">
        <v>-798</v>
      </c>
      <c r="U235" s="160">
        <v>-604</v>
      </c>
      <c r="V235" s="144">
        <v>-624</v>
      </c>
      <c r="W235" s="144">
        <v>93</v>
      </c>
      <c r="X235" s="144">
        <v>403</v>
      </c>
      <c r="Y235" s="160">
        <v>-1986</v>
      </c>
      <c r="Z235" s="160">
        <v>-835</v>
      </c>
      <c r="AA235" s="250">
        <v>-2224</v>
      </c>
      <c r="AB235" s="160">
        <v>-264</v>
      </c>
      <c r="AC235" s="160">
        <v>3440</v>
      </c>
      <c r="AD235" s="160">
        <v>-643</v>
      </c>
      <c r="AE235" s="160">
        <v>-1432</v>
      </c>
      <c r="AF235" s="160">
        <v>486</v>
      </c>
      <c r="AG235" s="43">
        <f>+SUM(M235:AF235)</f>
        <v>-10284</v>
      </c>
      <c r="AH235" s="43">
        <f t="shared" ref="AH235:AI237" si="434">AC235+AD235+Z235+T235+O235</f>
        <v>2717</v>
      </c>
      <c r="AI235" s="43">
        <f t="shared" si="434"/>
        <v>-4314</v>
      </c>
      <c r="AJ235" s="160">
        <v>829</v>
      </c>
      <c r="AK235" s="144">
        <v>-1109</v>
      </c>
      <c r="AL235" s="160">
        <v>689</v>
      </c>
      <c r="AM235" s="43">
        <f>+SUM(AJ235:AL235)</f>
        <v>409</v>
      </c>
      <c r="AN235" s="44">
        <f>+AM235+AG235+L235</f>
        <v>-17704</v>
      </c>
      <c r="AQ235" s="43">
        <f t="shared" ref="AQ235:AQ237" si="435">K235/AQ$5</f>
        <v>95.875</v>
      </c>
      <c r="AR235" s="43">
        <f t="shared" ref="AR235:AT237" si="436">AG235/AR$5</f>
        <v>-514.20000000000005</v>
      </c>
      <c r="AS235" s="43">
        <f t="shared" si="436"/>
        <v>543.4</v>
      </c>
      <c r="AT235" s="43">
        <f t="shared" si="436"/>
        <v>-287.60000000000002</v>
      </c>
      <c r="AU235" s="43">
        <f t="shared" ref="AU235:AV237" si="437">AM235/AU$5</f>
        <v>136.33333333333334</v>
      </c>
      <c r="AV235" s="44">
        <f t="shared" si="437"/>
        <v>-571.09677419354841</v>
      </c>
      <c r="AW235" s="122"/>
      <c r="AX235" s="43">
        <f>MEDIAN($D235:$K235)</f>
        <v>-1529.5</v>
      </c>
      <c r="AY235" s="43">
        <f>MEDIAN($M235:$AF235)</f>
        <v>-633.5</v>
      </c>
      <c r="AZ235" s="43">
        <f t="shared" ref="AZ235:AZ238" si="438">MEDIAN($AC235,$AD235,$Z235,$T235,$O235,Q235,AF235)</f>
        <v>-324</v>
      </c>
      <c r="BA235" s="43">
        <f t="shared" ref="BA235:BA238" si="439">MEDIAN(M235,N235,P235,R235,S235,U235,V235,Y235,AA235,AB235,AE235,W235,X235)</f>
        <v>-1432</v>
      </c>
      <c r="BB235" s="43">
        <f t="shared" ref="BB235:BB238" si="440">MEDIAN($AJ235:$AL235)</f>
        <v>689</v>
      </c>
      <c r="BC235" s="44">
        <f t="shared" ref="BC235:BC238" si="441">MEDIAN(D235:K235,M235:AF235,AJ235:AL235)</f>
        <v>-643</v>
      </c>
    </row>
    <row r="236" spans="1:55" s="204" customFormat="1">
      <c r="A236" s="199"/>
      <c r="B236" s="200" t="s">
        <v>138</v>
      </c>
      <c r="C236" s="201"/>
      <c r="D236" s="144">
        <v>18101</v>
      </c>
      <c r="E236" s="160">
        <v>4023</v>
      </c>
      <c r="F236" s="160">
        <v>2569</v>
      </c>
      <c r="G236" s="160">
        <v>-3662</v>
      </c>
      <c r="H236" s="144">
        <v>4461</v>
      </c>
      <c r="I236" s="144">
        <v>14148</v>
      </c>
      <c r="J236" s="160">
        <v>2484</v>
      </c>
      <c r="K236" s="144">
        <v>762</v>
      </c>
      <c r="L236" s="43">
        <f>+SUM(D236:K236)</f>
        <v>42886</v>
      </c>
      <c r="M236" s="160">
        <v>353</v>
      </c>
      <c r="N236" s="160">
        <v>4055</v>
      </c>
      <c r="O236" s="160">
        <v>2820</v>
      </c>
      <c r="P236" s="160">
        <v>-58</v>
      </c>
      <c r="Q236" s="160">
        <v>-1679</v>
      </c>
      <c r="R236" s="160">
        <v>213</v>
      </c>
      <c r="S236" s="160">
        <v>-151</v>
      </c>
      <c r="T236" s="160">
        <v>541</v>
      </c>
      <c r="U236" s="160">
        <v>677</v>
      </c>
      <c r="V236" s="144">
        <v>186</v>
      </c>
      <c r="W236" s="144">
        <v>-1198</v>
      </c>
      <c r="X236" s="144">
        <v>-102</v>
      </c>
      <c r="Y236" s="160">
        <v>523</v>
      </c>
      <c r="Z236" s="160">
        <v>-838</v>
      </c>
      <c r="AA236" s="250">
        <v>2656</v>
      </c>
      <c r="AB236" s="160">
        <v>1349</v>
      </c>
      <c r="AC236" s="160">
        <v>1558</v>
      </c>
      <c r="AD236" s="160">
        <v>1118</v>
      </c>
      <c r="AE236" s="160">
        <v>1811</v>
      </c>
      <c r="AF236" s="160">
        <v>1795</v>
      </c>
      <c r="AG236" s="43">
        <f>+SUM(M236:AF236)</f>
        <v>15629</v>
      </c>
      <c r="AH236" s="43">
        <f t="shared" si="434"/>
        <v>5199</v>
      </c>
      <c r="AI236" s="43">
        <f t="shared" si="434"/>
        <v>6204</v>
      </c>
      <c r="AJ236" s="160">
        <v>-126</v>
      </c>
      <c r="AK236" s="144">
        <v>978</v>
      </c>
      <c r="AL236" s="160">
        <v>-1647</v>
      </c>
      <c r="AM236" s="43">
        <f>+SUM(AJ236:AL236)</f>
        <v>-795</v>
      </c>
      <c r="AN236" s="44">
        <f>+AM236+AG236+L236</f>
        <v>57720</v>
      </c>
      <c r="AQ236" s="43">
        <f t="shared" si="435"/>
        <v>95.25</v>
      </c>
      <c r="AR236" s="43">
        <f t="shared" si="436"/>
        <v>781.45</v>
      </c>
      <c r="AS236" s="43">
        <f t="shared" si="436"/>
        <v>1039.8</v>
      </c>
      <c r="AT236" s="43">
        <f t="shared" si="436"/>
        <v>413.6</v>
      </c>
      <c r="AU236" s="43">
        <f t="shared" si="437"/>
        <v>-265</v>
      </c>
      <c r="AV236" s="44">
        <f t="shared" si="437"/>
        <v>1861.9354838709678</v>
      </c>
      <c r="AW236" s="122"/>
      <c r="AX236" s="43">
        <f>MEDIAN($D236:$K236)</f>
        <v>3296</v>
      </c>
      <c r="AY236" s="43">
        <f>MEDIAN($M236:$AF236)</f>
        <v>532</v>
      </c>
      <c r="AZ236" s="43">
        <f t="shared" si="438"/>
        <v>1118</v>
      </c>
      <c r="BA236" s="43">
        <f t="shared" si="439"/>
        <v>353</v>
      </c>
      <c r="BB236" s="43">
        <f t="shared" si="440"/>
        <v>-126</v>
      </c>
      <c r="BC236" s="44">
        <f t="shared" si="441"/>
        <v>762</v>
      </c>
    </row>
    <row r="237" spans="1:55" s="204" customFormat="1">
      <c r="A237" s="199"/>
      <c r="B237" s="200" t="s">
        <v>125</v>
      </c>
      <c r="C237" s="201"/>
      <c r="D237" s="144">
        <v>-76</v>
      </c>
      <c r="E237" s="160">
        <v>-746</v>
      </c>
      <c r="F237" s="160">
        <v>7456</v>
      </c>
      <c r="G237" s="160">
        <v>4401</v>
      </c>
      <c r="H237" s="144">
        <v>0</v>
      </c>
      <c r="I237" s="144">
        <v>11</v>
      </c>
      <c r="J237" s="160">
        <v>-859</v>
      </c>
      <c r="K237" s="144">
        <v>0</v>
      </c>
      <c r="L237" s="43">
        <f>+SUM(D237:K237)</f>
        <v>10187</v>
      </c>
      <c r="M237" s="160">
        <v>-142</v>
      </c>
      <c r="N237" s="160">
        <v>472</v>
      </c>
      <c r="O237" s="160">
        <v>-475</v>
      </c>
      <c r="P237" s="160">
        <v>-689</v>
      </c>
      <c r="Q237" s="160">
        <v>0</v>
      </c>
      <c r="R237" s="160">
        <v>1920</v>
      </c>
      <c r="S237" s="160"/>
      <c r="T237" s="160">
        <v>-13</v>
      </c>
      <c r="U237" s="160"/>
      <c r="V237" s="144">
        <v>38</v>
      </c>
      <c r="W237" s="144"/>
      <c r="X237" s="144"/>
      <c r="Y237" s="160">
        <v>0</v>
      </c>
      <c r="Z237" s="160">
        <v>0</v>
      </c>
      <c r="AA237" s="250">
        <v>0</v>
      </c>
      <c r="AB237" s="160">
        <v>0</v>
      </c>
      <c r="AC237" s="160">
        <v>-17</v>
      </c>
      <c r="AD237" s="160"/>
      <c r="AE237" s="160">
        <v>0</v>
      </c>
      <c r="AF237" s="160"/>
      <c r="AG237" s="43">
        <f>+SUM(M237:AF237)</f>
        <v>1094</v>
      </c>
      <c r="AH237" s="43">
        <f t="shared" si="434"/>
        <v>-505</v>
      </c>
      <c r="AI237" s="43">
        <f t="shared" si="434"/>
        <v>-689</v>
      </c>
      <c r="AJ237" s="160">
        <v>0</v>
      </c>
      <c r="AK237" s="144"/>
      <c r="AL237" s="160">
        <v>-32</v>
      </c>
      <c r="AM237" s="43">
        <f>+SUM(AJ237:AL237)</f>
        <v>-32</v>
      </c>
      <c r="AN237" s="44">
        <f>+AM237+AG237+L237</f>
        <v>11249</v>
      </c>
      <c r="AQ237" s="43">
        <f t="shared" si="435"/>
        <v>0</v>
      </c>
      <c r="AR237" s="43">
        <f t="shared" si="436"/>
        <v>54.7</v>
      </c>
      <c r="AS237" s="43">
        <f t="shared" si="436"/>
        <v>-101</v>
      </c>
      <c r="AT237" s="43">
        <f t="shared" si="436"/>
        <v>-45.93333333333333</v>
      </c>
      <c r="AU237" s="43">
        <f t="shared" si="437"/>
        <v>-10.666666666666666</v>
      </c>
      <c r="AV237" s="44">
        <f t="shared" si="437"/>
        <v>362.87096774193549</v>
      </c>
      <c r="AW237" s="122"/>
      <c r="AX237" s="258">
        <f>MEDIAN($D237:$K237)</f>
        <v>0</v>
      </c>
      <c r="AY237" s="258">
        <f>MEDIAN($M237:$AF237)</f>
        <v>0</v>
      </c>
      <c r="AZ237" s="258">
        <f t="shared" si="438"/>
        <v>-13</v>
      </c>
      <c r="BA237" s="258">
        <f t="shared" si="439"/>
        <v>0</v>
      </c>
      <c r="BB237" s="258">
        <f t="shared" si="440"/>
        <v>-16</v>
      </c>
      <c r="BC237" s="44">
        <f t="shared" si="441"/>
        <v>0</v>
      </c>
    </row>
    <row r="238" spans="1:55" s="204" customFormat="1">
      <c r="A238" s="199"/>
      <c r="B238" s="200"/>
      <c r="C238" s="201"/>
      <c r="D238" s="46">
        <f t="shared" ref="D238:V238" si="442">SUM(D235:D237)</f>
        <v>15416</v>
      </c>
      <c r="E238" s="252">
        <f t="shared" si="442"/>
        <v>5352</v>
      </c>
      <c r="F238" s="252">
        <f t="shared" si="442"/>
        <v>1061</v>
      </c>
      <c r="G238" s="252">
        <f t="shared" si="442"/>
        <v>-1070</v>
      </c>
      <c r="H238" s="118">
        <f t="shared" si="442"/>
        <v>2558</v>
      </c>
      <c r="I238" s="118">
        <f t="shared" si="442"/>
        <v>20023</v>
      </c>
      <c r="J238" s="252">
        <f t="shared" si="442"/>
        <v>375</v>
      </c>
      <c r="K238" s="118">
        <f t="shared" si="442"/>
        <v>1529</v>
      </c>
      <c r="L238" s="45">
        <f t="shared" si="442"/>
        <v>45244</v>
      </c>
      <c r="M238" s="252">
        <f t="shared" si="442"/>
        <v>-1263</v>
      </c>
      <c r="N238" s="252">
        <f t="shared" si="442"/>
        <v>2396</v>
      </c>
      <c r="O238" s="252">
        <f t="shared" si="442"/>
        <v>3898</v>
      </c>
      <c r="P238" s="252">
        <f t="shared" si="442"/>
        <v>-158</v>
      </c>
      <c r="Q238" s="252">
        <f t="shared" si="442"/>
        <v>-2003</v>
      </c>
      <c r="R238" s="252">
        <f t="shared" si="442"/>
        <v>654</v>
      </c>
      <c r="S238" s="252">
        <f t="shared" si="442"/>
        <v>-2181</v>
      </c>
      <c r="T238" s="252">
        <f t="shared" si="442"/>
        <v>-270</v>
      </c>
      <c r="U238" s="252">
        <f t="shared" si="442"/>
        <v>73</v>
      </c>
      <c r="V238" s="118">
        <f t="shared" si="442"/>
        <v>-400</v>
      </c>
      <c r="W238" s="118">
        <f t="shared" ref="W238:X238" si="443">SUM(W235:W237)</f>
        <v>-1105</v>
      </c>
      <c r="X238" s="118">
        <f t="shared" si="443"/>
        <v>301</v>
      </c>
      <c r="Y238" s="252">
        <f t="shared" ref="Y238:AN238" si="444">SUM(Y235:Y237)</f>
        <v>-1463</v>
      </c>
      <c r="Z238" s="252">
        <f t="shared" si="444"/>
        <v>-1673</v>
      </c>
      <c r="AA238" s="292">
        <f t="shared" si="444"/>
        <v>432</v>
      </c>
      <c r="AB238" s="252">
        <f t="shared" si="444"/>
        <v>1085</v>
      </c>
      <c r="AC238" s="252">
        <f t="shared" si="444"/>
        <v>4981</v>
      </c>
      <c r="AD238" s="252">
        <f t="shared" si="444"/>
        <v>475</v>
      </c>
      <c r="AE238" s="252">
        <f t="shared" si="444"/>
        <v>379</v>
      </c>
      <c r="AF238" s="252">
        <f t="shared" si="444"/>
        <v>2281</v>
      </c>
      <c r="AG238" s="45">
        <f t="shared" si="444"/>
        <v>6439</v>
      </c>
      <c r="AH238" s="45">
        <f t="shared" si="444"/>
        <v>7411</v>
      </c>
      <c r="AI238" s="45">
        <f t="shared" si="444"/>
        <v>1201</v>
      </c>
      <c r="AJ238" s="252">
        <f t="shared" si="444"/>
        <v>703</v>
      </c>
      <c r="AK238" s="118">
        <f t="shared" si="444"/>
        <v>-131</v>
      </c>
      <c r="AL238" s="252">
        <f t="shared" si="444"/>
        <v>-990</v>
      </c>
      <c r="AM238" s="45">
        <f t="shared" si="444"/>
        <v>-418</v>
      </c>
      <c r="AN238" s="211">
        <f t="shared" si="444"/>
        <v>51265</v>
      </c>
      <c r="AQ238" s="45">
        <f>K238/AQ$5</f>
        <v>191.125</v>
      </c>
      <c r="AR238" s="45">
        <f>AG238/AR$5</f>
        <v>321.95</v>
      </c>
      <c r="AS238" s="45">
        <f>AH238/AS$5</f>
        <v>1482.2</v>
      </c>
      <c r="AT238" s="45">
        <f>AI238/AT$5</f>
        <v>80.066666666666663</v>
      </c>
      <c r="AU238" s="45">
        <f>AM238/AU$5</f>
        <v>-139.33333333333334</v>
      </c>
      <c r="AV238" s="211">
        <f>AN238/AV$5</f>
        <v>1653.7096774193549</v>
      </c>
      <c r="AW238" s="122"/>
      <c r="AX238" s="43">
        <f>MEDIAN($D238:$K238)</f>
        <v>2043.5</v>
      </c>
      <c r="AY238" s="43">
        <f>MEDIAN($M238:$AF238)</f>
        <v>187</v>
      </c>
      <c r="AZ238" s="43">
        <f t="shared" si="438"/>
        <v>475</v>
      </c>
      <c r="BA238" s="43">
        <f t="shared" si="439"/>
        <v>73</v>
      </c>
      <c r="BB238" s="43">
        <f t="shared" si="440"/>
        <v>-131</v>
      </c>
      <c r="BC238" s="211">
        <f t="shared" si="441"/>
        <v>379</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5">D225+D232+D238</f>
        <v>52127</v>
      </c>
      <c r="E240" s="256">
        <f t="shared" si="445"/>
        <v>10201</v>
      </c>
      <c r="F240" s="256">
        <f t="shared" si="445"/>
        <v>39223</v>
      </c>
      <c r="G240" s="256">
        <f t="shared" si="445"/>
        <v>129167</v>
      </c>
      <c r="H240" s="256">
        <f t="shared" si="445"/>
        <v>42939</v>
      </c>
      <c r="I240" s="256">
        <f t="shared" si="445"/>
        <v>92057</v>
      </c>
      <c r="J240" s="256">
        <f t="shared" si="445"/>
        <v>28058</v>
      </c>
      <c r="K240" s="256">
        <f t="shared" si="445"/>
        <v>45337</v>
      </c>
      <c r="L240" s="42">
        <f t="shared" si="445"/>
        <v>439109</v>
      </c>
      <c r="M240" s="256">
        <f t="shared" si="445"/>
        <v>4586</v>
      </c>
      <c r="N240" s="256">
        <f t="shared" si="445"/>
        <v>13831</v>
      </c>
      <c r="O240" s="256">
        <f t="shared" si="445"/>
        <v>18263</v>
      </c>
      <c r="P240" s="256">
        <f t="shared" si="445"/>
        <v>6026</v>
      </c>
      <c r="Q240" s="256">
        <f t="shared" si="445"/>
        <v>10249</v>
      </c>
      <c r="R240" s="256">
        <f t="shared" si="445"/>
        <v>5338</v>
      </c>
      <c r="S240" s="256">
        <f t="shared" si="445"/>
        <v>2135</v>
      </c>
      <c r="T240" s="256">
        <f t="shared" si="445"/>
        <v>5637</v>
      </c>
      <c r="U240" s="256">
        <f t="shared" si="445"/>
        <v>6720</v>
      </c>
      <c r="V240" s="256">
        <f t="shared" si="445"/>
        <v>1873</v>
      </c>
      <c r="W240" s="256">
        <f t="shared" ref="W240:X240" si="446">W225+W232+W238</f>
        <v>1805</v>
      </c>
      <c r="X240" s="256">
        <f t="shared" si="446"/>
        <v>1528</v>
      </c>
      <c r="Y240" s="256">
        <f t="shared" ref="Y240:AN240" si="447">Y225+Y232+Y238</f>
        <v>5656</v>
      </c>
      <c r="Z240" s="256">
        <f t="shared" si="447"/>
        <v>18013</v>
      </c>
      <c r="AA240" s="256">
        <f t="shared" si="447"/>
        <v>6739</v>
      </c>
      <c r="AB240" s="256">
        <f t="shared" si="447"/>
        <v>8323</v>
      </c>
      <c r="AC240" s="256">
        <f t="shared" si="447"/>
        <v>13165</v>
      </c>
      <c r="AD240" s="256">
        <f t="shared" si="447"/>
        <v>10346</v>
      </c>
      <c r="AE240" s="256">
        <f t="shared" si="447"/>
        <v>3248</v>
      </c>
      <c r="AF240" s="256">
        <f t="shared" si="447"/>
        <v>7721</v>
      </c>
      <c r="AG240" s="42">
        <f t="shared" si="447"/>
        <v>151202</v>
      </c>
      <c r="AH240" s="42">
        <f t="shared" si="447"/>
        <v>65424</v>
      </c>
      <c r="AI240" s="42">
        <f t="shared" si="447"/>
        <v>33079</v>
      </c>
      <c r="AJ240" s="256">
        <f t="shared" si="447"/>
        <v>17163</v>
      </c>
      <c r="AK240" s="256">
        <f t="shared" si="447"/>
        <v>5718</v>
      </c>
      <c r="AL240" s="256">
        <f t="shared" si="447"/>
        <v>2541</v>
      </c>
      <c r="AM240" s="42">
        <f t="shared" si="447"/>
        <v>25422</v>
      </c>
      <c r="AN240" s="230">
        <f t="shared" si="447"/>
        <v>615733</v>
      </c>
      <c r="AQ240" s="42">
        <f t="shared" ref="AQ240" si="448">K240/AQ$5</f>
        <v>5667.125</v>
      </c>
      <c r="AR240" s="42">
        <f t="shared" ref="AR240:AT240" si="449">AG240/AR$5</f>
        <v>7560.1</v>
      </c>
      <c r="AS240" s="42">
        <f t="shared" si="449"/>
        <v>13084.8</v>
      </c>
      <c r="AT240" s="42">
        <f t="shared" si="449"/>
        <v>2205.2666666666669</v>
      </c>
      <c r="AU240" s="42">
        <f t="shared" ref="AU240:AV240" si="450">AM240/AU$5</f>
        <v>8474</v>
      </c>
      <c r="AV240" s="230">
        <f t="shared" si="450"/>
        <v>19862.354838709678</v>
      </c>
      <c r="AW240" s="122"/>
      <c r="AX240" s="42">
        <f>MEDIAN($D240:$K240)</f>
        <v>44138</v>
      </c>
      <c r="AY240" s="42">
        <f>MEDIAN($M240:$AF240)</f>
        <v>6373</v>
      </c>
      <c r="AZ240" s="42">
        <f>MEDIAN($AC240,$AD240,$Z240,$T240,$O240,Q240,AF240)</f>
        <v>10346</v>
      </c>
      <c r="BA240" s="42">
        <f>MEDIAN(M240,N240,P240,R240,S240,U240,V240,Y240,AA240,AB240,AE240,W240,X240)</f>
        <v>5338</v>
      </c>
      <c r="BB240" s="42">
        <f t="shared" ref="BB240" si="451">MEDIAN($AJ240:$AL240)</f>
        <v>5718</v>
      </c>
      <c r="BC240" s="230">
        <f>MEDIAN(D240:K240,M240:AF240,AJ240:AL240)</f>
        <v>8323</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2009</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2</v>
      </c>
      <c r="E249" s="162">
        <v>30</v>
      </c>
      <c r="F249" s="162"/>
      <c r="G249" s="162">
        <v>0</v>
      </c>
      <c r="H249" s="137">
        <v>111</v>
      </c>
      <c r="I249" s="137">
        <v>43</v>
      </c>
      <c r="J249" s="162">
        <v>189</v>
      </c>
      <c r="K249" s="137">
        <v>96</v>
      </c>
      <c r="L249" s="22">
        <f>+SUM(D249:K249)</f>
        <v>471</v>
      </c>
      <c r="M249" s="162">
        <v>50</v>
      </c>
      <c r="N249" s="162">
        <v>104</v>
      </c>
      <c r="O249" s="162">
        <v>83</v>
      </c>
      <c r="P249" s="162">
        <v>141</v>
      </c>
      <c r="Q249" s="162">
        <v>307</v>
      </c>
      <c r="R249" s="162">
        <v>55</v>
      </c>
      <c r="S249" s="162">
        <v>143</v>
      </c>
      <c r="T249" s="162">
        <v>84</v>
      </c>
      <c r="U249" s="162">
        <v>32</v>
      </c>
      <c r="V249" s="137"/>
      <c r="W249" s="137">
        <v>75</v>
      </c>
      <c r="X249" s="137">
        <v>16</v>
      </c>
      <c r="Y249" s="162">
        <v>7</v>
      </c>
      <c r="Z249" s="162">
        <v>223</v>
      </c>
      <c r="AA249" s="271">
        <v>186</v>
      </c>
      <c r="AB249" s="162">
        <v>127</v>
      </c>
      <c r="AC249" s="162">
        <v>182</v>
      </c>
      <c r="AD249" s="162">
        <v>93</v>
      </c>
      <c r="AE249" s="162">
        <v>70</v>
      </c>
      <c r="AF249" s="162">
        <v>105</v>
      </c>
      <c r="AG249" s="22">
        <f>+SUM(M249:AF249)</f>
        <v>2083</v>
      </c>
      <c r="AH249" s="22">
        <f t="shared" ref="AH249:AI253" si="452">AC249+AD249+Z249+T249+O249</f>
        <v>665</v>
      </c>
      <c r="AI249" s="22">
        <f t="shared" si="452"/>
        <v>522</v>
      </c>
      <c r="AJ249" s="162">
        <v>0</v>
      </c>
      <c r="AK249" s="137"/>
      <c r="AL249" s="162">
        <v>508</v>
      </c>
      <c r="AM249" s="22">
        <f>+SUM(AJ249:AL249)</f>
        <v>508</v>
      </c>
      <c r="AN249" s="24">
        <f>+AM249+AG249+L249</f>
        <v>3062</v>
      </c>
      <c r="AQ249" s="43">
        <f t="shared" ref="AQ249:AQ253" si="453">K249/AQ$5</f>
        <v>12</v>
      </c>
      <c r="AR249" s="43">
        <f t="shared" ref="AR249:AT253" si="454">AG249/AR$5</f>
        <v>104.15</v>
      </c>
      <c r="AS249" s="43">
        <f t="shared" si="454"/>
        <v>133</v>
      </c>
      <c r="AT249" s="43">
        <f t="shared" si="454"/>
        <v>34.799999999999997</v>
      </c>
      <c r="AU249" s="43">
        <f t="shared" ref="AU249:AV253" si="455">AM249/AU$5</f>
        <v>169.33333333333334</v>
      </c>
      <c r="AV249" s="44">
        <f t="shared" si="455"/>
        <v>98.774193548387103</v>
      </c>
      <c r="AW249" s="23"/>
      <c r="AX249" s="22">
        <f t="shared" ref="AX249:AX254" si="456">MEDIAN($D249:$K249)</f>
        <v>43</v>
      </c>
      <c r="AY249" s="22">
        <f t="shared" ref="AY249:AY254" si="457">MEDIAN($M249:$AF249)</f>
        <v>93</v>
      </c>
      <c r="AZ249" s="22">
        <f t="shared" ref="AZ249:AZ254" si="458">MEDIAN($AC249,$AD249,$Z249,$T249,$O249,Q249,AF249)</f>
        <v>105</v>
      </c>
      <c r="BA249" s="22">
        <f t="shared" ref="BA249:BA254" si="459">MEDIAN(M249,N249,P249,R249,S249,U249,V249,Y249,AA249,AB249,AE249,W249,X249)</f>
        <v>72.5</v>
      </c>
      <c r="BB249" s="22">
        <f t="shared" ref="BB249:BB254" si="460">MEDIAN($AJ249:$AL249)</f>
        <v>254</v>
      </c>
      <c r="BC249" s="24">
        <f t="shared" ref="BC249:BC254" si="461">MEDIAN(D249:K249,M249:AF249,AJ249:AL249)</f>
        <v>88.5</v>
      </c>
    </row>
    <row r="250" spans="1:55" s="204" customFormat="1">
      <c r="A250" s="199"/>
      <c r="B250" s="200"/>
      <c r="C250" s="201" t="s">
        <v>130</v>
      </c>
      <c r="D250" s="137">
        <v>2240</v>
      </c>
      <c r="E250" s="162">
        <v>145</v>
      </c>
      <c r="F250" s="162">
        <v>499</v>
      </c>
      <c r="G250" s="162">
        <v>453</v>
      </c>
      <c r="H250" s="137">
        <v>333</v>
      </c>
      <c r="I250" s="137">
        <v>161</v>
      </c>
      <c r="J250" s="162">
        <v>292</v>
      </c>
      <c r="K250" s="137">
        <v>212</v>
      </c>
      <c r="L250" s="22">
        <f>+SUM(D250:K250)</f>
        <v>4335</v>
      </c>
      <c r="M250" s="162">
        <v>2190</v>
      </c>
      <c r="N250" s="162">
        <v>2745</v>
      </c>
      <c r="O250" s="162">
        <v>3553</v>
      </c>
      <c r="P250" s="162">
        <v>1791</v>
      </c>
      <c r="Q250" s="162">
        <v>4145</v>
      </c>
      <c r="R250" s="162">
        <v>2314</v>
      </c>
      <c r="S250" s="162">
        <v>2713</v>
      </c>
      <c r="T250" s="162">
        <v>1944</v>
      </c>
      <c r="U250" s="162">
        <v>3314</v>
      </c>
      <c r="V250" s="137">
        <v>1910</v>
      </c>
      <c r="W250" s="137">
        <v>947</v>
      </c>
      <c r="X250" s="137">
        <v>1126</v>
      </c>
      <c r="Y250" s="162">
        <v>3909</v>
      </c>
      <c r="Z250" s="162">
        <v>4525</v>
      </c>
      <c r="AA250" s="271">
        <v>2466</v>
      </c>
      <c r="AB250" s="162">
        <v>2471</v>
      </c>
      <c r="AC250" s="162">
        <v>3134</v>
      </c>
      <c r="AD250" s="162">
        <v>2246</v>
      </c>
      <c r="AE250" s="162">
        <v>1505</v>
      </c>
      <c r="AF250" s="162">
        <v>1819</v>
      </c>
      <c r="AG250" s="22">
        <f>+SUM(M250:AF250)</f>
        <v>50767</v>
      </c>
      <c r="AH250" s="22">
        <f t="shared" si="452"/>
        <v>15402</v>
      </c>
      <c r="AI250" s="22">
        <f t="shared" si="452"/>
        <v>11322</v>
      </c>
      <c r="AJ250" s="162">
        <v>20666</v>
      </c>
      <c r="AK250" s="137">
        <v>316</v>
      </c>
      <c r="AL250" s="162">
        <v>2006</v>
      </c>
      <c r="AM250" s="22">
        <f>+SUM(AJ250:AL250)</f>
        <v>22988</v>
      </c>
      <c r="AN250" s="24">
        <f>+AM250+AG250+L250</f>
        <v>78090</v>
      </c>
      <c r="AQ250" s="43">
        <f t="shared" si="453"/>
        <v>26.5</v>
      </c>
      <c r="AR250" s="43">
        <f t="shared" si="454"/>
        <v>2538.35</v>
      </c>
      <c r="AS250" s="43">
        <f t="shared" si="454"/>
        <v>3080.4</v>
      </c>
      <c r="AT250" s="43">
        <f t="shared" si="454"/>
        <v>754.8</v>
      </c>
      <c r="AU250" s="43">
        <f t="shared" si="455"/>
        <v>7662.666666666667</v>
      </c>
      <c r="AV250" s="44">
        <f t="shared" si="455"/>
        <v>2519.0322580645161</v>
      </c>
      <c r="AW250" s="23"/>
      <c r="AX250" s="22">
        <f t="shared" si="456"/>
        <v>312.5</v>
      </c>
      <c r="AY250" s="22">
        <f t="shared" si="457"/>
        <v>2390</v>
      </c>
      <c r="AZ250" s="22">
        <f t="shared" si="458"/>
        <v>3134</v>
      </c>
      <c r="BA250" s="22">
        <f t="shared" si="459"/>
        <v>2314</v>
      </c>
      <c r="BB250" s="22">
        <f t="shared" si="460"/>
        <v>2006</v>
      </c>
      <c r="BC250" s="24">
        <f t="shared" si="461"/>
        <v>2006</v>
      </c>
    </row>
    <row r="251" spans="1:55" s="204" customFormat="1">
      <c r="A251" s="199"/>
      <c r="B251" s="200"/>
      <c r="C251" s="201" t="s">
        <v>129</v>
      </c>
      <c r="D251" s="137">
        <v>11138</v>
      </c>
      <c r="E251" s="162">
        <v>1333</v>
      </c>
      <c r="F251" s="162">
        <v>13701</v>
      </c>
      <c r="G251" s="162">
        <v>22353</v>
      </c>
      <c r="H251" s="137">
        <v>11719</v>
      </c>
      <c r="I251" s="137">
        <v>14558</v>
      </c>
      <c r="J251" s="162">
        <v>6908</v>
      </c>
      <c r="K251" s="137">
        <v>12974</v>
      </c>
      <c r="L251" s="22">
        <f>+SUM(D251:K251)</f>
        <v>94684</v>
      </c>
      <c r="M251" s="162"/>
      <c r="N251" s="162">
        <v>23</v>
      </c>
      <c r="O251" s="162">
        <v>1734</v>
      </c>
      <c r="P251" s="162">
        <v>728</v>
      </c>
      <c r="Q251" s="162">
        <v>1327</v>
      </c>
      <c r="R251" s="162">
        <v>355</v>
      </c>
      <c r="S251" s="162">
        <v>394</v>
      </c>
      <c r="T251" s="162">
        <v>1139</v>
      </c>
      <c r="U251" s="162">
        <v>544</v>
      </c>
      <c r="V251" s="137"/>
      <c r="W251" s="137">
        <v>69</v>
      </c>
      <c r="X251" s="137"/>
      <c r="Y251" s="162">
        <v>1368</v>
      </c>
      <c r="Z251" s="162">
        <v>3474</v>
      </c>
      <c r="AA251" s="271">
        <v>1091</v>
      </c>
      <c r="AB251" s="162">
        <v>429</v>
      </c>
      <c r="AC251" s="162">
        <v>1591</v>
      </c>
      <c r="AD251" s="162">
        <v>644</v>
      </c>
      <c r="AE251" s="162">
        <v>148</v>
      </c>
      <c r="AF251" s="162">
        <v>797</v>
      </c>
      <c r="AG251" s="22">
        <f>+SUM(M251:AF251)</f>
        <v>15855</v>
      </c>
      <c r="AH251" s="22">
        <f t="shared" si="452"/>
        <v>8582</v>
      </c>
      <c r="AI251" s="22">
        <f t="shared" si="452"/>
        <v>3155</v>
      </c>
      <c r="AJ251" s="162">
        <v>542</v>
      </c>
      <c r="AK251" s="137">
        <v>1099</v>
      </c>
      <c r="AL251" s="162">
        <v>324</v>
      </c>
      <c r="AM251" s="22">
        <f>+SUM(AJ251:AL251)</f>
        <v>1965</v>
      </c>
      <c r="AN251" s="24">
        <f>+AM251+AG251+L251</f>
        <v>112504</v>
      </c>
      <c r="AQ251" s="43">
        <f t="shared" si="453"/>
        <v>1621.75</v>
      </c>
      <c r="AR251" s="43">
        <f t="shared" si="454"/>
        <v>792.75</v>
      </c>
      <c r="AS251" s="43">
        <f t="shared" si="454"/>
        <v>1716.4</v>
      </c>
      <c r="AT251" s="43">
        <f t="shared" si="454"/>
        <v>210.33333333333334</v>
      </c>
      <c r="AU251" s="43">
        <f t="shared" si="455"/>
        <v>655</v>
      </c>
      <c r="AV251" s="44">
        <f t="shared" si="455"/>
        <v>3629.1612903225805</v>
      </c>
      <c r="AW251" s="23"/>
      <c r="AX251" s="22">
        <f t="shared" si="456"/>
        <v>12346.5</v>
      </c>
      <c r="AY251" s="22">
        <f t="shared" si="457"/>
        <v>728</v>
      </c>
      <c r="AZ251" s="22">
        <f t="shared" si="458"/>
        <v>1327</v>
      </c>
      <c r="BA251" s="22">
        <f t="shared" si="459"/>
        <v>411.5</v>
      </c>
      <c r="BB251" s="22">
        <f t="shared" si="460"/>
        <v>542</v>
      </c>
      <c r="BC251" s="24">
        <f t="shared" si="461"/>
        <v>1119</v>
      </c>
    </row>
    <row r="252" spans="1:55" s="204" customFormat="1">
      <c r="A252" s="199"/>
      <c r="B252" s="200"/>
      <c r="C252" s="201" t="s">
        <v>128</v>
      </c>
      <c r="D252" s="137">
        <v>970</v>
      </c>
      <c r="E252" s="162">
        <v>157</v>
      </c>
      <c r="F252" s="162">
        <v>2098</v>
      </c>
      <c r="G252" s="162">
        <v>3869</v>
      </c>
      <c r="H252" s="137">
        <v>923</v>
      </c>
      <c r="I252" s="137">
        <v>1334</v>
      </c>
      <c r="J252" s="162">
        <v>954</v>
      </c>
      <c r="K252" s="137">
        <v>1480</v>
      </c>
      <c r="L252" s="22">
        <f>+SUM(D252:K252)</f>
        <v>11785</v>
      </c>
      <c r="M252" s="162"/>
      <c r="N252" s="162">
        <v>0</v>
      </c>
      <c r="O252" s="162"/>
      <c r="P252" s="162">
        <v>39</v>
      </c>
      <c r="Q252" s="162">
        <v>3</v>
      </c>
      <c r="R252" s="162">
        <v>0</v>
      </c>
      <c r="S252" s="162"/>
      <c r="T252" s="162">
        <v>38</v>
      </c>
      <c r="U252" s="162">
        <v>15</v>
      </c>
      <c r="V252" s="137"/>
      <c r="W252" s="137">
        <v>0</v>
      </c>
      <c r="X252" s="137"/>
      <c r="Y252" s="162">
        <v>0</v>
      </c>
      <c r="Z252" s="162">
        <v>230</v>
      </c>
      <c r="AA252" s="271">
        <v>17</v>
      </c>
      <c r="AB252" s="162">
        <v>0</v>
      </c>
      <c r="AC252" s="162">
        <v>67</v>
      </c>
      <c r="AD252" s="162"/>
      <c r="AE252" s="162">
        <v>0</v>
      </c>
      <c r="AF252" s="162">
        <v>176</v>
      </c>
      <c r="AG252" s="22">
        <f>+SUM(M252:AF252)</f>
        <v>585</v>
      </c>
      <c r="AH252" s="22">
        <f t="shared" si="452"/>
        <v>335</v>
      </c>
      <c r="AI252" s="22">
        <f t="shared" si="452"/>
        <v>71</v>
      </c>
      <c r="AJ252" s="162">
        <v>0</v>
      </c>
      <c r="AK252" s="137">
        <v>103</v>
      </c>
      <c r="AL252" s="162">
        <v>32</v>
      </c>
      <c r="AM252" s="22">
        <f>+SUM(AJ252:AL252)</f>
        <v>135</v>
      </c>
      <c r="AN252" s="24">
        <f>+AM252+AG252+L252</f>
        <v>12505</v>
      </c>
      <c r="AQ252" s="43">
        <f t="shared" si="453"/>
        <v>185</v>
      </c>
      <c r="AR252" s="43">
        <f t="shared" si="454"/>
        <v>29.25</v>
      </c>
      <c r="AS252" s="43">
        <f t="shared" si="454"/>
        <v>67</v>
      </c>
      <c r="AT252" s="43">
        <f t="shared" si="454"/>
        <v>4.7333333333333334</v>
      </c>
      <c r="AU252" s="43">
        <f t="shared" si="455"/>
        <v>45</v>
      </c>
      <c r="AV252" s="44">
        <f t="shared" si="455"/>
        <v>403.38709677419354</v>
      </c>
      <c r="AW252" s="23"/>
      <c r="AX252" s="22">
        <f t="shared" si="456"/>
        <v>1152</v>
      </c>
      <c r="AY252" s="22">
        <f t="shared" si="457"/>
        <v>9</v>
      </c>
      <c r="AZ252" s="22">
        <f t="shared" si="458"/>
        <v>67</v>
      </c>
      <c r="BA252" s="22">
        <f t="shared" si="459"/>
        <v>0</v>
      </c>
      <c r="BB252" s="22">
        <f t="shared" si="460"/>
        <v>32</v>
      </c>
      <c r="BC252" s="24">
        <f t="shared" si="461"/>
        <v>39</v>
      </c>
    </row>
    <row r="253" spans="1:55" s="204" customFormat="1">
      <c r="A253" s="199"/>
      <c r="B253" s="200"/>
      <c r="C253" s="201" t="s">
        <v>127</v>
      </c>
      <c r="D253" s="137">
        <v>483</v>
      </c>
      <c r="E253" s="162">
        <v>301</v>
      </c>
      <c r="F253" s="162">
        <v>1412</v>
      </c>
      <c r="G253" s="162">
        <v>1894</v>
      </c>
      <c r="H253" s="137">
        <v>895</v>
      </c>
      <c r="I253" s="137">
        <v>1362</v>
      </c>
      <c r="J253" s="162">
        <v>545</v>
      </c>
      <c r="K253" s="137">
        <v>1125</v>
      </c>
      <c r="L253" s="22">
        <f>+SUM(D253:K253)</f>
        <v>8017</v>
      </c>
      <c r="M253" s="162"/>
      <c r="N253" s="162">
        <v>0</v>
      </c>
      <c r="O253" s="162"/>
      <c r="P253" s="162">
        <v>0</v>
      </c>
      <c r="Q253" s="162">
        <v>0</v>
      </c>
      <c r="R253" s="162">
        <v>0</v>
      </c>
      <c r="S253" s="162"/>
      <c r="T253" s="162">
        <v>23</v>
      </c>
      <c r="U253" s="162">
        <v>14</v>
      </c>
      <c r="V253" s="137"/>
      <c r="W253" s="137">
        <v>0</v>
      </c>
      <c r="X253" s="137"/>
      <c r="Y253" s="162">
        <v>0</v>
      </c>
      <c r="Z253" s="162">
        <v>115</v>
      </c>
      <c r="AA253" s="271">
        <v>0</v>
      </c>
      <c r="AB253" s="162">
        <v>0</v>
      </c>
      <c r="AC253" s="162">
        <v>8</v>
      </c>
      <c r="AD253" s="162"/>
      <c r="AE253" s="162">
        <v>0</v>
      </c>
      <c r="AF253" s="162"/>
      <c r="AG253" s="22">
        <f>+SUM(M253:AF253)</f>
        <v>160</v>
      </c>
      <c r="AH253" s="22">
        <f t="shared" si="452"/>
        <v>146</v>
      </c>
      <c r="AI253" s="22">
        <f t="shared" si="452"/>
        <v>14</v>
      </c>
      <c r="AJ253" s="162">
        <v>0</v>
      </c>
      <c r="AK253" s="137"/>
      <c r="AL253" s="162">
        <v>28</v>
      </c>
      <c r="AM253" s="22">
        <f>+SUM(AJ253:AL253)</f>
        <v>28</v>
      </c>
      <c r="AN253" s="24">
        <f>+AM253+AG253+L253</f>
        <v>8205</v>
      </c>
      <c r="AQ253" s="43">
        <f t="shared" si="453"/>
        <v>140.625</v>
      </c>
      <c r="AR253" s="43">
        <f t="shared" si="454"/>
        <v>8</v>
      </c>
      <c r="AS253" s="43">
        <f t="shared" si="454"/>
        <v>29.2</v>
      </c>
      <c r="AT253" s="43">
        <f t="shared" si="454"/>
        <v>0.93333333333333335</v>
      </c>
      <c r="AU253" s="43">
        <f t="shared" si="455"/>
        <v>9.3333333333333339</v>
      </c>
      <c r="AV253" s="44">
        <f t="shared" si="455"/>
        <v>264.67741935483872</v>
      </c>
      <c r="AW253" s="23"/>
      <c r="AX253" s="276">
        <f t="shared" si="456"/>
        <v>1010</v>
      </c>
      <c r="AY253" s="276">
        <f t="shared" si="457"/>
        <v>0</v>
      </c>
      <c r="AZ253" s="276">
        <f t="shared" si="458"/>
        <v>15.5</v>
      </c>
      <c r="BA253" s="276">
        <f t="shared" si="459"/>
        <v>0</v>
      </c>
      <c r="BB253" s="276">
        <f t="shared" si="460"/>
        <v>14</v>
      </c>
      <c r="BC253" s="24">
        <f t="shared" si="461"/>
        <v>14</v>
      </c>
    </row>
    <row r="254" spans="1:55" s="204" customFormat="1">
      <c r="A254" s="199"/>
      <c r="B254" s="200"/>
      <c r="C254" s="201" t="s">
        <v>132</v>
      </c>
      <c r="D254" s="110">
        <f t="shared" ref="D254:V254" si="462">SUM(D249:D253)</f>
        <v>14833</v>
      </c>
      <c r="E254" s="28">
        <f t="shared" si="462"/>
        <v>1966</v>
      </c>
      <c r="F254" s="28">
        <f t="shared" si="462"/>
        <v>17710</v>
      </c>
      <c r="G254" s="28">
        <f t="shared" si="462"/>
        <v>28569</v>
      </c>
      <c r="H254" s="141">
        <f t="shared" si="462"/>
        <v>13981</v>
      </c>
      <c r="I254" s="141">
        <f t="shared" si="462"/>
        <v>17458</v>
      </c>
      <c r="J254" s="28">
        <f t="shared" si="462"/>
        <v>8888</v>
      </c>
      <c r="K254" s="141">
        <f t="shared" si="462"/>
        <v>15887</v>
      </c>
      <c r="L254" s="25">
        <f t="shared" si="462"/>
        <v>119292</v>
      </c>
      <c r="M254" s="28">
        <f t="shared" si="462"/>
        <v>2240</v>
      </c>
      <c r="N254" s="28">
        <f t="shared" si="462"/>
        <v>2872</v>
      </c>
      <c r="O254" s="28">
        <f t="shared" si="462"/>
        <v>5370</v>
      </c>
      <c r="P254" s="28">
        <f t="shared" si="462"/>
        <v>2699</v>
      </c>
      <c r="Q254" s="28">
        <f t="shared" si="462"/>
        <v>5782</v>
      </c>
      <c r="R254" s="28">
        <f t="shared" si="462"/>
        <v>2724</v>
      </c>
      <c r="S254" s="28">
        <f t="shared" si="462"/>
        <v>3250</v>
      </c>
      <c r="T254" s="28">
        <f t="shared" si="462"/>
        <v>3228</v>
      </c>
      <c r="U254" s="28">
        <f t="shared" si="462"/>
        <v>3919</v>
      </c>
      <c r="V254" s="141">
        <f t="shared" si="462"/>
        <v>1910</v>
      </c>
      <c r="W254" s="141">
        <f t="shared" ref="W254:X254" si="463">SUM(W249:W253)</f>
        <v>1091</v>
      </c>
      <c r="X254" s="141">
        <f t="shared" si="463"/>
        <v>1142</v>
      </c>
      <c r="Y254" s="28">
        <f t="shared" ref="Y254:AN254" si="464">SUM(Y249:Y253)</f>
        <v>5284</v>
      </c>
      <c r="Z254" s="28">
        <f t="shared" si="464"/>
        <v>8567</v>
      </c>
      <c r="AA254" s="29">
        <f t="shared" si="464"/>
        <v>3760</v>
      </c>
      <c r="AB254" s="28">
        <f t="shared" si="464"/>
        <v>3027</v>
      </c>
      <c r="AC254" s="28">
        <f t="shared" si="464"/>
        <v>4982</v>
      </c>
      <c r="AD254" s="28">
        <f t="shared" si="464"/>
        <v>2983</v>
      </c>
      <c r="AE254" s="28">
        <f t="shared" si="464"/>
        <v>1723</v>
      </c>
      <c r="AF254" s="28">
        <f t="shared" si="464"/>
        <v>2897</v>
      </c>
      <c r="AG254" s="25">
        <f t="shared" si="464"/>
        <v>69450</v>
      </c>
      <c r="AH254" s="25">
        <f t="shared" si="464"/>
        <v>25130</v>
      </c>
      <c r="AI254" s="25">
        <f t="shared" si="464"/>
        <v>15084</v>
      </c>
      <c r="AJ254" s="28">
        <f t="shared" si="464"/>
        <v>21208</v>
      </c>
      <c r="AK254" s="141">
        <f t="shared" si="464"/>
        <v>1518</v>
      </c>
      <c r="AL254" s="28">
        <f t="shared" si="464"/>
        <v>2898</v>
      </c>
      <c r="AM254" s="25">
        <f t="shared" si="464"/>
        <v>25624</v>
      </c>
      <c r="AN254" s="305">
        <f t="shared" si="464"/>
        <v>214366</v>
      </c>
      <c r="AQ254" s="45">
        <f>K254/AQ$5</f>
        <v>1985.875</v>
      </c>
      <c r="AR254" s="45">
        <f>AG254/AR$5</f>
        <v>3472.5</v>
      </c>
      <c r="AS254" s="45">
        <f>AH254/AS$5</f>
        <v>5026</v>
      </c>
      <c r="AT254" s="45">
        <f>AI254/AT$5</f>
        <v>1005.6</v>
      </c>
      <c r="AU254" s="45">
        <f>AM254/AU$5</f>
        <v>8541.3333333333339</v>
      </c>
      <c r="AV254" s="211">
        <f>AN254/AV$5</f>
        <v>6915.0322580645161</v>
      </c>
      <c r="AW254" s="23"/>
      <c r="AX254" s="22">
        <f t="shared" si="456"/>
        <v>15360</v>
      </c>
      <c r="AY254" s="22">
        <f t="shared" si="457"/>
        <v>3005</v>
      </c>
      <c r="AZ254" s="22">
        <f t="shared" si="458"/>
        <v>4982</v>
      </c>
      <c r="BA254" s="22">
        <f t="shared" si="459"/>
        <v>2724</v>
      </c>
      <c r="BB254" s="22">
        <f t="shared" si="460"/>
        <v>2898</v>
      </c>
      <c r="BC254" s="305">
        <f t="shared" si="461"/>
        <v>3250</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484</v>
      </c>
      <c r="E256" s="162">
        <v>237</v>
      </c>
      <c r="F256" s="162">
        <v>239</v>
      </c>
      <c r="G256" s="162">
        <v>3</v>
      </c>
      <c r="H256" s="137">
        <v>446</v>
      </c>
      <c r="I256" s="137">
        <v>157</v>
      </c>
      <c r="J256" s="162">
        <v>580</v>
      </c>
      <c r="K256" s="137">
        <v>85</v>
      </c>
      <c r="L256" s="22">
        <f>+SUM(D256:K256)</f>
        <v>2231</v>
      </c>
      <c r="M256" s="162">
        <v>30</v>
      </c>
      <c r="N256" s="162">
        <v>72</v>
      </c>
      <c r="O256" s="162">
        <v>514</v>
      </c>
      <c r="P256" s="162">
        <v>185</v>
      </c>
      <c r="Q256" s="162">
        <v>447</v>
      </c>
      <c r="R256" s="162">
        <v>184</v>
      </c>
      <c r="S256" s="162">
        <v>111</v>
      </c>
      <c r="T256" s="162">
        <v>102</v>
      </c>
      <c r="U256" s="162">
        <v>155</v>
      </c>
      <c r="V256" s="137">
        <v>42</v>
      </c>
      <c r="W256" s="137">
        <v>6</v>
      </c>
      <c r="X256" s="137">
        <v>10</v>
      </c>
      <c r="Y256" s="162">
        <v>17</v>
      </c>
      <c r="Z256" s="162">
        <v>735</v>
      </c>
      <c r="AA256" s="271">
        <v>87</v>
      </c>
      <c r="AB256" s="162">
        <v>297</v>
      </c>
      <c r="AC256" s="162">
        <v>269</v>
      </c>
      <c r="AD256" s="162"/>
      <c r="AE256" s="162">
        <v>67</v>
      </c>
      <c r="AF256" s="162">
        <v>689</v>
      </c>
      <c r="AG256" s="22">
        <f>+SUM(M256:AF256)</f>
        <v>4019</v>
      </c>
      <c r="AH256" s="22">
        <f t="shared" ref="AH256:AI259" si="465">AC256+AD256+Z256+T256+O256</f>
        <v>1620</v>
      </c>
      <c r="AI256" s="22">
        <f t="shared" si="465"/>
        <v>494</v>
      </c>
      <c r="AJ256" s="162">
        <v>0</v>
      </c>
      <c r="AK256" s="137"/>
      <c r="AL256" s="162">
        <v>0</v>
      </c>
      <c r="AM256" s="22">
        <f>+SUM(AJ256:AL256)</f>
        <v>0</v>
      </c>
      <c r="AN256" s="24">
        <f>+AM256+AG256+L256</f>
        <v>6250</v>
      </c>
      <c r="AQ256" s="43">
        <f t="shared" ref="AQ256:AQ259" si="466">K256/AQ$5</f>
        <v>10.625</v>
      </c>
      <c r="AR256" s="43">
        <f t="shared" ref="AR256:AT259" si="467">AG256/AR$5</f>
        <v>200.95</v>
      </c>
      <c r="AS256" s="43">
        <f t="shared" si="467"/>
        <v>324</v>
      </c>
      <c r="AT256" s="43">
        <f t="shared" si="467"/>
        <v>32.93333333333333</v>
      </c>
      <c r="AU256" s="43">
        <f t="shared" ref="AU256:AV259" si="468">AM256/AU$5</f>
        <v>0</v>
      </c>
      <c r="AV256" s="44">
        <f t="shared" si="468"/>
        <v>201.61290322580646</v>
      </c>
      <c r="AW256" s="23"/>
      <c r="AX256" s="22">
        <f>MEDIAN($D256:$K256)</f>
        <v>238</v>
      </c>
      <c r="AY256" s="22">
        <f>MEDIAN($M256:$AF256)</f>
        <v>111</v>
      </c>
      <c r="AZ256" s="22">
        <f t="shared" ref="AZ256:AZ260" si="469">MEDIAN($AC256,$AD256,$Z256,$T256,$O256,Q256,AF256)</f>
        <v>480.5</v>
      </c>
      <c r="BA256" s="22">
        <f t="shared" ref="BA256:BA260" si="470">MEDIAN(M256,N256,P256,R256,S256,U256,V256,Y256,AA256,AB256,AE256,W256,X256)</f>
        <v>72</v>
      </c>
      <c r="BB256" s="22">
        <f t="shared" ref="BB256:BB260" si="471">MEDIAN($AJ256:$AL256)</f>
        <v>0</v>
      </c>
      <c r="BC256" s="24">
        <f t="shared" ref="BC256:BC260" si="472">MEDIAN(D256:K256,M256:AF256,AJ256:AL256)</f>
        <v>155</v>
      </c>
    </row>
    <row r="257" spans="1:55" s="204" customFormat="1">
      <c r="A257" s="199"/>
      <c r="B257" s="200"/>
      <c r="C257" s="201" t="s">
        <v>129</v>
      </c>
      <c r="D257" s="137">
        <v>1861</v>
      </c>
      <c r="E257" s="162">
        <v>386</v>
      </c>
      <c r="F257" s="162">
        <v>1419</v>
      </c>
      <c r="G257" s="162">
        <v>2357</v>
      </c>
      <c r="H257" s="137">
        <v>1108</v>
      </c>
      <c r="I257" s="137">
        <v>1238</v>
      </c>
      <c r="J257" s="162">
        <v>894</v>
      </c>
      <c r="K257" s="137">
        <v>1197</v>
      </c>
      <c r="L257" s="22">
        <f>+SUM(D257:K257)</f>
        <v>10460</v>
      </c>
      <c r="M257" s="162"/>
      <c r="N257" s="162">
        <v>6</v>
      </c>
      <c r="O257" s="162">
        <v>145</v>
      </c>
      <c r="P257" s="162">
        <v>44</v>
      </c>
      <c r="Q257" s="162">
        <v>164</v>
      </c>
      <c r="R257" s="162">
        <v>58</v>
      </c>
      <c r="S257" s="162">
        <v>22</v>
      </c>
      <c r="T257" s="162">
        <v>60</v>
      </c>
      <c r="U257" s="162">
        <v>3</v>
      </c>
      <c r="V257" s="137"/>
      <c r="W257" s="137">
        <v>0</v>
      </c>
      <c r="X257" s="137"/>
      <c r="Y257" s="162">
        <v>11</v>
      </c>
      <c r="Z257" s="162">
        <v>620</v>
      </c>
      <c r="AA257" s="271">
        <v>112</v>
      </c>
      <c r="AB257" s="162">
        <v>55</v>
      </c>
      <c r="AC257" s="162">
        <v>277</v>
      </c>
      <c r="AD257" s="162">
        <v>328</v>
      </c>
      <c r="AE257" s="162">
        <v>1</v>
      </c>
      <c r="AF257" s="162">
        <v>392</v>
      </c>
      <c r="AG257" s="22">
        <f>+SUM(M257:AF257)</f>
        <v>2298</v>
      </c>
      <c r="AH257" s="22">
        <f t="shared" si="465"/>
        <v>1430</v>
      </c>
      <c r="AI257" s="22">
        <f t="shared" si="465"/>
        <v>488</v>
      </c>
      <c r="AJ257" s="162">
        <v>0</v>
      </c>
      <c r="AK257" s="137"/>
      <c r="AL257" s="162">
        <v>0</v>
      </c>
      <c r="AM257" s="22">
        <f>+SUM(AJ257:AL257)</f>
        <v>0</v>
      </c>
      <c r="AN257" s="24">
        <f>+AM257+AG257+L257</f>
        <v>12758</v>
      </c>
      <c r="AQ257" s="43">
        <f t="shared" si="466"/>
        <v>149.625</v>
      </c>
      <c r="AR257" s="43">
        <f t="shared" si="467"/>
        <v>114.9</v>
      </c>
      <c r="AS257" s="43">
        <f t="shared" si="467"/>
        <v>286</v>
      </c>
      <c r="AT257" s="43">
        <f t="shared" si="467"/>
        <v>32.533333333333331</v>
      </c>
      <c r="AU257" s="43">
        <f t="shared" si="468"/>
        <v>0</v>
      </c>
      <c r="AV257" s="44">
        <f t="shared" si="468"/>
        <v>411.54838709677421</v>
      </c>
      <c r="AW257" s="23"/>
      <c r="AX257" s="22">
        <f>MEDIAN($D257:$K257)</f>
        <v>1217.5</v>
      </c>
      <c r="AY257" s="22">
        <f>MEDIAN($M257:$AF257)</f>
        <v>58</v>
      </c>
      <c r="AZ257" s="22">
        <f t="shared" si="469"/>
        <v>277</v>
      </c>
      <c r="BA257" s="22">
        <f t="shared" si="470"/>
        <v>16.5</v>
      </c>
      <c r="BB257" s="22">
        <f t="shared" si="471"/>
        <v>0</v>
      </c>
      <c r="BC257" s="24">
        <f t="shared" si="472"/>
        <v>145</v>
      </c>
    </row>
    <row r="258" spans="1:55" s="204" customFormat="1">
      <c r="A258" s="199"/>
      <c r="B258" s="200"/>
      <c r="C258" s="201" t="s">
        <v>128</v>
      </c>
      <c r="D258" s="137">
        <v>337</v>
      </c>
      <c r="E258" s="162">
        <v>75</v>
      </c>
      <c r="F258" s="162">
        <v>302</v>
      </c>
      <c r="G258" s="162">
        <v>286</v>
      </c>
      <c r="H258" s="137">
        <v>59</v>
      </c>
      <c r="I258" s="137">
        <v>120</v>
      </c>
      <c r="J258" s="162">
        <v>195</v>
      </c>
      <c r="K258" s="137">
        <v>150</v>
      </c>
      <c r="L258" s="22">
        <f>+SUM(D258:K258)</f>
        <v>1524</v>
      </c>
      <c r="M258" s="162"/>
      <c r="N258" s="162">
        <v>0</v>
      </c>
      <c r="O258" s="162"/>
      <c r="P258" s="162"/>
      <c r="Q258" s="162">
        <v>1</v>
      </c>
      <c r="R258" s="162">
        <v>0</v>
      </c>
      <c r="S258" s="162"/>
      <c r="T258" s="162"/>
      <c r="U258" s="162">
        <v>35</v>
      </c>
      <c r="V258" s="137"/>
      <c r="W258" s="137">
        <v>0</v>
      </c>
      <c r="X258" s="137"/>
      <c r="Y258" s="162">
        <v>0</v>
      </c>
      <c r="Z258" s="162">
        <v>65</v>
      </c>
      <c r="AA258" s="271">
        <v>6</v>
      </c>
      <c r="AB258" s="162">
        <v>0</v>
      </c>
      <c r="AC258" s="162">
        <v>3</v>
      </c>
      <c r="AD258" s="162"/>
      <c r="AE258" s="162">
        <v>0</v>
      </c>
      <c r="AF258" s="162">
        <v>1</v>
      </c>
      <c r="AG258" s="22">
        <f>+SUM(M258:AF258)</f>
        <v>111</v>
      </c>
      <c r="AH258" s="22">
        <f t="shared" si="465"/>
        <v>68</v>
      </c>
      <c r="AI258" s="22">
        <f t="shared" si="465"/>
        <v>41</v>
      </c>
      <c r="AJ258" s="162">
        <v>0</v>
      </c>
      <c r="AK258" s="137"/>
      <c r="AL258" s="162">
        <v>0</v>
      </c>
      <c r="AM258" s="22">
        <f>+SUM(AJ258:AL258)</f>
        <v>0</v>
      </c>
      <c r="AN258" s="24">
        <f>+AM258+AG258+L258</f>
        <v>1635</v>
      </c>
      <c r="AQ258" s="43">
        <f t="shared" si="466"/>
        <v>18.75</v>
      </c>
      <c r="AR258" s="43">
        <f t="shared" si="467"/>
        <v>5.55</v>
      </c>
      <c r="AS258" s="43">
        <f t="shared" si="467"/>
        <v>13.6</v>
      </c>
      <c r="AT258" s="43">
        <f t="shared" si="467"/>
        <v>2.7333333333333334</v>
      </c>
      <c r="AU258" s="43">
        <f t="shared" si="468"/>
        <v>0</v>
      </c>
      <c r="AV258" s="44">
        <f t="shared" si="468"/>
        <v>52.741935483870968</v>
      </c>
      <c r="AW258" s="23"/>
      <c r="AX258" s="22">
        <f>MEDIAN($D258:$K258)</f>
        <v>172.5</v>
      </c>
      <c r="AY258" s="22">
        <f>MEDIAN($M258:$AF258)</f>
        <v>0.5</v>
      </c>
      <c r="AZ258" s="22">
        <f t="shared" si="469"/>
        <v>2</v>
      </c>
      <c r="BA258" s="22">
        <f t="shared" si="470"/>
        <v>0</v>
      </c>
      <c r="BB258" s="22">
        <f t="shared" si="471"/>
        <v>0</v>
      </c>
      <c r="BC258" s="24">
        <f t="shared" si="472"/>
        <v>4.5</v>
      </c>
    </row>
    <row r="259" spans="1:55" s="204" customFormat="1">
      <c r="A259" s="199"/>
      <c r="B259" s="200"/>
      <c r="C259" s="201" t="s">
        <v>127</v>
      </c>
      <c r="D259" s="137">
        <v>28</v>
      </c>
      <c r="E259" s="162">
        <v>2</v>
      </c>
      <c r="F259" s="162">
        <v>49</v>
      </c>
      <c r="G259" s="162">
        <v>85</v>
      </c>
      <c r="H259" s="137">
        <v>28</v>
      </c>
      <c r="I259" s="137">
        <v>64</v>
      </c>
      <c r="J259" s="162">
        <v>0</v>
      </c>
      <c r="K259" s="137">
        <v>17</v>
      </c>
      <c r="L259" s="22">
        <f>+SUM(D259:K259)</f>
        <v>273</v>
      </c>
      <c r="M259" s="162"/>
      <c r="N259" s="162">
        <v>0</v>
      </c>
      <c r="O259" s="162"/>
      <c r="P259" s="162"/>
      <c r="Q259" s="162">
        <v>0</v>
      </c>
      <c r="R259" s="162">
        <v>0</v>
      </c>
      <c r="S259" s="162"/>
      <c r="T259" s="162"/>
      <c r="U259" s="162">
        <v>36</v>
      </c>
      <c r="V259" s="137"/>
      <c r="W259" s="137">
        <v>0</v>
      </c>
      <c r="X259" s="137"/>
      <c r="Y259" s="162">
        <v>0</v>
      </c>
      <c r="Z259" s="162">
        <v>10</v>
      </c>
      <c r="AA259" s="271">
        <v>2</v>
      </c>
      <c r="AB259" s="162">
        <v>0</v>
      </c>
      <c r="AC259" s="162"/>
      <c r="AD259" s="162"/>
      <c r="AE259" s="162">
        <v>0</v>
      </c>
      <c r="AF259" s="162"/>
      <c r="AG259" s="22">
        <f>+SUM(M259:AF259)</f>
        <v>48</v>
      </c>
      <c r="AH259" s="22">
        <f t="shared" si="465"/>
        <v>10</v>
      </c>
      <c r="AI259" s="22">
        <f t="shared" si="465"/>
        <v>38</v>
      </c>
      <c r="AJ259" s="162">
        <v>0</v>
      </c>
      <c r="AK259" s="137"/>
      <c r="AL259" s="162">
        <v>0</v>
      </c>
      <c r="AM259" s="22">
        <f>+SUM(AJ259:AL259)</f>
        <v>0</v>
      </c>
      <c r="AN259" s="24">
        <f>+AM259+AG259+L259</f>
        <v>321</v>
      </c>
      <c r="AQ259" s="43">
        <f t="shared" si="466"/>
        <v>2.125</v>
      </c>
      <c r="AR259" s="43">
        <f t="shared" si="467"/>
        <v>2.4</v>
      </c>
      <c r="AS259" s="43">
        <f t="shared" si="467"/>
        <v>2</v>
      </c>
      <c r="AT259" s="43">
        <f t="shared" si="467"/>
        <v>2.5333333333333332</v>
      </c>
      <c r="AU259" s="43">
        <f t="shared" si="468"/>
        <v>0</v>
      </c>
      <c r="AV259" s="44">
        <f t="shared" si="468"/>
        <v>10.35483870967742</v>
      </c>
      <c r="AW259" s="23"/>
      <c r="AX259" s="276">
        <f>MEDIAN($D259:$K259)</f>
        <v>28</v>
      </c>
      <c r="AY259" s="276">
        <f>MEDIAN($M259:$AF259)</f>
        <v>0</v>
      </c>
      <c r="AZ259" s="276">
        <f t="shared" si="469"/>
        <v>5</v>
      </c>
      <c r="BA259" s="276">
        <f t="shared" si="470"/>
        <v>0</v>
      </c>
      <c r="BB259" s="276">
        <f t="shared" si="471"/>
        <v>0</v>
      </c>
      <c r="BC259" s="24">
        <f t="shared" si="472"/>
        <v>1</v>
      </c>
    </row>
    <row r="260" spans="1:55" s="204" customFormat="1">
      <c r="A260" s="199"/>
      <c r="B260" s="200"/>
      <c r="C260" s="201" t="s">
        <v>126</v>
      </c>
      <c r="D260" s="110">
        <f t="shared" ref="D260:V260" si="473">SUM(D256:D259)</f>
        <v>2710</v>
      </c>
      <c r="E260" s="28">
        <f t="shared" si="473"/>
        <v>700</v>
      </c>
      <c r="F260" s="28">
        <f t="shared" si="473"/>
        <v>2009</v>
      </c>
      <c r="G260" s="28">
        <f t="shared" si="473"/>
        <v>2731</v>
      </c>
      <c r="H260" s="141">
        <f t="shared" si="473"/>
        <v>1641</v>
      </c>
      <c r="I260" s="141">
        <f t="shared" si="473"/>
        <v>1579</v>
      </c>
      <c r="J260" s="28">
        <f t="shared" si="473"/>
        <v>1669</v>
      </c>
      <c r="K260" s="141">
        <f t="shared" si="473"/>
        <v>1449</v>
      </c>
      <c r="L260" s="25">
        <f t="shared" si="473"/>
        <v>14488</v>
      </c>
      <c r="M260" s="28">
        <f t="shared" si="473"/>
        <v>30</v>
      </c>
      <c r="N260" s="28">
        <f t="shared" si="473"/>
        <v>78</v>
      </c>
      <c r="O260" s="28">
        <f t="shared" si="473"/>
        <v>659</v>
      </c>
      <c r="P260" s="28">
        <f t="shared" si="473"/>
        <v>229</v>
      </c>
      <c r="Q260" s="28">
        <f t="shared" si="473"/>
        <v>612</v>
      </c>
      <c r="R260" s="28">
        <f t="shared" si="473"/>
        <v>242</v>
      </c>
      <c r="S260" s="28">
        <f t="shared" si="473"/>
        <v>133</v>
      </c>
      <c r="T260" s="28">
        <f t="shared" si="473"/>
        <v>162</v>
      </c>
      <c r="U260" s="28">
        <f t="shared" si="473"/>
        <v>229</v>
      </c>
      <c r="V260" s="141">
        <f t="shared" si="473"/>
        <v>42</v>
      </c>
      <c r="W260" s="141">
        <f t="shared" ref="W260:X260" si="474">SUM(W256:W259)</f>
        <v>6</v>
      </c>
      <c r="X260" s="141">
        <f t="shared" si="474"/>
        <v>10</v>
      </c>
      <c r="Y260" s="28">
        <f t="shared" ref="Y260:AN260" si="475">SUM(Y256:Y259)</f>
        <v>28</v>
      </c>
      <c r="Z260" s="28">
        <f t="shared" si="475"/>
        <v>1430</v>
      </c>
      <c r="AA260" s="29">
        <f t="shared" si="475"/>
        <v>207</v>
      </c>
      <c r="AB260" s="28">
        <f t="shared" si="475"/>
        <v>352</v>
      </c>
      <c r="AC260" s="28">
        <f t="shared" si="475"/>
        <v>549</v>
      </c>
      <c r="AD260" s="28">
        <f t="shared" si="475"/>
        <v>328</v>
      </c>
      <c r="AE260" s="28">
        <f t="shared" si="475"/>
        <v>68</v>
      </c>
      <c r="AF260" s="28">
        <f t="shared" si="475"/>
        <v>1082</v>
      </c>
      <c r="AG260" s="25">
        <f t="shared" si="475"/>
        <v>6476</v>
      </c>
      <c r="AH260" s="25">
        <f t="shared" si="475"/>
        <v>3128</v>
      </c>
      <c r="AI260" s="25">
        <f t="shared" si="475"/>
        <v>1061</v>
      </c>
      <c r="AJ260" s="28">
        <f t="shared" si="475"/>
        <v>0</v>
      </c>
      <c r="AK260" s="141">
        <f t="shared" si="475"/>
        <v>0</v>
      </c>
      <c r="AL260" s="28">
        <f t="shared" si="475"/>
        <v>0</v>
      </c>
      <c r="AM260" s="25">
        <f t="shared" si="475"/>
        <v>0</v>
      </c>
      <c r="AN260" s="305">
        <f t="shared" si="475"/>
        <v>20964</v>
      </c>
      <c r="AQ260" s="45">
        <f>K260/AQ$5</f>
        <v>181.125</v>
      </c>
      <c r="AR260" s="45">
        <f>AG260/AR$5</f>
        <v>323.8</v>
      </c>
      <c r="AS260" s="45">
        <f>AH260/AS$5</f>
        <v>625.6</v>
      </c>
      <c r="AT260" s="45">
        <f>AI260/AT$5</f>
        <v>70.733333333333334</v>
      </c>
      <c r="AU260" s="45">
        <f>AM260/AU$5</f>
        <v>0</v>
      </c>
      <c r="AV260" s="211">
        <f>AN260/AV$5</f>
        <v>676.25806451612902</v>
      </c>
      <c r="AW260" s="23"/>
      <c r="AX260" s="22">
        <f>MEDIAN($D260:$K260)</f>
        <v>1655</v>
      </c>
      <c r="AY260" s="22">
        <f>MEDIAN($M260:$AF260)</f>
        <v>218</v>
      </c>
      <c r="AZ260" s="22">
        <f t="shared" si="469"/>
        <v>612</v>
      </c>
      <c r="BA260" s="22">
        <f t="shared" si="470"/>
        <v>78</v>
      </c>
      <c r="BB260" s="22">
        <f t="shared" si="471"/>
        <v>0</v>
      </c>
      <c r="BC260" s="305">
        <f t="shared" si="472"/>
        <v>242</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10</v>
      </c>
      <c r="G262" s="162">
        <v>0</v>
      </c>
      <c r="H262" s="137">
        <v>0</v>
      </c>
      <c r="I262" s="137">
        <v>48</v>
      </c>
      <c r="J262" s="162"/>
      <c r="K262" s="137">
        <v>0</v>
      </c>
      <c r="L262" s="22">
        <f>+SUM(D262:K262)</f>
        <v>58</v>
      </c>
      <c r="M262" s="162"/>
      <c r="N262" s="162">
        <v>296</v>
      </c>
      <c r="O262" s="162"/>
      <c r="P262" s="162">
        <v>14</v>
      </c>
      <c r="Q262" s="162">
        <v>0</v>
      </c>
      <c r="R262" s="162">
        <v>0</v>
      </c>
      <c r="S262" s="162"/>
      <c r="T262" s="162">
        <v>3</v>
      </c>
      <c r="U262" s="162"/>
      <c r="V262" s="137"/>
      <c r="W262" s="137">
        <v>0</v>
      </c>
      <c r="X262" s="137"/>
      <c r="Y262" s="162">
        <v>0</v>
      </c>
      <c r="Z262" s="162">
        <v>0</v>
      </c>
      <c r="AA262" s="271">
        <v>0</v>
      </c>
      <c r="AB262" s="162">
        <v>0</v>
      </c>
      <c r="AC262" s="162"/>
      <c r="AD262" s="162"/>
      <c r="AE262" s="162">
        <v>0</v>
      </c>
      <c r="AF262" s="162"/>
      <c r="AG262" s="22">
        <f>+SUM(M262:AF262)</f>
        <v>313</v>
      </c>
      <c r="AH262" s="22">
        <f t="shared" ref="AH262:AI264" si="476">AC262+AD262+Z262+T262+O262</f>
        <v>3</v>
      </c>
      <c r="AI262" s="22">
        <f t="shared" si="476"/>
        <v>14</v>
      </c>
      <c r="AJ262" s="162">
        <v>0</v>
      </c>
      <c r="AK262" s="137"/>
      <c r="AL262" s="162">
        <v>0</v>
      </c>
      <c r="AM262" s="22">
        <f>+SUM(AJ262:AL262)</f>
        <v>0</v>
      </c>
      <c r="AN262" s="24">
        <f>+AM262+AG262+L262</f>
        <v>371</v>
      </c>
      <c r="AQ262" s="43">
        <f t="shared" ref="AQ262:AQ264" si="477">K262/AQ$5</f>
        <v>0</v>
      </c>
      <c r="AR262" s="43">
        <f t="shared" ref="AR262:AT264" si="478">AG262/AR$5</f>
        <v>15.65</v>
      </c>
      <c r="AS262" s="43">
        <f t="shared" si="478"/>
        <v>0.6</v>
      </c>
      <c r="AT262" s="43">
        <f t="shared" si="478"/>
        <v>0.93333333333333335</v>
      </c>
      <c r="AU262" s="43">
        <f t="shared" ref="AU262:AV264" si="479">AM262/AU$5</f>
        <v>0</v>
      </c>
      <c r="AV262" s="44">
        <f t="shared" si="479"/>
        <v>11.96774193548387</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204" customFormat="1">
      <c r="A263" s="199"/>
      <c r="B263" s="200"/>
      <c r="C263" s="201" t="s">
        <v>123</v>
      </c>
      <c r="D263" s="137">
        <v>80</v>
      </c>
      <c r="E263" s="162">
        <v>0</v>
      </c>
      <c r="F263" s="162">
        <v>76</v>
      </c>
      <c r="G263" s="162">
        <v>0</v>
      </c>
      <c r="H263" s="137">
        <v>0</v>
      </c>
      <c r="I263" s="137">
        <v>87</v>
      </c>
      <c r="J263" s="162">
        <v>0</v>
      </c>
      <c r="K263" s="137">
        <v>6</v>
      </c>
      <c r="L263" s="22">
        <f>+SUM(D263:K263)</f>
        <v>249</v>
      </c>
      <c r="M263" s="162"/>
      <c r="N263" s="162">
        <v>0</v>
      </c>
      <c r="O263" s="162">
        <v>266</v>
      </c>
      <c r="P263" s="162">
        <v>142</v>
      </c>
      <c r="Q263" s="162">
        <v>0</v>
      </c>
      <c r="R263" s="162">
        <v>0</v>
      </c>
      <c r="S263" s="162">
        <v>166</v>
      </c>
      <c r="T263" s="162">
        <v>105</v>
      </c>
      <c r="U263" s="162">
        <v>523</v>
      </c>
      <c r="V263" s="137"/>
      <c r="W263" s="137">
        <v>204</v>
      </c>
      <c r="X263" s="137"/>
      <c r="Y263" s="162">
        <v>627</v>
      </c>
      <c r="Z263" s="162">
        <v>137</v>
      </c>
      <c r="AA263" s="271">
        <v>0</v>
      </c>
      <c r="AB263" s="162">
        <v>276</v>
      </c>
      <c r="AC263" s="162">
        <v>1096</v>
      </c>
      <c r="AD263" s="162">
        <v>1154</v>
      </c>
      <c r="AE263" s="162">
        <v>207</v>
      </c>
      <c r="AF263" s="162"/>
      <c r="AG263" s="22">
        <f>+SUM(M263:AF263)</f>
        <v>4903</v>
      </c>
      <c r="AH263" s="22">
        <f t="shared" si="476"/>
        <v>2758</v>
      </c>
      <c r="AI263" s="22">
        <f t="shared" si="476"/>
        <v>2026</v>
      </c>
      <c r="AJ263" s="162">
        <v>0</v>
      </c>
      <c r="AK263" s="137"/>
      <c r="AL263" s="162">
        <v>0</v>
      </c>
      <c r="AM263" s="22">
        <f>+SUM(AJ263:AL263)</f>
        <v>0</v>
      </c>
      <c r="AN263" s="24">
        <f>+AM263+AG263+L263</f>
        <v>5152</v>
      </c>
      <c r="AQ263" s="43">
        <f t="shared" si="477"/>
        <v>0.75</v>
      </c>
      <c r="AR263" s="43">
        <f t="shared" si="478"/>
        <v>245.15</v>
      </c>
      <c r="AS263" s="43">
        <f t="shared" si="478"/>
        <v>551.6</v>
      </c>
      <c r="AT263" s="43">
        <f t="shared" si="478"/>
        <v>135.06666666666666</v>
      </c>
      <c r="AU263" s="43">
        <f t="shared" si="479"/>
        <v>0</v>
      </c>
      <c r="AV263" s="44">
        <f t="shared" si="479"/>
        <v>166.19354838709677</v>
      </c>
      <c r="AW263" s="23"/>
      <c r="AX263" s="22">
        <f>MEDIAN($D263:$K263)</f>
        <v>3</v>
      </c>
      <c r="AY263" s="22">
        <f>MEDIAN($M263:$AF263)</f>
        <v>185</v>
      </c>
      <c r="AZ263" s="22">
        <f t="shared" si="480"/>
        <v>201.5</v>
      </c>
      <c r="BA263" s="22">
        <f t="shared" si="481"/>
        <v>185</v>
      </c>
      <c r="BB263" s="22">
        <f t="shared" si="482"/>
        <v>0</v>
      </c>
      <c r="BC263" s="24">
        <f t="shared" si="483"/>
        <v>83.5</v>
      </c>
    </row>
    <row r="264" spans="1:55" s="204" customFormat="1">
      <c r="A264" s="199"/>
      <c r="B264" s="200"/>
      <c r="C264" s="201" t="s">
        <v>122</v>
      </c>
      <c r="D264" s="137">
        <v>199</v>
      </c>
      <c r="E264" s="162">
        <v>0</v>
      </c>
      <c r="F264" s="162"/>
      <c r="G264" s="162">
        <v>389</v>
      </c>
      <c r="H264" s="137">
        <v>0</v>
      </c>
      <c r="I264" s="137">
        <v>0</v>
      </c>
      <c r="J264" s="162">
        <v>49</v>
      </c>
      <c r="K264" s="137">
        <v>8</v>
      </c>
      <c r="L264" s="22">
        <f>+SUM(D264:K264)</f>
        <v>645</v>
      </c>
      <c r="M264" s="162">
        <v>67</v>
      </c>
      <c r="N264" s="162">
        <v>0</v>
      </c>
      <c r="O264" s="162"/>
      <c r="P264" s="162">
        <v>13</v>
      </c>
      <c r="Q264" s="162">
        <v>486</v>
      </c>
      <c r="R264" s="162">
        <v>210</v>
      </c>
      <c r="S264" s="162"/>
      <c r="T264" s="162"/>
      <c r="U264" s="162">
        <v>73</v>
      </c>
      <c r="V264" s="137">
        <v>161</v>
      </c>
      <c r="W264" s="137">
        <v>0</v>
      </c>
      <c r="X264" s="137"/>
      <c r="Y264" s="162">
        <v>0</v>
      </c>
      <c r="Z264" s="162">
        <v>31</v>
      </c>
      <c r="AA264" s="271">
        <v>186</v>
      </c>
      <c r="AB264" s="162">
        <v>0</v>
      </c>
      <c r="AC264" s="162"/>
      <c r="AD264" s="162"/>
      <c r="AE264" s="162">
        <v>0</v>
      </c>
      <c r="AF264" s="162">
        <v>269</v>
      </c>
      <c r="AG264" s="22">
        <f>+SUM(M264:AF264)</f>
        <v>1496</v>
      </c>
      <c r="AH264" s="22">
        <f t="shared" si="476"/>
        <v>31</v>
      </c>
      <c r="AI264" s="22">
        <f t="shared" si="476"/>
        <v>272</v>
      </c>
      <c r="AJ264" s="162">
        <v>0</v>
      </c>
      <c r="AK264" s="137"/>
      <c r="AL264" s="162">
        <v>0</v>
      </c>
      <c r="AM264" s="22">
        <f>+SUM(AJ264:AL264)</f>
        <v>0</v>
      </c>
      <c r="AN264" s="24">
        <f>+AM264+AG264+L264</f>
        <v>2141</v>
      </c>
      <c r="AQ264" s="43">
        <f t="shared" si="477"/>
        <v>1</v>
      </c>
      <c r="AR264" s="43">
        <f t="shared" si="478"/>
        <v>74.8</v>
      </c>
      <c r="AS264" s="43">
        <f t="shared" si="478"/>
        <v>6.2</v>
      </c>
      <c r="AT264" s="43">
        <f t="shared" si="478"/>
        <v>18.133333333333333</v>
      </c>
      <c r="AU264" s="43">
        <f t="shared" si="479"/>
        <v>0</v>
      </c>
      <c r="AV264" s="44">
        <f t="shared" si="479"/>
        <v>69.064516129032256</v>
      </c>
      <c r="AW264" s="23"/>
      <c r="AX264" s="276">
        <f>MEDIAN($D264:$K264)</f>
        <v>8</v>
      </c>
      <c r="AY264" s="276">
        <f>MEDIAN($M264:$AF264)</f>
        <v>49</v>
      </c>
      <c r="AZ264" s="276">
        <f t="shared" si="480"/>
        <v>269</v>
      </c>
      <c r="BA264" s="276">
        <f t="shared" si="481"/>
        <v>13</v>
      </c>
      <c r="BB264" s="276">
        <f t="shared" si="482"/>
        <v>0</v>
      </c>
      <c r="BC264" s="24">
        <f t="shared" si="483"/>
        <v>13</v>
      </c>
    </row>
    <row r="265" spans="1:55" s="204" customFormat="1">
      <c r="A265" s="199"/>
      <c r="B265" s="200"/>
      <c r="C265" s="201" t="s">
        <v>121</v>
      </c>
      <c r="D265" s="27">
        <f t="shared" ref="D265:V265" si="484">SUM(D262:D264)</f>
        <v>279</v>
      </c>
      <c r="E265" s="28">
        <f t="shared" si="484"/>
        <v>0</v>
      </c>
      <c r="F265" s="28">
        <f t="shared" si="484"/>
        <v>86</v>
      </c>
      <c r="G265" s="28">
        <f t="shared" si="484"/>
        <v>389</v>
      </c>
      <c r="H265" s="141">
        <f t="shared" si="484"/>
        <v>0</v>
      </c>
      <c r="I265" s="141">
        <f t="shared" si="484"/>
        <v>135</v>
      </c>
      <c r="J265" s="28">
        <f t="shared" si="484"/>
        <v>49</v>
      </c>
      <c r="K265" s="141">
        <f t="shared" si="484"/>
        <v>14</v>
      </c>
      <c r="L265" s="25">
        <f t="shared" si="484"/>
        <v>952</v>
      </c>
      <c r="M265" s="28">
        <f t="shared" si="484"/>
        <v>67</v>
      </c>
      <c r="N265" s="28">
        <f t="shared" si="484"/>
        <v>296</v>
      </c>
      <c r="O265" s="28">
        <f t="shared" si="484"/>
        <v>266</v>
      </c>
      <c r="P265" s="28">
        <f t="shared" si="484"/>
        <v>169</v>
      </c>
      <c r="Q265" s="28">
        <f t="shared" si="484"/>
        <v>486</v>
      </c>
      <c r="R265" s="28">
        <f t="shared" si="484"/>
        <v>210</v>
      </c>
      <c r="S265" s="28">
        <f t="shared" si="484"/>
        <v>166</v>
      </c>
      <c r="T265" s="28">
        <f t="shared" si="484"/>
        <v>108</v>
      </c>
      <c r="U265" s="28">
        <f t="shared" si="484"/>
        <v>596</v>
      </c>
      <c r="V265" s="141">
        <f t="shared" si="484"/>
        <v>161</v>
      </c>
      <c r="W265" s="141">
        <f t="shared" ref="W265:X265" si="485">SUM(W262:W264)</f>
        <v>204</v>
      </c>
      <c r="X265" s="141">
        <f t="shared" si="485"/>
        <v>0</v>
      </c>
      <c r="Y265" s="28">
        <f t="shared" ref="Y265:AN265" si="486">SUM(Y262:Y264)</f>
        <v>627</v>
      </c>
      <c r="Z265" s="28">
        <f t="shared" si="486"/>
        <v>168</v>
      </c>
      <c r="AA265" s="29">
        <f t="shared" si="486"/>
        <v>186</v>
      </c>
      <c r="AB265" s="28">
        <f t="shared" si="486"/>
        <v>276</v>
      </c>
      <c r="AC265" s="28">
        <f t="shared" si="486"/>
        <v>1096</v>
      </c>
      <c r="AD265" s="28">
        <f t="shared" si="486"/>
        <v>1154</v>
      </c>
      <c r="AE265" s="28">
        <f t="shared" si="486"/>
        <v>207</v>
      </c>
      <c r="AF265" s="28">
        <f t="shared" si="486"/>
        <v>269</v>
      </c>
      <c r="AG265" s="25">
        <f t="shared" si="486"/>
        <v>6712</v>
      </c>
      <c r="AH265" s="25">
        <f t="shared" si="486"/>
        <v>2792</v>
      </c>
      <c r="AI265" s="25">
        <f t="shared" si="486"/>
        <v>2312</v>
      </c>
      <c r="AJ265" s="28">
        <f t="shared" si="486"/>
        <v>0</v>
      </c>
      <c r="AK265" s="141">
        <f t="shared" si="486"/>
        <v>0</v>
      </c>
      <c r="AL265" s="28">
        <f t="shared" si="486"/>
        <v>0</v>
      </c>
      <c r="AM265" s="25">
        <f t="shared" si="486"/>
        <v>0</v>
      </c>
      <c r="AN265" s="305">
        <f t="shared" si="486"/>
        <v>7664</v>
      </c>
      <c r="AQ265" s="45">
        <f>K265/AQ$5</f>
        <v>1.75</v>
      </c>
      <c r="AR265" s="45">
        <f t="shared" ref="AR265:AT266" si="487">AG265/AR$5</f>
        <v>335.6</v>
      </c>
      <c r="AS265" s="45">
        <f t="shared" si="487"/>
        <v>558.4</v>
      </c>
      <c r="AT265" s="45">
        <f t="shared" si="487"/>
        <v>154.13333333333333</v>
      </c>
      <c r="AU265" s="45">
        <f>AM265/AU$5</f>
        <v>0</v>
      </c>
      <c r="AV265" s="211">
        <f>AN265/AV$5</f>
        <v>247.2258064516129</v>
      </c>
      <c r="AW265" s="23"/>
      <c r="AX265" s="22">
        <f>MEDIAN($D265:$K265)</f>
        <v>67.5</v>
      </c>
      <c r="AY265" s="22">
        <f>MEDIAN($M265:$AF265)</f>
        <v>208.5</v>
      </c>
      <c r="AZ265" s="22">
        <f t="shared" si="480"/>
        <v>269</v>
      </c>
      <c r="BA265" s="22">
        <f t="shared" si="481"/>
        <v>204</v>
      </c>
      <c r="BB265" s="22">
        <f t="shared" si="482"/>
        <v>0</v>
      </c>
      <c r="BC265" s="305">
        <f t="shared" si="483"/>
        <v>169</v>
      </c>
    </row>
    <row r="266" spans="1:55" s="204" customFormat="1">
      <c r="A266" s="199"/>
      <c r="B266" s="207" t="s">
        <v>120</v>
      </c>
      <c r="C266" s="201"/>
      <c r="D266" s="26">
        <f t="shared" ref="D266:V266" si="488">D254+D260+D265</f>
        <v>17822</v>
      </c>
      <c r="E266" s="306">
        <f t="shared" si="488"/>
        <v>2666</v>
      </c>
      <c r="F266" s="306">
        <f t="shared" si="488"/>
        <v>19805</v>
      </c>
      <c r="G266" s="306">
        <f t="shared" si="488"/>
        <v>31689</v>
      </c>
      <c r="H266" s="142">
        <f t="shared" si="488"/>
        <v>15622</v>
      </c>
      <c r="I266" s="142">
        <f t="shared" si="488"/>
        <v>19172</v>
      </c>
      <c r="J266" s="306">
        <f t="shared" si="488"/>
        <v>10606</v>
      </c>
      <c r="K266" s="142">
        <f t="shared" si="488"/>
        <v>17350</v>
      </c>
      <c r="L266" s="25">
        <f t="shared" si="488"/>
        <v>134732</v>
      </c>
      <c r="M266" s="306">
        <f t="shared" si="488"/>
        <v>2337</v>
      </c>
      <c r="N266" s="306">
        <f t="shared" si="488"/>
        <v>3246</v>
      </c>
      <c r="O266" s="306">
        <f t="shared" si="488"/>
        <v>6295</v>
      </c>
      <c r="P266" s="306">
        <f t="shared" si="488"/>
        <v>3097</v>
      </c>
      <c r="Q266" s="306">
        <f t="shared" si="488"/>
        <v>6880</v>
      </c>
      <c r="R266" s="306">
        <f t="shared" si="488"/>
        <v>3176</v>
      </c>
      <c r="S266" s="306">
        <f t="shared" si="488"/>
        <v>3549</v>
      </c>
      <c r="T266" s="306">
        <f t="shared" si="488"/>
        <v>3498</v>
      </c>
      <c r="U266" s="306">
        <f t="shared" si="488"/>
        <v>4744</v>
      </c>
      <c r="V266" s="142">
        <f t="shared" si="488"/>
        <v>2113</v>
      </c>
      <c r="W266" s="142">
        <f t="shared" ref="W266:X266" si="489">W254+W260+W265</f>
        <v>1301</v>
      </c>
      <c r="X266" s="142">
        <f t="shared" si="489"/>
        <v>1152</v>
      </c>
      <c r="Y266" s="306">
        <f t="shared" ref="Y266:AN266" si="490">Y254+Y260+Y265</f>
        <v>5939</v>
      </c>
      <c r="Z266" s="306">
        <f t="shared" si="490"/>
        <v>10165</v>
      </c>
      <c r="AA266" s="307">
        <f t="shared" si="490"/>
        <v>4153</v>
      </c>
      <c r="AB266" s="306">
        <f t="shared" si="490"/>
        <v>3655</v>
      </c>
      <c r="AC266" s="306">
        <f t="shared" si="490"/>
        <v>6627</v>
      </c>
      <c r="AD266" s="306">
        <f t="shared" si="490"/>
        <v>4465</v>
      </c>
      <c r="AE266" s="306">
        <f t="shared" si="490"/>
        <v>1998</v>
      </c>
      <c r="AF266" s="306">
        <f t="shared" si="490"/>
        <v>4248</v>
      </c>
      <c r="AG266" s="25">
        <f t="shared" si="490"/>
        <v>82638</v>
      </c>
      <c r="AH266" s="25">
        <f t="shared" si="490"/>
        <v>31050</v>
      </c>
      <c r="AI266" s="25">
        <f t="shared" si="490"/>
        <v>18457</v>
      </c>
      <c r="AJ266" s="306">
        <f t="shared" si="490"/>
        <v>21208</v>
      </c>
      <c r="AK266" s="142">
        <f t="shared" si="490"/>
        <v>1518</v>
      </c>
      <c r="AL266" s="306">
        <f t="shared" si="490"/>
        <v>2898</v>
      </c>
      <c r="AM266" s="25">
        <f t="shared" si="490"/>
        <v>25624</v>
      </c>
      <c r="AN266" s="305">
        <f t="shared" si="490"/>
        <v>242994</v>
      </c>
      <c r="AQ266" s="45">
        <f>K266/AQ$5</f>
        <v>2168.75</v>
      </c>
      <c r="AR266" s="45">
        <f t="shared" si="487"/>
        <v>4131.8999999999996</v>
      </c>
      <c r="AS266" s="45">
        <f t="shared" si="487"/>
        <v>6210</v>
      </c>
      <c r="AT266" s="45">
        <f t="shared" si="487"/>
        <v>1230.4666666666667</v>
      </c>
      <c r="AU266" s="45">
        <f>AM266/AU$5</f>
        <v>8541.3333333333339</v>
      </c>
      <c r="AV266" s="211">
        <f>AN266/AV$5</f>
        <v>7838.5161290322585</v>
      </c>
      <c r="AW266" s="23"/>
      <c r="AX266" s="25">
        <f>MEDIAN($D266:$K266)</f>
        <v>17586</v>
      </c>
      <c r="AY266" s="25">
        <f>MEDIAN($M266:$AF266)</f>
        <v>3602</v>
      </c>
      <c r="AZ266" s="25">
        <f t="shared" si="480"/>
        <v>6295</v>
      </c>
      <c r="BA266" s="25">
        <f t="shared" si="481"/>
        <v>3176</v>
      </c>
      <c r="BB266" s="25">
        <f t="shared" si="482"/>
        <v>2898</v>
      </c>
      <c r="BC266" s="305">
        <f t="shared" si="483"/>
        <v>4248</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17543</v>
      </c>
      <c r="E268" s="162">
        <v>2600</v>
      </c>
      <c r="F268" s="162">
        <v>13311</v>
      </c>
      <c r="G268" s="162">
        <v>31689</v>
      </c>
      <c r="H268" s="137">
        <v>15624</v>
      </c>
      <c r="I268" s="137">
        <v>18419</v>
      </c>
      <c r="J268" s="162">
        <v>9929</v>
      </c>
      <c r="K268" s="137">
        <v>17061</v>
      </c>
      <c r="L268" s="22">
        <f>+SUM(D268:K268)</f>
        <v>126176</v>
      </c>
      <c r="M268" s="162">
        <v>882</v>
      </c>
      <c r="N268" s="162">
        <v>3207</v>
      </c>
      <c r="O268" s="162">
        <v>5718</v>
      </c>
      <c r="P268" s="162"/>
      <c r="Q268" s="162">
        <v>6874</v>
      </c>
      <c r="R268" s="162">
        <v>2004</v>
      </c>
      <c r="S268" s="162">
        <v>2667</v>
      </c>
      <c r="T268" s="162">
        <v>2930</v>
      </c>
      <c r="U268" s="162">
        <v>3606</v>
      </c>
      <c r="V268" s="137"/>
      <c r="W268" s="137">
        <v>1302</v>
      </c>
      <c r="X268" s="137">
        <v>181</v>
      </c>
      <c r="Y268" s="162">
        <v>0</v>
      </c>
      <c r="Z268" s="162">
        <v>9488</v>
      </c>
      <c r="AA268" s="271">
        <v>4154</v>
      </c>
      <c r="AB268" s="162">
        <v>3655</v>
      </c>
      <c r="AC268" s="162">
        <v>5808</v>
      </c>
      <c r="AD268" s="162">
        <v>4465</v>
      </c>
      <c r="AE268" s="162">
        <v>1618</v>
      </c>
      <c r="AF268" s="162">
        <v>3712</v>
      </c>
      <c r="AG268" s="22">
        <f>+SUM(M268:AF268)</f>
        <v>62271</v>
      </c>
      <c r="AH268" s="22">
        <f t="shared" ref="AH268:AI270" si="491">AC268+AD268+Z268+T268+O268</f>
        <v>28409</v>
      </c>
      <c r="AI268" s="22">
        <f t="shared" si="491"/>
        <v>13843</v>
      </c>
      <c r="AJ268" s="162">
        <v>15914</v>
      </c>
      <c r="AK268" s="137">
        <v>1518</v>
      </c>
      <c r="AL268" s="162">
        <v>2598</v>
      </c>
      <c r="AM268" s="22">
        <f>+SUM(AJ268:AL268)</f>
        <v>20030</v>
      </c>
      <c r="AN268" s="24">
        <f>+AM268+AG268+L268</f>
        <v>208477</v>
      </c>
      <c r="AQ268" s="43">
        <f t="shared" ref="AQ268:AQ270" si="492">K268/AQ$5</f>
        <v>2132.625</v>
      </c>
      <c r="AR268" s="43">
        <f t="shared" ref="AR268:AT270" si="493">AG268/AR$5</f>
        <v>3113.55</v>
      </c>
      <c r="AS268" s="43">
        <f t="shared" si="493"/>
        <v>5681.8</v>
      </c>
      <c r="AT268" s="43">
        <f t="shared" si="493"/>
        <v>922.86666666666667</v>
      </c>
      <c r="AU268" s="43">
        <f t="shared" ref="AU268:AV270" si="494">AM268/AU$5</f>
        <v>6676.666666666667</v>
      </c>
      <c r="AV268" s="44">
        <f t="shared" si="494"/>
        <v>6725.0645161290322</v>
      </c>
      <c r="AW268" s="23"/>
      <c r="AX268" s="22">
        <f>MEDIAN($D268:$K268)</f>
        <v>16342.5</v>
      </c>
      <c r="AY268" s="22">
        <f>MEDIAN($M268:$AF268)</f>
        <v>3406.5</v>
      </c>
      <c r="AZ268" s="22">
        <f t="shared" ref="AZ268:AZ271" si="495">MEDIAN($AC268,$AD268,$Z268,$T268,$O268,Q268,AF268)</f>
        <v>5718</v>
      </c>
      <c r="BA268" s="22">
        <f t="shared" ref="BA268:BA271" si="496">MEDIAN(M268,N268,P268,R268,S268,U268,V268,Y268,AA268,AB268,AE268,W268,X268)</f>
        <v>2004</v>
      </c>
      <c r="BB268" s="22">
        <f t="shared" ref="BB268:BB271" si="497">MEDIAN($AJ268:$AL268)</f>
        <v>2598</v>
      </c>
      <c r="BC268" s="24">
        <f t="shared" ref="BC268:BC271" si="498">MEDIAN(D268:K268,M268:AF268,AJ268:AL268)</f>
        <v>3712</v>
      </c>
    </row>
    <row r="269" spans="1:55" s="204" customFormat="1">
      <c r="A269" s="199"/>
      <c r="B269" s="200"/>
      <c r="C269" s="201" t="s">
        <v>117</v>
      </c>
      <c r="D269" s="137">
        <v>80</v>
      </c>
      <c r="E269" s="162">
        <v>66</v>
      </c>
      <c r="F269" s="162">
        <v>6494</v>
      </c>
      <c r="G269" s="162">
        <v>0</v>
      </c>
      <c r="H269" s="137">
        <v>0</v>
      </c>
      <c r="I269" s="137">
        <v>753</v>
      </c>
      <c r="J269" s="162">
        <v>677</v>
      </c>
      <c r="K269" s="137">
        <v>289</v>
      </c>
      <c r="L269" s="22">
        <f>+SUM(D269:K269)</f>
        <v>8359</v>
      </c>
      <c r="M269" s="162">
        <v>72</v>
      </c>
      <c r="N269" s="162">
        <v>0</v>
      </c>
      <c r="O269" s="162">
        <v>191</v>
      </c>
      <c r="P269" s="162"/>
      <c r="Q269" s="162">
        <v>6</v>
      </c>
      <c r="R269" s="162">
        <v>0</v>
      </c>
      <c r="S269" s="162">
        <v>297</v>
      </c>
      <c r="T269" s="162">
        <v>566</v>
      </c>
      <c r="U269" s="162">
        <v>1138</v>
      </c>
      <c r="V269" s="137"/>
      <c r="W269" s="137">
        <v>0</v>
      </c>
      <c r="X269" s="137">
        <v>92</v>
      </c>
      <c r="Y269" s="162">
        <v>5939</v>
      </c>
      <c r="Z269" s="162">
        <v>314</v>
      </c>
      <c r="AA269" s="271">
        <v>0</v>
      </c>
      <c r="AB269" s="162">
        <v>0</v>
      </c>
      <c r="AC269" s="162"/>
      <c r="AD269" s="162"/>
      <c r="AE269" s="162">
        <v>87</v>
      </c>
      <c r="AF269" s="162">
        <v>537</v>
      </c>
      <c r="AG269" s="22">
        <f>+SUM(M269:AF269)</f>
        <v>9239</v>
      </c>
      <c r="AH269" s="22">
        <f t="shared" si="491"/>
        <v>1071</v>
      </c>
      <c r="AI269" s="22">
        <f t="shared" si="491"/>
        <v>1225</v>
      </c>
      <c r="AJ269" s="162">
        <v>4205</v>
      </c>
      <c r="AK269" s="137"/>
      <c r="AL269" s="162">
        <v>13</v>
      </c>
      <c r="AM269" s="22">
        <f>+SUM(AJ269:AL269)</f>
        <v>4218</v>
      </c>
      <c r="AN269" s="24">
        <f>+AM269+AG269+L269</f>
        <v>21816</v>
      </c>
      <c r="AQ269" s="43">
        <f t="shared" si="492"/>
        <v>36.125</v>
      </c>
      <c r="AR269" s="43">
        <f t="shared" si="493"/>
        <v>461.95</v>
      </c>
      <c r="AS269" s="43">
        <f t="shared" si="493"/>
        <v>214.2</v>
      </c>
      <c r="AT269" s="43">
        <f t="shared" si="493"/>
        <v>81.666666666666671</v>
      </c>
      <c r="AU269" s="43">
        <f t="shared" si="494"/>
        <v>1406</v>
      </c>
      <c r="AV269" s="44">
        <f t="shared" si="494"/>
        <v>703.74193548387098</v>
      </c>
      <c r="AW269" s="23"/>
      <c r="AX269" s="22">
        <f>MEDIAN($D269:$K269)</f>
        <v>184.5</v>
      </c>
      <c r="AY269" s="22">
        <f>MEDIAN($M269:$AF269)</f>
        <v>89.5</v>
      </c>
      <c r="AZ269" s="22">
        <f t="shared" si="495"/>
        <v>314</v>
      </c>
      <c r="BA269" s="22">
        <f t="shared" si="496"/>
        <v>72</v>
      </c>
      <c r="BB269" s="22">
        <f t="shared" si="497"/>
        <v>2109</v>
      </c>
      <c r="BC269" s="24">
        <f t="shared" si="498"/>
        <v>89.5</v>
      </c>
    </row>
    <row r="270" spans="1:55" s="204" customFormat="1">
      <c r="A270" s="199"/>
      <c r="B270" s="200"/>
      <c r="C270" s="201" t="s">
        <v>116</v>
      </c>
      <c r="D270" s="137">
        <v>199</v>
      </c>
      <c r="E270" s="162">
        <v>0</v>
      </c>
      <c r="F270" s="162"/>
      <c r="G270" s="162">
        <v>0</v>
      </c>
      <c r="H270" s="137">
        <v>0</v>
      </c>
      <c r="I270" s="137">
        <v>0</v>
      </c>
      <c r="J270" s="162"/>
      <c r="K270" s="137">
        <v>0</v>
      </c>
      <c r="L270" s="22">
        <f>+SUM(D270:K270)</f>
        <v>199</v>
      </c>
      <c r="M270" s="162">
        <v>1383</v>
      </c>
      <c r="N270" s="162">
        <v>39</v>
      </c>
      <c r="O270" s="162">
        <v>386</v>
      </c>
      <c r="P270" s="162"/>
      <c r="Q270" s="162">
        <v>0</v>
      </c>
      <c r="R270" s="162">
        <v>1172</v>
      </c>
      <c r="S270" s="162">
        <v>585</v>
      </c>
      <c r="T270" s="162"/>
      <c r="U270" s="162"/>
      <c r="V270" s="137"/>
      <c r="W270" s="137">
        <v>0</v>
      </c>
      <c r="X270" s="137">
        <v>879</v>
      </c>
      <c r="Y270" s="162">
        <v>0</v>
      </c>
      <c r="Z270" s="162">
        <v>363</v>
      </c>
      <c r="AA270" s="271">
        <v>0</v>
      </c>
      <c r="AB270" s="162">
        <v>0</v>
      </c>
      <c r="AC270" s="162">
        <v>819</v>
      </c>
      <c r="AD270" s="162"/>
      <c r="AE270" s="162">
        <v>293</v>
      </c>
      <c r="AF270" s="162"/>
      <c r="AG270" s="22">
        <f>+SUM(M270:AF270)</f>
        <v>5919</v>
      </c>
      <c r="AH270" s="22">
        <f t="shared" si="491"/>
        <v>1568</v>
      </c>
      <c r="AI270" s="22">
        <f t="shared" si="491"/>
        <v>293</v>
      </c>
      <c r="AJ270" s="162">
        <v>1089</v>
      </c>
      <c r="AK270" s="137"/>
      <c r="AL270" s="162">
        <v>287</v>
      </c>
      <c r="AM270" s="22">
        <f>+SUM(AJ270:AL270)</f>
        <v>1376</v>
      </c>
      <c r="AN270" s="24">
        <f>+AM270+AG270+L270</f>
        <v>7494</v>
      </c>
      <c r="AQ270" s="43">
        <f t="shared" si="492"/>
        <v>0</v>
      </c>
      <c r="AR270" s="43">
        <f t="shared" si="493"/>
        <v>295.95</v>
      </c>
      <c r="AS270" s="43">
        <f t="shared" si="493"/>
        <v>313.60000000000002</v>
      </c>
      <c r="AT270" s="43">
        <f t="shared" si="493"/>
        <v>19.533333333333335</v>
      </c>
      <c r="AU270" s="43">
        <f t="shared" si="494"/>
        <v>458.66666666666669</v>
      </c>
      <c r="AV270" s="44">
        <f t="shared" si="494"/>
        <v>241.74193548387098</v>
      </c>
      <c r="AW270" s="23"/>
      <c r="AX270" s="22">
        <f>MEDIAN($D270:$K270)</f>
        <v>0</v>
      </c>
      <c r="AY270" s="22">
        <f>MEDIAN($M270:$AF270)</f>
        <v>328</v>
      </c>
      <c r="AZ270" s="22">
        <f t="shared" si="495"/>
        <v>374.5</v>
      </c>
      <c r="BA270" s="22">
        <f t="shared" si="496"/>
        <v>166</v>
      </c>
      <c r="BB270" s="22">
        <f t="shared" si="497"/>
        <v>688</v>
      </c>
      <c r="BC270" s="24">
        <f t="shared" si="498"/>
        <v>119</v>
      </c>
    </row>
    <row r="271" spans="1:55" s="204" customFormat="1">
      <c r="A271" s="199"/>
      <c r="B271" s="207" t="s">
        <v>115</v>
      </c>
      <c r="C271" s="201"/>
      <c r="D271" s="26">
        <f t="shared" ref="D271:V271" si="499">SUM(D268:D270)</f>
        <v>17822</v>
      </c>
      <c r="E271" s="306">
        <f t="shared" si="499"/>
        <v>2666</v>
      </c>
      <c r="F271" s="306">
        <f t="shared" si="499"/>
        <v>19805</v>
      </c>
      <c r="G271" s="306">
        <f t="shared" si="499"/>
        <v>31689</v>
      </c>
      <c r="H271" s="142">
        <f t="shared" si="499"/>
        <v>15624</v>
      </c>
      <c r="I271" s="142">
        <f t="shared" si="499"/>
        <v>19172</v>
      </c>
      <c r="J271" s="306">
        <f t="shared" si="499"/>
        <v>10606</v>
      </c>
      <c r="K271" s="142">
        <f t="shared" si="499"/>
        <v>17350</v>
      </c>
      <c r="L271" s="25">
        <f t="shared" si="499"/>
        <v>134734</v>
      </c>
      <c r="M271" s="306">
        <f t="shared" si="499"/>
        <v>2337</v>
      </c>
      <c r="N271" s="306">
        <f t="shared" si="499"/>
        <v>3246</v>
      </c>
      <c r="O271" s="306">
        <f t="shared" si="499"/>
        <v>6295</v>
      </c>
      <c r="P271" s="306">
        <f t="shared" si="499"/>
        <v>0</v>
      </c>
      <c r="Q271" s="306">
        <f t="shared" si="499"/>
        <v>6880</v>
      </c>
      <c r="R271" s="306">
        <f t="shared" si="499"/>
        <v>3176</v>
      </c>
      <c r="S271" s="306">
        <f t="shared" si="499"/>
        <v>3549</v>
      </c>
      <c r="T271" s="306">
        <f t="shared" si="499"/>
        <v>3496</v>
      </c>
      <c r="U271" s="306">
        <f t="shared" si="499"/>
        <v>4744</v>
      </c>
      <c r="V271" s="142">
        <f t="shared" si="499"/>
        <v>0</v>
      </c>
      <c r="W271" s="142">
        <f t="shared" ref="W271:X271" si="500">SUM(W268:W270)</f>
        <v>1302</v>
      </c>
      <c r="X271" s="142">
        <f t="shared" si="500"/>
        <v>1152</v>
      </c>
      <c r="Y271" s="306">
        <f t="shared" ref="Y271:AN271" si="501">SUM(Y268:Y270)</f>
        <v>5939</v>
      </c>
      <c r="Z271" s="306">
        <f t="shared" si="501"/>
        <v>10165</v>
      </c>
      <c r="AA271" s="307">
        <f t="shared" si="501"/>
        <v>4154</v>
      </c>
      <c r="AB271" s="306">
        <f t="shared" si="501"/>
        <v>3655</v>
      </c>
      <c r="AC271" s="306">
        <f t="shared" si="501"/>
        <v>6627</v>
      </c>
      <c r="AD271" s="306">
        <f t="shared" si="501"/>
        <v>4465</v>
      </c>
      <c r="AE271" s="306">
        <f t="shared" si="501"/>
        <v>1998</v>
      </c>
      <c r="AF271" s="306">
        <f t="shared" si="501"/>
        <v>4249</v>
      </c>
      <c r="AG271" s="25">
        <f t="shared" si="501"/>
        <v>77429</v>
      </c>
      <c r="AH271" s="25">
        <f t="shared" si="501"/>
        <v>31048</v>
      </c>
      <c r="AI271" s="25">
        <f t="shared" si="501"/>
        <v>15361</v>
      </c>
      <c r="AJ271" s="306">
        <f t="shared" si="501"/>
        <v>21208</v>
      </c>
      <c r="AK271" s="142">
        <f t="shared" si="501"/>
        <v>1518</v>
      </c>
      <c r="AL271" s="306">
        <f t="shared" si="501"/>
        <v>2898</v>
      </c>
      <c r="AM271" s="25">
        <f t="shared" si="501"/>
        <v>25624</v>
      </c>
      <c r="AN271" s="305">
        <f t="shared" si="501"/>
        <v>237787</v>
      </c>
      <c r="AQ271" s="45">
        <f>K271/AQ$5</f>
        <v>2168.75</v>
      </c>
      <c r="AR271" s="45">
        <f>AG271/AR$5</f>
        <v>3871.45</v>
      </c>
      <c r="AS271" s="45">
        <f>AH271/AS$5</f>
        <v>6209.6</v>
      </c>
      <c r="AT271" s="45">
        <f>AI271/AT$5</f>
        <v>1024.0666666666666</v>
      </c>
      <c r="AU271" s="45">
        <f>AM271/AU$5</f>
        <v>8541.3333333333339</v>
      </c>
      <c r="AV271" s="211">
        <f>AN271/AV$5</f>
        <v>7670.5483870967746</v>
      </c>
      <c r="AW271" s="23"/>
      <c r="AX271" s="25">
        <f>MEDIAN($D271:$K271)</f>
        <v>17586</v>
      </c>
      <c r="AY271" s="25">
        <f>MEDIAN($M271:$AF271)</f>
        <v>3602</v>
      </c>
      <c r="AZ271" s="25">
        <f t="shared" si="495"/>
        <v>6295</v>
      </c>
      <c r="BA271" s="25">
        <f t="shared" si="496"/>
        <v>3176</v>
      </c>
      <c r="BB271" s="25">
        <f t="shared" si="497"/>
        <v>2898</v>
      </c>
      <c r="BC271" s="305">
        <f t="shared" si="498"/>
        <v>4249</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25595</v>
      </c>
      <c r="E274" s="162">
        <v>3420</v>
      </c>
      <c r="F274" s="162">
        <v>36125</v>
      </c>
      <c r="G274" s="162">
        <v>31689</v>
      </c>
      <c r="H274" s="137">
        <v>18537</v>
      </c>
      <c r="I274" s="137">
        <v>21507</v>
      </c>
      <c r="J274" s="162">
        <v>13089</v>
      </c>
      <c r="K274" s="137">
        <v>22270</v>
      </c>
      <c r="L274" s="22">
        <f>+SUM(D274:K274)</f>
        <v>172232</v>
      </c>
      <c r="M274" s="162">
        <v>12845</v>
      </c>
      <c r="N274" s="162">
        <v>11714</v>
      </c>
      <c r="O274" s="162">
        <v>16363</v>
      </c>
      <c r="P274" s="162">
        <v>0</v>
      </c>
      <c r="Q274" s="162">
        <v>13714</v>
      </c>
      <c r="R274" s="162">
        <v>9227</v>
      </c>
      <c r="S274" s="162">
        <v>10542</v>
      </c>
      <c r="T274" s="162">
        <v>7409</v>
      </c>
      <c r="U274" s="162">
        <v>11752</v>
      </c>
      <c r="V274" s="137"/>
      <c r="W274" s="137">
        <v>2573</v>
      </c>
      <c r="X274" s="137">
        <v>5978</v>
      </c>
      <c r="Y274" s="162">
        <v>24601</v>
      </c>
      <c r="Z274" s="162">
        <v>17921</v>
      </c>
      <c r="AA274" s="271">
        <v>8560</v>
      </c>
      <c r="AB274" s="162">
        <v>6765</v>
      </c>
      <c r="AC274" s="162"/>
      <c r="AD274" s="162"/>
      <c r="AE274" s="162">
        <v>4667</v>
      </c>
      <c r="AF274" s="162">
        <v>8559</v>
      </c>
      <c r="AG274" s="22">
        <f>+SUM(M274:AF274)</f>
        <v>173190</v>
      </c>
      <c r="AH274" s="22">
        <f t="shared" ref="AH274:AH282" si="502">AC274+AD274+Z274+T274+O274</f>
        <v>41693</v>
      </c>
      <c r="AI274" s="22">
        <f t="shared" ref="AI274:AI282" si="503">AD274+AE274+AA274+U274+P274</f>
        <v>24979</v>
      </c>
      <c r="AJ274" s="162">
        <v>0</v>
      </c>
      <c r="AK274" s="137">
        <v>1960</v>
      </c>
      <c r="AL274" s="162">
        <v>4717</v>
      </c>
      <c r="AM274" s="22">
        <f>+SUM(AJ274:AL274)</f>
        <v>6677</v>
      </c>
      <c r="AN274" s="24">
        <f>+AM274+AG274+L274</f>
        <v>352099</v>
      </c>
      <c r="AQ274" s="43">
        <f t="shared" ref="AQ274:AQ275" si="504">K274/AQ$5</f>
        <v>2783.75</v>
      </c>
      <c r="AR274" s="43">
        <f t="shared" ref="AR274:AT275" si="505">AG274/AR$5</f>
        <v>8659.5</v>
      </c>
      <c r="AS274" s="43">
        <f t="shared" si="505"/>
        <v>8338.6</v>
      </c>
      <c r="AT274" s="43">
        <f t="shared" si="505"/>
        <v>1665.2666666666667</v>
      </c>
      <c r="AU274" s="43">
        <f t="shared" ref="AU274:AV275" si="506">AM274/AU$5</f>
        <v>2225.6666666666665</v>
      </c>
      <c r="AV274" s="44">
        <f t="shared" si="506"/>
        <v>11358.032258064517</v>
      </c>
      <c r="AW274" s="23"/>
      <c r="AX274" s="22">
        <f>MEDIAN($D274:$K274)</f>
        <v>21888.5</v>
      </c>
      <c r="AY274" s="22">
        <f>MEDIAN($M274:$AF274)</f>
        <v>9227</v>
      </c>
      <c r="AZ274" s="22">
        <f t="shared" ref="AZ274:AZ275" si="507">MEDIAN($AC274,$AD274,$Z274,$T274,$O274,Q274,AF274)</f>
        <v>13714</v>
      </c>
      <c r="BA274" s="22">
        <f t="shared" ref="BA274:BA275" si="508">MEDIAN(M274,N274,P274,R274,S274,U274,V274,Y274,AA274,AB274,AE274,W274,X274)</f>
        <v>8893.5</v>
      </c>
      <c r="BB274" s="22">
        <f t="shared" ref="BB274:BB275" si="509">MEDIAN($AJ274:$AL274)</f>
        <v>1960</v>
      </c>
      <c r="BC274" s="24">
        <f t="shared" ref="BC274:BC275" si="510">MEDIAN(D274:K274,M274:AF274,AJ274:AL274)</f>
        <v>11128</v>
      </c>
    </row>
    <row r="275" spans="1:55" s="204" customFormat="1">
      <c r="A275" s="199"/>
      <c r="B275" s="200"/>
      <c r="C275" s="201" t="s">
        <v>112</v>
      </c>
      <c r="D275" s="137">
        <v>407</v>
      </c>
      <c r="E275" s="162">
        <v>585</v>
      </c>
      <c r="F275" s="162"/>
      <c r="G275" s="162">
        <v>0</v>
      </c>
      <c r="H275" s="137">
        <v>5798</v>
      </c>
      <c r="I275" s="137">
        <v>3121</v>
      </c>
      <c r="J275" s="162">
        <v>6064</v>
      </c>
      <c r="K275" s="137">
        <v>5433</v>
      </c>
      <c r="L275" s="22">
        <f>+SUM(D275:K275)</f>
        <v>21408</v>
      </c>
      <c r="M275" s="162">
        <v>2341</v>
      </c>
      <c r="N275" s="162">
        <v>554</v>
      </c>
      <c r="O275" s="162">
        <v>3898</v>
      </c>
      <c r="P275" s="162">
        <v>0</v>
      </c>
      <c r="Q275" s="162">
        <v>6910</v>
      </c>
      <c r="R275" s="162">
        <v>0</v>
      </c>
      <c r="S275" s="162">
        <v>2471</v>
      </c>
      <c r="T275" s="162">
        <v>1673</v>
      </c>
      <c r="U275" s="162">
        <v>2441</v>
      </c>
      <c r="V275" s="137"/>
      <c r="W275" s="137">
        <v>846</v>
      </c>
      <c r="X275" s="137">
        <v>2145</v>
      </c>
      <c r="Y275" s="162"/>
      <c r="Z275" s="162">
        <v>5465</v>
      </c>
      <c r="AA275" s="271">
        <v>2093</v>
      </c>
      <c r="AB275" s="162">
        <v>2492</v>
      </c>
      <c r="AC275" s="162"/>
      <c r="AD275" s="162"/>
      <c r="AE275" s="162">
        <v>1454</v>
      </c>
      <c r="AF275" s="162">
        <v>1837</v>
      </c>
      <c r="AG275" s="22">
        <f>+SUM(M275:AF275)</f>
        <v>36620</v>
      </c>
      <c r="AH275" s="22">
        <f t="shared" si="502"/>
        <v>11036</v>
      </c>
      <c r="AI275" s="22">
        <f t="shared" si="503"/>
        <v>5988</v>
      </c>
      <c r="AJ275" s="162">
        <v>0</v>
      </c>
      <c r="AK275" s="137"/>
      <c r="AL275" s="162">
        <v>2399</v>
      </c>
      <c r="AM275" s="22">
        <f>+SUM(AJ275:AL275)</f>
        <v>2399</v>
      </c>
      <c r="AN275" s="24">
        <f>+AM275+AG275+L275</f>
        <v>60427</v>
      </c>
      <c r="AQ275" s="43">
        <f t="shared" si="504"/>
        <v>679.125</v>
      </c>
      <c r="AR275" s="43">
        <f t="shared" si="505"/>
        <v>1831</v>
      </c>
      <c r="AS275" s="43">
        <f t="shared" si="505"/>
        <v>2207.1999999999998</v>
      </c>
      <c r="AT275" s="43">
        <f t="shared" si="505"/>
        <v>399.2</v>
      </c>
      <c r="AU275" s="43">
        <f t="shared" si="506"/>
        <v>799.66666666666663</v>
      </c>
      <c r="AV275" s="44">
        <f t="shared" si="506"/>
        <v>1949.258064516129</v>
      </c>
      <c r="AW275" s="23"/>
      <c r="AX275" s="22">
        <f>MEDIAN($D275:$K275)</f>
        <v>3121</v>
      </c>
      <c r="AY275" s="22">
        <f>MEDIAN($M275:$AF275)</f>
        <v>2119</v>
      </c>
      <c r="AZ275" s="22">
        <f t="shared" si="507"/>
        <v>3898</v>
      </c>
      <c r="BA275" s="22">
        <f t="shared" si="508"/>
        <v>2093</v>
      </c>
      <c r="BB275" s="22">
        <f t="shared" si="509"/>
        <v>1199.5</v>
      </c>
      <c r="BC275" s="24">
        <f t="shared" si="510"/>
        <v>2145</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502"/>
        <v>0</v>
      </c>
      <c r="AI276" s="22">
        <f t="shared" si="503"/>
        <v>0</v>
      </c>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1516</v>
      </c>
      <c r="E277" s="162">
        <v>518</v>
      </c>
      <c r="F277" s="162">
        <v>2562</v>
      </c>
      <c r="G277" s="162">
        <v>0</v>
      </c>
      <c r="H277" s="137">
        <v>1585</v>
      </c>
      <c r="I277" s="137">
        <v>2833</v>
      </c>
      <c r="J277" s="162"/>
      <c r="K277" s="137">
        <v>1568</v>
      </c>
      <c r="L277" s="22">
        <f>+SUM(D277:K277)</f>
        <v>10582</v>
      </c>
      <c r="M277" s="162">
        <v>91</v>
      </c>
      <c r="N277" s="162">
        <v>339</v>
      </c>
      <c r="O277" s="162"/>
      <c r="P277" s="162">
        <v>0</v>
      </c>
      <c r="Q277" s="162">
        <v>721</v>
      </c>
      <c r="R277" s="162">
        <v>143</v>
      </c>
      <c r="S277" s="162">
        <v>266</v>
      </c>
      <c r="T277" s="162"/>
      <c r="U277" s="162">
        <v>261</v>
      </c>
      <c r="V277" s="137"/>
      <c r="W277" s="137">
        <v>92</v>
      </c>
      <c r="X277" s="137">
        <v>32</v>
      </c>
      <c r="Y277" s="162">
        <v>399</v>
      </c>
      <c r="Z277" s="162">
        <v>922</v>
      </c>
      <c r="AA277" s="271">
        <v>320</v>
      </c>
      <c r="AB277" s="162">
        <v>289</v>
      </c>
      <c r="AC277" s="162">
        <v>521</v>
      </c>
      <c r="AD277" s="162"/>
      <c r="AE277" s="162">
        <v>154</v>
      </c>
      <c r="AF277" s="162">
        <v>332</v>
      </c>
      <c r="AG277" s="22">
        <f>+SUM(M277:AF277)</f>
        <v>4882</v>
      </c>
      <c r="AH277" s="22">
        <f t="shared" si="502"/>
        <v>1443</v>
      </c>
      <c r="AI277" s="22">
        <f t="shared" si="503"/>
        <v>735</v>
      </c>
      <c r="AJ277" s="162">
        <v>1056</v>
      </c>
      <c r="AK277" s="137">
        <v>189</v>
      </c>
      <c r="AL277" s="162">
        <v>109</v>
      </c>
      <c r="AM277" s="22">
        <f>+SUM(AJ277:AL277)</f>
        <v>1354</v>
      </c>
      <c r="AN277" s="24">
        <f>+AM277+AG277+L277</f>
        <v>16818</v>
      </c>
      <c r="AQ277" s="43">
        <f t="shared" ref="AQ277:AQ278" si="511">K277/AQ$5</f>
        <v>196</v>
      </c>
      <c r="AR277" s="43">
        <f t="shared" ref="AR277:AT278" si="512">AG277/AR$5</f>
        <v>244.1</v>
      </c>
      <c r="AS277" s="43">
        <f t="shared" si="512"/>
        <v>288.60000000000002</v>
      </c>
      <c r="AT277" s="43">
        <f t="shared" si="512"/>
        <v>49</v>
      </c>
      <c r="AU277" s="43">
        <f t="shared" ref="AU277:AV278" si="513">AM277/AU$5</f>
        <v>451.33333333333331</v>
      </c>
      <c r="AV277" s="44">
        <f t="shared" si="513"/>
        <v>542.51612903225805</v>
      </c>
      <c r="AW277" s="23"/>
      <c r="AX277" s="22">
        <f>MEDIAN($D277:$K277)</f>
        <v>1568</v>
      </c>
      <c r="AY277" s="22">
        <f>MEDIAN($M277:$AF277)</f>
        <v>277.5</v>
      </c>
      <c r="AZ277" s="22">
        <f t="shared" ref="AZ277:AZ278" si="514">MEDIAN($AC277,$AD277,$Z277,$T277,$O277,Q277,AF277)</f>
        <v>621</v>
      </c>
      <c r="BA277" s="22">
        <f t="shared" ref="BA277:BA278" si="515">MEDIAN(M277,N277,P277,R277,S277,U277,V277,Y277,AA277,AB277,AE277,W277,X277)</f>
        <v>207.5</v>
      </c>
      <c r="BB277" s="22">
        <f t="shared" ref="BB277:BB278" si="516">MEDIAN($AJ277:$AL277)</f>
        <v>189</v>
      </c>
      <c r="BC277" s="24">
        <f t="shared" ref="BC277:BC278" si="517">MEDIAN(D277:K277,M277:AF277,AJ277:AL277)</f>
        <v>326</v>
      </c>
    </row>
    <row r="278" spans="1:55" s="204" customFormat="1">
      <c r="A278" s="199"/>
      <c r="B278" s="200" t="s">
        <v>109</v>
      </c>
      <c r="C278" s="201"/>
      <c r="D278" s="137">
        <v>748</v>
      </c>
      <c r="E278" s="162">
        <v>145</v>
      </c>
      <c r="F278" s="162">
        <v>670</v>
      </c>
      <c r="G278" s="162">
        <v>0</v>
      </c>
      <c r="H278" s="137">
        <v>741</v>
      </c>
      <c r="I278" s="137">
        <v>1738</v>
      </c>
      <c r="J278" s="162"/>
      <c r="K278" s="137">
        <v>1323</v>
      </c>
      <c r="L278" s="22">
        <f>+SUM(D278:K278)</f>
        <v>5365</v>
      </c>
      <c r="M278" s="162">
        <v>94</v>
      </c>
      <c r="N278" s="162">
        <v>368</v>
      </c>
      <c r="O278" s="162"/>
      <c r="P278" s="162">
        <v>0</v>
      </c>
      <c r="Q278" s="162">
        <v>209</v>
      </c>
      <c r="R278" s="162">
        <v>338</v>
      </c>
      <c r="S278" s="162">
        <v>206</v>
      </c>
      <c r="T278" s="162"/>
      <c r="U278" s="162">
        <v>159</v>
      </c>
      <c r="V278" s="137"/>
      <c r="W278" s="137">
        <v>26</v>
      </c>
      <c r="X278" s="137">
        <v>110</v>
      </c>
      <c r="Y278" s="162">
        <v>77</v>
      </c>
      <c r="Z278" s="162">
        <v>254</v>
      </c>
      <c r="AA278" s="271">
        <v>138</v>
      </c>
      <c r="AB278" s="162">
        <v>106</v>
      </c>
      <c r="AC278" s="162">
        <v>252</v>
      </c>
      <c r="AD278" s="162"/>
      <c r="AE278" s="162">
        <v>100</v>
      </c>
      <c r="AF278" s="162">
        <v>264</v>
      </c>
      <c r="AG278" s="22">
        <f>+SUM(M278:AF278)</f>
        <v>2701</v>
      </c>
      <c r="AH278" s="22">
        <f t="shared" si="502"/>
        <v>506</v>
      </c>
      <c r="AI278" s="22">
        <f t="shared" si="503"/>
        <v>397</v>
      </c>
      <c r="AJ278" s="162">
        <v>0</v>
      </c>
      <c r="AK278" s="137">
        <v>26</v>
      </c>
      <c r="AL278" s="162">
        <v>32</v>
      </c>
      <c r="AM278" s="22">
        <f>+SUM(AJ278:AL278)</f>
        <v>58</v>
      </c>
      <c r="AN278" s="24">
        <f>+AM278+AG278+L278</f>
        <v>8124</v>
      </c>
      <c r="AQ278" s="43">
        <f t="shared" si="511"/>
        <v>165.375</v>
      </c>
      <c r="AR278" s="43">
        <f t="shared" si="512"/>
        <v>135.05000000000001</v>
      </c>
      <c r="AS278" s="43">
        <f t="shared" si="512"/>
        <v>101.2</v>
      </c>
      <c r="AT278" s="43">
        <f t="shared" si="512"/>
        <v>26.466666666666665</v>
      </c>
      <c r="AU278" s="43">
        <f t="shared" si="513"/>
        <v>19.333333333333332</v>
      </c>
      <c r="AV278" s="44">
        <f t="shared" si="513"/>
        <v>262.06451612903226</v>
      </c>
      <c r="AW278" s="23"/>
      <c r="AX278" s="22">
        <f>MEDIAN($D278:$K278)</f>
        <v>741</v>
      </c>
      <c r="AY278" s="22">
        <f>MEDIAN($M278:$AF278)</f>
        <v>148.5</v>
      </c>
      <c r="AZ278" s="22">
        <f t="shared" si="514"/>
        <v>253</v>
      </c>
      <c r="BA278" s="22">
        <f t="shared" si="515"/>
        <v>108</v>
      </c>
      <c r="BB278" s="22">
        <f t="shared" si="516"/>
        <v>26</v>
      </c>
      <c r="BC278" s="24">
        <f t="shared" si="517"/>
        <v>152</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2"/>
        <v>0</v>
      </c>
      <c r="AI279" s="22">
        <f t="shared" si="503"/>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985</v>
      </c>
      <c r="E280" s="162">
        <v>228</v>
      </c>
      <c r="F280" s="162">
        <v>1192</v>
      </c>
      <c r="G280" s="162">
        <v>2104</v>
      </c>
      <c r="H280" s="137">
        <v>802</v>
      </c>
      <c r="I280" s="137">
        <v>1234</v>
      </c>
      <c r="J280" s="162">
        <v>633</v>
      </c>
      <c r="K280" s="137">
        <v>836</v>
      </c>
      <c r="L280" s="22">
        <f>+SUM(D280:K280)</f>
        <v>8014</v>
      </c>
      <c r="M280" s="162">
        <v>78</v>
      </c>
      <c r="N280" s="162">
        <v>179</v>
      </c>
      <c r="O280" s="162">
        <v>402</v>
      </c>
      <c r="P280" s="162">
        <v>206</v>
      </c>
      <c r="Q280" s="162">
        <v>420</v>
      </c>
      <c r="R280" s="162">
        <v>109</v>
      </c>
      <c r="S280" s="162">
        <v>203</v>
      </c>
      <c r="T280" s="162">
        <v>193</v>
      </c>
      <c r="U280" s="162">
        <v>152</v>
      </c>
      <c r="V280" s="137">
        <v>137</v>
      </c>
      <c r="W280" s="137">
        <v>62</v>
      </c>
      <c r="X280" s="137">
        <v>65</v>
      </c>
      <c r="Y280" s="162">
        <v>144</v>
      </c>
      <c r="Z280" s="162">
        <v>604</v>
      </c>
      <c r="AA280" s="271">
        <v>226</v>
      </c>
      <c r="AB280" s="162">
        <v>179</v>
      </c>
      <c r="AC280" s="162">
        <v>328</v>
      </c>
      <c r="AD280" s="162">
        <v>188</v>
      </c>
      <c r="AE280" s="162">
        <v>82</v>
      </c>
      <c r="AF280" s="162">
        <v>237</v>
      </c>
      <c r="AG280" s="22">
        <f>+SUM(M280:AF280)</f>
        <v>4194</v>
      </c>
      <c r="AH280" s="22">
        <f t="shared" si="502"/>
        <v>1715</v>
      </c>
      <c r="AI280" s="22">
        <f t="shared" si="503"/>
        <v>854</v>
      </c>
      <c r="AJ280" s="162">
        <v>464</v>
      </c>
      <c r="AK280" s="137">
        <v>56</v>
      </c>
      <c r="AL280" s="162">
        <v>52</v>
      </c>
      <c r="AM280" s="22">
        <f>+SUM(AJ280:AL280)</f>
        <v>572</v>
      </c>
      <c r="AN280" s="24">
        <f>+AM280+AG280+L280</f>
        <v>12780</v>
      </c>
      <c r="AQ280" s="43">
        <f t="shared" ref="AQ280:AQ282" si="518">K280/AQ$5</f>
        <v>104.5</v>
      </c>
      <c r="AR280" s="43">
        <f t="shared" ref="AR280:AT282" si="519">AG280/AR$5</f>
        <v>209.7</v>
      </c>
      <c r="AS280" s="43">
        <f t="shared" si="519"/>
        <v>343</v>
      </c>
      <c r="AT280" s="43">
        <f t="shared" si="519"/>
        <v>56.93333333333333</v>
      </c>
      <c r="AU280" s="43">
        <f t="shared" ref="AU280:AV282" si="520">AM280/AU$5</f>
        <v>190.66666666666666</v>
      </c>
      <c r="AV280" s="44">
        <f t="shared" si="520"/>
        <v>412.25806451612902</v>
      </c>
      <c r="AW280" s="23"/>
      <c r="AX280" s="22">
        <f>MEDIAN($D280:$K280)</f>
        <v>910.5</v>
      </c>
      <c r="AY280" s="22">
        <f>MEDIAN($M280:$AF280)</f>
        <v>183.5</v>
      </c>
      <c r="AZ280" s="22">
        <f t="shared" ref="AZ280:AZ283" si="521">MEDIAN($AC280,$AD280,$Z280,$T280,$O280,Q280,AF280)</f>
        <v>328</v>
      </c>
      <c r="BA280" s="22">
        <f t="shared" ref="BA280:BA283" si="522">MEDIAN(M280,N280,P280,R280,S280,U280,V280,Y280,AA280,AB280,AE280,W280,X280)</f>
        <v>144</v>
      </c>
      <c r="BB280" s="22">
        <f t="shared" ref="BB280:BB283" si="523">MEDIAN($AJ280:$AL280)</f>
        <v>56</v>
      </c>
      <c r="BC280" s="24">
        <f t="shared" ref="BC280:BC283" si="524">MEDIAN(D280:K280,M280:AF280,AJ280:AL280)</f>
        <v>206</v>
      </c>
    </row>
    <row r="281" spans="1:55" s="204" customFormat="1">
      <c r="A281" s="199"/>
      <c r="B281" s="200" t="s">
        <v>107</v>
      </c>
      <c r="C281" s="201"/>
      <c r="D281" s="137">
        <v>0</v>
      </c>
      <c r="E281" s="162">
        <v>117</v>
      </c>
      <c r="F281" s="162">
        <v>457</v>
      </c>
      <c r="G281" s="162">
        <v>0</v>
      </c>
      <c r="H281" s="137">
        <v>70</v>
      </c>
      <c r="I281" s="137">
        <v>620</v>
      </c>
      <c r="J281" s="162"/>
      <c r="K281" s="137">
        <v>57</v>
      </c>
      <c r="L281" s="22">
        <f>+SUM(D281:K281)</f>
        <v>1321</v>
      </c>
      <c r="M281" s="162"/>
      <c r="N281" s="162">
        <v>1</v>
      </c>
      <c r="O281" s="162">
        <v>1</v>
      </c>
      <c r="P281" s="162">
        <v>0</v>
      </c>
      <c r="Q281" s="162">
        <v>0</v>
      </c>
      <c r="R281" s="162">
        <v>0</v>
      </c>
      <c r="S281" s="162"/>
      <c r="T281" s="162">
        <v>16</v>
      </c>
      <c r="U281" s="162"/>
      <c r="V281" s="137"/>
      <c r="W281" s="137"/>
      <c r="X281" s="137"/>
      <c r="Y281" s="162">
        <v>0</v>
      </c>
      <c r="Z281" s="162">
        <v>0</v>
      </c>
      <c r="AA281" s="271">
        <v>2</v>
      </c>
      <c r="AB281" s="162">
        <v>0</v>
      </c>
      <c r="AC281" s="162">
        <v>2</v>
      </c>
      <c r="AD281" s="162"/>
      <c r="AE281" s="162">
        <v>0</v>
      </c>
      <c r="AF281" s="162"/>
      <c r="AG281" s="22">
        <f>+SUM(M281:AF281)</f>
        <v>22</v>
      </c>
      <c r="AH281" s="22">
        <f t="shared" si="502"/>
        <v>19</v>
      </c>
      <c r="AI281" s="22">
        <f t="shared" si="503"/>
        <v>2</v>
      </c>
      <c r="AJ281" s="162">
        <v>0</v>
      </c>
      <c r="AK281" s="137"/>
      <c r="AL281" s="162">
        <v>4</v>
      </c>
      <c r="AM281" s="22">
        <f>+SUM(AJ281:AL281)</f>
        <v>4</v>
      </c>
      <c r="AN281" s="24">
        <f>+AM281+AG281+L281</f>
        <v>1347</v>
      </c>
      <c r="AQ281" s="43">
        <f t="shared" si="518"/>
        <v>7.125</v>
      </c>
      <c r="AR281" s="43">
        <f t="shared" si="519"/>
        <v>1.1000000000000001</v>
      </c>
      <c r="AS281" s="43">
        <f t="shared" si="519"/>
        <v>3.8</v>
      </c>
      <c r="AT281" s="43">
        <f t="shared" si="519"/>
        <v>0.13333333333333333</v>
      </c>
      <c r="AU281" s="43">
        <f t="shared" si="520"/>
        <v>1.3333333333333333</v>
      </c>
      <c r="AV281" s="44">
        <f t="shared" si="520"/>
        <v>43.451612903225808</v>
      </c>
      <c r="AW281" s="23"/>
      <c r="AX281" s="22">
        <f>MEDIAN($D281:$K281)</f>
        <v>70</v>
      </c>
      <c r="AY281" s="22">
        <f>MEDIAN($M281:$AF281)</f>
        <v>0</v>
      </c>
      <c r="AZ281" s="22">
        <f t="shared" si="521"/>
        <v>1</v>
      </c>
      <c r="BA281" s="22">
        <f t="shared" si="522"/>
        <v>0</v>
      </c>
      <c r="BB281" s="22">
        <f t="shared" si="523"/>
        <v>2</v>
      </c>
      <c r="BC281" s="24">
        <f t="shared" si="524"/>
        <v>1</v>
      </c>
    </row>
    <row r="282" spans="1:55" s="204" customFormat="1">
      <c r="A282" s="199"/>
      <c r="B282" s="200" t="s">
        <v>106</v>
      </c>
      <c r="C282" s="201"/>
      <c r="D282" s="137">
        <v>897</v>
      </c>
      <c r="E282" s="162">
        <v>296</v>
      </c>
      <c r="F282" s="162">
        <v>1454</v>
      </c>
      <c r="G282" s="162">
        <v>2504</v>
      </c>
      <c r="H282" s="137">
        <v>1169</v>
      </c>
      <c r="I282" s="137">
        <v>1828</v>
      </c>
      <c r="J282" s="162">
        <v>895</v>
      </c>
      <c r="K282" s="137">
        <v>991</v>
      </c>
      <c r="L282" s="22">
        <f>+SUM(D282:K282)</f>
        <v>10034</v>
      </c>
      <c r="M282" s="162">
        <v>85</v>
      </c>
      <c r="N282" s="162">
        <v>186</v>
      </c>
      <c r="O282" s="162">
        <v>349</v>
      </c>
      <c r="P282" s="162">
        <v>180</v>
      </c>
      <c r="Q282" s="162">
        <v>367</v>
      </c>
      <c r="R282" s="162">
        <v>123</v>
      </c>
      <c r="S282" s="162">
        <v>148</v>
      </c>
      <c r="T282" s="162">
        <v>239</v>
      </c>
      <c r="U282" s="162">
        <v>151</v>
      </c>
      <c r="V282" s="137">
        <v>64</v>
      </c>
      <c r="W282" s="137">
        <v>56</v>
      </c>
      <c r="X282" s="137">
        <v>20</v>
      </c>
      <c r="Y282" s="162">
        <v>316</v>
      </c>
      <c r="Z282" s="162">
        <v>499</v>
      </c>
      <c r="AA282" s="271">
        <v>241</v>
      </c>
      <c r="AB282" s="162">
        <v>153</v>
      </c>
      <c r="AC282" s="162">
        <v>263</v>
      </c>
      <c r="AD282" s="162">
        <v>184</v>
      </c>
      <c r="AE282" s="162">
        <v>82</v>
      </c>
      <c r="AF282" s="162">
        <v>179</v>
      </c>
      <c r="AG282" s="22">
        <f>+SUM(M282:AF282)</f>
        <v>3885</v>
      </c>
      <c r="AH282" s="22">
        <f t="shared" si="502"/>
        <v>1534</v>
      </c>
      <c r="AI282" s="22">
        <f t="shared" si="503"/>
        <v>838</v>
      </c>
      <c r="AJ282" s="162">
        <v>592</v>
      </c>
      <c r="AK282" s="137">
        <v>147</v>
      </c>
      <c r="AL282" s="162">
        <v>63</v>
      </c>
      <c r="AM282" s="22">
        <f>+SUM(AJ282:AL282)</f>
        <v>802</v>
      </c>
      <c r="AN282" s="24">
        <f>+AM282+AG282+L282</f>
        <v>14721</v>
      </c>
      <c r="AQ282" s="43">
        <f t="shared" si="518"/>
        <v>123.875</v>
      </c>
      <c r="AR282" s="43">
        <f t="shared" si="519"/>
        <v>194.25</v>
      </c>
      <c r="AS282" s="43">
        <f t="shared" si="519"/>
        <v>306.8</v>
      </c>
      <c r="AT282" s="43">
        <f t="shared" si="519"/>
        <v>55.866666666666667</v>
      </c>
      <c r="AU282" s="43">
        <f t="shared" si="520"/>
        <v>267.33333333333331</v>
      </c>
      <c r="AV282" s="44">
        <f t="shared" si="520"/>
        <v>474.87096774193549</v>
      </c>
      <c r="AW282" s="23"/>
      <c r="AX282" s="22">
        <f>MEDIAN($D282:$K282)</f>
        <v>1080</v>
      </c>
      <c r="AY282" s="22">
        <f>MEDIAN($M282:$AF282)</f>
        <v>179.5</v>
      </c>
      <c r="AZ282" s="22">
        <f t="shared" si="521"/>
        <v>263</v>
      </c>
      <c r="BA282" s="22">
        <f t="shared" si="522"/>
        <v>148</v>
      </c>
      <c r="BB282" s="22">
        <f t="shared" si="523"/>
        <v>147</v>
      </c>
      <c r="BC282" s="24">
        <f t="shared" si="524"/>
        <v>239</v>
      </c>
    </row>
    <row r="283" spans="1:55" s="204" customFormat="1">
      <c r="A283" s="199"/>
      <c r="B283" s="200" t="s">
        <v>105</v>
      </c>
      <c r="C283" s="201"/>
      <c r="D283" s="26">
        <f t="shared" ref="D283:V283" si="525">SUM(D280:D282)</f>
        <v>1882</v>
      </c>
      <c r="E283" s="306">
        <f t="shared" si="525"/>
        <v>641</v>
      </c>
      <c r="F283" s="306">
        <f t="shared" si="525"/>
        <v>3103</v>
      </c>
      <c r="G283" s="306">
        <f t="shared" si="525"/>
        <v>4608</v>
      </c>
      <c r="H283" s="142">
        <f t="shared" si="525"/>
        <v>2041</v>
      </c>
      <c r="I283" s="142">
        <f t="shared" si="525"/>
        <v>3682</v>
      </c>
      <c r="J283" s="306">
        <f t="shared" si="525"/>
        <v>1528</v>
      </c>
      <c r="K283" s="142">
        <f t="shared" si="525"/>
        <v>1884</v>
      </c>
      <c r="L283" s="25">
        <f t="shared" si="525"/>
        <v>19369</v>
      </c>
      <c r="M283" s="306">
        <f t="shared" si="525"/>
        <v>163</v>
      </c>
      <c r="N283" s="306">
        <f t="shared" si="525"/>
        <v>366</v>
      </c>
      <c r="O283" s="306">
        <f t="shared" si="525"/>
        <v>752</v>
      </c>
      <c r="P283" s="306">
        <f t="shared" si="525"/>
        <v>386</v>
      </c>
      <c r="Q283" s="306">
        <f t="shared" si="525"/>
        <v>787</v>
      </c>
      <c r="R283" s="306">
        <f t="shared" si="525"/>
        <v>232</v>
      </c>
      <c r="S283" s="306">
        <f t="shared" si="525"/>
        <v>351</v>
      </c>
      <c r="T283" s="306">
        <f t="shared" si="525"/>
        <v>448</v>
      </c>
      <c r="U283" s="306">
        <f t="shared" si="525"/>
        <v>303</v>
      </c>
      <c r="V283" s="142">
        <f t="shared" si="525"/>
        <v>201</v>
      </c>
      <c r="W283" s="142">
        <f t="shared" ref="W283:X283" si="526">SUM(W280:W282)</f>
        <v>118</v>
      </c>
      <c r="X283" s="142">
        <f t="shared" si="526"/>
        <v>85</v>
      </c>
      <c r="Y283" s="306">
        <f t="shared" ref="Y283:AN283" si="527">SUM(Y280:Y282)</f>
        <v>460</v>
      </c>
      <c r="Z283" s="306">
        <f t="shared" si="527"/>
        <v>1103</v>
      </c>
      <c r="AA283" s="307">
        <f t="shared" si="527"/>
        <v>469</v>
      </c>
      <c r="AB283" s="306">
        <f t="shared" si="527"/>
        <v>332</v>
      </c>
      <c r="AC283" s="306">
        <f t="shared" si="527"/>
        <v>593</v>
      </c>
      <c r="AD283" s="306">
        <f t="shared" si="527"/>
        <v>372</v>
      </c>
      <c r="AE283" s="306">
        <f t="shared" si="527"/>
        <v>164</v>
      </c>
      <c r="AF283" s="306">
        <f t="shared" si="527"/>
        <v>416</v>
      </c>
      <c r="AG283" s="25">
        <f t="shared" si="527"/>
        <v>8101</v>
      </c>
      <c r="AH283" s="25">
        <f t="shared" si="527"/>
        <v>3268</v>
      </c>
      <c r="AI283" s="25">
        <f t="shared" si="527"/>
        <v>1694</v>
      </c>
      <c r="AJ283" s="306">
        <f t="shared" si="527"/>
        <v>1056</v>
      </c>
      <c r="AK283" s="142">
        <f t="shared" si="527"/>
        <v>203</v>
      </c>
      <c r="AL283" s="306">
        <f t="shared" si="527"/>
        <v>119</v>
      </c>
      <c r="AM283" s="25">
        <f t="shared" si="527"/>
        <v>1378</v>
      </c>
      <c r="AN283" s="305">
        <f t="shared" si="527"/>
        <v>28848</v>
      </c>
      <c r="AQ283" s="45">
        <f>K283/AQ$5</f>
        <v>235.5</v>
      </c>
      <c r="AR283" s="45">
        <f>AG283/AR$5</f>
        <v>405.05</v>
      </c>
      <c r="AS283" s="45">
        <f>AH283/AS$5</f>
        <v>653.6</v>
      </c>
      <c r="AT283" s="45">
        <f>AI283/AT$5</f>
        <v>112.93333333333334</v>
      </c>
      <c r="AU283" s="45">
        <f>AM283/AU$5</f>
        <v>459.33333333333331</v>
      </c>
      <c r="AV283" s="211">
        <f>AN283/AV$5</f>
        <v>930.58064516129036</v>
      </c>
      <c r="AW283" s="23"/>
      <c r="AX283" s="25">
        <f>MEDIAN($D283:$K283)</f>
        <v>1962.5</v>
      </c>
      <c r="AY283" s="25">
        <f>MEDIAN($M283:$AF283)</f>
        <v>369</v>
      </c>
      <c r="AZ283" s="25">
        <f t="shared" si="521"/>
        <v>593</v>
      </c>
      <c r="BA283" s="25">
        <f t="shared" si="522"/>
        <v>303</v>
      </c>
      <c r="BB283" s="25">
        <f t="shared" si="523"/>
        <v>203</v>
      </c>
      <c r="BC283" s="305">
        <f t="shared" si="524"/>
        <v>448</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18998</v>
      </c>
      <c r="E285" s="162">
        <v>21822</v>
      </c>
      <c r="F285" s="162">
        <v>69088</v>
      </c>
      <c r="G285" s="162">
        <v>93286</v>
      </c>
      <c r="H285" s="137">
        <v>25251</v>
      </c>
      <c r="I285" s="137">
        <v>89099</v>
      </c>
      <c r="J285" s="162">
        <v>19564</v>
      </c>
      <c r="K285" s="137">
        <v>0</v>
      </c>
      <c r="L285" s="22">
        <f>+SUM(D285:K285)</f>
        <v>337108</v>
      </c>
      <c r="M285" s="162"/>
      <c r="N285" s="162">
        <v>0</v>
      </c>
      <c r="O285" s="162">
        <v>659</v>
      </c>
      <c r="P285" s="162"/>
      <c r="Q285" s="162">
        <v>1</v>
      </c>
      <c r="R285" s="162">
        <v>0</v>
      </c>
      <c r="S285" s="162">
        <v>61</v>
      </c>
      <c r="T285" s="162">
        <v>1568</v>
      </c>
      <c r="U285" s="162">
        <v>99</v>
      </c>
      <c r="V285" s="137"/>
      <c r="W285" s="137"/>
      <c r="X285" s="137"/>
      <c r="Y285" s="162"/>
      <c r="Z285" s="162">
        <v>869</v>
      </c>
      <c r="AA285" s="271">
        <v>61</v>
      </c>
      <c r="AB285" s="162"/>
      <c r="AC285" s="162"/>
      <c r="AD285" s="162"/>
      <c r="AE285" s="162">
        <v>30</v>
      </c>
      <c r="AF285" s="162"/>
      <c r="AG285" s="22">
        <f>+SUM(M285:AF285)</f>
        <v>3348</v>
      </c>
      <c r="AH285" s="22">
        <f>AC285+AD285+Z285+T285+O285</f>
        <v>3096</v>
      </c>
      <c r="AI285" s="22">
        <f>AD285+AE285+AA285+U285+P285</f>
        <v>190</v>
      </c>
      <c r="AJ285" s="162"/>
      <c r="AK285" s="137"/>
      <c r="AL285" s="162">
        <v>222</v>
      </c>
      <c r="AM285" s="22">
        <f>+SUM(AJ285:AL285)</f>
        <v>222</v>
      </c>
      <c r="AN285" s="24">
        <f>+AM285+AG285+L285</f>
        <v>340678</v>
      </c>
      <c r="AQ285" s="43">
        <f t="shared" ref="AQ285" si="528">K285/AQ$5</f>
        <v>0</v>
      </c>
      <c r="AR285" s="43">
        <f t="shared" ref="AR285:AT285" si="529">AG285/AR$5</f>
        <v>167.4</v>
      </c>
      <c r="AS285" s="43">
        <f t="shared" si="529"/>
        <v>619.20000000000005</v>
      </c>
      <c r="AT285" s="43">
        <f t="shared" si="529"/>
        <v>12.666666666666666</v>
      </c>
      <c r="AU285" s="43">
        <f t="shared" ref="AU285:AV285" si="530">AM285/AU$5</f>
        <v>74</v>
      </c>
      <c r="AV285" s="44">
        <f t="shared" si="530"/>
        <v>10989.612903225807</v>
      </c>
      <c r="AW285" s="23"/>
      <c r="AX285" s="22">
        <f>MEDIAN($D285:$K285)</f>
        <v>23536.5</v>
      </c>
      <c r="AY285" s="22">
        <f>MEDIAN($M285:$AF285)</f>
        <v>61</v>
      </c>
      <c r="AZ285" s="22">
        <f>MEDIAN($AC285,$AD285,$Z285,$T285,$O285,Q285,AF285)</f>
        <v>764</v>
      </c>
      <c r="BA285" s="22">
        <f>MEDIAN(M285,N285,P285,R285,S285,U285,V285,Y285,AA285,AB285,AE285,W285,X285)</f>
        <v>45.5</v>
      </c>
      <c r="BB285" s="22">
        <f t="shared" ref="BB285" si="531">MEDIAN($AJ285:$AL285)</f>
        <v>222</v>
      </c>
      <c r="BC285" s="24">
        <f>MEDIAN(D285:K285,M285:AF285,AJ285:AL285)</f>
        <v>659</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188893</v>
      </c>
      <c r="E287" s="311">
        <v>85000</v>
      </c>
      <c r="F287" s="274">
        <v>334946</v>
      </c>
      <c r="G287" s="274">
        <v>487820</v>
      </c>
      <c r="H287" s="275">
        <v>313143</v>
      </c>
      <c r="I287" s="275">
        <v>211383</v>
      </c>
      <c r="J287" s="274"/>
      <c r="K287" s="275">
        <v>205000</v>
      </c>
      <c r="L287" s="276">
        <f>+SUM(D287:K287)</f>
        <v>1826185</v>
      </c>
      <c r="M287" s="274">
        <v>15300</v>
      </c>
      <c r="N287" s="274">
        <v>39707</v>
      </c>
      <c r="O287" s="274"/>
      <c r="P287" s="274">
        <v>35725</v>
      </c>
      <c r="Q287" s="274">
        <v>66097</v>
      </c>
      <c r="R287" s="274">
        <v>22299</v>
      </c>
      <c r="S287" s="274"/>
      <c r="T287" s="274">
        <v>40052</v>
      </c>
      <c r="U287" s="274">
        <v>21102</v>
      </c>
      <c r="V287" s="275"/>
      <c r="W287" s="275"/>
      <c r="X287" s="275"/>
      <c r="Y287" s="274"/>
      <c r="Z287" s="274">
        <v>120029</v>
      </c>
      <c r="AA287" s="277">
        <v>57134</v>
      </c>
      <c r="AB287" s="274">
        <v>31294</v>
      </c>
      <c r="AC287" s="274">
        <v>75000</v>
      </c>
      <c r="AD287" s="274"/>
      <c r="AE287" s="274">
        <v>17932</v>
      </c>
      <c r="AF287" s="274"/>
      <c r="AG287" s="276">
        <f>+SUM(M287:AF287)</f>
        <v>541671</v>
      </c>
      <c r="AH287" s="276">
        <f>AC287+AD287+Z287+T287+O287</f>
        <v>235081</v>
      </c>
      <c r="AI287" s="276">
        <f>AD287+AE287+AA287+U287+P287</f>
        <v>131893</v>
      </c>
      <c r="AJ287" s="274"/>
      <c r="AK287" s="275"/>
      <c r="AL287" s="274">
        <v>4850</v>
      </c>
      <c r="AM287" s="276">
        <f>+SUM(AJ287:AL287)</f>
        <v>4850</v>
      </c>
      <c r="AN287" s="312">
        <f>+AM287+AG287+L287</f>
        <v>2372706</v>
      </c>
      <c r="AQ287" s="276">
        <f>K287/AQ$5</f>
        <v>25625</v>
      </c>
      <c r="AR287" s="276">
        <f>AG287/AR$5</f>
        <v>27083.55</v>
      </c>
      <c r="AS287" s="276">
        <f>AH287/AS$5</f>
        <v>47016.2</v>
      </c>
      <c r="AT287" s="276">
        <f>AI287/AT$5</f>
        <v>8792.8666666666668</v>
      </c>
      <c r="AU287" s="276">
        <f>AM287/AU$5</f>
        <v>1616.6666666666667</v>
      </c>
      <c r="AV287" s="312">
        <f>AN287/AV$5</f>
        <v>76538.903225806454</v>
      </c>
      <c r="AW287" s="23"/>
      <c r="AX287" s="276">
        <f>MEDIAN($D287:$K287)</f>
        <v>211383</v>
      </c>
      <c r="AY287" s="276">
        <f>MEDIAN($M287:$AF287)</f>
        <v>37716</v>
      </c>
      <c r="AZ287" s="276">
        <f>MEDIAN($AC287,$AD287,$Z287,$T287,$O287,Q287,AF287)</f>
        <v>70548.5</v>
      </c>
      <c r="BA287" s="276">
        <f>MEDIAN(M287,N287,P287,R287,S287,U287,V287,Y287,AA287,AB287,AE287,W287,X287)</f>
        <v>26796.5</v>
      </c>
      <c r="BB287" s="276">
        <f t="shared" ref="BB287" si="532">MEDIAN($AJ287:$AL287)</f>
        <v>4850</v>
      </c>
      <c r="BC287" s="312">
        <f>MEDIAN(D287:K287,M287:AF287,AJ287:AL287)</f>
        <v>61615.5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2009</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3">IFERROR(+D65/D42,"-")</f>
        <v>3.1089910733458081E-2</v>
      </c>
      <c r="E293" s="168">
        <f t="shared" si="533"/>
        <v>-5.2167778922380975E-2</v>
      </c>
      <c r="F293" s="168">
        <f t="shared" si="533"/>
        <v>5.6269818960117965E-3</v>
      </c>
      <c r="G293" s="168">
        <f t="shared" si="533"/>
        <v>3.3846901983110349E-2</v>
      </c>
      <c r="H293" s="168">
        <f t="shared" si="533"/>
        <v>3.1864392465153268E-2</v>
      </c>
      <c r="I293" s="168">
        <f t="shared" si="533"/>
        <v>5.578126597536498E-2</v>
      </c>
      <c r="J293" s="168">
        <f t="shared" si="533"/>
        <v>5.1873852989471649E-2</v>
      </c>
      <c r="K293" s="168">
        <f t="shared" si="533"/>
        <v>4.0876136113319222E-2</v>
      </c>
      <c r="L293" s="320">
        <f t="shared" si="533"/>
        <v>3.308838306137965E-2</v>
      </c>
      <c r="M293" s="168">
        <f t="shared" si="533"/>
        <v>0.15793700040150382</v>
      </c>
      <c r="N293" s="168">
        <f t="shared" si="533"/>
        <v>0.19503232391970057</v>
      </c>
      <c r="O293" s="168">
        <f t="shared" si="533"/>
        <v>0.10779994817310184</v>
      </c>
      <c r="P293" s="168">
        <f t="shared" si="533"/>
        <v>5.0959913216781449E-2</v>
      </c>
      <c r="Q293" s="168">
        <f t="shared" si="533"/>
        <v>4.6427945437111422E-2</v>
      </c>
      <c r="R293" s="168">
        <f t="shared" si="533"/>
        <v>3.2984883520935655E-2</v>
      </c>
      <c r="S293" s="168">
        <f t="shared" si="533"/>
        <v>4.8822456789172256E-2</v>
      </c>
      <c r="T293" s="168">
        <f t="shared" si="533"/>
        <v>1.4246314788397527E-2</v>
      </c>
      <c r="U293" s="168">
        <f t="shared" si="533"/>
        <v>8.1324964820977869E-2</v>
      </c>
      <c r="V293" s="168">
        <f t="shared" si="533"/>
        <v>1.3668750908826523E-2</v>
      </c>
      <c r="W293" s="168">
        <f t="shared" ref="W293:X293" si="534">IFERROR(+W65/W42,"-")</f>
        <v>0.16512186749055957</v>
      </c>
      <c r="X293" s="168">
        <f t="shared" si="534"/>
        <v>6.7608148689229763E-2</v>
      </c>
      <c r="Y293" s="168">
        <f t="shared" ref="Y293:AN293" si="535">IFERROR(+Y65/Y42,"-")</f>
        <v>5.2046207575893254E-2</v>
      </c>
      <c r="Z293" s="168">
        <f t="shared" si="535"/>
        <v>6.3968311782917495E-2</v>
      </c>
      <c r="AA293" s="168">
        <f t="shared" si="535"/>
        <v>8.6126945141956415E-2</v>
      </c>
      <c r="AB293" s="168">
        <f t="shared" si="535"/>
        <v>0.10278745644599303</v>
      </c>
      <c r="AC293" s="168">
        <f t="shared" si="535"/>
        <v>2.2742200328407226E-2</v>
      </c>
      <c r="AD293" s="168">
        <f t="shared" si="535"/>
        <v>9.2410379176725968E-2</v>
      </c>
      <c r="AE293" s="168">
        <f t="shared" si="535"/>
        <v>7.1637117589810853E-2</v>
      </c>
      <c r="AF293" s="168">
        <f t="shared" si="535"/>
        <v>2.9600250087921536E-2</v>
      </c>
      <c r="AG293" s="320">
        <f t="shared" si="535"/>
        <v>6.9122005524120789E-2</v>
      </c>
      <c r="AH293" s="320">
        <f t="shared" si="535"/>
        <v>6.2681932854647779E-2</v>
      </c>
      <c r="AI293" s="320">
        <f t="shared" si="535"/>
        <v>7.8379181945604615E-2</v>
      </c>
      <c r="AJ293" s="168">
        <f t="shared" si="535"/>
        <v>5.4476090862767182E-2</v>
      </c>
      <c r="AK293" s="168">
        <f t="shared" si="535"/>
        <v>0.17146626632091352</v>
      </c>
      <c r="AL293" s="168">
        <f t="shared" si="535"/>
        <v>9.5623117858174164E-2</v>
      </c>
      <c r="AM293" s="320">
        <f t="shared" si="535"/>
        <v>7.2744024159287504E-2</v>
      </c>
      <c r="AN293" s="321">
        <f t="shared" si="535"/>
        <v>4.3752809731113222E-2</v>
      </c>
      <c r="AQ293" s="320">
        <f>IFERROR(+AQ65/AQ42,"-")</f>
        <v>4.0876136113319222E-2</v>
      </c>
      <c r="AR293" s="320">
        <f>IFERROR(+AR65/AR42,"-")</f>
        <v>6.9122005524120789E-2</v>
      </c>
      <c r="AS293" s="320">
        <f>IFERROR(+AS65/AS42,"-")</f>
        <v>6.2681932854647779E-2</v>
      </c>
      <c r="AT293" s="320">
        <f>IFERROR(+AT65/AT42,"-")</f>
        <v>7.8379181945604615E-2</v>
      </c>
      <c r="AU293" s="320">
        <f>IFERROR(+AU65/AU42,"-")</f>
        <v>7.2744024159287504E-2</v>
      </c>
      <c r="AV293" s="321">
        <f t="shared" ref="AV293" si="536">IFERROR(+AV65/AV42,"-")</f>
        <v>4.3752809731113222E-2</v>
      </c>
      <c r="AX293" s="320">
        <f>IFERROR(+AX65/AX42,"-")</f>
        <v>3.3136261072760506E-2</v>
      </c>
      <c r="AY293" s="320">
        <f>IFERROR(+AY65/AY42,"-")</f>
        <v>6.1576407050668705E-2</v>
      </c>
      <c r="AZ293" s="320">
        <f>IFERROR(+AZ65/AZ42,"-")</f>
        <v>6.1617405582922821E-2</v>
      </c>
      <c r="BA293" s="320">
        <f>IFERROR(+BA65/BA42,"-")</f>
        <v>7.2807083932490732E-2</v>
      </c>
      <c r="BB293" s="320">
        <f>IFERROR(+BB65/BB42,"-")</f>
        <v>0.15548038447258777</v>
      </c>
      <c r="BC293" s="321">
        <f t="shared" ref="BC293" si="537">IFERROR(+BC65/BC42,"-")</f>
        <v>7.1688064669519727E-2</v>
      </c>
    </row>
    <row r="294" spans="1:55" s="204" customFormat="1">
      <c r="A294" s="291"/>
      <c r="B294" s="316" t="s">
        <v>72</v>
      </c>
      <c r="C294" s="201"/>
      <c r="D294" s="168">
        <f t="shared" ref="D294:V294" si="538">IFERROR(+(D65+D60+D53-D34)/D42,"-")</f>
        <v>0.15266956041596369</v>
      </c>
      <c r="E294" s="168">
        <f t="shared" si="538"/>
        <v>3.7723384243292871E-2</v>
      </c>
      <c r="F294" s="168">
        <f t="shared" si="538"/>
        <v>9.1969838193447839E-2</v>
      </c>
      <c r="G294" s="168">
        <f t="shared" si="538"/>
        <v>0.14939510389980074</v>
      </c>
      <c r="H294" s="168">
        <f t="shared" si="538"/>
        <v>0.11808651771983968</v>
      </c>
      <c r="I294" s="168">
        <f t="shared" si="538"/>
        <v>0.12394282321582639</v>
      </c>
      <c r="J294" s="168">
        <f t="shared" si="538"/>
        <v>0.13189896648314497</v>
      </c>
      <c r="K294" s="168">
        <f t="shared" si="538"/>
        <v>0.13238134459629866</v>
      </c>
      <c r="L294" s="320">
        <f t="shared" si="538"/>
        <v>0.12762801964510864</v>
      </c>
      <c r="M294" s="168">
        <f t="shared" si="538"/>
        <v>0.14538088111837064</v>
      </c>
      <c r="N294" s="168">
        <f t="shared" si="538"/>
        <v>0.26324146535102644</v>
      </c>
      <c r="O294" s="168">
        <f t="shared" si="538"/>
        <v>0.1741972720205423</v>
      </c>
      <c r="P294" s="168">
        <f t="shared" si="538"/>
        <v>0.12563384545523348</v>
      </c>
      <c r="Q294" s="168">
        <f t="shared" si="538"/>
        <v>0.10479538916784377</v>
      </c>
      <c r="R294" s="168">
        <f t="shared" si="538"/>
        <v>7.3117128824507424E-2</v>
      </c>
      <c r="S294" s="168">
        <f t="shared" si="538"/>
        <v>0.10481033464314149</v>
      </c>
      <c r="T294" s="168">
        <f t="shared" si="538"/>
        <v>0.11161198288159772</v>
      </c>
      <c r="U294" s="168">
        <f t="shared" si="538"/>
        <v>0.11552120792477273</v>
      </c>
      <c r="V294" s="168">
        <f t="shared" si="538"/>
        <v>7.1142940235567831E-2</v>
      </c>
      <c r="W294" s="168">
        <f t="shared" ref="W294:X294" si="539">IFERROR(+(W65+W60+W53-W34)/W42,"-")</f>
        <v>0.20574436434374643</v>
      </c>
      <c r="X294" s="168">
        <f t="shared" si="539"/>
        <v>4.9021994967940914E-2</v>
      </c>
      <c r="Y294" s="168">
        <f t="shared" ref="Y294:AN294" si="540">IFERROR(+(Y65+Y60+Y53-Y34)/Y42,"-")</f>
        <v>0.10749529864780155</v>
      </c>
      <c r="Z294" s="168">
        <f t="shared" si="540"/>
        <v>0.14987403630182725</v>
      </c>
      <c r="AA294" s="168">
        <f t="shared" si="540"/>
        <v>0.17663446910683847</v>
      </c>
      <c r="AB294" s="168">
        <f t="shared" si="540"/>
        <v>0.16197444831591173</v>
      </c>
      <c r="AC294" s="168">
        <f t="shared" si="540"/>
        <v>0.1247263273125342</v>
      </c>
      <c r="AD294" s="168">
        <f t="shared" si="540"/>
        <v>0.19569495445415999</v>
      </c>
      <c r="AE294" s="168">
        <f t="shared" si="540"/>
        <v>0.14086235348876572</v>
      </c>
      <c r="AF294" s="168">
        <f t="shared" si="540"/>
        <v>9.5267867609706541E-2</v>
      </c>
      <c r="AG294" s="320">
        <f t="shared" si="540"/>
        <v>0.13702991856768418</v>
      </c>
      <c r="AH294" s="320">
        <f t="shared" si="540"/>
        <v>0.15108470283023687</v>
      </c>
      <c r="AI294" s="320">
        <f t="shared" si="540"/>
        <v>0.15462521178141797</v>
      </c>
      <c r="AJ294" s="168">
        <f t="shared" si="540"/>
        <v>9.1238233164373642E-2</v>
      </c>
      <c r="AK294" s="168">
        <f t="shared" si="540"/>
        <v>9.7857240343933394E-2</v>
      </c>
      <c r="AL294" s="168">
        <f t="shared" si="540"/>
        <v>0.11987954292314673</v>
      </c>
      <c r="AM294" s="320">
        <f t="shared" si="540"/>
        <v>9.5536674003173463E-2</v>
      </c>
      <c r="AN294" s="321">
        <f t="shared" si="540"/>
        <v>0.12842583722207301</v>
      </c>
      <c r="AQ294" s="320">
        <f>IFERROR(+(AQ65+AQ60+AQ53-AQ34)/AQ42,"-")</f>
        <v>0.13238134459629866</v>
      </c>
      <c r="AR294" s="320">
        <f>IFERROR(+(AR65+AR60+AR53-AR34)/AR42,"-")</f>
        <v>0.13702991856768418</v>
      </c>
      <c r="AS294" s="320">
        <f>IFERROR(+(AS65+AS60+AS53-AS34)/AS42,"-")</f>
        <v>0.15108470283023684</v>
      </c>
      <c r="AT294" s="320">
        <f>IFERROR(+(AT65+AT60+AT53-AT34)/AT42,"-")</f>
        <v>0.154625211781418</v>
      </c>
      <c r="AU294" s="320">
        <f>IFERROR(+(AU65+AU60+AU53-AU34)/AU42,"-")</f>
        <v>9.553667400317345E-2</v>
      </c>
      <c r="AV294" s="321">
        <f t="shared" ref="AV294" si="541">IFERROR(+(AV65+AV60+AV53-AV34)/AV42,"-")</f>
        <v>0.12842583722207301</v>
      </c>
      <c r="AX294" s="320">
        <f>IFERROR(+(AX65+AX60+AX53-AX34)/AX42,"-")</f>
        <v>0.12157271698593265</v>
      </c>
      <c r="AY294" s="320">
        <f>IFERROR(+(AY65+AY60+AY53-AY34)/AY42,"-")</f>
        <v>0.12547043439433564</v>
      </c>
      <c r="AZ294" s="320">
        <f>IFERROR(+(AZ65+AZ60+AZ53-AZ34)/AZ42,"-")</f>
        <v>0.13977832512315272</v>
      </c>
      <c r="BA294" s="320">
        <f>IFERROR(+(BA65+BA60+BA53-BA34)/BA42,"-")</f>
        <v>0.13597719417745149</v>
      </c>
      <c r="BB294" s="320">
        <f>IFERROR(+(BB65+BB60+BB53-BB34)/BB42,"-")</f>
        <v>8.8857720391072981E-2</v>
      </c>
      <c r="BC294" s="321">
        <f t="shared" ref="BC294" si="542">IFERROR(+(BC65+BC60+BC53-BC34)/BC42,"-")</f>
        <v>0.1501093675701379</v>
      </c>
    </row>
    <row r="295" spans="1:55" s="204" customFormat="1">
      <c r="A295" s="291"/>
      <c r="B295" s="316" t="s">
        <v>71</v>
      </c>
      <c r="C295" s="201"/>
      <c r="D295" s="168">
        <f t="shared" ref="D295:V295" si="543">IFERROR(+D170/D176,"-")</f>
        <v>1.244521062013322</v>
      </c>
      <c r="E295" s="168">
        <f t="shared" si="543"/>
        <v>1.1214636121165937</v>
      </c>
      <c r="F295" s="168">
        <f t="shared" si="543"/>
        <v>1.106240401309891</v>
      </c>
      <c r="G295" s="168">
        <f t="shared" si="543"/>
        <v>1.1816462309324685</v>
      </c>
      <c r="H295" s="168">
        <f t="shared" si="543"/>
        <v>1.1716969362539287</v>
      </c>
      <c r="I295" s="168">
        <f t="shared" si="543"/>
        <v>1.1958117967370727</v>
      </c>
      <c r="J295" s="168">
        <f t="shared" si="543"/>
        <v>1.1552464422459774</v>
      </c>
      <c r="K295" s="168">
        <f t="shared" si="543"/>
        <v>1.1666244013951215</v>
      </c>
      <c r="L295" s="320">
        <f t="shared" si="543"/>
        <v>1.1721668623810766</v>
      </c>
      <c r="M295" s="168">
        <f t="shared" si="543"/>
        <v>1.217810496319164</v>
      </c>
      <c r="N295" s="168">
        <f t="shared" si="543"/>
        <v>1.4501545972335232</v>
      </c>
      <c r="O295" s="168">
        <f t="shared" si="543"/>
        <v>1.2618839353571274</v>
      </c>
      <c r="P295" s="168">
        <f t="shared" si="543"/>
        <v>1.1799181918609858</v>
      </c>
      <c r="Q295" s="168">
        <f t="shared" si="543"/>
        <v>1.1206545411737006</v>
      </c>
      <c r="R295" s="168">
        <f t="shared" si="543"/>
        <v>1.1170819442007369</v>
      </c>
      <c r="S295" s="168">
        <f t="shared" si="543"/>
        <v>1.061912771140239</v>
      </c>
      <c r="T295" s="168">
        <f t="shared" si="543"/>
        <v>1.1216181229773463</v>
      </c>
      <c r="U295" s="168">
        <f t="shared" si="543"/>
        <v>1.1758840003140785</v>
      </c>
      <c r="V295" s="168">
        <f t="shared" si="543"/>
        <v>1.0769293958187867</v>
      </c>
      <c r="W295" s="168">
        <f t="shared" ref="W295:X295" si="544">IFERROR(+W170/W176,"-")</f>
        <v>1.100601939583101</v>
      </c>
      <c r="X295" s="168">
        <f t="shared" si="544"/>
        <v>1.1355811889973382</v>
      </c>
      <c r="Y295" s="168">
        <f t="shared" ref="Y295:AN295" si="545">IFERROR(+Y170/Y176,"-")</f>
        <v>1.118606748170361</v>
      </c>
      <c r="Z295" s="168">
        <f t="shared" si="545"/>
        <v>1.1451164589392608</v>
      </c>
      <c r="AA295" s="168">
        <f t="shared" si="545"/>
        <v>1.1432458284621108</v>
      </c>
      <c r="AB295" s="168">
        <f t="shared" si="545"/>
        <v>1.2342197833122275</v>
      </c>
      <c r="AC295" s="168">
        <f t="shared" si="545"/>
        <v>1.2113806778953453</v>
      </c>
      <c r="AD295" s="168">
        <f t="shared" si="545"/>
        <v>1.2545955656175407</v>
      </c>
      <c r="AE295" s="168">
        <f t="shared" si="545"/>
        <v>1.1538898891310527</v>
      </c>
      <c r="AF295" s="168">
        <f t="shared" si="545"/>
        <v>1.1737594238775739</v>
      </c>
      <c r="AG295" s="320">
        <f t="shared" si="545"/>
        <v>1.1716254594242412</v>
      </c>
      <c r="AH295" s="320">
        <f t="shared" si="545"/>
        <v>1.1906675681819507</v>
      </c>
      <c r="AI295" s="320">
        <f t="shared" si="545"/>
        <v>1.1832753424050353</v>
      </c>
      <c r="AJ295" s="168">
        <f t="shared" si="545"/>
        <v>1.1302249705982776</v>
      </c>
      <c r="AK295" s="168">
        <f t="shared" si="545"/>
        <v>1.3450814725407363</v>
      </c>
      <c r="AL295" s="168">
        <f t="shared" si="545"/>
        <v>1.1140638326525116</v>
      </c>
      <c r="AM295" s="320">
        <f t="shared" si="545"/>
        <v>1.1489785633079781</v>
      </c>
      <c r="AN295" s="321">
        <f t="shared" si="545"/>
        <v>1.1709359568987272</v>
      </c>
      <c r="AQ295" s="320">
        <f>IFERROR(+AQ170/AQ176,"-")</f>
        <v>1.1666244013951215</v>
      </c>
      <c r="AR295" s="320">
        <f>IFERROR(+AR170/AR176,"-")</f>
        <v>1.1716254594242412</v>
      </c>
      <c r="AS295" s="320">
        <f>IFERROR(+AS170/AS176,"-")</f>
        <v>1.1906675681819507</v>
      </c>
      <c r="AT295" s="320">
        <f>IFERROR(+AT170/AT176,"-")</f>
        <v>1.1832753424050353</v>
      </c>
      <c r="AU295" s="320">
        <f>IFERROR(+AU170/AU176,"-")</f>
        <v>1.1489785633079781</v>
      </c>
      <c r="AV295" s="321">
        <f t="shared" ref="AV295" si="546">IFERROR(+AV170/AV176,"-")</f>
        <v>1.1709359568987272</v>
      </c>
      <c r="AX295" s="320">
        <f>IFERROR(+AX170/AX176,"-")</f>
        <v>1.1690537882748571</v>
      </c>
      <c r="AY295" s="320">
        <f>IFERROR(+AY170/AY176,"-")</f>
        <v>1.215780528638831</v>
      </c>
      <c r="AZ295" s="320">
        <f>IFERROR(+AZ170/AZ176,"-")</f>
        <v>1.2113806778953453</v>
      </c>
      <c r="BA295" s="320">
        <f>IFERROR(+BA170/BA176,"-")</f>
        <v>1.1799181918609858</v>
      </c>
      <c r="BB295" s="320">
        <f>IFERROR(+BB170/BB176,"-")</f>
        <v>1.1140638326525116</v>
      </c>
      <c r="BC295" s="321">
        <f t="shared" ref="BC295" si="547">IFERROR(+BC170/BC176,"-")</f>
        <v>1.1252642934196333</v>
      </c>
    </row>
    <row r="296" spans="1:55" s="204" customFormat="1">
      <c r="A296" s="199"/>
      <c r="B296" s="316" t="s">
        <v>70</v>
      </c>
      <c r="C296" s="201"/>
      <c r="D296" s="163">
        <f t="shared" ref="D296:V296" si="548">IFERROR(+(D81+D82-D91+D113)/D176,"-")</f>
        <v>9.5271601463551934E-3</v>
      </c>
      <c r="E296" s="163">
        <f t="shared" si="548"/>
        <v>0.28087492855782054</v>
      </c>
      <c r="F296" s="163">
        <f t="shared" si="548"/>
        <v>0.20448765002397135</v>
      </c>
      <c r="G296" s="163">
        <f t="shared" si="548"/>
        <v>0.18008103041664147</v>
      </c>
      <c r="H296" s="163">
        <f t="shared" si="548"/>
        <v>0.37865774173684252</v>
      </c>
      <c r="I296" s="163">
        <f t="shared" si="548"/>
        <v>0.15949205538893499</v>
      </c>
      <c r="J296" s="163">
        <f t="shared" si="548"/>
        <v>0.1229887347011044</v>
      </c>
      <c r="K296" s="163">
        <f t="shared" si="548"/>
        <v>0.10679515309216402</v>
      </c>
      <c r="L296" s="322">
        <f t="shared" si="548"/>
        <v>0.17648956963087412</v>
      </c>
      <c r="M296" s="163">
        <f t="shared" si="548"/>
        <v>1.2476846354785087</v>
      </c>
      <c r="N296" s="163">
        <f t="shared" si="548"/>
        <v>0.2372986167615948</v>
      </c>
      <c r="O296" s="163">
        <f t="shared" si="548"/>
        <v>0.43096204310480807</v>
      </c>
      <c r="P296" s="163">
        <f t="shared" si="548"/>
        <v>0.35052100438897682</v>
      </c>
      <c r="Q296" s="163">
        <f t="shared" si="548"/>
        <v>0.47843898993466361</v>
      </c>
      <c r="R296" s="163">
        <f t="shared" si="548"/>
        <v>0.47703544481487981</v>
      </c>
      <c r="S296" s="163">
        <f t="shared" si="548"/>
        <v>0.12109964041294513</v>
      </c>
      <c r="T296" s="163">
        <f t="shared" si="548"/>
        <v>3.365695792880259E-3</v>
      </c>
      <c r="U296" s="163">
        <f t="shared" si="548"/>
        <v>0.65359750830999552</v>
      </c>
      <c r="V296" s="163">
        <f t="shared" si="548"/>
        <v>0.2169055735819608</v>
      </c>
      <c r="W296" s="163">
        <f t="shared" ref="W296:X296" si="549">IFERROR(+(W81+W82-W91+W113)/W176,"-")</f>
        <v>6.3092185932449002E-2</v>
      </c>
      <c r="X296" s="163">
        <f t="shared" si="549"/>
        <v>0.88713398402839394</v>
      </c>
      <c r="Y296" s="163">
        <f t="shared" ref="Y296:AN296" si="550">IFERROR(+(Y81+Y82-Y91+Y113)/Y176,"-")</f>
        <v>0.51741564787048877</v>
      </c>
      <c r="Z296" s="163">
        <f t="shared" si="550"/>
        <v>3.6174378227697167E-2</v>
      </c>
      <c r="AA296" s="163">
        <f t="shared" si="550"/>
        <v>0.21326389626952919</v>
      </c>
      <c r="AB296" s="163">
        <f t="shared" si="550"/>
        <v>0.27600956803151822</v>
      </c>
      <c r="AC296" s="163">
        <f t="shared" si="550"/>
        <v>3.5147155633339221E-2</v>
      </c>
      <c r="AD296" s="163">
        <f t="shared" si="550"/>
        <v>0.29510052415286564</v>
      </c>
      <c r="AE296" s="163">
        <f t="shared" si="550"/>
        <v>0.15014687766511892</v>
      </c>
      <c r="AF296" s="163">
        <f t="shared" si="550"/>
        <v>0.28196241701361541</v>
      </c>
      <c r="AG296" s="322">
        <f t="shared" si="550"/>
        <v>0.2977818237127608</v>
      </c>
      <c r="AH296" s="322">
        <f t="shared" si="550"/>
        <v>0.14245787261822188</v>
      </c>
      <c r="AI296" s="322">
        <f t="shared" si="550"/>
        <v>0.34299233190018175</v>
      </c>
      <c r="AJ296" s="163">
        <f t="shared" si="550"/>
        <v>0.28111081604006222</v>
      </c>
      <c r="AK296" s="163">
        <f t="shared" si="550"/>
        <v>4.4496680748340376</v>
      </c>
      <c r="AL296" s="163">
        <f t="shared" si="550"/>
        <v>0.50065089554248776</v>
      </c>
      <c r="AM296" s="322">
        <f t="shared" si="550"/>
        <v>0.71455444732246454</v>
      </c>
      <c r="AN296" s="323">
        <f t="shared" si="550"/>
        <v>0.23164435620013876</v>
      </c>
      <c r="AQ296" s="322">
        <f>IFERROR(+(AQ81+AQ82-AQ91+AQ113)/AQ176,"-")</f>
        <v>0.10679515309216402</v>
      </c>
      <c r="AR296" s="322">
        <f>IFERROR(+(AR81+AR82-AR91+AR113)/AR176,"-")</f>
        <v>0.2977818237127608</v>
      </c>
      <c r="AS296" s="322">
        <f>IFERROR(+(AS81+AS82-AS91+AS113)/AS176,"-")</f>
        <v>0.1424578726182219</v>
      </c>
      <c r="AT296" s="322">
        <f>IFERROR(+(AT81+AT82-AT91+AT113)/AT176,"-")</f>
        <v>0.34299233190018175</v>
      </c>
      <c r="AU296" s="322">
        <f>IFERROR(+(AU81+AU82-AU91+AU113)/AU176,"-")</f>
        <v>0.71455444732246454</v>
      </c>
      <c r="AV296" s="323">
        <f t="shared" ref="AV296" si="551">IFERROR(+(AV81+AV82-AV91+AV113)/AV176,"-")</f>
        <v>0.23164435620013873</v>
      </c>
      <c r="AX296" s="322">
        <f>IFERROR(+(AX81+AX82-AX91+AX113)/AX176,"-")</f>
        <v>9.4904601313347769E-2</v>
      </c>
      <c r="AY296" s="322">
        <f>IFERROR(+(AY81+AY82-AY91+AY113)/AY176,"-")</f>
        <v>0.25840901019735174</v>
      </c>
      <c r="AZ296" s="322">
        <f>IFERROR(+(AZ81+AZ82-AZ91+AZ113)/AZ176,"-")</f>
        <v>0.16206387180681106</v>
      </c>
      <c r="BA296" s="322">
        <f>IFERROR(+(BA81+BA82-BA91+BA113)/BA176,"-")</f>
        <v>0.34023527304212819</v>
      </c>
      <c r="BB296" s="322">
        <f>IFERROR(+(BB81+BB82-BB91+BB113)/BB176,"-")</f>
        <v>1.5976567760470441</v>
      </c>
      <c r="BC296" s="323">
        <f t="shared" ref="BC296" si="552">IFERROR(+(BC81+BC82-BC91+BC113)/BC176,"-")</f>
        <v>0.30077669902912624</v>
      </c>
    </row>
    <row r="297" spans="1:55" s="204" customFormat="1">
      <c r="A297" s="199"/>
      <c r="B297" s="316" t="s">
        <v>69</v>
      </c>
      <c r="C297" s="201"/>
      <c r="D297" s="169">
        <f t="shared" ref="D297:V297" si="553">IF(D91+D96+D97+D122+D123=0,"No debt",+(D69-D67+D53)/D53)</f>
        <v>3.2068590092542189</v>
      </c>
      <c r="E297" s="169">
        <f t="shared" si="553"/>
        <v>-112.63414634146342</v>
      </c>
      <c r="F297" s="169">
        <f t="shared" si="553"/>
        <v>2.3838690115221346</v>
      </c>
      <c r="G297" s="169" t="e">
        <f t="shared" si="553"/>
        <v>#DIV/0!</v>
      </c>
      <c r="H297" s="169">
        <f t="shared" si="553"/>
        <v>11.094760312151616</v>
      </c>
      <c r="I297" s="169" t="str">
        <f t="shared" si="553"/>
        <v>No debt</v>
      </c>
      <c r="J297" s="169">
        <f t="shared" si="553"/>
        <v>55.522842639593911</v>
      </c>
      <c r="K297" s="169">
        <f t="shared" si="553"/>
        <v>16.188612099644129</v>
      </c>
      <c r="L297" s="324">
        <f t="shared" si="553"/>
        <v>14.418161895630735</v>
      </c>
      <c r="M297" s="169" t="str">
        <f t="shared" si="553"/>
        <v>No debt</v>
      </c>
      <c r="N297" s="169">
        <f t="shared" si="553"/>
        <v>75.120689655172413</v>
      </c>
      <c r="O297" s="169">
        <f t="shared" si="553"/>
        <v>15.233281493001556</v>
      </c>
      <c r="P297" s="169" t="str">
        <f t="shared" si="553"/>
        <v>No debt</v>
      </c>
      <c r="Q297" s="169" t="str">
        <f t="shared" si="553"/>
        <v>No debt</v>
      </c>
      <c r="R297" s="169" t="str">
        <f t="shared" si="553"/>
        <v>No debt</v>
      </c>
      <c r="S297" s="169">
        <f t="shared" si="553"/>
        <v>147.23076923076923</v>
      </c>
      <c r="T297" s="169">
        <f t="shared" si="553"/>
        <v>36.666666666666664</v>
      </c>
      <c r="U297" s="169" t="str">
        <f t="shared" si="553"/>
        <v>No debt</v>
      </c>
      <c r="V297" s="169" t="str">
        <f t="shared" si="553"/>
        <v>No debt</v>
      </c>
      <c r="W297" s="169" t="str">
        <f t="shared" ref="W297:X297" si="554">IF(W91+W96+W97+W122+W123=0,"No debt",+(W69-W67+W53)/W53)</f>
        <v>No debt</v>
      </c>
      <c r="X297" s="169" t="str">
        <f t="shared" si="554"/>
        <v>No debt</v>
      </c>
      <c r="Y297" s="169" t="str">
        <f t="shared" ref="Y297:AN297" si="555">IF(Y91+Y96+Y97+Y122+Y123=0,"No debt",+(Y69-Y67+Y53)/Y53)</f>
        <v>No debt</v>
      </c>
      <c r="Z297" s="169">
        <f t="shared" si="555"/>
        <v>8.2547332185886404</v>
      </c>
      <c r="AA297" s="169">
        <f t="shared" si="555"/>
        <v>14.620289855072464</v>
      </c>
      <c r="AB297" s="169">
        <f t="shared" si="555"/>
        <v>246.83333333333334</v>
      </c>
      <c r="AC297" s="169">
        <f t="shared" si="555"/>
        <v>7.7836734693877547</v>
      </c>
      <c r="AD297" s="169" t="str">
        <f t="shared" si="555"/>
        <v>No debt</v>
      </c>
      <c r="AE297" s="169">
        <f t="shared" si="555"/>
        <v>24.513888888888889</v>
      </c>
      <c r="AF297" s="169">
        <f t="shared" si="555"/>
        <v>758.5</v>
      </c>
      <c r="AG297" s="324">
        <f t="shared" si="555"/>
        <v>25.143980848153216</v>
      </c>
      <c r="AH297" s="324">
        <f t="shared" si="555"/>
        <v>12.853211009174313</v>
      </c>
      <c r="AI297" s="324">
        <f t="shared" si="555"/>
        <v>40.827338129496404</v>
      </c>
      <c r="AJ297" s="169" t="str">
        <f t="shared" si="555"/>
        <v>No debt</v>
      </c>
      <c r="AK297" s="169">
        <f t="shared" si="555"/>
        <v>39.45918367346939</v>
      </c>
      <c r="AL297" s="169" t="str">
        <f t="shared" si="555"/>
        <v>No debt</v>
      </c>
      <c r="AM297" s="324">
        <f t="shared" si="555"/>
        <v>138.98058252427185</v>
      </c>
      <c r="AN297" s="325">
        <f t="shared" si="555"/>
        <v>18.697037180480248</v>
      </c>
      <c r="AQ297" s="324">
        <f>IF(AQ91+AQ96+AQ97+AQ122+AQ123=0,"No debt",+(AQ69-AQ67+AQ53)/AQ53)</f>
        <v>16.188612099644129</v>
      </c>
      <c r="AR297" s="324">
        <f>IF(AR91+AR96+AR97+AR122+AR123=0,"No debt",+(AR69-AR67+AR53)/AR53)</f>
        <v>25.143980848153216</v>
      </c>
      <c r="AS297" s="324">
        <f>IF(AS91+AS96+AS97+AS122+AS123=0,"No debt",+(AS69-AS67+AS53)/AS53)</f>
        <v>12.853211009174311</v>
      </c>
      <c r="AT297" s="324">
        <f>IF(AT91+AT96+AT97+AT122+AT123=0,"No debt",+(AT69-AT67+AT53)/AT53)</f>
        <v>40.827338129496404</v>
      </c>
      <c r="AU297" s="324">
        <f>IF(AU91+AU96+AU97+AU122+AU123=0,"No debt",+(AU69-AU67+AU53)/AU53)</f>
        <v>138.98058252427185</v>
      </c>
      <c r="AV297" s="325">
        <f t="shared" ref="AV297" si="556">IF(AV91+AV96+AV97+AV122+AV123=0,"No debt",+(AV69-AV67+AV53)/AV53)</f>
        <v>18.697037180480248</v>
      </c>
      <c r="AX297" s="324">
        <f>IF(AX91+AX96+AX97+AX122+AX123=0,"No debt",+(AX69-AX67+AX53)/AX53)</f>
        <v>20.034615384615385</v>
      </c>
      <c r="AY297" s="324">
        <f>IF(AY91+AY96+AY97+AY122+AY123=0,"No debt",+(AY69-AY67+AY53)/AY53)</f>
        <v>271</v>
      </c>
      <c r="AZ297" s="324">
        <f>IF(AZ91+AZ96+AZ97+AZ122+AZ123=0,"No debt",+(AZ69-AZ67+AZ53)/AZ53)</f>
        <v>179.42857142857142</v>
      </c>
      <c r="BA297" s="324" t="e">
        <f>IF(BA91+BA96+BA97+BA122+BA123=0,"No debt",+(BA69-BA67+BA53)/BA53)</f>
        <v>#DIV/0!</v>
      </c>
      <c r="BB297" s="324" t="str">
        <f>IF(BB91+BB96+BB97+BB122+BB123=0,"No debt",+(BB69-BB67+BB53)/BB53)</f>
        <v>No debt</v>
      </c>
      <c r="BC297" s="325">
        <f t="shared" ref="BC297" si="557">IF(BC91+BC96+BC97+BC122+BC123=0,"No debt",+(BC69-BC67+BC53)/BC53)</f>
        <v>203.27777777777777</v>
      </c>
    </row>
    <row r="298" spans="1:55" s="204" customFormat="1">
      <c r="A298" s="199"/>
      <c r="B298" s="316" t="s">
        <v>68</v>
      </c>
      <c r="C298" s="201"/>
      <c r="D298" s="169">
        <f t="shared" ref="D298:V298" si="558">IFERROR(+(D81+D82+D84+D113)/(+D91+D92+D96+D97),"-")</f>
        <v>0.36236526720434159</v>
      </c>
      <c r="E298" s="169">
        <f t="shared" si="558"/>
        <v>3.8037081821846028</v>
      </c>
      <c r="F298" s="169">
        <f t="shared" si="558"/>
        <v>3.5753936866326312</v>
      </c>
      <c r="G298" s="169">
        <f t="shared" si="558"/>
        <v>0.91498516916333428</v>
      </c>
      <c r="H298" s="169">
        <f t="shared" si="558"/>
        <v>6.3185154492719304</v>
      </c>
      <c r="I298" s="169">
        <f t="shared" si="558"/>
        <v>2.4264147244075192</v>
      </c>
      <c r="J298" s="169">
        <f t="shared" si="558"/>
        <v>3.1151913766328674</v>
      </c>
      <c r="K298" s="169">
        <f t="shared" si="558"/>
        <v>1.3825194354290891</v>
      </c>
      <c r="L298" s="324">
        <f t="shared" si="558"/>
        <v>1.7309287749975848</v>
      </c>
      <c r="M298" s="169">
        <f t="shared" si="558"/>
        <v>14.419638242894058</v>
      </c>
      <c r="N298" s="169">
        <f t="shared" si="558"/>
        <v>2.4818523153942427</v>
      </c>
      <c r="O298" s="169">
        <f t="shared" si="558"/>
        <v>3.4152059596844873</v>
      </c>
      <c r="P298" s="169">
        <f t="shared" si="558"/>
        <v>4.0240384615384617</v>
      </c>
      <c r="Q298" s="169">
        <f t="shared" si="558"/>
        <v>4.5543771693019668</v>
      </c>
      <c r="R298" s="169">
        <f t="shared" si="558"/>
        <v>6.3933998100664766</v>
      </c>
      <c r="S298" s="169">
        <f t="shared" si="558"/>
        <v>3.0606860158311346</v>
      </c>
      <c r="T298" s="169">
        <f t="shared" si="558"/>
        <v>0.54083313720875503</v>
      </c>
      <c r="U298" s="169">
        <f t="shared" si="558"/>
        <v>72.921126760563382</v>
      </c>
      <c r="V298" s="169">
        <f t="shared" si="558"/>
        <v>3.3987730061349692</v>
      </c>
      <c r="W298" s="169">
        <f t="shared" ref="W298:X298" si="559">IFERROR(+(W81+W82+W84+W113)/(+W91+W92+W96+W97),"-")</f>
        <v>0.90968443960826983</v>
      </c>
      <c r="X298" s="169">
        <f t="shared" si="559"/>
        <v>8.3127999999999993</v>
      </c>
      <c r="Y298" s="169">
        <f t="shared" ref="Y298:AN298" si="560">IFERROR(+(Y81+Y82+Y84+Y113)/(+Y91+Y92+Y96+Y97),"-")</f>
        <v>9.1033898305084744</v>
      </c>
      <c r="Z298" s="169">
        <f t="shared" si="560"/>
        <v>0.40994416634578362</v>
      </c>
      <c r="AA298" s="169">
        <f t="shared" si="560"/>
        <v>1.7977210850055461</v>
      </c>
      <c r="AB298" s="169">
        <f t="shared" si="560"/>
        <v>5.5596938775510205</v>
      </c>
      <c r="AC298" s="169">
        <f t="shared" si="560"/>
        <v>0.72045454545454546</v>
      </c>
      <c r="AD298" s="169">
        <f t="shared" si="560"/>
        <v>4.6730921573805126</v>
      </c>
      <c r="AE298" s="169">
        <f t="shared" si="560"/>
        <v>1.7915437561455261</v>
      </c>
      <c r="AF298" s="169">
        <f t="shared" si="560"/>
        <v>5.4335890189745664</v>
      </c>
      <c r="AG298" s="324">
        <f t="shared" si="560"/>
        <v>3.3128019576265868</v>
      </c>
      <c r="AH298" s="324">
        <f t="shared" si="560"/>
        <v>1.4689958352614529</v>
      </c>
      <c r="AI298" s="324">
        <f t="shared" si="560"/>
        <v>4.0395045021599962</v>
      </c>
      <c r="AJ298" s="169">
        <f t="shared" si="560"/>
        <v>3.9808488612836439</v>
      </c>
      <c r="AK298" s="169">
        <f t="shared" si="560"/>
        <v>32.961270670147954</v>
      </c>
      <c r="AL298" s="169">
        <f t="shared" si="560"/>
        <v>14.264705882352942</v>
      </c>
      <c r="AM298" s="324">
        <f t="shared" si="560"/>
        <v>9.8512603726319092</v>
      </c>
      <c r="AN298" s="325">
        <f t="shared" si="560"/>
        <v>2.3109532518106053</v>
      </c>
      <c r="AQ298" s="324">
        <f>IFERROR(+(AQ81+AQ82+AQ84+AQ113)/(+AQ91+AQ92+AQ96+AQ97),"-")</f>
        <v>1.3825194354290891</v>
      </c>
      <c r="AR298" s="324">
        <f>IFERROR(+(AR81+AR82+AR84+AR113)/(+AR91+AR92+AR96+AR97),"-")</f>
        <v>3.3128019576265864</v>
      </c>
      <c r="AS298" s="324">
        <f>IFERROR(+(AS81+AS82+AS84+AS113)/(+AS91+AS92+AS96+AS97),"-")</f>
        <v>1.4689958352614529</v>
      </c>
      <c r="AT298" s="324">
        <f>IFERROR(+(AT81+AT82+AT84+AT113)/(+AT91+AT92+AT96+AT97),"-")</f>
        <v>4.0395045021599953</v>
      </c>
      <c r="AU298" s="324">
        <f>IFERROR(+(AU81+AU82+AU84+AU113)/(+AU91+AU92+AU96+AU97),"-")</f>
        <v>9.8512603726319075</v>
      </c>
      <c r="AV298" s="325">
        <f t="shared" ref="AV298" si="561">IFERROR(+(AV81+AV82+AV84+AV113)/(+AV91+AV92+AV96+AV97),"-")</f>
        <v>2.3109532518106053</v>
      </c>
      <c r="AX298" s="324">
        <f>IFERROR(+(AX81+AX82+AX84+AX113)/(+AX91+AX92+AX96+AX97),"-")</f>
        <v>1.535194200112822</v>
      </c>
      <c r="AY298" s="324">
        <f>IFERROR(+(AY81+AY82+AY84+AY113)/(+AY91+AY92+AY96+AY97),"-")</f>
        <v>3.9418451400329491</v>
      </c>
      <c r="AZ298" s="324">
        <f>IFERROR(+(AZ81+AZ82+AZ84+AZ113)/(+AZ91+AZ92+AZ96+AZ97),"-")</f>
        <v>2.1692225866501196</v>
      </c>
      <c r="BA298" s="324">
        <f>IFERROR(+(BA81+BA82+BA84+BA113)/(+BA91+BA92+BA96+BA97),"-")</f>
        <v>6.4428783382789314</v>
      </c>
      <c r="BB298" s="324">
        <f>IFERROR(+(BB81+BB82+BB84+BB113)/(+BB91+BB92+BB96+BB97),"-")</f>
        <v>17.93359185651963</v>
      </c>
      <c r="BC298" s="325">
        <f t="shared" ref="BC298" si="562">IFERROR(+(BC81+BC82+BC84+BC113)/(+BC91+BC92+BC96+BC97),"-")</f>
        <v>3.797879858657244</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3">IFERROR(+(D91+D96+D97+D122+D123)/(+D91+D96+D97+D122+D123+D134),"-")</f>
        <v>0.21358943219940721</v>
      </c>
      <c r="E302" s="172">
        <f t="shared" si="563"/>
        <v>2.0219358217205365E-3</v>
      </c>
      <c r="F302" s="172">
        <f t="shared" si="563"/>
        <v>2.5579842060462019E-2</v>
      </c>
      <c r="G302" s="172">
        <f t="shared" si="563"/>
        <v>1.6509590667278928E-2</v>
      </c>
      <c r="H302" s="172">
        <f t="shared" si="563"/>
        <v>6.9558506400521858E-2</v>
      </c>
      <c r="I302" s="172">
        <f t="shared" si="563"/>
        <v>0</v>
      </c>
      <c r="J302" s="172">
        <f t="shared" si="563"/>
        <v>4.2260323593334946E-3</v>
      </c>
      <c r="K302" s="172">
        <f t="shared" si="563"/>
        <v>5.9251382799163435E-2</v>
      </c>
      <c r="L302" s="330">
        <f t="shared" si="563"/>
        <v>3.8580976067781478E-2</v>
      </c>
      <c r="M302" s="172">
        <f t="shared" si="563"/>
        <v>0</v>
      </c>
      <c r="N302" s="172">
        <f t="shared" si="563"/>
        <v>1.3384271531784396E-2</v>
      </c>
      <c r="O302" s="172">
        <f t="shared" si="563"/>
        <v>4.3347107214228076E-2</v>
      </c>
      <c r="P302" s="172">
        <f t="shared" si="563"/>
        <v>0</v>
      </c>
      <c r="Q302" s="172">
        <f t="shared" si="563"/>
        <v>0</v>
      </c>
      <c r="R302" s="172">
        <f t="shared" si="563"/>
        <v>0</v>
      </c>
      <c r="S302" s="172">
        <f t="shared" si="563"/>
        <v>1.2704265905589372E-2</v>
      </c>
      <c r="T302" s="172">
        <f t="shared" si="563"/>
        <v>4.0050122322334271E-2</v>
      </c>
      <c r="U302" s="172">
        <f t="shared" si="563"/>
        <v>0</v>
      </c>
      <c r="V302" s="172">
        <f t="shared" si="563"/>
        <v>0</v>
      </c>
      <c r="W302" s="172">
        <f t="shared" ref="W302:X302" si="564">IFERROR(+(W91+W96+W97+W122+W123)/(+W91+W96+W97+W122+W123+W134),"-")</f>
        <v>0</v>
      </c>
      <c r="X302" s="172">
        <f t="shared" si="564"/>
        <v>0</v>
      </c>
      <c r="Y302" s="172">
        <f t="shared" ref="Y302:AN302" si="565">IFERROR(+(Y91+Y96+Y97+Y122+Y123)/(+Y91+Y96+Y97+Y122+Y123+Y134),"-")</f>
        <v>0</v>
      </c>
      <c r="Z302" s="172">
        <f t="shared" si="565"/>
        <v>6.3798276290393474E-2</v>
      </c>
      <c r="AA302" s="172">
        <f t="shared" si="565"/>
        <v>6.7519015544423702E-2</v>
      </c>
      <c r="AB302" s="172">
        <f t="shared" si="565"/>
        <v>8.417986115052116E-3</v>
      </c>
      <c r="AC302" s="172">
        <f t="shared" si="565"/>
        <v>2.8989071998313364E-2</v>
      </c>
      <c r="AD302" s="172">
        <f t="shared" si="565"/>
        <v>0</v>
      </c>
      <c r="AE302" s="172">
        <f t="shared" si="565"/>
        <v>0.10983146067415731</v>
      </c>
      <c r="AF302" s="172">
        <f t="shared" si="565"/>
        <v>4.7960097199130324E-5</v>
      </c>
      <c r="AG302" s="330">
        <f t="shared" si="565"/>
        <v>2.2915609099875219E-2</v>
      </c>
      <c r="AH302" s="330">
        <f t="shared" si="565"/>
        <v>4.2724132409123143E-2</v>
      </c>
      <c r="AI302" s="330">
        <f t="shared" si="565"/>
        <v>3.17216795494022E-2</v>
      </c>
      <c r="AJ302" s="172">
        <f t="shared" si="565"/>
        <v>0</v>
      </c>
      <c r="AK302" s="172">
        <f t="shared" si="565"/>
        <v>1.0310548294509664E-2</v>
      </c>
      <c r="AL302" s="172">
        <f t="shared" si="565"/>
        <v>0</v>
      </c>
      <c r="AM302" s="330">
        <f t="shared" si="565"/>
        <v>3.8274055037816777E-3</v>
      </c>
      <c r="AN302" s="331">
        <f t="shared" si="565"/>
        <v>3.4355003236942253E-2</v>
      </c>
      <c r="AQ302" s="330">
        <f>IFERROR(+(AQ91+AQ96+AQ97+AQ122+AQ123)/(+AQ91+AQ96+AQ97+AQ122+AQ123+AQ134),"-")</f>
        <v>5.9251382799163435E-2</v>
      </c>
      <c r="AR302" s="330">
        <f>IFERROR(+(AR91+AR96+AR97+AR122+AR123)/(+AR91+AR96+AR97+AR122+AR123+AR134),"-")</f>
        <v>2.2915609099875216E-2</v>
      </c>
      <c r="AS302" s="330">
        <f>IFERROR(+(AS91+AS96+AS97+AS122+AS123)/(+AS91+AS96+AS97+AS122+AS123+AS134),"-")</f>
        <v>4.2724132409123143E-2</v>
      </c>
      <c r="AT302" s="330">
        <f>IFERROR(+(AT91+AT96+AT97+AT122+AT123)/(+AT91+AT96+AT97+AT122+AT123+AT134),"-")</f>
        <v>3.1721679549402207E-2</v>
      </c>
      <c r="AU302" s="330">
        <f>IFERROR(+(AU91+AU96+AU97+AU122+AU123)/(+AU91+AU96+AU97+AU122+AU123+AU134),"-")</f>
        <v>3.8274055037816781E-3</v>
      </c>
      <c r="AV302" s="331">
        <f t="shared" ref="AV302" si="566">IFERROR(+(AV91+AV96+AV97+AV122+AV123)/(+AV91+AV96+AV97+AV122+AV123+AV134),"-")</f>
        <v>3.4355003236942259E-2</v>
      </c>
      <c r="AX302" s="330">
        <f>IFERROR(+(AX91+AX96+AX97+AX122+AX123)/(+AX91+AX96+AX97+AX122+AX123+AX134),"-")</f>
        <v>3.4486842134662833E-2</v>
      </c>
      <c r="AY302" s="330">
        <f>IFERROR(+(AY91+AY96+AY97+AY122+AY123)/(+AY91+AY96+AY97+AY122+AY123+AY134),"-")</f>
        <v>2.9514792347901733E-3</v>
      </c>
      <c r="AZ302" s="330">
        <f>IFERROR(+(AZ91+AZ96+AZ97+AZ122+AZ123)/(+AZ91+AZ96+AZ97+AZ122+AZ123+AZ134),"-")</f>
        <v>3.3556577543847381E-2</v>
      </c>
      <c r="BA302" s="330">
        <f>IFERROR(+(BA91+BA96+BA97+BA122+BA123)/(+BA91+BA96+BA97+BA122+BA123+BA134),"-")</f>
        <v>1.4306015202525488E-4</v>
      </c>
      <c r="BB302" s="330">
        <f>IFERROR(+(BB91+BB96+BB97+BB122+BB123)/(+BB91+BB96+BB97+BB122+BB123+BB134),"-")</f>
        <v>0</v>
      </c>
      <c r="BC302" s="331">
        <f t="shared" ref="BC302" si="567">IFERROR(+(BC91+BC96+BC97+BC122+BC123)/(+BC91+BC96+BC97+BC122+BC123+BC134),"-")</f>
        <v>2.3812181419057186E-3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8">IFERROR(+(D42*1000)/D266,"-")</f>
        <v>14633.150039277298</v>
      </c>
      <c r="E308" s="162">
        <f t="shared" si="568"/>
        <v>33498.874718679668</v>
      </c>
      <c r="F308" s="162">
        <f t="shared" si="568"/>
        <v>20476.950265084575</v>
      </c>
      <c r="G308" s="162">
        <f t="shared" si="568"/>
        <v>26606.077818801477</v>
      </c>
      <c r="H308" s="162">
        <f t="shared" si="568"/>
        <v>18190.564588400972</v>
      </c>
      <c r="I308" s="162">
        <f t="shared" si="568"/>
        <v>29078.812852075946</v>
      </c>
      <c r="J308" s="162">
        <f t="shared" si="568"/>
        <v>19522.911559494627</v>
      </c>
      <c r="K308" s="162">
        <f t="shared" si="568"/>
        <v>18054.121037463978</v>
      </c>
      <c r="L308" s="337">
        <f t="shared" si="568"/>
        <v>21975.009648784253</v>
      </c>
      <c r="M308" s="162">
        <f t="shared" si="568"/>
        <v>11723.149336756525</v>
      </c>
      <c r="N308" s="162">
        <f t="shared" si="568"/>
        <v>13581.330868761554</v>
      </c>
      <c r="O308" s="162">
        <f t="shared" si="568"/>
        <v>13486.576648133439</v>
      </c>
      <c r="P308" s="162">
        <f t="shared" si="568"/>
        <v>12799.160477881822</v>
      </c>
      <c r="Q308" s="162">
        <f t="shared" si="568"/>
        <v>14097.238372093023</v>
      </c>
      <c r="R308" s="162">
        <f t="shared" si="568"/>
        <v>16475.755667506299</v>
      </c>
      <c r="S308" s="162">
        <f t="shared" si="568"/>
        <v>10971.259509721049</v>
      </c>
      <c r="T308" s="162">
        <f t="shared" si="568"/>
        <v>15030.017152658662</v>
      </c>
      <c r="U308" s="162">
        <f t="shared" si="568"/>
        <v>9437.3946037099486</v>
      </c>
      <c r="V308" s="162">
        <f t="shared" si="568"/>
        <v>13018.457169900616</v>
      </c>
      <c r="W308" s="162">
        <f t="shared" ref="W308:X308" si="569">IFERROR(+(W42*1000)/W266,"-")</f>
        <v>13434.281322059955</v>
      </c>
      <c r="X308" s="162">
        <f t="shared" si="569"/>
        <v>10695.3125</v>
      </c>
      <c r="Y308" s="162">
        <f t="shared" ref="Y308:AN308" si="570">IFERROR(+(Y42*1000)/Y266,"-")</f>
        <v>9401.414379525173</v>
      </c>
      <c r="Z308" s="162">
        <f t="shared" si="570"/>
        <v>12964.485981308411</v>
      </c>
      <c r="AA308" s="162">
        <f t="shared" si="570"/>
        <v>13137.250180592342</v>
      </c>
      <c r="AB308" s="162">
        <f t="shared" si="570"/>
        <v>11778.385772913816</v>
      </c>
      <c r="AC308" s="162">
        <f t="shared" si="570"/>
        <v>11027.614305115438</v>
      </c>
      <c r="AD308" s="162">
        <f t="shared" si="570"/>
        <v>11039.417693169093</v>
      </c>
      <c r="AE308" s="162">
        <f t="shared" si="570"/>
        <v>11828.328328328329</v>
      </c>
      <c r="AF308" s="162">
        <f t="shared" si="570"/>
        <v>12048.4934086629</v>
      </c>
      <c r="AG308" s="337">
        <f t="shared" si="570"/>
        <v>12359.193107287205</v>
      </c>
      <c r="AH308" s="337">
        <f t="shared" si="570"/>
        <v>12612.818035426732</v>
      </c>
      <c r="AI308" s="337">
        <f t="shared" si="570"/>
        <v>11480.359755106463</v>
      </c>
      <c r="AJ308" s="162">
        <f t="shared" si="570"/>
        <v>7032.6291965296114</v>
      </c>
      <c r="AK308" s="162">
        <f t="shared" si="570"/>
        <v>14480.237154150198</v>
      </c>
      <c r="AL308" s="162">
        <f t="shared" si="570"/>
        <v>8364.7342995169074</v>
      </c>
      <c r="AM308" s="337">
        <f t="shared" si="570"/>
        <v>7624.492663128317</v>
      </c>
      <c r="AN308" s="338">
        <f t="shared" si="570"/>
        <v>17191.560285439147</v>
      </c>
      <c r="AQ308" s="337">
        <f>IFERROR(+(AQ42*1000)/AQ266,"-")</f>
        <v>18054.121037463978</v>
      </c>
      <c r="AR308" s="337">
        <f>IFERROR(+(AR42*1000)/AR266,"-")</f>
        <v>12359.193107287205</v>
      </c>
      <c r="AS308" s="337">
        <f>IFERROR(+(AS42*1000)/AS266,"-")</f>
        <v>12612.818035426732</v>
      </c>
      <c r="AT308" s="337">
        <f>IFERROR(+(AT42*1000)/AT266,"-")</f>
        <v>11480.359755106463</v>
      </c>
      <c r="AU308" s="337">
        <f>IFERROR(+(AU42*1000)/AU266,"-")</f>
        <v>7624.492663128317</v>
      </c>
      <c r="AV308" s="338">
        <f t="shared" ref="AV308" si="571">IFERROR(+(AV42*1000)/AV266,"-")</f>
        <v>17191.560285439144</v>
      </c>
      <c r="AX308" s="337">
        <f>IFERROR(+(AX42*1000)/AX266,"-")</f>
        <v>16985.442965995677</v>
      </c>
      <c r="AY308" s="337">
        <f>IFERROR(+(AY42*1000)/AY266,"-")</f>
        <v>13056.912826207663</v>
      </c>
      <c r="AZ308" s="337">
        <f>IFERROR(+(AZ42*1000)/AZ266,"-")</f>
        <v>11609.213661636219</v>
      </c>
      <c r="BA308" s="337">
        <f>IFERROR(+(BA42*1000)/BA266,"-")</f>
        <v>12480.793450881612</v>
      </c>
      <c r="BB308" s="337">
        <f>IFERROR(+(BB42*1000)/BB266,"-")</f>
        <v>8364.7342995169074</v>
      </c>
      <c r="BC308" s="338">
        <f t="shared" ref="BC308" si="572">IFERROR(+(BC42*1000)/BC266,"-")</f>
        <v>12376.412429378532</v>
      </c>
    </row>
    <row r="309" spans="1:55" s="204" customFormat="1">
      <c r="A309" s="199"/>
      <c r="B309" s="200" t="s">
        <v>61</v>
      </c>
      <c r="C309" s="201"/>
      <c r="D309" s="162">
        <f t="shared" ref="D309:V309" si="573">IFERROR(+(D63*1000)/D266,"-")</f>
        <v>14178.206710806868</v>
      </c>
      <c r="E309" s="162">
        <f t="shared" si="573"/>
        <v>35246.43660915229</v>
      </c>
      <c r="F309" s="162">
        <f t="shared" si="573"/>
        <v>20361.72683665741</v>
      </c>
      <c r="G309" s="162">
        <f t="shared" si="573"/>
        <v>25705.544510713498</v>
      </c>
      <c r="H309" s="162">
        <f t="shared" si="573"/>
        <v>17610.933299193446</v>
      </c>
      <c r="I309" s="162">
        <f t="shared" si="573"/>
        <v>27456.759858126436</v>
      </c>
      <c r="J309" s="162">
        <f t="shared" si="573"/>
        <v>18510.182915330945</v>
      </c>
      <c r="K309" s="162">
        <f t="shared" si="573"/>
        <v>17316.138328530258</v>
      </c>
      <c r="L309" s="337">
        <f t="shared" si="573"/>
        <v>21247.892111747766</v>
      </c>
      <c r="M309" s="162">
        <f t="shared" si="573"/>
        <v>9871.6302952503211</v>
      </c>
      <c r="N309" s="162">
        <f t="shared" si="573"/>
        <v>10932.532347504621</v>
      </c>
      <c r="O309" s="162">
        <f t="shared" si="573"/>
        <v>12032.724384432089</v>
      </c>
      <c r="P309" s="162">
        <f t="shared" si="573"/>
        <v>12146.916370681305</v>
      </c>
      <c r="Q309" s="162">
        <f t="shared" si="573"/>
        <v>13442.732558139534</v>
      </c>
      <c r="R309" s="162">
        <f t="shared" si="573"/>
        <v>15932.304785894206</v>
      </c>
      <c r="S309" s="162">
        <f t="shared" si="573"/>
        <v>10435.615666384898</v>
      </c>
      <c r="T309" s="162">
        <f t="shared" si="573"/>
        <v>14815.894797026873</v>
      </c>
      <c r="U309" s="162">
        <f t="shared" si="573"/>
        <v>8669.8988195615511</v>
      </c>
      <c r="V309" s="162">
        <f t="shared" si="573"/>
        <v>12840.511121628017</v>
      </c>
      <c r="W309" s="162">
        <f t="shared" ref="W309:X309" si="574">IFERROR(+(W63*1000)/W266,"-")</f>
        <v>11215.98770176787</v>
      </c>
      <c r="X309" s="162">
        <f t="shared" si="574"/>
        <v>9972.2222222222226</v>
      </c>
      <c r="Y309" s="162">
        <f t="shared" ref="Y309:AN309" si="575">IFERROR(+(Y63*1000)/Y266,"-")</f>
        <v>8912.1064152214185</v>
      </c>
      <c r="Z309" s="162">
        <f t="shared" si="575"/>
        <v>12135.169699950811</v>
      </c>
      <c r="AA309" s="162">
        <f t="shared" si="575"/>
        <v>12005.778954972309</v>
      </c>
      <c r="AB309" s="162">
        <f t="shared" si="575"/>
        <v>10567.715458276334</v>
      </c>
      <c r="AC309" s="162">
        <f t="shared" si="575"/>
        <v>10776.822091444092</v>
      </c>
      <c r="AD309" s="162">
        <f t="shared" si="575"/>
        <v>10019.26091825308</v>
      </c>
      <c r="AE309" s="162">
        <f t="shared" si="575"/>
        <v>10980.980980980981</v>
      </c>
      <c r="AF309" s="162">
        <f t="shared" si="575"/>
        <v>11691.854990583804</v>
      </c>
      <c r="AG309" s="337">
        <f t="shared" si="575"/>
        <v>11504.900893051623</v>
      </c>
      <c r="AH309" s="337">
        <f t="shared" si="575"/>
        <v>11822.222222222223</v>
      </c>
      <c r="AI309" s="337">
        <f t="shared" si="575"/>
        <v>10580.538549059977</v>
      </c>
      <c r="AJ309" s="162">
        <f t="shared" si="575"/>
        <v>6649.5190494153148</v>
      </c>
      <c r="AK309" s="162">
        <f t="shared" si="575"/>
        <v>11997.364953886694</v>
      </c>
      <c r="AL309" s="162">
        <f t="shared" si="575"/>
        <v>7564.8723257418906</v>
      </c>
      <c r="AM309" s="337">
        <f t="shared" si="575"/>
        <v>7069.8563846394009</v>
      </c>
      <c r="AN309" s="338">
        <f t="shared" si="575"/>
        <v>16439.381219289364</v>
      </c>
      <c r="AQ309" s="337">
        <f>IFERROR(+(AQ63*1000)/AQ266,"-")</f>
        <v>17316.138328530258</v>
      </c>
      <c r="AR309" s="337">
        <f>IFERROR(+(AR63*1000)/AR266,"-")</f>
        <v>11504.900893051623</v>
      </c>
      <c r="AS309" s="337">
        <f>IFERROR(+(AS63*1000)/AS266,"-")</f>
        <v>11822.222222222223</v>
      </c>
      <c r="AT309" s="337">
        <f>IFERROR(+(AT63*1000)/AT266,"-")</f>
        <v>10580.538549059977</v>
      </c>
      <c r="AU309" s="337">
        <f>IFERROR(+(AU63*1000)/AU266,"-")</f>
        <v>7069.8563846393999</v>
      </c>
      <c r="AV309" s="338">
        <f t="shared" ref="AV309" si="576">IFERROR(+(AV63*1000)/AV266,"-")</f>
        <v>16439.381219289364</v>
      </c>
      <c r="AX309" s="337">
        <f>IFERROR(+(AX63*1000)/AX266,"-")</f>
        <v>16363.95428181508</v>
      </c>
      <c r="AY309" s="337">
        <f>IFERROR(+(AY63*1000)/AY266,"-")</f>
        <v>11919.211549139367</v>
      </c>
      <c r="AZ309" s="337">
        <f>IFERROR(+(AZ63*1000)/AZ266,"-")</f>
        <v>11345.194598888007</v>
      </c>
      <c r="BA309" s="337">
        <f>IFERROR(+(BA63*1000)/BA266,"-")</f>
        <v>11661.209068010075</v>
      </c>
      <c r="BB309" s="337">
        <f>IFERROR(+(BB63*1000)/BB266,"-")</f>
        <v>7564.8723257418906</v>
      </c>
      <c r="BC309" s="338">
        <f t="shared" ref="BC309" si="577">IFERROR(+(BC63*1000)/BC266,"-")</f>
        <v>11911.723163841807</v>
      </c>
    </row>
    <row r="310" spans="1:55" s="204" customFormat="1">
      <c r="A310" s="199"/>
      <c r="B310" s="200" t="s">
        <v>60</v>
      </c>
      <c r="C310" s="201"/>
      <c r="D310" s="162">
        <f t="shared" ref="D310:V310" si="578">IFERROR(+(D65*1000)/D266,"-")</f>
        <v>454.94332847042983</v>
      </c>
      <c r="E310" s="162">
        <f t="shared" si="578"/>
        <v>-1747.5618904726182</v>
      </c>
      <c r="F310" s="162">
        <f t="shared" si="578"/>
        <v>115.22342842716486</v>
      </c>
      <c r="G310" s="162">
        <f t="shared" si="578"/>
        <v>900.53330808798</v>
      </c>
      <c r="H310" s="162">
        <f t="shared" si="578"/>
        <v>579.63128920752786</v>
      </c>
      <c r="I310" s="162">
        <f t="shared" si="578"/>
        <v>1622.0529939495098</v>
      </c>
      <c r="J310" s="162">
        <f t="shared" si="578"/>
        <v>1012.7286441636809</v>
      </c>
      <c r="K310" s="162">
        <f t="shared" si="578"/>
        <v>737.98270893371762</v>
      </c>
      <c r="L310" s="337">
        <f t="shared" si="578"/>
        <v>727.11753703648719</v>
      </c>
      <c r="M310" s="162">
        <f t="shared" si="578"/>
        <v>1851.5190415062045</v>
      </c>
      <c r="N310" s="162">
        <f t="shared" si="578"/>
        <v>2648.7985212569315</v>
      </c>
      <c r="O310" s="162">
        <f t="shared" si="578"/>
        <v>1453.8522637013502</v>
      </c>
      <c r="P310" s="162">
        <f t="shared" si="578"/>
        <v>652.24410720051662</v>
      </c>
      <c r="Q310" s="162">
        <f t="shared" si="578"/>
        <v>654.50581395348843</v>
      </c>
      <c r="R310" s="162">
        <f t="shared" si="578"/>
        <v>543.45088161209071</v>
      </c>
      <c r="S310" s="162">
        <f t="shared" si="578"/>
        <v>535.64384333615101</v>
      </c>
      <c r="T310" s="162">
        <f t="shared" si="578"/>
        <v>214.12235563178959</v>
      </c>
      <c r="U310" s="162">
        <f t="shared" si="578"/>
        <v>767.495784148398</v>
      </c>
      <c r="V310" s="162">
        <f t="shared" si="578"/>
        <v>177.9460482725982</v>
      </c>
      <c r="W310" s="162">
        <f t="shared" ref="W310:X310" si="579">IFERROR(+(W65*1000)/W266,"-")</f>
        <v>2218.2936202920832</v>
      </c>
      <c r="X310" s="162">
        <f t="shared" si="579"/>
        <v>723.09027777777783</v>
      </c>
      <c r="Y310" s="162">
        <f t="shared" ref="Y310:AN310" si="580">IFERROR(+(Y65*1000)/Y266,"-")</f>
        <v>489.30796430375483</v>
      </c>
      <c r="Z310" s="162">
        <f t="shared" si="580"/>
        <v>829.31628135759956</v>
      </c>
      <c r="AA310" s="162">
        <f t="shared" si="580"/>
        <v>1131.4712256200337</v>
      </c>
      <c r="AB310" s="162">
        <f t="shared" si="580"/>
        <v>1210.670314637483</v>
      </c>
      <c r="AC310" s="162">
        <f t="shared" si="580"/>
        <v>250.79221367134451</v>
      </c>
      <c r="AD310" s="162">
        <f t="shared" si="580"/>
        <v>1020.1567749160134</v>
      </c>
      <c r="AE310" s="162">
        <f t="shared" si="580"/>
        <v>847.34734734734729</v>
      </c>
      <c r="AF310" s="162">
        <f t="shared" si="580"/>
        <v>356.63841807909603</v>
      </c>
      <c r="AG310" s="337">
        <f t="shared" si="580"/>
        <v>854.2922142355817</v>
      </c>
      <c r="AH310" s="337">
        <f t="shared" si="580"/>
        <v>790.59581320450889</v>
      </c>
      <c r="AI310" s="337">
        <f t="shared" si="580"/>
        <v>899.8212060464864</v>
      </c>
      <c r="AJ310" s="162">
        <f t="shared" si="580"/>
        <v>383.11014711429647</v>
      </c>
      <c r="AK310" s="162">
        <f t="shared" si="580"/>
        <v>2482.8722002635045</v>
      </c>
      <c r="AL310" s="162">
        <f t="shared" si="580"/>
        <v>799.8619737750173</v>
      </c>
      <c r="AM310" s="337">
        <f t="shared" si="580"/>
        <v>554.63627848891667</v>
      </c>
      <c r="AN310" s="338">
        <f t="shared" si="580"/>
        <v>752.17906614978142</v>
      </c>
      <c r="AQ310" s="337">
        <f>IFERROR(+(AQ65*1000)/AQ266,"-")</f>
        <v>737.98270893371762</v>
      </c>
      <c r="AR310" s="337">
        <f>IFERROR(+(AR65*1000)/AR266,"-")</f>
        <v>854.29221423558181</v>
      </c>
      <c r="AS310" s="337">
        <f>IFERROR(+(AS65*1000)/AS266,"-")</f>
        <v>790.59581320450889</v>
      </c>
      <c r="AT310" s="337">
        <f>IFERROR(+(AT65*1000)/AT266,"-")</f>
        <v>899.8212060464864</v>
      </c>
      <c r="AU310" s="337">
        <f>IFERROR(+(AU65*1000)/AU266,"-")</f>
        <v>554.63627848891656</v>
      </c>
      <c r="AV310" s="338">
        <f t="shared" ref="AV310" si="581">IFERROR(+(AV65*1000)/AV266,"-")</f>
        <v>752.17906614978142</v>
      </c>
      <c r="AX310" s="337">
        <f>IFERROR(+(AX65*1000)/AX266,"-")</f>
        <v>562.83407255771635</v>
      </c>
      <c r="AY310" s="337">
        <f>IFERROR(+(AY65*1000)/AY266,"-")</f>
        <v>803.99777901166021</v>
      </c>
      <c r="AZ310" s="337">
        <f>IFERROR(+(AZ65*1000)/AZ266,"-")</f>
        <v>715.32962668784751</v>
      </c>
      <c r="BA310" s="337">
        <f>IFERROR(+(BA65*1000)/BA266,"-")</f>
        <v>908.6901763224181</v>
      </c>
      <c r="BB310" s="337">
        <f>IFERROR(+(BB65*1000)/BB266,"-")</f>
        <v>1300.552104899931</v>
      </c>
      <c r="BC310" s="338">
        <f t="shared" ref="BC310" si="582">IFERROR(+(BC65*1000)/BC266,"-")</f>
        <v>887.24105461393594</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3">IFERROR(+(D20+D21)*1000/(D254+D265),"-")</f>
        <v>3804.5262043409211</v>
      </c>
      <c r="E314" s="162">
        <f t="shared" si="583"/>
        <v>3645.9816887080365</v>
      </c>
      <c r="F314" s="162">
        <f t="shared" si="583"/>
        <v>4472.2409530231516</v>
      </c>
      <c r="G314" s="162">
        <f t="shared" si="583"/>
        <v>4475.3436010774221</v>
      </c>
      <c r="H314" s="162">
        <f t="shared" si="583"/>
        <v>4486.9465703454689</v>
      </c>
      <c r="I314" s="162">
        <f t="shared" si="583"/>
        <v>4723.2421986017162</v>
      </c>
      <c r="J314" s="162">
        <f t="shared" si="583"/>
        <v>4246.3914065122526</v>
      </c>
      <c r="K314" s="162">
        <f t="shared" si="583"/>
        <v>4155.5876988868622</v>
      </c>
      <c r="L314" s="337">
        <f t="shared" si="583"/>
        <v>4355.3358171717509</v>
      </c>
      <c r="M314" s="162">
        <f t="shared" si="583"/>
        <v>1313.3940182054616</v>
      </c>
      <c r="N314" s="162">
        <f t="shared" si="583"/>
        <v>2505.3661616161617</v>
      </c>
      <c r="O314" s="162">
        <f t="shared" si="583"/>
        <v>3095.6352022711144</v>
      </c>
      <c r="P314" s="162">
        <f t="shared" si="583"/>
        <v>2805.0906555090655</v>
      </c>
      <c r="Q314" s="162">
        <f t="shared" si="583"/>
        <v>4037.1729419272497</v>
      </c>
      <c r="R314" s="162">
        <f t="shared" si="583"/>
        <v>6873.8922972051805</v>
      </c>
      <c r="S314" s="162">
        <f t="shared" si="583"/>
        <v>1346.8969555035128</v>
      </c>
      <c r="T314" s="162">
        <f t="shared" si="583"/>
        <v>3607.314148681055</v>
      </c>
      <c r="U314" s="162">
        <f t="shared" si="583"/>
        <v>1281.2846068660022</v>
      </c>
      <c r="V314" s="162">
        <f t="shared" si="583"/>
        <v>1873.0082085948818</v>
      </c>
      <c r="W314" s="162">
        <f t="shared" ref="W314:X314" si="584">IFERROR(+(W20+W21)*1000/(W254+W265),"-")</f>
        <v>1825.4826254826255</v>
      </c>
      <c r="X314" s="162">
        <f t="shared" si="584"/>
        <v>661.9964973730298</v>
      </c>
      <c r="Y314" s="162">
        <f t="shared" ref="Y314:AN314" si="585">IFERROR(+(Y20+Y21)*1000/(Y254+Y265),"-")</f>
        <v>2297.0732532566403</v>
      </c>
      <c r="Z314" s="162">
        <f t="shared" si="585"/>
        <v>3515.9702346880367</v>
      </c>
      <c r="AA314" s="162">
        <f t="shared" si="585"/>
        <v>3002.5342118601116</v>
      </c>
      <c r="AB314" s="162">
        <f t="shared" si="585"/>
        <v>1960.3390856796852</v>
      </c>
      <c r="AC314" s="162">
        <f t="shared" si="585"/>
        <v>2355.8736426456071</v>
      </c>
      <c r="AD314" s="162">
        <f t="shared" si="585"/>
        <v>2237.3700749335267</v>
      </c>
      <c r="AE314" s="162">
        <f t="shared" si="585"/>
        <v>2294.8186528497408</v>
      </c>
      <c r="AF314" s="162">
        <f t="shared" si="585"/>
        <v>2776.3739734680985</v>
      </c>
      <c r="AG314" s="337">
        <f t="shared" si="585"/>
        <v>2767.2330033349963</v>
      </c>
      <c r="AH314" s="337">
        <f t="shared" si="585"/>
        <v>3000.071628106869</v>
      </c>
      <c r="AI314" s="337">
        <f t="shared" si="585"/>
        <v>2262.7615543803172</v>
      </c>
      <c r="AJ314" s="162">
        <f t="shared" si="585"/>
        <v>228.78159185213127</v>
      </c>
      <c r="AK314" s="162">
        <f t="shared" si="585"/>
        <v>3823.451910408432</v>
      </c>
      <c r="AL314" s="162">
        <f t="shared" si="585"/>
        <v>439.9585921325052</v>
      </c>
      <c r="AM314" s="337">
        <f t="shared" si="585"/>
        <v>465.61817046518888</v>
      </c>
      <c r="AN314" s="338">
        <f t="shared" si="585"/>
        <v>3361.6718461469172</v>
      </c>
      <c r="AQ314" s="337">
        <f>IFERROR(+(AQ20+AQ21)*1000/(AQ254+AQ265),"-")</f>
        <v>4155.5876988868622</v>
      </c>
      <c r="AR314" s="337">
        <f>IFERROR(+(AR20+AR21)*1000/(AR254+AR265),"-")</f>
        <v>2767.2330033349967</v>
      </c>
      <c r="AS314" s="337">
        <f>IFERROR(+(AS20+AS21)*1000/(AS254+AS265),"-")</f>
        <v>3000.0716281068699</v>
      </c>
      <c r="AT314" s="337">
        <f>IFERROR(+(AT20+AT21)*1000/(AT254+AT265),"-")</f>
        <v>2262.7615543803172</v>
      </c>
      <c r="AU314" s="337">
        <f>IFERROR(+(AU20+AU21)*1000/(AU254+AU265),"-")</f>
        <v>465.61817046518883</v>
      </c>
      <c r="AV314" s="338">
        <f t="shared" ref="AV314" si="586">IFERROR(+(AV20+AV21)*1000/(AV254+AV265),"-")</f>
        <v>3361.6718461469177</v>
      </c>
      <c r="AX314" s="337">
        <f>IFERROR(+(AX20+AX21)*1000/(AX254+AX265),"-")</f>
        <v>4038.5350834548694</v>
      </c>
      <c r="AY314" s="337">
        <f>IFERROR(+(AY20+AY21)*1000/(AY254+AY265),"-")</f>
        <v>2619.4180799751052</v>
      </c>
      <c r="AZ314" s="337">
        <f>IFERROR(+(AZ20+AZ21)*1000/(AZ254+AZ265),"-")</f>
        <v>2726.9091601599694</v>
      </c>
      <c r="BA314" s="337">
        <f>IFERROR(+(BA20+BA21)*1000/(BA254+BA265),"-")</f>
        <v>1975.7513661202186</v>
      </c>
      <c r="BB314" s="337">
        <f>IFERROR(+(BB20+BB21)*1000/(BB254+BB265),"-")</f>
        <v>1674.2581090407177</v>
      </c>
      <c r="BC314" s="338">
        <f t="shared" ref="BC314" si="587">IFERROR(+(BC20+BC21)*1000/(BC254+BC265),"-")</f>
        <v>2707.2243346007604</v>
      </c>
    </row>
    <row r="315" spans="1:55" s="204" customFormat="1">
      <c r="A315" s="199"/>
      <c r="B315" s="200" t="s">
        <v>56</v>
      </c>
      <c r="C315" s="308"/>
      <c r="D315" s="162">
        <f t="shared" ref="D315:V315" si="588">IFERROR(+D22*1000/D260,"-")</f>
        <v>14271.217712177122</v>
      </c>
      <c r="E315" s="162">
        <f t="shared" si="588"/>
        <v>16057.142857142857</v>
      </c>
      <c r="F315" s="162">
        <f t="shared" si="588"/>
        <v>17381.781981085118</v>
      </c>
      <c r="G315" s="162">
        <f t="shared" si="588"/>
        <v>22117.539362870742</v>
      </c>
      <c r="H315" s="162">
        <f t="shared" si="588"/>
        <v>14817.184643510054</v>
      </c>
      <c r="I315" s="162">
        <f t="shared" si="588"/>
        <v>23841.038632045598</v>
      </c>
      <c r="J315" s="162">
        <f t="shared" si="588"/>
        <v>15176.752546434991</v>
      </c>
      <c r="K315" s="162">
        <f t="shared" si="588"/>
        <v>16663.216011042099</v>
      </c>
      <c r="L315" s="337">
        <f t="shared" si="588"/>
        <v>17716.247929320816</v>
      </c>
      <c r="M315" s="162">
        <f t="shared" si="588"/>
        <v>7566.666666666667</v>
      </c>
      <c r="N315" s="162">
        <f t="shared" si="588"/>
        <v>12858.974358974359</v>
      </c>
      <c r="O315" s="162">
        <f t="shared" si="588"/>
        <v>12842.185128983308</v>
      </c>
      <c r="P315" s="162">
        <f t="shared" si="588"/>
        <v>12126.637554585153</v>
      </c>
      <c r="Q315" s="162">
        <f t="shared" si="588"/>
        <v>12864.379084967321</v>
      </c>
      <c r="R315" s="162">
        <f t="shared" si="588"/>
        <v>11648.760330578512</v>
      </c>
      <c r="S315" s="162">
        <f t="shared" si="588"/>
        <v>11503.75939849624</v>
      </c>
      <c r="T315" s="162">
        <f t="shared" si="588"/>
        <v>12851.851851851852</v>
      </c>
      <c r="U315" s="162">
        <f t="shared" si="588"/>
        <v>7310.0436681222709</v>
      </c>
      <c r="V315" s="162">
        <f t="shared" si="588"/>
        <v>0</v>
      </c>
      <c r="W315" s="162">
        <f t="shared" ref="W315:X315" si="589">IFERROR(+W22*1000/W260,"-")</f>
        <v>11666.666666666666</v>
      </c>
      <c r="X315" s="162">
        <f t="shared" si="589"/>
        <v>0</v>
      </c>
      <c r="Y315" s="162">
        <f t="shared" ref="Y315:AN315" si="590">IFERROR(+Y22*1000/Y260,"-")</f>
        <v>8928.5714285714294</v>
      </c>
      <c r="Z315" s="162">
        <f t="shared" si="590"/>
        <v>10762.237762237763</v>
      </c>
      <c r="AA315" s="162">
        <f t="shared" si="590"/>
        <v>13082.125603864733</v>
      </c>
      <c r="AB315" s="162">
        <f t="shared" si="590"/>
        <v>13127.84090909091</v>
      </c>
      <c r="AC315" s="162">
        <f t="shared" si="590"/>
        <v>12234.972677595628</v>
      </c>
      <c r="AD315" s="162">
        <f t="shared" si="590"/>
        <v>12942.073170731708</v>
      </c>
      <c r="AE315" s="162">
        <f t="shared" si="590"/>
        <v>12000</v>
      </c>
      <c r="AF315" s="162">
        <f t="shared" si="590"/>
        <v>9924.2144177449172</v>
      </c>
      <c r="AG315" s="337">
        <f t="shared" si="590"/>
        <v>11427.26991970352</v>
      </c>
      <c r="AH315" s="337">
        <f t="shared" si="590"/>
        <v>11795.716112531969</v>
      </c>
      <c r="AI315" s="337">
        <f t="shared" si="590"/>
        <v>11517.436380772855</v>
      </c>
      <c r="AJ315" s="162" t="str">
        <f t="shared" si="590"/>
        <v>-</v>
      </c>
      <c r="AK315" s="162" t="str">
        <f t="shared" si="590"/>
        <v>-</v>
      </c>
      <c r="AL315" s="162" t="str">
        <f t="shared" si="590"/>
        <v>-</v>
      </c>
      <c r="AM315" s="337" t="str">
        <f t="shared" si="590"/>
        <v>-</v>
      </c>
      <c r="AN315" s="338">
        <f t="shared" si="590"/>
        <v>15773.516504483878</v>
      </c>
      <c r="AQ315" s="337">
        <f>IFERROR(+AQ22*1000/AQ260,"-")</f>
        <v>16663.216011042099</v>
      </c>
      <c r="AR315" s="337">
        <f>IFERROR(+AR22*1000/AR260,"-")</f>
        <v>11427.26991970352</v>
      </c>
      <c r="AS315" s="337">
        <f>IFERROR(+AS22*1000/AS260,"-")</f>
        <v>11795.716112531969</v>
      </c>
      <c r="AT315" s="337">
        <f>IFERROR(+AT22*1000/AT260,"-")</f>
        <v>11517.436380772855</v>
      </c>
      <c r="AU315" s="337" t="str">
        <f>IFERROR(+AU22*1000/AU260,"-")</f>
        <v>-</v>
      </c>
      <c r="AV315" s="338">
        <f t="shared" ref="AV315" si="591">IFERROR(+AV22*1000/AV260,"-")</f>
        <v>15773.516504483874</v>
      </c>
      <c r="AX315" s="337">
        <f>IFERROR(+AX22*1000/AX260,"-")</f>
        <v>18202.416918429004</v>
      </c>
      <c r="AY315" s="337">
        <f>IFERROR(+AY22*1000/AY260,"-")</f>
        <v>12422.018348623853</v>
      </c>
      <c r="AZ315" s="337">
        <f>IFERROR(+AZ22*1000/AZ260,"-")</f>
        <v>12864.379084967321</v>
      </c>
      <c r="BA315" s="337">
        <f>IFERROR(+BA22*1000/BA260,"-")</f>
        <v>16237.179487179486</v>
      </c>
      <c r="BB315" s="337" t="str">
        <f>IFERROR(+BB22*1000/BB260,"-")</f>
        <v>-</v>
      </c>
      <c r="BC315" s="338">
        <f t="shared" ref="BC315" si="592">IFERROR(+BC22*1000/BC260,"-")</f>
        <v>14595.041322314049</v>
      </c>
    </row>
    <row r="316" spans="1:55" s="204" customFormat="1">
      <c r="A316" s="199"/>
      <c r="B316" s="200" t="s">
        <v>55</v>
      </c>
      <c r="C316" s="308"/>
      <c r="D316" s="162">
        <f t="shared" ref="D316:V316" si="593">IFERROR(+(D42*1000)/D283,"-")</f>
        <v>138571.73219978745</v>
      </c>
      <c r="E316" s="162">
        <f t="shared" si="593"/>
        <v>139326.0530421217</v>
      </c>
      <c r="F316" s="162">
        <f t="shared" si="593"/>
        <v>130694.81147276828</v>
      </c>
      <c r="G316" s="162">
        <f t="shared" si="593"/>
        <v>182968.75</v>
      </c>
      <c r="H316" s="162">
        <f t="shared" si="593"/>
        <v>139232.23909848114</v>
      </c>
      <c r="I316" s="162">
        <f t="shared" si="593"/>
        <v>151412.00434546443</v>
      </c>
      <c r="J316" s="162">
        <f t="shared" si="593"/>
        <v>135510.47120418848</v>
      </c>
      <c r="K316" s="162">
        <f t="shared" si="593"/>
        <v>166262.73885350319</v>
      </c>
      <c r="L316" s="337">
        <f t="shared" si="593"/>
        <v>152859.56941504465</v>
      </c>
      <c r="M316" s="162">
        <f t="shared" si="593"/>
        <v>168079.754601227</v>
      </c>
      <c r="N316" s="162">
        <f t="shared" si="593"/>
        <v>120450.81967213115</v>
      </c>
      <c r="O316" s="162">
        <f t="shared" si="593"/>
        <v>112896.27659574468</v>
      </c>
      <c r="P316" s="162">
        <f t="shared" si="593"/>
        <v>102691.70984455959</v>
      </c>
      <c r="Q316" s="162">
        <f t="shared" si="593"/>
        <v>123238.88182973316</v>
      </c>
      <c r="R316" s="162">
        <f t="shared" si="593"/>
        <v>225547.41379310345</v>
      </c>
      <c r="S316" s="162">
        <f t="shared" si="593"/>
        <v>110931.62393162394</v>
      </c>
      <c r="T316" s="162">
        <f t="shared" si="593"/>
        <v>117354.91071428571</v>
      </c>
      <c r="U316" s="162">
        <f t="shared" si="593"/>
        <v>147759.07590759077</v>
      </c>
      <c r="V316" s="162">
        <f t="shared" si="593"/>
        <v>136855.72139303482</v>
      </c>
      <c r="W316" s="162">
        <f t="shared" ref="W316:X316" si="594">IFERROR(+(W42*1000)/W283,"-")</f>
        <v>148118.64406779662</v>
      </c>
      <c r="X316" s="162">
        <f t="shared" si="594"/>
        <v>144952.9411764706</v>
      </c>
      <c r="Y316" s="162">
        <f t="shared" ref="Y316:AN316" si="595">IFERROR(+(Y42*1000)/Y283,"-")</f>
        <v>121380.43478260869</v>
      </c>
      <c r="Z316" s="162">
        <f t="shared" si="595"/>
        <v>119477.7878513146</v>
      </c>
      <c r="AA316" s="162">
        <f t="shared" si="595"/>
        <v>116330.49040511728</v>
      </c>
      <c r="AB316" s="162">
        <f t="shared" si="595"/>
        <v>129668.67469879518</v>
      </c>
      <c r="AC316" s="162">
        <f t="shared" si="595"/>
        <v>123237.77403035414</v>
      </c>
      <c r="AD316" s="162">
        <f t="shared" si="595"/>
        <v>132502.68817204301</v>
      </c>
      <c r="AE316" s="162">
        <f t="shared" si="595"/>
        <v>144103.65853658537</v>
      </c>
      <c r="AF316" s="162">
        <f t="shared" si="595"/>
        <v>123033.65384615384</v>
      </c>
      <c r="AG316" s="337">
        <f t="shared" si="595"/>
        <v>126075.66967041107</v>
      </c>
      <c r="AH316" s="337">
        <f t="shared" si="595"/>
        <v>119837.20930232559</v>
      </c>
      <c r="AI316" s="337">
        <f t="shared" si="595"/>
        <v>125084.41558441559</v>
      </c>
      <c r="AJ316" s="162">
        <f t="shared" si="595"/>
        <v>141238.63636363635</v>
      </c>
      <c r="AK316" s="162">
        <f t="shared" si="595"/>
        <v>108280.7881773399</v>
      </c>
      <c r="AL316" s="162">
        <f t="shared" si="595"/>
        <v>203705.88235294117</v>
      </c>
      <c r="AM316" s="337">
        <f t="shared" si="595"/>
        <v>141777.93904208997</v>
      </c>
      <c r="AN316" s="338">
        <f t="shared" si="595"/>
        <v>144808.8602329451</v>
      </c>
      <c r="AQ316" s="337">
        <f>IFERROR(+(AQ42*1000)/AQ283,"-")</f>
        <v>166262.73885350319</v>
      </c>
      <c r="AR316" s="337">
        <f>IFERROR(+(AR42*1000)/AR283,"-")</f>
        <v>126075.66967041105</v>
      </c>
      <c r="AS316" s="337">
        <f>IFERROR(+(AS42*1000)/AS283,"-")</f>
        <v>119837.20930232557</v>
      </c>
      <c r="AT316" s="337">
        <f>IFERROR(+(AT42*1000)/AT283,"-")</f>
        <v>125084.41558441558</v>
      </c>
      <c r="AU316" s="337">
        <f>IFERROR(+(AU42*1000)/AU283,"-")</f>
        <v>141777.93904209</v>
      </c>
      <c r="AV316" s="338">
        <f t="shared" ref="AV316" si="596">IFERROR(+(AV42*1000)/AV283,"-")</f>
        <v>144808.86023294507</v>
      </c>
      <c r="AX316" s="337">
        <f>IFERROR(+(AX42*1000)/AX283,"-")</f>
        <v>152206.87898089172</v>
      </c>
      <c r="AY316" s="337">
        <f>IFERROR(+(AY42*1000)/AY283,"-")</f>
        <v>127455.28455284552</v>
      </c>
      <c r="AZ316" s="337">
        <f>IFERROR(+(AZ42*1000)/AZ283,"-")</f>
        <v>123237.77403035414</v>
      </c>
      <c r="BA316" s="337">
        <f>IFERROR(+(BA42*1000)/BA283,"-")</f>
        <v>130821.78217821782</v>
      </c>
      <c r="BB316" s="337">
        <f>IFERROR(+(BB42*1000)/BB283,"-")</f>
        <v>119413.79310344828</v>
      </c>
      <c r="BC316" s="338">
        <f t="shared" ref="BC316" si="597">IFERROR(+(BC42*1000)/BC283,"-")</f>
        <v>117354.91071428571</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8">IFERROR(+(D46*1000)/D283,"-")</f>
        <v>85744.95217853348</v>
      </c>
      <c r="E320" s="162">
        <f t="shared" si="598"/>
        <v>79149.765990639629</v>
      </c>
      <c r="F320" s="162">
        <f t="shared" si="598"/>
        <v>76629.068643248465</v>
      </c>
      <c r="G320" s="162">
        <f t="shared" si="598"/>
        <v>96581.597222222219</v>
      </c>
      <c r="H320" s="162">
        <f t="shared" si="598"/>
        <v>83888.780009799113</v>
      </c>
      <c r="I320" s="162">
        <f t="shared" si="598"/>
        <v>87614.34003259099</v>
      </c>
      <c r="J320" s="162">
        <f t="shared" si="598"/>
        <v>76864.528795811522</v>
      </c>
      <c r="K320" s="162">
        <f t="shared" si="598"/>
        <v>91106.157112526533</v>
      </c>
      <c r="L320" s="337">
        <f t="shared" si="598"/>
        <v>86625.070989725849</v>
      </c>
      <c r="M320" s="162">
        <f t="shared" si="598"/>
        <v>55822.085889570553</v>
      </c>
      <c r="N320" s="162">
        <f t="shared" si="598"/>
        <v>59002.732240437159</v>
      </c>
      <c r="O320" s="162">
        <f t="shared" si="598"/>
        <v>63077.127659574471</v>
      </c>
      <c r="P320" s="162">
        <f t="shared" si="598"/>
        <v>61725.388601036269</v>
      </c>
      <c r="Q320" s="162">
        <f t="shared" si="598"/>
        <v>77677.255400254129</v>
      </c>
      <c r="R320" s="162">
        <f t="shared" si="598"/>
        <v>73538.793103448275</v>
      </c>
      <c r="S320" s="162">
        <f t="shared" si="598"/>
        <v>59401.709401709399</v>
      </c>
      <c r="T320" s="162">
        <f t="shared" si="598"/>
        <v>71162.946428571435</v>
      </c>
      <c r="U320" s="162">
        <f t="shared" si="598"/>
        <v>57445.544554455446</v>
      </c>
      <c r="V320" s="162">
        <f t="shared" si="598"/>
        <v>78875.621890547263</v>
      </c>
      <c r="W320" s="162">
        <f t="shared" ref="W320:X320" si="599">IFERROR(+(W46*1000)/W283,"-")</f>
        <v>70118.644067796617</v>
      </c>
      <c r="X320" s="162">
        <f t="shared" si="599"/>
        <v>39317.647058823532</v>
      </c>
      <c r="Y320" s="162">
        <f t="shared" ref="Y320:AN320" si="600">IFERROR(+(Y46*1000)/Y283,"-")</f>
        <v>64760.869565217392</v>
      </c>
      <c r="Z320" s="162">
        <f t="shared" si="600"/>
        <v>71529.46509519493</v>
      </c>
      <c r="AA320" s="162">
        <f t="shared" si="600"/>
        <v>61556.503198294246</v>
      </c>
      <c r="AB320" s="162">
        <f t="shared" si="600"/>
        <v>73876.506024096379</v>
      </c>
      <c r="AC320" s="162">
        <f t="shared" si="600"/>
        <v>65720.067453625627</v>
      </c>
      <c r="AD320" s="162">
        <f t="shared" si="600"/>
        <v>69763.440860215051</v>
      </c>
      <c r="AE320" s="162">
        <f t="shared" si="600"/>
        <v>65676.829268292684</v>
      </c>
      <c r="AF320" s="162">
        <f t="shared" si="600"/>
        <v>61930.288461538461</v>
      </c>
      <c r="AG320" s="337">
        <f t="shared" si="600"/>
        <v>66818.417479323543</v>
      </c>
      <c r="AH320" s="337">
        <f t="shared" si="600"/>
        <v>68279.069767441862</v>
      </c>
      <c r="AI320" s="337">
        <f t="shared" si="600"/>
        <v>63060.802833530106</v>
      </c>
      <c r="AJ320" s="162">
        <f t="shared" si="600"/>
        <v>70088.068181818177</v>
      </c>
      <c r="AK320" s="162">
        <f t="shared" si="600"/>
        <v>51935.960591133007</v>
      </c>
      <c r="AL320" s="162">
        <f t="shared" si="600"/>
        <v>87722.689075630245</v>
      </c>
      <c r="AM320" s="337">
        <f t="shared" si="600"/>
        <v>68936.865021770689</v>
      </c>
      <c r="AN320" s="338">
        <f t="shared" si="600"/>
        <v>80218.108707709369</v>
      </c>
      <c r="AQ320" s="337">
        <f>IFERROR(+(AQ46*1000)/AQ283,"-")</f>
        <v>91106.157112526533</v>
      </c>
      <c r="AR320" s="337">
        <f>IFERROR(+(AR46*1000)/AR283,"-")</f>
        <v>66818.417479323543</v>
      </c>
      <c r="AS320" s="337">
        <f>IFERROR(+(AS46*1000)/AS283,"-")</f>
        <v>68279.069767441862</v>
      </c>
      <c r="AT320" s="337">
        <f>IFERROR(+(AT46*1000)/AT283,"-")</f>
        <v>63060.802833530106</v>
      </c>
      <c r="AU320" s="337">
        <f>IFERROR(+(AU46*1000)/AU283,"-")</f>
        <v>68936.865021770689</v>
      </c>
      <c r="AV320" s="338">
        <f t="shared" ref="AV320" si="601">IFERROR(+(AV46*1000)/AV283,"-")</f>
        <v>80218.108707709369</v>
      </c>
      <c r="AX320" s="337">
        <f>IFERROR(+(AX46*1000)/AX283,"-")</f>
        <v>87353.121019108279</v>
      </c>
      <c r="AY320" s="337">
        <f>IFERROR(+(AY46*1000)/AY283,"-")</f>
        <v>65518.970189701897</v>
      </c>
      <c r="AZ320" s="337">
        <f>IFERROR(+(AZ46*1000)/AZ283,"-")</f>
        <v>65720.067453625627</v>
      </c>
      <c r="BA320" s="337">
        <f>IFERROR(+(BA46*1000)/BA283,"-")</f>
        <v>57445.544554455446</v>
      </c>
      <c r="BB320" s="337">
        <f>IFERROR(+(BB46*1000)/BB283,"-")</f>
        <v>51935.960591133007</v>
      </c>
      <c r="BC320" s="338">
        <f t="shared" ref="BC320" si="602">IFERROR(+(BC46*1000)/BC283,"-")</f>
        <v>64441.964285714283</v>
      </c>
    </row>
    <row r="321" spans="1:55" s="204" customFormat="1">
      <c r="A321" s="341"/>
      <c r="B321" s="173" t="s">
        <v>52</v>
      </c>
      <c r="C321" s="308"/>
      <c r="D321" s="162">
        <f t="shared" ref="D321:V321" si="603">IFERROR(+(D46*1000)/D266,"-")</f>
        <v>9054.6515542587804</v>
      </c>
      <c r="E321" s="162">
        <f t="shared" si="603"/>
        <v>19030.382595648913</v>
      </c>
      <c r="F321" s="162">
        <f t="shared" si="603"/>
        <v>12006.059075990912</v>
      </c>
      <c r="G321" s="162">
        <f t="shared" si="603"/>
        <v>14044.242481618227</v>
      </c>
      <c r="H321" s="162">
        <f t="shared" si="603"/>
        <v>10959.992318525157</v>
      </c>
      <c r="I321" s="162">
        <f t="shared" si="603"/>
        <v>16826.413519716254</v>
      </c>
      <c r="J321" s="162">
        <f t="shared" si="603"/>
        <v>11073.82613614935</v>
      </c>
      <c r="K321" s="162">
        <f t="shared" si="603"/>
        <v>9893.0259365994243</v>
      </c>
      <c r="L321" s="337">
        <f t="shared" si="603"/>
        <v>12453.173707805125</v>
      </c>
      <c r="M321" s="162">
        <f t="shared" si="603"/>
        <v>3893.4531450577665</v>
      </c>
      <c r="N321" s="162">
        <f t="shared" si="603"/>
        <v>6652.8034504004927</v>
      </c>
      <c r="O321" s="162">
        <f t="shared" si="603"/>
        <v>7535.186656076251</v>
      </c>
      <c r="P321" s="162">
        <f t="shared" si="603"/>
        <v>7693.251533742331</v>
      </c>
      <c r="Q321" s="162">
        <f t="shared" si="603"/>
        <v>8885.4651162790706</v>
      </c>
      <c r="R321" s="162">
        <f t="shared" si="603"/>
        <v>5371.8513853904278</v>
      </c>
      <c r="S321" s="162">
        <f t="shared" si="603"/>
        <v>5874.8943364327979</v>
      </c>
      <c r="T321" s="162">
        <f t="shared" si="603"/>
        <v>9114.0651801029162</v>
      </c>
      <c r="U321" s="162">
        <f t="shared" si="603"/>
        <v>3669.0556492411465</v>
      </c>
      <c r="V321" s="162">
        <f t="shared" si="603"/>
        <v>7503.0761949834359</v>
      </c>
      <c r="W321" s="162">
        <f t="shared" ref="W321:X321" si="604">IFERROR(+(W46*1000)/W266,"-")</f>
        <v>6359.7232897770946</v>
      </c>
      <c r="X321" s="162">
        <f t="shared" si="604"/>
        <v>2901.0416666666665</v>
      </c>
      <c r="Y321" s="162">
        <f t="shared" ref="Y321:AN321" si="605">IFERROR(+(Y46*1000)/Y266,"-")</f>
        <v>5015.9959589156424</v>
      </c>
      <c r="Z321" s="162">
        <f t="shared" si="605"/>
        <v>7761.633054599115</v>
      </c>
      <c r="AA321" s="162">
        <f t="shared" si="605"/>
        <v>6951.6012521069106</v>
      </c>
      <c r="AB321" s="162">
        <f t="shared" si="605"/>
        <v>6710.5335157318741</v>
      </c>
      <c r="AC321" s="162">
        <f t="shared" si="605"/>
        <v>5880.7907046929231</v>
      </c>
      <c r="AD321" s="162">
        <f t="shared" si="605"/>
        <v>5812.3180291153412</v>
      </c>
      <c r="AE321" s="162">
        <f t="shared" si="605"/>
        <v>5390.8908908908907</v>
      </c>
      <c r="AF321" s="162">
        <f t="shared" si="605"/>
        <v>6064.7363465160079</v>
      </c>
      <c r="AG321" s="337">
        <f t="shared" si="605"/>
        <v>6550.2069265955133</v>
      </c>
      <c r="AH321" s="337">
        <f t="shared" si="605"/>
        <v>7186.3446054750402</v>
      </c>
      <c r="AI321" s="337">
        <f t="shared" si="605"/>
        <v>5787.776995177981</v>
      </c>
      <c r="AJ321" s="162">
        <f t="shared" si="605"/>
        <v>3489.8623161071296</v>
      </c>
      <c r="AK321" s="162">
        <f t="shared" si="605"/>
        <v>6945.32279314888</v>
      </c>
      <c r="AL321" s="162">
        <f t="shared" si="605"/>
        <v>3602.1394064872325</v>
      </c>
      <c r="AM321" s="337">
        <f t="shared" si="605"/>
        <v>3707.2666250390257</v>
      </c>
      <c r="AN321" s="338">
        <f t="shared" si="605"/>
        <v>9523.4121007103058</v>
      </c>
      <c r="AQ321" s="337">
        <f>IFERROR(+(AQ46*1000)/AQ266,"-")</f>
        <v>9893.0259365994243</v>
      </c>
      <c r="AR321" s="337">
        <f>IFERROR(+(AR46*1000)/AR266,"-")</f>
        <v>6550.2069265955133</v>
      </c>
      <c r="AS321" s="337">
        <f>IFERROR(+(AS46*1000)/AS266,"-")</f>
        <v>7186.3446054750402</v>
      </c>
      <c r="AT321" s="337">
        <f>IFERROR(+(AT46*1000)/AT266,"-")</f>
        <v>5787.776995177981</v>
      </c>
      <c r="AU321" s="337">
        <f>IFERROR(+(AU46*1000)/AU266,"-")</f>
        <v>3707.2666250390257</v>
      </c>
      <c r="AV321" s="338">
        <f t="shared" ref="AV321" si="606">IFERROR(+(AV46*1000)/AV266,"-")</f>
        <v>9523.4121007103058</v>
      </c>
      <c r="AX321" s="337">
        <f>IFERROR(+(AX46*1000)/AX266,"-")</f>
        <v>9748.1235073353801</v>
      </c>
      <c r="AY321" s="337">
        <f>IFERROR(+(AY46*1000)/AY266,"-")</f>
        <v>6711.965574680733</v>
      </c>
      <c r="AZ321" s="337">
        <f>IFERROR(+(AZ46*1000)/AZ266,"-")</f>
        <v>6190.9451945988876</v>
      </c>
      <c r="BA321" s="337">
        <f>IFERROR(+(BA46*1000)/BA266,"-")</f>
        <v>5480.4785894206552</v>
      </c>
      <c r="BB321" s="337">
        <f>IFERROR(+(BB46*1000)/BB266,"-")</f>
        <v>3638.0262249827465</v>
      </c>
      <c r="BC321" s="338">
        <f t="shared" ref="BC321" si="607">IFERROR(+(BC46*1000)/BC266,"-")</f>
        <v>6796.1393596986818</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8">+D65</f>
        <v>8108</v>
      </c>
      <c r="E324" s="162">
        <f t="shared" si="608"/>
        <v>-4659</v>
      </c>
      <c r="F324" s="162">
        <f t="shared" si="608"/>
        <v>2282</v>
      </c>
      <c r="G324" s="162">
        <f t="shared" si="608"/>
        <v>28537</v>
      </c>
      <c r="H324" s="162">
        <f t="shared" si="608"/>
        <v>9055</v>
      </c>
      <c r="I324" s="162">
        <f t="shared" si="608"/>
        <v>31098</v>
      </c>
      <c r="J324" s="162">
        <f t="shared" si="608"/>
        <v>10741</v>
      </c>
      <c r="K324" s="162">
        <f t="shared" si="608"/>
        <v>12804</v>
      </c>
      <c r="L324" s="337">
        <f t="shared" si="608"/>
        <v>97966</v>
      </c>
      <c r="M324" s="162">
        <f t="shared" si="608"/>
        <v>4327</v>
      </c>
      <c r="N324" s="162">
        <f t="shared" si="608"/>
        <v>8598</v>
      </c>
      <c r="O324" s="162">
        <f t="shared" si="608"/>
        <v>9152</v>
      </c>
      <c r="P324" s="162">
        <f t="shared" si="608"/>
        <v>2020</v>
      </c>
      <c r="Q324" s="162">
        <f t="shared" si="608"/>
        <v>4503</v>
      </c>
      <c r="R324" s="162">
        <f t="shared" si="608"/>
        <v>1726</v>
      </c>
      <c r="S324" s="162">
        <f t="shared" si="608"/>
        <v>1901</v>
      </c>
      <c r="T324" s="162">
        <f t="shared" si="608"/>
        <v>749</v>
      </c>
      <c r="U324" s="162">
        <f t="shared" si="608"/>
        <v>3641</v>
      </c>
      <c r="V324" s="162">
        <f t="shared" si="608"/>
        <v>376</v>
      </c>
      <c r="W324" s="162">
        <f t="shared" ref="W324:X324" si="609">+W65</f>
        <v>2886</v>
      </c>
      <c r="X324" s="162">
        <f t="shared" si="609"/>
        <v>833</v>
      </c>
      <c r="Y324" s="162">
        <f t="shared" ref="Y324:AN324" si="610">+Y65</f>
        <v>2906</v>
      </c>
      <c r="Z324" s="162">
        <f t="shared" si="610"/>
        <v>8430</v>
      </c>
      <c r="AA324" s="162">
        <f t="shared" si="610"/>
        <v>4699</v>
      </c>
      <c r="AB324" s="162">
        <f t="shared" si="610"/>
        <v>4425</v>
      </c>
      <c r="AC324" s="162">
        <f t="shared" si="610"/>
        <v>1662</v>
      </c>
      <c r="AD324" s="162">
        <f t="shared" si="610"/>
        <v>4555</v>
      </c>
      <c r="AE324" s="162">
        <f t="shared" si="610"/>
        <v>1693</v>
      </c>
      <c r="AF324" s="162">
        <f t="shared" si="610"/>
        <v>1515</v>
      </c>
      <c r="AG324" s="337">
        <f t="shared" si="610"/>
        <v>70597</v>
      </c>
      <c r="AH324" s="337">
        <f t="shared" si="610"/>
        <v>24548</v>
      </c>
      <c r="AI324" s="337">
        <f t="shared" si="610"/>
        <v>16608</v>
      </c>
      <c r="AJ324" s="162">
        <f t="shared" si="610"/>
        <v>8125</v>
      </c>
      <c r="AK324" s="162">
        <f t="shared" si="610"/>
        <v>3769</v>
      </c>
      <c r="AL324" s="162">
        <f t="shared" si="610"/>
        <v>2318</v>
      </c>
      <c r="AM324" s="337">
        <f t="shared" si="610"/>
        <v>14212</v>
      </c>
      <c r="AN324" s="338">
        <f t="shared" si="610"/>
        <v>182775</v>
      </c>
      <c r="AQ324" s="337">
        <f>+AQ65</f>
        <v>1600.5</v>
      </c>
      <c r="AR324" s="337">
        <f>+AR65</f>
        <v>3529.85</v>
      </c>
      <c r="AS324" s="337">
        <f>+AS65</f>
        <v>4909.6000000000004</v>
      </c>
      <c r="AT324" s="337">
        <f>+AT65</f>
        <v>1107.2</v>
      </c>
      <c r="AU324" s="337">
        <f>+AU65</f>
        <v>4737.333333333333</v>
      </c>
      <c r="AV324" s="338">
        <f t="shared" ref="AV324" si="611">+AV65</f>
        <v>5895.9677419354839</v>
      </c>
      <c r="AX324" s="337">
        <f>+AX65</f>
        <v>9898</v>
      </c>
      <c r="AY324" s="337">
        <f>+AY65</f>
        <v>2896</v>
      </c>
      <c r="AZ324" s="337">
        <f>+AZ65</f>
        <v>4503</v>
      </c>
      <c r="BA324" s="337">
        <f>+BA65</f>
        <v>2886</v>
      </c>
      <c r="BB324" s="337">
        <f>+BB65</f>
        <v>3769</v>
      </c>
      <c r="BC324" s="338">
        <f t="shared" ref="BC324" si="612">+BC65</f>
        <v>3769</v>
      </c>
    </row>
    <row r="325" spans="1:55" s="204" customFormat="1">
      <c r="A325" s="245"/>
      <c r="B325" s="173" t="s">
        <v>49</v>
      </c>
      <c r="C325" s="308"/>
      <c r="D325" s="163">
        <f t="shared" ref="D325:V325" si="613">+D293</f>
        <v>3.1089910733458081E-2</v>
      </c>
      <c r="E325" s="163">
        <f t="shared" si="613"/>
        <v>-5.2167778922380975E-2</v>
      </c>
      <c r="F325" s="163">
        <f t="shared" si="613"/>
        <v>5.6269818960117965E-3</v>
      </c>
      <c r="G325" s="163">
        <f t="shared" si="613"/>
        <v>3.3846901983110349E-2</v>
      </c>
      <c r="H325" s="163">
        <f t="shared" si="613"/>
        <v>3.1864392465153268E-2</v>
      </c>
      <c r="I325" s="163">
        <f t="shared" si="613"/>
        <v>5.578126597536498E-2</v>
      </c>
      <c r="J325" s="163">
        <f t="shared" si="613"/>
        <v>5.1873852989471649E-2</v>
      </c>
      <c r="K325" s="163">
        <f t="shared" si="613"/>
        <v>4.0876136113319222E-2</v>
      </c>
      <c r="L325" s="322">
        <f t="shared" si="613"/>
        <v>3.308838306137965E-2</v>
      </c>
      <c r="M325" s="163">
        <f t="shared" si="613"/>
        <v>0.15793700040150382</v>
      </c>
      <c r="N325" s="163">
        <f t="shared" si="613"/>
        <v>0.19503232391970057</v>
      </c>
      <c r="O325" s="163">
        <f t="shared" si="613"/>
        <v>0.10779994817310184</v>
      </c>
      <c r="P325" s="163">
        <f t="shared" si="613"/>
        <v>5.0959913216781449E-2</v>
      </c>
      <c r="Q325" s="163">
        <f t="shared" si="613"/>
        <v>4.6427945437111422E-2</v>
      </c>
      <c r="R325" s="163">
        <f t="shared" si="613"/>
        <v>3.2984883520935655E-2</v>
      </c>
      <c r="S325" s="163">
        <f t="shared" si="613"/>
        <v>4.8822456789172256E-2</v>
      </c>
      <c r="T325" s="163">
        <f t="shared" si="613"/>
        <v>1.4246314788397527E-2</v>
      </c>
      <c r="U325" s="163">
        <f t="shared" si="613"/>
        <v>8.1324964820977869E-2</v>
      </c>
      <c r="V325" s="163">
        <f t="shared" si="613"/>
        <v>1.3668750908826523E-2</v>
      </c>
      <c r="W325" s="163">
        <f t="shared" ref="W325:X325" si="614">+W293</f>
        <v>0.16512186749055957</v>
      </c>
      <c r="X325" s="163">
        <f t="shared" si="614"/>
        <v>6.7608148689229763E-2</v>
      </c>
      <c r="Y325" s="163">
        <f t="shared" ref="Y325:AN325" si="615">+Y293</f>
        <v>5.2046207575893254E-2</v>
      </c>
      <c r="Z325" s="163">
        <f t="shared" si="615"/>
        <v>6.3968311782917495E-2</v>
      </c>
      <c r="AA325" s="163">
        <f t="shared" si="615"/>
        <v>8.6126945141956415E-2</v>
      </c>
      <c r="AB325" s="163">
        <f t="shared" si="615"/>
        <v>0.10278745644599303</v>
      </c>
      <c r="AC325" s="163">
        <f t="shared" si="615"/>
        <v>2.2742200328407226E-2</v>
      </c>
      <c r="AD325" s="163">
        <f t="shared" si="615"/>
        <v>9.2410379176725968E-2</v>
      </c>
      <c r="AE325" s="163">
        <f t="shared" si="615"/>
        <v>7.1637117589810853E-2</v>
      </c>
      <c r="AF325" s="163">
        <f t="shared" si="615"/>
        <v>2.9600250087921536E-2</v>
      </c>
      <c r="AG325" s="322">
        <f t="shared" si="615"/>
        <v>6.9122005524120789E-2</v>
      </c>
      <c r="AH325" s="322">
        <f t="shared" si="615"/>
        <v>6.2681932854647779E-2</v>
      </c>
      <c r="AI325" s="322">
        <f t="shared" si="615"/>
        <v>7.8379181945604615E-2</v>
      </c>
      <c r="AJ325" s="163">
        <f t="shared" si="615"/>
        <v>5.4476090862767182E-2</v>
      </c>
      <c r="AK325" s="163">
        <f t="shared" si="615"/>
        <v>0.17146626632091352</v>
      </c>
      <c r="AL325" s="163">
        <f t="shared" si="615"/>
        <v>9.5623117858174164E-2</v>
      </c>
      <c r="AM325" s="322">
        <f t="shared" si="615"/>
        <v>7.2744024159287504E-2</v>
      </c>
      <c r="AN325" s="323">
        <f t="shared" si="615"/>
        <v>4.3752809731113222E-2</v>
      </c>
      <c r="AQ325" s="322">
        <f>+AQ293</f>
        <v>4.0876136113319222E-2</v>
      </c>
      <c r="AR325" s="322">
        <f>+AR293</f>
        <v>6.9122005524120789E-2</v>
      </c>
      <c r="AS325" s="322">
        <f>+AS293</f>
        <v>6.2681932854647779E-2</v>
      </c>
      <c r="AT325" s="322">
        <f>+AT293</f>
        <v>7.8379181945604615E-2</v>
      </c>
      <c r="AU325" s="322">
        <f>+AU293</f>
        <v>7.2744024159287504E-2</v>
      </c>
      <c r="AV325" s="323">
        <f t="shared" ref="AV325" si="616">+AV293</f>
        <v>4.3752809731113222E-2</v>
      </c>
      <c r="AX325" s="322">
        <f>+AX293</f>
        <v>3.3136261072760506E-2</v>
      </c>
      <c r="AY325" s="322">
        <f>+AY293</f>
        <v>6.1576407050668705E-2</v>
      </c>
      <c r="AZ325" s="322">
        <f>+AZ293</f>
        <v>6.1617405582922821E-2</v>
      </c>
      <c r="BA325" s="322">
        <f>+BA293</f>
        <v>7.2807083932490732E-2</v>
      </c>
      <c r="BB325" s="322">
        <f>+BB293</f>
        <v>0.15548038447258777</v>
      </c>
      <c r="BC325" s="323">
        <f t="shared" ref="BC325" si="617">+BC293</f>
        <v>7.1688064669519727E-2</v>
      </c>
    </row>
    <row r="326" spans="1:55" s="204" customFormat="1">
      <c r="A326" s="341"/>
      <c r="B326" s="173" t="s">
        <v>48</v>
      </c>
      <c r="C326" s="308"/>
      <c r="D326" s="163">
        <f t="shared" ref="D326:V326" si="618">IFERROR(+(D69-D67+D53+D60)/D42,"-")</f>
        <v>0.15278842909291696</v>
      </c>
      <c r="E326" s="163">
        <f t="shared" si="618"/>
        <v>5.3433063107448379E-2</v>
      </c>
      <c r="F326" s="163">
        <f t="shared" si="618"/>
        <v>0.10213144748068037</v>
      </c>
      <c r="G326" s="163">
        <f t="shared" si="618"/>
        <v>0.15788737071828446</v>
      </c>
      <c r="H326" s="163">
        <f t="shared" si="618"/>
        <v>0.13176128625872269</v>
      </c>
      <c r="I326" s="163">
        <f t="shared" si="618"/>
        <v>0.14169532142658553</v>
      </c>
      <c r="J326" s="163">
        <f t="shared" si="618"/>
        <v>0.13755916159567275</v>
      </c>
      <c r="K326" s="163">
        <f t="shared" si="618"/>
        <v>0.1362059002870013</v>
      </c>
      <c r="L326" s="322">
        <f t="shared" si="618"/>
        <v>0.13737829466109283</v>
      </c>
      <c r="M326" s="163">
        <f t="shared" si="618"/>
        <v>0.21349052816001751</v>
      </c>
      <c r="N326" s="163">
        <f t="shared" si="618"/>
        <v>0.26979698310082795</v>
      </c>
      <c r="O326" s="163">
        <f t="shared" si="618"/>
        <v>0.18837899597163654</v>
      </c>
      <c r="P326" s="163">
        <f t="shared" si="618"/>
        <v>0.14498347586972427</v>
      </c>
      <c r="Q326" s="163">
        <f t="shared" si="618"/>
        <v>0.12658136489705019</v>
      </c>
      <c r="R326" s="163">
        <f t="shared" si="618"/>
        <v>9.2552601907237186E-2</v>
      </c>
      <c r="S326" s="163">
        <f t="shared" si="618"/>
        <v>0.11169324806739091</v>
      </c>
      <c r="T326" s="163">
        <f t="shared" si="618"/>
        <v>0.11281027104136947</v>
      </c>
      <c r="U326" s="163">
        <f t="shared" si="618"/>
        <v>0.14453552522838445</v>
      </c>
      <c r="V326" s="163">
        <f t="shared" si="618"/>
        <v>7.8268140177402939E-2</v>
      </c>
      <c r="W326" s="163">
        <f t="shared" ref="W326:X326" si="619">IFERROR(+(W69-W67+W53+W60)/W42,"-")</f>
        <v>0.20843345920585879</v>
      </c>
      <c r="X326" s="163">
        <f t="shared" si="619"/>
        <v>9.9829559289018752E-2</v>
      </c>
      <c r="Y326" s="163">
        <f t="shared" ref="Y326:AN326" si="620">IFERROR(+(Y69-Y67+Y53+Y60)/Y42,"-")</f>
        <v>0.12800214918957642</v>
      </c>
      <c r="Z326" s="163">
        <f t="shared" si="620"/>
        <v>0.15294724701025922</v>
      </c>
      <c r="AA326" s="163">
        <f t="shared" si="620"/>
        <v>0.18174819919719937</v>
      </c>
      <c r="AB326" s="163">
        <f t="shared" si="620"/>
        <v>0.16808362369337979</v>
      </c>
      <c r="AC326" s="163">
        <f t="shared" si="620"/>
        <v>0.12765462506841818</v>
      </c>
      <c r="AD326" s="163">
        <f t="shared" si="620"/>
        <v>0.20685317806496115</v>
      </c>
      <c r="AE326" s="163">
        <f t="shared" si="620"/>
        <v>0.14598231286760038</v>
      </c>
      <c r="AF326" s="163">
        <f t="shared" si="620"/>
        <v>0.10517369387675354</v>
      </c>
      <c r="AG326" s="322">
        <f t="shared" si="620"/>
        <v>0.14999231401131261</v>
      </c>
      <c r="AH326" s="322">
        <f t="shared" si="620"/>
        <v>0.15730489137651035</v>
      </c>
      <c r="AI326" s="322">
        <f t="shared" si="620"/>
        <v>0.16885881081489243</v>
      </c>
      <c r="AJ326" s="163">
        <f t="shared" si="620"/>
        <v>0.11114463485933435</v>
      </c>
      <c r="AK326" s="163">
        <f t="shared" si="620"/>
        <v>0.23729584641281107</v>
      </c>
      <c r="AL326" s="163">
        <f t="shared" si="620"/>
        <v>0.14199084196196526</v>
      </c>
      <c r="AM326" s="322">
        <f t="shared" si="620"/>
        <v>0.12916517377284129</v>
      </c>
      <c r="AN326" s="323">
        <f t="shared" si="620"/>
        <v>0.14007817216548102</v>
      </c>
      <c r="AQ326" s="322">
        <f>IFERROR(+(AQ69-AQ67+AQ53+AQ60)/AQ42,"-")</f>
        <v>0.1362059002870013</v>
      </c>
      <c r="AR326" s="322">
        <f>IFERROR(+(AR69-AR67+AR53+AR60)/AR42,"-")</f>
        <v>0.14999231401131261</v>
      </c>
      <c r="AS326" s="322">
        <f>IFERROR(+(AS69-AS67+AS53+AS60)/AS42,"-")</f>
        <v>0.15730489137651035</v>
      </c>
      <c r="AT326" s="322">
        <f>IFERROR(+(AT69-AT67+AT53+AT60)/AT42,"-")</f>
        <v>0.1688588108148924</v>
      </c>
      <c r="AU326" s="322">
        <f>IFERROR(+(AU69-AU67+AU53+AU60)/AU42,"-")</f>
        <v>0.12916517377284129</v>
      </c>
      <c r="AV326" s="323">
        <f t="shared" ref="AV326" si="621">IFERROR(+(AV69-AV67+AV53+AV60)/AV42,"-")</f>
        <v>0.14007817216548105</v>
      </c>
      <c r="AX326" s="322">
        <f>IFERROR(+(AX69-AX67+AX53+AX60)/AX42,"-")</f>
        <v>0.13042590373142823</v>
      </c>
      <c r="AY326" s="322">
        <f>IFERROR(+(AY69-AY67+AY53+AY60)/AY42,"-")</f>
        <v>0.11664646722374604</v>
      </c>
      <c r="AZ326" s="322">
        <f>IFERROR(+(AZ69-AZ67+AZ53+AZ60)/AZ42,"-")</f>
        <v>0.13637110016420362</v>
      </c>
      <c r="BA326" s="322">
        <f>IFERROR(+(BA69-BA67+BA53+BA60)/BA42,"-")</f>
        <v>0.12142082292691542</v>
      </c>
      <c r="BB326" s="322">
        <f>IFERROR(+(BB69-BB67+BB53+BB60)/BB42,"-")</f>
        <v>0.2113361659997525</v>
      </c>
      <c r="BC326" s="323">
        <f t="shared" ref="BC326" si="622">IFERROR(+(BC69-BC67+BC53+BC60)/BC42,"-")</f>
        <v>0.16226343319067998</v>
      </c>
    </row>
    <row r="327" spans="1:55" s="204" customFormat="1">
      <c r="A327" s="341"/>
      <c r="B327" s="173" t="s">
        <v>47</v>
      </c>
      <c r="C327" s="308"/>
      <c r="D327" s="163">
        <f t="shared" ref="D327:V327" si="623">+D294</f>
        <v>0.15266956041596369</v>
      </c>
      <c r="E327" s="163">
        <f t="shared" si="623"/>
        <v>3.7723384243292871E-2</v>
      </c>
      <c r="F327" s="163">
        <f t="shared" si="623"/>
        <v>9.1969838193447839E-2</v>
      </c>
      <c r="G327" s="163">
        <f t="shared" si="623"/>
        <v>0.14939510389980074</v>
      </c>
      <c r="H327" s="163">
        <f t="shared" si="623"/>
        <v>0.11808651771983968</v>
      </c>
      <c r="I327" s="163">
        <f t="shared" si="623"/>
        <v>0.12394282321582639</v>
      </c>
      <c r="J327" s="163">
        <f t="shared" si="623"/>
        <v>0.13189896648314497</v>
      </c>
      <c r="K327" s="163">
        <f t="shared" si="623"/>
        <v>0.13238134459629866</v>
      </c>
      <c r="L327" s="322">
        <f t="shared" si="623"/>
        <v>0.12762801964510864</v>
      </c>
      <c r="M327" s="163">
        <f t="shared" si="623"/>
        <v>0.14538088111837064</v>
      </c>
      <c r="N327" s="163">
        <f t="shared" si="623"/>
        <v>0.26324146535102644</v>
      </c>
      <c r="O327" s="163">
        <f t="shared" si="623"/>
        <v>0.1741972720205423</v>
      </c>
      <c r="P327" s="163">
        <f t="shared" si="623"/>
        <v>0.12563384545523348</v>
      </c>
      <c r="Q327" s="163">
        <f t="shared" si="623"/>
        <v>0.10479538916784377</v>
      </c>
      <c r="R327" s="163">
        <f t="shared" si="623"/>
        <v>7.3117128824507424E-2</v>
      </c>
      <c r="S327" s="163">
        <f t="shared" si="623"/>
        <v>0.10481033464314149</v>
      </c>
      <c r="T327" s="163">
        <f t="shared" si="623"/>
        <v>0.11161198288159772</v>
      </c>
      <c r="U327" s="163">
        <f t="shared" si="623"/>
        <v>0.11552120792477273</v>
      </c>
      <c r="V327" s="163">
        <f t="shared" si="623"/>
        <v>7.1142940235567831E-2</v>
      </c>
      <c r="W327" s="163">
        <f t="shared" ref="W327:X327" si="624">+W294</f>
        <v>0.20574436434374643</v>
      </c>
      <c r="X327" s="163">
        <f t="shared" si="624"/>
        <v>4.9021994967940914E-2</v>
      </c>
      <c r="Y327" s="163">
        <f t="shared" ref="Y327:AN327" si="625">+Y294</f>
        <v>0.10749529864780155</v>
      </c>
      <c r="Z327" s="163">
        <f t="shared" si="625"/>
        <v>0.14987403630182725</v>
      </c>
      <c r="AA327" s="163">
        <f t="shared" si="625"/>
        <v>0.17663446910683847</v>
      </c>
      <c r="AB327" s="163">
        <f t="shared" si="625"/>
        <v>0.16197444831591173</v>
      </c>
      <c r="AC327" s="163">
        <f t="shared" si="625"/>
        <v>0.1247263273125342</v>
      </c>
      <c r="AD327" s="163">
        <f t="shared" si="625"/>
        <v>0.19569495445415999</v>
      </c>
      <c r="AE327" s="163">
        <f t="shared" si="625"/>
        <v>0.14086235348876572</v>
      </c>
      <c r="AF327" s="163">
        <f t="shared" si="625"/>
        <v>9.5267867609706541E-2</v>
      </c>
      <c r="AG327" s="322">
        <f t="shared" si="625"/>
        <v>0.13702991856768418</v>
      </c>
      <c r="AH327" s="322">
        <f t="shared" si="625"/>
        <v>0.15108470283023687</v>
      </c>
      <c r="AI327" s="322">
        <f t="shared" si="625"/>
        <v>0.15462521178141797</v>
      </c>
      <c r="AJ327" s="163">
        <f t="shared" si="625"/>
        <v>9.1238233164373642E-2</v>
      </c>
      <c r="AK327" s="163">
        <f t="shared" si="625"/>
        <v>9.7857240343933394E-2</v>
      </c>
      <c r="AL327" s="163">
        <f t="shared" si="625"/>
        <v>0.11987954292314673</v>
      </c>
      <c r="AM327" s="322">
        <f t="shared" si="625"/>
        <v>9.5536674003173463E-2</v>
      </c>
      <c r="AN327" s="323">
        <f t="shared" si="625"/>
        <v>0.12842583722207301</v>
      </c>
      <c r="AQ327" s="322">
        <f>+AQ294</f>
        <v>0.13238134459629866</v>
      </c>
      <c r="AR327" s="322">
        <f>+AR294</f>
        <v>0.13702991856768418</v>
      </c>
      <c r="AS327" s="322">
        <f>+AS294</f>
        <v>0.15108470283023684</v>
      </c>
      <c r="AT327" s="322">
        <f>+AT294</f>
        <v>0.154625211781418</v>
      </c>
      <c r="AU327" s="322">
        <f>+AU294</f>
        <v>9.553667400317345E-2</v>
      </c>
      <c r="AV327" s="323">
        <f t="shared" ref="AV327" si="626">+AV294</f>
        <v>0.12842583722207301</v>
      </c>
      <c r="AX327" s="322">
        <f>+AX294</f>
        <v>0.12157271698593265</v>
      </c>
      <c r="AY327" s="322">
        <f>+AY294</f>
        <v>0.12547043439433564</v>
      </c>
      <c r="AZ327" s="322">
        <f>+AZ294</f>
        <v>0.13977832512315272</v>
      </c>
      <c r="BA327" s="322">
        <f>+BA294</f>
        <v>0.13597719417745149</v>
      </c>
      <c r="BB327" s="322">
        <f>+BB294</f>
        <v>8.8857720391072981E-2</v>
      </c>
      <c r="BC327" s="323">
        <f t="shared" ref="BC327" si="627">+BC294</f>
        <v>0.1501093675701379</v>
      </c>
    </row>
    <row r="328" spans="1:55" s="204" customFormat="1">
      <c r="A328" s="341"/>
      <c r="B328" s="173" t="s">
        <v>46</v>
      </c>
      <c r="C328" s="308"/>
      <c r="D328" s="163">
        <f t="shared" ref="D328:V328" si="628">IFERROR(+D34/D42,"-")</f>
        <v>1.1886867695328077E-4</v>
      </c>
      <c r="E328" s="163">
        <f t="shared" si="628"/>
        <v>1.5709678864155505E-2</v>
      </c>
      <c r="F328" s="163">
        <f t="shared" si="628"/>
        <v>1.0161609287232521E-2</v>
      </c>
      <c r="G328" s="163">
        <f t="shared" si="628"/>
        <v>8.492266818483727E-3</v>
      </c>
      <c r="H328" s="163">
        <f t="shared" si="628"/>
        <v>1.3674768538883005E-2</v>
      </c>
      <c r="I328" s="163">
        <f t="shared" si="628"/>
        <v>1.7752498210759124E-2</v>
      </c>
      <c r="J328" s="163">
        <f t="shared" si="628"/>
        <v>5.6601951125277699E-3</v>
      </c>
      <c r="K328" s="163">
        <f t="shared" si="628"/>
        <v>3.8245556907026265E-3</v>
      </c>
      <c r="L328" s="322">
        <f t="shared" si="628"/>
        <v>9.7502750159841958E-3</v>
      </c>
      <c r="M328" s="163">
        <f t="shared" si="628"/>
        <v>6.810964704164689E-2</v>
      </c>
      <c r="N328" s="163">
        <f t="shared" si="628"/>
        <v>6.5555177498015198E-3</v>
      </c>
      <c r="O328" s="163">
        <f t="shared" si="628"/>
        <v>1.4181723951094254E-2</v>
      </c>
      <c r="P328" s="163">
        <f t="shared" si="628"/>
        <v>1.9349630414490778E-2</v>
      </c>
      <c r="Q328" s="163">
        <f t="shared" si="628"/>
        <v>2.1785975729206406E-2</v>
      </c>
      <c r="R328" s="163">
        <f t="shared" si="628"/>
        <v>1.9435473082729759E-2</v>
      </c>
      <c r="S328" s="163">
        <f t="shared" si="628"/>
        <v>6.8829134242494282E-3</v>
      </c>
      <c r="T328" s="163">
        <f t="shared" si="628"/>
        <v>1.1982881597717547E-3</v>
      </c>
      <c r="U328" s="163">
        <f t="shared" si="628"/>
        <v>2.9014317303611713E-2</v>
      </c>
      <c r="V328" s="163">
        <f t="shared" si="628"/>
        <v>7.1251999418351026E-3</v>
      </c>
      <c r="W328" s="163">
        <f t="shared" ref="W328:X328" si="629">IFERROR(+W34/W42,"-")</f>
        <v>2.6890948621123697E-3</v>
      </c>
      <c r="X328" s="163">
        <f t="shared" si="629"/>
        <v>5.0807564321077837E-2</v>
      </c>
      <c r="Y328" s="163">
        <f t="shared" ref="Y328:AN328" si="630">IFERROR(+Y34/Y42,"-")</f>
        <v>2.0506850541774872E-2</v>
      </c>
      <c r="Z328" s="163">
        <f t="shared" si="630"/>
        <v>3.0732107084319796E-3</v>
      </c>
      <c r="AA328" s="163">
        <f t="shared" si="630"/>
        <v>5.1137300903608936E-3</v>
      </c>
      <c r="AB328" s="163">
        <f t="shared" si="630"/>
        <v>6.1091753774680608E-3</v>
      </c>
      <c r="AC328" s="163">
        <f t="shared" si="630"/>
        <v>2.9282977558839629E-3</v>
      </c>
      <c r="AD328" s="163">
        <f t="shared" si="630"/>
        <v>1.115822361080116E-2</v>
      </c>
      <c r="AE328" s="163">
        <f t="shared" si="630"/>
        <v>5.1199593788346801E-3</v>
      </c>
      <c r="AF328" s="163">
        <f t="shared" si="630"/>
        <v>9.905826267047009E-3</v>
      </c>
      <c r="AG328" s="322">
        <f t="shared" si="630"/>
        <v>1.2962395443628413E-2</v>
      </c>
      <c r="AH328" s="322">
        <f t="shared" si="630"/>
        <v>6.2201885462735045E-3</v>
      </c>
      <c r="AI328" s="322">
        <f t="shared" si="630"/>
        <v>1.4233599033474442E-2</v>
      </c>
      <c r="AJ328" s="163">
        <f t="shared" si="630"/>
        <v>1.9906401694960711E-2</v>
      </c>
      <c r="AK328" s="163">
        <f t="shared" si="630"/>
        <v>0.13943860606887767</v>
      </c>
      <c r="AL328" s="163">
        <f t="shared" si="630"/>
        <v>2.2111299038818529E-2</v>
      </c>
      <c r="AM328" s="322">
        <f t="shared" si="630"/>
        <v>3.3628499769667808E-2</v>
      </c>
      <c r="AN328" s="323">
        <f t="shared" si="630"/>
        <v>1.1652334943408007E-2</v>
      </c>
      <c r="AQ328" s="322">
        <f>IFERROR(+AQ34/AQ42,"-")</f>
        <v>3.8245556907026265E-3</v>
      </c>
      <c r="AR328" s="322">
        <f>IFERROR(+AR34/AR42,"-")</f>
        <v>1.2962395443628415E-2</v>
      </c>
      <c r="AS328" s="322">
        <f>IFERROR(+AS34/AS42,"-")</f>
        <v>6.2201885462735036E-3</v>
      </c>
      <c r="AT328" s="322">
        <f>IFERROR(+AT34/AT42,"-")</f>
        <v>1.4233599033474442E-2</v>
      </c>
      <c r="AU328" s="322">
        <f>IFERROR(+AU34/AU42,"-")</f>
        <v>3.3628499769667808E-2</v>
      </c>
      <c r="AV328" s="323">
        <f t="shared" ref="AV328" si="631">IFERROR(+AV34/AV42,"-")</f>
        <v>1.1652334943408007E-2</v>
      </c>
      <c r="AX328" s="322">
        <f>IFERROR(+AX34/AX42,"-")</f>
        <v>8.8531867454955705E-3</v>
      </c>
      <c r="AY328" s="322">
        <f>IFERROR(+AY34/AY42,"-")</f>
        <v>9.6957326019008732E-3</v>
      </c>
      <c r="AZ328" s="322">
        <f>IFERROR(+AZ34/AZ42,"-")</f>
        <v>6.9376026272577997E-3</v>
      </c>
      <c r="BA328" s="322">
        <f>IFERROR(+BA34/BA42,"-")</f>
        <v>7.2907994651731879E-3</v>
      </c>
      <c r="BB328" s="322">
        <f>IFERROR(+BB34/BB42,"-")</f>
        <v>0.12247844560867951</v>
      </c>
      <c r="BC328" s="323">
        <f t="shared" ref="BC328" si="632">IFERROR(+BC34/BC42,"-")</f>
        <v>1.45886828340466E-2</v>
      </c>
    </row>
    <row r="329" spans="1:55" s="204" customFormat="1">
      <c r="A329" s="341"/>
      <c r="B329" s="173" t="s">
        <v>45</v>
      </c>
      <c r="C329" s="308"/>
      <c r="D329" s="163">
        <f t="shared" ref="D329:V329" si="633">IFERROR(+D178/D170,"-")</f>
        <v>0.19647804241878278</v>
      </c>
      <c r="E329" s="163">
        <f t="shared" si="633"/>
        <v>0.10830811700376917</v>
      </c>
      <c r="F329" s="163">
        <f t="shared" si="633"/>
        <v>9.6037354253282206E-2</v>
      </c>
      <c r="G329" s="163">
        <f t="shared" si="633"/>
        <v>0.15372302316669403</v>
      </c>
      <c r="H329" s="163">
        <f t="shared" si="633"/>
        <v>0.14653698489889941</v>
      </c>
      <c r="I329" s="163">
        <f t="shared" si="633"/>
        <v>0.16374800555686986</v>
      </c>
      <c r="J329" s="163">
        <f t="shared" si="633"/>
        <v>0.13438383064323003</v>
      </c>
      <c r="K329" s="163">
        <f t="shared" si="633"/>
        <v>0.14282608969593105</v>
      </c>
      <c r="L329" s="322">
        <f t="shared" si="633"/>
        <v>0.14687914144863817</v>
      </c>
      <c r="M329" s="163">
        <f t="shared" si="633"/>
        <v>0.17885417885417884</v>
      </c>
      <c r="N329" s="163">
        <f t="shared" si="633"/>
        <v>0.31041834994164647</v>
      </c>
      <c r="O329" s="163">
        <f t="shared" si="633"/>
        <v>0.20753409090909092</v>
      </c>
      <c r="P329" s="163">
        <f t="shared" si="633"/>
        <v>0.15248361547610009</v>
      </c>
      <c r="Q329" s="163">
        <f t="shared" si="633"/>
        <v>0.10766434859339874</v>
      </c>
      <c r="R329" s="163">
        <f t="shared" si="633"/>
        <v>0.10481052424896917</v>
      </c>
      <c r="S329" s="163">
        <f t="shared" si="633"/>
        <v>5.8303066714000928E-2</v>
      </c>
      <c r="T329" s="163">
        <f t="shared" si="633"/>
        <v>0.10843095389231923</v>
      </c>
      <c r="U329" s="163">
        <f t="shared" si="633"/>
        <v>0.14957597881006968</v>
      </c>
      <c r="V329" s="163">
        <f t="shared" si="633"/>
        <v>7.1434019832189166E-2</v>
      </c>
      <c r="W329" s="163">
        <f t="shared" ref="W329:X329" si="634">IFERROR(+W178/W170,"-")</f>
        <v>9.1406289562971588E-2</v>
      </c>
      <c r="X329" s="163">
        <f t="shared" si="634"/>
        <v>0.11939365525863416</v>
      </c>
      <c r="Y329" s="163">
        <f t="shared" ref="Y329:AN329" si="635">IFERROR(+Y178/Y170,"-")</f>
        <v>0.10603078192077686</v>
      </c>
      <c r="Z329" s="163">
        <f t="shared" si="635"/>
        <v>0.12672637599994371</v>
      </c>
      <c r="AA329" s="163">
        <f t="shared" si="635"/>
        <v>0.12529748624126133</v>
      </c>
      <c r="AB329" s="163">
        <f t="shared" si="635"/>
        <v>0.18977153540973141</v>
      </c>
      <c r="AC329" s="163">
        <f t="shared" si="635"/>
        <v>0.17449566577419612</v>
      </c>
      <c r="AD329" s="163">
        <f t="shared" si="635"/>
        <v>0.20293038856089285</v>
      </c>
      <c r="AE329" s="163">
        <f t="shared" si="635"/>
        <v>0.13336618214666995</v>
      </c>
      <c r="AF329" s="163">
        <f t="shared" si="635"/>
        <v>0.14803665925301021</v>
      </c>
      <c r="AG329" s="322">
        <f t="shared" si="635"/>
        <v>0.1464849180629629</v>
      </c>
      <c r="AH329" s="322">
        <f t="shared" si="635"/>
        <v>0.1601350144046369</v>
      </c>
      <c r="AI329" s="322">
        <f t="shared" si="635"/>
        <v>0.15488816156054072</v>
      </c>
      <c r="AJ329" s="163">
        <f t="shared" si="635"/>
        <v>0.11522039769599485</v>
      </c>
      <c r="AK329" s="163">
        <f t="shared" si="635"/>
        <v>0.2565506101938263</v>
      </c>
      <c r="AL329" s="163">
        <f t="shared" si="635"/>
        <v>0.10238536546055282</v>
      </c>
      <c r="AM329" s="322">
        <f t="shared" si="635"/>
        <v>0.12966174310429249</v>
      </c>
      <c r="AN329" s="323">
        <f t="shared" si="635"/>
        <v>0.1459823279758683</v>
      </c>
      <c r="AQ329" s="322">
        <f>IFERROR(+AQ178/AQ170,"-")</f>
        <v>0.14282608969593105</v>
      </c>
      <c r="AR329" s="322">
        <f>IFERROR(+AR178/AR170,"-")</f>
        <v>0.1464849180629629</v>
      </c>
      <c r="AS329" s="322">
        <f>IFERROR(+AS178/AS170,"-")</f>
        <v>0.1601350144046369</v>
      </c>
      <c r="AT329" s="322">
        <f>IFERROR(+AT178/AT170,"-")</f>
        <v>0.15488816156054075</v>
      </c>
      <c r="AU329" s="322">
        <f>IFERROR(+AU178/AU170,"-")</f>
        <v>0.12966174310429249</v>
      </c>
      <c r="AV329" s="323">
        <f t="shared" ref="AV329" si="636">IFERROR(+AV178/AV170,"-")</f>
        <v>0.1459823279758683</v>
      </c>
      <c r="AX329" s="322">
        <f>IFERROR(+AX178/AX170,"-")</f>
        <v>0.14460736534999419</v>
      </c>
      <c r="AY329" s="322">
        <f>IFERROR(+AY178/AY170,"-")</f>
        <v>0.1329689015929979</v>
      </c>
      <c r="AZ329" s="322">
        <f>IFERROR(+AZ178/AZ170,"-")</f>
        <v>0.13713119317127481</v>
      </c>
      <c r="BA329" s="322">
        <f>IFERROR(+BA178/BA170,"-")</f>
        <v>0.13507426807358486</v>
      </c>
      <c r="BB329" s="322">
        <f>IFERROR(+BB178/BB170,"-")</f>
        <v>0.23039729228785558</v>
      </c>
      <c r="BC329" s="323">
        <f t="shared" ref="BC329" si="637">IFERROR(+BC178/BC170,"-")</f>
        <v>0.15957895544136821</v>
      </c>
    </row>
    <row r="330" spans="1:55" s="204" customFormat="1">
      <c r="A330" s="341"/>
      <c r="B330" s="173" t="s">
        <v>44</v>
      </c>
      <c r="C330" s="308"/>
      <c r="D330" s="163">
        <f t="shared" ref="D330:V330" si="638">IFERROR(+(D69-D67+D60)/D42,"-")</f>
        <v>0.13870057363722813</v>
      </c>
      <c r="E330" s="163">
        <f t="shared" si="638"/>
        <v>5.2973977695167283E-2</v>
      </c>
      <c r="F330" s="163">
        <f t="shared" si="638"/>
        <v>9.806532427887342E-2</v>
      </c>
      <c r="G330" s="163">
        <f t="shared" si="638"/>
        <v>0.15788737071828446</v>
      </c>
      <c r="H330" s="163">
        <f t="shared" si="638"/>
        <v>0.12860475836902169</v>
      </c>
      <c r="I330" s="163">
        <f t="shared" si="638"/>
        <v>0.14169532142658553</v>
      </c>
      <c r="J330" s="163">
        <f t="shared" si="638"/>
        <v>0.13660774654689462</v>
      </c>
      <c r="K330" s="163">
        <f t="shared" si="638"/>
        <v>0.13351466452133995</v>
      </c>
      <c r="L330" s="322">
        <f t="shared" si="638"/>
        <v>0.13491235459279227</v>
      </c>
      <c r="M330" s="163">
        <f t="shared" si="638"/>
        <v>0.21349052816001751</v>
      </c>
      <c r="N330" s="163">
        <f t="shared" si="638"/>
        <v>0.26716570261993877</v>
      </c>
      <c r="O330" s="163">
        <f t="shared" si="638"/>
        <v>0.1808052015359608</v>
      </c>
      <c r="P330" s="163">
        <f t="shared" si="638"/>
        <v>0.14498347586972427</v>
      </c>
      <c r="Q330" s="163">
        <f t="shared" si="638"/>
        <v>0.12658136489705019</v>
      </c>
      <c r="R330" s="163">
        <f t="shared" si="638"/>
        <v>8.706786171574904E-2</v>
      </c>
      <c r="S330" s="163">
        <f t="shared" si="638"/>
        <v>0.11135937540128926</v>
      </c>
      <c r="T330" s="163">
        <f t="shared" si="638"/>
        <v>0.11241084165477888</v>
      </c>
      <c r="U330" s="163">
        <f t="shared" si="638"/>
        <v>0.14453552522838445</v>
      </c>
      <c r="V330" s="163">
        <f t="shared" si="638"/>
        <v>7.8268140177402939E-2</v>
      </c>
      <c r="W330" s="163">
        <f t="shared" ref="W330:X330" si="639">IFERROR(+(W69-W67+W60)/W42,"-")</f>
        <v>0.20843345920585879</v>
      </c>
      <c r="X330" s="163">
        <f t="shared" si="639"/>
        <v>9.9829559289018752E-2</v>
      </c>
      <c r="Y330" s="163">
        <f t="shared" ref="Y330:AN330" si="640">IFERROR(+(Y69-Y67+Y60)/Y42,"-")</f>
        <v>0.12800214918957642</v>
      </c>
      <c r="Z330" s="163">
        <f t="shared" si="640"/>
        <v>0.14412978813816549</v>
      </c>
      <c r="AA330" s="163">
        <f t="shared" si="640"/>
        <v>0.17542476951557029</v>
      </c>
      <c r="AB330" s="163">
        <f t="shared" si="640"/>
        <v>0.16766550522648083</v>
      </c>
      <c r="AC330" s="163">
        <f t="shared" si="640"/>
        <v>0.12430213464696223</v>
      </c>
      <c r="AD330" s="163">
        <f t="shared" si="640"/>
        <v>0.20685317806496115</v>
      </c>
      <c r="AE330" s="163">
        <f t="shared" si="640"/>
        <v>0.14293572546862438</v>
      </c>
      <c r="AF330" s="163">
        <f t="shared" si="640"/>
        <v>0.10513461763901372</v>
      </c>
      <c r="AG330" s="322">
        <f t="shared" si="640"/>
        <v>0.14712940561361115</v>
      </c>
      <c r="AH330" s="322">
        <f t="shared" si="640"/>
        <v>0.15201670973474829</v>
      </c>
      <c r="AI330" s="322">
        <f t="shared" si="640"/>
        <v>0.16689083641271774</v>
      </c>
      <c r="AJ330" s="163">
        <f t="shared" si="640"/>
        <v>0.11114463485933435</v>
      </c>
      <c r="AK330" s="163">
        <f t="shared" si="640"/>
        <v>0.23283745052545379</v>
      </c>
      <c r="AL330" s="163">
        <f t="shared" si="640"/>
        <v>0.14178457984406584</v>
      </c>
      <c r="AM330" s="322">
        <f t="shared" si="640"/>
        <v>0.12863796898193172</v>
      </c>
      <c r="AN330" s="323">
        <f t="shared" si="640"/>
        <v>0.13760584816655919</v>
      </c>
      <c r="AQ330" s="322">
        <f>IFERROR(+(AQ69-AQ67+AQ60)/AQ42,"-")</f>
        <v>0.13351466452133995</v>
      </c>
      <c r="AR330" s="322">
        <f>IFERROR(+(AR69-AR67+AR60)/AR42,"-")</f>
        <v>0.14712940561361115</v>
      </c>
      <c r="AS330" s="322">
        <f>IFERROR(+(AS69-AS67+AS60)/AS42,"-")</f>
        <v>0.15201670973474826</v>
      </c>
      <c r="AT330" s="322">
        <f>IFERROR(+(AT69-AT67+AT60)/AT42,"-")</f>
        <v>0.16689083641271774</v>
      </c>
      <c r="AU330" s="322">
        <f>IFERROR(+(AU69-AU67+AU60)/AU42,"-")</f>
        <v>0.12863796898193172</v>
      </c>
      <c r="AV330" s="323">
        <f t="shared" ref="AV330" si="641">IFERROR(+(AV69-AV67+AV60)/AV42,"-")</f>
        <v>0.13760584816655919</v>
      </c>
      <c r="AX330" s="322">
        <f>IFERROR(+(AX69-AX67+AX60)/AX42,"-")</f>
        <v>0.12868506156555276</v>
      </c>
      <c r="AY330" s="322">
        <f>IFERROR(+(AY69-AY67+AY60)/AY42,"-")</f>
        <v>0.11648699793753056</v>
      </c>
      <c r="AZ330" s="322">
        <f>IFERROR(+(AZ69-AZ67+AZ60)/AZ42,"-")</f>
        <v>0.13608374384236452</v>
      </c>
      <c r="BA330" s="322">
        <f>IFERROR(+(BA69-BA67+BA60)/BA42,"-")</f>
        <v>0.12142082292691542</v>
      </c>
      <c r="BB330" s="322">
        <f>IFERROR(+(BB69-BB67+BB60)/BB42,"-")</f>
        <v>0.21112990388185307</v>
      </c>
      <c r="BC330" s="323">
        <f t="shared" ref="BC330" si="642">IFERROR(+(BC69-BC67+BC60)/BC42,"-")</f>
        <v>0.16192106514503091</v>
      </c>
    </row>
    <row r="331" spans="1:55" s="204" customFormat="1">
      <c r="A331" s="341"/>
      <c r="B331" s="173" t="s">
        <v>43</v>
      </c>
      <c r="C331" s="308"/>
      <c r="D331" s="163">
        <f t="shared" ref="D331:V331" si="643">IFERROR(+D65/D357,"-")</f>
        <v>1.654396761397953E-2</v>
      </c>
      <c r="E331" s="163">
        <f t="shared" si="643"/>
        <v>-1.9461721938402544E-2</v>
      </c>
      <c r="F331" s="163">
        <f t="shared" si="643"/>
        <v>2.1444849054387408E-3</v>
      </c>
      <c r="G331" s="163">
        <f t="shared" si="643"/>
        <v>1.7769157246176021E-2</v>
      </c>
      <c r="H331" s="163">
        <f t="shared" si="643"/>
        <v>1.0514923527301061E-2</v>
      </c>
      <c r="I331" s="163">
        <f t="shared" si="643"/>
        <v>2.1339199817747397E-2</v>
      </c>
      <c r="J331" s="163">
        <f t="shared" si="643"/>
        <v>2.7525710053636823E-2</v>
      </c>
      <c r="K331" s="163">
        <f t="shared" si="643"/>
        <v>1.832144957523256E-2</v>
      </c>
      <c r="L331" s="322">
        <f t="shared" si="643"/>
        <v>1.4391661926542969E-2</v>
      </c>
      <c r="M331" s="163">
        <f t="shared" si="643"/>
        <v>6.9430849954269028E-2</v>
      </c>
      <c r="N331" s="163">
        <f t="shared" si="643"/>
        <v>9.5691756352183063E-2</v>
      </c>
      <c r="O331" s="163">
        <f t="shared" si="643"/>
        <v>4.5240861118663336E-2</v>
      </c>
      <c r="P331" s="163">
        <f t="shared" si="643"/>
        <v>2.1589961736602468E-2</v>
      </c>
      <c r="Q331" s="163">
        <f t="shared" si="643"/>
        <v>2.1799011468322933E-2</v>
      </c>
      <c r="R331" s="163">
        <f t="shared" si="643"/>
        <v>1.8072919938849449E-2</v>
      </c>
      <c r="S331" s="163">
        <f t="shared" si="643"/>
        <v>4.3526044647967943E-2</v>
      </c>
      <c r="T331" s="163">
        <f t="shared" si="643"/>
        <v>8.2127192982456142E-3</v>
      </c>
      <c r="U331" s="163">
        <f t="shared" si="643"/>
        <v>5.1682777612173346E-2</v>
      </c>
      <c r="V331" s="163">
        <f t="shared" si="643"/>
        <v>1.7646782747453887E-2</v>
      </c>
      <c r="W331" s="163">
        <f t="shared" ref="W331:X331" si="644">IFERROR(+W65/W357,"-")</f>
        <v>0.11062557497700092</v>
      </c>
      <c r="X331" s="163">
        <f t="shared" si="644"/>
        <v>5.2479052479052476E-2</v>
      </c>
      <c r="Y331" s="163">
        <f t="shared" ref="Y331:AN331" si="645">IFERROR(+Y65/Y357,"-")</f>
        <v>4.4150714068672138E-2</v>
      </c>
      <c r="Z331" s="163">
        <f t="shared" si="645"/>
        <v>3.6199833386294733E-2</v>
      </c>
      <c r="AA331" s="163">
        <f t="shared" si="645"/>
        <v>3.0722458319712324E-2</v>
      </c>
      <c r="AB331" s="163">
        <f t="shared" si="645"/>
        <v>7.7132249124091404E-2</v>
      </c>
      <c r="AC331" s="163">
        <f t="shared" si="645"/>
        <v>1.3379164888949711E-2</v>
      </c>
      <c r="AD331" s="163">
        <f t="shared" si="645"/>
        <v>5.8866861381788108E-2</v>
      </c>
      <c r="AE331" s="163">
        <f t="shared" si="645"/>
        <v>5.8837839716410649E-2</v>
      </c>
      <c r="AF331" s="163">
        <f t="shared" si="645"/>
        <v>2.0087509944311854E-2</v>
      </c>
      <c r="AG331" s="322">
        <f t="shared" si="645"/>
        <v>3.850395418598309E-2</v>
      </c>
      <c r="AH331" s="322">
        <f t="shared" si="645"/>
        <v>3.3721169828426996E-2</v>
      </c>
      <c r="AI331" s="322">
        <f t="shared" si="645"/>
        <v>3.9251925608525383E-2</v>
      </c>
      <c r="AJ331" s="163">
        <f t="shared" si="645"/>
        <v>6.2696287608126983E-2</v>
      </c>
      <c r="AK331" s="163">
        <f t="shared" si="645"/>
        <v>4.4138657922473359E-2</v>
      </c>
      <c r="AL331" s="163">
        <f t="shared" si="645"/>
        <v>8.3588763477696434E-2</v>
      </c>
      <c r="AM331" s="322">
        <f t="shared" si="645"/>
        <v>5.8554512718673006E-2</v>
      </c>
      <c r="AN331" s="323">
        <f t="shared" si="645"/>
        <v>2.0575008302048215E-2</v>
      </c>
      <c r="AQ331" s="322">
        <f>IFERROR(+AQ65/AQ357,"-")</f>
        <v>1.832144957523256E-2</v>
      </c>
      <c r="AR331" s="322">
        <f>IFERROR(+AR65/AR357,"-")</f>
        <v>3.850395418598309E-2</v>
      </c>
      <c r="AS331" s="322">
        <f>IFERROR(+AS65/AS357,"-")</f>
        <v>3.3721169828426996E-2</v>
      </c>
      <c r="AT331" s="322">
        <f>IFERROR(+AT65/AT357,"-")</f>
        <v>3.9251925608525376E-2</v>
      </c>
      <c r="AU331" s="322">
        <f>IFERROR(+AU65/AU357,"-")</f>
        <v>5.8554512718672999E-2</v>
      </c>
      <c r="AV331" s="323">
        <f t="shared" ref="AV331" si="646">IFERROR(+AV65/AV357,"-")</f>
        <v>2.0575008302048219E-2</v>
      </c>
      <c r="AX331" s="322">
        <f>IFERROR(+AX65/AX357,"-")</f>
        <v>1.2697166548648954E-2</v>
      </c>
      <c r="AY331" s="322">
        <f>IFERROR(+AY65/AY357,"-")</f>
        <v>3.9230295107727527E-2</v>
      </c>
      <c r="AZ331" s="322">
        <f>IFERROR(+AZ65/AZ357,"-")</f>
        <v>3.5077742809958561E-2</v>
      </c>
      <c r="BA331" s="322">
        <f>IFERROR(+BA65/BA357,"-")</f>
        <v>5.8027545993766964E-2</v>
      </c>
      <c r="BB331" s="322">
        <f>IFERROR(+BB65/BB357,"-")</f>
        <v>6.038999535338322E-2</v>
      </c>
      <c r="BC331" s="323">
        <f t="shared" ref="BC331" si="647">IFERROR(+BC65/BC357,"-")</f>
        <v>3.9898797425474253E-2</v>
      </c>
    </row>
    <row r="332" spans="1:55" s="204" customFormat="1">
      <c r="A332" s="341"/>
      <c r="B332" s="173" t="s">
        <v>42</v>
      </c>
      <c r="C332" s="308"/>
      <c r="D332" s="163">
        <f t="shared" ref="D332:V332" si="648">IFERROR(+D65/D127,"-")</f>
        <v>2.3986320578890382E-2</v>
      </c>
      <c r="E332" s="163">
        <f t="shared" si="648"/>
        <v>-2.2636174151325666E-2</v>
      </c>
      <c r="F332" s="163">
        <f t="shared" si="648"/>
        <v>2.4671790586014491E-3</v>
      </c>
      <c r="G332" s="163">
        <f t="shared" si="648"/>
        <v>2.1421231167189494E-2</v>
      </c>
      <c r="H332" s="163">
        <f t="shared" si="648"/>
        <v>1.2773400856262211E-2</v>
      </c>
      <c r="I332" s="163">
        <f t="shared" si="648"/>
        <v>2.3722904755184474E-2</v>
      </c>
      <c r="J332" s="163">
        <f t="shared" si="648"/>
        <v>3.2560324966654543E-2</v>
      </c>
      <c r="K332" s="163">
        <f t="shared" si="648"/>
        <v>2.1795600706773929E-2</v>
      </c>
      <c r="L332" s="322">
        <f t="shared" si="648"/>
        <v>1.7072925472949106E-2</v>
      </c>
      <c r="M332" s="163">
        <f t="shared" si="648"/>
        <v>7.2517932560166254E-2</v>
      </c>
      <c r="N332" s="163">
        <f t="shared" si="648"/>
        <v>0.11324184073966757</v>
      </c>
      <c r="O332" s="163">
        <f t="shared" si="648"/>
        <v>5.18101276571655E-2</v>
      </c>
      <c r="P332" s="163">
        <f t="shared" si="648"/>
        <v>2.350066895468559E-2</v>
      </c>
      <c r="Q332" s="163">
        <f t="shared" si="648"/>
        <v>2.4059628125667878E-2</v>
      </c>
      <c r="R332" s="163">
        <f t="shared" si="648"/>
        <v>2.2932305852653954E-2</v>
      </c>
      <c r="S332" s="163">
        <f t="shared" si="648"/>
        <v>4.8631363520081863E-2</v>
      </c>
      <c r="T332" s="163">
        <f t="shared" si="648"/>
        <v>9.3114036723479909E-3</v>
      </c>
      <c r="U332" s="163">
        <f t="shared" si="648"/>
        <v>5.6651625953010737E-2</v>
      </c>
      <c r="V332" s="163">
        <f t="shared" si="648"/>
        <v>2.1018502990664656E-2</v>
      </c>
      <c r="W332" s="163">
        <f t="shared" ref="W332:X332" si="649">IFERROR(+W65/W127,"-")</f>
        <v>0.12252695932750277</v>
      </c>
      <c r="X332" s="163">
        <f t="shared" si="649"/>
        <v>5.7627118644067797E-2</v>
      </c>
      <c r="Y332" s="163">
        <f t="shared" ref="Y332:AN332" si="650">IFERROR(+Y65/Y127,"-")</f>
        <v>5.8537961041838726E-2</v>
      </c>
      <c r="Z332" s="163">
        <f t="shared" si="650"/>
        <v>4.3018105366291769E-2</v>
      </c>
      <c r="AA332" s="163">
        <f t="shared" si="650"/>
        <v>3.7176809392702299E-2</v>
      </c>
      <c r="AB332" s="163">
        <f t="shared" si="650"/>
        <v>8.4417566484795301E-2</v>
      </c>
      <c r="AC332" s="163">
        <f t="shared" si="650"/>
        <v>1.5035825432438301E-2</v>
      </c>
      <c r="AD332" s="163">
        <f t="shared" si="650"/>
        <v>7.1061951044478072E-2</v>
      </c>
      <c r="AE332" s="163">
        <f t="shared" si="650"/>
        <v>7.6319704278050765E-2</v>
      </c>
      <c r="AF332" s="163">
        <f t="shared" si="650"/>
        <v>2.422101072758957E-2</v>
      </c>
      <c r="AG332" s="322">
        <f t="shared" si="650"/>
        <v>4.4565887088221477E-2</v>
      </c>
      <c r="AH332" s="322">
        <f t="shared" si="650"/>
        <v>3.9108913257169621E-2</v>
      </c>
      <c r="AI332" s="322">
        <f t="shared" si="650"/>
        <v>4.5764295142228087E-2</v>
      </c>
      <c r="AJ332" s="163">
        <f t="shared" si="650"/>
        <v>7.2401133467591028E-2</v>
      </c>
      <c r="AK332" s="163">
        <f t="shared" si="650"/>
        <v>4.6911951407731946E-2</v>
      </c>
      <c r="AL332" s="163">
        <f t="shared" si="650"/>
        <v>9.1674906070792955E-2</v>
      </c>
      <c r="AM332" s="322">
        <f t="shared" si="650"/>
        <v>6.5237848234327447E-2</v>
      </c>
      <c r="AN332" s="323">
        <f t="shared" si="650"/>
        <v>2.4240574723436627E-2</v>
      </c>
      <c r="AQ332" s="322">
        <f>IFERROR(+AQ65/AQ127,"-")</f>
        <v>2.1795600706773929E-2</v>
      </c>
      <c r="AR332" s="322">
        <f>IFERROR(+AR65/AR127,"-")</f>
        <v>4.4565887088221484E-2</v>
      </c>
      <c r="AS332" s="322">
        <f>IFERROR(+AS65/AS127,"-")</f>
        <v>3.9108913257169621E-2</v>
      </c>
      <c r="AT332" s="322">
        <f>IFERROR(+AT65/AT127,"-")</f>
        <v>4.5764295142228094E-2</v>
      </c>
      <c r="AU332" s="322">
        <f>IFERROR(+AU65/AU127,"-")</f>
        <v>6.5237848234327447E-2</v>
      </c>
      <c r="AV332" s="323">
        <f t="shared" ref="AV332" si="651">IFERROR(+AV65/AV127,"-")</f>
        <v>2.4240574723436627E-2</v>
      </c>
      <c r="AX332" s="322">
        <f>IFERROR(+AX65/AX127,"-")</f>
        <v>1.527053202329921E-2</v>
      </c>
      <c r="AY332" s="322">
        <f>IFERROR(+AY65/AY127,"-")</f>
        <v>4.5119927708403118E-2</v>
      </c>
      <c r="AZ332" s="322">
        <f>IFERROR(+AZ65/AZ127,"-")</f>
        <v>4.0737859159007017E-2</v>
      </c>
      <c r="BA332" s="322">
        <f>IFERROR(+BA65/BA127,"-")</f>
        <v>5.5057423022625812E-2</v>
      </c>
      <c r="BB332" s="322">
        <f>IFERROR(+BB65/BB127,"-")</f>
        <v>4.6911951407731946E-2</v>
      </c>
      <c r="BC332" s="323">
        <f t="shared" ref="BC332" si="652">IFERROR(+BC65/BC127,"-")</f>
        <v>4.6855381096234411E-2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3">IFERROR(+D266/D280,"-")</f>
        <v>18.093401015228427</v>
      </c>
      <c r="E338" s="161">
        <f t="shared" si="653"/>
        <v>11.692982456140351</v>
      </c>
      <c r="F338" s="161">
        <f t="shared" si="653"/>
        <v>16.61493288590604</v>
      </c>
      <c r="G338" s="161">
        <f t="shared" si="653"/>
        <v>15.061311787072244</v>
      </c>
      <c r="H338" s="161">
        <f t="shared" si="653"/>
        <v>19.478802992518702</v>
      </c>
      <c r="I338" s="161">
        <f t="shared" si="653"/>
        <v>15.53646677471637</v>
      </c>
      <c r="J338" s="161">
        <f t="shared" si="653"/>
        <v>16.755134281200633</v>
      </c>
      <c r="K338" s="161">
        <f t="shared" si="653"/>
        <v>20.753588516746412</v>
      </c>
      <c r="L338" s="347">
        <f t="shared" si="653"/>
        <v>16.812078861991516</v>
      </c>
      <c r="M338" s="161">
        <f t="shared" si="653"/>
        <v>29.96153846153846</v>
      </c>
      <c r="N338" s="161">
        <f t="shared" si="653"/>
        <v>18.134078212290504</v>
      </c>
      <c r="O338" s="161">
        <f t="shared" si="653"/>
        <v>15.659203980099502</v>
      </c>
      <c r="P338" s="161">
        <f t="shared" si="653"/>
        <v>15.033980582524272</v>
      </c>
      <c r="Q338" s="161">
        <f t="shared" si="653"/>
        <v>16.38095238095238</v>
      </c>
      <c r="R338" s="161">
        <f t="shared" si="653"/>
        <v>29.137614678899084</v>
      </c>
      <c r="S338" s="161">
        <f t="shared" si="653"/>
        <v>17.482758620689655</v>
      </c>
      <c r="T338" s="161">
        <f t="shared" si="653"/>
        <v>18.124352331606218</v>
      </c>
      <c r="U338" s="161">
        <f t="shared" si="653"/>
        <v>31.210526315789473</v>
      </c>
      <c r="V338" s="161">
        <f t="shared" si="653"/>
        <v>15.423357664233576</v>
      </c>
      <c r="W338" s="161">
        <f t="shared" ref="W338:X338" si="654">IFERROR(+W266/W280,"-")</f>
        <v>20.983870967741936</v>
      </c>
      <c r="X338" s="161">
        <f t="shared" si="654"/>
        <v>17.723076923076924</v>
      </c>
      <c r="Y338" s="161">
        <f t="shared" ref="Y338:AN338" si="655">IFERROR(+Y266/Y280,"-")</f>
        <v>41.243055555555557</v>
      </c>
      <c r="Z338" s="161">
        <f t="shared" si="655"/>
        <v>16.829470198675498</v>
      </c>
      <c r="AA338" s="161">
        <f t="shared" si="655"/>
        <v>18.376106194690266</v>
      </c>
      <c r="AB338" s="161">
        <f t="shared" si="655"/>
        <v>20.41899441340782</v>
      </c>
      <c r="AC338" s="161">
        <f t="shared" si="655"/>
        <v>20.204268292682926</v>
      </c>
      <c r="AD338" s="161">
        <f t="shared" si="655"/>
        <v>23.75</v>
      </c>
      <c r="AE338" s="161">
        <f t="shared" si="655"/>
        <v>24.365853658536587</v>
      </c>
      <c r="AF338" s="161">
        <f t="shared" si="655"/>
        <v>17.924050632911392</v>
      </c>
      <c r="AG338" s="347">
        <f t="shared" si="655"/>
        <v>19.703862660944207</v>
      </c>
      <c r="AH338" s="347">
        <f t="shared" si="655"/>
        <v>18.104956268221574</v>
      </c>
      <c r="AI338" s="347">
        <f t="shared" si="655"/>
        <v>21.612412177985949</v>
      </c>
      <c r="AJ338" s="161">
        <f t="shared" si="655"/>
        <v>45.706896551724135</v>
      </c>
      <c r="AK338" s="161">
        <f t="shared" si="655"/>
        <v>27.107142857142858</v>
      </c>
      <c r="AL338" s="161">
        <f t="shared" si="655"/>
        <v>55.730769230769234</v>
      </c>
      <c r="AM338" s="347">
        <f t="shared" si="655"/>
        <v>44.7972027972028</v>
      </c>
      <c r="AN338" s="348">
        <f t="shared" si="655"/>
        <v>19.013615023474177</v>
      </c>
      <c r="AQ338" s="347">
        <f>IFERROR(+AQ266/AQ280,"-")</f>
        <v>20.753588516746412</v>
      </c>
      <c r="AR338" s="347">
        <f>IFERROR(+AR266/AR280,"-")</f>
        <v>19.703862660944207</v>
      </c>
      <c r="AS338" s="347">
        <f>IFERROR(+AS266/AS280,"-")</f>
        <v>18.104956268221574</v>
      </c>
      <c r="AT338" s="347">
        <f>IFERROR(+AT266/AT280,"-")</f>
        <v>21.612412177985949</v>
      </c>
      <c r="AU338" s="347">
        <f>IFERROR(+AU266/AU280,"-")</f>
        <v>44.7972027972028</v>
      </c>
      <c r="AV338" s="348">
        <f t="shared" ref="AV338" si="656">IFERROR(+AV266/AV280,"-")</f>
        <v>19.013615023474181</v>
      </c>
      <c r="AX338" s="347">
        <f>IFERROR(+AX266/AX280,"-")</f>
        <v>19.314662273476113</v>
      </c>
      <c r="AY338" s="347">
        <f>IFERROR(+AY266/AY280,"-")</f>
        <v>19.629427792915532</v>
      </c>
      <c r="AZ338" s="347">
        <f>IFERROR(+AZ266/AZ280,"-")</f>
        <v>19.192073170731707</v>
      </c>
      <c r="BA338" s="347">
        <f>IFERROR(+BA266/BA280,"-")</f>
        <v>22.055555555555557</v>
      </c>
      <c r="BB338" s="347">
        <f>IFERROR(+BB266/BB280,"-")</f>
        <v>51.75</v>
      </c>
      <c r="BC338" s="348">
        <f t="shared" ref="BC338" si="657">IFERROR(+BC266/BC280,"-")</f>
        <v>20.621359223300971</v>
      </c>
    </row>
    <row r="339" spans="1:55" s="204" customFormat="1">
      <c r="A339" s="287"/>
      <c r="B339" s="173"/>
      <c r="C339" s="308" t="s">
        <v>38</v>
      </c>
      <c r="D339" s="161">
        <f t="shared" ref="D339:V339" si="658">IFERROR(+D266/D283,"-")</f>
        <v>9.4697130712008502</v>
      </c>
      <c r="E339" s="161">
        <f t="shared" si="658"/>
        <v>4.1591263650546022</v>
      </c>
      <c r="F339" s="161">
        <f t="shared" si="658"/>
        <v>6.3825330325491461</v>
      </c>
      <c r="G339" s="161">
        <f t="shared" si="658"/>
        <v>6.876953125</v>
      </c>
      <c r="H339" s="161">
        <f t="shared" si="658"/>
        <v>7.6540911317981379</v>
      </c>
      <c r="I339" s="161">
        <f t="shared" si="658"/>
        <v>5.2069527430744165</v>
      </c>
      <c r="J339" s="161">
        <f t="shared" si="658"/>
        <v>6.9410994764397902</v>
      </c>
      <c r="K339" s="161">
        <f t="shared" si="658"/>
        <v>9.2091295116772827</v>
      </c>
      <c r="L339" s="347">
        <f t="shared" si="658"/>
        <v>6.9560638133099282</v>
      </c>
      <c r="M339" s="161">
        <f t="shared" si="658"/>
        <v>14.337423312883436</v>
      </c>
      <c r="N339" s="161">
        <f t="shared" si="658"/>
        <v>8.8688524590163933</v>
      </c>
      <c r="O339" s="161">
        <f t="shared" si="658"/>
        <v>8.3710106382978715</v>
      </c>
      <c r="P339" s="161">
        <f t="shared" si="658"/>
        <v>8.0233160621761659</v>
      </c>
      <c r="Q339" s="161">
        <f t="shared" si="658"/>
        <v>8.7420584498094023</v>
      </c>
      <c r="R339" s="161">
        <f t="shared" si="658"/>
        <v>13.689655172413794</v>
      </c>
      <c r="S339" s="161">
        <f t="shared" si="658"/>
        <v>10.111111111111111</v>
      </c>
      <c r="T339" s="161">
        <f t="shared" si="658"/>
        <v>7.8080357142857144</v>
      </c>
      <c r="U339" s="161">
        <f t="shared" si="658"/>
        <v>15.656765676567657</v>
      </c>
      <c r="V339" s="161">
        <f t="shared" si="658"/>
        <v>10.512437810945274</v>
      </c>
      <c r="W339" s="161">
        <f t="shared" ref="W339:X339" si="659">IFERROR(+W266/W283,"-")</f>
        <v>11.025423728813559</v>
      </c>
      <c r="X339" s="161">
        <f t="shared" si="659"/>
        <v>13.552941176470588</v>
      </c>
      <c r="Y339" s="161">
        <f t="shared" ref="Y339:AN339" si="660">IFERROR(+Y266/Y283,"-")</f>
        <v>12.910869565217391</v>
      </c>
      <c r="Z339" s="161">
        <f t="shared" si="660"/>
        <v>9.2157751586582055</v>
      </c>
      <c r="AA339" s="161">
        <f t="shared" si="660"/>
        <v>8.8550106609808097</v>
      </c>
      <c r="AB339" s="161">
        <f t="shared" si="660"/>
        <v>11.009036144578314</v>
      </c>
      <c r="AC339" s="161">
        <f t="shared" si="660"/>
        <v>11.175379426644183</v>
      </c>
      <c r="AD339" s="161">
        <f t="shared" si="660"/>
        <v>12.00268817204301</v>
      </c>
      <c r="AE339" s="161">
        <f t="shared" si="660"/>
        <v>12.182926829268293</v>
      </c>
      <c r="AF339" s="161">
        <f t="shared" si="660"/>
        <v>10.211538461538462</v>
      </c>
      <c r="AG339" s="347">
        <f t="shared" si="660"/>
        <v>10.200962844093322</v>
      </c>
      <c r="AH339" s="347">
        <f t="shared" si="660"/>
        <v>9.5012239902080786</v>
      </c>
      <c r="AI339" s="347">
        <f t="shared" si="660"/>
        <v>10.895513577331759</v>
      </c>
      <c r="AJ339" s="161">
        <f t="shared" si="660"/>
        <v>20.083333333333332</v>
      </c>
      <c r="AK339" s="161">
        <f t="shared" si="660"/>
        <v>7.4778325123152714</v>
      </c>
      <c r="AL339" s="161">
        <f t="shared" si="660"/>
        <v>24.352941176470587</v>
      </c>
      <c r="AM339" s="347">
        <f t="shared" si="660"/>
        <v>18.595065312046444</v>
      </c>
      <c r="AN339" s="348">
        <f t="shared" si="660"/>
        <v>8.4232529118136448</v>
      </c>
      <c r="AQ339" s="347">
        <f>IFERROR(+AQ266/AQ283,"-")</f>
        <v>9.2091295116772827</v>
      </c>
      <c r="AR339" s="347">
        <f>IFERROR(+AR266/AR283,"-")</f>
        <v>10.20096284409332</v>
      </c>
      <c r="AS339" s="347">
        <f>IFERROR(+AS266/AS283,"-")</f>
        <v>9.5012239902080786</v>
      </c>
      <c r="AT339" s="347">
        <f>IFERROR(+AT266/AT283,"-")</f>
        <v>10.895513577331759</v>
      </c>
      <c r="AU339" s="347">
        <f>IFERROR(+AU266/AU283,"-")</f>
        <v>18.595065312046447</v>
      </c>
      <c r="AV339" s="348">
        <f t="shared" ref="AV339" si="661">IFERROR(+AV266/AV283,"-")</f>
        <v>8.4232529118136448</v>
      </c>
      <c r="AX339" s="347">
        <f>IFERROR(+AX266/AX283,"-")</f>
        <v>8.9610191082802544</v>
      </c>
      <c r="AY339" s="347">
        <f>IFERROR(+AY266/AY283,"-")</f>
        <v>9.7615176151761514</v>
      </c>
      <c r="AZ339" s="347">
        <f>IFERROR(+AZ266/AZ283,"-")</f>
        <v>10.615514333895447</v>
      </c>
      <c r="BA339" s="347">
        <f>IFERROR(+BA266/BA283,"-")</f>
        <v>10.481848184818482</v>
      </c>
      <c r="BB339" s="347">
        <f>IFERROR(+BB266/BB283,"-")</f>
        <v>14.275862068965518</v>
      </c>
      <c r="BC339" s="348">
        <f t="shared" ref="BC339" si="662">IFERROR(+BC266/BC283,"-")</f>
        <v>9.4821428571428577</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3">IFERROR(+(D281+D282)/D280,"-")</f>
        <v>0.91065989847715734</v>
      </c>
      <c r="E341" s="167">
        <f t="shared" si="663"/>
        <v>1.8114035087719298</v>
      </c>
      <c r="F341" s="167">
        <f t="shared" si="663"/>
        <v>1.6031879194630871</v>
      </c>
      <c r="G341" s="167">
        <f t="shared" si="663"/>
        <v>1.1901140684410647</v>
      </c>
      <c r="H341" s="167">
        <f t="shared" si="663"/>
        <v>1.5448877805486285</v>
      </c>
      <c r="I341" s="167">
        <f t="shared" si="663"/>
        <v>1.9837925445705025</v>
      </c>
      <c r="J341" s="167">
        <f t="shared" si="663"/>
        <v>1.4139020537124802</v>
      </c>
      <c r="K341" s="167">
        <f t="shared" si="663"/>
        <v>1.2535885167464116</v>
      </c>
      <c r="L341" s="351">
        <f t="shared" si="663"/>
        <v>1.4168954329922636</v>
      </c>
      <c r="M341" s="167">
        <f t="shared" si="663"/>
        <v>1.0897435897435896</v>
      </c>
      <c r="N341" s="167">
        <f t="shared" si="663"/>
        <v>1.0446927374301676</v>
      </c>
      <c r="O341" s="167">
        <f t="shared" si="663"/>
        <v>0.87064676616915426</v>
      </c>
      <c r="P341" s="167">
        <f t="shared" si="663"/>
        <v>0.87378640776699024</v>
      </c>
      <c r="Q341" s="167">
        <f t="shared" si="663"/>
        <v>0.87380952380952381</v>
      </c>
      <c r="R341" s="167">
        <f t="shared" si="663"/>
        <v>1.128440366972477</v>
      </c>
      <c r="S341" s="167">
        <f t="shared" si="663"/>
        <v>0.72906403940886699</v>
      </c>
      <c r="T341" s="167">
        <f t="shared" si="663"/>
        <v>1.3212435233160622</v>
      </c>
      <c r="U341" s="167">
        <f t="shared" si="663"/>
        <v>0.99342105263157898</v>
      </c>
      <c r="V341" s="167">
        <f t="shared" si="663"/>
        <v>0.46715328467153283</v>
      </c>
      <c r="W341" s="167">
        <f t="shared" ref="W341:X341" si="664">IFERROR(+(W281+W282)/W280,"-")</f>
        <v>0.90322580645161288</v>
      </c>
      <c r="X341" s="167">
        <f t="shared" si="664"/>
        <v>0.30769230769230771</v>
      </c>
      <c r="Y341" s="167">
        <f t="shared" ref="Y341:AN341" si="665">IFERROR(+(Y281+Y282)/Y280,"-")</f>
        <v>2.1944444444444446</v>
      </c>
      <c r="Z341" s="167">
        <f t="shared" si="665"/>
        <v>0.82615894039735094</v>
      </c>
      <c r="AA341" s="167">
        <f t="shared" si="665"/>
        <v>1.0752212389380531</v>
      </c>
      <c r="AB341" s="167">
        <f t="shared" si="665"/>
        <v>0.85474860335195535</v>
      </c>
      <c r="AC341" s="167">
        <f t="shared" si="665"/>
        <v>0.80792682926829273</v>
      </c>
      <c r="AD341" s="167">
        <f t="shared" si="665"/>
        <v>0.97872340425531912</v>
      </c>
      <c r="AE341" s="167">
        <f t="shared" si="665"/>
        <v>1</v>
      </c>
      <c r="AF341" s="167">
        <f t="shared" si="665"/>
        <v>0.75527426160337552</v>
      </c>
      <c r="AG341" s="351">
        <f t="shared" si="665"/>
        <v>0.9315689079637578</v>
      </c>
      <c r="AH341" s="351">
        <f t="shared" si="665"/>
        <v>0.9055393586005831</v>
      </c>
      <c r="AI341" s="351">
        <f t="shared" si="665"/>
        <v>0.98360655737704916</v>
      </c>
      <c r="AJ341" s="167">
        <f t="shared" si="665"/>
        <v>1.2758620689655173</v>
      </c>
      <c r="AK341" s="167">
        <f t="shared" si="665"/>
        <v>2.625</v>
      </c>
      <c r="AL341" s="167">
        <f t="shared" si="665"/>
        <v>1.2884615384615385</v>
      </c>
      <c r="AM341" s="351">
        <f t="shared" si="665"/>
        <v>1.4090909090909092</v>
      </c>
      <c r="AN341" s="352">
        <f t="shared" si="665"/>
        <v>1.2572769953051643</v>
      </c>
      <c r="AQ341" s="351">
        <f>IFERROR(+(AQ281+AQ282)/AQ280,"-")</f>
        <v>1.2535885167464116</v>
      </c>
      <c r="AR341" s="351">
        <f>IFERROR(+(AR281+AR282)/AR280,"-")</f>
        <v>0.9315689079637578</v>
      </c>
      <c r="AS341" s="351">
        <f>IFERROR(+(AS281+AS282)/AS280,"-")</f>
        <v>0.90553935860058321</v>
      </c>
      <c r="AT341" s="351">
        <f>IFERROR(+(AT281+AT282)/AT280,"-")</f>
        <v>0.98360655737704927</v>
      </c>
      <c r="AU341" s="351">
        <f>IFERROR(+(AU281+AU282)/AU280,"-")</f>
        <v>1.4090909090909089</v>
      </c>
      <c r="AV341" s="352">
        <f t="shared" ref="AV341" si="666">IFERROR(+(AV281+AV282)/AV280,"-")</f>
        <v>1.2572769953051643</v>
      </c>
      <c r="AX341" s="351">
        <f>IFERROR(+(AX281+AX282)/AX280,"-")</f>
        <v>1.2630422844590885</v>
      </c>
      <c r="AY341" s="351">
        <f>IFERROR(+(AY281+AY282)/AY280,"-")</f>
        <v>0.97820163487738421</v>
      </c>
      <c r="AZ341" s="351">
        <f>IFERROR(+(AZ281+AZ282)/AZ280,"-")</f>
        <v>0.80487804878048785</v>
      </c>
      <c r="BA341" s="351">
        <f>IFERROR(+(BA281+BA282)/BA280,"-")</f>
        <v>1.0277777777777777</v>
      </c>
      <c r="BB341" s="351">
        <f>IFERROR(+(BB281+BB282)/BB280,"-")</f>
        <v>2.6607142857142856</v>
      </c>
      <c r="BC341" s="352">
        <f t="shared" ref="BC341" si="667">IFERROR(+(BC281+BC282)/BC280,"-")</f>
        <v>1.1650485436893203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8">IFERROR(+(D274+D275)/D266,"-")</f>
        <v>1.4589832790932555</v>
      </c>
      <c r="E343" s="161">
        <f t="shared" si="668"/>
        <v>1.5022505626406601</v>
      </c>
      <c r="F343" s="161">
        <f t="shared" si="668"/>
        <v>1.8240343347639485</v>
      </c>
      <c r="G343" s="161">
        <f t="shared" si="668"/>
        <v>1</v>
      </c>
      <c r="H343" s="161">
        <f t="shared" si="668"/>
        <v>1.5577390859044937</v>
      </c>
      <c r="I343" s="161">
        <f t="shared" si="668"/>
        <v>1.2845816816190279</v>
      </c>
      <c r="J343" s="161">
        <f t="shared" si="668"/>
        <v>1.8058646049405997</v>
      </c>
      <c r="K343" s="161">
        <f t="shared" si="668"/>
        <v>1.59671469740634</v>
      </c>
      <c r="L343" s="347">
        <f t="shared" si="668"/>
        <v>1.4372235252204375</v>
      </c>
      <c r="M343" s="161">
        <f t="shared" si="668"/>
        <v>6.498074454428755</v>
      </c>
      <c r="N343" s="161">
        <f t="shared" si="668"/>
        <v>3.7794208256315467</v>
      </c>
      <c r="O343" s="161">
        <f t="shared" si="668"/>
        <v>3.2185861795075459</v>
      </c>
      <c r="P343" s="161">
        <f t="shared" si="668"/>
        <v>0</v>
      </c>
      <c r="Q343" s="161">
        <f t="shared" si="668"/>
        <v>2.9976744186046513</v>
      </c>
      <c r="R343" s="161">
        <f t="shared" si="668"/>
        <v>2.9052267002518892</v>
      </c>
      <c r="S343" s="161">
        <f t="shared" si="668"/>
        <v>3.6666666666666665</v>
      </c>
      <c r="T343" s="161">
        <f t="shared" si="668"/>
        <v>2.5963407661520868</v>
      </c>
      <c r="U343" s="161">
        <f t="shared" si="668"/>
        <v>2.9917790893760539</v>
      </c>
      <c r="V343" s="161">
        <f t="shared" si="668"/>
        <v>0</v>
      </c>
      <c r="W343" s="161">
        <f t="shared" ref="W343:X343" si="669">IFERROR(+(W274+W275)/W266,"-")</f>
        <v>2.6279784780937741</v>
      </c>
      <c r="X343" s="161">
        <f t="shared" si="669"/>
        <v>7.0512152777777777</v>
      </c>
      <c r="Y343" s="161">
        <f t="shared" ref="Y343:AN343" si="670">IFERROR(+(Y274+Y275)/Y266,"-")</f>
        <v>4.1422798450917666</v>
      </c>
      <c r="Z343" s="161">
        <f t="shared" si="670"/>
        <v>2.3006394490900148</v>
      </c>
      <c r="AA343" s="161">
        <f t="shared" si="670"/>
        <v>2.5651336383337346</v>
      </c>
      <c r="AB343" s="161">
        <f t="shared" si="670"/>
        <v>2.5326949384404926</v>
      </c>
      <c r="AC343" s="161">
        <f t="shared" si="670"/>
        <v>0</v>
      </c>
      <c r="AD343" s="161">
        <f t="shared" si="670"/>
        <v>0</v>
      </c>
      <c r="AE343" s="161">
        <f t="shared" si="670"/>
        <v>3.0635635635635636</v>
      </c>
      <c r="AF343" s="161">
        <f t="shared" si="670"/>
        <v>2.4472693032015065</v>
      </c>
      <c r="AG343" s="347">
        <f t="shared" si="670"/>
        <v>2.5389046201505359</v>
      </c>
      <c r="AH343" s="347">
        <f t="shared" si="670"/>
        <v>1.6981964573268922</v>
      </c>
      <c r="AI343" s="347">
        <f t="shared" si="670"/>
        <v>1.6777916237741779</v>
      </c>
      <c r="AJ343" s="161">
        <f t="shared" si="670"/>
        <v>0</v>
      </c>
      <c r="AK343" s="161">
        <f t="shared" si="670"/>
        <v>1.2911725955204216</v>
      </c>
      <c r="AL343" s="161">
        <f t="shared" si="670"/>
        <v>2.4554865424430643</v>
      </c>
      <c r="AM343" s="347">
        <f t="shared" si="670"/>
        <v>0.35419918826100533</v>
      </c>
      <c r="AN343" s="348">
        <f t="shared" si="670"/>
        <v>1.6976797781015169</v>
      </c>
      <c r="AQ343" s="347">
        <f>IFERROR(+(AQ274+AQ275)/AQ266,"-")</f>
        <v>1.59671469740634</v>
      </c>
      <c r="AR343" s="347">
        <f>IFERROR(+(AR274+AR275)/AR266,"-")</f>
        <v>2.5389046201505363</v>
      </c>
      <c r="AS343" s="347">
        <f>IFERROR(+(AS274+AS275)/AS266,"-")</f>
        <v>1.698196457326892</v>
      </c>
      <c r="AT343" s="347">
        <f>IFERROR(+(AT274+AT275)/AT266,"-")</f>
        <v>1.6777916237741779</v>
      </c>
      <c r="AU343" s="347">
        <f>IFERROR(+(AU274+AU275)/AU266,"-")</f>
        <v>0.35419918826100527</v>
      </c>
      <c r="AV343" s="348">
        <f t="shared" ref="AV343" si="671">IFERROR(+(AV274+AV275)/AV266,"-")</f>
        <v>1.6976797781015169</v>
      </c>
      <c r="AX343" s="347">
        <f>IFERROR(+(AX274+AX275)/AX266,"-")</f>
        <v>1.4221255544182874</v>
      </c>
      <c r="AY343" s="347">
        <f>IFERROR(+(AY274+AY275)/AY266,"-")</f>
        <v>3.1499167129372569</v>
      </c>
      <c r="AZ343" s="347">
        <f>IFERROR(+(AZ274+AZ275)/AZ266,"-")</f>
        <v>2.797776012708499</v>
      </c>
      <c r="BA343" s="347">
        <f>IFERROR(+(BA274+BA275)/BA266,"-")</f>
        <v>3.4592254408060454</v>
      </c>
      <c r="BB343" s="347">
        <f>IFERROR(+(BB274+BB275)/BB266,"-")</f>
        <v>1.0902346445824707</v>
      </c>
      <c r="BC343" s="348">
        <f t="shared" ref="BC343" si="672">IFERROR(+(BC274+BC275)/BC266,"-")</f>
        <v>3.1245291902071561</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3">IFERROR(+D134/(D88+D110+D119),"-")</f>
        <v>0.68972511059238339</v>
      </c>
      <c r="E347" s="168">
        <f t="shared" si="673"/>
        <v>0.85976198134448378</v>
      </c>
      <c r="F347" s="168">
        <f t="shared" si="673"/>
        <v>0.86920521555268415</v>
      </c>
      <c r="G347" s="168">
        <f t="shared" si="673"/>
        <v>0.82951148360663396</v>
      </c>
      <c r="H347" s="168">
        <f t="shared" si="673"/>
        <v>0.82318903521657494</v>
      </c>
      <c r="I347" s="168">
        <f t="shared" si="673"/>
        <v>0.8995188421470125</v>
      </c>
      <c r="J347" s="168">
        <f t="shared" si="673"/>
        <v>0.84537577809270226</v>
      </c>
      <c r="K347" s="168">
        <f t="shared" si="673"/>
        <v>0.84060310251225934</v>
      </c>
      <c r="L347" s="320">
        <f t="shared" si="673"/>
        <v>0.84295230769592377</v>
      </c>
      <c r="M347" s="168">
        <f t="shared" si="673"/>
        <v>0.95743007974839944</v>
      </c>
      <c r="N347" s="168">
        <f t="shared" si="673"/>
        <v>0.84502120176737039</v>
      </c>
      <c r="O347" s="168">
        <f t="shared" si="673"/>
        <v>0.87320497293556443</v>
      </c>
      <c r="P347" s="168">
        <f t="shared" si="673"/>
        <v>0.91869562429191343</v>
      </c>
      <c r="Q347" s="168">
        <f t="shared" si="673"/>
        <v>0.90604108070426825</v>
      </c>
      <c r="R347" s="168">
        <f t="shared" si="673"/>
        <v>0.78809867856170557</v>
      </c>
      <c r="S347" s="168">
        <f t="shared" si="673"/>
        <v>0.89502003434459076</v>
      </c>
      <c r="T347" s="168">
        <f t="shared" si="673"/>
        <v>0.88200657894736845</v>
      </c>
      <c r="U347" s="168">
        <f t="shared" si="673"/>
        <v>0.91229116098170304</v>
      </c>
      <c r="V347" s="168">
        <f t="shared" si="673"/>
        <v>0.83958323555638992</v>
      </c>
      <c r="W347" s="168">
        <f t="shared" ref="W347:X347" si="674">IFERROR(+W134/(W88+W110+W119),"-")</f>
        <v>0.90286721864458752</v>
      </c>
      <c r="X347" s="168">
        <f t="shared" si="674"/>
        <v>0.91066591066591063</v>
      </c>
      <c r="Y347" s="168">
        <f t="shared" ref="Y347:AN347" si="675">IFERROR(+Y134/(Y88+Y110+Y119),"-")</f>
        <v>0.7542236402309328</v>
      </c>
      <c r="Z347" s="168">
        <f t="shared" si="675"/>
        <v>0.84149368327936991</v>
      </c>
      <c r="AA347" s="168">
        <f t="shared" si="675"/>
        <v>0.82638117031709712</v>
      </c>
      <c r="AB347" s="168">
        <f t="shared" si="675"/>
        <v>0.91369903606477365</v>
      </c>
      <c r="AC347" s="168">
        <f t="shared" si="675"/>
        <v>0.88981911562271077</v>
      </c>
      <c r="AD347" s="168">
        <f t="shared" si="675"/>
        <v>0.82838791387732946</v>
      </c>
      <c r="AE347" s="168">
        <f t="shared" si="675"/>
        <v>0.77093904219086673</v>
      </c>
      <c r="AF347" s="168">
        <f t="shared" si="675"/>
        <v>0.82934234950941399</v>
      </c>
      <c r="AG347" s="320">
        <f t="shared" si="675"/>
        <v>0.86397654758658304</v>
      </c>
      <c r="AH347" s="320">
        <f t="shared" si="675"/>
        <v>0.86223470747420905</v>
      </c>
      <c r="AI347" s="320">
        <f t="shared" si="675"/>
        <v>0.85769522562530576</v>
      </c>
      <c r="AJ347" s="168">
        <f t="shared" si="675"/>
        <v>0.86595726621036628</v>
      </c>
      <c r="AK347" s="168">
        <f t="shared" si="675"/>
        <v>0.94088300737791308</v>
      </c>
      <c r="AL347" s="168">
        <f t="shared" si="675"/>
        <v>0.91179546356063612</v>
      </c>
      <c r="AM347" s="320">
        <f t="shared" si="675"/>
        <v>0.8975543231952009</v>
      </c>
      <c r="AN347" s="321">
        <f t="shared" si="675"/>
        <v>0.84878351072512059</v>
      </c>
      <c r="AQ347" s="320">
        <f>IFERROR(+AQ134/(AQ88+AQ110+AQ119),"-")</f>
        <v>0.84060310251225934</v>
      </c>
      <c r="AR347" s="320">
        <f>IFERROR(+AR134/(AR88+AR110+AR119),"-")</f>
        <v>0.86397654758658304</v>
      </c>
      <c r="AS347" s="320">
        <f>IFERROR(+AS134/(AS88+AS110+AS119),"-")</f>
        <v>0.86223470747420905</v>
      </c>
      <c r="AT347" s="320">
        <f>IFERROR(+AT134/(AT88+AT110+AT119),"-")</f>
        <v>0.85769522562530565</v>
      </c>
      <c r="AU347" s="320">
        <f>IFERROR(+AU134/(AU88+AU110+AU119),"-")</f>
        <v>0.89755432319520079</v>
      </c>
      <c r="AV347" s="321">
        <f t="shared" ref="AV347" si="676">IFERROR(+AV134/(AV88+AV110+AV119),"-")</f>
        <v>0.8487835107251207</v>
      </c>
      <c r="AX347" s="320">
        <f>IFERROR(+AX134/(AX88+AX110+AX119),"-")</f>
        <v>0.83148160976160423</v>
      </c>
      <c r="AY347" s="320">
        <f>IFERROR(+AY134/(AY88+AY110+AY119),"-")</f>
        <v>0.86946715343298953</v>
      </c>
      <c r="AZ347" s="320">
        <f>IFERROR(+AZ134/(AZ88+AZ110+AZ119),"-")</f>
        <v>0.86106004424640892</v>
      </c>
      <c r="BA347" s="320">
        <f>IFERROR(+BA134/(BA88+BA110+BA119),"-")</f>
        <v>1.0539459133407056</v>
      </c>
      <c r="BB347" s="320">
        <f>IFERROR(+BB134/(BB88+BB110+BB119),"-")</f>
        <v>1.2873051224944321</v>
      </c>
      <c r="BC347" s="321">
        <f t="shared" ref="BC347" si="677">IFERROR(+BC134/(BC88+BC110+BC119),"-")</f>
        <v>0.85153074186991873</v>
      </c>
    </row>
    <row r="348" spans="1:55" s="204" customFormat="1">
      <c r="A348" s="287"/>
      <c r="B348" s="173" t="s">
        <v>31</v>
      </c>
      <c r="C348" s="308"/>
      <c r="D348" s="168">
        <f t="shared" ref="D348:V348" si="678">IFERROR(+(D91+D96+D122)/(D88+D110+D119),"-")</f>
        <v>9.9369909077553414E-2</v>
      </c>
      <c r="E348" s="168">
        <f t="shared" si="678"/>
        <v>0</v>
      </c>
      <c r="F348" s="168">
        <f t="shared" si="678"/>
        <v>2.2817808058263833E-2</v>
      </c>
      <c r="G348" s="168">
        <f t="shared" si="678"/>
        <v>1.3698758083045607E-2</v>
      </c>
      <c r="H348" s="168">
        <f t="shared" si="678"/>
        <v>5.9337612073059848E-2</v>
      </c>
      <c r="I348" s="168">
        <f t="shared" si="678"/>
        <v>0</v>
      </c>
      <c r="J348" s="168">
        <f t="shared" si="678"/>
        <v>1.5376059987135362E-4</v>
      </c>
      <c r="K348" s="168">
        <f t="shared" si="678"/>
        <v>5.2943895211153134E-2</v>
      </c>
      <c r="L348" s="320">
        <f t="shared" si="678"/>
        <v>2.6904119441715283E-2</v>
      </c>
      <c r="M348" s="168">
        <f t="shared" si="678"/>
        <v>0</v>
      </c>
      <c r="N348" s="168">
        <f t="shared" si="678"/>
        <v>1.1463422777709764E-2</v>
      </c>
      <c r="O348" s="168">
        <f t="shared" si="678"/>
        <v>3.4321164635804147E-2</v>
      </c>
      <c r="P348" s="168">
        <f t="shared" si="678"/>
        <v>0</v>
      </c>
      <c r="Q348" s="168">
        <f t="shared" si="678"/>
        <v>0</v>
      </c>
      <c r="R348" s="168">
        <f t="shared" si="678"/>
        <v>0</v>
      </c>
      <c r="S348" s="168">
        <f t="shared" si="678"/>
        <v>0</v>
      </c>
      <c r="T348" s="168">
        <f t="shared" si="678"/>
        <v>3.6798245614035087E-2</v>
      </c>
      <c r="U348" s="168">
        <f t="shared" si="678"/>
        <v>0</v>
      </c>
      <c r="V348" s="168">
        <f t="shared" si="678"/>
        <v>0</v>
      </c>
      <c r="W348" s="168">
        <f t="shared" ref="W348:X348" si="679">IFERROR(+(W91+W96+W122)/(W88+W110+W119),"-")</f>
        <v>0</v>
      </c>
      <c r="X348" s="168">
        <f t="shared" si="679"/>
        <v>0</v>
      </c>
      <c r="Y348" s="168">
        <f t="shared" ref="Y348:AN348" si="680">IFERROR(+(Y91+Y96+Y122)/(Y88+Y110+Y119),"-")</f>
        <v>0</v>
      </c>
      <c r="Z348" s="168">
        <f t="shared" si="680"/>
        <v>4.4251397751573815E-2</v>
      </c>
      <c r="AA348" s="168">
        <f t="shared" si="680"/>
        <v>3.8110493625367767E-2</v>
      </c>
      <c r="AB348" s="168">
        <f t="shared" si="680"/>
        <v>0</v>
      </c>
      <c r="AC348" s="168">
        <f t="shared" si="680"/>
        <v>2.6565128840874877E-2</v>
      </c>
      <c r="AD348" s="168">
        <f t="shared" si="680"/>
        <v>0</v>
      </c>
      <c r="AE348" s="168">
        <f t="shared" si="680"/>
        <v>9.3243900743726973E-2</v>
      </c>
      <c r="AF348" s="168">
        <f t="shared" si="680"/>
        <v>0</v>
      </c>
      <c r="AG348" s="320">
        <f t="shared" si="680"/>
        <v>1.8241614398691028E-2</v>
      </c>
      <c r="AH348" s="320">
        <f t="shared" si="680"/>
        <v>3.2836517988378645E-2</v>
      </c>
      <c r="AI348" s="320">
        <f t="shared" si="680"/>
        <v>2.01175572483001E-2</v>
      </c>
      <c r="AJ348" s="168">
        <f t="shared" si="680"/>
        <v>0</v>
      </c>
      <c r="AK348" s="168">
        <f t="shared" si="680"/>
        <v>0</v>
      </c>
      <c r="AL348" s="168">
        <f t="shared" si="680"/>
        <v>0</v>
      </c>
      <c r="AM348" s="320">
        <f t="shared" si="680"/>
        <v>0</v>
      </c>
      <c r="AN348" s="321">
        <f t="shared" si="680"/>
        <v>2.4381117483832114E-2</v>
      </c>
      <c r="AQ348" s="320">
        <f>IFERROR(+(AQ91+AQ96+AQ122)/(AQ88+AQ110+AQ119),"-")</f>
        <v>5.2943895211153134E-2</v>
      </c>
      <c r="AR348" s="320">
        <f>IFERROR(+(AR91+AR96+AR122)/(AR88+AR110+AR119),"-")</f>
        <v>1.8241614398691031E-2</v>
      </c>
      <c r="AS348" s="320">
        <f>IFERROR(+(AS91+AS96+AS122)/(AS88+AS110+AS119),"-")</f>
        <v>3.2836517988378645E-2</v>
      </c>
      <c r="AT348" s="320">
        <f>IFERROR(+(AT91+AT96+AT122)/(AT88+AT110+AT119),"-")</f>
        <v>2.0117557248300097E-2</v>
      </c>
      <c r="AU348" s="320">
        <f>IFERROR(+(AU91+AU96+AU122)/(AU88+AU110+AU119),"-")</f>
        <v>0</v>
      </c>
      <c r="AV348" s="321">
        <f t="shared" ref="AV348" si="681">IFERROR(+(AV91+AV96+AV122)/(AV88+AV110+AV119),"-")</f>
        <v>2.4381117483832117E-2</v>
      </c>
      <c r="AX348" s="320">
        <f>IFERROR(+(AX91+AX96+AX122)/(AX88+AX110+AX119),"-")</f>
        <v>2.9164485904580113E-2</v>
      </c>
      <c r="AY348" s="320">
        <f>IFERROR(+(AY91+AY96+AY122)/(AY88+AY110+AY119),"-")</f>
        <v>2.4518934442329704E-3</v>
      </c>
      <c r="AZ348" s="320">
        <f>IFERROR(+(AZ91+AZ96+AZ122)/(AZ88+AZ110+AZ119),"-")</f>
        <v>2.5753279531361979E-2</v>
      </c>
      <c r="BA348" s="320">
        <f>IFERROR(+(BA91+BA96+BA122)/(BA88+BA110+BA119),"-")</f>
        <v>0</v>
      </c>
      <c r="BB348" s="320">
        <f>IFERROR(+(BB91+BB96+BB122)/(BB88+BB110+BB119),"-")</f>
        <v>0</v>
      </c>
      <c r="BC348" s="321">
        <f t="shared" ref="BC348" si="682">IFERROR(+(BC91+BC96+BC122)/(BC88+BC110+BC119),"-")</f>
        <v>1.9160738482384824E-3</v>
      </c>
    </row>
    <row r="349" spans="1:55" s="204" customFormat="1">
      <c r="A349" s="287"/>
      <c r="B349" s="173" t="s">
        <v>30</v>
      </c>
      <c r="C349" s="308"/>
      <c r="D349" s="169">
        <f t="shared" ref="D349:K349" si="683">IF(D65&lt;0.00001,"Loss",+IF(D365&gt;+D96+D97+D122+D123, "No net debt",(+D96+D97+D122+D123-D365)/D65))</f>
        <v>11.072644301924026</v>
      </c>
      <c r="E349" s="169" t="str">
        <f t="shared" si="683"/>
        <v>Loss</v>
      </c>
      <c r="F349" s="169" t="str">
        <f t="shared" si="683"/>
        <v>No net debt</v>
      </c>
      <c r="G349" s="169" t="str">
        <f t="shared" si="683"/>
        <v>No net debt</v>
      </c>
      <c r="H349" s="169" t="str">
        <f t="shared" si="683"/>
        <v>No net debt</v>
      </c>
      <c r="I349" s="169" t="str">
        <f t="shared" si="683"/>
        <v>No net debt</v>
      </c>
      <c r="J349" s="169" t="str">
        <f t="shared" si="683"/>
        <v>No net debt</v>
      </c>
      <c r="K349" s="169">
        <f t="shared" si="683"/>
        <v>0.6202749140893471</v>
      </c>
      <c r="L349" s="324"/>
      <c r="M349" s="169" t="str">
        <f t="shared" ref="M349:V349" si="684">IF(M65&lt;0.00001,"Loss",+IF(M365&gt;+M96+M97+M122+M123, "No net debt",(+M96+M97+M122+M123-M365)/M65))</f>
        <v>No net debt</v>
      </c>
      <c r="N349" s="169" t="str">
        <f t="shared" si="684"/>
        <v>No net debt</v>
      </c>
      <c r="O349" s="169" t="str">
        <f t="shared" si="684"/>
        <v>No net debt</v>
      </c>
      <c r="P349" s="169" t="str">
        <f t="shared" si="684"/>
        <v>No net debt</v>
      </c>
      <c r="Q349" s="169" t="str">
        <f t="shared" si="684"/>
        <v>No net debt</v>
      </c>
      <c r="R349" s="169" t="str">
        <f t="shared" si="684"/>
        <v>No net debt</v>
      </c>
      <c r="S349" s="169" t="str">
        <f t="shared" si="684"/>
        <v>No net debt</v>
      </c>
      <c r="T349" s="169">
        <f t="shared" si="684"/>
        <v>4.2723631508678235</v>
      </c>
      <c r="U349" s="169" t="str">
        <f t="shared" si="684"/>
        <v>No net debt</v>
      </c>
      <c r="V349" s="169" t="str">
        <f t="shared" si="684"/>
        <v>No net debt</v>
      </c>
      <c r="W349" s="169" t="str">
        <f t="shared" ref="W349:X349" si="685">IF(W65&lt;0.00001,"Loss",+IF(W365&gt;+W96+W97+W122+W123, "No net debt",(+W96+W97+W122+W123-W365)/W65))</f>
        <v>No net debt</v>
      </c>
      <c r="X349" s="169" t="str">
        <f t="shared" si="685"/>
        <v>No net debt</v>
      </c>
      <c r="Y349" s="169" t="str">
        <f t="shared" ref="Y349:AF349" si="686">IF(Y65&lt;0.00001,"Loss",+IF(Y365&gt;+Y96+Y97+Y122+Y123, "No net debt",(+Y96+Y97+Y122+Y123-Y365)/Y65))</f>
        <v>No net debt</v>
      </c>
      <c r="Z349" s="169">
        <f t="shared" si="686"/>
        <v>1.0514827995255041</v>
      </c>
      <c r="AA349" s="169" t="str">
        <f t="shared" si="686"/>
        <v>No net debt</v>
      </c>
      <c r="AB349" s="169" t="str">
        <f t="shared" si="686"/>
        <v>No net debt</v>
      </c>
      <c r="AC349" s="169">
        <f t="shared" si="686"/>
        <v>0.6684717208182912</v>
      </c>
      <c r="AD349" s="169" t="str">
        <f t="shared" si="686"/>
        <v>No net debt</v>
      </c>
      <c r="AE349" s="169" t="str">
        <f t="shared" si="686"/>
        <v>No net debt</v>
      </c>
      <c r="AF349" s="169" t="str">
        <f t="shared" si="686"/>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7">IFERROR(+D53/D63,"-")</f>
        <v>1.4539899637491888E-2</v>
      </c>
      <c r="E350" s="168">
        <f t="shared" si="687"/>
        <v>4.3632339012632097E-4</v>
      </c>
      <c r="F350" s="168">
        <f t="shared" si="687"/>
        <v>4.0891326773528011E-3</v>
      </c>
      <c r="G350" s="168">
        <f t="shared" si="687"/>
        <v>0</v>
      </c>
      <c r="H350" s="168">
        <f t="shared" si="687"/>
        <v>3.2604191655943994E-3</v>
      </c>
      <c r="I350" s="168">
        <f t="shared" si="687"/>
        <v>0</v>
      </c>
      <c r="J350" s="168">
        <f t="shared" si="687"/>
        <v>1.003468844075204E-3</v>
      </c>
      <c r="K350" s="168">
        <f t="shared" si="687"/>
        <v>2.8059313994707675E-3</v>
      </c>
      <c r="L350" s="320">
        <f t="shared" si="687"/>
        <v>2.5503262398564189E-3</v>
      </c>
      <c r="M350" s="168">
        <f t="shared" si="687"/>
        <v>0</v>
      </c>
      <c r="N350" s="168">
        <f t="shared" si="687"/>
        <v>3.2688026601290616E-3</v>
      </c>
      <c r="O350" s="168">
        <f t="shared" si="687"/>
        <v>8.4888971034774111E-3</v>
      </c>
      <c r="P350" s="168">
        <f t="shared" si="687"/>
        <v>0</v>
      </c>
      <c r="Q350" s="168">
        <f t="shared" si="687"/>
        <v>0</v>
      </c>
      <c r="R350" s="168">
        <f t="shared" si="687"/>
        <v>5.6718246674966897E-3</v>
      </c>
      <c r="S350" s="168">
        <f t="shared" si="687"/>
        <v>3.5100982827519171E-4</v>
      </c>
      <c r="T350" s="168">
        <f t="shared" si="687"/>
        <v>4.0520202215104387E-4</v>
      </c>
      <c r="U350" s="168">
        <f t="shared" si="687"/>
        <v>0</v>
      </c>
      <c r="V350" s="168">
        <f t="shared" si="687"/>
        <v>0</v>
      </c>
      <c r="W350" s="168">
        <f t="shared" ref="W350:X350" si="688">IFERROR(+W53/W63,"-")</f>
        <v>0</v>
      </c>
      <c r="X350" s="168">
        <f t="shared" si="688"/>
        <v>0</v>
      </c>
      <c r="Y350" s="168">
        <f t="shared" ref="Y350:AN350" si="689">IFERROR(+Y53/Y63,"-")</f>
        <v>0</v>
      </c>
      <c r="Z350" s="168">
        <f t="shared" si="689"/>
        <v>9.4200431279082963E-3</v>
      </c>
      <c r="AA350" s="168">
        <f t="shared" si="689"/>
        <v>6.9193742478941035E-3</v>
      </c>
      <c r="AB350" s="168">
        <f t="shared" si="689"/>
        <v>4.6601941747572817E-4</v>
      </c>
      <c r="AC350" s="168">
        <f t="shared" si="689"/>
        <v>3.4305077151418409E-3</v>
      </c>
      <c r="AD350" s="168">
        <f t="shared" si="689"/>
        <v>0</v>
      </c>
      <c r="AE350" s="168">
        <f t="shared" si="689"/>
        <v>3.2816773017319964E-3</v>
      </c>
      <c r="AF350" s="168">
        <f t="shared" si="689"/>
        <v>4.0268186119556244E-5</v>
      </c>
      <c r="AG350" s="320">
        <f t="shared" si="689"/>
        <v>3.075492615241569E-3</v>
      </c>
      <c r="AH350" s="320">
        <f t="shared" si="689"/>
        <v>5.6418219461697719E-3</v>
      </c>
      <c r="AI350" s="320">
        <f t="shared" si="689"/>
        <v>2.13534065596436E-3</v>
      </c>
      <c r="AJ350" s="168">
        <f t="shared" si="689"/>
        <v>0</v>
      </c>
      <c r="AK350" s="168">
        <f t="shared" si="689"/>
        <v>5.3810674280694044E-3</v>
      </c>
      <c r="AL350" s="168">
        <f t="shared" si="689"/>
        <v>2.2807097568763399E-4</v>
      </c>
      <c r="AM350" s="320">
        <f t="shared" si="689"/>
        <v>5.6856445754534712E-4</v>
      </c>
      <c r="AN350" s="321">
        <f t="shared" si="689"/>
        <v>2.5854444583796763E-3</v>
      </c>
      <c r="AQ350" s="320">
        <f>IFERROR(+AQ53/AQ63,"-")</f>
        <v>2.8059313994707675E-3</v>
      </c>
      <c r="AR350" s="320">
        <f>IFERROR(+AR53/AR63,"-")</f>
        <v>3.075492615241569E-3</v>
      </c>
      <c r="AS350" s="320">
        <f>IFERROR(+AS53/AS63,"-")</f>
        <v>5.6418219461697719E-3</v>
      </c>
      <c r="AT350" s="320">
        <f>IFERROR(+AT53/AT63,"-")</f>
        <v>2.13534065596436E-3</v>
      </c>
      <c r="AU350" s="320">
        <f>IFERROR(+AU53/AU63,"-")</f>
        <v>5.6856445754534723E-4</v>
      </c>
      <c r="AV350" s="321">
        <f t="shared" ref="AV350" si="690">IFERROR(+AV53/AV63,"-")</f>
        <v>2.5854444583796763E-3</v>
      </c>
      <c r="AX350" s="320">
        <f>IFERROR(+AX53/AX63,"-")</f>
        <v>1.8069578301216395E-3</v>
      </c>
      <c r="AY350" s="320">
        <f>IFERROR(+AY53/AY63,"-")</f>
        <v>1.7469079728879883E-4</v>
      </c>
      <c r="AZ350" s="320">
        <f>IFERROR(+AZ53/AZ63,"-")</f>
        <v>2.9404351844072922E-4</v>
      </c>
      <c r="BA350" s="320">
        <f>IFERROR(+BA53/BA63,"-")</f>
        <v>0</v>
      </c>
      <c r="BB350" s="320">
        <f>IFERROR(+BB53/BB63,"-")</f>
        <v>2.2807097568763399E-4</v>
      </c>
      <c r="BC350" s="321">
        <f t="shared" ref="BC350" si="691">IFERROR(+BC53/BC63,"-")</f>
        <v>3.5572419517400844E-4</v>
      </c>
    </row>
    <row r="351" spans="1:55" s="204" customFormat="1">
      <c r="A351" s="287"/>
      <c r="B351" s="173" t="s">
        <v>28</v>
      </c>
      <c r="C351" s="308"/>
      <c r="D351" s="169">
        <f t="shared" ref="D351:K351" si="692">IFERROR(IF(D34&gt;D53, "Positive int",(D65+D53-D34+D60)/(D53-D34)),"-")</f>
        <v>10.929179247872632</v>
      </c>
      <c r="E351" s="169" t="str">
        <f t="shared" si="692"/>
        <v>Positive int</v>
      </c>
      <c r="F351" s="169" t="str">
        <f t="shared" si="692"/>
        <v>Positive int</v>
      </c>
      <c r="G351" s="169" t="str">
        <f t="shared" si="692"/>
        <v>Positive int</v>
      </c>
      <c r="H351" s="169" t="str">
        <f t="shared" si="692"/>
        <v>Positive int</v>
      </c>
      <c r="I351" s="169" t="str">
        <f t="shared" si="692"/>
        <v>Positive int</v>
      </c>
      <c r="J351" s="169" t="str">
        <f t="shared" si="692"/>
        <v>Positive int</v>
      </c>
      <c r="K351" s="169" t="str">
        <f t="shared" si="692"/>
        <v>Positive int</v>
      </c>
      <c r="L351" s="324"/>
      <c r="M351" s="169" t="str">
        <f t="shared" ref="M351:V351" si="693">IFERROR(IF(M34&gt;M53, "Positive int",(M65+M53-M34+M60)/(M53-M34)),"-")</f>
        <v>Positive int</v>
      </c>
      <c r="N351" s="169" t="str">
        <f t="shared" si="693"/>
        <v>Positive int</v>
      </c>
      <c r="O351" s="169" t="str">
        <f t="shared" si="693"/>
        <v>Positive int</v>
      </c>
      <c r="P351" s="169" t="str">
        <f t="shared" si="693"/>
        <v>Positive int</v>
      </c>
      <c r="Q351" s="169" t="str">
        <f t="shared" si="693"/>
        <v>Positive int</v>
      </c>
      <c r="R351" s="169" t="str">
        <f t="shared" si="693"/>
        <v>Positive int</v>
      </c>
      <c r="S351" s="169" t="str">
        <f t="shared" si="693"/>
        <v>Positive int</v>
      </c>
      <c r="T351" s="169" t="str">
        <f t="shared" si="693"/>
        <v>Positive int</v>
      </c>
      <c r="U351" s="169" t="str">
        <f t="shared" si="693"/>
        <v>Positive int</v>
      </c>
      <c r="V351" s="169" t="str">
        <f t="shared" si="693"/>
        <v>Positive int</v>
      </c>
      <c r="W351" s="169" t="str">
        <f t="shared" ref="W351:X351" si="694">IFERROR(IF(W34&gt;W53, "Positive int",(W65+W53-W34+W60)/(W53-W34)),"-")</f>
        <v>Positive int</v>
      </c>
      <c r="X351" s="169" t="str">
        <f t="shared" si="694"/>
        <v>Positive int</v>
      </c>
      <c r="Y351" s="169" t="str">
        <f t="shared" ref="Y351:AF351" si="695">IFERROR(IF(Y34&gt;Y53, "Positive int",(Y65+Y53-Y34+Y60)/(Y53-Y34)),"-")</f>
        <v>Positive int</v>
      </c>
      <c r="Z351" s="169">
        <f t="shared" si="695"/>
        <v>26.091149273447819</v>
      </c>
      <c r="AA351" s="169">
        <f t="shared" si="695"/>
        <v>146.0151515151515</v>
      </c>
      <c r="AB351" s="169" t="str">
        <f t="shared" si="695"/>
        <v>Positive int</v>
      </c>
      <c r="AC351" s="169">
        <f t="shared" si="695"/>
        <v>294.03225806451616</v>
      </c>
      <c r="AD351" s="169" t="str">
        <f t="shared" si="695"/>
        <v>Positive int</v>
      </c>
      <c r="AE351" s="169" t="str">
        <f t="shared" si="695"/>
        <v>Positive int</v>
      </c>
      <c r="AF351" s="169" t="str">
        <f t="shared" si="695"/>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6">IFERROR(+D187/D58,"-")</f>
        <v>1.5515267175572518</v>
      </c>
      <c r="E355" s="167">
        <f t="shared" si="696"/>
        <v>1.2533546325878595</v>
      </c>
      <c r="F355" s="167">
        <f t="shared" si="696"/>
        <v>1.631908877507469</v>
      </c>
      <c r="G355" s="167">
        <f t="shared" si="696"/>
        <v>0.88303338040441071</v>
      </c>
      <c r="H355" s="167">
        <f t="shared" si="696"/>
        <v>1.6530500891200757</v>
      </c>
      <c r="I355" s="167">
        <f t="shared" si="696"/>
        <v>1.9445556183930048</v>
      </c>
      <c r="J355" s="167">
        <f t="shared" si="696"/>
        <v>1.7550277724573837</v>
      </c>
      <c r="K355" s="167">
        <f t="shared" si="696"/>
        <v>2.2876993946777326</v>
      </c>
      <c r="L355" s="351">
        <f t="shared" si="696"/>
        <v>1.471233551376586</v>
      </c>
      <c r="M355" s="167">
        <f t="shared" si="696"/>
        <v>1.8326639892904952</v>
      </c>
      <c r="N355" s="167">
        <f t="shared" si="696"/>
        <v>3.8133333333333335</v>
      </c>
      <c r="O355" s="167">
        <f t="shared" si="696"/>
        <v>0.76671719723766207</v>
      </c>
      <c r="P355" s="167">
        <f t="shared" si="696"/>
        <v>2.0689987163029526</v>
      </c>
      <c r="Q355" s="167">
        <f t="shared" si="696"/>
        <v>0.94341910278862995</v>
      </c>
      <c r="R355" s="167">
        <f t="shared" si="696"/>
        <v>1.8346289752650176</v>
      </c>
      <c r="S355" s="167">
        <f t="shared" si="696"/>
        <v>2.3388090349075976</v>
      </c>
      <c r="T355" s="167">
        <f t="shared" si="696"/>
        <v>2.3119313750974784</v>
      </c>
      <c r="U355" s="167">
        <f t="shared" si="696"/>
        <v>3.6323150533676851</v>
      </c>
      <c r="V355" s="167">
        <f t="shared" si="696"/>
        <v>1.3753517163759144</v>
      </c>
      <c r="W355" s="167">
        <f t="shared" ref="W355:X355" si="697">IFERROR(+W187/W58,"-")</f>
        <v>3.205091937765205</v>
      </c>
      <c r="X355" s="167">
        <f t="shared" si="697"/>
        <v>3.7531486146095716</v>
      </c>
      <c r="Y355" s="167">
        <f t="shared" ref="Y355:AN355" si="698">IFERROR(+Y187/Y58,"-")</f>
        <v>0.2999669639907499</v>
      </c>
      <c r="Z355" s="167">
        <f t="shared" si="698"/>
        <v>0.8516224188790561</v>
      </c>
      <c r="AA355" s="167">
        <f t="shared" si="698"/>
        <v>0.83119658119658124</v>
      </c>
      <c r="AB355" s="167">
        <f t="shared" si="698"/>
        <v>1.1787584143605085</v>
      </c>
      <c r="AC355" s="167">
        <f t="shared" si="698"/>
        <v>1.7903516681695222</v>
      </c>
      <c r="AD355" s="167">
        <f t="shared" si="698"/>
        <v>1.6443709896947307</v>
      </c>
      <c r="AE355" s="167">
        <f t="shared" si="698"/>
        <v>0.43262879788639363</v>
      </c>
      <c r="AF355" s="167">
        <f t="shared" si="698"/>
        <v>0.68334657135292565</v>
      </c>
      <c r="AG355" s="351">
        <f t="shared" si="698"/>
        <v>1.4829278995145765</v>
      </c>
      <c r="AH355" s="351">
        <f t="shared" si="698"/>
        <v>1.3378161317753772</v>
      </c>
      <c r="AI355" s="351">
        <f t="shared" si="698"/>
        <v>1.7320680158064903</v>
      </c>
      <c r="AJ355" s="167">
        <f t="shared" si="698"/>
        <v>1.1555020535334939</v>
      </c>
      <c r="AK355" s="167">
        <f t="shared" si="698"/>
        <v>1.5133689839572193</v>
      </c>
      <c r="AL355" s="167">
        <f t="shared" si="698"/>
        <v>4.0193164933135215</v>
      </c>
      <c r="AM355" s="351">
        <f t="shared" si="698"/>
        <v>1.4204356961185447</v>
      </c>
      <c r="AN355" s="352">
        <f t="shared" si="698"/>
        <v>1.472296113057028</v>
      </c>
      <c r="AQ355" s="351">
        <f>IFERROR(+AQ187/AQ58,"-")</f>
        <v>2.2876993946777326</v>
      </c>
      <c r="AR355" s="351">
        <f>IFERROR(+AR187/AR58,"-")</f>
        <v>1.4829278995145763</v>
      </c>
      <c r="AS355" s="351">
        <f>IFERROR(+AS187/AS58,"-")</f>
        <v>1.3378161317753772</v>
      </c>
      <c r="AT355" s="351">
        <f>IFERROR(+AT187/AT58,"-")</f>
        <v>1.7320680158064901</v>
      </c>
      <c r="AU355" s="351">
        <f>IFERROR(+AU187/AU58,"-")</f>
        <v>1.4204356961185447</v>
      </c>
      <c r="AV355" s="352">
        <f t="shared" ref="AV355" si="699">IFERROR(+AV187/AV58,"-")</f>
        <v>1.472296113057028</v>
      </c>
      <c r="AX355" s="351">
        <f>IFERROR(+AX187/AX58,"-")</f>
        <v>1.9631496707466796</v>
      </c>
      <c r="AY355" s="351">
        <f>IFERROR(+AY187/AY58,"-")</f>
        <v>1.5968534906588003</v>
      </c>
      <c r="AZ355" s="351">
        <f>IFERROR(+AZ187/AZ58,"-")</f>
        <v>1.4244567963617989</v>
      </c>
      <c r="BA355" s="351">
        <f>IFERROR(+BA187/BA58,"-")</f>
        <v>1.1787584143605085</v>
      </c>
      <c r="BB355" s="351">
        <f>IFERROR(+BB187/BB58,"-")</f>
        <v>2.0664629488158899</v>
      </c>
      <c r="BC355" s="352">
        <f t="shared" ref="BC355" si="700">IFERROR(+BC187/BC58,"-")</f>
        <v>1.8203795165063685</v>
      </c>
    </row>
    <row r="356" spans="1:55" s="204" customFormat="1">
      <c r="A356" s="287"/>
      <c r="B356" s="173" t="s">
        <v>25</v>
      </c>
      <c r="C356" s="308"/>
      <c r="D356" s="162">
        <f t="shared" ref="D356:V356" si="701">IFERROR(+(D110*1000)/D266,"-")</f>
        <v>26210.638536640108</v>
      </c>
      <c r="E356" s="162">
        <f t="shared" si="701"/>
        <v>70345.836459114784</v>
      </c>
      <c r="F356" s="162">
        <f t="shared" si="701"/>
        <v>47623.377934864933</v>
      </c>
      <c r="G356" s="162">
        <f t="shared" si="701"/>
        <v>44168.638959891447</v>
      </c>
      <c r="H356" s="162">
        <f t="shared" si="701"/>
        <v>47369.15887850467</v>
      </c>
      <c r="I356" s="162">
        <f t="shared" si="701"/>
        <v>64494.523263092007</v>
      </c>
      <c r="J356" s="162">
        <f t="shared" si="701"/>
        <v>33187.252498585709</v>
      </c>
      <c r="K356" s="162">
        <f t="shared" si="701"/>
        <v>36657.233429394815</v>
      </c>
      <c r="L356" s="337">
        <f t="shared" si="701"/>
        <v>44250.705103464657</v>
      </c>
      <c r="M356" s="162">
        <f t="shared" si="701"/>
        <v>14619.597774925118</v>
      </c>
      <c r="N356" s="162">
        <f t="shared" si="701"/>
        <v>23340.110905730129</v>
      </c>
      <c r="O356" s="162">
        <f t="shared" si="701"/>
        <v>26401.588562351073</v>
      </c>
      <c r="P356" s="162">
        <f t="shared" si="701"/>
        <v>25749.757830158218</v>
      </c>
      <c r="Q356" s="162">
        <f t="shared" si="701"/>
        <v>23116.133720930233</v>
      </c>
      <c r="R356" s="162">
        <f t="shared" si="701"/>
        <v>21446.158690176322</v>
      </c>
      <c r="S356" s="162">
        <f t="shared" si="701"/>
        <v>10303.747534516766</v>
      </c>
      <c r="T356" s="162">
        <f t="shared" si="701"/>
        <v>23293.596340766151</v>
      </c>
      <c r="U356" s="162">
        <f t="shared" si="701"/>
        <v>8852.2344013490729</v>
      </c>
      <c r="V356" s="162">
        <f t="shared" si="701"/>
        <v>6539.0440132513013</v>
      </c>
      <c r="W356" s="162">
        <f t="shared" ref="W356:X356" si="702">IFERROR(+(W110*1000)/W266,"-")</f>
        <v>18053.036126056879</v>
      </c>
      <c r="X356" s="162">
        <f t="shared" si="702"/>
        <v>4638.8888888888887</v>
      </c>
      <c r="Y356" s="162">
        <f t="shared" ref="Y356:AN356" si="703">IFERROR(+(Y110*1000)/Y266,"-")</f>
        <v>5300.7240276140765</v>
      </c>
      <c r="Z356" s="162">
        <f t="shared" si="703"/>
        <v>21980.816527299557</v>
      </c>
      <c r="AA356" s="162">
        <f t="shared" si="703"/>
        <v>32478.930893330122</v>
      </c>
      <c r="AB356" s="162">
        <f t="shared" si="703"/>
        <v>12489.740082079343</v>
      </c>
      <c r="AC356" s="162">
        <f t="shared" si="703"/>
        <v>17251.244907197826</v>
      </c>
      <c r="AD356" s="162">
        <f t="shared" si="703"/>
        <v>13207.166853303472</v>
      </c>
      <c r="AE356" s="162">
        <f t="shared" si="703"/>
        <v>12364.364364364365</v>
      </c>
      <c r="AF356" s="162">
        <f t="shared" si="703"/>
        <v>14568.032015065914</v>
      </c>
      <c r="AG356" s="337">
        <f t="shared" si="703"/>
        <v>17922.154456787433</v>
      </c>
      <c r="AH356" s="337">
        <f t="shared" si="703"/>
        <v>20753.880837359098</v>
      </c>
      <c r="AI356" s="337">
        <f t="shared" si="703"/>
        <v>18437.503386249118</v>
      </c>
      <c r="AJ356" s="162">
        <f t="shared" si="703"/>
        <v>3316.8144096567335</v>
      </c>
      <c r="AK356" s="162">
        <f t="shared" si="703"/>
        <v>6106.060606060606</v>
      </c>
      <c r="AL356" s="162">
        <f t="shared" si="703"/>
        <v>5551.0697032436165</v>
      </c>
      <c r="AM356" s="337">
        <f t="shared" si="703"/>
        <v>3734.7408679363098</v>
      </c>
      <c r="AN356" s="338">
        <f t="shared" si="703"/>
        <v>31024.370972122768</v>
      </c>
      <c r="AQ356" s="337">
        <f>IFERROR(+(AQ110*1000)/AQ266,"-")</f>
        <v>36657.233429394815</v>
      </c>
      <c r="AR356" s="337">
        <f>IFERROR(+(AR110*1000)/AR266,"-")</f>
        <v>17922.154456787437</v>
      </c>
      <c r="AS356" s="337">
        <f>IFERROR(+(AS110*1000)/AS266,"-")</f>
        <v>20753.880837359098</v>
      </c>
      <c r="AT356" s="337">
        <f>IFERROR(+(AT110*1000)/AT266,"-")</f>
        <v>18437.503386249118</v>
      </c>
      <c r="AU356" s="337">
        <f>IFERROR(+(AU110*1000)/AU266,"-")</f>
        <v>3734.7408679363098</v>
      </c>
      <c r="AV356" s="338">
        <f t="shared" ref="AV356" si="704">IFERROR(+(AV110*1000)/AV266,"-")</f>
        <v>31024.370972122764</v>
      </c>
      <c r="AX356" s="337">
        <f>IFERROR(+(AX110*1000)/AX266,"-")</f>
        <v>39122.142613442513</v>
      </c>
      <c r="AY356" s="337">
        <f>IFERROR(+(AY110*1000)/AY266,"-")</f>
        <v>16776.09661299278</v>
      </c>
      <c r="AZ356" s="337">
        <f>IFERROR(+(AZ110*1000)/AZ266,"-")</f>
        <v>18161.08022239873</v>
      </c>
      <c r="BA356" s="337">
        <f>IFERROR(+(BA110*1000)/BA266,"-")</f>
        <v>11513.853904282116</v>
      </c>
      <c r="BB356" s="337">
        <f>IFERROR(+(BB110*1000)/BB266,"-")</f>
        <v>5551.0697032436165</v>
      </c>
      <c r="BC356" s="338">
        <f t="shared" ref="BC356" si="705">IFERROR(+(BC110*1000)/BC266,"-")</f>
        <v>17834.745762711864</v>
      </c>
    </row>
    <row r="357" spans="1:55" s="204" customFormat="1">
      <c r="A357" s="287"/>
      <c r="B357" s="173" t="s">
        <v>24</v>
      </c>
      <c r="C357" s="308"/>
      <c r="D357" s="162">
        <f t="shared" ref="D357:V357" si="706">+D88+D110+D119</f>
        <v>490088</v>
      </c>
      <c r="E357" s="162">
        <f t="shared" si="706"/>
        <v>239393</v>
      </c>
      <c r="F357" s="162">
        <f t="shared" si="706"/>
        <v>1064125</v>
      </c>
      <c r="G357" s="162">
        <f t="shared" si="706"/>
        <v>1605985</v>
      </c>
      <c r="H357" s="162">
        <f t="shared" si="706"/>
        <v>861157</v>
      </c>
      <c r="I357" s="162">
        <f t="shared" si="706"/>
        <v>1457318</v>
      </c>
      <c r="J357" s="162">
        <f t="shared" si="706"/>
        <v>390217</v>
      </c>
      <c r="K357" s="162">
        <f t="shared" si="706"/>
        <v>698853</v>
      </c>
      <c r="L357" s="337">
        <f t="shared" si="706"/>
        <v>6807136</v>
      </c>
      <c r="M357" s="162">
        <f t="shared" si="706"/>
        <v>62321</v>
      </c>
      <c r="N357" s="162">
        <f t="shared" si="706"/>
        <v>89851</v>
      </c>
      <c r="O357" s="162">
        <f t="shared" si="706"/>
        <v>202295</v>
      </c>
      <c r="P357" s="162">
        <f t="shared" si="706"/>
        <v>93562</v>
      </c>
      <c r="Q357" s="162">
        <f t="shared" si="706"/>
        <v>206569</v>
      </c>
      <c r="R357" s="162">
        <f t="shared" si="706"/>
        <v>95502</v>
      </c>
      <c r="S357" s="162">
        <f t="shared" si="706"/>
        <v>43675</v>
      </c>
      <c r="T357" s="162">
        <f t="shared" si="706"/>
        <v>91200</v>
      </c>
      <c r="U357" s="162">
        <f t="shared" si="706"/>
        <v>70449</v>
      </c>
      <c r="V357" s="162">
        <f t="shared" si="706"/>
        <v>21307</v>
      </c>
      <c r="W357" s="162">
        <f t="shared" ref="W357:X357" si="707">+W88+W110+W119</f>
        <v>26088</v>
      </c>
      <c r="X357" s="162">
        <f t="shared" si="707"/>
        <v>15873</v>
      </c>
      <c r="Y357" s="162">
        <f t="shared" ref="Y357:AN357" si="708">+Y88+Y110+Y119</f>
        <v>65820</v>
      </c>
      <c r="Z357" s="162">
        <f t="shared" si="708"/>
        <v>232874</v>
      </c>
      <c r="AA357" s="162">
        <f t="shared" si="708"/>
        <v>152950</v>
      </c>
      <c r="AB357" s="162">
        <f t="shared" si="708"/>
        <v>57369</v>
      </c>
      <c r="AC357" s="162">
        <f t="shared" si="708"/>
        <v>124223</v>
      </c>
      <c r="AD357" s="162">
        <f t="shared" si="708"/>
        <v>77378</v>
      </c>
      <c r="AE357" s="162">
        <f t="shared" si="708"/>
        <v>28774</v>
      </c>
      <c r="AF357" s="162">
        <f t="shared" si="708"/>
        <v>75420</v>
      </c>
      <c r="AG357" s="337">
        <f t="shared" si="708"/>
        <v>1833500</v>
      </c>
      <c r="AH357" s="337">
        <f t="shared" si="708"/>
        <v>727970</v>
      </c>
      <c r="AI357" s="337">
        <f t="shared" si="708"/>
        <v>423113</v>
      </c>
      <c r="AJ357" s="162">
        <f t="shared" si="708"/>
        <v>129593</v>
      </c>
      <c r="AK357" s="162">
        <f t="shared" si="708"/>
        <v>85390</v>
      </c>
      <c r="AL357" s="162">
        <f t="shared" si="708"/>
        <v>27731</v>
      </c>
      <c r="AM357" s="337">
        <f t="shared" si="708"/>
        <v>242714</v>
      </c>
      <c r="AN357" s="338">
        <f t="shared" si="708"/>
        <v>8883350</v>
      </c>
      <c r="AQ357" s="337">
        <f>+AQ88+AQ110+AQ119</f>
        <v>87356.625</v>
      </c>
      <c r="AR357" s="337">
        <f>+AR88+AR110+AR119</f>
        <v>91675</v>
      </c>
      <c r="AS357" s="337">
        <f>+AS88+AS110+AS119</f>
        <v>145594</v>
      </c>
      <c r="AT357" s="337">
        <f>+AT88+AT110+AT119</f>
        <v>28207.533333333336</v>
      </c>
      <c r="AU357" s="337">
        <f>+AU88+AU110+AU119</f>
        <v>80904.666666666672</v>
      </c>
      <c r="AV357" s="338">
        <f t="shared" ref="AV357" si="709">+AV88+AV110+AV119</f>
        <v>286559.67741935479</v>
      </c>
      <c r="AX357" s="337">
        <f>+AX88+AX110+AX119</f>
        <v>779544</v>
      </c>
      <c r="AY357" s="337">
        <f>+AY88+AY110+AY119</f>
        <v>73820.5</v>
      </c>
      <c r="AZ357" s="337">
        <f>+AZ88+AZ110+AZ119</f>
        <v>128372</v>
      </c>
      <c r="BA357" s="337">
        <f>+BA88+BA110+BA119</f>
        <v>49735</v>
      </c>
      <c r="BB357" s="337">
        <f>+BB88+BB110+BB119</f>
        <v>62411</v>
      </c>
      <c r="BC357" s="338">
        <f t="shared" ref="BC357" si="710">+BC88+BC110+BC119</f>
        <v>94464</v>
      </c>
    </row>
    <row r="358" spans="1:55" s="204" customFormat="1">
      <c r="A358" s="287"/>
      <c r="B358" s="173" t="s">
        <v>23</v>
      </c>
      <c r="C358" s="308"/>
      <c r="D358" s="167">
        <f t="shared" ref="D358:V358" si="711">IFERROR(+D42/D357,"-")</f>
        <v>0.5321330046848729</v>
      </c>
      <c r="E358" s="167">
        <f t="shared" si="711"/>
        <v>0.37306019808432161</v>
      </c>
      <c r="F358" s="167">
        <f t="shared" si="711"/>
        <v>0.3811074826735581</v>
      </c>
      <c r="G358" s="167">
        <f t="shared" si="711"/>
        <v>0.52498622340806422</v>
      </c>
      <c r="H358" s="167">
        <f t="shared" si="711"/>
        <v>0.32998976957744058</v>
      </c>
      <c r="I358" s="167">
        <f t="shared" si="711"/>
        <v>0.38255137176649162</v>
      </c>
      <c r="J358" s="167">
        <f t="shared" si="711"/>
        <v>0.53062783015604142</v>
      </c>
      <c r="K358" s="167">
        <f t="shared" si="711"/>
        <v>0.44821872410936203</v>
      </c>
      <c r="L358" s="351">
        <f t="shared" si="711"/>
        <v>0.43494606248501572</v>
      </c>
      <c r="M358" s="167">
        <f t="shared" si="711"/>
        <v>0.43961104603584666</v>
      </c>
      <c r="N358" s="167">
        <f t="shared" si="711"/>
        <v>0.4906456244226553</v>
      </c>
      <c r="O358" s="167">
        <f t="shared" si="711"/>
        <v>0.41967423811760052</v>
      </c>
      <c r="P358" s="167">
        <f t="shared" si="711"/>
        <v>0.4236655907312798</v>
      </c>
      <c r="Q358" s="167">
        <f t="shared" si="711"/>
        <v>0.46952350062206816</v>
      </c>
      <c r="R358" s="167">
        <f t="shared" si="711"/>
        <v>0.54791522690624284</v>
      </c>
      <c r="S358" s="167">
        <f t="shared" si="711"/>
        <v>0.89151688609044077</v>
      </c>
      <c r="T358" s="167">
        <f t="shared" si="711"/>
        <v>0.57648026315789469</v>
      </c>
      <c r="U358" s="167">
        <f t="shared" si="711"/>
        <v>0.63550937557665832</v>
      </c>
      <c r="V358" s="167">
        <f t="shared" si="711"/>
        <v>1.2910311165344723</v>
      </c>
      <c r="W358" s="167">
        <f t="shared" ref="W358:X358" si="712">IFERROR(+W42/W357,"-")</f>
        <v>0.66996320147194111</v>
      </c>
      <c r="X358" s="167">
        <f t="shared" si="712"/>
        <v>0.77622377622377625</v>
      </c>
      <c r="Y358" s="167">
        <f t="shared" ref="Y358:AN358" si="713">IFERROR(+Y42/Y357,"-")</f>
        <v>0.84829838954725012</v>
      </c>
      <c r="Z358" s="167">
        <f t="shared" si="713"/>
        <v>0.56590259110076691</v>
      </c>
      <c r="AA358" s="167">
        <f t="shared" si="713"/>
        <v>0.35671134357633211</v>
      </c>
      <c r="AB358" s="167">
        <f t="shared" si="713"/>
        <v>0.75040527113946554</v>
      </c>
      <c r="AC358" s="167">
        <f t="shared" si="713"/>
        <v>0.58829685323973824</v>
      </c>
      <c r="AD358" s="167">
        <f t="shared" si="713"/>
        <v>0.63701568921398843</v>
      </c>
      <c r="AE358" s="167">
        <f t="shared" si="713"/>
        <v>0.82133175783693613</v>
      </c>
      <c r="AF358" s="167">
        <f t="shared" si="713"/>
        <v>0.67862635905595337</v>
      </c>
      <c r="AG358" s="351">
        <f t="shared" si="713"/>
        <v>0.55704335969457319</v>
      </c>
      <c r="AH358" s="351">
        <f t="shared" si="713"/>
        <v>0.53797271865598861</v>
      </c>
      <c r="AI358" s="351">
        <f t="shared" si="713"/>
        <v>0.50079529581932014</v>
      </c>
      <c r="AJ358" s="167">
        <f t="shared" si="713"/>
        <v>1.1508954958986983</v>
      </c>
      <c r="AK358" s="167">
        <f t="shared" si="713"/>
        <v>0.25741890151071556</v>
      </c>
      <c r="AL358" s="167">
        <f t="shared" si="713"/>
        <v>0.87414806534203604</v>
      </c>
      <c r="AM358" s="351">
        <f t="shared" si="713"/>
        <v>0.80493914648516363</v>
      </c>
      <c r="AN358" s="352">
        <f t="shared" si="713"/>
        <v>0.47025570308498482</v>
      </c>
      <c r="AQ358" s="351">
        <f>IFERROR(+AQ42/AQ357,"-")</f>
        <v>0.44821872410936203</v>
      </c>
      <c r="AR358" s="351">
        <f>IFERROR(+AR42/AR357,"-")</f>
        <v>0.55704335969457319</v>
      </c>
      <c r="AS358" s="351">
        <f>IFERROR(+AS42/AS357,"-")</f>
        <v>0.53797271865598861</v>
      </c>
      <c r="AT358" s="351">
        <f>IFERROR(+AT42/AT357,"-")</f>
        <v>0.50079529581932014</v>
      </c>
      <c r="AU358" s="351">
        <f>IFERROR(+AU42/AU357,"-")</f>
        <v>0.80493914648516363</v>
      </c>
      <c r="AV358" s="352">
        <f t="shared" ref="AV358" si="714">IFERROR(+AV42/AV357,"-")</f>
        <v>0.47025570308498488</v>
      </c>
      <c r="AX358" s="351">
        <f>IFERROR(+AX42/AX357,"-")</f>
        <v>0.38318042342702913</v>
      </c>
      <c r="AY358" s="351">
        <f>IFERROR(+AY42/AY357,"-")</f>
        <v>0.63709945069459029</v>
      </c>
      <c r="AZ358" s="351">
        <f>IFERROR(+AZ42/AZ357,"-")</f>
        <v>0.56928302121958063</v>
      </c>
      <c r="BA358" s="351">
        <f>IFERROR(+BA42/BA357,"-")</f>
        <v>0.79700412184578262</v>
      </c>
      <c r="BB358" s="351">
        <f>IFERROR(+BB42/BB357,"-")</f>
        <v>0.3884090945506401</v>
      </c>
      <c r="BC358" s="352">
        <f t="shared" ref="BC358" si="715">IFERROR(+BC42/BC357,"-")</f>
        <v>0.55656122967479671</v>
      </c>
    </row>
    <row r="359" spans="1:55" s="204" customFormat="1">
      <c r="A359" s="287"/>
      <c r="B359" s="173" t="s">
        <v>22</v>
      </c>
      <c r="C359" s="308"/>
      <c r="D359" s="161">
        <f t="shared" ref="D359:V359" si="716">IFERROR(+D287/D266,"-")</f>
        <v>10.598866569408596</v>
      </c>
      <c r="E359" s="161">
        <f t="shared" si="716"/>
        <v>31.882970742685671</v>
      </c>
      <c r="F359" s="161">
        <f t="shared" si="716"/>
        <v>16.912193890431709</v>
      </c>
      <c r="G359" s="161">
        <f t="shared" si="716"/>
        <v>15.393985294581716</v>
      </c>
      <c r="H359" s="161">
        <f t="shared" si="716"/>
        <v>20.045000640122904</v>
      </c>
      <c r="I359" s="161">
        <f t="shared" si="716"/>
        <v>11.025610264969748</v>
      </c>
      <c r="J359" s="161">
        <f t="shared" si="716"/>
        <v>0</v>
      </c>
      <c r="K359" s="161">
        <f t="shared" si="716"/>
        <v>11.815561959654179</v>
      </c>
      <c r="L359" s="347">
        <f t="shared" si="716"/>
        <v>13.554203901077695</v>
      </c>
      <c r="M359" s="161">
        <f t="shared" si="716"/>
        <v>6.5468549422336331</v>
      </c>
      <c r="N359" s="161">
        <f t="shared" si="716"/>
        <v>12.232593961799138</v>
      </c>
      <c r="O359" s="161">
        <f t="shared" si="716"/>
        <v>0</v>
      </c>
      <c r="P359" s="161">
        <f t="shared" si="716"/>
        <v>11.535356796900226</v>
      </c>
      <c r="Q359" s="161">
        <f t="shared" si="716"/>
        <v>9.6071220930232553</v>
      </c>
      <c r="R359" s="161">
        <f t="shared" si="716"/>
        <v>7.0210957178841307</v>
      </c>
      <c r="S359" s="161">
        <f t="shared" si="716"/>
        <v>0</v>
      </c>
      <c r="T359" s="161">
        <f t="shared" si="716"/>
        <v>11.449971412235563</v>
      </c>
      <c r="U359" s="161">
        <f t="shared" si="716"/>
        <v>4.4481450252951094</v>
      </c>
      <c r="V359" s="161">
        <f t="shared" si="716"/>
        <v>0</v>
      </c>
      <c r="W359" s="161">
        <f t="shared" ref="W359:X359" si="717">IFERROR(+W287/W266,"-")</f>
        <v>0</v>
      </c>
      <c r="X359" s="161">
        <f t="shared" si="717"/>
        <v>0</v>
      </c>
      <c r="Y359" s="161">
        <f t="shared" ref="Y359:AN359" si="718">IFERROR(+Y287/Y266,"-")</f>
        <v>0</v>
      </c>
      <c r="Z359" s="161">
        <f t="shared" si="718"/>
        <v>11.808066896212495</v>
      </c>
      <c r="AA359" s="161">
        <f t="shared" si="718"/>
        <v>13.757283891163015</v>
      </c>
      <c r="AB359" s="161">
        <f t="shared" si="718"/>
        <v>8.5619699042407653</v>
      </c>
      <c r="AC359" s="161">
        <f t="shared" si="718"/>
        <v>11.317338162064283</v>
      </c>
      <c r="AD359" s="161">
        <f t="shared" si="718"/>
        <v>0</v>
      </c>
      <c r="AE359" s="161">
        <f t="shared" si="718"/>
        <v>8.974974974974975</v>
      </c>
      <c r="AF359" s="161">
        <f t="shared" si="718"/>
        <v>0</v>
      </c>
      <c r="AG359" s="347">
        <f t="shared" si="718"/>
        <v>6.5547447905322009</v>
      </c>
      <c r="AH359" s="347">
        <f t="shared" si="718"/>
        <v>7.5710466988727863</v>
      </c>
      <c r="AI359" s="347">
        <f t="shared" si="718"/>
        <v>7.1459608820501703</v>
      </c>
      <c r="AJ359" s="161">
        <f t="shared" si="718"/>
        <v>0</v>
      </c>
      <c r="AK359" s="161">
        <f t="shared" si="718"/>
        <v>0</v>
      </c>
      <c r="AL359" s="161">
        <f t="shared" si="718"/>
        <v>1.6735679779158039</v>
      </c>
      <c r="AM359" s="347">
        <f t="shared" si="718"/>
        <v>0.18927567905088979</v>
      </c>
      <c r="AN359" s="348">
        <f t="shared" si="718"/>
        <v>9.7644633200819779</v>
      </c>
      <c r="AQ359" s="347">
        <f>IFERROR(+AQ287/AQ266,"-")</f>
        <v>11.815561959654179</v>
      </c>
      <c r="AR359" s="347">
        <f>IFERROR(+AR287/AR266,"-")</f>
        <v>6.5547447905322009</v>
      </c>
      <c r="AS359" s="347">
        <f>IFERROR(+AS287/AS266,"-")</f>
        <v>7.5710466988727854</v>
      </c>
      <c r="AT359" s="347">
        <f>IFERROR(+AT287/AT266,"-")</f>
        <v>7.1459608820501703</v>
      </c>
      <c r="AU359" s="347">
        <f>IFERROR(+AU287/AU266,"-")</f>
        <v>0.18927567905088979</v>
      </c>
      <c r="AV359" s="348">
        <f t="shared" ref="AV359" si="719">IFERROR(+AV287/AV266,"-")</f>
        <v>9.7644633200819779</v>
      </c>
      <c r="AX359" s="347">
        <f>IFERROR(+AX287/AX266,"-")</f>
        <v>12.019959058341863</v>
      </c>
      <c r="AY359" s="347">
        <f>IFERROR(+AY287/AY266,"-")</f>
        <v>10.470849528039977</v>
      </c>
      <c r="AZ359" s="347">
        <f>IFERROR(+AZ287/AZ266,"-")</f>
        <v>11.207069102462272</v>
      </c>
      <c r="BA359" s="347">
        <f>IFERROR(+BA287/BA266,"-")</f>
        <v>8.4371851385390428</v>
      </c>
      <c r="BB359" s="347">
        <f>IFERROR(+BB287/BB266,"-")</f>
        <v>1.6735679779158039</v>
      </c>
      <c r="BC359" s="348">
        <f t="shared" ref="BC359" si="720">IFERROR(+BC287/BC266,"-")</f>
        <v>14.504590395480227</v>
      </c>
    </row>
    <row r="360" spans="1:55" s="204" customFormat="1">
      <c r="A360" s="287"/>
      <c r="B360" s="173" t="s">
        <v>21</v>
      </c>
      <c r="C360" s="308"/>
      <c r="D360" s="162">
        <f t="shared" ref="D360:V360" si="721">IFERROR(+(D51*1000)/D287,"-")</f>
        <v>90.972137665239046</v>
      </c>
      <c r="E360" s="162">
        <f t="shared" si="721"/>
        <v>70.729411764705887</v>
      </c>
      <c r="F360" s="162">
        <f t="shared" si="721"/>
        <v>42.538200187492912</v>
      </c>
      <c r="G360" s="162">
        <f t="shared" si="721"/>
        <v>102.527571645279</v>
      </c>
      <c r="H360" s="162">
        <f t="shared" si="721"/>
        <v>33.773707220024079</v>
      </c>
      <c r="I360" s="162">
        <f t="shared" si="721"/>
        <v>195.28533514994109</v>
      </c>
      <c r="J360" s="162" t="str">
        <f t="shared" si="721"/>
        <v>-</v>
      </c>
      <c r="K360" s="162">
        <f t="shared" si="721"/>
        <v>120.16585365853659</v>
      </c>
      <c r="L360" s="337">
        <f t="shared" si="721"/>
        <v>94.381456424184847</v>
      </c>
      <c r="M360" s="162">
        <f t="shared" si="721"/>
        <v>105.88235294117646</v>
      </c>
      <c r="N360" s="162">
        <f t="shared" si="721"/>
        <v>89.379706349006469</v>
      </c>
      <c r="O360" s="162" t="str">
        <f t="shared" si="721"/>
        <v>-</v>
      </c>
      <c r="P360" s="162">
        <f t="shared" si="721"/>
        <v>64.940517844646607</v>
      </c>
      <c r="Q360" s="162">
        <f t="shared" si="721"/>
        <v>86.161247862989242</v>
      </c>
      <c r="R360" s="162">
        <f t="shared" si="721"/>
        <v>104.21992017579264</v>
      </c>
      <c r="S360" s="162" t="str">
        <f t="shared" si="721"/>
        <v>-</v>
      </c>
      <c r="T360" s="162">
        <f t="shared" si="721"/>
        <v>89.084190552282038</v>
      </c>
      <c r="U360" s="162">
        <f t="shared" si="721"/>
        <v>166.80883328594447</v>
      </c>
      <c r="V360" s="162" t="str">
        <f t="shared" si="721"/>
        <v>-</v>
      </c>
      <c r="W360" s="162" t="str">
        <f t="shared" ref="W360:X360" si="722">IFERROR(+(W51*1000)/W287,"-")</f>
        <v>-</v>
      </c>
      <c r="X360" s="162" t="str">
        <f t="shared" si="722"/>
        <v>-</v>
      </c>
      <c r="Y360" s="162" t="str">
        <f t="shared" ref="Y360:AN360" si="723">IFERROR(+(Y51*1000)/Y287,"-")</f>
        <v>-</v>
      </c>
      <c r="Z360" s="162">
        <f t="shared" si="723"/>
        <v>58.702480233943461</v>
      </c>
      <c r="AA360" s="162">
        <f t="shared" si="723"/>
        <v>71.55109041901494</v>
      </c>
      <c r="AB360" s="162">
        <f t="shared" si="723"/>
        <v>90.272895762766026</v>
      </c>
      <c r="AC360" s="162">
        <f t="shared" si="723"/>
        <v>62.306666666666665</v>
      </c>
      <c r="AD360" s="162" t="str">
        <f t="shared" si="723"/>
        <v>-</v>
      </c>
      <c r="AE360" s="162">
        <f t="shared" si="723"/>
        <v>79.13227749275039</v>
      </c>
      <c r="AF360" s="162" t="str">
        <f t="shared" si="723"/>
        <v>-</v>
      </c>
      <c r="AG360" s="337">
        <f t="shared" si="723"/>
        <v>114.98308013535892</v>
      </c>
      <c r="AH360" s="337">
        <f t="shared" si="723"/>
        <v>106.66961600469625</v>
      </c>
      <c r="AI360" s="337">
        <f t="shared" si="723"/>
        <v>115.29042481405382</v>
      </c>
      <c r="AJ360" s="162" t="str">
        <f t="shared" si="723"/>
        <v>-</v>
      </c>
      <c r="AK360" s="162" t="str">
        <f t="shared" si="723"/>
        <v>-</v>
      </c>
      <c r="AL360" s="162">
        <f t="shared" si="723"/>
        <v>306.39175257731961</v>
      </c>
      <c r="AM360" s="337">
        <f t="shared" si="723"/>
        <v>2758.3505154639174</v>
      </c>
      <c r="AN360" s="338">
        <f t="shared" si="723"/>
        <v>104.53001762544538</v>
      </c>
      <c r="AQ360" s="337">
        <f>IFERROR(+(AQ51*1000)/AQ287,"-")</f>
        <v>120.16585365853659</v>
      </c>
      <c r="AR360" s="337">
        <f>IFERROR(+(AR51*1000)/AR287,"-")</f>
        <v>114.98308013535892</v>
      </c>
      <c r="AS360" s="337">
        <f>IFERROR(+(AS51*1000)/AS287,"-")</f>
        <v>106.66961600469627</v>
      </c>
      <c r="AT360" s="337">
        <f>IFERROR(+(AT51*1000)/AT287,"-")</f>
        <v>115.29042481405382</v>
      </c>
      <c r="AU360" s="337">
        <f>IFERROR(+(AU51*1000)/AU287,"-")</f>
        <v>2758.3505154639174</v>
      </c>
      <c r="AV360" s="338">
        <f t="shared" ref="AV360" si="724">IFERROR(+(AV51*1000)/AV287,"-")</f>
        <v>104.53001762544538</v>
      </c>
      <c r="AX360" s="337">
        <f>IFERROR(+(AX51*1000)/AX287,"-")</f>
        <v>74.348457539158773</v>
      </c>
      <c r="AY360" s="337">
        <f>IFERROR(+(AY51*1000)/AY287,"-")</f>
        <v>82.51140099692438</v>
      </c>
      <c r="AZ360" s="337">
        <f>IFERROR(+(AZ51*1000)/AZ287,"-")</f>
        <v>66.238119874979617</v>
      </c>
      <c r="BA360" s="337">
        <f>IFERROR(+(BA51*1000)/BA287,"-")</f>
        <v>80.607542029742689</v>
      </c>
      <c r="BB360" s="337">
        <f>IFERROR(+(BB51*1000)/BB287,"-")</f>
        <v>306.39175257731961</v>
      </c>
      <c r="BC360" s="338">
        <f t="shared" ref="BC360" si="725">IFERROR(+(BC51*1000)/BC287,"-")</f>
        <v>57.907507039624768</v>
      </c>
    </row>
    <row r="361" spans="1:55" s="204" customFormat="1">
      <c r="A361" s="287"/>
      <c r="B361" s="173" t="s">
        <v>20</v>
      </c>
      <c r="C361" s="308"/>
      <c r="D361" s="163">
        <f t="shared" ref="D361:V361" si="726">IFERROR(+D58/D110,"-")</f>
        <v>5.6087650869358588E-2</v>
      </c>
      <c r="E361" s="163">
        <f t="shared" si="726"/>
        <v>5.0068784592251336E-2</v>
      </c>
      <c r="F361" s="163">
        <f t="shared" si="726"/>
        <v>3.9746347731771527E-2</v>
      </c>
      <c r="G361" s="163">
        <f t="shared" si="726"/>
        <v>7.1338039238100684E-2</v>
      </c>
      <c r="H361" s="163">
        <f t="shared" si="726"/>
        <v>3.7149949797365141E-2</v>
      </c>
      <c r="I361" s="163">
        <f t="shared" si="726"/>
        <v>3.7181082888727679E-2</v>
      </c>
      <c r="J361" s="163">
        <f t="shared" si="726"/>
        <v>4.4499181780990042E-2</v>
      </c>
      <c r="K361" s="163">
        <f t="shared" si="726"/>
        <v>4.1300119653523648E-2</v>
      </c>
      <c r="L361" s="322">
        <f t="shared" si="726"/>
        <v>4.8360059886084938E-2</v>
      </c>
      <c r="M361" s="163">
        <f t="shared" si="726"/>
        <v>4.3727682491365688E-2</v>
      </c>
      <c r="N361" s="163">
        <f t="shared" si="726"/>
        <v>4.0587629682426546E-2</v>
      </c>
      <c r="O361" s="163">
        <f t="shared" si="726"/>
        <v>3.5722451533712798E-2</v>
      </c>
      <c r="P361" s="163">
        <f t="shared" si="726"/>
        <v>3.9073570165648865E-2</v>
      </c>
      <c r="Q361" s="163">
        <f t="shared" si="726"/>
        <v>4.667408623042147E-2</v>
      </c>
      <c r="R361" s="163">
        <f t="shared" si="726"/>
        <v>4.1548603056685215E-2</v>
      </c>
      <c r="S361" s="163">
        <f t="shared" si="726"/>
        <v>6.6588273900678188E-2</v>
      </c>
      <c r="T361" s="163">
        <f t="shared" si="726"/>
        <v>4.7213460806813858E-2</v>
      </c>
      <c r="U361" s="163">
        <f t="shared" si="726"/>
        <v>6.4698178354566024E-2</v>
      </c>
      <c r="V361" s="163">
        <f t="shared" si="726"/>
        <v>0.12860968372294998</v>
      </c>
      <c r="W361" s="163">
        <f t="shared" ref="W361:X361" si="727">IFERROR(+W58/W110,"-")</f>
        <v>3.010175841955124E-2</v>
      </c>
      <c r="X361" s="163">
        <f t="shared" si="727"/>
        <v>7.4288922155688622E-2</v>
      </c>
      <c r="Y361" s="163">
        <f t="shared" ref="Y361:AN361" si="728">IFERROR(+Y58/Y110,"-")</f>
        <v>9.6153235284774943E-2</v>
      </c>
      <c r="Z361" s="163">
        <f t="shared" si="728"/>
        <v>4.5516593192651104E-2</v>
      </c>
      <c r="AA361" s="163">
        <f t="shared" si="728"/>
        <v>3.1226600437409647E-2</v>
      </c>
      <c r="AB361" s="163">
        <f t="shared" si="728"/>
        <v>5.8576122672508217E-2</v>
      </c>
      <c r="AC361" s="163">
        <f t="shared" si="728"/>
        <v>5.8203001994331899E-2</v>
      </c>
      <c r="AD361" s="163">
        <f t="shared" si="728"/>
        <v>8.7213837544514158E-2</v>
      </c>
      <c r="AE361" s="163">
        <f t="shared" si="728"/>
        <v>6.1285621761658034E-2</v>
      </c>
      <c r="AF361" s="163">
        <f t="shared" si="728"/>
        <v>6.1032560394279713E-2</v>
      </c>
      <c r="AG361" s="322">
        <f t="shared" si="728"/>
        <v>4.9239357726371343E-2</v>
      </c>
      <c r="AH361" s="322">
        <f t="shared" si="728"/>
        <v>4.9271579496219783E-2</v>
      </c>
      <c r="AI361" s="322">
        <f t="shared" si="728"/>
        <v>4.9080079106438121E-2</v>
      </c>
      <c r="AJ361" s="163">
        <f t="shared" si="728"/>
        <v>0.10037956868487269</v>
      </c>
      <c r="AK361" s="163">
        <f t="shared" si="728"/>
        <v>0.14122343294853815</v>
      </c>
      <c r="AL361" s="163">
        <f t="shared" si="728"/>
        <v>4.1835022067507922E-2</v>
      </c>
      <c r="AM361" s="322">
        <f t="shared" si="728"/>
        <v>9.4494195341644119E-2</v>
      </c>
      <c r="AN361" s="323">
        <f t="shared" si="728"/>
        <v>4.9118446381462358E-2</v>
      </c>
      <c r="AQ361" s="322">
        <f>IFERROR(+AQ58/AQ110,"-")</f>
        <v>4.1300119653523648E-2</v>
      </c>
      <c r="AR361" s="322">
        <f>IFERROR(+AR58/AR110,"-")</f>
        <v>4.9239357726371343E-2</v>
      </c>
      <c r="AS361" s="322">
        <f>IFERROR(+AS58/AS110,"-")</f>
        <v>4.9271579496219783E-2</v>
      </c>
      <c r="AT361" s="322">
        <f>IFERROR(+AT58/AT110,"-")</f>
        <v>4.9080079106438128E-2</v>
      </c>
      <c r="AU361" s="322">
        <f>IFERROR(+AU58/AU110,"-")</f>
        <v>9.4494195341644119E-2</v>
      </c>
      <c r="AV361" s="323">
        <f t="shared" ref="AV361" si="729">IFERROR(+AV58/AV110,"-")</f>
        <v>4.9118446381462358E-2</v>
      </c>
      <c r="AX361" s="322">
        <f>IFERROR(+AX58/AX110,"-")</f>
        <v>3.9068200383138421E-2</v>
      </c>
      <c r="AY361" s="322">
        <f>IFERROR(+AY58/AY110,"-")</f>
        <v>5.0490256919448924E-2</v>
      </c>
      <c r="AZ361" s="322">
        <f>IFERROR(+AZ58/AZ110,"-")</f>
        <v>5.1931352996746089E-2</v>
      </c>
      <c r="BA361" s="322">
        <f>IFERROR(+BA58/BA110,"-")</f>
        <v>7.3124042879019913E-2</v>
      </c>
      <c r="BB361" s="322">
        <f>IFERROR(+BB58/BB110,"-")</f>
        <v>8.1370050351215265E-2</v>
      </c>
      <c r="BC361" s="323">
        <f t="shared" ref="BC361" si="730">IFERROR(+BC58/BC110,"-")</f>
        <v>5.0777434597819485E-2</v>
      </c>
    </row>
    <row r="362" spans="1:55" s="204" customFormat="1">
      <c r="A362" s="287"/>
      <c r="B362" s="173" t="s">
        <v>19</v>
      </c>
      <c r="C362" s="308"/>
      <c r="D362" s="163">
        <f t="shared" ref="D362:V362" si="731">IFERROR(+(D69-D67+D53+D60)/D110,"-")</f>
        <v>8.5300325822155049E-2</v>
      </c>
      <c r="E362" s="163">
        <f t="shared" si="731"/>
        <v>2.5444966994059997E-2</v>
      </c>
      <c r="F362" s="163">
        <f t="shared" si="731"/>
        <v>4.3914158576137563E-2</v>
      </c>
      <c r="G362" s="163">
        <f t="shared" si="731"/>
        <v>9.5107383221639544E-2</v>
      </c>
      <c r="H362" s="163">
        <f t="shared" si="731"/>
        <v>5.0598580272188824E-2</v>
      </c>
      <c r="I362" s="163">
        <f t="shared" si="731"/>
        <v>6.3886536798952523E-2</v>
      </c>
      <c r="J362" s="163">
        <f t="shared" si="731"/>
        <v>8.0921291876903501E-2</v>
      </c>
      <c r="K362" s="163">
        <f t="shared" si="731"/>
        <v>6.7083016904008308E-2</v>
      </c>
      <c r="L362" s="322">
        <f t="shared" si="731"/>
        <v>6.8222401058975979E-2</v>
      </c>
      <c r="M362" s="163">
        <f t="shared" si="731"/>
        <v>0.17119358426505882</v>
      </c>
      <c r="N362" s="163">
        <f t="shared" si="731"/>
        <v>0.15699163168870939</v>
      </c>
      <c r="O362" s="163">
        <f t="shared" si="731"/>
        <v>9.6228594808601783E-2</v>
      </c>
      <c r="P362" s="163">
        <f t="shared" si="731"/>
        <v>7.2065406849160477E-2</v>
      </c>
      <c r="Q362" s="163">
        <f t="shared" si="731"/>
        <v>7.7194901879413219E-2</v>
      </c>
      <c r="R362" s="163">
        <f t="shared" si="731"/>
        <v>7.1102432722094169E-2</v>
      </c>
      <c r="S362" s="163">
        <f t="shared" si="731"/>
        <v>0.11892911835484576</v>
      </c>
      <c r="T362" s="163">
        <f t="shared" si="731"/>
        <v>7.2789975577128407E-2</v>
      </c>
      <c r="U362" s="163">
        <f t="shared" si="731"/>
        <v>0.15408977259197523</v>
      </c>
      <c r="V362" s="163">
        <f t="shared" si="731"/>
        <v>0.15582253745386118</v>
      </c>
      <c r="W362" s="163">
        <f t="shared" ref="W362:X362" si="732">IFERROR(+(W69-W67+W53+W60)/W110,"-")</f>
        <v>0.15510708051262401</v>
      </c>
      <c r="X362" s="163">
        <f t="shared" si="732"/>
        <v>0.23016467065868262</v>
      </c>
      <c r="Y362" s="163">
        <f t="shared" ref="Y362:AN362" si="733">IFERROR(+(Y69-Y67+Y53+Y60)/Y110,"-")</f>
        <v>0.22702582510085448</v>
      </c>
      <c r="Z362" s="163">
        <f t="shared" si="733"/>
        <v>9.0209680667755726E-2</v>
      </c>
      <c r="AA362" s="163">
        <f t="shared" si="733"/>
        <v>7.3514475293768769E-2</v>
      </c>
      <c r="AB362" s="163">
        <f t="shared" si="733"/>
        <v>0.15851040525739321</v>
      </c>
      <c r="AC362" s="163">
        <f t="shared" si="733"/>
        <v>8.160141352646863E-2</v>
      </c>
      <c r="AD362" s="163">
        <f t="shared" si="733"/>
        <v>0.17290147532643718</v>
      </c>
      <c r="AE362" s="163">
        <f t="shared" si="733"/>
        <v>0.13965349740932642</v>
      </c>
      <c r="AF362" s="163">
        <f t="shared" si="733"/>
        <v>8.6983921790417709E-2</v>
      </c>
      <c r="AG362" s="322">
        <f t="shared" si="733"/>
        <v>0.10343533072122432</v>
      </c>
      <c r="AH362" s="322">
        <f t="shared" si="733"/>
        <v>9.5599371826544668E-2</v>
      </c>
      <c r="AI362" s="322">
        <f t="shared" si="733"/>
        <v>0.10514221233555</v>
      </c>
      <c r="AJ362" s="163">
        <f t="shared" si="733"/>
        <v>0.23565955390017485</v>
      </c>
      <c r="AK362" s="163">
        <f t="shared" si="733"/>
        <v>0.5627360017261841</v>
      </c>
      <c r="AL362" s="163">
        <f t="shared" si="733"/>
        <v>0.21396158388761111</v>
      </c>
      <c r="AM362" s="322">
        <f t="shared" si="733"/>
        <v>0.26369136563600454</v>
      </c>
      <c r="AN362" s="323">
        <f t="shared" si="733"/>
        <v>7.7621633122581829E-2</v>
      </c>
      <c r="AQ362" s="322">
        <f>IFERROR(+(AQ69-AQ67+AQ53+AQ60)/AQ110,"-")</f>
        <v>6.7083016904008308E-2</v>
      </c>
      <c r="AR362" s="322">
        <f>IFERROR(+(AR69-AR67+AR53+AR60)/AR110,"-")</f>
        <v>0.10343533072122431</v>
      </c>
      <c r="AS362" s="322">
        <f>IFERROR(+(AS69-AS67+AS53+AS60)/AS110,"-")</f>
        <v>9.5599371826544668E-2</v>
      </c>
      <c r="AT362" s="322">
        <f>IFERROR(+(AT69-AT67+AT53+AT60)/AT110,"-")</f>
        <v>0.10514221233554999</v>
      </c>
      <c r="AU362" s="322">
        <f>IFERROR(+(AU69-AU67+AU53+AU60)/AU110,"-")</f>
        <v>0.26369136563600459</v>
      </c>
      <c r="AV362" s="323">
        <f t="shared" ref="AV362" si="734">IFERROR(+(AV69-AV67+AV53+AV60)/AV110,"-")</f>
        <v>7.7621633122581829E-2</v>
      </c>
      <c r="AX362" s="322">
        <f>IFERROR(+(AX69-AX67+AX53+AX60)/AX110,"-")</f>
        <v>5.6626288877067221E-2</v>
      </c>
      <c r="AY362" s="322">
        <f>IFERROR(+(AY69-AY67+AY53+AY60)/AY110,"-")</f>
        <v>9.0786479665715111E-2</v>
      </c>
      <c r="AZ362" s="322">
        <f>IFERROR(+(AZ69-AZ67+AZ53+AZ60)/AZ110,"-")</f>
        <v>8.7173296945523254E-2</v>
      </c>
      <c r="BA362" s="322">
        <f>IFERROR(+(BA69-BA67+BA53+BA60)/BA110,"-")</f>
        <v>0.13161780791949246</v>
      </c>
      <c r="BB362" s="322">
        <f>IFERROR(+(BB69-BB67+BB53+BB60)/BB110,"-")</f>
        <v>0.31845589606514579</v>
      </c>
      <c r="BC362" s="323">
        <f t="shared" ref="BC362" si="735">IFERROR(+(BC69-BC67+BC53+BC60)/BC110,"-")</f>
        <v>0.11260262400675801</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6">+D81+D82-D91+D113</f>
        <v>2031</v>
      </c>
      <c r="E365" s="162">
        <f t="shared" si="736"/>
        <v>23589</v>
      </c>
      <c r="F365" s="162">
        <f t="shared" si="736"/>
        <v>75495</v>
      </c>
      <c r="G365" s="162">
        <f t="shared" si="736"/>
        <v>128054</v>
      </c>
      <c r="H365" s="162">
        <f t="shared" si="736"/>
        <v>94697</v>
      </c>
      <c r="I365" s="162">
        <f t="shared" si="736"/>
        <v>74982</v>
      </c>
      <c r="J365" s="162">
        <f t="shared" si="736"/>
        <v>22228</v>
      </c>
      <c r="K365" s="162">
        <f t="shared" si="736"/>
        <v>29058</v>
      </c>
      <c r="L365" s="337">
        <f t="shared" si="736"/>
        <v>450134</v>
      </c>
      <c r="M365" s="162">
        <f t="shared" si="736"/>
        <v>26270</v>
      </c>
      <c r="N365" s="162">
        <f t="shared" si="736"/>
        <v>7291</v>
      </c>
      <c r="O365" s="162">
        <f t="shared" si="736"/>
        <v>30054</v>
      </c>
      <c r="P365" s="162">
        <f t="shared" si="736"/>
        <v>11740</v>
      </c>
      <c r="Q365" s="162">
        <f t="shared" si="736"/>
        <v>40641</v>
      </c>
      <c r="R365" s="162">
        <f t="shared" si="736"/>
        <v>21749</v>
      </c>
      <c r="S365" s="162">
        <f t="shared" si="736"/>
        <v>4176</v>
      </c>
      <c r="T365" s="162">
        <f t="shared" si="736"/>
        <v>156</v>
      </c>
      <c r="U365" s="162">
        <f t="shared" si="736"/>
        <v>24972</v>
      </c>
      <c r="V365" s="162">
        <f t="shared" si="736"/>
        <v>5281</v>
      </c>
      <c r="W365" s="162">
        <f t="shared" ref="W365:X365" si="737">+W81+W82-W91+W113</f>
        <v>1132</v>
      </c>
      <c r="X365" s="162">
        <f t="shared" si="737"/>
        <v>9998</v>
      </c>
      <c r="Y365" s="162">
        <f t="shared" ref="Y365:AN365" si="738">+Y81+Y82-Y91+Y113</f>
        <v>24674</v>
      </c>
      <c r="Z365" s="162">
        <f t="shared" si="738"/>
        <v>4490</v>
      </c>
      <c r="AA365" s="162">
        <f t="shared" si="738"/>
        <v>10033</v>
      </c>
      <c r="AB365" s="162">
        <f t="shared" si="738"/>
        <v>9808</v>
      </c>
      <c r="AC365" s="162">
        <f t="shared" si="738"/>
        <v>2189</v>
      </c>
      <c r="AD365" s="162">
        <f t="shared" si="738"/>
        <v>11992</v>
      </c>
      <c r="AE365" s="162">
        <f t="shared" si="738"/>
        <v>3169</v>
      </c>
      <c r="AF365" s="162">
        <f t="shared" si="738"/>
        <v>12529</v>
      </c>
      <c r="AG365" s="337">
        <f t="shared" si="738"/>
        <v>262344</v>
      </c>
      <c r="AH365" s="337">
        <f t="shared" si="738"/>
        <v>48881</v>
      </c>
      <c r="AI365" s="337">
        <f t="shared" si="738"/>
        <v>61906</v>
      </c>
      <c r="AJ365" s="162">
        <f t="shared" si="738"/>
        <v>37049</v>
      </c>
      <c r="AK365" s="162">
        <f t="shared" si="738"/>
        <v>73731</v>
      </c>
      <c r="AL365" s="162">
        <f t="shared" si="738"/>
        <v>11153</v>
      </c>
      <c r="AM365" s="337">
        <f t="shared" si="738"/>
        <v>121933</v>
      </c>
      <c r="AN365" s="338">
        <f t="shared" si="738"/>
        <v>834411</v>
      </c>
      <c r="AQ365" s="337">
        <f>+AQ81+AQ82-AQ91+AQ113</f>
        <v>3632.25</v>
      </c>
      <c r="AR365" s="337">
        <f>+AR81+AR82-AR91+AR113</f>
        <v>13117.199999999999</v>
      </c>
      <c r="AS365" s="337">
        <f>+AS81+AS82-AS91+AS113</f>
        <v>9776.2000000000007</v>
      </c>
      <c r="AT365" s="337">
        <f>+AT81+AT82-AT91+AT113</f>
        <v>4127.0666666666666</v>
      </c>
      <c r="AU365" s="337">
        <f>+AU81+AU82-AU91+AU113</f>
        <v>40644.333333333328</v>
      </c>
      <c r="AV365" s="338">
        <f t="shared" ref="AV365" si="739">+AV81+AV82-AV91+AV113</f>
        <v>26916.483870967739</v>
      </c>
      <c r="AX365" s="337">
        <f>+AX81+AX82-AX91+AX113</f>
        <v>24778.5</v>
      </c>
      <c r="AY365" s="337">
        <f>+AY81+AY82-AY91+AY113</f>
        <v>10187</v>
      </c>
      <c r="AZ365" s="337">
        <f>+AZ81+AZ82-AZ91+AZ113</f>
        <v>10093.5</v>
      </c>
      <c r="BA365" s="337">
        <f>+BA81+BA82-BA91+BA113</f>
        <v>11395.5</v>
      </c>
      <c r="BB365" s="337">
        <f>+BB81+BB82-BB91+BB113</f>
        <v>35591</v>
      </c>
      <c r="BC365" s="338">
        <f t="shared" ref="BC365" si="740">+BC81+BC82-BC91+BC113</f>
        <v>13941</v>
      </c>
    </row>
    <row r="366" spans="1:55" s="204" customFormat="1">
      <c r="A366" s="287"/>
      <c r="B366" s="173" t="s">
        <v>16</v>
      </c>
      <c r="C366" s="308"/>
      <c r="D366" s="161">
        <f t="shared" ref="D366:V366" si="741">IFERROR(+D88/D100,"-")</f>
        <v>0.1815000397677563</v>
      </c>
      <c r="E366" s="161">
        <f t="shared" si="741"/>
        <v>1.6242904147232164</v>
      </c>
      <c r="F366" s="161">
        <f t="shared" si="741"/>
        <v>1.1786432850153186</v>
      </c>
      <c r="G366" s="161">
        <f t="shared" si="741"/>
        <v>0.86215972879362779</v>
      </c>
      <c r="H366" s="161">
        <f t="shared" si="741"/>
        <v>2.0578782172002512</v>
      </c>
      <c r="I366" s="161">
        <f t="shared" si="741"/>
        <v>0.89397222959834854</v>
      </c>
      <c r="J366" s="161">
        <f t="shared" si="741"/>
        <v>0.70972435534718292</v>
      </c>
      <c r="K366" s="161">
        <f t="shared" si="741"/>
        <v>1.0190720795360397</v>
      </c>
      <c r="L366" s="347">
        <f t="shared" si="741"/>
        <v>0.97761436173350791</v>
      </c>
      <c r="M366" s="161">
        <f t="shared" si="741"/>
        <v>10.609073724007562</v>
      </c>
      <c r="N366" s="161">
        <f t="shared" si="741"/>
        <v>1.0126288285672811</v>
      </c>
      <c r="O366" s="161">
        <f t="shared" si="741"/>
        <v>1.7256708452902381</v>
      </c>
      <c r="P366" s="161">
        <f t="shared" si="741"/>
        <v>1.7657196714689647</v>
      </c>
      <c r="Q366" s="161">
        <f t="shared" si="741"/>
        <v>2.4488639291050545</v>
      </c>
      <c r="R366" s="161">
        <f t="shared" si="741"/>
        <v>1.353412067005979</v>
      </c>
      <c r="S366" s="161">
        <f t="shared" si="741"/>
        <v>1.6398246423627134</v>
      </c>
      <c r="T366" s="161">
        <f t="shared" si="741"/>
        <v>0.3643432379894474</v>
      </c>
      <c r="U366" s="161">
        <f t="shared" si="741"/>
        <v>4.642203334423014</v>
      </c>
      <c r="V366" s="161">
        <f t="shared" si="741"/>
        <v>2.1913399648917498</v>
      </c>
      <c r="W366" s="161">
        <f t="shared" ref="W366:X366" si="742">IFERROR(+W88/W100,"-")</f>
        <v>1.0362549800796812</v>
      </c>
      <c r="X366" s="161">
        <f t="shared" si="742"/>
        <v>7.4252468265162204</v>
      </c>
      <c r="Y366" s="161">
        <f t="shared" ref="Y366:AN366" si="743">IFERROR(+Y88/Y100,"-")</f>
        <v>1.86845521419299</v>
      </c>
      <c r="Z366" s="161">
        <f t="shared" si="743"/>
        <v>0.27297703742263868</v>
      </c>
      <c r="AA366" s="161">
        <f t="shared" si="743"/>
        <v>0.83441168315001391</v>
      </c>
      <c r="AB366" s="161">
        <f t="shared" si="743"/>
        <v>2.2730445493738451</v>
      </c>
      <c r="AC366" s="161">
        <f t="shared" si="743"/>
        <v>0.62705740666399035</v>
      </c>
      <c r="AD366" s="161">
        <f t="shared" si="743"/>
        <v>1.4778549000165262</v>
      </c>
      <c r="AE366" s="161">
        <f t="shared" si="743"/>
        <v>1.0133511348464619</v>
      </c>
      <c r="AF366" s="161">
        <f t="shared" si="743"/>
        <v>1.0753756857756223</v>
      </c>
      <c r="AG366" s="347">
        <f t="shared" si="743"/>
        <v>1.4879626446915553</v>
      </c>
      <c r="AH366" s="347">
        <f t="shared" si="743"/>
        <v>0.84188080134752541</v>
      </c>
      <c r="AI366" s="347">
        <f t="shared" si="743"/>
        <v>1.5922006662747403</v>
      </c>
      <c r="AJ366" s="161">
        <f t="shared" si="743"/>
        <v>2.3213401646422196</v>
      </c>
      <c r="AK366" s="161">
        <f t="shared" si="743"/>
        <v>18.634271725826192</v>
      </c>
      <c r="AL366" s="161">
        <f t="shared" si="743"/>
        <v>2.5619609623241035</v>
      </c>
      <c r="AM366" s="347">
        <f t="shared" si="743"/>
        <v>5.1603618073460416</v>
      </c>
      <c r="AN366" s="348">
        <f t="shared" si="743"/>
        <v>1.2080179843447187</v>
      </c>
      <c r="AQ366" s="347">
        <f>IFERROR(+AQ88/AQ100,"-")</f>
        <v>1.0190720795360397</v>
      </c>
      <c r="AR366" s="347">
        <f>IFERROR(+AR88/AR100,"-")</f>
        <v>1.4879626446915555</v>
      </c>
      <c r="AS366" s="347">
        <f>IFERROR(+AS88/AS100,"-")</f>
        <v>0.84188080134752541</v>
      </c>
      <c r="AT366" s="347">
        <f>IFERROR(+AT88/AT100,"-")</f>
        <v>1.5922006662747403</v>
      </c>
      <c r="AU366" s="347">
        <f>IFERROR(+AU88/AU100,"-")</f>
        <v>5.1603618073460424</v>
      </c>
      <c r="AV366" s="348">
        <f t="shared" ref="AV366" si="744">IFERROR(+AV88/AV100,"-")</f>
        <v>1.2080179843447187</v>
      </c>
      <c r="AX366" s="347">
        <f>IFERROR(+AX88/AX100,"-")</f>
        <v>1.3359087773404212</v>
      </c>
      <c r="AY366" s="347">
        <f>IFERROR(+AY88/AY100,"-")</f>
        <v>1.5317693059628543</v>
      </c>
      <c r="AZ366" s="347">
        <f>IFERROR(+AZ88/AZ100,"-")</f>
        <v>1.0753756857756223</v>
      </c>
      <c r="BA366" s="347">
        <f>IFERROR(+BA88/BA100,"-")</f>
        <v>2.6922603161568466</v>
      </c>
      <c r="BB366" s="347">
        <f>IFERROR(+BB88/BB100,"-")</f>
        <v>9.8712362301101599</v>
      </c>
      <c r="BC366" s="348">
        <f t="shared" ref="BC366" si="745">IFERROR(+BC88/BC100,"-")</f>
        <v>1.3104224125417332</v>
      </c>
    </row>
    <row r="367" spans="1:55" s="204" customFormat="1">
      <c r="A367" s="287"/>
      <c r="B367" s="173" t="s">
        <v>15</v>
      </c>
      <c r="C367" s="308"/>
      <c r="D367" s="164">
        <f t="shared" ref="D367:V367" si="746">+D141</f>
        <v>21300</v>
      </c>
      <c r="E367" s="164">
        <f t="shared" si="746"/>
        <v>0</v>
      </c>
      <c r="F367" s="164">
        <f t="shared" si="746"/>
        <v>0</v>
      </c>
      <c r="G367" s="164">
        <f t="shared" si="746"/>
        <v>50000</v>
      </c>
      <c r="H367" s="164">
        <f t="shared" si="746"/>
        <v>10000</v>
      </c>
      <c r="I367" s="164">
        <f t="shared" si="746"/>
        <v>0</v>
      </c>
      <c r="J367" s="164">
        <f t="shared" si="746"/>
        <v>0</v>
      </c>
      <c r="K367" s="164">
        <f t="shared" si="746"/>
        <v>18000</v>
      </c>
      <c r="L367" s="353">
        <f t="shared" si="746"/>
        <v>99300</v>
      </c>
      <c r="M367" s="164">
        <f t="shared" si="746"/>
        <v>0</v>
      </c>
      <c r="N367" s="164">
        <f t="shared" si="746"/>
        <v>0</v>
      </c>
      <c r="O367" s="164">
        <f t="shared" si="746"/>
        <v>1500</v>
      </c>
      <c r="P367" s="164">
        <f t="shared" si="746"/>
        <v>4500</v>
      </c>
      <c r="Q367" s="164">
        <f t="shared" si="746"/>
        <v>2500</v>
      </c>
      <c r="R367" s="164">
        <f t="shared" si="746"/>
        <v>0</v>
      </c>
      <c r="S367" s="164">
        <f t="shared" si="746"/>
        <v>0</v>
      </c>
      <c r="T367" s="164">
        <f t="shared" si="746"/>
        <v>30</v>
      </c>
      <c r="U367" s="164">
        <f t="shared" si="746"/>
        <v>0</v>
      </c>
      <c r="V367" s="164">
        <f t="shared" si="746"/>
        <v>0</v>
      </c>
      <c r="W367" s="164">
        <f t="shared" ref="W367:X367" si="747">+W141</f>
        <v>0</v>
      </c>
      <c r="X367" s="164">
        <f t="shared" si="747"/>
        <v>0</v>
      </c>
      <c r="Y367" s="164">
        <f t="shared" ref="Y367:AN367" si="748">+Y141</f>
        <v>0</v>
      </c>
      <c r="Z367" s="164">
        <f t="shared" si="748"/>
        <v>15000</v>
      </c>
      <c r="AA367" s="164">
        <f t="shared" si="748"/>
        <v>6000</v>
      </c>
      <c r="AB367" s="164">
        <f t="shared" si="748"/>
        <v>0</v>
      </c>
      <c r="AC367" s="164">
        <f t="shared" si="748"/>
        <v>3700</v>
      </c>
      <c r="AD367" s="164">
        <f t="shared" si="748"/>
        <v>0</v>
      </c>
      <c r="AE367" s="164">
        <f t="shared" si="748"/>
        <v>0</v>
      </c>
      <c r="AF367" s="164">
        <f t="shared" si="748"/>
        <v>0</v>
      </c>
      <c r="AG367" s="353">
        <f t="shared" si="748"/>
        <v>33230</v>
      </c>
      <c r="AH367" s="353">
        <f t="shared" si="748"/>
        <v>20230</v>
      </c>
      <c r="AI367" s="353">
        <f t="shared" si="748"/>
        <v>10500</v>
      </c>
      <c r="AJ367" s="164">
        <f t="shared" si="748"/>
        <v>0</v>
      </c>
      <c r="AK367" s="164">
        <f t="shared" si="748"/>
        <v>0</v>
      </c>
      <c r="AL367" s="164">
        <f t="shared" si="748"/>
        <v>0</v>
      </c>
      <c r="AM367" s="353">
        <f t="shared" si="748"/>
        <v>0</v>
      </c>
      <c r="AN367" s="354">
        <f t="shared" si="748"/>
        <v>132530</v>
      </c>
      <c r="AQ367" s="353">
        <f>+AQ141</f>
        <v>2250</v>
      </c>
      <c r="AR367" s="353">
        <f>+AR141</f>
        <v>1661.5</v>
      </c>
      <c r="AS367" s="353">
        <f>+AS141</f>
        <v>4046</v>
      </c>
      <c r="AT367" s="353">
        <f>+AT141</f>
        <v>700</v>
      </c>
      <c r="AU367" s="353">
        <f>+AU141</f>
        <v>0</v>
      </c>
      <c r="AV367" s="354">
        <f t="shared" ref="AV367" si="749">+AV141</f>
        <v>4275.1612903225805</v>
      </c>
      <c r="AX367" s="353">
        <f>+AX141</f>
        <v>10000</v>
      </c>
      <c r="AY367" s="353">
        <f>+AY141</f>
        <v>30</v>
      </c>
      <c r="AZ367" s="353">
        <f>+AZ141</f>
        <v>2500</v>
      </c>
      <c r="BA367" s="353">
        <f>+BA141</f>
        <v>0</v>
      </c>
      <c r="BB367" s="353">
        <f>+BB141</f>
        <v>0</v>
      </c>
      <c r="BC367" s="354">
        <f t="shared" ref="BC367" si="750">+BC141</f>
        <v>30</v>
      </c>
    </row>
    <row r="368" spans="1:55" s="204" customFormat="1">
      <c r="A368" s="287"/>
      <c r="B368" s="173" t="s">
        <v>14</v>
      </c>
      <c r="C368" s="308"/>
      <c r="D368" s="163">
        <f t="shared" ref="D368:V368" si="751">IFERROR(+D141/+D176,"-")</f>
        <v>9.9915564311849142E-2</v>
      </c>
      <c r="E368" s="163">
        <f t="shared" si="751"/>
        <v>0</v>
      </c>
      <c r="F368" s="163">
        <f t="shared" si="751"/>
        <v>0</v>
      </c>
      <c r="G368" s="163">
        <f t="shared" si="751"/>
        <v>7.0314488581630197E-2</v>
      </c>
      <c r="H368" s="163">
        <f t="shared" si="751"/>
        <v>3.9986244731812254E-2</v>
      </c>
      <c r="I368" s="163">
        <f t="shared" si="751"/>
        <v>0</v>
      </c>
      <c r="J368" s="163">
        <f t="shared" si="751"/>
        <v>0</v>
      </c>
      <c r="K368" s="163">
        <f t="shared" si="751"/>
        <v>6.6154338070718993E-2</v>
      </c>
      <c r="L368" s="322">
        <f t="shared" si="751"/>
        <v>3.8933771419945619E-2</v>
      </c>
      <c r="M368" s="163">
        <f t="shared" si="751"/>
        <v>0</v>
      </c>
      <c r="N368" s="163">
        <f t="shared" si="751"/>
        <v>0</v>
      </c>
      <c r="O368" s="163">
        <f t="shared" si="751"/>
        <v>2.150938526176922E-2</v>
      </c>
      <c r="P368" s="163">
        <f t="shared" si="751"/>
        <v>0.13435643268742722</v>
      </c>
      <c r="Q368" s="163">
        <f t="shared" si="751"/>
        <v>2.9430808169992349E-2</v>
      </c>
      <c r="R368" s="163">
        <f t="shared" si="751"/>
        <v>0</v>
      </c>
      <c r="S368" s="163">
        <f t="shared" si="751"/>
        <v>0</v>
      </c>
      <c r="T368" s="163">
        <f t="shared" si="751"/>
        <v>6.4724919093851134E-4</v>
      </c>
      <c r="U368" s="163">
        <f t="shared" si="751"/>
        <v>0</v>
      </c>
      <c r="V368" s="163">
        <f t="shared" si="751"/>
        <v>0</v>
      </c>
      <c r="W368" s="163">
        <f t="shared" ref="W368:X368" si="752">IFERROR(+W141/+W176,"-")</f>
        <v>0</v>
      </c>
      <c r="X368" s="163">
        <f t="shared" si="752"/>
        <v>0</v>
      </c>
      <c r="Y368" s="163">
        <f t="shared" ref="Y368:AN368" si="753">IFERROR(+Y141/+Y176,"-")</f>
        <v>0</v>
      </c>
      <c r="Z368" s="163">
        <f t="shared" si="753"/>
        <v>0.12084981590544711</v>
      </c>
      <c r="AA368" s="163">
        <f t="shared" si="753"/>
        <v>0.12753746413008821</v>
      </c>
      <c r="AB368" s="163">
        <f t="shared" si="753"/>
        <v>0</v>
      </c>
      <c r="AC368" s="163">
        <f t="shared" si="753"/>
        <v>5.940816621441531E-2</v>
      </c>
      <c r="AD368" s="163">
        <f t="shared" si="753"/>
        <v>0</v>
      </c>
      <c r="AE368" s="163">
        <f t="shared" si="753"/>
        <v>0</v>
      </c>
      <c r="AF368" s="163">
        <f t="shared" si="753"/>
        <v>0</v>
      </c>
      <c r="AG368" s="322">
        <f t="shared" si="753"/>
        <v>3.7718758584053921E-2</v>
      </c>
      <c r="AH368" s="322">
        <f t="shared" si="753"/>
        <v>5.8957933820229305E-2</v>
      </c>
      <c r="AI368" s="322">
        <f t="shared" si="753"/>
        <v>5.8175612783121312E-2</v>
      </c>
      <c r="AJ368" s="163">
        <f t="shared" si="753"/>
        <v>0</v>
      </c>
      <c r="AK368" s="163">
        <f t="shared" si="753"/>
        <v>0</v>
      </c>
      <c r="AL368" s="163">
        <f t="shared" si="753"/>
        <v>0</v>
      </c>
      <c r="AM368" s="322">
        <f t="shared" si="753"/>
        <v>0</v>
      </c>
      <c r="AN368" s="323">
        <f t="shared" si="753"/>
        <v>3.6792212143900771E-2</v>
      </c>
      <c r="AQ368" s="322">
        <f>IFERROR(+AQ141/+AQ176,"-")</f>
        <v>6.6154338070718993E-2</v>
      </c>
      <c r="AR368" s="322">
        <f>IFERROR(+AR141/+AR176,"-")</f>
        <v>3.7718758584053921E-2</v>
      </c>
      <c r="AS368" s="322">
        <f>IFERROR(+AS141/+AS176,"-")</f>
        <v>5.8957933820229305E-2</v>
      </c>
      <c r="AT368" s="322">
        <f>IFERROR(+AT141/+AT176,"-")</f>
        <v>5.8175612783121319E-2</v>
      </c>
      <c r="AU368" s="322">
        <f>IFERROR(+AU141/+AU176,"-")</f>
        <v>0</v>
      </c>
      <c r="AV368" s="323">
        <f t="shared" ref="AV368" si="754">IFERROR(+AV141/+AV176,"-")</f>
        <v>3.6792212143900771E-2</v>
      </c>
      <c r="AX368" s="322">
        <f>IFERROR(+AX141/+AX176,"-")</f>
        <v>3.8301189060414381E-2</v>
      </c>
      <c r="AY368" s="322">
        <f>IFERROR(+AY141/+AY176,"-")</f>
        <v>7.6099639795038304E-4</v>
      </c>
      <c r="AZ368" s="322">
        <f>IFERROR(+AZ141/+AZ176,"-")</f>
        <v>4.0140652847577916E-2</v>
      </c>
      <c r="BA368" s="322">
        <f>IFERROR(+BA141/+BA176,"-")</f>
        <v>0</v>
      </c>
      <c r="BB368" s="322">
        <f>IFERROR(+BB141/+BB176,"-")</f>
        <v>0</v>
      </c>
      <c r="BC368" s="323">
        <f t="shared" ref="BC368" si="755">IFERROR(+BC141/+BC176,"-")</f>
        <v>6.4724919093851134E-4</v>
      </c>
    </row>
    <row r="369" spans="1:55" s="204" customFormat="1">
      <c r="A369" s="287"/>
      <c r="B369" s="173" t="s">
        <v>13</v>
      </c>
      <c r="C369" s="308"/>
      <c r="D369" s="163">
        <f t="shared" ref="D369:V369" si="756">+D296</f>
        <v>9.5271601463551934E-3</v>
      </c>
      <c r="E369" s="163">
        <f t="shared" si="756"/>
        <v>0.28087492855782054</v>
      </c>
      <c r="F369" s="163">
        <f t="shared" si="756"/>
        <v>0.20448765002397135</v>
      </c>
      <c r="G369" s="163">
        <f t="shared" si="756"/>
        <v>0.18008103041664147</v>
      </c>
      <c r="H369" s="163">
        <f t="shared" si="756"/>
        <v>0.37865774173684252</v>
      </c>
      <c r="I369" s="163">
        <f t="shared" si="756"/>
        <v>0.15949205538893499</v>
      </c>
      <c r="J369" s="163">
        <f t="shared" si="756"/>
        <v>0.1229887347011044</v>
      </c>
      <c r="K369" s="163">
        <f t="shared" si="756"/>
        <v>0.10679515309216402</v>
      </c>
      <c r="L369" s="322">
        <f t="shared" si="756"/>
        <v>0.17648956963087412</v>
      </c>
      <c r="M369" s="163">
        <f t="shared" si="756"/>
        <v>1.2476846354785087</v>
      </c>
      <c r="N369" s="163">
        <f t="shared" si="756"/>
        <v>0.2372986167615948</v>
      </c>
      <c r="O369" s="163">
        <f t="shared" si="756"/>
        <v>0.43096204310480807</v>
      </c>
      <c r="P369" s="163">
        <f t="shared" si="756"/>
        <v>0.35052100438897682</v>
      </c>
      <c r="Q369" s="163">
        <f t="shared" si="756"/>
        <v>0.47843898993466361</v>
      </c>
      <c r="R369" s="163">
        <f t="shared" si="756"/>
        <v>0.47703544481487981</v>
      </c>
      <c r="S369" s="163">
        <f t="shared" si="756"/>
        <v>0.12109964041294513</v>
      </c>
      <c r="T369" s="163">
        <f t="shared" si="756"/>
        <v>3.365695792880259E-3</v>
      </c>
      <c r="U369" s="163">
        <f t="shared" si="756"/>
        <v>0.65359750830999552</v>
      </c>
      <c r="V369" s="163">
        <f t="shared" si="756"/>
        <v>0.2169055735819608</v>
      </c>
      <c r="W369" s="163">
        <f t="shared" ref="W369:X369" si="757">+W296</f>
        <v>6.3092185932449002E-2</v>
      </c>
      <c r="X369" s="163">
        <f t="shared" si="757"/>
        <v>0.88713398402839394</v>
      </c>
      <c r="Y369" s="163">
        <f t="shared" ref="Y369:AN369" si="758">+Y296</f>
        <v>0.51741564787048877</v>
      </c>
      <c r="Z369" s="163">
        <f t="shared" si="758"/>
        <v>3.6174378227697167E-2</v>
      </c>
      <c r="AA369" s="163">
        <f t="shared" si="758"/>
        <v>0.21326389626952919</v>
      </c>
      <c r="AB369" s="163">
        <f t="shared" si="758"/>
        <v>0.27600956803151822</v>
      </c>
      <c r="AC369" s="163">
        <f t="shared" si="758"/>
        <v>3.5147155633339221E-2</v>
      </c>
      <c r="AD369" s="163">
        <f t="shared" si="758"/>
        <v>0.29510052415286564</v>
      </c>
      <c r="AE369" s="163">
        <f t="shared" si="758"/>
        <v>0.15014687766511892</v>
      </c>
      <c r="AF369" s="163">
        <f t="shared" si="758"/>
        <v>0.28196241701361541</v>
      </c>
      <c r="AG369" s="322">
        <f t="shared" si="758"/>
        <v>0.2977818237127608</v>
      </c>
      <c r="AH369" s="322">
        <f t="shared" si="758"/>
        <v>0.14245787261822188</v>
      </c>
      <c r="AI369" s="322">
        <f t="shared" si="758"/>
        <v>0.34299233190018175</v>
      </c>
      <c r="AJ369" s="163">
        <f t="shared" si="758"/>
        <v>0.28111081604006222</v>
      </c>
      <c r="AK369" s="163">
        <f t="shared" si="758"/>
        <v>4.4496680748340376</v>
      </c>
      <c r="AL369" s="163">
        <f t="shared" si="758"/>
        <v>0.50065089554248776</v>
      </c>
      <c r="AM369" s="322">
        <f t="shared" si="758"/>
        <v>0.71455444732246454</v>
      </c>
      <c r="AN369" s="323">
        <f t="shared" si="758"/>
        <v>0.23164435620013876</v>
      </c>
      <c r="AQ369" s="322">
        <f>+AQ296</f>
        <v>0.10679515309216402</v>
      </c>
      <c r="AR369" s="322">
        <f>+AR296</f>
        <v>0.2977818237127608</v>
      </c>
      <c r="AS369" s="322">
        <f>+AS296</f>
        <v>0.1424578726182219</v>
      </c>
      <c r="AT369" s="322">
        <f>+AT296</f>
        <v>0.34299233190018175</v>
      </c>
      <c r="AU369" s="322">
        <f>+AU296</f>
        <v>0.71455444732246454</v>
      </c>
      <c r="AV369" s="323">
        <f t="shared" ref="AV369" si="759">+AV296</f>
        <v>0.23164435620013873</v>
      </c>
      <c r="AX369" s="322">
        <f>+AX296</f>
        <v>9.4904601313347769E-2</v>
      </c>
      <c r="AY369" s="322">
        <f>+AY296</f>
        <v>0.25840901019735174</v>
      </c>
      <c r="AZ369" s="322">
        <f>+AZ296</f>
        <v>0.16206387180681106</v>
      </c>
      <c r="BA369" s="322">
        <f>+BA296</f>
        <v>0.34023527304212819</v>
      </c>
      <c r="BB369" s="322">
        <f>+BB296</f>
        <v>1.5976567760470441</v>
      </c>
      <c r="BC369" s="323">
        <f t="shared" ref="BC369" si="760">+BC296</f>
        <v>0.30077669902912624</v>
      </c>
    </row>
    <row r="370" spans="1:55" s="204" customFormat="1">
      <c r="A370" s="287"/>
      <c r="B370" s="173" t="s">
        <v>12</v>
      </c>
      <c r="C370" s="308"/>
      <c r="D370" s="163">
        <f t="shared" ref="D370:V370" si="761">IFERROR(+D368+D369,"-")</f>
        <v>0.10944272445820434</v>
      </c>
      <c r="E370" s="163">
        <f t="shared" si="761"/>
        <v>0.28087492855782054</v>
      </c>
      <c r="F370" s="163">
        <f t="shared" si="761"/>
        <v>0.20448765002397135</v>
      </c>
      <c r="G370" s="163">
        <f t="shared" si="761"/>
        <v>0.25039551899827167</v>
      </c>
      <c r="H370" s="163">
        <f t="shared" si="761"/>
        <v>0.41864398646865475</v>
      </c>
      <c r="I370" s="163">
        <f t="shared" si="761"/>
        <v>0.15949205538893499</v>
      </c>
      <c r="J370" s="163">
        <f t="shared" si="761"/>
        <v>0.1229887347011044</v>
      </c>
      <c r="K370" s="163">
        <f t="shared" si="761"/>
        <v>0.172949491162883</v>
      </c>
      <c r="L370" s="322">
        <f t="shared" si="761"/>
        <v>0.21542334105081973</v>
      </c>
      <c r="M370" s="163">
        <f t="shared" si="761"/>
        <v>1.2476846354785087</v>
      </c>
      <c r="N370" s="163">
        <f t="shared" si="761"/>
        <v>0.2372986167615948</v>
      </c>
      <c r="O370" s="163">
        <f t="shared" si="761"/>
        <v>0.45247142836657728</v>
      </c>
      <c r="P370" s="163">
        <f t="shared" si="761"/>
        <v>0.48487743707640407</v>
      </c>
      <c r="Q370" s="163">
        <f t="shared" si="761"/>
        <v>0.50786979810465593</v>
      </c>
      <c r="R370" s="163">
        <f t="shared" si="761"/>
        <v>0.47703544481487981</v>
      </c>
      <c r="S370" s="163">
        <f t="shared" si="761"/>
        <v>0.12109964041294513</v>
      </c>
      <c r="T370" s="163">
        <f t="shared" si="761"/>
        <v>4.0129449838187704E-3</v>
      </c>
      <c r="U370" s="163">
        <f t="shared" si="761"/>
        <v>0.65359750830999552</v>
      </c>
      <c r="V370" s="163">
        <f t="shared" si="761"/>
        <v>0.2169055735819608</v>
      </c>
      <c r="W370" s="163">
        <f t="shared" ref="W370:X370" si="762">IFERROR(+W368+W369,"-")</f>
        <v>6.3092185932449002E-2</v>
      </c>
      <c r="X370" s="163">
        <f t="shared" si="762"/>
        <v>0.88713398402839394</v>
      </c>
      <c r="Y370" s="163">
        <f t="shared" ref="Y370:AN370" si="763">IFERROR(+Y368+Y369,"-")</f>
        <v>0.51741564787048877</v>
      </c>
      <c r="Z370" s="163">
        <f t="shared" si="763"/>
        <v>0.15702419413314428</v>
      </c>
      <c r="AA370" s="163">
        <f t="shared" si="763"/>
        <v>0.34080136039961739</v>
      </c>
      <c r="AB370" s="163">
        <f t="shared" si="763"/>
        <v>0.27600956803151822</v>
      </c>
      <c r="AC370" s="163">
        <f t="shared" si="763"/>
        <v>9.4555321847754531E-2</v>
      </c>
      <c r="AD370" s="163">
        <f t="shared" si="763"/>
        <v>0.29510052415286564</v>
      </c>
      <c r="AE370" s="163">
        <f t="shared" si="763"/>
        <v>0.15014687766511892</v>
      </c>
      <c r="AF370" s="163">
        <f t="shared" si="763"/>
        <v>0.28196241701361541</v>
      </c>
      <c r="AG370" s="322">
        <f t="shared" si="763"/>
        <v>0.33550058229681473</v>
      </c>
      <c r="AH370" s="322">
        <f t="shared" si="763"/>
        <v>0.20141580643845119</v>
      </c>
      <c r="AI370" s="322">
        <f t="shared" si="763"/>
        <v>0.40116794468330308</v>
      </c>
      <c r="AJ370" s="163">
        <f t="shared" si="763"/>
        <v>0.28111081604006222</v>
      </c>
      <c r="AK370" s="163">
        <f t="shared" si="763"/>
        <v>4.4496680748340376</v>
      </c>
      <c r="AL370" s="163">
        <f t="shared" si="763"/>
        <v>0.50065089554248776</v>
      </c>
      <c r="AM370" s="322">
        <f t="shared" si="763"/>
        <v>0.71455444732246454</v>
      </c>
      <c r="AN370" s="323">
        <f t="shared" si="763"/>
        <v>0.26843656834403951</v>
      </c>
      <c r="AQ370" s="322">
        <f>IFERROR(+AQ368+AQ369,"-")</f>
        <v>0.172949491162883</v>
      </c>
      <c r="AR370" s="322">
        <f>IFERROR(+AR368+AR369,"-")</f>
        <v>0.33550058229681473</v>
      </c>
      <c r="AS370" s="322">
        <f>IFERROR(+AS368+AS369,"-")</f>
        <v>0.20141580643845119</v>
      </c>
      <c r="AT370" s="322">
        <f>IFERROR(+AT368+AT369,"-")</f>
        <v>0.40116794468330308</v>
      </c>
      <c r="AU370" s="322">
        <f>IFERROR(+AU368+AU369,"-")</f>
        <v>0.71455444732246454</v>
      </c>
      <c r="AV370" s="323">
        <f t="shared" ref="AV370" si="764">IFERROR(+AV368+AV369,"-")</f>
        <v>0.26843656834403951</v>
      </c>
      <c r="AX370" s="322">
        <f>IFERROR(+AX368+AX369,"-")</f>
        <v>0.13320579037376215</v>
      </c>
      <c r="AY370" s="322">
        <f>IFERROR(+AY368+AY369,"-")</f>
        <v>0.25917000659530215</v>
      </c>
      <c r="AZ370" s="322">
        <f>IFERROR(+AZ368+AZ369,"-")</f>
        <v>0.20220452465438898</v>
      </c>
      <c r="BA370" s="322">
        <f>IFERROR(+BA368+BA369,"-")</f>
        <v>0.34023527304212819</v>
      </c>
      <c r="BB370" s="322">
        <f>IFERROR(+BB368+BB369,"-")</f>
        <v>1.5976567760470441</v>
      </c>
      <c r="BC370" s="323">
        <f t="shared" ref="BC370" si="765">IFERROR(+BC368+BC369,"-")</f>
        <v>0.30142394822006474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6">IFERROR(+(D13+D16+D26+D28+D33)/D42,"-")</f>
        <v>0.50580155833001017</v>
      </c>
      <c r="E373" s="166">
        <f t="shared" si="766"/>
        <v>0.35196175034711336</v>
      </c>
      <c r="F373" s="166">
        <f t="shared" si="766"/>
        <v>0.43436502887465295</v>
      </c>
      <c r="G373" s="166">
        <f t="shared" si="766"/>
        <v>0.39972127336559443</v>
      </c>
      <c r="H373" s="166">
        <f t="shared" si="766"/>
        <v>0.49360424811646425</v>
      </c>
      <c r="I373" s="166">
        <f t="shared" si="766"/>
        <v>0.4404599828878617</v>
      </c>
      <c r="J373" s="166">
        <f t="shared" si="766"/>
        <v>0.43905631218004443</v>
      </c>
      <c r="K373" s="166">
        <f t="shared" si="766"/>
        <v>0.45372064142715307</v>
      </c>
      <c r="L373" s="357">
        <f t="shared" si="766"/>
        <v>0.43751572665859884</v>
      </c>
      <c r="M373" s="166">
        <f t="shared" si="766"/>
        <v>0.78519545935686386</v>
      </c>
      <c r="N373" s="166">
        <f t="shared" si="766"/>
        <v>0.6844051264602472</v>
      </c>
      <c r="O373" s="166">
        <f t="shared" si="766"/>
        <v>0.55248651322763787</v>
      </c>
      <c r="P373" s="166">
        <f t="shared" si="766"/>
        <v>0.61202351219758322</v>
      </c>
      <c r="Q373" s="166">
        <f t="shared" si="766"/>
        <v>0.54930971553475139</v>
      </c>
      <c r="R373" s="166">
        <f t="shared" si="766"/>
        <v>0.48716723679935786</v>
      </c>
      <c r="S373" s="166">
        <f t="shared" si="766"/>
        <v>0.77800035955517888</v>
      </c>
      <c r="T373" s="166">
        <f t="shared" si="766"/>
        <v>0.61966714217784113</v>
      </c>
      <c r="U373" s="166">
        <f t="shared" si="766"/>
        <v>0.70505461124388558</v>
      </c>
      <c r="V373" s="166">
        <f t="shared" si="766"/>
        <v>0.8079831321797295</v>
      </c>
      <c r="W373" s="166">
        <f t="shared" ref="W373:X373" si="767">IFERROR(+(W13+W16+W26+W28+W33)/W42,"-")</f>
        <v>0.79980546973337907</v>
      </c>
      <c r="X373" s="166">
        <f t="shared" si="767"/>
        <v>0.28869409950491032</v>
      </c>
      <c r="Y373" s="166">
        <f t="shared" ref="Y373:AN373" si="768">IFERROR(+(Y13+Y16+Y26+Y28+Y33)/Y42,"-")</f>
        <v>0.68286916808453479</v>
      </c>
      <c r="Z373" s="166">
        <f t="shared" si="768"/>
        <v>0.57812025739088202</v>
      </c>
      <c r="AA373" s="166">
        <f t="shared" si="768"/>
        <v>0.6441833611319856</v>
      </c>
      <c r="AB373" s="166">
        <f t="shared" si="768"/>
        <v>0.60775842044134731</v>
      </c>
      <c r="AC373" s="166">
        <f t="shared" si="768"/>
        <v>0.5913793103448276</v>
      </c>
      <c r="AD373" s="166">
        <f t="shared" si="768"/>
        <v>0.59292771499868135</v>
      </c>
      <c r="AE373" s="166">
        <f t="shared" si="768"/>
        <v>0.67278805060720182</v>
      </c>
      <c r="AF373" s="166">
        <f t="shared" si="768"/>
        <v>0.52418819116095505</v>
      </c>
      <c r="AG373" s="357">
        <f t="shared" si="768"/>
        <v>0.61352401112657007</v>
      </c>
      <c r="AH373" s="357">
        <f t="shared" si="768"/>
        <v>0.58247878088390004</v>
      </c>
      <c r="AI373" s="357">
        <f t="shared" si="768"/>
        <v>0.64229587574860891</v>
      </c>
      <c r="AJ373" s="166">
        <f t="shared" si="768"/>
        <v>0.90450425081127472</v>
      </c>
      <c r="AK373" s="166">
        <f t="shared" si="768"/>
        <v>0.56244028934079437</v>
      </c>
      <c r="AL373" s="166">
        <f t="shared" si="768"/>
        <v>0.88960851450022693</v>
      </c>
      <c r="AM373" s="357">
        <f t="shared" si="768"/>
        <v>0.86417054819061268</v>
      </c>
      <c r="AN373" s="358">
        <f t="shared" si="768"/>
        <v>0.50050150259273252</v>
      </c>
      <c r="AQ373" s="357">
        <f>IFERROR(+(AQ13+AQ16+AQ26+AQ28+AQ33)/AQ42,"-")</f>
        <v>0.45372064142715307</v>
      </c>
      <c r="AR373" s="357">
        <f>IFERROR(+(AR13+AR16+AR26+AR28+AR33)/AR42,"-")</f>
        <v>0.61352401112657018</v>
      </c>
      <c r="AS373" s="357">
        <f>IFERROR(+(AS13+AS16+AS26+AS28+AS33)/AS42,"-")</f>
        <v>0.58247878088390004</v>
      </c>
      <c r="AT373" s="357">
        <f>IFERROR(+(AT13+AT16+AT26+AT28+AT33)/AT42,"-")</f>
        <v>0.6422958757486088</v>
      </c>
      <c r="AU373" s="357">
        <f>IFERROR(+(AU13+AU16+AU26+AU28+AU33)/AU42,"-")</f>
        <v>0.86417054819061268</v>
      </c>
      <c r="AV373" s="358">
        <f t="shared" ref="AV373" si="769">IFERROR(+(AV13+AV16+AV26+AV28+AV33)/AV42,"-")</f>
        <v>0.50050150259273263</v>
      </c>
      <c r="AX373" s="357">
        <f>IFERROR(+(AX13+AX16+AX26+AX28+AX33)/AX42,"-")</f>
        <v>0.45820304915200899</v>
      </c>
      <c r="AY373" s="357">
        <f>IFERROR(+(AY13+AY16+AY26+AY28+AY33)/AY42,"-")</f>
        <v>0.58859050413557013</v>
      </c>
      <c r="AZ373" s="357">
        <f>IFERROR(+(AZ13+AZ16+AZ26+AZ28+AZ33)/AZ42,"-")</f>
        <v>0.44885057471264367</v>
      </c>
      <c r="BA373" s="357">
        <f>IFERROR(+(BA13+BA16+BA26+BA28+BA33)/BA42,"-")</f>
        <v>0.58936905572794474</v>
      </c>
      <c r="BB373" s="357">
        <f>IFERROR(+(BB13+BB16+BB26+BB28+BB33)/BB42,"-")</f>
        <v>0.72831153830287532</v>
      </c>
      <c r="BC373" s="358">
        <f t="shared" ref="BC373" si="770">IFERROR(+(BC13+BC16+BC26+BC28+BC33)/BC42,"-")</f>
        <v>0.59613884926295768</v>
      </c>
    </row>
    <row r="374" spans="1:55" s="204" customFormat="1">
      <c r="A374" s="287"/>
      <c r="B374" s="173" t="s">
        <v>9</v>
      </c>
      <c r="C374" s="308"/>
      <c r="D374" s="166">
        <f t="shared" ref="D374:V374" si="771">IFERROR(+(D20+D21)/D42,"-")</f>
        <v>0.22045921654038467</v>
      </c>
      <c r="E374" s="166">
        <f t="shared" si="771"/>
        <v>8.0261566712948443E-2</v>
      </c>
      <c r="F374" s="166">
        <f t="shared" si="771"/>
        <v>0.19624900751086191</v>
      </c>
      <c r="G374" s="166">
        <f t="shared" si="771"/>
        <v>0.15371121548534017</v>
      </c>
      <c r="H374" s="166">
        <f t="shared" si="771"/>
        <v>0.22075285125610103</v>
      </c>
      <c r="I374" s="166">
        <f t="shared" si="771"/>
        <v>0.14905138843298374</v>
      </c>
      <c r="J374" s="166">
        <f t="shared" si="771"/>
        <v>0.18328020863517822</v>
      </c>
      <c r="K374" s="166">
        <f t="shared" si="771"/>
        <v>0.21095074368134237</v>
      </c>
      <c r="L374" s="357">
        <f t="shared" si="771"/>
        <v>0.176882647800193</v>
      </c>
      <c r="M374" s="166">
        <f t="shared" si="771"/>
        <v>0.11059605066248129</v>
      </c>
      <c r="N374" s="166">
        <f t="shared" si="771"/>
        <v>0.18003856186911649</v>
      </c>
      <c r="O374" s="166">
        <f t="shared" si="771"/>
        <v>0.20550543004546631</v>
      </c>
      <c r="P374" s="166">
        <f t="shared" si="771"/>
        <v>0.20295668407376574</v>
      </c>
      <c r="Q374" s="166">
        <f t="shared" si="771"/>
        <v>0.26090587592407388</v>
      </c>
      <c r="R374" s="166">
        <f t="shared" si="771"/>
        <v>0.38542243965830258</v>
      </c>
      <c r="S374" s="166">
        <f t="shared" si="771"/>
        <v>0.11816524128720754</v>
      </c>
      <c r="T374" s="166">
        <f t="shared" si="771"/>
        <v>0.22889205896338563</v>
      </c>
      <c r="U374" s="166">
        <f t="shared" si="771"/>
        <v>0.12921310669853253</v>
      </c>
      <c r="V374" s="166">
        <f t="shared" si="771"/>
        <v>0.14101352333866513</v>
      </c>
      <c r="W374" s="166">
        <f t="shared" ref="W374:X374" si="772">IFERROR(+(W20+W21)/W42,"-")</f>
        <v>0.13525575008582216</v>
      </c>
      <c r="X374" s="166">
        <f t="shared" si="772"/>
        <v>6.1358655953250546E-2</v>
      </c>
      <c r="Y374" s="166">
        <f t="shared" ref="Y374:AN374" si="773">IFERROR(+(Y20+Y21)/Y42,"-")</f>
        <v>0.24318080057311722</v>
      </c>
      <c r="Z374" s="166">
        <f t="shared" si="773"/>
        <v>0.23304801796879743</v>
      </c>
      <c r="AA374" s="166">
        <f t="shared" si="773"/>
        <v>0.2171594054143221</v>
      </c>
      <c r="AB374" s="166">
        <f t="shared" si="773"/>
        <v>0.15040650406504066</v>
      </c>
      <c r="AC374" s="166">
        <f t="shared" si="773"/>
        <v>0.195935960591133</v>
      </c>
      <c r="AD374" s="166">
        <f t="shared" si="773"/>
        <v>0.18778275953013734</v>
      </c>
      <c r="AE374" s="166">
        <f t="shared" si="773"/>
        <v>0.18740743875089916</v>
      </c>
      <c r="AF374" s="166">
        <f t="shared" si="773"/>
        <v>0.17174006486655466</v>
      </c>
      <c r="AG374" s="357">
        <f t="shared" si="773"/>
        <v>0.20635459920751092</v>
      </c>
      <c r="AH374" s="357">
        <f t="shared" si="773"/>
        <v>0.21389686130715885</v>
      </c>
      <c r="AI374" s="357">
        <f t="shared" si="773"/>
        <v>0.18576828871175546</v>
      </c>
      <c r="AJ374" s="166">
        <f t="shared" si="773"/>
        <v>3.2531445275833404E-2</v>
      </c>
      <c r="AK374" s="166">
        <f t="shared" si="773"/>
        <v>0.26404622173695463</v>
      </c>
      <c r="AL374" s="166">
        <f t="shared" si="773"/>
        <v>5.2596840064353778E-2</v>
      </c>
      <c r="AM374" s="357">
        <f t="shared" si="773"/>
        <v>6.1068741362542867E-2</v>
      </c>
      <c r="AN374" s="358">
        <f t="shared" si="773"/>
        <v>0.17867184878033132</v>
      </c>
      <c r="AQ374" s="357">
        <f>IFERROR(+(AQ20+AQ21)/AQ42,"-")</f>
        <v>0.21095074368134237</v>
      </c>
      <c r="AR374" s="357">
        <f>IFERROR(+(AR20+AR21)/AR42,"-")</f>
        <v>0.20635459920751092</v>
      </c>
      <c r="AS374" s="357">
        <f>IFERROR(+(AS20+AS21)/AS42,"-")</f>
        <v>0.21389686130715885</v>
      </c>
      <c r="AT374" s="357">
        <f>IFERROR(+(AT20+AT21)/AT42,"-")</f>
        <v>0.18576828871175544</v>
      </c>
      <c r="AU374" s="357">
        <f>IFERROR(+(AU20+AU21)/AU42,"-")</f>
        <v>6.1068741362542867E-2</v>
      </c>
      <c r="AV374" s="358">
        <f t="shared" ref="AV374" si="774">IFERROR(+(AV20+AV21)/AV42,"-")</f>
        <v>0.17867184878033138</v>
      </c>
      <c r="AX374" s="357">
        <f>IFERROR(+(AX20+AX21)/AX42,"-")</f>
        <v>0.20858134754574734</v>
      </c>
      <c r="AY374" s="357">
        <f>IFERROR(+(AY20+AY21)/AY42,"-")</f>
        <v>0.17897769556250132</v>
      </c>
      <c r="AZ374" s="357">
        <f>IFERROR(+(AZ20+AZ21)/AZ42,"-")</f>
        <v>0.195935960591133</v>
      </c>
      <c r="BA374" s="357">
        <f>IFERROR(+(BA20+BA21)/BA42,"-")</f>
        <v>0.14594212770251519</v>
      </c>
      <c r="BB374" s="357">
        <f>IFERROR(+(BB20+BB21)/BB42,"-")</f>
        <v>0.20015675920960357</v>
      </c>
      <c r="BC374" s="358">
        <f t="shared" ref="BC374" si="775">IFERROR(+(BC20+BC21)/BC42,"-")</f>
        <v>0.17605325725154541</v>
      </c>
    </row>
    <row r="375" spans="1:55" s="204" customFormat="1">
      <c r="A375" s="287"/>
      <c r="B375" s="173" t="s">
        <v>8</v>
      </c>
      <c r="C375" s="308"/>
      <c r="D375" s="166">
        <f t="shared" ref="D375:V375" si="776">IFERROR(+D22/D42,"-")</f>
        <v>0.14829826068284302</v>
      </c>
      <c r="E375" s="166">
        <f t="shared" si="776"/>
        <v>0.12585658619608545</v>
      </c>
      <c r="F375" s="166">
        <f t="shared" si="776"/>
        <v>8.6106138391205927E-2</v>
      </c>
      <c r="G375" s="166">
        <f t="shared" si="776"/>
        <v>7.1642233608501749E-2</v>
      </c>
      <c r="H375" s="166">
        <f t="shared" si="776"/>
        <v>8.5564075404771039E-2</v>
      </c>
      <c r="I375" s="166">
        <f t="shared" si="776"/>
        <v>6.7524784797820259E-2</v>
      </c>
      <c r="J375" s="166">
        <f t="shared" si="776"/>
        <v>0.12233169129720854</v>
      </c>
      <c r="K375" s="166">
        <f t="shared" si="776"/>
        <v>7.708171715527122E-2</v>
      </c>
      <c r="L375" s="357">
        <f t="shared" si="776"/>
        <v>8.6692266148597458E-2</v>
      </c>
      <c r="M375" s="166">
        <f t="shared" si="776"/>
        <v>8.2855787129977737E-3</v>
      </c>
      <c r="N375" s="166">
        <f t="shared" si="776"/>
        <v>2.2751502778722923E-2</v>
      </c>
      <c r="O375" s="166">
        <f t="shared" si="776"/>
        <v>9.9684327074842746E-2</v>
      </c>
      <c r="P375" s="166">
        <f t="shared" si="776"/>
        <v>7.005726683316936E-2</v>
      </c>
      <c r="Q375" s="166">
        <f t="shared" si="776"/>
        <v>8.1174153770015162E-2</v>
      </c>
      <c r="R375" s="166">
        <f t="shared" si="776"/>
        <v>5.3872761671794674E-2</v>
      </c>
      <c r="S375" s="166">
        <f t="shared" si="776"/>
        <v>3.9294244548886664E-2</v>
      </c>
      <c r="T375" s="166">
        <f t="shared" si="776"/>
        <v>3.9600570613409415E-2</v>
      </c>
      <c r="U375" s="166">
        <f t="shared" si="776"/>
        <v>3.7390274954769827E-2</v>
      </c>
      <c r="V375" s="166">
        <f t="shared" si="776"/>
        <v>0</v>
      </c>
      <c r="W375" s="166">
        <f t="shared" ref="W375:X375" si="777">IFERROR(+W22/W42,"-")</f>
        <v>4.0050349010184233E-3</v>
      </c>
      <c r="X375" s="166">
        <f t="shared" si="777"/>
        <v>0</v>
      </c>
      <c r="Y375" s="166">
        <f t="shared" ref="Y375:AN375" si="778">IFERROR(+Y22/Y42,"-")</f>
        <v>4.4774782842303216E-3</v>
      </c>
      <c r="Z375" s="166">
        <f t="shared" si="778"/>
        <v>0.11678200692041522</v>
      </c>
      <c r="AA375" s="166">
        <f t="shared" si="778"/>
        <v>4.9634340805366668E-2</v>
      </c>
      <c r="AB375" s="166">
        <f t="shared" si="778"/>
        <v>0.10734030197444831</v>
      </c>
      <c r="AC375" s="166">
        <f t="shared" si="778"/>
        <v>9.1912972085385874E-2</v>
      </c>
      <c r="AD375" s="166">
        <f t="shared" si="778"/>
        <v>8.6121198596092588E-2</v>
      </c>
      <c r="AE375" s="166">
        <f t="shared" si="778"/>
        <v>3.4527990521728093E-2</v>
      </c>
      <c r="AF375" s="166">
        <f t="shared" si="778"/>
        <v>0.20980032042514946</v>
      </c>
      <c r="AG375" s="357">
        <f t="shared" si="778"/>
        <v>7.245684341829696E-2</v>
      </c>
      <c r="AH375" s="357">
        <f t="shared" si="778"/>
        <v>9.4214407550021959E-2</v>
      </c>
      <c r="AI375" s="357">
        <f t="shared" si="778"/>
        <v>5.7670616773560238E-2</v>
      </c>
      <c r="AJ375" s="166">
        <f t="shared" si="778"/>
        <v>0</v>
      </c>
      <c r="AK375" s="166">
        <f t="shared" si="778"/>
        <v>0</v>
      </c>
      <c r="AL375" s="166">
        <f t="shared" si="778"/>
        <v>0</v>
      </c>
      <c r="AM375" s="357">
        <f t="shared" si="778"/>
        <v>0</v>
      </c>
      <c r="AN375" s="358">
        <f t="shared" si="778"/>
        <v>7.9157456493752401E-2</v>
      </c>
      <c r="AQ375" s="357">
        <f>IFERROR(+AQ22/AQ42,"-")</f>
        <v>7.708171715527122E-2</v>
      </c>
      <c r="AR375" s="357">
        <f>IFERROR(+AR22/AR42,"-")</f>
        <v>7.2456843418296973E-2</v>
      </c>
      <c r="AS375" s="357">
        <f>IFERROR(+AS22/AS42,"-")</f>
        <v>9.4214407550021945E-2</v>
      </c>
      <c r="AT375" s="357">
        <f>IFERROR(+AT22/AT42,"-")</f>
        <v>5.7670616773560238E-2</v>
      </c>
      <c r="AU375" s="357">
        <f>IFERROR(+AU22/AU42,"-")</f>
        <v>0</v>
      </c>
      <c r="AV375" s="358">
        <f t="shared" ref="AV375" si="779">IFERROR(+AV22/AV42,"-")</f>
        <v>7.9157456493752401E-2</v>
      </c>
      <c r="AX375" s="357">
        <f>IFERROR(+AX22/AX42,"-")</f>
        <v>0.10085167355192062</v>
      </c>
      <c r="AY375" s="357">
        <f>IFERROR(+AY22/AY42,"-")</f>
        <v>5.7579043609534135E-2</v>
      </c>
      <c r="AZ375" s="357">
        <f>IFERROR(+AZ22/AZ42,"-")</f>
        <v>0.1077312534209086</v>
      </c>
      <c r="BA375" s="357">
        <f>IFERROR(+BA22/BA42,"-")</f>
        <v>3.1950856479729561E-2</v>
      </c>
      <c r="BB375" s="357">
        <f>IFERROR(+BB22/BB42,"-")</f>
        <v>0</v>
      </c>
      <c r="BC375" s="358">
        <f t="shared" ref="BC375" si="780">IFERROR(+BC22/BC42,"-")</f>
        <v>6.7180218735140282E-2</v>
      </c>
    </row>
    <row r="376" spans="1:55" s="204" customFormat="1">
      <c r="A376" s="287"/>
      <c r="B376" s="173" t="s">
        <v>7</v>
      </c>
      <c r="C376" s="308"/>
      <c r="D376" s="166">
        <f t="shared" ref="D376:V376" si="781">IFERROR(+(D30-D26-D28)/D42,"-")</f>
        <v>3.2098377250835912E-2</v>
      </c>
      <c r="E376" s="166">
        <f t="shared" si="781"/>
        <v>0.20851435481703767</v>
      </c>
      <c r="F376" s="166">
        <f t="shared" si="781"/>
        <v>0.17035798651694259</v>
      </c>
      <c r="G376" s="166">
        <f t="shared" si="781"/>
        <v>0.24595668469494258</v>
      </c>
      <c r="H376" s="166">
        <f t="shared" si="781"/>
        <v>8.8143490057113097E-2</v>
      </c>
      <c r="I376" s="166">
        <f t="shared" si="781"/>
        <v>0.15502449331747681</v>
      </c>
      <c r="J376" s="166">
        <f t="shared" si="781"/>
        <v>0.13427508934608326</v>
      </c>
      <c r="K376" s="166">
        <f t="shared" si="781"/>
        <v>0.10753130995821082</v>
      </c>
      <c r="L376" s="357">
        <f t="shared" si="781"/>
        <v>0.16090993560049408</v>
      </c>
      <c r="M376" s="166">
        <f t="shared" si="781"/>
        <v>0</v>
      </c>
      <c r="N376" s="166">
        <f t="shared" si="781"/>
        <v>1.3610071452875127E-4</v>
      </c>
      <c r="O376" s="166">
        <f t="shared" si="781"/>
        <v>1.978845202478268E-3</v>
      </c>
      <c r="P376" s="166">
        <f t="shared" si="781"/>
        <v>6.5591967506748406E-3</v>
      </c>
      <c r="Q376" s="166">
        <f t="shared" si="781"/>
        <v>0</v>
      </c>
      <c r="R376" s="166">
        <f t="shared" si="781"/>
        <v>0</v>
      </c>
      <c r="S376" s="166">
        <f t="shared" si="781"/>
        <v>6.1638030664920259E-4</v>
      </c>
      <c r="T376" s="166">
        <f t="shared" si="781"/>
        <v>7.2277698525915362E-4</v>
      </c>
      <c r="U376" s="166">
        <f t="shared" si="781"/>
        <v>0</v>
      </c>
      <c r="V376" s="166">
        <f t="shared" si="781"/>
        <v>0</v>
      </c>
      <c r="W376" s="166">
        <f t="shared" ref="W376:X376" si="782">IFERROR(+(W30-W26-W28)/W42,"-")</f>
        <v>0</v>
      </c>
      <c r="X376" s="166">
        <f t="shared" si="782"/>
        <v>0</v>
      </c>
      <c r="Y376" s="166">
        <f t="shared" ref="Y376:AN376" si="783">IFERROR(+(Y30-Y26-Y28)/Y42,"-")</f>
        <v>1.0208650488045133E-3</v>
      </c>
      <c r="Z376" s="166">
        <f t="shared" si="783"/>
        <v>3.9230862623687249E-3</v>
      </c>
      <c r="AA376" s="166">
        <f t="shared" si="783"/>
        <v>0</v>
      </c>
      <c r="AB376" s="166">
        <f t="shared" si="783"/>
        <v>0</v>
      </c>
      <c r="AC376" s="166">
        <f t="shared" si="783"/>
        <v>0</v>
      </c>
      <c r="AD376" s="166">
        <f t="shared" si="783"/>
        <v>0</v>
      </c>
      <c r="AE376" s="166">
        <f t="shared" si="783"/>
        <v>0</v>
      </c>
      <c r="AF376" s="166">
        <f t="shared" si="783"/>
        <v>0</v>
      </c>
      <c r="AG376" s="357">
        <f t="shared" si="783"/>
        <v>1.0476443179003249E-3</v>
      </c>
      <c r="AH376" s="357">
        <f t="shared" si="783"/>
        <v>1.8461397040048209E-3</v>
      </c>
      <c r="AI376" s="357">
        <f t="shared" si="783"/>
        <v>1.227034399437452E-3</v>
      </c>
      <c r="AJ376" s="166">
        <f t="shared" si="783"/>
        <v>0</v>
      </c>
      <c r="AK376" s="166">
        <f t="shared" si="783"/>
        <v>0</v>
      </c>
      <c r="AL376" s="166">
        <f t="shared" si="783"/>
        <v>2.2771337816096696E-2</v>
      </c>
      <c r="AM376" s="357">
        <f t="shared" si="783"/>
        <v>2.825408199825971E-3</v>
      </c>
      <c r="AN376" s="358">
        <f t="shared" si="783"/>
        <v>0.11443211952949242</v>
      </c>
      <c r="AQ376" s="357">
        <f>IFERROR(+(AQ30-AQ26-AQ28)/AQ42,"-")</f>
        <v>0.10753130995821082</v>
      </c>
      <c r="AR376" s="357">
        <f>IFERROR(+(AR30-AR26-AR28)/AR42,"-")</f>
        <v>1.0476443179003251E-3</v>
      </c>
      <c r="AS376" s="357">
        <f>IFERROR(+(AS30-AS26-AS28)/AS42,"-")</f>
        <v>1.8461397040048211E-3</v>
      </c>
      <c r="AT376" s="357">
        <f>IFERROR(+(AT30-AT26-AT28)/AT42,"-")</f>
        <v>1.227034399437452E-3</v>
      </c>
      <c r="AU376" s="357">
        <f>IFERROR(+(AU30-AU26-AU28)/AU42,"-")</f>
        <v>2.8254081998259745E-3</v>
      </c>
      <c r="AV376" s="358">
        <f t="shared" ref="AV376" si="784">IFERROR(+(AV30-AV26-AV28)/AV42,"-")</f>
        <v>0.11443211952949242</v>
      </c>
      <c r="AX376" s="357">
        <f>IFERROR(+(AX30-AX26-AX28)/AX42,"-")</f>
        <v>9.8309039657723654E-2</v>
      </c>
      <c r="AY376" s="357">
        <f>IFERROR(+(AY30-AY26-AY28)/AY42,"-")</f>
        <v>8.2924028832046946E-4</v>
      </c>
      <c r="AZ376" s="357">
        <f>IFERROR(+(AZ30-AZ26-AZ28)/AZ42,"-")</f>
        <v>2.1072796934865899E-3</v>
      </c>
      <c r="BA376" s="357">
        <f>IFERROR(+(BA30-BA26-BA28)/BA42,"-")</f>
        <v>0</v>
      </c>
      <c r="BB376" s="357">
        <f>IFERROR(+(BB30-BB26-BB28)/BB42,"-")</f>
        <v>3.0856812837754218E-2</v>
      </c>
      <c r="BC376" s="358">
        <f t="shared" ref="BC376" si="785">IFERROR(+(BC30-BC26-BC28)/BC42,"-")</f>
        <v>4.9453162149310512E-3</v>
      </c>
    </row>
    <row r="377" spans="1:55" s="204" customFormat="1">
      <c r="A377" s="287"/>
      <c r="B377" s="173" t="s">
        <v>6</v>
      </c>
      <c r="C377" s="308"/>
      <c r="D377" s="166">
        <f t="shared" ref="D377:V377" si="786">IFERROR(+D34/D42,"-")</f>
        <v>1.1886867695328077E-4</v>
      </c>
      <c r="E377" s="166">
        <f t="shared" si="786"/>
        <v>1.5709678864155505E-2</v>
      </c>
      <c r="F377" s="166">
        <f t="shared" si="786"/>
        <v>1.0161609287232521E-2</v>
      </c>
      <c r="G377" s="166">
        <f t="shared" si="786"/>
        <v>8.492266818483727E-3</v>
      </c>
      <c r="H377" s="166">
        <f t="shared" si="786"/>
        <v>1.3674768538883005E-2</v>
      </c>
      <c r="I377" s="166">
        <f t="shared" si="786"/>
        <v>1.7752498210759124E-2</v>
      </c>
      <c r="J377" s="166">
        <f t="shared" si="786"/>
        <v>5.6601951125277699E-3</v>
      </c>
      <c r="K377" s="166">
        <f t="shared" si="786"/>
        <v>3.8245556907026265E-3</v>
      </c>
      <c r="L377" s="357">
        <f t="shared" si="786"/>
        <v>9.7502750159841958E-3</v>
      </c>
      <c r="M377" s="166">
        <f t="shared" si="786"/>
        <v>6.810964704164689E-2</v>
      </c>
      <c r="N377" s="166">
        <f t="shared" si="786"/>
        <v>6.5555177498015198E-3</v>
      </c>
      <c r="O377" s="166">
        <f t="shared" si="786"/>
        <v>1.4181723951094254E-2</v>
      </c>
      <c r="P377" s="166">
        <f t="shared" si="786"/>
        <v>1.9349630414490778E-2</v>
      </c>
      <c r="Q377" s="166">
        <f t="shared" si="786"/>
        <v>2.1785975729206406E-2</v>
      </c>
      <c r="R377" s="166">
        <f t="shared" si="786"/>
        <v>1.9435473082729759E-2</v>
      </c>
      <c r="S377" s="166">
        <f t="shared" si="786"/>
        <v>6.8829134242494282E-3</v>
      </c>
      <c r="T377" s="166">
        <f t="shared" si="786"/>
        <v>1.1982881597717547E-3</v>
      </c>
      <c r="U377" s="166">
        <f t="shared" si="786"/>
        <v>2.9014317303611713E-2</v>
      </c>
      <c r="V377" s="166">
        <f t="shared" si="786"/>
        <v>7.1251999418351026E-3</v>
      </c>
      <c r="W377" s="166">
        <f t="shared" ref="W377:X377" si="787">IFERROR(+W34/W42,"-")</f>
        <v>2.6890948621123697E-3</v>
      </c>
      <c r="X377" s="166">
        <f t="shared" si="787"/>
        <v>5.0807564321077837E-2</v>
      </c>
      <c r="Y377" s="166">
        <f t="shared" ref="Y377:AN377" si="788">IFERROR(+Y34/Y42,"-")</f>
        <v>2.0506850541774872E-2</v>
      </c>
      <c r="Z377" s="166">
        <f t="shared" si="788"/>
        <v>3.0732107084319796E-3</v>
      </c>
      <c r="AA377" s="166">
        <f t="shared" si="788"/>
        <v>5.1137300903608936E-3</v>
      </c>
      <c r="AB377" s="166">
        <f t="shared" si="788"/>
        <v>6.1091753774680608E-3</v>
      </c>
      <c r="AC377" s="166">
        <f t="shared" si="788"/>
        <v>2.9282977558839629E-3</v>
      </c>
      <c r="AD377" s="166">
        <f t="shared" si="788"/>
        <v>1.115822361080116E-2</v>
      </c>
      <c r="AE377" s="166">
        <f t="shared" si="788"/>
        <v>5.1199593788346801E-3</v>
      </c>
      <c r="AF377" s="166">
        <f t="shared" si="788"/>
        <v>9.905826267047009E-3</v>
      </c>
      <c r="AG377" s="357">
        <f t="shared" si="788"/>
        <v>1.2962395443628413E-2</v>
      </c>
      <c r="AH377" s="357">
        <f t="shared" si="788"/>
        <v>6.2201885462735045E-3</v>
      </c>
      <c r="AI377" s="357">
        <f t="shared" si="788"/>
        <v>1.4233599033474442E-2</v>
      </c>
      <c r="AJ377" s="166">
        <f t="shared" si="788"/>
        <v>1.9906401694960711E-2</v>
      </c>
      <c r="AK377" s="166">
        <f t="shared" si="788"/>
        <v>0.13943860606887767</v>
      </c>
      <c r="AL377" s="166">
        <f t="shared" si="788"/>
        <v>2.2111299038818529E-2</v>
      </c>
      <c r="AM377" s="357">
        <f t="shared" si="788"/>
        <v>3.3628499769667808E-2</v>
      </c>
      <c r="AN377" s="358">
        <f t="shared" si="788"/>
        <v>1.1652334943408007E-2</v>
      </c>
      <c r="AQ377" s="357">
        <f>IFERROR(+AQ34/AQ42,"-")</f>
        <v>3.8245556907026265E-3</v>
      </c>
      <c r="AR377" s="357">
        <f>IFERROR(+AR34/AR42,"-")</f>
        <v>1.2962395443628415E-2</v>
      </c>
      <c r="AS377" s="357">
        <f>IFERROR(+AS34/AS42,"-")</f>
        <v>6.2201885462735036E-3</v>
      </c>
      <c r="AT377" s="357">
        <f>IFERROR(+AT34/AT42,"-")</f>
        <v>1.4233599033474442E-2</v>
      </c>
      <c r="AU377" s="357">
        <f>IFERROR(+AU34/AU42,"-")</f>
        <v>3.3628499769667808E-2</v>
      </c>
      <c r="AV377" s="358">
        <f t="shared" ref="AV377" si="789">IFERROR(+AV34/AV42,"-")</f>
        <v>1.1652334943408007E-2</v>
      </c>
      <c r="AX377" s="357">
        <f>IFERROR(+AX34/AX42,"-")</f>
        <v>8.8531867454955705E-3</v>
      </c>
      <c r="AY377" s="357">
        <f>IFERROR(+AY34/AY42,"-")</f>
        <v>9.6957326019008732E-3</v>
      </c>
      <c r="AZ377" s="357">
        <f>IFERROR(+AZ34/AZ42,"-")</f>
        <v>6.9376026272577997E-3</v>
      </c>
      <c r="BA377" s="357">
        <f>IFERROR(+BA34/BA42,"-")</f>
        <v>7.2907994651731879E-3</v>
      </c>
      <c r="BB377" s="357">
        <f>IFERROR(+BB34/BB42,"-")</f>
        <v>0.12247844560867951</v>
      </c>
      <c r="BC377" s="358">
        <f t="shared" ref="BC377" si="790">IFERROR(+BC34/BC42,"-")</f>
        <v>1.45886828340466E-2</v>
      </c>
    </row>
    <row r="378" spans="1:55" s="204" customFormat="1">
      <c r="A378" s="287"/>
      <c r="B378" s="173" t="s">
        <v>5</v>
      </c>
      <c r="C378" s="308"/>
      <c r="D378" s="166">
        <f t="shared" ref="D378:V378" si="791">IFERROR(+(D14+D15+D35+D36+D37+D38)/D42,"-")</f>
        <v>9.3223718518972973E-2</v>
      </c>
      <c r="E378" s="166">
        <f t="shared" si="791"/>
        <v>0.21769606306265957</v>
      </c>
      <c r="F378" s="166">
        <f t="shared" si="791"/>
        <v>0.10276022941910412</v>
      </c>
      <c r="G378" s="166">
        <f t="shared" si="791"/>
        <v>0.1204763260271373</v>
      </c>
      <c r="H378" s="166">
        <f t="shared" si="791"/>
        <v>9.8260566626667559E-2</v>
      </c>
      <c r="I378" s="166">
        <f t="shared" si="791"/>
        <v>0.17018685235309838</v>
      </c>
      <c r="J378" s="166">
        <f t="shared" si="791"/>
        <v>0.11539650342895778</v>
      </c>
      <c r="K378" s="166">
        <f t="shared" si="791"/>
        <v>0.14689103208731991</v>
      </c>
      <c r="L378" s="357">
        <f t="shared" si="791"/>
        <v>0.12824914877613242</v>
      </c>
      <c r="M378" s="166">
        <f t="shared" si="791"/>
        <v>2.7813264226010145E-2</v>
      </c>
      <c r="N378" s="166">
        <f t="shared" si="791"/>
        <v>0.10611319042758308</v>
      </c>
      <c r="O378" s="166">
        <f t="shared" si="791"/>
        <v>0.12616316049848053</v>
      </c>
      <c r="P378" s="166">
        <f t="shared" si="791"/>
        <v>8.9053709730316108E-2</v>
      </c>
      <c r="Q378" s="166">
        <f t="shared" si="791"/>
        <v>8.6824279041953209E-2</v>
      </c>
      <c r="R378" s="166">
        <f t="shared" si="791"/>
        <v>5.4102088787815084E-2</v>
      </c>
      <c r="S378" s="166">
        <f t="shared" si="791"/>
        <v>5.7040860877828288E-2</v>
      </c>
      <c r="T378" s="166">
        <f t="shared" si="791"/>
        <v>0.10991916310033285</v>
      </c>
      <c r="U378" s="166">
        <f t="shared" si="791"/>
        <v>9.9327689799200369E-2</v>
      </c>
      <c r="V378" s="166">
        <f t="shared" si="791"/>
        <v>4.387814453977025E-2</v>
      </c>
      <c r="W378" s="166">
        <f t="shared" ref="W378:X378" si="792">IFERROR(+(W14+W15+W35+W36+W37+W38)/W42,"-")</f>
        <v>5.8244650417667923E-2</v>
      </c>
      <c r="X378" s="166">
        <f t="shared" si="792"/>
        <v>0.59913968022076125</v>
      </c>
      <c r="Y378" s="166">
        <f t="shared" ref="Y378:AN378" si="793">IFERROR(+(Y14+Y15+Y35+Y36+Y37+Y38)/Y42,"-")</f>
        <v>4.7944837467538283E-2</v>
      </c>
      <c r="Z378" s="166">
        <f t="shared" si="793"/>
        <v>6.5053420749104598E-2</v>
      </c>
      <c r="AA378" s="166">
        <f t="shared" si="793"/>
        <v>8.3909162557964767E-2</v>
      </c>
      <c r="AB378" s="166">
        <f t="shared" si="793"/>
        <v>0.1283855981416957</v>
      </c>
      <c r="AC378" s="166">
        <f t="shared" si="793"/>
        <v>0.11784345922276956</v>
      </c>
      <c r="AD378" s="166">
        <f t="shared" si="793"/>
        <v>0.1220101032642876</v>
      </c>
      <c r="AE378" s="166">
        <f t="shared" si="793"/>
        <v>0.10015656074133626</v>
      </c>
      <c r="AF378" s="166">
        <f t="shared" si="793"/>
        <v>8.4365597280293858E-2</v>
      </c>
      <c r="AG378" s="357">
        <f t="shared" si="793"/>
        <v>9.3360774434345498E-2</v>
      </c>
      <c r="AH378" s="357">
        <f t="shared" si="793"/>
        <v>0.10134362200864085</v>
      </c>
      <c r="AI378" s="357">
        <f t="shared" si="793"/>
        <v>9.8804585333163442E-2</v>
      </c>
      <c r="AJ378" s="166">
        <f t="shared" si="793"/>
        <v>4.3057902217931182E-2</v>
      </c>
      <c r="AK378" s="166">
        <f t="shared" si="793"/>
        <v>3.4074882853373366E-2</v>
      </c>
      <c r="AL378" s="166">
        <f t="shared" si="793"/>
        <v>1.2912008580504104E-2</v>
      </c>
      <c r="AM378" s="357">
        <f t="shared" si="793"/>
        <v>3.8306802477350667E-2</v>
      </c>
      <c r="AN378" s="358">
        <f t="shared" si="793"/>
        <v>0.1155129234465269</v>
      </c>
      <c r="AQ378" s="357">
        <f>IFERROR(+(AQ14+AQ15+AQ35+AQ36+AQ37+AQ38)/AQ42,"-")</f>
        <v>0.14689103208731991</v>
      </c>
      <c r="AR378" s="357">
        <f>IFERROR(+(AR14+AR15+AR35+AR36+AR37+AR38)/AR42,"-")</f>
        <v>9.3360774434345498E-2</v>
      </c>
      <c r="AS378" s="357">
        <f>IFERROR(+(AS14+AS15+AS35+AS36+AS37+AS38)/AS42,"-")</f>
        <v>0.10134362200864083</v>
      </c>
      <c r="AT378" s="357">
        <f>IFERROR(+(AT14+AT15+AT35+AT36+AT37+AT38)/AT42,"-")</f>
        <v>9.8804585333163428E-2</v>
      </c>
      <c r="AU378" s="357">
        <f>IFERROR(+(AU14+AU15+AU35+AU36+AU37+AU38)/AU42,"-")</f>
        <v>3.8306802477350667E-2</v>
      </c>
      <c r="AV378" s="358">
        <f t="shared" ref="AV378" si="794">IFERROR(+(AV14+AV15+AV35+AV36+AV37+AV38)/AV42,"-")</f>
        <v>0.1155129234465269</v>
      </c>
      <c r="AX378" s="357">
        <f>IFERROR(+(AX14+AX15+AX35+AX36+AX37+AX38)/AX42,"-")</f>
        <v>0.11427624486953727</v>
      </c>
      <c r="AY378" s="357">
        <f>IFERROR(+(AY14+AY15+AY35+AY36+AY37+AY38)/AY42,"-")</f>
        <v>7.1080776509111016E-2</v>
      </c>
      <c r="AZ378" s="357">
        <f>IFERROR(+(AZ14+AZ15+AZ35+AZ36+AZ37+AZ38)/AZ42,"-")</f>
        <v>9.700328407224959E-2</v>
      </c>
      <c r="BA378" s="357">
        <f>IFERROR(+(BA14+BA15+BA35+BA36+BA37+BA38)/BA42,"-")</f>
        <v>5.6207270617321323E-2</v>
      </c>
      <c r="BB378" s="357">
        <f>IFERROR(+(BB14+BB15+BB35+BB36+BB37+BB38)/BB42,"-")</f>
        <v>3.0898065261334103E-2</v>
      </c>
      <c r="BC378" s="358">
        <f t="shared" ref="BC378" si="795">IFERROR(+(BC14+BC15+BC35+BC36+BC37+BC38)/BC42,"-")</f>
        <v>7.9239182120779836E-2</v>
      </c>
    </row>
    <row r="379" spans="1:55" s="204" customFormat="1" ht="15" thickBot="1">
      <c r="A379" s="359"/>
      <c r="B379" s="360" t="s">
        <v>4</v>
      </c>
      <c r="C379" s="361"/>
      <c r="D379" s="362">
        <f t="shared" ref="D379:V379" si="796">IFERROR(+D42/D42,"-")</f>
        <v>1</v>
      </c>
      <c r="E379" s="362">
        <f t="shared" si="796"/>
        <v>1</v>
      </c>
      <c r="F379" s="362">
        <f t="shared" si="796"/>
        <v>1</v>
      </c>
      <c r="G379" s="362">
        <f t="shared" si="796"/>
        <v>1</v>
      </c>
      <c r="H379" s="362">
        <f t="shared" si="796"/>
        <v>1</v>
      </c>
      <c r="I379" s="362">
        <f t="shared" si="796"/>
        <v>1</v>
      </c>
      <c r="J379" s="362">
        <f t="shared" si="796"/>
        <v>1</v>
      </c>
      <c r="K379" s="362">
        <f t="shared" si="796"/>
        <v>1</v>
      </c>
      <c r="L379" s="363">
        <f t="shared" si="796"/>
        <v>1</v>
      </c>
      <c r="M379" s="362">
        <f t="shared" si="796"/>
        <v>1</v>
      </c>
      <c r="N379" s="362">
        <f t="shared" si="796"/>
        <v>1</v>
      </c>
      <c r="O379" s="362">
        <f t="shared" si="796"/>
        <v>1</v>
      </c>
      <c r="P379" s="362">
        <f t="shared" si="796"/>
        <v>1</v>
      </c>
      <c r="Q379" s="362">
        <f t="shared" si="796"/>
        <v>1</v>
      </c>
      <c r="R379" s="362">
        <f t="shared" si="796"/>
        <v>1</v>
      </c>
      <c r="S379" s="362">
        <f t="shared" si="796"/>
        <v>1</v>
      </c>
      <c r="T379" s="362">
        <f t="shared" si="796"/>
        <v>1</v>
      </c>
      <c r="U379" s="362">
        <f t="shared" si="796"/>
        <v>1</v>
      </c>
      <c r="V379" s="362">
        <f t="shared" si="796"/>
        <v>1</v>
      </c>
      <c r="W379" s="362">
        <f t="shared" ref="W379:X379" si="797">IFERROR(+W42/W42,"-")</f>
        <v>1</v>
      </c>
      <c r="X379" s="362">
        <f t="shared" si="797"/>
        <v>1</v>
      </c>
      <c r="Y379" s="362">
        <f t="shared" ref="Y379:AN379" si="798">IFERROR(+Y42/Y42,"-")</f>
        <v>1</v>
      </c>
      <c r="Z379" s="362">
        <f t="shared" si="798"/>
        <v>1</v>
      </c>
      <c r="AA379" s="362">
        <f t="shared" si="798"/>
        <v>1</v>
      </c>
      <c r="AB379" s="362">
        <f t="shared" si="798"/>
        <v>1</v>
      </c>
      <c r="AC379" s="362">
        <f t="shared" si="798"/>
        <v>1</v>
      </c>
      <c r="AD379" s="362">
        <f t="shared" si="798"/>
        <v>1</v>
      </c>
      <c r="AE379" s="362">
        <f t="shared" si="798"/>
        <v>1</v>
      </c>
      <c r="AF379" s="362">
        <f t="shared" si="798"/>
        <v>1</v>
      </c>
      <c r="AG379" s="363">
        <f t="shared" si="798"/>
        <v>1</v>
      </c>
      <c r="AH379" s="363">
        <f t="shared" si="798"/>
        <v>1</v>
      </c>
      <c r="AI379" s="363">
        <f t="shared" si="798"/>
        <v>1</v>
      </c>
      <c r="AJ379" s="362">
        <f t="shared" si="798"/>
        <v>1</v>
      </c>
      <c r="AK379" s="362">
        <f t="shared" si="798"/>
        <v>1</v>
      </c>
      <c r="AL379" s="362">
        <f t="shared" si="798"/>
        <v>1</v>
      </c>
      <c r="AM379" s="363">
        <f t="shared" si="798"/>
        <v>1</v>
      </c>
      <c r="AN379" s="364">
        <f t="shared" si="798"/>
        <v>1</v>
      </c>
      <c r="AQ379" s="363">
        <f>IFERROR(+AQ42/AQ42,"-")</f>
        <v>1</v>
      </c>
      <c r="AR379" s="363">
        <f>IFERROR(+AR42/AR42,"-")</f>
        <v>1</v>
      </c>
      <c r="AS379" s="363">
        <f>IFERROR(+AS42/AS42,"-")</f>
        <v>1</v>
      </c>
      <c r="AT379" s="363">
        <f>IFERROR(+AT42/AT42,"-")</f>
        <v>1</v>
      </c>
      <c r="AU379" s="363">
        <f>IFERROR(+AU42/AU42,"-")</f>
        <v>1</v>
      </c>
      <c r="AV379" s="364">
        <f t="shared" ref="AV379" si="799">IFERROR(+AV42/AV42,"-")</f>
        <v>1</v>
      </c>
      <c r="AX379" s="363">
        <f>IFERROR(+AX42/AX42,"-")</f>
        <v>1</v>
      </c>
      <c r="AY379" s="363">
        <f>IFERROR(+AY42/AY42,"-")</f>
        <v>1</v>
      </c>
      <c r="AZ379" s="363">
        <f>IFERROR(+AZ42/AZ42,"-")</f>
        <v>1</v>
      </c>
      <c r="BA379" s="363">
        <f>IFERROR(+BA42/BA42,"-")</f>
        <v>1</v>
      </c>
      <c r="BB379" s="363">
        <f>IFERROR(+BB42/BB42,"-")</f>
        <v>1</v>
      </c>
      <c r="BC379" s="364">
        <f t="shared" ref="BC379" si="800">IFERROR(+BC42/BC42,"-")</f>
        <v>1</v>
      </c>
    </row>
    <row r="380" spans="1:55" ht="13.5" thickTop="1">
      <c r="C380" s="365" t="s">
        <v>3</v>
      </c>
      <c r="D380" s="143">
        <f t="shared" ref="D380:V380" si="801">D42-D11-D20-D22</f>
        <v>32714</v>
      </c>
      <c r="E380" s="143">
        <f t="shared" si="801"/>
        <v>39467</v>
      </c>
      <c r="F380" s="143">
        <f t="shared" si="801"/>
        <v>114883</v>
      </c>
      <c r="G380" s="143">
        <f t="shared" si="801"/>
        <v>317789</v>
      </c>
      <c r="H380" s="143">
        <f t="shared" si="801"/>
        <v>61058</v>
      </c>
      <c r="I380" s="143">
        <f t="shared" si="801"/>
        <v>189250</v>
      </c>
      <c r="J380" s="143">
        <f t="shared" si="801"/>
        <v>52869</v>
      </c>
      <c r="K380" s="143">
        <f t="shared" si="801"/>
        <v>80893</v>
      </c>
      <c r="L380" s="143">
        <f t="shared" si="801"/>
        <v>888923</v>
      </c>
      <c r="M380" s="143">
        <f t="shared" si="801"/>
        <v>2413</v>
      </c>
      <c r="N380" s="143">
        <f t="shared" si="801"/>
        <v>4239</v>
      </c>
      <c r="O380" s="143">
        <f t="shared" si="801"/>
        <v>10349</v>
      </c>
      <c r="P380" s="143">
        <f t="shared" si="801"/>
        <v>4277</v>
      </c>
      <c r="Q380" s="143">
        <f t="shared" si="801"/>
        <v>6952</v>
      </c>
      <c r="R380" s="143">
        <f t="shared" si="801"/>
        <v>3532</v>
      </c>
      <c r="S380" s="143">
        <f t="shared" si="801"/>
        <v>1778</v>
      </c>
      <c r="T380" s="143">
        <f t="shared" si="801"/>
        <v>5422</v>
      </c>
      <c r="U380" s="143">
        <f t="shared" si="801"/>
        <v>3984</v>
      </c>
      <c r="V380" s="143">
        <f t="shared" si="801"/>
        <v>1403</v>
      </c>
      <c r="W380" s="143">
        <f t="shared" ref="W380:X380" si="802">W42-W11-W20-W22</f>
        <v>1006</v>
      </c>
      <c r="X380" s="143">
        <f t="shared" si="802"/>
        <v>7963</v>
      </c>
      <c r="Y380" s="143">
        <f t="shared" ref="Y380:AV380" si="803">Y42-Y11-Y20-Y22</f>
        <v>1883</v>
      </c>
      <c r="Z380" s="143">
        <f t="shared" si="803"/>
        <v>8890</v>
      </c>
      <c r="AA380" s="143">
        <f t="shared" si="803"/>
        <v>4364</v>
      </c>
      <c r="AB380" s="143">
        <f t="shared" si="803"/>
        <v>4808</v>
      </c>
      <c r="AC380" s="143">
        <f t="shared" si="803"/>
        <v>5402</v>
      </c>
      <c r="AD380" s="143">
        <f t="shared" si="803"/>
        <v>3359</v>
      </c>
      <c r="AE380" s="143">
        <f t="shared" si="803"/>
        <v>2003</v>
      </c>
      <c r="AF380" s="143">
        <f t="shared" si="803"/>
        <v>4825</v>
      </c>
      <c r="AG380" s="143">
        <f t="shared" si="803"/>
        <v>88852</v>
      </c>
      <c r="AH380" s="143">
        <f t="shared" si="803"/>
        <v>33422</v>
      </c>
      <c r="AI380" s="143">
        <f t="shared" si="803"/>
        <v>17987</v>
      </c>
      <c r="AJ380" s="143">
        <f t="shared" si="803"/>
        <v>9391</v>
      </c>
      <c r="AK380" s="143">
        <f t="shared" si="803"/>
        <v>3814</v>
      </c>
      <c r="AL380" s="143">
        <f t="shared" si="803"/>
        <v>1401</v>
      </c>
      <c r="AM380" s="143">
        <f t="shared" si="803"/>
        <v>14606</v>
      </c>
      <c r="AN380" s="143">
        <f t="shared" si="803"/>
        <v>992381</v>
      </c>
      <c r="AO380" s="143">
        <f t="shared" si="803"/>
        <v>0</v>
      </c>
      <c r="AP380" s="143">
        <f t="shared" si="803"/>
        <v>0</v>
      </c>
      <c r="AQ380" s="143">
        <f t="shared" si="803"/>
        <v>10111.625</v>
      </c>
      <c r="AR380" s="143">
        <f t="shared" si="803"/>
        <v>4442.5999999999967</v>
      </c>
      <c r="AS380" s="143">
        <f t="shared" si="803"/>
        <v>6684.4000000000069</v>
      </c>
      <c r="AT380" s="143">
        <f t="shared" si="803"/>
        <v>1199.1333333333337</v>
      </c>
      <c r="AU380" s="143">
        <f t="shared" si="803"/>
        <v>4868.6666666666715</v>
      </c>
      <c r="AV380" s="143">
        <f t="shared" si="803"/>
        <v>32012.290322580629</v>
      </c>
      <c r="AX380" s="143">
        <f>AX42-AX11-AX20-AX22</f>
        <v>65080.5</v>
      </c>
      <c r="AY380" s="143">
        <f>AY42-AY11-AY20-AY22</f>
        <v>4938.5</v>
      </c>
      <c r="AZ380" s="143">
        <f>AZ42-AZ11-AZ20-AZ22</f>
        <v>4246</v>
      </c>
      <c r="BA380" s="143">
        <f>BA42-BA11-BA20-BA22</f>
        <v>6779.5</v>
      </c>
      <c r="BB380" s="143">
        <f>BB42-BB11-BB20-BB22</f>
        <v>-2176</v>
      </c>
      <c r="BC380" s="143">
        <f t="shared" ref="BC380" si="804">BC42-BC11-BC20-BC22</f>
        <v>6750</v>
      </c>
    </row>
    <row r="381" spans="1:55" ht="13">
      <c r="C381" s="365" t="s">
        <v>2</v>
      </c>
      <c r="D381" s="143">
        <f>D91+D96+D97</f>
        <v>5273</v>
      </c>
      <c r="E381" s="143">
        <f t="shared" ref="E381:AN381" si="805">E91+E96+E97</f>
        <v>52</v>
      </c>
      <c r="F381" s="143">
        <f t="shared" si="805"/>
        <v>811</v>
      </c>
      <c r="G381" s="143">
        <f t="shared" si="805"/>
        <v>363</v>
      </c>
      <c r="H381" s="143">
        <f t="shared" si="805"/>
        <v>780</v>
      </c>
      <c r="I381" s="143">
        <f t="shared" si="805"/>
        <v>0</v>
      </c>
      <c r="J381" s="143">
        <f t="shared" si="805"/>
        <v>62</v>
      </c>
      <c r="K381" s="143">
        <f t="shared" si="805"/>
        <v>0</v>
      </c>
      <c r="L381" s="143">
        <f t="shared" si="805"/>
        <v>7341</v>
      </c>
      <c r="M381" s="143">
        <f t="shared" si="805"/>
        <v>0</v>
      </c>
      <c r="N381" s="143">
        <f t="shared" si="805"/>
        <v>973</v>
      </c>
      <c r="O381" s="143">
        <f t="shared" si="805"/>
        <v>3572</v>
      </c>
      <c r="P381" s="143">
        <f t="shared" si="805"/>
        <v>0</v>
      </c>
      <c r="Q381" s="143">
        <f t="shared" si="805"/>
        <v>0</v>
      </c>
      <c r="R381" s="143">
        <f t="shared" si="805"/>
        <v>0</v>
      </c>
      <c r="S381" s="143">
        <f t="shared" si="805"/>
        <v>252</v>
      </c>
      <c r="T381" s="143">
        <f t="shared" si="805"/>
        <v>6</v>
      </c>
      <c r="U381" s="143">
        <f t="shared" si="805"/>
        <v>0</v>
      </c>
      <c r="V381" s="143">
        <f t="shared" si="805"/>
        <v>0</v>
      </c>
      <c r="W381" s="143">
        <f t="shared" si="805"/>
        <v>0</v>
      </c>
      <c r="X381" s="143">
        <f t="shared" si="805"/>
        <v>0</v>
      </c>
      <c r="Y381" s="143">
        <f t="shared" si="805"/>
        <v>0</v>
      </c>
      <c r="Z381" s="143">
        <f t="shared" si="805"/>
        <v>11767</v>
      </c>
      <c r="AA381" s="143">
        <f t="shared" si="805"/>
        <v>5117</v>
      </c>
      <c r="AB381" s="143">
        <f t="shared" si="805"/>
        <v>379</v>
      </c>
      <c r="AC381" s="143">
        <f t="shared" si="805"/>
        <v>0</v>
      </c>
      <c r="AD381" s="143">
        <f t="shared" si="805"/>
        <v>0</v>
      </c>
      <c r="AE381" s="143">
        <f t="shared" si="805"/>
        <v>39</v>
      </c>
      <c r="AF381" s="143">
        <f t="shared" si="805"/>
        <v>0</v>
      </c>
      <c r="AG381" s="143">
        <f t="shared" si="805"/>
        <v>22105</v>
      </c>
      <c r="AH381" s="143">
        <f t="shared" si="805"/>
        <v>15345</v>
      </c>
      <c r="AI381" s="143">
        <f t="shared" si="805"/>
        <v>5156</v>
      </c>
      <c r="AJ381" s="143">
        <f t="shared" si="805"/>
        <v>0</v>
      </c>
      <c r="AK381" s="143">
        <f t="shared" si="805"/>
        <v>235</v>
      </c>
      <c r="AL381" s="143">
        <f t="shared" si="805"/>
        <v>0</v>
      </c>
      <c r="AM381" s="143">
        <f t="shared" si="805"/>
        <v>235</v>
      </c>
      <c r="AN381" s="143">
        <f t="shared" si="805"/>
        <v>29681</v>
      </c>
      <c r="AQ381" s="143">
        <f>AQ91+AQ96</f>
        <v>0</v>
      </c>
      <c r="AR381" s="143">
        <f>AR91+AR96</f>
        <v>919.95</v>
      </c>
      <c r="AS381" s="143">
        <f>AS91+AS96</f>
        <v>2573.8000000000002</v>
      </c>
      <c r="AT381" s="143">
        <f>AT91+AT96</f>
        <v>303.8</v>
      </c>
      <c r="AU381" s="143">
        <f>AU91+AU96</f>
        <v>0</v>
      </c>
      <c r="AV381" s="143">
        <f t="shared" ref="AV381" si="806">AV91+AV96</f>
        <v>622.64516129032256</v>
      </c>
      <c r="AX381" s="143">
        <f>AX91+AX96</f>
        <v>0</v>
      </c>
      <c r="AY381" s="143">
        <f>AY91+AY96</f>
        <v>0</v>
      </c>
      <c r="AZ381" s="143">
        <f>AZ91+AZ96</f>
        <v>6</v>
      </c>
      <c r="BA381" s="143">
        <f>BA91+BA96</f>
        <v>0</v>
      </c>
      <c r="BB381" s="143">
        <f>BB91+BB96</f>
        <v>0</v>
      </c>
      <c r="BC381" s="143">
        <f t="shared" ref="BC381" si="807">BC91+BC96</f>
        <v>0</v>
      </c>
    </row>
    <row r="382" spans="1:55" ht="13">
      <c r="C382" s="365" t="s">
        <v>1</v>
      </c>
      <c r="D382" s="143">
        <f>D122+D123</f>
        <v>86535</v>
      </c>
      <c r="E382" s="143">
        <f t="shared" ref="E382:BC382" si="808">E122+E123</f>
        <v>365</v>
      </c>
      <c r="F382" s="143">
        <f t="shared" si="808"/>
        <v>23470</v>
      </c>
      <c r="G382" s="143">
        <f t="shared" si="808"/>
        <v>22000</v>
      </c>
      <c r="H382" s="143">
        <f t="shared" si="808"/>
        <v>52216</v>
      </c>
      <c r="I382" s="143">
        <f t="shared" si="808"/>
        <v>0</v>
      </c>
      <c r="J382" s="143">
        <f t="shared" si="808"/>
        <v>1338</v>
      </c>
      <c r="K382" s="143">
        <f t="shared" si="808"/>
        <v>37000</v>
      </c>
      <c r="L382" s="143">
        <f t="shared" si="808"/>
        <v>222924</v>
      </c>
      <c r="M382" s="143">
        <f t="shared" si="808"/>
        <v>0</v>
      </c>
      <c r="N382" s="143">
        <f t="shared" si="808"/>
        <v>57</v>
      </c>
      <c r="O382" s="143">
        <f t="shared" si="808"/>
        <v>4432</v>
      </c>
      <c r="P382" s="143">
        <f t="shared" si="808"/>
        <v>0</v>
      </c>
      <c r="Q382" s="143">
        <f t="shared" si="808"/>
        <v>0</v>
      </c>
      <c r="R382" s="143">
        <f t="shared" si="808"/>
        <v>0</v>
      </c>
      <c r="S382" s="143">
        <f t="shared" si="808"/>
        <v>251</v>
      </c>
      <c r="T382" s="143">
        <f t="shared" si="808"/>
        <v>3350</v>
      </c>
      <c r="U382" s="143">
        <f t="shared" si="808"/>
        <v>0</v>
      </c>
      <c r="V382" s="143">
        <f t="shared" si="808"/>
        <v>0</v>
      </c>
      <c r="W382" s="143">
        <f t="shared" si="808"/>
        <v>0</v>
      </c>
      <c r="X382" s="143">
        <f t="shared" si="808"/>
        <v>0</v>
      </c>
      <c r="Y382" s="143">
        <f t="shared" si="808"/>
        <v>0</v>
      </c>
      <c r="Z382" s="143">
        <f t="shared" si="808"/>
        <v>1587</v>
      </c>
      <c r="AA382" s="143">
        <f t="shared" si="808"/>
        <v>4035</v>
      </c>
      <c r="AB382" s="143">
        <f t="shared" si="808"/>
        <v>66</v>
      </c>
      <c r="AC382" s="143">
        <f t="shared" si="808"/>
        <v>3300</v>
      </c>
      <c r="AD382" s="143">
        <f t="shared" si="808"/>
        <v>0</v>
      </c>
      <c r="AE382" s="143">
        <f t="shared" si="808"/>
        <v>2698</v>
      </c>
      <c r="AF382" s="143">
        <f t="shared" si="808"/>
        <v>3</v>
      </c>
      <c r="AG382" s="143">
        <f t="shared" si="808"/>
        <v>15047</v>
      </c>
      <c r="AH382" s="143">
        <f t="shared" si="808"/>
        <v>12669</v>
      </c>
      <c r="AI382" s="143">
        <f t="shared" si="808"/>
        <v>6733</v>
      </c>
      <c r="AJ382" s="143">
        <f t="shared" si="808"/>
        <v>0</v>
      </c>
      <c r="AK382" s="143">
        <f t="shared" si="808"/>
        <v>602</v>
      </c>
      <c r="AL382" s="143">
        <f t="shared" si="808"/>
        <v>0</v>
      </c>
      <c r="AM382" s="143">
        <f t="shared" si="808"/>
        <v>602</v>
      </c>
      <c r="AN382" s="143">
        <f t="shared" si="808"/>
        <v>238573</v>
      </c>
      <c r="AO382" s="143"/>
      <c r="AP382" s="143"/>
      <c r="AQ382" s="143">
        <f t="shared" si="808"/>
        <v>4625</v>
      </c>
      <c r="AR382" s="143">
        <f t="shared" si="808"/>
        <v>752.35</v>
      </c>
      <c r="AS382" s="143">
        <f t="shared" si="808"/>
        <v>2533.8000000000002</v>
      </c>
      <c r="AT382" s="143">
        <f t="shared" si="808"/>
        <v>448.86666666666667</v>
      </c>
      <c r="AU382" s="143">
        <f t="shared" si="808"/>
        <v>200.66666666666666</v>
      </c>
      <c r="AV382" s="143">
        <f t="shared" si="808"/>
        <v>7695.9032258064517</v>
      </c>
      <c r="AW382" s="143"/>
      <c r="AX382" s="143">
        <f t="shared" si="808"/>
        <v>23100</v>
      </c>
      <c r="AY382" s="143">
        <f t="shared" si="808"/>
        <v>190</v>
      </c>
      <c r="AZ382" s="143">
        <f t="shared" si="808"/>
        <v>3477.5</v>
      </c>
      <c r="BA382" s="143">
        <f t="shared" si="808"/>
        <v>7.5</v>
      </c>
      <c r="BB382" s="143">
        <f t="shared" si="808"/>
        <v>0</v>
      </c>
      <c r="BC382" s="143">
        <f t="shared" si="808"/>
        <v>190</v>
      </c>
    </row>
    <row r="383" spans="1:55" ht="13">
      <c r="C383" s="365" t="s">
        <v>0</v>
      </c>
      <c r="D383" s="143">
        <f t="shared" ref="D383:V383" si="809">(D125+D100)-(D382+D381)</f>
        <v>60254</v>
      </c>
      <c r="E383" s="143">
        <f t="shared" si="809"/>
        <v>33155</v>
      </c>
      <c r="F383" s="143">
        <f t="shared" si="809"/>
        <v>114901</v>
      </c>
      <c r="G383" s="143">
        <f t="shared" si="809"/>
        <v>251439</v>
      </c>
      <c r="H383" s="143">
        <f t="shared" si="809"/>
        <v>99266</v>
      </c>
      <c r="I383" s="143">
        <f t="shared" si="809"/>
        <v>146433</v>
      </c>
      <c r="J383" s="143">
        <f t="shared" si="809"/>
        <v>58937</v>
      </c>
      <c r="K383" s="143">
        <f t="shared" si="809"/>
        <v>74395</v>
      </c>
      <c r="L383" s="143">
        <f t="shared" si="809"/>
        <v>838780</v>
      </c>
      <c r="M383" s="143">
        <f t="shared" si="809"/>
        <v>2653</v>
      </c>
      <c r="N383" s="143">
        <f t="shared" si="809"/>
        <v>12895</v>
      </c>
      <c r="O383" s="143">
        <f t="shared" si="809"/>
        <v>17646</v>
      </c>
      <c r="P383" s="143">
        <f t="shared" si="809"/>
        <v>7607</v>
      </c>
      <c r="Q383" s="143">
        <f t="shared" si="809"/>
        <v>19409</v>
      </c>
      <c r="R383" s="143">
        <f t="shared" si="809"/>
        <v>20237</v>
      </c>
      <c r="S383" s="143">
        <f t="shared" si="809"/>
        <v>4082</v>
      </c>
      <c r="T383" s="143">
        <f t="shared" si="809"/>
        <v>7405</v>
      </c>
      <c r="U383" s="143">
        <f t="shared" si="809"/>
        <v>6179</v>
      </c>
      <c r="V383" s="143">
        <f t="shared" si="809"/>
        <v>3418</v>
      </c>
      <c r="W383" s="143">
        <f t="shared" ref="W383:X383" si="810">(W125+W100)-(W382+W381)</f>
        <v>2534</v>
      </c>
      <c r="X383" s="143">
        <f t="shared" si="810"/>
        <v>1418</v>
      </c>
      <c r="Y383" s="143">
        <f t="shared" ref="Y383:AN383" si="811">(Y125+Y100)-(Y382+Y381)</f>
        <v>16177</v>
      </c>
      <c r="Z383" s="143">
        <f t="shared" si="811"/>
        <v>23556</v>
      </c>
      <c r="AA383" s="143">
        <f t="shared" si="811"/>
        <v>17402</v>
      </c>
      <c r="AB383" s="143">
        <f t="shared" si="811"/>
        <v>4506</v>
      </c>
      <c r="AC383" s="143">
        <f t="shared" si="811"/>
        <v>10387</v>
      </c>
      <c r="AD383" s="143">
        <f t="shared" si="811"/>
        <v>13279</v>
      </c>
      <c r="AE383" s="143">
        <f t="shared" si="811"/>
        <v>3854</v>
      </c>
      <c r="AF383" s="143">
        <f t="shared" si="811"/>
        <v>12868</v>
      </c>
      <c r="AG383" s="143">
        <f t="shared" si="811"/>
        <v>212244</v>
      </c>
      <c r="AH383" s="143">
        <f t="shared" si="811"/>
        <v>72273</v>
      </c>
      <c r="AI383" s="143">
        <f t="shared" si="811"/>
        <v>48321</v>
      </c>
      <c r="AJ383" s="143">
        <f t="shared" si="811"/>
        <v>17371</v>
      </c>
      <c r="AK383" s="143">
        <f t="shared" si="811"/>
        <v>4211</v>
      </c>
      <c r="AL383" s="143">
        <f t="shared" si="811"/>
        <v>2446</v>
      </c>
      <c r="AM383" s="143">
        <f t="shared" si="811"/>
        <v>24028</v>
      </c>
      <c r="AN383" s="143">
        <f t="shared" si="811"/>
        <v>1075052</v>
      </c>
      <c r="AQ383" s="143">
        <f>(AQ125+AQ100)-(AQ382+AQ381)</f>
        <v>9299.375</v>
      </c>
      <c r="AR383" s="143">
        <f>(AR125+AR100)-(AR382+AR381)</f>
        <v>10797.5</v>
      </c>
      <c r="AS383" s="143">
        <f>(AS125+AS100)-(AS382+AS381)</f>
        <v>14949.799999999997</v>
      </c>
      <c r="AT383" s="143">
        <f>(AT125+AT100)-(AT382+AT381)</f>
        <v>3261.333333333333</v>
      </c>
      <c r="AU383" s="143">
        <f>(AU125+AU100)-(AU382+AU381)</f>
        <v>8087.6666666666652</v>
      </c>
      <c r="AV383" s="143">
        <f t="shared" ref="AV383" si="812">(AV125+AV100)-(AV382+AV381)</f>
        <v>35013.903225806454</v>
      </c>
      <c r="AX383" s="143">
        <f>(AX125+AX100)-(AX382+AX381)</f>
        <v>89883</v>
      </c>
      <c r="AY383" s="143">
        <f>(AY125+AY100)-(AY382+AY381)</f>
        <v>8669</v>
      </c>
      <c r="AZ383" s="143">
        <f>(AZ125+AZ100)-(AZ382+AZ381)</f>
        <v>11425.5</v>
      </c>
      <c r="BA383" s="143">
        <f>(BA125+BA100)-(BA382+BA381)</f>
        <v>4924.5</v>
      </c>
      <c r="BB383" s="143">
        <f>(BB125+BB100)-(BB382+BB381)</f>
        <v>4328</v>
      </c>
      <c r="BC383" s="143">
        <f t="shared" ref="BC383" si="813">(BC125+BC100)-(BC382+BC381)</f>
        <v>14551</v>
      </c>
    </row>
  </sheetData>
  <hyperlinks>
    <hyperlink ref="AH8" location="Metro_ITPs" display="Metro ITP"/>
    <hyperlink ref="AI8" location="Regional_ITPs" display="Rural ITP"/>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2008</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2008</v>
      </c>
      <c r="D8" s="10" t="s">
        <v>304</v>
      </c>
      <c r="E8" s="114" t="s">
        <v>305</v>
      </c>
      <c r="F8" s="114" t="s">
        <v>306</v>
      </c>
      <c r="G8" s="114" t="s">
        <v>307</v>
      </c>
      <c r="H8" s="114"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116928</v>
      </c>
      <c r="E11" s="117">
        <f t="shared" si="0"/>
        <v>26191</v>
      </c>
      <c r="F11" s="117">
        <f t="shared" si="0"/>
        <v>176179</v>
      </c>
      <c r="G11" s="117">
        <f t="shared" si="0"/>
        <v>319500</v>
      </c>
      <c r="H11" s="117">
        <f t="shared" si="0"/>
        <v>133384</v>
      </c>
      <c r="I11" s="117">
        <f t="shared" si="0"/>
        <v>233795</v>
      </c>
      <c r="J11" s="117">
        <f t="shared" si="0"/>
        <v>86568</v>
      </c>
      <c r="K11" s="117">
        <f t="shared" si="0"/>
        <v>136439</v>
      </c>
      <c r="L11" s="97">
        <f t="shared" ref="L11:V11" si="1">L17+L26+L28+L33</f>
        <v>1228984</v>
      </c>
      <c r="M11" s="117">
        <f t="shared" si="1"/>
        <v>18102</v>
      </c>
      <c r="N11" s="117">
        <f t="shared" si="1"/>
        <v>22942</v>
      </c>
      <c r="O11" s="117">
        <f t="shared" si="1"/>
        <v>47494</v>
      </c>
      <c r="P11" s="117">
        <f t="shared" si="1"/>
        <v>21323</v>
      </c>
      <c r="Q11" s="117">
        <f t="shared" si="1"/>
        <v>46995</v>
      </c>
      <c r="R11" s="117">
        <f t="shared" si="1"/>
        <v>26461</v>
      </c>
      <c r="S11" s="117">
        <f t="shared" si="1"/>
        <v>27715</v>
      </c>
      <c r="T11" s="117">
        <f t="shared" si="1"/>
        <v>32857</v>
      </c>
      <c r="U11" s="117">
        <f t="shared" si="1"/>
        <v>30368</v>
      </c>
      <c r="V11" s="117">
        <f t="shared" si="1"/>
        <v>19020</v>
      </c>
      <c r="W11" s="117">
        <f t="shared" ref="W11:X11" si="2">W17+W26+W28+W33</f>
        <v>11677</v>
      </c>
      <c r="X11" s="117">
        <f t="shared" si="2"/>
        <v>3516</v>
      </c>
      <c r="Y11" s="117">
        <f t="shared" ref="Y11:AN11" si="3">Y17+Y26+Y28+Y33</f>
        <v>37844</v>
      </c>
      <c r="Z11" s="117">
        <f t="shared" si="3"/>
        <v>66795</v>
      </c>
      <c r="AA11" s="117">
        <f t="shared" si="3"/>
        <v>35071</v>
      </c>
      <c r="AB11" s="117">
        <f t="shared" si="3"/>
        <v>24809</v>
      </c>
      <c r="AC11" s="117">
        <f t="shared" si="3"/>
        <v>47045</v>
      </c>
      <c r="AD11" s="117">
        <f t="shared" si="3"/>
        <v>29768</v>
      </c>
      <c r="AE11" s="117">
        <f t="shared" si="3"/>
        <v>14680</v>
      </c>
      <c r="AF11" s="117">
        <f t="shared" si="3"/>
        <v>24895</v>
      </c>
      <c r="AG11" s="97">
        <f t="shared" si="3"/>
        <v>589377</v>
      </c>
      <c r="AH11" s="97">
        <f t="shared" si="3"/>
        <v>223959</v>
      </c>
      <c r="AI11" s="97">
        <f t="shared" si="3"/>
        <v>131210</v>
      </c>
      <c r="AJ11" s="117">
        <f t="shared" si="3"/>
        <v>118310</v>
      </c>
      <c r="AK11" s="117">
        <f t="shared" si="3"/>
        <v>13498</v>
      </c>
      <c r="AL11" s="117">
        <f t="shared" si="3"/>
        <v>20798</v>
      </c>
      <c r="AM11" s="97">
        <f t="shared" si="3"/>
        <v>152606</v>
      </c>
      <c r="AN11" s="98">
        <f t="shared" si="3"/>
        <v>1970967</v>
      </c>
      <c r="AQ11" s="43">
        <f>K11/AQ$5</f>
        <v>17054.875</v>
      </c>
      <c r="AR11" s="43">
        <f>AG11/AR$5</f>
        <v>29468.85</v>
      </c>
      <c r="AS11" s="43">
        <f>AH11/AS$5</f>
        <v>44791.8</v>
      </c>
      <c r="AT11" s="43">
        <f>AI11/AT$5</f>
        <v>8747.3333333333339</v>
      </c>
      <c r="AU11" s="43">
        <f>AM11/AU$5</f>
        <v>50868.666666666664</v>
      </c>
      <c r="AV11" s="44">
        <f>AN11/AV$5</f>
        <v>63579.580645161288</v>
      </c>
      <c r="AW11" s="122"/>
      <c r="AX11" s="43">
        <f t="shared" ref="AX11:AX18" si="4">MEDIAN($D11:$K11)</f>
        <v>134911.5</v>
      </c>
      <c r="AY11" s="43">
        <f t="shared" ref="AY11:BA18" si="5">MEDIAN($M11:$AF11)</f>
        <v>27088</v>
      </c>
      <c r="AZ11" s="43">
        <f>MEDIAN($AC11,$AD11,$Z11,$T11,$O11,Q11,AF11)</f>
        <v>46995</v>
      </c>
      <c r="BA11" s="43">
        <f>MEDIAN(M11,N11,P11,R11,S11,U11,V11,Y11,AA11,AB11,AE11,W11,X11)</f>
        <v>22942</v>
      </c>
      <c r="BB11" s="43">
        <f t="shared" ref="BB11:BB23" si="6">MEDIAN($AJ11:$AL11)</f>
        <v>20798</v>
      </c>
      <c r="BC11" s="44">
        <f>MEDIAN(D11:K11,M11:AF11,AJ11:AL11)</f>
        <v>30368</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97940</v>
      </c>
      <c r="E13" s="160">
        <v>18152</v>
      </c>
      <c r="F13" s="160">
        <v>138057</v>
      </c>
      <c r="G13" s="160">
        <v>243775</v>
      </c>
      <c r="H13" s="144">
        <v>99263</v>
      </c>
      <c r="I13" s="144">
        <v>183696</v>
      </c>
      <c r="J13" s="160">
        <v>61694</v>
      </c>
      <c r="K13" s="144">
        <v>114715</v>
      </c>
      <c r="L13" s="43">
        <f>+SUM(D13:K13)</f>
        <v>957292</v>
      </c>
      <c r="M13" s="160">
        <v>17802</v>
      </c>
      <c r="N13" s="160">
        <v>19386</v>
      </c>
      <c r="O13" s="160">
        <v>39232</v>
      </c>
      <c r="P13" s="160">
        <v>18259</v>
      </c>
      <c r="Q13" s="160">
        <v>35586</v>
      </c>
      <c r="R13" s="160">
        <v>17954</v>
      </c>
      <c r="S13" s="160">
        <v>18430</v>
      </c>
      <c r="T13" s="160">
        <v>19799</v>
      </c>
      <c r="U13" s="160">
        <v>26785</v>
      </c>
      <c r="V13" s="144">
        <v>18326</v>
      </c>
      <c r="W13" s="144">
        <v>6529</v>
      </c>
      <c r="X13" s="144">
        <v>3328</v>
      </c>
      <c r="Y13" s="160">
        <v>33039</v>
      </c>
      <c r="Z13" s="160">
        <v>62484</v>
      </c>
      <c r="AA13" s="160">
        <v>27859</v>
      </c>
      <c r="AB13" s="160">
        <v>19862</v>
      </c>
      <c r="AC13" s="160">
        <v>38919</v>
      </c>
      <c r="AD13" s="160">
        <v>17440</v>
      </c>
      <c r="AE13" s="160">
        <v>10561</v>
      </c>
      <c r="AF13" s="160">
        <v>24669</v>
      </c>
      <c r="AG13" s="43">
        <f>+SUM(M13:AF13)</f>
        <v>476249</v>
      </c>
      <c r="AH13" s="43">
        <f>AC13+AD13+Z13+T13+O13</f>
        <v>177874</v>
      </c>
      <c r="AI13" s="43">
        <f t="shared" ref="AH13:AI17" si="7">AD13+AE13+AA13+U13+P13</f>
        <v>100904</v>
      </c>
      <c r="AJ13" s="160">
        <v>83926</v>
      </c>
      <c r="AK13" s="144">
        <v>12296</v>
      </c>
      <c r="AL13" s="160">
        <v>15282</v>
      </c>
      <c r="AM13" s="43">
        <f>+SUM(AJ13:AL13)</f>
        <v>111504</v>
      </c>
      <c r="AN13" s="44">
        <f>+AM13+AG13+L13</f>
        <v>1545045</v>
      </c>
      <c r="AQ13" s="43">
        <f>K13/AQ$5</f>
        <v>14339.375</v>
      </c>
      <c r="AR13" s="43">
        <f t="shared" ref="AR13:AT17" si="8">AG13/AR$5</f>
        <v>23812.45</v>
      </c>
      <c r="AS13" s="43">
        <f t="shared" si="8"/>
        <v>35574.800000000003</v>
      </c>
      <c r="AT13" s="43">
        <f t="shared" si="8"/>
        <v>6726.9333333333334</v>
      </c>
      <c r="AU13" s="43">
        <f t="shared" ref="AU13:AV17" si="9">AM13/AU$5</f>
        <v>37168</v>
      </c>
      <c r="AV13" s="44">
        <f t="shared" si="9"/>
        <v>49840.161290322583</v>
      </c>
      <c r="AW13" s="122"/>
      <c r="AX13" s="43">
        <f t="shared" si="4"/>
        <v>106989</v>
      </c>
      <c r="AY13" s="43">
        <f t="shared" si="5"/>
        <v>19592.5</v>
      </c>
      <c r="AZ13" s="43">
        <f>MEDIAN($AC13,$AD13,$Z13,$T13,$O13,Q13,AF13)</f>
        <v>35586</v>
      </c>
      <c r="BA13" s="43">
        <f>MEDIAN(M13,N13,P13,R13,S13,U13,V13,Y13,AA13,AB13,AE13,W13,X13)</f>
        <v>18326</v>
      </c>
      <c r="BB13" s="43">
        <f t="shared" si="6"/>
        <v>15282</v>
      </c>
      <c r="BC13" s="44">
        <f>MEDIAN(D13:K13,M13:AF13,AJ13:AL13)</f>
        <v>24669</v>
      </c>
    </row>
    <row r="14" spans="1:55" s="204" customFormat="1">
      <c r="A14" s="199"/>
      <c r="B14" s="200"/>
      <c r="C14" s="201" t="s">
        <v>280</v>
      </c>
      <c r="D14" s="144">
        <v>0</v>
      </c>
      <c r="E14" s="160">
        <v>0</v>
      </c>
      <c r="F14" s="160">
        <v>0</v>
      </c>
      <c r="G14" s="160">
        <v>0</v>
      </c>
      <c r="H14" s="144">
        <v>0</v>
      </c>
      <c r="I14" s="144">
        <v>2429</v>
      </c>
      <c r="J14" s="160">
        <v>0</v>
      </c>
      <c r="K14" s="144">
        <v>0</v>
      </c>
      <c r="L14" s="43">
        <f>+SUM(D14:K14)</f>
        <v>2429</v>
      </c>
      <c r="M14" s="160">
        <v>0</v>
      </c>
      <c r="N14" s="160">
        <v>0</v>
      </c>
      <c r="O14" s="160">
        <v>0</v>
      </c>
      <c r="P14" s="160">
        <v>0</v>
      </c>
      <c r="Q14" s="160">
        <v>0</v>
      </c>
      <c r="R14" s="160">
        <v>0</v>
      </c>
      <c r="S14" s="160">
        <v>0</v>
      </c>
      <c r="T14" s="160">
        <v>129</v>
      </c>
      <c r="U14" s="160">
        <v>0</v>
      </c>
      <c r="V14" s="144">
        <v>0</v>
      </c>
      <c r="W14" s="144">
        <v>0</v>
      </c>
      <c r="X14" s="144">
        <v>0</v>
      </c>
      <c r="Y14" s="160">
        <v>0</v>
      </c>
      <c r="Z14" s="160">
        <v>0</v>
      </c>
      <c r="AA14" s="160">
        <v>0</v>
      </c>
      <c r="AB14" s="160">
        <v>0</v>
      </c>
      <c r="AC14" s="160">
        <v>0</v>
      </c>
      <c r="AD14" s="160">
        <v>0</v>
      </c>
      <c r="AE14" s="160">
        <v>0</v>
      </c>
      <c r="AF14" s="160">
        <v>0</v>
      </c>
      <c r="AG14" s="43">
        <f>+SUM(M14:AF14)</f>
        <v>129</v>
      </c>
      <c r="AH14" s="43">
        <f t="shared" si="7"/>
        <v>129</v>
      </c>
      <c r="AI14" s="43">
        <f t="shared" si="7"/>
        <v>0</v>
      </c>
      <c r="AJ14" s="160">
        <v>0</v>
      </c>
      <c r="AK14" s="144">
        <v>0</v>
      </c>
      <c r="AL14" s="160">
        <v>0</v>
      </c>
      <c r="AM14" s="43">
        <f>+SUM(AJ14:AL14)</f>
        <v>0</v>
      </c>
      <c r="AN14" s="44">
        <f>+AM14+AG14+L14</f>
        <v>2558</v>
      </c>
      <c r="AQ14" s="43">
        <f>K14/AQ$5</f>
        <v>0</v>
      </c>
      <c r="AR14" s="43">
        <f t="shared" si="8"/>
        <v>6.45</v>
      </c>
      <c r="AS14" s="43">
        <f t="shared" si="8"/>
        <v>25.8</v>
      </c>
      <c r="AT14" s="43">
        <f t="shared" si="8"/>
        <v>0</v>
      </c>
      <c r="AU14" s="43">
        <f t="shared" si="9"/>
        <v>0</v>
      </c>
      <c r="AV14" s="44">
        <f t="shared" si="9"/>
        <v>82.516129032258064</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28</v>
      </c>
      <c r="E15" s="160">
        <v>0</v>
      </c>
      <c r="F15" s="160">
        <v>0</v>
      </c>
      <c r="G15" s="160">
        <v>0</v>
      </c>
      <c r="H15" s="144">
        <v>0</v>
      </c>
      <c r="I15" s="144">
        <v>0</v>
      </c>
      <c r="J15" s="160">
        <v>0</v>
      </c>
      <c r="K15" s="144">
        <v>0</v>
      </c>
      <c r="L15" s="43"/>
      <c r="M15" s="160">
        <v>121</v>
      </c>
      <c r="N15" s="160">
        <v>794</v>
      </c>
      <c r="O15" s="160">
        <v>2196</v>
      </c>
      <c r="P15" s="160">
        <v>340</v>
      </c>
      <c r="Q15" s="160">
        <v>3496</v>
      </c>
      <c r="R15" s="160">
        <v>283</v>
      </c>
      <c r="S15" s="160">
        <v>1179</v>
      </c>
      <c r="T15" s="160">
        <v>325</v>
      </c>
      <c r="U15" s="160">
        <v>0</v>
      </c>
      <c r="V15" s="144">
        <v>0</v>
      </c>
      <c r="W15" s="144">
        <v>24</v>
      </c>
      <c r="X15" s="144">
        <v>188</v>
      </c>
      <c r="Y15" s="160">
        <v>2094</v>
      </c>
      <c r="Z15" s="160">
        <v>785</v>
      </c>
      <c r="AA15" s="160">
        <v>723</v>
      </c>
      <c r="AB15" s="160">
        <v>1280</v>
      </c>
      <c r="AC15" s="160">
        <v>3868</v>
      </c>
      <c r="AD15" s="160">
        <v>3766</v>
      </c>
      <c r="AE15" s="160">
        <v>546</v>
      </c>
      <c r="AF15" s="160">
        <v>0</v>
      </c>
      <c r="AG15" s="43">
        <f>+SUM(M15:AF15)</f>
        <v>22008</v>
      </c>
      <c r="AH15" s="43">
        <f t="shared" si="7"/>
        <v>10940</v>
      </c>
      <c r="AI15" s="43">
        <f t="shared" si="7"/>
        <v>5375</v>
      </c>
      <c r="AJ15" s="160">
        <v>0</v>
      </c>
      <c r="AK15" s="144">
        <v>0</v>
      </c>
      <c r="AL15" s="160">
        <v>0</v>
      </c>
      <c r="AM15" s="43">
        <f>+SUM(AJ15:AL15)</f>
        <v>0</v>
      </c>
      <c r="AN15" s="44">
        <f>+AM15+AG15+L15</f>
        <v>22008</v>
      </c>
      <c r="AQ15" s="43">
        <f>K15/AQ$5</f>
        <v>0</v>
      </c>
      <c r="AR15" s="43">
        <f t="shared" si="8"/>
        <v>1100.4000000000001</v>
      </c>
      <c r="AS15" s="43">
        <f t="shared" si="8"/>
        <v>2188</v>
      </c>
      <c r="AT15" s="43">
        <f t="shared" si="8"/>
        <v>358.33333333333331</v>
      </c>
      <c r="AU15" s="43">
        <f t="shared" si="9"/>
        <v>0</v>
      </c>
      <c r="AV15" s="44">
        <f t="shared" si="9"/>
        <v>709.93548387096769</v>
      </c>
      <c r="AW15" s="122"/>
      <c r="AX15" s="43">
        <f t="shared" si="4"/>
        <v>0</v>
      </c>
      <c r="AY15" s="43">
        <f t="shared" si="5"/>
        <v>634.5</v>
      </c>
      <c r="AZ15" s="43">
        <f>MEDIAN($AC15,$AD15,$Z15,$T15,$O15,Q15,AF15)</f>
        <v>2196</v>
      </c>
      <c r="BA15" s="43">
        <f t="shared" si="10"/>
        <v>340</v>
      </c>
      <c r="BB15" s="43">
        <f t="shared" si="6"/>
        <v>0</v>
      </c>
      <c r="BC15" s="44">
        <f t="shared" si="11"/>
        <v>121</v>
      </c>
    </row>
    <row r="16" spans="1:55" s="204" customFormat="1">
      <c r="A16" s="199"/>
      <c r="B16" s="200"/>
      <c r="C16" s="201" t="s">
        <v>278</v>
      </c>
      <c r="D16" s="144">
        <v>11866</v>
      </c>
      <c r="E16" s="160">
        <v>0</v>
      </c>
      <c r="F16" s="160">
        <v>0</v>
      </c>
      <c r="G16" s="160">
        <v>1849</v>
      </c>
      <c r="H16" s="144">
        <v>12142</v>
      </c>
      <c r="I16" s="144">
        <v>0</v>
      </c>
      <c r="J16" s="160">
        <v>9783</v>
      </c>
      <c r="K16" s="144">
        <v>0</v>
      </c>
      <c r="L16" s="43">
        <f>+SUM(D16:K16)</f>
        <v>35640</v>
      </c>
      <c r="M16" s="160">
        <v>179</v>
      </c>
      <c r="N16" s="160">
        <v>1132</v>
      </c>
      <c r="O16" s="160">
        <v>936</v>
      </c>
      <c r="P16" s="160">
        <v>926</v>
      </c>
      <c r="Q16" s="160">
        <v>2323</v>
      </c>
      <c r="R16" s="160">
        <v>127</v>
      </c>
      <c r="S16" s="160">
        <v>1039</v>
      </c>
      <c r="T16" s="160">
        <v>658</v>
      </c>
      <c r="U16" s="160">
        <v>3583</v>
      </c>
      <c r="V16" s="144">
        <v>0</v>
      </c>
      <c r="W16" s="144">
        <v>1197</v>
      </c>
      <c r="X16" s="144">
        <v>0</v>
      </c>
      <c r="Y16" s="160">
        <v>223</v>
      </c>
      <c r="Z16" s="160">
        <v>641</v>
      </c>
      <c r="AA16" s="160">
        <v>753</v>
      </c>
      <c r="AB16" s="160">
        <v>3667</v>
      </c>
      <c r="AC16" s="160">
        <v>0</v>
      </c>
      <c r="AD16" s="160">
        <v>8562</v>
      </c>
      <c r="AE16" s="160">
        <v>135</v>
      </c>
      <c r="AF16" s="160">
        <v>166</v>
      </c>
      <c r="AG16" s="43">
        <f>+SUM(M16:AF16)</f>
        <v>26247</v>
      </c>
      <c r="AH16" s="43">
        <f t="shared" si="7"/>
        <v>10797</v>
      </c>
      <c r="AI16" s="43">
        <f t="shared" si="7"/>
        <v>13959</v>
      </c>
      <c r="AJ16" s="160">
        <v>32818</v>
      </c>
      <c r="AK16" s="144">
        <v>1202</v>
      </c>
      <c r="AL16" s="160">
        <v>0</v>
      </c>
      <c r="AM16" s="43">
        <f>+SUM(AJ16:AL16)</f>
        <v>34020</v>
      </c>
      <c r="AN16" s="44">
        <f>+AM16+AG16+L16</f>
        <v>95907</v>
      </c>
      <c r="AQ16" s="43">
        <f>K16/AQ$5</f>
        <v>0</v>
      </c>
      <c r="AR16" s="43">
        <f t="shared" si="8"/>
        <v>1312.35</v>
      </c>
      <c r="AS16" s="43">
        <f t="shared" si="8"/>
        <v>2159.4</v>
      </c>
      <c r="AT16" s="43">
        <f t="shared" si="8"/>
        <v>930.6</v>
      </c>
      <c r="AU16" s="43">
        <f t="shared" si="9"/>
        <v>11340</v>
      </c>
      <c r="AV16" s="44">
        <f t="shared" si="9"/>
        <v>3093.7741935483873</v>
      </c>
      <c r="AW16" s="122"/>
      <c r="AX16" s="43">
        <f t="shared" si="4"/>
        <v>924.5</v>
      </c>
      <c r="AY16" s="43">
        <f t="shared" si="5"/>
        <v>705.5</v>
      </c>
      <c r="AZ16" s="43">
        <f>MEDIAN($AC16,$AD16,$Z16,$T16,$O16,Q16,AF16)</f>
        <v>658</v>
      </c>
      <c r="BA16" s="43">
        <f t="shared" si="10"/>
        <v>753</v>
      </c>
      <c r="BB16" s="43">
        <f t="shared" si="6"/>
        <v>1202</v>
      </c>
      <c r="BC16" s="44">
        <f t="shared" si="11"/>
        <v>753</v>
      </c>
    </row>
    <row r="17" spans="1:55" s="204" customFormat="1">
      <c r="A17" s="199"/>
      <c r="B17" s="200"/>
      <c r="C17" s="210" t="s">
        <v>277</v>
      </c>
      <c r="D17" s="46">
        <f t="shared" ref="D17:K17" si="12">SUM(D13:D16)</f>
        <v>109834</v>
      </c>
      <c r="E17" s="118">
        <f t="shared" si="12"/>
        <v>18152</v>
      </c>
      <c r="F17" s="118">
        <f t="shared" si="12"/>
        <v>138057</v>
      </c>
      <c r="G17" s="118">
        <f t="shared" si="12"/>
        <v>245624</v>
      </c>
      <c r="H17" s="118">
        <f t="shared" si="12"/>
        <v>111405</v>
      </c>
      <c r="I17" s="118">
        <f t="shared" si="12"/>
        <v>186125</v>
      </c>
      <c r="J17" s="118">
        <f t="shared" si="12"/>
        <v>71477</v>
      </c>
      <c r="K17" s="118">
        <f t="shared" si="12"/>
        <v>114715</v>
      </c>
      <c r="L17" s="45">
        <f>+SUM(D17:K17)</f>
        <v>995389</v>
      </c>
      <c r="M17" s="118">
        <f t="shared" ref="M17:V17" si="13">SUM(M13:M16)</f>
        <v>18102</v>
      </c>
      <c r="N17" s="118">
        <f t="shared" si="13"/>
        <v>21312</v>
      </c>
      <c r="O17" s="118">
        <f t="shared" si="13"/>
        <v>42364</v>
      </c>
      <c r="P17" s="118">
        <f t="shared" si="13"/>
        <v>19525</v>
      </c>
      <c r="Q17" s="118">
        <f t="shared" si="13"/>
        <v>41405</v>
      </c>
      <c r="R17" s="118">
        <f t="shared" si="13"/>
        <v>18364</v>
      </c>
      <c r="S17" s="118">
        <f t="shared" si="13"/>
        <v>20648</v>
      </c>
      <c r="T17" s="118">
        <f t="shared" si="13"/>
        <v>20911</v>
      </c>
      <c r="U17" s="118">
        <f t="shared" si="13"/>
        <v>30368</v>
      </c>
      <c r="V17" s="118">
        <f t="shared" si="13"/>
        <v>18326</v>
      </c>
      <c r="W17" s="118">
        <f t="shared" ref="W17:X17" si="14">SUM(W13:W16)</f>
        <v>7750</v>
      </c>
      <c r="X17" s="118">
        <f t="shared" si="14"/>
        <v>3516</v>
      </c>
      <c r="Y17" s="118">
        <f t="shared" ref="Y17:AF17" si="15">SUM(Y13:Y16)</f>
        <v>35356</v>
      </c>
      <c r="Z17" s="118">
        <f t="shared" si="15"/>
        <v>63910</v>
      </c>
      <c r="AA17" s="118">
        <f t="shared" si="15"/>
        <v>29335</v>
      </c>
      <c r="AB17" s="118">
        <f t="shared" si="15"/>
        <v>24809</v>
      </c>
      <c r="AC17" s="118">
        <f t="shared" si="15"/>
        <v>42787</v>
      </c>
      <c r="AD17" s="118">
        <f t="shared" si="15"/>
        <v>29768</v>
      </c>
      <c r="AE17" s="118">
        <f t="shared" si="15"/>
        <v>11242</v>
      </c>
      <c r="AF17" s="118">
        <f t="shared" si="15"/>
        <v>24835</v>
      </c>
      <c r="AG17" s="45">
        <f>+SUM(M17:AF17)</f>
        <v>524633</v>
      </c>
      <c r="AH17" s="45">
        <f t="shared" si="7"/>
        <v>199740</v>
      </c>
      <c r="AI17" s="45">
        <f t="shared" si="7"/>
        <v>120238</v>
      </c>
      <c r="AJ17" s="118">
        <f>SUM(AJ13:AJ16)</f>
        <v>116744</v>
      </c>
      <c r="AK17" s="118">
        <f>SUM(AK13:AK16)</f>
        <v>13498</v>
      </c>
      <c r="AL17" s="118">
        <f>SUM(AL13:AL16)</f>
        <v>15282</v>
      </c>
      <c r="AM17" s="45">
        <f>+SUM(AJ17:AL17)</f>
        <v>145524</v>
      </c>
      <c r="AN17" s="211">
        <f>+AM17+AG17+L17</f>
        <v>1665546</v>
      </c>
      <c r="AQ17" s="45">
        <f>K17/AQ$5</f>
        <v>14339.375</v>
      </c>
      <c r="AR17" s="45">
        <f t="shared" si="8"/>
        <v>26231.65</v>
      </c>
      <c r="AS17" s="45">
        <f t="shared" si="8"/>
        <v>39948</v>
      </c>
      <c r="AT17" s="45">
        <f t="shared" si="8"/>
        <v>8015.8666666666668</v>
      </c>
      <c r="AU17" s="45">
        <f t="shared" si="9"/>
        <v>48508</v>
      </c>
      <c r="AV17" s="211">
        <f t="shared" si="9"/>
        <v>53727.290322580644</v>
      </c>
      <c r="AW17" s="122"/>
      <c r="AX17" s="45">
        <f t="shared" si="4"/>
        <v>113060</v>
      </c>
      <c r="AY17" s="45">
        <f t="shared" si="5"/>
        <v>23060.5</v>
      </c>
      <c r="AZ17" s="45">
        <f>MEDIAN($AC17,$AD17,$Z17,$T17,$O17,Q17,AF17)</f>
        <v>41405</v>
      </c>
      <c r="BA17" s="45">
        <f t="shared" si="10"/>
        <v>19525</v>
      </c>
      <c r="BB17" s="45">
        <f t="shared" si="6"/>
        <v>15282</v>
      </c>
      <c r="BC17" s="211">
        <f t="shared" si="11"/>
        <v>29335</v>
      </c>
    </row>
    <row r="18" spans="1:55" s="204" customFormat="1">
      <c r="A18" s="199"/>
      <c r="B18" s="200"/>
      <c r="C18" s="212" t="s">
        <v>259</v>
      </c>
      <c r="D18" s="213">
        <f t="shared" ref="D18:V18" si="16">+D17/D$42</f>
        <v>0.46289358007729364</v>
      </c>
      <c r="E18" s="214">
        <f t="shared" si="16"/>
        <v>0.20452266402262459</v>
      </c>
      <c r="F18" s="214">
        <f t="shared" si="16"/>
        <v>0.34633649506674258</v>
      </c>
      <c r="G18" s="214">
        <f t="shared" si="16"/>
        <v>0.31134406114727187</v>
      </c>
      <c r="H18" s="119">
        <f t="shared" si="16"/>
        <v>0.40886469901715394</v>
      </c>
      <c r="I18" s="119">
        <f t="shared" si="16"/>
        <v>0.35807385603940017</v>
      </c>
      <c r="J18" s="214">
        <f t="shared" si="16"/>
        <v>0.37922655333959393</v>
      </c>
      <c r="K18" s="119">
        <f t="shared" si="16"/>
        <v>0.38112182010877327</v>
      </c>
      <c r="L18" s="84">
        <f t="shared" si="16"/>
        <v>0.35609265379963362</v>
      </c>
      <c r="M18" s="214">
        <f t="shared" si="16"/>
        <v>0.76771703634590105</v>
      </c>
      <c r="N18" s="215">
        <f t="shared" si="16"/>
        <v>0.63562885860001794</v>
      </c>
      <c r="O18" s="214">
        <f t="shared" si="16"/>
        <v>0.5135901850010911</v>
      </c>
      <c r="P18" s="214">
        <f t="shared" si="16"/>
        <v>0.54213522143551296</v>
      </c>
      <c r="Q18" s="214">
        <f t="shared" si="16"/>
        <v>0.46154789374533212</v>
      </c>
      <c r="R18" s="214">
        <f t="shared" si="16"/>
        <v>0.37227594315716922</v>
      </c>
      <c r="S18" s="214">
        <f t="shared" si="16"/>
        <v>0.610887573964497</v>
      </c>
      <c r="T18" s="214">
        <f t="shared" si="16"/>
        <v>0.41263294985891036</v>
      </c>
      <c r="U18" s="214">
        <f t="shared" si="16"/>
        <v>0.73812648874629327</v>
      </c>
      <c r="V18" s="119">
        <f t="shared" si="16"/>
        <v>0.75189759159725922</v>
      </c>
      <c r="W18" s="119">
        <f t="shared" ref="W18:X18" si="17">+W17/W$42</f>
        <v>0.47633681622618318</v>
      </c>
      <c r="X18" s="119">
        <f t="shared" si="17"/>
        <v>0.28033806410460854</v>
      </c>
      <c r="Y18" s="214">
        <f t="shared" ref="Y18:AN18" si="18">+Y17/Y$42</f>
        <v>0.67712343196399505</v>
      </c>
      <c r="Z18" s="215">
        <f t="shared" si="18"/>
        <v>0.53917474458589587</v>
      </c>
      <c r="AA18" s="214">
        <f t="shared" si="18"/>
        <v>0.56525425361774284</v>
      </c>
      <c r="AB18" s="214">
        <f t="shared" si="18"/>
        <v>0.69647118272928887</v>
      </c>
      <c r="AC18" s="214">
        <f t="shared" si="18"/>
        <v>0.60063731820989386</v>
      </c>
      <c r="AD18" s="214">
        <f t="shared" si="18"/>
        <v>0.60398490443533659</v>
      </c>
      <c r="AE18" s="215">
        <f t="shared" si="18"/>
        <v>0.47508768964205722</v>
      </c>
      <c r="AF18" s="215">
        <f t="shared" si="18"/>
        <v>0.5349834130369221</v>
      </c>
      <c r="AG18" s="84">
        <f t="shared" si="18"/>
        <v>0.55674375267954546</v>
      </c>
      <c r="AH18" s="84">
        <f t="shared" si="18"/>
        <v>0.5366210124174543</v>
      </c>
      <c r="AI18" s="84">
        <f t="shared" si="18"/>
        <v>0.59522878373093469</v>
      </c>
      <c r="AJ18" s="214">
        <f t="shared" si="18"/>
        <v>0.90953994780102065</v>
      </c>
      <c r="AK18" s="119">
        <f t="shared" si="18"/>
        <v>0.63778113778113776</v>
      </c>
      <c r="AL18" s="214">
        <f t="shared" si="18"/>
        <v>0.66617262423714041</v>
      </c>
      <c r="AM18" s="84">
        <f t="shared" si="18"/>
        <v>0.84381795093326528</v>
      </c>
      <c r="AN18" s="86">
        <f t="shared" si="18"/>
        <v>0.42596082138220787</v>
      </c>
      <c r="AQ18" s="84">
        <f t="shared" ref="AQ18:AV18" si="19">+AQ17/AQ$42</f>
        <v>0.38112182010877327</v>
      </c>
      <c r="AR18" s="84">
        <f t="shared" si="19"/>
        <v>0.55674375267954557</v>
      </c>
      <c r="AS18" s="84">
        <f t="shared" si="19"/>
        <v>0.53662101241745419</v>
      </c>
      <c r="AT18" s="84">
        <f t="shared" si="19"/>
        <v>0.59522878373093469</v>
      </c>
      <c r="AU18" s="84">
        <f t="shared" si="19"/>
        <v>0.84381795093326528</v>
      </c>
      <c r="AV18" s="86">
        <f t="shared" si="19"/>
        <v>0.42596082138220787</v>
      </c>
      <c r="AW18" s="85"/>
      <c r="AX18" s="84">
        <f t="shared" si="4"/>
        <v>0.36865020468949705</v>
      </c>
      <c r="AY18" s="84">
        <f t="shared" si="5"/>
        <v>0.5536947375266279</v>
      </c>
      <c r="AZ18" s="84">
        <f t="shared" si="5"/>
        <v>0.5536947375266279</v>
      </c>
      <c r="BA18" s="84">
        <f t="shared" si="5"/>
        <v>0.5536947375266279</v>
      </c>
      <c r="BB18" s="84">
        <f t="shared" si="6"/>
        <v>0.66617262423714041</v>
      </c>
      <c r="BC18" s="86">
        <f t="shared" ref="BC18" si="20">+BC17/BC$42</f>
        <v>0.57886220573435676</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49822</v>
      </c>
      <c r="E20" s="160">
        <v>6498</v>
      </c>
      <c r="F20" s="160">
        <v>71959</v>
      </c>
      <c r="G20" s="160">
        <v>114116</v>
      </c>
      <c r="H20" s="144">
        <v>51539</v>
      </c>
      <c r="I20" s="144">
        <v>76459</v>
      </c>
      <c r="J20" s="160">
        <v>33566</v>
      </c>
      <c r="K20" s="144">
        <v>59156</v>
      </c>
      <c r="L20" s="43">
        <f>+SUM(D20:K20)</f>
        <v>463115</v>
      </c>
      <c r="M20" s="160">
        <v>2750</v>
      </c>
      <c r="N20" s="160">
        <v>6570</v>
      </c>
      <c r="O20" s="160">
        <v>15137</v>
      </c>
      <c r="P20" s="160">
        <v>7229</v>
      </c>
      <c r="Q20" s="160">
        <v>26074</v>
      </c>
      <c r="R20" s="160">
        <v>17612</v>
      </c>
      <c r="S20" s="160">
        <v>3756</v>
      </c>
      <c r="T20" s="160">
        <v>10923</v>
      </c>
      <c r="U20" s="160">
        <v>578</v>
      </c>
      <c r="V20" s="144">
        <v>3213</v>
      </c>
      <c r="W20" s="144">
        <v>3416</v>
      </c>
      <c r="X20" s="144">
        <v>849</v>
      </c>
      <c r="Y20" s="160">
        <v>11190</v>
      </c>
      <c r="Z20" s="160">
        <v>25121</v>
      </c>
      <c r="AA20" s="160">
        <v>10295</v>
      </c>
      <c r="AB20" s="160">
        <v>5334</v>
      </c>
      <c r="AC20" s="160">
        <v>12348</v>
      </c>
      <c r="AD20" s="160">
        <v>8133</v>
      </c>
      <c r="AE20" s="160">
        <v>4608</v>
      </c>
      <c r="AF20" s="160">
        <v>8926</v>
      </c>
      <c r="AG20" s="43">
        <f>+SUM(M20:AF20)</f>
        <v>184062</v>
      </c>
      <c r="AH20" s="43">
        <f t="shared" ref="AH20:AI23" si="21">AC20+AD20+Z20+T20+O20</f>
        <v>71662</v>
      </c>
      <c r="AI20" s="43">
        <f t="shared" si="21"/>
        <v>30843</v>
      </c>
      <c r="AJ20" s="160">
        <v>2114</v>
      </c>
      <c r="AK20" s="144">
        <v>5409</v>
      </c>
      <c r="AL20" s="160">
        <v>968</v>
      </c>
      <c r="AM20" s="43">
        <f>+SUM(AJ20:AL20)</f>
        <v>8491</v>
      </c>
      <c r="AN20" s="44">
        <f>+AM20+AG20+L20</f>
        <v>655668</v>
      </c>
      <c r="AQ20" s="43">
        <f t="shared" ref="AQ20:AQ22" si="22">K20/AQ$5</f>
        <v>7394.5</v>
      </c>
      <c r="AR20" s="43">
        <f t="shared" ref="AR20:AT22" si="23">AG20/AR$5</f>
        <v>9203.1</v>
      </c>
      <c r="AS20" s="43">
        <f t="shared" si="23"/>
        <v>14332.4</v>
      </c>
      <c r="AT20" s="43">
        <f t="shared" si="23"/>
        <v>2056.1999999999998</v>
      </c>
      <c r="AU20" s="43">
        <f t="shared" ref="AU20:AV22" si="24">AM20/AU$5</f>
        <v>2830.3333333333335</v>
      </c>
      <c r="AV20" s="44">
        <f t="shared" si="24"/>
        <v>21150.580645161292</v>
      </c>
      <c r="AW20" s="122"/>
      <c r="AX20" s="43">
        <f>MEDIAN($D20:$K20)</f>
        <v>55347.5</v>
      </c>
      <c r="AY20" s="43">
        <f>MEDIAN($M20:$AF20)</f>
        <v>7681</v>
      </c>
      <c r="AZ20" s="43">
        <f>MEDIAN($AC20,$AD20,$Z20,$T20,$O20,Q20,AF20)</f>
        <v>12348</v>
      </c>
      <c r="BA20" s="43">
        <f t="shared" ref="BA20:BA23" si="25">MEDIAN(M20,N20,P20,R20,S20,U20,V20,Y20,AA20,AB20,AE20,W20,X20)</f>
        <v>4608</v>
      </c>
      <c r="BB20" s="43">
        <f t="shared" si="6"/>
        <v>2114</v>
      </c>
      <c r="BC20" s="44">
        <f t="shared" ref="BC20:BC23" si="26">MEDIAN(D20:K20,M20:AF20,AJ20:AL20)</f>
        <v>8926</v>
      </c>
    </row>
    <row r="21" spans="1:55" s="204" customFormat="1">
      <c r="A21" s="199"/>
      <c r="B21" s="200"/>
      <c r="C21" s="201" t="s">
        <v>274</v>
      </c>
      <c r="D21" s="144">
        <v>287</v>
      </c>
      <c r="E21" s="160">
        <v>0</v>
      </c>
      <c r="F21" s="160">
        <v>0</v>
      </c>
      <c r="G21" s="160">
        <v>2284</v>
      </c>
      <c r="H21" s="144">
        <v>3347</v>
      </c>
      <c r="I21" s="144">
        <v>0</v>
      </c>
      <c r="J21" s="160">
        <v>0</v>
      </c>
      <c r="K21" s="144">
        <v>0</v>
      </c>
      <c r="L21" s="43">
        <f>+SUM(D21:K21)</f>
        <v>5918</v>
      </c>
      <c r="M21" s="160">
        <v>53</v>
      </c>
      <c r="N21" s="160">
        <v>0</v>
      </c>
      <c r="O21" s="160">
        <v>201</v>
      </c>
      <c r="P21" s="160">
        <v>0</v>
      </c>
      <c r="Q21" s="160">
        <v>0</v>
      </c>
      <c r="R21" s="160">
        <v>0</v>
      </c>
      <c r="S21" s="160">
        <v>0</v>
      </c>
      <c r="T21" s="160">
        <v>0</v>
      </c>
      <c r="U21" s="160">
        <v>0</v>
      </c>
      <c r="V21" s="144">
        <v>0</v>
      </c>
      <c r="W21" s="144">
        <v>0</v>
      </c>
      <c r="X21" s="144">
        <v>0</v>
      </c>
      <c r="Y21" s="160">
        <v>0</v>
      </c>
      <c r="Z21" s="160">
        <v>0</v>
      </c>
      <c r="AA21" s="160">
        <v>99</v>
      </c>
      <c r="AB21" s="160">
        <v>0</v>
      </c>
      <c r="AC21" s="160">
        <v>0</v>
      </c>
      <c r="AD21" s="160">
        <v>0</v>
      </c>
      <c r="AE21" s="160">
        <v>43</v>
      </c>
      <c r="AF21" s="160">
        <v>0</v>
      </c>
      <c r="AG21" s="43">
        <f>+SUM(M21:AF21)</f>
        <v>396</v>
      </c>
      <c r="AH21" s="43">
        <f t="shared" si="21"/>
        <v>201</v>
      </c>
      <c r="AI21" s="43">
        <f t="shared" si="21"/>
        <v>142</v>
      </c>
      <c r="AJ21" s="160">
        <v>0</v>
      </c>
      <c r="AK21" s="144">
        <v>0</v>
      </c>
      <c r="AL21" s="160">
        <v>0</v>
      </c>
      <c r="AM21" s="43">
        <f>+SUM(AJ21:AL21)</f>
        <v>0</v>
      </c>
      <c r="AN21" s="44">
        <f>+AM21+AG21+L21</f>
        <v>6314</v>
      </c>
      <c r="AQ21" s="43">
        <f t="shared" si="22"/>
        <v>0</v>
      </c>
      <c r="AR21" s="43">
        <f t="shared" si="23"/>
        <v>19.8</v>
      </c>
      <c r="AS21" s="43">
        <f t="shared" si="23"/>
        <v>40.200000000000003</v>
      </c>
      <c r="AT21" s="43">
        <f t="shared" si="23"/>
        <v>9.4666666666666668</v>
      </c>
      <c r="AU21" s="43">
        <f t="shared" si="24"/>
        <v>0</v>
      </c>
      <c r="AV21" s="44">
        <f t="shared" si="24"/>
        <v>203.67741935483872</v>
      </c>
      <c r="AW21" s="122"/>
      <c r="AX21" s="43">
        <f>MEDIAN($D21:$K21)</f>
        <v>0</v>
      </c>
      <c r="AY21" s="43">
        <f>MEDIAN($M21:$AF21)</f>
        <v>0</v>
      </c>
      <c r="AZ21" s="43">
        <f>MEDIAN($AC21,$AD21,$Z21,$T21,$O21,Q21,AF21)</f>
        <v>0</v>
      </c>
      <c r="BA21" s="43">
        <f t="shared" si="25"/>
        <v>0</v>
      </c>
      <c r="BB21" s="43">
        <f t="shared" si="6"/>
        <v>0</v>
      </c>
      <c r="BC21" s="44">
        <f t="shared" si="26"/>
        <v>0</v>
      </c>
    </row>
    <row r="22" spans="1:55" s="204" customFormat="1">
      <c r="A22" s="199"/>
      <c r="B22" s="200"/>
      <c r="C22" s="201" t="s">
        <v>131</v>
      </c>
      <c r="D22" s="144">
        <v>35620</v>
      </c>
      <c r="E22" s="160">
        <v>11463</v>
      </c>
      <c r="F22" s="160">
        <v>36126</v>
      </c>
      <c r="G22" s="160">
        <v>56467</v>
      </c>
      <c r="H22" s="144">
        <v>22867</v>
      </c>
      <c r="I22" s="144">
        <v>34218</v>
      </c>
      <c r="J22" s="160">
        <v>23562</v>
      </c>
      <c r="K22" s="144">
        <v>26226</v>
      </c>
      <c r="L22" s="43">
        <f>+SUM(D22:K22)</f>
        <v>246549</v>
      </c>
      <c r="M22" s="160">
        <v>207</v>
      </c>
      <c r="N22" s="160">
        <v>722</v>
      </c>
      <c r="O22" s="160">
        <v>7538</v>
      </c>
      <c r="P22" s="160">
        <v>2388</v>
      </c>
      <c r="Q22" s="160">
        <v>9073</v>
      </c>
      <c r="R22" s="160">
        <v>2526</v>
      </c>
      <c r="S22" s="160">
        <v>1126</v>
      </c>
      <c r="T22" s="160">
        <v>1887</v>
      </c>
      <c r="U22" s="160">
        <v>715</v>
      </c>
      <c r="V22" s="144">
        <v>80</v>
      </c>
      <c r="W22" s="144">
        <v>181</v>
      </c>
      <c r="X22" s="144">
        <v>0</v>
      </c>
      <c r="Y22" s="160">
        <v>287</v>
      </c>
      <c r="Z22" s="160">
        <v>15660</v>
      </c>
      <c r="AA22" s="160">
        <v>2294</v>
      </c>
      <c r="AB22" s="160">
        <v>2369</v>
      </c>
      <c r="AC22" s="160">
        <v>6647</v>
      </c>
      <c r="AD22" s="160">
        <v>3504</v>
      </c>
      <c r="AE22" s="160">
        <v>834</v>
      </c>
      <c r="AF22" s="160">
        <v>8813</v>
      </c>
      <c r="AG22" s="43">
        <f>+SUM(M22:AF22)</f>
        <v>66851</v>
      </c>
      <c r="AH22" s="43">
        <f t="shared" si="21"/>
        <v>35236</v>
      </c>
      <c r="AI22" s="43">
        <f t="shared" si="21"/>
        <v>9735</v>
      </c>
      <c r="AJ22" s="160">
        <v>0</v>
      </c>
      <c r="AK22" s="144">
        <v>0</v>
      </c>
      <c r="AL22" s="160">
        <v>0</v>
      </c>
      <c r="AM22" s="43">
        <f>+SUM(AJ22:AL22)</f>
        <v>0</v>
      </c>
      <c r="AN22" s="44">
        <f>+AM22+AG22+L22</f>
        <v>313400</v>
      </c>
      <c r="AQ22" s="43">
        <f t="shared" si="22"/>
        <v>3278.25</v>
      </c>
      <c r="AR22" s="43">
        <f t="shared" si="23"/>
        <v>3342.55</v>
      </c>
      <c r="AS22" s="43">
        <f t="shared" si="23"/>
        <v>7047.2</v>
      </c>
      <c r="AT22" s="43">
        <f t="shared" si="23"/>
        <v>649</v>
      </c>
      <c r="AU22" s="43">
        <f t="shared" si="24"/>
        <v>0</v>
      </c>
      <c r="AV22" s="44">
        <f t="shared" si="24"/>
        <v>10109.677419354839</v>
      </c>
      <c r="AW22" s="122"/>
      <c r="AX22" s="43">
        <f>MEDIAN($D22:$K22)</f>
        <v>30222</v>
      </c>
      <c r="AY22" s="43">
        <f>MEDIAN($M22:$AF22)</f>
        <v>2090.5</v>
      </c>
      <c r="AZ22" s="43">
        <f>MEDIAN($AC22,$AD22,$Z22,$T22,$O22,Q22,AF22)</f>
        <v>7538</v>
      </c>
      <c r="BA22" s="43">
        <f t="shared" si="25"/>
        <v>722</v>
      </c>
      <c r="BB22" s="43">
        <f t="shared" si="6"/>
        <v>0</v>
      </c>
      <c r="BC22" s="44">
        <f t="shared" si="26"/>
        <v>2388</v>
      </c>
    </row>
    <row r="23" spans="1:55" s="204" customFormat="1">
      <c r="A23" s="199"/>
      <c r="B23" s="200"/>
      <c r="C23" s="210" t="s">
        <v>273</v>
      </c>
      <c r="D23" s="46">
        <f t="shared" ref="D23:K23" si="27">SUM(D20:D22)</f>
        <v>85729</v>
      </c>
      <c r="E23" s="118">
        <f t="shared" si="27"/>
        <v>17961</v>
      </c>
      <c r="F23" s="118">
        <f t="shared" si="27"/>
        <v>108085</v>
      </c>
      <c r="G23" s="118">
        <f t="shared" si="27"/>
        <v>172867</v>
      </c>
      <c r="H23" s="118">
        <f t="shared" si="27"/>
        <v>77753</v>
      </c>
      <c r="I23" s="118">
        <f t="shared" si="27"/>
        <v>110677</v>
      </c>
      <c r="J23" s="118">
        <f t="shared" si="27"/>
        <v>57128</v>
      </c>
      <c r="K23" s="88">
        <f t="shared" si="27"/>
        <v>85382</v>
      </c>
      <c r="L23" s="45">
        <f>+SUM(D23:K23)</f>
        <v>715582</v>
      </c>
      <c r="M23" s="46">
        <f t="shared" ref="M23:V23" si="28">SUM(M20:M22)</f>
        <v>3010</v>
      </c>
      <c r="N23" s="118">
        <f t="shared" si="28"/>
        <v>7292</v>
      </c>
      <c r="O23" s="118">
        <f t="shared" si="28"/>
        <v>22876</v>
      </c>
      <c r="P23" s="118">
        <f t="shared" si="28"/>
        <v>9617</v>
      </c>
      <c r="Q23" s="118">
        <f t="shared" si="28"/>
        <v>35147</v>
      </c>
      <c r="R23" s="118">
        <f t="shared" si="28"/>
        <v>20138</v>
      </c>
      <c r="S23" s="118">
        <f t="shared" si="28"/>
        <v>4882</v>
      </c>
      <c r="T23" s="118">
        <f t="shared" si="28"/>
        <v>12810</v>
      </c>
      <c r="U23" s="118">
        <f t="shared" si="28"/>
        <v>1293</v>
      </c>
      <c r="V23" s="118">
        <f t="shared" si="28"/>
        <v>3293</v>
      </c>
      <c r="W23" s="118">
        <f t="shared" ref="W23:X23" si="29">SUM(W20:W22)</f>
        <v>3597</v>
      </c>
      <c r="X23" s="118">
        <f t="shared" si="29"/>
        <v>849</v>
      </c>
      <c r="Y23" s="118">
        <f t="shared" ref="Y23:AF23" si="30">SUM(Y20:Y22)</f>
        <v>11477</v>
      </c>
      <c r="Z23" s="118">
        <f t="shared" si="30"/>
        <v>40781</v>
      </c>
      <c r="AA23" s="118">
        <f t="shared" si="30"/>
        <v>12688</v>
      </c>
      <c r="AB23" s="118">
        <f t="shared" si="30"/>
        <v>7703</v>
      </c>
      <c r="AC23" s="118">
        <f t="shared" si="30"/>
        <v>18995</v>
      </c>
      <c r="AD23" s="118">
        <f t="shared" si="30"/>
        <v>11637</v>
      </c>
      <c r="AE23" s="118">
        <f t="shared" si="30"/>
        <v>5485</v>
      </c>
      <c r="AF23" s="88">
        <f t="shared" si="30"/>
        <v>17739</v>
      </c>
      <c r="AG23" s="45">
        <f>+SUM(M23:AF23)</f>
        <v>251309</v>
      </c>
      <c r="AH23" s="45">
        <f t="shared" si="21"/>
        <v>107099</v>
      </c>
      <c r="AI23" s="45">
        <f t="shared" si="21"/>
        <v>40720</v>
      </c>
      <c r="AJ23" s="46">
        <f>SUM(AJ20:AJ22)</f>
        <v>2114</v>
      </c>
      <c r="AK23" s="118">
        <f>SUM(AK20:AK22)</f>
        <v>5409</v>
      </c>
      <c r="AL23" s="88">
        <f>SUM(AL20:AL22)</f>
        <v>968</v>
      </c>
      <c r="AM23" s="45">
        <f>+SUM(AJ23:AL23)</f>
        <v>8491</v>
      </c>
      <c r="AN23" s="211">
        <f>+AM23+AG23+L23</f>
        <v>975382</v>
      </c>
      <c r="AQ23" s="45">
        <f>K23/AQ$5</f>
        <v>10672.75</v>
      </c>
      <c r="AR23" s="45">
        <f>AG23/AR$5</f>
        <v>12565.45</v>
      </c>
      <c r="AS23" s="45">
        <f>AH23/AS$5</f>
        <v>21419.8</v>
      </c>
      <c r="AT23" s="45">
        <f>AI23/AT$5</f>
        <v>2714.6666666666665</v>
      </c>
      <c r="AU23" s="45">
        <f>AM23/AU$5</f>
        <v>2830.3333333333335</v>
      </c>
      <c r="AV23" s="211">
        <f>AN23/AV$5</f>
        <v>31463.935483870966</v>
      </c>
      <c r="AW23" s="122"/>
      <c r="AX23" s="45">
        <f>MEDIAN($D23:$K23)</f>
        <v>85555.5</v>
      </c>
      <c r="AY23" s="45">
        <f>MEDIAN($M23:$AF23)</f>
        <v>10547</v>
      </c>
      <c r="AZ23" s="45">
        <f>MEDIAN($AC23,$AD23,$Z23,$T23,$O23,Q23,AF23)</f>
        <v>18995</v>
      </c>
      <c r="BA23" s="45">
        <f t="shared" si="25"/>
        <v>5485</v>
      </c>
      <c r="BB23" s="45">
        <f t="shared" si="6"/>
        <v>2114</v>
      </c>
      <c r="BC23" s="211">
        <f t="shared" si="26"/>
        <v>12688</v>
      </c>
    </row>
    <row r="24" spans="1:55" s="204" customFormat="1">
      <c r="A24" s="199"/>
      <c r="B24" s="200"/>
      <c r="C24" s="212" t="s">
        <v>259</v>
      </c>
      <c r="D24" s="213">
        <f t="shared" ref="D24:V24" si="31">+D23/D$42</f>
        <v>0.36130345545501669</v>
      </c>
      <c r="E24" s="214">
        <f t="shared" si="31"/>
        <v>0.20237062409157999</v>
      </c>
      <c r="F24" s="214">
        <f t="shared" si="31"/>
        <v>0.27114728024865725</v>
      </c>
      <c r="G24" s="214">
        <f t="shared" si="31"/>
        <v>0.21911993053751039</v>
      </c>
      <c r="H24" s="119">
        <f t="shared" si="31"/>
        <v>0.28535933703766231</v>
      </c>
      <c r="I24" s="119">
        <f t="shared" si="31"/>
        <v>0.21292432593618638</v>
      </c>
      <c r="J24" s="214">
        <f t="shared" si="31"/>
        <v>0.30309686387487333</v>
      </c>
      <c r="K24" s="119">
        <f t="shared" si="31"/>
        <v>0.28366772649197824</v>
      </c>
      <c r="L24" s="84">
        <f t="shared" si="31"/>
        <v>0.25599388117735822</v>
      </c>
      <c r="M24" s="214">
        <f t="shared" si="31"/>
        <v>0.12765596505364943</v>
      </c>
      <c r="N24" s="215">
        <f t="shared" si="31"/>
        <v>0.21748337260282144</v>
      </c>
      <c r="O24" s="214">
        <f t="shared" si="31"/>
        <v>0.27733191086972336</v>
      </c>
      <c r="P24" s="214">
        <f t="shared" si="31"/>
        <v>0.26702762737748159</v>
      </c>
      <c r="Q24" s="214">
        <f t="shared" si="31"/>
        <v>0.391789006677145</v>
      </c>
      <c r="R24" s="214">
        <f t="shared" si="31"/>
        <v>0.40823856149526649</v>
      </c>
      <c r="S24" s="214">
        <f t="shared" si="31"/>
        <v>0.14443786982248522</v>
      </c>
      <c r="T24" s="214">
        <f t="shared" si="31"/>
        <v>0.25277739408410127</v>
      </c>
      <c r="U24" s="214">
        <f t="shared" si="31"/>
        <v>3.1427738077876625E-2</v>
      </c>
      <c r="V24" s="119">
        <f t="shared" si="31"/>
        <v>0.13510852172485949</v>
      </c>
      <c r="W24" s="119">
        <f t="shared" ref="W24:X24" si="32">+W23/W$42</f>
        <v>0.22108174554394591</v>
      </c>
      <c r="X24" s="119">
        <f t="shared" si="32"/>
        <v>6.7692553021846597E-2</v>
      </c>
      <c r="Y24" s="214">
        <f t="shared" ref="Y24:AN24" si="33">+Y23/Y$42</f>
        <v>0.2198027386766255</v>
      </c>
      <c r="Z24" s="215">
        <f t="shared" si="33"/>
        <v>0.34404764917786607</v>
      </c>
      <c r="AA24" s="214">
        <f t="shared" si="33"/>
        <v>0.24448426691330905</v>
      </c>
      <c r="AB24" s="214">
        <f t="shared" si="33"/>
        <v>0.21624884197523933</v>
      </c>
      <c r="AC24" s="214">
        <f t="shared" si="33"/>
        <v>0.26664888539502501</v>
      </c>
      <c r="AD24" s="214">
        <f t="shared" si="33"/>
        <v>0.23611167471492919</v>
      </c>
      <c r="AE24" s="215">
        <f t="shared" si="33"/>
        <v>0.23179647551029034</v>
      </c>
      <c r="AF24" s="215">
        <f t="shared" si="33"/>
        <v>0.38212485459480416</v>
      </c>
      <c r="AG24" s="84">
        <f t="shared" si="33"/>
        <v>0.26669064992507885</v>
      </c>
      <c r="AH24" s="84">
        <f t="shared" si="33"/>
        <v>0.28773192054118824</v>
      </c>
      <c r="AI24" s="84">
        <f t="shared" si="33"/>
        <v>0.20158116463616876</v>
      </c>
      <c r="AJ24" s="214">
        <f t="shared" si="33"/>
        <v>1.6469946632386739E-2</v>
      </c>
      <c r="AK24" s="119">
        <f t="shared" si="33"/>
        <v>0.25557550557550557</v>
      </c>
      <c r="AL24" s="214">
        <f t="shared" si="33"/>
        <v>4.2197035745422842E-2</v>
      </c>
      <c r="AM24" s="84">
        <f t="shared" si="33"/>
        <v>4.9234890611681618E-2</v>
      </c>
      <c r="AN24" s="86">
        <f t="shared" si="33"/>
        <v>0.24945244255122387</v>
      </c>
      <c r="AQ24" s="84">
        <f t="shared" ref="AQ24:AV24" si="34">+AQ23/AQ$42</f>
        <v>0.28366772649197824</v>
      </c>
      <c r="AR24" s="84">
        <f t="shared" si="34"/>
        <v>0.2666906499250789</v>
      </c>
      <c r="AS24" s="84">
        <f t="shared" si="34"/>
        <v>0.28773192054118818</v>
      </c>
      <c r="AT24" s="84">
        <f t="shared" si="34"/>
        <v>0.20158116463616876</v>
      </c>
      <c r="AU24" s="84">
        <f t="shared" si="34"/>
        <v>4.9234890611681618E-2</v>
      </c>
      <c r="AV24" s="86">
        <f t="shared" si="34"/>
        <v>0.24945244255122384</v>
      </c>
      <c r="AW24" s="85"/>
      <c r="AX24" s="84">
        <f>MEDIAN($D24:$K24)</f>
        <v>0.27740750337031772</v>
      </c>
      <c r="AY24" s="84">
        <f>MEDIAN($M24:$AF24)</f>
        <v>0.23395407511260977</v>
      </c>
      <c r="AZ24" s="84">
        <f t="shared" ref="AZ24:BA24" si="35">MEDIAN($M24:$AF24)</f>
        <v>0.23395407511260977</v>
      </c>
      <c r="BA24" s="84">
        <f t="shared" si="35"/>
        <v>0.23395407511260977</v>
      </c>
      <c r="BB24" s="84">
        <f>MEDIAN($AJ24:$AL24)</f>
        <v>4.2197035745422842E-2</v>
      </c>
      <c r="BC24" s="86">
        <f t="shared" ref="BC24" si="36">+BC23/BC$42</f>
        <v>0.25036999033091933</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7094</v>
      </c>
      <c r="E26" s="160">
        <v>8039</v>
      </c>
      <c r="F26" s="160">
        <v>38122</v>
      </c>
      <c r="G26" s="160">
        <v>68951</v>
      </c>
      <c r="H26" s="144">
        <v>21979</v>
      </c>
      <c r="I26" s="144">
        <v>47670</v>
      </c>
      <c r="J26" s="160">
        <v>15091</v>
      </c>
      <c r="K26" s="144">
        <v>19671</v>
      </c>
      <c r="L26" s="43">
        <f>+SUM(D26:K26)</f>
        <v>226617</v>
      </c>
      <c r="M26" s="160">
        <v>0</v>
      </c>
      <c r="N26" s="160">
        <v>0</v>
      </c>
      <c r="O26" s="160">
        <v>349</v>
      </c>
      <c r="P26" s="160">
        <v>0</v>
      </c>
      <c r="Q26" s="160">
        <v>164</v>
      </c>
      <c r="R26" s="160">
        <v>78</v>
      </c>
      <c r="S26" s="160">
        <v>55</v>
      </c>
      <c r="T26" s="160">
        <v>605</v>
      </c>
      <c r="U26" s="160">
        <v>0</v>
      </c>
      <c r="V26" s="144">
        <v>0</v>
      </c>
      <c r="W26" s="144">
        <v>0</v>
      </c>
      <c r="X26" s="144">
        <v>0</v>
      </c>
      <c r="Y26" s="160">
        <v>228</v>
      </c>
      <c r="Z26" s="160">
        <v>2680</v>
      </c>
      <c r="AA26" s="160">
        <v>0</v>
      </c>
      <c r="AB26" s="160">
        <v>0</v>
      </c>
      <c r="AC26" s="160">
        <v>490</v>
      </c>
      <c r="AD26" s="160">
        <v>0</v>
      </c>
      <c r="AE26" s="160">
        <v>0</v>
      </c>
      <c r="AF26" s="160">
        <v>60</v>
      </c>
      <c r="AG26" s="43">
        <f>+SUM(M26:AF26)</f>
        <v>4709</v>
      </c>
      <c r="AH26" s="43">
        <f t="shared" ref="AH26:AI30" si="37">AC26+AD26+Z26+T26+O26</f>
        <v>4124</v>
      </c>
      <c r="AI26" s="43">
        <f t="shared" si="37"/>
        <v>0</v>
      </c>
      <c r="AJ26" s="160">
        <v>177</v>
      </c>
      <c r="AK26" s="144">
        <v>0</v>
      </c>
      <c r="AL26" s="160">
        <v>278</v>
      </c>
      <c r="AM26" s="43">
        <f>+SUM(AJ26:AL26)</f>
        <v>455</v>
      </c>
      <c r="AN26" s="44">
        <f>+AM26+AG26+L26</f>
        <v>231781</v>
      </c>
      <c r="AQ26" s="43">
        <f t="shared" ref="AQ26:AQ29" si="38">K26/AQ$5</f>
        <v>2458.875</v>
      </c>
      <c r="AR26" s="43">
        <f t="shared" ref="AR26:AT29" si="39">AG26/AR$5</f>
        <v>235.45</v>
      </c>
      <c r="AS26" s="43">
        <f t="shared" si="39"/>
        <v>824.8</v>
      </c>
      <c r="AT26" s="43">
        <f t="shared" si="39"/>
        <v>0</v>
      </c>
      <c r="AU26" s="43">
        <f t="shared" ref="AU26:AV29" si="40">AM26/AU$5</f>
        <v>151.66666666666666</v>
      </c>
      <c r="AV26" s="44">
        <f t="shared" si="40"/>
        <v>7476.8064516129034</v>
      </c>
      <c r="AW26" s="122"/>
      <c r="AX26" s="43">
        <f t="shared" ref="AX26:AX31" si="41">MEDIAN($D26:$K26)</f>
        <v>20825</v>
      </c>
      <c r="AY26" s="43">
        <f t="shared" ref="AY26:BA31" si="42">MEDIAN($M26:$AF26)</f>
        <v>0</v>
      </c>
      <c r="AZ26" s="43">
        <f t="shared" ref="AZ26:AZ30" si="43">MEDIAN($AC26,$AD26,$Z26,$T26,$O26,Q26,AF26)</f>
        <v>349</v>
      </c>
      <c r="BA26" s="43">
        <f t="shared" ref="BA26:BA30" si="44">MEDIAN(M26,N26,P26,R26,S26,U26,V26,Y26,AA26,AB26,AE26,W26,X26)</f>
        <v>0</v>
      </c>
      <c r="BB26" s="43">
        <f t="shared" ref="BB26:BB31" si="45">MEDIAN($AJ26:$AL26)</f>
        <v>177</v>
      </c>
      <c r="BC26" s="44">
        <f t="shared" ref="BC26:BC30" si="46">MEDIAN(D26:K26,M26:AF26,AJ26:AL26)</f>
        <v>164</v>
      </c>
    </row>
    <row r="27" spans="1:55" s="204" customFormat="1">
      <c r="A27" s="199"/>
      <c r="B27" s="200"/>
      <c r="C27" s="201" t="s">
        <v>270</v>
      </c>
      <c r="D27" s="144">
        <v>8182</v>
      </c>
      <c r="E27" s="160">
        <v>21225</v>
      </c>
      <c r="F27" s="160">
        <v>63564</v>
      </c>
      <c r="G27" s="160">
        <v>90971</v>
      </c>
      <c r="H27" s="144">
        <v>22691</v>
      </c>
      <c r="I27" s="144">
        <v>87115</v>
      </c>
      <c r="J27" s="160">
        <v>4981</v>
      </c>
      <c r="K27" s="144">
        <v>25803</v>
      </c>
      <c r="L27" s="43">
        <f>+SUM(D27:K27)</f>
        <v>324532</v>
      </c>
      <c r="M27" s="160">
        <v>0</v>
      </c>
      <c r="N27" s="160">
        <v>0</v>
      </c>
      <c r="O27" s="160">
        <v>207</v>
      </c>
      <c r="P27" s="160">
        <v>182</v>
      </c>
      <c r="Q27" s="160">
        <v>0</v>
      </c>
      <c r="R27" s="160">
        <v>0</v>
      </c>
      <c r="S27" s="160">
        <v>0</v>
      </c>
      <c r="T27" s="160">
        <v>0</v>
      </c>
      <c r="U27" s="160">
        <v>0</v>
      </c>
      <c r="V27" s="144">
        <v>0</v>
      </c>
      <c r="W27" s="144">
        <v>0</v>
      </c>
      <c r="X27" s="144">
        <v>0</v>
      </c>
      <c r="Y27" s="160">
        <v>217</v>
      </c>
      <c r="Z27" s="160">
        <v>1533</v>
      </c>
      <c r="AA27" s="160">
        <v>0</v>
      </c>
      <c r="AB27" s="160">
        <v>0</v>
      </c>
      <c r="AC27" s="160">
        <v>194</v>
      </c>
      <c r="AD27" s="160">
        <v>0</v>
      </c>
      <c r="AE27" s="160">
        <v>0</v>
      </c>
      <c r="AF27" s="160">
        <v>0</v>
      </c>
      <c r="AG27" s="43">
        <f>+SUM(M27:AF27)</f>
        <v>2333</v>
      </c>
      <c r="AH27" s="43">
        <f t="shared" si="37"/>
        <v>1934</v>
      </c>
      <c r="AI27" s="43">
        <f t="shared" si="37"/>
        <v>182</v>
      </c>
      <c r="AJ27" s="160">
        <v>0</v>
      </c>
      <c r="AK27" s="144">
        <v>0</v>
      </c>
      <c r="AL27" s="160">
        <v>0</v>
      </c>
      <c r="AM27" s="43">
        <f>+SUM(AJ27:AL27)</f>
        <v>0</v>
      </c>
      <c r="AN27" s="44">
        <f>+AM27+AG27+L27</f>
        <v>326865</v>
      </c>
      <c r="AQ27" s="43">
        <f t="shared" si="38"/>
        <v>3225.375</v>
      </c>
      <c r="AR27" s="43">
        <f t="shared" si="39"/>
        <v>116.65</v>
      </c>
      <c r="AS27" s="43">
        <f t="shared" si="39"/>
        <v>386.8</v>
      </c>
      <c r="AT27" s="43">
        <f t="shared" si="39"/>
        <v>12.133333333333333</v>
      </c>
      <c r="AU27" s="43">
        <f t="shared" si="40"/>
        <v>0</v>
      </c>
      <c r="AV27" s="44">
        <f t="shared" si="40"/>
        <v>10544.032258064517</v>
      </c>
      <c r="AW27" s="122"/>
      <c r="AX27" s="43">
        <f t="shared" si="41"/>
        <v>24247</v>
      </c>
      <c r="AY27" s="43">
        <f t="shared" si="42"/>
        <v>0</v>
      </c>
      <c r="AZ27" s="43">
        <f t="shared" si="43"/>
        <v>0</v>
      </c>
      <c r="BA27" s="43">
        <f t="shared" si="44"/>
        <v>0</v>
      </c>
      <c r="BB27" s="43">
        <f t="shared" si="45"/>
        <v>0</v>
      </c>
      <c r="BC27" s="44">
        <f t="shared" si="46"/>
        <v>0</v>
      </c>
    </row>
    <row r="28" spans="1:55" s="204" customFormat="1">
      <c r="A28" s="199"/>
      <c r="B28" s="200"/>
      <c r="C28" s="201" t="s">
        <v>269</v>
      </c>
      <c r="D28" s="144">
        <v>0</v>
      </c>
      <c r="E28" s="160">
        <v>0</v>
      </c>
      <c r="F28" s="160">
        <v>0</v>
      </c>
      <c r="G28" s="160">
        <v>0</v>
      </c>
      <c r="H28" s="144">
        <v>0</v>
      </c>
      <c r="I28" s="144">
        <v>0</v>
      </c>
      <c r="J28" s="160">
        <v>0</v>
      </c>
      <c r="K28" s="144">
        <v>0</v>
      </c>
      <c r="L28" s="43">
        <f>+SUM(D28:K28)</f>
        <v>0</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7"/>
        <v>0</v>
      </c>
      <c r="AI28" s="43">
        <f t="shared" si="37"/>
        <v>0</v>
      </c>
      <c r="AJ28" s="160">
        <v>0</v>
      </c>
      <c r="AK28" s="144">
        <v>0</v>
      </c>
      <c r="AL28" s="160">
        <v>0</v>
      </c>
      <c r="AM28" s="43">
        <f>+SUM(AJ28:AL28)</f>
        <v>0</v>
      </c>
      <c r="AN28" s="44">
        <f>+AM28+AG28+L28</f>
        <v>0</v>
      </c>
      <c r="AQ28" s="43">
        <f t="shared" si="38"/>
        <v>0</v>
      </c>
      <c r="AR28" s="43">
        <f t="shared" si="39"/>
        <v>0</v>
      </c>
      <c r="AS28" s="43">
        <f t="shared" si="39"/>
        <v>0</v>
      </c>
      <c r="AT28" s="43">
        <f t="shared" si="39"/>
        <v>0</v>
      </c>
      <c r="AU28" s="43">
        <f t="shared" si="40"/>
        <v>0</v>
      </c>
      <c r="AV28" s="44">
        <f t="shared" si="40"/>
        <v>0</v>
      </c>
      <c r="AW28" s="122"/>
      <c r="AX28" s="43">
        <f t="shared" si="41"/>
        <v>0</v>
      </c>
      <c r="AY28" s="43">
        <f t="shared" si="42"/>
        <v>0</v>
      </c>
      <c r="AZ28" s="43">
        <f t="shared" si="43"/>
        <v>0</v>
      </c>
      <c r="BA28" s="43">
        <f t="shared" si="44"/>
        <v>0</v>
      </c>
      <c r="BB28" s="43">
        <f t="shared" si="45"/>
        <v>0</v>
      </c>
      <c r="BC28" s="44">
        <f t="shared" si="46"/>
        <v>0</v>
      </c>
    </row>
    <row r="29" spans="1:55" s="204" customFormat="1">
      <c r="A29" s="199"/>
      <c r="B29" s="200"/>
      <c r="C29" s="201" t="s">
        <v>268</v>
      </c>
      <c r="D29" s="144">
        <v>0</v>
      </c>
      <c r="E29" s="160">
        <v>0</v>
      </c>
      <c r="F29" s="160">
        <v>0</v>
      </c>
      <c r="G29" s="160">
        <v>97207</v>
      </c>
      <c r="H29" s="144">
        <v>0</v>
      </c>
      <c r="I29" s="144">
        <v>0</v>
      </c>
      <c r="J29" s="160">
        <v>16917</v>
      </c>
      <c r="K29" s="144">
        <v>4935</v>
      </c>
      <c r="L29" s="43">
        <f>+SUM(D29:K29)</f>
        <v>119059</v>
      </c>
      <c r="M29" s="160">
        <v>0</v>
      </c>
      <c r="N29" s="160">
        <v>10</v>
      </c>
      <c r="O29" s="160">
        <v>0</v>
      </c>
      <c r="P29" s="160">
        <v>0</v>
      </c>
      <c r="Q29" s="160">
        <v>0</v>
      </c>
      <c r="R29" s="160">
        <v>0</v>
      </c>
      <c r="S29" s="160">
        <v>0</v>
      </c>
      <c r="T29" s="160">
        <v>0</v>
      </c>
      <c r="U29" s="160">
        <v>0</v>
      </c>
      <c r="V29" s="144">
        <v>0</v>
      </c>
      <c r="W29" s="144">
        <v>0</v>
      </c>
      <c r="X29" s="144">
        <v>0</v>
      </c>
      <c r="Y29" s="160">
        <v>0</v>
      </c>
      <c r="Z29" s="160">
        <v>0</v>
      </c>
      <c r="AA29" s="160">
        <v>0</v>
      </c>
      <c r="AB29" s="160">
        <v>0</v>
      </c>
      <c r="AC29" s="160">
        <v>0</v>
      </c>
      <c r="AD29" s="160">
        <v>0</v>
      </c>
      <c r="AE29" s="160">
        <v>0</v>
      </c>
      <c r="AF29" s="160">
        <v>0</v>
      </c>
      <c r="AG29" s="43">
        <f>+SUM(M29:AF29)</f>
        <v>10</v>
      </c>
      <c r="AH29" s="43">
        <f t="shared" si="37"/>
        <v>0</v>
      </c>
      <c r="AI29" s="43">
        <f t="shared" si="37"/>
        <v>0</v>
      </c>
      <c r="AJ29" s="160">
        <v>0</v>
      </c>
      <c r="AK29" s="144">
        <v>0</v>
      </c>
      <c r="AL29" s="160">
        <v>221</v>
      </c>
      <c r="AM29" s="43">
        <f>+SUM(AJ29:AL29)</f>
        <v>221</v>
      </c>
      <c r="AN29" s="44">
        <f>+AM29+AG29+L29</f>
        <v>119290</v>
      </c>
      <c r="AQ29" s="43">
        <f t="shared" si="38"/>
        <v>616.875</v>
      </c>
      <c r="AR29" s="43">
        <f t="shared" si="39"/>
        <v>0.5</v>
      </c>
      <c r="AS29" s="43">
        <f t="shared" si="39"/>
        <v>0</v>
      </c>
      <c r="AT29" s="43">
        <f t="shared" si="39"/>
        <v>0</v>
      </c>
      <c r="AU29" s="43">
        <f t="shared" si="40"/>
        <v>73.666666666666671</v>
      </c>
      <c r="AV29" s="44">
        <f t="shared" si="40"/>
        <v>3848.0645161290322</v>
      </c>
      <c r="AW29" s="122"/>
      <c r="AX29" s="43">
        <f t="shared" si="41"/>
        <v>0</v>
      </c>
      <c r="AY29" s="43">
        <f t="shared" si="42"/>
        <v>0</v>
      </c>
      <c r="AZ29" s="43">
        <f t="shared" si="43"/>
        <v>0</v>
      </c>
      <c r="BA29" s="43">
        <f t="shared" si="44"/>
        <v>0</v>
      </c>
      <c r="BB29" s="43">
        <f t="shared" si="45"/>
        <v>0</v>
      </c>
      <c r="BC29" s="44">
        <f t="shared" si="46"/>
        <v>0</v>
      </c>
    </row>
    <row r="30" spans="1:55" s="204" customFormat="1">
      <c r="A30" s="199"/>
      <c r="B30" s="200"/>
      <c r="C30" s="210" t="s">
        <v>267</v>
      </c>
      <c r="D30" s="46">
        <f t="shared" ref="D30:K30" si="47">SUM(D26:D29)</f>
        <v>15276</v>
      </c>
      <c r="E30" s="118">
        <f t="shared" si="47"/>
        <v>29264</v>
      </c>
      <c r="F30" s="118">
        <f t="shared" si="47"/>
        <v>101686</v>
      </c>
      <c r="G30" s="118">
        <f t="shared" si="47"/>
        <v>257129</v>
      </c>
      <c r="H30" s="118">
        <f t="shared" si="47"/>
        <v>44670</v>
      </c>
      <c r="I30" s="118">
        <f t="shared" si="47"/>
        <v>134785</v>
      </c>
      <c r="J30" s="118">
        <f t="shared" si="47"/>
        <v>36989</v>
      </c>
      <c r="K30" s="88">
        <f t="shared" si="47"/>
        <v>50409</v>
      </c>
      <c r="L30" s="45">
        <f>+SUM(D30:K30)</f>
        <v>670208</v>
      </c>
      <c r="M30" s="46">
        <f t="shared" ref="M30:V30" si="48">SUM(M26:M29)</f>
        <v>0</v>
      </c>
      <c r="N30" s="118">
        <f t="shared" si="48"/>
        <v>10</v>
      </c>
      <c r="O30" s="118">
        <f t="shared" si="48"/>
        <v>556</v>
      </c>
      <c r="P30" s="118">
        <f t="shared" si="48"/>
        <v>182</v>
      </c>
      <c r="Q30" s="118">
        <f t="shared" si="48"/>
        <v>164</v>
      </c>
      <c r="R30" s="118">
        <f t="shared" si="48"/>
        <v>78</v>
      </c>
      <c r="S30" s="118">
        <f t="shared" si="48"/>
        <v>55</v>
      </c>
      <c r="T30" s="118">
        <f t="shared" si="48"/>
        <v>605</v>
      </c>
      <c r="U30" s="118">
        <f t="shared" si="48"/>
        <v>0</v>
      </c>
      <c r="V30" s="118">
        <f t="shared" si="48"/>
        <v>0</v>
      </c>
      <c r="W30" s="118">
        <f t="shared" ref="W30:X30" si="49">SUM(W26:W29)</f>
        <v>0</v>
      </c>
      <c r="X30" s="118">
        <f t="shared" si="49"/>
        <v>0</v>
      </c>
      <c r="Y30" s="118">
        <f t="shared" ref="Y30:AF30" si="50">SUM(Y26:Y29)</f>
        <v>445</v>
      </c>
      <c r="Z30" s="118">
        <f t="shared" si="50"/>
        <v>4213</v>
      </c>
      <c r="AA30" s="118">
        <f t="shared" si="50"/>
        <v>0</v>
      </c>
      <c r="AB30" s="118">
        <f t="shared" si="50"/>
        <v>0</v>
      </c>
      <c r="AC30" s="118">
        <f t="shared" si="50"/>
        <v>684</v>
      </c>
      <c r="AD30" s="118">
        <f t="shared" si="50"/>
        <v>0</v>
      </c>
      <c r="AE30" s="118">
        <f t="shared" si="50"/>
        <v>0</v>
      </c>
      <c r="AF30" s="88">
        <f t="shared" si="50"/>
        <v>60</v>
      </c>
      <c r="AG30" s="45">
        <f>+SUM(M30:AF30)</f>
        <v>7052</v>
      </c>
      <c r="AH30" s="45">
        <f t="shared" si="37"/>
        <v>6058</v>
      </c>
      <c r="AI30" s="45">
        <f t="shared" si="37"/>
        <v>182</v>
      </c>
      <c r="AJ30" s="46">
        <f>SUM(AJ26:AJ29)</f>
        <v>177</v>
      </c>
      <c r="AK30" s="118">
        <f>SUM(AK26:AK29)</f>
        <v>0</v>
      </c>
      <c r="AL30" s="88">
        <f>SUM(AL26:AL29)</f>
        <v>499</v>
      </c>
      <c r="AM30" s="45">
        <f>+SUM(AJ30:AL30)</f>
        <v>676</v>
      </c>
      <c r="AN30" s="211">
        <f>+AM30+AG30+L30</f>
        <v>677936</v>
      </c>
      <c r="AQ30" s="45">
        <f>K30/AQ$5</f>
        <v>6301.125</v>
      </c>
      <c r="AR30" s="45">
        <f>AG30/AR$5</f>
        <v>352.6</v>
      </c>
      <c r="AS30" s="45">
        <f>AH30/AS$5</f>
        <v>1211.5999999999999</v>
      </c>
      <c r="AT30" s="45">
        <f>AI30/AT$5</f>
        <v>12.133333333333333</v>
      </c>
      <c r="AU30" s="45">
        <f>AM30/AU$5</f>
        <v>225.33333333333334</v>
      </c>
      <c r="AV30" s="211">
        <f>AN30/AV$5</f>
        <v>21868.903225806451</v>
      </c>
      <c r="AW30" s="122"/>
      <c r="AX30" s="45">
        <f t="shared" si="41"/>
        <v>47539.5</v>
      </c>
      <c r="AY30" s="45">
        <f t="shared" si="42"/>
        <v>32.5</v>
      </c>
      <c r="AZ30" s="45">
        <f t="shared" si="43"/>
        <v>556</v>
      </c>
      <c r="BA30" s="45">
        <f t="shared" si="44"/>
        <v>0</v>
      </c>
      <c r="BB30" s="45">
        <f t="shared" si="45"/>
        <v>177</v>
      </c>
      <c r="BC30" s="211">
        <f t="shared" si="46"/>
        <v>177</v>
      </c>
    </row>
    <row r="31" spans="1:55" s="204" customFormat="1">
      <c r="A31" s="199"/>
      <c r="B31" s="200"/>
      <c r="C31" s="212" t="s">
        <v>259</v>
      </c>
      <c r="D31" s="213">
        <f t="shared" ref="D31:V31" si="51">+D30/D$42</f>
        <v>6.4380449853968152E-2</v>
      </c>
      <c r="E31" s="214">
        <f t="shared" si="51"/>
        <v>0.32972406566538598</v>
      </c>
      <c r="F31" s="214">
        <f t="shared" si="51"/>
        <v>0.2550944380752645</v>
      </c>
      <c r="G31" s="214">
        <f t="shared" si="51"/>
        <v>0.32592738127681692</v>
      </c>
      <c r="H31" s="119">
        <f t="shared" si="51"/>
        <v>0.16394224770069804</v>
      </c>
      <c r="I31" s="119">
        <f t="shared" si="51"/>
        <v>0.25930414875094987</v>
      </c>
      <c r="J31" s="214">
        <f t="shared" si="51"/>
        <v>0.19624789766607775</v>
      </c>
      <c r="K31" s="119">
        <f t="shared" si="51"/>
        <v>0.16747565558003011</v>
      </c>
      <c r="L31" s="84">
        <f t="shared" si="51"/>
        <v>0.23976168645398416</v>
      </c>
      <c r="M31" s="214">
        <f t="shared" si="51"/>
        <v>0</v>
      </c>
      <c r="N31" s="215">
        <f t="shared" si="51"/>
        <v>2.982492767455039E-4</v>
      </c>
      <c r="O31" s="214">
        <f t="shared" si="51"/>
        <v>6.7405377882307303E-3</v>
      </c>
      <c r="P31" s="214">
        <f t="shared" si="51"/>
        <v>5.0534499514091353E-3</v>
      </c>
      <c r="Q31" s="214">
        <f t="shared" si="51"/>
        <v>1.8281331861909062E-3</v>
      </c>
      <c r="R31" s="214">
        <f t="shared" si="51"/>
        <v>1.5812199720245698E-3</v>
      </c>
      <c r="S31" s="214">
        <f t="shared" si="51"/>
        <v>1.6272189349112425E-3</v>
      </c>
      <c r="T31" s="214">
        <f t="shared" si="51"/>
        <v>1.1938354677664425E-2</v>
      </c>
      <c r="U31" s="214">
        <f t="shared" si="51"/>
        <v>0</v>
      </c>
      <c r="V31" s="119">
        <f t="shared" si="51"/>
        <v>0</v>
      </c>
      <c r="W31" s="119">
        <f t="shared" ref="W31:X31" si="52">+W30/W$42</f>
        <v>0</v>
      </c>
      <c r="X31" s="119">
        <f t="shared" si="52"/>
        <v>0</v>
      </c>
      <c r="Y31" s="214">
        <f t="shared" ref="Y31:AN31" si="53">+Y30/Y$42</f>
        <v>8.5224552331705453E-3</v>
      </c>
      <c r="Z31" s="215">
        <f t="shared" si="53"/>
        <v>3.5542844608674379E-2</v>
      </c>
      <c r="AA31" s="214">
        <f t="shared" si="53"/>
        <v>0</v>
      </c>
      <c r="AB31" s="214">
        <f t="shared" si="53"/>
        <v>0</v>
      </c>
      <c r="AC31" s="214">
        <f t="shared" si="53"/>
        <v>9.6018866865068223E-3</v>
      </c>
      <c r="AD31" s="214">
        <f t="shared" si="53"/>
        <v>0</v>
      </c>
      <c r="AE31" s="215">
        <f t="shared" si="53"/>
        <v>0</v>
      </c>
      <c r="AF31" s="215">
        <f t="shared" si="53"/>
        <v>1.2924906294429364E-3</v>
      </c>
      <c r="AG31" s="84">
        <f t="shared" si="53"/>
        <v>7.4836255895000025E-3</v>
      </c>
      <c r="AH31" s="84">
        <f t="shared" si="53"/>
        <v>1.6275408497171014E-2</v>
      </c>
      <c r="AI31" s="84">
        <f t="shared" si="53"/>
        <v>9.0097671816755196E-4</v>
      </c>
      <c r="AJ31" s="214">
        <f t="shared" si="53"/>
        <v>1.3789879630711698E-3</v>
      </c>
      <c r="AK31" s="119">
        <f t="shared" si="53"/>
        <v>0</v>
      </c>
      <c r="AL31" s="214">
        <f t="shared" si="53"/>
        <v>2.1752397558849172E-2</v>
      </c>
      <c r="AM31" s="84">
        <f t="shared" si="53"/>
        <v>3.9197722357197946E-3</v>
      </c>
      <c r="AN31" s="86">
        <f t="shared" si="53"/>
        <v>0.17338108668542837</v>
      </c>
      <c r="AQ31" s="84">
        <f t="shared" ref="AQ31:AV31" si="54">+AQ30/AQ$42</f>
        <v>0.16747565558003011</v>
      </c>
      <c r="AR31" s="84">
        <f t="shared" si="54"/>
        <v>7.4836255895000033E-3</v>
      </c>
      <c r="AS31" s="84">
        <f t="shared" si="54"/>
        <v>1.6275408497171011E-2</v>
      </c>
      <c r="AT31" s="84">
        <f t="shared" si="54"/>
        <v>9.0097671816755196E-4</v>
      </c>
      <c r="AU31" s="84">
        <f t="shared" si="54"/>
        <v>3.9197722357197946E-3</v>
      </c>
      <c r="AV31" s="86">
        <f t="shared" si="54"/>
        <v>0.17338108668542837</v>
      </c>
      <c r="AW31" s="85"/>
      <c r="AX31" s="84">
        <f t="shared" si="41"/>
        <v>0.22567116787067112</v>
      </c>
      <c r="AY31" s="84">
        <f t="shared" si="42"/>
        <v>7.9536995309422017E-4</v>
      </c>
      <c r="AZ31" s="84">
        <f t="shared" si="42"/>
        <v>7.9536995309422017E-4</v>
      </c>
      <c r="BA31" s="84">
        <f t="shared" si="42"/>
        <v>7.9536995309422017E-4</v>
      </c>
      <c r="BB31" s="84">
        <f t="shared" si="45"/>
        <v>1.3789879630711698E-3</v>
      </c>
      <c r="BC31" s="86">
        <f t="shared" ref="BC31" si="55">+BC30/BC$42</f>
        <v>3.4927087238786824E-3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0</v>
      </c>
      <c r="F33" s="160">
        <v>0</v>
      </c>
      <c r="G33" s="160">
        <v>4925</v>
      </c>
      <c r="H33" s="144">
        <v>0</v>
      </c>
      <c r="I33" s="144">
        <v>0</v>
      </c>
      <c r="J33" s="160">
        <v>0</v>
      </c>
      <c r="K33" s="144">
        <v>2053</v>
      </c>
      <c r="L33" s="43">
        <f t="shared" ref="L33:L39" si="56">+SUM(D33:K33)</f>
        <v>6978</v>
      </c>
      <c r="M33" s="160">
        <v>0</v>
      </c>
      <c r="N33" s="160">
        <v>1630</v>
      </c>
      <c r="O33" s="160">
        <v>4781</v>
      </c>
      <c r="P33" s="160">
        <v>1798</v>
      </c>
      <c r="Q33" s="160">
        <v>5426</v>
      </c>
      <c r="R33" s="160">
        <v>8019</v>
      </c>
      <c r="S33" s="160">
        <v>7012</v>
      </c>
      <c r="T33" s="160">
        <v>11341</v>
      </c>
      <c r="U33" s="160">
        <v>0</v>
      </c>
      <c r="V33" s="144">
        <v>694</v>
      </c>
      <c r="W33" s="144">
        <v>3927</v>
      </c>
      <c r="X33" s="144">
        <v>0</v>
      </c>
      <c r="Y33" s="160">
        <v>2260</v>
      </c>
      <c r="Z33" s="160">
        <v>205</v>
      </c>
      <c r="AA33" s="160">
        <v>5736</v>
      </c>
      <c r="AB33" s="160">
        <v>0</v>
      </c>
      <c r="AC33" s="160">
        <v>3768</v>
      </c>
      <c r="AD33" s="160">
        <v>0</v>
      </c>
      <c r="AE33" s="160">
        <v>3438</v>
      </c>
      <c r="AF33" s="160">
        <v>0</v>
      </c>
      <c r="AG33" s="43">
        <f>+SUM(M33:AF33)</f>
        <v>60035</v>
      </c>
      <c r="AH33" s="43">
        <f t="shared" ref="AH33:AI39" si="57">AC33+AD33+Z33+T33+O33</f>
        <v>20095</v>
      </c>
      <c r="AI33" s="43">
        <f t="shared" si="57"/>
        <v>10972</v>
      </c>
      <c r="AJ33" s="160">
        <v>1389</v>
      </c>
      <c r="AK33" s="144">
        <v>0</v>
      </c>
      <c r="AL33" s="160">
        <v>5238</v>
      </c>
      <c r="AM33" s="43">
        <f t="shared" ref="AM33:AM39" si="58">+SUM(AJ33:AL33)</f>
        <v>6627</v>
      </c>
      <c r="AN33" s="44">
        <f t="shared" ref="AN33:AN39" si="59">+AM33+AG33+L33</f>
        <v>73640</v>
      </c>
      <c r="AQ33" s="43">
        <f t="shared" ref="AQ33:AQ38" si="60">K33/AQ$5</f>
        <v>256.625</v>
      </c>
      <c r="AR33" s="43">
        <f t="shared" ref="AR33:AT38" si="61">AG33/AR$5</f>
        <v>3001.75</v>
      </c>
      <c r="AS33" s="43">
        <f t="shared" si="61"/>
        <v>4019</v>
      </c>
      <c r="AT33" s="43">
        <f t="shared" si="61"/>
        <v>731.4666666666667</v>
      </c>
      <c r="AU33" s="43">
        <f t="shared" ref="AU33:AV38" si="62">AM33/AU$5</f>
        <v>2209</v>
      </c>
      <c r="AV33" s="44">
        <f t="shared" si="62"/>
        <v>2375.483870967742</v>
      </c>
      <c r="AW33" s="122"/>
      <c r="AX33" s="43">
        <f t="shared" ref="AX33:AX40" si="63">MEDIAN($D33:$K33)</f>
        <v>0</v>
      </c>
      <c r="AY33" s="43">
        <f t="shared" ref="AY33:BA40" si="64">MEDIAN($M33:$AF33)</f>
        <v>2029</v>
      </c>
      <c r="AZ33" s="43">
        <f t="shared" ref="AZ33:AZ39" si="65">MEDIAN($AC33,$AD33,$Z33,$T33,$O33,Q33,AF33)</f>
        <v>3768</v>
      </c>
      <c r="BA33" s="43">
        <f t="shared" ref="BA33:BA39" si="66">MEDIAN(M33,N33,P33,R33,S33,U33,V33,Y33,AA33,AB33,AE33,W33,X33)</f>
        <v>1798</v>
      </c>
      <c r="BB33" s="43">
        <f t="shared" ref="BB33:BB40" si="67">MEDIAN($AJ33:$AL33)</f>
        <v>1389</v>
      </c>
      <c r="BC33" s="44">
        <f t="shared" ref="BC33:BC39" si="68">MEDIAN(D33:K33,M33:AF33,AJ33:AL33)</f>
        <v>1389</v>
      </c>
    </row>
    <row r="34" spans="1:55" s="204" customFormat="1">
      <c r="A34" s="199"/>
      <c r="B34" s="200"/>
      <c r="C34" s="201" t="s">
        <v>264</v>
      </c>
      <c r="D34" s="220">
        <v>450</v>
      </c>
      <c r="E34" s="160">
        <v>4122</v>
      </c>
      <c r="F34" s="160">
        <v>7571</v>
      </c>
      <c r="G34" s="160">
        <v>11039</v>
      </c>
      <c r="H34" s="144">
        <v>7205</v>
      </c>
      <c r="I34" s="144">
        <v>16075</v>
      </c>
      <c r="J34" s="160">
        <v>2574</v>
      </c>
      <c r="K34" s="144">
        <v>4803</v>
      </c>
      <c r="L34" s="43">
        <f t="shared" si="56"/>
        <v>53839</v>
      </c>
      <c r="M34" s="160">
        <v>1873</v>
      </c>
      <c r="N34" s="160">
        <v>566</v>
      </c>
      <c r="O34" s="160">
        <v>2120</v>
      </c>
      <c r="P34" s="160">
        <v>796</v>
      </c>
      <c r="Q34" s="160">
        <v>3274</v>
      </c>
      <c r="R34" s="160">
        <v>1746</v>
      </c>
      <c r="S34" s="160">
        <v>383</v>
      </c>
      <c r="T34" s="160">
        <v>237</v>
      </c>
      <c r="U34" s="160">
        <v>2150</v>
      </c>
      <c r="V34" s="144">
        <v>708</v>
      </c>
      <c r="W34" s="144">
        <v>131</v>
      </c>
      <c r="X34" s="144">
        <v>872</v>
      </c>
      <c r="Y34" s="160">
        <v>2091</v>
      </c>
      <c r="Z34" s="160">
        <v>397</v>
      </c>
      <c r="AA34" s="160">
        <v>471</v>
      </c>
      <c r="AB34" s="160">
        <v>377</v>
      </c>
      <c r="AC34" s="160">
        <v>456</v>
      </c>
      <c r="AD34" s="160">
        <v>1038</v>
      </c>
      <c r="AE34" s="160">
        <v>221</v>
      </c>
      <c r="AF34" s="160">
        <v>778</v>
      </c>
      <c r="AG34" s="43">
        <f>+SUM(M34:AF34)</f>
        <v>20685</v>
      </c>
      <c r="AH34" s="43">
        <f t="shared" si="57"/>
        <v>4248</v>
      </c>
      <c r="AI34" s="43">
        <f t="shared" si="57"/>
        <v>4676</v>
      </c>
      <c r="AJ34" s="160">
        <v>2943</v>
      </c>
      <c r="AK34" s="144">
        <v>1615</v>
      </c>
      <c r="AL34" s="160">
        <v>897</v>
      </c>
      <c r="AM34" s="43">
        <f t="shared" si="58"/>
        <v>5455</v>
      </c>
      <c r="AN34" s="44">
        <f t="shared" si="59"/>
        <v>79979</v>
      </c>
      <c r="AQ34" s="43">
        <f t="shared" si="60"/>
        <v>600.375</v>
      </c>
      <c r="AR34" s="43">
        <f t="shared" si="61"/>
        <v>1034.25</v>
      </c>
      <c r="AS34" s="43">
        <f t="shared" si="61"/>
        <v>849.6</v>
      </c>
      <c r="AT34" s="43">
        <f t="shared" si="61"/>
        <v>311.73333333333335</v>
      </c>
      <c r="AU34" s="43">
        <f t="shared" si="62"/>
        <v>1818.3333333333333</v>
      </c>
      <c r="AV34" s="44">
        <f t="shared" si="62"/>
        <v>2579.9677419354839</v>
      </c>
      <c r="AW34" s="122"/>
      <c r="AX34" s="43">
        <f t="shared" si="63"/>
        <v>6004</v>
      </c>
      <c r="AY34" s="43">
        <f t="shared" si="64"/>
        <v>743</v>
      </c>
      <c r="AZ34" s="43">
        <f t="shared" si="65"/>
        <v>778</v>
      </c>
      <c r="BA34" s="43">
        <f t="shared" si="66"/>
        <v>708</v>
      </c>
      <c r="BB34" s="43">
        <f t="shared" si="67"/>
        <v>1615</v>
      </c>
      <c r="BC34" s="44">
        <f t="shared" si="68"/>
        <v>1038</v>
      </c>
    </row>
    <row r="35" spans="1:55" s="204" customFormat="1">
      <c r="A35" s="199"/>
      <c r="B35" s="200"/>
      <c r="C35" s="201" t="s">
        <v>263</v>
      </c>
      <c r="D35" s="220">
        <v>14</v>
      </c>
      <c r="E35" s="160">
        <v>3</v>
      </c>
      <c r="F35" s="160">
        <v>0</v>
      </c>
      <c r="G35" s="160">
        <v>34</v>
      </c>
      <c r="H35" s="144">
        <v>0</v>
      </c>
      <c r="I35" s="144">
        <v>2217</v>
      </c>
      <c r="J35" s="160">
        <v>0</v>
      </c>
      <c r="K35" s="144">
        <v>0</v>
      </c>
      <c r="L35" s="43">
        <f t="shared" si="56"/>
        <v>2268</v>
      </c>
      <c r="M35" s="160">
        <v>15</v>
      </c>
      <c r="N35" s="160">
        <v>18</v>
      </c>
      <c r="O35" s="160">
        <v>10</v>
      </c>
      <c r="P35" s="160">
        <v>0</v>
      </c>
      <c r="Q35" s="160">
        <v>0</v>
      </c>
      <c r="R35" s="160">
        <v>0</v>
      </c>
      <c r="S35" s="160">
        <v>0</v>
      </c>
      <c r="T35" s="160">
        <v>0</v>
      </c>
      <c r="U35" s="160">
        <v>0</v>
      </c>
      <c r="V35" s="144">
        <v>0</v>
      </c>
      <c r="W35" s="144">
        <v>0</v>
      </c>
      <c r="X35" s="144">
        <v>0</v>
      </c>
      <c r="Y35" s="160">
        <v>0</v>
      </c>
      <c r="Z35" s="160">
        <v>0</v>
      </c>
      <c r="AA35" s="160">
        <v>2</v>
      </c>
      <c r="AB35" s="160">
        <v>9</v>
      </c>
      <c r="AC35" s="160">
        <v>8</v>
      </c>
      <c r="AD35" s="160">
        <v>0</v>
      </c>
      <c r="AE35" s="160">
        <v>4</v>
      </c>
      <c r="AF35" s="160">
        <v>0</v>
      </c>
      <c r="AG35" s="43"/>
      <c r="AH35" s="43">
        <f t="shared" si="57"/>
        <v>18</v>
      </c>
      <c r="AI35" s="43">
        <f t="shared" si="57"/>
        <v>6</v>
      </c>
      <c r="AJ35" s="160">
        <v>0</v>
      </c>
      <c r="AK35" s="144">
        <v>0</v>
      </c>
      <c r="AL35" s="160">
        <v>0</v>
      </c>
      <c r="AM35" s="43">
        <f t="shared" si="58"/>
        <v>0</v>
      </c>
      <c r="AN35" s="44">
        <f t="shared" si="59"/>
        <v>2268</v>
      </c>
      <c r="AQ35" s="43">
        <f t="shared" si="60"/>
        <v>0</v>
      </c>
      <c r="AR35" s="43">
        <f t="shared" si="61"/>
        <v>0</v>
      </c>
      <c r="AS35" s="43">
        <f t="shared" si="61"/>
        <v>3.6</v>
      </c>
      <c r="AT35" s="43">
        <f t="shared" si="61"/>
        <v>0.4</v>
      </c>
      <c r="AU35" s="43">
        <f t="shared" si="62"/>
        <v>0</v>
      </c>
      <c r="AV35" s="44">
        <f t="shared" si="62"/>
        <v>73.161290322580641</v>
      </c>
      <c r="AW35" s="122"/>
      <c r="AX35" s="43">
        <f t="shared" si="63"/>
        <v>1.5</v>
      </c>
      <c r="AY35" s="43">
        <f t="shared" si="64"/>
        <v>0</v>
      </c>
      <c r="AZ35" s="43">
        <f t="shared" si="65"/>
        <v>0</v>
      </c>
      <c r="BA35" s="43">
        <f t="shared" si="66"/>
        <v>0</v>
      </c>
      <c r="BB35" s="43">
        <f t="shared" si="67"/>
        <v>0</v>
      </c>
      <c r="BC35" s="44">
        <f t="shared" si="68"/>
        <v>0</v>
      </c>
    </row>
    <row r="36" spans="1:55" s="204" customFormat="1">
      <c r="A36" s="199"/>
      <c r="B36" s="200"/>
      <c r="C36" s="201" t="s">
        <v>262</v>
      </c>
      <c r="D36" s="144">
        <v>0</v>
      </c>
      <c r="E36" s="160">
        <v>0</v>
      </c>
      <c r="F36" s="160">
        <v>0</v>
      </c>
      <c r="G36" s="160">
        <v>0</v>
      </c>
      <c r="H36" s="144">
        <v>0</v>
      </c>
      <c r="I36" s="144">
        <v>0</v>
      </c>
      <c r="J36" s="160">
        <v>0</v>
      </c>
      <c r="K36" s="144">
        <v>0</v>
      </c>
      <c r="L36" s="43">
        <f t="shared" si="56"/>
        <v>0</v>
      </c>
      <c r="M36" s="160">
        <v>0</v>
      </c>
      <c r="N36" s="160">
        <v>0</v>
      </c>
      <c r="O36" s="160">
        <v>1866</v>
      </c>
      <c r="P36" s="160">
        <v>0</v>
      </c>
      <c r="Q36" s="160">
        <v>3301</v>
      </c>
      <c r="R36" s="160">
        <v>0</v>
      </c>
      <c r="S36" s="160">
        <v>0</v>
      </c>
      <c r="T36" s="160">
        <v>0</v>
      </c>
      <c r="U36" s="160">
        <v>0</v>
      </c>
      <c r="V36" s="144">
        <v>0</v>
      </c>
      <c r="W36" s="144">
        <v>0</v>
      </c>
      <c r="X36" s="144">
        <v>6142</v>
      </c>
      <c r="Y36" s="160">
        <v>0</v>
      </c>
      <c r="Z36" s="160">
        <v>0</v>
      </c>
      <c r="AA36" s="160">
        <v>0</v>
      </c>
      <c r="AB36" s="160">
        <v>0</v>
      </c>
      <c r="AC36" s="160">
        <v>0</v>
      </c>
      <c r="AD36" s="160">
        <v>0</v>
      </c>
      <c r="AE36" s="160">
        <v>1797</v>
      </c>
      <c r="AF36" s="160">
        <v>0</v>
      </c>
      <c r="AG36" s="43">
        <f>+SUM(M36:AF36)</f>
        <v>13106</v>
      </c>
      <c r="AH36" s="43">
        <f t="shared" si="57"/>
        <v>1866</v>
      </c>
      <c r="AI36" s="43">
        <f t="shared" si="57"/>
        <v>1797</v>
      </c>
      <c r="AJ36" s="160">
        <v>2697</v>
      </c>
      <c r="AK36" s="144">
        <v>0</v>
      </c>
      <c r="AL36" s="160">
        <v>0</v>
      </c>
      <c r="AM36" s="43">
        <f t="shared" si="58"/>
        <v>2697</v>
      </c>
      <c r="AN36" s="44">
        <f t="shared" si="59"/>
        <v>15803</v>
      </c>
      <c r="AQ36" s="43">
        <f t="shared" si="60"/>
        <v>0</v>
      </c>
      <c r="AR36" s="43">
        <f t="shared" si="61"/>
        <v>655.29999999999995</v>
      </c>
      <c r="AS36" s="43">
        <f t="shared" si="61"/>
        <v>373.2</v>
      </c>
      <c r="AT36" s="43">
        <f t="shared" si="61"/>
        <v>119.8</v>
      </c>
      <c r="AU36" s="43">
        <f t="shared" si="62"/>
        <v>899</v>
      </c>
      <c r="AV36" s="44">
        <f t="shared" si="62"/>
        <v>509.77419354838707</v>
      </c>
      <c r="AW36" s="122"/>
      <c r="AX36" s="43">
        <f t="shared" si="63"/>
        <v>0</v>
      </c>
      <c r="AY36" s="43">
        <f t="shared" si="64"/>
        <v>0</v>
      </c>
      <c r="AZ36" s="43">
        <f t="shared" si="65"/>
        <v>0</v>
      </c>
      <c r="BA36" s="43">
        <f t="shared" si="66"/>
        <v>0</v>
      </c>
      <c r="BB36" s="43">
        <f t="shared" si="67"/>
        <v>0</v>
      </c>
      <c r="BC36" s="44">
        <f t="shared" si="68"/>
        <v>0</v>
      </c>
    </row>
    <row r="37" spans="1:55" s="204" customFormat="1">
      <c r="A37" s="199"/>
      <c r="B37" s="200"/>
      <c r="C37" s="217" t="s">
        <v>5</v>
      </c>
      <c r="D37" s="144">
        <v>25974</v>
      </c>
      <c r="E37" s="160">
        <v>18384</v>
      </c>
      <c r="F37" s="160">
        <v>40644</v>
      </c>
      <c r="G37" s="160">
        <v>92167</v>
      </c>
      <c r="H37" s="144">
        <v>31441</v>
      </c>
      <c r="I37" s="144">
        <v>69916</v>
      </c>
      <c r="J37" s="160">
        <v>20313</v>
      </c>
      <c r="K37" s="144">
        <v>40263</v>
      </c>
      <c r="L37" s="43">
        <f t="shared" si="56"/>
        <v>339102</v>
      </c>
      <c r="M37" s="160">
        <v>579</v>
      </c>
      <c r="N37" s="160">
        <v>2701</v>
      </c>
      <c r="O37" s="160">
        <v>8745</v>
      </c>
      <c r="P37" s="160">
        <v>4047</v>
      </c>
      <c r="Q37" s="160">
        <v>992</v>
      </c>
      <c r="R37" s="160">
        <v>984</v>
      </c>
      <c r="S37" s="160">
        <v>820</v>
      </c>
      <c r="T37" s="160">
        <v>4508</v>
      </c>
      <c r="U37" s="160">
        <v>7331</v>
      </c>
      <c r="V37" s="144">
        <v>1352</v>
      </c>
      <c r="W37" s="144">
        <v>865</v>
      </c>
      <c r="X37" s="144">
        <v>1163</v>
      </c>
      <c r="Y37" s="160">
        <v>586</v>
      </c>
      <c r="Z37" s="160">
        <v>9013</v>
      </c>
      <c r="AA37" s="160">
        <v>3665</v>
      </c>
      <c r="AB37" s="160">
        <v>2723</v>
      </c>
      <c r="AC37" s="160">
        <v>4538</v>
      </c>
      <c r="AD37" s="160">
        <v>6843</v>
      </c>
      <c r="AE37" s="160">
        <v>1476</v>
      </c>
      <c r="AF37" s="160">
        <v>3010</v>
      </c>
      <c r="AG37" s="43">
        <f>+SUM(M37:AF37)</f>
        <v>65941</v>
      </c>
      <c r="AH37" s="43">
        <f t="shared" si="57"/>
        <v>33647</v>
      </c>
      <c r="AI37" s="43">
        <f t="shared" si="57"/>
        <v>23362</v>
      </c>
      <c r="AJ37" s="160">
        <v>2291</v>
      </c>
      <c r="AK37" s="144">
        <v>642</v>
      </c>
      <c r="AL37" s="160">
        <v>56</v>
      </c>
      <c r="AM37" s="43">
        <f t="shared" si="58"/>
        <v>2989</v>
      </c>
      <c r="AN37" s="44">
        <f t="shared" si="59"/>
        <v>408032</v>
      </c>
      <c r="AQ37" s="43">
        <f t="shared" si="60"/>
        <v>5032.875</v>
      </c>
      <c r="AR37" s="43">
        <f t="shared" si="61"/>
        <v>3297.05</v>
      </c>
      <c r="AS37" s="43">
        <f t="shared" si="61"/>
        <v>6729.4</v>
      </c>
      <c r="AT37" s="43">
        <f t="shared" si="61"/>
        <v>1557.4666666666667</v>
      </c>
      <c r="AU37" s="43">
        <f t="shared" si="62"/>
        <v>996.33333333333337</v>
      </c>
      <c r="AV37" s="44">
        <f t="shared" si="62"/>
        <v>13162.322580645161</v>
      </c>
      <c r="AW37" s="122"/>
      <c r="AX37" s="43">
        <f t="shared" si="63"/>
        <v>35852</v>
      </c>
      <c r="AY37" s="43">
        <f t="shared" si="64"/>
        <v>2712</v>
      </c>
      <c r="AZ37" s="43">
        <f t="shared" si="65"/>
        <v>4538</v>
      </c>
      <c r="BA37" s="43">
        <f t="shared" si="66"/>
        <v>1352</v>
      </c>
      <c r="BB37" s="43">
        <f t="shared" si="67"/>
        <v>642</v>
      </c>
      <c r="BC37" s="44">
        <f t="shared" si="68"/>
        <v>3665</v>
      </c>
    </row>
    <row r="38" spans="1:55" s="204" customFormat="1">
      <c r="A38" s="199"/>
      <c r="B38" s="200"/>
      <c r="C38" s="201" t="s">
        <v>261</v>
      </c>
      <c r="D38" s="144">
        <v>0</v>
      </c>
      <c r="E38" s="160">
        <v>867</v>
      </c>
      <c r="F38" s="160">
        <v>2578</v>
      </c>
      <c r="G38" s="160">
        <v>5130</v>
      </c>
      <c r="H38" s="144">
        <v>0</v>
      </c>
      <c r="I38" s="144">
        <v>0</v>
      </c>
      <c r="J38" s="160">
        <v>0</v>
      </c>
      <c r="K38" s="144">
        <v>3368</v>
      </c>
      <c r="L38" s="43">
        <f t="shared" si="56"/>
        <v>11943</v>
      </c>
      <c r="M38" s="160">
        <v>0</v>
      </c>
      <c r="N38" s="160">
        <v>0</v>
      </c>
      <c r="O38" s="160">
        <v>-832</v>
      </c>
      <c r="P38" s="160">
        <v>50</v>
      </c>
      <c r="Q38" s="160">
        <v>0</v>
      </c>
      <c r="R38" s="160">
        <v>0</v>
      </c>
      <c r="S38" s="160">
        <v>0</v>
      </c>
      <c r="T38" s="160">
        <v>265</v>
      </c>
      <c r="U38" s="160">
        <v>0</v>
      </c>
      <c r="V38" s="144">
        <v>0</v>
      </c>
      <c r="W38" s="144">
        <v>0</v>
      </c>
      <c r="X38" s="144">
        <v>0</v>
      </c>
      <c r="Y38" s="160">
        <v>0</v>
      </c>
      <c r="Z38" s="160">
        <v>14</v>
      </c>
      <c r="AA38" s="160">
        <v>0</v>
      </c>
      <c r="AB38" s="160">
        <v>0</v>
      </c>
      <c r="AC38" s="160">
        <v>0</v>
      </c>
      <c r="AD38" s="160">
        <v>0</v>
      </c>
      <c r="AE38" s="160">
        <v>0</v>
      </c>
      <c r="AF38" s="160">
        <v>0</v>
      </c>
      <c r="AG38" s="43">
        <f>+SUM(M38:AF38)</f>
        <v>-503</v>
      </c>
      <c r="AH38" s="43">
        <f t="shared" si="57"/>
        <v>-553</v>
      </c>
      <c r="AI38" s="43">
        <f t="shared" si="57"/>
        <v>50</v>
      </c>
      <c r="AJ38" s="160">
        <v>0</v>
      </c>
      <c r="AK38" s="144">
        <v>0</v>
      </c>
      <c r="AL38" s="160">
        <v>0</v>
      </c>
      <c r="AM38" s="43">
        <f t="shared" si="58"/>
        <v>0</v>
      </c>
      <c r="AN38" s="44">
        <f t="shared" si="59"/>
        <v>11440</v>
      </c>
      <c r="AQ38" s="43">
        <f t="shared" si="60"/>
        <v>421</v>
      </c>
      <c r="AR38" s="43">
        <f t="shared" si="61"/>
        <v>-25.15</v>
      </c>
      <c r="AS38" s="43">
        <f t="shared" si="61"/>
        <v>-110.6</v>
      </c>
      <c r="AT38" s="43">
        <f t="shared" si="61"/>
        <v>3.3333333333333335</v>
      </c>
      <c r="AU38" s="43">
        <f t="shared" si="62"/>
        <v>0</v>
      </c>
      <c r="AV38" s="44">
        <f t="shared" si="62"/>
        <v>369.03225806451616</v>
      </c>
      <c r="AW38" s="122"/>
      <c r="AX38" s="43">
        <f t="shared" si="63"/>
        <v>433.5</v>
      </c>
      <c r="AY38" s="43">
        <f t="shared" si="64"/>
        <v>0</v>
      </c>
      <c r="AZ38" s="43">
        <f t="shared" si="65"/>
        <v>0</v>
      </c>
      <c r="BA38" s="43">
        <f t="shared" si="66"/>
        <v>0</v>
      </c>
      <c r="BB38" s="43">
        <f t="shared" si="67"/>
        <v>0</v>
      </c>
      <c r="BC38" s="44">
        <f t="shared" si="68"/>
        <v>0</v>
      </c>
    </row>
    <row r="39" spans="1:55" s="204" customFormat="1">
      <c r="A39" s="199"/>
      <c r="B39" s="200"/>
      <c r="C39" s="210" t="s">
        <v>260</v>
      </c>
      <c r="D39" s="221">
        <f t="shared" ref="D39:K39" si="69">SUM(D33:D38)</f>
        <v>26438</v>
      </c>
      <c r="E39" s="222">
        <f t="shared" si="69"/>
        <v>23376</v>
      </c>
      <c r="F39" s="222">
        <f t="shared" si="69"/>
        <v>50793</v>
      </c>
      <c r="G39" s="222">
        <f t="shared" si="69"/>
        <v>113295</v>
      </c>
      <c r="H39" s="222">
        <f t="shared" si="69"/>
        <v>38646</v>
      </c>
      <c r="I39" s="222">
        <f t="shared" si="69"/>
        <v>88208</v>
      </c>
      <c r="J39" s="222">
        <f t="shared" si="69"/>
        <v>22887</v>
      </c>
      <c r="K39" s="223">
        <f t="shared" si="69"/>
        <v>50487</v>
      </c>
      <c r="L39" s="45">
        <f t="shared" si="56"/>
        <v>414130</v>
      </c>
      <c r="M39" s="221">
        <f t="shared" ref="M39:V39" si="70">SUM(M33:M38)</f>
        <v>2467</v>
      </c>
      <c r="N39" s="222">
        <f t="shared" si="70"/>
        <v>4915</v>
      </c>
      <c r="O39" s="222">
        <f t="shared" si="70"/>
        <v>16690</v>
      </c>
      <c r="P39" s="222">
        <f t="shared" si="70"/>
        <v>6691</v>
      </c>
      <c r="Q39" s="222">
        <f t="shared" si="70"/>
        <v>12993</v>
      </c>
      <c r="R39" s="222">
        <f t="shared" si="70"/>
        <v>10749</v>
      </c>
      <c r="S39" s="222">
        <f t="shared" si="70"/>
        <v>8215</v>
      </c>
      <c r="T39" s="222">
        <f t="shared" si="70"/>
        <v>16351</v>
      </c>
      <c r="U39" s="222">
        <f t="shared" si="70"/>
        <v>9481</v>
      </c>
      <c r="V39" s="222">
        <f t="shared" si="70"/>
        <v>2754</v>
      </c>
      <c r="W39" s="222">
        <f t="shared" ref="W39:X39" si="71">SUM(W33:W38)</f>
        <v>4923</v>
      </c>
      <c r="X39" s="222">
        <f t="shared" si="71"/>
        <v>8177</v>
      </c>
      <c r="Y39" s="222">
        <f t="shared" ref="Y39:AF39" si="72">SUM(Y33:Y38)</f>
        <v>4937</v>
      </c>
      <c r="Z39" s="222">
        <f t="shared" si="72"/>
        <v>9629</v>
      </c>
      <c r="AA39" s="222">
        <f t="shared" si="72"/>
        <v>9874</v>
      </c>
      <c r="AB39" s="222">
        <f t="shared" si="72"/>
        <v>3109</v>
      </c>
      <c r="AC39" s="222">
        <f t="shared" si="72"/>
        <v>8770</v>
      </c>
      <c r="AD39" s="222">
        <f t="shared" si="72"/>
        <v>7881</v>
      </c>
      <c r="AE39" s="222">
        <f t="shared" si="72"/>
        <v>6936</v>
      </c>
      <c r="AF39" s="223">
        <f t="shared" si="72"/>
        <v>3788</v>
      </c>
      <c r="AG39" s="45">
        <f>+SUM(M39:AF39)</f>
        <v>159330</v>
      </c>
      <c r="AH39" s="45">
        <f t="shared" si="57"/>
        <v>59321</v>
      </c>
      <c r="AI39" s="45">
        <f t="shared" si="57"/>
        <v>40863</v>
      </c>
      <c r="AJ39" s="221">
        <f>SUM(AJ33:AJ38)</f>
        <v>9320</v>
      </c>
      <c r="AK39" s="222">
        <f>SUM(AK33:AK38)</f>
        <v>2257</v>
      </c>
      <c r="AL39" s="223">
        <f>SUM(AL33:AL38)</f>
        <v>6191</v>
      </c>
      <c r="AM39" s="45">
        <f t="shared" si="58"/>
        <v>17768</v>
      </c>
      <c r="AN39" s="211">
        <f t="shared" si="59"/>
        <v>591228</v>
      </c>
      <c r="AP39" s="224">
        <f>SUM(AQ33:AQ38)</f>
        <v>6310.875</v>
      </c>
      <c r="AQ39" s="45">
        <f>K39/AQ$5</f>
        <v>6310.875</v>
      </c>
      <c r="AR39" s="45">
        <f>AG39/AR$5</f>
        <v>7966.5</v>
      </c>
      <c r="AS39" s="45">
        <f>AH39/AS$5</f>
        <v>11864.2</v>
      </c>
      <c r="AT39" s="45">
        <f>AI39/AT$5</f>
        <v>2724.2</v>
      </c>
      <c r="AU39" s="45">
        <f>AM39/AU$5</f>
        <v>5922.666666666667</v>
      </c>
      <c r="AV39" s="211">
        <f>AN39/AV$5</f>
        <v>19071.870967741936</v>
      </c>
      <c r="AW39" s="122"/>
      <c r="AX39" s="45">
        <f t="shared" si="63"/>
        <v>44566.5</v>
      </c>
      <c r="AY39" s="45">
        <f t="shared" si="64"/>
        <v>8029</v>
      </c>
      <c r="AZ39" s="45">
        <f t="shared" si="65"/>
        <v>9629</v>
      </c>
      <c r="BA39" s="45">
        <f t="shared" si="66"/>
        <v>6691</v>
      </c>
      <c r="BB39" s="45">
        <f t="shared" si="67"/>
        <v>6191</v>
      </c>
      <c r="BC39" s="211">
        <f t="shared" si="68"/>
        <v>9320</v>
      </c>
    </row>
    <row r="40" spans="1:55" s="204" customFormat="1">
      <c r="A40" s="199"/>
      <c r="B40" s="200"/>
      <c r="C40" s="212" t="s">
        <v>259</v>
      </c>
      <c r="D40" s="213">
        <f t="shared" ref="D40:V40" si="73">+D39/D$42</f>
        <v>0.11142251461372152</v>
      </c>
      <c r="E40" s="214">
        <f t="shared" si="73"/>
        <v>0.26338264622040947</v>
      </c>
      <c r="F40" s="214">
        <f t="shared" si="73"/>
        <v>0.12742178660933567</v>
      </c>
      <c r="G40" s="214">
        <f t="shared" si="73"/>
        <v>0.14360862703840085</v>
      </c>
      <c r="H40" s="119">
        <f t="shared" si="73"/>
        <v>0.14183371624448571</v>
      </c>
      <c r="I40" s="119">
        <f t="shared" si="73"/>
        <v>0.16969766927346358</v>
      </c>
      <c r="J40" s="214">
        <f t="shared" si="73"/>
        <v>0.12142868511945501</v>
      </c>
      <c r="K40" s="119">
        <f t="shared" si="73"/>
        <v>0.16773479781921838</v>
      </c>
      <c r="L40" s="84">
        <f t="shared" si="73"/>
        <v>0.14815177856902403</v>
      </c>
      <c r="M40" s="214">
        <f t="shared" si="73"/>
        <v>0.10462699860044955</v>
      </c>
      <c r="N40" s="215">
        <f t="shared" si="73"/>
        <v>0.14658951952041516</v>
      </c>
      <c r="O40" s="214">
        <f t="shared" si="73"/>
        <v>0.20233736634095484</v>
      </c>
      <c r="P40" s="214">
        <f t="shared" si="73"/>
        <v>0.18578370123559629</v>
      </c>
      <c r="Q40" s="214">
        <f t="shared" si="73"/>
        <v>0.14483496639133198</v>
      </c>
      <c r="R40" s="214">
        <f t="shared" si="73"/>
        <v>0.21790427537553975</v>
      </c>
      <c r="S40" s="214">
        <f t="shared" si="73"/>
        <v>0.24304733727810651</v>
      </c>
      <c r="T40" s="214">
        <f t="shared" si="73"/>
        <v>0.32265130137932396</v>
      </c>
      <c r="U40" s="214">
        <f t="shared" si="73"/>
        <v>0.23044577317583007</v>
      </c>
      <c r="V40" s="119">
        <f t="shared" si="73"/>
        <v>0.11299388667788127</v>
      </c>
      <c r="W40" s="119">
        <f t="shared" ref="W40:X40" si="74">+W39/W$42</f>
        <v>0.30258143822987094</v>
      </c>
      <c r="X40" s="119">
        <f t="shared" si="74"/>
        <v>0.65196938287354489</v>
      </c>
      <c r="Y40" s="214">
        <f t="shared" ref="Y40:AN40" si="75">+Y39/Y$42</f>
        <v>9.455137412620894E-2</v>
      </c>
      <c r="Z40" s="215">
        <f t="shared" si="75"/>
        <v>8.1234761627563629E-2</v>
      </c>
      <c r="AA40" s="214">
        <f t="shared" si="75"/>
        <v>0.19026147946894811</v>
      </c>
      <c r="AB40" s="214">
        <f t="shared" si="75"/>
        <v>8.7279975295471768E-2</v>
      </c>
      <c r="AC40" s="214">
        <f t="shared" si="75"/>
        <v>0.12311190970857432</v>
      </c>
      <c r="AD40" s="214">
        <f t="shared" si="75"/>
        <v>0.15990342084973422</v>
      </c>
      <c r="AE40" s="215">
        <f t="shared" si="75"/>
        <v>0.29311583484765247</v>
      </c>
      <c r="AF40" s="215">
        <f t="shared" si="75"/>
        <v>8.1599241738830722E-2</v>
      </c>
      <c r="AG40" s="84">
        <f t="shared" si="75"/>
        <v>0.1690819718058757</v>
      </c>
      <c r="AH40" s="84">
        <f t="shared" si="75"/>
        <v>0.15937165854418647</v>
      </c>
      <c r="AI40" s="84">
        <f t="shared" si="75"/>
        <v>0.202289074914729</v>
      </c>
      <c r="AJ40" s="214">
        <f t="shared" si="75"/>
        <v>7.2611117603521486E-2</v>
      </c>
      <c r="AK40" s="119">
        <f t="shared" si="75"/>
        <v>0.10664335664335664</v>
      </c>
      <c r="AL40" s="214">
        <f t="shared" si="75"/>
        <v>0.26987794245858759</v>
      </c>
      <c r="AM40" s="84">
        <f t="shared" si="75"/>
        <v>0.10302738621933329</v>
      </c>
      <c r="AN40" s="86">
        <f t="shared" si="75"/>
        <v>0.15120564938113989</v>
      </c>
      <c r="AQ40" s="84">
        <f t="shared" ref="AQ40:AV40" si="76">+AQ39/AQ$42</f>
        <v>0.16773479781921838</v>
      </c>
      <c r="AR40" s="84">
        <f t="shared" si="76"/>
        <v>0.1690819718058757</v>
      </c>
      <c r="AS40" s="84">
        <f t="shared" si="76"/>
        <v>0.15937165854418647</v>
      </c>
      <c r="AT40" s="84">
        <f t="shared" si="76"/>
        <v>0.20228907491472897</v>
      </c>
      <c r="AU40" s="84">
        <f t="shared" si="76"/>
        <v>0.10302738621933329</v>
      </c>
      <c r="AV40" s="86">
        <f t="shared" si="76"/>
        <v>0.15120564938113989</v>
      </c>
      <c r="AW40" s="85"/>
      <c r="AX40" s="84">
        <f t="shared" si="63"/>
        <v>0.14272117164144327</v>
      </c>
      <c r="AY40" s="84">
        <f t="shared" si="64"/>
        <v>0.17284356104266524</v>
      </c>
      <c r="AZ40" s="84">
        <f t="shared" si="64"/>
        <v>0.17284356104266524</v>
      </c>
      <c r="BA40" s="84">
        <f t="shared" si="64"/>
        <v>0.17284356104266524</v>
      </c>
      <c r="BB40" s="84">
        <f t="shared" si="67"/>
        <v>0.10664335664335664</v>
      </c>
      <c r="BC40" s="86">
        <f t="shared" ref="BC40" si="77">+BC39/BC$42</f>
        <v>0.18390986048897923</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8">D39+D30+D23+D17</f>
        <v>237277</v>
      </c>
      <c r="E42" s="122">
        <f t="shared" si="78"/>
        <v>88753</v>
      </c>
      <c r="F42" s="122">
        <f t="shared" si="78"/>
        <v>398621</v>
      </c>
      <c r="G42" s="122">
        <f t="shared" si="78"/>
        <v>788915</v>
      </c>
      <c r="H42" s="122">
        <f t="shared" si="78"/>
        <v>272474</v>
      </c>
      <c r="I42" s="122">
        <f t="shared" si="78"/>
        <v>519795</v>
      </c>
      <c r="J42" s="122">
        <f t="shared" si="78"/>
        <v>188481</v>
      </c>
      <c r="K42" s="122">
        <f t="shared" si="78"/>
        <v>300993</v>
      </c>
      <c r="L42" s="43">
        <f>+SUM(D42:K42)</f>
        <v>2795309</v>
      </c>
      <c r="M42" s="122">
        <f t="shared" ref="M42:V42" si="79">M39+M30+M23+M17</f>
        <v>23579</v>
      </c>
      <c r="N42" s="122">
        <f t="shared" si="79"/>
        <v>33529</v>
      </c>
      <c r="O42" s="122">
        <f t="shared" si="79"/>
        <v>82486</v>
      </c>
      <c r="P42" s="122">
        <f t="shared" si="79"/>
        <v>36015</v>
      </c>
      <c r="Q42" s="122">
        <f t="shared" si="79"/>
        <v>89709</v>
      </c>
      <c r="R42" s="122">
        <f t="shared" si="79"/>
        <v>49329</v>
      </c>
      <c r="S42" s="122">
        <f t="shared" si="79"/>
        <v>33800</v>
      </c>
      <c r="T42" s="122">
        <f t="shared" si="79"/>
        <v>50677</v>
      </c>
      <c r="U42" s="122">
        <f t="shared" si="79"/>
        <v>41142</v>
      </c>
      <c r="V42" s="122">
        <f t="shared" si="79"/>
        <v>24373</v>
      </c>
      <c r="W42" s="122">
        <f t="shared" ref="W42:X42" si="80">W39+W30+W23+W17</f>
        <v>16270</v>
      </c>
      <c r="X42" s="122">
        <f t="shared" si="80"/>
        <v>12542</v>
      </c>
      <c r="Y42" s="122">
        <f t="shared" ref="Y42:AF42" si="81">Y39+Y30+Y23+Y17</f>
        <v>52215</v>
      </c>
      <c r="Z42" s="122">
        <f t="shared" si="81"/>
        <v>118533</v>
      </c>
      <c r="AA42" s="122">
        <f t="shared" si="81"/>
        <v>51897</v>
      </c>
      <c r="AB42" s="122">
        <f t="shared" si="81"/>
        <v>35621</v>
      </c>
      <c r="AC42" s="122">
        <f t="shared" si="81"/>
        <v>71236</v>
      </c>
      <c r="AD42" s="122">
        <f t="shared" si="81"/>
        <v>49286</v>
      </c>
      <c r="AE42" s="122">
        <f t="shared" si="81"/>
        <v>23663</v>
      </c>
      <c r="AF42" s="122">
        <f t="shared" si="81"/>
        <v>46422</v>
      </c>
      <c r="AG42" s="43">
        <f>+SUM(M42:AF42)</f>
        <v>942324</v>
      </c>
      <c r="AH42" s="43">
        <f>AC42+AD42+Z42+T42+O42</f>
        <v>372218</v>
      </c>
      <c r="AI42" s="43">
        <f>AD42+AE42+AA42+U42+P42</f>
        <v>202003</v>
      </c>
      <c r="AJ42" s="122">
        <f>AJ39+AJ30+AJ23+AJ17</f>
        <v>128355</v>
      </c>
      <c r="AK42" s="122">
        <f>AK39+AK30+AK23+AK17</f>
        <v>21164</v>
      </c>
      <c r="AL42" s="122">
        <f>AL39+AL30+AL23+AL17</f>
        <v>22940</v>
      </c>
      <c r="AM42" s="43">
        <f>+SUM(AJ42:AL42)</f>
        <v>172459</v>
      </c>
      <c r="AN42" s="44">
        <f>+AM42+AG42+L42</f>
        <v>3910092</v>
      </c>
      <c r="AQ42" s="43">
        <f>K42/AQ$5</f>
        <v>37624.125</v>
      </c>
      <c r="AR42" s="43">
        <f>AG42/AR$5</f>
        <v>47116.2</v>
      </c>
      <c r="AS42" s="43">
        <f>AH42/AS$5</f>
        <v>74443.600000000006</v>
      </c>
      <c r="AT42" s="43">
        <f>AI42/AT$5</f>
        <v>13466.866666666667</v>
      </c>
      <c r="AU42" s="43">
        <f>AM42/AU$5</f>
        <v>57486.333333333336</v>
      </c>
      <c r="AV42" s="44">
        <f>AN42/AV$5</f>
        <v>126132</v>
      </c>
      <c r="AW42" s="122"/>
      <c r="AX42" s="43">
        <f>MEDIAN($D42:$K42)</f>
        <v>286733.5</v>
      </c>
      <c r="AY42" s="43">
        <f>MEDIAN($M42:$AF42)</f>
        <v>43782</v>
      </c>
      <c r="AZ42" s="43">
        <f>MEDIAN($AC42,$AD42,$Z42,$T42,$O42,Q42,AF42)</f>
        <v>71236</v>
      </c>
      <c r="BA42" s="43">
        <f>MEDIAN(M42,N42,P42,R42,S42,U42,V42,Y42,AA42,AB42,AE42,W42,X42)</f>
        <v>33800</v>
      </c>
      <c r="BB42" s="43">
        <f t="shared" ref="BB42" si="82">MEDIAN($AJ42:$AL42)</f>
        <v>22940</v>
      </c>
      <c r="BC42" s="44">
        <f>MEDIAN(D42:K42,M42:AF42,AJ42:AL42)</f>
        <v>50677</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147424</v>
      </c>
      <c r="E46" s="160">
        <v>49069</v>
      </c>
      <c r="F46" s="160">
        <v>232694</v>
      </c>
      <c r="G46" s="160">
        <v>429841</v>
      </c>
      <c r="H46" s="144">
        <v>162897</v>
      </c>
      <c r="I46" s="144">
        <v>308232</v>
      </c>
      <c r="J46" s="160">
        <v>114293</v>
      </c>
      <c r="K46" s="144">
        <v>168731</v>
      </c>
      <c r="L46" s="43">
        <f>+SUM(D46:K46)</f>
        <v>1613181</v>
      </c>
      <c r="M46" s="160">
        <v>8424</v>
      </c>
      <c r="N46" s="160">
        <v>20572</v>
      </c>
      <c r="O46" s="160">
        <v>45773</v>
      </c>
      <c r="P46" s="160">
        <v>21878</v>
      </c>
      <c r="Q46" s="160">
        <v>55161</v>
      </c>
      <c r="R46" s="160">
        <v>15742</v>
      </c>
      <c r="S46" s="160">
        <v>20117</v>
      </c>
      <c r="T46" s="160">
        <v>31178</v>
      </c>
      <c r="U46" s="160">
        <v>15928</v>
      </c>
      <c r="V46" s="144">
        <v>14577</v>
      </c>
      <c r="W46" s="144">
        <v>9583</v>
      </c>
      <c r="X46" s="144">
        <v>3001</v>
      </c>
      <c r="Y46" s="160">
        <v>29192</v>
      </c>
      <c r="Z46" s="160">
        <v>75524</v>
      </c>
      <c r="AA46" s="160">
        <v>27936</v>
      </c>
      <c r="AB46" s="160">
        <v>21550</v>
      </c>
      <c r="AC46" s="160">
        <v>38279</v>
      </c>
      <c r="AD46" s="160">
        <v>26944</v>
      </c>
      <c r="AE46" s="160">
        <v>11885</v>
      </c>
      <c r="AF46" s="160">
        <v>23932</v>
      </c>
      <c r="AG46" s="43">
        <f>+SUM(M46:AF46)</f>
        <v>517176</v>
      </c>
      <c r="AH46" s="43">
        <f>AC46+AD46+Z46+T46+O46</f>
        <v>217698</v>
      </c>
      <c r="AI46" s="43">
        <f>AD46+AE46+AA46+U46+P46</f>
        <v>104571</v>
      </c>
      <c r="AJ46" s="160">
        <v>63433</v>
      </c>
      <c r="AK46" s="144">
        <v>10003</v>
      </c>
      <c r="AL46" s="160">
        <v>9366</v>
      </c>
      <c r="AM46" s="43">
        <f>+SUM(AJ46:AL46)</f>
        <v>82802</v>
      </c>
      <c r="AN46" s="44">
        <f>+AM46+AG46+L46</f>
        <v>2213159</v>
      </c>
      <c r="AQ46" s="43">
        <f>K46/AQ$5</f>
        <v>21091.375</v>
      </c>
      <c r="AR46" s="43">
        <f>AG46/AR$5</f>
        <v>25858.799999999999</v>
      </c>
      <c r="AS46" s="43">
        <f>AH46/AS$5</f>
        <v>43539.6</v>
      </c>
      <c r="AT46" s="43">
        <f>AI46/AT$5</f>
        <v>6971.4</v>
      </c>
      <c r="AU46" s="43">
        <f>AM46/AU$5</f>
        <v>27600.666666666668</v>
      </c>
      <c r="AV46" s="44">
        <f>AN46/AV$5</f>
        <v>71392.225806451606</v>
      </c>
      <c r="AW46" s="122"/>
      <c r="AX46" s="43">
        <f>MEDIAN($D46:$K46)</f>
        <v>165814</v>
      </c>
      <c r="AY46" s="43">
        <f>MEDIAN($M46:$AF46)</f>
        <v>21714</v>
      </c>
      <c r="AZ46" s="43">
        <f>MEDIAN($AC46,$AD46,$Z46,$T46,$O46,Q46,AF46)</f>
        <v>38279</v>
      </c>
      <c r="BA46" s="43">
        <f>MEDIAN(M46,N46,P46,R46,S46,U46,V46,Y46,AA46,AB46,AE46,W46,X46)</f>
        <v>15928</v>
      </c>
      <c r="BB46" s="43">
        <f t="shared" ref="BB46" si="83">MEDIAN($AJ46:$AL46)</f>
        <v>10003</v>
      </c>
      <c r="BC46" s="44">
        <f>MEDIAN(D46:K46,M46:AF46,AJ46:AL46)</f>
        <v>27936</v>
      </c>
    </row>
    <row r="47" spans="1:55" s="204" customFormat="1">
      <c r="A47" s="199"/>
      <c r="B47" s="200"/>
      <c r="C47" s="212" t="s">
        <v>243</v>
      </c>
      <c r="D47" s="213">
        <f t="shared" ref="D47:V47" si="84">+D46/D63</f>
        <v>0.63498572160796662</v>
      </c>
      <c r="E47" s="214">
        <f t="shared" si="84"/>
        <v>0.54054441102922546</v>
      </c>
      <c r="F47" s="214">
        <f t="shared" si="84"/>
        <v>0.59158789641478826</v>
      </c>
      <c r="G47" s="214">
        <f t="shared" si="84"/>
        <v>0.56247996241767417</v>
      </c>
      <c r="H47" s="119">
        <f t="shared" si="84"/>
        <v>0.6326195358374499</v>
      </c>
      <c r="I47" s="119">
        <f t="shared" si="84"/>
        <v>0.61489356184305288</v>
      </c>
      <c r="J47" s="214">
        <f t="shared" si="84"/>
        <v>0.60106125625815132</v>
      </c>
      <c r="K47" s="119">
        <f t="shared" si="84"/>
        <v>0.57964636731216479</v>
      </c>
      <c r="L47" s="84">
        <f t="shared" si="84"/>
        <v>0.59297420943498802</v>
      </c>
      <c r="M47" s="214">
        <f t="shared" si="84"/>
        <v>0.3998481108790583</v>
      </c>
      <c r="N47" s="215">
        <f t="shared" si="84"/>
        <v>0.64994313155566785</v>
      </c>
      <c r="O47" s="214">
        <f t="shared" si="84"/>
        <v>0.61390826180257507</v>
      </c>
      <c r="P47" s="214">
        <f t="shared" si="84"/>
        <v>0.63001785405747857</v>
      </c>
      <c r="Q47" s="214">
        <f t="shared" si="84"/>
        <v>0.63536363426939113</v>
      </c>
      <c r="R47" s="214">
        <f t="shared" si="84"/>
        <v>0.32949598124581381</v>
      </c>
      <c r="S47" s="214">
        <f t="shared" si="84"/>
        <v>0.57589030115653272</v>
      </c>
      <c r="T47" s="214">
        <f t="shared" si="84"/>
        <v>0.61118952403356075</v>
      </c>
      <c r="U47" s="214">
        <f t="shared" si="84"/>
        <v>0.44677568651650723</v>
      </c>
      <c r="V47" s="119">
        <f t="shared" si="84"/>
        <v>0.56312292358803984</v>
      </c>
      <c r="W47" s="119">
        <f t="shared" ref="W47:X47" si="85">+W46/W63</f>
        <v>0.52495206792659543</v>
      </c>
      <c r="X47" s="119">
        <f t="shared" si="85"/>
        <v>0.2858639740903029</v>
      </c>
      <c r="Y47" s="214">
        <f t="shared" ref="Y47:AG47" si="86">+Y46/Y63</f>
        <v>0.56681293930332799</v>
      </c>
      <c r="Z47" s="215">
        <f t="shared" si="86"/>
        <v>0.63671542385027191</v>
      </c>
      <c r="AA47" s="214">
        <f t="shared" si="86"/>
        <v>0.56407874810701664</v>
      </c>
      <c r="AB47" s="214">
        <f t="shared" si="86"/>
        <v>0.61980499870574357</v>
      </c>
      <c r="AC47" s="214">
        <f t="shared" si="86"/>
        <v>0.5419805176417285</v>
      </c>
      <c r="AD47" s="214">
        <f t="shared" si="86"/>
        <v>0.57467047732798704</v>
      </c>
      <c r="AE47" s="215">
        <f t="shared" si="86"/>
        <v>0.45817270624518119</v>
      </c>
      <c r="AF47" s="215">
        <f t="shared" si="86"/>
        <v>0.51005967604433078</v>
      </c>
      <c r="AG47" s="84">
        <f t="shared" si="86"/>
        <v>0.5636064641207299</v>
      </c>
      <c r="AH47" s="84"/>
      <c r="AI47" s="84"/>
      <c r="AJ47" s="214">
        <f>+AJ46/AJ63</f>
        <v>0.51816726298420168</v>
      </c>
      <c r="AK47" s="119">
        <f>+AK46/AK63</f>
        <v>0.54976641934597414</v>
      </c>
      <c r="AL47" s="214">
        <f>+AL46/AL63</f>
        <v>0.44895024446361809</v>
      </c>
      <c r="AM47" s="84">
        <f>+AM46/AM63</f>
        <v>0.51278526087629661</v>
      </c>
      <c r="AN47" s="86">
        <f>+AN46/AN63</f>
        <v>0.58247387543639639</v>
      </c>
      <c r="AQ47" s="84">
        <f t="shared" ref="AQ47:AU47" si="87">+AQ46/AQ63</f>
        <v>0.57964636731216479</v>
      </c>
      <c r="AR47" s="84">
        <f t="shared" si="87"/>
        <v>0.5636064641207299</v>
      </c>
      <c r="AS47" s="84">
        <f t="shared" si="87"/>
        <v>0.60187281760349021</v>
      </c>
      <c r="AT47" s="84">
        <f t="shared" si="87"/>
        <v>0.54258332987422686</v>
      </c>
      <c r="AU47" s="84">
        <f t="shared" si="87"/>
        <v>0.51278526087629661</v>
      </c>
      <c r="AV47" s="86">
        <f>+AV46/AV63</f>
        <v>0.58247387543639628</v>
      </c>
      <c r="AW47" s="85"/>
      <c r="AX47" s="84">
        <f>MEDIAN($D47:$K47)</f>
        <v>0.59632457633646974</v>
      </c>
      <c r="AY47" s="84">
        <f>MEDIAN($M47:$AF47)</f>
        <v>0.56544584370517237</v>
      </c>
      <c r="AZ47" s="84">
        <f t="shared" ref="AZ47:BA47" si="88">MEDIAN($M47:$AF47)</f>
        <v>0.56544584370517237</v>
      </c>
      <c r="BA47" s="84">
        <f t="shared" si="88"/>
        <v>0.56544584370517237</v>
      </c>
      <c r="BB47" s="84">
        <f>MEDIAN($AJ47:$AL47)</f>
        <v>0.51816726298420168</v>
      </c>
      <c r="BC47" s="86">
        <f>+BC46/BC63</f>
        <v>0.56407874810701664</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15240</v>
      </c>
      <c r="E49" s="160">
        <v>32275</v>
      </c>
      <c r="F49" s="160">
        <v>82172</v>
      </c>
      <c r="G49" s="160">
        <v>102624</v>
      </c>
      <c r="H49" s="144">
        <v>45989</v>
      </c>
      <c r="I49" s="144">
        <v>89478</v>
      </c>
      <c r="J49" s="160">
        <v>6500</v>
      </c>
      <c r="K49" s="144">
        <v>68199</v>
      </c>
      <c r="L49" s="43">
        <f t="shared" ref="L49:L55" si="89">+SUM(D49:K49)</f>
        <v>442477</v>
      </c>
      <c r="M49" s="160">
        <v>2591</v>
      </c>
      <c r="N49" s="160">
        <v>3253</v>
      </c>
      <c r="O49" s="160">
        <v>13172</v>
      </c>
      <c r="P49" s="160">
        <v>4219</v>
      </c>
      <c r="Q49" s="160">
        <v>7705</v>
      </c>
      <c r="R49" s="160">
        <v>7073</v>
      </c>
      <c r="S49" s="160">
        <v>7605</v>
      </c>
      <c r="T49" s="160">
        <v>4150</v>
      </c>
      <c r="U49" s="160">
        <v>7144</v>
      </c>
      <c r="V49" s="144">
        <v>7532</v>
      </c>
      <c r="W49" s="144">
        <v>2674</v>
      </c>
      <c r="X49" s="144">
        <v>717</v>
      </c>
      <c r="Y49" s="160">
        <v>6646</v>
      </c>
      <c r="Z49" s="160">
        <v>5177</v>
      </c>
      <c r="AA49" s="160">
        <v>6041</v>
      </c>
      <c r="AB49" s="160">
        <v>2673</v>
      </c>
      <c r="AC49" s="160">
        <v>20084</v>
      </c>
      <c r="AD49" s="160">
        <v>2396</v>
      </c>
      <c r="AE49" s="160">
        <v>4971</v>
      </c>
      <c r="AF49" s="160">
        <v>0</v>
      </c>
      <c r="AG49" s="43">
        <f t="shared" ref="AG49:AG55" si="90">+SUM(M49:AF49)</f>
        <v>115823</v>
      </c>
      <c r="AH49" s="43">
        <f t="shared" ref="AH49:AI55" si="91">AC49+AD49+Z49+T49+O49</f>
        <v>44979</v>
      </c>
      <c r="AI49" s="43">
        <f t="shared" si="91"/>
        <v>24771</v>
      </c>
      <c r="AJ49" s="160">
        <v>38923</v>
      </c>
      <c r="AK49" s="144">
        <v>1724</v>
      </c>
      <c r="AL49" s="160">
        <v>1953</v>
      </c>
      <c r="AM49" s="43">
        <f t="shared" ref="AM49:AM55" si="92">+SUM(AJ49:AL49)</f>
        <v>42600</v>
      </c>
      <c r="AN49" s="44">
        <f t="shared" ref="AN49:AN55" si="93">+AM49+AG49+L49</f>
        <v>600900</v>
      </c>
      <c r="AQ49" s="43">
        <f t="shared" ref="AQ49:AQ54" si="94">K49/AQ$5</f>
        <v>8524.875</v>
      </c>
      <c r="AR49" s="43">
        <f t="shared" ref="AR49:AT54" si="95">AG49/AR$5</f>
        <v>5791.15</v>
      </c>
      <c r="AS49" s="43">
        <f t="shared" si="95"/>
        <v>8995.7999999999993</v>
      </c>
      <c r="AT49" s="43">
        <f t="shared" si="95"/>
        <v>1651.4</v>
      </c>
      <c r="AU49" s="43">
        <f t="shared" ref="AU49:AV54" si="96">AM49/AU$5</f>
        <v>14200</v>
      </c>
      <c r="AV49" s="44">
        <f t="shared" si="96"/>
        <v>19383.870967741936</v>
      </c>
      <c r="AW49" s="122"/>
      <c r="AX49" s="43">
        <f t="shared" ref="AX49:AX56" si="97">MEDIAN($D49:$K49)</f>
        <v>57094</v>
      </c>
      <c r="AY49" s="43">
        <f t="shared" ref="AY49:BA56" si="98">MEDIAN($M49:$AF49)</f>
        <v>5074</v>
      </c>
      <c r="AZ49" s="43">
        <f t="shared" ref="AZ49:AZ55" si="99">MEDIAN($AC49,$AD49,$Z49,$T49,$O49,Q49,AF49)</f>
        <v>5177</v>
      </c>
      <c r="BA49" s="43">
        <f t="shared" ref="BA49:BA55" si="100">MEDIAN(M49,N49,P49,R49,S49,U49,V49,Y49,AA49,AB49,AE49,W49,X49)</f>
        <v>4971</v>
      </c>
      <c r="BB49" s="43">
        <f t="shared" ref="BB49:BB56" si="101">MEDIAN($AJ49:$AL49)</f>
        <v>1953</v>
      </c>
      <c r="BC49" s="44">
        <f t="shared" ref="BC49:BC55" si="102">MEDIAN(D49:K49,M49:AF49,AJ49:AL49)</f>
        <v>6646</v>
      </c>
    </row>
    <row r="50" spans="1:55" s="204" customFormat="1">
      <c r="A50" s="199"/>
      <c r="B50" s="200"/>
      <c r="C50" s="201" t="s">
        <v>253</v>
      </c>
      <c r="D50" s="144">
        <v>0</v>
      </c>
      <c r="E50" s="160">
        <v>966</v>
      </c>
      <c r="F50" s="160">
        <v>0</v>
      </c>
      <c r="G50" s="160">
        <v>29125</v>
      </c>
      <c r="H50" s="144">
        <v>0</v>
      </c>
      <c r="I50" s="144">
        <v>0</v>
      </c>
      <c r="J50" s="160">
        <v>0</v>
      </c>
      <c r="K50" s="144">
        <v>0</v>
      </c>
      <c r="L50" s="43">
        <f t="shared" si="89"/>
        <v>30091</v>
      </c>
      <c r="M50" s="160">
        <v>6485</v>
      </c>
      <c r="N50" s="160">
        <v>97</v>
      </c>
      <c r="O50" s="160">
        <v>1824</v>
      </c>
      <c r="P50" s="160">
        <v>0</v>
      </c>
      <c r="Q50" s="160">
        <v>0</v>
      </c>
      <c r="R50" s="160">
        <v>0</v>
      </c>
      <c r="S50" s="160">
        <v>2565</v>
      </c>
      <c r="T50" s="160">
        <v>1731</v>
      </c>
      <c r="U50" s="160">
        <v>1364</v>
      </c>
      <c r="V50" s="144">
        <v>438</v>
      </c>
      <c r="W50" s="144">
        <v>0</v>
      </c>
      <c r="X50" s="144">
        <v>4992</v>
      </c>
      <c r="Y50" s="160">
        <v>246</v>
      </c>
      <c r="Z50" s="160">
        <v>652</v>
      </c>
      <c r="AA50" s="160">
        <v>0</v>
      </c>
      <c r="AB50" s="160">
        <v>0</v>
      </c>
      <c r="AC50" s="160">
        <v>0</v>
      </c>
      <c r="AD50" s="160">
        <v>0</v>
      </c>
      <c r="AE50" s="160">
        <v>1646</v>
      </c>
      <c r="AF50" s="160">
        <v>0</v>
      </c>
      <c r="AG50" s="43">
        <f t="shared" si="90"/>
        <v>22040</v>
      </c>
      <c r="AH50" s="43">
        <f t="shared" si="91"/>
        <v>4207</v>
      </c>
      <c r="AI50" s="43">
        <f t="shared" si="91"/>
        <v>3010</v>
      </c>
      <c r="AJ50" s="160">
        <v>0</v>
      </c>
      <c r="AK50" s="144">
        <v>0</v>
      </c>
      <c r="AL50" s="160">
        <v>2977</v>
      </c>
      <c r="AM50" s="43">
        <f t="shared" si="92"/>
        <v>2977</v>
      </c>
      <c r="AN50" s="44">
        <f t="shared" si="93"/>
        <v>55108</v>
      </c>
      <c r="AQ50" s="43">
        <f t="shared" si="94"/>
        <v>0</v>
      </c>
      <c r="AR50" s="43">
        <f t="shared" si="95"/>
        <v>1102</v>
      </c>
      <c r="AS50" s="43">
        <f t="shared" si="95"/>
        <v>841.4</v>
      </c>
      <c r="AT50" s="43">
        <f t="shared" si="95"/>
        <v>200.66666666666666</v>
      </c>
      <c r="AU50" s="43">
        <f t="shared" si="96"/>
        <v>992.33333333333337</v>
      </c>
      <c r="AV50" s="44">
        <f t="shared" si="96"/>
        <v>1777.6774193548388</v>
      </c>
      <c r="AW50" s="122"/>
      <c r="AX50" s="43">
        <f t="shared" si="97"/>
        <v>0</v>
      </c>
      <c r="AY50" s="43">
        <f t="shared" si="98"/>
        <v>171.5</v>
      </c>
      <c r="AZ50" s="43">
        <f t="shared" si="99"/>
        <v>0</v>
      </c>
      <c r="BA50" s="43">
        <f t="shared" si="100"/>
        <v>246</v>
      </c>
      <c r="BB50" s="43">
        <f t="shared" si="101"/>
        <v>0</v>
      </c>
      <c r="BC50" s="44">
        <f t="shared" si="102"/>
        <v>0</v>
      </c>
    </row>
    <row r="51" spans="1:55" s="204" customFormat="1">
      <c r="A51" s="199"/>
      <c r="B51" s="200"/>
      <c r="C51" s="201" t="s">
        <v>252</v>
      </c>
      <c r="D51" s="144">
        <v>17317</v>
      </c>
      <c r="E51" s="160">
        <v>0</v>
      </c>
      <c r="F51" s="160">
        <v>13254</v>
      </c>
      <c r="G51" s="160">
        <v>39516</v>
      </c>
      <c r="H51" s="144">
        <v>9260</v>
      </c>
      <c r="I51" s="144">
        <v>34853</v>
      </c>
      <c r="J51" s="160">
        <v>8850</v>
      </c>
      <c r="K51" s="144">
        <v>21634</v>
      </c>
      <c r="L51" s="43">
        <f t="shared" si="89"/>
        <v>144684</v>
      </c>
      <c r="M51" s="160">
        <v>1348</v>
      </c>
      <c r="N51" s="160">
        <v>2055</v>
      </c>
      <c r="O51" s="160">
        <v>6307</v>
      </c>
      <c r="P51" s="160">
        <v>2480</v>
      </c>
      <c r="Q51" s="160">
        <v>5010</v>
      </c>
      <c r="R51" s="160">
        <v>2204</v>
      </c>
      <c r="S51" s="160">
        <v>1911</v>
      </c>
      <c r="T51" s="160">
        <v>4418</v>
      </c>
      <c r="U51" s="160">
        <v>1360</v>
      </c>
      <c r="V51" s="144">
        <v>1910</v>
      </c>
      <c r="W51" s="144">
        <v>614</v>
      </c>
      <c r="X51" s="144">
        <v>710</v>
      </c>
      <c r="Y51" s="160">
        <v>1459</v>
      </c>
      <c r="Z51" s="160">
        <v>6447</v>
      </c>
      <c r="AA51" s="160">
        <v>3498</v>
      </c>
      <c r="AB51" s="160">
        <v>2973</v>
      </c>
      <c r="AC51" s="160">
        <v>3870</v>
      </c>
      <c r="AD51" s="160">
        <v>4617</v>
      </c>
      <c r="AE51" s="160">
        <v>1274</v>
      </c>
      <c r="AF51" s="160">
        <v>2755</v>
      </c>
      <c r="AG51" s="43">
        <f t="shared" si="90"/>
        <v>57220</v>
      </c>
      <c r="AH51" s="43">
        <f t="shared" si="91"/>
        <v>25659</v>
      </c>
      <c r="AI51" s="43">
        <f t="shared" si="91"/>
        <v>13229</v>
      </c>
      <c r="AJ51" s="160">
        <v>10267</v>
      </c>
      <c r="AK51" s="144">
        <v>615</v>
      </c>
      <c r="AL51" s="160">
        <v>1499</v>
      </c>
      <c r="AM51" s="43">
        <f t="shared" si="92"/>
        <v>12381</v>
      </c>
      <c r="AN51" s="44">
        <f t="shared" si="93"/>
        <v>214285</v>
      </c>
      <c r="AQ51" s="43">
        <f t="shared" si="94"/>
        <v>2704.25</v>
      </c>
      <c r="AR51" s="43">
        <f t="shared" si="95"/>
        <v>2861</v>
      </c>
      <c r="AS51" s="43">
        <f t="shared" si="95"/>
        <v>5131.8</v>
      </c>
      <c r="AT51" s="43">
        <f t="shared" si="95"/>
        <v>881.93333333333328</v>
      </c>
      <c r="AU51" s="43">
        <f t="shared" si="96"/>
        <v>4127</v>
      </c>
      <c r="AV51" s="44">
        <f t="shared" si="96"/>
        <v>6912.4193548387093</v>
      </c>
      <c r="AW51" s="122"/>
      <c r="AX51" s="43">
        <f t="shared" si="97"/>
        <v>15285.5</v>
      </c>
      <c r="AY51" s="43">
        <f t="shared" si="98"/>
        <v>2342</v>
      </c>
      <c r="AZ51" s="43">
        <f t="shared" si="99"/>
        <v>4617</v>
      </c>
      <c r="BA51" s="43">
        <f t="shared" si="100"/>
        <v>1910</v>
      </c>
      <c r="BB51" s="43">
        <f t="shared" si="101"/>
        <v>1499</v>
      </c>
      <c r="BC51" s="44">
        <f t="shared" si="102"/>
        <v>2973</v>
      </c>
    </row>
    <row r="52" spans="1:55" s="204" customFormat="1">
      <c r="A52" s="199"/>
      <c r="B52" s="200"/>
      <c r="C52" s="201" t="s">
        <v>251</v>
      </c>
      <c r="D52" s="220">
        <v>1225</v>
      </c>
      <c r="E52" s="160">
        <v>0</v>
      </c>
      <c r="F52" s="160">
        <v>5157</v>
      </c>
      <c r="G52" s="160">
        <v>8944</v>
      </c>
      <c r="H52" s="144">
        <v>568</v>
      </c>
      <c r="I52" s="144">
        <v>0</v>
      </c>
      <c r="J52" s="160">
        <v>720</v>
      </c>
      <c r="K52" s="144">
        <v>2940</v>
      </c>
      <c r="L52" s="43">
        <f t="shared" si="89"/>
        <v>19554</v>
      </c>
      <c r="M52" s="160">
        <v>0</v>
      </c>
      <c r="N52" s="160">
        <v>0</v>
      </c>
      <c r="O52" s="160">
        <v>797</v>
      </c>
      <c r="P52" s="160">
        <v>0</v>
      </c>
      <c r="Q52" s="160">
        <v>0</v>
      </c>
      <c r="R52" s="160">
        <v>0</v>
      </c>
      <c r="S52" s="160">
        <v>0</v>
      </c>
      <c r="T52" s="160">
        <v>4</v>
      </c>
      <c r="U52" s="160">
        <v>0</v>
      </c>
      <c r="V52" s="144">
        <v>0</v>
      </c>
      <c r="W52" s="144">
        <v>0</v>
      </c>
      <c r="X52" s="144">
        <v>0</v>
      </c>
      <c r="Y52" s="160">
        <v>0</v>
      </c>
      <c r="Z52" s="160">
        <v>328</v>
      </c>
      <c r="AA52" s="160">
        <v>417</v>
      </c>
      <c r="AB52" s="160">
        <v>0</v>
      </c>
      <c r="AC52" s="160">
        <v>147</v>
      </c>
      <c r="AD52" s="160">
        <v>123</v>
      </c>
      <c r="AE52" s="160">
        <v>16</v>
      </c>
      <c r="AF52" s="160">
        <v>0</v>
      </c>
      <c r="AG52" s="43">
        <f t="shared" si="90"/>
        <v>1832</v>
      </c>
      <c r="AH52" s="43">
        <f t="shared" si="91"/>
        <v>1399</v>
      </c>
      <c r="AI52" s="43">
        <f t="shared" si="91"/>
        <v>556</v>
      </c>
      <c r="AJ52" s="160">
        <v>0</v>
      </c>
      <c r="AK52" s="144">
        <v>0</v>
      </c>
      <c r="AL52" s="160">
        <v>0</v>
      </c>
      <c r="AM52" s="43">
        <f t="shared" si="92"/>
        <v>0</v>
      </c>
      <c r="AN52" s="44">
        <f t="shared" si="93"/>
        <v>21386</v>
      </c>
      <c r="AQ52" s="43">
        <f t="shared" si="94"/>
        <v>367.5</v>
      </c>
      <c r="AR52" s="43">
        <f t="shared" si="95"/>
        <v>91.6</v>
      </c>
      <c r="AS52" s="43">
        <f t="shared" si="95"/>
        <v>279.8</v>
      </c>
      <c r="AT52" s="43">
        <f t="shared" si="95"/>
        <v>37.06666666666667</v>
      </c>
      <c r="AU52" s="43">
        <f t="shared" si="96"/>
        <v>0</v>
      </c>
      <c r="AV52" s="44">
        <f t="shared" si="96"/>
        <v>689.87096774193549</v>
      </c>
      <c r="AW52" s="122"/>
      <c r="AX52" s="43">
        <f t="shared" si="97"/>
        <v>972.5</v>
      </c>
      <c r="AY52" s="43">
        <f t="shared" si="98"/>
        <v>0</v>
      </c>
      <c r="AZ52" s="43">
        <f t="shared" si="99"/>
        <v>123</v>
      </c>
      <c r="BA52" s="43">
        <f t="shared" si="100"/>
        <v>0</v>
      </c>
      <c r="BB52" s="43">
        <f t="shared" si="101"/>
        <v>0</v>
      </c>
      <c r="BC52" s="44">
        <f t="shared" si="102"/>
        <v>0</v>
      </c>
    </row>
    <row r="53" spans="1:55" s="204" customFormat="1">
      <c r="A53" s="199"/>
      <c r="B53" s="200"/>
      <c r="C53" s="201" t="s">
        <v>250</v>
      </c>
      <c r="D53" s="220">
        <v>4951</v>
      </c>
      <c r="E53" s="160">
        <v>45</v>
      </c>
      <c r="F53" s="160">
        <v>2014</v>
      </c>
      <c r="G53" s="160">
        <v>3</v>
      </c>
      <c r="H53" s="144">
        <v>696</v>
      </c>
      <c r="I53" s="144">
        <v>0</v>
      </c>
      <c r="J53" s="160">
        <v>177</v>
      </c>
      <c r="K53" s="144">
        <v>0</v>
      </c>
      <c r="L53" s="43">
        <f t="shared" si="89"/>
        <v>7886</v>
      </c>
      <c r="M53" s="160">
        <v>0</v>
      </c>
      <c r="N53" s="160">
        <v>176</v>
      </c>
      <c r="O53" s="160">
        <v>792</v>
      </c>
      <c r="P53" s="160">
        <v>0</v>
      </c>
      <c r="Q53" s="160">
        <v>0</v>
      </c>
      <c r="R53" s="160">
        <v>536</v>
      </c>
      <c r="S53" s="160">
        <v>222</v>
      </c>
      <c r="T53" s="160">
        <v>32</v>
      </c>
      <c r="U53" s="160">
        <v>0</v>
      </c>
      <c r="V53" s="144">
        <v>0</v>
      </c>
      <c r="W53" s="144">
        <v>0</v>
      </c>
      <c r="X53" s="144">
        <v>0</v>
      </c>
      <c r="Y53" s="160">
        <v>0</v>
      </c>
      <c r="Z53" s="160">
        <v>1593</v>
      </c>
      <c r="AA53" s="160">
        <v>334</v>
      </c>
      <c r="AB53" s="160">
        <v>28</v>
      </c>
      <c r="AC53" s="160">
        <v>32</v>
      </c>
      <c r="AD53" s="160">
        <v>0</v>
      </c>
      <c r="AE53" s="160">
        <v>1204</v>
      </c>
      <c r="AF53" s="160">
        <v>0</v>
      </c>
      <c r="AG53" s="43">
        <f t="shared" si="90"/>
        <v>4949</v>
      </c>
      <c r="AH53" s="43">
        <f t="shared" si="91"/>
        <v>2449</v>
      </c>
      <c r="AI53" s="43">
        <f t="shared" si="91"/>
        <v>1538</v>
      </c>
      <c r="AJ53" s="160">
        <v>136</v>
      </c>
      <c r="AK53" s="144">
        <v>122</v>
      </c>
      <c r="AL53" s="160">
        <v>0</v>
      </c>
      <c r="AM53" s="43">
        <f t="shared" si="92"/>
        <v>258</v>
      </c>
      <c r="AN53" s="44">
        <f t="shared" si="93"/>
        <v>13093</v>
      </c>
      <c r="AQ53" s="43">
        <f t="shared" si="94"/>
        <v>0</v>
      </c>
      <c r="AR53" s="43">
        <f t="shared" si="95"/>
        <v>247.45</v>
      </c>
      <c r="AS53" s="43">
        <f t="shared" si="95"/>
        <v>489.8</v>
      </c>
      <c r="AT53" s="43">
        <f t="shared" si="95"/>
        <v>102.53333333333333</v>
      </c>
      <c r="AU53" s="43">
        <f t="shared" si="96"/>
        <v>86</v>
      </c>
      <c r="AV53" s="44">
        <f t="shared" si="96"/>
        <v>422.35483870967744</v>
      </c>
      <c r="AW53" s="122"/>
      <c r="AX53" s="43">
        <f t="shared" si="97"/>
        <v>111</v>
      </c>
      <c r="AY53" s="43">
        <f t="shared" si="98"/>
        <v>14</v>
      </c>
      <c r="AZ53" s="43">
        <f t="shared" si="99"/>
        <v>32</v>
      </c>
      <c r="BA53" s="43">
        <f t="shared" si="100"/>
        <v>0</v>
      </c>
      <c r="BB53" s="43">
        <f t="shared" si="101"/>
        <v>122</v>
      </c>
      <c r="BC53" s="44">
        <f t="shared" si="102"/>
        <v>32</v>
      </c>
    </row>
    <row r="54" spans="1:55" s="204" customFormat="1">
      <c r="A54" s="199"/>
      <c r="B54" s="200"/>
      <c r="C54" s="217" t="s">
        <v>125</v>
      </c>
      <c r="D54" s="144">
        <v>21690</v>
      </c>
      <c r="E54" s="160">
        <v>0</v>
      </c>
      <c r="F54" s="160">
        <v>23217</v>
      </c>
      <c r="G54" s="160">
        <v>67167</v>
      </c>
      <c r="H54" s="144">
        <v>12506</v>
      </c>
      <c r="I54" s="144">
        <v>21123</v>
      </c>
      <c r="J54" s="160">
        <v>43332</v>
      </c>
      <c r="K54" s="144">
        <v>0</v>
      </c>
      <c r="L54" s="43">
        <f t="shared" si="89"/>
        <v>189035</v>
      </c>
      <c r="M54" s="160">
        <v>895</v>
      </c>
      <c r="N54" s="160">
        <v>2486</v>
      </c>
      <c r="O54" s="160">
        <v>0</v>
      </c>
      <c r="P54" s="160">
        <v>2822</v>
      </c>
      <c r="Q54" s="160">
        <v>10410</v>
      </c>
      <c r="R54" s="160">
        <v>19854</v>
      </c>
      <c r="S54" s="160">
        <v>431</v>
      </c>
      <c r="T54" s="160">
        <v>4518</v>
      </c>
      <c r="U54" s="160">
        <v>7302</v>
      </c>
      <c r="V54" s="144">
        <v>0</v>
      </c>
      <c r="W54" s="144">
        <v>4221</v>
      </c>
      <c r="X54" s="144">
        <v>738</v>
      </c>
      <c r="Y54" s="160">
        <v>9467</v>
      </c>
      <c r="Z54" s="160">
        <v>18199</v>
      </c>
      <c r="AA54" s="160">
        <v>6064</v>
      </c>
      <c r="AB54" s="160">
        <v>4803</v>
      </c>
      <c r="AC54" s="160">
        <v>799</v>
      </c>
      <c r="AD54" s="160">
        <v>7385</v>
      </c>
      <c r="AE54" s="160">
        <v>3104</v>
      </c>
      <c r="AF54" s="160">
        <v>16546</v>
      </c>
      <c r="AG54" s="43">
        <f t="shared" si="90"/>
        <v>120044</v>
      </c>
      <c r="AH54" s="43">
        <f t="shared" si="91"/>
        <v>30901</v>
      </c>
      <c r="AI54" s="43">
        <f t="shared" si="91"/>
        <v>26677</v>
      </c>
      <c r="AJ54" s="160">
        <v>994</v>
      </c>
      <c r="AK54" s="144">
        <v>4297</v>
      </c>
      <c r="AL54" s="160">
        <v>3213</v>
      </c>
      <c r="AM54" s="43">
        <f t="shared" si="92"/>
        <v>8504</v>
      </c>
      <c r="AN54" s="44">
        <f t="shared" si="93"/>
        <v>317583</v>
      </c>
      <c r="AQ54" s="43">
        <f t="shared" si="94"/>
        <v>0</v>
      </c>
      <c r="AR54" s="43">
        <f t="shared" si="95"/>
        <v>6002.2</v>
      </c>
      <c r="AS54" s="43">
        <f t="shared" si="95"/>
        <v>6180.2</v>
      </c>
      <c r="AT54" s="43">
        <f t="shared" si="95"/>
        <v>1778.4666666666667</v>
      </c>
      <c r="AU54" s="43">
        <f t="shared" si="96"/>
        <v>2834.6666666666665</v>
      </c>
      <c r="AV54" s="44">
        <f t="shared" si="96"/>
        <v>10244.612903225807</v>
      </c>
      <c r="AW54" s="122"/>
      <c r="AX54" s="43">
        <f t="shared" si="97"/>
        <v>21406.5</v>
      </c>
      <c r="AY54" s="43">
        <f t="shared" si="98"/>
        <v>4369.5</v>
      </c>
      <c r="AZ54" s="43">
        <f t="shared" si="99"/>
        <v>7385</v>
      </c>
      <c r="BA54" s="43">
        <f t="shared" si="100"/>
        <v>3104</v>
      </c>
      <c r="BB54" s="43">
        <f t="shared" si="101"/>
        <v>3213</v>
      </c>
      <c r="BC54" s="44">
        <f t="shared" si="102"/>
        <v>4518</v>
      </c>
    </row>
    <row r="55" spans="1:55" s="204" customFormat="1">
      <c r="A55" s="199"/>
      <c r="B55" s="200"/>
      <c r="C55" s="210" t="s">
        <v>249</v>
      </c>
      <c r="D55" s="46">
        <f t="shared" ref="D55:K55" si="103">SUM(D49:D54)</f>
        <v>60423</v>
      </c>
      <c r="E55" s="118">
        <f t="shared" si="103"/>
        <v>33286</v>
      </c>
      <c r="F55" s="118">
        <f t="shared" si="103"/>
        <v>125814</v>
      </c>
      <c r="G55" s="118">
        <f t="shared" si="103"/>
        <v>247379</v>
      </c>
      <c r="H55" s="118">
        <f t="shared" si="103"/>
        <v>69019</v>
      </c>
      <c r="I55" s="118">
        <f t="shared" si="103"/>
        <v>145454</v>
      </c>
      <c r="J55" s="118">
        <f t="shared" si="103"/>
        <v>59579</v>
      </c>
      <c r="K55" s="88">
        <f t="shared" si="103"/>
        <v>92773</v>
      </c>
      <c r="L55" s="45">
        <f t="shared" si="89"/>
        <v>833727</v>
      </c>
      <c r="M55" s="46">
        <f t="shared" ref="M55:V55" si="104">M54+M53+M52+M51+M50+M49</f>
        <v>11319</v>
      </c>
      <c r="N55" s="118">
        <f t="shared" si="104"/>
        <v>8067</v>
      </c>
      <c r="O55" s="118">
        <f t="shared" si="104"/>
        <v>22892</v>
      </c>
      <c r="P55" s="118">
        <f t="shared" si="104"/>
        <v>9521</v>
      </c>
      <c r="Q55" s="118">
        <f t="shared" si="104"/>
        <v>23125</v>
      </c>
      <c r="R55" s="118">
        <f t="shared" si="104"/>
        <v>29667</v>
      </c>
      <c r="S55" s="118">
        <f t="shared" si="104"/>
        <v>12734</v>
      </c>
      <c r="T55" s="118">
        <f t="shared" si="104"/>
        <v>14853</v>
      </c>
      <c r="U55" s="118">
        <f t="shared" si="104"/>
        <v>17170</v>
      </c>
      <c r="V55" s="118">
        <f t="shared" si="104"/>
        <v>9880</v>
      </c>
      <c r="W55" s="118">
        <f t="shared" ref="W55:X55" si="105">W54+W53+W52+W51+W50+W49</f>
        <v>7509</v>
      </c>
      <c r="X55" s="118">
        <f t="shared" si="105"/>
        <v>7157</v>
      </c>
      <c r="Y55" s="118">
        <f t="shared" ref="Y55:AF55" si="106">Y54+Y53+Y52+Y51+Y50+Y49</f>
        <v>17818</v>
      </c>
      <c r="Z55" s="118">
        <f t="shared" si="106"/>
        <v>32396</v>
      </c>
      <c r="AA55" s="118">
        <f t="shared" si="106"/>
        <v>16354</v>
      </c>
      <c r="AB55" s="118">
        <f t="shared" si="106"/>
        <v>10477</v>
      </c>
      <c r="AC55" s="118">
        <f t="shared" si="106"/>
        <v>24932</v>
      </c>
      <c r="AD55" s="118">
        <f t="shared" si="106"/>
        <v>14521</v>
      </c>
      <c r="AE55" s="118">
        <f t="shared" si="106"/>
        <v>12215</v>
      </c>
      <c r="AF55" s="88">
        <f t="shared" si="106"/>
        <v>19301</v>
      </c>
      <c r="AG55" s="45">
        <f t="shared" si="90"/>
        <v>321908</v>
      </c>
      <c r="AH55" s="45">
        <f t="shared" si="91"/>
        <v>109594</v>
      </c>
      <c r="AI55" s="45">
        <f t="shared" si="91"/>
        <v>69781</v>
      </c>
      <c r="AJ55" s="46">
        <f>AJ54+AJ53+AJ52+AJ51+AJ50+AJ49</f>
        <v>50320</v>
      </c>
      <c r="AK55" s="118">
        <f>AK54+AK53+AK52+AK51+AK50+AK49</f>
        <v>6758</v>
      </c>
      <c r="AL55" s="88">
        <f>AL54+AL53+AL52+AL51+AL50+AL49</f>
        <v>9642</v>
      </c>
      <c r="AM55" s="45">
        <f t="shared" si="92"/>
        <v>66720</v>
      </c>
      <c r="AN55" s="211">
        <f t="shared" si="93"/>
        <v>1222355</v>
      </c>
      <c r="AQ55" s="45">
        <f>K55/AQ$5</f>
        <v>11596.625</v>
      </c>
      <c r="AR55" s="45">
        <f>AG55/AR$5</f>
        <v>16095.4</v>
      </c>
      <c r="AS55" s="45">
        <f>AH55/AS$5</f>
        <v>21918.799999999999</v>
      </c>
      <c r="AT55" s="45">
        <f>AI55/AT$5</f>
        <v>4652.0666666666666</v>
      </c>
      <c r="AU55" s="45">
        <f>AM55/AU$5</f>
        <v>22240</v>
      </c>
      <c r="AV55" s="211">
        <f>AN55/AV$5</f>
        <v>39430.806451612902</v>
      </c>
      <c r="AW55" s="122"/>
      <c r="AX55" s="45">
        <f t="shared" si="97"/>
        <v>80896</v>
      </c>
      <c r="AY55" s="45">
        <f t="shared" si="98"/>
        <v>14687</v>
      </c>
      <c r="AZ55" s="45">
        <f t="shared" si="99"/>
        <v>22892</v>
      </c>
      <c r="BA55" s="45">
        <f t="shared" si="100"/>
        <v>11319</v>
      </c>
      <c r="BB55" s="45">
        <f t="shared" si="101"/>
        <v>9642</v>
      </c>
      <c r="BC55" s="211">
        <f t="shared" si="102"/>
        <v>17818</v>
      </c>
    </row>
    <row r="56" spans="1:55" s="229" customFormat="1" ht="12">
      <c r="A56" s="227"/>
      <c r="B56" s="228"/>
      <c r="C56" s="212" t="s">
        <v>248</v>
      </c>
      <c r="D56" s="87">
        <f t="shared" ref="D56:V56" si="107">+D55/D$63</f>
        <v>0.26025438366017856</v>
      </c>
      <c r="E56" s="214">
        <f t="shared" si="107"/>
        <v>0.36667878427354944</v>
      </c>
      <c r="F56" s="214">
        <f t="shared" si="107"/>
        <v>0.31986230671839488</v>
      </c>
      <c r="G56" s="214">
        <f t="shared" si="107"/>
        <v>0.32371442143239432</v>
      </c>
      <c r="H56" s="119">
        <f t="shared" si="107"/>
        <v>0.2680391151707211</v>
      </c>
      <c r="I56" s="119">
        <f t="shared" si="107"/>
        <v>0.29016691370240405</v>
      </c>
      <c r="J56" s="214">
        <f t="shared" si="107"/>
        <v>0.3133230257898944</v>
      </c>
      <c r="K56" s="119">
        <f t="shared" si="107"/>
        <v>0.31870570573665463</v>
      </c>
      <c r="L56" s="84">
        <f t="shared" si="107"/>
        <v>0.30646195852145808</v>
      </c>
      <c r="M56" s="214">
        <f t="shared" si="107"/>
        <v>0.53726029998101388</v>
      </c>
      <c r="N56" s="215">
        <f t="shared" si="107"/>
        <v>0.25486541134841401</v>
      </c>
      <c r="O56" s="214">
        <f t="shared" si="107"/>
        <v>0.30702789699570815</v>
      </c>
      <c r="P56" s="214">
        <f t="shared" si="107"/>
        <v>0.27417496976328976</v>
      </c>
      <c r="Q56" s="214">
        <f t="shared" si="107"/>
        <v>0.26636181437029188</v>
      </c>
      <c r="R56" s="214">
        <f t="shared" si="107"/>
        <v>0.62096031480241121</v>
      </c>
      <c r="S56" s="214">
        <f t="shared" si="107"/>
        <v>0.36453681438222835</v>
      </c>
      <c r="T56" s="214">
        <f t="shared" si="107"/>
        <v>0.29116678428605036</v>
      </c>
      <c r="U56" s="214">
        <f t="shared" si="107"/>
        <v>0.4816134189784298</v>
      </c>
      <c r="V56" s="119">
        <f t="shared" si="107"/>
        <v>0.38167349146256663</v>
      </c>
      <c r="W56" s="119">
        <f t="shared" ref="W56:X56" si="108">+W55/W$63</f>
        <v>0.4113393590797042</v>
      </c>
      <c r="X56" s="119">
        <f t="shared" si="108"/>
        <v>0.68174890455324821</v>
      </c>
      <c r="Y56" s="214">
        <f t="shared" ref="Y56:AN56" si="109">+Y55/Y$63</f>
        <v>0.34596714690691621</v>
      </c>
      <c r="Z56" s="215">
        <f t="shared" si="109"/>
        <v>0.27311891413396283</v>
      </c>
      <c r="AA56" s="214">
        <f t="shared" si="109"/>
        <v>0.33021706208985363</v>
      </c>
      <c r="AB56" s="214">
        <f t="shared" si="109"/>
        <v>0.30133164600650003</v>
      </c>
      <c r="AC56" s="214">
        <f t="shared" si="109"/>
        <v>0.35300447414623098</v>
      </c>
      <c r="AD56" s="214">
        <f t="shared" si="109"/>
        <v>0.30970865503561829</v>
      </c>
      <c r="AE56" s="215">
        <f t="shared" si="109"/>
        <v>0.47089437162683118</v>
      </c>
      <c r="AF56" s="215">
        <f t="shared" si="109"/>
        <v>0.41135976129582269</v>
      </c>
      <c r="AG56" s="84">
        <f t="shared" si="109"/>
        <v>0.35080790611353951</v>
      </c>
      <c r="AH56" s="84">
        <f t="shared" si="109"/>
        <v>0.30299612110555402</v>
      </c>
      <c r="AI56" s="84">
        <f t="shared" si="109"/>
        <v>0.36206986011373543</v>
      </c>
      <c r="AJ56" s="214">
        <f t="shared" si="109"/>
        <v>0.41105066248427519</v>
      </c>
      <c r="AK56" s="119">
        <f t="shared" si="109"/>
        <v>0.37142071997801596</v>
      </c>
      <c r="AL56" s="214">
        <f t="shared" si="109"/>
        <v>0.46218004026459591</v>
      </c>
      <c r="AM56" s="84">
        <f t="shared" si="109"/>
        <v>0.41319089642359497</v>
      </c>
      <c r="AN56" s="86">
        <f t="shared" si="109"/>
        <v>0.32170750226669492</v>
      </c>
      <c r="AQ56" s="84">
        <f t="shared" ref="AQ56:AV56" si="110">+AQ55/AQ$63</f>
        <v>0.31870570573665463</v>
      </c>
      <c r="AR56" s="84">
        <f t="shared" si="110"/>
        <v>0.35080790611353951</v>
      </c>
      <c r="AS56" s="84">
        <f t="shared" si="110"/>
        <v>0.30299612110555402</v>
      </c>
      <c r="AT56" s="84">
        <f t="shared" si="110"/>
        <v>0.36206986011373543</v>
      </c>
      <c r="AU56" s="84">
        <f t="shared" si="110"/>
        <v>0.41319089642359497</v>
      </c>
      <c r="AV56" s="86">
        <f t="shared" si="110"/>
        <v>0.32170750226669487</v>
      </c>
      <c r="AW56" s="85"/>
      <c r="AX56" s="84">
        <f t="shared" si="97"/>
        <v>0.31601436576327452</v>
      </c>
      <c r="AY56" s="84">
        <f t="shared" si="98"/>
        <v>0.34948581052657357</v>
      </c>
      <c r="AZ56" s="84">
        <f t="shared" si="98"/>
        <v>0.34948581052657357</v>
      </c>
      <c r="BA56" s="84">
        <f t="shared" si="98"/>
        <v>0.34948581052657357</v>
      </c>
      <c r="BB56" s="84">
        <f t="shared" si="101"/>
        <v>0.41105066248427519</v>
      </c>
      <c r="BC56" s="86">
        <f t="shared" ref="BC56" si="111">+BC55/BC$63</f>
        <v>0.35977788995456839</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22508</v>
      </c>
      <c r="E58" s="160">
        <v>8029</v>
      </c>
      <c r="F58" s="160">
        <v>34830</v>
      </c>
      <c r="G58" s="160">
        <v>83347</v>
      </c>
      <c r="H58" s="144">
        <v>25580</v>
      </c>
      <c r="I58" s="144">
        <v>47591</v>
      </c>
      <c r="J58" s="160">
        <v>16280</v>
      </c>
      <c r="K58" s="144">
        <v>27052</v>
      </c>
      <c r="L58" s="43">
        <f>+SUM(D58:K58)</f>
        <v>265217</v>
      </c>
      <c r="M58" s="160">
        <v>1303</v>
      </c>
      <c r="N58" s="160">
        <v>2873</v>
      </c>
      <c r="O58" s="160">
        <v>5597</v>
      </c>
      <c r="P58" s="160">
        <v>2805</v>
      </c>
      <c r="Q58" s="160">
        <v>8111</v>
      </c>
      <c r="R58" s="160">
        <v>2052</v>
      </c>
      <c r="S58" s="160">
        <v>2081</v>
      </c>
      <c r="T58" s="160">
        <v>3684</v>
      </c>
      <c r="U58" s="160">
        <v>2504</v>
      </c>
      <c r="V58" s="144">
        <v>1429</v>
      </c>
      <c r="W58" s="144">
        <v>1163</v>
      </c>
      <c r="X58" s="144">
        <v>340</v>
      </c>
      <c r="Y58" s="160">
        <v>3318</v>
      </c>
      <c r="Z58" s="160">
        <v>10211</v>
      </c>
      <c r="AA58" s="160">
        <v>4647</v>
      </c>
      <c r="AB58" s="160">
        <v>2659</v>
      </c>
      <c r="AC58" s="160">
        <v>6682</v>
      </c>
      <c r="AD58" s="160">
        <v>5009</v>
      </c>
      <c r="AE58" s="160">
        <v>1670</v>
      </c>
      <c r="AF58" s="160">
        <v>3595</v>
      </c>
      <c r="AG58" s="43">
        <f>+SUM(M58:AF58)</f>
        <v>71733</v>
      </c>
      <c r="AH58" s="43">
        <f t="shared" ref="AH58:AI60" si="112">AC58+AD58+Z58+T58+O58</f>
        <v>31183</v>
      </c>
      <c r="AI58" s="43">
        <f t="shared" si="112"/>
        <v>16635</v>
      </c>
      <c r="AJ58" s="160">
        <v>7441</v>
      </c>
      <c r="AK58" s="144">
        <v>1434</v>
      </c>
      <c r="AL58" s="160">
        <v>1430</v>
      </c>
      <c r="AM58" s="43">
        <f>+SUM(AJ58:AL58)</f>
        <v>10305</v>
      </c>
      <c r="AN58" s="44">
        <f>+AM58+AG58+L58</f>
        <v>347255</v>
      </c>
      <c r="AQ58" s="43">
        <f t="shared" ref="AQ58:AQ59" si="113">K58/AQ$5</f>
        <v>3381.5</v>
      </c>
      <c r="AR58" s="43">
        <f t="shared" ref="AR58:AT59" si="114">AG58/AR$5</f>
        <v>3586.65</v>
      </c>
      <c r="AS58" s="43">
        <f t="shared" si="114"/>
        <v>6236.6</v>
      </c>
      <c r="AT58" s="43">
        <f t="shared" si="114"/>
        <v>1109</v>
      </c>
      <c r="AU58" s="43">
        <f t="shared" ref="AU58:AV59" si="115">AM58/AU$5</f>
        <v>3435</v>
      </c>
      <c r="AV58" s="44">
        <f t="shared" si="115"/>
        <v>11201.774193548386</v>
      </c>
      <c r="AW58" s="122"/>
      <c r="AX58" s="43">
        <f>MEDIAN($D58:$K58)</f>
        <v>26316</v>
      </c>
      <c r="AY58" s="43">
        <f>MEDIAN($M58:$AF58)</f>
        <v>2839</v>
      </c>
      <c r="AZ58" s="43">
        <f t="shared" ref="AZ58:AZ60" si="116">MEDIAN($AC58,$AD58,$Z58,$T58,$O58,Q58,AF58)</f>
        <v>5597</v>
      </c>
      <c r="BA58" s="43">
        <f t="shared" ref="BA58:BA60" si="117">MEDIAN(M58,N58,P58,R58,S58,U58,V58,Y58,AA58,AB58,AE58,W58,X58)</f>
        <v>2081</v>
      </c>
      <c r="BB58" s="43">
        <f t="shared" ref="BB58:BB60" si="118">MEDIAN($AJ58:$AL58)</f>
        <v>1434</v>
      </c>
      <c r="BC58" s="44">
        <f t="shared" ref="BC58:BC60" si="119">MEDIAN(D58:K58,M58:AF58,AJ58:AL58)</f>
        <v>3684</v>
      </c>
    </row>
    <row r="59" spans="1:55" s="204" customFormat="1">
      <c r="A59" s="199"/>
      <c r="B59" s="200"/>
      <c r="C59" s="201" t="s">
        <v>245</v>
      </c>
      <c r="D59" s="144">
        <v>1814</v>
      </c>
      <c r="E59" s="160">
        <v>393</v>
      </c>
      <c r="F59" s="160">
        <v>0</v>
      </c>
      <c r="G59" s="160">
        <v>3622</v>
      </c>
      <c r="H59" s="144">
        <v>0</v>
      </c>
      <c r="I59" s="144">
        <v>0</v>
      </c>
      <c r="J59" s="160">
        <v>0</v>
      </c>
      <c r="K59" s="144">
        <v>2537</v>
      </c>
      <c r="L59" s="43">
        <f>+SUM(D59:K59)</f>
        <v>8366</v>
      </c>
      <c r="M59" s="160">
        <v>22</v>
      </c>
      <c r="N59" s="160">
        <v>140</v>
      </c>
      <c r="O59" s="160">
        <v>298</v>
      </c>
      <c r="P59" s="160">
        <v>522</v>
      </c>
      <c r="Q59" s="160">
        <v>421</v>
      </c>
      <c r="R59" s="160">
        <v>315</v>
      </c>
      <c r="S59" s="160">
        <v>0</v>
      </c>
      <c r="T59" s="160">
        <v>1297</v>
      </c>
      <c r="U59" s="160">
        <v>49</v>
      </c>
      <c r="V59" s="144">
        <v>0</v>
      </c>
      <c r="W59" s="144">
        <v>0</v>
      </c>
      <c r="X59" s="144">
        <v>0</v>
      </c>
      <c r="Y59" s="160">
        <v>1174</v>
      </c>
      <c r="Z59" s="160">
        <v>484</v>
      </c>
      <c r="AA59" s="160">
        <v>588</v>
      </c>
      <c r="AB59" s="160">
        <v>83</v>
      </c>
      <c r="AC59" s="160">
        <v>735</v>
      </c>
      <c r="AD59" s="160">
        <v>412</v>
      </c>
      <c r="AE59" s="160">
        <v>170</v>
      </c>
      <c r="AF59" s="160">
        <v>92</v>
      </c>
      <c r="AG59" s="43">
        <f>+SUM(M59:AF59)</f>
        <v>6802</v>
      </c>
      <c r="AH59" s="43">
        <f t="shared" si="112"/>
        <v>3226</v>
      </c>
      <c r="AI59" s="43">
        <f t="shared" si="112"/>
        <v>1741</v>
      </c>
      <c r="AJ59" s="160">
        <v>1224</v>
      </c>
      <c r="AK59" s="144">
        <v>0</v>
      </c>
      <c r="AL59" s="160">
        <v>424</v>
      </c>
      <c r="AM59" s="43">
        <f>+SUM(AJ59:AL59)</f>
        <v>1648</v>
      </c>
      <c r="AN59" s="44">
        <f>+AM59+AG59+L59</f>
        <v>16816</v>
      </c>
      <c r="AQ59" s="43">
        <f t="shared" si="113"/>
        <v>317.125</v>
      </c>
      <c r="AR59" s="43">
        <f t="shared" si="114"/>
        <v>340.1</v>
      </c>
      <c r="AS59" s="43">
        <f t="shared" si="114"/>
        <v>645.20000000000005</v>
      </c>
      <c r="AT59" s="43">
        <f t="shared" si="114"/>
        <v>116.06666666666666</v>
      </c>
      <c r="AU59" s="43">
        <f t="shared" si="115"/>
        <v>549.33333333333337</v>
      </c>
      <c r="AV59" s="44">
        <f t="shared" si="115"/>
        <v>542.45161290322585</v>
      </c>
      <c r="AW59" s="122"/>
      <c r="AX59" s="43">
        <f>MEDIAN($D59:$K59)</f>
        <v>196.5</v>
      </c>
      <c r="AY59" s="43">
        <f>MEDIAN($M59:$AF59)</f>
        <v>234</v>
      </c>
      <c r="AZ59" s="43">
        <f t="shared" si="116"/>
        <v>421</v>
      </c>
      <c r="BA59" s="43">
        <f t="shared" si="117"/>
        <v>83</v>
      </c>
      <c r="BB59" s="43">
        <f t="shared" si="118"/>
        <v>424</v>
      </c>
      <c r="BC59" s="44">
        <f t="shared" si="119"/>
        <v>298</v>
      </c>
    </row>
    <row r="60" spans="1:55" s="204" customFormat="1">
      <c r="A60" s="199"/>
      <c r="B60" s="200"/>
      <c r="C60" s="210" t="s">
        <v>244</v>
      </c>
      <c r="D60" s="46">
        <f t="shared" ref="D60:V60" si="120">D59+D58</f>
        <v>24322</v>
      </c>
      <c r="E60" s="118">
        <f t="shared" si="120"/>
        <v>8422</v>
      </c>
      <c r="F60" s="118">
        <f t="shared" si="120"/>
        <v>34830</v>
      </c>
      <c r="G60" s="118">
        <f t="shared" si="120"/>
        <v>86969</v>
      </c>
      <c r="H60" s="118">
        <f t="shared" si="120"/>
        <v>25580</v>
      </c>
      <c r="I60" s="118">
        <f t="shared" si="120"/>
        <v>47591</v>
      </c>
      <c r="J60" s="118">
        <f t="shared" si="120"/>
        <v>16280</v>
      </c>
      <c r="K60" s="88">
        <f t="shared" si="120"/>
        <v>29589</v>
      </c>
      <c r="L60" s="45">
        <f t="shared" si="120"/>
        <v>273583</v>
      </c>
      <c r="M60" s="46">
        <f t="shared" si="120"/>
        <v>1325</v>
      </c>
      <c r="N60" s="118">
        <f t="shared" si="120"/>
        <v>3013</v>
      </c>
      <c r="O60" s="118">
        <f t="shared" si="120"/>
        <v>5895</v>
      </c>
      <c r="P60" s="118">
        <f t="shared" si="120"/>
        <v>3327</v>
      </c>
      <c r="Q60" s="118">
        <f t="shared" si="120"/>
        <v>8532</v>
      </c>
      <c r="R60" s="118">
        <f t="shared" si="120"/>
        <v>2367</v>
      </c>
      <c r="S60" s="118">
        <f t="shared" si="120"/>
        <v>2081</v>
      </c>
      <c r="T60" s="118">
        <f t="shared" si="120"/>
        <v>4981</v>
      </c>
      <c r="U60" s="118">
        <f t="shared" si="120"/>
        <v>2553</v>
      </c>
      <c r="V60" s="118">
        <f t="shared" si="120"/>
        <v>1429</v>
      </c>
      <c r="W60" s="118">
        <f t="shared" ref="W60:X60" si="121">W59+W58</f>
        <v>1163</v>
      </c>
      <c r="X60" s="118">
        <f t="shared" si="121"/>
        <v>340</v>
      </c>
      <c r="Y60" s="118">
        <f t="shared" ref="Y60:AF60" si="122">Y59+Y58</f>
        <v>4492</v>
      </c>
      <c r="Z60" s="118">
        <f t="shared" si="122"/>
        <v>10695</v>
      </c>
      <c r="AA60" s="118">
        <f t="shared" si="122"/>
        <v>5235</v>
      </c>
      <c r="AB60" s="118">
        <f t="shared" si="122"/>
        <v>2742</v>
      </c>
      <c r="AC60" s="118">
        <f t="shared" si="122"/>
        <v>7417</v>
      </c>
      <c r="AD60" s="118">
        <f t="shared" si="122"/>
        <v>5421</v>
      </c>
      <c r="AE60" s="118">
        <f t="shared" si="122"/>
        <v>1840</v>
      </c>
      <c r="AF60" s="88">
        <f t="shared" si="122"/>
        <v>3687</v>
      </c>
      <c r="AG60" s="45">
        <f>+SUM(M60:AF60)</f>
        <v>78535</v>
      </c>
      <c r="AH60" s="45">
        <f t="shared" si="112"/>
        <v>34409</v>
      </c>
      <c r="AI60" s="45">
        <f t="shared" si="112"/>
        <v>18376</v>
      </c>
      <c r="AJ60" s="46">
        <f>AJ59+AJ58</f>
        <v>8665</v>
      </c>
      <c r="AK60" s="118">
        <f>AK59+AK58</f>
        <v>1434</v>
      </c>
      <c r="AL60" s="88">
        <f>AL59+AL58</f>
        <v>1854</v>
      </c>
      <c r="AM60" s="45">
        <f>+SUM(AJ60:AL60)</f>
        <v>11953</v>
      </c>
      <c r="AN60" s="211">
        <f>+AM60+AG60+L60</f>
        <v>364071</v>
      </c>
      <c r="AQ60" s="45">
        <f>K60/AQ$5</f>
        <v>3698.625</v>
      </c>
      <c r="AR60" s="45">
        <f>AG60/AR$5</f>
        <v>3926.75</v>
      </c>
      <c r="AS60" s="45">
        <f>AH60/AS$5</f>
        <v>6881.8</v>
      </c>
      <c r="AT60" s="45">
        <f>AI60/AT$5</f>
        <v>1225.0666666666666</v>
      </c>
      <c r="AU60" s="45">
        <f>AM60/AU$5</f>
        <v>3984.3333333333335</v>
      </c>
      <c r="AV60" s="211">
        <f>AN60/AV$5</f>
        <v>11744.225806451614</v>
      </c>
      <c r="AW60" s="122"/>
      <c r="AX60" s="45">
        <f>MEDIAN($D60:$K60)</f>
        <v>27584.5</v>
      </c>
      <c r="AY60" s="45">
        <f>MEDIAN($M60:$AF60)</f>
        <v>3170</v>
      </c>
      <c r="AZ60" s="45">
        <f t="shared" si="116"/>
        <v>5895</v>
      </c>
      <c r="BA60" s="45">
        <f t="shared" si="117"/>
        <v>2367</v>
      </c>
      <c r="BB60" s="45">
        <f t="shared" si="118"/>
        <v>1854</v>
      </c>
      <c r="BC60" s="211">
        <f t="shared" si="119"/>
        <v>4981</v>
      </c>
    </row>
    <row r="61" spans="1:55" s="229" customFormat="1" ht="12">
      <c r="A61" s="227"/>
      <c r="B61" s="228"/>
      <c r="C61" s="212" t="s">
        <v>243</v>
      </c>
      <c r="D61" s="87">
        <f t="shared" ref="D61:V61" si="123">+D60/D$63</f>
        <v>0.10475989473185482</v>
      </c>
      <c r="E61" s="214">
        <f t="shared" si="123"/>
        <v>9.2776804697225074E-2</v>
      </c>
      <c r="F61" s="214">
        <f t="shared" si="123"/>
        <v>8.8549796866816841E-2</v>
      </c>
      <c r="G61" s="214">
        <f t="shared" si="123"/>
        <v>0.1138056161499315</v>
      </c>
      <c r="H61" s="119">
        <f t="shared" si="123"/>
        <v>9.9341348991829004E-2</v>
      </c>
      <c r="I61" s="119">
        <f t="shared" si="123"/>
        <v>9.4939524454543095E-2</v>
      </c>
      <c r="J61" s="214">
        <f t="shared" si="123"/>
        <v>8.5615717951954232E-2</v>
      </c>
      <c r="K61" s="119">
        <f t="shared" si="123"/>
        <v>0.10164792695118055</v>
      </c>
      <c r="L61" s="84">
        <f t="shared" si="123"/>
        <v>0.1005638320435539</v>
      </c>
      <c r="M61" s="214">
        <f t="shared" si="123"/>
        <v>6.2891589139927859E-2</v>
      </c>
      <c r="N61" s="215">
        <f t="shared" si="123"/>
        <v>9.5191457095918114E-2</v>
      </c>
      <c r="O61" s="214">
        <f t="shared" si="123"/>
        <v>7.9063841201716736E-2</v>
      </c>
      <c r="P61" s="214">
        <f t="shared" si="123"/>
        <v>9.5807176179231693E-2</v>
      </c>
      <c r="Q61" s="214">
        <f t="shared" si="123"/>
        <v>9.8274551360316986E-2</v>
      </c>
      <c r="R61" s="214">
        <f t="shared" si="123"/>
        <v>4.9543703951774952E-2</v>
      </c>
      <c r="S61" s="214">
        <f t="shared" si="123"/>
        <v>5.9572884461238977E-2</v>
      </c>
      <c r="T61" s="214">
        <f t="shared" si="123"/>
        <v>9.764369168038893E-2</v>
      </c>
      <c r="U61" s="214">
        <f t="shared" si="123"/>
        <v>7.1610894505062972E-2</v>
      </c>
      <c r="V61" s="119">
        <f t="shared" si="123"/>
        <v>5.5203584949393494E-2</v>
      </c>
      <c r="W61" s="119">
        <f t="shared" ref="W61:X61" si="124">+W60/W$63</f>
        <v>6.3708572993700349E-2</v>
      </c>
      <c r="X61" s="119">
        <f t="shared" si="124"/>
        <v>3.2387121356448847E-2</v>
      </c>
      <c r="Y61" s="214">
        <f t="shared" ref="Y61:AN61" si="125">+Y60/Y$63</f>
        <v>8.7219913789755743E-2</v>
      </c>
      <c r="Z61" s="215">
        <f t="shared" si="125"/>
        <v>9.0165662015765285E-2</v>
      </c>
      <c r="AA61" s="214">
        <f t="shared" si="125"/>
        <v>0.10570418980312973</v>
      </c>
      <c r="AB61" s="214">
        <f t="shared" si="125"/>
        <v>7.8863355287756329E-2</v>
      </c>
      <c r="AC61" s="214">
        <f t="shared" si="125"/>
        <v>0.10501500821204054</v>
      </c>
      <c r="AD61" s="214">
        <f t="shared" si="125"/>
        <v>0.11562086763639466</v>
      </c>
      <c r="AE61" s="215">
        <f t="shared" si="125"/>
        <v>7.0932922127987658E-2</v>
      </c>
      <c r="AF61" s="215">
        <f t="shared" si="125"/>
        <v>7.8580562659846545E-2</v>
      </c>
      <c r="AG61" s="84">
        <f t="shared" si="125"/>
        <v>8.5585629765730656E-2</v>
      </c>
      <c r="AH61" s="84">
        <f t="shared" si="125"/>
        <v>9.513106129095579E-2</v>
      </c>
      <c r="AI61" s="84">
        <f t="shared" si="125"/>
        <v>9.5346810012037694E-2</v>
      </c>
      <c r="AJ61" s="214">
        <f t="shared" si="125"/>
        <v>7.0782074531523145E-2</v>
      </c>
      <c r="AK61" s="119">
        <f t="shared" si="125"/>
        <v>7.8812860676009899E-2</v>
      </c>
      <c r="AL61" s="214">
        <f t="shared" si="125"/>
        <v>8.8869715271786026E-2</v>
      </c>
      <c r="AM61" s="84">
        <f t="shared" si="125"/>
        <v>7.402384270010838E-2</v>
      </c>
      <c r="AN61" s="86">
        <f t="shared" si="125"/>
        <v>9.581862229690874E-2</v>
      </c>
      <c r="AQ61" s="84">
        <f t="shared" ref="AQ61:AV61" si="126">+AQ60/AQ$63</f>
        <v>0.10164792695118055</v>
      </c>
      <c r="AR61" s="84">
        <f t="shared" si="126"/>
        <v>8.5585629765730656E-2</v>
      </c>
      <c r="AS61" s="84">
        <f t="shared" si="126"/>
        <v>9.513106129095579E-2</v>
      </c>
      <c r="AT61" s="84">
        <f t="shared" si="126"/>
        <v>9.5346810012037694E-2</v>
      </c>
      <c r="AU61" s="84">
        <f t="shared" si="126"/>
        <v>7.402384270010838E-2</v>
      </c>
      <c r="AV61" s="86">
        <f t="shared" si="126"/>
        <v>9.581862229690874E-2</v>
      </c>
      <c r="AW61" s="85"/>
      <c r="AX61" s="84">
        <f>MEDIAN($D61:$K61)</f>
        <v>9.7140436723186049E-2</v>
      </c>
      <c r="AY61" s="84">
        <f>MEDIAN($M61:$AF61)</f>
        <v>7.8963598244736533E-2</v>
      </c>
      <c r="AZ61" s="84">
        <f t="shared" ref="AZ61:BA61" si="127">MEDIAN($M61:$AF61)</f>
        <v>7.8963598244736533E-2</v>
      </c>
      <c r="BA61" s="84">
        <f t="shared" si="127"/>
        <v>7.8963598244736533E-2</v>
      </c>
      <c r="BB61" s="84">
        <f>MEDIAN($AJ61:$AL61)</f>
        <v>7.8812860676009899E-2</v>
      </c>
      <c r="BC61" s="86">
        <f t="shared" ref="BC61" si="128">+BC60/BC$63</f>
        <v>0.10057546693589096</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9">D60+D55+D46</f>
        <v>232169</v>
      </c>
      <c r="E63" s="125">
        <f t="shared" si="129"/>
        <v>90777</v>
      </c>
      <c r="F63" s="125">
        <f t="shared" si="129"/>
        <v>393338</v>
      </c>
      <c r="G63" s="125">
        <f t="shared" si="129"/>
        <v>764189</v>
      </c>
      <c r="H63" s="125">
        <f t="shared" si="129"/>
        <v>257496</v>
      </c>
      <c r="I63" s="125">
        <f t="shared" si="129"/>
        <v>501277</v>
      </c>
      <c r="J63" s="125">
        <f t="shared" si="129"/>
        <v>190152</v>
      </c>
      <c r="K63" s="80">
        <f t="shared" si="129"/>
        <v>291093</v>
      </c>
      <c r="L63" s="45">
        <f>+SUM(D63:K63)</f>
        <v>2720491</v>
      </c>
      <c r="M63" s="81">
        <f t="shared" ref="M63:V63" si="130">M60+M55+M46</f>
        <v>21068</v>
      </c>
      <c r="N63" s="125">
        <f t="shared" si="130"/>
        <v>31652</v>
      </c>
      <c r="O63" s="125">
        <f t="shared" si="130"/>
        <v>74560</v>
      </c>
      <c r="P63" s="125">
        <f t="shared" si="130"/>
        <v>34726</v>
      </c>
      <c r="Q63" s="125">
        <f t="shared" si="130"/>
        <v>86818</v>
      </c>
      <c r="R63" s="125">
        <f t="shared" si="130"/>
        <v>47776</v>
      </c>
      <c r="S63" s="125">
        <f t="shared" si="130"/>
        <v>34932</v>
      </c>
      <c r="T63" s="125">
        <f t="shared" si="130"/>
        <v>51012</v>
      </c>
      <c r="U63" s="125">
        <f t="shared" si="130"/>
        <v>35651</v>
      </c>
      <c r="V63" s="125">
        <f t="shared" si="130"/>
        <v>25886</v>
      </c>
      <c r="W63" s="125">
        <f t="shared" ref="W63:X63" si="131">W60+W55+W46</f>
        <v>18255</v>
      </c>
      <c r="X63" s="125">
        <f t="shared" si="131"/>
        <v>10498</v>
      </c>
      <c r="Y63" s="125">
        <f t="shared" ref="Y63:AF63" si="132">Y60+Y55+Y46</f>
        <v>51502</v>
      </c>
      <c r="Z63" s="125">
        <f t="shared" si="132"/>
        <v>118615</v>
      </c>
      <c r="AA63" s="125">
        <f t="shared" si="132"/>
        <v>49525</v>
      </c>
      <c r="AB63" s="125">
        <f t="shared" si="132"/>
        <v>34769</v>
      </c>
      <c r="AC63" s="125">
        <f t="shared" si="132"/>
        <v>70628</v>
      </c>
      <c r="AD63" s="125">
        <f t="shared" si="132"/>
        <v>46886</v>
      </c>
      <c r="AE63" s="125">
        <f t="shared" si="132"/>
        <v>25940</v>
      </c>
      <c r="AF63" s="80">
        <f t="shared" si="132"/>
        <v>46920</v>
      </c>
      <c r="AG63" s="45">
        <f>+SUM(M63:AF63)</f>
        <v>917619</v>
      </c>
      <c r="AH63" s="45">
        <f>AC63+AD63+Z63+T63+O63</f>
        <v>361701</v>
      </c>
      <c r="AI63" s="45">
        <f>AD63+AE63+AA63+U63+P63</f>
        <v>192728</v>
      </c>
      <c r="AJ63" s="81">
        <f>AJ60+AJ55+AJ46</f>
        <v>122418</v>
      </c>
      <c r="AK63" s="125">
        <f>AK60+AK55+AK46</f>
        <v>18195</v>
      </c>
      <c r="AL63" s="80">
        <f>AL60+AL55+AL46</f>
        <v>20862</v>
      </c>
      <c r="AM63" s="45">
        <f>+SUM(AJ63:AL63)</f>
        <v>161475</v>
      </c>
      <c r="AN63" s="211">
        <f>+AM63+AG63+L63</f>
        <v>3799585</v>
      </c>
      <c r="AQ63" s="45">
        <f>K63/AQ$5</f>
        <v>36386.625</v>
      </c>
      <c r="AR63" s="45">
        <f>AG63/AR$5</f>
        <v>45880.95</v>
      </c>
      <c r="AS63" s="45">
        <f>AH63/AS$5</f>
        <v>72340.2</v>
      </c>
      <c r="AT63" s="45">
        <f>AI63/AT$5</f>
        <v>12848.533333333333</v>
      </c>
      <c r="AU63" s="45">
        <f>AM63/AU$5</f>
        <v>53825</v>
      </c>
      <c r="AV63" s="211">
        <f>AN63/AV$5</f>
        <v>122567.25806451614</v>
      </c>
      <c r="AW63" s="122"/>
      <c r="AX63" s="45">
        <f>MEDIAN($D63:$K63)</f>
        <v>274294.5</v>
      </c>
      <c r="AY63" s="45">
        <f>MEDIAN($M63:$AF63)</f>
        <v>41268.5</v>
      </c>
      <c r="AZ63" s="45">
        <f>MEDIAN($AC63,$AD63,$Z63,$T63,$O63,Q63,AF63)</f>
        <v>70628</v>
      </c>
      <c r="BA63" s="45">
        <f>MEDIAN(M63,N63,P63,R63,S63,U63,V63,Y63,AA63,AB63,AE63,W63,X63)</f>
        <v>34726</v>
      </c>
      <c r="BB63" s="45">
        <f t="shared" ref="BB63" si="133">MEDIAN($AJ63:$AL63)</f>
        <v>20862</v>
      </c>
      <c r="BC63" s="211">
        <f>MEDIAN(D63:K63,M63:AF63,AJ63:AL63)</f>
        <v>49525</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4">D42-D63</f>
        <v>5108</v>
      </c>
      <c r="E65" s="125">
        <f t="shared" si="134"/>
        <v>-2024</v>
      </c>
      <c r="F65" s="125">
        <f t="shared" si="134"/>
        <v>5283</v>
      </c>
      <c r="G65" s="125">
        <f t="shared" si="134"/>
        <v>24726</v>
      </c>
      <c r="H65" s="125">
        <f t="shared" si="134"/>
        <v>14978</v>
      </c>
      <c r="I65" s="125">
        <f t="shared" si="134"/>
        <v>18518</v>
      </c>
      <c r="J65" s="125">
        <f t="shared" si="134"/>
        <v>-1671</v>
      </c>
      <c r="K65" s="80">
        <f t="shared" si="134"/>
        <v>9900</v>
      </c>
      <c r="L65" s="45">
        <f>+SUM(D65:K65)</f>
        <v>74818</v>
      </c>
      <c r="M65" s="81">
        <f t="shared" ref="M65:V65" si="135">M42-M63</f>
        <v>2511</v>
      </c>
      <c r="N65" s="125">
        <f t="shared" si="135"/>
        <v>1877</v>
      </c>
      <c r="O65" s="125">
        <f t="shared" si="135"/>
        <v>7926</v>
      </c>
      <c r="P65" s="125">
        <f t="shared" si="135"/>
        <v>1289</v>
      </c>
      <c r="Q65" s="125">
        <f t="shared" si="135"/>
        <v>2891</v>
      </c>
      <c r="R65" s="125">
        <f t="shared" si="135"/>
        <v>1553</v>
      </c>
      <c r="S65" s="125">
        <f t="shared" si="135"/>
        <v>-1132</v>
      </c>
      <c r="T65" s="125">
        <f t="shared" si="135"/>
        <v>-335</v>
      </c>
      <c r="U65" s="125">
        <f t="shared" si="135"/>
        <v>5491</v>
      </c>
      <c r="V65" s="125">
        <f t="shared" si="135"/>
        <v>-1513</v>
      </c>
      <c r="W65" s="125">
        <f t="shared" ref="W65:X65" si="136">W42-W63</f>
        <v>-1985</v>
      </c>
      <c r="X65" s="125">
        <f t="shared" si="136"/>
        <v>2044</v>
      </c>
      <c r="Y65" s="125">
        <f t="shared" ref="Y65:AF65" si="137">Y42-Y63</f>
        <v>713</v>
      </c>
      <c r="Z65" s="125">
        <f t="shared" si="137"/>
        <v>-82</v>
      </c>
      <c r="AA65" s="125">
        <f t="shared" si="137"/>
        <v>2372</v>
      </c>
      <c r="AB65" s="125">
        <f t="shared" si="137"/>
        <v>852</v>
      </c>
      <c r="AC65" s="125">
        <f t="shared" si="137"/>
        <v>608</v>
      </c>
      <c r="AD65" s="125">
        <f t="shared" si="137"/>
        <v>2400</v>
      </c>
      <c r="AE65" s="125">
        <f t="shared" si="137"/>
        <v>-2277</v>
      </c>
      <c r="AF65" s="80">
        <f t="shared" si="137"/>
        <v>-498</v>
      </c>
      <c r="AG65" s="45">
        <f>+SUM(M65:AF65)</f>
        <v>24705</v>
      </c>
      <c r="AH65" s="45">
        <f>AC65+AD65+Z65+T65+O65</f>
        <v>10517</v>
      </c>
      <c r="AI65" s="45">
        <f>AD65+AE65+AA65+U65+P65</f>
        <v>9275</v>
      </c>
      <c r="AJ65" s="81">
        <f>AJ42-AJ63</f>
        <v>5937</v>
      </c>
      <c r="AK65" s="125">
        <f>AK42-AK63</f>
        <v>2969</v>
      </c>
      <c r="AL65" s="80">
        <f>AL42-AL63</f>
        <v>2078</v>
      </c>
      <c r="AM65" s="45">
        <f>+SUM(AJ65:AL65)</f>
        <v>10984</v>
      </c>
      <c r="AN65" s="211">
        <f>+AM65+AG65+L65</f>
        <v>110507</v>
      </c>
      <c r="AQ65" s="45">
        <f>K65/AQ$5</f>
        <v>1237.5</v>
      </c>
      <c r="AR65" s="45">
        <f>AG65/AR$5</f>
        <v>1235.25</v>
      </c>
      <c r="AS65" s="45">
        <f>AH65/AS$5</f>
        <v>2103.4</v>
      </c>
      <c r="AT65" s="45">
        <f>AI65/AT$5</f>
        <v>618.33333333333337</v>
      </c>
      <c r="AU65" s="45">
        <f>AM65/AU$5</f>
        <v>3661.3333333333335</v>
      </c>
      <c r="AV65" s="211">
        <f>AN65/AV$5</f>
        <v>3564.7419354838707</v>
      </c>
      <c r="AW65" s="122"/>
      <c r="AX65" s="45">
        <f>MEDIAN($D65:$K65)</f>
        <v>7591.5</v>
      </c>
      <c r="AY65" s="45">
        <f>MEDIAN($M65:$AF65)</f>
        <v>1070.5</v>
      </c>
      <c r="AZ65" s="45">
        <f>MEDIAN($AC65,$AD65,$Z65,$T65,$O65,Q65,AF65)</f>
        <v>608</v>
      </c>
      <c r="BA65" s="45">
        <f>MEDIAN(M65,N65,P65,R65,S65,U65,V65,Y65,AA65,AB65,AE65,W65,X65)</f>
        <v>1289</v>
      </c>
      <c r="BB65" s="45">
        <f t="shared" ref="BB65" si="138">MEDIAN($AJ65:$AL65)</f>
        <v>2969</v>
      </c>
      <c r="BC65" s="211">
        <f>MEDIAN(D65:K65,M65:AF65,AJ65:AL65)</f>
        <v>2044</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708</v>
      </c>
      <c r="F67" s="160">
        <v>0</v>
      </c>
      <c r="G67" s="160">
        <v>195</v>
      </c>
      <c r="H67" s="144">
        <v>0</v>
      </c>
      <c r="I67" s="144">
        <v>0</v>
      </c>
      <c r="J67" s="160">
        <v>0</v>
      </c>
      <c r="K67" s="144">
        <v>0</v>
      </c>
      <c r="L67" s="43">
        <f>+SUM(D67:K67)</f>
        <v>903</v>
      </c>
      <c r="M67" s="160">
        <v>0</v>
      </c>
      <c r="N67" s="160">
        <v>0</v>
      </c>
      <c r="O67" s="160">
        <v>0</v>
      </c>
      <c r="P67" s="160">
        <v>0</v>
      </c>
      <c r="Q67" s="160">
        <v>0</v>
      </c>
      <c r="R67" s="160">
        <v>0</v>
      </c>
      <c r="S67" s="160">
        <v>0</v>
      </c>
      <c r="T67" s="160">
        <v>0</v>
      </c>
      <c r="U67" s="160">
        <v>0</v>
      </c>
      <c r="V67" s="144">
        <v>0</v>
      </c>
      <c r="W67" s="144">
        <v>0</v>
      </c>
      <c r="X67" s="144">
        <v>0</v>
      </c>
      <c r="Y67" s="160">
        <v>113</v>
      </c>
      <c r="Z67" s="160">
        <v>0</v>
      </c>
      <c r="AA67" s="160">
        <v>-3338</v>
      </c>
      <c r="AB67" s="160">
        <v>0</v>
      </c>
      <c r="AC67" s="160">
        <v>0</v>
      </c>
      <c r="AD67" s="160">
        <v>-1779</v>
      </c>
      <c r="AE67" s="160">
        <v>-471</v>
      </c>
      <c r="AF67" s="160">
        <v>0</v>
      </c>
      <c r="AG67" s="43">
        <f>+SUM(M67:AF67)</f>
        <v>-5475</v>
      </c>
      <c r="AH67" s="43">
        <f>AC67+AD67+Z67+T67+O67</f>
        <v>-1779</v>
      </c>
      <c r="AI67" s="43">
        <f>AD67+AE67+AA67+U67+P67</f>
        <v>-5588</v>
      </c>
      <c r="AJ67" s="160">
        <v>0</v>
      </c>
      <c r="AK67" s="144">
        <v>-241</v>
      </c>
      <c r="AL67" s="160">
        <v>0</v>
      </c>
      <c r="AM67" s="43">
        <f>+SUM(AJ67:AL67)</f>
        <v>-241</v>
      </c>
      <c r="AN67" s="44">
        <f>+AM67+AG67+L67</f>
        <v>-4813</v>
      </c>
      <c r="AQ67" s="43">
        <f>K67/AQ$5</f>
        <v>0</v>
      </c>
      <c r="AR67" s="43">
        <f>AG67/AR$5</f>
        <v>-273.75</v>
      </c>
      <c r="AS67" s="43">
        <f>AH67/AS$5</f>
        <v>-355.8</v>
      </c>
      <c r="AT67" s="43">
        <f>AI67/AT$5</f>
        <v>-372.53333333333336</v>
      </c>
      <c r="AU67" s="43">
        <f>AM67/AU$5</f>
        <v>-80.333333333333329</v>
      </c>
      <c r="AV67" s="44">
        <f>AN67/AV$5</f>
        <v>-155.25806451612902</v>
      </c>
      <c r="AW67" s="122"/>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0">D65+D67</f>
        <v>5108</v>
      </c>
      <c r="E69" s="126">
        <f t="shared" si="140"/>
        <v>-1316</v>
      </c>
      <c r="F69" s="126">
        <f t="shared" si="140"/>
        <v>5283</v>
      </c>
      <c r="G69" s="126">
        <f t="shared" si="140"/>
        <v>24921</v>
      </c>
      <c r="H69" s="126">
        <f t="shared" si="140"/>
        <v>14978</v>
      </c>
      <c r="I69" s="126">
        <f t="shared" si="140"/>
        <v>18518</v>
      </c>
      <c r="J69" s="126">
        <f t="shared" si="140"/>
        <v>-1671</v>
      </c>
      <c r="K69" s="78">
        <f t="shared" si="140"/>
        <v>9900</v>
      </c>
      <c r="L69" s="42">
        <f>+SUM(D69:K69)</f>
        <v>75721</v>
      </c>
      <c r="M69" s="79">
        <f t="shared" ref="M69:V69" si="141">M65+M67</f>
        <v>2511</v>
      </c>
      <c r="N69" s="126">
        <f t="shared" si="141"/>
        <v>1877</v>
      </c>
      <c r="O69" s="126">
        <f t="shared" si="141"/>
        <v>7926</v>
      </c>
      <c r="P69" s="126">
        <f t="shared" si="141"/>
        <v>1289</v>
      </c>
      <c r="Q69" s="126">
        <f t="shared" si="141"/>
        <v>2891</v>
      </c>
      <c r="R69" s="126">
        <f t="shared" si="141"/>
        <v>1553</v>
      </c>
      <c r="S69" s="126">
        <f t="shared" si="141"/>
        <v>-1132</v>
      </c>
      <c r="T69" s="126">
        <f t="shared" si="141"/>
        <v>-335</v>
      </c>
      <c r="U69" s="126">
        <f t="shared" si="141"/>
        <v>5491</v>
      </c>
      <c r="V69" s="126">
        <f t="shared" si="141"/>
        <v>-1513</v>
      </c>
      <c r="W69" s="126">
        <f t="shared" ref="W69:X69" si="142">W65+W67</f>
        <v>-1985</v>
      </c>
      <c r="X69" s="126">
        <f t="shared" si="142"/>
        <v>2044</v>
      </c>
      <c r="Y69" s="126">
        <f t="shared" ref="Y69:AF69" si="143">Y65+Y67</f>
        <v>826</v>
      </c>
      <c r="Z69" s="126">
        <f t="shared" si="143"/>
        <v>-82</v>
      </c>
      <c r="AA69" s="126">
        <f t="shared" si="143"/>
        <v>-966</v>
      </c>
      <c r="AB69" s="126">
        <f t="shared" si="143"/>
        <v>852</v>
      </c>
      <c r="AC69" s="126">
        <f t="shared" si="143"/>
        <v>608</v>
      </c>
      <c r="AD69" s="126">
        <f t="shared" si="143"/>
        <v>621</v>
      </c>
      <c r="AE69" s="126">
        <f t="shared" si="143"/>
        <v>-2748</v>
      </c>
      <c r="AF69" s="78">
        <f t="shared" si="143"/>
        <v>-498</v>
      </c>
      <c r="AG69" s="42">
        <f>+SUM(M69:AF69)</f>
        <v>19230</v>
      </c>
      <c r="AH69" s="42">
        <f>AC69+AD69+Z69+T69+O69</f>
        <v>8738</v>
      </c>
      <c r="AI69" s="42">
        <f>AD69+AE69+AA69+U69+P69</f>
        <v>3687</v>
      </c>
      <c r="AJ69" s="79">
        <f>AJ65+AJ67</f>
        <v>5937</v>
      </c>
      <c r="AK69" s="126">
        <f>AK65+AK67</f>
        <v>2728</v>
      </c>
      <c r="AL69" s="78">
        <f>AL65+AL67</f>
        <v>2078</v>
      </c>
      <c r="AM69" s="42">
        <f>+SUM(AJ69:AL69)</f>
        <v>10743</v>
      </c>
      <c r="AN69" s="230">
        <f>+AM69+AG69+L69</f>
        <v>105694</v>
      </c>
      <c r="AQ69" s="42">
        <f>K69/AQ$5</f>
        <v>1237.5</v>
      </c>
      <c r="AR69" s="42">
        <f>AG69/AR$5</f>
        <v>961.5</v>
      </c>
      <c r="AS69" s="42">
        <f>AH69/AS$5</f>
        <v>1747.6</v>
      </c>
      <c r="AT69" s="42">
        <f>AI69/AT$5</f>
        <v>245.8</v>
      </c>
      <c r="AU69" s="42">
        <f>AM69/AU$5</f>
        <v>3581</v>
      </c>
      <c r="AV69" s="230">
        <f>AN69/AV$5</f>
        <v>3409.483870967742</v>
      </c>
      <c r="AW69" s="122"/>
      <c r="AX69" s="42">
        <f>MEDIAN($D69:$K69)</f>
        <v>7591.5</v>
      </c>
      <c r="AY69" s="42">
        <f>MEDIAN($M69:$AF69)</f>
        <v>723.5</v>
      </c>
      <c r="AZ69" s="42">
        <f>MEDIAN($AC69,$AD69,$Z69,$T69,$O69,Q69,AF69)</f>
        <v>608</v>
      </c>
      <c r="BA69" s="42">
        <f>MEDIAN(M69,N69,P69,R69,S69,U69,V69,Y69,AA69,AB69,AE69,W69,X69)</f>
        <v>852</v>
      </c>
      <c r="BB69" s="42">
        <f t="shared" ref="BB69" si="144">MEDIAN($AJ69:$AL69)</f>
        <v>2728</v>
      </c>
      <c r="BC69" s="230">
        <f>MEDIAN(D69:K69,M69:AF69,AJ69:AL69)</f>
        <v>1553</v>
      </c>
    </row>
    <row r="70" spans="1:55" s="204" customFormat="1" ht="15" thickTop="1">
      <c r="A70" s="199"/>
      <c r="B70" s="231"/>
      <c r="C70" s="232" t="s">
        <v>238</v>
      </c>
      <c r="D70" s="77">
        <f t="shared" ref="D70:V70" si="145">+D65/D42</f>
        <v>2.1527581687226321E-2</v>
      </c>
      <c r="E70" s="233">
        <f t="shared" si="145"/>
        <v>-2.2804862934210676E-2</v>
      </c>
      <c r="F70" s="233">
        <f t="shared" si="145"/>
        <v>1.3253190373813723E-2</v>
      </c>
      <c r="G70" s="233">
        <f t="shared" si="145"/>
        <v>3.1341779532649272E-2</v>
      </c>
      <c r="H70" s="127">
        <f t="shared" si="145"/>
        <v>5.4970382495210551E-2</v>
      </c>
      <c r="I70" s="127">
        <f t="shared" si="145"/>
        <v>3.5625583162592948E-2</v>
      </c>
      <c r="J70" s="233">
        <f t="shared" si="145"/>
        <v>-8.8656151017874486E-3</v>
      </c>
      <c r="K70" s="127">
        <f t="shared" si="145"/>
        <v>3.2891130358513321E-2</v>
      </c>
      <c r="L70" s="75">
        <f t="shared" si="145"/>
        <v>2.6765556151395069E-2</v>
      </c>
      <c r="M70" s="233">
        <f t="shared" si="145"/>
        <v>0.10649306586369227</v>
      </c>
      <c r="N70" s="127">
        <f t="shared" si="145"/>
        <v>5.5981389245131082E-2</v>
      </c>
      <c r="O70" s="233">
        <f t="shared" si="145"/>
        <v>9.6089033290497783E-2</v>
      </c>
      <c r="P70" s="233">
        <f t="shared" si="145"/>
        <v>3.5790642787727339E-2</v>
      </c>
      <c r="Q70" s="233">
        <f t="shared" si="145"/>
        <v>3.2226420983401886E-2</v>
      </c>
      <c r="R70" s="233">
        <f t="shared" si="145"/>
        <v>3.1482495084027652E-2</v>
      </c>
      <c r="S70" s="233">
        <f t="shared" si="145"/>
        <v>-3.3491124260355026E-2</v>
      </c>
      <c r="T70" s="233">
        <f t="shared" si="145"/>
        <v>-6.610493912425755E-3</v>
      </c>
      <c r="U70" s="233">
        <f t="shared" si="145"/>
        <v>0.13346458606776529</v>
      </c>
      <c r="V70" s="127">
        <f t="shared" si="145"/>
        <v>-6.2076888360070567E-2</v>
      </c>
      <c r="W70" s="127">
        <f t="shared" ref="W70:X70" si="146">+W65/W42</f>
        <v>-0.12200368776889982</v>
      </c>
      <c r="X70" s="127">
        <f t="shared" si="146"/>
        <v>0.16297241269335033</v>
      </c>
      <c r="Y70" s="233">
        <f t="shared" ref="Y70:AG70" si="147">+Y65/Y42</f>
        <v>1.3655079957866514E-2</v>
      </c>
      <c r="Z70" s="127">
        <f t="shared" si="147"/>
        <v>-6.9179047185172063E-4</v>
      </c>
      <c r="AA70" s="233">
        <f t="shared" si="147"/>
        <v>4.5705917490413701E-2</v>
      </c>
      <c r="AB70" s="233">
        <f t="shared" si="147"/>
        <v>2.3918475056848489E-2</v>
      </c>
      <c r="AC70" s="233">
        <f t="shared" si="147"/>
        <v>8.5350103880060639E-3</v>
      </c>
      <c r="AD70" s="233">
        <f t="shared" si="147"/>
        <v>4.8695369881913725E-2</v>
      </c>
      <c r="AE70" s="127">
        <f t="shared" si="147"/>
        <v>-9.6226175886404933E-2</v>
      </c>
      <c r="AF70" s="127">
        <f t="shared" si="147"/>
        <v>-1.0727672224376374E-2</v>
      </c>
      <c r="AG70" s="75">
        <f t="shared" si="147"/>
        <v>2.6217097304111963E-2</v>
      </c>
      <c r="AH70" s="75">
        <f>AH65/AH42</f>
        <v>2.8254947369552252E-2</v>
      </c>
      <c r="AI70" s="75">
        <f>AI65/AI42</f>
        <v>4.5915159675846397E-2</v>
      </c>
      <c r="AJ70" s="233">
        <f>+AJ65/AJ42</f>
        <v>4.6254528456234664E-2</v>
      </c>
      <c r="AK70" s="127">
        <f>+AK65/AK42</f>
        <v>0.14028539028539028</v>
      </c>
      <c r="AL70" s="233">
        <f>+AL65/AL42</f>
        <v>9.0584132519616389E-2</v>
      </c>
      <c r="AM70" s="75">
        <f>+AM65/AM42</f>
        <v>6.3690500350808019E-2</v>
      </c>
      <c r="AN70" s="76">
        <f>+AN65/AN42</f>
        <v>2.8261994858432997E-2</v>
      </c>
      <c r="AQ70" s="75">
        <f>AQ65/AQ42</f>
        <v>3.2891130358513321E-2</v>
      </c>
      <c r="AR70" s="75">
        <f>AR65/AR42</f>
        <v>2.6217097304111963E-2</v>
      </c>
      <c r="AS70" s="75">
        <f>AS65/AS42</f>
        <v>2.8254947369552249E-2</v>
      </c>
      <c r="AT70" s="75">
        <f>AT65/AT42</f>
        <v>4.5915159675846404E-2</v>
      </c>
      <c r="AU70" s="75">
        <f>AU65/AU42</f>
        <v>6.3690500350808019E-2</v>
      </c>
      <c r="AV70" s="76">
        <f>+AV65/AV42</f>
        <v>2.8261994858432997E-2</v>
      </c>
      <c r="AW70" s="71"/>
      <c r="AX70" s="75">
        <f>MEDIAN($D70:$K70)</f>
        <v>2.6434680609937797E-2</v>
      </c>
      <c r="AY70" s="75">
        <f>MEDIAN($M70:$AF70)</f>
        <v>2.7700485070438069E-2</v>
      </c>
      <c r="AZ70" s="75">
        <f t="shared" ref="AZ70:BA71" si="148">MEDIAN($M70:$AF70)</f>
        <v>2.7700485070438069E-2</v>
      </c>
      <c r="BA70" s="75">
        <f t="shared" si="148"/>
        <v>2.7700485070438069E-2</v>
      </c>
      <c r="BB70" s="75">
        <f>MEDIAN($AJ70:$AL70)</f>
        <v>9.0584132519616389E-2</v>
      </c>
      <c r="BC70" s="76">
        <f>+BC65/BC42</f>
        <v>4.033387927462162E-2</v>
      </c>
    </row>
    <row r="71" spans="1:55" s="204" customFormat="1">
      <c r="A71" s="199"/>
      <c r="B71" s="200"/>
      <c r="C71" s="232" t="s">
        <v>237</v>
      </c>
      <c r="D71" s="74">
        <f t="shared" ref="D71:V71" si="149">+D69/D42</f>
        <v>2.1527581687226321E-2</v>
      </c>
      <c r="E71" s="234">
        <f t="shared" si="149"/>
        <v>-1.4827667797144886E-2</v>
      </c>
      <c r="F71" s="234">
        <f t="shared" si="149"/>
        <v>1.3253190373813723E-2</v>
      </c>
      <c r="G71" s="234">
        <f t="shared" si="149"/>
        <v>3.158895445009919E-2</v>
      </c>
      <c r="H71" s="128">
        <f t="shared" si="149"/>
        <v>5.4970382495210551E-2</v>
      </c>
      <c r="I71" s="128">
        <f t="shared" si="149"/>
        <v>3.5625583162592948E-2</v>
      </c>
      <c r="J71" s="234">
        <f t="shared" si="149"/>
        <v>-8.8656151017874486E-3</v>
      </c>
      <c r="K71" s="128">
        <f t="shared" si="149"/>
        <v>3.2891130358513321E-2</v>
      </c>
      <c r="L71" s="73">
        <f t="shared" si="149"/>
        <v>2.7088597360792672E-2</v>
      </c>
      <c r="M71" s="234">
        <f t="shared" si="149"/>
        <v>0.10649306586369227</v>
      </c>
      <c r="N71" s="235">
        <f t="shared" si="149"/>
        <v>5.5981389245131082E-2</v>
      </c>
      <c r="O71" s="234">
        <f t="shared" si="149"/>
        <v>9.6089033290497783E-2</v>
      </c>
      <c r="P71" s="234">
        <f t="shared" si="149"/>
        <v>3.5790642787727339E-2</v>
      </c>
      <c r="Q71" s="234">
        <f t="shared" si="149"/>
        <v>3.2226420983401886E-2</v>
      </c>
      <c r="R71" s="234">
        <f t="shared" si="149"/>
        <v>3.1482495084027652E-2</v>
      </c>
      <c r="S71" s="234">
        <f t="shared" si="149"/>
        <v>-3.3491124260355026E-2</v>
      </c>
      <c r="T71" s="234">
        <f t="shared" si="149"/>
        <v>-6.610493912425755E-3</v>
      </c>
      <c r="U71" s="234">
        <f t="shared" si="149"/>
        <v>0.13346458606776529</v>
      </c>
      <c r="V71" s="128">
        <f t="shared" si="149"/>
        <v>-6.2076888360070567E-2</v>
      </c>
      <c r="W71" s="128">
        <f t="shared" ref="W71:X71" si="150">+W69/W42</f>
        <v>-0.12200368776889982</v>
      </c>
      <c r="X71" s="128">
        <f t="shared" si="150"/>
        <v>0.16297241269335033</v>
      </c>
      <c r="Y71" s="234">
        <f t="shared" ref="Y71:AG71" si="151">+Y69/Y42</f>
        <v>1.5819209039548022E-2</v>
      </c>
      <c r="Z71" s="235">
        <f t="shared" si="151"/>
        <v>-6.9179047185172063E-4</v>
      </c>
      <c r="AA71" s="234">
        <f t="shared" si="151"/>
        <v>-1.8613792704780623E-2</v>
      </c>
      <c r="AB71" s="234">
        <f t="shared" si="151"/>
        <v>2.3918475056848489E-2</v>
      </c>
      <c r="AC71" s="234">
        <f t="shared" si="151"/>
        <v>8.5350103880060639E-3</v>
      </c>
      <c r="AD71" s="234">
        <f t="shared" si="151"/>
        <v>1.2599926956945177E-2</v>
      </c>
      <c r="AE71" s="235">
        <f t="shared" si="151"/>
        <v>-0.11613066813168238</v>
      </c>
      <c r="AF71" s="235">
        <f t="shared" si="151"/>
        <v>-1.0727672224376374E-2</v>
      </c>
      <c r="AG71" s="70">
        <f t="shared" si="151"/>
        <v>2.0406993772842462E-2</v>
      </c>
      <c r="AH71" s="70">
        <f>AH69/AH42</f>
        <v>2.3475490169739238E-2</v>
      </c>
      <c r="AI71" s="70">
        <f>AI69/AI42</f>
        <v>1.8252204175185516E-2</v>
      </c>
      <c r="AJ71" s="234">
        <f>+AJ69/AJ42</f>
        <v>4.6254528456234664E-2</v>
      </c>
      <c r="AK71" s="128">
        <f>+AK69/AK42</f>
        <v>0.12889812889812891</v>
      </c>
      <c r="AL71" s="234">
        <f>+AL69/AL42</f>
        <v>9.0584132519616389E-2</v>
      </c>
      <c r="AM71" s="70">
        <f>+AM69/AM42</f>
        <v>6.229306675789608E-2</v>
      </c>
      <c r="AN71" s="72">
        <f>+AN69/AN42</f>
        <v>2.7031077529633574E-2</v>
      </c>
      <c r="AQ71" s="70">
        <f>AQ69/AQ42</f>
        <v>3.2891130358513321E-2</v>
      </c>
      <c r="AR71" s="70">
        <f>AR69/AR42</f>
        <v>2.0406993772842462E-2</v>
      </c>
      <c r="AS71" s="70">
        <f>AS69/AS42</f>
        <v>2.3475490169739235E-2</v>
      </c>
      <c r="AT71" s="70">
        <f>AT69/AT42</f>
        <v>1.8252204175185516E-2</v>
      </c>
      <c r="AU71" s="70">
        <f>AU69/AU42</f>
        <v>6.229306675789608E-2</v>
      </c>
      <c r="AV71" s="72">
        <f>+AV69/AV42</f>
        <v>2.7031077529633574E-2</v>
      </c>
      <c r="AW71" s="71"/>
      <c r="AX71" s="70">
        <f>MEDIAN($D71:$K71)</f>
        <v>2.6558268068662755E-2</v>
      </c>
      <c r="AY71" s="70">
        <f>MEDIAN($M71:$AF71)</f>
        <v>1.4209567998246599E-2</v>
      </c>
      <c r="AZ71" s="70">
        <f t="shared" si="148"/>
        <v>1.4209567998246599E-2</v>
      </c>
      <c r="BA71" s="70">
        <f t="shared" si="148"/>
        <v>1.4209567998246599E-2</v>
      </c>
      <c r="BB71" s="70">
        <f>MEDIAN($AJ71:$AL71)</f>
        <v>9.0584132519616389E-2</v>
      </c>
      <c r="BC71" s="72">
        <f>+BC69/BC42</f>
        <v>3.064506580894686E-2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2008</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2">D81+D82+D113</f>
        <v>1912</v>
      </c>
      <c r="E77" s="130">
        <f t="shared" si="152"/>
        <v>23903</v>
      </c>
      <c r="F77" s="130">
        <f t="shared" si="152"/>
        <v>96115</v>
      </c>
      <c r="G77" s="130">
        <f t="shared" si="152"/>
        <v>83044</v>
      </c>
      <c r="H77" s="130">
        <f t="shared" si="152"/>
        <v>51467</v>
      </c>
      <c r="I77" s="130">
        <f t="shared" si="152"/>
        <v>88242</v>
      </c>
      <c r="J77" s="130">
        <f t="shared" si="152"/>
        <v>22189</v>
      </c>
      <c r="K77" s="130">
        <f t="shared" si="152"/>
        <v>30895</v>
      </c>
      <c r="L77" s="130">
        <f t="shared" si="152"/>
        <v>397767</v>
      </c>
      <c r="M77" s="130">
        <f t="shared" si="152"/>
        <v>23149</v>
      </c>
      <c r="N77" s="130">
        <f t="shared" si="152"/>
        <v>5352</v>
      </c>
      <c r="O77" s="130">
        <f t="shared" si="152"/>
        <v>21100</v>
      </c>
      <c r="P77" s="130">
        <f t="shared" si="152"/>
        <v>10001</v>
      </c>
      <c r="Q77" s="130">
        <f t="shared" si="152"/>
        <v>36878</v>
      </c>
      <c r="R77" s="130">
        <f t="shared" si="152"/>
        <v>15200</v>
      </c>
      <c r="S77" s="130">
        <f t="shared" si="152"/>
        <v>3970</v>
      </c>
      <c r="T77" s="130">
        <f t="shared" si="152"/>
        <v>409</v>
      </c>
      <c r="U77" s="130">
        <f t="shared" si="152"/>
        <v>27535</v>
      </c>
      <c r="V77" s="130">
        <f t="shared" si="152"/>
        <v>5333</v>
      </c>
      <c r="W77" s="130">
        <f t="shared" ref="W77:X77" si="153">W81+W82+W113</f>
        <v>752</v>
      </c>
      <c r="X77" s="130">
        <f t="shared" si="153"/>
        <v>9956</v>
      </c>
      <c r="Y77" s="130">
        <f t="shared" ref="Y77:AN77" si="154">Y81+Y82+Y113</f>
        <v>21751</v>
      </c>
      <c r="Z77" s="130">
        <f t="shared" si="154"/>
        <v>3084</v>
      </c>
      <c r="AA77" s="130">
        <f t="shared" si="154"/>
        <v>2556</v>
      </c>
      <c r="AB77" s="130">
        <f t="shared" si="154"/>
        <v>4993</v>
      </c>
      <c r="AC77" s="130">
        <f t="shared" si="154"/>
        <v>0</v>
      </c>
      <c r="AD77" s="130">
        <f t="shared" si="154"/>
        <v>10227</v>
      </c>
      <c r="AE77" s="130">
        <f t="shared" si="154"/>
        <v>2734</v>
      </c>
      <c r="AF77" s="130">
        <f t="shared" si="154"/>
        <v>7452</v>
      </c>
      <c r="AG77" s="130">
        <f t="shared" si="154"/>
        <v>212432</v>
      </c>
      <c r="AH77" s="130">
        <f t="shared" si="154"/>
        <v>34820</v>
      </c>
      <c r="AI77" s="130">
        <f t="shared" si="154"/>
        <v>53053</v>
      </c>
      <c r="AJ77" s="130">
        <f t="shared" si="154"/>
        <v>38353</v>
      </c>
      <c r="AK77" s="130">
        <f t="shared" si="154"/>
        <v>18929</v>
      </c>
      <c r="AL77" s="130">
        <f t="shared" si="154"/>
        <v>11237</v>
      </c>
      <c r="AM77" s="130">
        <f t="shared" si="154"/>
        <v>68519</v>
      </c>
      <c r="AN77" s="130">
        <f t="shared" si="154"/>
        <v>678718</v>
      </c>
      <c r="AQ77" s="43">
        <f>K77/AQ$5</f>
        <v>3861.875</v>
      </c>
      <c r="AR77" s="43">
        <f t="shared" ref="AR77:AT78" si="155">AG77/AR$5</f>
        <v>10621.6</v>
      </c>
      <c r="AS77" s="43">
        <f t="shared" si="155"/>
        <v>6964</v>
      </c>
      <c r="AT77" s="43">
        <f t="shared" si="155"/>
        <v>3536.8666666666668</v>
      </c>
      <c r="AU77" s="43">
        <f>AM77/AU$5</f>
        <v>22839.666666666668</v>
      </c>
      <c r="AV77" s="44">
        <f>AN77/AV$5</f>
        <v>21894.129032258064</v>
      </c>
      <c r="AW77" s="50"/>
      <c r="AX77" s="43">
        <f t="shared" ref="AX77:AX78" si="156">MEDIAN($D77:$K77)</f>
        <v>41181</v>
      </c>
      <c r="AY77" s="43">
        <f t="shared" ref="AY77:AY78" si="157">MEDIAN($M77:$AF77)</f>
        <v>6402</v>
      </c>
      <c r="AZ77" s="43">
        <f t="shared" ref="AZ77:AZ78" si="158">MEDIAN($AC77,$AD77,$Z77,$T77,$O77,Q77,AF77)</f>
        <v>7452</v>
      </c>
      <c r="BA77" s="43">
        <f t="shared" ref="BA77:BA78" si="159">MEDIAN(M77,N77,P77,R77,S77,U77,V77,Y77,AA77,AB77,AE77,W77,X77)</f>
        <v>5352</v>
      </c>
      <c r="BB77" s="43">
        <f t="shared" ref="BB77:BB78" si="160">MEDIAN($AJ77:$AL77)</f>
        <v>18929</v>
      </c>
      <c r="BC77" s="44">
        <f t="shared" ref="BC77:BC78" si="161">MEDIAN(D77:K77,M77:AF77,AJ77:AL77)</f>
        <v>11237</v>
      </c>
    </row>
    <row r="78" spans="1:55" s="204" customFormat="1">
      <c r="A78" s="199"/>
      <c r="B78" s="200"/>
      <c r="C78" s="201" t="s">
        <v>234</v>
      </c>
      <c r="D78" s="131">
        <f t="shared" ref="D78:V78" si="162">D88+D119</f>
        <v>9132</v>
      </c>
      <c r="E78" s="131">
        <f t="shared" si="162"/>
        <v>61124</v>
      </c>
      <c r="F78" s="131">
        <f t="shared" si="162"/>
        <v>132448</v>
      </c>
      <c r="G78" s="131">
        <f t="shared" si="162"/>
        <v>156699</v>
      </c>
      <c r="H78" s="131">
        <f t="shared" si="162"/>
        <v>74927</v>
      </c>
      <c r="I78" s="131">
        <f t="shared" si="162"/>
        <v>219438</v>
      </c>
      <c r="J78" s="131">
        <f t="shared" si="162"/>
        <v>36917</v>
      </c>
      <c r="K78" s="131">
        <f t="shared" si="162"/>
        <v>64798</v>
      </c>
      <c r="L78" s="68">
        <f t="shared" si="162"/>
        <v>755483</v>
      </c>
      <c r="M78" s="131">
        <f t="shared" si="162"/>
        <v>24098</v>
      </c>
      <c r="N78" s="131">
        <f t="shared" si="162"/>
        <v>10019</v>
      </c>
      <c r="O78" s="131">
        <f t="shared" si="162"/>
        <v>27537</v>
      </c>
      <c r="P78" s="131">
        <f t="shared" si="162"/>
        <v>12633</v>
      </c>
      <c r="Q78" s="131">
        <f t="shared" si="162"/>
        <v>43444</v>
      </c>
      <c r="R78" s="131">
        <f t="shared" si="162"/>
        <v>19555</v>
      </c>
      <c r="S78" s="131">
        <f t="shared" si="162"/>
        <v>4801</v>
      </c>
      <c r="T78" s="131">
        <f t="shared" si="162"/>
        <v>9616</v>
      </c>
      <c r="U78" s="131">
        <f t="shared" si="162"/>
        <v>30413</v>
      </c>
      <c r="V78" s="131">
        <f t="shared" si="162"/>
        <v>7442</v>
      </c>
      <c r="W78" s="131">
        <f t="shared" ref="W78:X78" si="163">W88+W119</f>
        <v>2070</v>
      </c>
      <c r="X78" s="131">
        <f t="shared" si="163"/>
        <v>10926</v>
      </c>
      <c r="Y78" s="131">
        <f t="shared" ref="Y78:AN78" si="164">Y88+Y119</f>
        <v>29074</v>
      </c>
      <c r="Z78" s="131">
        <f t="shared" si="164"/>
        <v>7122</v>
      </c>
      <c r="AA78" s="131">
        <f t="shared" si="164"/>
        <v>10708</v>
      </c>
      <c r="AB78" s="131">
        <f t="shared" si="164"/>
        <v>6100</v>
      </c>
      <c r="AC78" s="131">
        <f t="shared" si="164"/>
        <v>12946</v>
      </c>
      <c r="AD78" s="131">
        <f t="shared" si="164"/>
        <v>16191</v>
      </c>
      <c r="AE78" s="131">
        <f t="shared" si="164"/>
        <v>4321</v>
      </c>
      <c r="AF78" s="131">
        <f t="shared" si="164"/>
        <v>8944</v>
      </c>
      <c r="AG78" s="68">
        <f t="shared" si="164"/>
        <v>297960</v>
      </c>
      <c r="AH78" s="68">
        <f t="shared" si="164"/>
        <v>73412</v>
      </c>
      <c r="AI78" s="68">
        <f t="shared" si="164"/>
        <v>74266</v>
      </c>
      <c r="AJ78" s="131">
        <f t="shared" si="164"/>
        <v>48880</v>
      </c>
      <c r="AK78" s="131">
        <f t="shared" si="164"/>
        <v>20210</v>
      </c>
      <c r="AL78" s="131">
        <f t="shared" si="164"/>
        <v>12461</v>
      </c>
      <c r="AM78" s="68">
        <f t="shared" si="164"/>
        <v>81551</v>
      </c>
      <c r="AN78" s="69">
        <f t="shared" si="164"/>
        <v>1134994</v>
      </c>
      <c r="AQ78" s="43">
        <f>K78/AQ$5</f>
        <v>8099.75</v>
      </c>
      <c r="AR78" s="43">
        <f t="shared" si="155"/>
        <v>14898</v>
      </c>
      <c r="AS78" s="43">
        <f t="shared" si="155"/>
        <v>14682.4</v>
      </c>
      <c r="AT78" s="43">
        <f t="shared" si="155"/>
        <v>4951.0666666666666</v>
      </c>
      <c r="AU78" s="43">
        <f>AM78/AU$5</f>
        <v>27183.666666666668</v>
      </c>
      <c r="AV78" s="44">
        <f>AN78/AV$5</f>
        <v>36612.709677419356</v>
      </c>
      <c r="AW78" s="131"/>
      <c r="AX78" s="43">
        <f t="shared" si="156"/>
        <v>69862.5</v>
      </c>
      <c r="AY78" s="43">
        <f t="shared" si="157"/>
        <v>10817</v>
      </c>
      <c r="AZ78" s="43">
        <f t="shared" si="158"/>
        <v>12946</v>
      </c>
      <c r="BA78" s="43">
        <f t="shared" si="159"/>
        <v>10708</v>
      </c>
      <c r="BB78" s="43">
        <f t="shared" si="160"/>
        <v>20210</v>
      </c>
      <c r="BC78" s="44">
        <f t="shared" si="161"/>
        <v>16191</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1727</v>
      </c>
      <c r="E81" s="246">
        <v>2502</v>
      </c>
      <c r="F81" s="247">
        <v>7916</v>
      </c>
      <c r="G81" s="247">
        <v>59024</v>
      </c>
      <c r="H81" s="144">
        <v>9267</v>
      </c>
      <c r="I81" s="144">
        <v>2485</v>
      </c>
      <c r="J81" s="247">
        <v>19152</v>
      </c>
      <c r="K81" s="144">
        <v>3556</v>
      </c>
      <c r="L81" s="43">
        <f t="shared" ref="L81:L88" si="165">+SUM(D81:K81)</f>
        <v>105629</v>
      </c>
      <c r="M81" s="246">
        <v>93</v>
      </c>
      <c r="N81" s="160">
        <v>5272</v>
      </c>
      <c r="O81" s="247">
        <v>7700</v>
      </c>
      <c r="P81" s="246">
        <v>5901</v>
      </c>
      <c r="Q81" s="247">
        <v>3387</v>
      </c>
      <c r="R81" s="247">
        <v>700</v>
      </c>
      <c r="S81" s="247">
        <v>20</v>
      </c>
      <c r="T81" s="246">
        <v>131</v>
      </c>
      <c r="U81" s="247">
        <v>4081</v>
      </c>
      <c r="V81" s="248">
        <v>1796</v>
      </c>
      <c r="W81" s="248">
        <v>252</v>
      </c>
      <c r="X81" s="248">
        <v>274</v>
      </c>
      <c r="Y81" s="247">
        <v>101</v>
      </c>
      <c r="Z81" s="160">
        <v>3084</v>
      </c>
      <c r="AA81" s="249">
        <v>581</v>
      </c>
      <c r="AB81" s="247">
        <v>1245</v>
      </c>
      <c r="AC81" s="247">
        <v>0</v>
      </c>
      <c r="AD81" s="246">
        <v>522</v>
      </c>
      <c r="AE81" s="246">
        <v>2734</v>
      </c>
      <c r="AF81" s="246">
        <v>7168</v>
      </c>
      <c r="AG81" s="43">
        <f t="shared" ref="AG81:AG88" si="166">+SUM(M81:AF81)</f>
        <v>45042</v>
      </c>
      <c r="AH81" s="43">
        <f t="shared" ref="AH81:AI88" si="167">AC81+AD81+Z81+T81+O81</f>
        <v>11437</v>
      </c>
      <c r="AI81" s="43">
        <f t="shared" si="167"/>
        <v>13819</v>
      </c>
      <c r="AJ81" s="247">
        <v>13103</v>
      </c>
      <c r="AK81" s="248">
        <v>1121</v>
      </c>
      <c r="AL81" s="247">
        <v>337</v>
      </c>
      <c r="AM81" s="43">
        <f t="shared" ref="AM81:AM88" si="168">+SUM(AJ81:AL81)</f>
        <v>14561</v>
      </c>
      <c r="AN81" s="44">
        <f t="shared" ref="AN81:AN88" si="169">+AM81+AG81+L81</f>
        <v>165232</v>
      </c>
      <c r="AQ81" s="43">
        <f t="shared" ref="AQ81:AQ87" si="170">K81/AQ$5</f>
        <v>444.5</v>
      </c>
      <c r="AR81" s="43">
        <f t="shared" ref="AR81:AT87" si="171">AG81/AR$5</f>
        <v>2252.1</v>
      </c>
      <c r="AS81" s="43">
        <f t="shared" si="171"/>
        <v>2287.4</v>
      </c>
      <c r="AT81" s="43">
        <f t="shared" si="171"/>
        <v>921.26666666666665</v>
      </c>
      <c r="AU81" s="43">
        <f t="shared" ref="AU81:AV87" si="172">AM81/AU$5</f>
        <v>4853.666666666667</v>
      </c>
      <c r="AV81" s="44">
        <f t="shared" si="172"/>
        <v>5330.0645161290322</v>
      </c>
      <c r="AW81" s="122"/>
      <c r="AX81" s="43">
        <f t="shared" ref="AX81:AX88" si="173">MEDIAN($D81:$K81)</f>
        <v>5736</v>
      </c>
      <c r="AY81" s="43">
        <f t="shared" ref="AY81:AY88" si="174">MEDIAN($M81:$AF81)</f>
        <v>972.5</v>
      </c>
      <c r="AZ81" s="43">
        <f t="shared" ref="AZ81:AZ88" si="175">MEDIAN($AC81,$AD81,$Z81,$T81,$O81,Q81,AF81)</f>
        <v>3084</v>
      </c>
      <c r="BA81" s="43">
        <f t="shared" ref="BA81:BA88" si="176">MEDIAN(M81,N81,P81,R81,S81,U81,V81,Y81,AA81,AB81,AE81,W81,X81)</f>
        <v>700</v>
      </c>
      <c r="BB81" s="43">
        <f t="shared" ref="BB81:BB88" si="177">MEDIAN($AJ81:$AL81)</f>
        <v>1121</v>
      </c>
      <c r="BC81" s="44">
        <f t="shared" ref="BC81:BC88" si="178">MEDIAN(D81:K81,M81:AF81,AJ81:AL81)</f>
        <v>2485</v>
      </c>
    </row>
    <row r="82" spans="1:55" s="204" customFormat="1">
      <c r="A82" s="199"/>
      <c r="B82" s="200" t="s">
        <v>231</v>
      </c>
      <c r="C82" s="201"/>
      <c r="D82" s="144">
        <v>0</v>
      </c>
      <c r="E82" s="160">
        <v>21401</v>
      </c>
      <c r="F82" s="160">
        <v>71687</v>
      </c>
      <c r="G82" s="160">
        <v>24020</v>
      </c>
      <c r="H82" s="144">
        <v>42200</v>
      </c>
      <c r="I82" s="144">
        <v>85757</v>
      </c>
      <c r="J82" s="160">
        <v>0</v>
      </c>
      <c r="K82" s="144">
        <v>27339</v>
      </c>
      <c r="L82" s="43">
        <f t="shared" si="165"/>
        <v>272404</v>
      </c>
      <c r="M82" s="160">
        <v>23056</v>
      </c>
      <c r="N82" s="160">
        <v>0</v>
      </c>
      <c r="O82" s="160">
        <v>13400</v>
      </c>
      <c r="P82" s="160">
        <v>4100</v>
      </c>
      <c r="Q82" s="160">
        <v>33491</v>
      </c>
      <c r="R82" s="160">
        <v>14500</v>
      </c>
      <c r="S82" s="160">
        <v>3950</v>
      </c>
      <c r="T82" s="160">
        <v>250</v>
      </c>
      <c r="U82" s="160">
        <v>23454</v>
      </c>
      <c r="V82" s="144">
        <v>3537</v>
      </c>
      <c r="W82" s="144">
        <v>500</v>
      </c>
      <c r="X82" s="144">
        <v>9682</v>
      </c>
      <c r="Y82" s="160">
        <v>21650</v>
      </c>
      <c r="Z82" s="160">
        <v>0</v>
      </c>
      <c r="AA82" s="250">
        <v>1975</v>
      </c>
      <c r="AB82" s="160">
        <v>3748</v>
      </c>
      <c r="AC82" s="160">
        <v>0</v>
      </c>
      <c r="AD82" s="160">
        <v>9705</v>
      </c>
      <c r="AE82" s="160">
        <v>0</v>
      </c>
      <c r="AF82" s="160">
        <v>284</v>
      </c>
      <c r="AG82" s="43">
        <f t="shared" si="166"/>
        <v>167282</v>
      </c>
      <c r="AH82" s="43">
        <f t="shared" si="167"/>
        <v>23355</v>
      </c>
      <c r="AI82" s="43">
        <f t="shared" si="167"/>
        <v>39234</v>
      </c>
      <c r="AJ82" s="160">
        <v>21750</v>
      </c>
      <c r="AK82" s="144">
        <v>17808</v>
      </c>
      <c r="AL82" s="160">
        <v>10900</v>
      </c>
      <c r="AM82" s="43">
        <f t="shared" si="168"/>
        <v>50458</v>
      </c>
      <c r="AN82" s="44">
        <f t="shared" si="169"/>
        <v>490144</v>
      </c>
      <c r="AQ82" s="43">
        <f t="shared" si="170"/>
        <v>3417.375</v>
      </c>
      <c r="AR82" s="43">
        <f t="shared" si="171"/>
        <v>8364.1</v>
      </c>
      <c r="AS82" s="43">
        <f t="shared" si="171"/>
        <v>4671</v>
      </c>
      <c r="AT82" s="43">
        <f t="shared" si="171"/>
        <v>2615.6</v>
      </c>
      <c r="AU82" s="43">
        <f t="shared" si="172"/>
        <v>16819.333333333332</v>
      </c>
      <c r="AV82" s="44">
        <f t="shared" si="172"/>
        <v>15811.096774193549</v>
      </c>
      <c r="AW82" s="122"/>
      <c r="AX82" s="43">
        <f t="shared" si="173"/>
        <v>25679.5</v>
      </c>
      <c r="AY82" s="43">
        <f t="shared" si="174"/>
        <v>3849</v>
      </c>
      <c r="AZ82" s="43">
        <f t="shared" si="175"/>
        <v>284</v>
      </c>
      <c r="BA82" s="43">
        <f t="shared" si="176"/>
        <v>3950</v>
      </c>
      <c r="BB82" s="43">
        <f t="shared" si="177"/>
        <v>17808</v>
      </c>
      <c r="BC82" s="44">
        <f t="shared" si="178"/>
        <v>9705</v>
      </c>
    </row>
    <row r="83" spans="1:55" s="204" customFormat="1">
      <c r="A83" s="199"/>
      <c r="B83" s="200" t="s">
        <v>230</v>
      </c>
      <c r="C83" s="201"/>
      <c r="D83" s="144">
        <v>0</v>
      </c>
      <c r="E83" s="160">
        <v>12129</v>
      </c>
      <c r="F83" s="160">
        <v>0</v>
      </c>
      <c r="G83" s="160">
        <v>0</v>
      </c>
      <c r="H83" s="144">
        <v>0</v>
      </c>
      <c r="I83" s="144">
        <v>0</v>
      </c>
      <c r="J83" s="160">
        <v>0</v>
      </c>
      <c r="K83" s="144">
        <v>16333</v>
      </c>
      <c r="L83" s="43">
        <f t="shared" si="165"/>
        <v>28462</v>
      </c>
      <c r="M83" s="160">
        <v>14</v>
      </c>
      <c r="N83" s="160">
        <v>0</v>
      </c>
      <c r="O83" s="160">
        <v>1370</v>
      </c>
      <c r="P83" s="160">
        <v>66</v>
      </c>
      <c r="Q83" s="160">
        <v>0</v>
      </c>
      <c r="R83" s="160">
        <v>278</v>
      </c>
      <c r="S83" s="160">
        <v>70</v>
      </c>
      <c r="T83" s="160">
        <v>0</v>
      </c>
      <c r="U83" s="160">
        <v>0</v>
      </c>
      <c r="V83" s="144">
        <v>270</v>
      </c>
      <c r="W83" s="144">
        <v>0</v>
      </c>
      <c r="X83" s="144">
        <v>0</v>
      </c>
      <c r="Y83" s="160">
        <v>10</v>
      </c>
      <c r="Z83" s="160">
        <v>258</v>
      </c>
      <c r="AA83" s="250">
        <v>0</v>
      </c>
      <c r="AB83" s="160">
        <v>14</v>
      </c>
      <c r="AC83" s="160">
        <v>0</v>
      </c>
      <c r="AD83" s="160">
        <v>0</v>
      </c>
      <c r="AE83" s="160">
        <v>0</v>
      </c>
      <c r="AF83" s="160">
        <v>0</v>
      </c>
      <c r="AG83" s="43">
        <f t="shared" si="166"/>
        <v>2350</v>
      </c>
      <c r="AH83" s="43">
        <f t="shared" si="167"/>
        <v>1628</v>
      </c>
      <c r="AI83" s="43">
        <f t="shared" si="167"/>
        <v>66</v>
      </c>
      <c r="AJ83" s="160">
        <v>0</v>
      </c>
      <c r="AK83" s="144">
        <v>0</v>
      </c>
      <c r="AL83" s="160">
        <v>0</v>
      </c>
      <c r="AM83" s="43">
        <f t="shared" si="168"/>
        <v>0</v>
      </c>
      <c r="AN83" s="44">
        <f t="shared" si="169"/>
        <v>30812</v>
      </c>
      <c r="AQ83" s="43">
        <f t="shared" si="170"/>
        <v>2041.625</v>
      </c>
      <c r="AR83" s="43">
        <f t="shared" si="171"/>
        <v>117.5</v>
      </c>
      <c r="AS83" s="43">
        <f t="shared" si="171"/>
        <v>325.60000000000002</v>
      </c>
      <c r="AT83" s="43">
        <f t="shared" si="171"/>
        <v>4.4000000000000004</v>
      </c>
      <c r="AU83" s="43">
        <f t="shared" si="172"/>
        <v>0</v>
      </c>
      <c r="AV83" s="44">
        <f t="shared" si="172"/>
        <v>993.93548387096769</v>
      </c>
      <c r="AW83" s="122"/>
      <c r="AX83" s="43">
        <f t="shared" si="173"/>
        <v>0</v>
      </c>
      <c r="AY83" s="43">
        <f t="shared" si="174"/>
        <v>0</v>
      </c>
      <c r="AZ83" s="43">
        <f t="shared" si="175"/>
        <v>0</v>
      </c>
      <c r="BA83" s="43">
        <f t="shared" si="176"/>
        <v>10</v>
      </c>
      <c r="BB83" s="43">
        <f t="shared" si="177"/>
        <v>0</v>
      </c>
      <c r="BC83" s="44">
        <f t="shared" si="178"/>
        <v>0</v>
      </c>
    </row>
    <row r="84" spans="1:55" s="204" customFormat="1">
      <c r="A84" s="199"/>
      <c r="B84" s="200" t="s">
        <v>229</v>
      </c>
      <c r="C84" s="201"/>
      <c r="D84" s="144">
        <v>5470</v>
      </c>
      <c r="E84" s="160">
        <v>5254</v>
      </c>
      <c r="F84" s="160">
        <v>18219</v>
      </c>
      <c r="G84" s="160">
        <v>31456</v>
      </c>
      <c r="H84" s="144">
        <v>7534</v>
      </c>
      <c r="I84" s="144">
        <v>28588</v>
      </c>
      <c r="J84" s="160">
        <v>10992</v>
      </c>
      <c r="K84" s="144">
        <v>7803</v>
      </c>
      <c r="L84" s="43">
        <f t="shared" si="165"/>
        <v>115316</v>
      </c>
      <c r="M84" s="160">
        <v>773</v>
      </c>
      <c r="N84" s="160">
        <v>4481</v>
      </c>
      <c r="O84" s="160">
        <v>2813</v>
      </c>
      <c r="P84" s="160">
        <v>1381</v>
      </c>
      <c r="Q84" s="160">
        <v>6278</v>
      </c>
      <c r="R84" s="160">
        <v>3457</v>
      </c>
      <c r="S84" s="160">
        <v>566</v>
      </c>
      <c r="T84" s="160">
        <v>1528</v>
      </c>
      <c r="U84" s="160">
        <v>780</v>
      </c>
      <c r="V84" s="144">
        <v>1185</v>
      </c>
      <c r="W84" s="144">
        <v>628</v>
      </c>
      <c r="X84" s="144">
        <v>917</v>
      </c>
      <c r="Y84" s="160">
        <v>1640</v>
      </c>
      <c r="Z84" s="160">
        <v>3268</v>
      </c>
      <c r="AA84" s="250">
        <v>5446</v>
      </c>
      <c r="AB84" s="160">
        <v>825</v>
      </c>
      <c r="AC84" s="160">
        <v>4568</v>
      </c>
      <c r="AD84" s="160">
        <v>5181</v>
      </c>
      <c r="AE84" s="160">
        <v>1074</v>
      </c>
      <c r="AF84" s="160">
        <v>1065</v>
      </c>
      <c r="AG84" s="43">
        <f t="shared" si="166"/>
        <v>47854</v>
      </c>
      <c r="AH84" s="43">
        <f t="shared" si="167"/>
        <v>17358</v>
      </c>
      <c r="AI84" s="43">
        <f t="shared" si="167"/>
        <v>13862</v>
      </c>
      <c r="AJ84" s="160">
        <v>1659</v>
      </c>
      <c r="AK84" s="144">
        <v>1019</v>
      </c>
      <c r="AL84" s="160">
        <v>1176</v>
      </c>
      <c r="AM84" s="43">
        <f t="shared" si="168"/>
        <v>3854</v>
      </c>
      <c r="AN84" s="44">
        <f t="shared" si="169"/>
        <v>167024</v>
      </c>
      <c r="AQ84" s="43">
        <f t="shared" si="170"/>
        <v>975.375</v>
      </c>
      <c r="AR84" s="43">
        <f t="shared" si="171"/>
        <v>2392.6999999999998</v>
      </c>
      <c r="AS84" s="43">
        <f t="shared" si="171"/>
        <v>3471.6</v>
      </c>
      <c r="AT84" s="43">
        <f t="shared" si="171"/>
        <v>924.13333333333333</v>
      </c>
      <c r="AU84" s="43">
        <f t="shared" si="172"/>
        <v>1284.6666666666667</v>
      </c>
      <c r="AV84" s="44">
        <f t="shared" si="172"/>
        <v>5387.8709677419356</v>
      </c>
      <c r="AW84" s="122"/>
      <c r="AX84" s="43">
        <f t="shared" si="173"/>
        <v>9397.5</v>
      </c>
      <c r="AY84" s="43">
        <f t="shared" si="174"/>
        <v>1454.5</v>
      </c>
      <c r="AZ84" s="43">
        <f t="shared" si="175"/>
        <v>3268</v>
      </c>
      <c r="BA84" s="43">
        <f t="shared" si="176"/>
        <v>1074</v>
      </c>
      <c r="BB84" s="43">
        <f t="shared" si="177"/>
        <v>1176</v>
      </c>
      <c r="BC84" s="44">
        <f t="shared" si="178"/>
        <v>2813</v>
      </c>
    </row>
    <row r="85" spans="1:55" s="204" customFormat="1">
      <c r="A85" s="199"/>
      <c r="B85" s="200" t="s">
        <v>228</v>
      </c>
      <c r="C85" s="201"/>
      <c r="D85" s="144">
        <v>1059</v>
      </c>
      <c r="E85" s="160">
        <v>2015</v>
      </c>
      <c r="F85" s="160">
        <v>5613</v>
      </c>
      <c r="G85" s="160">
        <v>15016</v>
      </c>
      <c r="H85" s="144">
        <v>6578</v>
      </c>
      <c r="I85" s="144">
        <v>4638</v>
      </c>
      <c r="J85" s="160">
        <v>2321</v>
      </c>
      <c r="K85" s="144">
        <v>6322</v>
      </c>
      <c r="L85" s="43">
        <f t="shared" si="165"/>
        <v>43562</v>
      </c>
      <c r="M85" s="160">
        <v>21</v>
      </c>
      <c r="N85" s="160">
        <v>186</v>
      </c>
      <c r="O85" s="160">
        <v>66</v>
      </c>
      <c r="P85" s="160">
        <v>309</v>
      </c>
      <c r="Q85" s="160">
        <v>0</v>
      </c>
      <c r="R85" s="160">
        <v>462</v>
      </c>
      <c r="S85" s="160">
        <v>192</v>
      </c>
      <c r="T85" s="160">
        <v>177</v>
      </c>
      <c r="U85" s="160">
        <v>945</v>
      </c>
      <c r="V85" s="144">
        <v>112</v>
      </c>
      <c r="W85" s="144">
        <v>32</v>
      </c>
      <c r="X85" s="144">
        <v>15</v>
      </c>
      <c r="Y85" s="160">
        <v>1287</v>
      </c>
      <c r="Z85" s="160">
        <v>241</v>
      </c>
      <c r="AA85" s="250">
        <v>280</v>
      </c>
      <c r="AB85" s="160">
        <v>102</v>
      </c>
      <c r="AC85" s="160">
        <v>746</v>
      </c>
      <c r="AD85" s="160">
        <v>33</v>
      </c>
      <c r="AE85" s="160">
        <v>76</v>
      </c>
      <c r="AF85" s="160">
        <v>362</v>
      </c>
      <c r="AG85" s="43">
        <f t="shared" si="166"/>
        <v>5644</v>
      </c>
      <c r="AH85" s="43">
        <f t="shared" si="167"/>
        <v>1263</v>
      </c>
      <c r="AI85" s="43">
        <f t="shared" si="167"/>
        <v>1643</v>
      </c>
      <c r="AJ85" s="160">
        <v>80</v>
      </c>
      <c r="AK85" s="144">
        <v>187</v>
      </c>
      <c r="AL85" s="160">
        <v>4</v>
      </c>
      <c r="AM85" s="43">
        <f t="shared" si="168"/>
        <v>271</v>
      </c>
      <c r="AN85" s="44">
        <f t="shared" si="169"/>
        <v>49477</v>
      </c>
      <c r="AQ85" s="43">
        <f t="shared" si="170"/>
        <v>790.25</v>
      </c>
      <c r="AR85" s="43">
        <f t="shared" si="171"/>
        <v>282.2</v>
      </c>
      <c r="AS85" s="43">
        <f t="shared" si="171"/>
        <v>252.6</v>
      </c>
      <c r="AT85" s="43">
        <f t="shared" si="171"/>
        <v>109.53333333333333</v>
      </c>
      <c r="AU85" s="43">
        <f t="shared" si="172"/>
        <v>90.333333333333329</v>
      </c>
      <c r="AV85" s="44">
        <f t="shared" si="172"/>
        <v>1596.0322580645161</v>
      </c>
      <c r="AW85" s="122"/>
      <c r="AX85" s="43">
        <f t="shared" si="173"/>
        <v>5125.5</v>
      </c>
      <c r="AY85" s="43">
        <f t="shared" si="174"/>
        <v>181.5</v>
      </c>
      <c r="AZ85" s="43">
        <f t="shared" si="175"/>
        <v>177</v>
      </c>
      <c r="BA85" s="43">
        <f t="shared" si="176"/>
        <v>186</v>
      </c>
      <c r="BB85" s="43">
        <f t="shared" si="177"/>
        <v>80</v>
      </c>
      <c r="BC85" s="44">
        <f t="shared" si="178"/>
        <v>241</v>
      </c>
    </row>
    <row r="86" spans="1:55" s="204" customFormat="1">
      <c r="A86" s="199"/>
      <c r="B86" s="200" t="s">
        <v>227</v>
      </c>
      <c r="C86" s="201"/>
      <c r="D86" s="144">
        <v>171</v>
      </c>
      <c r="E86" s="160">
        <v>863</v>
      </c>
      <c r="F86" s="160">
        <v>4579</v>
      </c>
      <c r="G86" s="160">
        <v>9872</v>
      </c>
      <c r="H86" s="144">
        <v>1680</v>
      </c>
      <c r="I86" s="144">
        <v>804</v>
      </c>
      <c r="J86" s="160">
        <v>1051</v>
      </c>
      <c r="K86" s="144">
        <v>359</v>
      </c>
      <c r="L86" s="43">
        <f t="shared" si="165"/>
        <v>19379</v>
      </c>
      <c r="M86" s="160">
        <v>10</v>
      </c>
      <c r="N86" s="160">
        <v>0</v>
      </c>
      <c r="O86" s="160">
        <v>522</v>
      </c>
      <c r="P86" s="160">
        <v>253</v>
      </c>
      <c r="Q86" s="160">
        <v>288</v>
      </c>
      <c r="R86" s="160">
        <v>0</v>
      </c>
      <c r="S86" s="160">
        <v>3</v>
      </c>
      <c r="T86" s="160">
        <v>203</v>
      </c>
      <c r="U86" s="160">
        <v>498</v>
      </c>
      <c r="V86" s="144">
        <v>0</v>
      </c>
      <c r="W86" s="144">
        <v>95</v>
      </c>
      <c r="X86" s="144">
        <v>38</v>
      </c>
      <c r="Y86" s="160">
        <v>639</v>
      </c>
      <c r="Z86" s="160">
        <v>271</v>
      </c>
      <c r="AA86" s="250">
        <v>15</v>
      </c>
      <c r="AB86" s="160">
        <v>59</v>
      </c>
      <c r="AC86" s="160">
        <v>251</v>
      </c>
      <c r="AD86" s="160">
        <v>33</v>
      </c>
      <c r="AE86" s="160">
        <v>18</v>
      </c>
      <c r="AF86" s="160">
        <v>55</v>
      </c>
      <c r="AG86" s="43">
        <f t="shared" si="166"/>
        <v>3251</v>
      </c>
      <c r="AH86" s="43">
        <f t="shared" si="167"/>
        <v>1280</v>
      </c>
      <c r="AI86" s="43">
        <f t="shared" si="167"/>
        <v>817</v>
      </c>
      <c r="AJ86" s="160">
        <v>1535</v>
      </c>
      <c r="AK86" s="144">
        <v>75</v>
      </c>
      <c r="AL86" s="160">
        <v>0</v>
      </c>
      <c r="AM86" s="43">
        <f t="shared" si="168"/>
        <v>1610</v>
      </c>
      <c r="AN86" s="44">
        <f t="shared" si="169"/>
        <v>24240</v>
      </c>
      <c r="AQ86" s="43">
        <f t="shared" si="170"/>
        <v>44.875</v>
      </c>
      <c r="AR86" s="43">
        <f t="shared" si="171"/>
        <v>162.55000000000001</v>
      </c>
      <c r="AS86" s="43">
        <f t="shared" si="171"/>
        <v>256</v>
      </c>
      <c r="AT86" s="43">
        <f t="shared" si="171"/>
        <v>54.466666666666669</v>
      </c>
      <c r="AU86" s="43">
        <f t="shared" si="172"/>
        <v>536.66666666666663</v>
      </c>
      <c r="AV86" s="44">
        <f t="shared" si="172"/>
        <v>781.93548387096769</v>
      </c>
      <c r="AW86" s="122"/>
      <c r="AX86" s="43">
        <f t="shared" si="173"/>
        <v>957</v>
      </c>
      <c r="AY86" s="43">
        <f t="shared" si="174"/>
        <v>57</v>
      </c>
      <c r="AZ86" s="43">
        <f t="shared" si="175"/>
        <v>251</v>
      </c>
      <c r="BA86" s="43">
        <f t="shared" si="176"/>
        <v>18</v>
      </c>
      <c r="BB86" s="43">
        <f t="shared" si="177"/>
        <v>75</v>
      </c>
      <c r="BC86" s="44">
        <f t="shared" si="178"/>
        <v>203</v>
      </c>
    </row>
    <row r="87" spans="1:55" s="204" customFormat="1">
      <c r="A87" s="199"/>
      <c r="B87" s="251" t="s">
        <v>125</v>
      </c>
      <c r="C87" s="201"/>
      <c r="D87" s="144">
        <v>0</v>
      </c>
      <c r="E87" s="160">
        <v>3080</v>
      </c>
      <c r="F87" s="160">
        <v>1933</v>
      </c>
      <c r="G87" s="160">
        <v>0</v>
      </c>
      <c r="H87" s="144">
        <v>412</v>
      </c>
      <c r="I87" s="144">
        <v>0</v>
      </c>
      <c r="J87" s="160">
        <v>0</v>
      </c>
      <c r="K87" s="144">
        <v>1775</v>
      </c>
      <c r="L87" s="43">
        <f t="shared" si="165"/>
        <v>7200</v>
      </c>
      <c r="M87" s="160">
        <v>0</v>
      </c>
      <c r="N87" s="160">
        <v>0</v>
      </c>
      <c r="O87" s="160">
        <v>0</v>
      </c>
      <c r="P87" s="160">
        <v>0</v>
      </c>
      <c r="Q87" s="160">
        <v>0</v>
      </c>
      <c r="R87" s="160">
        <v>52</v>
      </c>
      <c r="S87" s="160">
        <v>0</v>
      </c>
      <c r="T87" s="160">
        <v>0</v>
      </c>
      <c r="U87" s="160">
        <v>602</v>
      </c>
      <c r="V87" s="144">
        <v>0</v>
      </c>
      <c r="W87" s="144">
        <v>563</v>
      </c>
      <c r="X87" s="144">
        <v>0</v>
      </c>
      <c r="Y87" s="160">
        <v>0</v>
      </c>
      <c r="Z87" s="160">
        <v>0</v>
      </c>
      <c r="AA87" s="250">
        <v>565</v>
      </c>
      <c r="AB87" s="160">
        <v>0</v>
      </c>
      <c r="AC87" s="160">
        <v>0</v>
      </c>
      <c r="AD87" s="160">
        <v>0</v>
      </c>
      <c r="AE87" s="160">
        <v>64</v>
      </c>
      <c r="AF87" s="160">
        <v>0</v>
      </c>
      <c r="AG87" s="43">
        <f t="shared" si="166"/>
        <v>1846</v>
      </c>
      <c r="AH87" s="43">
        <f t="shared" si="167"/>
        <v>0</v>
      </c>
      <c r="AI87" s="43">
        <f t="shared" si="167"/>
        <v>1231</v>
      </c>
      <c r="AJ87" s="160">
        <v>0</v>
      </c>
      <c r="AK87" s="144">
        <v>0</v>
      </c>
      <c r="AL87" s="160">
        <v>44</v>
      </c>
      <c r="AM87" s="43">
        <f t="shared" si="168"/>
        <v>44</v>
      </c>
      <c r="AN87" s="44">
        <f t="shared" si="169"/>
        <v>9090</v>
      </c>
      <c r="AQ87" s="43">
        <f t="shared" si="170"/>
        <v>221.875</v>
      </c>
      <c r="AR87" s="43">
        <f t="shared" si="171"/>
        <v>92.3</v>
      </c>
      <c r="AS87" s="43">
        <f t="shared" si="171"/>
        <v>0</v>
      </c>
      <c r="AT87" s="43">
        <f t="shared" si="171"/>
        <v>82.066666666666663</v>
      </c>
      <c r="AU87" s="43">
        <f t="shared" si="172"/>
        <v>14.666666666666666</v>
      </c>
      <c r="AV87" s="44">
        <f t="shared" si="172"/>
        <v>293.22580645161293</v>
      </c>
      <c r="AW87" s="122"/>
      <c r="AX87" s="43">
        <f t="shared" si="173"/>
        <v>206</v>
      </c>
      <c r="AY87" s="43">
        <f t="shared" si="174"/>
        <v>0</v>
      </c>
      <c r="AZ87" s="43">
        <f t="shared" si="175"/>
        <v>0</v>
      </c>
      <c r="BA87" s="43">
        <f t="shared" si="176"/>
        <v>0</v>
      </c>
      <c r="BB87" s="43">
        <f t="shared" si="177"/>
        <v>0</v>
      </c>
      <c r="BC87" s="44">
        <f t="shared" si="178"/>
        <v>0</v>
      </c>
    </row>
    <row r="88" spans="1:55" s="204" customFormat="1">
      <c r="A88" s="199"/>
      <c r="B88" s="200"/>
      <c r="C88" s="210" t="s">
        <v>226</v>
      </c>
      <c r="D88" s="252">
        <f t="shared" ref="D88:K88" si="179">SUM(D81:D87)</f>
        <v>8427</v>
      </c>
      <c r="E88" s="252">
        <f t="shared" si="179"/>
        <v>47244</v>
      </c>
      <c r="F88" s="252">
        <f t="shared" si="179"/>
        <v>109947</v>
      </c>
      <c r="G88" s="252">
        <f t="shared" si="179"/>
        <v>139388</v>
      </c>
      <c r="H88" s="252">
        <f t="shared" si="179"/>
        <v>67671</v>
      </c>
      <c r="I88" s="252">
        <f t="shared" si="179"/>
        <v>122272</v>
      </c>
      <c r="J88" s="252">
        <f t="shared" si="179"/>
        <v>33516</v>
      </c>
      <c r="K88" s="252">
        <f t="shared" si="179"/>
        <v>63487</v>
      </c>
      <c r="L88" s="45">
        <f t="shared" si="165"/>
        <v>591952</v>
      </c>
      <c r="M88" s="252">
        <f t="shared" ref="M88:V88" si="180">SUM(M81:M87)</f>
        <v>23967</v>
      </c>
      <c r="N88" s="252">
        <f t="shared" si="180"/>
        <v>9939</v>
      </c>
      <c r="O88" s="252">
        <f t="shared" si="180"/>
        <v>25871</v>
      </c>
      <c r="P88" s="252">
        <f t="shared" si="180"/>
        <v>12010</v>
      </c>
      <c r="Q88" s="252">
        <f t="shared" si="180"/>
        <v>43444</v>
      </c>
      <c r="R88" s="252">
        <f t="shared" si="180"/>
        <v>19449</v>
      </c>
      <c r="S88" s="252">
        <f t="shared" si="180"/>
        <v>4801</v>
      </c>
      <c r="T88" s="252">
        <f t="shared" si="180"/>
        <v>2289</v>
      </c>
      <c r="U88" s="252">
        <f t="shared" si="180"/>
        <v>30360</v>
      </c>
      <c r="V88" s="252">
        <f t="shared" si="180"/>
        <v>6900</v>
      </c>
      <c r="W88" s="252">
        <f t="shared" ref="W88:X88" si="181">SUM(W81:W87)</f>
        <v>2070</v>
      </c>
      <c r="X88" s="252">
        <f t="shared" si="181"/>
        <v>10926</v>
      </c>
      <c r="Y88" s="252">
        <f t="shared" ref="Y88:AF88" si="182">SUM(Y81:Y87)</f>
        <v>25327</v>
      </c>
      <c r="Z88" s="252">
        <f t="shared" si="182"/>
        <v>7122</v>
      </c>
      <c r="AA88" s="252">
        <f t="shared" si="182"/>
        <v>8862</v>
      </c>
      <c r="AB88" s="252">
        <f t="shared" si="182"/>
        <v>5993</v>
      </c>
      <c r="AC88" s="252">
        <f t="shared" si="182"/>
        <v>5565</v>
      </c>
      <c r="AD88" s="252">
        <f t="shared" si="182"/>
        <v>15474</v>
      </c>
      <c r="AE88" s="252">
        <f t="shared" si="182"/>
        <v>3966</v>
      </c>
      <c r="AF88" s="252">
        <f t="shared" si="182"/>
        <v>8934</v>
      </c>
      <c r="AG88" s="45">
        <f t="shared" si="166"/>
        <v>273269</v>
      </c>
      <c r="AH88" s="45">
        <f t="shared" si="167"/>
        <v>56321</v>
      </c>
      <c r="AI88" s="45">
        <f t="shared" si="167"/>
        <v>70672</v>
      </c>
      <c r="AJ88" s="252">
        <f>SUM(AJ81:AJ87)</f>
        <v>38127</v>
      </c>
      <c r="AK88" s="252">
        <f>SUM(AK81:AK87)</f>
        <v>20210</v>
      </c>
      <c r="AL88" s="252">
        <f>SUM(AL81:AL87)</f>
        <v>12461</v>
      </c>
      <c r="AM88" s="45">
        <f t="shared" si="168"/>
        <v>70798</v>
      </c>
      <c r="AN88" s="211">
        <f t="shared" si="169"/>
        <v>936019</v>
      </c>
      <c r="AQ88" s="45">
        <f>K88/AQ$5</f>
        <v>7935.875</v>
      </c>
      <c r="AR88" s="45">
        <f>AG88/AR$5</f>
        <v>13663.45</v>
      </c>
      <c r="AS88" s="45">
        <f>AH88/AS$5</f>
        <v>11264.2</v>
      </c>
      <c r="AT88" s="45">
        <f>AI88/AT$5</f>
        <v>4711.4666666666662</v>
      </c>
      <c r="AU88" s="45">
        <f>AM88/AU$5</f>
        <v>23599.333333333332</v>
      </c>
      <c r="AV88" s="211">
        <f>AN88/AV$5</f>
        <v>30194.16129032258</v>
      </c>
      <c r="AW88" s="122"/>
      <c r="AX88" s="45">
        <f t="shared" si="173"/>
        <v>65579</v>
      </c>
      <c r="AY88" s="45">
        <f t="shared" si="174"/>
        <v>9436.5</v>
      </c>
      <c r="AZ88" s="45">
        <f t="shared" si="175"/>
        <v>8934</v>
      </c>
      <c r="BA88" s="45">
        <f t="shared" si="176"/>
        <v>9939</v>
      </c>
      <c r="BB88" s="45">
        <f t="shared" si="177"/>
        <v>20210</v>
      </c>
      <c r="BC88" s="211">
        <f t="shared" si="178"/>
        <v>15474</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0</v>
      </c>
      <c r="Q91" s="160">
        <v>0</v>
      </c>
      <c r="R91" s="160">
        <v>0</v>
      </c>
      <c r="S91" s="160">
        <v>0</v>
      </c>
      <c r="T91" s="160">
        <v>0</v>
      </c>
      <c r="U91" s="160">
        <v>0</v>
      </c>
      <c r="V91" s="144">
        <v>0</v>
      </c>
      <c r="W91" s="144">
        <v>0</v>
      </c>
      <c r="X91" s="144">
        <v>0</v>
      </c>
      <c r="Y91" s="160">
        <v>0</v>
      </c>
      <c r="Z91" s="160">
        <v>3000</v>
      </c>
      <c r="AA91" s="250">
        <v>0</v>
      </c>
      <c r="AB91" s="160">
        <v>0</v>
      </c>
      <c r="AC91" s="160">
        <v>113</v>
      </c>
      <c r="AD91" s="160">
        <v>0</v>
      </c>
      <c r="AE91" s="160">
        <v>0</v>
      </c>
      <c r="AF91" s="160">
        <v>0</v>
      </c>
      <c r="AG91" s="43">
        <f t="shared" ref="AG91:AG100" si="183">+SUM(M91:AF91)</f>
        <v>3113</v>
      </c>
      <c r="AH91" s="43">
        <f t="shared" ref="AH91:AH100" si="184">AC91+AD91+Z91+T91+O91</f>
        <v>3113</v>
      </c>
      <c r="AI91" s="43">
        <f t="shared" ref="AI91:AI100" si="185">AD91+AE91+AA91+U91+P91</f>
        <v>0</v>
      </c>
      <c r="AJ91" s="160">
        <v>0</v>
      </c>
      <c r="AK91" s="144">
        <v>0</v>
      </c>
      <c r="AL91" s="160">
        <v>0</v>
      </c>
      <c r="AM91" s="43">
        <f t="shared" ref="AM91:AM100" si="186">+SUM(AJ91:AL91)</f>
        <v>0</v>
      </c>
      <c r="AN91" s="44">
        <f t="shared" ref="AN91:AN100" si="187">+AM91+AG91+L91</f>
        <v>3113</v>
      </c>
      <c r="AQ91" s="43">
        <f>K91/AQ$5</f>
        <v>0</v>
      </c>
      <c r="AR91" s="43">
        <f>AG91/AR$5</f>
        <v>155.65</v>
      </c>
      <c r="AS91" s="43">
        <f>AH91/AS$5</f>
        <v>622.6</v>
      </c>
      <c r="AT91" s="43">
        <f>AI91/AT$5</f>
        <v>0</v>
      </c>
      <c r="AU91" s="43">
        <f>AM91/AU$5</f>
        <v>0</v>
      </c>
      <c r="AV91" s="44">
        <f>AN91/AV$5</f>
        <v>100.41935483870968</v>
      </c>
      <c r="AW91" s="122"/>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204" customFormat="1">
      <c r="A92" s="199"/>
      <c r="B92" s="200" t="s">
        <v>223</v>
      </c>
      <c r="C92" s="201"/>
      <c r="D92" s="144">
        <v>14057</v>
      </c>
      <c r="E92" s="160">
        <v>6651</v>
      </c>
      <c r="F92" s="160">
        <v>22990</v>
      </c>
      <c r="G92" s="160">
        <v>183765</v>
      </c>
      <c r="H92" s="144">
        <v>16738</v>
      </c>
      <c r="I92" s="144">
        <v>35901</v>
      </c>
      <c r="J92" s="160">
        <v>10106</v>
      </c>
      <c r="K92" s="144">
        <v>29148</v>
      </c>
      <c r="L92" s="43">
        <f t="shared" ref="L92:L100" si="194">+SUM(D92:K92)</f>
        <v>319356</v>
      </c>
      <c r="M92" s="160">
        <v>2286</v>
      </c>
      <c r="N92" s="160">
        <v>2987</v>
      </c>
      <c r="O92" s="160">
        <v>5507</v>
      </c>
      <c r="P92" s="160">
        <v>1798</v>
      </c>
      <c r="Q92" s="160">
        <v>9692</v>
      </c>
      <c r="R92" s="160">
        <v>3629</v>
      </c>
      <c r="S92" s="160">
        <v>2243</v>
      </c>
      <c r="T92" s="160">
        <v>4911</v>
      </c>
      <c r="U92" s="160">
        <v>2153</v>
      </c>
      <c r="V92" s="144">
        <v>1969</v>
      </c>
      <c r="W92" s="144">
        <v>1862</v>
      </c>
      <c r="X92" s="144">
        <v>1442</v>
      </c>
      <c r="Y92" s="160">
        <v>3984</v>
      </c>
      <c r="Z92" s="160">
        <v>8292</v>
      </c>
      <c r="AA92" s="250">
        <v>5086</v>
      </c>
      <c r="AB92" s="160">
        <v>1145</v>
      </c>
      <c r="AC92" s="160">
        <v>4066</v>
      </c>
      <c r="AD92" s="160">
        <v>4243</v>
      </c>
      <c r="AE92" s="160">
        <v>2161</v>
      </c>
      <c r="AF92" s="160">
        <v>2219</v>
      </c>
      <c r="AG92" s="43">
        <f t="shared" si="183"/>
        <v>71675</v>
      </c>
      <c r="AH92" s="43">
        <f t="shared" si="184"/>
        <v>27019</v>
      </c>
      <c r="AI92" s="43">
        <f t="shared" si="185"/>
        <v>15441</v>
      </c>
      <c r="AJ92" s="160">
        <v>10093</v>
      </c>
      <c r="AK92" s="144">
        <v>1473</v>
      </c>
      <c r="AL92" s="160">
        <v>2948</v>
      </c>
      <c r="AM92" s="43">
        <f t="shared" si="186"/>
        <v>14514</v>
      </c>
      <c r="AN92" s="44">
        <f t="shared" si="187"/>
        <v>405545</v>
      </c>
      <c r="AQ92" s="43">
        <f t="shared" ref="AQ92:AQ99" si="195">K92/AQ$5</f>
        <v>3643.5</v>
      </c>
      <c r="AR92" s="43">
        <f t="shared" ref="AR92:AT99" si="196">AG92/AR$5</f>
        <v>3583.75</v>
      </c>
      <c r="AS92" s="43">
        <f t="shared" si="196"/>
        <v>5403.8</v>
      </c>
      <c r="AT92" s="43">
        <f t="shared" si="196"/>
        <v>1029.4000000000001</v>
      </c>
      <c r="AU92" s="43">
        <f t="shared" ref="AU92:AV99" si="197">AM92/AU$5</f>
        <v>4838</v>
      </c>
      <c r="AV92" s="44">
        <f t="shared" si="197"/>
        <v>13082.096774193549</v>
      </c>
      <c r="AW92" s="122"/>
      <c r="AX92" s="43">
        <f t="shared" si="188"/>
        <v>19864</v>
      </c>
      <c r="AY92" s="43">
        <f t="shared" si="189"/>
        <v>2636.5</v>
      </c>
      <c r="AZ92" s="43">
        <f t="shared" si="190"/>
        <v>4911</v>
      </c>
      <c r="BA92" s="43">
        <f t="shared" si="191"/>
        <v>2161</v>
      </c>
      <c r="BB92" s="43">
        <f t="shared" si="192"/>
        <v>2948</v>
      </c>
      <c r="BC92" s="44">
        <f t="shared" si="193"/>
        <v>4066</v>
      </c>
    </row>
    <row r="93" spans="1:55" s="204" customFormat="1">
      <c r="A93" s="199"/>
      <c r="B93" s="200" t="s">
        <v>222</v>
      </c>
      <c r="C93" s="201"/>
      <c r="D93" s="144">
        <v>7348</v>
      </c>
      <c r="E93" s="160">
        <v>6171</v>
      </c>
      <c r="F93" s="160">
        <v>20211</v>
      </c>
      <c r="G93" s="160">
        <v>26992</v>
      </c>
      <c r="H93" s="144">
        <v>10726</v>
      </c>
      <c r="I93" s="144">
        <v>31408</v>
      </c>
      <c r="J93" s="160">
        <v>13265</v>
      </c>
      <c r="K93" s="144">
        <v>11765</v>
      </c>
      <c r="L93" s="43">
        <f t="shared" si="194"/>
        <v>127886</v>
      </c>
      <c r="M93" s="160">
        <v>517</v>
      </c>
      <c r="N93" s="160">
        <v>1049</v>
      </c>
      <c r="O93" s="160">
        <v>2464</v>
      </c>
      <c r="P93" s="160">
        <v>1790</v>
      </c>
      <c r="Q93" s="160">
        <v>4041</v>
      </c>
      <c r="R93" s="160">
        <v>1296</v>
      </c>
      <c r="S93" s="160">
        <v>1234</v>
      </c>
      <c r="T93" s="160">
        <v>2027</v>
      </c>
      <c r="U93" s="160">
        <v>995</v>
      </c>
      <c r="V93" s="144">
        <v>433</v>
      </c>
      <c r="W93" s="144">
        <v>640</v>
      </c>
      <c r="X93" s="144">
        <v>87</v>
      </c>
      <c r="Y93" s="160">
        <v>2058</v>
      </c>
      <c r="Z93" s="160">
        <v>5463</v>
      </c>
      <c r="AA93" s="250">
        <v>3358</v>
      </c>
      <c r="AB93" s="160">
        <v>896</v>
      </c>
      <c r="AC93" s="160">
        <v>1574</v>
      </c>
      <c r="AD93" s="160">
        <v>2046</v>
      </c>
      <c r="AE93" s="160">
        <v>941</v>
      </c>
      <c r="AF93" s="160">
        <v>1748</v>
      </c>
      <c r="AG93" s="43">
        <f t="shared" si="183"/>
        <v>34657</v>
      </c>
      <c r="AH93" s="43">
        <f t="shared" si="184"/>
        <v>13574</v>
      </c>
      <c r="AI93" s="43">
        <f t="shared" si="185"/>
        <v>9130</v>
      </c>
      <c r="AJ93" s="160">
        <v>6283</v>
      </c>
      <c r="AK93" s="144">
        <v>752</v>
      </c>
      <c r="AL93" s="160">
        <v>698</v>
      </c>
      <c r="AM93" s="43">
        <f t="shared" si="186"/>
        <v>7733</v>
      </c>
      <c r="AN93" s="44">
        <f t="shared" si="187"/>
        <v>170276</v>
      </c>
      <c r="AQ93" s="43">
        <f t="shared" si="195"/>
        <v>1470.625</v>
      </c>
      <c r="AR93" s="43">
        <f t="shared" si="196"/>
        <v>1732.85</v>
      </c>
      <c r="AS93" s="43">
        <f t="shared" si="196"/>
        <v>2714.8</v>
      </c>
      <c r="AT93" s="43">
        <f t="shared" si="196"/>
        <v>608.66666666666663</v>
      </c>
      <c r="AU93" s="43">
        <f t="shared" si="197"/>
        <v>2577.6666666666665</v>
      </c>
      <c r="AV93" s="44">
        <f t="shared" si="197"/>
        <v>5492.7741935483873</v>
      </c>
      <c r="AW93" s="122"/>
      <c r="AX93" s="43">
        <f t="shared" si="188"/>
        <v>12515</v>
      </c>
      <c r="AY93" s="43">
        <f t="shared" si="189"/>
        <v>1435</v>
      </c>
      <c r="AZ93" s="43">
        <f t="shared" si="190"/>
        <v>2046</v>
      </c>
      <c r="BA93" s="43">
        <f t="shared" si="191"/>
        <v>995</v>
      </c>
      <c r="BB93" s="43">
        <f t="shared" si="192"/>
        <v>752</v>
      </c>
      <c r="BC93" s="44">
        <f t="shared" si="193"/>
        <v>2027</v>
      </c>
    </row>
    <row r="94" spans="1:55" s="204" customFormat="1">
      <c r="A94" s="199"/>
      <c r="B94" s="200" t="s">
        <v>221</v>
      </c>
      <c r="C94" s="201"/>
      <c r="D94" s="144">
        <v>12598</v>
      </c>
      <c r="E94" s="160">
        <v>2426</v>
      </c>
      <c r="F94" s="160">
        <v>12935</v>
      </c>
      <c r="G94" s="160">
        <v>5109</v>
      </c>
      <c r="H94" s="144">
        <v>7513</v>
      </c>
      <c r="I94" s="144">
        <v>6567</v>
      </c>
      <c r="J94" s="160">
        <v>18260</v>
      </c>
      <c r="K94" s="144">
        <v>3210</v>
      </c>
      <c r="L94" s="43">
        <f t="shared" si="194"/>
        <v>68618</v>
      </c>
      <c r="M94" s="160">
        <v>57</v>
      </c>
      <c r="N94" s="160">
        <v>4379</v>
      </c>
      <c r="O94" s="160">
        <v>3752</v>
      </c>
      <c r="P94" s="160">
        <v>2610</v>
      </c>
      <c r="Q94" s="160">
        <v>7171</v>
      </c>
      <c r="R94" s="160">
        <v>12620</v>
      </c>
      <c r="S94" s="160">
        <v>688</v>
      </c>
      <c r="T94" s="160">
        <v>830</v>
      </c>
      <c r="U94" s="160">
        <v>642</v>
      </c>
      <c r="V94" s="144">
        <v>276</v>
      </c>
      <c r="W94" s="144">
        <v>924</v>
      </c>
      <c r="X94" s="144">
        <v>27</v>
      </c>
      <c r="Y94" s="160">
        <v>3446</v>
      </c>
      <c r="Z94" s="160">
        <v>9699</v>
      </c>
      <c r="AA94" s="250">
        <v>6304</v>
      </c>
      <c r="AB94" s="160">
        <v>1055</v>
      </c>
      <c r="AC94" s="160">
        <v>2754</v>
      </c>
      <c r="AD94" s="160">
        <v>4469</v>
      </c>
      <c r="AE94" s="160">
        <v>844</v>
      </c>
      <c r="AF94" s="160">
        <v>6871</v>
      </c>
      <c r="AG94" s="43">
        <f t="shared" si="183"/>
        <v>69418</v>
      </c>
      <c r="AH94" s="43">
        <f t="shared" si="184"/>
        <v>21504</v>
      </c>
      <c r="AI94" s="43">
        <f t="shared" si="185"/>
        <v>14869</v>
      </c>
      <c r="AJ94" s="160">
        <v>0</v>
      </c>
      <c r="AK94" s="144">
        <v>772</v>
      </c>
      <c r="AL94" s="160">
        <v>31</v>
      </c>
      <c r="AM94" s="43">
        <f t="shared" si="186"/>
        <v>803</v>
      </c>
      <c r="AN94" s="44">
        <f t="shared" si="187"/>
        <v>138839</v>
      </c>
      <c r="AQ94" s="43">
        <f t="shared" si="195"/>
        <v>401.25</v>
      </c>
      <c r="AR94" s="43">
        <f t="shared" si="196"/>
        <v>3470.9</v>
      </c>
      <c r="AS94" s="43">
        <f t="shared" si="196"/>
        <v>4300.8</v>
      </c>
      <c r="AT94" s="43">
        <f t="shared" si="196"/>
        <v>991.26666666666665</v>
      </c>
      <c r="AU94" s="43">
        <f t="shared" si="197"/>
        <v>267.66666666666669</v>
      </c>
      <c r="AV94" s="44">
        <f t="shared" si="197"/>
        <v>4478.677419354839</v>
      </c>
      <c r="AW94" s="122"/>
      <c r="AX94" s="43">
        <f t="shared" si="188"/>
        <v>7040</v>
      </c>
      <c r="AY94" s="43">
        <f t="shared" si="189"/>
        <v>2682</v>
      </c>
      <c r="AZ94" s="43">
        <f t="shared" si="190"/>
        <v>4469</v>
      </c>
      <c r="BA94" s="43">
        <f t="shared" si="191"/>
        <v>924</v>
      </c>
      <c r="BB94" s="43">
        <f t="shared" si="192"/>
        <v>31</v>
      </c>
      <c r="BC94" s="44">
        <f t="shared" si="193"/>
        <v>3210</v>
      </c>
    </row>
    <row r="95" spans="1:55" s="204" customFormat="1">
      <c r="A95" s="199"/>
      <c r="B95" s="200" t="s">
        <v>220</v>
      </c>
      <c r="C95" s="201"/>
      <c r="D95" s="144">
        <v>4954</v>
      </c>
      <c r="E95" s="160">
        <v>8181</v>
      </c>
      <c r="F95" s="160">
        <v>19786</v>
      </c>
      <c r="G95" s="160">
        <v>10645</v>
      </c>
      <c r="H95" s="144">
        <v>9672</v>
      </c>
      <c r="I95" s="144">
        <v>27705</v>
      </c>
      <c r="J95" s="160">
        <v>6197</v>
      </c>
      <c r="K95" s="144">
        <v>8292</v>
      </c>
      <c r="L95" s="43">
        <f t="shared" si="194"/>
        <v>95432</v>
      </c>
      <c r="M95" s="160">
        <v>0</v>
      </c>
      <c r="N95" s="160">
        <v>0</v>
      </c>
      <c r="O95" s="160">
        <v>735</v>
      </c>
      <c r="P95" s="160">
        <v>0</v>
      </c>
      <c r="Q95" s="160">
        <v>0</v>
      </c>
      <c r="R95" s="160">
        <v>5</v>
      </c>
      <c r="S95" s="160">
        <v>67</v>
      </c>
      <c r="T95" s="160">
        <v>0</v>
      </c>
      <c r="U95" s="160">
        <v>190</v>
      </c>
      <c r="V95" s="144">
        <v>112</v>
      </c>
      <c r="W95" s="144">
        <v>0</v>
      </c>
      <c r="X95" s="144">
        <v>0</v>
      </c>
      <c r="Y95" s="160">
        <v>6155</v>
      </c>
      <c r="Z95" s="160">
        <v>0</v>
      </c>
      <c r="AA95" s="250">
        <v>0</v>
      </c>
      <c r="AB95" s="160">
        <v>0</v>
      </c>
      <c r="AC95" s="160">
        <v>0</v>
      </c>
      <c r="AD95" s="160">
        <v>46</v>
      </c>
      <c r="AE95" s="160">
        <v>0</v>
      </c>
      <c r="AF95" s="160">
        <v>0</v>
      </c>
      <c r="AG95" s="43">
        <f t="shared" si="183"/>
        <v>7310</v>
      </c>
      <c r="AH95" s="43">
        <f t="shared" si="184"/>
        <v>781</v>
      </c>
      <c r="AI95" s="43">
        <f t="shared" si="185"/>
        <v>236</v>
      </c>
      <c r="AJ95" s="160">
        <v>0</v>
      </c>
      <c r="AK95" s="144">
        <v>0</v>
      </c>
      <c r="AL95" s="160">
        <v>0</v>
      </c>
      <c r="AM95" s="43">
        <f t="shared" si="186"/>
        <v>0</v>
      </c>
      <c r="AN95" s="44">
        <f t="shared" si="187"/>
        <v>102742</v>
      </c>
      <c r="AQ95" s="43">
        <f t="shared" si="195"/>
        <v>1036.5</v>
      </c>
      <c r="AR95" s="43">
        <f t="shared" si="196"/>
        <v>365.5</v>
      </c>
      <c r="AS95" s="43">
        <f t="shared" si="196"/>
        <v>156.19999999999999</v>
      </c>
      <c r="AT95" s="43">
        <f t="shared" si="196"/>
        <v>15.733333333333333</v>
      </c>
      <c r="AU95" s="43">
        <f t="shared" si="197"/>
        <v>0</v>
      </c>
      <c r="AV95" s="44">
        <f t="shared" si="197"/>
        <v>3314.2580645161293</v>
      </c>
      <c r="AW95" s="122"/>
      <c r="AX95" s="43">
        <f t="shared" si="188"/>
        <v>8982</v>
      </c>
      <c r="AY95" s="43">
        <f t="shared" si="189"/>
        <v>0</v>
      </c>
      <c r="AZ95" s="43">
        <f t="shared" si="190"/>
        <v>0</v>
      </c>
      <c r="BA95" s="43">
        <f t="shared" si="191"/>
        <v>0</v>
      </c>
      <c r="BB95" s="43">
        <f t="shared" si="192"/>
        <v>0</v>
      </c>
      <c r="BC95" s="44">
        <f t="shared" si="193"/>
        <v>0</v>
      </c>
    </row>
    <row r="96" spans="1:55" s="204" customFormat="1">
      <c r="A96" s="199"/>
      <c r="B96" s="200" t="s">
        <v>219</v>
      </c>
      <c r="C96" s="201"/>
      <c r="D96" s="144">
        <v>0</v>
      </c>
      <c r="E96" s="160">
        <v>0</v>
      </c>
      <c r="F96" s="160">
        <v>405</v>
      </c>
      <c r="G96" s="160">
        <v>0</v>
      </c>
      <c r="H96" s="144">
        <v>5032</v>
      </c>
      <c r="I96" s="144">
        <v>0</v>
      </c>
      <c r="J96" s="160">
        <v>80</v>
      </c>
      <c r="K96" s="144">
        <v>25000</v>
      </c>
      <c r="L96" s="43">
        <f t="shared" si="194"/>
        <v>30517</v>
      </c>
      <c r="M96" s="160">
        <v>0</v>
      </c>
      <c r="N96" s="160">
        <v>980</v>
      </c>
      <c r="O96" s="160">
        <v>2863</v>
      </c>
      <c r="P96" s="160">
        <v>0</v>
      </c>
      <c r="Q96" s="160">
        <v>0</v>
      </c>
      <c r="R96" s="160">
        <v>0</v>
      </c>
      <c r="S96" s="160">
        <v>5001</v>
      </c>
      <c r="T96" s="160">
        <v>31</v>
      </c>
      <c r="U96" s="160">
        <v>0</v>
      </c>
      <c r="V96" s="144">
        <v>0</v>
      </c>
      <c r="W96" s="144">
        <v>0</v>
      </c>
      <c r="X96" s="144">
        <v>0</v>
      </c>
      <c r="Y96" s="160">
        <v>0</v>
      </c>
      <c r="Z96" s="160">
        <v>10000</v>
      </c>
      <c r="AA96" s="250">
        <v>3557</v>
      </c>
      <c r="AB96" s="160">
        <v>0</v>
      </c>
      <c r="AC96" s="160">
        <v>0</v>
      </c>
      <c r="AD96" s="160">
        <v>0</v>
      </c>
      <c r="AE96" s="160">
        <v>2142</v>
      </c>
      <c r="AF96" s="160">
        <v>0</v>
      </c>
      <c r="AG96" s="43">
        <f t="shared" si="183"/>
        <v>24574</v>
      </c>
      <c r="AH96" s="43">
        <f t="shared" si="184"/>
        <v>12894</v>
      </c>
      <c r="AI96" s="43">
        <f t="shared" si="185"/>
        <v>5699</v>
      </c>
      <c r="AJ96" s="160">
        <v>0</v>
      </c>
      <c r="AK96" s="144">
        <v>0</v>
      </c>
      <c r="AL96" s="160">
        <v>0</v>
      </c>
      <c r="AM96" s="43">
        <f t="shared" si="186"/>
        <v>0</v>
      </c>
      <c r="AN96" s="44">
        <f t="shared" si="187"/>
        <v>55091</v>
      </c>
      <c r="AQ96" s="43">
        <f t="shared" si="195"/>
        <v>3125</v>
      </c>
      <c r="AR96" s="43">
        <f t="shared" si="196"/>
        <v>1228.7</v>
      </c>
      <c r="AS96" s="43">
        <f t="shared" si="196"/>
        <v>2578.8000000000002</v>
      </c>
      <c r="AT96" s="43">
        <f t="shared" si="196"/>
        <v>379.93333333333334</v>
      </c>
      <c r="AU96" s="43">
        <f t="shared" si="197"/>
        <v>0</v>
      </c>
      <c r="AV96" s="44">
        <f t="shared" si="197"/>
        <v>1777.1290322580646</v>
      </c>
      <c r="AW96" s="122"/>
      <c r="AX96" s="43">
        <f t="shared" si="188"/>
        <v>40</v>
      </c>
      <c r="AY96" s="43">
        <f t="shared" si="189"/>
        <v>0</v>
      </c>
      <c r="AZ96" s="43">
        <f t="shared" si="190"/>
        <v>0</v>
      </c>
      <c r="BA96" s="43">
        <f t="shared" si="191"/>
        <v>0</v>
      </c>
      <c r="BB96" s="43">
        <f t="shared" si="192"/>
        <v>0</v>
      </c>
      <c r="BC96" s="44">
        <f t="shared" si="193"/>
        <v>0</v>
      </c>
    </row>
    <row r="97" spans="1:55" s="204" customFormat="1">
      <c r="A97" s="199"/>
      <c r="B97" s="200" t="s">
        <v>218</v>
      </c>
      <c r="C97" s="201"/>
      <c r="D97" s="144">
        <v>5908</v>
      </c>
      <c r="E97" s="160">
        <v>47</v>
      </c>
      <c r="F97" s="160">
        <v>0</v>
      </c>
      <c r="G97" s="160">
        <v>726</v>
      </c>
      <c r="H97" s="144">
        <v>756</v>
      </c>
      <c r="I97" s="144">
        <v>0</v>
      </c>
      <c r="J97" s="160">
        <v>2</v>
      </c>
      <c r="K97" s="144">
        <v>0</v>
      </c>
      <c r="L97" s="43">
        <f t="shared" si="194"/>
        <v>7439</v>
      </c>
      <c r="M97" s="160">
        <v>0</v>
      </c>
      <c r="N97" s="160">
        <v>0</v>
      </c>
      <c r="O97" s="160">
        <v>848</v>
      </c>
      <c r="P97" s="160">
        <v>0</v>
      </c>
      <c r="Q97" s="160">
        <v>0</v>
      </c>
      <c r="R97" s="160">
        <v>0</v>
      </c>
      <c r="S97" s="160">
        <v>191</v>
      </c>
      <c r="T97" s="160">
        <v>0</v>
      </c>
      <c r="U97" s="160">
        <v>0</v>
      </c>
      <c r="V97" s="144">
        <v>0</v>
      </c>
      <c r="W97" s="144">
        <v>0</v>
      </c>
      <c r="X97" s="144">
        <v>0</v>
      </c>
      <c r="Y97" s="160">
        <v>0</v>
      </c>
      <c r="Z97" s="160">
        <v>2803</v>
      </c>
      <c r="AA97" s="250">
        <v>433</v>
      </c>
      <c r="AB97" s="160">
        <v>353</v>
      </c>
      <c r="AC97" s="160">
        <v>0</v>
      </c>
      <c r="AD97" s="160">
        <v>0</v>
      </c>
      <c r="AE97" s="160">
        <v>0</v>
      </c>
      <c r="AF97" s="160">
        <v>0</v>
      </c>
      <c r="AG97" s="43">
        <f t="shared" si="183"/>
        <v>4628</v>
      </c>
      <c r="AH97" s="43">
        <f t="shared" si="184"/>
        <v>3651</v>
      </c>
      <c r="AI97" s="43">
        <f t="shared" si="185"/>
        <v>433</v>
      </c>
      <c r="AJ97" s="160">
        <v>0</v>
      </c>
      <c r="AK97" s="144">
        <v>226</v>
      </c>
      <c r="AL97" s="160">
        <v>16</v>
      </c>
      <c r="AM97" s="43">
        <f t="shared" si="186"/>
        <v>242</v>
      </c>
      <c r="AN97" s="44">
        <f t="shared" si="187"/>
        <v>12309</v>
      </c>
      <c r="AQ97" s="43">
        <f t="shared" si="195"/>
        <v>0</v>
      </c>
      <c r="AR97" s="43">
        <f t="shared" si="196"/>
        <v>231.4</v>
      </c>
      <c r="AS97" s="43">
        <f t="shared" si="196"/>
        <v>730.2</v>
      </c>
      <c r="AT97" s="43">
        <f t="shared" si="196"/>
        <v>28.866666666666667</v>
      </c>
      <c r="AU97" s="43">
        <f t="shared" si="197"/>
        <v>80.666666666666671</v>
      </c>
      <c r="AV97" s="44">
        <f t="shared" si="197"/>
        <v>397.06451612903226</v>
      </c>
      <c r="AW97" s="122"/>
      <c r="AX97" s="43">
        <f t="shared" si="188"/>
        <v>24.5</v>
      </c>
      <c r="AY97" s="43">
        <f t="shared" si="189"/>
        <v>0</v>
      </c>
      <c r="AZ97" s="43">
        <f t="shared" si="190"/>
        <v>0</v>
      </c>
      <c r="BA97" s="43">
        <f t="shared" si="191"/>
        <v>0</v>
      </c>
      <c r="BB97" s="43">
        <f t="shared" si="192"/>
        <v>16</v>
      </c>
      <c r="BC97" s="44">
        <f t="shared" si="193"/>
        <v>0</v>
      </c>
    </row>
    <row r="98" spans="1:55" s="204" customFormat="1">
      <c r="A98" s="199"/>
      <c r="B98" s="200" t="s">
        <v>217</v>
      </c>
      <c r="C98" s="201"/>
      <c r="D98" s="144">
        <v>0</v>
      </c>
      <c r="E98" s="160">
        <v>0</v>
      </c>
      <c r="F98" s="160">
        <v>0</v>
      </c>
      <c r="G98" s="160">
        <v>0</v>
      </c>
      <c r="H98" s="144">
        <v>0</v>
      </c>
      <c r="I98" s="144">
        <v>0</v>
      </c>
      <c r="J98" s="160">
        <v>0</v>
      </c>
      <c r="K98" s="144">
        <v>452</v>
      </c>
      <c r="L98" s="43">
        <f t="shared" si="194"/>
        <v>452</v>
      </c>
      <c r="M98" s="160">
        <v>14</v>
      </c>
      <c r="N98" s="160">
        <v>0</v>
      </c>
      <c r="O98" s="160">
        <v>76</v>
      </c>
      <c r="P98" s="160">
        <v>0</v>
      </c>
      <c r="Q98" s="160">
        <v>0</v>
      </c>
      <c r="R98" s="160">
        <v>277</v>
      </c>
      <c r="S98" s="160">
        <v>69</v>
      </c>
      <c r="T98" s="160">
        <v>0</v>
      </c>
      <c r="U98" s="160">
        <v>235</v>
      </c>
      <c r="V98" s="144">
        <v>270</v>
      </c>
      <c r="W98" s="144">
        <v>0</v>
      </c>
      <c r="X98" s="144">
        <v>0</v>
      </c>
      <c r="Y98" s="160">
        <v>0</v>
      </c>
      <c r="Z98" s="160">
        <v>190</v>
      </c>
      <c r="AA98" s="250">
        <v>0</v>
      </c>
      <c r="AB98" s="160">
        <v>0</v>
      </c>
      <c r="AC98" s="160">
        <v>0</v>
      </c>
      <c r="AD98" s="160">
        <v>0</v>
      </c>
      <c r="AE98" s="160">
        <v>0</v>
      </c>
      <c r="AF98" s="160">
        <v>0</v>
      </c>
      <c r="AG98" s="43">
        <f t="shared" si="183"/>
        <v>1131</v>
      </c>
      <c r="AH98" s="43">
        <f t="shared" si="184"/>
        <v>266</v>
      </c>
      <c r="AI98" s="43">
        <f t="shared" si="185"/>
        <v>235</v>
      </c>
      <c r="AJ98" s="160">
        <v>0</v>
      </c>
      <c r="AK98" s="144">
        <v>0</v>
      </c>
      <c r="AL98" s="160">
        <v>0</v>
      </c>
      <c r="AM98" s="43">
        <f t="shared" si="186"/>
        <v>0</v>
      </c>
      <c r="AN98" s="44">
        <f t="shared" si="187"/>
        <v>1583</v>
      </c>
      <c r="AQ98" s="43">
        <f t="shared" si="195"/>
        <v>56.5</v>
      </c>
      <c r="AR98" s="43">
        <f t="shared" si="196"/>
        <v>56.55</v>
      </c>
      <c r="AS98" s="43">
        <f t="shared" si="196"/>
        <v>53.2</v>
      </c>
      <c r="AT98" s="43">
        <f t="shared" si="196"/>
        <v>15.666666666666666</v>
      </c>
      <c r="AU98" s="43">
        <f t="shared" si="197"/>
        <v>0</v>
      </c>
      <c r="AV98" s="44">
        <f t="shared" si="197"/>
        <v>51.064516129032256</v>
      </c>
      <c r="AW98" s="122"/>
      <c r="AX98" s="43">
        <f t="shared" si="188"/>
        <v>0</v>
      </c>
      <c r="AY98" s="43">
        <f t="shared" si="189"/>
        <v>0</v>
      </c>
      <c r="AZ98" s="43">
        <f t="shared" si="190"/>
        <v>0</v>
      </c>
      <c r="BA98" s="43">
        <f t="shared" si="191"/>
        <v>0</v>
      </c>
      <c r="BB98" s="43">
        <f t="shared" si="192"/>
        <v>0</v>
      </c>
      <c r="BC98" s="44">
        <f t="shared" si="193"/>
        <v>0</v>
      </c>
    </row>
    <row r="99" spans="1:55" s="204" customFormat="1">
      <c r="A99" s="199"/>
      <c r="B99" s="251" t="s">
        <v>198</v>
      </c>
      <c r="C99" s="201"/>
      <c r="D99" s="144">
        <v>158</v>
      </c>
      <c r="E99" s="160">
        <v>0</v>
      </c>
      <c r="F99" s="160">
        <v>0</v>
      </c>
      <c r="G99" s="160">
        <v>-327</v>
      </c>
      <c r="H99" s="144">
        <v>78</v>
      </c>
      <c r="I99" s="144">
        <v>0</v>
      </c>
      <c r="J99" s="160">
        <v>0</v>
      </c>
      <c r="K99" s="144">
        <v>6220</v>
      </c>
      <c r="L99" s="43">
        <f t="shared" si="194"/>
        <v>6129</v>
      </c>
      <c r="M99" s="160">
        <v>0</v>
      </c>
      <c r="N99" s="160">
        <v>0</v>
      </c>
      <c r="O99" s="160">
        <v>475</v>
      </c>
      <c r="P99" s="160">
        <v>371</v>
      </c>
      <c r="Q99" s="160">
        <v>0</v>
      </c>
      <c r="R99" s="160">
        <v>101</v>
      </c>
      <c r="S99" s="160">
        <v>0</v>
      </c>
      <c r="T99" s="160">
        <v>0</v>
      </c>
      <c r="U99" s="160">
        <v>1078</v>
      </c>
      <c r="V99" s="144">
        <v>0</v>
      </c>
      <c r="W99" s="144">
        <v>122</v>
      </c>
      <c r="X99" s="144">
        <v>0</v>
      </c>
      <c r="Y99" s="160">
        <v>0</v>
      </c>
      <c r="Z99" s="160">
        <v>0</v>
      </c>
      <c r="AA99" s="250">
        <v>73</v>
      </c>
      <c r="AB99" s="160">
        <v>47</v>
      </c>
      <c r="AC99" s="160">
        <v>0</v>
      </c>
      <c r="AD99" s="160">
        <v>0</v>
      </c>
      <c r="AE99" s="160">
        <v>0</v>
      </c>
      <c r="AF99" s="160">
        <v>0</v>
      </c>
      <c r="AG99" s="43">
        <f t="shared" si="183"/>
        <v>2267</v>
      </c>
      <c r="AH99" s="43">
        <f t="shared" si="184"/>
        <v>475</v>
      </c>
      <c r="AI99" s="43">
        <f t="shared" si="185"/>
        <v>1522</v>
      </c>
      <c r="AJ99" s="160">
        <v>291</v>
      </c>
      <c r="AK99" s="144">
        <v>-56</v>
      </c>
      <c r="AL99" s="160">
        <v>0</v>
      </c>
      <c r="AM99" s="43">
        <f t="shared" si="186"/>
        <v>235</v>
      </c>
      <c r="AN99" s="44">
        <f t="shared" si="187"/>
        <v>8631</v>
      </c>
      <c r="AQ99" s="43">
        <f t="shared" si="195"/>
        <v>777.5</v>
      </c>
      <c r="AR99" s="43">
        <f t="shared" si="196"/>
        <v>113.35</v>
      </c>
      <c r="AS99" s="43">
        <f t="shared" si="196"/>
        <v>95</v>
      </c>
      <c r="AT99" s="43">
        <f t="shared" si="196"/>
        <v>101.46666666666667</v>
      </c>
      <c r="AU99" s="43">
        <f t="shared" si="197"/>
        <v>78.333333333333329</v>
      </c>
      <c r="AV99" s="44">
        <f t="shared" si="197"/>
        <v>278.41935483870969</v>
      </c>
      <c r="AW99" s="122"/>
      <c r="AX99" s="43">
        <f t="shared" si="188"/>
        <v>0</v>
      </c>
      <c r="AY99" s="43">
        <f t="shared" si="189"/>
        <v>0</v>
      </c>
      <c r="AZ99" s="43">
        <f t="shared" si="190"/>
        <v>0</v>
      </c>
      <c r="BA99" s="43">
        <f t="shared" si="191"/>
        <v>0</v>
      </c>
      <c r="BB99" s="43">
        <f t="shared" si="192"/>
        <v>0</v>
      </c>
      <c r="BC99" s="44">
        <f t="shared" si="193"/>
        <v>0</v>
      </c>
    </row>
    <row r="100" spans="1:55" s="204" customFormat="1">
      <c r="A100" s="199"/>
      <c r="B100" s="200"/>
      <c r="C100" s="210" t="s">
        <v>216</v>
      </c>
      <c r="D100" s="252">
        <f t="shared" ref="D100:K100" si="198">SUM(D91:D99)</f>
        <v>45023</v>
      </c>
      <c r="E100" s="252">
        <f t="shared" si="198"/>
        <v>23476</v>
      </c>
      <c r="F100" s="252">
        <f t="shared" si="198"/>
        <v>76327</v>
      </c>
      <c r="G100" s="252">
        <f t="shared" si="198"/>
        <v>226910</v>
      </c>
      <c r="H100" s="252">
        <f t="shared" si="198"/>
        <v>50515</v>
      </c>
      <c r="I100" s="252">
        <f t="shared" si="198"/>
        <v>101581</v>
      </c>
      <c r="J100" s="252">
        <f t="shared" si="198"/>
        <v>47910</v>
      </c>
      <c r="K100" s="252">
        <f t="shared" si="198"/>
        <v>84087</v>
      </c>
      <c r="L100" s="45">
        <f t="shared" si="194"/>
        <v>655829</v>
      </c>
      <c r="M100" s="252">
        <f t="shared" ref="M100:V100" si="199">SUM(M91:M99)</f>
        <v>2874</v>
      </c>
      <c r="N100" s="252">
        <f t="shared" si="199"/>
        <v>9395</v>
      </c>
      <c r="O100" s="252">
        <f t="shared" si="199"/>
        <v>16720</v>
      </c>
      <c r="P100" s="252">
        <f t="shared" si="199"/>
        <v>6569</v>
      </c>
      <c r="Q100" s="252">
        <f t="shared" si="199"/>
        <v>20904</v>
      </c>
      <c r="R100" s="252">
        <f t="shared" si="199"/>
        <v>17928</v>
      </c>
      <c r="S100" s="252">
        <f t="shared" si="199"/>
        <v>9493</v>
      </c>
      <c r="T100" s="252">
        <f t="shared" si="199"/>
        <v>7799</v>
      </c>
      <c r="U100" s="252">
        <f t="shared" si="199"/>
        <v>5293</v>
      </c>
      <c r="V100" s="252">
        <f t="shared" si="199"/>
        <v>3060</v>
      </c>
      <c r="W100" s="252">
        <f t="shared" ref="W100:X100" si="200">SUM(W91:W99)</f>
        <v>3548</v>
      </c>
      <c r="X100" s="252">
        <f t="shared" si="200"/>
        <v>1556</v>
      </c>
      <c r="Y100" s="252">
        <f t="shared" ref="Y100:AF100" si="201">SUM(Y91:Y99)</f>
        <v>15643</v>
      </c>
      <c r="Z100" s="252">
        <f t="shared" si="201"/>
        <v>39447</v>
      </c>
      <c r="AA100" s="252">
        <f t="shared" si="201"/>
        <v>18811</v>
      </c>
      <c r="AB100" s="252">
        <f t="shared" si="201"/>
        <v>3496</v>
      </c>
      <c r="AC100" s="252">
        <f t="shared" si="201"/>
        <v>8507</v>
      </c>
      <c r="AD100" s="252">
        <f t="shared" si="201"/>
        <v>10804</v>
      </c>
      <c r="AE100" s="252">
        <f t="shared" si="201"/>
        <v>6088</v>
      </c>
      <c r="AF100" s="252">
        <f t="shared" si="201"/>
        <v>10838</v>
      </c>
      <c r="AG100" s="45">
        <f t="shared" si="183"/>
        <v>218773</v>
      </c>
      <c r="AH100" s="45">
        <f t="shared" si="184"/>
        <v>83277</v>
      </c>
      <c r="AI100" s="45">
        <f t="shared" si="185"/>
        <v>47565</v>
      </c>
      <c r="AJ100" s="252">
        <f>SUM(AJ91:AJ99)</f>
        <v>16667</v>
      </c>
      <c r="AK100" s="252">
        <f>SUM(AK91:AK99)</f>
        <v>3167</v>
      </c>
      <c r="AL100" s="252">
        <f>SUM(AL91:AL99)</f>
        <v>3693</v>
      </c>
      <c r="AM100" s="45">
        <f t="shared" si="186"/>
        <v>23527</v>
      </c>
      <c r="AN100" s="211">
        <f t="shared" si="187"/>
        <v>898129</v>
      </c>
      <c r="AQ100" s="45">
        <f>K100/AQ$5</f>
        <v>10510.875</v>
      </c>
      <c r="AR100" s="45">
        <f>AG100/AR$5</f>
        <v>10938.65</v>
      </c>
      <c r="AS100" s="45">
        <f>AH100/AS$5</f>
        <v>16655.400000000001</v>
      </c>
      <c r="AT100" s="45">
        <f>AI100/AT$5</f>
        <v>3171</v>
      </c>
      <c r="AU100" s="45">
        <f>AM100/AU$5</f>
        <v>7842.333333333333</v>
      </c>
      <c r="AV100" s="211">
        <f>AN100/AV$5</f>
        <v>28971.903225806451</v>
      </c>
      <c r="AW100" s="122"/>
      <c r="AX100" s="45">
        <f t="shared" si="188"/>
        <v>63421</v>
      </c>
      <c r="AY100" s="45">
        <f t="shared" si="189"/>
        <v>8951</v>
      </c>
      <c r="AZ100" s="45">
        <f t="shared" si="190"/>
        <v>10838</v>
      </c>
      <c r="BA100" s="45">
        <f t="shared" si="191"/>
        <v>6088</v>
      </c>
      <c r="BB100" s="45">
        <f t="shared" si="192"/>
        <v>3693</v>
      </c>
      <c r="BC100" s="211">
        <f t="shared" si="193"/>
        <v>10838</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2">D88-D100</f>
        <v>-36596</v>
      </c>
      <c r="E102" s="256">
        <f t="shared" si="202"/>
        <v>23768</v>
      </c>
      <c r="F102" s="256">
        <f t="shared" si="202"/>
        <v>33620</v>
      </c>
      <c r="G102" s="256">
        <f t="shared" si="202"/>
        <v>-87522</v>
      </c>
      <c r="H102" s="256">
        <f t="shared" si="202"/>
        <v>17156</v>
      </c>
      <c r="I102" s="256">
        <f t="shared" si="202"/>
        <v>20691</v>
      </c>
      <c r="J102" s="256">
        <f t="shared" si="202"/>
        <v>-14394</v>
      </c>
      <c r="K102" s="256">
        <f t="shared" si="202"/>
        <v>-20600</v>
      </c>
      <c r="L102" s="42">
        <f>+SUM(D102:K102)</f>
        <v>-63877</v>
      </c>
      <c r="M102" s="256">
        <f t="shared" ref="M102:V102" si="203">M88-M100</f>
        <v>21093</v>
      </c>
      <c r="N102" s="256">
        <f t="shared" si="203"/>
        <v>544</v>
      </c>
      <c r="O102" s="256">
        <f t="shared" si="203"/>
        <v>9151</v>
      </c>
      <c r="P102" s="256">
        <f t="shared" si="203"/>
        <v>5441</v>
      </c>
      <c r="Q102" s="256">
        <f t="shared" si="203"/>
        <v>22540</v>
      </c>
      <c r="R102" s="256">
        <f t="shared" si="203"/>
        <v>1521</v>
      </c>
      <c r="S102" s="256">
        <f t="shared" si="203"/>
        <v>-4692</v>
      </c>
      <c r="T102" s="256">
        <f t="shared" si="203"/>
        <v>-5510</v>
      </c>
      <c r="U102" s="256">
        <f t="shared" si="203"/>
        <v>25067</v>
      </c>
      <c r="V102" s="256">
        <f t="shared" si="203"/>
        <v>3840</v>
      </c>
      <c r="W102" s="256">
        <f t="shared" ref="W102:X102" si="204">W88-W100</f>
        <v>-1478</v>
      </c>
      <c r="X102" s="256">
        <f t="shared" si="204"/>
        <v>9370</v>
      </c>
      <c r="Y102" s="256">
        <f t="shared" ref="Y102:AF102" si="205">Y88-Y100</f>
        <v>9684</v>
      </c>
      <c r="Z102" s="256">
        <f t="shared" si="205"/>
        <v>-32325</v>
      </c>
      <c r="AA102" s="256">
        <f t="shared" si="205"/>
        <v>-9949</v>
      </c>
      <c r="AB102" s="256">
        <f t="shared" si="205"/>
        <v>2497</v>
      </c>
      <c r="AC102" s="256">
        <f t="shared" si="205"/>
        <v>-2942</v>
      </c>
      <c r="AD102" s="256">
        <f t="shared" si="205"/>
        <v>4670</v>
      </c>
      <c r="AE102" s="256">
        <f t="shared" si="205"/>
        <v>-2122</v>
      </c>
      <c r="AF102" s="256">
        <f t="shared" si="205"/>
        <v>-1904</v>
      </c>
      <c r="AG102" s="42">
        <f>+SUM(M102:AF102)</f>
        <v>54496</v>
      </c>
      <c r="AH102" s="42">
        <f>AC102+AD102+Z102+T102+O102</f>
        <v>-26956</v>
      </c>
      <c r="AI102" s="42">
        <f>AD102+AE102+AA102+U102+P102</f>
        <v>23107</v>
      </c>
      <c r="AJ102" s="256">
        <f>AJ88-AJ100</f>
        <v>21460</v>
      </c>
      <c r="AK102" s="256">
        <f>AK88-AK100</f>
        <v>17043</v>
      </c>
      <c r="AL102" s="256">
        <f>AL88-AL100</f>
        <v>8768</v>
      </c>
      <c r="AM102" s="42">
        <f>+SUM(AJ102:AL102)</f>
        <v>47271</v>
      </c>
      <c r="AN102" s="230">
        <f>+AM102+AG102+L102</f>
        <v>37890</v>
      </c>
      <c r="AQ102" s="42">
        <f>K102/AQ$5</f>
        <v>-2575</v>
      </c>
      <c r="AR102" s="42">
        <f>AG102/AR$5</f>
        <v>2724.8</v>
      </c>
      <c r="AS102" s="42">
        <f>AH102/AS$5</f>
        <v>-5391.2</v>
      </c>
      <c r="AT102" s="42">
        <f>AI102/AT$5</f>
        <v>1540.4666666666667</v>
      </c>
      <c r="AU102" s="42">
        <f>AM102/AU$5</f>
        <v>15757</v>
      </c>
      <c r="AV102" s="230">
        <f>AN102/AV$5</f>
        <v>1222.258064516129</v>
      </c>
      <c r="AW102" s="122"/>
      <c r="AX102" s="42">
        <f t="shared" si="188"/>
        <v>1381</v>
      </c>
      <c r="AY102" s="42">
        <f t="shared" si="189"/>
        <v>2009</v>
      </c>
      <c r="AZ102" s="42">
        <f>MEDIAN($AC102,$AD102,$Z102,$T102,$O102,Q102,AF102)</f>
        <v>-1904</v>
      </c>
      <c r="BA102" s="42">
        <f>MEDIAN(M102,N102,P102,R102,S102,U102,V102,Y102,AA102,AB102,AE102,W102,X102)</f>
        <v>2497</v>
      </c>
      <c r="BB102" s="42">
        <f t="shared" ref="BB102" si="206">MEDIAN($AJ102:$AL102)</f>
        <v>17043</v>
      </c>
      <c r="BC102" s="230">
        <f>MEDIAN(D102:K102,M102:AF102,AJ102:AL102)</f>
        <v>3840</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414289</v>
      </c>
      <c r="E105" s="160">
        <v>149115</v>
      </c>
      <c r="F105" s="160">
        <v>819569</v>
      </c>
      <c r="G105" s="160">
        <v>1173113</v>
      </c>
      <c r="H105" s="144">
        <v>566002</v>
      </c>
      <c r="I105" s="144">
        <v>959153</v>
      </c>
      <c r="J105" s="160">
        <v>264005</v>
      </c>
      <c r="K105" s="144">
        <v>466122</v>
      </c>
      <c r="L105" s="43">
        <f t="shared" ref="L105:L110" si="207">+SUM(D105:K105)</f>
        <v>4811368</v>
      </c>
      <c r="M105" s="160">
        <v>30636</v>
      </c>
      <c r="N105" s="160">
        <v>58431</v>
      </c>
      <c r="O105" s="160">
        <v>142530</v>
      </c>
      <c r="P105" s="160">
        <v>61536</v>
      </c>
      <c r="Q105" s="160">
        <v>135909</v>
      </c>
      <c r="R105" s="160">
        <v>58934</v>
      </c>
      <c r="S105" s="160">
        <v>28058</v>
      </c>
      <c r="T105" s="160">
        <v>65309</v>
      </c>
      <c r="U105" s="160">
        <v>29832</v>
      </c>
      <c r="V105" s="144">
        <v>9062</v>
      </c>
      <c r="W105" s="144">
        <v>19922</v>
      </c>
      <c r="X105" s="144">
        <v>3325</v>
      </c>
      <c r="Y105" s="160">
        <v>25666</v>
      </c>
      <c r="Z105" s="160">
        <v>204991</v>
      </c>
      <c r="AA105" s="250">
        <v>111715</v>
      </c>
      <c r="AB105" s="160">
        <v>31036</v>
      </c>
      <c r="AC105" s="160">
        <v>100130</v>
      </c>
      <c r="AD105" s="160">
        <v>46037</v>
      </c>
      <c r="AE105" s="160">
        <v>22928</v>
      </c>
      <c r="AF105" s="160">
        <v>58266</v>
      </c>
      <c r="AG105" s="43">
        <f t="shared" ref="AG105:AG110" si="208">+SUM(M105:AF105)</f>
        <v>1244253</v>
      </c>
      <c r="AH105" s="43">
        <f t="shared" ref="AH105:AI110" si="209">AC105+AD105+Z105+T105+O105</f>
        <v>558997</v>
      </c>
      <c r="AI105" s="43">
        <f t="shared" si="209"/>
        <v>272048</v>
      </c>
      <c r="AJ105" s="160">
        <v>55461</v>
      </c>
      <c r="AK105" s="144">
        <v>6485</v>
      </c>
      <c r="AL105" s="160">
        <v>11814</v>
      </c>
      <c r="AM105" s="43">
        <f t="shared" ref="AM105:AM110" si="210">+SUM(AJ105:AL105)</f>
        <v>73760</v>
      </c>
      <c r="AN105" s="44">
        <f t="shared" ref="AN105:AN110" si="211">+AM105+AG105+L105</f>
        <v>6129381</v>
      </c>
      <c r="AQ105" s="43">
        <f t="shared" ref="AQ105:AQ109" si="212">K105/AQ$5</f>
        <v>58265.25</v>
      </c>
      <c r="AR105" s="43">
        <f t="shared" ref="AR105:AT109" si="213">AG105/AR$5</f>
        <v>62212.65</v>
      </c>
      <c r="AS105" s="43">
        <f t="shared" si="213"/>
        <v>111799.4</v>
      </c>
      <c r="AT105" s="43">
        <f t="shared" si="213"/>
        <v>18136.533333333333</v>
      </c>
      <c r="AU105" s="43">
        <f t="shared" ref="AU105:AV109" si="214">AM105/AU$5</f>
        <v>24586.666666666668</v>
      </c>
      <c r="AV105" s="44">
        <f t="shared" si="214"/>
        <v>197721.96774193548</v>
      </c>
      <c r="AW105" s="122"/>
      <c r="AX105" s="43">
        <f t="shared" ref="AX105:AX110" si="215">MEDIAN($D105:$K105)</f>
        <v>516062</v>
      </c>
      <c r="AY105" s="43">
        <f>MEDIAN($M105:$AF105)</f>
        <v>52151.5</v>
      </c>
      <c r="AZ105" s="43">
        <f t="shared" ref="AZ105:AZ110" si="216">MEDIAN($AC105,$AD105,$Z105,$T105,$O105,Q105,AF105)</f>
        <v>100130</v>
      </c>
      <c r="BA105" s="43">
        <f t="shared" ref="BA105:BA110" si="217">MEDIAN(M105,N105,P105,R105,S105,U105,V105,Y105,AA105,AB105,AE105,W105,X105)</f>
        <v>29832</v>
      </c>
      <c r="BB105" s="43">
        <f t="shared" ref="BB105:BB110" si="218">MEDIAN($AJ105:$AL105)</f>
        <v>11814</v>
      </c>
      <c r="BC105" s="44">
        <f t="shared" ref="BC105:BC110" si="219">MEDIAN(D105:K105,M105:AF105,AJ105:AL105)</f>
        <v>58934</v>
      </c>
    </row>
    <row r="106" spans="1:55" s="204" customFormat="1">
      <c r="A106" s="199"/>
      <c r="B106" s="200" t="s">
        <v>212</v>
      </c>
      <c r="C106" s="201"/>
      <c r="D106" s="144">
        <v>25346</v>
      </c>
      <c r="E106" s="160">
        <v>9213</v>
      </c>
      <c r="F106" s="160">
        <v>33052</v>
      </c>
      <c r="G106" s="160">
        <v>85136</v>
      </c>
      <c r="H106" s="144">
        <v>83156</v>
      </c>
      <c r="I106" s="144">
        <v>149518</v>
      </c>
      <c r="J106" s="160">
        <v>30343</v>
      </c>
      <c r="K106" s="144">
        <v>49083</v>
      </c>
      <c r="L106" s="43">
        <f t="shared" si="207"/>
        <v>464847</v>
      </c>
      <c r="M106" s="160">
        <v>341</v>
      </c>
      <c r="N106" s="160">
        <v>1057</v>
      </c>
      <c r="O106" s="160">
        <v>6026</v>
      </c>
      <c r="P106" s="160">
        <v>0</v>
      </c>
      <c r="Q106" s="160">
        <v>6101</v>
      </c>
      <c r="R106" s="160">
        <v>1972</v>
      </c>
      <c r="S106" s="160">
        <v>2269</v>
      </c>
      <c r="T106" s="160">
        <v>8053</v>
      </c>
      <c r="U106" s="160">
        <v>1542</v>
      </c>
      <c r="V106" s="144">
        <v>74</v>
      </c>
      <c r="W106" s="144">
        <v>164</v>
      </c>
      <c r="X106" s="144">
        <v>0</v>
      </c>
      <c r="Y106" s="160">
        <v>7429</v>
      </c>
      <c r="Z106" s="160">
        <v>2557</v>
      </c>
      <c r="AA106" s="250">
        <v>2734</v>
      </c>
      <c r="AB106" s="160">
        <v>2436</v>
      </c>
      <c r="AC106" s="160">
        <v>1480</v>
      </c>
      <c r="AD106" s="160">
        <v>3561</v>
      </c>
      <c r="AE106" s="160">
        <v>762</v>
      </c>
      <c r="AF106" s="160">
        <v>2443</v>
      </c>
      <c r="AG106" s="43">
        <f t="shared" si="208"/>
        <v>51001</v>
      </c>
      <c r="AH106" s="43">
        <f t="shared" si="209"/>
        <v>21677</v>
      </c>
      <c r="AI106" s="43">
        <f t="shared" si="209"/>
        <v>8599</v>
      </c>
      <c r="AJ106" s="160">
        <v>4254</v>
      </c>
      <c r="AK106" s="144">
        <v>1187</v>
      </c>
      <c r="AL106" s="160">
        <v>464</v>
      </c>
      <c r="AM106" s="43">
        <f t="shared" si="210"/>
        <v>5905</v>
      </c>
      <c r="AN106" s="44">
        <f t="shared" si="211"/>
        <v>521753</v>
      </c>
      <c r="AQ106" s="43">
        <f t="shared" si="212"/>
        <v>6135.375</v>
      </c>
      <c r="AR106" s="43">
        <f t="shared" si="213"/>
        <v>2550.0500000000002</v>
      </c>
      <c r="AS106" s="43">
        <f t="shared" si="213"/>
        <v>4335.3999999999996</v>
      </c>
      <c r="AT106" s="43">
        <f t="shared" si="213"/>
        <v>573.26666666666665</v>
      </c>
      <c r="AU106" s="43">
        <f t="shared" si="214"/>
        <v>1968.3333333333333</v>
      </c>
      <c r="AV106" s="44">
        <f t="shared" si="214"/>
        <v>16830.741935483871</v>
      </c>
      <c r="AW106" s="122"/>
      <c r="AX106" s="43">
        <f t="shared" si="215"/>
        <v>41067.5</v>
      </c>
      <c r="AY106" s="43">
        <f>MEDIAN($M106:$AF106)</f>
        <v>2120.5</v>
      </c>
      <c r="AZ106" s="43">
        <f t="shared" si="216"/>
        <v>3561</v>
      </c>
      <c r="BA106" s="43">
        <f t="shared" si="217"/>
        <v>1057</v>
      </c>
      <c r="BB106" s="43">
        <f t="shared" si="218"/>
        <v>1187</v>
      </c>
      <c r="BC106" s="44">
        <f t="shared" si="219"/>
        <v>2557</v>
      </c>
    </row>
    <row r="107" spans="1:55" s="204" customFormat="1">
      <c r="A107" s="199"/>
      <c r="B107" s="200" t="s">
        <v>211</v>
      </c>
      <c r="C107" s="201"/>
      <c r="D107" s="144">
        <v>11521</v>
      </c>
      <c r="E107" s="160">
        <v>11147</v>
      </c>
      <c r="F107" s="160">
        <v>38658</v>
      </c>
      <c r="G107" s="160">
        <v>87871</v>
      </c>
      <c r="H107" s="144">
        <v>39268</v>
      </c>
      <c r="I107" s="144">
        <v>61945</v>
      </c>
      <c r="J107" s="160">
        <v>11604</v>
      </c>
      <c r="K107" s="144">
        <v>27571</v>
      </c>
      <c r="L107" s="43">
        <f t="shared" si="207"/>
        <v>289585</v>
      </c>
      <c r="M107" s="160">
        <v>2111</v>
      </c>
      <c r="N107" s="160">
        <v>3281</v>
      </c>
      <c r="O107" s="160">
        <v>4759</v>
      </c>
      <c r="P107" s="160">
        <v>7651</v>
      </c>
      <c r="Q107" s="160">
        <v>4703</v>
      </c>
      <c r="R107" s="160">
        <v>1978</v>
      </c>
      <c r="S107" s="160">
        <v>1163</v>
      </c>
      <c r="T107" s="160">
        <v>3853</v>
      </c>
      <c r="U107" s="160">
        <v>2785</v>
      </c>
      <c r="V107" s="144">
        <v>3881</v>
      </c>
      <c r="W107" s="144">
        <v>1776</v>
      </c>
      <c r="X107" s="144">
        <v>368</v>
      </c>
      <c r="Y107" s="160">
        <v>92</v>
      </c>
      <c r="Z107" s="160">
        <v>3060</v>
      </c>
      <c r="AA107" s="250">
        <v>3906</v>
      </c>
      <c r="AB107" s="160">
        <v>3443</v>
      </c>
      <c r="AC107" s="160">
        <v>6676</v>
      </c>
      <c r="AD107" s="160">
        <v>5338</v>
      </c>
      <c r="AE107" s="160">
        <v>1849</v>
      </c>
      <c r="AF107" s="160">
        <v>1017</v>
      </c>
      <c r="AG107" s="43">
        <f t="shared" si="208"/>
        <v>63690</v>
      </c>
      <c r="AH107" s="43">
        <f t="shared" si="209"/>
        <v>23686</v>
      </c>
      <c r="AI107" s="43">
        <f t="shared" si="209"/>
        <v>21529</v>
      </c>
      <c r="AJ107" s="160">
        <v>1756</v>
      </c>
      <c r="AK107" s="144">
        <v>1182</v>
      </c>
      <c r="AL107" s="160">
        <v>1527</v>
      </c>
      <c r="AM107" s="43">
        <f t="shared" si="210"/>
        <v>4465</v>
      </c>
      <c r="AN107" s="44">
        <f t="shared" si="211"/>
        <v>357740</v>
      </c>
      <c r="AQ107" s="43">
        <f t="shared" si="212"/>
        <v>3446.375</v>
      </c>
      <c r="AR107" s="43">
        <f t="shared" si="213"/>
        <v>3184.5</v>
      </c>
      <c r="AS107" s="43">
        <f t="shared" si="213"/>
        <v>4737.2</v>
      </c>
      <c r="AT107" s="43">
        <f t="shared" si="213"/>
        <v>1435.2666666666667</v>
      </c>
      <c r="AU107" s="43">
        <f t="shared" si="214"/>
        <v>1488.3333333333333</v>
      </c>
      <c r="AV107" s="44">
        <f t="shared" si="214"/>
        <v>11540</v>
      </c>
      <c r="AW107" s="122"/>
      <c r="AX107" s="43">
        <f t="shared" si="215"/>
        <v>33114.5</v>
      </c>
      <c r="AY107" s="43">
        <f t="shared" ref="AY107:AY110" si="220">MEDIAN($M107:$AF107)</f>
        <v>3170.5</v>
      </c>
      <c r="AZ107" s="43">
        <f t="shared" si="216"/>
        <v>4703</v>
      </c>
      <c r="BA107" s="43">
        <f t="shared" si="217"/>
        <v>2111</v>
      </c>
      <c r="BB107" s="43">
        <f t="shared" si="218"/>
        <v>1527</v>
      </c>
      <c r="BC107" s="44">
        <f t="shared" si="219"/>
        <v>3853</v>
      </c>
    </row>
    <row r="108" spans="1:55" s="204" customFormat="1">
      <c r="A108" s="199"/>
      <c r="B108" s="200" t="s">
        <v>210</v>
      </c>
      <c r="C108" s="201"/>
      <c r="D108" s="144">
        <v>0</v>
      </c>
      <c r="E108" s="160">
        <v>6565</v>
      </c>
      <c r="F108" s="160">
        <v>0</v>
      </c>
      <c r="G108" s="160">
        <v>0</v>
      </c>
      <c r="H108" s="144">
        <v>0</v>
      </c>
      <c r="I108" s="144">
        <v>0</v>
      </c>
      <c r="J108" s="160">
        <v>3</v>
      </c>
      <c r="K108" s="144">
        <v>0</v>
      </c>
      <c r="L108" s="43">
        <f t="shared" si="207"/>
        <v>6568</v>
      </c>
      <c r="M108" s="160">
        <v>0</v>
      </c>
      <c r="N108" s="160">
        <v>0</v>
      </c>
      <c r="O108" s="160">
        <v>1849</v>
      </c>
      <c r="P108" s="160">
        <v>0</v>
      </c>
      <c r="Q108" s="160">
        <v>0</v>
      </c>
      <c r="R108" s="160">
        <v>0</v>
      </c>
      <c r="S108" s="160">
        <v>0</v>
      </c>
      <c r="T108" s="160">
        <v>0</v>
      </c>
      <c r="U108" s="160">
        <v>0</v>
      </c>
      <c r="V108" s="144">
        <v>0</v>
      </c>
      <c r="W108" s="144">
        <v>0</v>
      </c>
      <c r="X108" s="144">
        <v>0</v>
      </c>
      <c r="Y108" s="160">
        <v>0</v>
      </c>
      <c r="Z108" s="160">
        <v>1664</v>
      </c>
      <c r="AA108" s="250">
        <v>0</v>
      </c>
      <c r="AB108" s="160">
        <v>0</v>
      </c>
      <c r="AC108" s="160">
        <v>0</v>
      </c>
      <c r="AD108" s="160">
        <v>0</v>
      </c>
      <c r="AE108" s="160">
        <v>0</v>
      </c>
      <c r="AF108" s="160">
        <v>0</v>
      </c>
      <c r="AG108" s="43">
        <f t="shared" si="208"/>
        <v>3513</v>
      </c>
      <c r="AH108" s="43">
        <f t="shared" si="209"/>
        <v>3513</v>
      </c>
      <c r="AI108" s="43">
        <f t="shared" si="209"/>
        <v>0</v>
      </c>
      <c r="AJ108" s="160">
        <v>0</v>
      </c>
      <c r="AK108" s="144">
        <v>0</v>
      </c>
      <c r="AL108" s="160">
        <v>0</v>
      </c>
      <c r="AM108" s="43">
        <f t="shared" si="210"/>
        <v>0</v>
      </c>
      <c r="AN108" s="44">
        <f t="shared" si="211"/>
        <v>10081</v>
      </c>
      <c r="AQ108" s="43">
        <f t="shared" si="212"/>
        <v>0</v>
      </c>
      <c r="AR108" s="43">
        <f t="shared" si="213"/>
        <v>175.65</v>
      </c>
      <c r="AS108" s="43">
        <f t="shared" si="213"/>
        <v>702.6</v>
      </c>
      <c r="AT108" s="43">
        <f t="shared" si="213"/>
        <v>0</v>
      </c>
      <c r="AU108" s="43">
        <f t="shared" si="214"/>
        <v>0</v>
      </c>
      <c r="AV108" s="44">
        <f t="shared" si="214"/>
        <v>325.19354838709677</v>
      </c>
      <c r="AW108" s="122"/>
      <c r="AX108" s="43">
        <f t="shared" si="215"/>
        <v>0</v>
      </c>
      <c r="AY108" s="43">
        <f t="shared" si="220"/>
        <v>0</v>
      </c>
      <c r="AZ108" s="43">
        <f t="shared" si="216"/>
        <v>0</v>
      </c>
      <c r="BA108" s="43">
        <f t="shared" si="217"/>
        <v>0</v>
      </c>
      <c r="BB108" s="43">
        <f t="shared" si="218"/>
        <v>0</v>
      </c>
      <c r="BC108" s="44">
        <f t="shared" si="219"/>
        <v>0</v>
      </c>
    </row>
    <row r="109" spans="1:55" s="204" customFormat="1">
      <c r="A109" s="199"/>
      <c r="B109" s="251" t="s">
        <v>198</v>
      </c>
      <c r="C109" s="201"/>
      <c r="D109" s="144">
        <v>3493</v>
      </c>
      <c r="E109" s="160">
        <v>1053</v>
      </c>
      <c r="F109" s="160">
        <v>30308</v>
      </c>
      <c r="G109" s="160">
        <v>71563</v>
      </c>
      <c r="H109" s="144">
        <v>33184</v>
      </c>
      <c r="I109" s="144">
        <v>21556</v>
      </c>
      <c r="J109" s="160">
        <v>12674</v>
      </c>
      <c r="K109" s="144">
        <v>78164</v>
      </c>
      <c r="L109" s="43">
        <f t="shared" si="207"/>
        <v>251995</v>
      </c>
      <c r="M109" s="160">
        <v>0</v>
      </c>
      <c r="N109" s="160">
        <v>3219</v>
      </c>
      <c r="O109" s="160">
        <v>987</v>
      </c>
      <c r="P109" s="160">
        <v>3</v>
      </c>
      <c r="Q109" s="160">
        <v>1981</v>
      </c>
      <c r="R109" s="160">
        <v>271</v>
      </c>
      <c r="S109" s="160">
        <v>1392</v>
      </c>
      <c r="T109" s="160">
        <v>282</v>
      </c>
      <c r="U109" s="160">
        <v>733</v>
      </c>
      <c r="V109" s="144">
        <v>0</v>
      </c>
      <c r="W109" s="144">
        <v>168</v>
      </c>
      <c r="X109" s="144">
        <v>559</v>
      </c>
      <c r="Y109" s="160">
        <v>0</v>
      </c>
      <c r="Z109" s="160">
        <v>13636</v>
      </c>
      <c r="AA109" s="250">
        <v>1595</v>
      </c>
      <c r="AB109" s="160">
        <v>1997</v>
      </c>
      <c r="AC109" s="160">
        <v>123</v>
      </c>
      <c r="AD109" s="160">
        <v>740</v>
      </c>
      <c r="AE109" s="160">
        <v>85</v>
      </c>
      <c r="AF109" s="160">
        <v>2558</v>
      </c>
      <c r="AG109" s="43">
        <f t="shared" si="208"/>
        <v>30329</v>
      </c>
      <c r="AH109" s="43">
        <f t="shared" si="209"/>
        <v>15768</v>
      </c>
      <c r="AI109" s="43">
        <f t="shared" si="209"/>
        <v>3156</v>
      </c>
      <c r="AJ109" s="160">
        <v>4316</v>
      </c>
      <c r="AK109" s="144">
        <v>46</v>
      </c>
      <c r="AL109" s="160">
        <v>1015</v>
      </c>
      <c r="AM109" s="43">
        <f t="shared" si="210"/>
        <v>5377</v>
      </c>
      <c r="AN109" s="44">
        <f t="shared" si="211"/>
        <v>287701</v>
      </c>
      <c r="AQ109" s="43">
        <f t="shared" si="212"/>
        <v>9770.5</v>
      </c>
      <c r="AR109" s="43">
        <f t="shared" si="213"/>
        <v>1516.45</v>
      </c>
      <c r="AS109" s="43">
        <f t="shared" si="213"/>
        <v>3153.6</v>
      </c>
      <c r="AT109" s="43">
        <f t="shared" si="213"/>
        <v>210.4</v>
      </c>
      <c r="AU109" s="43">
        <f t="shared" si="214"/>
        <v>1792.3333333333333</v>
      </c>
      <c r="AV109" s="44">
        <f t="shared" si="214"/>
        <v>9280.677419354839</v>
      </c>
      <c r="AW109" s="122"/>
      <c r="AX109" s="43">
        <f t="shared" si="215"/>
        <v>25932</v>
      </c>
      <c r="AY109" s="43">
        <f t="shared" si="220"/>
        <v>646</v>
      </c>
      <c r="AZ109" s="43">
        <f t="shared" si="216"/>
        <v>987</v>
      </c>
      <c r="BA109" s="43">
        <f t="shared" si="217"/>
        <v>271</v>
      </c>
      <c r="BB109" s="43">
        <f t="shared" si="218"/>
        <v>1015</v>
      </c>
      <c r="BC109" s="44">
        <f t="shared" si="219"/>
        <v>1053</v>
      </c>
    </row>
    <row r="110" spans="1:55" s="204" customFormat="1">
      <c r="A110" s="199"/>
      <c r="B110" s="200"/>
      <c r="C110" s="210" t="s">
        <v>209</v>
      </c>
      <c r="D110" s="252">
        <f t="shared" ref="D110:K110" si="221">SUM(D105:D109)</f>
        <v>454649</v>
      </c>
      <c r="E110" s="252">
        <f t="shared" si="221"/>
        <v>177093</v>
      </c>
      <c r="F110" s="252">
        <f t="shared" si="221"/>
        <v>921587</v>
      </c>
      <c r="G110" s="252">
        <f t="shared" si="221"/>
        <v>1417683</v>
      </c>
      <c r="H110" s="252">
        <f t="shared" si="221"/>
        <v>721610</v>
      </c>
      <c r="I110" s="252">
        <f t="shared" si="221"/>
        <v>1192172</v>
      </c>
      <c r="J110" s="252">
        <f t="shared" si="221"/>
        <v>318629</v>
      </c>
      <c r="K110" s="252">
        <f t="shared" si="221"/>
        <v>620940</v>
      </c>
      <c r="L110" s="45">
        <f t="shared" si="207"/>
        <v>5824363</v>
      </c>
      <c r="M110" s="252">
        <f t="shared" ref="M110:V110" si="222">SUM(M105:M109)</f>
        <v>33088</v>
      </c>
      <c r="N110" s="252">
        <f t="shared" si="222"/>
        <v>65988</v>
      </c>
      <c r="O110" s="252">
        <f t="shared" si="222"/>
        <v>156151</v>
      </c>
      <c r="P110" s="252">
        <f t="shared" si="222"/>
        <v>69190</v>
      </c>
      <c r="Q110" s="252">
        <f t="shared" si="222"/>
        <v>148694</v>
      </c>
      <c r="R110" s="252">
        <f t="shared" si="222"/>
        <v>63155</v>
      </c>
      <c r="S110" s="252">
        <f t="shared" si="222"/>
        <v>32882</v>
      </c>
      <c r="T110" s="252">
        <f t="shared" si="222"/>
        <v>77497</v>
      </c>
      <c r="U110" s="252">
        <f t="shared" si="222"/>
        <v>34892</v>
      </c>
      <c r="V110" s="252">
        <f t="shared" si="222"/>
        <v>13017</v>
      </c>
      <c r="W110" s="252">
        <f t="shared" ref="W110:X110" si="223">SUM(W105:W109)</f>
        <v>22030</v>
      </c>
      <c r="X110" s="252">
        <f t="shared" si="223"/>
        <v>4252</v>
      </c>
      <c r="Y110" s="252">
        <f t="shared" ref="Y110:AF110" si="224">SUM(Y105:Y109)</f>
        <v>33187</v>
      </c>
      <c r="Z110" s="252">
        <f t="shared" si="224"/>
        <v>225908</v>
      </c>
      <c r="AA110" s="252">
        <f t="shared" si="224"/>
        <v>119950</v>
      </c>
      <c r="AB110" s="252">
        <f t="shared" si="224"/>
        <v>38912</v>
      </c>
      <c r="AC110" s="252">
        <f t="shared" si="224"/>
        <v>108409</v>
      </c>
      <c r="AD110" s="252">
        <f t="shared" si="224"/>
        <v>55676</v>
      </c>
      <c r="AE110" s="252">
        <f t="shared" si="224"/>
        <v>25624</v>
      </c>
      <c r="AF110" s="252">
        <f t="shared" si="224"/>
        <v>64284</v>
      </c>
      <c r="AG110" s="45">
        <f t="shared" si="208"/>
        <v>1392786</v>
      </c>
      <c r="AH110" s="45">
        <f t="shared" si="209"/>
        <v>623641</v>
      </c>
      <c r="AI110" s="45">
        <f t="shared" si="209"/>
        <v>305332</v>
      </c>
      <c r="AJ110" s="252">
        <f>SUM(AJ105:AJ109)</f>
        <v>65787</v>
      </c>
      <c r="AK110" s="252">
        <f>SUM(AK105:AK109)</f>
        <v>8900</v>
      </c>
      <c r="AL110" s="252">
        <f>SUM(AL105:AL109)</f>
        <v>14820</v>
      </c>
      <c r="AM110" s="45">
        <f t="shared" si="210"/>
        <v>89507</v>
      </c>
      <c r="AN110" s="211">
        <f t="shared" si="211"/>
        <v>7306656</v>
      </c>
      <c r="AQ110" s="45">
        <f>K110/AQ$5</f>
        <v>77617.5</v>
      </c>
      <c r="AR110" s="45">
        <f>AG110/AR$5</f>
        <v>69639.3</v>
      </c>
      <c r="AS110" s="45">
        <f>AH110/AS$5</f>
        <v>124728.2</v>
      </c>
      <c r="AT110" s="45">
        <f>AI110/AT$5</f>
        <v>20355.466666666667</v>
      </c>
      <c r="AU110" s="45">
        <f>AM110/AU$5</f>
        <v>29835.666666666668</v>
      </c>
      <c r="AV110" s="211">
        <f>AN110/AV$5</f>
        <v>235698.5806451613</v>
      </c>
      <c r="AW110" s="122"/>
      <c r="AX110" s="45">
        <f t="shared" si="215"/>
        <v>671275</v>
      </c>
      <c r="AY110" s="45">
        <f t="shared" si="220"/>
        <v>59415.5</v>
      </c>
      <c r="AZ110" s="45">
        <f t="shared" si="216"/>
        <v>108409</v>
      </c>
      <c r="BA110" s="45">
        <f t="shared" si="217"/>
        <v>33187</v>
      </c>
      <c r="BB110" s="45">
        <f t="shared" si="218"/>
        <v>14820</v>
      </c>
      <c r="BC110" s="211">
        <f t="shared" si="219"/>
        <v>65988</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185</v>
      </c>
      <c r="E113" s="160">
        <v>0</v>
      </c>
      <c r="F113" s="160">
        <v>16512</v>
      </c>
      <c r="G113" s="160">
        <v>0</v>
      </c>
      <c r="H113" s="144">
        <v>0</v>
      </c>
      <c r="I113" s="144">
        <v>0</v>
      </c>
      <c r="J113" s="160">
        <v>3037</v>
      </c>
      <c r="K113" s="144">
        <v>0</v>
      </c>
      <c r="L113" s="43">
        <f>+SUM(D113:K113)</f>
        <v>19734</v>
      </c>
      <c r="M113" s="160">
        <v>0</v>
      </c>
      <c r="N113" s="160">
        <v>80</v>
      </c>
      <c r="O113" s="160">
        <v>0</v>
      </c>
      <c r="P113" s="160">
        <v>0</v>
      </c>
      <c r="Q113" s="160">
        <v>0</v>
      </c>
      <c r="R113" s="160">
        <v>0</v>
      </c>
      <c r="S113" s="160">
        <v>0</v>
      </c>
      <c r="T113" s="160">
        <v>28</v>
      </c>
      <c r="U113" s="160">
        <v>0</v>
      </c>
      <c r="V113" s="144">
        <v>0</v>
      </c>
      <c r="W113" s="144">
        <v>0</v>
      </c>
      <c r="X113" s="144">
        <v>0</v>
      </c>
      <c r="Y113" s="160">
        <v>0</v>
      </c>
      <c r="Z113" s="160">
        <v>0</v>
      </c>
      <c r="AA113" s="250">
        <v>0</v>
      </c>
      <c r="AB113" s="160">
        <v>0</v>
      </c>
      <c r="AC113" s="160">
        <v>0</v>
      </c>
      <c r="AD113" s="160">
        <v>0</v>
      </c>
      <c r="AE113" s="160">
        <v>0</v>
      </c>
      <c r="AF113" s="160">
        <v>0</v>
      </c>
      <c r="AG113" s="43">
        <f>+SUM(M113:AF113)</f>
        <v>108</v>
      </c>
      <c r="AH113" s="43">
        <f>AC113+AD113+Z113+T113+O113</f>
        <v>28</v>
      </c>
      <c r="AI113" s="43">
        <f>AD113+AE113+AA113+U113+P113</f>
        <v>0</v>
      </c>
      <c r="AJ113" s="160">
        <v>3500</v>
      </c>
      <c r="AK113" s="144">
        <v>0</v>
      </c>
      <c r="AL113" s="160">
        <v>0</v>
      </c>
      <c r="AM113" s="43">
        <f t="shared" ref="AM113:AM119" si="225">+SUM(AJ113:AL113)</f>
        <v>3500</v>
      </c>
      <c r="AN113" s="44">
        <f t="shared" ref="AN113:AN119" si="226">+AM113+AG113+L113</f>
        <v>23342</v>
      </c>
      <c r="AQ113" s="43">
        <f t="shared" ref="AQ113:AQ114" si="227">K113/AQ$5</f>
        <v>0</v>
      </c>
      <c r="AR113" s="43">
        <f t="shared" ref="AR113:AT114" si="228">AG113/AR$5</f>
        <v>5.4</v>
      </c>
      <c r="AS113" s="43">
        <f t="shared" si="228"/>
        <v>5.6</v>
      </c>
      <c r="AT113" s="43">
        <f t="shared" si="228"/>
        <v>0</v>
      </c>
      <c r="AU113" s="43">
        <f t="shared" ref="AU113:AV114" si="229">AM113/AU$5</f>
        <v>1166.6666666666667</v>
      </c>
      <c r="AV113" s="44">
        <f t="shared" si="229"/>
        <v>752.9677419354839</v>
      </c>
      <c r="AW113" s="122"/>
      <c r="AX113" s="43">
        <f t="shared" ref="AX113:AX119" si="230">MEDIAN($D113:$K113)</f>
        <v>0</v>
      </c>
      <c r="AY113" s="43">
        <f>MEDIAN($M113:$AF113)</f>
        <v>0</v>
      </c>
      <c r="AZ113" s="43">
        <f t="shared" ref="AZ113:AZ119" si="231">MEDIAN($AC113,$AD113,$Z113,$T113,$O113,Q113,AF113)</f>
        <v>0</v>
      </c>
      <c r="BA113" s="43">
        <f t="shared" ref="BA113:BA119" si="232">MEDIAN(M113,N113,P113,R113,S113,U113,V113,Y113,AA113,AB113,AE113,W113,X113)</f>
        <v>0</v>
      </c>
      <c r="BB113" s="43">
        <f t="shared" ref="BB113:BB119" si="233">MEDIAN($AJ113:$AL113)</f>
        <v>0</v>
      </c>
      <c r="BC113" s="44">
        <f t="shared" ref="BC113:BC119" si="234">MEDIAN(D113:K113,M113:AF113,AJ113:AL113)</f>
        <v>0</v>
      </c>
    </row>
    <row r="114" spans="1:55" s="204" customFormat="1">
      <c r="A114" s="199"/>
      <c r="B114" s="200" t="s">
        <v>206</v>
      </c>
      <c r="C114" s="201"/>
      <c r="D114" s="144">
        <v>520</v>
      </c>
      <c r="E114" s="160">
        <v>1619</v>
      </c>
      <c r="F114" s="160">
        <v>2950</v>
      </c>
      <c r="G114" s="160">
        <v>0</v>
      </c>
      <c r="H114" s="144">
        <v>2053</v>
      </c>
      <c r="I114" s="144">
        <v>88095</v>
      </c>
      <c r="J114" s="160">
        <v>364</v>
      </c>
      <c r="K114" s="144">
        <v>1311</v>
      </c>
      <c r="L114" s="43">
        <f>+SUM(D114:K114)</f>
        <v>96912</v>
      </c>
      <c r="M114" s="160">
        <v>131</v>
      </c>
      <c r="N114" s="160">
        <v>0</v>
      </c>
      <c r="O114" s="160">
        <v>50</v>
      </c>
      <c r="P114" s="160">
        <v>0</v>
      </c>
      <c r="Q114" s="160">
        <v>0</v>
      </c>
      <c r="R114" s="160">
        <v>82</v>
      </c>
      <c r="S114" s="160">
        <v>0</v>
      </c>
      <c r="T114" s="160">
        <v>5264</v>
      </c>
      <c r="U114" s="160">
        <v>53</v>
      </c>
      <c r="V114" s="144">
        <v>500</v>
      </c>
      <c r="W114" s="144">
        <v>0</v>
      </c>
      <c r="X114" s="144">
        <v>0</v>
      </c>
      <c r="Y114" s="160">
        <v>0</v>
      </c>
      <c r="Z114" s="160">
        <v>0</v>
      </c>
      <c r="AA114" s="250">
        <v>10</v>
      </c>
      <c r="AB114" s="160">
        <v>93</v>
      </c>
      <c r="AC114" s="160">
        <v>2779</v>
      </c>
      <c r="AD114" s="160">
        <v>0</v>
      </c>
      <c r="AE114" s="160">
        <v>23</v>
      </c>
      <c r="AF114" s="160">
        <v>10</v>
      </c>
      <c r="AG114" s="43">
        <f>+SUM(M114:AF114)</f>
        <v>8995</v>
      </c>
      <c r="AH114" s="43">
        <f>AC114+AD114+Z114+T114+O114</f>
        <v>8093</v>
      </c>
      <c r="AI114" s="43">
        <f>AD114+AE114+AA114+U114+P114</f>
        <v>86</v>
      </c>
      <c r="AJ114" s="160">
        <v>0</v>
      </c>
      <c r="AK114" s="144">
        <v>0</v>
      </c>
      <c r="AL114" s="160">
        <v>0</v>
      </c>
      <c r="AM114" s="43">
        <f t="shared" si="225"/>
        <v>0</v>
      </c>
      <c r="AN114" s="44">
        <f t="shared" si="226"/>
        <v>105907</v>
      </c>
      <c r="AQ114" s="43">
        <f t="shared" si="227"/>
        <v>163.875</v>
      </c>
      <c r="AR114" s="43">
        <f t="shared" si="228"/>
        <v>449.75</v>
      </c>
      <c r="AS114" s="43">
        <f t="shared" si="228"/>
        <v>1618.6</v>
      </c>
      <c r="AT114" s="43">
        <f t="shared" si="228"/>
        <v>5.7333333333333334</v>
      </c>
      <c r="AU114" s="43">
        <f t="shared" si="229"/>
        <v>0</v>
      </c>
      <c r="AV114" s="44">
        <f t="shared" si="229"/>
        <v>3416.3548387096776</v>
      </c>
      <c r="AW114" s="122"/>
      <c r="AX114" s="258">
        <f t="shared" si="230"/>
        <v>1465</v>
      </c>
      <c r="AY114" s="258">
        <f t="shared" ref="AY114:AY119" si="235">MEDIAN($M114:$AF114)</f>
        <v>10</v>
      </c>
      <c r="AZ114" s="258">
        <f t="shared" si="231"/>
        <v>10</v>
      </c>
      <c r="BA114" s="258">
        <f t="shared" si="232"/>
        <v>10</v>
      </c>
      <c r="BB114" s="258">
        <f t="shared" si="233"/>
        <v>0</v>
      </c>
      <c r="BC114" s="44">
        <f t="shared" si="234"/>
        <v>23</v>
      </c>
    </row>
    <row r="115" spans="1:55" s="204" customFormat="1">
      <c r="A115" s="245"/>
      <c r="B115" s="200" t="s">
        <v>205</v>
      </c>
      <c r="C115" s="201"/>
      <c r="D115" s="259">
        <f t="shared" ref="D115:V115" si="236">D113+D114</f>
        <v>705</v>
      </c>
      <c r="E115" s="252">
        <f t="shared" si="236"/>
        <v>1619</v>
      </c>
      <c r="F115" s="252">
        <f t="shared" si="236"/>
        <v>19462</v>
      </c>
      <c r="G115" s="252">
        <f t="shared" si="236"/>
        <v>0</v>
      </c>
      <c r="H115" s="252">
        <f t="shared" si="236"/>
        <v>2053</v>
      </c>
      <c r="I115" s="252">
        <f t="shared" si="236"/>
        <v>88095</v>
      </c>
      <c r="J115" s="252">
        <f t="shared" si="236"/>
        <v>3401</v>
      </c>
      <c r="K115" s="252">
        <f t="shared" si="236"/>
        <v>1311</v>
      </c>
      <c r="L115" s="45">
        <f t="shared" si="236"/>
        <v>116646</v>
      </c>
      <c r="M115" s="252">
        <f t="shared" si="236"/>
        <v>131</v>
      </c>
      <c r="N115" s="252">
        <f t="shared" si="236"/>
        <v>80</v>
      </c>
      <c r="O115" s="252">
        <f t="shared" si="236"/>
        <v>50</v>
      </c>
      <c r="P115" s="252">
        <f t="shared" si="236"/>
        <v>0</v>
      </c>
      <c r="Q115" s="252">
        <f t="shared" si="236"/>
        <v>0</v>
      </c>
      <c r="R115" s="252">
        <f t="shared" si="236"/>
        <v>82</v>
      </c>
      <c r="S115" s="252">
        <f t="shared" si="236"/>
        <v>0</v>
      </c>
      <c r="T115" s="252">
        <f t="shared" si="236"/>
        <v>5292</v>
      </c>
      <c r="U115" s="252">
        <f t="shared" si="236"/>
        <v>53</v>
      </c>
      <c r="V115" s="252">
        <f t="shared" si="236"/>
        <v>500</v>
      </c>
      <c r="W115" s="252">
        <f t="shared" ref="W115:X115" si="237">W113+W114</f>
        <v>0</v>
      </c>
      <c r="X115" s="252">
        <f t="shared" si="237"/>
        <v>0</v>
      </c>
      <c r="Y115" s="252">
        <f t="shared" ref="Y115:AL115" si="238">Y113+Y114</f>
        <v>0</v>
      </c>
      <c r="Z115" s="252">
        <f t="shared" si="238"/>
        <v>0</v>
      </c>
      <c r="AA115" s="252">
        <f t="shared" si="238"/>
        <v>10</v>
      </c>
      <c r="AB115" s="252">
        <f t="shared" si="238"/>
        <v>93</v>
      </c>
      <c r="AC115" s="252">
        <f t="shared" si="238"/>
        <v>2779</v>
      </c>
      <c r="AD115" s="252">
        <f t="shared" si="238"/>
        <v>0</v>
      </c>
      <c r="AE115" s="252">
        <f t="shared" si="238"/>
        <v>23</v>
      </c>
      <c r="AF115" s="252">
        <f t="shared" si="238"/>
        <v>10</v>
      </c>
      <c r="AG115" s="45">
        <f t="shared" si="238"/>
        <v>9103</v>
      </c>
      <c r="AH115" s="45">
        <f t="shared" si="238"/>
        <v>8121</v>
      </c>
      <c r="AI115" s="45">
        <f t="shared" si="238"/>
        <v>86</v>
      </c>
      <c r="AJ115" s="252">
        <f t="shared" si="238"/>
        <v>3500</v>
      </c>
      <c r="AK115" s="252">
        <f t="shared" si="238"/>
        <v>0</v>
      </c>
      <c r="AL115" s="252">
        <f t="shared" si="238"/>
        <v>0</v>
      </c>
      <c r="AM115" s="45">
        <f t="shared" si="225"/>
        <v>3500</v>
      </c>
      <c r="AN115" s="211">
        <f t="shared" si="226"/>
        <v>129249</v>
      </c>
      <c r="AQ115" s="45">
        <f>K115/AQ$5</f>
        <v>163.875</v>
      </c>
      <c r="AR115" s="45">
        <f>AG115/AR$5</f>
        <v>455.15</v>
      </c>
      <c r="AS115" s="45">
        <f>AH115/AS$5</f>
        <v>1624.2</v>
      </c>
      <c r="AT115" s="45">
        <f>AI115/AT$5</f>
        <v>5.7333333333333334</v>
      </c>
      <c r="AU115" s="45">
        <f>AM115/AU$5</f>
        <v>1166.6666666666667</v>
      </c>
      <c r="AV115" s="211">
        <f>AN115/AV$5</f>
        <v>4169.322580645161</v>
      </c>
      <c r="AW115" s="122"/>
      <c r="AX115" s="43">
        <f t="shared" si="230"/>
        <v>1836</v>
      </c>
      <c r="AY115" s="43">
        <f t="shared" si="235"/>
        <v>16.5</v>
      </c>
      <c r="AZ115" s="43">
        <f t="shared" si="231"/>
        <v>10</v>
      </c>
      <c r="BA115" s="43">
        <f t="shared" si="232"/>
        <v>23</v>
      </c>
      <c r="BB115" s="43">
        <f t="shared" si="233"/>
        <v>0</v>
      </c>
      <c r="BC115" s="211">
        <f t="shared" si="234"/>
        <v>53</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2035</v>
      </c>
      <c r="U116" s="160">
        <v>0</v>
      </c>
      <c r="V116" s="144">
        <v>0</v>
      </c>
      <c r="W116" s="144">
        <v>0</v>
      </c>
      <c r="X116" s="144">
        <v>0</v>
      </c>
      <c r="Y116" s="160">
        <v>3747</v>
      </c>
      <c r="Z116" s="160">
        <v>0</v>
      </c>
      <c r="AA116" s="250">
        <v>0</v>
      </c>
      <c r="AB116" s="160">
        <v>14</v>
      </c>
      <c r="AC116" s="160">
        <v>0</v>
      </c>
      <c r="AD116" s="160">
        <v>717</v>
      </c>
      <c r="AE116" s="160">
        <v>332</v>
      </c>
      <c r="AF116" s="160">
        <v>0</v>
      </c>
      <c r="AG116" s="43">
        <f>+SUM(M116:AF116)</f>
        <v>6845</v>
      </c>
      <c r="AH116" s="43">
        <f t="shared" ref="AH116:AI119" si="239">AC116+AD116+Z116+T116+O116</f>
        <v>2752</v>
      </c>
      <c r="AI116" s="43">
        <f t="shared" si="239"/>
        <v>1049</v>
      </c>
      <c r="AJ116" s="160">
        <v>2953</v>
      </c>
      <c r="AK116" s="144">
        <v>0</v>
      </c>
      <c r="AL116" s="160">
        <v>0</v>
      </c>
      <c r="AM116" s="43">
        <f t="shared" si="225"/>
        <v>2953</v>
      </c>
      <c r="AN116" s="44">
        <f t="shared" si="226"/>
        <v>9798</v>
      </c>
      <c r="AQ116" s="43">
        <f t="shared" ref="AQ116:AQ118" si="240">K116/AQ$5</f>
        <v>0</v>
      </c>
      <c r="AR116" s="43">
        <f t="shared" ref="AR116:AT118" si="241">AG116/AR$5</f>
        <v>342.25</v>
      </c>
      <c r="AS116" s="43">
        <f t="shared" si="241"/>
        <v>550.4</v>
      </c>
      <c r="AT116" s="43">
        <f t="shared" si="241"/>
        <v>69.933333333333337</v>
      </c>
      <c r="AU116" s="43">
        <f t="shared" ref="AU116:AV118" si="242">AM116/AU$5</f>
        <v>984.33333333333337</v>
      </c>
      <c r="AV116" s="44">
        <f t="shared" si="242"/>
        <v>316.06451612903226</v>
      </c>
      <c r="AW116" s="122"/>
      <c r="AX116" s="43">
        <f t="shared" si="230"/>
        <v>0</v>
      </c>
      <c r="AY116" s="43">
        <f t="shared" si="235"/>
        <v>0</v>
      </c>
      <c r="AZ116" s="43">
        <f t="shared" si="231"/>
        <v>0</v>
      </c>
      <c r="BA116" s="43">
        <f t="shared" si="232"/>
        <v>0</v>
      </c>
      <c r="BB116" s="43">
        <f t="shared" si="233"/>
        <v>0</v>
      </c>
      <c r="BC116" s="44">
        <f t="shared" si="234"/>
        <v>0</v>
      </c>
    </row>
    <row r="117" spans="1:55" s="204" customFormat="1">
      <c r="A117" s="199"/>
      <c r="B117" s="200" t="s">
        <v>203</v>
      </c>
      <c r="C117" s="201"/>
      <c r="D117" s="144">
        <v>0</v>
      </c>
      <c r="E117" s="160">
        <v>0</v>
      </c>
      <c r="F117" s="160">
        <v>0</v>
      </c>
      <c r="G117" s="160">
        <v>15298</v>
      </c>
      <c r="H117" s="144">
        <v>0</v>
      </c>
      <c r="I117" s="144">
        <v>0</v>
      </c>
      <c r="J117" s="160">
        <v>0</v>
      </c>
      <c r="K117" s="144">
        <v>0</v>
      </c>
      <c r="L117" s="43">
        <f>+SUM(D117:K117)</f>
        <v>15298</v>
      </c>
      <c r="M117" s="160">
        <v>0</v>
      </c>
      <c r="N117" s="160">
        <v>0</v>
      </c>
      <c r="O117" s="160">
        <v>1616</v>
      </c>
      <c r="P117" s="160">
        <v>623</v>
      </c>
      <c r="Q117" s="160">
        <v>0</v>
      </c>
      <c r="R117" s="160">
        <v>0</v>
      </c>
      <c r="S117" s="160">
        <v>0</v>
      </c>
      <c r="T117" s="160">
        <v>0</v>
      </c>
      <c r="U117" s="160">
        <v>0</v>
      </c>
      <c r="V117" s="144">
        <v>0</v>
      </c>
      <c r="W117" s="144">
        <v>0</v>
      </c>
      <c r="X117" s="144">
        <v>0</v>
      </c>
      <c r="Y117" s="160">
        <v>0</v>
      </c>
      <c r="Z117" s="160">
        <v>0</v>
      </c>
      <c r="AA117" s="250">
        <v>0</v>
      </c>
      <c r="AB117" s="160">
        <v>0</v>
      </c>
      <c r="AC117" s="160">
        <v>113</v>
      </c>
      <c r="AD117" s="160">
        <v>0</v>
      </c>
      <c r="AE117" s="160">
        <v>0</v>
      </c>
      <c r="AF117" s="160">
        <v>0</v>
      </c>
      <c r="AG117" s="43">
        <f>+SUM(M117:AF117)</f>
        <v>2352</v>
      </c>
      <c r="AH117" s="43">
        <f t="shared" si="239"/>
        <v>1729</v>
      </c>
      <c r="AI117" s="43">
        <f t="shared" si="239"/>
        <v>623</v>
      </c>
      <c r="AJ117" s="160">
        <v>0</v>
      </c>
      <c r="AK117" s="144">
        <v>0</v>
      </c>
      <c r="AL117" s="160">
        <v>0</v>
      </c>
      <c r="AM117" s="43">
        <f t="shared" si="225"/>
        <v>0</v>
      </c>
      <c r="AN117" s="44">
        <f t="shared" si="226"/>
        <v>17650</v>
      </c>
      <c r="AQ117" s="43">
        <f t="shared" si="240"/>
        <v>0</v>
      </c>
      <c r="AR117" s="43">
        <f t="shared" si="241"/>
        <v>117.6</v>
      </c>
      <c r="AS117" s="43">
        <f t="shared" si="241"/>
        <v>345.8</v>
      </c>
      <c r="AT117" s="43">
        <f t="shared" si="241"/>
        <v>41.533333333333331</v>
      </c>
      <c r="AU117" s="43">
        <f t="shared" si="242"/>
        <v>0</v>
      </c>
      <c r="AV117" s="44">
        <f t="shared" si="242"/>
        <v>569.35483870967744</v>
      </c>
      <c r="AW117" s="122"/>
      <c r="AX117" s="43">
        <f t="shared" si="230"/>
        <v>0</v>
      </c>
      <c r="AY117" s="43">
        <f t="shared" si="235"/>
        <v>0</v>
      </c>
      <c r="AZ117" s="43">
        <f t="shared" si="231"/>
        <v>0</v>
      </c>
      <c r="BA117" s="43">
        <f t="shared" si="232"/>
        <v>0</v>
      </c>
      <c r="BB117" s="43">
        <f t="shared" si="233"/>
        <v>0</v>
      </c>
      <c r="BC117" s="44">
        <f t="shared" si="234"/>
        <v>0</v>
      </c>
    </row>
    <row r="118" spans="1:55" s="204" customFormat="1">
      <c r="A118" s="199"/>
      <c r="B118" s="251" t="s">
        <v>198</v>
      </c>
      <c r="C118" s="201"/>
      <c r="D118" s="144">
        <v>0</v>
      </c>
      <c r="E118" s="160">
        <v>12261</v>
      </c>
      <c r="F118" s="160">
        <v>3039</v>
      </c>
      <c r="G118" s="160">
        <v>2013</v>
      </c>
      <c r="H118" s="144">
        <v>5203</v>
      </c>
      <c r="I118" s="144">
        <v>9071</v>
      </c>
      <c r="J118" s="160">
        <v>0</v>
      </c>
      <c r="K118" s="144">
        <v>0</v>
      </c>
      <c r="L118" s="43">
        <f>+SUM(D118:K118)</f>
        <v>31587</v>
      </c>
      <c r="M118" s="160">
        <v>0</v>
      </c>
      <c r="N118" s="160">
        <v>0</v>
      </c>
      <c r="O118" s="160">
        <v>0</v>
      </c>
      <c r="P118" s="160">
        <v>0</v>
      </c>
      <c r="Q118" s="160">
        <v>0</v>
      </c>
      <c r="R118" s="160">
        <v>24</v>
      </c>
      <c r="S118" s="160">
        <v>0</v>
      </c>
      <c r="T118" s="160">
        <v>0</v>
      </c>
      <c r="U118" s="160">
        <v>0</v>
      </c>
      <c r="V118" s="144">
        <v>42</v>
      </c>
      <c r="W118" s="144">
        <v>0</v>
      </c>
      <c r="X118" s="144">
        <v>0</v>
      </c>
      <c r="Y118" s="160">
        <v>0</v>
      </c>
      <c r="Z118" s="160">
        <v>0</v>
      </c>
      <c r="AA118" s="250">
        <v>1836</v>
      </c>
      <c r="AB118" s="160">
        <v>0</v>
      </c>
      <c r="AC118" s="160">
        <v>4489</v>
      </c>
      <c r="AD118" s="160">
        <v>0</v>
      </c>
      <c r="AE118" s="160">
        <v>0</v>
      </c>
      <c r="AF118" s="160">
        <v>0</v>
      </c>
      <c r="AG118" s="43">
        <f>+SUM(M118:AF118)</f>
        <v>6391</v>
      </c>
      <c r="AH118" s="43">
        <f t="shared" si="239"/>
        <v>4489</v>
      </c>
      <c r="AI118" s="43">
        <f t="shared" si="239"/>
        <v>1836</v>
      </c>
      <c r="AJ118" s="160">
        <v>4300</v>
      </c>
      <c r="AK118" s="144">
        <v>0</v>
      </c>
      <c r="AL118" s="160">
        <v>0</v>
      </c>
      <c r="AM118" s="43">
        <f t="shared" si="225"/>
        <v>4300</v>
      </c>
      <c r="AN118" s="44">
        <f t="shared" si="226"/>
        <v>42278</v>
      </c>
      <c r="AQ118" s="43">
        <f t="shared" si="240"/>
        <v>0</v>
      </c>
      <c r="AR118" s="43">
        <f t="shared" si="241"/>
        <v>319.55</v>
      </c>
      <c r="AS118" s="43">
        <f t="shared" si="241"/>
        <v>897.8</v>
      </c>
      <c r="AT118" s="43">
        <f t="shared" si="241"/>
        <v>122.4</v>
      </c>
      <c r="AU118" s="43">
        <f t="shared" si="242"/>
        <v>1433.3333333333333</v>
      </c>
      <c r="AV118" s="44">
        <f t="shared" si="242"/>
        <v>1363.8064516129032</v>
      </c>
      <c r="AW118" s="122"/>
      <c r="AX118" s="43">
        <f t="shared" si="230"/>
        <v>2526</v>
      </c>
      <c r="AY118" s="43">
        <f t="shared" si="235"/>
        <v>0</v>
      </c>
      <c r="AZ118" s="43">
        <f t="shared" si="231"/>
        <v>0</v>
      </c>
      <c r="BA118" s="43">
        <f t="shared" si="232"/>
        <v>0</v>
      </c>
      <c r="BB118" s="43">
        <f t="shared" si="233"/>
        <v>0</v>
      </c>
      <c r="BC118" s="44">
        <f t="shared" si="234"/>
        <v>0</v>
      </c>
    </row>
    <row r="119" spans="1:55" s="204" customFormat="1">
      <c r="A119" s="199"/>
      <c r="B119" s="200"/>
      <c r="C119" s="210" t="s">
        <v>202</v>
      </c>
      <c r="D119" s="252">
        <f t="shared" ref="D119:K119" si="243">SUM(D115:D118)</f>
        <v>705</v>
      </c>
      <c r="E119" s="252">
        <f t="shared" si="243"/>
        <v>13880</v>
      </c>
      <c r="F119" s="252">
        <f t="shared" si="243"/>
        <v>22501</v>
      </c>
      <c r="G119" s="252">
        <f t="shared" si="243"/>
        <v>17311</v>
      </c>
      <c r="H119" s="252">
        <f t="shared" si="243"/>
        <v>7256</v>
      </c>
      <c r="I119" s="252">
        <f t="shared" si="243"/>
        <v>97166</v>
      </c>
      <c r="J119" s="252">
        <f t="shared" si="243"/>
        <v>3401</v>
      </c>
      <c r="K119" s="252">
        <f t="shared" si="243"/>
        <v>1311</v>
      </c>
      <c r="L119" s="45">
        <f>+SUM(D119:K119)</f>
        <v>163531</v>
      </c>
      <c r="M119" s="252">
        <f t="shared" ref="M119:V119" si="244">SUM(M115:M118)</f>
        <v>131</v>
      </c>
      <c r="N119" s="252">
        <f t="shared" si="244"/>
        <v>80</v>
      </c>
      <c r="O119" s="252">
        <f t="shared" si="244"/>
        <v>1666</v>
      </c>
      <c r="P119" s="252">
        <f t="shared" si="244"/>
        <v>623</v>
      </c>
      <c r="Q119" s="252">
        <f t="shared" si="244"/>
        <v>0</v>
      </c>
      <c r="R119" s="252">
        <f t="shared" si="244"/>
        <v>106</v>
      </c>
      <c r="S119" s="252">
        <f t="shared" si="244"/>
        <v>0</v>
      </c>
      <c r="T119" s="252">
        <f t="shared" si="244"/>
        <v>7327</v>
      </c>
      <c r="U119" s="252">
        <f t="shared" si="244"/>
        <v>53</v>
      </c>
      <c r="V119" s="252">
        <f t="shared" si="244"/>
        <v>542</v>
      </c>
      <c r="W119" s="252">
        <f t="shared" ref="W119:X119" si="245">SUM(W115:W118)</f>
        <v>0</v>
      </c>
      <c r="X119" s="252">
        <f t="shared" si="245"/>
        <v>0</v>
      </c>
      <c r="Y119" s="252">
        <f t="shared" ref="Y119:AF119" si="246">SUM(Y115:Y118)</f>
        <v>3747</v>
      </c>
      <c r="Z119" s="252">
        <f t="shared" si="246"/>
        <v>0</v>
      </c>
      <c r="AA119" s="252">
        <f t="shared" si="246"/>
        <v>1846</v>
      </c>
      <c r="AB119" s="252">
        <f t="shared" si="246"/>
        <v>107</v>
      </c>
      <c r="AC119" s="252">
        <f t="shared" si="246"/>
        <v>7381</v>
      </c>
      <c r="AD119" s="252">
        <f t="shared" si="246"/>
        <v>717</v>
      </c>
      <c r="AE119" s="252">
        <f t="shared" si="246"/>
        <v>355</v>
      </c>
      <c r="AF119" s="252">
        <f t="shared" si="246"/>
        <v>10</v>
      </c>
      <c r="AG119" s="45">
        <f>+SUM(M119:AF119)</f>
        <v>24691</v>
      </c>
      <c r="AH119" s="45">
        <f t="shared" si="239"/>
        <v>17091</v>
      </c>
      <c r="AI119" s="45">
        <f t="shared" si="239"/>
        <v>3594</v>
      </c>
      <c r="AJ119" s="252">
        <f>SUM(AJ115:AJ118)</f>
        <v>10753</v>
      </c>
      <c r="AK119" s="252">
        <f>SUM(AK115:AK118)</f>
        <v>0</v>
      </c>
      <c r="AL119" s="252">
        <f>SUM(AL115:AL118)</f>
        <v>0</v>
      </c>
      <c r="AM119" s="45">
        <f t="shared" si="225"/>
        <v>10753</v>
      </c>
      <c r="AN119" s="211">
        <f t="shared" si="226"/>
        <v>198975</v>
      </c>
      <c r="AQ119" s="45">
        <f>K119/AQ$5</f>
        <v>163.875</v>
      </c>
      <c r="AR119" s="45">
        <f>AG119/AR$5</f>
        <v>1234.55</v>
      </c>
      <c r="AS119" s="45">
        <f>AH119/AS$5</f>
        <v>3418.2</v>
      </c>
      <c r="AT119" s="45">
        <f>AI119/AT$5</f>
        <v>239.6</v>
      </c>
      <c r="AU119" s="45">
        <f>AM119/AU$5</f>
        <v>3584.3333333333335</v>
      </c>
      <c r="AV119" s="211">
        <f>AN119/AV$5</f>
        <v>6418.5483870967746</v>
      </c>
      <c r="AW119" s="122"/>
      <c r="AX119" s="45">
        <f t="shared" si="230"/>
        <v>10568</v>
      </c>
      <c r="AY119" s="45">
        <f t="shared" si="235"/>
        <v>119</v>
      </c>
      <c r="AZ119" s="45">
        <f t="shared" si="231"/>
        <v>717</v>
      </c>
      <c r="BA119" s="45">
        <f t="shared" si="232"/>
        <v>107</v>
      </c>
      <c r="BB119" s="45">
        <f t="shared" si="233"/>
        <v>0</v>
      </c>
      <c r="BC119" s="211">
        <f t="shared" si="234"/>
        <v>623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46200</v>
      </c>
      <c r="E122" s="160">
        <v>0</v>
      </c>
      <c r="F122" s="160">
        <v>24560</v>
      </c>
      <c r="G122" s="160">
        <v>12000</v>
      </c>
      <c r="H122" s="144">
        <v>1088</v>
      </c>
      <c r="I122" s="144">
        <v>0</v>
      </c>
      <c r="J122" s="160">
        <v>53</v>
      </c>
      <c r="K122" s="144">
        <v>0</v>
      </c>
      <c r="L122" s="43">
        <f>+SUM(D122:K122)</f>
        <v>83901</v>
      </c>
      <c r="M122" s="160">
        <v>0</v>
      </c>
      <c r="N122" s="160">
        <v>730</v>
      </c>
      <c r="O122" s="160">
        <v>6474</v>
      </c>
      <c r="P122" s="160">
        <v>0</v>
      </c>
      <c r="Q122" s="160">
        <v>0</v>
      </c>
      <c r="R122" s="160">
        <v>0</v>
      </c>
      <c r="S122" s="160">
        <v>0</v>
      </c>
      <c r="T122" s="160">
        <v>0</v>
      </c>
      <c r="U122" s="160">
        <v>0</v>
      </c>
      <c r="V122" s="144">
        <v>0</v>
      </c>
      <c r="W122" s="144">
        <v>1075</v>
      </c>
      <c r="X122" s="144">
        <v>0</v>
      </c>
      <c r="Y122" s="160">
        <v>0</v>
      </c>
      <c r="Z122" s="160">
        <v>5385</v>
      </c>
      <c r="AA122" s="250">
        <v>1272</v>
      </c>
      <c r="AB122" s="160">
        <v>0</v>
      </c>
      <c r="AC122" s="160">
        <v>3300</v>
      </c>
      <c r="AD122" s="160">
        <v>0</v>
      </c>
      <c r="AE122" s="160">
        <v>1379</v>
      </c>
      <c r="AF122" s="160">
        <v>0</v>
      </c>
      <c r="AG122" s="43">
        <f>+SUM(M122:AF122)</f>
        <v>19615</v>
      </c>
      <c r="AH122" s="43">
        <f t="shared" ref="AH122:AI125" si="247">AC122+AD122+Z122+T122+O122</f>
        <v>15159</v>
      </c>
      <c r="AI122" s="43">
        <f t="shared" si="247"/>
        <v>2651</v>
      </c>
      <c r="AJ122" s="160">
        <v>0</v>
      </c>
      <c r="AK122" s="144">
        <v>0</v>
      </c>
      <c r="AL122" s="160">
        <v>0</v>
      </c>
      <c r="AM122" s="43">
        <f>+SUM(AJ122:AL122)</f>
        <v>0</v>
      </c>
      <c r="AN122" s="44">
        <f>+AM122+AG122+L122</f>
        <v>103516</v>
      </c>
      <c r="AQ122" s="43">
        <f t="shared" ref="AQ122:AQ124" si="248">K122/AQ$5</f>
        <v>0</v>
      </c>
      <c r="AR122" s="43">
        <f t="shared" ref="AR122:AT124" si="249">AG122/AR$5</f>
        <v>980.75</v>
      </c>
      <c r="AS122" s="43">
        <f t="shared" si="249"/>
        <v>3031.8</v>
      </c>
      <c r="AT122" s="43">
        <f t="shared" si="249"/>
        <v>176.73333333333332</v>
      </c>
      <c r="AU122" s="43">
        <f t="shared" ref="AU122:AV124" si="250">AM122/AU$5</f>
        <v>0</v>
      </c>
      <c r="AV122" s="44">
        <f t="shared" si="250"/>
        <v>3339.2258064516127</v>
      </c>
      <c r="AW122" s="122"/>
      <c r="AX122" s="43">
        <f>MEDIAN($D122:$K122)</f>
        <v>570.5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204" customFormat="1">
      <c r="A123" s="199"/>
      <c r="B123" s="200" t="s">
        <v>199</v>
      </c>
      <c r="C123" s="201"/>
      <c r="D123" s="144">
        <v>40345</v>
      </c>
      <c r="E123" s="160">
        <v>417</v>
      </c>
      <c r="F123" s="160">
        <v>0</v>
      </c>
      <c r="G123" s="160">
        <v>363</v>
      </c>
      <c r="H123" s="144">
        <v>1902</v>
      </c>
      <c r="I123" s="144">
        <v>0</v>
      </c>
      <c r="J123" s="160">
        <v>1340</v>
      </c>
      <c r="K123" s="144">
        <v>0</v>
      </c>
      <c r="L123" s="43">
        <f>+SUM(D123:K123)</f>
        <v>44367</v>
      </c>
      <c r="M123" s="160">
        <v>0</v>
      </c>
      <c r="N123" s="160">
        <v>0</v>
      </c>
      <c r="O123" s="160">
        <v>614</v>
      </c>
      <c r="P123" s="160">
        <v>0</v>
      </c>
      <c r="Q123" s="160">
        <v>0</v>
      </c>
      <c r="R123" s="160">
        <v>0</v>
      </c>
      <c r="S123" s="160">
        <v>122</v>
      </c>
      <c r="T123" s="160">
        <v>0</v>
      </c>
      <c r="U123" s="160">
        <v>0</v>
      </c>
      <c r="V123" s="144">
        <v>0</v>
      </c>
      <c r="W123" s="144">
        <v>0</v>
      </c>
      <c r="X123" s="144">
        <v>0</v>
      </c>
      <c r="Y123" s="160">
        <v>0</v>
      </c>
      <c r="Z123" s="160">
        <v>1120</v>
      </c>
      <c r="AA123" s="250">
        <v>2941</v>
      </c>
      <c r="AB123" s="160">
        <v>331</v>
      </c>
      <c r="AC123" s="160">
        <v>0</v>
      </c>
      <c r="AD123" s="160">
        <v>0</v>
      </c>
      <c r="AE123" s="160">
        <v>0</v>
      </c>
      <c r="AF123" s="160">
        <v>0</v>
      </c>
      <c r="AG123" s="43"/>
      <c r="AH123" s="43">
        <f t="shared" si="247"/>
        <v>1734</v>
      </c>
      <c r="AI123" s="43">
        <f t="shared" si="247"/>
        <v>2941</v>
      </c>
      <c r="AJ123" s="160">
        <v>0</v>
      </c>
      <c r="AK123" s="144">
        <v>526</v>
      </c>
      <c r="AL123" s="160">
        <v>0</v>
      </c>
      <c r="AM123" s="43">
        <f>+SUM(AJ123:AL123)</f>
        <v>526</v>
      </c>
      <c r="AN123" s="44">
        <f>+AM123+AG123+L123</f>
        <v>44893</v>
      </c>
      <c r="AQ123" s="43">
        <f t="shared" si="248"/>
        <v>0</v>
      </c>
      <c r="AR123" s="43">
        <f t="shared" si="249"/>
        <v>0</v>
      </c>
      <c r="AS123" s="43">
        <f t="shared" si="249"/>
        <v>346.8</v>
      </c>
      <c r="AT123" s="43">
        <f t="shared" si="249"/>
        <v>196.06666666666666</v>
      </c>
      <c r="AU123" s="43">
        <f t="shared" si="250"/>
        <v>175.33333333333334</v>
      </c>
      <c r="AV123" s="44">
        <f t="shared" si="250"/>
        <v>1448.1612903225807</v>
      </c>
      <c r="AW123" s="122"/>
      <c r="AX123" s="43">
        <f>MEDIAN($D123:$K123)</f>
        <v>390</v>
      </c>
      <c r="AY123" s="43">
        <f>MEDIAN($M123:$AF123)</f>
        <v>0</v>
      </c>
      <c r="AZ123" s="43">
        <f t="shared" si="251"/>
        <v>0</v>
      </c>
      <c r="BA123" s="43">
        <f t="shared" si="252"/>
        <v>0</v>
      </c>
      <c r="BB123" s="43">
        <f t="shared" si="253"/>
        <v>0</v>
      </c>
      <c r="BC123" s="44">
        <f t="shared" si="254"/>
        <v>0</v>
      </c>
    </row>
    <row r="124" spans="1:55" s="204" customFormat="1">
      <c r="A124" s="199"/>
      <c r="B124" s="251" t="s">
        <v>198</v>
      </c>
      <c r="C124" s="201"/>
      <c r="D124" s="144">
        <v>2515</v>
      </c>
      <c r="E124" s="160">
        <v>5703</v>
      </c>
      <c r="F124" s="160">
        <v>29962</v>
      </c>
      <c r="G124" s="160">
        <v>36596</v>
      </c>
      <c r="H124" s="144">
        <v>44928</v>
      </c>
      <c r="I124" s="144">
        <v>30242</v>
      </c>
      <c r="J124" s="160">
        <v>9852</v>
      </c>
      <c r="K124" s="144">
        <v>13324</v>
      </c>
      <c r="L124" s="43">
        <f>+SUM(D124:K124)</f>
        <v>173122</v>
      </c>
      <c r="M124" s="160">
        <v>7</v>
      </c>
      <c r="N124" s="160">
        <v>117</v>
      </c>
      <c r="O124" s="160">
        <v>1830</v>
      </c>
      <c r="P124" s="160">
        <v>168</v>
      </c>
      <c r="Q124" s="160">
        <v>0</v>
      </c>
      <c r="R124" s="160">
        <v>139</v>
      </c>
      <c r="S124" s="160">
        <v>0</v>
      </c>
      <c r="T124" s="160">
        <v>0</v>
      </c>
      <c r="U124" s="160">
        <v>63</v>
      </c>
      <c r="V124" s="144">
        <v>36</v>
      </c>
      <c r="W124" s="144">
        <v>85</v>
      </c>
      <c r="X124" s="144">
        <v>0</v>
      </c>
      <c r="Y124" s="160">
        <v>11</v>
      </c>
      <c r="Z124" s="160">
        <v>593</v>
      </c>
      <c r="AA124" s="250">
        <v>0</v>
      </c>
      <c r="AB124" s="160">
        <v>14</v>
      </c>
      <c r="AC124" s="160">
        <v>440</v>
      </c>
      <c r="AD124" s="160">
        <v>1097</v>
      </c>
      <c r="AE124" s="160">
        <v>151</v>
      </c>
      <c r="AF124" s="160">
        <v>237</v>
      </c>
      <c r="AG124" s="43">
        <f>+SUM(M124:AF124)</f>
        <v>4988</v>
      </c>
      <c r="AH124" s="43">
        <f t="shared" si="247"/>
        <v>3960</v>
      </c>
      <c r="AI124" s="43">
        <f t="shared" si="247"/>
        <v>1479</v>
      </c>
      <c r="AJ124" s="160">
        <v>0</v>
      </c>
      <c r="AK124" s="144">
        <v>294</v>
      </c>
      <c r="AL124" s="160">
        <v>16</v>
      </c>
      <c r="AM124" s="43">
        <f>+SUM(AJ124:AL124)</f>
        <v>310</v>
      </c>
      <c r="AN124" s="44">
        <f>+AM124+AG124+L124</f>
        <v>178420</v>
      </c>
      <c r="AQ124" s="43">
        <f t="shared" si="248"/>
        <v>1665.5</v>
      </c>
      <c r="AR124" s="43">
        <f t="shared" si="249"/>
        <v>249.4</v>
      </c>
      <c r="AS124" s="43">
        <f t="shared" si="249"/>
        <v>792</v>
      </c>
      <c r="AT124" s="43">
        <f t="shared" si="249"/>
        <v>98.6</v>
      </c>
      <c r="AU124" s="43">
        <f t="shared" si="250"/>
        <v>103.33333333333333</v>
      </c>
      <c r="AV124" s="44">
        <f t="shared" si="250"/>
        <v>5755.4838709677415</v>
      </c>
      <c r="AW124" s="122"/>
      <c r="AX124" s="43">
        <f>MEDIAN($D124:$K124)</f>
        <v>21643</v>
      </c>
      <c r="AY124" s="43">
        <f>MEDIAN($M124:$AF124)</f>
        <v>74</v>
      </c>
      <c r="AZ124" s="43">
        <f t="shared" si="251"/>
        <v>440</v>
      </c>
      <c r="BA124" s="43">
        <f t="shared" si="252"/>
        <v>36</v>
      </c>
      <c r="BB124" s="43">
        <f t="shared" si="253"/>
        <v>16</v>
      </c>
      <c r="BC124" s="44">
        <f t="shared" si="254"/>
        <v>151</v>
      </c>
    </row>
    <row r="125" spans="1:55" s="204" customFormat="1">
      <c r="A125" s="199"/>
      <c r="B125" s="200"/>
      <c r="C125" s="210" t="s">
        <v>197</v>
      </c>
      <c r="D125" s="252">
        <f t="shared" ref="D125:K125" si="255">SUM(D122:D124)</f>
        <v>89060</v>
      </c>
      <c r="E125" s="252">
        <f t="shared" si="255"/>
        <v>6120</v>
      </c>
      <c r="F125" s="252">
        <f t="shared" si="255"/>
        <v>54522</v>
      </c>
      <c r="G125" s="252">
        <f t="shared" si="255"/>
        <v>48959</v>
      </c>
      <c r="H125" s="252">
        <f t="shared" si="255"/>
        <v>47918</v>
      </c>
      <c r="I125" s="252">
        <f t="shared" si="255"/>
        <v>30242</v>
      </c>
      <c r="J125" s="252">
        <f t="shared" si="255"/>
        <v>11245</v>
      </c>
      <c r="K125" s="252">
        <f t="shared" si="255"/>
        <v>13324</v>
      </c>
      <c r="L125" s="45">
        <f>+SUM(D125:K125)</f>
        <v>301390</v>
      </c>
      <c r="M125" s="252">
        <f t="shared" ref="M125:V125" si="256">SUM(M122:M124)</f>
        <v>7</v>
      </c>
      <c r="N125" s="252">
        <f t="shared" si="256"/>
        <v>847</v>
      </c>
      <c r="O125" s="252">
        <f t="shared" si="256"/>
        <v>8918</v>
      </c>
      <c r="P125" s="252">
        <f t="shared" si="256"/>
        <v>168</v>
      </c>
      <c r="Q125" s="252">
        <f t="shared" si="256"/>
        <v>0</v>
      </c>
      <c r="R125" s="252">
        <f t="shared" si="256"/>
        <v>139</v>
      </c>
      <c r="S125" s="252">
        <f t="shared" si="256"/>
        <v>122</v>
      </c>
      <c r="T125" s="252">
        <f t="shared" si="256"/>
        <v>0</v>
      </c>
      <c r="U125" s="252">
        <f t="shared" si="256"/>
        <v>63</v>
      </c>
      <c r="V125" s="252">
        <f t="shared" si="256"/>
        <v>36</v>
      </c>
      <c r="W125" s="252">
        <f t="shared" ref="W125:X125" si="257">SUM(W122:W124)</f>
        <v>1160</v>
      </c>
      <c r="X125" s="252">
        <f t="shared" si="257"/>
        <v>0</v>
      </c>
      <c r="Y125" s="252">
        <f t="shared" ref="Y125:AF125" si="258">SUM(Y122:Y124)</f>
        <v>11</v>
      </c>
      <c r="Z125" s="252">
        <f t="shared" si="258"/>
        <v>7098</v>
      </c>
      <c r="AA125" s="252">
        <f t="shared" si="258"/>
        <v>4213</v>
      </c>
      <c r="AB125" s="252">
        <f t="shared" si="258"/>
        <v>345</v>
      </c>
      <c r="AC125" s="252">
        <f t="shared" si="258"/>
        <v>3740</v>
      </c>
      <c r="AD125" s="252">
        <f t="shared" si="258"/>
        <v>1097</v>
      </c>
      <c r="AE125" s="252">
        <f t="shared" si="258"/>
        <v>1530</v>
      </c>
      <c r="AF125" s="252">
        <f t="shared" si="258"/>
        <v>237</v>
      </c>
      <c r="AG125" s="45">
        <f>+SUM(M125:AF125)</f>
        <v>29731</v>
      </c>
      <c r="AH125" s="45">
        <f t="shared" si="247"/>
        <v>20853</v>
      </c>
      <c r="AI125" s="45">
        <f t="shared" si="247"/>
        <v>7071</v>
      </c>
      <c r="AJ125" s="252">
        <f>SUM(AJ122:AJ124)</f>
        <v>0</v>
      </c>
      <c r="AK125" s="252">
        <f>SUM(AK122:AK124)</f>
        <v>820</v>
      </c>
      <c r="AL125" s="252">
        <f>SUM(AL122:AL124)</f>
        <v>16</v>
      </c>
      <c r="AM125" s="45">
        <f>+SUM(AJ125:AL125)</f>
        <v>836</v>
      </c>
      <c r="AN125" s="211">
        <f>+AM125+AG125+L125</f>
        <v>331957</v>
      </c>
      <c r="AQ125" s="45">
        <f>K125/AQ$5</f>
        <v>1665.5</v>
      </c>
      <c r="AR125" s="45">
        <f>AG125/AR$5</f>
        <v>1486.55</v>
      </c>
      <c r="AS125" s="45">
        <f>AH125/AS$5</f>
        <v>4170.6000000000004</v>
      </c>
      <c r="AT125" s="45">
        <f>AI125/AT$5</f>
        <v>471.4</v>
      </c>
      <c r="AU125" s="45">
        <f>AM125/AU$5</f>
        <v>278.66666666666669</v>
      </c>
      <c r="AV125" s="211">
        <f>AN125/AV$5</f>
        <v>10708.290322580646</v>
      </c>
      <c r="AW125" s="122"/>
      <c r="AX125" s="45">
        <f>MEDIAN($D125:$K125)</f>
        <v>39080</v>
      </c>
      <c r="AY125" s="45">
        <f>MEDIAN($M125:$AF125)</f>
        <v>202.5</v>
      </c>
      <c r="AZ125" s="45">
        <f t="shared" si="251"/>
        <v>1097</v>
      </c>
      <c r="BA125" s="45">
        <f t="shared" si="252"/>
        <v>139</v>
      </c>
      <c r="BB125" s="45">
        <f t="shared" si="253"/>
        <v>16</v>
      </c>
      <c r="BC125" s="211">
        <f t="shared" si="254"/>
        <v>847</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9">D102+D110+D119-D125</f>
        <v>329698</v>
      </c>
      <c r="E127" s="256">
        <f t="shared" si="259"/>
        <v>208621</v>
      </c>
      <c r="F127" s="256">
        <f t="shared" si="259"/>
        <v>923186</v>
      </c>
      <c r="G127" s="256">
        <f t="shared" si="259"/>
        <v>1298513</v>
      </c>
      <c r="H127" s="256">
        <f t="shared" si="259"/>
        <v>698104</v>
      </c>
      <c r="I127" s="256">
        <f t="shared" si="259"/>
        <v>1279787</v>
      </c>
      <c r="J127" s="256">
        <f t="shared" si="259"/>
        <v>296391</v>
      </c>
      <c r="K127" s="256">
        <f t="shared" si="259"/>
        <v>588327</v>
      </c>
      <c r="L127" s="42">
        <f>+SUM(D127:K127)</f>
        <v>5622627</v>
      </c>
      <c r="M127" s="256">
        <f t="shared" ref="M127:V127" si="260">M102+M110+M119-M125</f>
        <v>54305</v>
      </c>
      <c r="N127" s="256">
        <f t="shared" si="260"/>
        <v>65765</v>
      </c>
      <c r="O127" s="256">
        <f t="shared" si="260"/>
        <v>158050</v>
      </c>
      <c r="P127" s="256">
        <f t="shared" si="260"/>
        <v>75086</v>
      </c>
      <c r="Q127" s="256">
        <f t="shared" si="260"/>
        <v>171234</v>
      </c>
      <c r="R127" s="256">
        <f t="shared" si="260"/>
        <v>64643</v>
      </c>
      <c r="S127" s="256">
        <f t="shared" si="260"/>
        <v>28068</v>
      </c>
      <c r="T127" s="256">
        <f t="shared" si="260"/>
        <v>79314</v>
      </c>
      <c r="U127" s="256">
        <f t="shared" si="260"/>
        <v>59949</v>
      </c>
      <c r="V127" s="256">
        <f t="shared" si="260"/>
        <v>17363</v>
      </c>
      <c r="W127" s="256">
        <f t="shared" ref="W127:X127" si="261">W102+W110+W119-W125</f>
        <v>19392</v>
      </c>
      <c r="X127" s="256">
        <f t="shared" si="261"/>
        <v>13622</v>
      </c>
      <c r="Y127" s="256">
        <f t="shared" ref="Y127:AF127" si="262">Y102+Y110+Y119-Y125</f>
        <v>46607</v>
      </c>
      <c r="Z127" s="256">
        <f t="shared" si="262"/>
        <v>186485</v>
      </c>
      <c r="AA127" s="256">
        <f t="shared" si="262"/>
        <v>107634</v>
      </c>
      <c r="AB127" s="256">
        <f t="shared" si="262"/>
        <v>41171</v>
      </c>
      <c r="AC127" s="256">
        <f t="shared" si="262"/>
        <v>109108</v>
      </c>
      <c r="AD127" s="256">
        <f t="shared" si="262"/>
        <v>59966</v>
      </c>
      <c r="AE127" s="256">
        <f t="shared" si="262"/>
        <v>22327</v>
      </c>
      <c r="AF127" s="256">
        <f t="shared" si="262"/>
        <v>62153</v>
      </c>
      <c r="AG127" s="42">
        <f>+SUM(M127:AF127)</f>
        <v>1442242</v>
      </c>
      <c r="AH127" s="42">
        <f>AC127+AD127+Z127+T127+O127</f>
        <v>592923</v>
      </c>
      <c r="AI127" s="42">
        <f>AD127+AE127+AA127+U127+P127</f>
        <v>324962</v>
      </c>
      <c r="AJ127" s="256">
        <f>AJ102+AJ110+AJ119-AJ125</f>
        <v>98000</v>
      </c>
      <c r="AK127" s="256">
        <f>AK102+AK110+AK119-AK125</f>
        <v>25123</v>
      </c>
      <c r="AL127" s="256">
        <f>AL102+AL110+AL119-AL125</f>
        <v>23572</v>
      </c>
      <c r="AM127" s="42">
        <f>+SUM(AJ127:AL127)</f>
        <v>146695</v>
      </c>
      <c r="AN127" s="230">
        <f>+AM127+AG127+L127</f>
        <v>7211564</v>
      </c>
      <c r="AQ127" s="42">
        <f>K127/AQ$5</f>
        <v>73540.875</v>
      </c>
      <c r="AR127" s="42">
        <f>AG127/AR$5</f>
        <v>72112.100000000006</v>
      </c>
      <c r="AS127" s="42">
        <f>AH127/AS$5</f>
        <v>118584.6</v>
      </c>
      <c r="AT127" s="42">
        <f>AI127/AT$5</f>
        <v>21664.133333333335</v>
      </c>
      <c r="AU127" s="42">
        <f>AM127/AU$5</f>
        <v>48898.333333333336</v>
      </c>
      <c r="AV127" s="230">
        <f>AN127/AV$5</f>
        <v>232631.09677419355</v>
      </c>
      <c r="AW127" s="122"/>
      <c r="AX127" s="42">
        <f>MEDIAN($D127:$K127)</f>
        <v>643215.5</v>
      </c>
      <c r="AY127" s="42">
        <f>MEDIAN($M127:$AF127)</f>
        <v>61059.5</v>
      </c>
      <c r="AZ127" s="42">
        <f>MEDIAN($AC127,$AD127,$Z127,$T127,$O127,Q127,AF127)</f>
        <v>109108</v>
      </c>
      <c r="BA127" s="42">
        <f>MEDIAN(M127,N127,P127,R127,S127,U127,V127,Y127,AA127,AB127,AE127,W127,X127)</f>
        <v>46607</v>
      </c>
      <c r="BB127" s="42">
        <f t="shared" ref="BB127" si="263">MEDIAN($AJ127:$AL127)</f>
        <v>25123</v>
      </c>
      <c r="BC127" s="230">
        <f>MEDIAN(D127:K127,M127:AF127,AJ127:AL127)</f>
        <v>75086</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211782</v>
      </c>
      <c r="E130" s="160">
        <v>81902</v>
      </c>
      <c r="F130" s="160">
        <v>488239</v>
      </c>
      <c r="G130" s="160">
        <v>860717</v>
      </c>
      <c r="H130" s="144">
        <v>432973</v>
      </c>
      <c r="I130" s="144">
        <v>722195</v>
      </c>
      <c r="J130" s="160">
        <v>172687</v>
      </c>
      <c r="K130" s="144">
        <v>247327</v>
      </c>
      <c r="L130" s="43">
        <f>+SUM(D130:K130)</f>
        <v>3217822</v>
      </c>
      <c r="M130" s="160">
        <v>37633</v>
      </c>
      <c r="N130" s="160">
        <v>42180</v>
      </c>
      <c r="O130" s="160">
        <v>92094</v>
      </c>
      <c r="P130" s="160">
        <v>54670</v>
      </c>
      <c r="Q130" s="160">
        <v>97338</v>
      </c>
      <c r="R130" s="160">
        <v>21662</v>
      </c>
      <c r="S130" s="160">
        <v>14370</v>
      </c>
      <c r="T130" s="160">
        <v>48350</v>
      </c>
      <c r="U130" s="160">
        <v>59889</v>
      </c>
      <c r="V130" s="144">
        <v>17396</v>
      </c>
      <c r="W130" s="144">
        <v>9648</v>
      </c>
      <c r="X130" s="144">
        <v>13622</v>
      </c>
      <c r="Y130" s="160">
        <v>24145</v>
      </c>
      <c r="Z130" s="160">
        <v>69374</v>
      </c>
      <c r="AA130" s="250">
        <v>20911</v>
      </c>
      <c r="AB130" s="160">
        <v>32175</v>
      </c>
      <c r="AC130" s="160">
        <v>92068</v>
      </c>
      <c r="AD130" s="160">
        <v>38901</v>
      </c>
      <c r="AE130" s="160">
        <v>-479</v>
      </c>
      <c r="AF130" s="160">
        <v>37523</v>
      </c>
      <c r="AG130" s="43">
        <f>+SUM(M130:AF130)</f>
        <v>823470</v>
      </c>
      <c r="AH130" s="43">
        <f t="shared" ref="AH130:AI134" si="264">AC130+AD130+Z130+T130+O130</f>
        <v>340787</v>
      </c>
      <c r="AI130" s="43">
        <f t="shared" si="264"/>
        <v>173892</v>
      </c>
      <c r="AJ130" s="160">
        <v>37651</v>
      </c>
      <c r="AK130" s="144">
        <v>22773</v>
      </c>
      <c r="AL130" s="160">
        <v>15294</v>
      </c>
      <c r="AM130" s="43">
        <f>+SUM(AJ130:AL130)</f>
        <v>75718</v>
      </c>
      <c r="AN130" s="44">
        <f>+AM130+AG130+L130</f>
        <v>4117010</v>
      </c>
      <c r="AQ130" s="43">
        <f t="shared" ref="AQ130:AQ133" si="265">K130/AQ$5</f>
        <v>30915.875</v>
      </c>
      <c r="AR130" s="43">
        <f t="shared" ref="AR130:AT133" si="266">AG130/AR$5</f>
        <v>41173.5</v>
      </c>
      <c r="AS130" s="43">
        <f t="shared" si="266"/>
        <v>68157.399999999994</v>
      </c>
      <c r="AT130" s="43">
        <f t="shared" si="266"/>
        <v>11592.8</v>
      </c>
      <c r="AU130" s="43">
        <f t="shared" ref="AU130:AV133" si="267">AM130/AU$5</f>
        <v>25239.333333333332</v>
      </c>
      <c r="AV130" s="44">
        <f t="shared" si="267"/>
        <v>132806.77419354839</v>
      </c>
      <c r="AW130" s="122"/>
      <c r="AX130" s="43">
        <f>MEDIAN($D130:$K130)</f>
        <v>340150</v>
      </c>
      <c r="AY130" s="43">
        <f>MEDIAN($M130:$AF130)</f>
        <v>37578</v>
      </c>
      <c r="AZ130" s="43">
        <f t="shared" ref="AZ130:AZ134" si="268">MEDIAN($AC130,$AD130,$Z130,$T130,$O130,Q130,AF130)</f>
        <v>69374</v>
      </c>
      <c r="BA130" s="43">
        <f t="shared" ref="BA130:BA134" si="269">MEDIAN(M130,N130,P130,R130,S130,U130,V130,Y130,AA130,AB130,AE130,W130,X130)</f>
        <v>21662</v>
      </c>
      <c r="BB130" s="43">
        <f t="shared" ref="BB130:BB134" si="270">MEDIAN($AJ130:$AL130)</f>
        <v>22773</v>
      </c>
      <c r="BC130" s="44">
        <f t="shared" ref="BC130:BC134" si="271">MEDIAN(D130:K130,M130:AF130,AJ130:AL130)</f>
        <v>42180</v>
      </c>
    </row>
    <row r="131" spans="1:55" s="204" customFormat="1">
      <c r="A131" s="199"/>
      <c r="B131" s="200" t="s">
        <v>194</v>
      </c>
      <c r="C131" s="201"/>
      <c r="D131" s="144">
        <v>117916</v>
      </c>
      <c r="E131" s="160">
        <v>111513</v>
      </c>
      <c r="F131" s="160">
        <v>390145</v>
      </c>
      <c r="G131" s="160">
        <v>422924</v>
      </c>
      <c r="H131" s="144">
        <v>265131</v>
      </c>
      <c r="I131" s="144">
        <v>557592</v>
      </c>
      <c r="J131" s="160">
        <v>119985</v>
      </c>
      <c r="K131" s="144">
        <v>325087</v>
      </c>
      <c r="L131" s="43">
        <f>+SUM(D131:K131)</f>
        <v>2310293</v>
      </c>
      <c r="M131" s="160">
        <v>16672</v>
      </c>
      <c r="N131" s="160">
        <v>23145</v>
      </c>
      <c r="O131" s="160">
        <v>61184</v>
      </c>
      <c r="P131" s="160">
        <v>19715</v>
      </c>
      <c r="Q131" s="160">
        <v>73896</v>
      </c>
      <c r="R131" s="160">
        <v>40126</v>
      </c>
      <c r="S131" s="160">
        <v>13699</v>
      </c>
      <c r="T131" s="160">
        <v>30470</v>
      </c>
      <c r="U131" s="160">
        <v>0</v>
      </c>
      <c r="V131" s="144">
        <v>0</v>
      </c>
      <c r="W131" s="144">
        <v>9744</v>
      </c>
      <c r="X131" s="144">
        <v>0</v>
      </c>
      <c r="Y131" s="160">
        <v>22462</v>
      </c>
      <c r="Z131" s="160">
        <v>115666</v>
      </c>
      <c r="AA131" s="250">
        <v>24366</v>
      </c>
      <c r="AB131" s="160">
        <v>8996</v>
      </c>
      <c r="AC131" s="160">
        <v>16900</v>
      </c>
      <c r="AD131" s="160">
        <v>21065</v>
      </c>
      <c r="AE131" s="160">
        <v>6688</v>
      </c>
      <c r="AF131" s="160">
        <v>24630</v>
      </c>
      <c r="AG131" s="43">
        <f>+SUM(M131:AF131)</f>
        <v>529424</v>
      </c>
      <c r="AH131" s="43">
        <f t="shared" si="264"/>
        <v>245285</v>
      </c>
      <c r="AI131" s="43">
        <f t="shared" si="264"/>
        <v>71834</v>
      </c>
      <c r="AJ131" s="160">
        <v>9898</v>
      </c>
      <c r="AK131" s="144">
        <v>0</v>
      </c>
      <c r="AL131" s="160">
        <v>6591</v>
      </c>
      <c r="AM131" s="43">
        <f>+SUM(AJ131:AL131)</f>
        <v>16489</v>
      </c>
      <c r="AN131" s="44">
        <f>+AM131+AG131+L131</f>
        <v>2856206</v>
      </c>
      <c r="AQ131" s="43">
        <f t="shared" si="265"/>
        <v>40635.875</v>
      </c>
      <c r="AR131" s="43">
        <f t="shared" si="266"/>
        <v>26471.200000000001</v>
      </c>
      <c r="AS131" s="43">
        <f t="shared" si="266"/>
        <v>49057</v>
      </c>
      <c r="AT131" s="43">
        <f t="shared" si="266"/>
        <v>4788.9333333333334</v>
      </c>
      <c r="AU131" s="43">
        <f t="shared" si="267"/>
        <v>5496.333333333333</v>
      </c>
      <c r="AV131" s="44">
        <f t="shared" si="267"/>
        <v>92135.677419354834</v>
      </c>
      <c r="AW131" s="122"/>
      <c r="AX131" s="43">
        <f>MEDIAN($D131:$K131)</f>
        <v>295109</v>
      </c>
      <c r="AY131" s="43">
        <f>MEDIAN($M131:$AF131)</f>
        <v>20390</v>
      </c>
      <c r="AZ131" s="43">
        <f t="shared" si="268"/>
        <v>30470</v>
      </c>
      <c r="BA131" s="43">
        <f t="shared" si="269"/>
        <v>13699</v>
      </c>
      <c r="BB131" s="43">
        <f t="shared" si="270"/>
        <v>6591</v>
      </c>
      <c r="BC131" s="44">
        <f t="shared" si="271"/>
        <v>23145</v>
      </c>
    </row>
    <row r="132" spans="1:55" s="204" customFormat="1">
      <c r="A132" s="199"/>
      <c r="B132" s="251" t="s">
        <v>193</v>
      </c>
      <c r="C132" s="201"/>
      <c r="D132" s="144">
        <v>0</v>
      </c>
      <c r="E132" s="160">
        <v>14678</v>
      </c>
      <c r="F132" s="160">
        <v>17748</v>
      </c>
      <c r="G132" s="160">
        <v>14545</v>
      </c>
      <c r="H132" s="144">
        <v>0</v>
      </c>
      <c r="I132" s="144">
        <v>0</v>
      </c>
      <c r="J132" s="160">
        <v>0</v>
      </c>
      <c r="K132" s="144">
        <v>15913</v>
      </c>
      <c r="L132" s="43">
        <f>+SUM(D132:K132)</f>
        <v>62884</v>
      </c>
      <c r="M132" s="160">
        <v>0</v>
      </c>
      <c r="N132" s="160">
        <v>0</v>
      </c>
      <c r="O132" s="160">
        <v>4772</v>
      </c>
      <c r="P132" s="160">
        <v>644</v>
      </c>
      <c r="Q132" s="160">
        <v>0</v>
      </c>
      <c r="R132" s="160">
        <v>0</v>
      </c>
      <c r="S132" s="160">
        <v>0</v>
      </c>
      <c r="T132" s="160">
        <v>494</v>
      </c>
      <c r="U132" s="160">
        <v>0</v>
      </c>
      <c r="V132" s="144">
        <v>37</v>
      </c>
      <c r="W132" s="144">
        <v>0</v>
      </c>
      <c r="X132" s="144">
        <v>0</v>
      </c>
      <c r="Y132" s="160">
        <v>0</v>
      </c>
      <c r="Z132" s="160">
        <v>1445</v>
      </c>
      <c r="AA132" s="250">
        <v>0</v>
      </c>
      <c r="AB132" s="160">
        <v>0</v>
      </c>
      <c r="AC132" s="160">
        <v>140</v>
      </c>
      <c r="AD132" s="160">
        <v>0</v>
      </c>
      <c r="AE132" s="160">
        <v>0</v>
      </c>
      <c r="AF132" s="160">
        <v>0</v>
      </c>
      <c r="AG132" s="43">
        <f>+SUM(M132:AF132)</f>
        <v>7532</v>
      </c>
      <c r="AH132" s="43">
        <f t="shared" si="264"/>
        <v>6851</v>
      </c>
      <c r="AI132" s="43">
        <f t="shared" si="264"/>
        <v>644</v>
      </c>
      <c r="AJ132" s="160">
        <v>0</v>
      </c>
      <c r="AK132" s="144">
        <v>0</v>
      </c>
      <c r="AL132" s="160">
        <v>0</v>
      </c>
      <c r="AM132" s="43">
        <f>+SUM(AJ132:AL132)</f>
        <v>0</v>
      </c>
      <c r="AN132" s="44">
        <f>+AM132+AG132+L132</f>
        <v>70416</v>
      </c>
      <c r="AQ132" s="43">
        <f t="shared" si="265"/>
        <v>1989.125</v>
      </c>
      <c r="AR132" s="43">
        <f t="shared" si="266"/>
        <v>376.6</v>
      </c>
      <c r="AS132" s="43">
        <f t="shared" si="266"/>
        <v>1370.2</v>
      </c>
      <c r="AT132" s="43">
        <f t="shared" si="266"/>
        <v>42.93333333333333</v>
      </c>
      <c r="AU132" s="43">
        <f t="shared" si="267"/>
        <v>0</v>
      </c>
      <c r="AV132" s="44">
        <f t="shared" si="267"/>
        <v>2271.483870967742</v>
      </c>
      <c r="AW132" s="122"/>
      <c r="AX132" s="43">
        <f>MEDIAN($D132:$K132)</f>
        <v>7272.5</v>
      </c>
      <c r="AY132" s="43">
        <f>MEDIAN($M132:$AF132)</f>
        <v>0</v>
      </c>
      <c r="AZ132" s="43">
        <f t="shared" si="268"/>
        <v>140</v>
      </c>
      <c r="BA132" s="43">
        <f t="shared" si="269"/>
        <v>0</v>
      </c>
      <c r="BB132" s="43">
        <f t="shared" si="270"/>
        <v>0</v>
      </c>
      <c r="BC132" s="44">
        <f t="shared" si="271"/>
        <v>0</v>
      </c>
    </row>
    <row r="133" spans="1:55" s="204" customFormat="1">
      <c r="A133" s="199"/>
      <c r="B133" s="200" t="s">
        <v>192</v>
      </c>
      <c r="C133" s="201"/>
      <c r="D133" s="144">
        <v>0</v>
      </c>
      <c r="E133" s="160">
        <v>528</v>
      </c>
      <c r="F133" s="160">
        <v>27054</v>
      </c>
      <c r="G133" s="160">
        <v>327</v>
      </c>
      <c r="H133" s="144">
        <v>0</v>
      </c>
      <c r="I133" s="144">
        <v>0</v>
      </c>
      <c r="J133" s="160">
        <v>3719</v>
      </c>
      <c r="K133" s="144">
        <v>0</v>
      </c>
      <c r="L133" s="43">
        <f>+SUM(D133:K133)</f>
        <v>31628</v>
      </c>
      <c r="M133" s="160">
        <v>0</v>
      </c>
      <c r="N133" s="160">
        <v>440</v>
      </c>
      <c r="O133" s="160">
        <v>0</v>
      </c>
      <c r="P133" s="160">
        <v>57</v>
      </c>
      <c r="Q133" s="160">
        <v>0</v>
      </c>
      <c r="R133" s="160">
        <v>2855</v>
      </c>
      <c r="S133" s="160">
        <v>0</v>
      </c>
      <c r="T133" s="160">
        <v>0</v>
      </c>
      <c r="U133" s="160">
        <v>60</v>
      </c>
      <c r="V133" s="144">
        <v>-70</v>
      </c>
      <c r="W133" s="144">
        <v>0</v>
      </c>
      <c r="X133" s="144">
        <v>0</v>
      </c>
      <c r="Y133" s="160">
        <v>0</v>
      </c>
      <c r="Z133" s="160">
        <v>0</v>
      </c>
      <c r="AA133" s="250">
        <v>62357</v>
      </c>
      <c r="AB133" s="160">
        <v>0</v>
      </c>
      <c r="AC133" s="160">
        <v>0</v>
      </c>
      <c r="AD133" s="160">
        <v>0</v>
      </c>
      <c r="AE133" s="160">
        <v>16118</v>
      </c>
      <c r="AF133" s="160">
        <v>0</v>
      </c>
      <c r="AG133" s="43">
        <f>+SUM(M133:AF133)</f>
        <v>81817</v>
      </c>
      <c r="AH133" s="43">
        <f t="shared" si="264"/>
        <v>0</v>
      </c>
      <c r="AI133" s="43">
        <f t="shared" si="264"/>
        <v>78592</v>
      </c>
      <c r="AJ133" s="160">
        <v>50451</v>
      </c>
      <c r="AK133" s="144">
        <v>2350</v>
      </c>
      <c r="AL133" s="160">
        <v>1687</v>
      </c>
      <c r="AM133" s="43">
        <f>+SUM(AJ133:AL133)</f>
        <v>54488</v>
      </c>
      <c r="AN133" s="44">
        <f>+AM133+AG133+L133</f>
        <v>167933</v>
      </c>
      <c r="AQ133" s="43">
        <f t="shared" si="265"/>
        <v>0</v>
      </c>
      <c r="AR133" s="43">
        <f t="shared" si="266"/>
        <v>4090.85</v>
      </c>
      <c r="AS133" s="43">
        <f t="shared" si="266"/>
        <v>0</v>
      </c>
      <c r="AT133" s="43">
        <f t="shared" si="266"/>
        <v>5239.4666666666662</v>
      </c>
      <c r="AU133" s="43">
        <f t="shared" si="267"/>
        <v>18162.666666666668</v>
      </c>
      <c r="AV133" s="44">
        <f t="shared" si="267"/>
        <v>5417.1935483870966</v>
      </c>
      <c r="AW133" s="122"/>
      <c r="AX133" s="43">
        <f>MEDIAN($D133:$K133)</f>
        <v>163.5</v>
      </c>
      <c r="AY133" s="43">
        <f>MEDIAN($M133:$AF133)</f>
        <v>0</v>
      </c>
      <c r="AZ133" s="43">
        <f t="shared" si="268"/>
        <v>0</v>
      </c>
      <c r="BA133" s="43">
        <f t="shared" si="269"/>
        <v>0</v>
      </c>
      <c r="BB133" s="43">
        <f t="shared" si="270"/>
        <v>2350</v>
      </c>
      <c r="BC133" s="44">
        <f t="shared" si="271"/>
        <v>0</v>
      </c>
    </row>
    <row r="134" spans="1:55" s="204" customFormat="1" ht="15" thickBot="1">
      <c r="A134" s="260"/>
      <c r="B134" s="261"/>
      <c r="C134" s="262" t="s">
        <v>191</v>
      </c>
      <c r="D134" s="263">
        <f t="shared" ref="D134:K134" si="272">SUM(D130:D133)</f>
        <v>329698</v>
      </c>
      <c r="E134" s="256">
        <f t="shared" si="272"/>
        <v>208621</v>
      </c>
      <c r="F134" s="256">
        <f t="shared" si="272"/>
        <v>923186</v>
      </c>
      <c r="G134" s="256">
        <f t="shared" si="272"/>
        <v>1298513</v>
      </c>
      <c r="H134" s="256">
        <f t="shared" si="272"/>
        <v>698104</v>
      </c>
      <c r="I134" s="256">
        <f t="shared" si="272"/>
        <v>1279787</v>
      </c>
      <c r="J134" s="256">
        <f t="shared" si="272"/>
        <v>296391</v>
      </c>
      <c r="K134" s="256">
        <f t="shared" si="272"/>
        <v>588327</v>
      </c>
      <c r="L134" s="42">
        <f>+SUM(D134:K134)</f>
        <v>5622627</v>
      </c>
      <c r="M134" s="256">
        <f t="shared" ref="M134:V134" si="273">SUM(M130:M133)</f>
        <v>54305</v>
      </c>
      <c r="N134" s="256">
        <f t="shared" si="273"/>
        <v>65765</v>
      </c>
      <c r="O134" s="256">
        <f t="shared" si="273"/>
        <v>158050</v>
      </c>
      <c r="P134" s="256">
        <f t="shared" si="273"/>
        <v>75086</v>
      </c>
      <c r="Q134" s="256">
        <f t="shared" si="273"/>
        <v>171234</v>
      </c>
      <c r="R134" s="256">
        <f t="shared" si="273"/>
        <v>64643</v>
      </c>
      <c r="S134" s="256">
        <f t="shared" si="273"/>
        <v>28069</v>
      </c>
      <c r="T134" s="256">
        <f t="shared" si="273"/>
        <v>79314</v>
      </c>
      <c r="U134" s="256">
        <f t="shared" si="273"/>
        <v>59949</v>
      </c>
      <c r="V134" s="256">
        <f t="shared" si="273"/>
        <v>17363</v>
      </c>
      <c r="W134" s="256">
        <f t="shared" ref="W134:X134" si="274">SUM(W130:W133)</f>
        <v>19392</v>
      </c>
      <c r="X134" s="256">
        <f t="shared" si="274"/>
        <v>13622</v>
      </c>
      <c r="Y134" s="256">
        <f t="shared" ref="Y134:AF134" si="275">SUM(Y130:Y133)</f>
        <v>46607</v>
      </c>
      <c r="Z134" s="256">
        <f t="shared" si="275"/>
        <v>186485</v>
      </c>
      <c r="AA134" s="256">
        <f t="shared" si="275"/>
        <v>107634</v>
      </c>
      <c r="AB134" s="256">
        <f t="shared" si="275"/>
        <v>41171</v>
      </c>
      <c r="AC134" s="256">
        <f t="shared" si="275"/>
        <v>109108</v>
      </c>
      <c r="AD134" s="256">
        <f t="shared" si="275"/>
        <v>59966</v>
      </c>
      <c r="AE134" s="256">
        <f t="shared" si="275"/>
        <v>22327</v>
      </c>
      <c r="AF134" s="256">
        <f t="shared" si="275"/>
        <v>62153</v>
      </c>
      <c r="AG134" s="42">
        <f>+SUM(M134:AF134)</f>
        <v>1442243</v>
      </c>
      <c r="AH134" s="42">
        <f t="shared" si="264"/>
        <v>592923</v>
      </c>
      <c r="AI134" s="42">
        <f t="shared" si="264"/>
        <v>324962</v>
      </c>
      <c r="AJ134" s="256">
        <f>SUM(AJ130:AJ133)</f>
        <v>98000</v>
      </c>
      <c r="AK134" s="256">
        <f>SUM(AK130:AK133)</f>
        <v>25123</v>
      </c>
      <c r="AL134" s="256">
        <f>SUM(AL130:AL133)</f>
        <v>23572</v>
      </c>
      <c r="AM134" s="42">
        <f>+SUM(AJ134:AL134)</f>
        <v>146695</v>
      </c>
      <c r="AN134" s="230">
        <f>+AM134+AG134+L134</f>
        <v>7211565</v>
      </c>
      <c r="AQ134" s="42">
        <f>K134/AQ$5</f>
        <v>73540.875</v>
      </c>
      <c r="AR134" s="42">
        <f>AG134/AR$5</f>
        <v>72112.149999999994</v>
      </c>
      <c r="AS134" s="42">
        <f>AH134/AS$5</f>
        <v>118584.6</v>
      </c>
      <c r="AT134" s="42">
        <f>AI134/AT$5</f>
        <v>21664.133333333335</v>
      </c>
      <c r="AU134" s="42">
        <f>AM134/AU$5</f>
        <v>48898.333333333336</v>
      </c>
      <c r="AV134" s="230">
        <f>AN134/AV$5</f>
        <v>232631.12903225806</v>
      </c>
      <c r="AW134" s="122"/>
      <c r="AX134" s="42">
        <f>MEDIAN($D134:$K134)</f>
        <v>643215.5</v>
      </c>
      <c r="AY134" s="42">
        <f>MEDIAN($M134:$AF134)</f>
        <v>61059.5</v>
      </c>
      <c r="AZ134" s="42">
        <f t="shared" si="268"/>
        <v>109108</v>
      </c>
      <c r="BA134" s="42">
        <f t="shared" si="269"/>
        <v>46607</v>
      </c>
      <c r="BB134" s="42">
        <f t="shared" si="270"/>
        <v>25123</v>
      </c>
      <c r="BC134" s="230">
        <f t="shared" si="271"/>
        <v>75086</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2008</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67943</v>
      </c>
      <c r="E138" s="28">
        <v>8037</v>
      </c>
      <c r="F138" s="28">
        <v>37050</v>
      </c>
      <c r="G138" s="28">
        <v>101756</v>
      </c>
      <c r="H138" s="141">
        <v>50722</v>
      </c>
      <c r="I138" s="141">
        <v>0</v>
      </c>
      <c r="J138" s="28">
        <v>24442</v>
      </c>
      <c r="K138" s="141">
        <v>85943</v>
      </c>
      <c r="L138" s="25">
        <f>+SUM(D138:K138)</f>
        <v>375893</v>
      </c>
      <c r="M138" s="28">
        <v>2346</v>
      </c>
      <c r="N138" s="28">
        <v>4552</v>
      </c>
      <c r="O138" s="28">
        <v>4714</v>
      </c>
      <c r="P138" s="28">
        <v>3819</v>
      </c>
      <c r="Q138" s="28">
        <v>6466</v>
      </c>
      <c r="R138" s="28">
        <v>7210</v>
      </c>
      <c r="S138" s="28">
        <v>0</v>
      </c>
      <c r="T138" s="28">
        <v>7536</v>
      </c>
      <c r="U138" s="28">
        <v>4077</v>
      </c>
      <c r="V138" s="141">
        <v>2075</v>
      </c>
      <c r="W138" s="141">
        <v>1430</v>
      </c>
      <c r="X138" s="141">
        <v>1146</v>
      </c>
      <c r="Y138" s="28">
        <v>3518</v>
      </c>
      <c r="Z138" s="28">
        <v>5669</v>
      </c>
      <c r="AA138" s="29">
        <v>12413</v>
      </c>
      <c r="AB138" s="28">
        <v>0</v>
      </c>
      <c r="AC138" s="269">
        <v>19945</v>
      </c>
      <c r="AD138" s="28">
        <v>8276</v>
      </c>
      <c r="AE138" s="28">
        <v>1377</v>
      </c>
      <c r="AF138" s="28">
        <v>7177</v>
      </c>
      <c r="AG138" s="25">
        <f>+SUM(M138:AF138)</f>
        <v>103746</v>
      </c>
      <c r="AH138" s="25">
        <f>AC138+AD138+Z138+T138+O138</f>
        <v>46140</v>
      </c>
      <c r="AI138" s="25">
        <f>AD138+AE138+AA138+U138+P138</f>
        <v>29962</v>
      </c>
      <c r="AJ138" s="28">
        <v>0</v>
      </c>
      <c r="AK138" s="141">
        <v>0</v>
      </c>
      <c r="AL138" s="28">
        <v>1092</v>
      </c>
      <c r="AM138" s="25">
        <f>+SUM(AJ138:AL138)</f>
        <v>1092</v>
      </c>
      <c r="AN138" s="270">
        <f>+AM138+AG138+L138</f>
        <v>480731</v>
      </c>
      <c r="AQ138" s="43">
        <f t="shared" ref="AQ138" si="276">K138/AQ$5</f>
        <v>10742.875</v>
      </c>
      <c r="AR138" s="43">
        <f t="shared" ref="AR138:AT138" si="277">AG138/AR$5</f>
        <v>5187.3</v>
      </c>
      <c r="AS138" s="43">
        <f t="shared" si="277"/>
        <v>9228</v>
      </c>
      <c r="AT138" s="43">
        <f t="shared" si="277"/>
        <v>1997.4666666666667</v>
      </c>
      <c r="AU138" s="43">
        <f t="shared" ref="AU138:AV138" si="278">AM138/AU$5</f>
        <v>364</v>
      </c>
      <c r="AV138" s="44">
        <f t="shared" si="278"/>
        <v>15507.451612903225</v>
      </c>
      <c r="AW138" s="23"/>
      <c r="AX138" s="25">
        <f>MEDIAN($D138:$K138)</f>
        <v>43886</v>
      </c>
      <c r="AY138" s="25">
        <f>MEDIAN($M138:$AF138)</f>
        <v>4314.5</v>
      </c>
      <c r="AZ138" s="25">
        <f>MEDIAN($AC138,$AD138,$Z138,$T138,$O138,Q138,AF138)</f>
        <v>7177</v>
      </c>
      <c r="BA138" s="25">
        <f>MEDIAN(M138,N138,P138,R138,S138,U138,V138,Y138,AA138,AB138,AE138,W138,X138)</f>
        <v>2346</v>
      </c>
      <c r="BB138" s="25">
        <f t="shared" ref="BB138" si="279">MEDIAN($AJ138:$AL138)</f>
        <v>0</v>
      </c>
      <c r="BC138" s="270">
        <f>MEDIAN(D138:K138,M138:AF138,AJ138:AL138)</f>
        <v>4714</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60000</v>
      </c>
      <c r="E140" s="162">
        <v>0</v>
      </c>
      <c r="F140" s="162">
        <v>30000</v>
      </c>
      <c r="G140" s="162">
        <v>0</v>
      </c>
      <c r="H140" s="137">
        <v>15000</v>
      </c>
      <c r="I140" s="137">
        <v>0</v>
      </c>
      <c r="J140" s="162">
        <v>0</v>
      </c>
      <c r="K140" s="137">
        <v>0</v>
      </c>
      <c r="L140" s="22">
        <f>+SUM(D140:K140)</f>
        <v>105000</v>
      </c>
      <c r="M140" s="162">
        <v>0</v>
      </c>
      <c r="N140" s="162">
        <v>0</v>
      </c>
      <c r="O140" s="162">
        <v>1500</v>
      </c>
      <c r="P140" s="162">
        <v>4500</v>
      </c>
      <c r="Q140" s="162">
        <v>2500</v>
      </c>
      <c r="R140" s="162">
        <v>0</v>
      </c>
      <c r="S140" s="162">
        <v>0</v>
      </c>
      <c r="T140" s="162">
        <v>3380</v>
      </c>
      <c r="U140" s="162">
        <v>0</v>
      </c>
      <c r="V140" s="137">
        <v>0</v>
      </c>
      <c r="W140" s="137">
        <v>0</v>
      </c>
      <c r="X140" s="137">
        <v>0</v>
      </c>
      <c r="Y140" s="162">
        <v>0</v>
      </c>
      <c r="Z140" s="162">
        <v>20500</v>
      </c>
      <c r="AA140" s="271">
        <v>0</v>
      </c>
      <c r="AB140" s="162">
        <v>0</v>
      </c>
      <c r="AC140" s="162">
        <v>0</v>
      </c>
      <c r="AD140" s="162">
        <v>0</v>
      </c>
      <c r="AE140" s="162">
        <v>2000</v>
      </c>
      <c r="AF140" s="162">
        <v>0</v>
      </c>
      <c r="AG140" s="22">
        <f>+SUM(M140:AF140)</f>
        <v>34380</v>
      </c>
      <c r="AH140" s="22">
        <f>AC140+AD140+Z140+T140+O140</f>
        <v>25380</v>
      </c>
      <c r="AI140" s="22">
        <f>AD140+AE140+AA140+U140+P140</f>
        <v>6500</v>
      </c>
      <c r="AJ140" s="162">
        <v>0</v>
      </c>
      <c r="AK140" s="137">
        <v>0</v>
      </c>
      <c r="AL140" s="162">
        <v>0</v>
      </c>
      <c r="AM140" s="22">
        <f>+SUM(AJ140:AL140)</f>
        <v>0</v>
      </c>
      <c r="AN140" s="65">
        <f>+AM140+AG140+L140</f>
        <v>139380</v>
      </c>
      <c r="AQ140" s="43">
        <f t="shared" ref="AQ140:AQ141" si="280">K140/AQ$5</f>
        <v>0</v>
      </c>
      <c r="AR140" s="43">
        <f t="shared" ref="AR140:AT141" si="281">AG140/AR$5</f>
        <v>1719</v>
      </c>
      <c r="AS140" s="43">
        <f t="shared" si="281"/>
        <v>5076</v>
      </c>
      <c r="AT140" s="43">
        <f t="shared" si="281"/>
        <v>433.33333333333331</v>
      </c>
      <c r="AU140" s="43">
        <f t="shared" ref="AU140:AV141" si="282">AM140/AU$5</f>
        <v>0</v>
      </c>
      <c r="AV140" s="44">
        <f t="shared" si="282"/>
        <v>4496.1290322580644</v>
      </c>
      <c r="AW140" s="23"/>
      <c r="AX140" s="22">
        <f>MEDIAN($D140:$K140)</f>
        <v>0</v>
      </c>
      <c r="AY140" s="22">
        <f>MEDIAN($M140:$AF140)</f>
        <v>0</v>
      </c>
      <c r="AZ140" s="22">
        <f t="shared" ref="AZ140:AZ141" si="283">MEDIAN($AC140,$AD140,$Z140,$T140,$O140,Q140,AF140)</f>
        <v>1500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204" customFormat="1">
      <c r="A141" s="272" t="s">
        <v>188</v>
      </c>
      <c r="B141" s="261"/>
      <c r="C141" s="273"/>
      <c r="D141" s="112">
        <v>13800</v>
      </c>
      <c r="E141" s="274">
        <v>0</v>
      </c>
      <c r="F141" s="274">
        <v>30000</v>
      </c>
      <c r="G141" s="274">
        <v>50000</v>
      </c>
      <c r="H141" s="275">
        <v>10000</v>
      </c>
      <c r="I141" s="275">
        <v>0</v>
      </c>
      <c r="J141" s="274">
        <v>0</v>
      </c>
      <c r="K141" s="275">
        <v>0</v>
      </c>
      <c r="L141" s="276">
        <f>+SUM(D141:K141)</f>
        <v>103800</v>
      </c>
      <c r="M141" s="274">
        <v>0</v>
      </c>
      <c r="N141" s="274">
        <v>0</v>
      </c>
      <c r="O141" s="274">
        <v>1500</v>
      </c>
      <c r="P141" s="274">
        <v>4500</v>
      </c>
      <c r="Q141" s="274">
        <v>2500</v>
      </c>
      <c r="R141" s="274">
        <v>0</v>
      </c>
      <c r="S141" s="274">
        <v>0</v>
      </c>
      <c r="T141" s="274">
        <v>0</v>
      </c>
      <c r="U141" s="274">
        <v>0</v>
      </c>
      <c r="V141" s="275">
        <v>0</v>
      </c>
      <c r="W141" s="275">
        <v>0</v>
      </c>
      <c r="X141" s="275">
        <v>0</v>
      </c>
      <c r="Y141" s="274">
        <v>0</v>
      </c>
      <c r="Z141" s="277">
        <v>9500</v>
      </c>
      <c r="AA141" s="277">
        <v>8800</v>
      </c>
      <c r="AB141" s="274">
        <v>0</v>
      </c>
      <c r="AC141" s="274">
        <v>0</v>
      </c>
      <c r="AD141" s="274">
        <v>0</v>
      </c>
      <c r="AE141" s="274">
        <v>2000</v>
      </c>
      <c r="AF141" s="274">
        <v>0</v>
      </c>
      <c r="AG141" s="276">
        <f>+SUM(M141:AF141)</f>
        <v>28800</v>
      </c>
      <c r="AH141" s="276">
        <f>AC141+AD141+Z141+T141+O141</f>
        <v>11000</v>
      </c>
      <c r="AI141" s="276">
        <f>AD141+AE141+AA141+U141+P141</f>
        <v>15300</v>
      </c>
      <c r="AJ141" s="274">
        <v>0</v>
      </c>
      <c r="AK141" s="275">
        <v>0</v>
      </c>
      <c r="AL141" s="274">
        <v>0</v>
      </c>
      <c r="AM141" s="276">
        <f>+SUM(AJ141:AL141)</f>
        <v>0</v>
      </c>
      <c r="AN141" s="278">
        <f>+AM141+AG141+L141</f>
        <v>132600</v>
      </c>
      <c r="AQ141" s="258">
        <f t="shared" si="280"/>
        <v>0</v>
      </c>
      <c r="AR141" s="258">
        <f t="shared" si="281"/>
        <v>1440</v>
      </c>
      <c r="AS141" s="258">
        <f t="shared" si="281"/>
        <v>2200</v>
      </c>
      <c r="AT141" s="258">
        <f t="shared" si="281"/>
        <v>1020</v>
      </c>
      <c r="AU141" s="258">
        <f t="shared" si="282"/>
        <v>0</v>
      </c>
      <c r="AV141" s="397">
        <f t="shared" si="282"/>
        <v>4277.4193548387093</v>
      </c>
      <c r="AW141" s="23"/>
      <c r="AX141" s="276">
        <f>MEDIAN($D141:$K141)</f>
        <v>5000</v>
      </c>
      <c r="AY141" s="276">
        <f>MEDIAN($M141:$AF141)</f>
        <v>0</v>
      </c>
      <c r="AZ141" s="276">
        <f t="shared" si="283"/>
        <v>0</v>
      </c>
      <c r="BA141" s="276">
        <f t="shared" si="284"/>
        <v>0</v>
      </c>
      <c r="BB141" s="276">
        <f t="shared" si="285"/>
        <v>0</v>
      </c>
      <c r="BC141" s="278">
        <f t="shared" si="286"/>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2008</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238286</v>
      </c>
      <c r="E149" s="160">
        <v>211803</v>
      </c>
      <c r="F149" s="160">
        <v>861129</v>
      </c>
      <c r="G149" s="160">
        <v>1185844</v>
      </c>
      <c r="H149" s="144">
        <v>671557</v>
      </c>
      <c r="I149" s="144">
        <v>1255871</v>
      </c>
      <c r="J149" s="160">
        <v>298163</v>
      </c>
      <c r="K149" s="144">
        <v>574121</v>
      </c>
      <c r="L149" s="43">
        <f>+SUM(D149:K149)</f>
        <v>5296774</v>
      </c>
      <c r="M149" s="160">
        <v>42442</v>
      </c>
      <c r="N149" s="160">
        <v>63503</v>
      </c>
      <c r="O149" s="160">
        <v>140406</v>
      </c>
      <c r="P149" s="160">
        <v>72197</v>
      </c>
      <c r="Q149" s="160">
        <v>166758</v>
      </c>
      <c r="R149" s="160">
        <v>62705</v>
      </c>
      <c r="S149" s="160">
        <v>27812</v>
      </c>
      <c r="T149" s="160">
        <v>68441</v>
      </c>
      <c r="U149" s="160">
        <v>53473</v>
      </c>
      <c r="V149" s="144">
        <v>18515</v>
      </c>
      <c r="W149" s="144">
        <v>20078</v>
      </c>
      <c r="X149" s="144">
        <v>11193</v>
      </c>
      <c r="Y149" s="160">
        <v>45622</v>
      </c>
      <c r="Z149" s="160">
        <v>209519</v>
      </c>
      <c r="AA149" s="250">
        <v>103483</v>
      </c>
      <c r="AB149" s="160">
        <v>40060</v>
      </c>
      <c r="AC149" s="160">
        <v>102642</v>
      </c>
      <c r="AD149" s="160">
        <v>54877</v>
      </c>
      <c r="AE149" s="160">
        <v>9064</v>
      </c>
      <c r="AF149" s="160">
        <v>62266</v>
      </c>
      <c r="AG149" s="43">
        <f>+SUM(M149:AF149)</f>
        <v>1375056</v>
      </c>
      <c r="AH149" s="43">
        <f>AC149+AD149+Z149+T149+O149</f>
        <v>575885</v>
      </c>
      <c r="AI149" s="43">
        <f>AD149+AE149+AA149+U149+P149</f>
        <v>293094</v>
      </c>
      <c r="AJ149" s="160">
        <v>79623</v>
      </c>
      <c r="AK149" s="144">
        <v>21838</v>
      </c>
      <c r="AL149" s="160">
        <v>21531</v>
      </c>
      <c r="AM149" s="43">
        <f>+SUM(AJ149:AL149)</f>
        <v>122992</v>
      </c>
      <c r="AN149" s="62">
        <f>+AM149+AG149+L149</f>
        <v>6794822</v>
      </c>
      <c r="AQ149" s="43">
        <f t="shared" ref="AQ149" si="287">K149/AQ$5</f>
        <v>71765.125</v>
      </c>
      <c r="AR149" s="43">
        <f t="shared" ref="AR149:AT149" si="288">AG149/AR$5</f>
        <v>68752.800000000003</v>
      </c>
      <c r="AS149" s="43">
        <f t="shared" si="288"/>
        <v>115177</v>
      </c>
      <c r="AT149" s="43">
        <f t="shared" si="288"/>
        <v>19539.599999999999</v>
      </c>
      <c r="AU149" s="43">
        <f t="shared" ref="AU149:AV149" si="289">AM149/AU$5</f>
        <v>40997.333333333336</v>
      </c>
      <c r="AV149" s="44">
        <f t="shared" si="289"/>
        <v>219187.80645161291</v>
      </c>
      <c r="AW149" s="122"/>
      <c r="AX149" s="43">
        <f>MEDIAN($D149:$K149)</f>
        <v>622839</v>
      </c>
      <c r="AY149" s="43">
        <f>MEDIAN($M149:$AF149)</f>
        <v>58571.5</v>
      </c>
      <c r="AZ149" s="43">
        <f>MEDIAN($AC149,$AD149,$Z149,$T149,$O149,Q149,AF149)</f>
        <v>102642</v>
      </c>
      <c r="BA149" s="43">
        <f>MEDIAN(M149,N149,P149,R149,S149,U149,V149,Y149,AA149,AB149,AE149,W149,X149)</f>
        <v>42442</v>
      </c>
      <c r="BB149" s="43">
        <f t="shared" ref="BB149" si="290">MEDIAN($AJ149:$AL149)</f>
        <v>21838</v>
      </c>
      <c r="BC149" s="62">
        <f>MEDIAN(D149:K149,M149:AF149,AJ149:AL149)</f>
        <v>68441</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5108</v>
      </c>
      <c r="E151" s="160">
        <v>-1316</v>
      </c>
      <c r="F151" s="160">
        <v>5283</v>
      </c>
      <c r="G151" s="160">
        <v>24921</v>
      </c>
      <c r="H151" s="144">
        <v>14977</v>
      </c>
      <c r="I151" s="144">
        <v>18518</v>
      </c>
      <c r="J151" s="160">
        <v>-1671</v>
      </c>
      <c r="K151" s="144">
        <v>9900</v>
      </c>
      <c r="L151" s="43">
        <f>+SUM(D151:K151)</f>
        <v>75720</v>
      </c>
      <c r="M151" s="160">
        <v>2511</v>
      </c>
      <c r="N151" s="160">
        <v>1877</v>
      </c>
      <c r="O151" s="160">
        <v>7926</v>
      </c>
      <c r="P151" s="160">
        <v>1289</v>
      </c>
      <c r="Q151" s="160">
        <v>2891</v>
      </c>
      <c r="R151" s="160">
        <v>1553</v>
      </c>
      <c r="S151" s="160">
        <v>257</v>
      </c>
      <c r="T151" s="160">
        <v>-337</v>
      </c>
      <c r="U151" s="160">
        <v>5491</v>
      </c>
      <c r="V151" s="144">
        <v>-1512</v>
      </c>
      <c r="W151" s="144">
        <v>-1985</v>
      </c>
      <c r="X151" s="144">
        <v>2044</v>
      </c>
      <c r="Y151" s="160">
        <v>600</v>
      </c>
      <c r="Z151" s="160">
        <v>-82</v>
      </c>
      <c r="AA151" s="250">
        <v>-966</v>
      </c>
      <c r="AB151" s="160">
        <v>852</v>
      </c>
      <c r="AC151" s="160">
        <v>608</v>
      </c>
      <c r="AD151" s="160">
        <v>621</v>
      </c>
      <c r="AE151" s="160">
        <v>-2748</v>
      </c>
      <c r="AF151" s="160">
        <v>-498</v>
      </c>
      <c r="AG151" s="43">
        <f>+SUM(M151:AF151)</f>
        <v>20392</v>
      </c>
      <c r="AH151" s="43">
        <f t="shared" ref="AH151:AI154" si="291">AC151+AD151+Z151+T151+O151</f>
        <v>8736</v>
      </c>
      <c r="AI151" s="43">
        <f t="shared" si="291"/>
        <v>3687</v>
      </c>
      <c r="AJ151" s="160">
        <v>5937</v>
      </c>
      <c r="AK151" s="144">
        <v>2728</v>
      </c>
      <c r="AL151" s="160">
        <v>2078</v>
      </c>
      <c r="AM151" s="43">
        <f>+SUM(AJ151:AL151)</f>
        <v>10743</v>
      </c>
      <c r="AN151" s="62">
        <f>+AM151+AG151+L151</f>
        <v>106855</v>
      </c>
      <c r="AQ151" s="43">
        <f t="shared" ref="AQ151:AQ154" si="292">K151/AQ$5</f>
        <v>1237.5</v>
      </c>
      <c r="AR151" s="43">
        <f t="shared" ref="AR151:AT154" si="293">AG151/AR$5</f>
        <v>1019.6</v>
      </c>
      <c r="AS151" s="43">
        <f t="shared" si="293"/>
        <v>1747.2</v>
      </c>
      <c r="AT151" s="43">
        <f t="shared" si="293"/>
        <v>245.8</v>
      </c>
      <c r="AU151" s="43">
        <f t="shared" ref="AU151:AV154" si="294">AM151/AU$5</f>
        <v>3581</v>
      </c>
      <c r="AV151" s="44">
        <f t="shared" si="294"/>
        <v>3446.9354838709678</v>
      </c>
      <c r="AW151" s="122"/>
      <c r="AX151" s="43">
        <f>MEDIAN($D151:$K151)</f>
        <v>7591.5</v>
      </c>
      <c r="AY151" s="43">
        <f>MEDIAN($M151:$AF151)</f>
        <v>614.5</v>
      </c>
      <c r="AZ151" s="43">
        <f t="shared" ref="AZ151:AZ154" si="295">MEDIAN($AC151,$AD151,$Z151,$T151,$O151,Q151,AF151)</f>
        <v>608</v>
      </c>
      <c r="BA151" s="43">
        <f t="shared" ref="BA151:BA154" si="296">MEDIAN(M151,N151,P151,R151,S151,U151,V151,Y151,AA151,AB151,AE151,W151,X151)</f>
        <v>852</v>
      </c>
      <c r="BB151" s="43">
        <f t="shared" ref="BB151:BB154" si="297">MEDIAN($AJ151:$AL151)</f>
        <v>2728</v>
      </c>
      <c r="BC151" s="62">
        <f t="shared" ref="BC151:BC154" si="298">MEDIAN(D151:K151,M151:AF151,AJ151:AL151)</f>
        <v>1553</v>
      </c>
    </row>
    <row r="152" spans="1:55" s="204" customFormat="1">
      <c r="A152" s="199" t="s">
        <v>184</v>
      </c>
      <c r="B152" s="200"/>
      <c r="C152" s="201"/>
      <c r="D152" s="144">
        <v>0</v>
      </c>
      <c r="E152" s="160">
        <v>-2941</v>
      </c>
      <c r="F152" s="160">
        <v>52640</v>
      </c>
      <c r="G152" s="160">
        <v>87421</v>
      </c>
      <c r="H152" s="144">
        <v>933</v>
      </c>
      <c r="I152" s="144">
        <v>0</v>
      </c>
      <c r="J152" s="160">
        <v>0</v>
      </c>
      <c r="K152" s="144">
        <v>0</v>
      </c>
      <c r="L152" s="43">
        <f>+SUM(D152:K152)</f>
        <v>138053</v>
      </c>
      <c r="M152" s="160">
        <v>7053</v>
      </c>
      <c r="N152" s="160">
        <v>0</v>
      </c>
      <c r="O152" s="160">
        <v>8519</v>
      </c>
      <c r="P152" s="160">
        <v>215</v>
      </c>
      <c r="Q152" s="160">
        <v>0</v>
      </c>
      <c r="R152" s="160">
        <v>0</v>
      </c>
      <c r="S152" s="160">
        <v>0</v>
      </c>
      <c r="T152" s="160">
        <v>4580</v>
      </c>
      <c r="U152" s="160">
        <v>0</v>
      </c>
      <c r="V152" s="144">
        <v>0</v>
      </c>
      <c r="W152" s="144">
        <v>-286</v>
      </c>
      <c r="X152" s="144">
        <v>0</v>
      </c>
      <c r="Y152" s="160">
        <v>0</v>
      </c>
      <c r="Z152" s="160">
        <v>-23590</v>
      </c>
      <c r="AA152" s="250">
        <v>-358</v>
      </c>
      <c r="AB152" s="160">
        <v>0</v>
      </c>
      <c r="AC152" s="160">
        <v>5505</v>
      </c>
      <c r="AD152" s="160">
        <v>4083</v>
      </c>
      <c r="AE152" s="160">
        <v>0</v>
      </c>
      <c r="AF152" s="160">
        <v>0</v>
      </c>
      <c r="AG152" s="43">
        <f>+SUM(M152:AF152)</f>
        <v>5721</v>
      </c>
      <c r="AH152" s="43">
        <f t="shared" si="291"/>
        <v>-903</v>
      </c>
      <c r="AI152" s="43">
        <f t="shared" si="291"/>
        <v>3940</v>
      </c>
      <c r="AJ152" s="160">
        <v>1989</v>
      </c>
      <c r="AK152" s="144">
        <v>0</v>
      </c>
      <c r="AL152" s="160">
        <v>-37</v>
      </c>
      <c r="AM152" s="43">
        <f>+SUM(AJ152:AL152)</f>
        <v>1952</v>
      </c>
      <c r="AN152" s="62">
        <f>+AM152+AG152+L152</f>
        <v>145726</v>
      </c>
      <c r="AQ152" s="43">
        <f t="shared" si="292"/>
        <v>0</v>
      </c>
      <c r="AR152" s="43">
        <f t="shared" si="293"/>
        <v>286.05</v>
      </c>
      <c r="AS152" s="43">
        <f t="shared" si="293"/>
        <v>-180.6</v>
      </c>
      <c r="AT152" s="43">
        <f t="shared" si="293"/>
        <v>262.66666666666669</v>
      </c>
      <c r="AU152" s="43">
        <f t="shared" si="294"/>
        <v>650.66666666666663</v>
      </c>
      <c r="AV152" s="44">
        <f t="shared" si="294"/>
        <v>4700.8387096774195</v>
      </c>
      <c r="AW152" s="122"/>
      <c r="AX152" s="43">
        <f>MEDIAN($D152:$K152)</f>
        <v>0</v>
      </c>
      <c r="AY152" s="43">
        <f>MEDIAN($M152:$AF152)</f>
        <v>0</v>
      </c>
      <c r="AZ152" s="43">
        <f t="shared" si="295"/>
        <v>4083</v>
      </c>
      <c r="BA152" s="43">
        <f t="shared" si="296"/>
        <v>0</v>
      </c>
      <c r="BB152" s="43">
        <f t="shared" si="297"/>
        <v>0</v>
      </c>
      <c r="BC152" s="62">
        <f t="shared" si="298"/>
        <v>0</v>
      </c>
    </row>
    <row r="153" spans="1:55" s="204" customFormat="1">
      <c r="A153" s="199" t="s">
        <v>183</v>
      </c>
      <c r="B153" s="200"/>
      <c r="C153" s="201"/>
      <c r="D153" s="144">
        <v>87000</v>
      </c>
      <c r="E153" s="160">
        <v>1075</v>
      </c>
      <c r="F153" s="160">
        <v>4213</v>
      </c>
      <c r="G153" s="160">
        <v>0</v>
      </c>
      <c r="H153" s="144">
        <v>10637</v>
      </c>
      <c r="I153" s="144">
        <v>0</v>
      </c>
      <c r="J153" s="160">
        <v>0</v>
      </c>
      <c r="K153" s="144">
        <v>4307</v>
      </c>
      <c r="L153" s="43"/>
      <c r="M153" s="160">
        <v>2299</v>
      </c>
      <c r="N153" s="160">
        <v>0</v>
      </c>
      <c r="O153" s="160">
        <v>1199</v>
      </c>
      <c r="P153" s="160">
        <v>1385</v>
      </c>
      <c r="Q153" s="160">
        <v>1585</v>
      </c>
      <c r="R153" s="160">
        <v>385</v>
      </c>
      <c r="S153" s="160">
        <v>0</v>
      </c>
      <c r="T153" s="160">
        <v>6629</v>
      </c>
      <c r="U153" s="160">
        <v>967</v>
      </c>
      <c r="V153" s="144">
        <v>385</v>
      </c>
      <c r="W153" s="144">
        <v>1585</v>
      </c>
      <c r="X153" s="144">
        <v>385</v>
      </c>
      <c r="Y153" s="160">
        <v>385</v>
      </c>
      <c r="Z153" s="160">
        <v>638</v>
      </c>
      <c r="AA153" s="250">
        <v>5475</v>
      </c>
      <c r="AB153" s="160">
        <v>385</v>
      </c>
      <c r="AC153" s="160">
        <v>342</v>
      </c>
      <c r="AD153" s="160">
        <v>385</v>
      </c>
      <c r="AE153" s="160">
        <v>385</v>
      </c>
      <c r="AF153" s="160">
        <v>385</v>
      </c>
      <c r="AG153" s="43">
        <f>+SUM(M153:AF153)</f>
        <v>25184</v>
      </c>
      <c r="AH153" s="43">
        <f t="shared" si="291"/>
        <v>9193</v>
      </c>
      <c r="AI153" s="43">
        <f t="shared" si="291"/>
        <v>8597</v>
      </c>
      <c r="AJ153" s="160">
        <v>10451</v>
      </c>
      <c r="AK153" s="144">
        <v>557</v>
      </c>
      <c r="AL153" s="160">
        <v>0</v>
      </c>
      <c r="AM153" s="43">
        <f>+SUM(AJ153:AL153)</f>
        <v>11008</v>
      </c>
      <c r="AN153" s="62">
        <f>+AM153+AG153+L153</f>
        <v>36192</v>
      </c>
      <c r="AQ153" s="43">
        <f t="shared" si="292"/>
        <v>538.375</v>
      </c>
      <c r="AR153" s="43">
        <f t="shared" si="293"/>
        <v>1259.2</v>
      </c>
      <c r="AS153" s="43">
        <f t="shared" si="293"/>
        <v>1838.6</v>
      </c>
      <c r="AT153" s="43">
        <f t="shared" si="293"/>
        <v>573.13333333333333</v>
      </c>
      <c r="AU153" s="43">
        <f t="shared" si="294"/>
        <v>3669.3333333333335</v>
      </c>
      <c r="AV153" s="44">
        <f t="shared" si="294"/>
        <v>1167.483870967742</v>
      </c>
      <c r="AW153" s="122"/>
      <c r="AX153" s="43">
        <f>MEDIAN($D153:$K153)</f>
        <v>2644</v>
      </c>
      <c r="AY153" s="43">
        <f>MEDIAN($M153:$AF153)</f>
        <v>385</v>
      </c>
      <c r="AZ153" s="43">
        <f t="shared" si="295"/>
        <v>638</v>
      </c>
      <c r="BA153" s="43">
        <f t="shared" si="296"/>
        <v>385</v>
      </c>
      <c r="BB153" s="43">
        <f t="shared" si="297"/>
        <v>557</v>
      </c>
      <c r="BC153" s="62">
        <f t="shared" si="298"/>
        <v>557</v>
      </c>
    </row>
    <row r="154" spans="1:55" s="204" customFormat="1">
      <c r="A154" s="199" t="s">
        <v>125</v>
      </c>
      <c r="B154" s="200"/>
      <c r="C154" s="201"/>
      <c r="D154" s="144">
        <v>-696</v>
      </c>
      <c r="E154" s="160">
        <v>0</v>
      </c>
      <c r="F154" s="160">
        <v>-79</v>
      </c>
      <c r="G154" s="160">
        <v>327</v>
      </c>
      <c r="H154" s="144">
        <v>0</v>
      </c>
      <c r="I154" s="144">
        <v>5398</v>
      </c>
      <c r="J154" s="160">
        <v>-101</v>
      </c>
      <c r="K154" s="144">
        <v>0</v>
      </c>
      <c r="L154" s="43">
        <f>+SUM(D154:K154)</f>
        <v>4849</v>
      </c>
      <c r="M154" s="160">
        <v>0</v>
      </c>
      <c r="N154" s="160">
        <v>385</v>
      </c>
      <c r="O154" s="160">
        <v>0</v>
      </c>
      <c r="P154" s="160">
        <v>0</v>
      </c>
      <c r="Q154" s="160">
        <v>0</v>
      </c>
      <c r="R154" s="160">
        <v>0</v>
      </c>
      <c r="S154" s="160">
        <v>0</v>
      </c>
      <c r="T154" s="160">
        <v>0</v>
      </c>
      <c r="U154" s="160">
        <v>18</v>
      </c>
      <c r="V154" s="144">
        <v>-25</v>
      </c>
      <c r="W154" s="144">
        <v>0</v>
      </c>
      <c r="X154" s="144">
        <v>0</v>
      </c>
      <c r="Y154" s="160">
        <v>0</v>
      </c>
      <c r="Z154" s="160">
        <v>0</v>
      </c>
      <c r="AA154" s="250">
        <v>0</v>
      </c>
      <c r="AB154" s="160">
        <v>-126</v>
      </c>
      <c r="AC154" s="160">
        <v>11</v>
      </c>
      <c r="AD154" s="160">
        <v>0</v>
      </c>
      <c r="AE154" s="160">
        <v>15626</v>
      </c>
      <c r="AF154" s="160">
        <v>0</v>
      </c>
      <c r="AG154" s="43">
        <f>+SUM(M154:AF154)</f>
        <v>15889</v>
      </c>
      <c r="AH154" s="43">
        <f t="shared" si="291"/>
        <v>11</v>
      </c>
      <c r="AI154" s="43">
        <f t="shared" si="291"/>
        <v>15644</v>
      </c>
      <c r="AJ154" s="160">
        <v>0</v>
      </c>
      <c r="AK154" s="144">
        <v>0</v>
      </c>
      <c r="AL154" s="160">
        <v>0</v>
      </c>
      <c r="AM154" s="43">
        <f>+SUM(AJ154:AL154)</f>
        <v>0</v>
      </c>
      <c r="AN154" s="62">
        <f>+AM154+AG154+L154</f>
        <v>20738</v>
      </c>
      <c r="AQ154" s="43">
        <f t="shared" si="292"/>
        <v>0</v>
      </c>
      <c r="AR154" s="43">
        <f t="shared" si="293"/>
        <v>794.45</v>
      </c>
      <c r="AS154" s="43">
        <f t="shared" si="293"/>
        <v>2.2000000000000002</v>
      </c>
      <c r="AT154" s="43">
        <f t="shared" si="293"/>
        <v>1042.9333333333334</v>
      </c>
      <c r="AU154" s="43">
        <f t="shared" si="294"/>
        <v>0</v>
      </c>
      <c r="AV154" s="44">
        <f t="shared" si="294"/>
        <v>668.9677419354839</v>
      </c>
      <c r="AW154" s="122"/>
      <c r="AX154" s="43">
        <f>MEDIAN($D154:$K154)</f>
        <v>0</v>
      </c>
      <c r="AY154" s="43">
        <f>MEDIAN($M154:$AF154)</f>
        <v>0</v>
      </c>
      <c r="AZ154" s="43">
        <f t="shared" si="295"/>
        <v>0</v>
      </c>
      <c r="BA154" s="43">
        <f t="shared" si="296"/>
        <v>0</v>
      </c>
      <c r="BB154" s="43">
        <f t="shared" si="297"/>
        <v>0</v>
      </c>
      <c r="BC154" s="62">
        <f t="shared" si="29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9">SUM(D149:D155)</f>
        <v>329698</v>
      </c>
      <c r="E156" s="280">
        <f t="shared" si="299"/>
        <v>208621</v>
      </c>
      <c r="F156" s="280">
        <f t="shared" si="299"/>
        <v>923186</v>
      </c>
      <c r="G156" s="280">
        <f t="shared" si="299"/>
        <v>1298513</v>
      </c>
      <c r="H156" s="280">
        <f t="shared" si="299"/>
        <v>698104</v>
      </c>
      <c r="I156" s="280">
        <f t="shared" si="299"/>
        <v>1279787</v>
      </c>
      <c r="J156" s="280">
        <f t="shared" si="299"/>
        <v>296391</v>
      </c>
      <c r="K156" s="280">
        <f t="shared" si="299"/>
        <v>588328</v>
      </c>
      <c r="L156" s="42">
        <f>+SUM(D156:K156)</f>
        <v>5622628</v>
      </c>
      <c r="M156" s="280">
        <f t="shared" ref="M156:V156" si="300">SUM(M149:M155)</f>
        <v>54305</v>
      </c>
      <c r="N156" s="280">
        <f t="shared" si="300"/>
        <v>65765</v>
      </c>
      <c r="O156" s="280">
        <f t="shared" si="300"/>
        <v>158050</v>
      </c>
      <c r="P156" s="280">
        <f t="shared" si="300"/>
        <v>75086</v>
      </c>
      <c r="Q156" s="280">
        <f t="shared" si="300"/>
        <v>171234</v>
      </c>
      <c r="R156" s="280">
        <f t="shared" si="300"/>
        <v>64643</v>
      </c>
      <c r="S156" s="280">
        <f t="shared" si="300"/>
        <v>28069</v>
      </c>
      <c r="T156" s="280">
        <f t="shared" si="300"/>
        <v>79313</v>
      </c>
      <c r="U156" s="280">
        <f t="shared" si="300"/>
        <v>59949</v>
      </c>
      <c r="V156" s="280">
        <f t="shared" si="300"/>
        <v>17363</v>
      </c>
      <c r="W156" s="280">
        <f t="shared" ref="W156:X156" si="301">SUM(W149:W155)</f>
        <v>19392</v>
      </c>
      <c r="X156" s="280">
        <f t="shared" si="301"/>
        <v>13622</v>
      </c>
      <c r="Y156" s="280">
        <f t="shared" ref="Y156:AF156" si="302">SUM(Y149:Y155)</f>
        <v>46607</v>
      </c>
      <c r="Z156" s="280">
        <f t="shared" si="302"/>
        <v>186485</v>
      </c>
      <c r="AA156" s="280">
        <f t="shared" si="302"/>
        <v>107634</v>
      </c>
      <c r="AB156" s="280">
        <f t="shared" si="302"/>
        <v>41171</v>
      </c>
      <c r="AC156" s="280">
        <f t="shared" si="302"/>
        <v>109108</v>
      </c>
      <c r="AD156" s="280">
        <f t="shared" si="302"/>
        <v>59966</v>
      </c>
      <c r="AE156" s="280">
        <f t="shared" si="302"/>
        <v>22327</v>
      </c>
      <c r="AF156" s="280">
        <f t="shared" si="302"/>
        <v>62153</v>
      </c>
      <c r="AG156" s="42">
        <f>+SUM(M156:AF156)</f>
        <v>1442242</v>
      </c>
      <c r="AH156" s="42">
        <f>AC156+AD156+Z156+T156+O156</f>
        <v>592922</v>
      </c>
      <c r="AI156" s="42">
        <f>AD156+AE156+AA156+U156+P156</f>
        <v>324962</v>
      </c>
      <c r="AJ156" s="280">
        <f>SUM(AJ149:AJ155)</f>
        <v>98000</v>
      </c>
      <c r="AK156" s="280">
        <f>SUM(AK149:AK155)</f>
        <v>25123</v>
      </c>
      <c r="AL156" s="280">
        <f>SUM(AL149:AL155)</f>
        <v>23572</v>
      </c>
      <c r="AM156" s="42">
        <f>+SUM(AJ156:AL156)</f>
        <v>146695</v>
      </c>
      <c r="AN156" s="281">
        <f>+AM156+AG156+L156</f>
        <v>7211565</v>
      </c>
      <c r="AQ156" s="42">
        <f>K156/AQ$5</f>
        <v>73541</v>
      </c>
      <c r="AR156" s="42">
        <f>AG156/AR$5</f>
        <v>72112.100000000006</v>
      </c>
      <c r="AS156" s="42">
        <f>AH156/AS$5</f>
        <v>118584.4</v>
      </c>
      <c r="AT156" s="42">
        <f>AI156/AT$5</f>
        <v>21664.133333333335</v>
      </c>
      <c r="AU156" s="42">
        <f>AM156/AU$5</f>
        <v>48898.333333333336</v>
      </c>
      <c r="AV156" s="281">
        <f>AN156/AV$5</f>
        <v>232631.12903225806</v>
      </c>
      <c r="AW156" s="122"/>
      <c r="AX156" s="42">
        <f>MEDIAN($D156:$K156)</f>
        <v>643216</v>
      </c>
      <c r="AY156" s="42">
        <f>MEDIAN($M156:$AF156)</f>
        <v>61059.5</v>
      </c>
      <c r="AZ156" s="42">
        <f>MEDIAN($AC156,$AD156,$Z156,$T156,$O156,Q156,AF156)</f>
        <v>109108</v>
      </c>
      <c r="BA156" s="42">
        <f>MEDIAN(M156,N156,P156,R156,S156,U156,V156,Y156,AA156,AB156,AE156,W156,X156)</f>
        <v>46607</v>
      </c>
      <c r="BB156" s="42">
        <f t="shared" ref="BB156" si="303">MEDIAN($AJ156:$AL156)</f>
        <v>25123</v>
      </c>
      <c r="BC156" s="281">
        <f>MEDIAN(D156:K156,M156:AF156,AJ156:AL156)</f>
        <v>75086</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366">
        <v>2012</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116525</v>
      </c>
      <c r="E165" s="160">
        <v>26298</v>
      </c>
      <c r="F165" s="160">
        <v>176980</v>
      </c>
      <c r="G165" s="160">
        <v>316714</v>
      </c>
      <c r="H165" s="144">
        <v>133384</v>
      </c>
      <c r="I165" s="144">
        <v>233905</v>
      </c>
      <c r="J165" s="160">
        <v>86568</v>
      </c>
      <c r="K165" s="144">
        <v>134516</v>
      </c>
      <c r="L165" s="43">
        <f t="shared" ref="L165:L170" si="304">+SUM(D165:K165)</f>
        <v>1224890</v>
      </c>
      <c r="M165" s="160">
        <v>17243</v>
      </c>
      <c r="N165" s="160">
        <v>22382</v>
      </c>
      <c r="O165" s="160">
        <v>44945</v>
      </c>
      <c r="P165" s="160">
        <v>21235</v>
      </c>
      <c r="Q165" s="160">
        <v>43267</v>
      </c>
      <c r="R165" s="160">
        <v>23552</v>
      </c>
      <c r="S165" s="160">
        <v>27762</v>
      </c>
      <c r="T165" s="160">
        <v>32034</v>
      </c>
      <c r="U165" s="160">
        <v>30483</v>
      </c>
      <c r="V165" s="144">
        <v>18767</v>
      </c>
      <c r="W165" s="144">
        <v>10456</v>
      </c>
      <c r="X165" s="144">
        <v>9407</v>
      </c>
      <c r="Y165" s="160">
        <v>38760</v>
      </c>
      <c r="Z165" s="160">
        <v>69277</v>
      </c>
      <c r="AA165" s="250">
        <v>34297</v>
      </c>
      <c r="AB165" s="160">
        <v>22863</v>
      </c>
      <c r="AC165" s="160">
        <v>45231</v>
      </c>
      <c r="AD165" s="160">
        <v>24220</v>
      </c>
      <c r="AE165" s="160">
        <v>15259</v>
      </c>
      <c r="AF165" s="160">
        <v>25267</v>
      </c>
      <c r="AG165" s="43">
        <f t="shared" ref="AG165:AG170" si="305">+SUM(M165:AF165)</f>
        <v>576707</v>
      </c>
      <c r="AH165" s="43">
        <f t="shared" ref="AH165:AI170" si="306">AC165+AD165+Z165+T165+O165</f>
        <v>215707</v>
      </c>
      <c r="AI165" s="43">
        <f t="shared" si="306"/>
        <v>125494</v>
      </c>
      <c r="AJ165" s="160">
        <v>118310</v>
      </c>
      <c r="AK165" s="144">
        <v>13507</v>
      </c>
      <c r="AL165" s="160">
        <v>21657</v>
      </c>
      <c r="AM165" s="43">
        <f t="shared" ref="AM165:AM170" si="307">+SUM(AJ165:AL165)</f>
        <v>153474</v>
      </c>
      <c r="AN165" s="44">
        <f t="shared" ref="AN165:AN170" si="308">+AM165+AG165+L165</f>
        <v>1955071</v>
      </c>
      <c r="AQ165" s="43">
        <f t="shared" ref="AQ165:AQ169" si="309">K165/AQ$5</f>
        <v>16814.5</v>
      </c>
      <c r="AR165" s="43">
        <f t="shared" ref="AR165:AT169" si="310">AG165/AR$5</f>
        <v>28835.35</v>
      </c>
      <c r="AS165" s="43">
        <f t="shared" si="310"/>
        <v>43141.4</v>
      </c>
      <c r="AT165" s="43">
        <f t="shared" si="310"/>
        <v>8366.2666666666664</v>
      </c>
      <c r="AU165" s="43">
        <f t="shared" ref="AU165:AV169" si="311">AM165/AU$5</f>
        <v>51158</v>
      </c>
      <c r="AV165" s="44">
        <f t="shared" si="311"/>
        <v>63066.806451612902</v>
      </c>
      <c r="AW165" s="122"/>
      <c r="AX165" s="43">
        <f t="shared" ref="AX165:AX170" si="312">MEDIAN($D165:$K165)</f>
        <v>133950</v>
      </c>
      <c r="AY165" s="43">
        <f t="shared" ref="AY165:AY170" si="313">MEDIAN($M165:$AF165)</f>
        <v>24743.5</v>
      </c>
      <c r="AZ165" s="43">
        <f t="shared" ref="AZ165:AZ170" si="314">MEDIAN($AC165,$AD165,$Z165,$T165,$O165,Q165,AF165)</f>
        <v>43267</v>
      </c>
      <c r="BA165" s="43">
        <f t="shared" ref="BA165:BA170" si="315">MEDIAN(M165,N165,P165,R165,S165,U165,V165,Y165,AA165,AB165,AE165,W165,X165)</f>
        <v>22382</v>
      </c>
      <c r="BB165" s="43">
        <f t="shared" ref="BB165:BB170" si="316">MEDIAN($AJ165:$AL165)</f>
        <v>21657</v>
      </c>
      <c r="BC165" s="44">
        <f t="shared" ref="BC165:BC170" si="317">MEDIAN(D165:K165,M165:AF165,AJ165:AL165)</f>
        <v>30483</v>
      </c>
    </row>
    <row r="166" spans="1:55" s="204" customFormat="1">
      <c r="A166" s="199"/>
      <c r="B166" s="200"/>
      <c r="C166" s="201" t="s">
        <v>178</v>
      </c>
      <c r="D166" s="144">
        <v>85318</v>
      </c>
      <c r="E166" s="160">
        <v>18086</v>
      </c>
      <c r="F166" s="160">
        <v>124113</v>
      </c>
      <c r="G166" s="160">
        <v>181442</v>
      </c>
      <c r="H166" s="144">
        <v>79087</v>
      </c>
      <c r="I166" s="144">
        <v>111837</v>
      </c>
      <c r="J166" s="160">
        <v>61391</v>
      </c>
      <c r="K166" s="144">
        <v>85382</v>
      </c>
      <c r="L166" s="43">
        <f t="shared" si="304"/>
        <v>746656</v>
      </c>
      <c r="M166" s="160">
        <v>4068</v>
      </c>
      <c r="N166" s="160">
        <v>7367</v>
      </c>
      <c r="O166" s="160">
        <v>23536</v>
      </c>
      <c r="P166" s="160">
        <v>10071</v>
      </c>
      <c r="Q166" s="160">
        <v>41574</v>
      </c>
      <c r="R166" s="160">
        <v>22394</v>
      </c>
      <c r="S166" s="160">
        <v>4745</v>
      </c>
      <c r="T166" s="160">
        <v>14143</v>
      </c>
      <c r="U166" s="160">
        <v>683</v>
      </c>
      <c r="V166" s="144">
        <v>3290</v>
      </c>
      <c r="W166" s="144">
        <v>5316</v>
      </c>
      <c r="X166" s="144">
        <v>849</v>
      </c>
      <c r="Y166" s="160">
        <v>12608</v>
      </c>
      <c r="Z166" s="160">
        <v>48418</v>
      </c>
      <c r="AA166" s="250">
        <v>12229</v>
      </c>
      <c r="AB166" s="160">
        <v>8636</v>
      </c>
      <c r="AC166" s="160">
        <v>18324</v>
      </c>
      <c r="AD166" s="160">
        <v>10250</v>
      </c>
      <c r="AE166" s="160">
        <v>5371</v>
      </c>
      <c r="AF166" s="160">
        <v>20262</v>
      </c>
      <c r="AG166" s="43">
        <f t="shared" si="305"/>
        <v>274134</v>
      </c>
      <c r="AH166" s="43">
        <f t="shared" si="306"/>
        <v>114671</v>
      </c>
      <c r="AI166" s="43">
        <f t="shared" si="306"/>
        <v>38604</v>
      </c>
      <c r="AJ166" s="160">
        <v>2114</v>
      </c>
      <c r="AK166" s="144">
        <v>5543</v>
      </c>
      <c r="AL166" s="160">
        <v>1557</v>
      </c>
      <c r="AM166" s="43">
        <f t="shared" si="307"/>
        <v>9214</v>
      </c>
      <c r="AN166" s="44">
        <f t="shared" si="308"/>
        <v>1030004</v>
      </c>
      <c r="AQ166" s="43">
        <f t="shared" si="309"/>
        <v>10672.75</v>
      </c>
      <c r="AR166" s="43">
        <f t="shared" si="310"/>
        <v>13706.7</v>
      </c>
      <c r="AS166" s="43">
        <f t="shared" si="310"/>
        <v>22934.2</v>
      </c>
      <c r="AT166" s="43">
        <f t="shared" si="310"/>
        <v>2573.6</v>
      </c>
      <c r="AU166" s="43">
        <f t="shared" si="311"/>
        <v>3071.3333333333335</v>
      </c>
      <c r="AV166" s="44">
        <f t="shared" si="311"/>
        <v>33225.93548387097</v>
      </c>
      <c r="AW166" s="122"/>
      <c r="AX166" s="43">
        <f t="shared" si="312"/>
        <v>85350</v>
      </c>
      <c r="AY166" s="43">
        <f t="shared" si="313"/>
        <v>10160.5</v>
      </c>
      <c r="AZ166" s="43">
        <f t="shared" si="314"/>
        <v>20262</v>
      </c>
      <c r="BA166" s="43">
        <f t="shared" si="315"/>
        <v>5371</v>
      </c>
      <c r="BB166" s="43">
        <f t="shared" si="316"/>
        <v>2114</v>
      </c>
      <c r="BC166" s="44">
        <f t="shared" si="317"/>
        <v>12608</v>
      </c>
    </row>
    <row r="167" spans="1:55" s="204" customFormat="1">
      <c r="A167" s="199"/>
      <c r="B167" s="200"/>
      <c r="C167" s="201" t="s">
        <v>177</v>
      </c>
      <c r="D167" s="144">
        <v>25897</v>
      </c>
      <c r="E167" s="160">
        <v>40856</v>
      </c>
      <c r="F167" s="160">
        <v>97788</v>
      </c>
      <c r="G167" s="160">
        <v>287135</v>
      </c>
      <c r="H167" s="144">
        <v>48264</v>
      </c>
      <c r="I167" s="144">
        <v>166606</v>
      </c>
      <c r="J167" s="160">
        <v>49944</v>
      </c>
      <c r="K167" s="144">
        <v>71646</v>
      </c>
      <c r="L167" s="43">
        <f t="shared" si="304"/>
        <v>788136</v>
      </c>
      <c r="M167" s="160">
        <v>0</v>
      </c>
      <c r="N167" s="160">
        <v>2616</v>
      </c>
      <c r="O167" s="160">
        <v>7881</v>
      </c>
      <c r="P167" s="160">
        <v>4568</v>
      </c>
      <c r="Q167" s="160">
        <v>0</v>
      </c>
      <c r="R167" s="160">
        <v>1676</v>
      </c>
      <c r="S167" s="160">
        <v>792</v>
      </c>
      <c r="T167" s="160">
        <v>4091</v>
      </c>
      <c r="U167" s="160">
        <v>8783</v>
      </c>
      <c r="V167" s="144">
        <v>2034</v>
      </c>
      <c r="W167" s="144">
        <v>0</v>
      </c>
      <c r="X167" s="144">
        <v>930</v>
      </c>
      <c r="Y167" s="160">
        <v>2531</v>
      </c>
      <c r="Z167" s="160">
        <v>13060</v>
      </c>
      <c r="AA167" s="250">
        <v>6484</v>
      </c>
      <c r="AB167" s="160">
        <v>0</v>
      </c>
      <c r="AC167" s="160">
        <v>6183</v>
      </c>
      <c r="AD167" s="160">
        <v>11296</v>
      </c>
      <c r="AE167" s="160">
        <v>3022</v>
      </c>
      <c r="AF167" s="160">
        <v>5133</v>
      </c>
      <c r="AG167" s="43">
        <f t="shared" si="305"/>
        <v>81080</v>
      </c>
      <c r="AH167" s="43">
        <f t="shared" si="306"/>
        <v>42511</v>
      </c>
      <c r="AI167" s="43">
        <f t="shared" si="306"/>
        <v>34153</v>
      </c>
      <c r="AJ167" s="160">
        <v>0</v>
      </c>
      <c r="AK167" s="144">
        <v>1163</v>
      </c>
      <c r="AL167" s="160">
        <v>0</v>
      </c>
      <c r="AM167" s="43">
        <f t="shared" si="307"/>
        <v>1163</v>
      </c>
      <c r="AN167" s="44">
        <f t="shared" si="308"/>
        <v>870379</v>
      </c>
      <c r="AQ167" s="43">
        <f t="shared" si="309"/>
        <v>8955.75</v>
      </c>
      <c r="AR167" s="43">
        <f t="shared" si="310"/>
        <v>4054</v>
      </c>
      <c r="AS167" s="43">
        <f t="shared" si="310"/>
        <v>8502.2000000000007</v>
      </c>
      <c r="AT167" s="43">
        <f t="shared" si="310"/>
        <v>2276.8666666666668</v>
      </c>
      <c r="AU167" s="43">
        <f t="shared" si="311"/>
        <v>387.66666666666669</v>
      </c>
      <c r="AV167" s="44">
        <f t="shared" si="311"/>
        <v>28076.741935483871</v>
      </c>
      <c r="AW167" s="122"/>
      <c r="AX167" s="43">
        <f t="shared" si="312"/>
        <v>60795</v>
      </c>
      <c r="AY167" s="43">
        <f t="shared" si="313"/>
        <v>2819</v>
      </c>
      <c r="AZ167" s="43">
        <f t="shared" si="314"/>
        <v>6183</v>
      </c>
      <c r="BA167" s="43">
        <f t="shared" si="315"/>
        <v>2034</v>
      </c>
      <c r="BB167" s="43">
        <f t="shared" si="316"/>
        <v>0</v>
      </c>
      <c r="BC167" s="44">
        <f t="shared" si="317"/>
        <v>4568</v>
      </c>
    </row>
    <row r="168" spans="1:55" s="204" customFormat="1">
      <c r="A168" s="199"/>
      <c r="B168" s="200"/>
      <c r="C168" s="201" t="s">
        <v>176</v>
      </c>
      <c r="D168" s="144">
        <v>450</v>
      </c>
      <c r="E168" s="160">
        <v>3912</v>
      </c>
      <c r="F168" s="160">
        <v>6834</v>
      </c>
      <c r="G168" s="160">
        <v>0</v>
      </c>
      <c r="H168" s="144">
        <v>6733</v>
      </c>
      <c r="I168" s="144">
        <v>19291</v>
      </c>
      <c r="J168" s="160">
        <v>2502</v>
      </c>
      <c r="K168" s="144">
        <v>5314</v>
      </c>
      <c r="L168" s="43">
        <f t="shared" si="304"/>
        <v>45036</v>
      </c>
      <c r="M168" s="160">
        <v>1668</v>
      </c>
      <c r="N168" s="160">
        <v>574</v>
      </c>
      <c r="O168" s="160">
        <v>2303</v>
      </c>
      <c r="P168" s="160">
        <v>846</v>
      </c>
      <c r="Q168" s="160">
        <v>3370</v>
      </c>
      <c r="R168" s="160">
        <v>1746</v>
      </c>
      <c r="S168" s="160">
        <v>392</v>
      </c>
      <c r="T168" s="160">
        <v>237</v>
      </c>
      <c r="U168" s="160">
        <v>2167</v>
      </c>
      <c r="V168" s="144">
        <v>705</v>
      </c>
      <c r="W168" s="144">
        <v>130</v>
      </c>
      <c r="X168" s="144">
        <v>871</v>
      </c>
      <c r="Y168" s="160">
        <v>2091</v>
      </c>
      <c r="Z168" s="160">
        <v>472</v>
      </c>
      <c r="AA168" s="250">
        <v>496</v>
      </c>
      <c r="AB168" s="160">
        <v>386</v>
      </c>
      <c r="AC168" s="160">
        <v>456</v>
      </c>
      <c r="AD168" s="160">
        <v>614</v>
      </c>
      <c r="AE168" s="160">
        <v>221</v>
      </c>
      <c r="AF168" s="160">
        <v>808</v>
      </c>
      <c r="AG168" s="43">
        <f t="shared" si="305"/>
        <v>20553</v>
      </c>
      <c r="AH168" s="43">
        <f t="shared" si="306"/>
        <v>4082</v>
      </c>
      <c r="AI168" s="43">
        <f t="shared" si="306"/>
        <v>4344</v>
      </c>
      <c r="AJ168" s="160">
        <v>1921</v>
      </c>
      <c r="AK168" s="144">
        <v>1394</v>
      </c>
      <c r="AL168" s="160">
        <v>1026</v>
      </c>
      <c r="AM168" s="43">
        <f t="shared" si="307"/>
        <v>4341</v>
      </c>
      <c r="AN168" s="44">
        <f t="shared" si="308"/>
        <v>69930</v>
      </c>
      <c r="AQ168" s="43">
        <f t="shared" si="309"/>
        <v>664.25</v>
      </c>
      <c r="AR168" s="43">
        <f t="shared" si="310"/>
        <v>1027.6500000000001</v>
      </c>
      <c r="AS168" s="43">
        <f t="shared" si="310"/>
        <v>816.4</v>
      </c>
      <c r="AT168" s="43">
        <f t="shared" si="310"/>
        <v>289.60000000000002</v>
      </c>
      <c r="AU168" s="43">
        <f t="shared" si="311"/>
        <v>1447</v>
      </c>
      <c r="AV168" s="44">
        <f t="shared" si="311"/>
        <v>2255.8064516129034</v>
      </c>
      <c r="AW168" s="122"/>
      <c r="AX168" s="43">
        <f t="shared" si="312"/>
        <v>4613</v>
      </c>
      <c r="AY168" s="43">
        <f t="shared" si="313"/>
        <v>659.5</v>
      </c>
      <c r="AZ168" s="43">
        <f t="shared" si="314"/>
        <v>614</v>
      </c>
      <c r="BA168" s="43">
        <f t="shared" si="315"/>
        <v>705</v>
      </c>
      <c r="BB168" s="43">
        <f t="shared" si="316"/>
        <v>1394</v>
      </c>
      <c r="BC168" s="44">
        <f t="shared" si="317"/>
        <v>871</v>
      </c>
    </row>
    <row r="169" spans="1:55" s="204" customFormat="1">
      <c r="A169" s="199"/>
      <c r="B169" s="200"/>
      <c r="C169" s="201" t="s">
        <v>125</v>
      </c>
      <c r="D169" s="144">
        <v>9094</v>
      </c>
      <c r="E169" s="160">
        <v>0</v>
      </c>
      <c r="F169" s="160">
        <v>0</v>
      </c>
      <c r="G169" s="160">
        <v>37</v>
      </c>
      <c r="H169" s="144">
        <v>6575</v>
      </c>
      <c r="I169" s="144">
        <v>0</v>
      </c>
      <c r="J169" s="160">
        <v>0</v>
      </c>
      <c r="K169" s="144">
        <v>3487</v>
      </c>
      <c r="L169" s="43">
        <f t="shared" si="304"/>
        <v>19193</v>
      </c>
      <c r="M169" s="160">
        <v>0</v>
      </c>
      <c r="N169" s="160">
        <v>0</v>
      </c>
      <c r="O169" s="160">
        <v>0</v>
      </c>
      <c r="P169" s="160">
        <v>0</v>
      </c>
      <c r="Q169" s="160">
        <v>0</v>
      </c>
      <c r="R169" s="160">
        <v>1490</v>
      </c>
      <c r="S169" s="160">
        <v>0</v>
      </c>
      <c r="T169" s="160">
        <v>0</v>
      </c>
      <c r="U169" s="160">
        <v>0</v>
      </c>
      <c r="V169" s="144">
        <v>0</v>
      </c>
      <c r="W169" s="144">
        <v>0</v>
      </c>
      <c r="X169" s="144">
        <v>233</v>
      </c>
      <c r="Y169" s="160">
        <v>0</v>
      </c>
      <c r="Z169" s="160">
        <v>2545</v>
      </c>
      <c r="AA169" s="250">
        <v>0</v>
      </c>
      <c r="AB169" s="160">
        <v>4880</v>
      </c>
      <c r="AC169" s="160">
        <v>0</v>
      </c>
      <c r="AD169" s="160">
        <v>0</v>
      </c>
      <c r="AE169" s="160">
        <v>0</v>
      </c>
      <c r="AF169" s="160">
        <v>0</v>
      </c>
      <c r="AG169" s="43">
        <f t="shared" si="305"/>
        <v>9148</v>
      </c>
      <c r="AH169" s="43">
        <f t="shared" si="306"/>
        <v>2545</v>
      </c>
      <c r="AI169" s="43">
        <f t="shared" si="306"/>
        <v>0</v>
      </c>
      <c r="AJ169" s="160">
        <v>4968</v>
      </c>
      <c r="AK169" s="144">
        <v>0</v>
      </c>
      <c r="AL169" s="160">
        <v>-72</v>
      </c>
      <c r="AM169" s="43">
        <f t="shared" si="307"/>
        <v>4896</v>
      </c>
      <c r="AN169" s="44">
        <f t="shared" si="308"/>
        <v>33237</v>
      </c>
      <c r="AQ169" s="43">
        <f t="shared" si="309"/>
        <v>435.875</v>
      </c>
      <c r="AR169" s="43">
        <f t="shared" si="310"/>
        <v>457.4</v>
      </c>
      <c r="AS169" s="43">
        <f t="shared" si="310"/>
        <v>509</v>
      </c>
      <c r="AT169" s="43">
        <f t="shared" si="310"/>
        <v>0</v>
      </c>
      <c r="AU169" s="43">
        <f t="shared" si="311"/>
        <v>1632</v>
      </c>
      <c r="AV169" s="44">
        <f t="shared" si="311"/>
        <v>1072.1612903225807</v>
      </c>
      <c r="AW169" s="122"/>
      <c r="AX169" s="43">
        <f t="shared" si="312"/>
        <v>18.5</v>
      </c>
      <c r="AY169" s="43">
        <f t="shared" si="313"/>
        <v>0</v>
      </c>
      <c r="AZ169" s="43">
        <f t="shared" si="314"/>
        <v>0</v>
      </c>
      <c r="BA169" s="43">
        <f t="shared" si="315"/>
        <v>0</v>
      </c>
      <c r="BB169" s="43">
        <f t="shared" si="316"/>
        <v>0</v>
      </c>
      <c r="BC169" s="44">
        <f t="shared" si="317"/>
        <v>0</v>
      </c>
    </row>
    <row r="170" spans="1:55" s="204" customFormat="1">
      <c r="A170" s="199"/>
      <c r="B170" s="200"/>
      <c r="C170" s="210" t="s">
        <v>158</v>
      </c>
      <c r="D170" s="252">
        <f t="shared" ref="D170:K170" si="318">SUM(D165:D169)</f>
        <v>237284</v>
      </c>
      <c r="E170" s="252">
        <f t="shared" si="318"/>
        <v>89152</v>
      </c>
      <c r="F170" s="252">
        <f t="shared" si="318"/>
        <v>405715</v>
      </c>
      <c r="G170" s="252">
        <f t="shared" si="318"/>
        <v>785328</v>
      </c>
      <c r="H170" s="252">
        <f t="shared" si="318"/>
        <v>274043</v>
      </c>
      <c r="I170" s="252">
        <f t="shared" si="318"/>
        <v>531639</v>
      </c>
      <c r="J170" s="252">
        <f t="shared" si="318"/>
        <v>200405</v>
      </c>
      <c r="K170" s="252">
        <f t="shared" si="318"/>
        <v>300345</v>
      </c>
      <c r="L170" s="45">
        <f t="shared" si="304"/>
        <v>2823911</v>
      </c>
      <c r="M170" s="252">
        <f t="shared" ref="M170:V170" si="319">SUM(M165:M169)</f>
        <v>22979</v>
      </c>
      <c r="N170" s="252">
        <f t="shared" si="319"/>
        <v>32939</v>
      </c>
      <c r="O170" s="252">
        <f t="shared" si="319"/>
        <v>78665</v>
      </c>
      <c r="P170" s="252">
        <f t="shared" si="319"/>
        <v>36720</v>
      </c>
      <c r="Q170" s="252">
        <f t="shared" si="319"/>
        <v>88211</v>
      </c>
      <c r="R170" s="252">
        <f t="shared" si="319"/>
        <v>50858</v>
      </c>
      <c r="S170" s="252">
        <f t="shared" si="319"/>
        <v>33691</v>
      </c>
      <c r="T170" s="252">
        <f t="shared" si="319"/>
        <v>50505</v>
      </c>
      <c r="U170" s="252">
        <f t="shared" si="319"/>
        <v>42116</v>
      </c>
      <c r="V170" s="252">
        <f t="shared" si="319"/>
        <v>24796</v>
      </c>
      <c r="W170" s="252">
        <f t="shared" ref="W170:X170" si="320">SUM(W165:W169)</f>
        <v>15902</v>
      </c>
      <c r="X170" s="252">
        <f t="shared" si="320"/>
        <v>12290</v>
      </c>
      <c r="Y170" s="252">
        <f t="shared" ref="Y170:AF170" si="321">SUM(Y165:Y169)</f>
        <v>55990</v>
      </c>
      <c r="Z170" s="252">
        <f t="shared" si="321"/>
        <v>133772</v>
      </c>
      <c r="AA170" s="252">
        <f t="shared" si="321"/>
        <v>53506</v>
      </c>
      <c r="AB170" s="252">
        <f t="shared" si="321"/>
        <v>36765</v>
      </c>
      <c r="AC170" s="252">
        <f t="shared" si="321"/>
        <v>70194</v>
      </c>
      <c r="AD170" s="252">
        <f t="shared" si="321"/>
        <v>46380</v>
      </c>
      <c r="AE170" s="252">
        <f t="shared" si="321"/>
        <v>23873</v>
      </c>
      <c r="AF170" s="252">
        <f t="shared" si="321"/>
        <v>51470</v>
      </c>
      <c r="AG170" s="45">
        <f t="shared" si="305"/>
        <v>961622</v>
      </c>
      <c r="AH170" s="45">
        <f t="shared" si="306"/>
        <v>379516</v>
      </c>
      <c r="AI170" s="45">
        <f t="shared" si="306"/>
        <v>202595</v>
      </c>
      <c r="AJ170" s="252">
        <f>SUM(AJ165:AJ169)</f>
        <v>127313</v>
      </c>
      <c r="AK170" s="252">
        <f>SUM(AK165:AK169)</f>
        <v>21607</v>
      </c>
      <c r="AL170" s="252">
        <f>SUM(AL165:AL169)</f>
        <v>24168</v>
      </c>
      <c r="AM170" s="45">
        <f t="shared" si="307"/>
        <v>173088</v>
      </c>
      <c r="AN170" s="211">
        <f t="shared" si="308"/>
        <v>3958621</v>
      </c>
      <c r="AQ170" s="45">
        <f>K170/AQ$5</f>
        <v>37543.125</v>
      </c>
      <c r="AR170" s="45">
        <f>AG170/AR$5</f>
        <v>48081.1</v>
      </c>
      <c r="AS170" s="45">
        <f>AH170/AS$5</f>
        <v>75903.199999999997</v>
      </c>
      <c r="AT170" s="45">
        <f>AI170/AT$5</f>
        <v>13506.333333333334</v>
      </c>
      <c r="AU170" s="45">
        <f>AM170/AU$5</f>
        <v>57696</v>
      </c>
      <c r="AV170" s="211">
        <f>AN170/AV$5</f>
        <v>127697.45161290323</v>
      </c>
      <c r="AW170" s="122"/>
      <c r="AX170" s="45">
        <f t="shared" si="312"/>
        <v>287194</v>
      </c>
      <c r="AY170" s="45">
        <f t="shared" si="313"/>
        <v>44248</v>
      </c>
      <c r="AZ170" s="45">
        <f t="shared" si="314"/>
        <v>70194</v>
      </c>
      <c r="BA170" s="45">
        <f t="shared" si="315"/>
        <v>33691</v>
      </c>
      <c r="BB170" s="45">
        <f t="shared" si="316"/>
        <v>24168</v>
      </c>
      <c r="BC170" s="211">
        <f t="shared" si="317"/>
        <v>51470</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203635</v>
      </c>
      <c r="E172" s="160">
        <v>81005</v>
      </c>
      <c r="F172" s="160">
        <v>336960</v>
      </c>
      <c r="G172" s="160">
        <v>654859</v>
      </c>
      <c r="H172" s="144">
        <v>227710</v>
      </c>
      <c r="I172" s="144">
        <v>441189</v>
      </c>
      <c r="J172" s="160">
        <v>177492</v>
      </c>
      <c r="K172" s="144">
        <v>258006</v>
      </c>
      <c r="L172" s="43">
        <f>+SUM(D172:K172)</f>
        <v>2380856</v>
      </c>
      <c r="M172" s="160">
        <v>19699</v>
      </c>
      <c r="N172" s="160">
        <v>27926</v>
      </c>
      <c r="O172" s="160">
        <v>68262</v>
      </c>
      <c r="P172" s="160">
        <v>31365</v>
      </c>
      <c r="Q172" s="160">
        <v>79118</v>
      </c>
      <c r="R172" s="160">
        <v>44136</v>
      </c>
      <c r="S172" s="160">
        <v>32529</v>
      </c>
      <c r="T172" s="160">
        <v>45075</v>
      </c>
      <c r="U172" s="160">
        <v>34450</v>
      </c>
      <c r="V172" s="144">
        <v>25351</v>
      </c>
      <c r="W172" s="144">
        <v>17598</v>
      </c>
      <c r="X172" s="144">
        <v>11128</v>
      </c>
      <c r="Y172" s="160">
        <v>47335</v>
      </c>
      <c r="Z172" s="160">
        <v>114534</v>
      </c>
      <c r="AA172" s="250">
        <v>47346</v>
      </c>
      <c r="AB172" s="160">
        <v>31861</v>
      </c>
      <c r="AC172" s="160">
        <v>63718</v>
      </c>
      <c r="AD172" s="160">
        <v>41880</v>
      </c>
      <c r="AE172" s="160">
        <v>23050</v>
      </c>
      <c r="AF172" s="160">
        <v>43953</v>
      </c>
      <c r="AG172" s="43">
        <f>+SUM(M172:AF172)</f>
        <v>850314</v>
      </c>
      <c r="AH172" s="43">
        <f t="shared" ref="AH172:AI176" si="322">AC172+AD172+Z172+T172+O172</f>
        <v>333469</v>
      </c>
      <c r="AI172" s="43">
        <f t="shared" si="322"/>
        <v>178091</v>
      </c>
      <c r="AJ172" s="160">
        <v>111124</v>
      </c>
      <c r="AK172" s="144">
        <v>9838</v>
      </c>
      <c r="AL172" s="160">
        <v>17736</v>
      </c>
      <c r="AM172" s="43">
        <f>+SUM(AJ172:AL172)</f>
        <v>138698</v>
      </c>
      <c r="AN172" s="44">
        <f>+AM172+AG172+L172</f>
        <v>3369868</v>
      </c>
      <c r="AQ172" s="43">
        <f t="shared" ref="AQ172:AQ175" si="323">K172/AQ$5</f>
        <v>32250.75</v>
      </c>
      <c r="AR172" s="43">
        <f t="shared" ref="AR172:AT175" si="324">AG172/AR$5</f>
        <v>42515.7</v>
      </c>
      <c r="AS172" s="43">
        <f t="shared" si="324"/>
        <v>66693.8</v>
      </c>
      <c r="AT172" s="43">
        <f t="shared" si="324"/>
        <v>11872.733333333334</v>
      </c>
      <c r="AU172" s="43">
        <f t="shared" ref="AU172:AV175" si="325">AM172/AU$5</f>
        <v>46232.666666666664</v>
      </c>
      <c r="AV172" s="44">
        <f t="shared" si="325"/>
        <v>108705.41935483871</v>
      </c>
      <c r="AW172" s="122"/>
      <c r="AX172" s="43">
        <f>MEDIAN($D172:$K172)</f>
        <v>242858</v>
      </c>
      <c r="AY172" s="43">
        <f>MEDIAN($M172:$AF172)</f>
        <v>38165</v>
      </c>
      <c r="AZ172" s="43">
        <f t="shared" ref="AZ172:AZ176" si="326">MEDIAN($AC172,$AD172,$Z172,$T172,$O172,Q172,AF172)</f>
        <v>63718</v>
      </c>
      <c r="BA172" s="43">
        <f t="shared" ref="BA172:BA176" si="327">MEDIAN(M172,N172,P172,R172,S172,U172,V172,Y172,AA172,AB172,AE172,W172,X172)</f>
        <v>31365</v>
      </c>
      <c r="BB172" s="43">
        <f t="shared" ref="BB172:BB176" si="328">MEDIAN($AJ172:$AL172)</f>
        <v>17736</v>
      </c>
      <c r="BC172" s="44">
        <f t="shared" ref="BC172:BC176" si="329">MEDIAN(D172:K172,M172:AF172,AJ172:AL172)</f>
        <v>45075</v>
      </c>
    </row>
    <row r="173" spans="1:55" s="204" customFormat="1">
      <c r="A173" s="199"/>
      <c r="B173" s="200"/>
      <c r="C173" s="201" t="s">
        <v>174</v>
      </c>
      <c r="D173" s="144">
        <v>5424</v>
      </c>
      <c r="E173" s="160">
        <v>45</v>
      </c>
      <c r="F173" s="160">
        <v>2274</v>
      </c>
      <c r="G173" s="160">
        <v>0</v>
      </c>
      <c r="H173" s="144">
        <v>684</v>
      </c>
      <c r="I173" s="144">
        <v>0</v>
      </c>
      <c r="J173" s="160">
        <v>177</v>
      </c>
      <c r="K173" s="144">
        <v>0</v>
      </c>
      <c r="L173" s="43">
        <f>+SUM(D173:K173)</f>
        <v>8604</v>
      </c>
      <c r="M173" s="160">
        <v>0</v>
      </c>
      <c r="N173" s="160">
        <v>170</v>
      </c>
      <c r="O173" s="160">
        <v>832</v>
      </c>
      <c r="P173" s="160">
        <v>0</v>
      </c>
      <c r="Q173" s="160">
        <v>0</v>
      </c>
      <c r="R173" s="160">
        <v>490</v>
      </c>
      <c r="S173" s="160">
        <v>222</v>
      </c>
      <c r="T173" s="160">
        <v>32</v>
      </c>
      <c r="U173" s="160">
        <v>0</v>
      </c>
      <c r="V173" s="144">
        <v>0</v>
      </c>
      <c r="W173" s="144">
        <v>0</v>
      </c>
      <c r="X173" s="144">
        <v>0</v>
      </c>
      <c r="Y173" s="160">
        <v>0</v>
      </c>
      <c r="Z173" s="160">
        <v>1320</v>
      </c>
      <c r="AA173" s="250">
        <v>21</v>
      </c>
      <c r="AB173" s="160">
        <v>28</v>
      </c>
      <c r="AC173" s="160">
        <v>0</v>
      </c>
      <c r="AD173" s="160">
        <v>0</v>
      </c>
      <c r="AE173" s="160">
        <v>212</v>
      </c>
      <c r="AF173" s="160">
        <v>0</v>
      </c>
      <c r="AG173" s="43">
        <f>+SUM(M173:AF173)</f>
        <v>3327</v>
      </c>
      <c r="AH173" s="43">
        <f t="shared" si="322"/>
        <v>2184</v>
      </c>
      <c r="AI173" s="43">
        <f t="shared" si="322"/>
        <v>233</v>
      </c>
      <c r="AJ173" s="160">
        <v>136</v>
      </c>
      <c r="AK173" s="144">
        <v>104</v>
      </c>
      <c r="AL173" s="160">
        <v>0</v>
      </c>
      <c r="AM173" s="43">
        <f>+SUM(AJ173:AL173)</f>
        <v>240</v>
      </c>
      <c r="AN173" s="44">
        <f>+AM173+AG173+L173</f>
        <v>12171</v>
      </c>
      <c r="AQ173" s="43">
        <f t="shared" si="323"/>
        <v>0</v>
      </c>
      <c r="AR173" s="43">
        <f t="shared" si="324"/>
        <v>166.35</v>
      </c>
      <c r="AS173" s="43">
        <f t="shared" si="324"/>
        <v>436.8</v>
      </c>
      <c r="AT173" s="43">
        <f t="shared" si="324"/>
        <v>15.533333333333333</v>
      </c>
      <c r="AU173" s="43">
        <f t="shared" si="325"/>
        <v>80</v>
      </c>
      <c r="AV173" s="44">
        <f t="shared" si="325"/>
        <v>392.61290322580646</v>
      </c>
      <c r="AW173" s="122"/>
      <c r="AX173" s="43">
        <f>MEDIAN($D173:$K173)</f>
        <v>111</v>
      </c>
      <c r="AY173" s="43">
        <f>MEDIAN($M173:$AF173)</f>
        <v>0</v>
      </c>
      <c r="AZ173" s="43">
        <f t="shared" si="326"/>
        <v>0</v>
      </c>
      <c r="BA173" s="43">
        <f t="shared" si="327"/>
        <v>0</v>
      </c>
      <c r="BB173" s="43">
        <f t="shared" si="328"/>
        <v>104</v>
      </c>
      <c r="BC173" s="44">
        <f t="shared" si="329"/>
        <v>21</v>
      </c>
    </row>
    <row r="174" spans="1:55" s="204" customFormat="1">
      <c r="A174" s="199"/>
      <c r="B174" s="200"/>
      <c r="C174" s="201" t="s">
        <v>173</v>
      </c>
      <c r="D174" s="144">
        <v>1595</v>
      </c>
      <c r="E174" s="160">
        <v>1071</v>
      </c>
      <c r="F174" s="160">
        <v>15767</v>
      </c>
      <c r="G174" s="160">
        <v>-298</v>
      </c>
      <c r="H174" s="144">
        <v>359</v>
      </c>
      <c r="I174" s="144">
        <v>0</v>
      </c>
      <c r="J174" s="160">
        <v>-607</v>
      </c>
      <c r="K174" s="144">
        <v>0</v>
      </c>
      <c r="L174" s="43">
        <f>+SUM(D174:K174)</f>
        <v>17887</v>
      </c>
      <c r="M174" s="160">
        <v>-118</v>
      </c>
      <c r="N174" s="160">
        <v>0</v>
      </c>
      <c r="O174" s="160">
        <v>0</v>
      </c>
      <c r="P174" s="160">
        <v>0</v>
      </c>
      <c r="Q174" s="160">
        <v>151</v>
      </c>
      <c r="R174" s="160">
        <v>403</v>
      </c>
      <c r="S174" s="160">
        <v>233</v>
      </c>
      <c r="T174" s="160">
        <v>40</v>
      </c>
      <c r="U174" s="160">
        <v>0</v>
      </c>
      <c r="V174" s="144">
        <v>0</v>
      </c>
      <c r="W174" s="144">
        <v>0</v>
      </c>
      <c r="X174" s="144">
        <v>0</v>
      </c>
      <c r="Y174" s="160">
        <v>176</v>
      </c>
      <c r="Z174" s="160">
        <v>-34</v>
      </c>
      <c r="AA174" s="250">
        <v>-757</v>
      </c>
      <c r="AB174" s="160">
        <v>214</v>
      </c>
      <c r="AC174" s="160">
        <v>0</v>
      </c>
      <c r="AD174" s="160">
        <v>5</v>
      </c>
      <c r="AE174" s="160">
        <v>0</v>
      </c>
      <c r="AF174" s="160">
        <v>-21</v>
      </c>
      <c r="AG174" s="43">
        <f>+SUM(M174:AF174)</f>
        <v>292</v>
      </c>
      <c r="AH174" s="43">
        <f t="shared" si="322"/>
        <v>11</v>
      </c>
      <c r="AI174" s="43">
        <f t="shared" si="322"/>
        <v>-752</v>
      </c>
      <c r="AJ174" s="160">
        <v>0</v>
      </c>
      <c r="AK174" s="144">
        <v>237</v>
      </c>
      <c r="AL174" s="160">
        <v>5</v>
      </c>
      <c r="AM174" s="43">
        <f>+SUM(AJ174:AL174)</f>
        <v>242</v>
      </c>
      <c r="AN174" s="44">
        <f>+AM174+AG174+L174</f>
        <v>18421</v>
      </c>
      <c r="AQ174" s="43">
        <f t="shared" si="323"/>
        <v>0</v>
      </c>
      <c r="AR174" s="43">
        <f t="shared" si="324"/>
        <v>14.6</v>
      </c>
      <c r="AS174" s="43">
        <f t="shared" si="324"/>
        <v>2.2000000000000002</v>
      </c>
      <c r="AT174" s="43">
        <f t="shared" si="324"/>
        <v>-50.133333333333333</v>
      </c>
      <c r="AU174" s="43">
        <f t="shared" si="325"/>
        <v>80.666666666666671</v>
      </c>
      <c r="AV174" s="44">
        <f t="shared" si="325"/>
        <v>594.22580645161293</v>
      </c>
      <c r="AW174" s="122"/>
      <c r="AX174" s="43">
        <f>MEDIAN($D174:$K174)</f>
        <v>179.5</v>
      </c>
      <c r="AY174" s="43">
        <f>MEDIAN($M174:$AF174)</f>
        <v>0</v>
      </c>
      <c r="AZ174" s="43">
        <f t="shared" si="326"/>
        <v>0</v>
      </c>
      <c r="BA174" s="43">
        <f t="shared" si="327"/>
        <v>0</v>
      </c>
      <c r="BB174" s="43">
        <f t="shared" si="328"/>
        <v>5</v>
      </c>
      <c r="BC174" s="44">
        <f t="shared" si="329"/>
        <v>0</v>
      </c>
    </row>
    <row r="175" spans="1:55" s="204" customFormat="1">
      <c r="A175" s="199"/>
      <c r="B175" s="200"/>
      <c r="C175" s="201" t="s">
        <v>125</v>
      </c>
      <c r="D175" s="144">
        <v>0</v>
      </c>
      <c r="E175" s="160">
        <v>0</v>
      </c>
      <c r="F175" s="160">
        <v>0</v>
      </c>
      <c r="G175" s="160">
        <v>0</v>
      </c>
      <c r="H175" s="144">
        <v>6534</v>
      </c>
      <c r="I175" s="144">
        <v>0</v>
      </c>
      <c r="J175" s="160">
        <v>0</v>
      </c>
      <c r="K175" s="144">
        <v>0</v>
      </c>
      <c r="L175" s="43">
        <f>+SUM(D175:K175)</f>
        <v>6534</v>
      </c>
      <c r="M175" s="160">
        <v>0</v>
      </c>
      <c r="N175" s="160">
        <v>0</v>
      </c>
      <c r="O175" s="160">
        <v>0</v>
      </c>
      <c r="P175" s="160">
        <v>0</v>
      </c>
      <c r="Q175" s="160">
        <v>0</v>
      </c>
      <c r="R175" s="160">
        <v>6</v>
      </c>
      <c r="S175" s="160">
        <v>0</v>
      </c>
      <c r="T175" s="160">
        <v>0</v>
      </c>
      <c r="U175" s="160">
        <v>0</v>
      </c>
      <c r="V175" s="144">
        <v>0</v>
      </c>
      <c r="W175" s="144">
        <v>0</v>
      </c>
      <c r="X175" s="144">
        <v>0</v>
      </c>
      <c r="Y175" s="160">
        <v>0</v>
      </c>
      <c r="Z175" s="160">
        <v>0</v>
      </c>
      <c r="AA175" s="250">
        <v>0</v>
      </c>
      <c r="AB175" s="160">
        <v>0</v>
      </c>
      <c r="AC175" s="160">
        <v>0</v>
      </c>
      <c r="AD175" s="160">
        <v>0</v>
      </c>
      <c r="AE175" s="160">
        <v>0</v>
      </c>
      <c r="AF175" s="160">
        <v>0</v>
      </c>
      <c r="AG175" s="43">
        <f>+SUM(M175:AF175)</f>
        <v>6</v>
      </c>
      <c r="AH175" s="43">
        <f t="shared" si="322"/>
        <v>0</v>
      </c>
      <c r="AI175" s="43">
        <f t="shared" si="322"/>
        <v>0</v>
      </c>
      <c r="AJ175" s="160">
        <v>0</v>
      </c>
      <c r="AK175" s="144">
        <v>5846</v>
      </c>
      <c r="AL175" s="160">
        <v>0</v>
      </c>
      <c r="AM175" s="43">
        <f>+SUM(AJ175:AL175)</f>
        <v>5846</v>
      </c>
      <c r="AN175" s="44">
        <f>+AM175+AG175+L175</f>
        <v>12386</v>
      </c>
      <c r="AQ175" s="43">
        <f t="shared" si="323"/>
        <v>0</v>
      </c>
      <c r="AR175" s="43">
        <f t="shared" si="324"/>
        <v>0.3</v>
      </c>
      <c r="AS175" s="43">
        <f t="shared" si="324"/>
        <v>0</v>
      </c>
      <c r="AT175" s="43">
        <f t="shared" si="324"/>
        <v>0</v>
      </c>
      <c r="AU175" s="43">
        <f t="shared" si="325"/>
        <v>1948.6666666666667</v>
      </c>
      <c r="AV175" s="44">
        <f t="shared" si="325"/>
        <v>399.54838709677421</v>
      </c>
      <c r="AW175" s="122"/>
      <c r="AX175" s="43">
        <f>MEDIAN($D175:$K175)</f>
        <v>0</v>
      </c>
      <c r="AY175" s="43">
        <f>MEDIAN($M175:$AF175)</f>
        <v>0</v>
      </c>
      <c r="AZ175" s="43">
        <f t="shared" si="326"/>
        <v>0</v>
      </c>
      <c r="BA175" s="43">
        <f t="shared" si="327"/>
        <v>0</v>
      </c>
      <c r="BB175" s="43">
        <f t="shared" si="328"/>
        <v>0</v>
      </c>
      <c r="BC175" s="44">
        <f t="shared" si="329"/>
        <v>0</v>
      </c>
    </row>
    <row r="176" spans="1:55" s="204" customFormat="1">
      <c r="A176" s="199"/>
      <c r="B176" s="200"/>
      <c r="C176" s="210" t="s">
        <v>158</v>
      </c>
      <c r="D176" s="252">
        <f t="shared" ref="D176:K176" si="330">SUM(D172:D175)</f>
        <v>210654</v>
      </c>
      <c r="E176" s="252">
        <f t="shared" si="330"/>
        <v>82121</v>
      </c>
      <c r="F176" s="252">
        <f t="shared" si="330"/>
        <v>355001</v>
      </c>
      <c r="G176" s="252">
        <f t="shared" si="330"/>
        <v>654561</v>
      </c>
      <c r="H176" s="252">
        <f t="shared" si="330"/>
        <v>235287</v>
      </c>
      <c r="I176" s="252">
        <f t="shared" si="330"/>
        <v>441189</v>
      </c>
      <c r="J176" s="252">
        <f t="shared" si="330"/>
        <v>177062</v>
      </c>
      <c r="K176" s="252">
        <f t="shared" si="330"/>
        <v>258006</v>
      </c>
      <c r="L176" s="45">
        <f>+SUM(D176:K176)</f>
        <v>2413881</v>
      </c>
      <c r="M176" s="252">
        <f t="shared" ref="M176:V176" si="331">SUM(M172:M175)</f>
        <v>19581</v>
      </c>
      <c r="N176" s="252">
        <f t="shared" si="331"/>
        <v>28096</v>
      </c>
      <c r="O176" s="252">
        <f t="shared" si="331"/>
        <v>69094</v>
      </c>
      <c r="P176" s="252">
        <f t="shared" si="331"/>
        <v>31365</v>
      </c>
      <c r="Q176" s="252">
        <f t="shared" si="331"/>
        <v>79269</v>
      </c>
      <c r="R176" s="252">
        <f t="shared" si="331"/>
        <v>45035</v>
      </c>
      <c r="S176" s="252">
        <f t="shared" si="331"/>
        <v>32984</v>
      </c>
      <c r="T176" s="252">
        <f t="shared" si="331"/>
        <v>45147</v>
      </c>
      <c r="U176" s="252">
        <f t="shared" si="331"/>
        <v>34450</v>
      </c>
      <c r="V176" s="252">
        <f t="shared" si="331"/>
        <v>25351</v>
      </c>
      <c r="W176" s="252">
        <f t="shared" ref="W176:X176" si="332">SUM(W172:W175)</f>
        <v>17598</v>
      </c>
      <c r="X176" s="252">
        <f t="shared" si="332"/>
        <v>11128</v>
      </c>
      <c r="Y176" s="252">
        <f t="shared" ref="Y176:AF176" si="333">SUM(Y172:Y175)</f>
        <v>47511</v>
      </c>
      <c r="Z176" s="252">
        <f t="shared" si="333"/>
        <v>115820</v>
      </c>
      <c r="AA176" s="252">
        <f t="shared" si="333"/>
        <v>46610</v>
      </c>
      <c r="AB176" s="252">
        <f t="shared" si="333"/>
        <v>32103</v>
      </c>
      <c r="AC176" s="252">
        <f t="shared" si="333"/>
        <v>63718</v>
      </c>
      <c r="AD176" s="252">
        <f t="shared" si="333"/>
        <v>41885</v>
      </c>
      <c r="AE176" s="252">
        <f t="shared" si="333"/>
        <v>23262</v>
      </c>
      <c r="AF176" s="252">
        <f t="shared" si="333"/>
        <v>43932</v>
      </c>
      <c r="AG176" s="45">
        <f>+SUM(M176:AF176)</f>
        <v>853939</v>
      </c>
      <c r="AH176" s="45">
        <f t="shared" si="322"/>
        <v>335664</v>
      </c>
      <c r="AI176" s="45">
        <f t="shared" si="322"/>
        <v>177572</v>
      </c>
      <c r="AJ176" s="252">
        <f>SUM(AJ172:AJ175)</f>
        <v>111260</v>
      </c>
      <c r="AK176" s="252">
        <f>SUM(AK172:AK175)</f>
        <v>16025</v>
      </c>
      <c r="AL176" s="252">
        <f>SUM(AL172:AL175)</f>
        <v>17741</v>
      </c>
      <c r="AM176" s="45">
        <f>+SUM(AJ176:AL176)</f>
        <v>145026</v>
      </c>
      <c r="AN176" s="211">
        <f>+AM176+AG176+L176</f>
        <v>3412846</v>
      </c>
      <c r="AQ176" s="45">
        <f>K176/AQ$5</f>
        <v>32250.75</v>
      </c>
      <c r="AR176" s="45">
        <f>AG176/AR$5</f>
        <v>42696.95</v>
      </c>
      <c r="AS176" s="45">
        <f>AH176/AS$5</f>
        <v>67132.800000000003</v>
      </c>
      <c r="AT176" s="45">
        <f>AI176/AT$5</f>
        <v>11838.133333333333</v>
      </c>
      <c r="AU176" s="45">
        <f>AM176/AU$5</f>
        <v>48342</v>
      </c>
      <c r="AV176" s="211">
        <f>AN176/AV$5</f>
        <v>110091.80645161291</v>
      </c>
      <c r="AW176" s="122"/>
      <c r="AX176" s="45">
        <f>MEDIAN($D176:$K176)</f>
        <v>246646.5</v>
      </c>
      <c r="AY176" s="45">
        <f>MEDIAN($M176:$AF176)</f>
        <v>38167.5</v>
      </c>
      <c r="AZ176" s="45">
        <f t="shared" si="326"/>
        <v>63718</v>
      </c>
      <c r="BA176" s="45">
        <f t="shared" si="327"/>
        <v>31365</v>
      </c>
      <c r="BB176" s="45">
        <f t="shared" si="328"/>
        <v>17741</v>
      </c>
      <c r="BC176" s="211">
        <f t="shared" si="329"/>
        <v>45147</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4">D170-D176</f>
        <v>26630</v>
      </c>
      <c r="E178" s="256">
        <f t="shared" si="334"/>
        <v>7031</v>
      </c>
      <c r="F178" s="256">
        <f t="shared" si="334"/>
        <v>50714</v>
      </c>
      <c r="G178" s="256">
        <f t="shared" si="334"/>
        <v>130767</v>
      </c>
      <c r="H178" s="256">
        <f t="shared" si="334"/>
        <v>38756</v>
      </c>
      <c r="I178" s="256">
        <f t="shared" si="334"/>
        <v>90450</v>
      </c>
      <c r="J178" s="256">
        <f t="shared" si="334"/>
        <v>23343</v>
      </c>
      <c r="K178" s="256">
        <f t="shared" si="334"/>
        <v>42339</v>
      </c>
      <c r="L178" s="42">
        <f>+SUM(D178:K178)</f>
        <v>410030</v>
      </c>
      <c r="M178" s="256">
        <f t="shared" ref="M178:V178" si="335">M170-M176</f>
        <v>3398</v>
      </c>
      <c r="N178" s="256">
        <f t="shared" si="335"/>
        <v>4843</v>
      </c>
      <c r="O178" s="256">
        <f t="shared" si="335"/>
        <v>9571</v>
      </c>
      <c r="P178" s="256">
        <f t="shared" si="335"/>
        <v>5355</v>
      </c>
      <c r="Q178" s="256">
        <f t="shared" si="335"/>
        <v>8942</v>
      </c>
      <c r="R178" s="256">
        <f t="shared" si="335"/>
        <v>5823</v>
      </c>
      <c r="S178" s="256">
        <f t="shared" si="335"/>
        <v>707</v>
      </c>
      <c r="T178" s="256">
        <f t="shared" si="335"/>
        <v>5358</v>
      </c>
      <c r="U178" s="256">
        <f t="shared" si="335"/>
        <v>7666</v>
      </c>
      <c r="V178" s="256">
        <f t="shared" si="335"/>
        <v>-555</v>
      </c>
      <c r="W178" s="256">
        <f t="shared" ref="W178:X178" si="336">W170-W176</f>
        <v>-1696</v>
      </c>
      <c r="X178" s="256">
        <f t="shared" si="336"/>
        <v>1162</v>
      </c>
      <c r="Y178" s="256">
        <f t="shared" ref="Y178:AF178" si="337">Y170-Y176</f>
        <v>8479</v>
      </c>
      <c r="Z178" s="256">
        <f t="shared" si="337"/>
        <v>17952</v>
      </c>
      <c r="AA178" s="256">
        <f t="shared" si="337"/>
        <v>6896</v>
      </c>
      <c r="AB178" s="256">
        <f t="shared" si="337"/>
        <v>4662</v>
      </c>
      <c r="AC178" s="256">
        <f t="shared" si="337"/>
        <v>6476</v>
      </c>
      <c r="AD178" s="256">
        <f t="shared" si="337"/>
        <v>4495</v>
      </c>
      <c r="AE178" s="256">
        <f t="shared" si="337"/>
        <v>611</v>
      </c>
      <c r="AF178" s="256">
        <f t="shared" si="337"/>
        <v>7538</v>
      </c>
      <c r="AG178" s="42">
        <f>+SUM(M178:AF178)</f>
        <v>107683</v>
      </c>
      <c r="AH178" s="42">
        <f>AC178+AD178+Z178+T178+O178</f>
        <v>43852</v>
      </c>
      <c r="AI178" s="42">
        <f>AD178+AE178+AA178+U178+P178</f>
        <v>25023</v>
      </c>
      <c r="AJ178" s="256">
        <f>AJ170-AJ176</f>
        <v>16053</v>
      </c>
      <c r="AK178" s="256">
        <f>AK170-AK176</f>
        <v>5582</v>
      </c>
      <c r="AL178" s="256">
        <f>AL170-AL176</f>
        <v>6427</v>
      </c>
      <c r="AM178" s="42">
        <f>+SUM(AJ178:AL178)</f>
        <v>28062</v>
      </c>
      <c r="AN178" s="230">
        <f>+AM178+AG178+L178</f>
        <v>545775</v>
      </c>
      <c r="AQ178" s="42">
        <f>K178/AQ$5</f>
        <v>5292.375</v>
      </c>
      <c r="AR178" s="42">
        <f>AG178/AR$5</f>
        <v>5384.15</v>
      </c>
      <c r="AS178" s="42">
        <f>AH178/AS$5</f>
        <v>8770.4</v>
      </c>
      <c r="AT178" s="42">
        <f>AI178/AT$5</f>
        <v>1668.2</v>
      </c>
      <c r="AU178" s="42">
        <f>AM178/AU$5</f>
        <v>9354</v>
      </c>
      <c r="AV178" s="230">
        <f>AN178/AV$5</f>
        <v>17605.645161290322</v>
      </c>
      <c r="AW178" s="122"/>
      <c r="AX178" s="42">
        <f>MEDIAN($D178:$K178)</f>
        <v>40547.5</v>
      </c>
      <c r="AY178" s="42">
        <f>MEDIAN($M178:$AF178)</f>
        <v>5356.5</v>
      </c>
      <c r="AZ178" s="42">
        <f>MEDIAN($AC178,$AD178,$Z178,$T178,$O178,Q178,AF178)</f>
        <v>7538</v>
      </c>
      <c r="BA178" s="42">
        <f>MEDIAN(M178,N178,P178,R178,S178,U178,V178,Y178,AA178,AB178,AE178,W178,X178)</f>
        <v>4662</v>
      </c>
      <c r="BB178" s="42">
        <f t="shared" ref="BB178" si="338">MEDIAN($AJ178:$AL178)</f>
        <v>6427</v>
      </c>
      <c r="BC178" s="230">
        <f>MEDIAN(D178:K178,M178:AF178,AJ178:AL178)</f>
        <v>6896</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108</v>
      </c>
      <c r="E182" s="160">
        <v>61</v>
      </c>
      <c r="F182" s="160">
        <v>253</v>
      </c>
      <c r="G182" s="160">
        <v>0</v>
      </c>
      <c r="H182" s="144">
        <v>56</v>
      </c>
      <c r="I182" s="144">
        <v>21</v>
      </c>
      <c r="J182" s="160">
        <v>101</v>
      </c>
      <c r="K182" s="144">
        <v>253</v>
      </c>
      <c r="L182" s="43">
        <f>+SUM(D182:K182)</f>
        <v>853</v>
      </c>
      <c r="M182" s="160">
        <v>43</v>
      </c>
      <c r="N182" s="160">
        <v>45</v>
      </c>
      <c r="O182" s="160">
        <v>10</v>
      </c>
      <c r="P182" s="160">
        <v>244</v>
      </c>
      <c r="Q182" s="160">
        <v>1438</v>
      </c>
      <c r="R182" s="160">
        <v>-71</v>
      </c>
      <c r="S182" s="160">
        <v>0</v>
      </c>
      <c r="T182" s="160">
        <v>2</v>
      </c>
      <c r="U182" s="160">
        <v>53</v>
      </c>
      <c r="V182" s="144">
        <v>11</v>
      </c>
      <c r="W182" s="144">
        <v>0</v>
      </c>
      <c r="X182" s="144">
        <v>74</v>
      </c>
      <c r="Y182" s="160">
        <v>0</v>
      </c>
      <c r="Z182" s="160">
        <v>15</v>
      </c>
      <c r="AA182" s="250">
        <v>20</v>
      </c>
      <c r="AB182" s="160">
        <v>-21</v>
      </c>
      <c r="AC182" s="160">
        <v>79</v>
      </c>
      <c r="AD182" s="160">
        <v>86</v>
      </c>
      <c r="AE182" s="160">
        <v>89</v>
      </c>
      <c r="AF182" s="160">
        <v>0</v>
      </c>
      <c r="AG182" s="43">
        <f>+SUM(M182:AF182)</f>
        <v>2117</v>
      </c>
      <c r="AH182" s="43">
        <f t="shared" ref="AH182:AI185" si="339">AC182+AD182+Z182+T182+O182</f>
        <v>192</v>
      </c>
      <c r="AI182" s="43">
        <f t="shared" si="339"/>
        <v>492</v>
      </c>
      <c r="AJ182" s="160">
        <v>1446</v>
      </c>
      <c r="AK182" s="144">
        <v>0</v>
      </c>
      <c r="AL182" s="160">
        <v>0</v>
      </c>
      <c r="AM182" s="43">
        <f>+SUM(AJ182:AL182)</f>
        <v>1446</v>
      </c>
      <c r="AN182" s="44">
        <f>+AM182+AG182+L182</f>
        <v>4416</v>
      </c>
      <c r="AQ182" s="43">
        <f t="shared" ref="AQ182:AQ184" si="340">K182/AQ$5</f>
        <v>31.625</v>
      </c>
      <c r="AR182" s="43">
        <f t="shared" ref="AR182:AT184" si="341">AG182/AR$5</f>
        <v>105.85</v>
      </c>
      <c r="AS182" s="43">
        <f t="shared" si="341"/>
        <v>38.4</v>
      </c>
      <c r="AT182" s="43">
        <f t="shared" si="341"/>
        <v>32.799999999999997</v>
      </c>
      <c r="AU182" s="43">
        <f t="shared" ref="AU182:AV184" si="342">AM182/AU$5</f>
        <v>482</v>
      </c>
      <c r="AV182" s="44">
        <f t="shared" si="342"/>
        <v>142.45161290322579</v>
      </c>
      <c r="AW182" s="122"/>
      <c r="AX182" s="43">
        <f>MEDIAN($D182:$K182)</f>
        <v>81</v>
      </c>
      <c r="AY182" s="43">
        <f>MEDIAN($M182:$AF182)</f>
        <v>17.5</v>
      </c>
      <c r="AZ182" s="43">
        <f t="shared" ref="AZ182:AZ185" si="343">MEDIAN($AC182,$AD182,$Z182,$T182,$O182,Q182,AF182)</f>
        <v>15</v>
      </c>
      <c r="BA182" s="43">
        <f t="shared" ref="BA182:BA185" si="344">MEDIAN(M182,N182,P182,R182,S182,U182,V182,Y182,AA182,AB182,AE182,W182,X182)</f>
        <v>20</v>
      </c>
      <c r="BB182" s="43">
        <f t="shared" ref="BB182:BB185" si="345">MEDIAN($AJ182:$AL182)</f>
        <v>0</v>
      </c>
      <c r="BC182" s="44">
        <f t="shared" ref="BC182:BC185" si="346">MEDIAN(D182:K182,M182:AF182,AJ182:AL182)</f>
        <v>43</v>
      </c>
    </row>
    <row r="183" spans="1:55" s="204" customFormat="1">
      <c r="A183" s="199"/>
      <c r="B183" s="200"/>
      <c r="C183" s="201" t="s">
        <v>170</v>
      </c>
      <c r="D183" s="144">
        <v>0</v>
      </c>
      <c r="E183" s="160">
        <v>4697</v>
      </c>
      <c r="F183" s="160">
        <v>474</v>
      </c>
      <c r="G183" s="160">
        <v>0</v>
      </c>
      <c r="H183" s="144">
        <v>0</v>
      </c>
      <c r="I183" s="144">
        <v>3310</v>
      </c>
      <c r="J183" s="160">
        <v>0</v>
      </c>
      <c r="K183" s="144">
        <v>0</v>
      </c>
      <c r="L183" s="43">
        <f>+SUM(D183:K183)</f>
        <v>8481</v>
      </c>
      <c r="M183" s="160">
        <v>0</v>
      </c>
      <c r="N183" s="160">
        <v>0</v>
      </c>
      <c r="O183" s="160">
        <v>918</v>
      </c>
      <c r="P183" s="160">
        <v>0</v>
      </c>
      <c r="Q183" s="160">
        <v>0</v>
      </c>
      <c r="R183" s="160">
        <v>3500</v>
      </c>
      <c r="S183" s="160">
        <v>0</v>
      </c>
      <c r="T183" s="160">
        <v>0</v>
      </c>
      <c r="U183" s="160">
        <v>0</v>
      </c>
      <c r="V183" s="144">
        <v>0</v>
      </c>
      <c r="W183" s="144">
        <v>134</v>
      </c>
      <c r="X183" s="144">
        <v>0</v>
      </c>
      <c r="Y183" s="160">
        <v>0</v>
      </c>
      <c r="Z183" s="160">
        <v>0</v>
      </c>
      <c r="AA183" s="250">
        <v>12778</v>
      </c>
      <c r="AB183" s="160">
        <v>0</v>
      </c>
      <c r="AC183" s="160">
        <v>0</v>
      </c>
      <c r="AD183" s="160">
        <v>0</v>
      </c>
      <c r="AE183" s="160">
        <v>0</v>
      </c>
      <c r="AF183" s="160">
        <v>0</v>
      </c>
      <c r="AG183" s="43">
        <f>+SUM(M183:AF183)</f>
        <v>17330</v>
      </c>
      <c r="AH183" s="43">
        <f t="shared" si="339"/>
        <v>918</v>
      </c>
      <c r="AI183" s="43">
        <f t="shared" si="339"/>
        <v>12778</v>
      </c>
      <c r="AJ183" s="160">
        <v>0</v>
      </c>
      <c r="AK183" s="144">
        <v>38181</v>
      </c>
      <c r="AL183" s="160">
        <v>5600</v>
      </c>
      <c r="AM183" s="43">
        <f>+SUM(AJ183:AL183)</f>
        <v>43781</v>
      </c>
      <c r="AN183" s="44">
        <f>+AM183+AG183+L183</f>
        <v>69592</v>
      </c>
      <c r="AQ183" s="43">
        <f t="shared" si="340"/>
        <v>0</v>
      </c>
      <c r="AR183" s="43">
        <f t="shared" si="341"/>
        <v>866.5</v>
      </c>
      <c r="AS183" s="43">
        <f t="shared" si="341"/>
        <v>183.6</v>
      </c>
      <c r="AT183" s="43">
        <f t="shared" si="341"/>
        <v>851.86666666666667</v>
      </c>
      <c r="AU183" s="43">
        <f t="shared" si="342"/>
        <v>14593.666666666666</v>
      </c>
      <c r="AV183" s="44">
        <f t="shared" si="342"/>
        <v>2244.9032258064517</v>
      </c>
      <c r="AW183" s="122"/>
      <c r="AX183" s="43">
        <f>MEDIAN($D183:$K183)</f>
        <v>0</v>
      </c>
      <c r="AY183" s="43">
        <f>MEDIAN($M183:$AF183)</f>
        <v>0</v>
      </c>
      <c r="AZ183" s="43">
        <f t="shared" si="343"/>
        <v>0</v>
      </c>
      <c r="BA183" s="43">
        <f t="shared" si="344"/>
        <v>0</v>
      </c>
      <c r="BB183" s="43">
        <f t="shared" si="345"/>
        <v>5600</v>
      </c>
      <c r="BC183" s="44">
        <f t="shared" si="346"/>
        <v>0</v>
      </c>
    </row>
    <row r="184" spans="1:55" s="204" customFormat="1">
      <c r="A184" s="199"/>
      <c r="B184" s="200"/>
      <c r="C184" s="201" t="s">
        <v>125</v>
      </c>
      <c r="D184" s="144">
        <v>0</v>
      </c>
      <c r="E184" s="160">
        <v>0</v>
      </c>
      <c r="F184" s="160">
        <v>0</v>
      </c>
      <c r="G184" s="160">
        <v>11421</v>
      </c>
      <c r="H184" s="144">
        <v>5500</v>
      </c>
      <c r="I184" s="144">
        <v>1231</v>
      </c>
      <c r="J184" s="160">
        <v>0</v>
      </c>
      <c r="K184" s="144">
        <v>2079</v>
      </c>
      <c r="L184" s="43">
        <f>+SUM(D184:K184)</f>
        <v>20231</v>
      </c>
      <c r="M184" s="160">
        <v>0</v>
      </c>
      <c r="N184" s="160">
        <v>18</v>
      </c>
      <c r="O184" s="160">
        <v>0</v>
      </c>
      <c r="P184" s="160">
        <v>0</v>
      </c>
      <c r="Q184" s="160">
        <v>0</v>
      </c>
      <c r="R184" s="160">
        <v>0</v>
      </c>
      <c r="S184" s="160">
        <v>0</v>
      </c>
      <c r="T184" s="160">
        <v>100</v>
      </c>
      <c r="U184" s="160">
        <v>0</v>
      </c>
      <c r="V184" s="144">
        <v>0</v>
      </c>
      <c r="W184" s="144">
        <v>0</v>
      </c>
      <c r="X184" s="144">
        <v>0</v>
      </c>
      <c r="Y184" s="160">
        <v>0</v>
      </c>
      <c r="Z184" s="160">
        <v>638</v>
      </c>
      <c r="AA184" s="250">
        <v>0</v>
      </c>
      <c r="AB184" s="160">
        <v>4</v>
      </c>
      <c r="AC184" s="160">
        <v>0</v>
      </c>
      <c r="AD184" s="160">
        <v>0</v>
      </c>
      <c r="AE184" s="160">
        <v>0</v>
      </c>
      <c r="AF184" s="160">
        <v>0</v>
      </c>
      <c r="AG184" s="43">
        <f>+SUM(M184:AF184)</f>
        <v>760</v>
      </c>
      <c r="AH184" s="43">
        <f t="shared" si="339"/>
        <v>738</v>
      </c>
      <c r="AI184" s="43">
        <f t="shared" si="339"/>
        <v>0</v>
      </c>
      <c r="AJ184" s="160">
        <v>0</v>
      </c>
      <c r="AK184" s="144">
        <v>0</v>
      </c>
      <c r="AL184" s="160">
        <v>0</v>
      </c>
      <c r="AM184" s="43">
        <f>+SUM(AJ184:AL184)</f>
        <v>0</v>
      </c>
      <c r="AN184" s="44">
        <f>+AM184+AG184+L184</f>
        <v>20991</v>
      </c>
      <c r="AQ184" s="43">
        <f t="shared" si="340"/>
        <v>259.875</v>
      </c>
      <c r="AR184" s="43">
        <f t="shared" si="341"/>
        <v>38</v>
      </c>
      <c r="AS184" s="43">
        <f t="shared" si="341"/>
        <v>147.6</v>
      </c>
      <c r="AT184" s="43">
        <f t="shared" si="341"/>
        <v>0</v>
      </c>
      <c r="AU184" s="43">
        <f t="shared" si="342"/>
        <v>0</v>
      </c>
      <c r="AV184" s="44">
        <f t="shared" si="342"/>
        <v>677.12903225806451</v>
      </c>
      <c r="AW184" s="122"/>
      <c r="AX184" s="43">
        <f>MEDIAN($D184:$K184)</f>
        <v>615.5</v>
      </c>
      <c r="AY184" s="43">
        <f>MEDIAN($M184:$AF184)</f>
        <v>0</v>
      </c>
      <c r="AZ184" s="43">
        <f t="shared" si="343"/>
        <v>0</v>
      </c>
      <c r="BA184" s="43">
        <f t="shared" si="344"/>
        <v>0</v>
      </c>
      <c r="BB184" s="43">
        <f t="shared" si="345"/>
        <v>0</v>
      </c>
      <c r="BC184" s="44">
        <f t="shared" si="346"/>
        <v>0</v>
      </c>
    </row>
    <row r="185" spans="1:55" s="204" customFormat="1">
      <c r="A185" s="199"/>
      <c r="B185" s="200"/>
      <c r="C185" s="210" t="s">
        <v>158</v>
      </c>
      <c r="D185" s="283">
        <f t="shared" ref="D185:K185" si="347">SUM(D182:D184)</f>
        <v>108</v>
      </c>
      <c r="E185" s="283">
        <f t="shared" si="347"/>
        <v>4758</v>
      </c>
      <c r="F185" s="283">
        <f t="shared" si="347"/>
        <v>727</v>
      </c>
      <c r="G185" s="283">
        <f t="shared" si="347"/>
        <v>11421</v>
      </c>
      <c r="H185" s="283">
        <f t="shared" si="347"/>
        <v>5556</v>
      </c>
      <c r="I185" s="283">
        <f t="shared" si="347"/>
        <v>4562</v>
      </c>
      <c r="J185" s="283">
        <f t="shared" si="347"/>
        <v>101</v>
      </c>
      <c r="K185" s="283">
        <f t="shared" si="347"/>
        <v>2332</v>
      </c>
      <c r="L185" s="45">
        <f>+SUM(D185:K185)</f>
        <v>29565</v>
      </c>
      <c r="M185" s="283">
        <f t="shared" ref="M185:V185" si="348">SUM(M182:M184)</f>
        <v>43</v>
      </c>
      <c r="N185" s="283">
        <f t="shared" si="348"/>
        <v>63</v>
      </c>
      <c r="O185" s="283">
        <f t="shared" si="348"/>
        <v>928</v>
      </c>
      <c r="P185" s="283">
        <f t="shared" si="348"/>
        <v>244</v>
      </c>
      <c r="Q185" s="283">
        <f t="shared" si="348"/>
        <v>1438</v>
      </c>
      <c r="R185" s="283">
        <f t="shared" si="348"/>
        <v>3429</v>
      </c>
      <c r="S185" s="283">
        <f t="shared" si="348"/>
        <v>0</v>
      </c>
      <c r="T185" s="283">
        <f t="shared" si="348"/>
        <v>102</v>
      </c>
      <c r="U185" s="283">
        <f t="shared" si="348"/>
        <v>53</v>
      </c>
      <c r="V185" s="283">
        <f t="shared" si="348"/>
        <v>11</v>
      </c>
      <c r="W185" s="283">
        <f t="shared" ref="W185:X185" si="349">SUM(W182:W184)</f>
        <v>134</v>
      </c>
      <c r="X185" s="283">
        <f t="shared" si="349"/>
        <v>74</v>
      </c>
      <c r="Y185" s="283">
        <f t="shared" ref="Y185:AF185" si="350">SUM(Y182:Y184)</f>
        <v>0</v>
      </c>
      <c r="Z185" s="283">
        <f t="shared" si="350"/>
        <v>653</v>
      </c>
      <c r="AA185" s="283">
        <f t="shared" si="350"/>
        <v>12798</v>
      </c>
      <c r="AB185" s="283">
        <f t="shared" si="350"/>
        <v>-17</v>
      </c>
      <c r="AC185" s="283">
        <f t="shared" si="350"/>
        <v>79</v>
      </c>
      <c r="AD185" s="283">
        <f t="shared" si="350"/>
        <v>86</v>
      </c>
      <c r="AE185" s="283">
        <f t="shared" si="350"/>
        <v>89</v>
      </c>
      <c r="AF185" s="283">
        <f t="shared" si="350"/>
        <v>0</v>
      </c>
      <c r="AG185" s="45">
        <f>+SUM(M185:AF185)</f>
        <v>20207</v>
      </c>
      <c r="AH185" s="45">
        <f t="shared" si="339"/>
        <v>1848</v>
      </c>
      <c r="AI185" s="45">
        <f t="shared" si="339"/>
        <v>13270</v>
      </c>
      <c r="AJ185" s="283">
        <f>SUM(AJ182:AJ184)</f>
        <v>1446</v>
      </c>
      <c r="AK185" s="283">
        <f>SUM(AK182:AK184)</f>
        <v>38181</v>
      </c>
      <c r="AL185" s="283">
        <f>SUM(AL182:AL184)</f>
        <v>5600</v>
      </c>
      <c r="AM185" s="45">
        <f>+SUM(AJ185:AL185)</f>
        <v>45227</v>
      </c>
      <c r="AN185" s="211">
        <f>+AM185+AG185+L185</f>
        <v>94999</v>
      </c>
      <c r="AQ185" s="45">
        <f>K185/AQ$5</f>
        <v>291.5</v>
      </c>
      <c r="AR185" s="45">
        <f>AG185/AR$5</f>
        <v>1010.35</v>
      </c>
      <c r="AS185" s="45">
        <f>AH185/AS$5</f>
        <v>369.6</v>
      </c>
      <c r="AT185" s="45">
        <f>AI185/AT$5</f>
        <v>884.66666666666663</v>
      </c>
      <c r="AU185" s="45">
        <f>AM185/AU$5</f>
        <v>15075.666666666666</v>
      </c>
      <c r="AV185" s="211">
        <f>AN185/AV$5</f>
        <v>3064.483870967742</v>
      </c>
      <c r="AW185" s="122"/>
      <c r="AX185" s="45">
        <f>MEDIAN($D185:$K185)</f>
        <v>3447</v>
      </c>
      <c r="AY185" s="45">
        <f>MEDIAN($M185:$AF185)</f>
        <v>82.5</v>
      </c>
      <c r="AZ185" s="45">
        <f t="shared" si="343"/>
        <v>102</v>
      </c>
      <c r="BA185" s="45">
        <f t="shared" si="344"/>
        <v>63</v>
      </c>
      <c r="BB185" s="45">
        <f t="shared" si="345"/>
        <v>5600</v>
      </c>
      <c r="BC185" s="211">
        <f t="shared" si="346"/>
        <v>134</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67943</v>
      </c>
      <c r="E187" s="160">
        <v>10734</v>
      </c>
      <c r="F187" s="160">
        <v>37050</v>
      </c>
      <c r="G187" s="160">
        <v>101756</v>
      </c>
      <c r="H187" s="144">
        <v>49341</v>
      </c>
      <c r="I187" s="144">
        <v>87249</v>
      </c>
      <c r="J187" s="160">
        <v>26776</v>
      </c>
      <c r="K187" s="144">
        <v>85943</v>
      </c>
      <c r="L187" s="43">
        <f>+SUM(D187:K187)</f>
        <v>466792</v>
      </c>
      <c r="M187" s="160">
        <v>2573</v>
      </c>
      <c r="N187" s="160">
        <v>4474</v>
      </c>
      <c r="O187" s="160">
        <v>4715</v>
      </c>
      <c r="P187" s="160">
        <v>3819</v>
      </c>
      <c r="Q187" s="160">
        <v>7128</v>
      </c>
      <c r="R187" s="160">
        <v>7174</v>
      </c>
      <c r="S187" s="160">
        <v>2012</v>
      </c>
      <c r="T187" s="160">
        <v>5479</v>
      </c>
      <c r="U187" s="160">
        <v>4396</v>
      </c>
      <c r="V187" s="144">
        <v>2358</v>
      </c>
      <c r="W187" s="144">
        <v>0</v>
      </c>
      <c r="X187" s="144">
        <v>1188</v>
      </c>
      <c r="Y187" s="160">
        <v>1709</v>
      </c>
      <c r="Z187" s="160">
        <v>5642</v>
      </c>
      <c r="AA187" s="250">
        <v>11787</v>
      </c>
      <c r="AB187" s="160">
        <v>3641</v>
      </c>
      <c r="AC187" s="160">
        <v>11370</v>
      </c>
      <c r="AD187" s="160">
        <v>7996</v>
      </c>
      <c r="AE187" s="160">
        <v>1443</v>
      </c>
      <c r="AF187" s="160">
        <v>7052</v>
      </c>
      <c r="AG187" s="43">
        <f>+SUM(M187:AF187)</f>
        <v>95956</v>
      </c>
      <c r="AH187" s="43">
        <f t="shared" ref="AH187:AI191" si="351">AC187+AD187+Z187+T187+O187</f>
        <v>35202</v>
      </c>
      <c r="AI187" s="43">
        <f t="shared" si="351"/>
        <v>29441</v>
      </c>
      <c r="AJ187" s="160">
        <v>11021</v>
      </c>
      <c r="AK187" s="144">
        <v>1241</v>
      </c>
      <c r="AL187" s="160">
        <v>1092</v>
      </c>
      <c r="AM187" s="43">
        <f>+SUM(AJ187:AL187)</f>
        <v>13354</v>
      </c>
      <c r="AN187" s="44">
        <f>+AM187+AG187+L187</f>
        <v>576102</v>
      </c>
      <c r="AQ187" s="43">
        <f t="shared" ref="AQ187:AQ190" si="352">K187/AQ$5</f>
        <v>10742.875</v>
      </c>
      <c r="AR187" s="43">
        <f t="shared" ref="AR187:AT190" si="353">AG187/AR$5</f>
        <v>4797.8</v>
      </c>
      <c r="AS187" s="43">
        <f t="shared" si="353"/>
        <v>7040.4</v>
      </c>
      <c r="AT187" s="43">
        <f t="shared" si="353"/>
        <v>1962.7333333333333</v>
      </c>
      <c r="AU187" s="43">
        <f t="shared" ref="AU187:AV190" si="354">AM187/AU$5</f>
        <v>4451.333333333333</v>
      </c>
      <c r="AV187" s="44">
        <f t="shared" si="354"/>
        <v>18583.935483870966</v>
      </c>
      <c r="AW187" s="122"/>
      <c r="AX187" s="43">
        <f>MEDIAN($D187:$K187)</f>
        <v>58642</v>
      </c>
      <c r="AY187" s="43">
        <f>MEDIAN($M187:$AF187)</f>
        <v>4435</v>
      </c>
      <c r="AZ187" s="43">
        <f t="shared" ref="AZ187:AZ191" si="355">MEDIAN($AC187,$AD187,$Z187,$T187,$O187,Q187,AF187)</f>
        <v>7052</v>
      </c>
      <c r="BA187" s="43">
        <f t="shared" ref="BA187:BA191" si="356">MEDIAN(M187,N187,P187,R187,S187,U187,V187,Y187,AA187,AB187,AE187,W187,X187)</f>
        <v>2573</v>
      </c>
      <c r="BB187" s="43">
        <f t="shared" ref="BB187:BB191" si="357">MEDIAN($AJ187:$AL187)</f>
        <v>1241</v>
      </c>
      <c r="BC187" s="44">
        <f t="shared" ref="BC187:BC191" si="358">MEDIAN(D187:K187,M187:AF187,AJ187:AL187)</f>
        <v>5642</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1508</v>
      </c>
      <c r="U188" s="160">
        <v>0</v>
      </c>
      <c r="V188" s="144">
        <v>0</v>
      </c>
      <c r="W188" s="144">
        <v>0</v>
      </c>
      <c r="X188" s="144">
        <v>0</v>
      </c>
      <c r="Y188" s="160">
        <v>1913</v>
      </c>
      <c r="Z188" s="160">
        <v>0</v>
      </c>
      <c r="AA188" s="250">
        <v>0</v>
      </c>
      <c r="AB188" s="160">
        <v>0</v>
      </c>
      <c r="AC188" s="160">
        <v>0</v>
      </c>
      <c r="AD188" s="160">
        <v>280</v>
      </c>
      <c r="AE188" s="160">
        <v>0</v>
      </c>
      <c r="AF188" s="160">
        <v>0</v>
      </c>
      <c r="AG188" s="43">
        <f>+SUM(M188:AF188)</f>
        <v>3701</v>
      </c>
      <c r="AH188" s="43">
        <f t="shared" si="351"/>
        <v>1788</v>
      </c>
      <c r="AI188" s="43">
        <f t="shared" si="351"/>
        <v>280</v>
      </c>
      <c r="AJ188" s="160">
        <v>219</v>
      </c>
      <c r="AK188" s="144">
        <v>0</v>
      </c>
      <c r="AL188" s="160">
        <v>0</v>
      </c>
      <c r="AM188" s="43">
        <f>+SUM(AJ188:AL188)</f>
        <v>219</v>
      </c>
      <c r="AN188" s="44">
        <f>+AM188+AG188+L188</f>
        <v>3920</v>
      </c>
      <c r="AQ188" s="43">
        <f t="shared" si="352"/>
        <v>0</v>
      </c>
      <c r="AR188" s="43">
        <f t="shared" si="353"/>
        <v>185.05</v>
      </c>
      <c r="AS188" s="43">
        <f t="shared" si="353"/>
        <v>357.6</v>
      </c>
      <c r="AT188" s="43">
        <f t="shared" si="353"/>
        <v>18.666666666666668</v>
      </c>
      <c r="AU188" s="43">
        <f t="shared" si="354"/>
        <v>73</v>
      </c>
      <c r="AV188" s="44">
        <f t="shared" si="354"/>
        <v>126.45161290322581</v>
      </c>
      <c r="AW188" s="122"/>
      <c r="AX188" s="43">
        <f>MEDIAN($D188:$K188)</f>
        <v>0</v>
      </c>
      <c r="AY188" s="43">
        <f>MEDIAN($M188:$AF188)</f>
        <v>0</v>
      </c>
      <c r="AZ188" s="43">
        <f t="shared" si="355"/>
        <v>0</v>
      </c>
      <c r="BA188" s="43">
        <f t="shared" si="356"/>
        <v>0</v>
      </c>
      <c r="BB188" s="43">
        <f t="shared" si="357"/>
        <v>0</v>
      </c>
      <c r="BC188" s="44">
        <f t="shared" si="358"/>
        <v>0</v>
      </c>
    </row>
    <row r="189" spans="1:55" s="204" customFormat="1">
      <c r="A189" s="199"/>
      <c r="B189" s="200"/>
      <c r="C189" s="201" t="s">
        <v>167</v>
      </c>
      <c r="D189" s="144">
        <v>0</v>
      </c>
      <c r="E189" s="160">
        <v>1590</v>
      </c>
      <c r="F189" s="160">
        <v>27016</v>
      </c>
      <c r="G189" s="160">
        <v>11284</v>
      </c>
      <c r="H189" s="144">
        <v>0</v>
      </c>
      <c r="I189" s="144">
        <v>6835</v>
      </c>
      <c r="J189" s="160">
        <v>520</v>
      </c>
      <c r="K189" s="144">
        <v>1528</v>
      </c>
      <c r="L189" s="43">
        <f>+SUM(D189:K189)</f>
        <v>48773</v>
      </c>
      <c r="M189" s="160">
        <v>1379</v>
      </c>
      <c r="N189" s="160">
        <v>0</v>
      </c>
      <c r="O189" s="160">
        <v>0</v>
      </c>
      <c r="P189" s="160">
        <v>4100</v>
      </c>
      <c r="Q189" s="160">
        <v>4220</v>
      </c>
      <c r="R189" s="160">
        <v>0</v>
      </c>
      <c r="S189" s="160">
        <v>0</v>
      </c>
      <c r="T189" s="160">
        <v>0</v>
      </c>
      <c r="U189" s="160">
        <v>3905</v>
      </c>
      <c r="V189" s="144">
        <v>0</v>
      </c>
      <c r="W189" s="144">
        <v>1871</v>
      </c>
      <c r="X189" s="144">
        <v>511</v>
      </c>
      <c r="Y189" s="160">
        <v>0</v>
      </c>
      <c r="Z189" s="160">
        <v>0</v>
      </c>
      <c r="AA189" s="250">
        <v>10821</v>
      </c>
      <c r="AB189" s="160">
        <v>1174</v>
      </c>
      <c r="AC189" s="160">
        <v>0</v>
      </c>
      <c r="AD189" s="160">
        <v>0</v>
      </c>
      <c r="AE189" s="160">
        <v>0</v>
      </c>
      <c r="AF189" s="160">
        <v>15</v>
      </c>
      <c r="AG189" s="43">
        <f>+SUM(M189:AF189)</f>
        <v>27996</v>
      </c>
      <c r="AH189" s="43">
        <f t="shared" si="351"/>
        <v>0</v>
      </c>
      <c r="AI189" s="43">
        <f t="shared" si="351"/>
        <v>18826</v>
      </c>
      <c r="AJ189" s="160">
        <v>25250</v>
      </c>
      <c r="AK189" s="144">
        <v>44569</v>
      </c>
      <c r="AL189" s="160">
        <v>0</v>
      </c>
      <c r="AM189" s="43">
        <f>+SUM(AJ189:AL189)</f>
        <v>69819</v>
      </c>
      <c r="AN189" s="44">
        <f>+AM189+AG189+L189</f>
        <v>146588</v>
      </c>
      <c r="AQ189" s="43">
        <f t="shared" si="352"/>
        <v>191</v>
      </c>
      <c r="AR189" s="43">
        <f t="shared" si="353"/>
        <v>1399.8</v>
      </c>
      <c r="AS189" s="43">
        <f t="shared" si="353"/>
        <v>0</v>
      </c>
      <c r="AT189" s="43">
        <f t="shared" si="353"/>
        <v>1255.0666666666666</v>
      </c>
      <c r="AU189" s="43">
        <f t="shared" si="354"/>
        <v>23273</v>
      </c>
      <c r="AV189" s="44">
        <f t="shared" si="354"/>
        <v>4728.6451612903229</v>
      </c>
      <c r="AW189" s="122"/>
      <c r="AX189" s="43">
        <f>MEDIAN($D189:$K189)</f>
        <v>1559</v>
      </c>
      <c r="AY189" s="43">
        <f>MEDIAN($M189:$AF189)</f>
        <v>0</v>
      </c>
      <c r="AZ189" s="43">
        <f t="shared" si="355"/>
        <v>0</v>
      </c>
      <c r="BA189" s="43">
        <f t="shared" si="356"/>
        <v>511</v>
      </c>
      <c r="BB189" s="43">
        <f t="shared" si="357"/>
        <v>25250</v>
      </c>
      <c r="BC189" s="44">
        <f t="shared" si="358"/>
        <v>511</v>
      </c>
    </row>
    <row r="190" spans="1:55" s="204" customFormat="1">
      <c r="A190" s="199"/>
      <c r="B190" s="200"/>
      <c r="C190" s="201" t="s">
        <v>125</v>
      </c>
      <c r="D190" s="144">
        <v>0</v>
      </c>
      <c r="E190" s="160">
        <v>598</v>
      </c>
      <c r="F190" s="160">
        <v>0</v>
      </c>
      <c r="G190" s="160">
        <v>0</v>
      </c>
      <c r="H190" s="144">
        <v>25338</v>
      </c>
      <c r="I190" s="144">
        <v>1500</v>
      </c>
      <c r="J190" s="160">
        <v>0</v>
      </c>
      <c r="K190" s="144">
        <v>0</v>
      </c>
      <c r="L190" s="43">
        <f>+SUM(D190:K190)</f>
        <v>27436</v>
      </c>
      <c r="M190" s="160">
        <v>18</v>
      </c>
      <c r="N190" s="160">
        <v>78</v>
      </c>
      <c r="O190" s="160">
        <v>0</v>
      </c>
      <c r="P190" s="160">
        <v>0</v>
      </c>
      <c r="Q190" s="160">
        <v>0</v>
      </c>
      <c r="R190" s="160">
        <v>122</v>
      </c>
      <c r="S190" s="160">
        <v>0</v>
      </c>
      <c r="T190" s="160">
        <v>0</v>
      </c>
      <c r="U190" s="160">
        <v>0</v>
      </c>
      <c r="V190" s="144">
        <v>0</v>
      </c>
      <c r="W190" s="144">
        <v>0</v>
      </c>
      <c r="X190" s="144">
        <v>0</v>
      </c>
      <c r="Y190" s="160">
        <v>0</v>
      </c>
      <c r="Z190" s="160">
        <v>27</v>
      </c>
      <c r="AA190" s="250">
        <v>627</v>
      </c>
      <c r="AB190" s="160">
        <v>0</v>
      </c>
      <c r="AC190" s="160">
        <v>0</v>
      </c>
      <c r="AD190" s="160">
        <v>0</v>
      </c>
      <c r="AE190" s="160">
        <v>0</v>
      </c>
      <c r="AF190" s="160">
        <v>125</v>
      </c>
      <c r="AG190" s="43">
        <f>+SUM(M190:AF190)</f>
        <v>997</v>
      </c>
      <c r="AH190" s="43">
        <f t="shared" si="351"/>
        <v>27</v>
      </c>
      <c r="AI190" s="43">
        <f t="shared" si="351"/>
        <v>627</v>
      </c>
      <c r="AJ190" s="160">
        <v>218</v>
      </c>
      <c r="AK190" s="144">
        <v>29</v>
      </c>
      <c r="AL190" s="160">
        <v>-139</v>
      </c>
      <c r="AM190" s="43">
        <f>+SUM(AJ190:AL190)</f>
        <v>108</v>
      </c>
      <c r="AN190" s="44">
        <f>+AM190+AG190+L190</f>
        <v>28541</v>
      </c>
      <c r="AQ190" s="43">
        <f t="shared" si="352"/>
        <v>0</v>
      </c>
      <c r="AR190" s="43">
        <f t="shared" si="353"/>
        <v>49.85</v>
      </c>
      <c r="AS190" s="43">
        <f t="shared" si="353"/>
        <v>5.4</v>
      </c>
      <c r="AT190" s="43">
        <f t="shared" si="353"/>
        <v>41.8</v>
      </c>
      <c r="AU190" s="43">
        <f t="shared" si="354"/>
        <v>36</v>
      </c>
      <c r="AV190" s="44">
        <f t="shared" si="354"/>
        <v>920.67741935483866</v>
      </c>
      <c r="AW190" s="122"/>
      <c r="AX190" s="43">
        <f>MEDIAN($D190:$K190)</f>
        <v>0</v>
      </c>
      <c r="AY190" s="43">
        <f>MEDIAN($M190:$AF190)</f>
        <v>0</v>
      </c>
      <c r="AZ190" s="43">
        <f t="shared" si="355"/>
        <v>0</v>
      </c>
      <c r="BA190" s="43">
        <f t="shared" si="356"/>
        <v>0</v>
      </c>
      <c r="BB190" s="43">
        <f t="shared" si="357"/>
        <v>29</v>
      </c>
      <c r="BC190" s="44">
        <f t="shared" si="358"/>
        <v>0</v>
      </c>
    </row>
    <row r="191" spans="1:55" s="204" customFormat="1">
      <c r="A191" s="199"/>
      <c r="B191" s="200"/>
      <c r="C191" s="210" t="s">
        <v>158</v>
      </c>
      <c r="D191" s="252">
        <f t="shared" ref="D191:K191" si="359">SUM(D187:D190)</f>
        <v>67943</v>
      </c>
      <c r="E191" s="252">
        <f t="shared" si="359"/>
        <v>12922</v>
      </c>
      <c r="F191" s="252">
        <f t="shared" si="359"/>
        <v>64066</v>
      </c>
      <c r="G191" s="252">
        <f t="shared" si="359"/>
        <v>113040</v>
      </c>
      <c r="H191" s="252">
        <f t="shared" si="359"/>
        <v>74679</v>
      </c>
      <c r="I191" s="252">
        <f t="shared" si="359"/>
        <v>95584</v>
      </c>
      <c r="J191" s="252">
        <f t="shared" si="359"/>
        <v>27296</v>
      </c>
      <c r="K191" s="252">
        <f t="shared" si="359"/>
        <v>87471</v>
      </c>
      <c r="L191" s="45">
        <f>+SUM(D191:K191)</f>
        <v>543001</v>
      </c>
      <c r="M191" s="252">
        <f t="shared" ref="M191:V191" si="360">SUM(M187:M190)</f>
        <v>3970</v>
      </c>
      <c r="N191" s="252">
        <f t="shared" si="360"/>
        <v>4552</v>
      </c>
      <c r="O191" s="252">
        <f t="shared" si="360"/>
        <v>4715</v>
      </c>
      <c r="P191" s="252">
        <f t="shared" si="360"/>
        <v>7919</v>
      </c>
      <c r="Q191" s="252">
        <f t="shared" si="360"/>
        <v>11348</v>
      </c>
      <c r="R191" s="252">
        <f t="shared" si="360"/>
        <v>7296</v>
      </c>
      <c r="S191" s="252">
        <f t="shared" si="360"/>
        <v>2012</v>
      </c>
      <c r="T191" s="252">
        <f t="shared" si="360"/>
        <v>6987</v>
      </c>
      <c r="U191" s="252">
        <f t="shared" si="360"/>
        <v>8301</v>
      </c>
      <c r="V191" s="252">
        <f t="shared" si="360"/>
        <v>2358</v>
      </c>
      <c r="W191" s="252">
        <f t="shared" ref="W191:X191" si="361">SUM(W187:W190)</f>
        <v>1871</v>
      </c>
      <c r="X191" s="252">
        <f t="shared" si="361"/>
        <v>1699</v>
      </c>
      <c r="Y191" s="252">
        <f t="shared" ref="Y191:AF191" si="362">SUM(Y187:Y190)</f>
        <v>3622</v>
      </c>
      <c r="Z191" s="252">
        <f t="shared" si="362"/>
        <v>5669</v>
      </c>
      <c r="AA191" s="252">
        <f t="shared" si="362"/>
        <v>23235</v>
      </c>
      <c r="AB191" s="252">
        <f t="shared" si="362"/>
        <v>4815</v>
      </c>
      <c r="AC191" s="252">
        <f t="shared" si="362"/>
        <v>11370</v>
      </c>
      <c r="AD191" s="252">
        <f t="shared" si="362"/>
        <v>8276</v>
      </c>
      <c r="AE191" s="252">
        <f t="shared" si="362"/>
        <v>1443</v>
      </c>
      <c r="AF191" s="252">
        <f t="shared" si="362"/>
        <v>7192</v>
      </c>
      <c r="AG191" s="45">
        <f>+SUM(M191:AF191)</f>
        <v>128650</v>
      </c>
      <c r="AH191" s="45">
        <f t="shared" si="351"/>
        <v>37017</v>
      </c>
      <c r="AI191" s="45">
        <f t="shared" si="351"/>
        <v>49174</v>
      </c>
      <c r="AJ191" s="252">
        <f>SUM(AJ187:AJ190)</f>
        <v>36708</v>
      </c>
      <c r="AK191" s="252">
        <f>SUM(AK187:AK190)</f>
        <v>45839</v>
      </c>
      <c r="AL191" s="252">
        <f>SUM(AL187:AL190)</f>
        <v>953</v>
      </c>
      <c r="AM191" s="45">
        <f>+SUM(AJ191:AL191)</f>
        <v>83500</v>
      </c>
      <c r="AN191" s="211">
        <f>+AM191+AG191+L191</f>
        <v>755151</v>
      </c>
      <c r="AQ191" s="45">
        <f>K191/AQ$5</f>
        <v>10933.875</v>
      </c>
      <c r="AR191" s="45">
        <f>AG191/AR$5</f>
        <v>6432.5</v>
      </c>
      <c r="AS191" s="45">
        <f>AH191/AS$5</f>
        <v>7403.4</v>
      </c>
      <c r="AT191" s="45">
        <f>AI191/AT$5</f>
        <v>3278.2666666666669</v>
      </c>
      <c r="AU191" s="45">
        <f>AM191/AU$5</f>
        <v>27833.333333333332</v>
      </c>
      <c r="AV191" s="211">
        <f>AN191/AV$5</f>
        <v>24359.709677419356</v>
      </c>
      <c r="AW191" s="122"/>
      <c r="AX191" s="45">
        <f>MEDIAN($D191:$K191)</f>
        <v>71311</v>
      </c>
      <c r="AY191" s="45">
        <f>MEDIAN($M191:$AF191)</f>
        <v>5242</v>
      </c>
      <c r="AZ191" s="45">
        <f t="shared" si="355"/>
        <v>7192</v>
      </c>
      <c r="BA191" s="45">
        <f t="shared" si="356"/>
        <v>3970</v>
      </c>
      <c r="BB191" s="45">
        <f t="shared" si="357"/>
        <v>36708</v>
      </c>
      <c r="BC191" s="211">
        <f t="shared" si="358"/>
        <v>7919</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3">D185-D191</f>
        <v>-67835</v>
      </c>
      <c r="E193" s="256">
        <f t="shared" si="363"/>
        <v>-8164</v>
      </c>
      <c r="F193" s="256">
        <f t="shared" si="363"/>
        <v>-63339</v>
      </c>
      <c r="G193" s="256">
        <f t="shared" si="363"/>
        <v>-101619</v>
      </c>
      <c r="H193" s="256">
        <f t="shared" si="363"/>
        <v>-69123</v>
      </c>
      <c r="I193" s="256">
        <f t="shared" si="363"/>
        <v>-91022</v>
      </c>
      <c r="J193" s="256">
        <f t="shared" si="363"/>
        <v>-27195</v>
      </c>
      <c r="K193" s="256">
        <f t="shared" si="363"/>
        <v>-85139</v>
      </c>
      <c r="L193" s="42">
        <f>+SUM(D193:K193)</f>
        <v>-513436</v>
      </c>
      <c r="M193" s="256">
        <f t="shared" ref="M193:V193" si="364">M185-M191</f>
        <v>-3927</v>
      </c>
      <c r="N193" s="256">
        <f t="shared" si="364"/>
        <v>-4489</v>
      </c>
      <c r="O193" s="256">
        <f t="shared" si="364"/>
        <v>-3787</v>
      </c>
      <c r="P193" s="256">
        <f t="shared" si="364"/>
        <v>-7675</v>
      </c>
      <c r="Q193" s="256">
        <f t="shared" si="364"/>
        <v>-9910</v>
      </c>
      <c r="R193" s="256">
        <f t="shared" si="364"/>
        <v>-3867</v>
      </c>
      <c r="S193" s="256">
        <f t="shared" si="364"/>
        <v>-2012</v>
      </c>
      <c r="T193" s="256">
        <f t="shared" si="364"/>
        <v>-6885</v>
      </c>
      <c r="U193" s="256">
        <f t="shared" si="364"/>
        <v>-8248</v>
      </c>
      <c r="V193" s="256">
        <f t="shared" si="364"/>
        <v>-2347</v>
      </c>
      <c r="W193" s="256">
        <f t="shared" ref="W193:X193" si="365">W185-W191</f>
        <v>-1737</v>
      </c>
      <c r="X193" s="256">
        <f t="shared" si="365"/>
        <v>-1625</v>
      </c>
      <c r="Y193" s="256">
        <f t="shared" ref="Y193:AF193" si="366">Y185-Y191</f>
        <v>-3622</v>
      </c>
      <c r="Z193" s="256">
        <f t="shared" si="366"/>
        <v>-5016</v>
      </c>
      <c r="AA193" s="256">
        <f t="shared" si="366"/>
        <v>-10437</v>
      </c>
      <c r="AB193" s="256">
        <f t="shared" si="366"/>
        <v>-4832</v>
      </c>
      <c r="AC193" s="256">
        <f t="shared" si="366"/>
        <v>-11291</v>
      </c>
      <c r="AD193" s="256">
        <f t="shared" si="366"/>
        <v>-8190</v>
      </c>
      <c r="AE193" s="256">
        <f t="shared" si="366"/>
        <v>-1354</v>
      </c>
      <c r="AF193" s="256">
        <f t="shared" si="366"/>
        <v>-7192</v>
      </c>
      <c r="AG193" s="42">
        <f>+SUM(M193:AF193)</f>
        <v>-108443</v>
      </c>
      <c r="AH193" s="42">
        <f>AC193+AD193+Z193+T193+O193</f>
        <v>-35169</v>
      </c>
      <c r="AI193" s="42">
        <f>AD193+AE193+AA193+U193+P193</f>
        <v>-35904</v>
      </c>
      <c r="AJ193" s="256">
        <f>AJ185-AJ191</f>
        <v>-35262</v>
      </c>
      <c r="AK193" s="256">
        <f>AK185-AK191</f>
        <v>-7658</v>
      </c>
      <c r="AL193" s="256">
        <f>AL185-AL191</f>
        <v>4647</v>
      </c>
      <c r="AM193" s="42">
        <f>+SUM(AJ193:AL193)</f>
        <v>-38273</v>
      </c>
      <c r="AN193" s="230">
        <f>+AM193+AG193+L193</f>
        <v>-660152</v>
      </c>
      <c r="AQ193" s="42">
        <f>K193/AQ$5</f>
        <v>-10642.375</v>
      </c>
      <c r="AR193" s="42">
        <f>AG193/AR$5</f>
        <v>-5422.15</v>
      </c>
      <c r="AS193" s="42">
        <f>AH193/AS$5</f>
        <v>-7033.8</v>
      </c>
      <c r="AT193" s="42">
        <f>AI193/AT$5</f>
        <v>-2393.6</v>
      </c>
      <c r="AU193" s="42">
        <f>AM193/AU$5</f>
        <v>-12757.666666666666</v>
      </c>
      <c r="AV193" s="230">
        <f>AN193/AV$5</f>
        <v>-21295.225806451614</v>
      </c>
      <c r="AW193" s="122"/>
      <c r="AX193" s="42">
        <f>MEDIAN($D193:$K193)</f>
        <v>-68479</v>
      </c>
      <c r="AY193" s="42">
        <f>MEDIAN($M193:$AF193)</f>
        <v>-4660.5</v>
      </c>
      <c r="AZ193" s="42">
        <f>MEDIAN($AC193,$AD193,$Z193,$T193,$O193,Q193,AF193)</f>
        <v>-7192</v>
      </c>
      <c r="BA193" s="42">
        <f>MEDIAN(M193,N193,P193,R193,S193,U193,V193,Y193,AA193,AB193,AE193,W193,X193)</f>
        <v>-3867</v>
      </c>
      <c r="BB193" s="42">
        <f t="shared" ref="BB193" si="367">MEDIAN($AJ193:$AL193)</f>
        <v>-7658</v>
      </c>
      <c r="BC193" s="230">
        <f>MEDIAN(D193:K193,M193:AF193,AJ193:AL193)</f>
        <v>-7658</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0</v>
      </c>
      <c r="G197" s="160">
        <v>0</v>
      </c>
      <c r="H197" s="144">
        <v>0</v>
      </c>
      <c r="I197" s="144">
        <v>417</v>
      </c>
      <c r="J197" s="160">
        <v>0</v>
      </c>
      <c r="K197" s="144">
        <v>25000</v>
      </c>
      <c r="L197" s="43">
        <f>+SUM(D197:K197)</f>
        <v>25417</v>
      </c>
      <c r="M197" s="160">
        <v>0</v>
      </c>
      <c r="N197" s="160">
        <v>0</v>
      </c>
      <c r="O197" s="160">
        <v>0</v>
      </c>
      <c r="P197" s="160">
        <v>0</v>
      </c>
      <c r="Q197" s="160">
        <v>0</v>
      </c>
      <c r="R197" s="160">
        <v>0</v>
      </c>
      <c r="S197" s="160">
        <v>0</v>
      </c>
      <c r="T197" s="160">
        <v>7050</v>
      </c>
      <c r="U197" s="160">
        <v>0</v>
      </c>
      <c r="V197" s="144">
        <v>0</v>
      </c>
      <c r="W197" s="144">
        <v>1075</v>
      </c>
      <c r="X197" s="144">
        <v>0</v>
      </c>
      <c r="Y197" s="160">
        <v>0</v>
      </c>
      <c r="Z197" s="160">
        <v>0</v>
      </c>
      <c r="AA197" s="250">
        <v>0</v>
      </c>
      <c r="AB197" s="160">
        <v>0</v>
      </c>
      <c r="AC197" s="160">
        <v>3300</v>
      </c>
      <c r="AD197" s="160">
        <v>0</v>
      </c>
      <c r="AE197" s="160">
        <v>0</v>
      </c>
      <c r="AF197" s="160">
        <v>0</v>
      </c>
      <c r="AG197" s="43">
        <f>+SUM(M197:AF197)</f>
        <v>11425</v>
      </c>
      <c r="AH197" s="43">
        <f t="shared" ref="AH197:AI200" si="368">AC197+AD197+Z197+T197+O197</f>
        <v>10350</v>
      </c>
      <c r="AI197" s="43">
        <f t="shared" si="368"/>
        <v>0</v>
      </c>
      <c r="AJ197" s="160">
        <v>0</v>
      </c>
      <c r="AK197" s="144">
        <v>0</v>
      </c>
      <c r="AL197" s="160">
        <v>0</v>
      </c>
      <c r="AM197" s="43">
        <f>+SUM(AJ197:AL197)</f>
        <v>0</v>
      </c>
      <c r="AN197" s="44">
        <f>+AM197+AG197+L197</f>
        <v>36842</v>
      </c>
      <c r="AQ197" s="43">
        <f t="shared" ref="AQ197:AQ199" si="369">K197/AQ$5</f>
        <v>3125</v>
      </c>
      <c r="AR197" s="43">
        <f t="shared" ref="AR197:AT199" si="370">AG197/AR$5</f>
        <v>571.25</v>
      </c>
      <c r="AS197" s="43">
        <f t="shared" si="370"/>
        <v>2070</v>
      </c>
      <c r="AT197" s="43">
        <f t="shared" si="370"/>
        <v>0</v>
      </c>
      <c r="AU197" s="43">
        <f t="shared" ref="AU197:AV199" si="371">AM197/AU$5</f>
        <v>0</v>
      </c>
      <c r="AV197" s="44">
        <f t="shared" si="371"/>
        <v>1188.4516129032259</v>
      </c>
      <c r="AW197" s="122"/>
      <c r="AX197" s="43">
        <f>MEDIAN($D197:$K197)</f>
        <v>0</v>
      </c>
      <c r="AY197" s="43">
        <f>MEDIAN($M197:$AF197)</f>
        <v>0</v>
      </c>
      <c r="AZ197" s="43">
        <f t="shared" ref="AZ197:AZ200" si="372">MEDIAN($AC197,$AD197,$Z197,$T197,$O197,Q197,AF197)</f>
        <v>0</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204" customFormat="1">
      <c r="A198" s="199"/>
      <c r="B198" s="200"/>
      <c r="C198" s="201" t="s">
        <v>162</v>
      </c>
      <c r="D198" s="144">
        <v>0</v>
      </c>
      <c r="E198" s="160">
        <v>0</v>
      </c>
      <c r="F198" s="160">
        <v>0</v>
      </c>
      <c r="G198" s="160">
        <v>0</v>
      </c>
      <c r="H198" s="144">
        <v>0</v>
      </c>
      <c r="I198" s="144">
        <v>836</v>
      </c>
      <c r="J198" s="160">
        <v>0</v>
      </c>
      <c r="K198" s="144">
        <v>4307</v>
      </c>
      <c r="L198" s="43">
        <f>+SUM(D198:K198)</f>
        <v>5143</v>
      </c>
      <c r="M198" s="160">
        <v>2299</v>
      </c>
      <c r="N198" s="160">
        <v>385</v>
      </c>
      <c r="O198" s="160">
        <v>1199</v>
      </c>
      <c r="P198" s="160">
        <v>1385</v>
      </c>
      <c r="Q198" s="160">
        <v>1585</v>
      </c>
      <c r="R198" s="160">
        <v>385</v>
      </c>
      <c r="S198" s="160">
        <v>0</v>
      </c>
      <c r="T198" s="160">
        <v>6370</v>
      </c>
      <c r="U198" s="160">
        <v>967</v>
      </c>
      <c r="V198" s="144">
        <v>0</v>
      </c>
      <c r="W198" s="144">
        <v>1585</v>
      </c>
      <c r="X198" s="144">
        <v>0</v>
      </c>
      <c r="Y198" s="160">
        <v>385</v>
      </c>
      <c r="Z198" s="160">
        <v>0</v>
      </c>
      <c r="AA198" s="250">
        <v>385</v>
      </c>
      <c r="AB198" s="160">
        <v>385</v>
      </c>
      <c r="AC198" s="160">
        <v>0</v>
      </c>
      <c r="AD198" s="160">
        <v>0</v>
      </c>
      <c r="AE198" s="160">
        <v>0</v>
      </c>
      <c r="AF198" s="160">
        <v>385</v>
      </c>
      <c r="AG198" s="43">
        <f>+SUM(M198:AF198)</f>
        <v>17700</v>
      </c>
      <c r="AH198" s="43">
        <f t="shared" si="368"/>
        <v>7569</v>
      </c>
      <c r="AI198" s="43">
        <f t="shared" si="368"/>
        <v>2737</v>
      </c>
      <c r="AJ198" s="160">
        <v>10451</v>
      </c>
      <c r="AK198" s="144">
        <v>557</v>
      </c>
      <c r="AL198" s="160">
        <v>0</v>
      </c>
      <c r="AM198" s="43">
        <f>+SUM(AJ198:AL198)</f>
        <v>11008</v>
      </c>
      <c r="AN198" s="44">
        <f>+AM198+AG198+L198</f>
        <v>33851</v>
      </c>
      <c r="AQ198" s="43">
        <f t="shared" si="369"/>
        <v>538.375</v>
      </c>
      <c r="AR198" s="43">
        <f t="shared" si="370"/>
        <v>885</v>
      </c>
      <c r="AS198" s="43">
        <f t="shared" si="370"/>
        <v>1513.8</v>
      </c>
      <c r="AT198" s="43">
        <f t="shared" si="370"/>
        <v>182.46666666666667</v>
      </c>
      <c r="AU198" s="43">
        <f t="shared" si="371"/>
        <v>3669.3333333333335</v>
      </c>
      <c r="AV198" s="44">
        <f t="shared" si="371"/>
        <v>1091.9677419354839</v>
      </c>
      <c r="AW198" s="122"/>
      <c r="AX198" s="43">
        <f>MEDIAN($D198:$K198)</f>
        <v>0</v>
      </c>
      <c r="AY198" s="43">
        <f>MEDIAN($M198:$AF198)</f>
        <v>385</v>
      </c>
      <c r="AZ198" s="43">
        <f t="shared" si="372"/>
        <v>385</v>
      </c>
      <c r="BA198" s="43">
        <f t="shared" si="373"/>
        <v>385</v>
      </c>
      <c r="BB198" s="43">
        <f t="shared" si="374"/>
        <v>557</v>
      </c>
      <c r="BC198" s="44">
        <f t="shared" si="375"/>
        <v>385</v>
      </c>
    </row>
    <row r="199" spans="1:55" s="204" customFormat="1">
      <c r="A199" s="199"/>
      <c r="B199" s="200"/>
      <c r="C199" s="201" t="s">
        <v>161</v>
      </c>
      <c r="D199" s="144">
        <v>87000</v>
      </c>
      <c r="E199" s="160">
        <v>1062</v>
      </c>
      <c r="F199" s="160">
        <v>4238</v>
      </c>
      <c r="G199" s="160">
        <v>0</v>
      </c>
      <c r="H199" s="144">
        <v>10638</v>
      </c>
      <c r="I199" s="144">
        <v>0</v>
      </c>
      <c r="J199" s="160">
        <v>0</v>
      </c>
      <c r="K199" s="144">
        <v>0</v>
      </c>
      <c r="L199" s="43">
        <f>+SUM(D199:K199)</f>
        <v>102938</v>
      </c>
      <c r="M199" s="160">
        <v>0</v>
      </c>
      <c r="N199" s="160">
        <v>0</v>
      </c>
      <c r="O199" s="160">
        <v>0</v>
      </c>
      <c r="P199" s="160">
        <v>0</v>
      </c>
      <c r="Q199" s="160">
        <v>0</v>
      </c>
      <c r="R199" s="160">
        <v>0</v>
      </c>
      <c r="S199" s="160">
        <v>1385</v>
      </c>
      <c r="T199" s="160">
        <v>0</v>
      </c>
      <c r="U199" s="160">
        <v>0</v>
      </c>
      <c r="V199" s="144">
        <v>385</v>
      </c>
      <c r="W199" s="144">
        <v>0</v>
      </c>
      <c r="X199" s="144">
        <v>385</v>
      </c>
      <c r="Y199" s="160">
        <v>0</v>
      </c>
      <c r="Z199" s="160">
        <v>0</v>
      </c>
      <c r="AA199" s="250">
        <v>0</v>
      </c>
      <c r="AB199" s="160">
        <v>0</v>
      </c>
      <c r="AC199" s="160">
        <v>342</v>
      </c>
      <c r="AD199" s="160">
        <v>385</v>
      </c>
      <c r="AE199" s="160">
        <v>0</v>
      </c>
      <c r="AF199" s="160">
        <v>0</v>
      </c>
      <c r="AG199" s="43">
        <f>+SUM(M199:AF199)</f>
        <v>2882</v>
      </c>
      <c r="AH199" s="43">
        <f t="shared" si="368"/>
        <v>727</v>
      </c>
      <c r="AI199" s="43">
        <f t="shared" si="368"/>
        <v>385</v>
      </c>
      <c r="AJ199" s="160">
        <v>0</v>
      </c>
      <c r="AK199" s="144">
        <v>0</v>
      </c>
      <c r="AL199" s="160">
        <v>0</v>
      </c>
      <c r="AM199" s="43">
        <f>+SUM(AJ199:AL199)</f>
        <v>0</v>
      </c>
      <c r="AN199" s="44">
        <f>+AM199+AG199+L199</f>
        <v>105820</v>
      </c>
      <c r="AQ199" s="43">
        <f t="shared" si="369"/>
        <v>0</v>
      </c>
      <c r="AR199" s="43">
        <f t="shared" si="370"/>
        <v>144.1</v>
      </c>
      <c r="AS199" s="43">
        <f t="shared" si="370"/>
        <v>145.4</v>
      </c>
      <c r="AT199" s="43">
        <f t="shared" si="370"/>
        <v>25.666666666666668</v>
      </c>
      <c r="AU199" s="43">
        <f t="shared" si="371"/>
        <v>0</v>
      </c>
      <c r="AV199" s="44">
        <f t="shared" si="371"/>
        <v>3413.5483870967741</v>
      </c>
      <c r="AW199" s="122"/>
      <c r="AX199" s="43">
        <f>MEDIAN($D199:$K199)</f>
        <v>531</v>
      </c>
      <c r="AY199" s="43">
        <f>MEDIAN($M199:$AF199)</f>
        <v>0</v>
      </c>
      <c r="AZ199" s="43">
        <f t="shared" si="372"/>
        <v>0</v>
      </c>
      <c r="BA199" s="43">
        <f t="shared" si="373"/>
        <v>0</v>
      </c>
      <c r="BB199" s="43">
        <f t="shared" si="374"/>
        <v>0</v>
      </c>
      <c r="BC199" s="44">
        <f t="shared" si="375"/>
        <v>0</v>
      </c>
    </row>
    <row r="200" spans="1:55" s="204" customFormat="1">
      <c r="A200" s="199"/>
      <c r="B200" s="200"/>
      <c r="C200" s="210" t="s">
        <v>158</v>
      </c>
      <c r="D200" s="252">
        <f t="shared" ref="D200:K200" si="376">SUM(D197:D199)</f>
        <v>87000</v>
      </c>
      <c r="E200" s="252">
        <f t="shared" si="376"/>
        <v>1062</v>
      </c>
      <c r="F200" s="252">
        <f t="shared" si="376"/>
        <v>4238</v>
      </c>
      <c r="G200" s="252">
        <f t="shared" si="376"/>
        <v>0</v>
      </c>
      <c r="H200" s="252">
        <f t="shared" si="376"/>
        <v>10638</v>
      </c>
      <c r="I200" s="252">
        <f t="shared" si="376"/>
        <v>1253</v>
      </c>
      <c r="J200" s="252">
        <f t="shared" si="376"/>
        <v>0</v>
      </c>
      <c r="K200" s="252">
        <f t="shared" si="376"/>
        <v>29307</v>
      </c>
      <c r="L200" s="45">
        <f>+SUM(D200:K200)</f>
        <v>133498</v>
      </c>
      <c r="M200" s="252">
        <f t="shared" ref="M200:V200" si="377">SUM(M197:M199)</f>
        <v>2299</v>
      </c>
      <c r="N200" s="252">
        <f t="shared" si="377"/>
        <v>385</v>
      </c>
      <c r="O200" s="252">
        <f t="shared" si="377"/>
        <v>1199</v>
      </c>
      <c r="P200" s="252">
        <f t="shared" si="377"/>
        <v>1385</v>
      </c>
      <c r="Q200" s="252">
        <f t="shared" si="377"/>
        <v>1585</v>
      </c>
      <c r="R200" s="252">
        <f t="shared" si="377"/>
        <v>385</v>
      </c>
      <c r="S200" s="252">
        <f t="shared" si="377"/>
        <v>1385</v>
      </c>
      <c r="T200" s="252">
        <f t="shared" si="377"/>
        <v>13420</v>
      </c>
      <c r="U200" s="252">
        <f t="shared" si="377"/>
        <v>967</v>
      </c>
      <c r="V200" s="252">
        <f t="shared" si="377"/>
        <v>385</v>
      </c>
      <c r="W200" s="252">
        <f t="shared" ref="W200:X200" si="378">SUM(W197:W199)</f>
        <v>2660</v>
      </c>
      <c r="X200" s="252">
        <f t="shared" si="378"/>
        <v>385</v>
      </c>
      <c r="Y200" s="252">
        <f t="shared" ref="Y200:AF200" si="379">SUM(Y197:Y199)</f>
        <v>385</v>
      </c>
      <c r="Z200" s="252">
        <f t="shared" si="379"/>
        <v>0</v>
      </c>
      <c r="AA200" s="252">
        <f t="shared" si="379"/>
        <v>385</v>
      </c>
      <c r="AB200" s="252">
        <f t="shared" si="379"/>
        <v>385</v>
      </c>
      <c r="AC200" s="252">
        <f t="shared" si="379"/>
        <v>3642</v>
      </c>
      <c r="AD200" s="252">
        <f t="shared" si="379"/>
        <v>385</v>
      </c>
      <c r="AE200" s="252">
        <f t="shared" si="379"/>
        <v>0</v>
      </c>
      <c r="AF200" s="252">
        <f t="shared" si="379"/>
        <v>385</v>
      </c>
      <c r="AG200" s="45">
        <f>+SUM(M200:AF200)</f>
        <v>32007</v>
      </c>
      <c r="AH200" s="45">
        <f t="shared" si="368"/>
        <v>18646</v>
      </c>
      <c r="AI200" s="45">
        <f t="shared" si="368"/>
        <v>3122</v>
      </c>
      <c r="AJ200" s="252">
        <f>SUM(AJ197:AJ199)</f>
        <v>10451</v>
      </c>
      <c r="AK200" s="252">
        <f>SUM(AK197:AK199)</f>
        <v>557</v>
      </c>
      <c r="AL200" s="252">
        <f>SUM(AL197:AL199)</f>
        <v>0</v>
      </c>
      <c r="AM200" s="45">
        <f>+SUM(AJ200:AL200)</f>
        <v>11008</v>
      </c>
      <c r="AN200" s="211">
        <f>+AM200+AG200+L200</f>
        <v>176513</v>
      </c>
      <c r="AQ200" s="45">
        <f>K200/AQ$5</f>
        <v>3663.375</v>
      </c>
      <c r="AR200" s="45">
        <f>AG200/AR$5</f>
        <v>1600.35</v>
      </c>
      <c r="AS200" s="45">
        <f>AH200/AS$5</f>
        <v>3729.2</v>
      </c>
      <c r="AT200" s="45">
        <f>AI200/AT$5</f>
        <v>208.13333333333333</v>
      </c>
      <c r="AU200" s="45">
        <f>AM200/AU$5</f>
        <v>3669.3333333333335</v>
      </c>
      <c r="AV200" s="211">
        <f>AN200/AV$5</f>
        <v>5693.9677419354839</v>
      </c>
      <c r="AW200" s="122"/>
      <c r="AX200" s="45">
        <f>MEDIAN($D200:$K200)</f>
        <v>2745.5</v>
      </c>
      <c r="AY200" s="45">
        <f>MEDIAN($M200:$AF200)</f>
        <v>385</v>
      </c>
      <c r="AZ200" s="45">
        <f t="shared" si="372"/>
        <v>1199</v>
      </c>
      <c r="BA200" s="45">
        <f t="shared" si="373"/>
        <v>385</v>
      </c>
      <c r="BB200" s="45">
        <f t="shared" si="374"/>
        <v>557</v>
      </c>
      <c r="BC200" s="211">
        <f t="shared" si="375"/>
        <v>967</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40025</v>
      </c>
      <c r="E202" s="160">
        <v>0</v>
      </c>
      <c r="F202" s="160">
        <v>475</v>
      </c>
      <c r="G202" s="160">
        <v>0</v>
      </c>
      <c r="H202" s="144">
        <v>854</v>
      </c>
      <c r="I202" s="144">
        <v>143</v>
      </c>
      <c r="J202" s="160">
        <v>124</v>
      </c>
      <c r="K202" s="144">
        <v>0</v>
      </c>
      <c r="L202" s="43">
        <f>+SUM(D202:K202)</f>
        <v>41621</v>
      </c>
      <c r="M202" s="160">
        <v>0</v>
      </c>
      <c r="N202" s="160">
        <v>688</v>
      </c>
      <c r="O202" s="160">
        <v>2863</v>
      </c>
      <c r="P202" s="160">
        <v>0</v>
      </c>
      <c r="Q202" s="160">
        <v>0</v>
      </c>
      <c r="R202" s="160">
        <v>0</v>
      </c>
      <c r="S202" s="160">
        <v>451</v>
      </c>
      <c r="T202" s="160">
        <v>11575</v>
      </c>
      <c r="U202" s="160">
        <v>34</v>
      </c>
      <c r="V202" s="144">
        <v>0</v>
      </c>
      <c r="W202" s="144">
        <v>0</v>
      </c>
      <c r="X202" s="144">
        <v>0</v>
      </c>
      <c r="Y202" s="160">
        <v>0</v>
      </c>
      <c r="Z202" s="160">
        <v>10764</v>
      </c>
      <c r="AA202" s="250">
        <v>0</v>
      </c>
      <c r="AB202" s="160">
        <v>0</v>
      </c>
      <c r="AC202" s="160">
        <v>0</v>
      </c>
      <c r="AD202" s="160">
        <v>0</v>
      </c>
      <c r="AE202" s="160">
        <v>297</v>
      </c>
      <c r="AF202" s="160">
        <v>0</v>
      </c>
      <c r="AG202" s="43">
        <f>+SUM(M202:AF202)</f>
        <v>26672</v>
      </c>
      <c r="AH202" s="43">
        <f t="shared" ref="AH202:AI204" si="380">AC202+AD202+Z202+T202+O202</f>
        <v>25202</v>
      </c>
      <c r="AI202" s="43">
        <f t="shared" si="380"/>
        <v>331</v>
      </c>
      <c r="AJ202" s="160">
        <v>0</v>
      </c>
      <c r="AK202" s="144">
        <v>495</v>
      </c>
      <c r="AL202" s="160">
        <v>0</v>
      </c>
      <c r="AM202" s="43">
        <f>+SUM(AJ202:AL202)</f>
        <v>495</v>
      </c>
      <c r="AN202" s="44">
        <f>+AM202+AG202+L202</f>
        <v>68788</v>
      </c>
      <c r="AQ202" s="43">
        <f t="shared" ref="AQ202:AQ203" si="381">K202/AQ$5</f>
        <v>0</v>
      </c>
      <c r="AR202" s="43">
        <f t="shared" ref="AR202:AT203" si="382">AG202/AR$5</f>
        <v>1333.6</v>
      </c>
      <c r="AS202" s="43">
        <f t="shared" si="382"/>
        <v>5040.3999999999996</v>
      </c>
      <c r="AT202" s="43">
        <f t="shared" si="382"/>
        <v>22.066666666666666</v>
      </c>
      <c r="AU202" s="43">
        <f t="shared" ref="AU202:AV203" si="383">AM202/AU$5</f>
        <v>165</v>
      </c>
      <c r="AV202" s="44">
        <f t="shared" si="383"/>
        <v>2218.9677419354839</v>
      </c>
      <c r="AW202" s="122"/>
      <c r="AX202" s="43">
        <f>MEDIAN($D202:$K202)</f>
        <v>133.5</v>
      </c>
      <c r="AY202" s="43">
        <f>MEDIAN($M202:$AF202)</f>
        <v>0</v>
      </c>
      <c r="AZ202" s="43">
        <f t="shared" ref="AZ202:AZ204" si="384">MEDIAN($AC202,$AD202,$Z202,$T202,$O202,Q202,AF202)</f>
        <v>0</v>
      </c>
      <c r="BA202" s="43">
        <f t="shared" ref="BA202:BA204" si="385">MEDIAN(M202,N202,P202,R202,S202,U202,V202,Y202,AA202,AB202,AE202,W202,X202)</f>
        <v>0</v>
      </c>
      <c r="BB202" s="43">
        <f t="shared" ref="BB202:BB204" si="386">MEDIAN($AJ202:$AL202)</f>
        <v>0</v>
      </c>
      <c r="BC202" s="44">
        <f t="shared" ref="BC202:BC204" si="387">MEDIAN(D202:K202,M202:AF202,AJ202:AL202)</f>
        <v>0</v>
      </c>
    </row>
    <row r="203" spans="1:55" s="204" customFormat="1">
      <c r="A203" s="199"/>
      <c r="B203" s="200"/>
      <c r="C203" s="201" t="s">
        <v>125</v>
      </c>
      <c r="D203" s="144">
        <v>5946</v>
      </c>
      <c r="E203" s="160">
        <v>43</v>
      </c>
      <c r="F203" s="160">
        <v>0</v>
      </c>
      <c r="G203" s="160">
        <v>726</v>
      </c>
      <c r="H203" s="144">
        <v>0</v>
      </c>
      <c r="I203" s="144">
        <v>0</v>
      </c>
      <c r="J203" s="160">
        <v>3</v>
      </c>
      <c r="K203" s="144">
        <v>0</v>
      </c>
      <c r="L203" s="43">
        <f>+SUM(D203:K203)</f>
        <v>6718</v>
      </c>
      <c r="M203" s="160">
        <v>0</v>
      </c>
      <c r="N203" s="160">
        <v>0</v>
      </c>
      <c r="O203" s="160">
        <v>1115</v>
      </c>
      <c r="P203" s="160">
        <v>0</v>
      </c>
      <c r="Q203" s="160">
        <v>0</v>
      </c>
      <c r="R203" s="160">
        <v>0</v>
      </c>
      <c r="S203" s="160">
        <v>0</v>
      </c>
      <c r="T203" s="160">
        <v>0</v>
      </c>
      <c r="U203" s="160">
        <v>0</v>
      </c>
      <c r="V203" s="144">
        <v>27</v>
      </c>
      <c r="W203" s="144">
        <v>0</v>
      </c>
      <c r="X203" s="144">
        <v>0</v>
      </c>
      <c r="Y203" s="160">
        <v>0</v>
      </c>
      <c r="Z203" s="160">
        <v>0</v>
      </c>
      <c r="AA203" s="250">
        <v>524</v>
      </c>
      <c r="AB203" s="160">
        <v>359</v>
      </c>
      <c r="AC203" s="160">
        <v>0</v>
      </c>
      <c r="AD203" s="160">
        <v>0</v>
      </c>
      <c r="AE203" s="160">
        <v>0</v>
      </c>
      <c r="AF203" s="160">
        <v>0</v>
      </c>
      <c r="AG203" s="43">
        <f>+SUM(M203:AF203)</f>
        <v>2025</v>
      </c>
      <c r="AH203" s="43">
        <f t="shared" si="380"/>
        <v>1115</v>
      </c>
      <c r="AI203" s="43">
        <f t="shared" si="380"/>
        <v>524</v>
      </c>
      <c r="AJ203" s="160">
        <v>0</v>
      </c>
      <c r="AK203" s="144">
        <v>0</v>
      </c>
      <c r="AL203" s="160">
        <v>43</v>
      </c>
      <c r="AM203" s="43">
        <f>+SUM(AJ203:AL203)</f>
        <v>43</v>
      </c>
      <c r="AN203" s="44">
        <f>+AM203+AG203+L203</f>
        <v>8786</v>
      </c>
      <c r="AQ203" s="43">
        <f t="shared" si="381"/>
        <v>0</v>
      </c>
      <c r="AR203" s="43">
        <f t="shared" si="382"/>
        <v>101.25</v>
      </c>
      <c r="AS203" s="43">
        <f t="shared" si="382"/>
        <v>223</v>
      </c>
      <c r="AT203" s="43">
        <f t="shared" si="382"/>
        <v>34.93333333333333</v>
      </c>
      <c r="AU203" s="43">
        <f t="shared" si="383"/>
        <v>14.333333333333334</v>
      </c>
      <c r="AV203" s="44">
        <f t="shared" si="383"/>
        <v>283.41935483870969</v>
      </c>
      <c r="AW203" s="122"/>
      <c r="AX203" s="43">
        <f>MEDIAN($D203:$K203)</f>
        <v>1.5</v>
      </c>
      <c r="AY203" s="43">
        <f>MEDIAN($M203:$AF203)</f>
        <v>0</v>
      </c>
      <c r="AZ203" s="43">
        <f t="shared" si="384"/>
        <v>0</v>
      </c>
      <c r="BA203" s="43">
        <f t="shared" si="385"/>
        <v>0</v>
      </c>
      <c r="BB203" s="43">
        <f t="shared" si="386"/>
        <v>0</v>
      </c>
      <c r="BC203" s="44">
        <f t="shared" si="387"/>
        <v>0</v>
      </c>
    </row>
    <row r="204" spans="1:55" s="204" customFormat="1">
      <c r="A204" s="199"/>
      <c r="B204" s="200"/>
      <c r="C204" s="210" t="s">
        <v>158</v>
      </c>
      <c r="D204" s="252">
        <f t="shared" ref="D204:K204" si="388">SUM(D202:D203)</f>
        <v>45971</v>
      </c>
      <c r="E204" s="252">
        <f t="shared" si="388"/>
        <v>43</v>
      </c>
      <c r="F204" s="252">
        <f t="shared" si="388"/>
        <v>475</v>
      </c>
      <c r="G204" s="252">
        <f t="shared" si="388"/>
        <v>726</v>
      </c>
      <c r="H204" s="252">
        <f t="shared" si="388"/>
        <v>854</v>
      </c>
      <c r="I204" s="252">
        <f t="shared" si="388"/>
        <v>143</v>
      </c>
      <c r="J204" s="252">
        <f t="shared" si="388"/>
        <v>127</v>
      </c>
      <c r="K204" s="252">
        <f t="shared" si="388"/>
        <v>0</v>
      </c>
      <c r="L204" s="45">
        <f>+SUM(D204:K204)</f>
        <v>48339</v>
      </c>
      <c r="M204" s="252">
        <f t="shared" ref="M204:V204" si="389">SUM(M202:M203)</f>
        <v>0</v>
      </c>
      <c r="N204" s="252">
        <f t="shared" si="389"/>
        <v>688</v>
      </c>
      <c r="O204" s="252">
        <f t="shared" si="389"/>
        <v>3978</v>
      </c>
      <c r="P204" s="252">
        <f t="shared" si="389"/>
        <v>0</v>
      </c>
      <c r="Q204" s="252">
        <f t="shared" si="389"/>
        <v>0</v>
      </c>
      <c r="R204" s="252">
        <f t="shared" si="389"/>
        <v>0</v>
      </c>
      <c r="S204" s="252">
        <f t="shared" si="389"/>
        <v>451</v>
      </c>
      <c r="T204" s="252">
        <f t="shared" si="389"/>
        <v>11575</v>
      </c>
      <c r="U204" s="252">
        <f t="shared" si="389"/>
        <v>34</v>
      </c>
      <c r="V204" s="252">
        <f t="shared" si="389"/>
        <v>27</v>
      </c>
      <c r="W204" s="252">
        <f t="shared" ref="W204:X204" si="390">SUM(W202:W203)</f>
        <v>0</v>
      </c>
      <c r="X204" s="252">
        <f t="shared" si="390"/>
        <v>0</v>
      </c>
      <c r="Y204" s="252">
        <f t="shared" ref="Y204:AF204" si="391">SUM(Y202:Y203)</f>
        <v>0</v>
      </c>
      <c r="Z204" s="252">
        <f t="shared" si="391"/>
        <v>10764</v>
      </c>
      <c r="AA204" s="252">
        <f t="shared" si="391"/>
        <v>524</v>
      </c>
      <c r="AB204" s="252">
        <f t="shared" si="391"/>
        <v>359</v>
      </c>
      <c r="AC204" s="252">
        <f t="shared" si="391"/>
        <v>0</v>
      </c>
      <c r="AD204" s="252">
        <f t="shared" si="391"/>
        <v>0</v>
      </c>
      <c r="AE204" s="252">
        <f t="shared" si="391"/>
        <v>297</v>
      </c>
      <c r="AF204" s="252">
        <f t="shared" si="391"/>
        <v>0</v>
      </c>
      <c r="AG204" s="45">
        <f>+SUM(M204:AF204)</f>
        <v>28697</v>
      </c>
      <c r="AH204" s="45">
        <f t="shared" si="380"/>
        <v>26317</v>
      </c>
      <c r="AI204" s="45">
        <f t="shared" si="380"/>
        <v>855</v>
      </c>
      <c r="AJ204" s="252">
        <f>SUM(AJ202:AJ203)</f>
        <v>0</v>
      </c>
      <c r="AK204" s="252">
        <f>SUM(AK202:AK203)</f>
        <v>495</v>
      </c>
      <c r="AL204" s="252">
        <f>SUM(AL202:AL203)</f>
        <v>43</v>
      </c>
      <c r="AM204" s="45">
        <f>+SUM(AJ204:AL204)</f>
        <v>538</v>
      </c>
      <c r="AN204" s="211">
        <f>+AM204+AG204+L204</f>
        <v>77574</v>
      </c>
      <c r="AQ204" s="45">
        <f>K204/AQ$5</f>
        <v>0</v>
      </c>
      <c r="AR204" s="45">
        <f>AG204/AR$5</f>
        <v>1434.85</v>
      </c>
      <c r="AS204" s="45">
        <f>AH204/AS$5</f>
        <v>5263.4</v>
      </c>
      <c r="AT204" s="45">
        <f>AI204/AT$5</f>
        <v>57</v>
      </c>
      <c r="AU204" s="45">
        <f>AM204/AU$5</f>
        <v>179.33333333333334</v>
      </c>
      <c r="AV204" s="211">
        <f>AN204/AV$5</f>
        <v>2502.3870967741937</v>
      </c>
      <c r="AW204" s="122"/>
      <c r="AX204" s="45">
        <f>MEDIAN($D204:$K204)</f>
        <v>309</v>
      </c>
      <c r="AY204" s="45">
        <f>MEDIAN($M204:$AF204)</f>
        <v>13.5</v>
      </c>
      <c r="AZ204" s="45">
        <f t="shared" si="384"/>
        <v>0</v>
      </c>
      <c r="BA204" s="45">
        <f t="shared" si="385"/>
        <v>27</v>
      </c>
      <c r="BB204" s="45">
        <f t="shared" si="386"/>
        <v>43</v>
      </c>
      <c r="BC204" s="211">
        <f t="shared" si="387"/>
        <v>43</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2">D200-D204</f>
        <v>41029</v>
      </c>
      <c r="E206" s="256">
        <f t="shared" si="392"/>
        <v>1019</v>
      </c>
      <c r="F206" s="256">
        <f t="shared" si="392"/>
        <v>3763</v>
      </c>
      <c r="G206" s="256">
        <f t="shared" si="392"/>
        <v>-726</v>
      </c>
      <c r="H206" s="256">
        <f t="shared" si="392"/>
        <v>9784</v>
      </c>
      <c r="I206" s="256">
        <f t="shared" si="392"/>
        <v>1110</v>
      </c>
      <c r="J206" s="256">
        <f t="shared" si="392"/>
        <v>-127</v>
      </c>
      <c r="K206" s="256">
        <f t="shared" si="392"/>
        <v>29307</v>
      </c>
      <c r="L206" s="42">
        <f>+SUM(D206:K206)</f>
        <v>85159</v>
      </c>
      <c r="M206" s="256">
        <f t="shared" ref="M206:V206" si="393">M200-M204</f>
        <v>2299</v>
      </c>
      <c r="N206" s="256">
        <f t="shared" si="393"/>
        <v>-303</v>
      </c>
      <c r="O206" s="256">
        <f t="shared" si="393"/>
        <v>-2779</v>
      </c>
      <c r="P206" s="256">
        <f t="shared" si="393"/>
        <v>1385</v>
      </c>
      <c r="Q206" s="256">
        <f t="shared" si="393"/>
        <v>1585</v>
      </c>
      <c r="R206" s="256">
        <f t="shared" si="393"/>
        <v>385</v>
      </c>
      <c r="S206" s="256">
        <f t="shared" si="393"/>
        <v>934</v>
      </c>
      <c r="T206" s="256">
        <f t="shared" si="393"/>
        <v>1845</v>
      </c>
      <c r="U206" s="256">
        <f t="shared" si="393"/>
        <v>933</v>
      </c>
      <c r="V206" s="256">
        <f t="shared" si="393"/>
        <v>358</v>
      </c>
      <c r="W206" s="256">
        <f t="shared" ref="W206:X206" si="394">W200-W204</f>
        <v>2660</v>
      </c>
      <c r="X206" s="256">
        <f t="shared" si="394"/>
        <v>385</v>
      </c>
      <c r="Y206" s="256">
        <f t="shared" ref="Y206:AF206" si="395">Y200-Y204</f>
        <v>385</v>
      </c>
      <c r="Z206" s="256">
        <f t="shared" si="395"/>
        <v>-10764</v>
      </c>
      <c r="AA206" s="256">
        <f t="shared" si="395"/>
        <v>-139</v>
      </c>
      <c r="AB206" s="256">
        <f t="shared" si="395"/>
        <v>26</v>
      </c>
      <c r="AC206" s="256">
        <f t="shared" si="395"/>
        <v>3642</v>
      </c>
      <c r="AD206" s="256">
        <f t="shared" si="395"/>
        <v>385</v>
      </c>
      <c r="AE206" s="256">
        <f t="shared" si="395"/>
        <v>-297</v>
      </c>
      <c r="AF206" s="256">
        <f t="shared" si="395"/>
        <v>385</v>
      </c>
      <c r="AG206" s="42">
        <f>+SUM(M206:AF206)</f>
        <v>3310</v>
      </c>
      <c r="AH206" s="42">
        <f>AC206+AD206+Z206+T206+O206</f>
        <v>-7671</v>
      </c>
      <c r="AI206" s="42">
        <f>AD206+AE206+AA206+U206+P206</f>
        <v>2267</v>
      </c>
      <c r="AJ206" s="256">
        <f>AJ200-AJ204</f>
        <v>10451</v>
      </c>
      <c r="AK206" s="256">
        <f>AK200-AK204</f>
        <v>62</v>
      </c>
      <c r="AL206" s="256">
        <f>AL200-AL204</f>
        <v>-43</v>
      </c>
      <c r="AM206" s="42">
        <f>+SUM(AJ206:AL206)</f>
        <v>10470</v>
      </c>
      <c r="AN206" s="230">
        <f>+AM206+AG206+L206</f>
        <v>98939</v>
      </c>
      <c r="AQ206" s="42">
        <f>K206/AQ$5</f>
        <v>3663.375</v>
      </c>
      <c r="AR206" s="42">
        <f>AG206/AR$5</f>
        <v>165.5</v>
      </c>
      <c r="AS206" s="42">
        <f>AH206/AS$5</f>
        <v>-1534.2</v>
      </c>
      <c r="AT206" s="42">
        <f>AI206/AT$5</f>
        <v>151.13333333333333</v>
      </c>
      <c r="AU206" s="42">
        <f>AM206/AU$5</f>
        <v>3490</v>
      </c>
      <c r="AV206" s="230">
        <f>AN206/AV$5</f>
        <v>3191.5806451612902</v>
      </c>
      <c r="AW206" s="122"/>
      <c r="AX206" s="42">
        <f>MEDIAN($D206:$K206)</f>
        <v>2436.5</v>
      </c>
      <c r="AY206" s="42">
        <f>MEDIAN($M206:$AF206)</f>
        <v>385</v>
      </c>
      <c r="AZ206" s="42">
        <f>MEDIAN($AC206,$AD206,$Z206,$T206,$O206,Q206,AF206)</f>
        <v>385</v>
      </c>
      <c r="BA206" s="42">
        <f>MEDIAN(M206,N206,P206,R206,S206,U206,V206,Y206,AA206,AB206,AE206,W206,X206)</f>
        <v>385</v>
      </c>
      <c r="BB206" s="42">
        <f t="shared" ref="BB206" si="396">MEDIAN($AJ206:$AL206)</f>
        <v>62</v>
      </c>
      <c r="BC206" s="230">
        <f>MEDIAN(D206:K206,M206:AF206,AJ206:AL206)</f>
        <v>385</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7">D178+D193+D206</f>
        <v>-176</v>
      </c>
      <c r="E208" s="256">
        <f t="shared" si="397"/>
        <v>-114</v>
      </c>
      <c r="F208" s="256">
        <f t="shared" si="397"/>
        <v>-8862</v>
      </c>
      <c r="G208" s="256">
        <f t="shared" si="397"/>
        <v>28422</v>
      </c>
      <c r="H208" s="256">
        <f t="shared" si="397"/>
        <v>-20583</v>
      </c>
      <c r="I208" s="256">
        <f t="shared" si="397"/>
        <v>538</v>
      </c>
      <c r="J208" s="256">
        <f t="shared" si="397"/>
        <v>-3979</v>
      </c>
      <c r="K208" s="256">
        <f t="shared" si="397"/>
        <v>-13493</v>
      </c>
      <c r="L208" s="42">
        <f>+SUM(D208:K208)</f>
        <v>-18247</v>
      </c>
      <c r="M208" s="256">
        <f t="shared" ref="M208:V208" si="398">M178+M193+M206</f>
        <v>1770</v>
      </c>
      <c r="N208" s="256">
        <f t="shared" si="398"/>
        <v>51</v>
      </c>
      <c r="O208" s="256">
        <f t="shared" si="398"/>
        <v>3005</v>
      </c>
      <c r="P208" s="256">
        <f t="shared" si="398"/>
        <v>-935</v>
      </c>
      <c r="Q208" s="256">
        <f t="shared" si="398"/>
        <v>617</v>
      </c>
      <c r="R208" s="256">
        <f t="shared" si="398"/>
        <v>2341</v>
      </c>
      <c r="S208" s="256">
        <f t="shared" si="398"/>
        <v>-371</v>
      </c>
      <c r="T208" s="256">
        <f t="shared" si="398"/>
        <v>318</v>
      </c>
      <c r="U208" s="256">
        <f t="shared" si="398"/>
        <v>351</v>
      </c>
      <c r="V208" s="256">
        <f t="shared" si="398"/>
        <v>-2544</v>
      </c>
      <c r="W208" s="256">
        <f t="shared" ref="W208:X208" si="399">W178+W193+W206</f>
        <v>-773</v>
      </c>
      <c r="X208" s="256">
        <f t="shared" si="399"/>
        <v>-78</v>
      </c>
      <c r="Y208" s="256">
        <f t="shared" ref="Y208:AF208" si="400">Y178+Y193+Y206</f>
        <v>5242</v>
      </c>
      <c r="Z208" s="256">
        <f t="shared" si="400"/>
        <v>2172</v>
      </c>
      <c r="AA208" s="256">
        <f t="shared" si="400"/>
        <v>-3680</v>
      </c>
      <c r="AB208" s="256">
        <f t="shared" si="400"/>
        <v>-144</v>
      </c>
      <c r="AC208" s="256">
        <f t="shared" si="400"/>
        <v>-1173</v>
      </c>
      <c r="AD208" s="256">
        <f t="shared" si="400"/>
        <v>-3310</v>
      </c>
      <c r="AE208" s="256">
        <f t="shared" si="400"/>
        <v>-1040</v>
      </c>
      <c r="AF208" s="256">
        <f t="shared" si="400"/>
        <v>731</v>
      </c>
      <c r="AG208" s="42">
        <f>+SUM(M208:AF208)</f>
        <v>2550</v>
      </c>
      <c r="AH208" s="42">
        <f>AC208+AD208+Z208+T208+O208</f>
        <v>1012</v>
      </c>
      <c r="AI208" s="42">
        <f>AD208+AE208+AA208+U208+P208</f>
        <v>-8614</v>
      </c>
      <c r="AJ208" s="256">
        <f>AJ178+AJ193+AJ206</f>
        <v>-8758</v>
      </c>
      <c r="AK208" s="256">
        <f>AK178+AK193+AK206</f>
        <v>-2014</v>
      </c>
      <c r="AL208" s="256">
        <f>AL178+AL193+AL206</f>
        <v>11031</v>
      </c>
      <c r="AM208" s="42">
        <f>+SUM(AJ208:AL208)</f>
        <v>259</v>
      </c>
      <c r="AN208" s="230">
        <f>+AM208+AG208+L208</f>
        <v>-15438</v>
      </c>
      <c r="AQ208" s="42">
        <f>K208/AQ$5</f>
        <v>-1686.625</v>
      </c>
      <c r="AR208" s="42">
        <f>AG208/AR$5</f>
        <v>127.5</v>
      </c>
      <c r="AS208" s="42">
        <f>AH208/AS$5</f>
        <v>202.4</v>
      </c>
      <c r="AT208" s="42">
        <f>AI208/AT$5</f>
        <v>-574.26666666666665</v>
      </c>
      <c r="AU208" s="42">
        <f>AM208/AU$5</f>
        <v>86.333333333333329</v>
      </c>
      <c r="AV208" s="230">
        <f>AN208/AV$5</f>
        <v>-498</v>
      </c>
      <c r="AW208" s="122"/>
      <c r="AX208" s="42">
        <f>MEDIAN($D208:$K208)</f>
        <v>-2077.5</v>
      </c>
      <c r="AY208" s="42">
        <f>MEDIAN($M208:$AF208)</f>
        <v>-13.5</v>
      </c>
      <c r="AZ208" s="42">
        <f>MEDIAN($AC208,$AD208,$Z208,$T208,$O208,Q208,AF208)</f>
        <v>617</v>
      </c>
      <c r="BA208" s="42">
        <f>MEDIAN(M208,N208,P208,R208,S208,U208,V208,Y208,AA208,AB208,AE208,W208,X208)</f>
        <v>-144</v>
      </c>
      <c r="BB208" s="42">
        <f t="shared" ref="BB208" si="401">MEDIAN($AJ208:$AL208)</f>
        <v>-2014</v>
      </c>
      <c r="BC208" s="230">
        <f>MEDIAN(D208:K208,M208:AF208,AJ208:AL208)</f>
        <v>-144</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1903</v>
      </c>
      <c r="E210" s="160">
        <v>7819</v>
      </c>
      <c r="F210" s="160">
        <v>53300</v>
      </c>
      <c r="G210" s="160">
        <v>26402</v>
      </c>
      <c r="H210" s="144">
        <v>46042</v>
      </c>
      <c r="I210" s="144">
        <v>27683</v>
      </c>
      <c r="J210" s="160">
        <v>23131</v>
      </c>
      <c r="K210" s="144">
        <v>48852</v>
      </c>
      <c r="L210" s="43">
        <f>+SUM(D210:K210)</f>
        <v>235132</v>
      </c>
      <c r="M210" s="160">
        <v>1479</v>
      </c>
      <c r="N210" s="160">
        <v>5221</v>
      </c>
      <c r="O210" s="160">
        <v>19465</v>
      </c>
      <c r="P210" s="160">
        <v>6902</v>
      </c>
      <c r="Q210" s="160">
        <v>2770</v>
      </c>
      <c r="R210" s="160">
        <v>1137</v>
      </c>
      <c r="S210" s="160">
        <v>4341</v>
      </c>
      <c r="T210" s="160">
        <v>63</v>
      </c>
      <c r="U210" s="160">
        <v>3729</v>
      </c>
      <c r="V210" s="144">
        <v>8147</v>
      </c>
      <c r="W210" s="144">
        <v>1525</v>
      </c>
      <c r="X210" s="144">
        <v>351</v>
      </c>
      <c r="Y210" s="160">
        <v>16519</v>
      </c>
      <c r="Z210" s="160">
        <v>1170</v>
      </c>
      <c r="AA210" s="250">
        <v>4261</v>
      </c>
      <c r="AB210" s="160">
        <v>1389</v>
      </c>
      <c r="AC210" s="160">
        <v>1060</v>
      </c>
      <c r="AD210" s="160">
        <v>9387</v>
      </c>
      <c r="AE210" s="160">
        <v>3774</v>
      </c>
      <c r="AF210" s="160">
        <v>6437</v>
      </c>
      <c r="AG210" s="43">
        <f>+SUM(M210:AF210)</f>
        <v>99127</v>
      </c>
      <c r="AH210" s="43">
        <f>AC210+AD210+Z210+T210+O210</f>
        <v>31145</v>
      </c>
      <c r="AI210" s="43">
        <f>AD210+AE210+AA210+U210+P210</f>
        <v>28053</v>
      </c>
      <c r="AJ210" s="160">
        <v>21861</v>
      </c>
      <c r="AK210" s="144">
        <v>3136</v>
      </c>
      <c r="AL210" s="160">
        <v>206</v>
      </c>
      <c r="AM210" s="43">
        <f>+SUM(AJ210:AL210)</f>
        <v>25203</v>
      </c>
      <c r="AN210" s="44">
        <f>+AM210+AG210+L210</f>
        <v>359462</v>
      </c>
      <c r="AQ210" s="43">
        <f t="shared" ref="AQ210" si="402">K210/AQ$5</f>
        <v>6106.5</v>
      </c>
      <c r="AR210" s="43">
        <f t="shared" ref="AR210:AT210" si="403">AG210/AR$5</f>
        <v>4956.3500000000004</v>
      </c>
      <c r="AS210" s="43">
        <f t="shared" si="403"/>
        <v>6229</v>
      </c>
      <c r="AT210" s="43">
        <f t="shared" si="403"/>
        <v>1870.2</v>
      </c>
      <c r="AU210" s="43">
        <f t="shared" ref="AU210:AV210" si="404">AM210/AU$5</f>
        <v>8401</v>
      </c>
      <c r="AV210" s="44">
        <f t="shared" si="404"/>
        <v>11595.548387096775</v>
      </c>
      <c r="AW210" s="122"/>
      <c r="AX210" s="43">
        <f>MEDIAN($D210:$K210)</f>
        <v>27042.5</v>
      </c>
      <c r="AY210" s="43">
        <f>MEDIAN($M210:$AF210)</f>
        <v>3751.5</v>
      </c>
      <c r="AZ210" s="43">
        <f>MEDIAN($AC210,$AD210,$Z210,$T210,$O210,Q210,AF210)</f>
        <v>2770</v>
      </c>
      <c r="BA210" s="43">
        <f>MEDIAN(M210,N210,P210,R210,S210,U210,V210,Y210,AA210,AB210,AE210,W210,X210)</f>
        <v>3774</v>
      </c>
      <c r="BB210" s="43">
        <f t="shared" ref="BB210" si="405">MEDIAN($AJ210:$AL210)</f>
        <v>3136</v>
      </c>
      <c r="BC210" s="44">
        <f>MEDIAN(D210:K210,M210:AF210,AJ210:AL210)</f>
        <v>4341</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6">D208+D210</f>
        <v>1727</v>
      </c>
      <c r="E212" s="280">
        <f t="shared" si="406"/>
        <v>7705</v>
      </c>
      <c r="F212" s="280">
        <f t="shared" si="406"/>
        <v>44438</v>
      </c>
      <c r="G212" s="280">
        <f t="shared" si="406"/>
        <v>54824</v>
      </c>
      <c r="H212" s="280">
        <f t="shared" si="406"/>
        <v>25459</v>
      </c>
      <c r="I212" s="280">
        <f t="shared" si="406"/>
        <v>28221</v>
      </c>
      <c r="J212" s="280">
        <f t="shared" si="406"/>
        <v>19152</v>
      </c>
      <c r="K212" s="280">
        <f t="shared" si="406"/>
        <v>35359</v>
      </c>
      <c r="L212" s="42">
        <f t="shared" si="406"/>
        <v>216885</v>
      </c>
      <c r="M212" s="280">
        <f t="shared" si="406"/>
        <v>3249</v>
      </c>
      <c r="N212" s="280">
        <f t="shared" si="406"/>
        <v>5272</v>
      </c>
      <c r="O212" s="280">
        <f t="shared" si="406"/>
        <v>22470</v>
      </c>
      <c r="P212" s="280">
        <f t="shared" si="406"/>
        <v>5967</v>
      </c>
      <c r="Q212" s="280">
        <f t="shared" si="406"/>
        <v>3387</v>
      </c>
      <c r="R212" s="280">
        <f t="shared" si="406"/>
        <v>3478</v>
      </c>
      <c r="S212" s="280">
        <f t="shared" si="406"/>
        <v>3970</v>
      </c>
      <c r="T212" s="280">
        <f t="shared" si="406"/>
        <v>381</v>
      </c>
      <c r="U212" s="280">
        <f t="shared" si="406"/>
        <v>4080</v>
      </c>
      <c r="V212" s="280">
        <f t="shared" si="406"/>
        <v>5603</v>
      </c>
      <c r="W212" s="280">
        <f t="shared" ref="W212:X212" si="407">W208+W210</f>
        <v>752</v>
      </c>
      <c r="X212" s="280">
        <f t="shared" si="407"/>
        <v>273</v>
      </c>
      <c r="Y212" s="280">
        <f t="shared" ref="Y212:AN212" si="408">Y208+Y210</f>
        <v>21761</v>
      </c>
      <c r="Z212" s="280">
        <f t="shared" si="408"/>
        <v>3342</v>
      </c>
      <c r="AA212" s="280">
        <f t="shared" si="408"/>
        <v>581</v>
      </c>
      <c r="AB212" s="280">
        <f t="shared" si="408"/>
        <v>1245</v>
      </c>
      <c r="AC212" s="280">
        <f t="shared" si="408"/>
        <v>-113</v>
      </c>
      <c r="AD212" s="280">
        <f t="shared" si="408"/>
        <v>6077</v>
      </c>
      <c r="AE212" s="280">
        <f t="shared" si="408"/>
        <v>2734</v>
      </c>
      <c r="AF212" s="280">
        <f t="shared" si="408"/>
        <v>7168</v>
      </c>
      <c r="AG212" s="42">
        <f t="shared" si="408"/>
        <v>101677</v>
      </c>
      <c r="AH212" s="42">
        <f t="shared" si="408"/>
        <v>32157</v>
      </c>
      <c r="AI212" s="42">
        <f t="shared" si="408"/>
        <v>19439</v>
      </c>
      <c r="AJ212" s="284">
        <f t="shared" si="408"/>
        <v>13103</v>
      </c>
      <c r="AK212" s="280">
        <f t="shared" si="408"/>
        <v>1122</v>
      </c>
      <c r="AL212" s="285">
        <f t="shared" si="408"/>
        <v>11237</v>
      </c>
      <c r="AM212" s="42">
        <f t="shared" si="408"/>
        <v>25462</v>
      </c>
      <c r="AN212" s="230">
        <f t="shared" si="408"/>
        <v>344024</v>
      </c>
      <c r="AQ212" s="42">
        <f>K212/AQ$5</f>
        <v>4419.875</v>
      </c>
      <c r="AR212" s="42">
        <f>AG212/AR$5</f>
        <v>5083.8500000000004</v>
      </c>
      <c r="AS212" s="42">
        <f>AH212/AS$5</f>
        <v>6431.4</v>
      </c>
      <c r="AT212" s="42">
        <f>AI212/AT$5</f>
        <v>1295.9333333333334</v>
      </c>
      <c r="AU212" s="42">
        <f>AM212/AU$5</f>
        <v>8487.3333333333339</v>
      </c>
      <c r="AV212" s="230">
        <f>AN212/AV$5</f>
        <v>11097.548387096775</v>
      </c>
      <c r="AW212" s="122"/>
      <c r="AX212" s="42">
        <f>MEDIAN($D212:$K212)</f>
        <v>26840</v>
      </c>
      <c r="AY212" s="42">
        <f>MEDIAN($M212:$AF212)</f>
        <v>3432.5</v>
      </c>
      <c r="AZ212" s="42">
        <f>MEDIAN($AC212,$AD212,$Z212,$T212,$O212,Q212,AF212)</f>
        <v>3387</v>
      </c>
      <c r="BA212" s="42">
        <f>MEDIAN(M212,N212,P212,R212,S212,U212,V212,Y212,AA212,AB212,AE212,W212,X212)</f>
        <v>3478</v>
      </c>
      <c r="BB212" s="42">
        <f t="shared" ref="BB212" si="409">MEDIAN($AJ212:$AL212)</f>
        <v>11237</v>
      </c>
      <c r="BC212" s="230">
        <f>MEDIAN(D212:K212,M212:AF212,AJ212:AL212)</f>
        <v>5272</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447</v>
      </c>
      <c r="F215" s="160">
        <v>0</v>
      </c>
      <c r="G215" s="160">
        <v>0</v>
      </c>
      <c r="H215" s="144">
        <v>33542</v>
      </c>
      <c r="I215" s="144">
        <v>0</v>
      </c>
      <c r="J215" s="160">
        <v>0</v>
      </c>
      <c r="K215" s="144">
        <v>11870</v>
      </c>
      <c r="L215" s="43">
        <f>+SUM(D215:K215)</f>
        <v>45859</v>
      </c>
      <c r="M215" s="160">
        <v>0</v>
      </c>
      <c r="N215" s="160">
        <v>0</v>
      </c>
      <c r="O215" s="160">
        <v>0</v>
      </c>
      <c r="P215" s="160">
        <v>0</v>
      </c>
      <c r="Q215" s="160">
        <v>33491</v>
      </c>
      <c r="R215" s="160">
        <v>0</v>
      </c>
      <c r="S215" s="160">
        <v>0</v>
      </c>
      <c r="T215" s="160">
        <v>0</v>
      </c>
      <c r="U215" s="160">
        <v>0</v>
      </c>
      <c r="V215" s="144">
        <v>0</v>
      </c>
      <c r="W215" s="144">
        <v>0</v>
      </c>
      <c r="X215" s="144">
        <v>0</v>
      </c>
      <c r="Y215" s="160">
        <v>0</v>
      </c>
      <c r="Z215" s="160">
        <v>0</v>
      </c>
      <c r="AA215" s="250">
        <v>0</v>
      </c>
      <c r="AB215" s="160">
        <v>3762</v>
      </c>
      <c r="AC215" s="160">
        <v>0</v>
      </c>
      <c r="AD215" s="160">
        <v>4150</v>
      </c>
      <c r="AE215" s="160">
        <v>0</v>
      </c>
      <c r="AF215" s="160">
        <v>269</v>
      </c>
      <c r="AG215" s="43">
        <f>+SUM(M215:AF215)</f>
        <v>41672</v>
      </c>
      <c r="AH215" s="43">
        <f>AC215+AD215+Z215+T215+O215</f>
        <v>4150</v>
      </c>
      <c r="AI215" s="43">
        <f>AD215+AE215+AA215+U215+P215</f>
        <v>4150</v>
      </c>
      <c r="AJ215" s="160">
        <v>0</v>
      </c>
      <c r="AK215" s="144">
        <v>0</v>
      </c>
      <c r="AL215" s="160">
        <v>0</v>
      </c>
      <c r="AM215" s="43">
        <f>+SUM(AJ215:AL215)</f>
        <v>0</v>
      </c>
      <c r="AN215" s="44">
        <f>+AM215+AG215+L215</f>
        <v>87531</v>
      </c>
      <c r="AQ215" s="43">
        <f t="shared" ref="AQ215" si="410">K215/AQ$5</f>
        <v>1483.75</v>
      </c>
      <c r="AR215" s="43">
        <f t="shared" ref="AR215:AT215" si="411">AG215/AR$5</f>
        <v>2083.6</v>
      </c>
      <c r="AS215" s="43">
        <f t="shared" si="411"/>
        <v>830</v>
      </c>
      <c r="AT215" s="43">
        <f t="shared" si="411"/>
        <v>276.66666666666669</v>
      </c>
      <c r="AU215" s="43">
        <f t="shared" ref="AU215:AV215" si="412">AM215/AU$5</f>
        <v>0</v>
      </c>
      <c r="AV215" s="44">
        <f t="shared" si="412"/>
        <v>2823.5806451612902</v>
      </c>
      <c r="AW215" s="122"/>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4">D215+D212</f>
        <v>1727</v>
      </c>
      <c r="E217" s="280">
        <f t="shared" si="414"/>
        <v>8152</v>
      </c>
      <c r="F217" s="280">
        <f t="shared" si="414"/>
        <v>44438</v>
      </c>
      <c r="G217" s="280">
        <f t="shared" si="414"/>
        <v>54824</v>
      </c>
      <c r="H217" s="280">
        <f t="shared" si="414"/>
        <v>59001</v>
      </c>
      <c r="I217" s="280">
        <f t="shared" si="414"/>
        <v>28221</v>
      </c>
      <c r="J217" s="280">
        <f t="shared" si="414"/>
        <v>19152</v>
      </c>
      <c r="K217" s="280">
        <f t="shared" si="414"/>
        <v>47229</v>
      </c>
      <c r="L217" s="42">
        <f>+SUM(D217:K217)</f>
        <v>262744</v>
      </c>
      <c r="M217" s="280">
        <f t="shared" ref="M217:V217" si="415">M215+M212</f>
        <v>3249</v>
      </c>
      <c r="N217" s="280">
        <f t="shared" si="415"/>
        <v>5272</v>
      </c>
      <c r="O217" s="280">
        <f t="shared" si="415"/>
        <v>22470</v>
      </c>
      <c r="P217" s="280">
        <f t="shared" si="415"/>
        <v>5967</v>
      </c>
      <c r="Q217" s="280">
        <f t="shared" si="415"/>
        <v>36878</v>
      </c>
      <c r="R217" s="280">
        <f t="shared" si="415"/>
        <v>3478</v>
      </c>
      <c r="S217" s="280">
        <f t="shared" si="415"/>
        <v>3970</v>
      </c>
      <c r="T217" s="280">
        <f t="shared" si="415"/>
        <v>381</v>
      </c>
      <c r="U217" s="280">
        <f t="shared" si="415"/>
        <v>4080</v>
      </c>
      <c r="V217" s="280">
        <f t="shared" si="415"/>
        <v>5603</v>
      </c>
      <c r="W217" s="280">
        <f t="shared" ref="W217:X217" si="416">W215+W212</f>
        <v>752</v>
      </c>
      <c r="X217" s="280">
        <f t="shared" si="416"/>
        <v>273</v>
      </c>
      <c r="Y217" s="280">
        <f t="shared" ref="Y217:AF217" si="417">Y215+Y212</f>
        <v>21761</v>
      </c>
      <c r="Z217" s="280">
        <f t="shared" si="417"/>
        <v>3342</v>
      </c>
      <c r="AA217" s="280">
        <f t="shared" si="417"/>
        <v>581</v>
      </c>
      <c r="AB217" s="280">
        <f t="shared" si="417"/>
        <v>5007</v>
      </c>
      <c r="AC217" s="280">
        <f t="shared" si="417"/>
        <v>-113</v>
      </c>
      <c r="AD217" s="280">
        <f t="shared" si="417"/>
        <v>10227</v>
      </c>
      <c r="AE217" s="280">
        <f t="shared" si="417"/>
        <v>2734</v>
      </c>
      <c r="AF217" s="280">
        <f t="shared" si="417"/>
        <v>7437</v>
      </c>
      <c r="AG217" s="42">
        <f>+SUM(M217:AF217)</f>
        <v>143349</v>
      </c>
      <c r="AH217" s="42">
        <f>AC217+AD217+Z217+T217+O217</f>
        <v>36307</v>
      </c>
      <c r="AI217" s="42">
        <f>AD217+AE217+AA217+U217+P217</f>
        <v>23589</v>
      </c>
      <c r="AJ217" s="280">
        <f>AJ215+AJ212</f>
        <v>13103</v>
      </c>
      <c r="AK217" s="280">
        <f>AK215+AK212</f>
        <v>1122</v>
      </c>
      <c r="AL217" s="280">
        <f>AL215+AL212</f>
        <v>11237</v>
      </c>
      <c r="AM217" s="42">
        <f>+SUM(AJ217:AL217)</f>
        <v>25462</v>
      </c>
      <c r="AN217" s="230">
        <f>+AM217+AG217+L217</f>
        <v>431555</v>
      </c>
      <c r="AQ217" s="42">
        <f>K217/AQ$5</f>
        <v>5903.625</v>
      </c>
      <c r="AR217" s="42">
        <f>AG217/AR$5</f>
        <v>7167.45</v>
      </c>
      <c r="AS217" s="42">
        <f>AH217/AS$5</f>
        <v>7261.4</v>
      </c>
      <c r="AT217" s="42">
        <f>AI217/AT$5</f>
        <v>1572.6</v>
      </c>
      <c r="AU217" s="42">
        <f>AM217/AU$5</f>
        <v>8487.3333333333339</v>
      </c>
      <c r="AV217" s="230">
        <f>AN217/AV$5</f>
        <v>13921.129032258064</v>
      </c>
      <c r="AW217" s="122"/>
      <c r="AX217" s="42">
        <f>MEDIAN($D217:$K217)</f>
        <v>36329.5</v>
      </c>
      <c r="AY217" s="42">
        <f>MEDIAN($M217:$AF217)</f>
        <v>4025</v>
      </c>
      <c r="AZ217" s="42">
        <f>MEDIAN($AC217,$AD217,$Z217,$T217,$O217,Q217,AF217)</f>
        <v>7437</v>
      </c>
      <c r="BA217" s="42">
        <f>MEDIAN(M217,N217,P217,R217,S217,U217,V217,Y217,AA217,AB217,AE217,W217,X217)</f>
        <v>3970</v>
      </c>
      <c r="BB217" s="42">
        <f t="shared" ref="BB217" si="418">MEDIAN($AJ217:$AL217)</f>
        <v>11237</v>
      </c>
      <c r="BC217" s="230">
        <f>MEDIAN(D217:K217,M217:AF217,AJ217:AL217)</f>
        <v>5603</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2008</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5108</v>
      </c>
      <c r="E225" s="17">
        <v>-1316</v>
      </c>
      <c r="F225" s="17">
        <v>5283</v>
      </c>
      <c r="G225" s="17">
        <v>24921</v>
      </c>
      <c r="H225" s="135">
        <v>14977</v>
      </c>
      <c r="I225" s="135">
        <v>18518</v>
      </c>
      <c r="J225" s="17">
        <v>-1671</v>
      </c>
      <c r="K225" s="135">
        <v>9900</v>
      </c>
      <c r="L225" s="43">
        <f>+SUM(D225:K225)</f>
        <v>75720</v>
      </c>
      <c r="M225" s="160">
        <v>2511</v>
      </c>
      <c r="N225" s="160">
        <v>1877</v>
      </c>
      <c r="O225" s="160">
        <v>7926</v>
      </c>
      <c r="P225" s="160">
        <v>1289</v>
      </c>
      <c r="Q225" s="160">
        <v>2891</v>
      </c>
      <c r="R225" s="160">
        <v>1553</v>
      </c>
      <c r="S225" s="160">
        <v>-1132</v>
      </c>
      <c r="T225" s="160">
        <v>-337</v>
      </c>
      <c r="U225" s="160">
        <v>5491</v>
      </c>
      <c r="V225" s="144">
        <v>-1512</v>
      </c>
      <c r="W225" s="144">
        <v>-1985</v>
      </c>
      <c r="X225" s="144">
        <v>2044</v>
      </c>
      <c r="Y225" s="160">
        <v>600</v>
      </c>
      <c r="Z225" s="160">
        <v>-82</v>
      </c>
      <c r="AA225" s="250">
        <v>-966</v>
      </c>
      <c r="AB225" s="160">
        <v>852</v>
      </c>
      <c r="AC225" s="160">
        <v>608</v>
      </c>
      <c r="AD225" s="160">
        <v>621</v>
      </c>
      <c r="AE225" s="160">
        <v>-2748</v>
      </c>
      <c r="AF225" s="160">
        <v>-498</v>
      </c>
      <c r="AG225" s="43">
        <f>+SUM(M225:AF225)</f>
        <v>19003</v>
      </c>
      <c r="AH225" s="43">
        <f>AC225+AD225+Z225+T225+O225</f>
        <v>8736</v>
      </c>
      <c r="AI225" s="43">
        <f>AD225+AE225+AA225+U225+P225</f>
        <v>3687</v>
      </c>
      <c r="AJ225" s="160">
        <v>5937</v>
      </c>
      <c r="AK225" s="144">
        <v>2728</v>
      </c>
      <c r="AL225" s="160">
        <v>2078</v>
      </c>
      <c r="AM225" s="43">
        <f>+SUM(AJ225:AL225)</f>
        <v>10743</v>
      </c>
      <c r="AN225" s="44">
        <f>+AM225+AG225+L225</f>
        <v>105466</v>
      </c>
      <c r="AQ225" s="43">
        <f t="shared" ref="AQ225" si="419">K225/AQ$5</f>
        <v>1237.5</v>
      </c>
      <c r="AR225" s="43">
        <f t="shared" ref="AR225:AT225" si="420">AG225/AR$5</f>
        <v>950.15</v>
      </c>
      <c r="AS225" s="43">
        <f t="shared" si="420"/>
        <v>1747.2</v>
      </c>
      <c r="AT225" s="43">
        <f t="shared" si="420"/>
        <v>245.8</v>
      </c>
      <c r="AU225" s="43">
        <f t="shared" ref="AU225:AV225" si="421">AM225/AU$5</f>
        <v>3581</v>
      </c>
      <c r="AV225" s="44">
        <f t="shared" si="421"/>
        <v>3402.1290322580644</v>
      </c>
      <c r="AW225" s="122"/>
      <c r="AX225" s="43">
        <f>MEDIAN($D225:$K225)</f>
        <v>7591.5</v>
      </c>
      <c r="AY225" s="43">
        <f>MEDIAN($M225:$AF225)</f>
        <v>614.5</v>
      </c>
      <c r="AZ225" s="43">
        <f>MEDIAN($AC225,$AD225,$Z225,$T225,$O225,Q225,AF225)</f>
        <v>608</v>
      </c>
      <c r="BA225" s="43">
        <f>MEDIAN(M225,N225,P225,R225,S225,U225,V225,Y225,AA225,AB225,AE225,W225,X225)</f>
        <v>852</v>
      </c>
      <c r="BB225" s="43">
        <f t="shared" ref="BB225" si="422">MEDIAN($AJ225:$AL225)</f>
        <v>2728</v>
      </c>
      <c r="BC225" s="44">
        <f>MEDIAN(D225:K225,M225:AF225,AJ225:AL225)</f>
        <v>1553</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24322</v>
      </c>
      <c r="E228" s="160">
        <v>8422</v>
      </c>
      <c r="F228" s="160">
        <v>34830</v>
      </c>
      <c r="G228" s="160">
        <v>86969</v>
      </c>
      <c r="H228" s="144">
        <v>25592</v>
      </c>
      <c r="I228" s="144">
        <v>47592</v>
      </c>
      <c r="J228" s="160">
        <v>16280</v>
      </c>
      <c r="K228" s="144">
        <v>29588</v>
      </c>
      <c r="L228" s="43">
        <f>+SUM(D228:K228)</f>
        <v>273595</v>
      </c>
      <c r="M228" s="160">
        <v>1344</v>
      </c>
      <c r="N228" s="160">
        <v>3013</v>
      </c>
      <c r="O228" s="160">
        <v>5895</v>
      </c>
      <c r="P228" s="160">
        <v>3694</v>
      </c>
      <c r="Q228" s="160">
        <v>8532</v>
      </c>
      <c r="R228" s="160">
        <v>2367</v>
      </c>
      <c r="S228" s="160">
        <v>2081</v>
      </c>
      <c r="T228" s="160">
        <v>4981</v>
      </c>
      <c r="U228" s="160">
        <v>2553</v>
      </c>
      <c r="V228" s="144">
        <v>1429</v>
      </c>
      <c r="W228" s="144">
        <v>1155</v>
      </c>
      <c r="X228" s="144">
        <v>340</v>
      </c>
      <c r="Y228" s="160">
        <v>4492</v>
      </c>
      <c r="Z228" s="160">
        <v>10789</v>
      </c>
      <c r="AA228" s="250">
        <v>5235</v>
      </c>
      <c r="AB228" s="160">
        <v>2741</v>
      </c>
      <c r="AC228" s="160">
        <v>7417</v>
      </c>
      <c r="AD228" s="160">
        <v>5421</v>
      </c>
      <c r="AE228" s="160">
        <v>1841</v>
      </c>
      <c r="AF228" s="160">
        <v>3687</v>
      </c>
      <c r="AG228" s="43">
        <f>+SUM(M228:AF228)</f>
        <v>79007</v>
      </c>
      <c r="AH228" s="43">
        <f t="shared" ref="AH228:AI231" si="423">AC228+AD228+Z228+T228+O228</f>
        <v>34503</v>
      </c>
      <c r="AI228" s="43">
        <f t="shared" si="423"/>
        <v>18744</v>
      </c>
      <c r="AJ228" s="160">
        <v>8674</v>
      </c>
      <c r="AK228" s="144">
        <v>1457</v>
      </c>
      <c r="AL228" s="160">
        <v>1854</v>
      </c>
      <c r="AM228" s="43">
        <f>+SUM(AJ228:AL228)</f>
        <v>11985</v>
      </c>
      <c r="AN228" s="44">
        <f>+AM228+AG228+L228</f>
        <v>364587</v>
      </c>
      <c r="AQ228" s="43">
        <f t="shared" ref="AQ228:AQ231" si="424">K228/AQ$5</f>
        <v>3698.5</v>
      </c>
      <c r="AR228" s="43">
        <f t="shared" ref="AR228:AT231" si="425">AG228/AR$5</f>
        <v>3950.35</v>
      </c>
      <c r="AS228" s="43">
        <f t="shared" si="425"/>
        <v>6900.6</v>
      </c>
      <c r="AT228" s="43">
        <f t="shared" si="425"/>
        <v>1249.5999999999999</v>
      </c>
      <c r="AU228" s="43">
        <f t="shared" ref="AU228:AV231" si="426">AM228/AU$5</f>
        <v>3995</v>
      </c>
      <c r="AV228" s="44">
        <f t="shared" si="426"/>
        <v>11760.870967741936</v>
      </c>
      <c r="AW228" s="122"/>
      <c r="AX228" s="43">
        <f>MEDIAN($D228:$K228)</f>
        <v>27590</v>
      </c>
      <c r="AY228" s="43">
        <f>MEDIAN($M228:$AF228)</f>
        <v>3350</v>
      </c>
      <c r="AZ228" s="43">
        <f t="shared" ref="AZ228:AZ232" si="427">MEDIAN($AC228,$AD228,$Z228,$T228,$O228,Q228,AF228)</f>
        <v>5895</v>
      </c>
      <c r="BA228" s="43">
        <f t="shared" ref="BA228:BA232" si="428">MEDIAN(M228,N228,P228,R228,S228,U228,V228,Y228,AA228,AB228,AE228,W228,X228)</f>
        <v>2367</v>
      </c>
      <c r="BB228" s="43">
        <f t="shared" ref="BB228:BB232" si="429">MEDIAN($AJ228:$AL228)</f>
        <v>1854</v>
      </c>
      <c r="BC228" s="44">
        <f t="shared" ref="BC228:BC232" si="430">MEDIAN(D228:K228,M228:AF228,AJ228:AL228)</f>
        <v>4981</v>
      </c>
    </row>
    <row r="229" spans="1:55" s="204" customFormat="1">
      <c r="A229" s="199"/>
      <c r="B229" s="200" t="s">
        <v>142</v>
      </c>
      <c r="C229" s="201"/>
      <c r="D229" s="144">
        <v>0</v>
      </c>
      <c r="E229" s="160">
        <v>-16</v>
      </c>
      <c r="F229" s="160">
        <v>345</v>
      </c>
      <c r="G229" s="160">
        <v>0</v>
      </c>
      <c r="H229" s="144">
        <v>153</v>
      </c>
      <c r="I229" s="144">
        <v>-124</v>
      </c>
      <c r="J229" s="160">
        <v>504</v>
      </c>
      <c r="K229" s="144">
        <v>16</v>
      </c>
      <c r="L229" s="43">
        <f>+SUM(D229:K229)</f>
        <v>878</v>
      </c>
      <c r="M229" s="160">
        <v>-20</v>
      </c>
      <c r="N229" s="160">
        <v>0</v>
      </c>
      <c r="O229" s="160">
        <v>-10</v>
      </c>
      <c r="P229" s="160">
        <v>0</v>
      </c>
      <c r="Q229" s="160">
        <v>-13</v>
      </c>
      <c r="R229" s="160">
        <v>73</v>
      </c>
      <c r="S229" s="160">
        <v>0</v>
      </c>
      <c r="T229" s="160">
        <v>18</v>
      </c>
      <c r="U229" s="160">
        <v>9</v>
      </c>
      <c r="V229" s="144">
        <v>0</v>
      </c>
      <c r="W229" s="144">
        <v>8</v>
      </c>
      <c r="X229" s="144">
        <v>0</v>
      </c>
      <c r="Y229" s="160">
        <v>28</v>
      </c>
      <c r="Z229" s="160">
        <v>-9</v>
      </c>
      <c r="AA229" s="250">
        <v>216</v>
      </c>
      <c r="AB229" s="160">
        <v>21</v>
      </c>
      <c r="AC229" s="160">
        <v>-251</v>
      </c>
      <c r="AD229" s="160">
        <v>10</v>
      </c>
      <c r="AE229" s="160">
        <v>305</v>
      </c>
      <c r="AF229" s="160">
        <v>0</v>
      </c>
      <c r="AG229" s="43">
        <f>+SUM(M229:AF229)</f>
        <v>385</v>
      </c>
      <c r="AH229" s="43">
        <f t="shared" si="423"/>
        <v>-242</v>
      </c>
      <c r="AI229" s="43">
        <f t="shared" si="423"/>
        <v>540</v>
      </c>
      <c r="AJ229" s="160">
        <v>-273</v>
      </c>
      <c r="AK229" s="144">
        <v>0</v>
      </c>
      <c r="AL229" s="160">
        <v>349</v>
      </c>
      <c r="AM229" s="43">
        <f>+SUM(AJ229:AL229)</f>
        <v>76</v>
      </c>
      <c r="AN229" s="44">
        <f>+AM229+AG229+L229</f>
        <v>1339</v>
      </c>
      <c r="AQ229" s="43">
        <f t="shared" si="424"/>
        <v>2</v>
      </c>
      <c r="AR229" s="43">
        <f t="shared" si="425"/>
        <v>19.25</v>
      </c>
      <c r="AS229" s="43">
        <f t="shared" si="425"/>
        <v>-48.4</v>
      </c>
      <c r="AT229" s="43">
        <f t="shared" si="425"/>
        <v>36</v>
      </c>
      <c r="AU229" s="43">
        <f t="shared" si="426"/>
        <v>25.333333333333332</v>
      </c>
      <c r="AV229" s="44">
        <f t="shared" si="426"/>
        <v>43.193548387096776</v>
      </c>
      <c r="AW229" s="122"/>
      <c r="AX229" s="43">
        <f>MEDIAN($D229:$K229)</f>
        <v>8</v>
      </c>
      <c r="AY229" s="43">
        <f>MEDIAN($M229:$AF229)</f>
        <v>0</v>
      </c>
      <c r="AZ229" s="43">
        <f t="shared" si="427"/>
        <v>-9</v>
      </c>
      <c r="BA229" s="43">
        <f t="shared" si="428"/>
        <v>8</v>
      </c>
      <c r="BB229" s="43">
        <f t="shared" si="429"/>
        <v>0</v>
      </c>
      <c r="BC229" s="44">
        <f t="shared" si="430"/>
        <v>0</v>
      </c>
    </row>
    <row r="230" spans="1:55" s="204" customFormat="1">
      <c r="A230" s="199"/>
      <c r="B230" s="200" t="s">
        <v>141</v>
      </c>
      <c r="C230" s="201"/>
      <c r="D230" s="144">
        <v>0</v>
      </c>
      <c r="E230" s="160">
        <v>0</v>
      </c>
      <c r="F230" s="160">
        <v>792</v>
      </c>
      <c r="G230" s="160">
        <v>0</v>
      </c>
      <c r="H230" s="144">
        <v>0</v>
      </c>
      <c r="I230" s="144">
        <v>0</v>
      </c>
      <c r="J230" s="160">
        <v>0</v>
      </c>
      <c r="K230" s="144">
        <v>-109</v>
      </c>
      <c r="L230" s="43">
        <f>+SUM(D230:K230)</f>
        <v>683</v>
      </c>
      <c r="M230" s="160">
        <v>0</v>
      </c>
      <c r="N230" s="160">
        <v>0</v>
      </c>
      <c r="O230" s="160">
        <v>27</v>
      </c>
      <c r="P230" s="160">
        <v>0</v>
      </c>
      <c r="Q230" s="160">
        <v>0</v>
      </c>
      <c r="R230" s="160">
        <v>0</v>
      </c>
      <c r="S230" s="160">
        <v>0</v>
      </c>
      <c r="T230" s="160">
        <v>0</v>
      </c>
      <c r="U230" s="160">
        <v>0</v>
      </c>
      <c r="V230" s="144">
        <v>0</v>
      </c>
      <c r="W230" s="144">
        <v>0</v>
      </c>
      <c r="X230" s="144">
        <v>0</v>
      </c>
      <c r="Y230" s="160">
        <v>143</v>
      </c>
      <c r="Z230" s="160">
        <v>0</v>
      </c>
      <c r="AA230" s="250">
        <v>0</v>
      </c>
      <c r="AB230" s="160">
        <v>0</v>
      </c>
      <c r="AC230" s="160">
        <v>0</v>
      </c>
      <c r="AD230" s="160">
        <v>596</v>
      </c>
      <c r="AE230" s="160">
        <v>0</v>
      </c>
      <c r="AF230" s="160">
        <v>0</v>
      </c>
      <c r="AG230" s="43">
        <f>+SUM(M230:AF230)</f>
        <v>766</v>
      </c>
      <c r="AH230" s="43">
        <f t="shared" si="423"/>
        <v>623</v>
      </c>
      <c r="AI230" s="43">
        <f t="shared" si="423"/>
        <v>596</v>
      </c>
      <c r="AJ230" s="160">
        <v>0</v>
      </c>
      <c r="AK230" s="144">
        <v>627</v>
      </c>
      <c r="AL230" s="160">
        <v>0</v>
      </c>
      <c r="AM230" s="43">
        <f>+SUM(AJ230:AL230)</f>
        <v>627</v>
      </c>
      <c r="AN230" s="44">
        <f>+AM230+AG230+L230</f>
        <v>2076</v>
      </c>
      <c r="AQ230" s="43">
        <f t="shared" si="424"/>
        <v>-13.625</v>
      </c>
      <c r="AR230" s="43">
        <f t="shared" si="425"/>
        <v>38.299999999999997</v>
      </c>
      <c r="AS230" s="43">
        <f t="shared" si="425"/>
        <v>124.6</v>
      </c>
      <c r="AT230" s="43">
        <f t="shared" si="425"/>
        <v>39.733333333333334</v>
      </c>
      <c r="AU230" s="43">
        <f t="shared" si="426"/>
        <v>209</v>
      </c>
      <c r="AV230" s="44">
        <f t="shared" si="426"/>
        <v>66.967741935483872</v>
      </c>
      <c r="AW230" s="122"/>
      <c r="AX230" s="43">
        <f>MEDIAN($D230:$K230)</f>
        <v>0</v>
      </c>
      <c r="AY230" s="43">
        <f>MEDIAN($M230:$AF230)</f>
        <v>0</v>
      </c>
      <c r="AZ230" s="43">
        <f t="shared" si="427"/>
        <v>0</v>
      </c>
      <c r="BA230" s="43">
        <f t="shared" si="428"/>
        <v>0</v>
      </c>
      <c r="BB230" s="43">
        <f t="shared" si="429"/>
        <v>0</v>
      </c>
      <c r="BC230" s="44">
        <f t="shared" si="430"/>
        <v>0</v>
      </c>
    </row>
    <row r="231" spans="1:55" s="204" customFormat="1">
      <c r="A231" s="199"/>
      <c r="B231" s="200" t="s">
        <v>125</v>
      </c>
      <c r="C231" s="201"/>
      <c r="D231" s="144">
        <v>-636</v>
      </c>
      <c r="E231" s="160">
        <v>-447</v>
      </c>
      <c r="F231" s="160">
        <v>4776</v>
      </c>
      <c r="G231" s="160">
        <v>-2881</v>
      </c>
      <c r="H231" s="144">
        <v>-3292</v>
      </c>
      <c r="I231" s="144">
        <v>21718</v>
      </c>
      <c r="J231" s="160">
        <v>3058</v>
      </c>
      <c r="K231" s="144">
        <v>1349</v>
      </c>
      <c r="L231" s="43">
        <f>+SUM(D231:K231)</f>
        <v>23645</v>
      </c>
      <c r="M231" s="160">
        <v>0</v>
      </c>
      <c r="N231" s="160">
        <v>0</v>
      </c>
      <c r="O231" s="160">
        <v>-1054</v>
      </c>
      <c r="P231" s="160">
        <v>0</v>
      </c>
      <c r="Q231" s="160">
        <v>0</v>
      </c>
      <c r="R231" s="160">
        <v>-223</v>
      </c>
      <c r="S231" s="160">
        <v>0</v>
      </c>
      <c r="T231" s="160">
        <v>259</v>
      </c>
      <c r="U231" s="160">
        <v>22</v>
      </c>
      <c r="V231" s="144">
        <v>0</v>
      </c>
      <c r="W231" s="144">
        <v>0</v>
      </c>
      <c r="X231" s="144">
        <v>0</v>
      </c>
      <c r="Y231" s="160">
        <v>0</v>
      </c>
      <c r="Z231" s="160">
        <v>854</v>
      </c>
      <c r="AA231" s="250">
        <v>227</v>
      </c>
      <c r="AB231" s="160">
        <v>0</v>
      </c>
      <c r="AC231" s="160">
        <v>0</v>
      </c>
      <c r="AD231" s="160">
        <v>68</v>
      </c>
      <c r="AE231" s="160">
        <v>939</v>
      </c>
      <c r="AF231" s="160">
        <v>0</v>
      </c>
      <c r="AG231" s="43">
        <f>+SUM(M231:AF231)</f>
        <v>1092</v>
      </c>
      <c r="AH231" s="43">
        <f t="shared" si="423"/>
        <v>127</v>
      </c>
      <c r="AI231" s="43">
        <f t="shared" si="423"/>
        <v>1256</v>
      </c>
      <c r="AJ231" s="160">
        <v>1285</v>
      </c>
      <c r="AK231" s="144">
        <v>0</v>
      </c>
      <c r="AL231" s="160">
        <v>-222</v>
      </c>
      <c r="AM231" s="43">
        <f>+SUM(AJ231:AL231)</f>
        <v>1063</v>
      </c>
      <c r="AN231" s="44">
        <f>+AM231+AG231+L231</f>
        <v>25800</v>
      </c>
      <c r="AQ231" s="43">
        <f t="shared" si="424"/>
        <v>168.625</v>
      </c>
      <c r="AR231" s="43">
        <f t="shared" si="425"/>
        <v>54.6</v>
      </c>
      <c r="AS231" s="43">
        <f t="shared" si="425"/>
        <v>25.4</v>
      </c>
      <c r="AT231" s="43">
        <f t="shared" si="425"/>
        <v>83.733333333333334</v>
      </c>
      <c r="AU231" s="43">
        <f t="shared" si="426"/>
        <v>354.33333333333331</v>
      </c>
      <c r="AV231" s="44">
        <f t="shared" si="426"/>
        <v>832.25806451612902</v>
      </c>
      <c r="AW231" s="122"/>
      <c r="AX231" s="258">
        <f>MEDIAN($D231:$K231)</f>
        <v>451</v>
      </c>
      <c r="AY231" s="258">
        <f>MEDIAN($M231:$AF231)</f>
        <v>0</v>
      </c>
      <c r="AZ231" s="258">
        <f t="shared" si="427"/>
        <v>0</v>
      </c>
      <c r="BA231" s="258">
        <f t="shared" si="428"/>
        <v>0</v>
      </c>
      <c r="BB231" s="258">
        <f t="shared" si="429"/>
        <v>0</v>
      </c>
      <c r="BC231" s="44">
        <f t="shared" si="430"/>
        <v>0</v>
      </c>
    </row>
    <row r="232" spans="1:55" s="204" customFormat="1">
      <c r="A232" s="199"/>
      <c r="B232" s="200"/>
      <c r="C232" s="201"/>
      <c r="D232" s="46">
        <f t="shared" ref="D232:V232" si="431">SUM(D228:D231)</f>
        <v>23686</v>
      </c>
      <c r="E232" s="252">
        <f t="shared" si="431"/>
        <v>7959</v>
      </c>
      <c r="F232" s="252">
        <f t="shared" si="431"/>
        <v>40743</v>
      </c>
      <c r="G232" s="252">
        <f t="shared" si="431"/>
        <v>84088</v>
      </c>
      <c r="H232" s="118">
        <f t="shared" si="431"/>
        <v>22453</v>
      </c>
      <c r="I232" s="118">
        <f t="shared" si="431"/>
        <v>69186</v>
      </c>
      <c r="J232" s="252">
        <f t="shared" si="431"/>
        <v>19842</v>
      </c>
      <c r="K232" s="118">
        <f t="shared" si="431"/>
        <v>30844</v>
      </c>
      <c r="L232" s="45">
        <f t="shared" si="431"/>
        <v>298801</v>
      </c>
      <c r="M232" s="252">
        <f t="shared" si="431"/>
        <v>1324</v>
      </c>
      <c r="N232" s="252">
        <f t="shared" si="431"/>
        <v>3013</v>
      </c>
      <c r="O232" s="252">
        <f t="shared" si="431"/>
        <v>4858</v>
      </c>
      <c r="P232" s="252">
        <f t="shared" si="431"/>
        <v>3694</v>
      </c>
      <c r="Q232" s="252">
        <f t="shared" si="431"/>
        <v>8519</v>
      </c>
      <c r="R232" s="252">
        <f t="shared" si="431"/>
        <v>2217</v>
      </c>
      <c r="S232" s="252">
        <f t="shared" si="431"/>
        <v>2081</v>
      </c>
      <c r="T232" s="252">
        <f t="shared" si="431"/>
        <v>5258</v>
      </c>
      <c r="U232" s="252">
        <f t="shared" si="431"/>
        <v>2584</v>
      </c>
      <c r="V232" s="118">
        <f t="shared" si="431"/>
        <v>1429</v>
      </c>
      <c r="W232" s="118">
        <f t="shared" ref="W232:X232" si="432">SUM(W228:W231)</f>
        <v>1163</v>
      </c>
      <c r="X232" s="118">
        <f t="shared" si="432"/>
        <v>340</v>
      </c>
      <c r="Y232" s="252">
        <f t="shared" ref="Y232:AN232" si="433">SUM(Y228:Y231)</f>
        <v>4663</v>
      </c>
      <c r="Z232" s="252">
        <f t="shared" si="433"/>
        <v>11634</v>
      </c>
      <c r="AA232" s="292">
        <f t="shared" si="433"/>
        <v>5678</v>
      </c>
      <c r="AB232" s="252">
        <f t="shared" si="433"/>
        <v>2762</v>
      </c>
      <c r="AC232" s="252">
        <f t="shared" si="433"/>
        <v>7166</v>
      </c>
      <c r="AD232" s="252">
        <f t="shared" si="433"/>
        <v>6095</v>
      </c>
      <c r="AE232" s="252">
        <f t="shared" si="433"/>
        <v>3085</v>
      </c>
      <c r="AF232" s="252">
        <f t="shared" si="433"/>
        <v>3687</v>
      </c>
      <c r="AG232" s="45">
        <f t="shared" si="433"/>
        <v>81250</v>
      </c>
      <c r="AH232" s="45">
        <f t="shared" si="433"/>
        <v>35011</v>
      </c>
      <c r="AI232" s="45">
        <f t="shared" si="433"/>
        <v>21136</v>
      </c>
      <c r="AJ232" s="252">
        <f t="shared" si="433"/>
        <v>9686</v>
      </c>
      <c r="AK232" s="118">
        <f t="shared" si="433"/>
        <v>2084</v>
      </c>
      <c r="AL232" s="252">
        <f t="shared" si="433"/>
        <v>1981</v>
      </c>
      <c r="AM232" s="45">
        <f t="shared" si="433"/>
        <v>13751</v>
      </c>
      <c r="AN232" s="211">
        <f t="shared" si="433"/>
        <v>393802</v>
      </c>
      <c r="AQ232" s="45">
        <f>K232/AQ$5</f>
        <v>3855.5</v>
      </c>
      <c r="AR232" s="45">
        <f>AG232/AR$5</f>
        <v>4062.5</v>
      </c>
      <c r="AS232" s="45">
        <f>AH232/AS$5</f>
        <v>7002.2</v>
      </c>
      <c r="AT232" s="45">
        <f>AI232/AT$5</f>
        <v>1409.0666666666666</v>
      </c>
      <c r="AU232" s="45">
        <f>AM232/AU$5</f>
        <v>4583.666666666667</v>
      </c>
      <c r="AV232" s="211">
        <f>AN232/AV$5</f>
        <v>12703.290322580646</v>
      </c>
      <c r="AW232" s="122"/>
      <c r="AX232" s="43">
        <f>MEDIAN($D232:$K232)</f>
        <v>27265</v>
      </c>
      <c r="AY232" s="43">
        <f>MEDIAN($M232:$AF232)</f>
        <v>3386</v>
      </c>
      <c r="AZ232" s="43">
        <f t="shared" si="427"/>
        <v>6095</v>
      </c>
      <c r="BA232" s="43">
        <f t="shared" si="428"/>
        <v>2584</v>
      </c>
      <c r="BB232" s="43">
        <f t="shared" si="429"/>
        <v>2084</v>
      </c>
      <c r="BC232" s="211">
        <f t="shared" si="430"/>
        <v>4858</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-1151</v>
      </c>
      <c r="E235" s="160">
        <v>-2334</v>
      </c>
      <c r="F235" s="160">
        <v>2383</v>
      </c>
      <c r="G235" s="160">
        <v>-1490</v>
      </c>
      <c r="H235" s="144">
        <v>-2281</v>
      </c>
      <c r="I235" s="144">
        <v>-2550</v>
      </c>
      <c r="J235" s="160">
        <v>387</v>
      </c>
      <c r="K235" s="144">
        <v>-1833</v>
      </c>
      <c r="L235" s="43">
        <f>+SUM(D235:K235)</f>
        <v>-8869</v>
      </c>
      <c r="M235" s="160">
        <v>-18</v>
      </c>
      <c r="N235" s="160">
        <v>-528</v>
      </c>
      <c r="O235" s="160">
        <v>-1449</v>
      </c>
      <c r="P235" s="160">
        <v>-821</v>
      </c>
      <c r="Q235" s="160">
        <v>-2758</v>
      </c>
      <c r="R235" s="160">
        <v>-968</v>
      </c>
      <c r="S235" s="160">
        <v>36</v>
      </c>
      <c r="T235" s="160">
        <v>-407</v>
      </c>
      <c r="U235" s="160">
        <v>472</v>
      </c>
      <c r="V235" s="144">
        <v>740</v>
      </c>
      <c r="W235" s="144">
        <v>38</v>
      </c>
      <c r="X235" s="144">
        <v>-354</v>
      </c>
      <c r="Y235" s="160">
        <v>2180</v>
      </c>
      <c r="Z235" s="160">
        <v>717</v>
      </c>
      <c r="AA235" s="250">
        <v>1117</v>
      </c>
      <c r="AB235" s="160">
        <v>451</v>
      </c>
      <c r="AC235" s="160">
        <v>265</v>
      </c>
      <c r="AD235" s="160">
        <v>-1499</v>
      </c>
      <c r="AE235" s="160">
        <v>389</v>
      </c>
      <c r="AF235" s="160">
        <v>657</v>
      </c>
      <c r="AG235" s="43">
        <f>+SUM(M235:AF235)</f>
        <v>-1740</v>
      </c>
      <c r="AH235" s="43">
        <f t="shared" ref="AH235:AI237" si="434">AC235+AD235+Z235+T235+O235</f>
        <v>-2373</v>
      </c>
      <c r="AI235" s="43">
        <f t="shared" si="434"/>
        <v>-342</v>
      </c>
      <c r="AJ235" s="160">
        <v>-530</v>
      </c>
      <c r="AK235" s="144">
        <v>226</v>
      </c>
      <c r="AL235" s="160">
        <v>1631</v>
      </c>
      <c r="AM235" s="43">
        <f>+SUM(AJ235:AL235)</f>
        <v>1327</v>
      </c>
      <c r="AN235" s="44">
        <f>+AM235+AG235+L235</f>
        <v>-9282</v>
      </c>
      <c r="AQ235" s="43">
        <f t="shared" ref="AQ235:AQ237" si="435">K235/AQ$5</f>
        <v>-229.125</v>
      </c>
      <c r="AR235" s="43">
        <f t="shared" ref="AR235:AT237" si="436">AG235/AR$5</f>
        <v>-87</v>
      </c>
      <c r="AS235" s="43">
        <f t="shared" si="436"/>
        <v>-474.6</v>
      </c>
      <c r="AT235" s="43">
        <f t="shared" si="436"/>
        <v>-22.8</v>
      </c>
      <c r="AU235" s="43">
        <f t="shared" ref="AU235:AV237" si="437">AM235/AU$5</f>
        <v>442.33333333333331</v>
      </c>
      <c r="AV235" s="44">
        <f t="shared" si="437"/>
        <v>-299.41935483870969</v>
      </c>
      <c r="AW235" s="122"/>
      <c r="AX235" s="43">
        <f>MEDIAN($D235:$K235)</f>
        <v>-1661.5</v>
      </c>
      <c r="AY235" s="43">
        <f>MEDIAN($M235:$AF235)</f>
        <v>37</v>
      </c>
      <c r="AZ235" s="43">
        <f t="shared" ref="AZ235:AZ238" si="438">MEDIAN($AC235,$AD235,$Z235,$T235,$O235,Q235,AF235)</f>
        <v>-407</v>
      </c>
      <c r="BA235" s="43">
        <f t="shared" ref="BA235:BA238" si="439">MEDIAN(M235,N235,P235,R235,S235,U235,V235,Y235,AA235,AB235,AE235,W235,X235)</f>
        <v>38</v>
      </c>
      <c r="BB235" s="43">
        <f t="shared" ref="BB235:BB238" si="440">MEDIAN($AJ235:$AL235)</f>
        <v>226</v>
      </c>
      <c r="BC235" s="44">
        <f t="shared" ref="BC235:BC238" si="441">MEDIAN(D235:K235,M235:AF235,AJ235:AL235)</f>
        <v>-18</v>
      </c>
    </row>
    <row r="236" spans="1:55" s="204" customFormat="1">
      <c r="A236" s="199"/>
      <c r="B236" s="200" t="s">
        <v>138</v>
      </c>
      <c r="C236" s="201"/>
      <c r="D236" s="144">
        <v>-1738</v>
      </c>
      <c r="E236" s="160">
        <v>2477</v>
      </c>
      <c r="F236" s="160">
        <v>234</v>
      </c>
      <c r="G236" s="160">
        <v>33464</v>
      </c>
      <c r="H236" s="144">
        <v>3607</v>
      </c>
      <c r="I236" s="144">
        <v>5385</v>
      </c>
      <c r="J236" s="160">
        <v>3543</v>
      </c>
      <c r="K236" s="144">
        <v>3428</v>
      </c>
      <c r="L236" s="43">
        <f>+SUM(D236:K236)</f>
        <v>50400</v>
      </c>
      <c r="M236" s="160">
        <v>-419</v>
      </c>
      <c r="N236" s="160">
        <v>602</v>
      </c>
      <c r="O236" s="160">
        <v>-1289</v>
      </c>
      <c r="P236" s="160">
        <v>1193</v>
      </c>
      <c r="Q236" s="160">
        <v>290</v>
      </c>
      <c r="R236" s="160">
        <v>713</v>
      </c>
      <c r="S236" s="160">
        <v>-116</v>
      </c>
      <c r="T236" s="160">
        <v>844</v>
      </c>
      <c r="U236" s="160">
        <v>-881</v>
      </c>
      <c r="V236" s="144">
        <v>-930</v>
      </c>
      <c r="W236" s="144">
        <v>-895</v>
      </c>
      <c r="X236" s="144">
        <v>-868</v>
      </c>
      <c r="Y236" s="160">
        <v>1036</v>
      </c>
      <c r="Z236" s="160">
        <v>5683</v>
      </c>
      <c r="AA236" s="250">
        <v>1067</v>
      </c>
      <c r="AB236" s="160">
        <v>595</v>
      </c>
      <c r="AC236" s="160">
        <v>-1563</v>
      </c>
      <c r="AD236" s="160">
        <v>-722</v>
      </c>
      <c r="AE236" s="160">
        <v>160</v>
      </c>
      <c r="AF236" s="160">
        <v>3692</v>
      </c>
      <c r="AG236" s="43">
        <f>+SUM(M236:AF236)</f>
        <v>8192</v>
      </c>
      <c r="AH236" s="43">
        <f t="shared" si="434"/>
        <v>2953</v>
      </c>
      <c r="AI236" s="43">
        <f t="shared" si="434"/>
        <v>817</v>
      </c>
      <c r="AJ236" s="160">
        <v>960</v>
      </c>
      <c r="AK236" s="144">
        <v>781</v>
      </c>
      <c r="AL236" s="160">
        <v>737</v>
      </c>
      <c r="AM236" s="43">
        <f>+SUM(AJ236:AL236)</f>
        <v>2478</v>
      </c>
      <c r="AN236" s="44">
        <f>+AM236+AG236+L236</f>
        <v>61070</v>
      </c>
      <c r="AQ236" s="43">
        <f t="shared" si="435"/>
        <v>428.5</v>
      </c>
      <c r="AR236" s="43">
        <f t="shared" si="436"/>
        <v>409.6</v>
      </c>
      <c r="AS236" s="43">
        <f t="shared" si="436"/>
        <v>590.6</v>
      </c>
      <c r="AT236" s="43">
        <f t="shared" si="436"/>
        <v>54.466666666666669</v>
      </c>
      <c r="AU236" s="43">
        <f t="shared" si="437"/>
        <v>826</v>
      </c>
      <c r="AV236" s="44">
        <f t="shared" si="437"/>
        <v>1970</v>
      </c>
      <c r="AW236" s="122"/>
      <c r="AX236" s="43">
        <f>MEDIAN($D236:$K236)</f>
        <v>3485.5</v>
      </c>
      <c r="AY236" s="43">
        <f>MEDIAN($M236:$AF236)</f>
        <v>225</v>
      </c>
      <c r="AZ236" s="43">
        <f t="shared" si="438"/>
        <v>290</v>
      </c>
      <c r="BA236" s="43">
        <f t="shared" si="439"/>
        <v>160</v>
      </c>
      <c r="BB236" s="43">
        <f t="shared" si="440"/>
        <v>781</v>
      </c>
      <c r="BC236" s="44">
        <f t="shared" si="441"/>
        <v>713</v>
      </c>
    </row>
    <row r="237" spans="1:55" s="204" customFormat="1">
      <c r="A237" s="199"/>
      <c r="B237" s="200" t="s">
        <v>125</v>
      </c>
      <c r="C237" s="201"/>
      <c r="D237" s="144">
        <v>725</v>
      </c>
      <c r="E237" s="160">
        <v>245</v>
      </c>
      <c r="F237" s="160">
        <v>2071</v>
      </c>
      <c r="G237" s="160">
        <v>-10216</v>
      </c>
      <c r="H237" s="144">
        <v>0</v>
      </c>
      <c r="I237" s="144">
        <v>-89</v>
      </c>
      <c r="J237" s="160">
        <v>1242</v>
      </c>
      <c r="K237" s="144">
        <v>0</v>
      </c>
      <c r="L237" s="43">
        <f>+SUM(D237:K237)</f>
        <v>-6022</v>
      </c>
      <c r="M237" s="160">
        <v>0</v>
      </c>
      <c r="N237" s="160">
        <v>-121</v>
      </c>
      <c r="O237" s="160">
        <v>-475</v>
      </c>
      <c r="P237" s="160">
        <v>0</v>
      </c>
      <c r="Q237" s="160">
        <v>0</v>
      </c>
      <c r="R237" s="160">
        <v>2308</v>
      </c>
      <c r="S237" s="160">
        <v>-162</v>
      </c>
      <c r="T237" s="160">
        <v>0</v>
      </c>
      <c r="U237" s="160">
        <v>0</v>
      </c>
      <c r="V237" s="144">
        <v>-283</v>
      </c>
      <c r="W237" s="144">
        <v>-17</v>
      </c>
      <c r="X237" s="144">
        <v>0</v>
      </c>
      <c r="Y237" s="160">
        <v>0</v>
      </c>
      <c r="Z237" s="160">
        <v>0</v>
      </c>
      <c r="AA237" s="250">
        <v>0</v>
      </c>
      <c r="AB237" s="160">
        <v>2</v>
      </c>
      <c r="AC237" s="160">
        <v>0</v>
      </c>
      <c r="AD237" s="160">
        <v>0</v>
      </c>
      <c r="AE237" s="160">
        <v>-275</v>
      </c>
      <c r="AF237" s="160">
        <v>0</v>
      </c>
      <c r="AG237" s="43">
        <f>+SUM(M237:AF237)</f>
        <v>977</v>
      </c>
      <c r="AH237" s="43">
        <f t="shared" si="434"/>
        <v>-475</v>
      </c>
      <c r="AI237" s="43">
        <f t="shared" si="434"/>
        <v>-275</v>
      </c>
      <c r="AJ237" s="160">
        <v>0</v>
      </c>
      <c r="AK237" s="144">
        <v>-237</v>
      </c>
      <c r="AL237" s="160">
        <v>0</v>
      </c>
      <c r="AM237" s="43">
        <f>+SUM(AJ237:AL237)</f>
        <v>-237</v>
      </c>
      <c r="AN237" s="44">
        <f>+AM237+AG237+L237</f>
        <v>-5282</v>
      </c>
      <c r="AQ237" s="43">
        <f t="shared" si="435"/>
        <v>0</v>
      </c>
      <c r="AR237" s="43">
        <f t="shared" si="436"/>
        <v>48.85</v>
      </c>
      <c r="AS237" s="43">
        <f t="shared" si="436"/>
        <v>-95</v>
      </c>
      <c r="AT237" s="43">
        <f t="shared" si="436"/>
        <v>-18.333333333333332</v>
      </c>
      <c r="AU237" s="43">
        <f t="shared" si="437"/>
        <v>-79</v>
      </c>
      <c r="AV237" s="44">
        <f t="shared" si="437"/>
        <v>-170.38709677419354</v>
      </c>
      <c r="AW237" s="122"/>
      <c r="AX237" s="258">
        <f>MEDIAN($D237:$K237)</f>
        <v>122.5</v>
      </c>
      <c r="AY237" s="258">
        <f>MEDIAN($M237:$AF237)</f>
        <v>0</v>
      </c>
      <c r="AZ237" s="258">
        <f t="shared" si="438"/>
        <v>0</v>
      </c>
      <c r="BA237" s="258">
        <f t="shared" si="439"/>
        <v>0</v>
      </c>
      <c r="BB237" s="258">
        <f t="shared" si="440"/>
        <v>0</v>
      </c>
      <c r="BC237" s="44">
        <f t="shared" si="441"/>
        <v>0</v>
      </c>
    </row>
    <row r="238" spans="1:55" s="204" customFormat="1">
      <c r="A238" s="199"/>
      <c r="B238" s="200"/>
      <c r="C238" s="201"/>
      <c r="D238" s="46">
        <f t="shared" ref="D238:V238" si="442">SUM(D235:D237)</f>
        <v>-2164</v>
      </c>
      <c r="E238" s="252">
        <f t="shared" si="442"/>
        <v>388</v>
      </c>
      <c r="F238" s="252">
        <f t="shared" si="442"/>
        <v>4688</v>
      </c>
      <c r="G238" s="252">
        <f t="shared" si="442"/>
        <v>21758</v>
      </c>
      <c r="H238" s="118">
        <f t="shared" si="442"/>
        <v>1326</v>
      </c>
      <c r="I238" s="118">
        <f t="shared" si="442"/>
        <v>2746</v>
      </c>
      <c r="J238" s="252">
        <f t="shared" si="442"/>
        <v>5172</v>
      </c>
      <c r="K238" s="118">
        <f t="shared" si="442"/>
        <v>1595</v>
      </c>
      <c r="L238" s="45">
        <f t="shared" si="442"/>
        <v>35509</v>
      </c>
      <c r="M238" s="252">
        <f t="shared" si="442"/>
        <v>-437</v>
      </c>
      <c r="N238" s="252">
        <f t="shared" si="442"/>
        <v>-47</v>
      </c>
      <c r="O238" s="252">
        <f t="shared" si="442"/>
        <v>-3213</v>
      </c>
      <c r="P238" s="252">
        <f t="shared" si="442"/>
        <v>372</v>
      </c>
      <c r="Q238" s="252">
        <f t="shared" si="442"/>
        <v>-2468</v>
      </c>
      <c r="R238" s="252">
        <f t="shared" si="442"/>
        <v>2053</v>
      </c>
      <c r="S238" s="252">
        <f t="shared" si="442"/>
        <v>-242</v>
      </c>
      <c r="T238" s="252">
        <f t="shared" si="442"/>
        <v>437</v>
      </c>
      <c r="U238" s="252">
        <f t="shared" si="442"/>
        <v>-409</v>
      </c>
      <c r="V238" s="118">
        <f t="shared" si="442"/>
        <v>-473</v>
      </c>
      <c r="W238" s="118">
        <f t="shared" ref="W238:X238" si="443">SUM(W235:W237)</f>
        <v>-874</v>
      </c>
      <c r="X238" s="118">
        <f t="shared" si="443"/>
        <v>-1222</v>
      </c>
      <c r="Y238" s="252">
        <f t="shared" ref="Y238:AN238" si="444">SUM(Y235:Y237)</f>
        <v>3216</v>
      </c>
      <c r="Z238" s="252">
        <f t="shared" si="444"/>
        <v>6400</v>
      </c>
      <c r="AA238" s="292">
        <f t="shared" si="444"/>
        <v>2184</v>
      </c>
      <c r="AB238" s="252">
        <f t="shared" si="444"/>
        <v>1048</v>
      </c>
      <c r="AC238" s="252">
        <f t="shared" si="444"/>
        <v>-1298</v>
      </c>
      <c r="AD238" s="252">
        <f t="shared" si="444"/>
        <v>-2221</v>
      </c>
      <c r="AE238" s="252">
        <f t="shared" si="444"/>
        <v>274</v>
      </c>
      <c r="AF238" s="252">
        <f t="shared" si="444"/>
        <v>4349</v>
      </c>
      <c r="AG238" s="45">
        <f t="shared" si="444"/>
        <v>7429</v>
      </c>
      <c r="AH238" s="45">
        <f t="shared" si="444"/>
        <v>105</v>
      </c>
      <c r="AI238" s="45">
        <f t="shared" si="444"/>
        <v>200</v>
      </c>
      <c r="AJ238" s="252">
        <f t="shared" si="444"/>
        <v>430</v>
      </c>
      <c r="AK238" s="118">
        <f t="shared" si="444"/>
        <v>770</v>
      </c>
      <c r="AL238" s="252">
        <f t="shared" si="444"/>
        <v>2368</v>
      </c>
      <c r="AM238" s="45">
        <f t="shared" si="444"/>
        <v>3568</v>
      </c>
      <c r="AN238" s="211">
        <f t="shared" si="444"/>
        <v>46506</v>
      </c>
      <c r="AQ238" s="45">
        <f>K238/AQ$5</f>
        <v>199.375</v>
      </c>
      <c r="AR238" s="45">
        <f>AG238/AR$5</f>
        <v>371.45</v>
      </c>
      <c r="AS238" s="45">
        <f>AH238/AS$5</f>
        <v>21</v>
      </c>
      <c r="AT238" s="45">
        <f>AI238/AT$5</f>
        <v>13.333333333333334</v>
      </c>
      <c r="AU238" s="45">
        <f>AM238/AU$5</f>
        <v>1189.3333333333333</v>
      </c>
      <c r="AV238" s="211">
        <f>AN238/AV$5</f>
        <v>1500.1935483870968</v>
      </c>
      <c r="AW238" s="122"/>
      <c r="AX238" s="43">
        <f>MEDIAN($D238:$K238)</f>
        <v>2170.5</v>
      </c>
      <c r="AY238" s="43">
        <f>MEDIAN($M238:$AF238)</f>
        <v>-144.5</v>
      </c>
      <c r="AZ238" s="43">
        <f t="shared" si="438"/>
        <v>-1298</v>
      </c>
      <c r="BA238" s="43">
        <f t="shared" si="439"/>
        <v>-47</v>
      </c>
      <c r="BB238" s="43">
        <f t="shared" si="440"/>
        <v>770</v>
      </c>
      <c r="BC238" s="211">
        <f t="shared" si="441"/>
        <v>430</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5">D225+D232+D238</f>
        <v>26630</v>
      </c>
      <c r="E240" s="256">
        <f t="shared" si="445"/>
        <v>7031</v>
      </c>
      <c r="F240" s="256">
        <f t="shared" si="445"/>
        <v>50714</v>
      </c>
      <c r="G240" s="256">
        <f t="shared" si="445"/>
        <v>130767</v>
      </c>
      <c r="H240" s="256">
        <f t="shared" si="445"/>
        <v>38756</v>
      </c>
      <c r="I240" s="256">
        <f t="shared" si="445"/>
        <v>90450</v>
      </c>
      <c r="J240" s="256">
        <f t="shared" si="445"/>
        <v>23343</v>
      </c>
      <c r="K240" s="256">
        <f t="shared" si="445"/>
        <v>42339</v>
      </c>
      <c r="L240" s="42">
        <f t="shared" si="445"/>
        <v>410030</v>
      </c>
      <c r="M240" s="256">
        <f t="shared" si="445"/>
        <v>3398</v>
      </c>
      <c r="N240" s="256">
        <f t="shared" si="445"/>
        <v>4843</v>
      </c>
      <c r="O240" s="256">
        <f t="shared" si="445"/>
        <v>9571</v>
      </c>
      <c r="P240" s="256">
        <f t="shared" si="445"/>
        <v>5355</v>
      </c>
      <c r="Q240" s="256">
        <f t="shared" si="445"/>
        <v>8942</v>
      </c>
      <c r="R240" s="256">
        <f t="shared" si="445"/>
        <v>5823</v>
      </c>
      <c r="S240" s="256">
        <f t="shared" si="445"/>
        <v>707</v>
      </c>
      <c r="T240" s="256">
        <f t="shared" si="445"/>
        <v>5358</v>
      </c>
      <c r="U240" s="256">
        <f t="shared" si="445"/>
        <v>7666</v>
      </c>
      <c r="V240" s="256">
        <f t="shared" si="445"/>
        <v>-556</v>
      </c>
      <c r="W240" s="256">
        <f t="shared" ref="W240:X240" si="446">W225+W232+W238</f>
        <v>-1696</v>
      </c>
      <c r="X240" s="256">
        <f t="shared" si="446"/>
        <v>1162</v>
      </c>
      <c r="Y240" s="256">
        <f t="shared" ref="Y240:AN240" si="447">Y225+Y232+Y238</f>
        <v>8479</v>
      </c>
      <c r="Z240" s="256">
        <f t="shared" si="447"/>
        <v>17952</v>
      </c>
      <c r="AA240" s="256">
        <f t="shared" si="447"/>
        <v>6896</v>
      </c>
      <c r="AB240" s="256">
        <f t="shared" si="447"/>
        <v>4662</v>
      </c>
      <c r="AC240" s="256">
        <f t="shared" si="447"/>
        <v>6476</v>
      </c>
      <c r="AD240" s="256">
        <f t="shared" si="447"/>
        <v>4495</v>
      </c>
      <c r="AE240" s="256">
        <f t="shared" si="447"/>
        <v>611</v>
      </c>
      <c r="AF240" s="256">
        <f t="shared" si="447"/>
        <v>7538</v>
      </c>
      <c r="AG240" s="42">
        <f t="shared" si="447"/>
        <v>107682</v>
      </c>
      <c r="AH240" s="42">
        <f t="shared" si="447"/>
        <v>43852</v>
      </c>
      <c r="AI240" s="42">
        <f t="shared" si="447"/>
        <v>25023</v>
      </c>
      <c r="AJ240" s="256">
        <f t="shared" si="447"/>
        <v>16053</v>
      </c>
      <c r="AK240" s="256">
        <f t="shared" si="447"/>
        <v>5582</v>
      </c>
      <c r="AL240" s="256">
        <f t="shared" si="447"/>
        <v>6427</v>
      </c>
      <c r="AM240" s="42">
        <f t="shared" si="447"/>
        <v>28062</v>
      </c>
      <c r="AN240" s="230">
        <f t="shared" si="447"/>
        <v>545774</v>
      </c>
      <c r="AQ240" s="42">
        <f t="shared" ref="AQ240" si="448">K240/AQ$5</f>
        <v>5292.375</v>
      </c>
      <c r="AR240" s="42">
        <f t="shared" ref="AR240:AT240" si="449">AG240/AR$5</f>
        <v>5384.1</v>
      </c>
      <c r="AS240" s="42">
        <f t="shared" si="449"/>
        <v>8770.4</v>
      </c>
      <c r="AT240" s="42">
        <f t="shared" si="449"/>
        <v>1668.2</v>
      </c>
      <c r="AU240" s="42">
        <f t="shared" ref="AU240:AV240" si="450">AM240/AU$5</f>
        <v>9354</v>
      </c>
      <c r="AV240" s="230">
        <f t="shared" si="450"/>
        <v>17605.612903225807</v>
      </c>
      <c r="AW240" s="122"/>
      <c r="AX240" s="42">
        <f>MEDIAN($D240:$K240)</f>
        <v>40547.5</v>
      </c>
      <c r="AY240" s="42">
        <f>MEDIAN($M240:$AF240)</f>
        <v>5356.5</v>
      </c>
      <c r="AZ240" s="42">
        <f>MEDIAN($AC240,$AD240,$Z240,$T240,$O240,Q240,AF240)</f>
        <v>7538</v>
      </c>
      <c r="BA240" s="42">
        <f>MEDIAN(M240,N240,P240,R240,S240,U240,V240,Y240,AA240,AB240,AE240,W240,X240)</f>
        <v>4662</v>
      </c>
      <c r="BB240" s="42">
        <f t="shared" ref="BB240" si="451">MEDIAN($AJ240:$AL240)</f>
        <v>6427</v>
      </c>
      <c r="BC240" s="230">
        <f>MEDIAN(D240:K240,M240:AF240,AJ240:AL240)</f>
        <v>6896</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2008</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78</v>
      </c>
      <c r="E249" s="162">
        <v>28</v>
      </c>
      <c r="F249" s="162">
        <v>0</v>
      </c>
      <c r="G249" s="162">
        <v>0</v>
      </c>
      <c r="H249" s="137">
        <v>123</v>
      </c>
      <c r="I249" s="137">
        <v>30</v>
      </c>
      <c r="J249" s="162">
        <v>177</v>
      </c>
      <c r="K249" s="137">
        <v>95</v>
      </c>
      <c r="L249" s="22">
        <f>+SUM(D249:K249)</f>
        <v>531</v>
      </c>
      <c r="M249" s="162">
        <v>60</v>
      </c>
      <c r="N249" s="162">
        <v>108</v>
      </c>
      <c r="O249" s="162">
        <v>110</v>
      </c>
      <c r="P249" s="162">
        <v>135</v>
      </c>
      <c r="Q249" s="162">
        <v>287</v>
      </c>
      <c r="R249" s="162">
        <v>55</v>
      </c>
      <c r="S249" s="162">
        <v>136</v>
      </c>
      <c r="T249" s="162">
        <v>73</v>
      </c>
      <c r="U249" s="162">
        <v>33</v>
      </c>
      <c r="V249" s="137">
        <v>16</v>
      </c>
      <c r="W249" s="137">
        <v>76</v>
      </c>
      <c r="X249" s="137">
        <v>18</v>
      </c>
      <c r="Y249" s="162">
        <v>14</v>
      </c>
      <c r="Z249" s="162">
        <v>252</v>
      </c>
      <c r="AA249" s="271">
        <v>184</v>
      </c>
      <c r="AB249" s="162">
        <v>127</v>
      </c>
      <c r="AC249" s="162">
        <v>3551</v>
      </c>
      <c r="AD249" s="162">
        <v>0</v>
      </c>
      <c r="AE249" s="162">
        <v>68</v>
      </c>
      <c r="AF249" s="162">
        <v>133</v>
      </c>
      <c r="AG249" s="22">
        <f>+SUM(M249:AF249)</f>
        <v>5436</v>
      </c>
      <c r="AH249" s="22">
        <f t="shared" ref="AH249:AI253" si="452">AC249+AD249+Z249+T249+O249</f>
        <v>3986</v>
      </c>
      <c r="AI249" s="22">
        <f t="shared" si="452"/>
        <v>420</v>
      </c>
      <c r="AJ249" s="162">
        <v>0</v>
      </c>
      <c r="AK249" s="137">
        <v>14</v>
      </c>
      <c r="AL249" s="162">
        <v>536</v>
      </c>
      <c r="AM249" s="22">
        <f>+SUM(AJ249:AL249)</f>
        <v>550</v>
      </c>
      <c r="AN249" s="24">
        <f>+AM249+AG249+L249</f>
        <v>6517</v>
      </c>
      <c r="AQ249" s="43">
        <f t="shared" ref="AQ249:AQ253" si="453">K249/AQ$5</f>
        <v>11.875</v>
      </c>
      <c r="AR249" s="43">
        <f t="shared" ref="AR249:AT253" si="454">AG249/AR$5</f>
        <v>271.8</v>
      </c>
      <c r="AS249" s="43">
        <f t="shared" si="454"/>
        <v>797.2</v>
      </c>
      <c r="AT249" s="43">
        <f t="shared" si="454"/>
        <v>28</v>
      </c>
      <c r="AU249" s="43">
        <f t="shared" ref="AU249:AV253" si="455">AM249/AU$5</f>
        <v>183.33333333333334</v>
      </c>
      <c r="AV249" s="44">
        <f t="shared" si="455"/>
        <v>210.2258064516129</v>
      </c>
      <c r="AW249" s="23"/>
      <c r="AX249" s="22">
        <f t="shared" ref="AX249:AX254" si="456">MEDIAN($D249:$K249)</f>
        <v>54</v>
      </c>
      <c r="AY249" s="22">
        <f t="shared" ref="AY249:AY254" si="457">MEDIAN($M249:$AF249)</f>
        <v>92</v>
      </c>
      <c r="AZ249" s="22">
        <f t="shared" ref="AZ249:AZ254" si="458">MEDIAN($AC249,$AD249,$Z249,$T249,$O249,Q249,AF249)</f>
        <v>133</v>
      </c>
      <c r="BA249" s="22">
        <f t="shared" ref="BA249:BA254" si="459">MEDIAN(M249,N249,P249,R249,S249,U249,V249,Y249,AA249,AB249,AE249,W249,X249)</f>
        <v>68</v>
      </c>
      <c r="BB249" s="22">
        <f t="shared" ref="BB249:BB254" si="460">MEDIAN($AJ249:$AL249)</f>
        <v>14</v>
      </c>
      <c r="BC249" s="24">
        <f t="shared" ref="BC249:BC254" si="461">MEDIAN(D249:K249,M249:AF249,AJ249:AL249)</f>
        <v>76</v>
      </c>
    </row>
    <row r="250" spans="1:55" s="204" customFormat="1">
      <c r="A250" s="199"/>
      <c r="B250" s="200"/>
      <c r="C250" s="201" t="s">
        <v>130</v>
      </c>
      <c r="D250" s="137">
        <v>3021</v>
      </c>
      <c r="E250" s="162">
        <v>130</v>
      </c>
      <c r="F250" s="162">
        <v>422</v>
      </c>
      <c r="G250" s="162">
        <v>452</v>
      </c>
      <c r="H250" s="137">
        <v>247</v>
      </c>
      <c r="I250" s="137">
        <v>296</v>
      </c>
      <c r="J250" s="162">
        <v>193</v>
      </c>
      <c r="K250" s="137">
        <v>194</v>
      </c>
      <c r="L250" s="22">
        <f>+SUM(D250:K250)</f>
        <v>4955</v>
      </c>
      <c r="M250" s="162">
        <v>2163</v>
      </c>
      <c r="N250" s="162">
        <v>2441</v>
      </c>
      <c r="O250" s="162">
        <v>3349</v>
      </c>
      <c r="P250" s="162">
        <v>1689</v>
      </c>
      <c r="Q250" s="162">
        <v>3473</v>
      </c>
      <c r="R250" s="162">
        <v>2491</v>
      </c>
      <c r="S250" s="162">
        <v>2701</v>
      </c>
      <c r="T250" s="162">
        <v>1966</v>
      </c>
      <c r="U250" s="162">
        <v>3213</v>
      </c>
      <c r="V250" s="137">
        <v>2253</v>
      </c>
      <c r="W250" s="137">
        <v>920</v>
      </c>
      <c r="X250" s="137">
        <v>1200</v>
      </c>
      <c r="Y250" s="162">
        <v>3245</v>
      </c>
      <c r="Z250" s="162">
        <v>3594</v>
      </c>
      <c r="AA250" s="271">
        <v>2226</v>
      </c>
      <c r="AB250" s="162">
        <v>2357</v>
      </c>
      <c r="AC250" s="162">
        <v>1470</v>
      </c>
      <c r="AD250" s="162">
        <v>2801</v>
      </c>
      <c r="AE250" s="162">
        <v>1226</v>
      </c>
      <c r="AF250" s="162">
        <v>2000</v>
      </c>
      <c r="AG250" s="22">
        <f>+SUM(M250:AF250)</f>
        <v>46778</v>
      </c>
      <c r="AH250" s="22">
        <f t="shared" si="452"/>
        <v>13180</v>
      </c>
      <c r="AI250" s="22">
        <f t="shared" si="452"/>
        <v>11155</v>
      </c>
      <c r="AJ250" s="162">
        <v>18632</v>
      </c>
      <c r="AK250" s="137">
        <v>349</v>
      </c>
      <c r="AL250" s="162">
        <v>1623</v>
      </c>
      <c r="AM250" s="22">
        <f>+SUM(AJ250:AL250)</f>
        <v>20604</v>
      </c>
      <c r="AN250" s="24">
        <f>+AM250+AG250+L250</f>
        <v>72337</v>
      </c>
      <c r="AQ250" s="43">
        <f t="shared" si="453"/>
        <v>24.25</v>
      </c>
      <c r="AR250" s="43">
        <f t="shared" si="454"/>
        <v>2338.9</v>
      </c>
      <c r="AS250" s="43">
        <f t="shared" si="454"/>
        <v>2636</v>
      </c>
      <c r="AT250" s="43">
        <f t="shared" si="454"/>
        <v>743.66666666666663</v>
      </c>
      <c r="AU250" s="43">
        <f t="shared" si="455"/>
        <v>6868</v>
      </c>
      <c r="AV250" s="44">
        <f t="shared" si="455"/>
        <v>2333.4516129032259</v>
      </c>
      <c r="AW250" s="23"/>
      <c r="AX250" s="22">
        <f t="shared" si="456"/>
        <v>271.5</v>
      </c>
      <c r="AY250" s="22">
        <f t="shared" si="457"/>
        <v>2305</v>
      </c>
      <c r="AZ250" s="22">
        <f t="shared" si="458"/>
        <v>2801</v>
      </c>
      <c r="BA250" s="22">
        <f t="shared" si="459"/>
        <v>2253</v>
      </c>
      <c r="BB250" s="22">
        <f t="shared" si="460"/>
        <v>1623</v>
      </c>
      <c r="BC250" s="24">
        <f t="shared" si="461"/>
        <v>2000</v>
      </c>
    </row>
    <row r="251" spans="1:55" s="204" customFormat="1">
      <c r="A251" s="199"/>
      <c r="B251" s="200"/>
      <c r="C251" s="201" t="s">
        <v>129</v>
      </c>
      <c r="D251" s="137">
        <v>9398</v>
      </c>
      <c r="E251" s="162">
        <v>1321</v>
      </c>
      <c r="F251" s="162">
        <v>12640</v>
      </c>
      <c r="G251" s="162">
        <v>21491</v>
      </c>
      <c r="H251" s="137">
        <v>11148</v>
      </c>
      <c r="I251" s="137">
        <v>13865</v>
      </c>
      <c r="J251" s="162">
        <v>6287</v>
      </c>
      <c r="K251" s="137">
        <v>12319</v>
      </c>
      <c r="L251" s="22">
        <f>+SUM(D251:K251)</f>
        <v>88469</v>
      </c>
      <c r="M251" s="162">
        <v>0</v>
      </c>
      <c r="N251" s="162">
        <v>17</v>
      </c>
      <c r="O251" s="162">
        <v>1517</v>
      </c>
      <c r="P251" s="162">
        <v>684</v>
      </c>
      <c r="Q251" s="162">
        <v>1125</v>
      </c>
      <c r="R251" s="162">
        <v>204</v>
      </c>
      <c r="S251" s="162">
        <v>331</v>
      </c>
      <c r="T251" s="162">
        <v>1054</v>
      </c>
      <c r="U251" s="162">
        <v>544</v>
      </c>
      <c r="V251" s="137">
        <v>0</v>
      </c>
      <c r="W251" s="137">
        <v>67</v>
      </c>
      <c r="X251" s="137">
        <v>0</v>
      </c>
      <c r="Y251" s="162">
        <v>1119</v>
      </c>
      <c r="Z251" s="162">
        <v>3240</v>
      </c>
      <c r="AA251" s="271">
        <v>1082</v>
      </c>
      <c r="AB251" s="162">
        <v>327</v>
      </c>
      <c r="AC251" s="162">
        <v>73</v>
      </c>
      <c r="AD251" s="162">
        <v>0</v>
      </c>
      <c r="AE251" s="162">
        <v>162</v>
      </c>
      <c r="AF251" s="162">
        <v>718</v>
      </c>
      <c r="AG251" s="22">
        <f>+SUM(M251:AF251)</f>
        <v>12264</v>
      </c>
      <c r="AH251" s="22">
        <f t="shared" si="452"/>
        <v>5884</v>
      </c>
      <c r="AI251" s="22">
        <f t="shared" si="452"/>
        <v>2472</v>
      </c>
      <c r="AJ251" s="162">
        <v>398</v>
      </c>
      <c r="AK251" s="137">
        <v>1166</v>
      </c>
      <c r="AL251" s="162">
        <v>218</v>
      </c>
      <c r="AM251" s="22">
        <f>+SUM(AJ251:AL251)</f>
        <v>1782</v>
      </c>
      <c r="AN251" s="24">
        <f>+AM251+AG251+L251</f>
        <v>102515</v>
      </c>
      <c r="AQ251" s="43">
        <f t="shared" si="453"/>
        <v>1539.875</v>
      </c>
      <c r="AR251" s="43">
        <f t="shared" si="454"/>
        <v>613.20000000000005</v>
      </c>
      <c r="AS251" s="43">
        <f t="shared" si="454"/>
        <v>1176.8</v>
      </c>
      <c r="AT251" s="43">
        <f t="shared" si="454"/>
        <v>164.8</v>
      </c>
      <c r="AU251" s="43">
        <f t="shared" si="455"/>
        <v>594</v>
      </c>
      <c r="AV251" s="44">
        <f t="shared" si="455"/>
        <v>3306.9354838709678</v>
      </c>
      <c r="AW251" s="23"/>
      <c r="AX251" s="22">
        <f t="shared" si="456"/>
        <v>11733.5</v>
      </c>
      <c r="AY251" s="22">
        <f t="shared" si="457"/>
        <v>329</v>
      </c>
      <c r="AZ251" s="22">
        <f t="shared" si="458"/>
        <v>1054</v>
      </c>
      <c r="BA251" s="22">
        <f t="shared" si="459"/>
        <v>204</v>
      </c>
      <c r="BB251" s="22">
        <f t="shared" si="460"/>
        <v>398</v>
      </c>
      <c r="BC251" s="24">
        <f t="shared" si="461"/>
        <v>718</v>
      </c>
    </row>
    <row r="252" spans="1:55" s="204" customFormat="1">
      <c r="A252" s="199"/>
      <c r="B252" s="200"/>
      <c r="C252" s="201" t="s">
        <v>128</v>
      </c>
      <c r="D252" s="137">
        <v>737</v>
      </c>
      <c r="E252" s="162">
        <v>123</v>
      </c>
      <c r="F252" s="162">
        <v>1951</v>
      </c>
      <c r="G252" s="162">
        <v>3472</v>
      </c>
      <c r="H252" s="137">
        <v>817</v>
      </c>
      <c r="I252" s="137">
        <v>1345</v>
      </c>
      <c r="J252" s="162">
        <v>897</v>
      </c>
      <c r="K252" s="137">
        <v>1363</v>
      </c>
      <c r="L252" s="22">
        <f>+SUM(D252:K252)</f>
        <v>10705</v>
      </c>
      <c r="M252" s="162">
        <v>0</v>
      </c>
      <c r="N252" s="162">
        <v>0</v>
      </c>
      <c r="O252" s="162">
        <v>0</v>
      </c>
      <c r="P252" s="162">
        <v>42</v>
      </c>
      <c r="Q252" s="162">
        <v>3</v>
      </c>
      <c r="R252" s="162">
        <v>0</v>
      </c>
      <c r="S252" s="162">
        <v>0</v>
      </c>
      <c r="T252" s="162">
        <v>40</v>
      </c>
      <c r="U252" s="162">
        <v>20</v>
      </c>
      <c r="V252" s="137">
        <v>0</v>
      </c>
      <c r="W252" s="137">
        <v>0</v>
      </c>
      <c r="X252" s="137">
        <v>0</v>
      </c>
      <c r="Y252" s="162">
        <v>0</v>
      </c>
      <c r="Z252" s="162">
        <v>214</v>
      </c>
      <c r="AA252" s="271">
        <v>10</v>
      </c>
      <c r="AB252" s="162">
        <v>0</v>
      </c>
      <c r="AC252" s="162">
        <v>6</v>
      </c>
      <c r="AD252" s="162">
        <v>0</v>
      </c>
      <c r="AE252" s="162">
        <v>0</v>
      </c>
      <c r="AF252" s="162">
        <v>163</v>
      </c>
      <c r="AG252" s="22">
        <f>+SUM(M252:AF252)</f>
        <v>498</v>
      </c>
      <c r="AH252" s="22">
        <f t="shared" si="452"/>
        <v>260</v>
      </c>
      <c r="AI252" s="22">
        <f t="shared" si="452"/>
        <v>72</v>
      </c>
      <c r="AJ252" s="162">
        <v>0</v>
      </c>
      <c r="AK252" s="137">
        <v>113</v>
      </c>
      <c r="AL252" s="162">
        <v>21</v>
      </c>
      <c r="AM252" s="22">
        <f>+SUM(AJ252:AL252)</f>
        <v>134</v>
      </c>
      <c r="AN252" s="24">
        <f>+AM252+AG252+L252</f>
        <v>11337</v>
      </c>
      <c r="AQ252" s="43">
        <f t="shared" si="453"/>
        <v>170.375</v>
      </c>
      <c r="AR252" s="43">
        <f t="shared" si="454"/>
        <v>24.9</v>
      </c>
      <c r="AS252" s="43">
        <f t="shared" si="454"/>
        <v>52</v>
      </c>
      <c r="AT252" s="43">
        <f t="shared" si="454"/>
        <v>4.8</v>
      </c>
      <c r="AU252" s="43">
        <f t="shared" si="455"/>
        <v>44.666666666666664</v>
      </c>
      <c r="AV252" s="44">
        <f t="shared" si="455"/>
        <v>365.70967741935482</v>
      </c>
      <c r="AW252" s="23"/>
      <c r="AX252" s="22">
        <f t="shared" si="456"/>
        <v>1121</v>
      </c>
      <c r="AY252" s="22">
        <f t="shared" si="457"/>
        <v>0</v>
      </c>
      <c r="AZ252" s="22">
        <f t="shared" si="458"/>
        <v>6</v>
      </c>
      <c r="BA252" s="22">
        <f t="shared" si="459"/>
        <v>0</v>
      </c>
      <c r="BB252" s="22">
        <f t="shared" si="460"/>
        <v>21</v>
      </c>
      <c r="BC252" s="24">
        <f t="shared" si="461"/>
        <v>10</v>
      </c>
    </row>
    <row r="253" spans="1:55" s="204" customFormat="1">
      <c r="A253" s="199"/>
      <c r="B253" s="200"/>
      <c r="C253" s="201" t="s">
        <v>127</v>
      </c>
      <c r="D253" s="137">
        <v>391</v>
      </c>
      <c r="E253" s="162">
        <v>274</v>
      </c>
      <c r="F253" s="162">
        <v>1365</v>
      </c>
      <c r="G253" s="162">
        <v>1676</v>
      </c>
      <c r="H253" s="137">
        <v>802</v>
      </c>
      <c r="I253" s="137">
        <v>1240</v>
      </c>
      <c r="J253" s="162">
        <v>481</v>
      </c>
      <c r="K253" s="137">
        <v>1005</v>
      </c>
      <c r="L253" s="22">
        <f>+SUM(D253:K253)</f>
        <v>7234</v>
      </c>
      <c r="M253" s="162">
        <v>0</v>
      </c>
      <c r="N253" s="162">
        <v>0</v>
      </c>
      <c r="O253" s="162">
        <v>0</v>
      </c>
      <c r="P253" s="162">
        <v>0</v>
      </c>
      <c r="Q253" s="162">
        <v>0</v>
      </c>
      <c r="R253" s="162">
        <v>0</v>
      </c>
      <c r="S253" s="162">
        <v>0</v>
      </c>
      <c r="T253" s="162">
        <v>20</v>
      </c>
      <c r="U253" s="162">
        <v>11</v>
      </c>
      <c r="V253" s="137">
        <v>0</v>
      </c>
      <c r="W253" s="137">
        <v>0</v>
      </c>
      <c r="X253" s="137">
        <v>0</v>
      </c>
      <c r="Y253" s="162">
        <v>0</v>
      </c>
      <c r="Z253" s="162">
        <v>59</v>
      </c>
      <c r="AA253" s="271">
        <v>3</v>
      </c>
      <c r="AB253" s="162">
        <v>0</v>
      </c>
      <c r="AC253" s="162">
        <v>0</v>
      </c>
      <c r="AD253" s="162">
        <v>0</v>
      </c>
      <c r="AE253" s="162">
        <v>0</v>
      </c>
      <c r="AF253" s="162">
        <v>0</v>
      </c>
      <c r="AG253" s="22">
        <f>+SUM(M253:AF253)</f>
        <v>93</v>
      </c>
      <c r="AH253" s="22">
        <f t="shared" si="452"/>
        <v>79</v>
      </c>
      <c r="AI253" s="22">
        <f t="shared" si="452"/>
        <v>14</v>
      </c>
      <c r="AJ253" s="162">
        <v>0</v>
      </c>
      <c r="AK253" s="137">
        <v>0</v>
      </c>
      <c r="AL253" s="162">
        <v>20</v>
      </c>
      <c r="AM253" s="22">
        <f>+SUM(AJ253:AL253)</f>
        <v>20</v>
      </c>
      <c r="AN253" s="24">
        <f>+AM253+AG253+L253</f>
        <v>7347</v>
      </c>
      <c r="AQ253" s="43">
        <f t="shared" si="453"/>
        <v>125.625</v>
      </c>
      <c r="AR253" s="43">
        <f t="shared" si="454"/>
        <v>4.6500000000000004</v>
      </c>
      <c r="AS253" s="43">
        <f t="shared" si="454"/>
        <v>15.8</v>
      </c>
      <c r="AT253" s="43">
        <f t="shared" si="454"/>
        <v>0.93333333333333335</v>
      </c>
      <c r="AU253" s="43">
        <f t="shared" si="455"/>
        <v>6.666666666666667</v>
      </c>
      <c r="AV253" s="44">
        <f t="shared" si="455"/>
        <v>237</v>
      </c>
      <c r="AW253" s="23"/>
      <c r="AX253" s="276">
        <f t="shared" si="456"/>
        <v>903.5</v>
      </c>
      <c r="AY253" s="276">
        <f t="shared" si="457"/>
        <v>0</v>
      </c>
      <c r="AZ253" s="276">
        <f t="shared" si="458"/>
        <v>0</v>
      </c>
      <c r="BA253" s="276">
        <f t="shared" si="459"/>
        <v>0</v>
      </c>
      <c r="BB253" s="276">
        <f t="shared" si="460"/>
        <v>0</v>
      </c>
      <c r="BC253" s="24">
        <f t="shared" si="461"/>
        <v>0</v>
      </c>
    </row>
    <row r="254" spans="1:55" s="204" customFormat="1">
      <c r="A254" s="199"/>
      <c r="B254" s="200"/>
      <c r="C254" s="201" t="s">
        <v>132</v>
      </c>
      <c r="D254" s="110">
        <f t="shared" ref="D254:V254" si="462">SUM(D249:D253)</f>
        <v>13625</v>
      </c>
      <c r="E254" s="28">
        <f t="shared" si="462"/>
        <v>1876</v>
      </c>
      <c r="F254" s="28">
        <f t="shared" si="462"/>
        <v>16378</v>
      </c>
      <c r="G254" s="28">
        <f t="shared" si="462"/>
        <v>27091</v>
      </c>
      <c r="H254" s="141">
        <f t="shared" si="462"/>
        <v>13137</v>
      </c>
      <c r="I254" s="141">
        <f t="shared" si="462"/>
        <v>16776</v>
      </c>
      <c r="J254" s="28">
        <f t="shared" si="462"/>
        <v>8035</v>
      </c>
      <c r="K254" s="141">
        <f t="shared" si="462"/>
        <v>14976</v>
      </c>
      <c r="L254" s="25">
        <f t="shared" si="462"/>
        <v>111894</v>
      </c>
      <c r="M254" s="28">
        <f t="shared" si="462"/>
        <v>2223</v>
      </c>
      <c r="N254" s="28">
        <f t="shared" si="462"/>
        <v>2566</v>
      </c>
      <c r="O254" s="28">
        <f t="shared" si="462"/>
        <v>4976</v>
      </c>
      <c r="P254" s="28">
        <f t="shared" si="462"/>
        <v>2550</v>
      </c>
      <c r="Q254" s="28">
        <f t="shared" si="462"/>
        <v>4888</v>
      </c>
      <c r="R254" s="28">
        <f t="shared" si="462"/>
        <v>2750</v>
      </c>
      <c r="S254" s="28">
        <f t="shared" si="462"/>
        <v>3168</v>
      </c>
      <c r="T254" s="28">
        <f t="shared" si="462"/>
        <v>3153</v>
      </c>
      <c r="U254" s="28">
        <f t="shared" si="462"/>
        <v>3821</v>
      </c>
      <c r="V254" s="141">
        <f t="shared" si="462"/>
        <v>2269</v>
      </c>
      <c r="W254" s="141">
        <f t="shared" ref="W254:X254" si="463">SUM(W249:W253)</f>
        <v>1063</v>
      </c>
      <c r="X254" s="141">
        <f t="shared" si="463"/>
        <v>1218</v>
      </c>
      <c r="Y254" s="28">
        <f t="shared" ref="Y254:AN254" si="464">SUM(Y249:Y253)</f>
        <v>4378</v>
      </c>
      <c r="Z254" s="28">
        <f t="shared" si="464"/>
        <v>7359</v>
      </c>
      <c r="AA254" s="29">
        <f t="shared" si="464"/>
        <v>3505</v>
      </c>
      <c r="AB254" s="28">
        <f t="shared" si="464"/>
        <v>2811</v>
      </c>
      <c r="AC254" s="28">
        <f t="shared" si="464"/>
        <v>5100</v>
      </c>
      <c r="AD254" s="28">
        <f t="shared" si="464"/>
        <v>2801</v>
      </c>
      <c r="AE254" s="28">
        <f t="shared" si="464"/>
        <v>1456</v>
      </c>
      <c r="AF254" s="28">
        <f t="shared" si="464"/>
        <v>3014</v>
      </c>
      <c r="AG254" s="25">
        <f t="shared" si="464"/>
        <v>65069</v>
      </c>
      <c r="AH254" s="25">
        <f t="shared" si="464"/>
        <v>23389</v>
      </c>
      <c r="AI254" s="25">
        <f t="shared" si="464"/>
        <v>14133</v>
      </c>
      <c r="AJ254" s="28">
        <f t="shared" si="464"/>
        <v>19030</v>
      </c>
      <c r="AK254" s="141">
        <f t="shared" si="464"/>
        <v>1642</v>
      </c>
      <c r="AL254" s="28">
        <f t="shared" si="464"/>
        <v>2418</v>
      </c>
      <c r="AM254" s="25">
        <f t="shared" si="464"/>
        <v>23090</v>
      </c>
      <c r="AN254" s="305">
        <f t="shared" si="464"/>
        <v>200053</v>
      </c>
      <c r="AQ254" s="45">
        <f>K254/AQ$5</f>
        <v>1872</v>
      </c>
      <c r="AR254" s="45">
        <f>AG254/AR$5</f>
        <v>3253.45</v>
      </c>
      <c r="AS254" s="45">
        <f>AH254/AS$5</f>
        <v>4677.8</v>
      </c>
      <c r="AT254" s="45">
        <f>AI254/AT$5</f>
        <v>942.2</v>
      </c>
      <c r="AU254" s="45">
        <f>AM254/AU$5</f>
        <v>7696.666666666667</v>
      </c>
      <c r="AV254" s="211">
        <f>AN254/AV$5</f>
        <v>6453.322580645161</v>
      </c>
      <c r="AW254" s="23"/>
      <c r="AX254" s="22">
        <f t="shared" si="456"/>
        <v>14300.5</v>
      </c>
      <c r="AY254" s="22">
        <f t="shared" si="457"/>
        <v>2912.5</v>
      </c>
      <c r="AZ254" s="22">
        <f t="shared" si="458"/>
        <v>4888</v>
      </c>
      <c r="BA254" s="22">
        <f t="shared" si="459"/>
        <v>2566</v>
      </c>
      <c r="BB254" s="22">
        <f t="shared" si="460"/>
        <v>2418</v>
      </c>
      <c r="BC254" s="305">
        <f t="shared" si="461"/>
        <v>3168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510</v>
      </c>
      <c r="E256" s="162">
        <v>198</v>
      </c>
      <c r="F256" s="162">
        <v>45</v>
      </c>
      <c r="G256" s="162">
        <v>3</v>
      </c>
      <c r="H256" s="137">
        <v>409</v>
      </c>
      <c r="I256" s="137">
        <v>14</v>
      </c>
      <c r="J256" s="162">
        <v>553</v>
      </c>
      <c r="K256" s="137">
        <v>64</v>
      </c>
      <c r="L256" s="22">
        <f>+SUM(D256:K256)</f>
        <v>1796</v>
      </c>
      <c r="M256" s="162">
        <v>25</v>
      </c>
      <c r="N256" s="162">
        <v>62</v>
      </c>
      <c r="O256" s="162">
        <v>458</v>
      </c>
      <c r="P256" s="162">
        <v>159</v>
      </c>
      <c r="Q256" s="162">
        <v>549</v>
      </c>
      <c r="R256" s="162">
        <v>153</v>
      </c>
      <c r="S256" s="162">
        <v>88</v>
      </c>
      <c r="T256" s="162">
        <v>73</v>
      </c>
      <c r="U256" s="162">
        <v>14</v>
      </c>
      <c r="V256" s="137">
        <v>38</v>
      </c>
      <c r="W256" s="137">
        <v>10</v>
      </c>
      <c r="X256" s="137">
        <v>15</v>
      </c>
      <c r="Y256" s="162">
        <v>25</v>
      </c>
      <c r="Z256" s="162">
        <v>729</v>
      </c>
      <c r="AA256" s="271">
        <v>57</v>
      </c>
      <c r="AB256" s="162">
        <v>174</v>
      </c>
      <c r="AC256" s="162">
        <v>269</v>
      </c>
      <c r="AD256" s="162">
        <v>330</v>
      </c>
      <c r="AE256" s="162">
        <v>66</v>
      </c>
      <c r="AF256" s="162">
        <v>683</v>
      </c>
      <c r="AG256" s="22">
        <f>+SUM(M256:AF256)</f>
        <v>3977</v>
      </c>
      <c r="AH256" s="22">
        <f t="shared" ref="AH256:AI259" si="465">AC256+AD256+Z256+T256+O256</f>
        <v>1859</v>
      </c>
      <c r="AI256" s="22">
        <f t="shared" si="465"/>
        <v>626</v>
      </c>
      <c r="AJ256" s="162">
        <v>0</v>
      </c>
      <c r="AK256" s="137">
        <v>0</v>
      </c>
      <c r="AL256" s="162">
        <v>0</v>
      </c>
      <c r="AM256" s="22">
        <f>+SUM(AJ256:AL256)</f>
        <v>0</v>
      </c>
      <c r="AN256" s="24">
        <f>+AM256+AG256+L256</f>
        <v>5773</v>
      </c>
      <c r="AQ256" s="43">
        <f t="shared" ref="AQ256:AQ259" si="466">K256/AQ$5</f>
        <v>8</v>
      </c>
      <c r="AR256" s="43">
        <f t="shared" ref="AR256:AT259" si="467">AG256/AR$5</f>
        <v>198.85</v>
      </c>
      <c r="AS256" s="43">
        <f t="shared" si="467"/>
        <v>371.8</v>
      </c>
      <c r="AT256" s="43">
        <f t="shared" si="467"/>
        <v>41.733333333333334</v>
      </c>
      <c r="AU256" s="43">
        <f t="shared" ref="AU256:AV259" si="468">AM256/AU$5</f>
        <v>0</v>
      </c>
      <c r="AV256" s="44">
        <f t="shared" si="468"/>
        <v>186.2258064516129</v>
      </c>
      <c r="AW256" s="23"/>
      <c r="AX256" s="22">
        <f>MEDIAN($D256:$K256)</f>
        <v>131</v>
      </c>
      <c r="AY256" s="22">
        <f>MEDIAN($M256:$AF256)</f>
        <v>80.5</v>
      </c>
      <c r="AZ256" s="22">
        <f t="shared" ref="AZ256:AZ260" si="469">MEDIAN($AC256,$AD256,$Z256,$T256,$O256,Q256,AF256)</f>
        <v>458</v>
      </c>
      <c r="BA256" s="22">
        <f t="shared" ref="BA256:BA260" si="470">MEDIAN(M256,N256,P256,R256,S256,U256,V256,Y256,AA256,AB256,AE256,W256,X256)</f>
        <v>57</v>
      </c>
      <c r="BB256" s="22">
        <f t="shared" ref="BB256:BB260" si="471">MEDIAN($AJ256:$AL256)</f>
        <v>0</v>
      </c>
      <c r="BC256" s="24">
        <f t="shared" ref="BC256:BC260" si="472">MEDIAN(D256:K256,M256:AF256,AJ256:AL256)</f>
        <v>66</v>
      </c>
    </row>
    <row r="257" spans="1:55" s="204" customFormat="1">
      <c r="A257" s="199"/>
      <c r="B257" s="200"/>
      <c r="C257" s="201" t="s">
        <v>129</v>
      </c>
      <c r="D257" s="137">
        <v>1746</v>
      </c>
      <c r="E257" s="162">
        <v>405</v>
      </c>
      <c r="F257" s="162">
        <v>1792</v>
      </c>
      <c r="G257" s="162">
        <v>2352</v>
      </c>
      <c r="H257" s="137">
        <v>1137</v>
      </c>
      <c r="I257" s="137">
        <v>1239</v>
      </c>
      <c r="J257" s="162">
        <v>911</v>
      </c>
      <c r="K257" s="137">
        <v>1329</v>
      </c>
      <c r="L257" s="22">
        <f>+SUM(D257:K257)</f>
        <v>10911</v>
      </c>
      <c r="M257" s="162">
        <v>0</v>
      </c>
      <c r="N257" s="162">
        <v>1</v>
      </c>
      <c r="O257" s="162">
        <v>104</v>
      </c>
      <c r="P257" s="162">
        <v>44</v>
      </c>
      <c r="Q257" s="162">
        <v>165</v>
      </c>
      <c r="R257" s="162">
        <v>42</v>
      </c>
      <c r="S257" s="162">
        <v>15</v>
      </c>
      <c r="T257" s="162">
        <v>64</v>
      </c>
      <c r="U257" s="162">
        <v>69</v>
      </c>
      <c r="V257" s="137">
        <v>0</v>
      </c>
      <c r="W257" s="137">
        <v>0</v>
      </c>
      <c r="X257" s="137">
        <v>0</v>
      </c>
      <c r="Y257" s="162">
        <v>11</v>
      </c>
      <c r="Z257" s="162">
        <v>608</v>
      </c>
      <c r="AA257" s="271">
        <v>100</v>
      </c>
      <c r="AB257" s="162">
        <v>43</v>
      </c>
      <c r="AC257" s="162">
        <v>224</v>
      </c>
      <c r="AD257" s="162">
        <v>0</v>
      </c>
      <c r="AE257" s="162">
        <v>4</v>
      </c>
      <c r="AF257" s="162">
        <v>274</v>
      </c>
      <c r="AG257" s="22">
        <f>+SUM(M257:AF257)</f>
        <v>1768</v>
      </c>
      <c r="AH257" s="22">
        <f t="shared" si="465"/>
        <v>1000</v>
      </c>
      <c r="AI257" s="22">
        <f t="shared" si="465"/>
        <v>217</v>
      </c>
      <c r="AJ257" s="162">
        <v>0</v>
      </c>
      <c r="AK257" s="137">
        <v>0</v>
      </c>
      <c r="AL257" s="162">
        <v>0</v>
      </c>
      <c r="AM257" s="22">
        <f>+SUM(AJ257:AL257)</f>
        <v>0</v>
      </c>
      <c r="AN257" s="24">
        <f>+AM257+AG257+L257</f>
        <v>12679</v>
      </c>
      <c r="AQ257" s="43">
        <f t="shared" si="466"/>
        <v>166.125</v>
      </c>
      <c r="AR257" s="43">
        <f t="shared" si="467"/>
        <v>88.4</v>
      </c>
      <c r="AS257" s="43">
        <f t="shared" si="467"/>
        <v>200</v>
      </c>
      <c r="AT257" s="43">
        <f t="shared" si="467"/>
        <v>14.466666666666667</v>
      </c>
      <c r="AU257" s="43">
        <f t="shared" si="468"/>
        <v>0</v>
      </c>
      <c r="AV257" s="44">
        <f t="shared" si="468"/>
        <v>409</v>
      </c>
      <c r="AW257" s="23"/>
      <c r="AX257" s="22">
        <f>MEDIAN($D257:$K257)</f>
        <v>1284</v>
      </c>
      <c r="AY257" s="22">
        <f>MEDIAN($M257:$AF257)</f>
        <v>42.5</v>
      </c>
      <c r="AZ257" s="22">
        <f t="shared" si="469"/>
        <v>165</v>
      </c>
      <c r="BA257" s="22">
        <f t="shared" si="470"/>
        <v>11</v>
      </c>
      <c r="BB257" s="22">
        <f t="shared" si="471"/>
        <v>0</v>
      </c>
      <c r="BC257" s="24">
        <f t="shared" si="472"/>
        <v>64</v>
      </c>
    </row>
    <row r="258" spans="1:55" s="204" customFormat="1">
      <c r="A258" s="199"/>
      <c r="B258" s="200"/>
      <c r="C258" s="201" t="s">
        <v>128</v>
      </c>
      <c r="D258" s="137">
        <v>271</v>
      </c>
      <c r="E258" s="162">
        <v>93</v>
      </c>
      <c r="F258" s="162">
        <v>368</v>
      </c>
      <c r="G258" s="162">
        <v>286</v>
      </c>
      <c r="H258" s="137">
        <v>62</v>
      </c>
      <c r="I258" s="137">
        <v>127</v>
      </c>
      <c r="J258" s="162">
        <v>134</v>
      </c>
      <c r="K258" s="137">
        <v>180</v>
      </c>
      <c r="L258" s="22">
        <f>+SUM(D258:K258)</f>
        <v>1521</v>
      </c>
      <c r="M258" s="162">
        <v>0</v>
      </c>
      <c r="N258" s="162">
        <v>0</v>
      </c>
      <c r="O258" s="162">
        <v>0</v>
      </c>
      <c r="P258" s="162">
        <v>0</v>
      </c>
      <c r="Q258" s="162">
        <v>1</v>
      </c>
      <c r="R258" s="162">
        <v>0</v>
      </c>
      <c r="S258" s="162">
        <v>0</v>
      </c>
      <c r="T258" s="162">
        <v>0</v>
      </c>
      <c r="U258" s="162">
        <v>24</v>
      </c>
      <c r="V258" s="137">
        <v>0</v>
      </c>
      <c r="W258" s="137">
        <v>0</v>
      </c>
      <c r="X258" s="137">
        <v>0</v>
      </c>
      <c r="Y258" s="162">
        <v>0</v>
      </c>
      <c r="Z258" s="162">
        <v>51</v>
      </c>
      <c r="AA258" s="271">
        <v>14</v>
      </c>
      <c r="AB258" s="162">
        <v>0</v>
      </c>
      <c r="AC258" s="162">
        <v>1</v>
      </c>
      <c r="AD258" s="162">
        <v>0</v>
      </c>
      <c r="AE258" s="162">
        <v>0</v>
      </c>
      <c r="AF258" s="162">
        <v>1</v>
      </c>
      <c r="AG258" s="22">
        <f>+SUM(M258:AF258)</f>
        <v>92</v>
      </c>
      <c r="AH258" s="22">
        <f t="shared" si="465"/>
        <v>52</v>
      </c>
      <c r="AI258" s="22">
        <f t="shared" si="465"/>
        <v>38</v>
      </c>
      <c r="AJ258" s="162">
        <v>0</v>
      </c>
      <c r="AK258" s="137">
        <v>0</v>
      </c>
      <c r="AL258" s="162">
        <v>0</v>
      </c>
      <c r="AM258" s="22">
        <f>+SUM(AJ258:AL258)</f>
        <v>0</v>
      </c>
      <c r="AN258" s="24">
        <f>+AM258+AG258+L258</f>
        <v>1613</v>
      </c>
      <c r="AQ258" s="43">
        <f t="shared" si="466"/>
        <v>22.5</v>
      </c>
      <c r="AR258" s="43">
        <f t="shared" si="467"/>
        <v>4.5999999999999996</v>
      </c>
      <c r="AS258" s="43">
        <f t="shared" si="467"/>
        <v>10.4</v>
      </c>
      <c r="AT258" s="43">
        <f t="shared" si="467"/>
        <v>2.5333333333333332</v>
      </c>
      <c r="AU258" s="43">
        <f t="shared" si="468"/>
        <v>0</v>
      </c>
      <c r="AV258" s="44">
        <f t="shared" si="468"/>
        <v>52.032258064516128</v>
      </c>
      <c r="AW258" s="23"/>
      <c r="AX258" s="22">
        <f>MEDIAN($D258:$K258)</f>
        <v>157</v>
      </c>
      <c r="AY258" s="22">
        <f>MEDIAN($M258:$AF258)</f>
        <v>0</v>
      </c>
      <c r="AZ258" s="22">
        <f t="shared" si="469"/>
        <v>1</v>
      </c>
      <c r="BA258" s="22">
        <f t="shared" si="470"/>
        <v>0</v>
      </c>
      <c r="BB258" s="22">
        <f t="shared" si="471"/>
        <v>0</v>
      </c>
      <c r="BC258" s="24">
        <f t="shared" si="472"/>
        <v>0</v>
      </c>
    </row>
    <row r="259" spans="1:55" s="204" customFormat="1">
      <c r="A259" s="199"/>
      <c r="B259" s="200"/>
      <c r="C259" s="201" t="s">
        <v>127</v>
      </c>
      <c r="D259" s="137">
        <v>7</v>
      </c>
      <c r="E259" s="162">
        <v>5</v>
      </c>
      <c r="F259" s="162">
        <v>0</v>
      </c>
      <c r="G259" s="162">
        <v>77</v>
      </c>
      <c r="H259" s="137">
        <v>33</v>
      </c>
      <c r="I259" s="137">
        <v>60</v>
      </c>
      <c r="J259" s="162">
        <v>17</v>
      </c>
      <c r="K259" s="137">
        <v>32</v>
      </c>
      <c r="L259" s="22">
        <f>+SUM(D259:K259)</f>
        <v>231</v>
      </c>
      <c r="M259" s="162">
        <v>0</v>
      </c>
      <c r="N259" s="162">
        <v>0</v>
      </c>
      <c r="O259" s="162">
        <v>0</v>
      </c>
      <c r="P259" s="162">
        <v>0</v>
      </c>
      <c r="Q259" s="162">
        <v>0</v>
      </c>
      <c r="R259" s="162">
        <v>0</v>
      </c>
      <c r="S259" s="162">
        <v>0</v>
      </c>
      <c r="T259" s="162">
        <v>1</v>
      </c>
      <c r="U259" s="162">
        <v>0</v>
      </c>
      <c r="V259" s="137">
        <v>0</v>
      </c>
      <c r="W259" s="137">
        <v>0</v>
      </c>
      <c r="X259" s="137">
        <v>0</v>
      </c>
      <c r="Y259" s="162">
        <v>0</v>
      </c>
      <c r="Z259" s="162">
        <v>7</v>
      </c>
      <c r="AA259" s="271">
        <v>1</v>
      </c>
      <c r="AB259" s="162">
        <v>0</v>
      </c>
      <c r="AC259" s="162">
        <v>0</v>
      </c>
      <c r="AD259" s="162">
        <v>0</v>
      </c>
      <c r="AE259" s="162">
        <v>0</v>
      </c>
      <c r="AF259" s="162">
        <v>0</v>
      </c>
      <c r="AG259" s="22">
        <f>+SUM(M259:AF259)</f>
        <v>9</v>
      </c>
      <c r="AH259" s="22">
        <f t="shared" si="465"/>
        <v>8</v>
      </c>
      <c r="AI259" s="22">
        <f t="shared" si="465"/>
        <v>1</v>
      </c>
      <c r="AJ259" s="162">
        <v>0</v>
      </c>
      <c r="AK259" s="137">
        <v>0</v>
      </c>
      <c r="AL259" s="162">
        <v>0</v>
      </c>
      <c r="AM259" s="22">
        <f>+SUM(AJ259:AL259)</f>
        <v>0</v>
      </c>
      <c r="AN259" s="24">
        <f>+AM259+AG259+L259</f>
        <v>240</v>
      </c>
      <c r="AQ259" s="43">
        <f t="shared" si="466"/>
        <v>4</v>
      </c>
      <c r="AR259" s="43">
        <f t="shared" si="467"/>
        <v>0.45</v>
      </c>
      <c r="AS259" s="43">
        <f t="shared" si="467"/>
        <v>1.6</v>
      </c>
      <c r="AT259" s="43">
        <f t="shared" si="467"/>
        <v>6.6666666666666666E-2</v>
      </c>
      <c r="AU259" s="43">
        <f t="shared" si="468"/>
        <v>0</v>
      </c>
      <c r="AV259" s="44">
        <f t="shared" si="468"/>
        <v>7.741935483870968</v>
      </c>
      <c r="AW259" s="23"/>
      <c r="AX259" s="276">
        <f>MEDIAN($D259:$K259)</f>
        <v>24.5</v>
      </c>
      <c r="AY259" s="276">
        <f>MEDIAN($M259:$AF259)</f>
        <v>0</v>
      </c>
      <c r="AZ259" s="276">
        <f t="shared" si="469"/>
        <v>0</v>
      </c>
      <c r="BA259" s="276">
        <f t="shared" si="470"/>
        <v>0</v>
      </c>
      <c r="BB259" s="276">
        <f t="shared" si="471"/>
        <v>0</v>
      </c>
      <c r="BC259" s="24">
        <f t="shared" si="472"/>
        <v>0</v>
      </c>
    </row>
    <row r="260" spans="1:55" s="204" customFormat="1">
      <c r="A260" s="199"/>
      <c r="B260" s="200"/>
      <c r="C260" s="201" t="s">
        <v>126</v>
      </c>
      <c r="D260" s="110">
        <f t="shared" ref="D260:V260" si="473">SUM(D256:D259)</f>
        <v>2534</v>
      </c>
      <c r="E260" s="28">
        <f t="shared" si="473"/>
        <v>701</v>
      </c>
      <c r="F260" s="28">
        <f t="shared" si="473"/>
        <v>2205</v>
      </c>
      <c r="G260" s="28">
        <f t="shared" si="473"/>
        <v>2718</v>
      </c>
      <c r="H260" s="141">
        <f t="shared" si="473"/>
        <v>1641</v>
      </c>
      <c r="I260" s="141">
        <f t="shared" si="473"/>
        <v>1440</v>
      </c>
      <c r="J260" s="28">
        <f t="shared" si="473"/>
        <v>1615</v>
      </c>
      <c r="K260" s="141">
        <f t="shared" si="473"/>
        <v>1605</v>
      </c>
      <c r="L260" s="25">
        <f t="shared" si="473"/>
        <v>14459</v>
      </c>
      <c r="M260" s="28">
        <f t="shared" si="473"/>
        <v>25</v>
      </c>
      <c r="N260" s="28">
        <f t="shared" si="473"/>
        <v>63</v>
      </c>
      <c r="O260" s="28">
        <f t="shared" si="473"/>
        <v>562</v>
      </c>
      <c r="P260" s="28">
        <f t="shared" si="473"/>
        <v>203</v>
      </c>
      <c r="Q260" s="28">
        <f t="shared" si="473"/>
        <v>715</v>
      </c>
      <c r="R260" s="28">
        <f t="shared" si="473"/>
        <v>195</v>
      </c>
      <c r="S260" s="28">
        <f t="shared" si="473"/>
        <v>103</v>
      </c>
      <c r="T260" s="28">
        <f t="shared" si="473"/>
        <v>138</v>
      </c>
      <c r="U260" s="28">
        <f t="shared" si="473"/>
        <v>107</v>
      </c>
      <c r="V260" s="141">
        <f t="shared" si="473"/>
        <v>38</v>
      </c>
      <c r="W260" s="141">
        <f t="shared" ref="W260:X260" si="474">SUM(W256:W259)</f>
        <v>10</v>
      </c>
      <c r="X260" s="141">
        <f t="shared" si="474"/>
        <v>15</v>
      </c>
      <c r="Y260" s="28">
        <f t="shared" ref="Y260:AN260" si="475">SUM(Y256:Y259)</f>
        <v>36</v>
      </c>
      <c r="Z260" s="28">
        <f t="shared" si="475"/>
        <v>1395</v>
      </c>
      <c r="AA260" s="29">
        <f t="shared" si="475"/>
        <v>172</v>
      </c>
      <c r="AB260" s="28">
        <f t="shared" si="475"/>
        <v>217</v>
      </c>
      <c r="AC260" s="28">
        <f t="shared" si="475"/>
        <v>494</v>
      </c>
      <c r="AD260" s="28">
        <f t="shared" si="475"/>
        <v>330</v>
      </c>
      <c r="AE260" s="28">
        <f t="shared" si="475"/>
        <v>70</v>
      </c>
      <c r="AF260" s="28">
        <f t="shared" si="475"/>
        <v>958</v>
      </c>
      <c r="AG260" s="25">
        <f t="shared" si="475"/>
        <v>5846</v>
      </c>
      <c r="AH260" s="25">
        <f t="shared" si="475"/>
        <v>2919</v>
      </c>
      <c r="AI260" s="25">
        <f t="shared" si="475"/>
        <v>882</v>
      </c>
      <c r="AJ260" s="28">
        <f t="shared" si="475"/>
        <v>0</v>
      </c>
      <c r="AK260" s="141">
        <f t="shared" si="475"/>
        <v>0</v>
      </c>
      <c r="AL260" s="28">
        <f t="shared" si="475"/>
        <v>0</v>
      </c>
      <c r="AM260" s="25">
        <f t="shared" si="475"/>
        <v>0</v>
      </c>
      <c r="AN260" s="305">
        <f t="shared" si="475"/>
        <v>20305</v>
      </c>
      <c r="AQ260" s="45">
        <f>K260/AQ$5</f>
        <v>200.625</v>
      </c>
      <c r="AR260" s="45">
        <f>AG260/AR$5</f>
        <v>292.3</v>
      </c>
      <c r="AS260" s="45">
        <f>AH260/AS$5</f>
        <v>583.79999999999995</v>
      </c>
      <c r="AT260" s="45">
        <f>AI260/AT$5</f>
        <v>58.8</v>
      </c>
      <c r="AU260" s="45">
        <f>AM260/AU$5</f>
        <v>0</v>
      </c>
      <c r="AV260" s="211">
        <f>AN260/AV$5</f>
        <v>655</v>
      </c>
      <c r="AW260" s="23"/>
      <c r="AX260" s="22">
        <f>MEDIAN($D260:$K260)</f>
        <v>1628</v>
      </c>
      <c r="AY260" s="22">
        <f>MEDIAN($M260:$AF260)</f>
        <v>155</v>
      </c>
      <c r="AZ260" s="22">
        <f t="shared" si="469"/>
        <v>562</v>
      </c>
      <c r="BA260" s="22">
        <f t="shared" si="470"/>
        <v>70</v>
      </c>
      <c r="BB260" s="22">
        <f t="shared" si="471"/>
        <v>0</v>
      </c>
      <c r="BC260" s="305">
        <f t="shared" si="472"/>
        <v>203</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0</v>
      </c>
      <c r="G262" s="162">
        <v>0</v>
      </c>
      <c r="H262" s="137">
        <v>0</v>
      </c>
      <c r="I262" s="137">
        <v>46</v>
      </c>
      <c r="J262" s="162">
        <v>0</v>
      </c>
      <c r="K262" s="137">
        <v>13</v>
      </c>
      <c r="L262" s="22">
        <f>+SUM(D262:K262)</f>
        <v>59</v>
      </c>
      <c r="M262" s="162">
        <v>0</v>
      </c>
      <c r="N262" s="162">
        <v>323</v>
      </c>
      <c r="O262" s="162">
        <v>0</v>
      </c>
      <c r="P262" s="162">
        <v>22</v>
      </c>
      <c r="Q262" s="162">
        <v>0</v>
      </c>
      <c r="R262" s="162">
        <v>0</v>
      </c>
      <c r="S262" s="162">
        <v>0</v>
      </c>
      <c r="T262" s="162">
        <v>4</v>
      </c>
      <c r="U262" s="162">
        <v>0</v>
      </c>
      <c r="V262" s="137">
        <v>0</v>
      </c>
      <c r="W262" s="137">
        <v>0</v>
      </c>
      <c r="X262" s="137">
        <v>0</v>
      </c>
      <c r="Y262" s="162">
        <v>0</v>
      </c>
      <c r="Z262" s="162">
        <v>0</v>
      </c>
      <c r="AA262" s="271">
        <v>0</v>
      </c>
      <c r="AB262" s="162">
        <v>0</v>
      </c>
      <c r="AC262" s="162">
        <v>0</v>
      </c>
      <c r="AD262" s="162">
        <v>0</v>
      </c>
      <c r="AE262" s="162">
        <v>0</v>
      </c>
      <c r="AF262" s="162">
        <v>0</v>
      </c>
      <c r="AG262" s="22">
        <f>+SUM(M262:AF262)</f>
        <v>349</v>
      </c>
      <c r="AH262" s="22">
        <f t="shared" ref="AH262:AI264" si="476">AC262+AD262+Z262+T262+O262</f>
        <v>4</v>
      </c>
      <c r="AI262" s="22">
        <f t="shared" si="476"/>
        <v>22</v>
      </c>
      <c r="AJ262" s="162">
        <v>0</v>
      </c>
      <c r="AK262" s="137">
        <v>0</v>
      </c>
      <c r="AL262" s="162">
        <v>0</v>
      </c>
      <c r="AM262" s="22">
        <f>+SUM(AJ262:AL262)</f>
        <v>0</v>
      </c>
      <c r="AN262" s="24">
        <f>+AM262+AG262+L262</f>
        <v>408</v>
      </c>
      <c r="AQ262" s="43">
        <f t="shared" ref="AQ262:AQ264" si="477">K262/AQ$5</f>
        <v>1.625</v>
      </c>
      <c r="AR262" s="43">
        <f t="shared" ref="AR262:AT264" si="478">AG262/AR$5</f>
        <v>17.45</v>
      </c>
      <c r="AS262" s="43">
        <f t="shared" si="478"/>
        <v>0.8</v>
      </c>
      <c r="AT262" s="43">
        <f t="shared" si="478"/>
        <v>1.4666666666666666</v>
      </c>
      <c r="AU262" s="43">
        <f t="shared" ref="AU262:AV264" si="479">AM262/AU$5</f>
        <v>0</v>
      </c>
      <c r="AV262" s="44">
        <f t="shared" si="479"/>
        <v>13.161290322580646</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204" customFormat="1">
      <c r="A263" s="199"/>
      <c r="B263" s="200"/>
      <c r="C263" s="201" t="s">
        <v>123</v>
      </c>
      <c r="D263" s="137">
        <v>127</v>
      </c>
      <c r="E263" s="162">
        <v>0</v>
      </c>
      <c r="F263" s="162">
        <v>18</v>
      </c>
      <c r="G263" s="162">
        <v>0</v>
      </c>
      <c r="H263" s="137">
        <v>0</v>
      </c>
      <c r="I263" s="137">
        <v>68</v>
      </c>
      <c r="J263" s="162">
        <v>0</v>
      </c>
      <c r="K263" s="137">
        <v>15</v>
      </c>
      <c r="L263" s="22">
        <f>+SUM(D263:K263)</f>
        <v>228</v>
      </c>
      <c r="M263" s="162">
        <v>63</v>
      </c>
      <c r="N263" s="162">
        <v>0</v>
      </c>
      <c r="O263" s="162">
        <v>287</v>
      </c>
      <c r="P263" s="162">
        <v>181</v>
      </c>
      <c r="Q263" s="162">
        <v>0</v>
      </c>
      <c r="R263" s="162">
        <v>0</v>
      </c>
      <c r="S263" s="162">
        <v>209</v>
      </c>
      <c r="T263" s="162">
        <v>122</v>
      </c>
      <c r="U263" s="162">
        <v>477</v>
      </c>
      <c r="V263" s="137">
        <v>0</v>
      </c>
      <c r="W263" s="137">
        <v>187</v>
      </c>
      <c r="X263" s="137">
        <v>0</v>
      </c>
      <c r="Y263" s="162">
        <v>727</v>
      </c>
      <c r="Z263" s="162">
        <v>183</v>
      </c>
      <c r="AA263" s="271">
        <v>0</v>
      </c>
      <c r="AB263" s="162">
        <v>325</v>
      </c>
      <c r="AC263" s="162">
        <v>1219</v>
      </c>
      <c r="AD263" s="162">
        <v>1286</v>
      </c>
      <c r="AE263" s="162">
        <v>85</v>
      </c>
      <c r="AF263" s="162">
        <v>0</v>
      </c>
      <c r="AG263" s="22">
        <f>+SUM(M263:AF263)</f>
        <v>5351</v>
      </c>
      <c r="AH263" s="22">
        <f t="shared" si="476"/>
        <v>3097</v>
      </c>
      <c r="AI263" s="22">
        <f t="shared" si="476"/>
        <v>2029</v>
      </c>
      <c r="AJ263" s="162">
        <v>0</v>
      </c>
      <c r="AK263" s="137">
        <v>0</v>
      </c>
      <c r="AL263" s="162">
        <v>23</v>
      </c>
      <c r="AM263" s="22">
        <f>+SUM(AJ263:AL263)</f>
        <v>23</v>
      </c>
      <c r="AN263" s="24">
        <f>+AM263+AG263+L263</f>
        <v>5602</v>
      </c>
      <c r="AQ263" s="43">
        <f t="shared" si="477"/>
        <v>1.875</v>
      </c>
      <c r="AR263" s="43">
        <f t="shared" si="478"/>
        <v>267.55</v>
      </c>
      <c r="AS263" s="43">
        <f t="shared" si="478"/>
        <v>619.4</v>
      </c>
      <c r="AT263" s="43">
        <f t="shared" si="478"/>
        <v>135.26666666666668</v>
      </c>
      <c r="AU263" s="43">
        <f t="shared" si="479"/>
        <v>7.666666666666667</v>
      </c>
      <c r="AV263" s="44">
        <f t="shared" si="479"/>
        <v>180.70967741935485</v>
      </c>
      <c r="AW263" s="23"/>
      <c r="AX263" s="22">
        <f>MEDIAN($D263:$K263)</f>
        <v>7.5</v>
      </c>
      <c r="AY263" s="22">
        <f>MEDIAN($M263:$AF263)</f>
        <v>151.5</v>
      </c>
      <c r="AZ263" s="22">
        <f t="shared" si="480"/>
        <v>183</v>
      </c>
      <c r="BA263" s="22">
        <f t="shared" si="481"/>
        <v>85</v>
      </c>
      <c r="BB263" s="22">
        <f t="shared" si="482"/>
        <v>0</v>
      </c>
      <c r="BC263" s="24">
        <f t="shared" si="483"/>
        <v>23</v>
      </c>
    </row>
    <row r="264" spans="1:55" s="204" customFormat="1">
      <c r="A264" s="199"/>
      <c r="B264" s="200"/>
      <c r="C264" s="201" t="s">
        <v>122</v>
      </c>
      <c r="D264" s="137">
        <v>175</v>
      </c>
      <c r="E264" s="162">
        <v>0</v>
      </c>
      <c r="F264" s="162">
        <v>0</v>
      </c>
      <c r="G264" s="162">
        <v>362</v>
      </c>
      <c r="H264" s="137">
        <v>0</v>
      </c>
      <c r="I264" s="137">
        <v>0</v>
      </c>
      <c r="J264" s="162">
        <v>36</v>
      </c>
      <c r="K264" s="137">
        <v>0</v>
      </c>
      <c r="L264" s="22">
        <f>+SUM(D264:K264)</f>
        <v>573</v>
      </c>
      <c r="M264" s="162">
        <v>0</v>
      </c>
      <c r="N264" s="162">
        <v>0</v>
      </c>
      <c r="O264" s="162">
        <v>0</v>
      </c>
      <c r="P264" s="162">
        <v>12</v>
      </c>
      <c r="Q264" s="162">
        <v>226</v>
      </c>
      <c r="R264" s="162">
        <v>86</v>
      </c>
      <c r="S264" s="162">
        <v>0</v>
      </c>
      <c r="T264" s="162">
        <v>0</v>
      </c>
      <c r="U264" s="162">
        <v>151</v>
      </c>
      <c r="V264" s="137">
        <v>33</v>
      </c>
      <c r="W264" s="137">
        <v>0</v>
      </c>
      <c r="X264" s="137">
        <v>0</v>
      </c>
      <c r="Y264" s="162">
        <v>0</v>
      </c>
      <c r="Z264" s="162">
        <v>65</v>
      </c>
      <c r="AA264" s="271">
        <v>202</v>
      </c>
      <c r="AB264" s="162">
        <v>0</v>
      </c>
      <c r="AC264" s="162">
        <v>0</v>
      </c>
      <c r="AD264" s="162">
        <v>0</v>
      </c>
      <c r="AE264" s="162">
        <v>0</v>
      </c>
      <c r="AF264" s="162">
        <v>204</v>
      </c>
      <c r="AG264" s="22">
        <f>+SUM(M264:AF264)</f>
        <v>979</v>
      </c>
      <c r="AH264" s="22">
        <f t="shared" si="476"/>
        <v>65</v>
      </c>
      <c r="AI264" s="22">
        <f t="shared" si="476"/>
        <v>365</v>
      </c>
      <c r="AJ264" s="162">
        <v>0</v>
      </c>
      <c r="AK264" s="137">
        <v>0</v>
      </c>
      <c r="AL264" s="162">
        <v>0</v>
      </c>
      <c r="AM264" s="22">
        <f>+SUM(AJ264:AL264)</f>
        <v>0</v>
      </c>
      <c r="AN264" s="24">
        <f>+AM264+AG264+L264</f>
        <v>1552</v>
      </c>
      <c r="AQ264" s="43">
        <f t="shared" si="477"/>
        <v>0</v>
      </c>
      <c r="AR264" s="43">
        <f t="shared" si="478"/>
        <v>48.95</v>
      </c>
      <c r="AS264" s="43">
        <f t="shared" si="478"/>
        <v>13</v>
      </c>
      <c r="AT264" s="43">
        <f t="shared" si="478"/>
        <v>24.333333333333332</v>
      </c>
      <c r="AU264" s="43">
        <f t="shared" si="479"/>
        <v>0</v>
      </c>
      <c r="AV264" s="44">
        <f t="shared" si="479"/>
        <v>50.064516129032256</v>
      </c>
      <c r="AW264" s="23"/>
      <c r="AX264" s="276">
        <f>MEDIAN($D264:$K264)</f>
        <v>0</v>
      </c>
      <c r="AY264" s="276">
        <f>MEDIAN($M264:$AF264)</f>
        <v>0</v>
      </c>
      <c r="AZ264" s="276">
        <f t="shared" si="480"/>
        <v>0</v>
      </c>
      <c r="BA264" s="276">
        <f t="shared" si="481"/>
        <v>0</v>
      </c>
      <c r="BB264" s="276">
        <f t="shared" si="482"/>
        <v>0</v>
      </c>
      <c r="BC264" s="24">
        <f t="shared" si="483"/>
        <v>0</v>
      </c>
    </row>
    <row r="265" spans="1:55" s="204" customFormat="1">
      <c r="A265" s="199"/>
      <c r="B265" s="200"/>
      <c r="C265" s="201" t="s">
        <v>121</v>
      </c>
      <c r="D265" s="27">
        <f t="shared" ref="D265:V265" si="484">SUM(D262:D264)</f>
        <v>302</v>
      </c>
      <c r="E265" s="28">
        <f t="shared" si="484"/>
        <v>0</v>
      </c>
      <c r="F265" s="28">
        <f t="shared" si="484"/>
        <v>18</v>
      </c>
      <c r="G265" s="28">
        <f t="shared" si="484"/>
        <v>362</v>
      </c>
      <c r="H265" s="141">
        <f t="shared" si="484"/>
        <v>0</v>
      </c>
      <c r="I265" s="141">
        <f t="shared" si="484"/>
        <v>114</v>
      </c>
      <c r="J265" s="28">
        <f t="shared" si="484"/>
        <v>36</v>
      </c>
      <c r="K265" s="141">
        <f t="shared" si="484"/>
        <v>28</v>
      </c>
      <c r="L265" s="25">
        <f t="shared" si="484"/>
        <v>860</v>
      </c>
      <c r="M265" s="28">
        <f t="shared" si="484"/>
        <v>63</v>
      </c>
      <c r="N265" s="28">
        <f t="shared" si="484"/>
        <v>323</v>
      </c>
      <c r="O265" s="28">
        <f t="shared" si="484"/>
        <v>287</v>
      </c>
      <c r="P265" s="28">
        <f t="shared" si="484"/>
        <v>215</v>
      </c>
      <c r="Q265" s="28">
        <f t="shared" si="484"/>
        <v>226</v>
      </c>
      <c r="R265" s="28">
        <f t="shared" si="484"/>
        <v>86</v>
      </c>
      <c r="S265" s="28">
        <f t="shared" si="484"/>
        <v>209</v>
      </c>
      <c r="T265" s="28">
        <f t="shared" si="484"/>
        <v>126</v>
      </c>
      <c r="U265" s="28">
        <f t="shared" si="484"/>
        <v>628</v>
      </c>
      <c r="V265" s="141">
        <f t="shared" si="484"/>
        <v>33</v>
      </c>
      <c r="W265" s="141">
        <f t="shared" ref="W265:X265" si="485">SUM(W262:W264)</f>
        <v>187</v>
      </c>
      <c r="X265" s="141">
        <f t="shared" si="485"/>
        <v>0</v>
      </c>
      <c r="Y265" s="28">
        <f t="shared" ref="Y265:AN265" si="486">SUM(Y262:Y264)</f>
        <v>727</v>
      </c>
      <c r="Z265" s="28">
        <f t="shared" si="486"/>
        <v>248</v>
      </c>
      <c r="AA265" s="29">
        <f t="shared" si="486"/>
        <v>202</v>
      </c>
      <c r="AB265" s="28">
        <f t="shared" si="486"/>
        <v>325</v>
      </c>
      <c r="AC265" s="28">
        <f t="shared" si="486"/>
        <v>1219</v>
      </c>
      <c r="AD265" s="28">
        <f t="shared" si="486"/>
        <v>1286</v>
      </c>
      <c r="AE265" s="28">
        <f t="shared" si="486"/>
        <v>85</v>
      </c>
      <c r="AF265" s="28">
        <f t="shared" si="486"/>
        <v>204</v>
      </c>
      <c r="AG265" s="25">
        <f t="shared" si="486"/>
        <v>6679</v>
      </c>
      <c r="AH265" s="25">
        <f t="shared" si="486"/>
        <v>3166</v>
      </c>
      <c r="AI265" s="25">
        <f t="shared" si="486"/>
        <v>2416</v>
      </c>
      <c r="AJ265" s="28">
        <f t="shared" si="486"/>
        <v>0</v>
      </c>
      <c r="AK265" s="141">
        <f t="shared" si="486"/>
        <v>0</v>
      </c>
      <c r="AL265" s="28">
        <f t="shared" si="486"/>
        <v>23</v>
      </c>
      <c r="AM265" s="25">
        <f t="shared" si="486"/>
        <v>23</v>
      </c>
      <c r="AN265" s="305">
        <f t="shared" si="486"/>
        <v>7562</v>
      </c>
      <c r="AQ265" s="45">
        <f>K265/AQ$5</f>
        <v>3.5</v>
      </c>
      <c r="AR265" s="45">
        <f t="shared" ref="AR265:AT266" si="487">AG265/AR$5</f>
        <v>333.95</v>
      </c>
      <c r="AS265" s="45">
        <f t="shared" si="487"/>
        <v>633.20000000000005</v>
      </c>
      <c r="AT265" s="45">
        <f t="shared" si="487"/>
        <v>161.06666666666666</v>
      </c>
      <c r="AU265" s="45">
        <f>AM265/AU$5</f>
        <v>7.666666666666667</v>
      </c>
      <c r="AV265" s="211">
        <f>AN265/AV$5</f>
        <v>243.93548387096774</v>
      </c>
      <c r="AW265" s="23"/>
      <c r="AX265" s="22">
        <f>MEDIAN($D265:$K265)</f>
        <v>32</v>
      </c>
      <c r="AY265" s="22">
        <f>MEDIAN($M265:$AF265)</f>
        <v>212</v>
      </c>
      <c r="AZ265" s="22">
        <f t="shared" si="480"/>
        <v>248</v>
      </c>
      <c r="BA265" s="22">
        <f t="shared" si="481"/>
        <v>202</v>
      </c>
      <c r="BB265" s="22">
        <f t="shared" si="482"/>
        <v>0</v>
      </c>
      <c r="BC265" s="305">
        <f t="shared" si="483"/>
        <v>187</v>
      </c>
    </row>
    <row r="266" spans="1:55" s="204" customFormat="1">
      <c r="A266" s="199"/>
      <c r="B266" s="207" t="s">
        <v>120</v>
      </c>
      <c r="C266" s="201"/>
      <c r="D266" s="26">
        <f t="shared" ref="D266:V266" si="488">D254+D260+D265</f>
        <v>16461</v>
      </c>
      <c r="E266" s="306">
        <f t="shared" si="488"/>
        <v>2577</v>
      </c>
      <c r="F266" s="306">
        <f t="shared" si="488"/>
        <v>18601</v>
      </c>
      <c r="G266" s="306">
        <f t="shared" si="488"/>
        <v>30171</v>
      </c>
      <c r="H266" s="142">
        <f t="shared" si="488"/>
        <v>14778</v>
      </c>
      <c r="I266" s="142">
        <f t="shared" si="488"/>
        <v>18330</v>
      </c>
      <c r="J266" s="306">
        <f t="shared" si="488"/>
        <v>9686</v>
      </c>
      <c r="K266" s="142">
        <f t="shared" si="488"/>
        <v>16609</v>
      </c>
      <c r="L266" s="25">
        <f t="shared" si="488"/>
        <v>127213</v>
      </c>
      <c r="M266" s="306">
        <f t="shared" si="488"/>
        <v>2311</v>
      </c>
      <c r="N266" s="306">
        <f t="shared" si="488"/>
        <v>2952</v>
      </c>
      <c r="O266" s="306">
        <f t="shared" si="488"/>
        <v>5825</v>
      </c>
      <c r="P266" s="306">
        <f t="shared" si="488"/>
        <v>2968</v>
      </c>
      <c r="Q266" s="306">
        <f t="shared" si="488"/>
        <v>5829</v>
      </c>
      <c r="R266" s="306">
        <f t="shared" si="488"/>
        <v>3031</v>
      </c>
      <c r="S266" s="306">
        <f t="shared" si="488"/>
        <v>3480</v>
      </c>
      <c r="T266" s="306">
        <f t="shared" si="488"/>
        <v>3417</v>
      </c>
      <c r="U266" s="306">
        <f t="shared" si="488"/>
        <v>4556</v>
      </c>
      <c r="V266" s="142">
        <f t="shared" si="488"/>
        <v>2340</v>
      </c>
      <c r="W266" s="142">
        <f t="shared" ref="W266:X266" si="489">W254+W260+W265</f>
        <v>1260</v>
      </c>
      <c r="X266" s="142">
        <f t="shared" si="489"/>
        <v>1233</v>
      </c>
      <c r="Y266" s="306">
        <f t="shared" ref="Y266:AN266" si="490">Y254+Y260+Y265</f>
        <v>5141</v>
      </c>
      <c r="Z266" s="306">
        <f t="shared" si="490"/>
        <v>9002</v>
      </c>
      <c r="AA266" s="307">
        <f t="shared" si="490"/>
        <v>3879</v>
      </c>
      <c r="AB266" s="306">
        <f t="shared" si="490"/>
        <v>3353</v>
      </c>
      <c r="AC266" s="306">
        <f t="shared" si="490"/>
        <v>6813</v>
      </c>
      <c r="AD266" s="306">
        <f t="shared" si="490"/>
        <v>4417</v>
      </c>
      <c r="AE266" s="306">
        <f t="shared" si="490"/>
        <v>1611</v>
      </c>
      <c r="AF266" s="306">
        <f t="shared" si="490"/>
        <v>4176</v>
      </c>
      <c r="AG266" s="25">
        <f t="shared" si="490"/>
        <v>77594</v>
      </c>
      <c r="AH266" s="25">
        <f t="shared" si="490"/>
        <v>29474</v>
      </c>
      <c r="AI266" s="25">
        <f t="shared" si="490"/>
        <v>17431</v>
      </c>
      <c r="AJ266" s="306">
        <f t="shared" si="490"/>
        <v>19030</v>
      </c>
      <c r="AK266" s="142">
        <f t="shared" si="490"/>
        <v>1642</v>
      </c>
      <c r="AL266" s="306">
        <f t="shared" si="490"/>
        <v>2441</v>
      </c>
      <c r="AM266" s="25">
        <f t="shared" si="490"/>
        <v>23113</v>
      </c>
      <c r="AN266" s="305">
        <f t="shared" si="490"/>
        <v>227920</v>
      </c>
      <c r="AQ266" s="45">
        <f>K266/AQ$5</f>
        <v>2076.125</v>
      </c>
      <c r="AR266" s="45">
        <f t="shared" si="487"/>
        <v>3879.7</v>
      </c>
      <c r="AS266" s="45">
        <f t="shared" si="487"/>
        <v>5894.8</v>
      </c>
      <c r="AT266" s="45">
        <f t="shared" si="487"/>
        <v>1162.0666666666666</v>
      </c>
      <c r="AU266" s="45">
        <f>AM266/AU$5</f>
        <v>7704.333333333333</v>
      </c>
      <c r="AV266" s="211">
        <f>AN266/AV$5</f>
        <v>7352.2580645161288</v>
      </c>
      <c r="AW266" s="23"/>
      <c r="AX266" s="25">
        <f>MEDIAN($D266:$K266)</f>
        <v>16535</v>
      </c>
      <c r="AY266" s="25">
        <f>MEDIAN($M266:$AF266)</f>
        <v>3448.5</v>
      </c>
      <c r="AZ266" s="25">
        <f t="shared" si="480"/>
        <v>5825</v>
      </c>
      <c r="BA266" s="25">
        <f t="shared" si="481"/>
        <v>2968</v>
      </c>
      <c r="BB266" s="25">
        <f t="shared" si="482"/>
        <v>2441</v>
      </c>
      <c r="BC266" s="305">
        <f t="shared" si="483"/>
        <v>4176</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16159</v>
      </c>
      <c r="E268" s="162">
        <v>2510</v>
      </c>
      <c r="F268" s="162">
        <v>12609</v>
      </c>
      <c r="G268" s="162">
        <v>30172</v>
      </c>
      <c r="H268" s="137">
        <v>14777</v>
      </c>
      <c r="I268" s="137">
        <v>17573</v>
      </c>
      <c r="J268" s="162">
        <v>9008</v>
      </c>
      <c r="K268" s="137">
        <v>16380</v>
      </c>
      <c r="L268" s="22">
        <f>+SUM(D268:K268)</f>
        <v>119188</v>
      </c>
      <c r="M268" s="162">
        <v>1086</v>
      </c>
      <c r="N268" s="162">
        <v>2905</v>
      </c>
      <c r="O268" s="162">
        <v>5319</v>
      </c>
      <c r="P268" s="162">
        <v>2754</v>
      </c>
      <c r="Q268" s="162">
        <v>5823</v>
      </c>
      <c r="R268" s="162">
        <v>1805</v>
      </c>
      <c r="S268" s="162">
        <v>3180</v>
      </c>
      <c r="T268" s="162">
        <v>3022</v>
      </c>
      <c r="U268" s="162">
        <v>3651</v>
      </c>
      <c r="V268" s="137">
        <v>2074</v>
      </c>
      <c r="W268" s="137">
        <v>1261</v>
      </c>
      <c r="X268" s="137">
        <v>225</v>
      </c>
      <c r="Y268" s="162">
        <v>0</v>
      </c>
      <c r="Z268" s="162">
        <v>8612</v>
      </c>
      <c r="AA268" s="271">
        <v>3880</v>
      </c>
      <c r="AB268" s="162">
        <v>3353</v>
      </c>
      <c r="AC268" s="162">
        <v>6188</v>
      </c>
      <c r="AD268" s="162">
        <v>4417</v>
      </c>
      <c r="AE268" s="162">
        <v>1430</v>
      </c>
      <c r="AF268" s="162">
        <v>3597</v>
      </c>
      <c r="AG268" s="22">
        <f>+SUM(M268:AF268)</f>
        <v>64582</v>
      </c>
      <c r="AH268" s="22">
        <f t="shared" ref="AH268:AI270" si="491">AC268+AD268+Z268+T268+O268</f>
        <v>27558</v>
      </c>
      <c r="AI268" s="22">
        <f t="shared" si="491"/>
        <v>16132</v>
      </c>
      <c r="AJ268" s="162">
        <v>13619</v>
      </c>
      <c r="AK268" s="137">
        <v>1642</v>
      </c>
      <c r="AL268" s="162">
        <v>2279</v>
      </c>
      <c r="AM268" s="22">
        <f>+SUM(AJ268:AL268)</f>
        <v>17540</v>
      </c>
      <c r="AN268" s="24">
        <f>+AM268+AG268+L268</f>
        <v>201310</v>
      </c>
      <c r="AQ268" s="43">
        <f t="shared" ref="AQ268:AQ270" si="492">K268/AQ$5</f>
        <v>2047.5</v>
      </c>
      <c r="AR268" s="43">
        <f t="shared" ref="AR268:AT270" si="493">AG268/AR$5</f>
        <v>3229.1</v>
      </c>
      <c r="AS268" s="43">
        <f t="shared" si="493"/>
        <v>5511.6</v>
      </c>
      <c r="AT268" s="43">
        <f t="shared" si="493"/>
        <v>1075.4666666666667</v>
      </c>
      <c r="AU268" s="43">
        <f t="shared" ref="AU268:AV270" si="494">AM268/AU$5</f>
        <v>5846.666666666667</v>
      </c>
      <c r="AV268" s="44">
        <f t="shared" si="494"/>
        <v>6493.8709677419356</v>
      </c>
      <c r="AW268" s="23"/>
      <c r="AX268" s="22">
        <f>MEDIAN($D268:$K268)</f>
        <v>15468</v>
      </c>
      <c r="AY268" s="22">
        <f>MEDIAN($M268:$AF268)</f>
        <v>3101</v>
      </c>
      <c r="AZ268" s="22">
        <f t="shared" ref="AZ268:AZ271" si="495">MEDIAN($AC268,$AD268,$Z268,$T268,$O268,Q268,AF268)</f>
        <v>5319</v>
      </c>
      <c r="BA268" s="22">
        <f t="shared" ref="BA268:BA271" si="496">MEDIAN(M268,N268,P268,R268,S268,U268,V268,Y268,AA268,AB268,AE268,W268,X268)</f>
        <v>2074</v>
      </c>
      <c r="BB268" s="22">
        <f t="shared" ref="BB268:BB271" si="497">MEDIAN($AJ268:$AL268)</f>
        <v>2279</v>
      </c>
      <c r="BC268" s="24">
        <f t="shared" ref="BC268:BC271" si="498">MEDIAN(D268:K268,M268:AF268,AJ268:AL268)</f>
        <v>3597</v>
      </c>
    </row>
    <row r="269" spans="1:55" s="204" customFormat="1">
      <c r="A269" s="199"/>
      <c r="B269" s="200"/>
      <c r="C269" s="201" t="s">
        <v>117</v>
      </c>
      <c r="D269" s="137">
        <v>127</v>
      </c>
      <c r="E269" s="162">
        <v>67</v>
      </c>
      <c r="F269" s="162">
        <v>5992</v>
      </c>
      <c r="G269" s="162">
        <v>0</v>
      </c>
      <c r="H269" s="137">
        <v>0</v>
      </c>
      <c r="I269" s="137">
        <v>757</v>
      </c>
      <c r="J269" s="162">
        <v>678</v>
      </c>
      <c r="K269" s="137">
        <v>229</v>
      </c>
      <c r="L269" s="22">
        <f>+SUM(D269:K269)</f>
        <v>7850</v>
      </c>
      <c r="M269" s="162">
        <v>52</v>
      </c>
      <c r="N269" s="162">
        <v>0</v>
      </c>
      <c r="O269" s="162">
        <v>181</v>
      </c>
      <c r="P269" s="162">
        <v>151</v>
      </c>
      <c r="Q269" s="162">
        <v>6</v>
      </c>
      <c r="R269" s="162">
        <v>0</v>
      </c>
      <c r="S269" s="162">
        <v>49</v>
      </c>
      <c r="T269" s="162">
        <v>278</v>
      </c>
      <c r="U269" s="162">
        <v>905</v>
      </c>
      <c r="V269" s="137">
        <v>266</v>
      </c>
      <c r="W269" s="137">
        <v>0</v>
      </c>
      <c r="X269" s="137">
        <v>73</v>
      </c>
      <c r="Y269" s="162">
        <v>5141</v>
      </c>
      <c r="Z269" s="162">
        <v>199</v>
      </c>
      <c r="AA269" s="271">
        <v>0</v>
      </c>
      <c r="AB269" s="162">
        <v>0</v>
      </c>
      <c r="AC269" s="162">
        <v>625</v>
      </c>
      <c r="AD269" s="162">
        <v>0</v>
      </c>
      <c r="AE269" s="162">
        <v>0</v>
      </c>
      <c r="AF269" s="162">
        <v>580</v>
      </c>
      <c r="AG269" s="22">
        <f>+SUM(M269:AF269)</f>
        <v>8506</v>
      </c>
      <c r="AH269" s="22">
        <f t="shared" si="491"/>
        <v>1283</v>
      </c>
      <c r="AI269" s="22">
        <f t="shared" si="491"/>
        <v>1056</v>
      </c>
      <c r="AJ269" s="162">
        <v>3942</v>
      </c>
      <c r="AK269" s="137">
        <v>0</v>
      </c>
      <c r="AL269" s="162">
        <v>9</v>
      </c>
      <c r="AM269" s="22">
        <f>+SUM(AJ269:AL269)</f>
        <v>3951</v>
      </c>
      <c r="AN269" s="24">
        <f>+AM269+AG269+L269</f>
        <v>20307</v>
      </c>
      <c r="AQ269" s="43">
        <f t="shared" si="492"/>
        <v>28.625</v>
      </c>
      <c r="AR269" s="43">
        <f t="shared" si="493"/>
        <v>425.3</v>
      </c>
      <c r="AS269" s="43">
        <f t="shared" si="493"/>
        <v>256.60000000000002</v>
      </c>
      <c r="AT269" s="43">
        <f t="shared" si="493"/>
        <v>70.400000000000006</v>
      </c>
      <c r="AU269" s="43">
        <f t="shared" si="494"/>
        <v>1317</v>
      </c>
      <c r="AV269" s="44">
        <f t="shared" si="494"/>
        <v>655.06451612903231</v>
      </c>
      <c r="AW269" s="23"/>
      <c r="AX269" s="22">
        <f>MEDIAN($D269:$K269)</f>
        <v>178</v>
      </c>
      <c r="AY269" s="22">
        <f>MEDIAN($M269:$AF269)</f>
        <v>62.5</v>
      </c>
      <c r="AZ269" s="22">
        <f t="shared" si="495"/>
        <v>199</v>
      </c>
      <c r="BA269" s="22">
        <f t="shared" si="496"/>
        <v>49</v>
      </c>
      <c r="BB269" s="22">
        <f t="shared" si="497"/>
        <v>9</v>
      </c>
      <c r="BC269" s="24">
        <f t="shared" si="498"/>
        <v>73</v>
      </c>
    </row>
    <row r="270" spans="1:55" s="204" customFormat="1">
      <c r="A270" s="199"/>
      <c r="B270" s="200"/>
      <c r="C270" s="201" t="s">
        <v>116</v>
      </c>
      <c r="D270" s="137">
        <v>175</v>
      </c>
      <c r="E270" s="162">
        <v>0</v>
      </c>
      <c r="F270" s="162">
        <v>0</v>
      </c>
      <c r="G270" s="162">
        <v>0</v>
      </c>
      <c r="H270" s="137">
        <v>0</v>
      </c>
      <c r="I270" s="137">
        <v>0</v>
      </c>
      <c r="J270" s="162">
        <v>0</v>
      </c>
      <c r="K270" s="137">
        <v>0</v>
      </c>
      <c r="L270" s="22">
        <f>+SUM(D270:K270)</f>
        <v>175</v>
      </c>
      <c r="M270" s="162">
        <v>1173</v>
      </c>
      <c r="N270" s="162">
        <v>47</v>
      </c>
      <c r="O270" s="162">
        <v>325</v>
      </c>
      <c r="P270" s="162">
        <v>62</v>
      </c>
      <c r="Q270" s="162">
        <v>0</v>
      </c>
      <c r="R270" s="162">
        <v>1226</v>
      </c>
      <c r="S270" s="162">
        <v>251</v>
      </c>
      <c r="T270" s="162">
        <v>118</v>
      </c>
      <c r="U270" s="162">
        <v>0</v>
      </c>
      <c r="V270" s="137">
        <v>0</v>
      </c>
      <c r="W270" s="137">
        <v>0</v>
      </c>
      <c r="X270" s="137">
        <v>935</v>
      </c>
      <c r="Y270" s="162">
        <v>0</v>
      </c>
      <c r="Z270" s="162">
        <v>192</v>
      </c>
      <c r="AA270" s="271">
        <v>0</v>
      </c>
      <c r="AB270" s="162">
        <v>0</v>
      </c>
      <c r="AC270" s="162">
        <v>0</v>
      </c>
      <c r="AD270" s="162">
        <v>0</v>
      </c>
      <c r="AE270" s="162">
        <v>181</v>
      </c>
      <c r="AF270" s="162">
        <v>0</v>
      </c>
      <c r="AG270" s="22">
        <f>+SUM(M270:AF270)</f>
        <v>4510</v>
      </c>
      <c r="AH270" s="22">
        <f t="shared" si="491"/>
        <v>635</v>
      </c>
      <c r="AI270" s="22">
        <f t="shared" si="491"/>
        <v>243</v>
      </c>
      <c r="AJ270" s="162">
        <v>1469</v>
      </c>
      <c r="AK270" s="137">
        <v>0</v>
      </c>
      <c r="AL270" s="162">
        <v>153</v>
      </c>
      <c r="AM270" s="22">
        <f>+SUM(AJ270:AL270)</f>
        <v>1622</v>
      </c>
      <c r="AN270" s="24">
        <f>+AM270+AG270+L270</f>
        <v>6307</v>
      </c>
      <c r="AQ270" s="43">
        <f t="shared" si="492"/>
        <v>0</v>
      </c>
      <c r="AR270" s="43">
        <f t="shared" si="493"/>
        <v>225.5</v>
      </c>
      <c r="AS270" s="43">
        <f t="shared" si="493"/>
        <v>127</v>
      </c>
      <c r="AT270" s="43">
        <f t="shared" si="493"/>
        <v>16.2</v>
      </c>
      <c r="AU270" s="43">
        <f t="shared" si="494"/>
        <v>540.66666666666663</v>
      </c>
      <c r="AV270" s="44">
        <f t="shared" si="494"/>
        <v>203.45161290322579</v>
      </c>
      <c r="AW270" s="23"/>
      <c r="AX270" s="22">
        <f>MEDIAN($D270:$K270)</f>
        <v>0</v>
      </c>
      <c r="AY270" s="22">
        <f>MEDIAN($M270:$AF270)</f>
        <v>23.5</v>
      </c>
      <c r="AZ270" s="22">
        <f t="shared" si="495"/>
        <v>0</v>
      </c>
      <c r="BA270" s="22">
        <f t="shared" si="496"/>
        <v>47</v>
      </c>
      <c r="BB270" s="22">
        <f t="shared" si="497"/>
        <v>153</v>
      </c>
      <c r="BC270" s="24">
        <f t="shared" si="498"/>
        <v>0</v>
      </c>
    </row>
    <row r="271" spans="1:55" s="204" customFormat="1">
      <c r="A271" s="199"/>
      <c r="B271" s="207" t="s">
        <v>115</v>
      </c>
      <c r="C271" s="201"/>
      <c r="D271" s="26">
        <f t="shared" ref="D271:V271" si="499">SUM(D268:D270)</f>
        <v>16461</v>
      </c>
      <c r="E271" s="306">
        <f t="shared" si="499"/>
        <v>2577</v>
      </c>
      <c r="F271" s="306">
        <f t="shared" si="499"/>
        <v>18601</v>
      </c>
      <c r="G271" s="306">
        <f t="shared" si="499"/>
        <v>30172</v>
      </c>
      <c r="H271" s="142">
        <f t="shared" si="499"/>
        <v>14777</v>
      </c>
      <c r="I271" s="142">
        <f t="shared" si="499"/>
        <v>18330</v>
      </c>
      <c r="J271" s="306">
        <f t="shared" si="499"/>
        <v>9686</v>
      </c>
      <c r="K271" s="142">
        <f t="shared" si="499"/>
        <v>16609</v>
      </c>
      <c r="L271" s="25">
        <f t="shared" si="499"/>
        <v>127213</v>
      </c>
      <c r="M271" s="306">
        <f t="shared" si="499"/>
        <v>2311</v>
      </c>
      <c r="N271" s="306">
        <f t="shared" si="499"/>
        <v>2952</v>
      </c>
      <c r="O271" s="306">
        <f t="shared" si="499"/>
        <v>5825</v>
      </c>
      <c r="P271" s="306">
        <f t="shared" si="499"/>
        <v>2967</v>
      </c>
      <c r="Q271" s="306">
        <f t="shared" si="499"/>
        <v>5829</v>
      </c>
      <c r="R271" s="306">
        <f t="shared" si="499"/>
        <v>3031</v>
      </c>
      <c r="S271" s="306">
        <f t="shared" si="499"/>
        <v>3480</v>
      </c>
      <c r="T271" s="306">
        <f t="shared" si="499"/>
        <v>3418</v>
      </c>
      <c r="U271" s="306">
        <f t="shared" si="499"/>
        <v>4556</v>
      </c>
      <c r="V271" s="142">
        <f t="shared" si="499"/>
        <v>2340</v>
      </c>
      <c r="W271" s="142">
        <f t="shared" ref="W271:X271" si="500">SUM(W268:W270)</f>
        <v>1261</v>
      </c>
      <c r="X271" s="142">
        <f t="shared" si="500"/>
        <v>1233</v>
      </c>
      <c r="Y271" s="306">
        <f t="shared" ref="Y271:AN271" si="501">SUM(Y268:Y270)</f>
        <v>5141</v>
      </c>
      <c r="Z271" s="306">
        <f t="shared" si="501"/>
        <v>9003</v>
      </c>
      <c r="AA271" s="307">
        <f t="shared" si="501"/>
        <v>3880</v>
      </c>
      <c r="AB271" s="306">
        <f t="shared" si="501"/>
        <v>3353</v>
      </c>
      <c r="AC271" s="306">
        <f t="shared" si="501"/>
        <v>6813</v>
      </c>
      <c r="AD271" s="306">
        <f t="shared" si="501"/>
        <v>4417</v>
      </c>
      <c r="AE271" s="306">
        <f t="shared" si="501"/>
        <v>1611</v>
      </c>
      <c r="AF271" s="306">
        <f t="shared" si="501"/>
        <v>4177</v>
      </c>
      <c r="AG271" s="25">
        <f t="shared" si="501"/>
        <v>77598</v>
      </c>
      <c r="AH271" s="25">
        <f t="shared" si="501"/>
        <v>29476</v>
      </c>
      <c r="AI271" s="25">
        <f t="shared" si="501"/>
        <v>17431</v>
      </c>
      <c r="AJ271" s="306">
        <f t="shared" si="501"/>
        <v>19030</v>
      </c>
      <c r="AK271" s="142">
        <f t="shared" si="501"/>
        <v>1642</v>
      </c>
      <c r="AL271" s="306">
        <f t="shared" si="501"/>
        <v>2441</v>
      </c>
      <c r="AM271" s="25">
        <f t="shared" si="501"/>
        <v>23113</v>
      </c>
      <c r="AN271" s="305">
        <f t="shared" si="501"/>
        <v>227924</v>
      </c>
      <c r="AQ271" s="45">
        <f>K271/AQ$5</f>
        <v>2076.125</v>
      </c>
      <c r="AR271" s="45">
        <f>AG271/AR$5</f>
        <v>3879.9</v>
      </c>
      <c r="AS271" s="45">
        <f>AH271/AS$5</f>
        <v>5895.2</v>
      </c>
      <c r="AT271" s="45">
        <f>AI271/AT$5</f>
        <v>1162.0666666666666</v>
      </c>
      <c r="AU271" s="45">
        <f>AM271/AU$5</f>
        <v>7704.333333333333</v>
      </c>
      <c r="AV271" s="211">
        <f>AN271/AV$5</f>
        <v>7352.3870967741932</v>
      </c>
      <c r="AW271" s="23"/>
      <c r="AX271" s="25">
        <f>MEDIAN($D271:$K271)</f>
        <v>16535</v>
      </c>
      <c r="AY271" s="25">
        <f>MEDIAN($M271:$AF271)</f>
        <v>3449</v>
      </c>
      <c r="AZ271" s="25">
        <f t="shared" si="495"/>
        <v>5825</v>
      </c>
      <c r="BA271" s="25">
        <f t="shared" si="496"/>
        <v>2967</v>
      </c>
      <c r="BB271" s="25">
        <f t="shared" si="497"/>
        <v>2441</v>
      </c>
      <c r="BC271" s="305">
        <f t="shared" si="498"/>
        <v>4177</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23247</v>
      </c>
      <c r="E274" s="162">
        <v>3380</v>
      </c>
      <c r="F274" s="162">
        <v>34413</v>
      </c>
      <c r="G274" s="162">
        <v>30172</v>
      </c>
      <c r="H274" s="137">
        <v>17587</v>
      </c>
      <c r="I274" s="137">
        <v>20752</v>
      </c>
      <c r="J274" s="162">
        <v>12183</v>
      </c>
      <c r="K274" s="137">
        <v>21380</v>
      </c>
      <c r="L274" s="22">
        <f>+SUM(D274:K274)</f>
        <v>163114</v>
      </c>
      <c r="M274" s="162">
        <v>12696</v>
      </c>
      <c r="N274" s="162">
        <v>8228</v>
      </c>
      <c r="O274" s="162">
        <v>16317</v>
      </c>
      <c r="P274" s="162">
        <v>6264</v>
      </c>
      <c r="Q274" s="162">
        <v>12924</v>
      </c>
      <c r="R274" s="162">
        <v>8838</v>
      </c>
      <c r="S274" s="162">
        <v>9883</v>
      </c>
      <c r="T274" s="162">
        <v>0</v>
      </c>
      <c r="U274" s="162">
        <v>11309</v>
      </c>
      <c r="V274" s="137">
        <v>11393</v>
      </c>
      <c r="W274" s="137">
        <v>2436</v>
      </c>
      <c r="X274" s="137">
        <v>8631</v>
      </c>
      <c r="Y274" s="162">
        <v>21972</v>
      </c>
      <c r="Z274" s="162">
        <v>16134</v>
      </c>
      <c r="AA274" s="271">
        <v>9032</v>
      </c>
      <c r="AB274" s="162">
        <v>7688</v>
      </c>
      <c r="AC274" s="162">
        <v>35912</v>
      </c>
      <c r="AD274" s="162">
        <v>0</v>
      </c>
      <c r="AE274" s="162">
        <v>4172</v>
      </c>
      <c r="AF274" s="162">
        <v>8109</v>
      </c>
      <c r="AG274" s="22">
        <f>+SUM(M274:AF274)</f>
        <v>211938</v>
      </c>
      <c r="AH274" s="22">
        <f t="shared" ref="AH274:AH282" si="502">AC274+AD274+Z274+T274+O274</f>
        <v>68363</v>
      </c>
      <c r="AI274" s="22">
        <f t="shared" ref="AI274:AI282" si="503">AD274+AE274+AA274+U274+P274</f>
        <v>30777</v>
      </c>
      <c r="AJ274" s="162">
        <v>0</v>
      </c>
      <c r="AK274" s="137">
        <v>1903</v>
      </c>
      <c r="AL274" s="162">
        <v>4157</v>
      </c>
      <c r="AM274" s="22">
        <f>+SUM(AJ274:AL274)</f>
        <v>6060</v>
      </c>
      <c r="AN274" s="24">
        <f>+AM274+AG274+L274</f>
        <v>381112</v>
      </c>
      <c r="AQ274" s="43">
        <f t="shared" ref="AQ274:AQ275" si="504">K274/AQ$5</f>
        <v>2672.5</v>
      </c>
      <c r="AR274" s="43">
        <f t="shared" ref="AR274:AT275" si="505">AG274/AR$5</f>
        <v>10596.9</v>
      </c>
      <c r="AS274" s="43">
        <f t="shared" si="505"/>
        <v>13672.6</v>
      </c>
      <c r="AT274" s="43">
        <f t="shared" si="505"/>
        <v>2051.8000000000002</v>
      </c>
      <c r="AU274" s="43">
        <f t="shared" ref="AU274:AV275" si="506">AM274/AU$5</f>
        <v>2020</v>
      </c>
      <c r="AV274" s="44">
        <f t="shared" si="506"/>
        <v>12293.935483870968</v>
      </c>
      <c r="AW274" s="23"/>
      <c r="AX274" s="22">
        <f>MEDIAN($D274:$K274)</f>
        <v>21066</v>
      </c>
      <c r="AY274" s="22">
        <f>MEDIAN($M274:$AF274)</f>
        <v>8935</v>
      </c>
      <c r="AZ274" s="22">
        <f t="shared" ref="AZ274:AZ275" si="507">MEDIAN($AC274,$AD274,$Z274,$T274,$O274,Q274,AF274)</f>
        <v>12924</v>
      </c>
      <c r="BA274" s="22">
        <f t="shared" ref="BA274:BA275" si="508">MEDIAN(M274,N274,P274,R274,S274,U274,V274,Y274,AA274,AB274,AE274,W274,X274)</f>
        <v>8838</v>
      </c>
      <c r="BB274" s="22">
        <f t="shared" ref="BB274:BB275" si="509">MEDIAN($AJ274:$AL274)</f>
        <v>1903</v>
      </c>
      <c r="BC274" s="24">
        <f t="shared" ref="BC274:BC275" si="510">MEDIAN(D274:K274,M274:AF274,AJ274:AL274)</f>
        <v>9883</v>
      </c>
    </row>
    <row r="275" spans="1:55" s="204" customFormat="1">
      <c r="A275" s="199"/>
      <c r="B275" s="200"/>
      <c r="C275" s="201" t="s">
        <v>112</v>
      </c>
      <c r="D275" s="137">
        <v>1234</v>
      </c>
      <c r="E275" s="162">
        <v>573</v>
      </c>
      <c r="F275" s="162">
        <v>0</v>
      </c>
      <c r="G275" s="162">
        <v>0</v>
      </c>
      <c r="H275" s="137">
        <v>5835</v>
      </c>
      <c r="I275" s="137">
        <v>2052</v>
      </c>
      <c r="J275" s="162">
        <v>4821</v>
      </c>
      <c r="K275" s="137">
        <v>5260</v>
      </c>
      <c r="L275" s="22">
        <f>+SUM(D275:K275)</f>
        <v>19775</v>
      </c>
      <c r="M275" s="162">
        <v>2661</v>
      </c>
      <c r="N275" s="162">
        <v>1461</v>
      </c>
      <c r="O275" s="162">
        <v>4162</v>
      </c>
      <c r="P275" s="162">
        <v>2354</v>
      </c>
      <c r="Q275" s="162">
        <v>6882</v>
      </c>
      <c r="R275" s="162">
        <v>0</v>
      </c>
      <c r="S275" s="162">
        <v>2209</v>
      </c>
      <c r="T275" s="162">
        <v>0</v>
      </c>
      <c r="U275" s="162">
        <v>1967</v>
      </c>
      <c r="V275" s="137">
        <v>1968</v>
      </c>
      <c r="W275" s="137">
        <v>502</v>
      </c>
      <c r="X275" s="137">
        <v>0</v>
      </c>
      <c r="Y275" s="162">
        <v>0</v>
      </c>
      <c r="Z275" s="162">
        <v>6470</v>
      </c>
      <c r="AA275" s="271">
        <v>2057</v>
      </c>
      <c r="AB275" s="162">
        <v>2319</v>
      </c>
      <c r="AC275" s="162">
        <v>0</v>
      </c>
      <c r="AD275" s="162">
        <v>0</v>
      </c>
      <c r="AE275" s="162">
        <v>1659</v>
      </c>
      <c r="AF275" s="162">
        <v>1538</v>
      </c>
      <c r="AG275" s="22">
        <f>+SUM(M275:AF275)</f>
        <v>38209</v>
      </c>
      <c r="AH275" s="22">
        <f t="shared" si="502"/>
        <v>10632</v>
      </c>
      <c r="AI275" s="22">
        <f t="shared" si="503"/>
        <v>8037</v>
      </c>
      <c r="AJ275" s="162">
        <v>0</v>
      </c>
      <c r="AK275" s="137">
        <v>0</v>
      </c>
      <c r="AL275" s="162">
        <v>2833</v>
      </c>
      <c r="AM275" s="22">
        <f>+SUM(AJ275:AL275)</f>
        <v>2833</v>
      </c>
      <c r="AN275" s="24">
        <f>+AM275+AG275+L275</f>
        <v>60817</v>
      </c>
      <c r="AQ275" s="43">
        <f t="shared" si="504"/>
        <v>657.5</v>
      </c>
      <c r="AR275" s="43">
        <f t="shared" si="505"/>
        <v>1910.45</v>
      </c>
      <c r="AS275" s="43">
        <f t="shared" si="505"/>
        <v>2126.4</v>
      </c>
      <c r="AT275" s="43">
        <f t="shared" si="505"/>
        <v>535.79999999999995</v>
      </c>
      <c r="AU275" s="43">
        <f t="shared" si="506"/>
        <v>944.33333333333337</v>
      </c>
      <c r="AV275" s="44">
        <f t="shared" si="506"/>
        <v>1961.8387096774193</v>
      </c>
      <c r="AW275" s="23"/>
      <c r="AX275" s="22">
        <f>MEDIAN($D275:$K275)</f>
        <v>1643</v>
      </c>
      <c r="AY275" s="22">
        <f>MEDIAN($M275:$AF275)</f>
        <v>1813</v>
      </c>
      <c r="AZ275" s="22">
        <f t="shared" si="507"/>
        <v>1538</v>
      </c>
      <c r="BA275" s="22">
        <f t="shared" si="508"/>
        <v>1967</v>
      </c>
      <c r="BB275" s="22">
        <f t="shared" si="509"/>
        <v>0</v>
      </c>
      <c r="BC275" s="24">
        <f t="shared" si="510"/>
        <v>1659</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502"/>
        <v>0</v>
      </c>
      <c r="AI276" s="22">
        <f t="shared" si="503"/>
        <v>0</v>
      </c>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1483</v>
      </c>
      <c r="E277" s="162">
        <v>507</v>
      </c>
      <c r="F277" s="162">
        <v>2537</v>
      </c>
      <c r="G277" s="162">
        <v>0</v>
      </c>
      <c r="H277" s="137">
        <v>1568</v>
      </c>
      <c r="I277" s="137">
        <v>3042</v>
      </c>
      <c r="J277" s="162">
        <v>0</v>
      </c>
      <c r="K277" s="137">
        <v>1635</v>
      </c>
      <c r="L277" s="22">
        <f>+SUM(D277:K277)</f>
        <v>10772</v>
      </c>
      <c r="M277" s="162">
        <v>105</v>
      </c>
      <c r="N277" s="162">
        <v>335</v>
      </c>
      <c r="O277" s="162">
        <v>0</v>
      </c>
      <c r="P277" s="162">
        <v>0</v>
      </c>
      <c r="Q277" s="162">
        <v>643</v>
      </c>
      <c r="R277" s="162">
        <v>170</v>
      </c>
      <c r="S277" s="162">
        <v>258</v>
      </c>
      <c r="T277" s="162">
        <v>0</v>
      </c>
      <c r="U277" s="162">
        <v>246</v>
      </c>
      <c r="V277" s="137">
        <v>160</v>
      </c>
      <c r="W277" s="137">
        <v>120</v>
      </c>
      <c r="X277" s="137">
        <v>35</v>
      </c>
      <c r="Y277" s="162">
        <v>390</v>
      </c>
      <c r="Z277" s="162">
        <v>794</v>
      </c>
      <c r="AA277" s="271">
        <v>339</v>
      </c>
      <c r="AB277" s="162">
        <v>288</v>
      </c>
      <c r="AC277" s="162">
        <v>507</v>
      </c>
      <c r="AD277" s="162">
        <v>0</v>
      </c>
      <c r="AE277" s="162">
        <v>140</v>
      </c>
      <c r="AF277" s="162">
        <v>336</v>
      </c>
      <c r="AG277" s="22">
        <f>+SUM(M277:AF277)</f>
        <v>4866</v>
      </c>
      <c r="AH277" s="22">
        <f t="shared" si="502"/>
        <v>1301</v>
      </c>
      <c r="AI277" s="22">
        <f t="shared" si="503"/>
        <v>725</v>
      </c>
      <c r="AJ277" s="162">
        <v>885</v>
      </c>
      <c r="AK277" s="137">
        <v>190</v>
      </c>
      <c r="AL277" s="162">
        <v>128</v>
      </c>
      <c r="AM277" s="22">
        <f>+SUM(AJ277:AL277)</f>
        <v>1203</v>
      </c>
      <c r="AN277" s="24">
        <f>+AM277+AG277+L277</f>
        <v>16841</v>
      </c>
      <c r="AQ277" s="43">
        <f t="shared" ref="AQ277:AQ278" si="511">K277/AQ$5</f>
        <v>204.375</v>
      </c>
      <c r="AR277" s="43">
        <f t="shared" ref="AR277:AT278" si="512">AG277/AR$5</f>
        <v>243.3</v>
      </c>
      <c r="AS277" s="43">
        <f t="shared" si="512"/>
        <v>260.2</v>
      </c>
      <c r="AT277" s="43">
        <f t="shared" si="512"/>
        <v>48.333333333333336</v>
      </c>
      <c r="AU277" s="43">
        <f t="shared" ref="AU277:AV278" si="513">AM277/AU$5</f>
        <v>401</v>
      </c>
      <c r="AV277" s="44">
        <f t="shared" si="513"/>
        <v>543.25806451612902</v>
      </c>
      <c r="AW277" s="23"/>
      <c r="AX277" s="22">
        <f>MEDIAN($D277:$K277)</f>
        <v>1525.5</v>
      </c>
      <c r="AY277" s="22">
        <f>MEDIAN($M277:$AF277)</f>
        <v>208</v>
      </c>
      <c r="AZ277" s="22">
        <f t="shared" ref="AZ277:AZ278" si="514">MEDIAN($AC277,$AD277,$Z277,$T277,$O277,Q277,AF277)</f>
        <v>336</v>
      </c>
      <c r="BA277" s="22">
        <f t="shared" ref="BA277:BA278" si="515">MEDIAN(M277,N277,P277,R277,S277,U277,V277,Y277,AA277,AB277,AE277,W277,X277)</f>
        <v>170</v>
      </c>
      <c r="BB277" s="22">
        <f t="shared" ref="BB277:BB278" si="516">MEDIAN($AJ277:$AL277)</f>
        <v>190</v>
      </c>
      <c r="BC277" s="24">
        <f t="shared" ref="BC277:BC278" si="517">MEDIAN(D277:K277,M277:AF277,AJ277:AL277)</f>
        <v>258</v>
      </c>
    </row>
    <row r="278" spans="1:55" s="204" customFormat="1">
      <c r="A278" s="199"/>
      <c r="B278" s="200" t="s">
        <v>109</v>
      </c>
      <c r="C278" s="201"/>
      <c r="D278" s="137">
        <v>507</v>
      </c>
      <c r="E278" s="162">
        <v>155</v>
      </c>
      <c r="F278" s="162">
        <v>678</v>
      </c>
      <c r="G278" s="162">
        <v>0</v>
      </c>
      <c r="H278" s="137">
        <v>658</v>
      </c>
      <c r="I278" s="137">
        <v>1414</v>
      </c>
      <c r="J278" s="162">
        <v>0</v>
      </c>
      <c r="K278" s="137">
        <v>1263</v>
      </c>
      <c r="L278" s="22">
        <f>+SUM(D278:K278)</f>
        <v>4675</v>
      </c>
      <c r="M278" s="162">
        <v>75</v>
      </c>
      <c r="N278" s="162">
        <v>232</v>
      </c>
      <c r="O278" s="162">
        <v>0</v>
      </c>
      <c r="P278" s="162">
        <v>0</v>
      </c>
      <c r="Q278" s="162">
        <v>200</v>
      </c>
      <c r="R278" s="162">
        <v>344</v>
      </c>
      <c r="S278" s="162">
        <v>223</v>
      </c>
      <c r="T278" s="162">
        <v>0</v>
      </c>
      <c r="U278" s="162">
        <v>148</v>
      </c>
      <c r="V278" s="137">
        <v>32</v>
      </c>
      <c r="W278" s="137">
        <v>80</v>
      </c>
      <c r="X278" s="137">
        <v>120</v>
      </c>
      <c r="Y278" s="162">
        <v>77</v>
      </c>
      <c r="Z278" s="162">
        <v>1107</v>
      </c>
      <c r="AA278" s="271">
        <v>168</v>
      </c>
      <c r="AB278" s="162">
        <v>103</v>
      </c>
      <c r="AC278" s="162">
        <v>216</v>
      </c>
      <c r="AD278" s="162">
        <v>0</v>
      </c>
      <c r="AE278" s="162">
        <v>165</v>
      </c>
      <c r="AF278" s="162">
        <v>158</v>
      </c>
      <c r="AG278" s="22">
        <f>+SUM(M278:AF278)</f>
        <v>3448</v>
      </c>
      <c r="AH278" s="22">
        <f t="shared" si="502"/>
        <v>1323</v>
      </c>
      <c r="AI278" s="22">
        <f t="shared" si="503"/>
        <v>481</v>
      </c>
      <c r="AJ278" s="162">
        <v>0</v>
      </c>
      <c r="AK278" s="137">
        <v>29</v>
      </c>
      <c r="AL278" s="162">
        <v>37</v>
      </c>
      <c r="AM278" s="22">
        <f>+SUM(AJ278:AL278)</f>
        <v>66</v>
      </c>
      <c r="AN278" s="24">
        <f>+AM278+AG278+L278</f>
        <v>8189</v>
      </c>
      <c r="AQ278" s="43">
        <f t="shared" si="511"/>
        <v>157.875</v>
      </c>
      <c r="AR278" s="43">
        <f t="shared" si="512"/>
        <v>172.4</v>
      </c>
      <c r="AS278" s="43">
        <f t="shared" si="512"/>
        <v>264.60000000000002</v>
      </c>
      <c r="AT278" s="43">
        <f t="shared" si="512"/>
        <v>32.06666666666667</v>
      </c>
      <c r="AU278" s="43">
        <f t="shared" si="513"/>
        <v>22</v>
      </c>
      <c r="AV278" s="44">
        <f t="shared" si="513"/>
        <v>264.16129032258067</v>
      </c>
      <c r="AW278" s="23"/>
      <c r="AX278" s="22">
        <f>MEDIAN($D278:$K278)</f>
        <v>582.5</v>
      </c>
      <c r="AY278" s="22">
        <f>MEDIAN($M278:$AF278)</f>
        <v>134</v>
      </c>
      <c r="AZ278" s="22">
        <f t="shared" si="514"/>
        <v>158</v>
      </c>
      <c r="BA278" s="22">
        <f t="shared" si="515"/>
        <v>120</v>
      </c>
      <c r="BB278" s="22">
        <f t="shared" si="516"/>
        <v>29</v>
      </c>
      <c r="BC278" s="24">
        <f t="shared" si="517"/>
        <v>148</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2"/>
        <v>0</v>
      </c>
      <c r="AI279" s="22">
        <f t="shared" si="503"/>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993</v>
      </c>
      <c r="E280" s="162">
        <v>195</v>
      </c>
      <c r="F280" s="162">
        <v>1166</v>
      </c>
      <c r="G280" s="162">
        <v>1981</v>
      </c>
      <c r="H280" s="137">
        <v>781</v>
      </c>
      <c r="I280" s="137">
        <v>927</v>
      </c>
      <c r="J280" s="162">
        <v>643</v>
      </c>
      <c r="K280" s="137">
        <v>888</v>
      </c>
      <c r="L280" s="22">
        <f>+SUM(D280:K280)</f>
        <v>7574</v>
      </c>
      <c r="M280" s="162">
        <v>69</v>
      </c>
      <c r="N280" s="162">
        <v>166</v>
      </c>
      <c r="O280" s="162">
        <v>404</v>
      </c>
      <c r="P280" s="162">
        <v>199</v>
      </c>
      <c r="Q280" s="162">
        <v>402</v>
      </c>
      <c r="R280" s="162">
        <v>130</v>
      </c>
      <c r="S280" s="162">
        <v>208</v>
      </c>
      <c r="T280" s="162">
        <v>231</v>
      </c>
      <c r="U280" s="162">
        <v>149</v>
      </c>
      <c r="V280" s="137">
        <v>178</v>
      </c>
      <c r="W280" s="137">
        <v>100</v>
      </c>
      <c r="X280" s="137">
        <v>70</v>
      </c>
      <c r="Y280" s="162">
        <v>140</v>
      </c>
      <c r="Z280" s="162">
        <v>607</v>
      </c>
      <c r="AA280" s="271">
        <v>228</v>
      </c>
      <c r="AB280" s="162">
        <v>177</v>
      </c>
      <c r="AC280" s="162">
        <v>343</v>
      </c>
      <c r="AD280" s="162">
        <v>208</v>
      </c>
      <c r="AE280" s="162">
        <v>78</v>
      </c>
      <c r="AF280" s="162">
        <v>277</v>
      </c>
      <c r="AG280" s="22">
        <f>+SUM(M280:AF280)</f>
        <v>4364</v>
      </c>
      <c r="AH280" s="22">
        <f t="shared" si="502"/>
        <v>1793</v>
      </c>
      <c r="AI280" s="22">
        <f t="shared" si="503"/>
        <v>862</v>
      </c>
      <c r="AJ280" s="162">
        <v>399</v>
      </c>
      <c r="AK280" s="137">
        <v>66</v>
      </c>
      <c r="AL280" s="162">
        <v>80</v>
      </c>
      <c r="AM280" s="22">
        <f>+SUM(AJ280:AL280)</f>
        <v>545</v>
      </c>
      <c r="AN280" s="24">
        <f>+AM280+AG280+L280</f>
        <v>12483</v>
      </c>
      <c r="AQ280" s="43">
        <f t="shared" ref="AQ280:AQ282" si="518">K280/AQ$5</f>
        <v>111</v>
      </c>
      <c r="AR280" s="43">
        <f t="shared" ref="AR280:AT282" si="519">AG280/AR$5</f>
        <v>218.2</v>
      </c>
      <c r="AS280" s="43">
        <f t="shared" si="519"/>
        <v>358.6</v>
      </c>
      <c r="AT280" s="43">
        <f t="shared" si="519"/>
        <v>57.466666666666669</v>
      </c>
      <c r="AU280" s="43">
        <f t="shared" ref="AU280:AV282" si="520">AM280/AU$5</f>
        <v>181.66666666666666</v>
      </c>
      <c r="AV280" s="44">
        <f t="shared" si="520"/>
        <v>402.67741935483872</v>
      </c>
      <c r="AW280" s="23"/>
      <c r="AX280" s="22">
        <f>MEDIAN($D280:$K280)</f>
        <v>907.5</v>
      </c>
      <c r="AY280" s="22">
        <f>MEDIAN($M280:$AF280)</f>
        <v>188.5</v>
      </c>
      <c r="AZ280" s="22">
        <f t="shared" ref="AZ280:AZ283" si="521">MEDIAN($AC280,$AD280,$Z280,$T280,$O280,Q280,AF280)</f>
        <v>343</v>
      </c>
      <c r="BA280" s="22">
        <f t="shared" ref="BA280:BA283" si="522">MEDIAN(M280,N280,P280,R280,S280,U280,V280,Y280,AA280,AB280,AE280,W280,X280)</f>
        <v>149</v>
      </c>
      <c r="BB280" s="22">
        <f t="shared" ref="BB280:BB283" si="523">MEDIAN($AJ280:$AL280)</f>
        <v>80</v>
      </c>
      <c r="BC280" s="24">
        <f t="shared" ref="BC280:BC283" si="524">MEDIAN(D280:K280,M280:AF280,AJ280:AL280)</f>
        <v>208</v>
      </c>
    </row>
    <row r="281" spans="1:55" s="204" customFormat="1">
      <c r="A281" s="199"/>
      <c r="B281" s="200" t="s">
        <v>107</v>
      </c>
      <c r="C281" s="201"/>
      <c r="D281" s="137">
        <v>0</v>
      </c>
      <c r="E281" s="162">
        <v>43</v>
      </c>
      <c r="F281" s="162">
        <v>459</v>
      </c>
      <c r="G281" s="162">
        <v>0</v>
      </c>
      <c r="H281" s="137">
        <v>57</v>
      </c>
      <c r="I281" s="137">
        <v>660</v>
      </c>
      <c r="J281" s="162">
        <v>0</v>
      </c>
      <c r="K281" s="137">
        <v>61</v>
      </c>
      <c r="L281" s="22">
        <f>+SUM(D281:K281)</f>
        <v>1280</v>
      </c>
      <c r="M281" s="162">
        <v>0</v>
      </c>
      <c r="N281" s="162">
        <v>1</v>
      </c>
      <c r="O281" s="162">
        <v>2</v>
      </c>
      <c r="P281" s="162">
        <v>0</v>
      </c>
      <c r="Q281" s="162">
        <v>0</v>
      </c>
      <c r="R281" s="162">
        <v>0</v>
      </c>
      <c r="S281" s="162">
        <v>0</v>
      </c>
      <c r="T281" s="162">
        <v>2</v>
      </c>
      <c r="U281" s="162">
        <v>0</v>
      </c>
      <c r="V281" s="137">
        <v>0</v>
      </c>
      <c r="W281" s="137">
        <v>0</v>
      </c>
      <c r="X281" s="137">
        <v>0</v>
      </c>
      <c r="Y281" s="162">
        <v>0</v>
      </c>
      <c r="Z281" s="162">
        <v>0</v>
      </c>
      <c r="AA281" s="271">
        <v>2</v>
      </c>
      <c r="AB281" s="162">
        <v>0</v>
      </c>
      <c r="AC281" s="162">
        <v>2</v>
      </c>
      <c r="AD281" s="162">
        <v>0</v>
      </c>
      <c r="AE281" s="162">
        <v>0</v>
      </c>
      <c r="AF281" s="162">
        <v>0</v>
      </c>
      <c r="AG281" s="22">
        <f>+SUM(M281:AF281)</f>
        <v>9</v>
      </c>
      <c r="AH281" s="22">
        <f t="shared" si="502"/>
        <v>6</v>
      </c>
      <c r="AI281" s="22">
        <f t="shared" si="503"/>
        <v>2</v>
      </c>
      <c r="AJ281" s="162">
        <v>0</v>
      </c>
      <c r="AK281" s="137">
        <v>0</v>
      </c>
      <c r="AL281" s="162">
        <v>3</v>
      </c>
      <c r="AM281" s="22">
        <f>+SUM(AJ281:AL281)</f>
        <v>3</v>
      </c>
      <c r="AN281" s="24">
        <f>+AM281+AG281+L281</f>
        <v>1292</v>
      </c>
      <c r="AQ281" s="43">
        <f t="shared" si="518"/>
        <v>7.625</v>
      </c>
      <c r="AR281" s="43">
        <f t="shared" si="519"/>
        <v>0.45</v>
      </c>
      <c r="AS281" s="43">
        <f t="shared" si="519"/>
        <v>1.2</v>
      </c>
      <c r="AT281" s="43">
        <f t="shared" si="519"/>
        <v>0.13333333333333333</v>
      </c>
      <c r="AU281" s="43">
        <f t="shared" si="520"/>
        <v>1</v>
      </c>
      <c r="AV281" s="44">
        <f t="shared" si="520"/>
        <v>41.677419354838712</v>
      </c>
      <c r="AW281" s="23"/>
      <c r="AX281" s="22">
        <f>MEDIAN($D281:$K281)</f>
        <v>50</v>
      </c>
      <c r="AY281" s="22">
        <f>MEDIAN($M281:$AF281)</f>
        <v>0</v>
      </c>
      <c r="AZ281" s="22">
        <f t="shared" si="521"/>
        <v>0</v>
      </c>
      <c r="BA281" s="22">
        <f t="shared" si="522"/>
        <v>0</v>
      </c>
      <c r="BB281" s="22">
        <f t="shared" si="523"/>
        <v>0</v>
      </c>
      <c r="BC281" s="24">
        <f t="shared" si="524"/>
        <v>0</v>
      </c>
    </row>
    <row r="282" spans="1:55" s="204" customFormat="1">
      <c r="A282" s="199"/>
      <c r="B282" s="200" t="s">
        <v>106</v>
      </c>
      <c r="C282" s="201"/>
      <c r="D282" s="137">
        <v>878</v>
      </c>
      <c r="E282" s="162">
        <v>350</v>
      </c>
      <c r="F282" s="162">
        <v>1388</v>
      </c>
      <c r="G282" s="162">
        <v>2512</v>
      </c>
      <c r="H282" s="137">
        <v>1124</v>
      </c>
      <c r="I282" s="137">
        <v>2150</v>
      </c>
      <c r="J282" s="162">
        <v>916</v>
      </c>
      <c r="K282" s="137">
        <v>982</v>
      </c>
      <c r="L282" s="22">
        <f>+SUM(D282:K282)</f>
        <v>10300</v>
      </c>
      <c r="M282" s="162">
        <v>78</v>
      </c>
      <c r="N282" s="162">
        <v>174</v>
      </c>
      <c r="O282" s="162">
        <v>340</v>
      </c>
      <c r="P282" s="162">
        <v>175</v>
      </c>
      <c r="Q282" s="162">
        <v>355</v>
      </c>
      <c r="R282" s="162">
        <v>125</v>
      </c>
      <c r="S282" s="162">
        <v>137</v>
      </c>
      <c r="T282" s="162">
        <v>223</v>
      </c>
      <c r="U282" s="162">
        <v>143</v>
      </c>
      <c r="V282" s="137">
        <v>69</v>
      </c>
      <c r="W282" s="137">
        <v>67</v>
      </c>
      <c r="X282" s="137">
        <v>20</v>
      </c>
      <c r="Y282" s="162">
        <v>301</v>
      </c>
      <c r="Z282" s="162">
        <v>487</v>
      </c>
      <c r="AA282" s="271">
        <v>248</v>
      </c>
      <c r="AB282" s="162">
        <v>147</v>
      </c>
      <c r="AC282" s="162">
        <v>258</v>
      </c>
      <c r="AD282" s="162">
        <v>181</v>
      </c>
      <c r="AE282" s="162">
        <v>85</v>
      </c>
      <c r="AF282" s="162">
        <v>201</v>
      </c>
      <c r="AG282" s="22">
        <f>+SUM(M282:AF282)</f>
        <v>3814</v>
      </c>
      <c r="AH282" s="22">
        <f t="shared" si="502"/>
        <v>1489</v>
      </c>
      <c r="AI282" s="22">
        <f t="shared" si="503"/>
        <v>832</v>
      </c>
      <c r="AJ282" s="162">
        <v>485</v>
      </c>
      <c r="AK282" s="137">
        <v>141</v>
      </c>
      <c r="AL282" s="162">
        <v>59</v>
      </c>
      <c r="AM282" s="22">
        <f>+SUM(AJ282:AL282)</f>
        <v>685</v>
      </c>
      <c r="AN282" s="24">
        <f>+AM282+AG282+L282</f>
        <v>14799</v>
      </c>
      <c r="AQ282" s="43">
        <f t="shared" si="518"/>
        <v>122.75</v>
      </c>
      <c r="AR282" s="43">
        <f t="shared" si="519"/>
        <v>190.7</v>
      </c>
      <c r="AS282" s="43">
        <f t="shared" si="519"/>
        <v>297.8</v>
      </c>
      <c r="AT282" s="43">
        <f t="shared" si="519"/>
        <v>55.466666666666669</v>
      </c>
      <c r="AU282" s="43">
        <f t="shared" si="520"/>
        <v>228.33333333333334</v>
      </c>
      <c r="AV282" s="44">
        <f t="shared" si="520"/>
        <v>477.38709677419354</v>
      </c>
      <c r="AW282" s="23"/>
      <c r="AX282" s="22">
        <f>MEDIAN($D282:$K282)</f>
        <v>1053</v>
      </c>
      <c r="AY282" s="22">
        <f>MEDIAN($M282:$AF282)</f>
        <v>174.5</v>
      </c>
      <c r="AZ282" s="22">
        <f t="shared" si="521"/>
        <v>258</v>
      </c>
      <c r="BA282" s="22">
        <f t="shared" si="522"/>
        <v>137</v>
      </c>
      <c r="BB282" s="22">
        <f t="shared" si="523"/>
        <v>141</v>
      </c>
      <c r="BC282" s="24">
        <f t="shared" si="524"/>
        <v>223</v>
      </c>
    </row>
    <row r="283" spans="1:55" s="204" customFormat="1">
      <c r="A283" s="199"/>
      <c r="B283" s="200" t="s">
        <v>105</v>
      </c>
      <c r="C283" s="201"/>
      <c r="D283" s="26">
        <f t="shared" ref="D283:V283" si="525">SUM(D280:D282)</f>
        <v>1871</v>
      </c>
      <c r="E283" s="306">
        <f t="shared" si="525"/>
        <v>588</v>
      </c>
      <c r="F283" s="306">
        <f t="shared" si="525"/>
        <v>3013</v>
      </c>
      <c r="G283" s="306">
        <f t="shared" si="525"/>
        <v>4493</v>
      </c>
      <c r="H283" s="142">
        <f t="shared" si="525"/>
        <v>1962</v>
      </c>
      <c r="I283" s="142">
        <f t="shared" si="525"/>
        <v>3737</v>
      </c>
      <c r="J283" s="306">
        <f t="shared" si="525"/>
        <v>1559</v>
      </c>
      <c r="K283" s="142">
        <f t="shared" si="525"/>
        <v>1931</v>
      </c>
      <c r="L283" s="25">
        <f t="shared" si="525"/>
        <v>19154</v>
      </c>
      <c r="M283" s="306">
        <f t="shared" si="525"/>
        <v>147</v>
      </c>
      <c r="N283" s="306">
        <f t="shared" si="525"/>
        <v>341</v>
      </c>
      <c r="O283" s="306">
        <f t="shared" si="525"/>
        <v>746</v>
      </c>
      <c r="P283" s="306">
        <f t="shared" si="525"/>
        <v>374</v>
      </c>
      <c r="Q283" s="306">
        <f t="shared" si="525"/>
        <v>757</v>
      </c>
      <c r="R283" s="306">
        <f t="shared" si="525"/>
        <v>255</v>
      </c>
      <c r="S283" s="306">
        <f t="shared" si="525"/>
        <v>345</v>
      </c>
      <c r="T283" s="306">
        <f t="shared" si="525"/>
        <v>456</v>
      </c>
      <c r="U283" s="306">
        <f t="shared" si="525"/>
        <v>292</v>
      </c>
      <c r="V283" s="142">
        <f t="shared" si="525"/>
        <v>247</v>
      </c>
      <c r="W283" s="142">
        <f t="shared" ref="W283:X283" si="526">SUM(W280:W282)</f>
        <v>167</v>
      </c>
      <c r="X283" s="142">
        <f t="shared" si="526"/>
        <v>90</v>
      </c>
      <c r="Y283" s="306">
        <f t="shared" ref="Y283:AN283" si="527">SUM(Y280:Y282)</f>
        <v>441</v>
      </c>
      <c r="Z283" s="306">
        <f t="shared" si="527"/>
        <v>1094</v>
      </c>
      <c r="AA283" s="307">
        <f t="shared" si="527"/>
        <v>478</v>
      </c>
      <c r="AB283" s="306">
        <f t="shared" si="527"/>
        <v>324</v>
      </c>
      <c r="AC283" s="306">
        <f t="shared" si="527"/>
        <v>603</v>
      </c>
      <c r="AD283" s="306">
        <f t="shared" si="527"/>
        <v>389</v>
      </c>
      <c r="AE283" s="306">
        <f t="shared" si="527"/>
        <v>163</v>
      </c>
      <c r="AF283" s="306">
        <f t="shared" si="527"/>
        <v>478</v>
      </c>
      <c r="AG283" s="25">
        <f t="shared" si="527"/>
        <v>8187</v>
      </c>
      <c r="AH283" s="25">
        <f t="shared" si="527"/>
        <v>3288</v>
      </c>
      <c r="AI283" s="25">
        <f t="shared" si="527"/>
        <v>1696</v>
      </c>
      <c r="AJ283" s="306">
        <f t="shared" si="527"/>
        <v>884</v>
      </c>
      <c r="AK283" s="142">
        <f t="shared" si="527"/>
        <v>207</v>
      </c>
      <c r="AL283" s="306">
        <f t="shared" si="527"/>
        <v>142</v>
      </c>
      <c r="AM283" s="25">
        <f t="shared" si="527"/>
        <v>1233</v>
      </c>
      <c r="AN283" s="305">
        <f t="shared" si="527"/>
        <v>28574</v>
      </c>
      <c r="AQ283" s="45">
        <f>K283/AQ$5</f>
        <v>241.375</v>
      </c>
      <c r="AR283" s="45">
        <f>AG283/AR$5</f>
        <v>409.35</v>
      </c>
      <c r="AS283" s="45">
        <f>AH283/AS$5</f>
        <v>657.6</v>
      </c>
      <c r="AT283" s="45">
        <f>AI283/AT$5</f>
        <v>113.06666666666666</v>
      </c>
      <c r="AU283" s="45">
        <f>AM283/AU$5</f>
        <v>411</v>
      </c>
      <c r="AV283" s="211">
        <f>AN283/AV$5</f>
        <v>921.74193548387098</v>
      </c>
      <c r="AW283" s="23"/>
      <c r="AX283" s="25">
        <f>MEDIAN($D283:$K283)</f>
        <v>1946.5</v>
      </c>
      <c r="AY283" s="25">
        <f>MEDIAN($M283:$AF283)</f>
        <v>359.5</v>
      </c>
      <c r="AZ283" s="25">
        <f t="shared" si="521"/>
        <v>603</v>
      </c>
      <c r="BA283" s="25">
        <f t="shared" si="522"/>
        <v>292</v>
      </c>
      <c r="BB283" s="25">
        <f t="shared" si="523"/>
        <v>207</v>
      </c>
      <c r="BC283" s="305">
        <f t="shared" si="524"/>
        <v>456</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16464</v>
      </c>
      <c r="E285" s="162">
        <v>21014</v>
      </c>
      <c r="F285" s="162">
        <v>63565</v>
      </c>
      <c r="G285" s="162">
        <v>90971</v>
      </c>
      <c r="H285" s="137">
        <v>22937</v>
      </c>
      <c r="I285" s="137">
        <v>87982</v>
      </c>
      <c r="J285" s="162">
        <v>19900</v>
      </c>
      <c r="K285" s="137">
        <v>0</v>
      </c>
      <c r="L285" s="22">
        <f>+SUM(D285:K285)</f>
        <v>322833</v>
      </c>
      <c r="M285" s="162">
        <v>0</v>
      </c>
      <c r="N285" s="162">
        <v>0</v>
      </c>
      <c r="O285" s="162">
        <v>296</v>
      </c>
      <c r="P285" s="162">
        <v>0</v>
      </c>
      <c r="Q285" s="162">
        <v>93</v>
      </c>
      <c r="R285" s="162">
        <v>0</v>
      </c>
      <c r="S285" s="162">
        <v>128</v>
      </c>
      <c r="T285" s="162">
        <v>0</v>
      </c>
      <c r="U285" s="162">
        <v>14</v>
      </c>
      <c r="V285" s="137">
        <v>0</v>
      </c>
      <c r="W285" s="137">
        <v>0</v>
      </c>
      <c r="X285" s="137">
        <v>0</v>
      </c>
      <c r="Y285" s="162">
        <v>0</v>
      </c>
      <c r="Z285" s="162">
        <v>1462</v>
      </c>
      <c r="AA285" s="271">
        <v>69</v>
      </c>
      <c r="AB285" s="162">
        <v>0</v>
      </c>
      <c r="AC285" s="162">
        <v>242</v>
      </c>
      <c r="AD285" s="162">
        <v>0</v>
      </c>
      <c r="AE285" s="162">
        <v>0</v>
      </c>
      <c r="AF285" s="162">
        <v>0</v>
      </c>
      <c r="AG285" s="22">
        <f>+SUM(M285:AF285)</f>
        <v>2304</v>
      </c>
      <c r="AH285" s="22">
        <f>AC285+AD285+Z285+T285+O285</f>
        <v>2000</v>
      </c>
      <c r="AI285" s="22">
        <f>AD285+AE285+AA285+U285+P285</f>
        <v>83</v>
      </c>
      <c r="AJ285" s="162">
        <v>0</v>
      </c>
      <c r="AK285" s="137">
        <v>0</v>
      </c>
      <c r="AL285" s="162">
        <v>0</v>
      </c>
      <c r="AM285" s="22">
        <f>+SUM(AJ285:AL285)</f>
        <v>0</v>
      </c>
      <c r="AN285" s="24">
        <f>+AM285+AG285+L285</f>
        <v>325137</v>
      </c>
      <c r="AQ285" s="43">
        <f t="shared" ref="AQ285" si="528">K285/AQ$5</f>
        <v>0</v>
      </c>
      <c r="AR285" s="43">
        <f t="shared" ref="AR285:AT285" si="529">AG285/AR$5</f>
        <v>115.2</v>
      </c>
      <c r="AS285" s="43">
        <f t="shared" si="529"/>
        <v>400</v>
      </c>
      <c r="AT285" s="43">
        <f t="shared" si="529"/>
        <v>5.5333333333333332</v>
      </c>
      <c r="AU285" s="43">
        <f t="shared" ref="AU285:AV285" si="530">AM285/AU$5</f>
        <v>0</v>
      </c>
      <c r="AV285" s="44">
        <f t="shared" si="530"/>
        <v>10488.290322580646</v>
      </c>
      <c r="AW285" s="23"/>
      <c r="AX285" s="22">
        <f>MEDIAN($D285:$K285)</f>
        <v>21975.5</v>
      </c>
      <c r="AY285" s="22">
        <f>MEDIAN($M285:$AF285)</f>
        <v>0</v>
      </c>
      <c r="AZ285" s="22">
        <f>MEDIAN($AC285,$AD285,$Z285,$T285,$O285,Q285,AF285)</f>
        <v>93</v>
      </c>
      <c r="BA285" s="22">
        <f>MEDIAN(M285,N285,P285,R285,S285,U285,V285,Y285,AA285,AB285,AE285,W285,X285)</f>
        <v>0</v>
      </c>
      <c r="BB285" s="22">
        <f t="shared" ref="BB285" si="531">MEDIAN($AJ285:$AL285)</f>
        <v>0</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187795</v>
      </c>
      <c r="E287" s="311">
        <v>85000</v>
      </c>
      <c r="F287" s="274">
        <v>0</v>
      </c>
      <c r="G287" s="274">
        <v>486220</v>
      </c>
      <c r="H287" s="275">
        <v>313143</v>
      </c>
      <c r="I287" s="275">
        <v>205548</v>
      </c>
      <c r="J287" s="274">
        <v>0</v>
      </c>
      <c r="K287" s="275">
        <v>205000</v>
      </c>
      <c r="L287" s="276">
        <f>+SUM(D287:K287)</f>
        <v>1482706</v>
      </c>
      <c r="M287" s="274">
        <v>15300</v>
      </c>
      <c r="N287" s="274">
        <v>39707</v>
      </c>
      <c r="O287" s="274">
        <v>0</v>
      </c>
      <c r="P287" s="274">
        <v>35725</v>
      </c>
      <c r="Q287" s="274">
        <v>64555</v>
      </c>
      <c r="R287" s="274">
        <v>22299</v>
      </c>
      <c r="S287" s="274">
        <v>0</v>
      </c>
      <c r="T287" s="274">
        <v>31045</v>
      </c>
      <c r="U287" s="274">
        <v>21102</v>
      </c>
      <c r="V287" s="275">
        <v>10150</v>
      </c>
      <c r="W287" s="275">
        <v>0</v>
      </c>
      <c r="X287" s="275">
        <v>0</v>
      </c>
      <c r="Y287" s="274">
        <v>0</v>
      </c>
      <c r="Z287" s="274">
        <v>0</v>
      </c>
      <c r="AA287" s="277">
        <v>63255</v>
      </c>
      <c r="AB287" s="274">
        <v>31294</v>
      </c>
      <c r="AC287" s="274">
        <v>79943</v>
      </c>
      <c r="AD287" s="274">
        <v>0</v>
      </c>
      <c r="AE287" s="274">
        <v>17932</v>
      </c>
      <c r="AF287" s="274">
        <v>0</v>
      </c>
      <c r="AG287" s="276">
        <f>+SUM(M287:AF287)</f>
        <v>432307</v>
      </c>
      <c r="AH287" s="276">
        <f>AC287+AD287+Z287+T287+O287</f>
        <v>110988</v>
      </c>
      <c r="AI287" s="276">
        <f>AD287+AE287+AA287+U287+P287</f>
        <v>138014</v>
      </c>
      <c r="AJ287" s="274">
        <v>0</v>
      </c>
      <c r="AK287" s="275">
        <v>0</v>
      </c>
      <c r="AL287" s="274">
        <v>0</v>
      </c>
      <c r="AM287" s="276">
        <f>+SUM(AJ287:AL287)</f>
        <v>0</v>
      </c>
      <c r="AN287" s="312">
        <f>+AM287+AG287+L287</f>
        <v>1915013</v>
      </c>
      <c r="AQ287" s="276">
        <f>K287/AQ$5</f>
        <v>25625</v>
      </c>
      <c r="AR287" s="276">
        <f>AG287/AR$5</f>
        <v>21615.35</v>
      </c>
      <c r="AS287" s="276">
        <f>AH287/AS$5</f>
        <v>22197.599999999999</v>
      </c>
      <c r="AT287" s="276">
        <f>AI287/AT$5</f>
        <v>9200.9333333333325</v>
      </c>
      <c r="AU287" s="276">
        <f>AM287/AU$5</f>
        <v>0</v>
      </c>
      <c r="AV287" s="312">
        <f>AN287/AV$5</f>
        <v>61774.612903225803</v>
      </c>
      <c r="AW287" s="23"/>
      <c r="AX287" s="276">
        <f>MEDIAN($D287:$K287)</f>
        <v>196397.5</v>
      </c>
      <c r="AY287" s="276">
        <f>MEDIAN($M287:$AF287)</f>
        <v>16616</v>
      </c>
      <c r="AZ287" s="276">
        <f>MEDIAN($AC287,$AD287,$Z287,$T287,$O287,Q287,AF287)</f>
        <v>0</v>
      </c>
      <c r="BA287" s="276">
        <f>MEDIAN(M287,N287,P287,R287,S287,U287,V287,Y287,AA287,AB287,AE287,W287,X287)</f>
        <v>17932</v>
      </c>
      <c r="BB287" s="276">
        <f t="shared" ref="BB287" si="532">MEDIAN($AJ287:$AL287)</f>
        <v>0</v>
      </c>
      <c r="BC287" s="312">
        <f>MEDIAN(D287:K287,M287:AF287,AJ287:AL287)</f>
        <v>17932</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2008</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3">IFERROR(+D65/D42,"-")</f>
        <v>2.1527581687226321E-2</v>
      </c>
      <c r="E293" s="168">
        <f t="shared" si="533"/>
        <v>-2.2804862934210676E-2</v>
      </c>
      <c r="F293" s="168">
        <f t="shared" si="533"/>
        <v>1.3253190373813723E-2</v>
      </c>
      <c r="G293" s="168">
        <f t="shared" si="533"/>
        <v>3.1341779532649272E-2</v>
      </c>
      <c r="H293" s="168">
        <f t="shared" si="533"/>
        <v>5.4970382495210551E-2</v>
      </c>
      <c r="I293" s="168">
        <f t="shared" si="533"/>
        <v>3.5625583162592948E-2</v>
      </c>
      <c r="J293" s="168">
        <f t="shared" si="533"/>
        <v>-8.8656151017874486E-3</v>
      </c>
      <c r="K293" s="168">
        <f t="shared" si="533"/>
        <v>3.2891130358513321E-2</v>
      </c>
      <c r="L293" s="320">
        <f t="shared" si="533"/>
        <v>2.6765556151395069E-2</v>
      </c>
      <c r="M293" s="168">
        <f t="shared" si="533"/>
        <v>0.10649306586369227</v>
      </c>
      <c r="N293" s="168">
        <f t="shared" si="533"/>
        <v>5.5981389245131082E-2</v>
      </c>
      <c r="O293" s="168">
        <f t="shared" si="533"/>
        <v>9.6089033290497783E-2</v>
      </c>
      <c r="P293" s="168">
        <f t="shared" si="533"/>
        <v>3.5790642787727339E-2</v>
      </c>
      <c r="Q293" s="168">
        <f t="shared" si="533"/>
        <v>3.2226420983401886E-2</v>
      </c>
      <c r="R293" s="168">
        <f t="shared" si="533"/>
        <v>3.1482495084027652E-2</v>
      </c>
      <c r="S293" s="168">
        <f t="shared" si="533"/>
        <v>-3.3491124260355026E-2</v>
      </c>
      <c r="T293" s="168">
        <f t="shared" si="533"/>
        <v>-6.610493912425755E-3</v>
      </c>
      <c r="U293" s="168">
        <f t="shared" si="533"/>
        <v>0.13346458606776529</v>
      </c>
      <c r="V293" s="168">
        <f t="shared" si="533"/>
        <v>-6.2076888360070567E-2</v>
      </c>
      <c r="W293" s="168">
        <f t="shared" ref="W293:X293" si="534">IFERROR(+W65/W42,"-")</f>
        <v>-0.12200368776889982</v>
      </c>
      <c r="X293" s="168">
        <f t="shared" si="534"/>
        <v>0.16297241269335033</v>
      </c>
      <c r="Y293" s="168">
        <f t="shared" ref="Y293:AN293" si="535">IFERROR(+Y65/Y42,"-")</f>
        <v>1.3655079957866514E-2</v>
      </c>
      <c r="Z293" s="168">
        <f t="shared" si="535"/>
        <v>-6.9179047185172063E-4</v>
      </c>
      <c r="AA293" s="168">
        <f t="shared" si="535"/>
        <v>4.5705917490413701E-2</v>
      </c>
      <c r="AB293" s="168">
        <f t="shared" si="535"/>
        <v>2.3918475056848489E-2</v>
      </c>
      <c r="AC293" s="168">
        <f t="shared" si="535"/>
        <v>8.5350103880060639E-3</v>
      </c>
      <c r="AD293" s="168">
        <f t="shared" si="535"/>
        <v>4.8695369881913725E-2</v>
      </c>
      <c r="AE293" s="168">
        <f t="shared" si="535"/>
        <v>-9.6226175886404933E-2</v>
      </c>
      <c r="AF293" s="168">
        <f t="shared" si="535"/>
        <v>-1.0727672224376374E-2</v>
      </c>
      <c r="AG293" s="320">
        <f t="shared" si="535"/>
        <v>2.6217097304111963E-2</v>
      </c>
      <c r="AH293" s="320">
        <f t="shared" si="535"/>
        <v>2.8254947369552252E-2</v>
      </c>
      <c r="AI293" s="320">
        <f t="shared" si="535"/>
        <v>4.5915159675846397E-2</v>
      </c>
      <c r="AJ293" s="168">
        <f t="shared" si="535"/>
        <v>4.6254528456234664E-2</v>
      </c>
      <c r="AK293" s="168">
        <f t="shared" si="535"/>
        <v>0.14028539028539028</v>
      </c>
      <c r="AL293" s="168">
        <f t="shared" si="535"/>
        <v>9.0584132519616389E-2</v>
      </c>
      <c r="AM293" s="320">
        <f t="shared" si="535"/>
        <v>6.3690500350808019E-2</v>
      </c>
      <c r="AN293" s="321">
        <f t="shared" si="535"/>
        <v>2.8261994858432997E-2</v>
      </c>
      <c r="AQ293" s="320">
        <f>IFERROR(+AQ65/AQ42,"-")</f>
        <v>3.2891130358513321E-2</v>
      </c>
      <c r="AR293" s="320">
        <f>IFERROR(+AR65/AR42,"-")</f>
        <v>2.6217097304111963E-2</v>
      </c>
      <c r="AS293" s="320">
        <f>IFERROR(+AS65/AS42,"-")</f>
        <v>2.8254947369552249E-2</v>
      </c>
      <c r="AT293" s="320">
        <f>IFERROR(+AT65/AT42,"-")</f>
        <v>4.5915159675846404E-2</v>
      </c>
      <c r="AU293" s="320">
        <f>IFERROR(+AU65/AU42,"-")</f>
        <v>6.3690500350808019E-2</v>
      </c>
      <c r="AV293" s="321">
        <f t="shared" ref="AV293" si="536">IFERROR(+AV65/AV42,"-")</f>
        <v>2.8261994858432997E-2</v>
      </c>
      <c r="AX293" s="320">
        <f>IFERROR(+AX65/AX42,"-")</f>
        <v>2.6475804187512098E-2</v>
      </c>
      <c r="AY293" s="320">
        <f>IFERROR(+AY65/AY42,"-")</f>
        <v>2.4450687497144945E-2</v>
      </c>
      <c r="AZ293" s="320">
        <f>IFERROR(+AZ65/AZ42,"-")</f>
        <v>8.5350103880060639E-3</v>
      </c>
      <c r="BA293" s="320">
        <f>IFERROR(+BA65/BA42,"-")</f>
        <v>3.8136094674556212E-2</v>
      </c>
      <c r="BB293" s="320">
        <f>IFERROR(+BB65/BB42,"-")</f>
        <v>0.12942458587619879</v>
      </c>
      <c r="BC293" s="321">
        <f t="shared" ref="BC293" si="537">IFERROR(+BC65/BC42,"-")</f>
        <v>4.033387927462162E-2</v>
      </c>
    </row>
    <row r="294" spans="1:55" s="204" customFormat="1">
      <c r="A294" s="291"/>
      <c r="B294" s="316" t="s">
        <v>72</v>
      </c>
      <c r="C294" s="201"/>
      <c r="D294" s="168">
        <f t="shared" ref="D294:V294" si="538">IFERROR(+(D65+D60+D53-D34)/D42,"-")</f>
        <v>0.14300163943407915</v>
      </c>
      <c r="E294" s="168">
        <f t="shared" si="538"/>
        <v>2.6151228690861155E-2</v>
      </c>
      <c r="F294" s="168">
        <f t="shared" si="538"/>
        <v>8.6688859844313265E-2</v>
      </c>
      <c r="G294" s="168">
        <f t="shared" si="538"/>
        <v>0.12759169238764634</v>
      </c>
      <c r="H294" s="168">
        <f t="shared" si="538"/>
        <v>0.12496238173183497</v>
      </c>
      <c r="I294" s="168">
        <f t="shared" si="538"/>
        <v>9.6257178310680175E-2</v>
      </c>
      <c r="J294" s="168">
        <f t="shared" si="538"/>
        <v>6.4791676614618987E-2</v>
      </c>
      <c r="K294" s="168">
        <f t="shared" si="538"/>
        <v>0.11523856036519121</v>
      </c>
      <c r="L294" s="320">
        <f t="shared" si="538"/>
        <v>0.1081984138426199</v>
      </c>
      <c r="M294" s="168">
        <f t="shared" si="538"/>
        <v>8.3252046312396619E-2</v>
      </c>
      <c r="N294" s="168">
        <f t="shared" si="538"/>
        <v>0.13421217453547676</v>
      </c>
      <c r="O294" s="168">
        <f t="shared" si="538"/>
        <v>0.15145600465533546</v>
      </c>
      <c r="P294" s="168">
        <f t="shared" si="538"/>
        <v>0.10606691656254338</v>
      </c>
      <c r="Q294" s="168">
        <f t="shared" si="538"/>
        <v>9.0838154477254227E-2</v>
      </c>
      <c r="R294" s="168">
        <f t="shared" si="538"/>
        <v>5.4937258002392103E-2</v>
      </c>
      <c r="S294" s="168">
        <f t="shared" si="538"/>
        <v>2.3313609467455622E-2</v>
      </c>
      <c r="T294" s="168">
        <f t="shared" si="538"/>
        <v>8.7633443179351581E-2</v>
      </c>
      <c r="U294" s="168">
        <f t="shared" si="538"/>
        <v>0.14325992902629917</v>
      </c>
      <c r="V294" s="168">
        <f t="shared" si="538"/>
        <v>-3.2494973946580234E-2</v>
      </c>
      <c r="W294" s="168">
        <f t="shared" ref="W294:X294" si="539">IFERROR(+(W65+W60+W53-W34)/W42,"-")</f>
        <v>-5.8574062692071299E-2</v>
      </c>
      <c r="X294" s="168">
        <f t="shared" si="539"/>
        <v>0.12055493541699888</v>
      </c>
      <c r="Y294" s="168">
        <f t="shared" ref="Y294:AN294" si="540">IFERROR(+(Y65+Y60+Y53-Y34)/Y42,"-")</f>
        <v>5.9638035047400173E-2</v>
      </c>
      <c r="Z294" s="168">
        <f t="shared" si="540"/>
        <v>9.9626264415816693E-2</v>
      </c>
      <c r="AA294" s="168">
        <f t="shared" si="540"/>
        <v>0.14393895600901785</v>
      </c>
      <c r="AB294" s="168">
        <f t="shared" si="540"/>
        <v>9.1097947839757443E-2</v>
      </c>
      <c r="AC294" s="168">
        <f t="shared" si="540"/>
        <v>0.10670166769610871</v>
      </c>
      <c r="AD294" s="168">
        <f t="shared" si="540"/>
        <v>0.13762528912875868</v>
      </c>
      <c r="AE294" s="168">
        <f t="shared" si="540"/>
        <v>2.3073997379875755E-2</v>
      </c>
      <c r="AF294" s="168">
        <f t="shared" si="540"/>
        <v>5.1936581793115333E-2</v>
      </c>
      <c r="AG294" s="320">
        <f t="shared" si="540"/>
        <v>9.2859780712366446E-2</v>
      </c>
      <c r="AH294" s="320">
        <f t="shared" si="540"/>
        <v>0.11586489637792906</v>
      </c>
      <c r="AI294" s="320">
        <f t="shared" si="540"/>
        <v>0.12134968292550111</v>
      </c>
      <c r="AJ294" s="168">
        <f t="shared" si="540"/>
        <v>9.1893576409177669E-2</v>
      </c>
      <c r="AK294" s="168">
        <f t="shared" si="540"/>
        <v>0.13749763749763749</v>
      </c>
      <c r="AL294" s="168">
        <f t="shared" si="540"/>
        <v>0.13230165649520489</v>
      </c>
      <c r="AM294" s="320">
        <f t="shared" si="540"/>
        <v>0.1028650287894514</v>
      </c>
      <c r="AN294" s="321">
        <f t="shared" si="540"/>
        <v>0.10426660037666632</v>
      </c>
      <c r="AQ294" s="320">
        <f>IFERROR(+(AQ65+AQ60+AQ53-AQ34)/AQ42,"-")</f>
        <v>0.11523856036519121</v>
      </c>
      <c r="AR294" s="320">
        <f>IFERROR(+(AR65+AR60+AR53-AR34)/AR42,"-")</f>
        <v>9.2859780712366446E-2</v>
      </c>
      <c r="AS294" s="320">
        <f>IFERROR(+(AS65+AS60+AS53-AS34)/AS42,"-")</f>
        <v>0.11586489637792904</v>
      </c>
      <c r="AT294" s="320">
        <f>IFERROR(+(AT65+AT60+AT53-AT34)/AT42,"-")</f>
        <v>0.12134968292550111</v>
      </c>
      <c r="AU294" s="320">
        <f>IFERROR(+(AU65+AU60+AU53-AU34)/AU42,"-")</f>
        <v>0.10286502878945142</v>
      </c>
      <c r="AV294" s="321">
        <f t="shared" ref="AV294" si="541">IFERROR(+(AV65+AV60+AV53-AV34)/AV42,"-")</f>
        <v>0.10426660037666634</v>
      </c>
      <c r="AX294" s="320">
        <f>IFERROR(+(AX65+AX60+AX53-AX34)/AX42,"-")</f>
        <v>0.10212619034748294</v>
      </c>
      <c r="AY294" s="320">
        <f>IFERROR(+(AY65+AY60+AY53-AY34)/AY42,"-")</f>
        <v>8.0204193504179802E-2</v>
      </c>
      <c r="AZ294" s="320">
        <f>IFERROR(+(AZ65+AZ60+AZ53-AZ34)/AZ42,"-")</f>
        <v>8.0815879611432426E-2</v>
      </c>
      <c r="BA294" s="320">
        <f>IFERROR(+(BA65+BA60+BA53-BA34)/BA42,"-")</f>
        <v>8.7218934911242607E-2</v>
      </c>
      <c r="BB294" s="320">
        <f>IFERROR(+(BB65+BB60+BB53-BB34)/BB42,"-")</f>
        <v>0.14516129032258066</v>
      </c>
      <c r="BC294" s="321">
        <f t="shared" ref="BC294" si="542">IFERROR(+(BC65+BC60+BC53-BC34)/BC42,"-")</f>
        <v>0.11877182942952424</v>
      </c>
    </row>
    <row r="295" spans="1:55" s="204" customFormat="1">
      <c r="A295" s="291"/>
      <c r="B295" s="316" t="s">
        <v>71</v>
      </c>
      <c r="C295" s="201"/>
      <c r="D295" s="168">
        <f t="shared" ref="D295:V295" si="543">IFERROR(+D170/D176,"-")</f>
        <v>1.1264158287998329</v>
      </c>
      <c r="E295" s="168">
        <f t="shared" si="543"/>
        <v>1.0856175643258119</v>
      </c>
      <c r="F295" s="168">
        <f t="shared" si="543"/>
        <v>1.1428559356170829</v>
      </c>
      <c r="G295" s="168">
        <f t="shared" si="543"/>
        <v>1.1997781719350833</v>
      </c>
      <c r="H295" s="168">
        <f t="shared" si="543"/>
        <v>1.1647179827189773</v>
      </c>
      <c r="I295" s="168">
        <f t="shared" si="543"/>
        <v>1.2050141775973562</v>
      </c>
      <c r="J295" s="168">
        <f t="shared" si="543"/>
        <v>1.1318351763788956</v>
      </c>
      <c r="K295" s="168">
        <f t="shared" si="543"/>
        <v>1.1641008348643054</v>
      </c>
      <c r="L295" s="320">
        <f t="shared" si="543"/>
        <v>1.1698633859747021</v>
      </c>
      <c r="M295" s="168">
        <f t="shared" si="543"/>
        <v>1.1735355701955978</v>
      </c>
      <c r="N295" s="168">
        <f t="shared" si="543"/>
        <v>1.172373291571754</v>
      </c>
      <c r="O295" s="168">
        <f t="shared" si="543"/>
        <v>1.1385214345674008</v>
      </c>
      <c r="P295" s="168">
        <f t="shared" si="543"/>
        <v>1.1707317073170731</v>
      </c>
      <c r="Q295" s="168">
        <f t="shared" si="543"/>
        <v>1.1128057626562717</v>
      </c>
      <c r="R295" s="168">
        <f t="shared" si="543"/>
        <v>1.1292994337737314</v>
      </c>
      <c r="S295" s="168">
        <f t="shared" si="543"/>
        <v>1.0214346349745331</v>
      </c>
      <c r="T295" s="168">
        <f t="shared" si="543"/>
        <v>1.118678981992159</v>
      </c>
      <c r="U295" s="168">
        <f t="shared" si="543"/>
        <v>1.2225253991291727</v>
      </c>
      <c r="V295" s="168">
        <f t="shared" si="543"/>
        <v>0.97810737249023705</v>
      </c>
      <c r="W295" s="168">
        <f t="shared" ref="W295:X295" si="544">IFERROR(+W170/W176,"-")</f>
        <v>0.90362541197863389</v>
      </c>
      <c r="X295" s="168">
        <f t="shared" si="544"/>
        <v>1.1044212796549244</v>
      </c>
      <c r="Y295" s="168">
        <f t="shared" ref="Y295:AN295" si="545">IFERROR(+Y170/Y176,"-")</f>
        <v>1.1784639346677612</v>
      </c>
      <c r="Z295" s="168">
        <f t="shared" si="545"/>
        <v>1.1549991365912624</v>
      </c>
      <c r="AA295" s="168">
        <f t="shared" si="545"/>
        <v>1.1479510834584854</v>
      </c>
      <c r="AB295" s="168">
        <f t="shared" si="545"/>
        <v>1.1452200728903841</v>
      </c>
      <c r="AC295" s="168">
        <f t="shared" si="545"/>
        <v>1.1016353306757902</v>
      </c>
      <c r="AD295" s="168">
        <f t="shared" si="545"/>
        <v>1.1073176554852573</v>
      </c>
      <c r="AE295" s="168">
        <f t="shared" si="545"/>
        <v>1.0262660132404779</v>
      </c>
      <c r="AF295" s="168">
        <f t="shared" si="545"/>
        <v>1.1715833560957845</v>
      </c>
      <c r="AG295" s="320">
        <f t="shared" si="545"/>
        <v>1.126101513105737</v>
      </c>
      <c r="AH295" s="320">
        <f t="shared" si="545"/>
        <v>1.1306425473092139</v>
      </c>
      <c r="AI295" s="320">
        <f t="shared" si="545"/>
        <v>1.1409174869911922</v>
      </c>
      <c r="AJ295" s="168">
        <f t="shared" si="545"/>
        <v>1.1442836598957398</v>
      </c>
      <c r="AK295" s="168">
        <f t="shared" si="545"/>
        <v>1.3483307332293293</v>
      </c>
      <c r="AL295" s="168">
        <f t="shared" si="545"/>
        <v>1.3622681923228679</v>
      </c>
      <c r="AM295" s="320">
        <f t="shared" si="545"/>
        <v>1.1934963385875637</v>
      </c>
      <c r="AN295" s="321">
        <f t="shared" si="545"/>
        <v>1.1599178515526338</v>
      </c>
      <c r="AQ295" s="320">
        <f>IFERROR(+AQ170/AQ176,"-")</f>
        <v>1.1641008348643054</v>
      </c>
      <c r="AR295" s="320">
        <f>IFERROR(+AR170/AR176,"-")</f>
        <v>1.126101513105737</v>
      </c>
      <c r="AS295" s="320">
        <f>IFERROR(+AS170/AS176,"-")</f>
        <v>1.1306425473092139</v>
      </c>
      <c r="AT295" s="320">
        <f>IFERROR(+AT170/AT176,"-")</f>
        <v>1.1409174869911924</v>
      </c>
      <c r="AU295" s="320">
        <f>IFERROR(+AU170/AU176,"-")</f>
        <v>1.1934963385875637</v>
      </c>
      <c r="AV295" s="321">
        <f t="shared" ref="AV295" si="546">IFERROR(+AV170/AV176,"-")</f>
        <v>1.1599178515526338</v>
      </c>
      <c r="AX295" s="320">
        <f>IFERROR(+AX170/AX176,"-")</f>
        <v>1.1643951971749043</v>
      </c>
      <c r="AY295" s="320">
        <f>IFERROR(+AY170/AY176,"-")</f>
        <v>1.1593109320757189</v>
      </c>
      <c r="AZ295" s="320">
        <f>IFERROR(+AZ170/AZ176,"-")</f>
        <v>1.1016353306757902</v>
      </c>
      <c r="BA295" s="320">
        <f>IFERROR(+BA170/BA176,"-")</f>
        <v>1.0741590945321218</v>
      </c>
      <c r="BB295" s="320">
        <f>IFERROR(+BB170/BB176,"-")</f>
        <v>1.3622681923228679</v>
      </c>
      <c r="BC295" s="321">
        <f t="shared" ref="BC295" si="547">IFERROR(+BC170/BC176,"-")</f>
        <v>1.1400536026757038</v>
      </c>
    </row>
    <row r="296" spans="1:55" s="204" customFormat="1">
      <c r="A296" s="199"/>
      <c r="B296" s="316" t="s">
        <v>70</v>
      </c>
      <c r="C296" s="201"/>
      <c r="D296" s="163">
        <f t="shared" ref="D296:V296" si="548">IFERROR(+(D81+D82-D91+D113)/D176,"-")</f>
        <v>9.0764951057183824E-3</v>
      </c>
      <c r="E296" s="163">
        <f t="shared" si="548"/>
        <v>0.29107049354002024</v>
      </c>
      <c r="F296" s="163">
        <f t="shared" si="548"/>
        <v>0.27074571620925014</v>
      </c>
      <c r="G296" s="163">
        <f t="shared" si="548"/>
        <v>0.12686976462086802</v>
      </c>
      <c r="H296" s="163">
        <f t="shared" si="548"/>
        <v>0.21874136692634952</v>
      </c>
      <c r="I296" s="163">
        <f t="shared" si="548"/>
        <v>0.20000951972963968</v>
      </c>
      <c r="J296" s="163">
        <f t="shared" si="548"/>
        <v>0.12531768533056217</v>
      </c>
      <c r="K296" s="163">
        <f t="shared" si="548"/>
        <v>0.11974527724161453</v>
      </c>
      <c r="L296" s="322">
        <f t="shared" si="548"/>
        <v>0.16478318525229702</v>
      </c>
      <c r="M296" s="163">
        <f t="shared" si="548"/>
        <v>1.182217455696849</v>
      </c>
      <c r="N296" s="163">
        <f t="shared" si="548"/>
        <v>0.19048974943052391</v>
      </c>
      <c r="O296" s="163">
        <f t="shared" si="548"/>
        <v>0.30538107505716849</v>
      </c>
      <c r="P296" s="163">
        <f t="shared" si="548"/>
        <v>0.3188586003507094</v>
      </c>
      <c r="Q296" s="163">
        <f t="shared" si="548"/>
        <v>0.46522600259874602</v>
      </c>
      <c r="R296" s="163">
        <f t="shared" si="548"/>
        <v>0.33751526590429665</v>
      </c>
      <c r="S296" s="163">
        <f t="shared" si="548"/>
        <v>0.12036138733931603</v>
      </c>
      <c r="T296" s="163">
        <f t="shared" si="548"/>
        <v>9.0592951912640933E-3</v>
      </c>
      <c r="U296" s="163">
        <f t="shared" si="548"/>
        <v>0.79927431059506526</v>
      </c>
      <c r="V296" s="163">
        <f t="shared" si="548"/>
        <v>0.21036645497219045</v>
      </c>
      <c r="W296" s="163">
        <f t="shared" ref="W296:X296" si="549">IFERROR(+(W81+W82-W91+W113)/W176,"-")</f>
        <v>4.2732128650983067E-2</v>
      </c>
      <c r="X296" s="163">
        <f t="shared" si="549"/>
        <v>0.8946800862688713</v>
      </c>
      <c r="Y296" s="163">
        <f t="shared" ref="Y296:AN296" si="550">IFERROR(+(Y81+Y82-Y91+Y113)/Y176,"-")</f>
        <v>0.45780977036896719</v>
      </c>
      <c r="Z296" s="163">
        <f t="shared" si="550"/>
        <v>7.2526333966499738E-4</v>
      </c>
      <c r="AA296" s="163">
        <f t="shared" si="550"/>
        <v>5.4838017592791249E-2</v>
      </c>
      <c r="AB296" s="163">
        <f t="shared" si="550"/>
        <v>0.15553063576612777</v>
      </c>
      <c r="AC296" s="163">
        <f t="shared" si="550"/>
        <v>-1.7734392165479143E-3</v>
      </c>
      <c r="AD296" s="163">
        <f t="shared" si="550"/>
        <v>0.24416855676256416</v>
      </c>
      <c r="AE296" s="163">
        <f t="shared" si="550"/>
        <v>0.11753073682400482</v>
      </c>
      <c r="AF296" s="163">
        <f t="shared" si="550"/>
        <v>0.1696257853045616</v>
      </c>
      <c r="AG296" s="322">
        <f t="shared" si="550"/>
        <v>0.24512172415125671</v>
      </c>
      <c r="AH296" s="322">
        <f t="shared" si="550"/>
        <v>9.446053196053196E-2</v>
      </c>
      <c r="AI296" s="322">
        <f t="shared" si="550"/>
        <v>0.29876895005969412</v>
      </c>
      <c r="AJ296" s="163">
        <f t="shared" si="550"/>
        <v>0.34471508179040089</v>
      </c>
      <c r="AK296" s="163">
        <f t="shared" si="550"/>
        <v>1.1812168486739469</v>
      </c>
      <c r="AL296" s="163">
        <f t="shared" si="550"/>
        <v>0.6333915788287019</v>
      </c>
      <c r="AM296" s="322">
        <f t="shared" si="550"/>
        <v>0.4724601106008578</v>
      </c>
      <c r="AN296" s="323">
        <f t="shared" si="550"/>
        <v>0.19795941569001355</v>
      </c>
      <c r="AQ296" s="322">
        <f>IFERROR(+(AQ81+AQ82-AQ91+AQ113)/AQ176,"-")</f>
        <v>0.11974527724161453</v>
      </c>
      <c r="AR296" s="322">
        <f>IFERROR(+(AR81+AR82-AR91+AR113)/AR176,"-")</f>
        <v>0.24512172415125674</v>
      </c>
      <c r="AS296" s="322">
        <f>IFERROR(+(AS81+AS82-AS91+AS113)/AS176,"-")</f>
        <v>9.4460531960531946E-2</v>
      </c>
      <c r="AT296" s="322">
        <f>IFERROR(+(AT81+AT82-AT91+AT113)/AT176,"-")</f>
        <v>0.29876895005969412</v>
      </c>
      <c r="AU296" s="322">
        <f>IFERROR(+(AU81+AU82-AU91+AU113)/AU176,"-")</f>
        <v>0.4724601106008578</v>
      </c>
      <c r="AV296" s="323">
        <f t="shared" ref="AV296" si="551">IFERROR(+(AV81+AV82-AV91+AV113)/AV176,"-")</f>
        <v>0.1979594156900136</v>
      </c>
      <c r="AX296" s="322">
        <f>IFERROR(+(AX81+AX82-AX91+AX113)/AX176,"-")</f>
        <v>0.12737054853808993</v>
      </c>
      <c r="AY296" s="322">
        <f>IFERROR(+(AY81+AY82-AY91+AY113)/AY176,"-")</f>
        <v>0.12632475273465646</v>
      </c>
      <c r="AZ296" s="322">
        <f>IFERROR(+(AZ81+AZ82-AZ91+AZ113)/AZ176,"-")</f>
        <v>5.2857905144543145E-2</v>
      </c>
      <c r="BA296" s="322">
        <f>IFERROR(+(BA81+BA82-BA91+BA113)/BA176,"-")</f>
        <v>0.1482544237207078</v>
      </c>
      <c r="BB296" s="322">
        <f>IFERROR(+(BB81+BB82-BB91+BB113)/BB176,"-")</f>
        <v>1.0669635308043515</v>
      </c>
      <c r="BC296" s="323">
        <f t="shared" ref="BC296" si="552">IFERROR(+(BC81+BC82-BC91+BC113)/BC176,"-")</f>
        <v>0.27000686645845795</v>
      </c>
    </row>
    <row r="297" spans="1:55" s="204" customFormat="1">
      <c r="A297" s="199"/>
      <c r="B297" s="316" t="s">
        <v>69</v>
      </c>
      <c r="C297" s="201"/>
      <c r="D297" s="169">
        <f t="shared" ref="D297:V297" si="553">IF(D91+D96+D97+D122+D123=0,"No debt",+(D69-D67+D53)/D53)</f>
        <v>2.0317107655019186</v>
      </c>
      <c r="E297" s="169">
        <f t="shared" si="553"/>
        <v>-43.977777777777774</v>
      </c>
      <c r="F297" s="169">
        <f t="shared" si="553"/>
        <v>3.6231380337636545</v>
      </c>
      <c r="G297" s="169">
        <f t="shared" si="553"/>
        <v>8243</v>
      </c>
      <c r="H297" s="169">
        <f t="shared" si="553"/>
        <v>22.520114942528735</v>
      </c>
      <c r="I297" s="169" t="str">
        <f t="shared" si="553"/>
        <v>No debt</v>
      </c>
      <c r="J297" s="169">
        <f t="shared" si="553"/>
        <v>-8.4406779661016955</v>
      </c>
      <c r="K297" s="169" t="e">
        <f t="shared" si="553"/>
        <v>#DIV/0!</v>
      </c>
      <c r="L297" s="324">
        <f t="shared" si="553"/>
        <v>10.487446107025107</v>
      </c>
      <c r="M297" s="169" t="str">
        <f t="shared" si="553"/>
        <v>No debt</v>
      </c>
      <c r="N297" s="169">
        <f t="shared" si="553"/>
        <v>11.664772727272727</v>
      </c>
      <c r="O297" s="169">
        <f t="shared" si="553"/>
        <v>11.007575757575758</v>
      </c>
      <c r="P297" s="169" t="str">
        <f t="shared" si="553"/>
        <v>No debt</v>
      </c>
      <c r="Q297" s="169" t="str">
        <f t="shared" si="553"/>
        <v>No debt</v>
      </c>
      <c r="R297" s="169" t="str">
        <f t="shared" si="553"/>
        <v>No debt</v>
      </c>
      <c r="S297" s="169">
        <f t="shared" si="553"/>
        <v>-4.0990990990990994</v>
      </c>
      <c r="T297" s="169">
        <f t="shared" si="553"/>
        <v>-9.46875</v>
      </c>
      <c r="U297" s="169" t="str">
        <f t="shared" si="553"/>
        <v>No debt</v>
      </c>
      <c r="V297" s="169" t="str">
        <f t="shared" si="553"/>
        <v>No debt</v>
      </c>
      <c r="W297" s="169" t="e">
        <f t="shared" ref="W297:X297" si="554">IF(W91+W96+W97+W122+W123=0,"No debt",+(W69-W67+W53)/W53)</f>
        <v>#DIV/0!</v>
      </c>
      <c r="X297" s="169" t="str">
        <f t="shared" si="554"/>
        <v>No debt</v>
      </c>
      <c r="Y297" s="169" t="str">
        <f t="shared" ref="Y297:AN297" si="555">IF(Y91+Y96+Y97+Y122+Y123=0,"No debt",+(Y69-Y67+Y53)/Y53)</f>
        <v>No debt</v>
      </c>
      <c r="Z297" s="169">
        <f t="shared" si="555"/>
        <v>0.94852479598242312</v>
      </c>
      <c r="AA297" s="169">
        <f t="shared" si="555"/>
        <v>8.1017964071856294</v>
      </c>
      <c r="AB297" s="169">
        <f t="shared" si="555"/>
        <v>31.428571428571427</v>
      </c>
      <c r="AC297" s="169">
        <f t="shared" si="555"/>
        <v>20</v>
      </c>
      <c r="AD297" s="169" t="str">
        <f t="shared" si="555"/>
        <v>No debt</v>
      </c>
      <c r="AE297" s="169">
        <f t="shared" si="555"/>
        <v>-0.89119601328903653</v>
      </c>
      <c r="AF297" s="169" t="str">
        <f t="shared" si="555"/>
        <v>No debt</v>
      </c>
      <c r="AG297" s="324">
        <f t="shared" si="555"/>
        <v>5.9919175591028493</v>
      </c>
      <c r="AH297" s="324">
        <f t="shared" si="555"/>
        <v>5.2944058799510003</v>
      </c>
      <c r="AI297" s="324">
        <f t="shared" si="555"/>
        <v>7.030559167750325</v>
      </c>
      <c r="AJ297" s="169" t="str">
        <f t="shared" si="555"/>
        <v>No debt</v>
      </c>
      <c r="AK297" s="169">
        <f t="shared" si="555"/>
        <v>25.33606557377049</v>
      </c>
      <c r="AL297" s="169" t="e">
        <f t="shared" si="555"/>
        <v>#DIV/0!</v>
      </c>
      <c r="AM297" s="324">
        <f t="shared" si="555"/>
        <v>43.573643410852711</v>
      </c>
      <c r="AN297" s="325">
        <f t="shared" si="555"/>
        <v>9.4401588635148546</v>
      </c>
      <c r="AQ297" s="324" t="e">
        <f>IF(AQ91+AQ96+AQ97+AQ122+AQ123=0,"No debt",+(AQ69-AQ67+AQ53)/AQ53)</f>
        <v>#DIV/0!</v>
      </c>
      <c r="AR297" s="324">
        <f>IF(AR91+AR96+AR97+AR122+AR123=0,"No debt",+(AR69-AR67+AR53)/AR53)</f>
        <v>5.9919175591028493</v>
      </c>
      <c r="AS297" s="324">
        <f>IF(AS91+AS96+AS97+AS122+AS123=0,"No debt",+(AS69-AS67+AS53)/AS53)</f>
        <v>5.2944058799510012</v>
      </c>
      <c r="AT297" s="324">
        <f>IF(AT91+AT96+AT97+AT122+AT123=0,"No debt",+(AT69-AT67+AT53)/AT53)</f>
        <v>7.030559167750325</v>
      </c>
      <c r="AU297" s="324">
        <f>IF(AU91+AU96+AU97+AU122+AU123=0,"No debt",+(AU69-AU67+AU53)/AU53)</f>
        <v>43.573643410852718</v>
      </c>
      <c r="AV297" s="325">
        <f t="shared" ref="AV297" si="556">IF(AV91+AV96+AV97+AV122+AV123=0,"No debt",+(AV69-AV67+AV53)/AV53)</f>
        <v>9.4401588635148563</v>
      </c>
      <c r="AX297" s="324">
        <f>IF(AX91+AX96+AX97+AX122+AX123=0,"No debt",+(AX69-AX67+AX53)/AX53)</f>
        <v>69.391891891891888</v>
      </c>
      <c r="AY297" s="324" t="str">
        <f>IF(AY91+AY96+AY97+AY122+AY123=0,"No debt",+(AY69-AY67+AY53)/AY53)</f>
        <v>No debt</v>
      </c>
      <c r="AZ297" s="324" t="str">
        <f>IF(AZ91+AZ96+AZ97+AZ122+AZ123=0,"No debt",+(AZ69-AZ67+AZ53)/AZ53)</f>
        <v>No debt</v>
      </c>
      <c r="BA297" s="324" t="str">
        <f>IF(BA91+BA96+BA97+BA122+BA123=0,"No debt",+(BA69-BA67+BA53)/BA53)</f>
        <v>No debt</v>
      </c>
      <c r="BB297" s="324">
        <f>IF(BB91+BB96+BB97+BB122+BB123=0,"No debt",+(BB69-BB67+BB53)/BB53)</f>
        <v>23.360655737704917</v>
      </c>
      <c r="BC297" s="325" t="str">
        <f t="shared" ref="BC297" si="557">IF(BC91+BC96+BC97+BC122+BC123=0,"No debt",+(BC69-BC67+BC53)/BC53)</f>
        <v>No debt</v>
      </c>
    </row>
    <row r="298" spans="1:55" s="204" customFormat="1">
      <c r="A298" s="199"/>
      <c r="B298" s="316" t="s">
        <v>68</v>
      </c>
      <c r="C298" s="201"/>
      <c r="D298" s="169">
        <f t="shared" ref="D298:V298" si="558">IFERROR(+(D81+D82+D84+D113)/(+D91+D92+D96+D97),"-")</f>
        <v>0.36974705735036312</v>
      </c>
      <c r="E298" s="169">
        <f t="shared" si="558"/>
        <v>4.3530904747685879</v>
      </c>
      <c r="F298" s="169">
        <f t="shared" si="558"/>
        <v>4.8871126309040394</v>
      </c>
      <c r="G298" s="169">
        <f t="shared" si="558"/>
        <v>0.6206264804245194</v>
      </c>
      <c r="H298" s="169">
        <f t="shared" si="558"/>
        <v>2.6192399893456448</v>
      </c>
      <c r="I298" s="169">
        <f t="shared" si="558"/>
        <v>3.2542269017576113</v>
      </c>
      <c r="J298" s="169">
        <f t="shared" si="558"/>
        <v>3.2568708284255989</v>
      </c>
      <c r="K298" s="169">
        <f t="shared" si="558"/>
        <v>0.71467090197237204</v>
      </c>
      <c r="L298" s="324">
        <f t="shared" si="558"/>
        <v>1.4359523329751029</v>
      </c>
      <c r="M298" s="169">
        <f t="shared" si="558"/>
        <v>10.464566929133857</v>
      </c>
      <c r="N298" s="169">
        <f t="shared" si="558"/>
        <v>2.4786992689689944</v>
      </c>
      <c r="O298" s="169">
        <f t="shared" si="558"/>
        <v>2.5941635929702755</v>
      </c>
      <c r="P298" s="169">
        <f t="shared" si="558"/>
        <v>6.3303670745272527</v>
      </c>
      <c r="Q298" s="169">
        <f t="shared" si="558"/>
        <v>4.4527445315724306</v>
      </c>
      <c r="R298" s="169">
        <f t="shared" si="558"/>
        <v>5.141085698539543</v>
      </c>
      <c r="S298" s="169">
        <f t="shared" si="558"/>
        <v>0.6100874243443174</v>
      </c>
      <c r="T298" s="169">
        <f t="shared" si="558"/>
        <v>0.39194658033184948</v>
      </c>
      <c r="U298" s="169">
        <f t="shared" si="558"/>
        <v>13.151416627960984</v>
      </c>
      <c r="V298" s="169">
        <f t="shared" si="558"/>
        <v>3.3103098019299138</v>
      </c>
      <c r="W298" s="169">
        <f t="shared" ref="W298:X298" si="559">IFERROR(+(W81+W82+W84+W113)/(+W91+W92+W96+W97),"-")</f>
        <v>0.74113856068743289</v>
      </c>
      <c r="X298" s="169">
        <f t="shared" si="559"/>
        <v>7.5402219140083222</v>
      </c>
      <c r="Y298" s="169">
        <f t="shared" ref="Y298:AN298" si="560">IFERROR(+(Y81+Y82+Y84+Y113)/(+Y91+Y92+Y96+Y97),"-")</f>
        <v>5.8712349397590362</v>
      </c>
      <c r="Z298" s="169">
        <f t="shared" si="560"/>
        <v>0.26362315833160405</v>
      </c>
      <c r="AA298" s="169">
        <f t="shared" si="560"/>
        <v>0.88166593212869104</v>
      </c>
      <c r="AB298" s="169">
        <f t="shared" si="560"/>
        <v>3.883845126835781</v>
      </c>
      <c r="AC298" s="169">
        <f t="shared" si="560"/>
        <v>1.093084469968892</v>
      </c>
      <c r="AD298" s="169">
        <f t="shared" si="560"/>
        <v>3.6313928823945321</v>
      </c>
      <c r="AE298" s="169">
        <f t="shared" si="560"/>
        <v>0.88496397861956777</v>
      </c>
      <c r="AF298" s="169">
        <f t="shared" si="560"/>
        <v>3.8382154123479046</v>
      </c>
      <c r="AG298" s="324">
        <f t="shared" si="560"/>
        <v>2.5029906721800175</v>
      </c>
      <c r="AH298" s="324">
        <f t="shared" si="560"/>
        <v>1.117852475523277</v>
      </c>
      <c r="AI298" s="324">
        <f t="shared" si="560"/>
        <v>3.1017939090529829</v>
      </c>
      <c r="AJ298" s="169">
        <f t="shared" si="560"/>
        <v>3.9643317150500348</v>
      </c>
      <c r="AK298" s="169">
        <f t="shared" si="560"/>
        <v>11.741024131842261</v>
      </c>
      <c r="AL298" s="169">
        <f t="shared" si="560"/>
        <v>4.1879217273954117</v>
      </c>
      <c r="AM298" s="324">
        <f t="shared" si="560"/>
        <v>4.9046489563567359</v>
      </c>
      <c r="AN298" s="325">
        <f t="shared" si="560"/>
        <v>1.7765524368879422</v>
      </c>
      <c r="AQ298" s="324">
        <f>IFERROR(+(AQ81+AQ82+AQ84+AQ113)/(+AQ91+AQ92+AQ96+AQ97),"-")</f>
        <v>0.71467090197237204</v>
      </c>
      <c r="AR298" s="324">
        <f>IFERROR(+(AR81+AR82+AR84+AR113)/(+AR91+AR92+AR96+AR97),"-")</f>
        <v>2.5029906721800175</v>
      </c>
      <c r="AS298" s="324">
        <f>IFERROR(+(AS81+AS82+AS84+AS113)/(+AS91+AS92+AS96+AS97),"-")</f>
        <v>1.1178524755232768</v>
      </c>
      <c r="AT298" s="324">
        <f>IFERROR(+(AT81+AT82+AT84+AT113)/(+AT91+AT92+AT96+AT97),"-")</f>
        <v>3.1017939090529829</v>
      </c>
      <c r="AU298" s="324">
        <f>IFERROR(+(AU81+AU82+AU84+AU113)/(+AU91+AU92+AU96+AU97),"-")</f>
        <v>4.9046489563567368</v>
      </c>
      <c r="AV298" s="325">
        <f t="shared" ref="AV298" si="561">IFERROR(+(AV81+AV82+AV84+AV113)/(+AV91+AV92+AV96+AV97),"-")</f>
        <v>1.7765524368879424</v>
      </c>
      <c r="AX298" s="324">
        <f>IFERROR(+(AX81+AX82+AX84+AX113)/(+AX91+AX92+AX96+AX97),"-")</f>
        <v>2.0479714981057278</v>
      </c>
      <c r="AY298" s="324">
        <f>IFERROR(+(AY81+AY82+AY84+AY113)/(+AY91+AY92+AY96+AY97),"-")</f>
        <v>2.380428598520766</v>
      </c>
      <c r="AZ298" s="324">
        <f>IFERROR(+(AZ81+AZ82+AZ84+AZ113)/(+AZ91+AZ92+AZ96+AZ97),"-")</f>
        <v>1.3512522907758093</v>
      </c>
      <c r="BA298" s="324">
        <f>IFERROR(+(BA81+BA82+BA84+BA113)/(+BA91+BA92+BA96+BA97),"-")</f>
        <v>2.6487737158722813</v>
      </c>
      <c r="BB298" s="324">
        <f>IFERROR(+(BB81+BB82+BB84+BB113)/(+BB91+BB92+BB96+BB97),"-")</f>
        <v>6.7830634278002702</v>
      </c>
      <c r="BC298" s="325">
        <f t="shared" ref="BC298" si="562">IFERROR(+(BC81+BC82+BC84+BC113)/(+BC91+BC92+BC96+BC97),"-")</f>
        <v>3.6898671913428429</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3">IFERROR(+(D91+D96+D97+D122+D123)/(+D91+D96+D97+D122+D123+D134),"-")</f>
        <v>0.21900457419264671</v>
      </c>
      <c r="E302" s="172">
        <f t="shared" si="563"/>
        <v>2.2191931511107922E-3</v>
      </c>
      <c r="F302" s="172">
        <f t="shared" si="563"/>
        <v>2.6330194241212634E-2</v>
      </c>
      <c r="G302" s="172">
        <f t="shared" si="563"/>
        <v>9.9793992384885049E-3</v>
      </c>
      <c r="H302" s="172">
        <f t="shared" si="563"/>
        <v>1.2417914163891569E-2</v>
      </c>
      <c r="I302" s="172">
        <f t="shared" si="563"/>
        <v>0</v>
      </c>
      <c r="J302" s="172">
        <f t="shared" si="563"/>
        <v>4.9518911188252438E-3</v>
      </c>
      <c r="K302" s="172">
        <f t="shared" si="563"/>
        <v>4.0761290469847243E-2</v>
      </c>
      <c r="L302" s="330">
        <f t="shared" si="563"/>
        <v>2.8714506557518928E-2</v>
      </c>
      <c r="M302" s="172">
        <f t="shared" si="563"/>
        <v>0</v>
      </c>
      <c r="N302" s="172">
        <f t="shared" si="563"/>
        <v>2.5342719525750276E-2</v>
      </c>
      <c r="O302" s="172">
        <f t="shared" si="563"/>
        <v>6.3956552896374863E-2</v>
      </c>
      <c r="P302" s="172">
        <f t="shared" si="563"/>
        <v>0</v>
      </c>
      <c r="Q302" s="172">
        <f t="shared" si="563"/>
        <v>0</v>
      </c>
      <c r="R302" s="172">
        <f t="shared" si="563"/>
        <v>0</v>
      </c>
      <c r="S302" s="172">
        <f t="shared" si="563"/>
        <v>0.15918281760177336</v>
      </c>
      <c r="T302" s="172">
        <f t="shared" si="563"/>
        <v>3.9069884680824248E-4</v>
      </c>
      <c r="U302" s="172">
        <f t="shared" si="563"/>
        <v>0</v>
      </c>
      <c r="V302" s="172">
        <f t="shared" si="563"/>
        <v>0</v>
      </c>
      <c r="W302" s="172">
        <f t="shared" ref="W302:X302" si="564">IFERROR(+(W91+W96+W97+W122+W123)/(+W91+W96+W97+W122+W123+W134),"-")</f>
        <v>5.2523574534616702E-2</v>
      </c>
      <c r="X302" s="172">
        <f t="shared" si="564"/>
        <v>0</v>
      </c>
      <c r="Y302" s="172">
        <f t="shared" ref="Y302:AN302" si="565">IFERROR(+(Y91+Y96+Y97+Y122+Y123)/(+Y91+Y96+Y97+Y122+Y123+Y134),"-")</f>
        <v>0</v>
      </c>
      <c r="Z302" s="172">
        <f t="shared" si="565"/>
        <v>0.10684266234979142</v>
      </c>
      <c r="AA302" s="172">
        <f t="shared" si="565"/>
        <v>7.0815024560373627E-2</v>
      </c>
      <c r="AB302" s="172">
        <f t="shared" si="565"/>
        <v>1.6342133556325408E-2</v>
      </c>
      <c r="AC302" s="172">
        <f t="shared" si="565"/>
        <v>3.033211578283165E-2</v>
      </c>
      <c r="AD302" s="172">
        <f t="shared" si="565"/>
        <v>0</v>
      </c>
      <c r="AE302" s="172">
        <f t="shared" si="565"/>
        <v>0.1362194367069019</v>
      </c>
      <c r="AF302" s="172">
        <f t="shared" si="565"/>
        <v>0</v>
      </c>
      <c r="AG302" s="330">
        <f t="shared" si="565"/>
        <v>3.4755011635198868E-2</v>
      </c>
      <c r="AH302" s="330">
        <f t="shared" si="565"/>
        <v>5.8065940769594933E-2</v>
      </c>
      <c r="AI302" s="330">
        <f t="shared" si="565"/>
        <v>3.4821762710656221E-2</v>
      </c>
      <c r="AJ302" s="172">
        <f t="shared" si="565"/>
        <v>0</v>
      </c>
      <c r="AK302" s="172">
        <f t="shared" si="565"/>
        <v>2.9062801932367151E-2</v>
      </c>
      <c r="AL302" s="172">
        <f t="shared" si="565"/>
        <v>6.7831100559606584E-4</v>
      </c>
      <c r="AM302" s="330">
        <f t="shared" si="565"/>
        <v>5.2080860961732775E-3</v>
      </c>
      <c r="AN302" s="331">
        <f t="shared" si="565"/>
        <v>2.9462671827566619E-2</v>
      </c>
      <c r="AQ302" s="330">
        <f>IFERROR(+(AQ91+AQ96+AQ97+AQ122+AQ123)/(+AQ91+AQ96+AQ97+AQ122+AQ123+AQ134),"-")</f>
        <v>4.0761290469847243E-2</v>
      </c>
      <c r="AR302" s="330">
        <f>IFERROR(+(AR91+AR96+AR97+AR122+AR123)/(+AR91+AR96+AR97+AR122+AR123+AR134),"-")</f>
        <v>3.4755011635198875E-2</v>
      </c>
      <c r="AS302" s="330">
        <f>IFERROR(+(AS91+AS96+AS97+AS122+AS123)/(+AS91+AS96+AS97+AS122+AS123+AS134),"-")</f>
        <v>5.8065940769594933E-2</v>
      </c>
      <c r="AT302" s="330">
        <f>IFERROR(+(AT91+AT96+AT97+AT122+AT123)/(+AT91+AT96+AT97+AT122+AT123+AT134),"-")</f>
        <v>3.4821762710656214E-2</v>
      </c>
      <c r="AU302" s="330">
        <f>IFERROR(+(AU91+AU96+AU97+AU122+AU123)/(+AU91+AU96+AU97+AU122+AU123+AU134),"-")</f>
        <v>5.2080860961732775E-3</v>
      </c>
      <c r="AV302" s="331">
        <f t="shared" ref="AV302" si="566">IFERROR(+(AV91+AV96+AV97+AV122+AV123)/(+AV91+AV96+AV97+AV122+AV123+AV134),"-")</f>
        <v>2.9462671827566619E-2</v>
      </c>
      <c r="AX302" s="330">
        <f>IFERROR(+(AX91+AX96+AX97+AX122+AX123)/(+AX91+AX96+AX97+AX122+AX123+AX134),"-")</f>
        <v>1.5910207445821863E-3</v>
      </c>
      <c r="AY302" s="330">
        <f>IFERROR(+(AY91+AY96+AY97+AY122+AY123)/(+AY91+AY96+AY97+AY122+AY123+AY134),"-")</f>
        <v>0</v>
      </c>
      <c r="AZ302" s="330">
        <f>IFERROR(+(AZ91+AZ96+AZ97+AZ122+AZ123)/(+AZ91+AZ96+AZ97+AZ122+AZ123+AZ134),"-")</f>
        <v>0</v>
      </c>
      <c r="BA302" s="330">
        <f>IFERROR(+(BA91+BA96+BA97+BA122+BA123)/(+BA91+BA96+BA97+BA122+BA123+BA134),"-")</f>
        <v>0</v>
      </c>
      <c r="BB302" s="330">
        <f>IFERROR(+(BB91+BB96+BB97+BB122+BB123)/(+BB91+BB96+BB97+BB122+BB123+BB134),"-")</f>
        <v>6.3646127530928042E-4</v>
      </c>
      <c r="BC302" s="331">
        <f t="shared" ref="BC302" si="567">IFERROR(+(BC91+BC96+BC97+BC122+BC123)/(+BC91+BC96+BC97+BC122+BC123+BC134),"-")</f>
        <v>0</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8">IFERROR(+(D42*1000)/D266,"-")</f>
        <v>14414.494866654517</v>
      </c>
      <c r="E308" s="162">
        <f t="shared" si="568"/>
        <v>34440.434613892125</v>
      </c>
      <c r="F308" s="162">
        <f t="shared" si="568"/>
        <v>21430.084404064299</v>
      </c>
      <c r="G308" s="162">
        <f t="shared" si="568"/>
        <v>26148.12236916244</v>
      </c>
      <c r="H308" s="162">
        <f t="shared" si="568"/>
        <v>18437.812965218567</v>
      </c>
      <c r="I308" s="162">
        <f t="shared" si="568"/>
        <v>28357.610474631751</v>
      </c>
      <c r="J308" s="162">
        <f t="shared" si="568"/>
        <v>19459.116250258103</v>
      </c>
      <c r="K308" s="162">
        <f t="shared" si="568"/>
        <v>18122.283099524353</v>
      </c>
      <c r="L308" s="337">
        <f t="shared" si="568"/>
        <v>21973.453970899202</v>
      </c>
      <c r="M308" s="162">
        <f t="shared" si="568"/>
        <v>10202.942449156209</v>
      </c>
      <c r="N308" s="162">
        <f t="shared" si="568"/>
        <v>11358.062330623306</v>
      </c>
      <c r="O308" s="162">
        <f t="shared" si="568"/>
        <v>14160.68669527897</v>
      </c>
      <c r="P308" s="162">
        <f t="shared" si="568"/>
        <v>12134.433962264151</v>
      </c>
      <c r="Q308" s="162">
        <f t="shared" si="568"/>
        <v>15390.118373648997</v>
      </c>
      <c r="R308" s="162">
        <f t="shared" si="568"/>
        <v>16274.826789838336</v>
      </c>
      <c r="S308" s="162">
        <f t="shared" si="568"/>
        <v>9712.6436781609191</v>
      </c>
      <c r="T308" s="162">
        <f t="shared" si="568"/>
        <v>14830.845771144279</v>
      </c>
      <c r="U308" s="162">
        <f t="shared" si="568"/>
        <v>9030.2897278314304</v>
      </c>
      <c r="V308" s="162">
        <f t="shared" si="568"/>
        <v>10415.811965811965</v>
      </c>
      <c r="W308" s="162">
        <f t="shared" ref="W308:X308" si="569">IFERROR(+(W42*1000)/W266,"-")</f>
        <v>12912.698412698413</v>
      </c>
      <c r="X308" s="162">
        <f t="shared" si="569"/>
        <v>10171.938361719383</v>
      </c>
      <c r="Y308" s="162">
        <f t="shared" ref="Y308:AN308" si="570">IFERROR(+(Y42*1000)/Y266,"-")</f>
        <v>10156.58432211632</v>
      </c>
      <c r="Z308" s="162">
        <f t="shared" si="570"/>
        <v>13167.407242834926</v>
      </c>
      <c r="AA308" s="162">
        <f t="shared" si="570"/>
        <v>13378.963650425367</v>
      </c>
      <c r="AB308" s="162">
        <f t="shared" si="570"/>
        <v>10623.620638234417</v>
      </c>
      <c r="AC308" s="162">
        <f t="shared" si="570"/>
        <v>10455.893145457214</v>
      </c>
      <c r="AD308" s="162">
        <f t="shared" si="570"/>
        <v>11158.252207380576</v>
      </c>
      <c r="AE308" s="162">
        <f t="shared" si="570"/>
        <v>14688.392302917442</v>
      </c>
      <c r="AF308" s="162">
        <f t="shared" si="570"/>
        <v>11116.379310344828</v>
      </c>
      <c r="AG308" s="337">
        <f t="shared" si="570"/>
        <v>12144.289506920639</v>
      </c>
      <c r="AH308" s="337">
        <f t="shared" si="570"/>
        <v>12628.689692610436</v>
      </c>
      <c r="AI308" s="337">
        <f t="shared" si="570"/>
        <v>11588.721243761116</v>
      </c>
      <c r="AJ308" s="162">
        <f t="shared" si="570"/>
        <v>6744.8765107724648</v>
      </c>
      <c r="AK308" s="162">
        <f t="shared" si="570"/>
        <v>12889.159561510352</v>
      </c>
      <c r="AL308" s="162">
        <f t="shared" si="570"/>
        <v>9397.7877918885697</v>
      </c>
      <c r="AM308" s="337">
        <f t="shared" si="570"/>
        <v>7461.5584303205987</v>
      </c>
      <c r="AN308" s="338">
        <f t="shared" si="570"/>
        <v>17155.545805545804</v>
      </c>
      <c r="AQ308" s="337">
        <f>IFERROR(+(AQ42*1000)/AQ266,"-")</f>
        <v>18122.283099524353</v>
      </c>
      <c r="AR308" s="337">
        <f>IFERROR(+(AR42*1000)/AR266,"-")</f>
        <v>12144.289506920639</v>
      </c>
      <c r="AS308" s="337">
        <f>IFERROR(+(AS42*1000)/AS266,"-")</f>
        <v>12628.689692610436</v>
      </c>
      <c r="AT308" s="337">
        <f>IFERROR(+(AT42*1000)/AT266,"-")</f>
        <v>11588.721243761116</v>
      </c>
      <c r="AU308" s="337">
        <f>IFERROR(+(AU42*1000)/AU266,"-")</f>
        <v>7461.5584303205997</v>
      </c>
      <c r="AV308" s="338">
        <f t="shared" ref="AV308" si="571">IFERROR(+(AV42*1000)/AV266,"-")</f>
        <v>17155.545805545808</v>
      </c>
      <c r="AX308" s="337">
        <f>IFERROR(+(AX42*1000)/AX266,"-")</f>
        <v>17341.003931055337</v>
      </c>
      <c r="AY308" s="337">
        <f>IFERROR(+(AY42*1000)/AY266,"-")</f>
        <v>12695.95476294041</v>
      </c>
      <c r="AZ308" s="337">
        <f>IFERROR(+(AZ42*1000)/AZ266,"-")</f>
        <v>12229.356223175966</v>
      </c>
      <c r="BA308" s="337">
        <f>IFERROR(+(BA42*1000)/BA266,"-")</f>
        <v>11388.140161725067</v>
      </c>
      <c r="BB308" s="337">
        <f>IFERROR(+(BB42*1000)/BB266,"-")</f>
        <v>9397.7877918885697</v>
      </c>
      <c r="BC308" s="338">
        <f t="shared" ref="BC308" si="572">IFERROR(+(BC42*1000)/BC266,"-")</f>
        <v>12135.296934865901</v>
      </c>
    </row>
    <row r="309" spans="1:55" s="204" customFormat="1">
      <c r="A309" s="199"/>
      <c r="B309" s="200" t="s">
        <v>61</v>
      </c>
      <c r="C309" s="201"/>
      <c r="D309" s="162">
        <f t="shared" ref="D309:V309" si="573">IFERROR(+(D63*1000)/D266,"-")</f>
        <v>14104.185650932508</v>
      </c>
      <c r="E309" s="162">
        <f t="shared" si="573"/>
        <v>35225.844004656574</v>
      </c>
      <c r="F309" s="162">
        <f t="shared" si="573"/>
        <v>21146.067415730337</v>
      </c>
      <c r="G309" s="162">
        <f t="shared" si="573"/>
        <v>25328.593682675415</v>
      </c>
      <c r="H309" s="162">
        <f t="shared" si="573"/>
        <v>17424.279334145351</v>
      </c>
      <c r="I309" s="162">
        <f t="shared" si="573"/>
        <v>27347.35406437534</v>
      </c>
      <c r="J309" s="162">
        <f t="shared" si="573"/>
        <v>19631.633285153832</v>
      </c>
      <c r="K309" s="162">
        <f t="shared" si="573"/>
        <v>17526.220723704017</v>
      </c>
      <c r="L309" s="337">
        <f t="shared" si="573"/>
        <v>21385.322254801002</v>
      </c>
      <c r="M309" s="162">
        <f t="shared" si="573"/>
        <v>9116.399826914756</v>
      </c>
      <c r="N309" s="162">
        <f t="shared" si="573"/>
        <v>10722.222222222223</v>
      </c>
      <c r="O309" s="162">
        <f t="shared" si="573"/>
        <v>12800</v>
      </c>
      <c r="P309" s="162">
        <f t="shared" si="573"/>
        <v>11700.134770889488</v>
      </c>
      <c r="Q309" s="162">
        <f t="shared" si="573"/>
        <v>14894.149939955396</v>
      </c>
      <c r="R309" s="162">
        <f t="shared" si="573"/>
        <v>15762.454635433851</v>
      </c>
      <c r="S309" s="162">
        <f t="shared" si="573"/>
        <v>10037.931034482759</v>
      </c>
      <c r="T309" s="162">
        <f t="shared" si="573"/>
        <v>14928.884986830553</v>
      </c>
      <c r="U309" s="162">
        <f t="shared" si="573"/>
        <v>7825.0658472344157</v>
      </c>
      <c r="V309" s="162">
        <f t="shared" si="573"/>
        <v>11062.393162393162</v>
      </c>
      <c r="W309" s="162">
        <f t="shared" ref="W309:X309" si="574">IFERROR(+(W63*1000)/W266,"-")</f>
        <v>14488.095238095239</v>
      </c>
      <c r="X309" s="162">
        <f t="shared" si="574"/>
        <v>8514.1930251419308</v>
      </c>
      <c r="Y309" s="162">
        <f t="shared" ref="Y309:AN309" si="575">IFERROR(+(Y63*1000)/Y266,"-")</f>
        <v>10017.895351099009</v>
      </c>
      <c r="Z309" s="162">
        <f t="shared" si="575"/>
        <v>13176.516329704511</v>
      </c>
      <c r="AA309" s="162">
        <f t="shared" si="575"/>
        <v>12767.465841711781</v>
      </c>
      <c r="AB309" s="162">
        <f t="shared" si="575"/>
        <v>10369.519832985387</v>
      </c>
      <c r="AC309" s="162">
        <f t="shared" si="575"/>
        <v>10366.651988844855</v>
      </c>
      <c r="AD309" s="162">
        <f t="shared" si="575"/>
        <v>10614.896988906497</v>
      </c>
      <c r="AE309" s="162">
        <f t="shared" si="575"/>
        <v>16101.800124146494</v>
      </c>
      <c r="AF309" s="162">
        <f t="shared" si="575"/>
        <v>11235.632183908046</v>
      </c>
      <c r="AG309" s="337">
        <f t="shared" si="575"/>
        <v>11825.901487228393</v>
      </c>
      <c r="AH309" s="337">
        <f t="shared" si="575"/>
        <v>12271.866729999321</v>
      </c>
      <c r="AI309" s="337">
        <f t="shared" si="575"/>
        <v>11056.623257414951</v>
      </c>
      <c r="AJ309" s="162">
        <f t="shared" si="575"/>
        <v>6432.8954282711511</v>
      </c>
      <c r="AK309" s="162">
        <f t="shared" si="575"/>
        <v>11080.998781973203</v>
      </c>
      <c r="AL309" s="162">
        <f t="shared" si="575"/>
        <v>8546.4973371569031</v>
      </c>
      <c r="AM309" s="337">
        <f t="shared" si="575"/>
        <v>6986.3280404966899</v>
      </c>
      <c r="AN309" s="338">
        <f t="shared" si="575"/>
        <v>16670.695858195857</v>
      </c>
      <c r="AQ309" s="337">
        <f>IFERROR(+(AQ63*1000)/AQ266,"-")</f>
        <v>17526.220723704017</v>
      </c>
      <c r="AR309" s="337">
        <f>IFERROR(+(AR63*1000)/AR266,"-")</f>
        <v>11825.901487228395</v>
      </c>
      <c r="AS309" s="337">
        <f>IFERROR(+(AS63*1000)/AS266,"-")</f>
        <v>12271.866729999321</v>
      </c>
      <c r="AT309" s="337">
        <f>IFERROR(+(AT63*1000)/AT266,"-")</f>
        <v>11056.623257414951</v>
      </c>
      <c r="AU309" s="337">
        <f>IFERROR(+(AU63*1000)/AU266,"-")</f>
        <v>6986.3280404966908</v>
      </c>
      <c r="AV309" s="338">
        <f t="shared" ref="AV309" si="576">IFERROR(+(AV63*1000)/AV266,"-")</f>
        <v>16670.695858195861</v>
      </c>
      <c r="AX309" s="337">
        <f>IFERROR(+(AX63*1000)/AX266,"-")</f>
        <v>16588.720895071063</v>
      </c>
      <c r="AY309" s="337">
        <f>IFERROR(+(AY63*1000)/AY266,"-")</f>
        <v>11967.087139335943</v>
      </c>
      <c r="AZ309" s="337">
        <f>IFERROR(+(AZ63*1000)/AZ266,"-")</f>
        <v>12124.978540772532</v>
      </c>
      <c r="BA309" s="337">
        <f>IFERROR(+(BA63*1000)/BA266,"-")</f>
        <v>11700.134770889488</v>
      </c>
      <c r="BB309" s="337">
        <f>IFERROR(+(BB63*1000)/BB266,"-")</f>
        <v>8546.4973371569031</v>
      </c>
      <c r="BC309" s="338">
        <f t="shared" ref="BC309" si="577">IFERROR(+(BC63*1000)/BC266,"-")</f>
        <v>11859.434865900383</v>
      </c>
    </row>
    <row r="310" spans="1:55" s="204" customFormat="1">
      <c r="A310" s="199"/>
      <c r="B310" s="200" t="s">
        <v>60</v>
      </c>
      <c r="C310" s="201"/>
      <c r="D310" s="162">
        <f t="shared" ref="D310:V310" si="578">IFERROR(+(D65*1000)/D266,"-")</f>
        <v>310.30921572200958</v>
      </c>
      <c r="E310" s="162">
        <f t="shared" si="578"/>
        <v>-785.40939076445477</v>
      </c>
      <c r="F310" s="162">
        <f t="shared" si="578"/>
        <v>284.01698833396051</v>
      </c>
      <c r="G310" s="162">
        <f t="shared" si="578"/>
        <v>819.52868648702395</v>
      </c>
      <c r="H310" s="162">
        <f t="shared" si="578"/>
        <v>1013.533631073217</v>
      </c>
      <c r="I310" s="162">
        <f t="shared" si="578"/>
        <v>1010.2564102564103</v>
      </c>
      <c r="J310" s="162">
        <f t="shared" si="578"/>
        <v>-172.5170348957258</v>
      </c>
      <c r="K310" s="162">
        <f t="shared" si="578"/>
        <v>596.06237582033839</v>
      </c>
      <c r="L310" s="337">
        <f t="shared" si="578"/>
        <v>588.13171609819756</v>
      </c>
      <c r="M310" s="162">
        <f t="shared" si="578"/>
        <v>1086.542622241454</v>
      </c>
      <c r="N310" s="162">
        <f t="shared" si="578"/>
        <v>635.84010840108397</v>
      </c>
      <c r="O310" s="162">
        <f t="shared" si="578"/>
        <v>1360.6866952789699</v>
      </c>
      <c r="P310" s="162">
        <f t="shared" si="578"/>
        <v>434.29919137466305</v>
      </c>
      <c r="Q310" s="162">
        <f t="shared" si="578"/>
        <v>495.96843369360096</v>
      </c>
      <c r="R310" s="162">
        <f t="shared" si="578"/>
        <v>512.37215440448699</v>
      </c>
      <c r="S310" s="162">
        <f t="shared" si="578"/>
        <v>-325.28735632183907</v>
      </c>
      <c r="T310" s="162">
        <f t="shared" si="578"/>
        <v>-98.039215686274517</v>
      </c>
      <c r="U310" s="162">
        <f t="shared" si="578"/>
        <v>1205.2238805970148</v>
      </c>
      <c r="V310" s="162">
        <f t="shared" si="578"/>
        <v>-646.58119658119654</v>
      </c>
      <c r="W310" s="162">
        <f t="shared" ref="W310:X310" si="579">IFERROR(+(W65*1000)/W266,"-")</f>
        <v>-1575.3968253968253</v>
      </c>
      <c r="X310" s="162">
        <f t="shared" si="579"/>
        <v>1657.7453365774534</v>
      </c>
      <c r="Y310" s="162">
        <f t="shared" ref="Y310:AN310" si="580">IFERROR(+(Y65*1000)/Y266,"-")</f>
        <v>138.68897101731181</v>
      </c>
      <c r="Z310" s="162">
        <f t="shared" si="580"/>
        <v>-9.1090868695845373</v>
      </c>
      <c r="AA310" s="162">
        <f t="shared" si="580"/>
        <v>611.49780871358598</v>
      </c>
      <c r="AB310" s="162">
        <f t="shared" si="580"/>
        <v>254.10080524903071</v>
      </c>
      <c r="AC310" s="162">
        <f t="shared" si="580"/>
        <v>89.241156612358722</v>
      </c>
      <c r="AD310" s="162">
        <f t="shared" si="580"/>
        <v>543.35521847407745</v>
      </c>
      <c r="AE310" s="162">
        <f t="shared" si="580"/>
        <v>-1413.4078212290503</v>
      </c>
      <c r="AF310" s="162">
        <f t="shared" si="580"/>
        <v>-119.25287356321839</v>
      </c>
      <c r="AG310" s="337">
        <f t="shared" si="580"/>
        <v>318.38801969224426</v>
      </c>
      <c r="AH310" s="337">
        <f t="shared" si="580"/>
        <v>356.82296261111486</v>
      </c>
      <c r="AI310" s="337">
        <f t="shared" si="580"/>
        <v>532.09798634616493</v>
      </c>
      <c r="AJ310" s="162">
        <f t="shared" si="580"/>
        <v>311.98108250131372</v>
      </c>
      <c r="AK310" s="162">
        <f t="shared" si="580"/>
        <v>1808.1607795371499</v>
      </c>
      <c r="AL310" s="162">
        <f t="shared" si="580"/>
        <v>851.2904547316673</v>
      </c>
      <c r="AM310" s="337">
        <f t="shared" si="580"/>
        <v>475.23038982390864</v>
      </c>
      <c r="AN310" s="338">
        <f t="shared" si="580"/>
        <v>484.84994734994734</v>
      </c>
      <c r="AQ310" s="337">
        <f>IFERROR(+(AQ65*1000)/AQ266,"-")</f>
        <v>596.06237582033839</v>
      </c>
      <c r="AR310" s="337">
        <f>IFERROR(+(AR65*1000)/AR266,"-")</f>
        <v>318.38801969224426</v>
      </c>
      <c r="AS310" s="337">
        <f>IFERROR(+(AS65*1000)/AS266,"-")</f>
        <v>356.82296261111486</v>
      </c>
      <c r="AT310" s="337">
        <f>IFERROR(+(AT65*1000)/AT266,"-")</f>
        <v>532.09798634616493</v>
      </c>
      <c r="AU310" s="337">
        <f>IFERROR(+(AU65*1000)/AU266,"-")</f>
        <v>475.23038982390864</v>
      </c>
      <c r="AV310" s="338">
        <f t="shared" ref="AV310" si="581">IFERROR(+(AV65*1000)/AV266,"-")</f>
        <v>484.84994734994729</v>
      </c>
      <c r="AX310" s="337">
        <f>IFERROR(+(AX65*1000)/AX266,"-")</f>
        <v>459.11702449349866</v>
      </c>
      <c r="AY310" s="337">
        <f>IFERROR(+(AY65*1000)/AY266,"-")</f>
        <v>310.42482238654486</v>
      </c>
      <c r="AZ310" s="337">
        <f>IFERROR(+(AZ65*1000)/AZ266,"-")</f>
        <v>104.37768240343348</v>
      </c>
      <c r="BA310" s="337">
        <f>IFERROR(+(BA65*1000)/BA266,"-")</f>
        <v>434.29919137466305</v>
      </c>
      <c r="BB310" s="337">
        <f>IFERROR(+(BB65*1000)/BB266,"-")</f>
        <v>1216.3047931175747</v>
      </c>
      <c r="BC310" s="338">
        <f t="shared" ref="BC310" si="582">IFERROR(+(BC65*1000)/BC266,"-")</f>
        <v>489.46360153256705</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3">IFERROR(+(D20+D21)*1000/(D254+D265),"-")</f>
        <v>3597.9751561714656</v>
      </c>
      <c r="E314" s="162">
        <f t="shared" si="583"/>
        <v>3463.7526652452025</v>
      </c>
      <c r="F314" s="162">
        <f t="shared" si="583"/>
        <v>4388.8143449621857</v>
      </c>
      <c r="G314" s="162">
        <f t="shared" si="583"/>
        <v>4239.9737733581032</v>
      </c>
      <c r="H314" s="162">
        <f t="shared" si="583"/>
        <v>4177.9706173403365</v>
      </c>
      <c r="I314" s="162">
        <f t="shared" si="583"/>
        <v>4526.8798105387805</v>
      </c>
      <c r="J314" s="162">
        <f t="shared" si="583"/>
        <v>4158.8402924049069</v>
      </c>
      <c r="K314" s="162">
        <f t="shared" si="583"/>
        <v>3942.6819514796052</v>
      </c>
      <c r="L314" s="337">
        <f t="shared" si="583"/>
        <v>4159.790340032283</v>
      </c>
      <c r="M314" s="162">
        <f t="shared" si="583"/>
        <v>1226.1592300962379</v>
      </c>
      <c r="N314" s="162">
        <f t="shared" si="583"/>
        <v>2274.1433021806852</v>
      </c>
      <c r="O314" s="162">
        <f t="shared" si="583"/>
        <v>2914.3074292228766</v>
      </c>
      <c r="P314" s="162">
        <f t="shared" si="583"/>
        <v>2614.4665461121158</v>
      </c>
      <c r="Q314" s="162">
        <f t="shared" si="583"/>
        <v>5098.5529917872509</v>
      </c>
      <c r="R314" s="162">
        <f t="shared" si="583"/>
        <v>6210.1551480959097</v>
      </c>
      <c r="S314" s="162">
        <f t="shared" si="583"/>
        <v>1112.2297897542196</v>
      </c>
      <c r="T314" s="162">
        <f t="shared" si="583"/>
        <v>3331.1985361390666</v>
      </c>
      <c r="U314" s="162">
        <f t="shared" si="583"/>
        <v>129.91683524387503</v>
      </c>
      <c r="V314" s="162">
        <f t="shared" si="583"/>
        <v>1395.7428323197221</v>
      </c>
      <c r="W314" s="162">
        <f t="shared" ref="W314:X314" si="584">IFERROR(+(W20+W21)*1000/(W254+W265),"-")</f>
        <v>2732.8</v>
      </c>
      <c r="X314" s="162">
        <f t="shared" si="584"/>
        <v>697.04433497536945</v>
      </c>
      <c r="Y314" s="162">
        <f t="shared" ref="Y314:AN314" si="585">IFERROR(+(Y20+Y21)*1000/(Y254+Y265),"-")</f>
        <v>2191.9686581782566</v>
      </c>
      <c r="Z314" s="162">
        <f t="shared" si="585"/>
        <v>3302.3530958327856</v>
      </c>
      <c r="AA314" s="162">
        <f t="shared" si="585"/>
        <v>2803.8845427569463</v>
      </c>
      <c r="AB314" s="162">
        <f t="shared" si="585"/>
        <v>1700.8928571428571</v>
      </c>
      <c r="AC314" s="162">
        <f t="shared" si="585"/>
        <v>1954.1066624465896</v>
      </c>
      <c r="AD314" s="162">
        <f t="shared" si="585"/>
        <v>1989.9681918277465</v>
      </c>
      <c r="AE314" s="162">
        <f t="shared" si="585"/>
        <v>3018.1700194678779</v>
      </c>
      <c r="AF314" s="162">
        <f t="shared" si="585"/>
        <v>2773.7725295214418</v>
      </c>
      <c r="AG314" s="337">
        <f t="shared" si="585"/>
        <v>2570.9148687071415</v>
      </c>
      <c r="AH314" s="337">
        <f t="shared" si="585"/>
        <v>2706.1946902654868</v>
      </c>
      <c r="AI314" s="337">
        <f t="shared" si="585"/>
        <v>1872.3185690978307</v>
      </c>
      <c r="AJ314" s="162">
        <f t="shared" si="585"/>
        <v>111.08775617446138</v>
      </c>
      <c r="AK314" s="162">
        <f t="shared" si="585"/>
        <v>3294.1534713763704</v>
      </c>
      <c r="AL314" s="162">
        <f t="shared" si="585"/>
        <v>396.55878738222037</v>
      </c>
      <c r="AM314" s="337">
        <f t="shared" si="585"/>
        <v>367.36901310950549</v>
      </c>
      <c r="AN314" s="338">
        <f t="shared" si="585"/>
        <v>3188.5075741155506</v>
      </c>
      <c r="AQ314" s="337">
        <f>IFERROR(+(AQ20+AQ21)*1000/(AQ254+AQ265),"-")</f>
        <v>3942.6819514796052</v>
      </c>
      <c r="AR314" s="337">
        <f>IFERROR(+(AR20+AR21)*1000/(AR254+AR265),"-")</f>
        <v>2570.914868707142</v>
      </c>
      <c r="AS314" s="337">
        <f>IFERROR(+(AS20+AS21)*1000/(AS254+AS265),"-")</f>
        <v>2706.1946902654868</v>
      </c>
      <c r="AT314" s="337">
        <f>IFERROR(+(AT20+AT21)*1000/(AT254+AT265),"-")</f>
        <v>1872.3185690978305</v>
      </c>
      <c r="AU314" s="337">
        <f>IFERROR(+(AU20+AU21)*1000/(AU254+AU265),"-")</f>
        <v>367.36901310950549</v>
      </c>
      <c r="AV314" s="338">
        <f t="shared" ref="AV314" si="586">IFERROR(+(AV20+AV21)*1000/(AV254+AV265),"-")</f>
        <v>3188.5075741155501</v>
      </c>
      <c r="AX314" s="337">
        <f>IFERROR(+(AX20+AX21)*1000/(AX254+AX265),"-")</f>
        <v>3861.6780045351475</v>
      </c>
      <c r="AY314" s="337">
        <f>IFERROR(+(AY20+AY21)*1000/(AY254+AY265),"-")</f>
        <v>2458.3133301328212</v>
      </c>
      <c r="AZ314" s="337">
        <f>IFERROR(+(AZ20+AZ21)*1000/(AZ254+AZ265),"-")</f>
        <v>2404.2056074766356</v>
      </c>
      <c r="BA314" s="337">
        <f>IFERROR(+(BA20+BA21)*1000/(BA254+BA265),"-")</f>
        <v>1664.7398843930637</v>
      </c>
      <c r="BB314" s="337">
        <f>IFERROR(+(BB20+BB21)*1000/(BB254+BB265),"-")</f>
        <v>874.2762613730356</v>
      </c>
      <c r="BC314" s="338">
        <f t="shared" ref="BC314" si="587">IFERROR(+(BC20+BC21)*1000/(BC254+BC265),"-")</f>
        <v>2660.506706408346</v>
      </c>
    </row>
    <row r="315" spans="1:55" s="204" customFormat="1">
      <c r="A315" s="199"/>
      <c r="B315" s="200" t="s">
        <v>56</v>
      </c>
      <c r="C315" s="308"/>
      <c r="D315" s="162">
        <f t="shared" ref="D315:V315" si="588">IFERROR(+D22*1000/D260,"-")</f>
        <v>14056.827150749803</v>
      </c>
      <c r="E315" s="162">
        <f t="shared" si="588"/>
        <v>16352.353780313837</v>
      </c>
      <c r="F315" s="162">
        <f t="shared" si="588"/>
        <v>16383.673469387755</v>
      </c>
      <c r="G315" s="162">
        <f t="shared" si="588"/>
        <v>20775.202354672554</v>
      </c>
      <c r="H315" s="162">
        <f t="shared" si="588"/>
        <v>13934.795856185254</v>
      </c>
      <c r="I315" s="162">
        <f t="shared" si="588"/>
        <v>23762.5</v>
      </c>
      <c r="J315" s="162">
        <f t="shared" si="588"/>
        <v>14589.473684210527</v>
      </c>
      <c r="K315" s="162">
        <f t="shared" si="588"/>
        <v>16340.186915887851</v>
      </c>
      <c r="L315" s="337">
        <f t="shared" si="588"/>
        <v>17051.594162805173</v>
      </c>
      <c r="M315" s="162">
        <f t="shared" si="588"/>
        <v>8280</v>
      </c>
      <c r="N315" s="162">
        <f t="shared" si="588"/>
        <v>11460.317460317461</v>
      </c>
      <c r="O315" s="162">
        <f t="shared" si="588"/>
        <v>13412.811387900356</v>
      </c>
      <c r="P315" s="162">
        <f t="shared" si="588"/>
        <v>11763.546798029556</v>
      </c>
      <c r="Q315" s="162">
        <f t="shared" si="588"/>
        <v>12689.510489510489</v>
      </c>
      <c r="R315" s="162">
        <f t="shared" si="588"/>
        <v>12953.846153846154</v>
      </c>
      <c r="S315" s="162">
        <f t="shared" si="588"/>
        <v>10932.038834951456</v>
      </c>
      <c r="T315" s="162">
        <f t="shared" si="588"/>
        <v>13673.91304347826</v>
      </c>
      <c r="U315" s="162">
        <f t="shared" si="588"/>
        <v>6682.2429906542056</v>
      </c>
      <c r="V315" s="162">
        <f t="shared" si="588"/>
        <v>2105.2631578947367</v>
      </c>
      <c r="W315" s="162">
        <f t="shared" ref="W315:X315" si="589">IFERROR(+W22*1000/W260,"-")</f>
        <v>18100</v>
      </c>
      <c r="X315" s="162">
        <f t="shared" si="589"/>
        <v>0</v>
      </c>
      <c r="Y315" s="162">
        <f t="shared" ref="Y315:AN315" si="590">IFERROR(+Y22*1000/Y260,"-")</f>
        <v>7972.2222222222226</v>
      </c>
      <c r="Z315" s="162">
        <f t="shared" si="590"/>
        <v>11225.806451612903</v>
      </c>
      <c r="AA315" s="162">
        <f t="shared" si="590"/>
        <v>13337.209302325582</v>
      </c>
      <c r="AB315" s="162">
        <f t="shared" si="590"/>
        <v>10917.05069124424</v>
      </c>
      <c r="AC315" s="162">
        <f t="shared" si="590"/>
        <v>13455.465587044535</v>
      </c>
      <c r="AD315" s="162">
        <f t="shared" si="590"/>
        <v>10618.181818181818</v>
      </c>
      <c r="AE315" s="162">
        <f t="shared" si="590"/>
        <v>11914.285714285714</v>
      </c>
      <c r="AF315" s="162">
        <f t="shared" si="590"/>
        <v>9199.3736951983301</v>
      </c>
      <c r="AG315" s="337">
        <f t="shared" si="590"/>
        <v>11435.340403694834</v>
      </c>
      <c r="AH315" s="337">
        <f t="shared" si="590"/>
        <v>12071.257279890373</v>
      </c>
      <c r="AI315" s="337">
        <f t="shared" si="590"/>
        <v>11037.414965986394</v>
      </c>
      <c r="AJ315" s="162" t="str">
        <f t="shared" si="590"/>
        <v>-</v>
      </c>
      <c r="AK315" s="162" t="str">
        <f t="shared" si="590"/>
        <v>-</v>
      </c>
      <c r="AL315" s="162" t="str">
        <f t="shared" si="590"/>
        <v>-</v>
      </c>
      <c r="AM315" s="337" t="str">
        <f t="shared" si="590"/>
        <v>-</v>
      </c>
      <c r="AN315" s="338">
        <f t="shared" si="590"/>
        <v>15434.622014282197</v>
      </c>
      <c r="AQ315" s="337">
        <f>IFERROR(+AQ22*1000/AQ260,"-")</f>
        <v>16340.186915887851</v>
      </c>
      <c r="AR315" s="337">
        <f>IFERROR(+AR22*1000/AR260,"-")</f>
        <v>11435.340403694834</v>
      </c>
      <c r="AS315" s="337">
        <f>IFERROR(+AS22*1000/AS260,"-")</f>
        <v>12071.257279890375</v>
      </c>
      <c r="AT315" s="337">
        <f>IFERROR(+AT22*1000/AT260,"-")</f>
        <v>11037.414965986394</v>
      </c>
      <c r="AU315" s="337" t="str">
        <f>IFERROR(+AU22*1000/AU260,"-")</f>
        <v>-</v>
      </c>
      <c r="AV315" s="338">
        <f t="shared" ref="AV315" si="591">IFERROR(+AV22*1000/AV260,"-")</f>
        <v>15434.622014282197</v>
      </c>
      <c r="AX315" s="337">
        <f>IFERROR(+AX22*1000/AX260,"-")</f>
        <v>18563.882063882065</v>
      </c>
      <c r="AY315" s="337">
        <f>IFERROR(+AY22*1000/AY260,"-")</f>
        <v>13487.096774193549</v>
      </c>
      <c r="AZ315" s="337">
        <f>IFERROR(+AZ22*1000/AZ260,"-")</f>
        <v>13412.811387900356</v>
      </c>
      <c r="BA315" s="337">
        <f>IFERROR(+BA22*1000/BA260,"-")</f>
        <v>10314.285714285714</v>
      </c>
      <c r="BB315" s="337" t="str">
        <f>IFERROR(+BB22*1000/BB260,"-")</f>
        <v>-</v>
      </c>
      <c r="BC315" s="338">
        <f t="shared" ref="BC315" si="592">IFERROR(+BC22*1000/BC260,"-")</f>
        <v>11763.546798029556</v>
      </c>
    </row>
    <row r="316" spans="1:55" s="204" customFormat="1">
      <c r="A316" s="199"/>
      <c r="B316" s="200" t="s">
        <v>55</v>
      </c>
      <c r="C316" s="308"/>
      <c r="D316" s="162">
        <f t="shared" ref="D316:V316" si="593">IFERROR(+(D42*1000)/D283,"-")</f>
        <v>126818.27899518974</v>
      </c>
      <c r="E316" s="162">
        <f t="shared" si="593"/>
        <v>150940.47619047618</v>
      </c>
      <c r="F316" s="162">
        <f t="shared" si="593"/>
        <v>132300.36508463326</v>
      </c>
      <c r="G316" s="162">
        <f t="shared" si="593"/>
        <v>175587.58068105942</v>
      </c>
      <c r="H316" s="162">
        <f t="shared" si="593"/>
        <v>138875.63710499491</v>
      </c>
      <c r="I316" s="162">
        <f t="shared" si="593"/>
        <v>139094.19320310411</v>
      </c>
      <c r="J316" s="162">
        <f t="shared" si="593"/>
        <v>120898.6529826812</v>
      </c>
      <c r="K316" s="162">
        <f t="shared" si="593"/>
        <v>155874.15846711549</v>
      </c>
      <c r="L316" s="337">
        <f t="shared" si="593"/>
        <v>145938.65511120393</v>
      </c>
      <c r="M316" s="162">
        <f t="shared" si="593"/>
        <v>160401.36054421769</v>
      </c>
      <c r="N316" s="162">
        <f t="shared" si="593"/>
        <v>98325.513196480941</v>
      </c>
      <c r="O316" s="162">
        <f t="shared" si="593"/>
        <v>110571.0455764075</v>
      </c>
      <c r="P316" s="162">
        <f t="shared" si="593"/>
        <v>96296.791443850263</v>
      </c>
      <c r="Q316" s="162">
        <f t="shared" si="593"/>
        <v>118505.94451783356</v>
      </c>
      <c r="R316" s="162">
        <f t="shared" si="593"/>
        <v>193447.0588235294</v>
      </c>
      <c r="S316" s="162">
        <f t="shared" si="593"/>
        <v>97971.014492753617</v>
      </c>
      <c r="T316" s="162">
        <f t="shared" si="593"/>
        <v>111133.77192982456</v>
      </c>
      <c r="U316" s="162">
        <f t="shared" si="593"/>
        <v>140897.26027397261</v>
      </c>
      <c r="V316" s="162">
        <f t="shared" si="593"/>
        <v>98676.113360323885</v>
      </c>
      <c r="W316" s="162">
        <f t="shared" ref="W316:X316" si="594">IFERROR(+(W42*1000)/W283,"-")</f>
        <v>97425.149700598806</v>
      </c>
      <c r="X316" s="162">
        <f t="shared" si="594"/>
        <v>139355.55555555556</v>
      </c>
      <c r="Y316" s="162">
        <f t="shared" ref="Y316:AN316" si="595">IFERROR(+(Y42*1000)/Y283,"-")</f>
        <v>118401.36054421769</v>
      </c>
      <c r="Z316" s="162">
        <f t="shared" si="595"/>
        <v>108348.26325411335</v>
      </c>
      <c r="AA316" s="162">
        <f t="shared" si="595"/>
        <v>108571.12970711297</v>
      </c>
      <c r="AB316" s="162">
        <f t="shared" si="595"/>
        <v>109941.35802469136</v>
      </c>
      <c r="AC316" s="162">
        <f t="shared" si="595"/>
        <v>118135.98673300166</v>
      </c>
      <c r="AD316" s="162">
        <f t="shared" si="595"/>
        <v>126699.22879177378</v>
      </c>
      <c r="AE316" s="162">
        <f t="shared" si="595"/>
        <v>145171.77914110429</v>
      </c>
      <c r="AF316" s="162">
        <f t="shared" si="595"/>
        <v>97117.154811715474</v>
      </c>
      <c r="AG316" s="337">
        <f t="shared" si="595"/>
        <v>115100.03664345914</v>
      </c>
      <c r="AH316" s="337">
        <f t="shared" si="595"/>
        <v>113204.98783454987</v>
      </c>
      <c r="AI316" s="337">
        <f t="shared" si="595"/>
        <v>119105.5424528302</v>
      </c>
      <c r="AJ316" s="162">
        <f t="shared" si="595"/>
        <v>145197.96380090498</v>
      </c>
      <c r="AK316" s="162">
        <f t="shared" si="595"/>
        <v>102241.54589371981</v>
      </c>
      <c r="AL316" s="162">
        <f t="shared" si="595"/>
        <v>161549.29577464788</v>
      </c>
      <c r="AM316" s="337">
        <f t="shared" si="595"/>
        <v>139869.42416869424</v>
      </c>
      <c r="AN316" s="338">
        <f t="shared" si="595"/>
        <v>136840.90431861131</v>
      </c>
      <c r="AQ316" s="337">
        <f>IFERROR(+(AQ42*1000)/AQ283,"-")</f>
        <v>155874.15846711549</v>
      </c>
      <c r="AR316" s="337">
        <f>IFERROR(+(AR42*1000)/AR283,"-")</f>
        <v>115100.03664345914</v>
      </c>
      <c r="AS316" s="337">
        <f>IFERROR(+(AS42*1000)/AS283,"-")</f>
        <v>113204.98783454987</v>
      </c>
      <c r="AT316" s="337">
        <f>IFERROR(+(AT42*1000)/AT283,"-")</f>
        <v>119105.54245283018</v>
      </c>
      <c r="AU316" s="337">
        <f>IFERROR(+(AU42*1000)/AU283,"-")</f>
        <v>139869.42416869424</v>
      </c>
      <c r="AV316" s="338">
        <f t="shared" ref="AV316" si="596">IFERROR(+(AV42*1000)/AV283,"-")</f>
        <v>136840.90431861131</v>
      </c>
      <c r="AX316" s="337">
        <f>IFERROR(+(AX42*1000)/AX283,"-")</f>
        <v>147307.21808374004</v>
      </c>
      <c r="AY316" s="337">
        <f>IFERROR(+(AY42*1000)/AY283,"-")</f>
        <v>121785.81363004172</v>
      </c>
      <c r="AZ316" s="337">
        <f>IFERROR(+(AZ42*1000)/AZ283,"-")</f>
        <v>118135.98673300166</v>
      </c>
      <c r="BA316" s="337">
        <f>IFERROR(+(BA42*1000)/BA283,"-")</f>
        <v>115753.42465753424</v>
      </c>
      <c r="BB316" s="337">
        <f>IFERROR(+(BB42*1000)/BB283,"-")</f>
        <v>110821.25603864735</v>
      </c>
      <c r="BC316" s="338">
        <f t="shared" ref="BC316" si="597">IFERROR(+(BC42*1000)/BC283,"-")</f>
        <v>111133.77192982456</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8">IFERROR(+(D46*1000)/D283,"-")</f>
        <v>78794.227685729551</v>
      </c>
      <c r="E320" s="162">
        <f t="shared" si="598"/>
        <v>83450.680272108846</v>
      </c>
      <c r="F320" s="162">
        <f t="shared" si="598"/>
        <v>77230.003318951218</v>
      </c>
      <c r="G320" s="162">
        <f t="shared" si="598"/>
        <v>95669.040730024484</v>
      </c>
      <c r="H320" s="162">
        <f t="shared" si="598"/>
        <v>83025.993883792049</v>
      </c>
      <c r="I320" s="162">
        <f t="shared" si="598"/>
        <v>82481.134599946483</v>
      </c>
      <c r="J320" s="162">
        <f t="shared" si="598"/>
        <v>73311.738293778064</v>
      </c>
      <c r="K320" s="162">
        <f t="shared" si="598"/>
        <v>87380.113930605905</v>
      </c>
      <c r="L320" s="337">
        <f t="shared" si="598"/>
        <v>84221.624725905815</v>
      </c>
      <c r="M320" s="162">
        <f t="shared" si="598"/>
        <v>57306.122448979593</v>
      </c>
      <c r="N320" s="162">
        <f t="shared" si="598"/>
        <v>60328.445747800586</v>
      </c>
      <c r="O320" s="162">
        <f t="shared" si="598"/>
        <v>61357.90884718499</v>
      </c>
      <c r="P320" s="162">
        <f t="shared" si="598"/>
        <v>58497.326203208555</v>
      </c>
      <c r="Q320" s="162">
        <f t="shared" si="598"/>
        <v>72867.89960369881</v>
      </c>
      <c r="R320" s="162">
        <f t="shared" si="598"/>
        <v>61733.333333333336</v>
      </c>
      <c r="S320" s="162">
        <f t="shared" si="598"/>
        <v>58310.144927536232</v>
      </c>
      <c r="T320" s="162">
        <f t="shared" si="598"/>
        <v>68372.807017543862</v>
      </c>
      <c r="U320" s="162">
        <f t="shared" si="598"/>
        <v>54547.945205479453</v>
      </c>
      <c r="V320" s="162">
        <f t="shared" si="598"/>
        <v>59016.194331983803</v>
      </c>
      <c r="W320" s="162">
        <f t="shared" ref="W320:X320" si="599">IFERROR(+(W46*1000)/W283,"-")</f>
        <v>57383.233532934129</v>
      </c>
      <c r="X320" s="162">
        <f t="shared" si="599"/>
        <v>33344.444444444445</v>
      </c>
      <c r="Y320" s="162">
        <f t="shared" ref="Y320:AN320" si="600">IFERROR(+(Y46*1000)/Y283,"-")</f>
        <v>66195.011337868476</v>
      </c>
      <c r="Z320" s="162">
        <f t="shared" si="600"/>
        <v>69034.734917733091</v>
      </c>
      <c r="AA320" s="162">
        <f t="shared" si="600"/>
        <v>58443.514644351468</v>
      </c>
      <c r="AB320" s="162">
        <f t="shared" si="600"/>
        <v>66512.345679012345</v>
      </c>
      <c r="AC320" s="162">
        <f t="shared" si="600"/>
        <v>63480.928689883913</v>
      </c>
      <c r="AD320" s="162">
        <f t="shared" si="600"/>
        <v>69264.781491002577</v>
      </c>
      <c r="AE320" s="162">
        <f t="shared" si="600"/>
        <v>72914.110429447857</v>
      </c>
      <c r="AF320" s="162">
        <f t="shared" si="600"/>
        <v>50066.945606694564</v>
      </c>
      <c r="AG320" s="337">
        <f t="shared" si="600"/>
        <v>63170.392085012827</v>
      </c>
      <c r="AH320" s="337">
        <f t="shared" si="600"/>
        <v>66209.854014598546</v>
      </c>
      <c r="AI320" s="337">
        <f t="shared" si="600"/>
        <v>61657.42924528302</v>
      </c>
      <c r="AJ320" s="162">
        <f t="shared" si="600"/>
        <v>71756.787330316743</v>
      </c>
      <c r="AK320" s="162">
        <f t="shared" si="600"/>
        <v>48323.671497584539</v>
      </c>
      <c r="AL320" s="162">
        <f t="shared" si="600"/>
        <v>65957.746478873232</v>
      </c>
      <c r="AM320" s="337">
        <f t="shared" si="600"/>
        <v>67154.906731549068</v>
      </c>
      <c r="AN320" s="338">
        <f t="shared" si="600"/>
        <v>77453.594176524115</v>
      </c>
      <c r="AQ320" s="337">
        <f>IFERROR(+(AQ46*1000)/AQ283,"-")</f>
        <v>87380.113930605905</v>
      </c>
      <c r="AR320" s="337">
        <f>IFERROR(+(AR46*1000)/AR283,"-")</f>
        <v>63170.39208501282</v>
      </c>
      <c r="AS320" s="337">
        <f>IFERROR(+(AS46*1000)/AS283,"-")</f>
        <v>66209.854014598532</v>
      </c>
      <c r="AT320" s="337">
        <f>IFERROR(+(AT46*1000)/AT283,"-")</f>
        <v>61657.42924528302</v>
      </c>
      <c r="AU320" s="337">
        <f>IFERROR(+(AU46*1000)/AU283,"-")</f>
        <v>67154.906731549068</v>
      </c>
      <c r="AV320" s="338">
        <f t="shared" ref="AV320" si="601">IFERROR(+(AV46*1000)/AV283,"-")</f>
        <v>77453.5941765241</v>
      </c>
      <c r="AX320" s="337">
        <f>IFERROR(+(AX46*1000)/AX283,"-")</f>
        <v>85185.717955304397</v>
      </c>
      <c r="AY320" s="337">
        <f>IFERROR(+(AY46*1000)/AY283,"-")</f>
        <v>60400.556328233659</v>
      </c>
      <c r="AZ320" s="337">
        <f>IFERROR(+(AZ46*1000)/AZ283,"-")</f>
        <v>63480.928689883913</v>
      </c>
      <c r="BA320" s="337">
        <f>IFERROR(+(BA46*1000)/BA283,"-")</f>
        <v>54547.945205479453</v>
      </c>
      <c r="BB320" s="337">
        <f>IFERROR(+(BB46*1000)/BB283,"-")</f>
        <v>48323.671497584539</v>
      </c>
      <c r="BC320" s="338">
        <f t="shared" ref="BC320" si="602">IFERROR(+(BC46*1000)/BC283,"-")</f>
        <v>61263.15789473684</v>
      </c>
    </row>
    <row r="321" spans="1:55" s="204" customFormat="1">
      <c r="A321" s="341"/>
      <c r="B321" s="173" t="s">
        <v>52</v>
      </c>
      <c r="C321" s="308"/>
      <c r="D321" s="162">
        <f t="shared" ref="D321:V321" si="603">IFERROR(+(D46*1000)/D266,"-")</f>
        <v>8955.9565032501068</v>
      </c>
      <c r="E321" s="162">
        <f t="shared" si="603"/>
        <v>19041.133100504463</v>
      </c>
      <c r="F321" s="162">
        <f t="shared" si="603"/>
        <v>12509.757539917209</v>
      </c>
      <c r="G321" s="162">
        <f t="shared" si="603"/>
        <v>14246.826422723807</v>
      </c>
      <c r="H321" s="162">
        <f t="shared" si="603"/>
        <v>11022.939504669102</v>
      </c>
      <c r="I321" s="162">
        <f t="shared" si="603"/>
        <v>16815.711947626842</v>
      </c>
      <c r="J321" s="162">
        <f t="shared" si="603"/>
        <v>11799.814164773901</v>
      </c>
      <c r="K321" s="162">
        <f t="shared" si="603"/>
        <v>10159.010175206213</v>
      </c>
      <c r="L321" s="337">
        <f t="shared" si="603"/>
        <v>12680.944557553081</v>
      </c>
      <c r="M321" s="162">
        <f t="shared" si="603"/>
        <v>3645.1752488100387</v>
      </c>
      <c r="N321" s="162">
        <f t="shared" si="603"/>
        <v>6968.8346883468839</v>
      </c>
      <c r="O321" s="162">
        <f t="shared" si="603"/>
        <v>7858.0257510729616</v>
      </c>
      <c r="P321" s="162">
        <f t="shared" si="603"/>
        <v>7371.2938005390833</v>
      </c>
      <c r="Q321" s="162">
        <f t="shared" si="603"/>
        <v>9463.2012352032943</v>
      </c>
      <c r="R321" s="162">
        <f t="shared" si="603"/>
        <v>5193.6654569449029</v>
      </c>
      <c r="S321" s="162">
        <f t="shared" si="603"/>
        <v>5780.7471264367814</v>
      </c>
      <c r="T321" s="162">
        <f t="shared" si="603"/>
        <v>9124.3781094527367</v>
      </c>
      <c r="U321" s="162">
        <f t="shared" si="603"/>
        <v>3496.0491659350309</v>
      </c>
      <c r="V321" s="162">
        <f t="shared" si="603"/>
        <v>6229.4871794871797</v>
      </c>
      <c r="W321" s="162">
        <f t="shared" ref="W321:X321" si="604">IFERROR(+(W46*1000)/W266,"-")</f>
        <v>7605.5555555555557</v>
      </c>
      <c r="X321" s="162">
        <f t="shared" si="604"/>
        <v>2433.9010543390104</v>
      </c>
      <c r="Y321" s="162">
        <f t="shared" ref="Y321:AN321" si="605">IFERROR(+(Y46*1000)/Y266,"-")</f>
        <v>5678.2727095895743</v>
      </c>
      <c r="Z321" s="162">
        <f t="shared" si="605"/>
        <v>8389.6911797378361</v>
      </c>
      <c r="AA321" s="162">
        <f t="shared" si="605"/>
        <v>7201.8561484918791</v>
      </c>
      <c r="AB321" s="162">
        <f t="shared" si="605"/>
        <v>6427.0802266626897</v>
      </c>
      <c r="AC321" s="162">
        <f t="shared" si="605"/>
        <v>5618.5234111257887</v>
      </c>
      <c r="AD321" s="162">
        <f t="shared" si="605"/>
        <v>6100.0679194023096</v>
      </c>
      <c r="AE321" s="162">
        <f t="shared" si="605"/>
        <v>7377.4053382991933</v>
      </c>
      <c r="AF321" s="162">
        <f t="shared" si="605"/>
        <v>5730.8429118773947</v>
      </c>
      <c r="AG321" s="337">
        <f t="shared" si="605"/>
        <v>6665.1545222568757</v>
      </c>
      <c r="AH321" s="337">
        <f t="shared" si="605"/>
        <v>7386.1030060392213</v>
      </c>
      <c r="AI321" s="337">
        <f t="shared" si="605"/>
        <v>5999.1394641730249</v>
      </c>
      <c r="AJ321" s="162">
        <f t="shared" si="605"/>
        <v>3333.315817130846</v>
      </c>
      <c r="AK321" s="162">
        <f t="shared" si="605"/>
        <v>6091.9610231425095</v>
      </c>
      <c r="AL321" s="162">
        <f t="shared" si="605"/>
        <v>3836.9520688242524</v>
      </c>
      <c r="AM321" s="337">
        <f t="shared" si="605"/>
        <v>3582.4860468134816</v>
      </c>
      <c r="AN321" s="338">
        <f t="shared" si="605"/>
        <v>9710.2448227448222</v>
      </c>
      <c r="AQ321" s="337">
        <f>IFERROR(+(AQ46*1000)/AQ266,"-")</f>
        <v>10159.010175206213</v>
      </c>
      <c r="AR321" s="337">
        <f>IFERROR(+(AR46*1000)/AR266,"-")</f>
        <v>6665.1545222568757</v>
      </c>
      <c r="AS321" s="337">
        <f>IFERROR(+(AS46*1000)/AS266,"-")</f>
        <v>7386.1030060392204</v>
      </c>
      <c r="AT321" s="337">
        <f>IFERROR(+(AT46*1000)/AT266,"-")</f>
        <v>5999.1394641730258</v>
      </c>
      <c r="AU321" s="337">
        <f>IFERROR(+(AU46*1000)/AU266,"-")</f>
        <v>3582.4860468134821</v>
      </c>
      <c r="AV321" s="338">
        <f t="shared" ref="AV321" si="606">IFERROR(+(AV46*1000)/AV266,"-")</f>
        <v>9710.2448227448222</v>
      </c>
      <c r="AX321" s="337">
        <f>IFERROR(+(AX46*1000)/AX266,"-")</f>
        <v>10028.061687329906</v>
      </c>
      <c r="AY321" s="337">
        <f>IFERROR(+(AY46*1000)/AY266,"-")</f>
        <v>6296.6507177033491</v>
      </c>
      <c r="AZ321" s="337">
        <f>IFERROR(+(AZ46*1000)/AZ266,"-")</f>
        <v>6571.5021459227464</v>
      </c>
      <c r="BA321" s="337">
        <f>IFERROR(+(BA46*1000)/BA266,"-")</f>
        <v>5366.5768194070079</v>
      </c>
      <c r="BB321" s="337">
        <f>IFERROR(+(BB46*1000)/BB266,"-")</f>
        <v>4097.9106923392055</v>
      </c>
      <c r="BC321" s="338">
        <f t="shared" ref="BC321" si="607">IFERROR(+(BC46*1000)/BC266,"-")</f>
        <v>6689.6551724137935</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8">+D65</f>
        <v>5108</v>
      </c>
      <c r="E324" s="162">
        <f t="shared" si="608"/>
        <v>-2024</v>
      </c>
      <c r="F324" s="162">
        <f t="shared" si="608"/>
        <v>5283</v>
      </c>
      <c r="G324" s="162">
        <f t="shared" si="608"/>
        <v>24726</v>
      </c>
      <c r="H324" s="162">
        <f t="shared" si="608"/>
        <v>14978</v>
      </c>
      <c r="I324" s="162">
        <f t="shared" si="608"/>
        <v>18518</v>
      </c>
      <c r="J324" s="162">
        <f t="shared" si="608"/>
        <v>-1671</v>
      </c>
      <c r="K324" s="162">
        <f t="shared" si="608"/>
        <v>9900</v>
      </c>
      <c r="L324" s="337">
        <f t="shared" si="608"/>
        <v>74818</v>
      </c>
      <c r="M324" s="162">
        <f t="shared" si="608"/>
        <v>2511</v>
      </c>
      <c r="N324" s="162">
        <f t="shared" si="608"/>
        <v>1877</v>
      </c>
      <c r="O324" s="162">
        <f t="shared" si="608"/>
        <v>7926</v>
      </c>
      <c r="P324" s="162">
        <f t="shared" si="608"/>
        <v>1289</v>
      </c>
      <c r="Q324" s="162">
        <f t="shared" si="608"/>
        <v>2891</v>
      </c>
      <c r="R324" s="162">
        <f t="shared" si="608"/>
        <v>1553</v>
      </c>
      <c r="S324" s="162">
        <f t="shared" si="608"/>
        <v>-1132</v>
      </c>
      <c r="T324" s="162">
        <f t="shared" si="608"/>
        <v>-335</v>
      </c>
      <c r="U324" s="162">
        <f t="shared" si="608"/>
        <v>5491</v>
      </c>
      <c r="V324" s="162">
        <f t="shared" si="608"/>
        <v>-1513</v>
      </c>
      <c r="W324" s="162">
        <f t="shared" ref="W324:X324" si="609">+W65</f>
        <v>-1985</v>
      </c>
      <c r="X324" s="162">
        <f t="shared" si="609"/>
        <v>2044</v>
      </c>
      <c r="Y324" s="162">
        <f t="shared" ref="Y324:AN324" si="610">+Y65</f>
        <v>713</v>
      </c>
      <c r="Z324" s="162">
        <f t="shared" si="610"/>
        <v>-82</v>
      </c>
      <c r="AA324" s="162">
        <f t="shared" si="610"/>
        <v>2372</v>
      </c>
      <c r="AB324" s="162">
        <f t="shared" si="610"/>
        <v>852</v>
      </c>
      <c r="AC324" s="162">
        <f t="shared" si="610"/>
        <v>608</v>
      </c>
      <c r="AD324" s="162">
        <f t="shared" si="610"/>
        <v>2400</v>
      </c>
      <c r="AE324" s="162">
        <f t="shared" si="610"/>
        <v>-2277</v>
      </c>
      <c r="AF324" s="162">
        <f t="shared" si="610"/>
        <v>-498</v>
      </c>
      <c r="AG324" s="337">
        <f t="shared" si="610"/>
        <v>24705</v>
      </c>
      <c r="AH324" s="337">
        <f t="shared" si="610"/>
        <v>10517</v>
      </c>
      <c r="AI324" s="337">
        <f t="shared" si="610"/>
        <v>9275</v>
      </c>
      <c r="AJ324" s="162">
        <f t="shared" si="610"/>
        <v>5937</v>
      </c>
      <c r="AK324" s="162">
        <f t="shared" si="610"/>
        <v>2969</v>
      </c>
      <c r="AL324" s="162">
        <f t="shared" si="610"/>
        <v>2078</v>
      </c>
      <c r="AM324" s="337">
        <f t="shared" si="610"/>
        <v>10984</v>
      </c>
      <c r="AN324" s="338">
        <f t="shared" si="610"/>
        <v>110507</v>
      </c>
      <c r="AQ324" s="337">
        <f>+AQ65</f>
        <v>1237.5</v>
      </c>
      <c r="AR324" s="337">
        <f>+AR65</f>
        <v>1235.25</v>
      </c>
      <c r="AS324" s="337">
        <f>+AS65</f>
        <v>2103.4</v>
      </c>
      <c r="AT324" s="337">
        <f>+AT65</f>
        <v>618.33333333333337</v>
      </c>
      <c r="AU324" s="337">
        <f>+AU65</f>
        <v>3661.3333333333335</v>
      </c>
      <c r="AV324" s="338">
        <f t="shared" ref="AV324" si="611">+AV65</f>
        <v>3564.7419354838707</v>
      </c>
      <c r="AX324" s="337">
        <f>+AX65</f>
        <v>7591.5</v>
      </c>
      <c r="AY324" s="337">
        <f>+AY65</f>
        <v>1070.5</v>
      </c>
      <c r="AZ324" s="337">
        <f>+AZ65</f>
        <v>608</v>
      </c>
      <c r="BA324" s="337">
        <f>+BA65</f>
        <v>1289</v>
      </c>
      <c r="BB324" s="337">
        <f>+BB65</f>
        <v>2969</v>
      </c>
      <c r="BC324" s="338">
        <f t="shared" ref="BC324" si="612">+BC65</f>
        <v>2044</v>
      </c>
    </row>
    <row r="325" spans="1:55" s="204" customFormat="1">
      <c r="A325" s="245"/>
      <c r="B325" s="173" t="s">
        <v>49</v>
      </c>
      <c r="C325" s="308"/>
      <c r="D325" s="163">
        <f t="shared" ref="D325:V325" si="613">+D293</f>
        <v>2.1527581687226321E-2</v>
      </c>
      <c r="E325" s="163">
        <f t="shared" si="613"/>
        <v>-2.2804862934210676E-2</v>
      </c>
      <c r="F325" s="163">
        <f t="shared" si="613"/>
        <v>1.3253190373813723E-2</v>
      </c>
      <c r="G325" s="163">
        <f t="shared" si="613"/>
        <v>3.1341779532649272E-2</v>
      </c>
      <c r="H325" s="163">
        <f t="shared" si="613"/>
        <v>5.4970382495210551E-2</v>
      </c>
      <c r="I325" s="163">
        <f t="shared" si="613"/>
        <v>3.5625583162592948E-2</v>
      </c>
      <c r="J325" s="163">
        <f t="shared" si="613"/>
        <v>-8.8656151017874486E-3</v>
      </c>
      <c r="K325" s="163">
        <f t="shared" si="613"/>
        <v>3.2891130358513321E-2</v>
      </c>
      <c r="L325" s="322">
        <f t="shared" si="613"/>
        <v>2.6765556151395069E-2</v>
      </c>
      <c r="M325" s="163">
        <f t="shared" si="613"/>
        <v>0.10649306586369227</v>
      </c>
      <c r="N325" s="163">
        <f t="shared" si="613"/>
        <v>5.5981389245131082E-2</v>
      </c>
      <c r="O325" s="163">
        <f t="shared" si="613"/>
        <v>9.6089033290497783E-2</v>
      </c>
      <c r="P325" s="163">
        <f t="shared" si="613"/>
        <v>3.5790642787727339E-2</v>
      </c>
      <c r="Q325" s="163">
        <f t="shared" si="613"/>
        <v>3.2226420983401886E-2</v>
      </c>
      <c r="R325" s="163">
        <f t="shared" si="613"/>
        <v>3.1482495084027652E-2</v>
      </c>
      <c r="S325" s="163">
        <f t="shared" si="613"/>
        <v>-3.3491124260355026E-2</v>
      </c>
      <c r="T325" s="163">
        <f t="shared" si="613"/>
        <v>-6.610493912425755E-3</v>
      </c>
      <c r="U325" s="163">
        <f t="shared" si="613"/>
        <v>0.13346458606776529</v>
      </c>
      <c r="V325" s="163">
        <f t="shared" si="613"/>
        <v>-6.2076888360070567E-2</v>
      </c>
      <c r="W325" s="163">
        <f t="shared" ref="W325:X325" si="614">+W293</f>
        <v>-0.12200368776889982</v>
      </c>
      <c r="X325" s="163">
        <f t="shared" si="614"/>
        <v>0.16297241269335033</v>
      </c>
      <c r="Y325" s="163">
        <f t="shared" ref="Y325:AN325" si="615">+Y293</f>
        <v>1.3655079957866514E-2</v>
      </c>
      <c r="Z325" s="163">
        <f t="shared" si="615"/>
        <v>-6.9179047185172063E-4</v>
      </c>
      <c r="AA325" s="163">
        <f t="shared" si="615"/>
        <v>4.5705917490413701E-2</v>
      </c>
      <c r="AB325" s="163">
        <f t="shared" si="615"/>
        <v>2.3918475056848489E-2</v>
      </c>
      <c r="AC325" s="163">
        <f t="shared" si="615"/>
        <v>8.5350103880060639E-3</v>
      </c>
      <c r="AD325" s="163">
        <f t="shared" si="615"/>
        <v>4.8695369881913725E-2</v>
      </c>
      <c r="AE325" s="163">
        <f t="shared" si="615"/>
        <v>-9.6226175886404933E-2</v>
      </c>
      <c r="AF325" s="163">
        <f t="shared" si="615"/>
        <v>-1.0727672224376374E-2</v>
      </c>
      <c r="AG325" s="322">
        <f t="shared" si="615"/>
        <v>2.6217097304111963E-2</v>
      </c>
      <c r="AH325" s="322">
        <f t="shared" si="615"/>
        <v>2.8254947369552252E-2</v>
      </c>
      <c r="AI325" s="322">
        <f t="shared" si="615"/>
        <v>4.5915159675846397E-2</v>
      </c>
      <c r="AJ325" s="163">
        <f t="shared" si="615"/>
        <v>4.6254528456234664E-2</v>
      </c>
      <c r="AK325" s="163">
        <f t="shared" si="615"/>
        <v>0.14028539028539028</v>
      </c>
      <c r="AL325" s="163">
        <f t="shared" si="615"/>
        <v>9.0584132519616389E-2</v>
      </c>
      <c r="AM325" s="322">
        <f t="shared" si="615"/>
        <v>6.3690500350808019E-2</v>
      </c>
      <c r="AN325" s="323">
        <f t="shared" si="615"/>
        <v>2.8261994858432997E-2</v>
      </c>
      <c r="AQ325" s="322">
        <f>+AQ293</f>
        <v>3.2891130358513321E-2</v>
      </c>
      <c r="AR325" s="322">
        <f>+AR293</f>
        <v>2.6217097304111963E-2</v>
      </c>
      <c r="AS325" s="322">
        <f>+AS293</f>
        <v>2.8254947369552249E-2</v>
      </c>
      <c r="AT325" s="322">
        <f>+AT293</f>
        <v>4.5915159675846404E-2</v>
      </c>
      <c r="AU325" s="322">
        <f>+AU293</f>
        <v>6.3690500350808019E-2</v>
      </c>
      <c r="AV325" s="323">
        <f t="shared" ref="AV325" si="616">+AV293</f>
        <v>2.8261994858432997E-2</v>
      </c>
      <c r="AX325" s="322">
        <f>+AX293</f>
        <v>2.6475804187512098E-2</v>
      </c>
      <c r="AY325" s="322">
        <f>+AY293</f>
        <v>2.4450687497144945E-2</v>
      </c>
      <c r="AZ325" s="322">
        <f>+AZ293</f>
        <v>8.5350103880060639E-3</v>
      </c>
      <c r="BA325" s="322">
        <f>+BA293</f>
        <v>3.8136094674556212E-2</v>
      </c>
      <c r="BB325" s="322">
        <f>+BB293</f>
        <v>0.12942458587619879</v>
      </c>
      <c r="BC325" s="323">
        <f t="shared" ref="BC325" si="617">+BC293</f>
        <v>4.033387927462162E-2</v>
      </c>
    </row>
    <row r="326" spans="1:55" s="204" customFormat="1">
      <c r="A326" s="341"/>
      <c r="B326" s="173" t="s">
        <v>48</v>
      </c>
      <c r="C326" s="308"/>
      <c r="D326" s="163">
        <f t="shared" ref="D326:V326" si="618">IFERROR(+(D69-D67+D53+D60)/D42,"-")</f>
        <v>0.14489815700636807</v>
      </c>
      <c r="E326" s="163">
        <f t="shared" si="618"/>
        <v>7.2594729192252655E-2</v>
      </c>
      <c r="F326" s="163">
        <f t="shared" si="618"/>
        <v>0.10568183813697724</v>
      </c>
      <c r="G326" s="163">
        <f t="shared" si="618"/>
        <v>0.14158432784267</v>
      </c>
      <c r="H326" s="163">
        <f t="shared" si="618"/>
        <v>0.15140527169564802</v>
      </c>
      <c r="I326" s="163">
        <f t="shared" si="618"/>
        <v>0.12718283169326369</v>
      </c>
      <c r="J326" s="163">
        <f t="shared" si="618"/>
        <v>7.8448225550586004E-2</v>
      </c>
      <c r="K326" s="163">
        <f t="shared" si="618"/>
        <v>0.13119574209366996</v>
      </c>
      <c r="L326" s="322">
        <f t="shared" si="618"/>
        <v>0.12745889631521953</v>
      </c>
      <c r="M326" s="163">
        <f t="shared" si="618"/>
        <v>0.16268713685906952</v>
      </c>
      <c r="N326" s="163">
        <f t="shared" si="618"/>
        <v>0.15109308359927226</v>
      </c>
      <c r="O326" s="163">
        <f t="shared" si="618"/>
        <v>0.17715733579031592</v>
      </c>
      <c r="P326" s="163">
        <f t="shared" si="618"/>
        <v>0.1281688185478273</v>
      </c>
      <c r="Q326" s="163">
        <f t="shared" si="618"/>
        <v>0.12733393527962636</v>
      </c>
      <c r="R326" s="163">
        <f t="shared" si="618"/>
        <v>9.0332258914634395E-2</v>
      </c>
      <c r="S326" s="163">
        <f t="shared" si="618"/>
        <v>3.4644970414201184E-2</v>
      </c>
      <c r="T326" s="163">
        <f t="shared" si="618"/>
        <v>9.2310120962172185E-2</v>
      </c>
      <c r="U326" s="163">
        <f t="shared" si="618"/>
        <v>0.19551796217976763</v>
      </c>
      <c r="V326" s="163">
        <f t="shared" si="618"/>
        <v>-3.4464366306979034E-3</v>
      </c>
      <c r="W326" s="163">
        <f t="shared" ref="W326:X326" si="619">IFERROR(+(W69-W67+W53+W60)/W42,"-")</f>
        <v>-5.0522433927473881E-2</v>
      </c>
      <c r="X326" s="163">
        <f t="shared" si="619"/>
        <v>0.19008132674214639</v>
      </c>
      <c r="Y326" s="163">
        <f t="shared" ref="Y326:AN326" si="620">IFERROR(+(Y69-Y67+Y53+Y60)/Y42,"-")</f>
        <v>9.9683998850904912E-2</v>
      </c>
      <c r="Z326" s="163">
        <f t="shared" si="620"/>
        <v>0.10297554267587929</v>
      </c>
      <c r="AA326" s="163">
        <f t="shared" si="620"/>
        <v>0.15301462512283948</v>
      </c>
      <c r="AB326" s="163">
        <f t="shared" si="620"/>
        <v>0.10168159231913759</v>
      </c>
      <c r="AC326" s="163">
        <f t="shared" si="620"/>
        <v>0.11310292548711326</v>
      </c>
      <c r="AD326" s="163">
        <f t="shared" si="620"/>
        <v>0.15868603660268635</v>
      </c>
      <c r="AE326" s="163">
        <f t="shared" si="620"/>
        <v>3.2413472509825465E-2</v>
      </c>
      <c r="AF326" s="163">
        <f t="shared" si="620"/>
        <v>6.8695876954892071E-2</v>
      </c>
      <c r="AG326" s="322">
        <f t="shared" si="620"/>
        <v>0.11481082939625861</v>
      </c>
      <c r="AH326" s="322">
        <f t="shared" si="620"/>
        <v>0.12727756314847752</v>
      </c>
      <c r="AI326" s="322">
        <f t="shared" si="620"/>
        <v>0.14449785399226744</v>
      </c>
      <c r="AJ326" s="163">
        <f t="shared" si="620"/>
        <v>0.11482217287990339</v>
      </c>
      <c r="AK326" s="163">
        <f t="shared" si="620"/>
        <v>0.21380646380646381</v>
      </c>
      <c r="AL326" s="163">
        <f t="shared" si="620"/>
        <v>0.17140366172624238</v>
      </c>
      <c r="AM326" s="322">
        <f t="shared" si="620"/>
        <v>0.13449573521822578</v>
      </c>
      <c r="AN326" s="323">
        <f t="shared" si="620"/>
        <v>0.12472110630645007</v>
      </c>
      <c r="AQ326" s="322">
        <f>IFERROR(+(AQ69-AQ67+AQ53+AQ60)/AQ42,"-")</f>
        <v>0.13119574209366996</v>
      </c>
      <c r="AR326" s="322">
        <f>IFERROR(+(AR69-AR67+AR53+AR60)/AR42,"-")</f>
        <v>0.11481082939625861</v>
      </c>
      <c r="AS326" s="322">
        <f>IFERROR(+(AS69-AS67+AS53+AS60)/AS42,"-")</f>
        <v>0.12727756314847749</v>
      </c>
      <c r="AT326" s="322">
        <f>IFERROR(+(AT69-AT67+AT53+AT60)/AT42,"-")</f>
        <v>0.14449785399226744</v>
      </c>
      <c r="AU326" s="322">
        <f>IFERROR(+(AU69-AU67+AU53+AU60)/AU42,"-")</f>
        <v>0.13449573521822578</v>
      </c>
      <c r="AV326" s="323">
        <f t="shared" ref="AV326" si="621">IFERROR(+(AV69-AV67+AV53+AV60)/AV42,"-")</f>
        <v>0.12472110630645009</v>
      </c>
      <c r="AX326" s="322">
        <f>IFERROR(+(AX69-AX67+AX53+AX60)/AX42,"-")</f>
        <v>0.12306549461433701</v>
      </c>
      <c r="AY326" s="322">
        <f>IFERROR(+(AY69-AY67+AY53+AY60)/AY42,"-")</f>
        <v>8.9249006441003156E-2</v>
      </c>
      <c r="AZ326" s="322">
        <f>IFERROR(+(AZ69-AZ67+AZ53+AZ60)/AZ42,"-")</f>
        <v>9.1737323825032288E-2</v>
      </c>
      <c r="BA326" s="322">
        <f>IFERROR(+(BA69-BA67+BA53+BA60)/BA42,"-")</f>
        <v>9.5236686390532538E-2</v>
      </c>
      <c r="BB326" s="322">
        <f>IFERROR(+(BB69-BB67+BB53+BB60)/BB42,"-")</f>
        <v>0.20505666957279861</v>
      </c>
      <c r="BC326" s="323">
        <f t="shared" ref="BC326" si="622">IFERROR(+(BC69-BC67+BC53+BC60)/BC42,"-")</f>
        <v>0.12956568068354479</v>
      </c>
    </row>
    <row r="327" spans="1:55" s="204" customFormat="1">
      <c r="A327" s="341"/>
      <c r="B327" s="173" t="s">
        <v>47</v>
      </c>
      <c r="C327" s="308"/>
      <c r="D327" s="163">
        <f t="shared" ref="D327:V327" si="623">+D294</f>
        <v>0.14300163943407915</v>
      </c>
      <c r="E327" s="163">
        <f t="shared" si="623"/>
        <v>2.6151228690861155E-2</v>
      </c>
      <c r="F327" s="163">
        <f t="shared" si="623"/>
        <v>8.6688859844313265E-2</v>
      </c>
      <c r="G327" s="163">
        <f t="shared" si="623"/>
        <v>0.12759169238764634</v>
      </c>
      <c r="H327" s="163">
        <f t="shared" si="623"/>
        <v>0.12496238173183497</v>
      </c>
      <c r="I327" s="163">
        <f t="shared" si="623"/>
        <v>9.6257178310680175E-2</v>
      </c>
      <c r="J327" s="163">
        <f t="shared" si="623"/>
        <v>6.4791676614618987E-2</v>
      </c>
      <c r="K327" s="163">
        <f t="shared" si="623"/>
        <v>0.11523856036519121</v>
      </c>
      <c r="L327" s="322">
        <f t="shared" si="623"/>
        <v>0.1081984138426199</v>
      </c>
      <c r="M327" s="163">
        <f t="shared" si="623"/>
        <v>8.3252046312396619E-2</v>
      </c>
      <c r="N327" s="163">
        <f t="shared" si="623"/>
        <v>0.13421217453547676</v>
      </c>
      <c r="O327" s="163">
        <f t="shared" si="623"/>
        <v>0.15145600465533546</v>
      </c>
      <c r="P327" s="163">
        <f t="shared" si="623"/>
        <v>0.10606691656254338</v>
      </c>
      <c r="Q327" s="163">
        <f t="shared" si="623"/>
        <v>9.0838154477254227E-2</v>
      </c>
      <c r="R327" s="163">
        <f t="shared" si="623"/>
        <v>5.4937258002392103E-2</v>
      </c>
      <c r="S327" s="163">
        <f t="shared" si="623"/>
        <v>2.3313609467455622E-2</v>
      </c>
      <c r="T327" s="163">
        <f t="shared" si="623"/>
        <v>8.7633443179351581E-2</v>
      </c>
      <c r="U327" s="163">
        <f t="shared" si="623"/>
        <v>0.14325992902629917</v>
      </c>
      <c r="V327" s="163">
        <f t="shared" si="623"/>
        <v>-3.2494973946580234E-2</v>
      </c>
      <c r="W327" s="163">
        <f t="shared" ref="W327:X327" si="624">+W294</f>
        <v>-5.8574062692071299E-2</v>
      </c>
      <c r="X327" s="163">
        <f t="shared" si="624"/>
        <v>0.12055493541699888</v>
      </c>
      <c r="Y327" s="163">
        <f t="shared" ref="Y327:AN327" si="625">+Y294</f>
        <v>5.9638035047400173E-2</v>
      </c>
      <c r="Z327" s="163">
        <f t="shared" si="625"/>
        <v>9.9626264415816693E-2</v>
      </c>
      <c r="AA327" s="163">
        <f t="shared" si="625"/>
        <v>0.14393895600901785</v>
      </c>
      <c r="AB327" s="163">
        <f t="shared" si="625"/>
        <v>9.1097947839757443E-2</v>
      </c>
      <c r="AC327" s="163">
        <f t="shared" si="625"/>
        <v>0.10670166769610871</v>
      </c>
      <c r="AD327" s="163">
        <f t="shared" si="625"/>
        <v>0.13762528912875868</v>
      </c>
      <c r="AE327" s="163">
        <f t="shared" si="625"/>
        <v>2.3073997379875755E-2</v>
      </c>
      <c r="AF327" s="163">
        <f t="shared" si="625"/>
        <v>5.1936581793115333E-2</v>
      </c>
      <c r="AG327" s="322">
        <f t="shared" si="625"/>
        <v>9.2859780712366446E-2</v>
      </c>
      <c r="AH327" s="322">
        <f t="shared" si="625"/>
        <v>0.11586489637792906</v>
      </c>
      <c r="AI327" s="322">
        <f t="shared" si="625"/>
        <v>0.12134968292550111</v>
      </c>
      <c r="AJ327" s="163">
        <f t="shared" si="625"/>
        <v>9.1893576409177669E-2</v>
      </c>
      <c r="AK327" s="163">
        <f t="shared" si="625"/>
        <v>0.13749763749763749</v>
      </c>
      <c r="AL327" s="163">
        <f t="shared" si="625"/>
        <v>0.13230165649520489</v>
      </c>
      <c r="AM327" s="322">
        <f t="shared" si="625"/>
        <v>0.1028650287894514</v>
      </c>
      <c r="AN327" s="323">
        <f t="shared" si="625"/>
        <v>0.10426660037666632</v>
      </c>
      <c r="AQ327" s="322">
        <f>+AQ294</f>
        <v>0.11523856036519121</v>
      </c>
      <c r="AR327" s="322">
        <f>+AR294</f>
        <v>9.2859780712366446E-2</v>
      </c>
      <c r="AS327" s="322">
        <f>+AS294</f>
        <v>0.11586489637792904</v>
      </c>
      <c r="AT327" s="322">
        <f>+AT294</f>
        <v>0.12134968292550111</v>
      </c>
      <c r="AU327" s="322">
        <f>+AU294</f>
        <v>0.10286502878945142</v>
      </c>
      <c r="AV327" s="323">
        <f t="shared" ref="AV327" si="626">+AV294</f>
        <v>0.10426660037666634</v>
      </c>
      <c r="AX327" s="322">
        <f>+AX294</f>
        <v>0.10212619034748294</v>
      </c>
      <c r="AY327" s="322">
        <f>+AY294</f>
        <v>8.0204193504179802E-2</v>
      </c>
      <c r="AZ327" s="322">
        <f>+AZ294</f>
        <v>8.0815879611432426E-2</v>
      </c>
      <c r="BA327" s="322">
        <f>+BA294</f>
        <v>8.7218934911242607E-2</v>
      </c>
      <c r="BB327" s="322">
        <f>+BB294</f>
        <v>0.14516129032258066</v>
      </c>
      <c r="BC327" s="323">
        <f t="shared" ref="BC327" si="627">+BC294</f>
        <v>0.11877182942952424</v>
      </c>
    </row>
    <row r="328" spans="1:55" s="204" customFormat="1">
      <c r="A328" s="341"/>
      <c r="B328" s="173" t="s">
        <v>46</v>
      </c>
      <c r="C328" s="308"/>
      <c r="D328" s="163">
        <f t="shared" ref="D328:V328" si="628">IFERROR(+D34/D42,"-")</f>
        <v>1.8965175722889282E-3</v>
      </c>
      <c r="E328" s="163">
        <f t="shared" si="628"/>
        <v>4.6443500501391503E-2</v>
      </c>
      <c r="F328" s="163">
        <f t="shared" si="628"/>
        <v>1.899297829266396E-2</v>
      </c>
      <c r="G328" s="163">
        <f t="shared" si="628"/>
        <v>1.3992635455023671E-2</v>
      </c>
      <c r="H328" s="163">
        <f t="shared" si="628"/>
        <v>2.6442889963813061E-2</v>
      </c>
      <c r="I328" s="163">
        <f t="shared" si="628"/>
        <v>3.0925653382583518E-2</v>
      </c>
      <c r="J328" s="163">
        <f t="shared" si="628"/>
        <v>1.365654893596702E-2</v>
      </c>
      <c r="K328" s="163">
        <f t="shared" si="628"/>
        <v>1.5957181728478737E-2</v>
      </c>
      <c r="L328" s="322">
        <f t="shared" si="628"/>
        <v>1.9260482472599632E-2</v>
      </c>
      <c r="M328" s="163">
        <f t="shared" si="628"/>
        <v>7.9435090546672887E-2</v>
      </c>
      <c r="N328" s="163">
        <f t="shared" si="628"/>
        <v>1.688090906379552E-2</v>
      </c>
      <c r="O328" s="163">
        <f t="shared" si="628"/>
        <v>2.5701331134980483E-2</v>
      </c>
      <c r="P328" s="163">
        <f t="shared" si="628"/>
        <v>2.210190198528391E-2</v>
      </c>
      <c r="Q328" s="163">
        <f t="shared" si="628"/>
        <v>3.6495780802372112E-2</v>
      </c>
      <c r="R328" s="163">
        <f t="shared" si="628"/>
        <v>3.5395000912242292E-2</v>
      </c>
      <c r="S328" s="163">
        <f t="shared" si="628"/>
        <v>1.1331360946745563E-2</v>
      </c>
      <c r="T328" s="163">
        <f t="shared" si="628"/>
        <v>4.6766777828206093E-3</v>
      </c>
      <c r="U328" s="163">
        <f t="shared" si="628"/>
        <v>5.2258033153468476E-2</v>
      </c>
      <c r="V328" s="163">
        <f t="shared" si="628"/>
        <v>2.904853731588233E-2</v>
      </c>
      <c r="W328" s="163">
        <f t="shared" ref="W328:X328" si="629">IFERROR(+W34/W42,"-")</f>
        <v>8.0516287645974183E-3</v>
      </c>
      <c r="X328" s="163">
        <f t="shared" si="629"/>
        <v>6.9526391325147499E-2</v>
      </c>
      <c r="Y328" s="163">
        <f t="shared" ref="Y328:AN328" si="630">IFERROR(+Y34/Y42,"-")</f>
        <v>4.0045963803504739E-2</v>
      </c>
      <c r="Z328" s="163">
        <f t="shared" si="630"/>
        <v>3.3492782600625984E-3</v>
      </c>
      <c r="AA328" s="163">
        <f t="shared" si="630"/>
        <v>9.0756691138216081E-3</v>
      </c>
      <c r="AB328" s="163">
        <f t="shared" si="630"/>
        <v>1.0583644479380141E-2</v>
      </c>
      <c r="AC328" s="163">
        <f t="shared" si="630"/>
        <v>6.4012577910045479E-3</v>
      </c>
      <c r="AD328" s="163">
        <f t="shared" si="630"/>
        <v>2.1060747473927686E-2</v>
      </c>
      <c r="AE328" s="163">
        <f t="shared" si="630"/>
        <v>9.3394751299497106E-3</v>
      </c>
      <c r="AF328" s="163">
        <f t="shared" si="630"/>
        <v>1.6759295161776745E-2</v>
      </c>
      <c r="AG328" s="322">
        <f t="shared" si="630"/>
        <v>2.1951048683892166E-2</v>
      </c>
      <c r="AH328" s="322">
        <f t="shared" si="630"/>
        <v>1.1412666770548443E-2</v>
      </c>
      <c r="AI328" s="322">
        <f t="shared" si="630"/>
        <v>2.3148171066766334E-2</v>
      </c>
      <c r="AJ328" s="163">
        <f t="shared" si="630"/>
        <v>2.2928596470725721E-2</v>
      </c>
      <c r="AK328" s="163">
        <f t="shared" si="630"/>
        <v>7.6308826308826308E-2</v>
      </c>
      <c r="AL328" s="163">
        <f t="shared" si="630"/>
        <v>3.910200523103749E-2</v>
      </c>
      <c r="AM328" s="322">
        <f t="shared" si="630"/>
        <v>3.1630706428774379E-2</v>
      </c>
      <c r="AN328" s="323">
        <f t="shared" si="630"/>
        <v>2.0454505929783748E-2</v>
      </c>
      <c r="AQ328" s="322">
        <f>IFERROR(+AQ34/AQ42,"-")</f>
        <v>1.5957181728478737E-2</v>
      </c>
      <c r="AR328" s="322">
        <f>IFERROR(+AR34/AR42,"-")</f>
        <v>2.1951048683892166E-2</v>
      </c>
      <c r="AS328" s="322">
        <f>IFERROR(+AS34/AS42,"-")</f>
        <v>1.1412666770548441E-2</v>
      </c>
      <c r="AT328" s="322">
        <f>IFERROR(+AT34/AT42,"-")</f>
        <v>2.3148171066766338E-2</v>
      </c>
      <c r="AU328" s="322">
        <f>IFERROR(+AU34/AU42,"-")</f>
        <v>3.1630706428774372E-2</v>
      </c>
      <c r="AV328" s="323">
        <f t="shared" ref="AV328" si="631">IFERROR(+AV34/AV42,"-")</f>
        <v>2.0454505929783751E-2</v>
      </c>
      <c r="AX328" s="322">
        <f>IFERROR(+AX34/AX42,"-")</f>
        <v>2.0939304266854065E-2</v>
      </c>
      <c r="AY328" s="322">
        <f>IFERROR(+AY34/AY42,"-")</f>
        <v>1.6970444474898361E-2</v>
      </c>
      <c r="AZ328" s="322">
        <f>IFERROR(+AZ34/AZ42,"-")</f>
        <v>1.0921444213599866E-2</v>
      </c>
      <c r="BA328" s="322">
        <f>IFERROR(+BA34/BA42,"-")</f>
        <v>2.0946745562130178E-2</v>
      </c>
      <c r="BB328" s="322">
        <f>IFERROR(+BB34/BB42,"-")</f>
        <v>7.0401046207497819E-2</v>
      </c>
      <c r="BC328" s="323">
        <f t="shared" ref="BC328" si="632">IFERROR(+BC34/BC42,"-")</f>
        <v>2.0482664719695325E-2</v>
      </c>
    </row>
    <row r="329" spans="1:55" s="204" customFormat="1">
      <c r="A329" s="341"/>
      <c r="B329" s="173" t="s">
        <v>45</v>
      </c>
      <c r="C329" s="308"/>
      <c r="D329" s="163">
        <f t="shared" ref="D329:V329" si="633">IFERROR(+D178/D170,"-")</f>
        <v>0.11222838455184504</v>
      </c>
      <c r="E329" s="163">
        <f t="shared" si="633"/>
        <v>7.886530868628859E-2</v>
      </c>
      <c r="F329" s="163">
        <f t="shared" si="633"/>
        <v>0.12499907570585263</v>
      </c>
      <c r="G329" s="163">
        <f t="shared" si="633"/>
        <v>0.1665125909174256</v>
      </c>
      <c r="H329" s="163">
        <f t="shared" si="633"/>
        <v>0.14142306134438756</v>
      </c>
      <c r="I329" s="163">
        <f t="shared" si="633"/>
        <v>0.17013424523031606</v>
      </c>
      <c r="J329" s="163">
        <f t="shared" si="633"/>
        <v>0.11647912976223149</v>
      </c>
      <c r="K329" s="163">
        <f t="shared" si="633"/>
        <v>0.14096788693003046</v>
      </c>
      <c r="L329" s="322">
        <f t="shared" si="633"/>
        <v>0.14519933524817177</v>
      </c>
      <c r="M329" s="163">
        <f t="shared" si="633"/>
        <v>0.14787414595935419</v>
      </c>
      <c r="N329" s="163">
        <f t="shared" si="633"/>
        <v>0.1470293572968214</v>
      </c>
      <c r="O329" s="163">
        <f t="shared" si="633"/>
        <v>0.12166783194559207</v>
      </c>
      <c r="P329" s="163">
        <f t="shared" si="633"/>
        <v>0.14583333333333334</v>
      </c>
      <c r="Q329" s="163">
        <f t="shared" si="633"/>
        <v>0.10137057736563466</v>
      </c>
      <c r="R329" s="163">
        <f t="shared" si="633"/>
        <v>0.11449526131582052</v>
      </c>
      <c r="S329" s="163">
        <f t="shared" si="633"/>
        <v>2.0984832744649906E-2</v>
      </c>
      <c r="T329" s="163">
        <f t="shared" si="633"/>
        <v>0.10608850608850609</v>
      </c>
      <c r="U329" s="163">
        <f t="shared" si="633"/>
        <v>0.18202108462342104</v>
      </c>
      <c r="V329" s="163">
        <f t="shared" si="633"/>
        <v>-2.2382642361671236E-2</v>
      </c>
      <c r="W329" s="163">
        <f t="shared" ref="W329:X329" si="634">IFERROR(+W178/W170,"-")</f>
        <v>-0.10665325116337568</v>
      </c>
      <c r="X329" s="163">
        <f t="shared" si="634"/>
        <v>9.4548413344182264E-2</v>
      </c>
      <c r="Y329" s="163">
        <f t="shared" ref="Y329:AN329" si="635">IFERROR(+Y178/Y170,"-")</f>
        <v>0.15143775674227541</v>
      </c>
      <c r="Z329" s="163">
        <f t="shared" si="635"/>
        <v>0.1341984869778429</v>
      </c>
      <c r="AA329" s="163">
        <f t="shared" si="635"/>
        <v>0.1288827421223788</v>
      </c>
      <c r="AB329" s="163">
        <f t="shared" si="635"/>
        <v>0.12680538555691553</v>
      </c>
      <c r="AC329" s="163">
        <f t="shared" si="635"/>
        <v>9.225859760093455E-2</v>
      </c>
      <c r="AD329" s="163">
        <f t="shared" si="635"/>
        <v>9.6916774471755063E-2</v>
      </c>
      <c r="AE329" s="163">
        <f t="shared" si="635"/>
        <v>2.5593767017132327E-2</v>
      </c>
      <c r="AF329" s="163">
        <f t="shared" si="635"/>
        <v>0.14645424519137362</v>
      </c>
      <c r="AG329" s="322">
        <f t="shared" si="635"/>
        <v>0.11198059112624295</v>
      </c>
      <c r="AH329" s="322">
        <f t="shared" si="635"/>
        <v>0.11554717060677283</v>
      </c>
      <c r="AI329" s="322">
        <f t="shared" si="635"/>
        <v>0.12351242626915768</v>
      </c>
      <c r="AJ329" s="163">
        <f t="shared" si="635"/>
        <v>0.12609081554907983</v>
      </c>
      <c r="AK329" s="163">
        <f t="shared" si="635"/>
        <v>0.25834220391539781</v>
      </c>
      <c r="AL329" s="163">
        <f t="shared" si="635"/>
        <v>0.26593015557762328</v>
      </c>
      <c r="AM329" s="322">
        <f t="shared" si="635"/>
        <v>0.16212562396006655</v>
      </c>
      <c r="AN329" s="323">
        <f t="shared" si="635"/>
        <v>0.13786998048057644</v>
      </c>
      <c r="AQ329" s="322">
        <f>IFERROR(+AQ178/AQ170,"-")</f>
        <v>0.14096788693003046</v>
      </c>
      <c r="AR329" s="322">
        <f>IFERROR(+AR178/AR170,"-")</f>
        <v>0.11198059112624295</v>
      </c>
      <c r="AS329" s="322">
        <f>IFERROR(+AS178/AS170,"-")</f>
        <v>0.11554717060677283</v>
      </c>
      <c r="AT329" s="322">
        <f>IFERROR(+AT178/AT170,"-")</f>
        <v>0.12351242626915768</v>
      </c>
      <c r="AU329" s="322">
        <f>IFERROR(+AU178/AU170,"-")</f>
        <v>0.16212562396006655</v>
      </c>
      <c r="AV329" s="323">
        <f t="shared" ref="AV329" si="636">IFERROR(+AV178/AV170,"-")</f>
        <v>0.13786998048057644</v>
      </c>
      <c r="AX329" s="322">
        <f>IFERROR(+AX178/AX170,"-")</f>
        <v>0.14118505261251976</v>
      </c>
      <c r="AY329" s="322">
        <f>IFERROR(+AY178/AY170,"-")</f>
        <v>0.12105631892966914</v>
      </c>
      <c r="AZ329" s="322">
        <f>IFERROR(+AZ178/AZ170,"-")</f>
        <v>0.10738809584864803</v>
      </c>
      <c r="BA329" s="322">
        <f>IFERROR(+BA178/BA170,"-")</f>
        <v>0.13837523374194888</v>
      </c>
      <c r="BB329" s="322">
        <f>IFERROR(+BB178/BB170,"-")</f>
        <v>0.26593015557762328</v>
      </c>
      <c r="BC329" s="323">
        <f t="shared" ref="BC329" si="637">IFERROR(+BC178/BC170,"-")</f>
        <v>0.13398095978239752</v>
      </c>
    </row>
    <row r="330" spans="1:55" s="204" customFormat="1">
      <c r="A330" s="341"/>
      <c r="B330" s="173" t="s">
        <v>44</v>
      </c>
      <c r="C330" s="308"/>
      <c r="D330" s="163">
        <f t="shared" ref="D330:V330" si="638">IFERROR(+(D69-D67+D60)/D42,"-")</f>
        <v>0.1240322492276959</v>
      </c>
      <c r="E330" s="163">
        <f t="shared" si="638"/>
        <v>7.2087704077608644E-2</v>
      </c>
      <c r="F330" s="163">
        <f t="shared" si="638"/>
        <v>0.1006294199251921</v>
      </c>
      <c r="G330" s="163">
        <f t="shared" si="638"/>
        <v>0.1415805251516323</v>
      </c>
      <c r="H330" s="163">
        <f t="shared" si="638"/>
        <v>0.14885089953536851</v>
      </c>
      <c r="I330" s="163">
        <f t="shared" si="638"/>
        <v>0.12718283169326369</v>
      </c>
      <c r="J330" s="163">
        <f t="shared" si="638"/>
        <v>7.7509138852192003E-2</v>
      </c>
      <c r="K330" s="163">
        <f t="shared" si="638"/>
        <v>0.13119574209366996</v>
      </c>
      <c r="L330" s="322">
        <f t="shared" si="638"/>
        <v>0.12463774130158776</v>
      </c>
      <c r="M330" s="163">
        <f t="shared" si="638"/>
        <v>0.16268713685906952</v>
      </c>
      <c r="N330" s="163">
        <f t="shared" si="638"/>
        <v>0.14584389632855141</v>
      </c>
      <c r="O330" s="163">
        <f t="shared" si="638"/>
        <v>0.16755570642290812</v>
      </c>
      <c r="P330" s="163">
        <f t="shared" si="638"/>
        <v>0.1281688185478273</v>
      </c>
      <c r="Q330" s="163">
        <f t="shared" si="638"/>
        <v>0.12733393527962636</v>
      </c>
      <c r="R330" s="163">
        <f t="shared" si="638"/>
        <v>7.9466439619696322E-2</v>
      </c>
      <c r="S330" s="163">
        <f t="shared" si="638"/>
        <v>2.8076923076923076E-2</v>
      </c>
      <c r="T330" s="163">
        <f t="shared" si="638"/>
        <v>9.1678670797403161E-2</v>
      </c>
      <c r="U330" s="163">
        <f t="shared" si="638"/>
        <v>0.19551796217976763</v>
      </c>
      <c r="V330" s="163">
        <f t="shared" si="638"/>
        <v>-3.4464366306979034E-3</v>
      </c>
      <c r="W330" s="163">
        <f t="shared" ref="W330:X330" si="639">IFERROR(+(W69-W67+W60)/W42,"-")</f>
        <v>-5.0522433927473881E-2</v>
      </c>
      <c r="X330" s="163">
        <f t="shared" si="639"/>
        <v>0.19008132674214639</v>
      </c>
      <c r="Y330" s="163">
        <f t="shared" ref="Y330:AN330" si="640">IFERROR(+(Y69-Y67+Y60)/Y42,"-")</f>
        <v>9.9683998850904912E-2</v>
      </c>
      <c r="Z330" s="163">
        <f t="shared" si="640"/>
        <v>8.9536247289784279E-2</v>
      </c>
      <c r="AA330" s="163">
        <f t="shared" si="640"/>
        <v>0.14657880031601056</v>
      </c>
      <c r="AB330" s="163">
        <f t="shared" si="640"/>
        <v>0.10089553914825525</v>
      </c>
      <c r="AC330" s="163">
        <f t="shared" si="640"/>
        <v>0.1126537144140603</v>
      </c>
      <c r="AD330" s="163">
        <f t="shared" si="640"/>
        <v>0.15868603660268635</v>
      </c>
      <c r="AE330" s="163">
        <f t="shared" si="640"/>
        <v>-1.8467649917592865E-2</v>
      </c>
      <c r="AF330" s="163">
        <f t="shared" si="640"/>
        <v>6.8695876954892071E-2</v>
      </c>
      <c r="AG330" s="322">
        <f t="shared" si="640"/>
        <v>0.10955892028644075</v>
      </c>
      <c r="AH330" s="322">
        <f t="shared" si="640"/>
        <v>0.12069808553052244</v>
      </c>
      <c r="AI330" s="322">
        <f t="shared" si="640"/>
        <v>0.13688410568159878</v>
      </c>
      <c r="AJ330" s="163">
        <f t="shared" si="640"/>
        <v>0.11376261150714814</v>
      </c>
      <c r="AK330" s="163">
        <f t="shared" si="640"/>
        <v>0.20804195804195805</v>
      </c>
      <c r="AL330" s="163">
        <f t="shared" si="640"/>
        <v>0.17140366172624238</v>
      </c>
      <c r="AM330" s="322">
        <f t="shared" si="640"/>
        <v>0.132999727471457</v>
      </c>
      <c r="AN330" s="323">
        <f t="shared" si="640"/>
        <v>0.12137259174464438</v>
      </c>
      <c r="AQ330" s="322">
        <f>IFERROR(+(AQ69-AQ67+AQ60)/AQ42,"-")</f>
        <v>0.13119574209366996</v>
      </c>
      <c r="AR330" s="322">
        <f>IFERROR(+(AR69-AR67+AR60)/AR42,"-")</f>
        <v>0.10955892028644076</v>
      </c>
      <c r="AS330" s="322">
        <f>IFERROR(+(AS69-AS67+AS60)/AS42,"-")</f>
        <v>0.12069808553052244</v>
      </c>
      <c r="AT330" s="322">
        <f>IFERROR(+(AT69-AT67+AT60)/AT42,"-")</f>
        <v>0.13688410568159878</v>
      </c>
      <c r="AU330" s="322">
        <f>IFERROR(+(AU69-AU67+AU60)/AU42,"-")</f>
        <v>0.132999727471457</v>
      </c>
      <c r="AV330" s="323">
        <f t="shared" ref="AV330" si="641">IFERROR(+(AV69-AV67+AV60)/AV42,"-")</f>
        <v>0.12137259174464438</v>
      </c>
      <c r="AX330" s="322">
        <f>IFERROR(+(AX69-AX67+AX60)/AX42,"-")</f>
        <v>0.12267837556476659</v>
      </c>
      <c r="AY330" s="322">
        <f>IFERROR(+(AY69-AY67+AY60)/AY42,"-")</f>
        <v>8.8929240327075054E-2</v>
      </c>
      <c r="AZ330" s="322">
        <f>IFERROR(+(AZ69-AZ67+AZ60)/AZ42,"-")</f>
        <v>9.1288112751979331E-2</v>
      </c>
      <c r="BA330" s="322">
        <f>IFERROR(+(BA69-BA67+BA60)/BA42,"-")</f>
        <v>9.5236686390532538E-2</v>
      </c>
      <c r="BB330" s="322">
        <f>IFERROR(+(BB69-BB67+BB60)/BB42,"-")</f>
        <v>0.19973844812554489</v>
      </c>
      <c r="BC330" s="323">
        <f t="shared" ref="BC330" si="642">IFERROR(+(BC69-BC67+BC60)/BC42,"-")</f>
        <v>0.12893423051877578</v>
      </c>
    </row>
    <row r="331" spans="1:55" s="204" customFormat="1">
      <c r="A331" s="341"/>
      <c r="B331" s="173" t="s">
        <v>43</v>
      </c>
      <c r="C331" s="308"/>
      <c r="D331" s="163">
        <f t="shared" ref="D331:V331" si="643">IFERROR(+D65/D357,"-")</f>
        <v>1.1013819022340285E-2</v>
      </c>
      <c r="E331" s="163">
        <f t="shared" si="643"/>
        <v>-8.4964549129575139E-3</v>
      </c>
      <c r="F331" s="163">
        <f t="shared" si="643"/>
        <v>5.0121675276437686E-3</v>
      </c>
      <c r="G331" s="163">
        <f t="shared" si="643"/>
        <v>1.5705210044322154E-2</v>
      </c>
      <c r="H331" s="163">
        <f t="shared" si="643"/>
        <v>1.8803897370743606E-2</v>
      </c>
      <c r="I331" s="163">
        <f t="shared" si="643"/>
        <v>1.3118354219649903E-2</v>
      </c>
      <c r="J331" s="163">
        <f t="shared" si="643"/>
        <v>-4.6998138074960767E-3</v>
      </c>
      <c r="K331" s="163">
        <f t="shared" si="643"/>
        <v>1.4437000720391753E-2</v>
      </c>
      <c r="L331" s="322">
        <f t="shared" si="643"/>
        <v>1.1370782842030041E-2</v>
      </c>
      <c r="M331" s="163">
        <f t="shared" si="643"/>
        <v>4.3909348441926344E-2</v>
      </c>
      <c r="N331" s="163">
        <f t="shared" si="643"/>
        <v>2.4695093872932755E-2</v>
      </c>
      <c r="O331" s="163">
        <f t="shared" si="643"/>
        <v>4.3149253081311789E-2</v>
      </c>
      <c r="P331" s="163">
        <f t="shared" si="643"/>
        <v>1.5753516737347689E-2</v>
      </c>
      <c r="Q331" s="163">
        <f t="shared" si="643"/>
        <v>1.5046477011314785E-2</v>
      </c>
      <c r="R331" s="163">
        <f t="shared" si="643"/>
        <v>1.8776447829766653E-2</v>
      </c>
      <c r="S331" s="163">
        <f t="shared" si="643"/>
        <v>-3.0040071119603003E-2</v>
      </c>
      <c r="T331" s="163">
        <f t="shared" si="643"/>
        <v>-3.8455798790077256E-3</v>
      </c>
      <c r="U331" s="163">
        <f t="shared" si="643"/>
        <v>8.4082382665952068E-2</v>
      </c>
      <c r="V331" s="163">
        <f t="shared" si="643"/>
        <v>-7.3952783616012513E-2</v>
      </c>
      <c r="W331" s="163">
        <f t="shared" ref="W331:X331" si="644">IFERROR(+W65/W357,"-")</f>
        <v>-8.2365145228215766E-2</v>
      </c>
      <c r="X331" s="163">
        <f t="shared" si="644"/>
        <v>0.1346685992884438</v>
      </c>
      <c r="Y331" s="163">
        <f t="shared" ref="Y331:AN331" si="645">IFERROR(+Y65/Y357,"-")</f>
        <v>1.1451791651274473E-2</v>
      </c>
      <c r="Z331" s="163">
        <f t="shared" si="645"/>
        <v>-3.518860232588079E-4</v>
      </c>
      <c r="AA331" s="163">
        <f t="shared" si="645"/>
        <v>1.815426533392521E-2</v>
      </c>
      <c r="AB331" s="163">
        <f t="shared" si="645"/>
        <v>1.8928285790455877E-2</v>
      </c>
      <c r="AC331" s="163">
        <f t="shared" si="645"/>
        <v>5.0100943512834248E-3</v>
      </c>
      <c r="AD331" s="163">
        <f t="shared" si="645"/>
        <v>3.3395021358899074E-2</v>
      </c>
      <c r="AE331" s="163">
        <f t="shared" si="645"/>
        <v>-7.603940557689097E-2</v>
      </c>
      <c r="AF331" s="163">
        <f t="shared" si="645"/>
        <v>-6.8006773365379362E-3</v>
      </c>
      <c r="AG331" s="322">
        <f t="shared" si="645"/>
        <v>1.4611893211635574E-2</v>
      </c>
      <c r="AH331" s="322">
        <f t="shared" si="645"/>
        <v>1.5087805374914103E-2</v>
      </c>
      <c r="AI331" s="322">
        <f t="shared" si="645"/>
        <v>2.4433743065031956E-2</v>
      </c>
      <c r="AJ331" s="163">
        <f t="shared" si="645"/>
        <v>5.177601227903407E-2</v>
      </c>
      <c r="AK331" s="163">
        <f t="shared" si="645"/>
        <v>0.10199244245963586</v>
      </c>
      <c r="AL331" s="163">
        <f t="shared" si="645"/>
        <v>7.6170228364062897E-2</v>
      </c>
      <c r="AM331" s="322">
        <f t="shared" si="645"/>
        <v>6.4212138572881716E-2</v>
      </c>
      <c r="AN331" s="323">
        <f t="shared" si="645"/>
        <v>1.3090687247161396E-2</v>
      </c>
      <c r="AQ331" s="322">
        <f>IFERROR(+AQ65/AQ357,"-")</f>
        <v>1.4437000720391753E-2</v>
      </c>
      <c r="AR331" s="322">
        <f>IFERROR(+AR65/AR357,"-")</f>
        <v>1.4611893211635573E-2</v>
      </c>
      <c r="AS331" s="322">
        <f>IFERROR(+AS65/AS357,"-")</f>
        <v>1.5087805374914103E-2</v>
      </c>
      <c r="AT331" s="322">
        <f>IFERROR(+AT65/AT357,"-")</f>
        <v>2.4433743065031956E-2</v>
      </c>
      <c r="AU331" s="322">
        <f>IFERROR(+AU65/AU357,"-")</f>
        <v>6.4212138572881716E-2</v>
      </c>
      <c r="AV331" s="323">
        <f t="shared" ref="AV331" si="646">IFERROR(+AV65/AV357,"-")</f>
        <v>1.3090687247161394E-2</v>
      </c>
      <c r="AX331" s="322">
        <f>IFERROR(+AX65/AX357,"-")</f>
        <v>1.0156912694568797E-2</v>
      </c>
      <c r="AY331" s="322">
        <f>IFERROR(+AY65/AY357,"-")</f>
        <v>1.5521016079221702E-2</v>
      </c>
      <c r="AZ331" s="322">
        <f>IFERROR(+AZ65/AZ357,"-")</f>
        <v>5.1499237675758092E-3</v>
      </c>
      <c r="BA331" s="322">
        <f>IFERROR(+BA65/BA357,"-")</f>
        <v>2.9815187472532555E-2</v>
      </c>
      <c r="BB331" s="322">
        <f>IFERROR(+BB65/BB357,"-")</f>
        <v>8.4755923494147872E-2</v>
      </c>
      <c r="BC331" s="323">
        <f t="shared" ref="BC331" si="647">IFERROR(+BC65/BC357,"-")</f>
        <v>2.4901017238228667E-2</v>
      </c>
    </row>
    <row r="332" spans="1:55" s="204" customFormat="1">
      <c r="A332" s="341"/>
      <c r="B332" s="173" t="s">
        <v>42</v>
      </c>
      <c r="C332" s="308"/>
      <c r="D332" s="163">
        <f t="shared" ref="D332:V332" si="648">IFERROR(+D65/D127,"-")</f>
        <v>1.5492966290362696E-2</v>
      </c>
      <c r="E332" s="163">
        <f t="shared" si="648"/>
        <v>-9.7018037493828528E-3</v>
      </c>
      <c r="F332" s="163">
        <f t="shared" si="648"/>
        <v>5.7225737825313643E-3</v>
      </c>
      <c r="G332" s="163">
        <f t="shared" si="648"/>
        <v>1.9041780867808025E-2</v>
      </c>
      <c r="H332" s="163">
        <f t="shared" si="648"/>
        <v>2.1455255950402805E-2</v>
      </c>
      <c r="I332" s="163">
        <f t="shared" si="648"/>
        <v>1.4469595331098066E-2</v>
      </c>
      <c r="J332" s="163">
        <f t="shared" si="648"/>
        <v>-5.637823010820167E-3</v>
      </c>
      <c r="K332" s="163">
        <f t="shared" si="648"/>
        <v>1.6827376611986192E-2</v>
      </c>
      <c r="L332" s="322">
        <f t="shared" si="648"/>
        <v>1.3306591385130118E-2</v>
      </c>
      <c r="M332" s="163">
        <f t="shared" si="648"/>
        <v>4.6238836202927909E-2</v>
      </c>
      <c r="N332" s="163">
        <f t="shared" si="648"/>
        <v>2.8541017258420131E-2</v>
      </c>
      <c r="O332" s="163">
        <f t="shared" si="648"/>
        <v>5.0148687124327747E-2</v>
      </c>
      <c r="P332" s="163">
        <f t="shared" si="648"/>
        <v>1.7166981860799617E-2</v>
      </c>
      <c r="Q332" s="163">
        <f t="shared" si="648"/>
        <v>1.6883329245360151E-2</v>
      </c>
      <c r="R332" s="163">
        <f t="shared" si="648"/>
        <v>2.4024256299986078E-2</v>
      </c>
      <c r="S332" s="163">
        <f t="shared" si="648"/>
        <v>-4.033062562348582E-2</v>
      </c>
      <c r="T332" s="163">
        <f t="shared" si="648"/>
        <v>-4.2237183851526845E-3</v>
      </c>
      <c r="U332" s="163">
        <f t="shared" si="648"/>
        <v>9.159452201037549E-2</v>
      </c>
      <c r="V332" s="163">
        <f t="shared" si="648"/>
        <v>-8.7139319242066457E-2</v>
      </c>
      <c r="W332" s="163">
        <f t="shared" ref="W332:X332" si="649">IFERROR(+W65/W127,"-")</f>
        <v>-0.10236179867986799</v>
      </c>
      <c r="X332" s="163">
        <f t="shared" si="649"/>
        <v>0.15005138746145941</v>
      </c>
      <c r="Y332" s="163">
        <f t="shared" ref="Y332:AN332" si="650">IFERROR(+Y65/Y127,"-")</f>
        <v>1.5298131182011286E-2</v>
      </c>
      <c r="Z332" s="163">
        <f t="shared" si="650"/>
        <v>-4.3971364989141217E-4</v>
      </c>
      <c r="AA332" s="163">
        <f t="shared" si="650"/>
        <v>2.203764609695821E-2</v>
      </c>
      <c r="AB332" s="163">
        <f t="shared" si="650"/>
        <v>2.069417794078356E-2</v>
      </c>
      <c r="AC332" s="163">
        <f t="shared" si="650"/>
        <v>5.5724603145507201E-3</v>
      </c>
      <c r="AD332" s="163">
        <f t="shared" si="650"/>
        <v>4.0022679518393757E-2</v>
      </c>
      <c r="AE332" s="163">
        <f t="shared" si="650"/>
        <v>-0.10198414475746853</v>
      </c>
      <c r="AF332" s="163">
        <f t="shared" si="650"/>
        <v>-8.0124853184882459E-3</v>
      </c>
      <c r="AG332" s="322">
        <f t="shared" si="650"/>
        <v>1.7129580195279295E-2</v>
      </c>
      <c r="AH332" s="322">
        <f t="shared" si="650"/>
        <v>1.7737547708555748E-2</v>
      </c>
      <c r="AI332" s="322">
        <f t="shared" si="650"/>
        <v>2.8541798733390366E-2</v>
      </c>
      <c r="AJ332" s="163">
        <f t="shared" si="650"/>
        <v>6.0581632653061226E-2</v>
      </c>
      <c r="AK332" s="163">
        <f t="shared" si="650"/>
        <v>0.11817856147753054</v>
      </c>
      <c r="AL332" s="163">
        <f t="shared" si="650"/>
        <v>8.8155438656032578E-2</v>
      </c>
      <c r="AM332" s="322">
        <f t="shared" si="650"/>
        <v>7.4876444323255728E-2</v>
      </c>
      <c r="AN332" s="323">
        <f t="shared" si="650"/>
        <v>1.532358306741783E-2</v>
      </c>
      <c r="AQ332" s="322">
        <f>IFERROR(+AQ65/AQ127,"-")</f>
        <v>1.6827376611986192E-2</v>
      </c>
      <c r="AR332" s="322">
        <f>IFERROR(+AR65/AR127,"-")</f>
        <v>1.7129580195279295E-2</v>
      </c>
      <c r="AS332" s="322">
        <f>IFERROR(+AS65/AS127,"-")</f>
        <v>1.7737547708555748E-2</v>
      </c>
      <c r="AT332" s="322">
        <f>IFERROR(+AT65/AT127,"-")</f>
        <v>2.8541798733390366E-2</v>
      </c>
      <c r="AU332" s="322">
        <f>IFERROR(+AU65/AU127,"-")</f>
        <v>7.4876444323255728E-2</v>
      </c>
      <c r="AV332" s="323">
        <f t="shared" ref="AV332" si="651">IFERROR(+AV65/AV127,"-")</f>
        <v>1.532358306741783E-2</v>
      </c>
      <c r="AX332" s="322">
        <f>IFERROR(+AX65/AX127,"-")</f>
        <v>1.180242080609065E-2</v>
      </c>
      <c r="AY332" s="322">
        <f>IFERROR(+AY65/AY127,"-")</f>
        <v>1.7532079365209344E-2</v>
      </c>
      <c r="AZ332" s="322">
        <f>IFERROR(+AZ65/AZ127,"-")</f>
        <v>5.5724603145507201E-3</v>
      </c>
      <c r="BA332" s="322">
        <f>IFERROR(+BA65/BA127,"-")</f>
        <v>2.7656789752612269E-2</v>
      </c>
      <c r="BB332" s="322">
        <f>IFERROR(+BB65/BB127,"-")</f>
        <v>0.11817856147753054</v>
      </c>
      <c r="BC332" s="323">
        <f t="shared" ref="BC332" si="652">IFERROR(+BC65/BC127,"-")</f>
        <v>2.72221186372959E-2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3">IFERROR(+D266/D280,"-")</f>
        <v>16.57703927492447</v>
      </c>
      <c r="E338" s="161">
        <f t="shared" si="653"/>
        <v>13.215384615384615</v>
      </c>
      <c r="F338" s="161">
        <f t="shared" si="653"/>
        <v>15.952830188679245</v>
      </c>
      <c r="G338" s="161">
        <f t="shared" si="653"/>
        <v>15.230186774356385</v>
      </c>
      <c r="H338" s="161">
        <f t="shared" si="653"/>
        <v>18.92189500640205</v>
      </c>
      <c r="I338" s="161">
        <f t="shared" si="653"/>
        <v>19.773462783171521</v>
      </c>
      <c r="J338" s="161">
        <f t="shared" si="653"/>
        <v>15.063763608087092</v>
      </c>
      <c r="K338" s="161">
        <f t="shared" si="653"/>
        <v>18.703828828828829</v>
      </c>
      <c r="L338" s="347">
        <f t="shared" si="653"/>
        <v>16.796012674940584</v>
      </c>
      <c r="M338" s="161">
        <f t="shared" si="653"/>
        <v>33.492753623188406</v>
      </c>
      <c r="N338" s="161">
        <f t="shared" si="653"/>
        <v>17.783132530120483</v>
      </c>
      <c r="O338" s="161">
        <f t="shared" si="653"/>
        <v>14.418316831683168</v>
      </c>
      <c r="P338" s="161">
        <f t="shared" si="653"/>
        <v>14.914572864321608</v>
      </c>
      <c r="Q338" s="161">
        <f t="shared" si="653"/>
        <v>14.5</v>
      </c>
      <c r="R338" s="161">
        <f t="shared" si="653"/>
        <v>23.315384615384616</v>
      </c>
      <c r="S338" s="161">
        <f t="shared" si="653"/>
        <v>16.73076923076923</v>
      </c>
      <c r="T338" s="161">
        <f t="shared" si="653"/>
        <v>14.792207792207792</v>
      </c>
      <c r="U338" s="161">
        <f t="shared" si="653"/>
        <v>30.577181208053691</v>
      </c>
      <c r="V338" s="161">
        <f t="shared" si="653"/>
        <v>13.146067415730338</v>
      </c>
      <c r="W338" s="161">
        <f t="shared" ref="W338:X338" si="654">IFERROR(+W266/W280,"-")</f>
        <v>12.6</v>
      </c>
      <c r="X338" s="161">
        <f t="shared" si="654"/>
        <v>17.614285714285714</v>
      </c>
      <c r="Y338" s="161">
        <f t="shared" ref="Y338:AN338" si="655">IFERROR(+Y266/Y280,"-")</f>
        <v>36.721428571428568</v>
      </c>
      <c r="Z338" s="161">
        <f t="shared" si="655"/>
        <v>14.830313014827018</v>
      </c>
      <c r="AA338" s="161">
        <f t="shared" si="655"/>
        <v>17.013157894736842</v>
      </c>
      <c r="AB338" s="161">
        <f t="shared" si="655"/>
        <v>18.943502824858758</v>
      </c>
      <c r="AC338" s="161">
        <f t="shared" si="655"/>
        <v>19.862973760932945</v>
      </c>
      <c r="AD338" s="161">
        <f t="shared" si="655"/>
        <v>21.235576923076923</v>
      </c>
      <c r="AE338" s="161">
        <f t="shared" si="655"/>
        <v>20.653846153846153</v>
      </c>
      <c r="AF338" s="161">
        <f t="shared" si="655"/>
        <v>15.07581227436823</v>
      </c>
      <c r="AG338" s="347">
        <f t="shared" si="655"/>
        <v>17.780476626947756</v>
      </c>
      <c r="AH338" s="347">
        <f t="shared" si="655"/>
        <v>16.438371444506412</v>
      </c>
      <c r="AI338" s="347">
        <f t="shared" si="655"/>
        <v>20.221577726218097</v>
      </c>
      <c r="AJ338" s="161">
        <f t="shared" si="655"/>
        <v>47.694235588972433</v>
      </c>
      <c r="AK338" s="161">
        <f t="shared" si="655"/>
        <v>24.878787878787879</v>
      </c>
      <c r="AL338" s="161">
        <f t="shared" si="655"/>
        <v>30.512499999999999</v>
      </c>
      <c r="AM338" s="347">
        <f t="shared" si="655"/>
        <v>42.409174311926606</v>
      </c>
      <c r="AN338" s="348">
        <f t="shared" si="655"/>
        <v>18.258431466794843</v>
      </c>
      <c r="AQ338" s="347">
        <f>IFERROR(+AQ266/AQ280,"-")</f>
        <v>18.703828828828829</v>
      </c>
      <c r="AR338" s="347">
        <f>IFERROR(+AR266/AR280,"-")</f>
        <v>17.780476626947756</v>
      </c>
      <c r="AS338" s="347">
        <f>IFERROR(+AS266/AS280,"-")</f>
        <v>16.438371444506412</v>
      </c>
      <c r="AT338" s="347">
        <f>IFERROR(+AT266/AT280,"-")</f>
        <v>20.221577726218097</v>
      </c>
      <c r="AU338" s="347">
        <f>IFERROR(+AU266/AU280,"-")</f>
        <v>42.409174311926606</v>
      </c>
      <c r="AV338" s="348">
        <f t="shared" ref="AV338" si="656">IFERROR(+AV266/AV280,"-")</f>
        <v>18.258431466794839</v>
      </c>
      <c r="AX338" s="347">
        <f>IFERROR(+AX266/AX280,"-")</f>
        <v>18.22038567493113</v>
      </c>
      <c r="AY338" s="347">
        <f>IFERROR(+AY266/AY280,"-")</f>
        <v>18.294429708222811</v>
      </c>
      <c r="AZ338" s="347">
        <f>IFERROR(+AZ266/AZ280,"-")</f>
        <v>16.982507288629737</v>
      </c>
      <c r="BA338" s="347">
        <f>IFERROR(+BA266/BA280,"-")</f>
        <v>19.919463087248321</v>
      </c>
      <c r="BB338" s="347">
        <f>IFERROR(+BB266/BB280,"-")</f>
        <v>30.512499999999999</v>
      </c>
      <c r="BC338" s="348">
        <f t="shared" ref="BC338" si="657">IFERROR(+BC266/BC280,"-")</f>
        <v>20.076923076923077</v>
      </c>
    </row>
    <row r="339" spans="1:55" s="204" customFormat="1">
      <c r="A339" s="287"/>
      <c r="B339" s="173"/>
      <c r="C339" s="308" t="s">
        <v>38</v>
      </c>
      <c r="D339" s="161">
        <f t="shared" ref="D339:V339" si="658">IFERROR(+D266/D283,"-")</f>
        <v>8.7979690005344739</v>
      </c>
      <c r="E339" s="161">
        <f t="shared" si="658"/>
        <v>4.3826530612244898</v>
      </c>
      <c r="F339" s="161">
        <f t="shared" si="658"/>
        <v>6.173581148357119</v>
      </c>
      <c r="G339" s="161">
        <f t="shared" si="658"/>
        <v>6.7151123970620965</v>
      </c>
      <c r="H339" s="161">
        <f t="shared" si="658"/>
        <v>7.5321100917431192</v>
      </c>
      <c r="I339" s="161">
        <f t="shared" si="658"/>
        <v>4.9050040139149047</v>
      </c>
      <c r="J339" s="161">
        <f t="shared" si="658"/>
        <v>6.2129570237331624</v>
      </c>
      <c r="K339" s="161">
        <f t="shared" si="658"/>
        <v>8.6012428793371303</v>
      </c>
      <c r="L339" s="347">
        <f t="shared" si="658"/>
        <v>6.6415892241829386</v>
      </c>
      <c r="M339" s="161">
        <f t="shared" si="658"/>
        <v>15.721088435374149</v>
      </c>
      <c r="N339" s="161">
        <f t="shared" si="658"/>
        <v>8.6568914956011724</v>
      </c>
      <c r="O339" s="161">
        <f t="shared" si="658"/>
        <v>7.8083109919571045</v>
      </c>
      <c r="P339" s="161">
        <f t="shared" si="658"/>
        <v>7.9358288770053473</v>
      </c>
      <c r="Q339" s="161">
        <f t="shared" si="658"/>
        <v>7.700132100396301</v>
      </c>
      <c r="R339" s="161">
        <f t="shared" si="658"/>
        <v>11.886274509803922</v>
      </c>
      <c r="S339" s="161">
        <f t="shared" si="658"/>
        <v>10.086956521739131</v>
      </c>
      <c r="T339" s="161">
        <f t="shared" si="658"/>
        <v>7.4934210526315788</v>
      </c>
      <c r="U339" s="161">
        <f t="shared" si="658"/>
        <v>15.602739726027398</v>
      </c>
      <c r="V339" s="161">
        <f t="shared" si="658"/>
        <v>9.473684210526315</v>
      </c>
      <c r="W339" s="161">
        <f t="shared" ref="W339:X339" si="659">IFERROR(+W266/W283,"-")</f>
        <v>7.544910179640719</v>
      </c>
      <c r="X339" s="161">
        <f t="shared" si="659"/>
        <v>13.7</v>
      </c>
      <c r="Y339" s="161">
        <f t="shared" ref="Y339:AN339" si="660">IFERROR(+Y266/Y283,"-")</f>
        <v>11.657596371882086</v>
      </c>
      <c r="Z339" s="161">
        <f t="shared" si="660"/>
        <v>8.2285191956124315</v>
      </c>
      <c r="AA339" s="161">
        <f t="shared" si="660"/>
        <v>8.1150627615062767</v>
      </c>
      <c r="AB339" s="161">
        <f t="shared" si="660"/>
        <v>10.348765432098766</v>
      </c>
      <c r="AC339" s="161">
        <f t="shared" si="660"/>
        <v>11.298507462686567</v>
      </c>
      <c r="AD339" s="161">
        <f t="shared" si="660"/>
        <v>11.354755784061696</v>
      </c>
      <c r="AE339" s="161">
        <f t="shared" si="660"/>
        <v>9.8834355828220861</v>
      </c>
      <c r="AF339" s="161">
        <f t="shared" si="660"/>
        <v>8.7364016736401666</v>
      </c>
      <c r="AG339" s="347">
        <f t="shared" si="660"/>
        <v>9.4777085623549535</v>
      </c>
      <c r="AH339" s="347">
        <f t="shared" si="660"/>
        <v>8.9641119221411198</v>
      </c>
      <c r="AI339" s="347">
        <f t="shared" si="660"/>
        <v>10.277712264150944</v>
      </c>
      <c r="AJ339" s="161">
        <f t="shared" si="660"/>
        <v>21.527149321266968</v>
      </c>
      <c r="AK339" s="161">
        <f t="shared" si="660"/>
        <v>7.9323671497584538</v>
      </c>
      <c r="AL339" s="161">
        <f t="shared" si="660"/>
        <v>17.190140845070424</v>
      </c>
      <c r="AM339" s="347">
        <f t="shared" si="660"/>
        <v>18.745336577453365</v>
      </c>
      <c r="AN339" s="348">
        <f t="shared" si="660"/>
        <v>7.976482116609505</v>
      </c>
      <c r="AQ339" s="347">
        <f>IFERROR(+AQ266/AQ283,"-")</f>
        <v>8.6012428793371303</v>
      </c>
      <c r="AR339" s="347">
        <f>IFERROR(+AR266/AR283,"-")</f>
        <v>9.4777085623549517</v>
      </c>
      <c r="AS339" s="347">
        <f>IFERROR(+AS266/AS283,"-")</f>
        <v>8.9641119221411198</v>
      </c>
      <c r="AT339" s="347">
        <f>IFERROR(+AT266/AT283,"-")</f>
        <v>10.277712264150944</v>
      </c>
      <c r="AU339" s="347">
        <f>IFERROR(+AU266/AU283,"-")</f>
        <v>18.745336577453365</v>
      </c>
      <c r="AV339" s="348">
        <f t="shared" ref="AV339" si="661">IFERROR(+AV266/AV283,"-")</f>
        <v>7.976482116609505</v>
      </c>
      <c r="AX339" s="347">
        <f>IFERROR(+AX266/AX283,"-")</f>
        <v>8.4947341381967636</v>
      </c>
      <c r="AY339" s="347">
        <f>IFERROR(+AY266/AY283,"-")</f>
        <v>9.5924895688456182</v>
      </c>
      <c r="AZ339" s="347">
        <f>IFERROR(+AZ266/AZ283,"-")</f>
        <v>9.6600331674958539</v>
      </c>
      <c r="BA339" s="347">
        <f>IFERROR(+BA266/BA283,"-")</f>
        <v>10.164383561643836</v>
      </c>
      <c r="BB339" s="347">
        <f>IFERROR(+BB266/BB283,"-")</f>
        <v>11.792270531400966</v>
      </c>
      <c r="BC339" s="348">
        <f t="shared" ref="BC339" si="662">IFERROR(+BC266/BC283,"-")</f>
        <v>9.1578947368421044</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3">IFERROR(+(D281+D282)/D280,"-")</f>
        <v>0.88418932527693861</v>
      </c>
      <c r="E341" s="167">
        <f t="shared" si="663"/>
        <v>2.0153846153846153</v>
      </c>
      <c r="F341" s="167">
        <f t="shared" si="663"/>
        <v>1.5840480274442539</v>
      </c>
      <c r="G341" s="167">
        <f t="shared" si="663"/>
        <v>1.2680464411913175</v>
      </c>
      <c r="H341" s="167">
        <f t="shared" si="663"/>
        <v>1.5121638924455827</v>
      </c>
      <c r="I341" s="167">
        <f t="shared" si="663"/>
        <v>3.0312837108953614</v>
      </c>
      <c r="J341" s="167">
        <f t="shared" si="663"/>
        <v>1.4245723172628304</v>
      </c>
      <c r="K341" s="167">
        <f t="shared" si="663"/>
        <v>1.1745495495495495</v>
      </c>
      <c r="L341" s="351">
        <f t="shared" si="663"/>
        <v>1.5289147082123054</v>
      </c>
      <c r="M341" s="167">
        <f t="shared" si="663"/>
        <v>1.1304347826086956</v>
      </c>
      <c r="N341" s="167">
        <f t="shared" si="663"/>
        <v>1.0542168674698795</v>
      </c>
      <c r="O341" s="167">
        <f t="shared" si="663"/>
        <v>0.84653465346534651</v>
      </c>
      <c r="P341" s="167">
        <f t="shared" si="663"/>
        <v>0.87939698492462315</v>
      </c>
      <c r="Q341" s="167">
        <f t="shared" si="663"/>
        <v>0.88308457711442789</v>
      </c>
      <c r="R341" s="167">
        <f t="shared" si="663"/>
        <v>0.96153846153846156</v>
      </c>
      <c r="S341" s="167">
        <f t="shared" si="663"/>
        <v>0.65865384615384615</v>
      </c>
      <c r="T341" s="167">
        <f t="shared" si="663"/>
        <v>0.97402597402597402</v>
      </c>
      <c r="U341" s="167">
        <f t="shared" si="663"/>
        <v>0.95973154362416102</v>
      </c>
      <c r="V341" s="167">
        <f t="shared" si="663"/>
        <v>0.38764044943820225</v>
      </c>
      <c r="W341" s="167">
        <f t="shared" ref="W341:X341" si="664">IFERROR(+(W281+W282)/W280,"-")</f>
        <v>0.67</v>
      </c>
      <c r="X341" s="167">
        <f t="shared" si="664"/>
        <v>0.2857142857142857</v>
      </c>
      <c r="Y341" s="167">
        <f t="shared" ref="Y341:AN341" si="665">IFERROR(+(Y281+Y282)/Y280,"-")</f>
        <v>2.15</v>
      </c>
      <c r="Z341" s="167">
        <f t="shared" si="665"/>
        <v>0.80230642504118621</v>
      </c>
      <c r="AA341" s="167">
        <f t="shared" si="665"/>
        <v>1.0964912280701755</v>
      </c>
      <c r="AB341" s="167">
        <f t="shared" si="665"/>
        <v>0.83050847457627119</v>
      </c>
      <c r="AC341" s="167">
        <f t="shared" si="665"/>
        <v>0.75801749271137031</v>
      </c>
      <c r="AD341" s="167">
        <f t="shared" si="665"/>
        <v>0.87019230769230771</v>
      </c>
      <c r="AE341" s="167">
        <f t="shared" si="665"/>
        <v>1.0897435897435896</v>
      </c>
      <c r="AF341" s="167">
        <f t="shared" si="665"/>
        <v>0.72563176895306858</v>
      </c>
      <c r="AG341" s="351">
        <f t="shared" si="665"/>
        <v>0.87603116406966086</v>
      </c>
      <c r="AH341" s="351">
        <f t="shared" si="665"/>
        <v>0.833798103736754</v>
      </c>
      <c r="AI341" s="351">
        <f t="shared" si="665"/>
        <v>0.9675174013921114</v>
      </c>
      <c r="AJ341" s="167">
        <f t="shared" si="665"/>
        <v>1.2155388471177946</v>
      </c>
      <c r="AK341" s="167">
        <f t="shared" si="665"/>
        <v>2.1363636363636362</v>
      </c>
      <c r="AL341" s="167">
        <f t="shared" si="665"/>
        <v>0.77500000000000002</v>
      </c>
      <c r="AM341" s="351">
        <f t="shared" si="665"/>
        <v>1.2623853211009175</v>
      </c>
      <c r="AN341" s="352">
        <f t="shared" si="665"/>
        <v>1.289033084995594</v>
      </c>
      <c r="AQ341" s="351">
        <f>IFERROR(+(AQ281+AQ282)/AQ280,"-")</f>
        <v>1.1745495495495495</v>
      </c>
      <c r="AR341" s="351">
        <f>IFERROR(+(AR281+AR282)/AR280,"-")</f>
        <v>0.87603116406966075</v>
      </c>
      <c r="AS341" s="351">
        <f>IFERROR(+(AS281+AS282)/AS280,"-")</f>
        <v>0.833798103736754</v>
      </c>
      <c r="AT341" s="351">
        <f>IFERROR(+(AT281+AT282)/AT280,"-")</f>
        <v>0.9675174013921114</v>
      </c>
      <c r="AU341" s="351">
        <f>IFERROR(+(AU281+AU282)/AU280,"-")</f>
        <v>1.2623853211009175</v>
      </c>
      <c r="AV341" s="352">
        <f t="shared" ref="AV341" si="666">IFERROR(+(AV281+AV282)/AV280,"-")</f>
        <v>1.2890330849955938</v>
      </c>
      <c r="AX341" s="351">
        <f>IFERROR(+(AX281+AX282)/AX280,"-")</f>
        <v>1.215426997245179</v>
      </c>
      <c r="AY341" s="351">
        <f>IFERROR(+(AY281+AY282)/AY280,"-")</f>
        <v>0.92572944297082227</v>
      </c>
      <c r="AZ341" s="351">
        <f>IFERROR(+(AZ281+AZ282)/AZ280,"-")</f>
        <v>0.75218658892128276</v>
      </c>
      <c r="BA341" s="351">
        <f>IFERROR(+(BA281+BA282)/BA280,"-")</f>
        <v>0.91946308724832215</v>
      </c>
      <c r="BB341" s="351">
        <f>IFERROR(+(BB281+BB282)/BB280,"-")</f>
        <v>1.7625</v>
      </c>
      <c r="BC341" s="352">
        <f t="shared" ref="BC341" si="667">IFERROR(+(BC281+BC282)/BC280,"-")</f>
        <v>1.0721153846153846</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8">IFERROR(+(D274+D275)/D266,"-")</f>
        <v>1.4872121985298585</v>
      </c>
      <c r="E343" s="161">
        <f t="shared" si="668"/>
        <v>1.53395421032208</v>
      </c>
      <c r="F343" s="161">
        <f t="shared" si="668"/>
        <v>1.8500618246330842</v>
      </c>
      <c r="G343" s="161">
        <f t="shared" si="668"/>
        <v>1.0000331444101953</v>
      </c>
      <c r="H343" s="161">
        <f t="shared" si="668"/>
        <v>1.5849235349844364</v>
      </c>
      <c r="I343" s="161">
        <f t="shared" si="668"/>
        <v>1.2440807419530824</v>
      </c>
      <c r="J343" s="161">
        <f t="shared" si="668"/>
        <v>1.755523435886847</v>
      </c>
      <c r="K343" s="161">
        <f t="shared" si="668"/>
        <v>1.6039496658438197</v>
      </c>
      <c r="L343" s="347">
        <f t="shared" si="668"/>
        <v>1.4376596731466125</v>
      </c>
      <c r="M343" s="161">
        <f t="shared" si="668"/>
        <v>6.6451752488100393</v>
      </c>
      <c r="N343" s="161">
        <f t="shared" si="668"/>
        <v>3.2821815718157183</v>
      </c>
      <c r="O343" s="161">
        <f t="shared" si="668"/>
        <v>3.5157081545064379</v>
      </c>
      <c r="P343" s="161">
        <f t="shared" si="668"/>
        <v>2.9036388140161726</v>
      </c>
      <c r="Q343" s="161">
        <f t="shared" si="668"/>
        <v>3.397838394235718</v>
      </c>
      <c r="R343" s="161">
        <f t="shared" si="668"/>
        <v>2.9158693500494888</v>
      </c>
      <c r="S343" s="161">
        <f t="shared" si="668"/>
        <v>3.4747126436781608</v>
      </c>
      <c r="T343" s="161">
        <f t="shared" si="668"/>
        <v>0</v>
      </c>
      <c r="U343" s="161">
        <f t="shared" si="668"/>
        <v>2.9139596136962247</v>
      </c>
      <c r="V343" s="161">
        <f t="shared" si="668"/>
        <v>5.70982905982906</v>
      </c>
      <c r="W343" s="161">
        <f t="shared" ref="W343:X343" si="669">IFERROR(+(W274+W275)/W266,"-")</f>
        <v>2.3317460317460319</v>
      </c>
      <c r="X343" s="161">
        <f t="shared" si="669"/>
        <v>7</v>
      </c>
      <c r="Y343" s="161">
        <f t="shared" ref="Y343:AN343" si="670">IFERROR(+(Y274+Y275)/Y266,"-")</f>
        <v>4.2738766776891657</v>
      </c>
      <c r="Z343" s="161">
        <f t="shared" si="670"/>
        <v>2.5109975560986446</v>
      </c>
      <c r="AA343" s="161">
        <f t="shared" si="670"/>
        <v>2.8587264758958493</v>
      </c>
      <c r="AB343" s="161">
        <f t="shared" si="670"/>
        <v>2.9844915001491201</v>
      </c>
      <c r="AC343" s="161">
        <f t="shared" si="670"/>
        <v>5.2710993688536618</v>
      </c>
      <c r="AD343" s="161">
        <f t="shared" si="670"/>
        <v>0</v>
      </c>
      <c r="AE343" s="161">
        <f t="shared" si="670"/>
        <v>3.6194909993792677</v>
      </c>
      <c r="AF343" s="161">
        <f t="shared" si="670"/>
        <v>2.3101053639846745</v>
      </c>
      <c r="AG343" s="347">
        <f t="shared" si="670"/>
        <v>3.2237930767842875</v>
      </c>
      <c r="AH343" s="347">
        <f t="shared" si="670"/>
        <v>2.6801587840130283</v>
      </c>
      <c r="AI343" s="347">
        <f t="shared" si="670"/>
        <v>2.2267225058803279</v>
      </c>
      <c r="AJ343" s="161">
        <f t="shared" si="670"/>
        <v>0</v>
      </c>
      <c r="AK343" s="161">
        <f t="shared" si="670"/>
        <v>1.158952496954933</v>
      </c>
      <c r="AL343" s="161">
        <f t="shared" si="670"/>
        <v>2.8635804997951659</v>
      </c>
      <c r="AM343" s="347">
        <f t="shared" si="670"/>
        <v>0.38476182235105783</v>
      </c>
      <c r="AN343" s="348">
        <f t="shared" si="670"/>
        <v>1.9389654264654264</v>
      </c>
      <c r="AQ343" s="347">
        <f>IFERROR(+(AQ274+AQ275)/AQ266,"-")</f>
        <v>1.6039496658438197</v>
      </c>
      <c r="AR343" s="347">
        <f>IFERROR(+(AR274+AR275)/AR266,"-")</f>
        <v>3.2237930767842875</v>
      </c>
      <c r="AS343" s="347">
        <f>IFERROR(+(AS274+AS275)/AS266,"-")</f>
        <v>2.6801587840130283</v>
      </c>
      <c r="AT343" s="347">
        <f>IFERROR(+(AT274+AT275)/AT266,"-")</f>
        <v>2.2267225058803284</v>
      </c>
      <c r="AU343" s="347">
        <f>IFERROR(+(AU274+AU275)/AU266,"-")</f>
        <v>0.38476182235105788</v>
      </c>
      <c r="AV343" s="348">
        <f t="shared" ref="AV343" si="671">IFERROR(+(AV274+AV275)/AV266,"-")</f>
        <v>1.9389654264654264</v>
      </c>
      <c r="AX343" s="347">
        <f>IFERROR(+(AX274+AX275)/AX266,"-")</f>
        <v>1.3733897792561234</v>
      </c>
      <c r="AY343" s="347">
        <f>IFERROR(+(AY274+AY275)/AY266,"-")</f>
        <v>3.1167174133681312</v>
      </c>
      <c r="AZ343" s="347">
        <f>IFERROR(+(AZ274+AZ275)/AZ266,"-")</f>
        <v>2.4827467811158797</v>
      </c>
      <c r="BA343" s="347">
        <f>IFERROR(+(BA274+BA275)/BA266,"-")</f>
        <v>3.6404986522911051</v>
      </c>
      <c r="BB343" s="347">
        <f>IFERROR(+(BB274+BB275)/BB266,"-")</f>
        <v>0.77959852519459238</v>
      </c>
      <c r="BC343" s="348">
        <f t="shared" ref="BC343" si="672">IFERROR(+(BC274+BC275)/BC266,"-")</f>
        <v>2.7638888888888888</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3">IFERROR(+D134/(D88+D110+D119),"-")</f>
        <v>0.71089156304376422</v>
      </c>
      <c r="E347" s="168">
        <f t="shared" si="673"/>
        <v>0.87576033616408566</v>
      </c>
      <c r="F347" s="168">
        <f t="shared" si="673"/>
        <v>0.87585896104019312</v>
      </c>
      <c r="G347" s="168">
        <f t="shared" si="673"/>
        <v>0.82477632493257669</v>
      </c>
      <c r="H347" s="168">
        <f t="shared" si="673"/>
        <v>0.87642381960913307</v>
      </c>
      <c r="I347" s="168">
        <f t="shared" si="673"/>
        <v>0.90661514157593104</v>
      </c>
      <c r="J347" s="168">
        <f t="shared" si="673"/>
        <v>0.83362209109369811</v>
      </c>
      <c r="K347" s="168">
        <f t="shared" si="673"/>
        <v>0.85794720432585037</v>
      </c>
      <c r="L347" s="320">
        <f t="shared" si="673"/>
        <v>0.85452258305133588</v>
      </c>
      <c r="M347" s="168">
        <f t="shared" si="673"/>
        <v>0.94962053649494627</v>
      </c>
      <c r="N347" s="168">
        <f t="shared" si="673"/>
        <v>0.86524925335824332</v>
      </c>
      <c r="O347" s="168">
        <f t="shared" si="673"/>
        <v>0.86042637515787634</v>
      </c>
      <c r="P347" s="168">
        <f t="shared" si="673"/>
        <v>0.91766373757989805</v>
      </c>
      <c r="Q347" s="168">
        <f t="shared" si="673"/>
        <v>0.89120319770165191</v>
      </c>
      <c r="R347" s="168">
        <f t="shared" si="673"/>
        <v>0.78156208439124653</v>
      </c>
      <c r="S347" s="168">
        <f t="shared" si="673"/>
        <v>0.74487169280577448</v>
      </c>
      <c r="T347" s="168">
        <f t="shared" si="673"/>
        <v>0.91047260454811563</v>
      </c>
      <c r="U347" s="168">
        <f t="shared" si="673"/>
        <v>0.91798484036444372</v>
      </c>
      <c r="V347" s="168">
        <f t="shared" si="673"/>
        <v>0.84867295566743239</v>
      </c>
      <c r="W347" s="168">
        <f t="shared" ref="W347:X347" si="674">IFERROR(+W134/(W88+W110+W119),"-")</f>
        <v>0.80464730290456432</v>
      </c>
      <c r="X347" s="168">
        <f t="shared" si="674"/>
        <v>0.89748319936750565</v>
      </c>
      <c r="Y347" s="168">
        <f t="shared" ref="Y347:AN347" si="675">IFERROR(+Y134/(Y88+Y110+Y119),"-")</f>
        <v>0.74857454907566534</v>
      </c>
      <c r="Z347" s="168">
        <f t="shared" si="675"/>
        <v>0.80026176887096079</v>
      </c>
      <c r="AA347" s="168">
        <f t="shared" si="675"/>
        <v>0.82378423058672257</v>
      </c>
      <c r="AB347" s="168">
        <f t="shared" si="675"/>
        <v>0.91466719985781564</v>
      </c>
      <c r="AC347" s="168">
        <f t="shared" si="675"/>
        <v>0.8990812080260393</v>
      </c>
      <c r="AD347" s="168">
        <f t="shared" si="675"/>
        <v>0.83440243783655921</v>
      </c>
      <c r="AE347" s="168">
        <f t="shared" si="675"/>
        <v>0.74560026715645344</v>
      </c>
      <c r="AF347" s="168">
        <f t="shared" si="675"/>
        <v>0.84876003714426174</v>
      </c>
      <c r="AG347" s="320">
        <f t="shared" si="675"/>
        <v>0.85302168391940603</v>
      </c>
      <c r="AH347" s="320">
        <f t="shared" si="675"/>
        <v>0.8506139418379951</v>
      </c>
      <c r="AI347" s="320">
        <f t="shared" si="675"/>
        <v>0.85606878856052981</v>
      </c>
      <c r="AJ347" s="168">
        <f t="shared" si="675"/>
        <v>0.85464867834686531</v>
      </c>
      <c r="AK347" s="168">
        <f t="shared" si="675"/>
        <v>0.86303675712813466</v>
      </c>
      <c r="AL347" s="168">
        <f t="shared" si="675"/>
        <v>0.86404457314614569</v>
      </c>
      <c r="AM347" s="320">
        <f t="shared" si="675"/>
        <v>0.85757462381180649</v>
      </c>
      <c r="AN347" s="321">
        <f t="shared" si="675"/>
        <v>0.85428381892165628</v>
      </c>
      <c r="AQ347" s="320">
        <f>IFERROR(+AQ134/(AQ88+AQ110+AQ119),"-")</f>
        <v>0.85794720432585037</v>
      </c>
      <c r="AR347" s="320">
        <f>IFERROR(+AR134/(AR88+AR110+AR119),"-")</f>
        <v>0.85302168391940592</v>
      </c>
      <c r="AS347" s="320">
        <f>IFERROR(+AS134/(AS88+AS110+AS119),"-")</f>
        <v>0.8506139418379951</v>
      </c>
      <c r="AT347" s="320">
        <f>IFERROR(+AT134/(AT88+AT110+AT119),"-")</f>
        <v>0.85606878856052993</v>
      </c>
      <c r="AU347" s="320">
        <f>IFERROR(+AU134/(AU88+AU110+AU119),"-")</f>
        <v>0.85757462381180649</v>
      </c>
      <c r="AV347" s="321">
        <f t="shared" ref="AV347" si="676">IFERROR(+AV134/(AV88+AV110+AV119),"-")</f>
        <v>0.85428381892165628</v>
      </c>
      <c r="AX347" s="320">
        <f>IFERROR(+AX134/(AX88+AX110+AX119),"-")</f>
        <v>0.86057876273377021</v>
      </c>
      <c r="AY347" s="320">
        <f>IFERROR(+AY134/(AY88+AY110+AY119),"-")</f>
        <v>0.88529236925664412</v>
      </c>
      <c r="AZ347" s="320">
        <f>IFERROR(+AZ134/(AZ88+AZ110+AZ119),"-")</f>
        <v>0.92417414873792991</v>
      </c>
      <c r="BA347" s="320">
        <f>IFERROR(+BA134/(BA88+BA110+BA119),"-")</f>
        <v>1.0780422362547128</v>
      </c>
      <c r="BB347" s="320">
        <f>IFERROR(+BB134/(BB88+BB110+BB119),"-")</f>
        <v>0.71718526976876962</v>
      </c>
      <c r="BC347" s="321">
        <f t="shared" ref="BC347" si="677">IFERROR(+BC134/(BC88+BC110+BC119),"-")</f>
        <v>0.91473472619845286</v>
      </c>
    </row>
    <row r="348" spans="1:55" s="204" customFormat="1">
      <c r="A348" s="287"/>
      <c r="B348" s="173" t="s">
        <v>31</v>
      </c>
      <c r="C348" s="308"/>
      <c r="D348" s="168">
        <f t="shared" ref="D348:V348" si="678">IFERROR(+(D91+D96+D122)/(D88+D110+D119),"-")</f>
        <v>9.9615982543484957E-2</v>
      </c>
      <c r="E348" s="168">
        <f t="shared" si="678"/>
        <v>0</v>
      </c>
      <c r="F348" s="168">
        <f t="shared" si="678"/>
        <v>2.3685171744771284E-2</v>
      </c>
      <c r="G348" s="168">
        <f t="shared" si="678"/>
        <v>7.6220383617190742E-3</v>
      </c>
      <c r="H348" s="168">
        <f t="shared" si="678"/>
        <v>7.6832589069936487E-3</v>
      </c>
      <c r="I348" s="168">
        <f t="shared" si="678"/>
        <v>0</v>
      </c>
      <c r="J348" s="168">
        <f t="shared" si="678"/>
        <v>3.7407255319986724E-4</v>
      </c>
      <c r="K348" s="168">
        <f t="shared" si="678"/>
        <v>3.64570725262418E-2</v>
      </c>
      <c r="L348" s="320">
        <f t="shared" si="678"/>
        <v>1.7389160779750772E-2</v>
      </c>
      <c r="M348" s="168">
        <f t="shared" si="678"/>
        <v>0</v>
      </c>
      <c r="N348" s="168">
        <f t="shared" si="678"/>
        <v>2.2497927822437407E-2</v>
      </c>
      <c r="O348" s="168">
        <f t="shared" si="678"/>
        <v>5.0830756500152431E-2</v>
      </c>
      <c r="P348" s="168">
        <f t="shared" si="678"/>
        <v>0</v>
      </c>
      <c r="Q348" s="168">
        <f t="shared" si="678"/>
        <v>0</v>
      </c>
      <c r="R348" s="168">
        <f t="shared" si="678"/>
        <v>0</v>
      </c>
      <c r="S348" s="168">
        <f t="shared" si="678"/>
        <v>0.13271236366531328</v>
      </c>
      <c r="T348" s="168">
        <f t="shared" si="678"/>
        <v>3.5585963059474475E-4</v>
      </c>
      <c r="U348" s="168">
        <f t="shared" si="678"/>
        <v>0</v>
      </c>
      <c r="V348" s="168">
        <f t="shared" si="678"/>
        <v>0</v>
      </c>
      <c r="W348" s="168">
        <f t="shared" ref="W348:X348" si="679">IFERROR(+(W91+W96+W122)/(W88+W110+W119),"-")</f>
        <v>4.4605809128630707E-2</v>
      </c>
      <c r="X348" s="168">
        <f t="shared" si="679"/>
        <v>0</v>
      </c>
      <c r="Y348" s="168">
        <f t="shared" ref="Y348:AN348" si="680">IFERROR(+(Y91+Y96+Y122)/(Y88+Y110+Y119),"-")</f>
        <v>0</v>
      </c>
      <c r="Z348" s="168">
        <f t="shared" si="680"/>
        <v>7.8895421190404671E-2</v>
      </c>
      <c r="AA348" s="168">
        <f t="shared" si="680"/>
        <v>3.6959084020878934E-2</v>
      </c>
      <c r="AB348" s="168">
        <f t="shared" si="680"/>
        <v>0</v>
      </c>
      <c r="AC348" s="168">
        <f t="shared" si="680"/>
        <v>2.8124098718635408E-2</v>
      </c>
      <c r="AD348" s="168">
        <f t="shared" si="680"/>
        <v>0</v>
      </c>
      <c r="AE348" s="168">
        <f t="shared" si="680"/>
        <v>0.11758223409584238</v>
      </c>
      <c r="AF348" s="168">
        <f t="shared" si="680"/>
        <v>0</v>
      </c>
      <c r="AG348" s="320">
        <f t="shared" si="680"/>
        <v>2.7976999501994976E-2</v>
      </c>
      <c r="AH348" s="320">
        <f t="shared" si="680"/>
        <v>4.4711090835273644E-2</v>
      </c>
      <c r="AI348" s="320">
        <f t="shared" si="680"/>
        <v>2.1996954673101546E-2</v>
      </c>
      <c r="AJ348" s="168">
        <f t="shared" si="680"/>
        <v>0</v>
      </c>
      <c r="AK348" s="168">
        <f t="shared" si="680"/>
        <v>0</v>
      </c>
      <c r="AL348" s="168">
        <f t="shared" si="680"/>
        <v>0</v>
      </c>
      <c r="AM348" s="320">
        <f t="shared" si="680"/>
        <v>0</v>
      </c>
      <c r="AN348" s="321">
        <f t="shared" si="680"/>
        <v>1.9157392215976735E-2</v>
      </c>
      <c r="AQ348" s="320">
        <f>IFERROR(+(AQ91+AQ96+AQ122)/(AQ88+AQ110+AQ119),"-")</f>
        <v>3.64570725262418E-2</v>
      </c>
      <c r="AR348" s="320">
        <f>IFERROR(+(AR91+AR96+AR122)/(AR88+AR110+AR119),"-")</f>
        <v>2.7976999501994979E-2</v>
      </c>
      <c r="AS348" s="320">
        <f>IFERROR(+(AS91+AS96+AS122)/(AS88+AS110+AS119),"-")</f>
        <v>4.4711090835273651E-2</v>
      </c>
      <c r="AT348" s="320">
        <f>IFERROR(+(AT91+AT96+AT122)/(AT88+AT110+AT119),"-")</f>
        <v>2.1996954673101542E-2</v>
      </c>
      <c r="AU348" s="320">
        <f>IFERROR(+(AU91+AU96+AU122)/(AU88+AU110+AU119),"-")</f>
        <v>0</v>
      </c>
      <c r="AV348" s="321">
        <f t="shared" ref="AV348" si="681">IFERROR(+(AV91+AV96+AV122)/(AV88+AV110+AV119),"-")</f>
        <v>1.9157392215976735E-2</v>
      </c>
      <c r="AX348" s="320">
        <f>IFERROR(+(AX91+AX96+AX122)/(AX88+AX110+AX119),"-")</f>
        <v>8.1680764012833447E-4</v>
      </c>
      <c r="AY348" s="320">
        <f>IFERROR(+(AY91+AY96+AY122)/(AY88+AY110+AY119),"-")</f>
        <v>0</v>
      </c>
      <c r="AZ348" s="320">
        <f>IFERROR(+(AZ91+AZ96+AZ122)/(AZ88+AZ110+AZ119),"-")</f>
        <v>0</v>
      </c>
      <c r="BA348" s="320">
        <f>IFERROR(+(BA91+BA96+BA122)/(BA88+BA110+BA119),"-")</f>
        <v>0</v>
      </c>
      <c r="BB348" s="320">
        <f>IFERROR(+(BB91+BB96+BB122)/(BB88+BB110+BB119),"-")</f>
        <v>0</v>
      </c>
      <c r="BC348" s="321">
        <f t="shared" ref="BC348" si="682">IFERROR(+(BC91+BC96+BC122)/(BC88+BC110+BC119),"-")</f>
        <v>0</v>
      </c>
    </row>
    <row r="349" spans="1:55" s="204" customFormat="1">
      <c r="A349" s="287"/>
      <c r="B349" s="173" t="s">
        <v>30</v>
      </c>
      <c r="C349" s="308"/>
      <c r="D349" s="169">
        <f t="shared" ref="D349:K349" si="683">IF(D65&lt;0.00001,"Loss",+IF(D365&gt;+D96+D97+D122+D123, "No net debt",(+D96+D97+D122+D123-D365)/D65))</f>
        <v>17.725332811276431</v>
      </c>
      <c r="E349" s="169" t="str">
        <f t="shared" si="683"/>
        <v>Loss</v>
      </c>
      <c r="F349" s="169" t="str">
        <f t="shared" si="683"/>
        <v>No net debt</v>
      </c>
      <c r="G349" s="169" t="str">
        <f t="shared" si="683"/>
        <v>No net debt</v>
      </c>
      <c r="H349" s="169" t="str">
        <f t="shared" si="683"/>
        <v>No net debt</v>
      </c>
      <c r="I349" s="169" t="str">
        <f t="shared" si="683"/>
        <v>No net debt</v>
      </c>
      <c r="J349" s="169" t="str">
        <f t="shared" si="683"/>
        <v>Loss</v>
      </c>
      <c r="K349" s="169" t="str">
        <f t="shared" si="683"/>
        <v>No net debt</v>
      </c>
      <c r="L349" s="324"/>
      <c r="M349" s="169" t="str">
        <f t="shared" ref="M349:V349" si="684">IF(M65&lt;0.00001,"Loss",+IF(M365&gt;+M96+M97+M122+M123, "No net debt",(+M96+M97+M122+M123-M365)/M65))</f>
        <v>No net debt</v>
      </c>
      <c r="N349" s="169" t="str">
        <f t="shared" si="684"/>
        <v>No net debt</v>
      </c>
      <c r="O349" s="169" t="str">
        <f t="shared" si="684"/>
        <v>No net debt</v>
      </c>
      <c r="P349" s="169" t="str">
        <f t="shared" si="684"/>
        <v>No net debt</v>
      </c>
      <c r="Q349" s="169" t="str">
        <f t="shared" si="684"/>
        <v>No net debt</v>
      </c>
      <c r="R349" s="169" t="str">
        <f t="shared" si="684"/>
        <v>No net debt</v>
      </c>
      <c r="S349" s="169" t="str">
        <f t="shared" si="684"/>
        <v>Loss</v>
      </c>
      <c r="T349" s="169" t="str">
        <f t="shared" si="684"/>
        <v>Loss</v>
      </c>
      <c r="U349" s="169" t="str">
        <f t="shared" si="684"/>
        <v>No net debt</v>
      </c>
      <c r="V349" s="169" t="str">
        <f t="shared" si="684"/>
        <v>Loss</v>
      </c>
      <c r="W349" s="169" t="str">
        <f t="shared" ref="W349:X349" si="685">IF(W65&lt;0.00001,"Loss",+IF(W365&gt;+W96+W97+W122+W123, "No net debt",(+W96+W97+W122+W123-W365)/W65))</f>
        <v>Loss</v>
      </c>
      <c r="X349" s="169" t="str">
        <f t="shared" si="685"/>
        <v>No net debt</v>
      </c>
      <c r="Y349" s="169" t="str">
        <f t="shared" ref="Y349:AF349" si="686">IF(Y65&lt;0.00001,"Loss",+IF(Y365&gt;+Y96+Y97+Y122+Y123, "No net debt",(+Y96+Y97+Y122+Y123-Y365)/Y65))</f>
        <v>No net debt</v>
      </c>
      <c r="Z349" s="169" t="str">
        <f t="shared" si="686"/>
        <v>Loss</v>
      </c>
      <c r="AA349" s="169">
        <f t="shared" si="686"/>
        <v>2.3806913996627319</v>
      </c>
      <c r="AB349" s="169" t="str">
        <f t="shared" si="686"/>
        <v>No net debt</v>
      </c>
      <c r="AC349" s="169">
        <f t="shared" si="686"/>
        <v>5.6134868421052628</v>
      </c>
      <c r="AD349" s="169" t="str">
        <f t="shared" si="686"/>
        <v>No net debt</v>
      </c>
      <c r="AE349" s="169" t="str">
        <f t="shared" si="686"/>
        <v>Loss</v>
      </c>
      <c r="AF349" s="169" t="str">
        <f t="shared" si="686"/>
        <v>Loss</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7">IFERROR(+D53/D63,"-")</f>
        <v>2.1324983094211544E-2</v>
      </c>
      <c r="E350" s="168">
        <f t="shared" si="687"/>
        <v>4.9572028156911997E-4</v>
      </c>
      <c r="F350" s="168">
        <f t="shared" si="687"/>
        <v>5.1202782339870544E-3</v>
      </c>
      <c r="G350" s="168">
        <f t="shared" si="687"/>
        <v>3.9257304148581045E-6</v>
      </c>
      <c r="H350" s="168">
        <f t="shared" si="687"/>
        <v>2.7029546090036349E-3</v>
      </c>
      <c r="I350" s="168">
        <f t="shared" si="687"/>
        <v>0</v>
      </c>
      <c r="J350" s="168">
        <f t="shared" si="687"/>
        <v>9.3083427994446546E-4</v>
      </c>
      <c r="K350" s="168">
        <f t="shared" si="687"/>
        <v>0</v>
      </c>
      <c r="L350" s="320">
        <f t="shared" si="687"/>
        <v>2.8987414404238057E-3</v>
      </c>
      <c r="M350" s="168">
        <f t="shared" si="687"/>
        <v>0</v>
      </c>
      <c r="N350" s="168">
        <f t="shared" si="687"/>
        <v>5.560470112473145E-3</v>
      </c>
      <c r="O350" s="168">
        <f t="shared" si="687"/>
        <v>1.0622317596566523E-2</v>
      </c>
      <c r="P350" s="168">
        <f t="shared" si="687"/>
        <v>0</v>
      </c>
      <c r="Q350" s="168">
        <f t="shared" si="687"/>
        <v>0</v>
      </c>
      <c r="R350" s="168">
        <f t="shared" si="687"/>
        <v>1.1219022103148023E-2</v>
      </c>
      <c r="S350" s="168">
        <f t="shared" si="687"/>
        <v>6.355204397114394E-3</v>
      </c>
      <c r="T350" s="168">
        <f t="shared" si="687"/>
        <v>6.2730337959695755E-4</v>
      </c>
      <c r="U350" s="168">
        <f t="shared" si="687"/>
        <v>0</v>
      </c>
      <c r="V350" s="168">
        <f t="shared" si="687"/>
        <v>0</v>
      </c>
      <c r="W350" s="168">
        <f t="shared" ref="W350:X350" si="688">IFERROR(+W53/W63,"-")</f>
        <v>0</v>
      </c>
      <c r="X350" s="168">
        <f t="shared" si="688"/>
        <v>0</v>
      </c>
      <c r="Y350" s="168">
        <f t="shared" ref="Y350:AN350" si="689">IFERROR(+Y53/Y63,"-")</f>
        <v>0</v>
      </c>
      <c r="Z350" s="168">
        <f t="shared" si="689"/>
        <v>1.3430004636850314E-2</v>
      </c>
      <c r="AA350" s="168">
        <f t="shared" si="689"/>
        <v>6.7440686521958604E-3</v>
      </c>
      <c r="AB350" s="168">
        <f t="shared" si="689"/>
        <v>8.0531507952486415E-4</v>
      </c>
      <c r="AC350" s="168">
        <f t="shared" si="689"/>
        <v>4.5307809933737328E-4</v>
      </c>
      <c r="AD350" s="168">
        <f t="shared" si="689"/>
        <v>0</v>
      </c>
      <c r="AE350" s="168">
        <f t="shared" si="689"/>
        <v>4.6414803392444103E-2</v>
      </c>
      <c r="AF350" s="168">
        <f t="shared" si="689"/>
        <v>0</v>
      </c>
      <c r="AG350" s="320">
        <f t="shared" si="689"/>
        <v>5.3933059363417716E-3</v>
      </c>
      <c r="AH350" s="320">
        <f t="shared" si="689"/>
        <v>6.7707858148028342E-3</v>
      </c>
      <c r="AI350" s="320">
        <f t="shared" si="689"/>
        <v>7.9801585654393752E-3</v>
      </c>
      <c r="AJ350" s="168">
        <f t="shared" si="689"/>
        <v>1.1109477364439869E-3</v>
      </c>
      <c r="AK350" s="168">
        <f t="shared" si="689"/>
        <v>6.7051387743885683E-3</v>
      </c>
      <c r="AL350" s="168">
        <f t="shared" si="689"/>
        <v>0</v>
      </c>
      <c r="AM350" s="320">
        <f t="shared" si="689"/>
        <v>1.5977705527171389E-3</v>
      </c>
      <c r="AN350" s="321">
        <f t="shared" si="689"/>
        <v>3.4459026446309266E-3</v>
      </c>
      <c r="AQ350" s="320">
        <f>IFERROR(+AQ53/AQ63,"-")</f>
        <v>0</v>
      </c>
      <c r="AR350" s="320">
        <f>IFERROR(+AR53/AR63,"-")</f>
        <v>5.3933059363417716E-3</v>
      </c>
      <c r="AS350" s="320">
        <f>IFERROR(+AS53/AS63,"-")</f>
        <v>6.7707858148028351E-3</v>
      </c>
      <c r="AT350" s="320">
        <f>IFERROR(+AT53/AT63,"-")</f>
        <v>7.9801585654393752E-3</v>
      </c>
      <c r="AU350" s="320">
        <f>IFERROR(+AU53/AU63,"-")</f>
        <v>1.5977705527171389E-3</v>
      </c>
      <c r="AV350" s="321">
        <f t="shared" ref="AV350" si="690">IFERROR(+AV53/AV63,"-")</f>
        <v>3.4459026446309266E-3</v>
      </c>
      <c r="AX350" s="320">
        <f>IFERROR(+AX53/AX63,"-")</f>
        <v>4.046745377687121E-4</v>
      </c>
      <c r="AY350" s="320">
        <f>IFERROR(+AY53/AY63,"-")</f>
        <v>3.3924179458909336E-4</v>
      </c>
      <c r="AZ350" s="320">
        <f>IFERROR(+AZ53/AZ63,"-")</f>
        <v>4.5307809933737328E-4</v>
      </c>
      <c r="BA350" s="320">
        <f>IFERROR(+BA53/BA63,"-")</f>
        <v>0</v>
      </c>
      <c r="BB350" s="320">
        <f>IFERROR(+BB53/BB63,"-")</f>
        <v>5.8479532163742687E-3</v>
      </c>
      <c r="BC350" s="321">
        <f t="shared" ref="BC350" si="691">IFERROR(+BC53/BC63,"-")</f>
        <v>6.46138313982837E-4</v>
      </c>
    </row>
    <row r="351" spans="1:55" s="204" customFormat="1">
      <c r="A351" s="287"/>
      <c r="B351" s="173" t="s">
        <v>28</v>
      </c>
      <c r="C351" s="308"/>
      <c r="D351" s="169">
        <f t="shared" ref="D351:K351" si="692">IFERROR(IF(D34&gt;D53, "Positive int",(D65+D53-D34+D60)/(D53-D34)),"-")</f>
        <v>7.5385469895578758</v>
      </c>
      <c r="E351" s="169" t="str">
        <f t="shared" si="692"/>
        <v>Positive int</v>
      </c>
      <c r="F351" s="169" t="str">
        <f t="shared" si="692"/>
        <v>Positive int</v>
      </c>
      <c r="G351" s="169" t="str">
        <f t="shared" si="692"/>
        <v>Positive int</v>
      </c>
      <c r="H351" s="169" t="str">
        <f t="shared" si="692"/>
        <v>Positive int</v>
      </c>
      <c r="I351" s="169" t="str">
        <f t="shared" si="692"/>
        <v>Positive int</v>
      </c>
      <c r="J351" s="169" t="str">
        <f t="shared" si="692"/>
        <v>Positive int</v>
      </c>
      <c r="K351" s="169" t="str">
        <f t="shared" si="692"/>
        <v>Positive int</v>
      </c>
      <c r="L351" s="324"/>
      <c r="M351" s="169" t="str">
        <f t="shared" ref="M351:V351" si="693">IFERROR(IF(M34&gt;M53, "Positive int",(M65+M53-M34+M60)/(M53-M34)),"-")</f>
        <v>Positive int</v>
      </c>
      <c r="N351" s="169" t="str">
        <f t="shared" si="693"/>
        <v>Positive int</v>
      </c>
      <c r="O351" s="169" t="str">
        <f t="shared" si="693"/>
        <v>Positive int</v>
      </c>
      <c r="P351" s="169" t="str">
        <f t="shared" si="693"/>
        <v>Positive int</v>
      </c>
      <c r="Q351" s="169" t="str">
        <f t="shared" si="693"/>
        <v>Positive int</v>
      </c>
      <c r="R351" s="169" t="str">
        <f t="shared" si="693"/>
        <v>Positive int</v>
      </c>
      <c r="S351" s="169" t="str">
        <f t="shared" si="693"/>
        <v>Positive int</v>
      </c>
      <c r="T351" s="169" t="str">
        <f t="shared" si="693"/>
        <v>Positive int</v>
      </c>
      <c r="U351" s="169" t="str">
        <f t="shared" si="693"/>
        <v>Positive int</v>
      </c>
      <c r="V351" s="169" t="str">
        <f t="shared" si="693"/>
        <v>Positive int</v>
      </c>
      <c r="W351" s="169" t="str">
        <f t="shared" ref="W351:X351" si="694">IFERROR(IF(W34&gt;W53, "Positive int",(W65+W53-W34+W60)/(W53-W34)),"-")</f>
        <v>Positive int</v>
      </c>
      <c r="X351" s="169" t="str">
        <f t="shared" si="694"/>
        <v>Positive int</v>
      </c>
      <c r="Y351" s="169" t="str">
        <f t="shared" ref="Y351:AF351" si="695">IFERROR(IF(Y34&gt;Y53, "Positive int",(Y65+Y53-Y34+Y60)/(Y53-Y34)),"-")</f>
        <v>Positive int</v>
      </c>
      <c r="Z351" s="169">
        <f t="shared" si="695"/>
        <v>9.8737458193979926</v>
      </c>
      <c r="AA351" s="169" t="str">
        <f t="shared" si="695"/>
        <v>Positive int</v>
      </c>
      <c r="AB351" s="169" t="str">
        <f t="shared" si="695"/>
        <v>Positive int</v>
      </c>
      <c r="AC351" s="169" t="str">
        <f t="shared" si="695"/>
        <v>Positive int</v>
      </c>
      <c r="AD351" s="169" t="str">
        <f t="shared" si="695"/>
        <v>Positive int</v>
      </c>
      <c r="AE351" s="169">
        <f t="shared" si="695"/>
        <v>0.555442522889115</v>
      </c>
      <c r="AF351" s="169" t="str">
        <f t="shared" si="695"/>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6">IFERROR(+D187/D58,"-")</f>
        <v>3.0186156033410345</v>
      </c>
      <c r="E355" s="167">
        <f t="shared" si="696"/>
        <v>1.3369037240004982</v>
      </c>
      <c r="F355" s="167">
        <f t="shared" si="696"/>
        <v>1.0637381567614126</v>
      </c>
      <c r="G355" s="167">
        <f t="shared" si="696"/>
        <v>1.2208717770285673</v>
      </c>
      <c r="H355" s="167">
        <f t="shared" si="696"/>
        <v>1.9288897576231432</v>
      </c>
      <c r="I355" s="167">
        <f t="shared" si="696"/>
        <v>1.8333088188943287</v>
      </c>
      <c r="J355" s="167">
        <f t="shared" si="696"/>
        <v>1.6447174447174446</v>
      </c>
      <c r="K355" s="167">
        <f t="shared" si="696"/>
        <v>3.1769554931243529</v>
      </c>
      <c r="L355" s="351">
        <f t="shared" si="696"/>
        <v>1.7600380066134524</v>
      </c>
      <c r="M355" s="167">
        <f t="shared" si="696"/>
        <v>1.9746738296239448</v>
      </c>
      <c r="N355" s="167">
        <f t="shared" si="696"/>
        <v>1.5572572224155934</v>
      </c>
      <c r="O355" s="167">
        <f t="shared" si="696"/>
        <v>0.84241557977487935</v>
      </c>
      <c r="P355" s="167">
        <f t="shared" si="696"/>
        <v>1.3614973262032086</v>
      </c>
      <c r="Q355" s="167">
        <f t="shared" si="696"/>
        <v>0.87880655899395888</v>
      </c>
      <c r="R355" s="167">
        <f t="shared" si="696"/>
        <v>3.496101364522417</v>
      </c>
      <c r="S355" s="167">
        <f t="shared" si="696"/>
        <v>0.9668428640076886</v>
      </c>
      <c r="T355" s="167">
        <f t="shared" si="696"/>
        <v>1.4872421281216071</v>
      </c>
      <c r="U355" s="167">
        <f t="shared" si="696"/>
        <v>1.755591054313099</v>
      </c>
      <c r="V355" s="167">
        <f t="shared" si="696"/>
        <v>1.6501049685094471</v>
      </c>
      <c r="W355" s="167">
        <f t="shared" ref="W355:X355" si="697">IFERROR(+W187/W58,"-")</f>
        <v>0</v>
      </c>
      <c r="X355" s="167">
        <f t="shared" si="697"/>
        <v>3.4941176470588236</v>
      </c>
      <c r="Y355" s="167">
        <f t="shared" ref="Y355:AN355" si="698">IFERROR(+Y187/Y58,"-")</f>
        <v>0.5150693188667872</v>
      </c>
      <c r="Z355" s="167">
        <f t="shared" si="698"/>
        <v>0.55254137694643035</v>
      </c>
      <c r="AA355" s="167">
        <f t="shared" si="698"/>
        <v>2.5364751452550034</v>
      </c>
      <c r="AB355" s="167">
        <f t="shared" si="698"/>
        <v>1.36931177134261</v>
      </c>
      <c r="AC355" s="167">
        <f t="shared" si="698"/>
        <v>1.7015863513917988</v>
      </c>
      <c r="AD355" s="167">
        <f t="shared" si="698"/>
        <v>1.5963266120982231</v>
      </c>
      <c r="AE355" s="167">
        <f t="shared" si="698"/>
        <v>0.86407185628742511</v>
      </c>
      <c r="AF355" s="167">
        <f t="shared" si="698"/>
        <v>1.9616133518776078</v>
      </c>
      <c r="AG355" s="351">
        <f t="shared" si="698"/>
        <v>1.3376827959237729</v>
      </c>
      <c r="AH355" s="351">
        <f t="shared" si="698"/>
        <v>1.1288843279992304</v>
      </c>
      <c r="AI355" s="351">
        <f t="shared" si="698"/>
        <v>1.7698226630598137</v>
      </c>
      <c r="AJ355" s="167">
        <f t="shared" si="698"/>
        <v>1.4811181292836983</v>
      </c>
      <c r="AK355" s="167">
        <f t="shared" si="698"/>
        <v>0.86541143654114361</v>
      </c>
      <c r="AL355" s="167">
        <f t="shared" si="698"/>
        <v>0.76363636363636367</v>
      </c>
      <c r="AM355" s="351">
        <f t="shared" si="698"/>
        <v>1.2958757884522076</v>
      </c>
      <c r="AN355" s="352">
        <f t="shared" si="698"/>
        <v>1.6590171487811551</v>
      </c>
      <c r="AQ355" s="351">
        <f>IFERROR(+AQ187/AQ58,"-")</f>
        <v>3.1769554931243529</v>
      </c>
      <c r="AR355" s="351">
        <f>IFERROR(+AR187/AR58,"-")</f>
        <v>1.3376827959237729</v>
      </c>
      <c r="AS355" s="351">
        <f>IFERROR(+AS187/AS58,"-")</f>
        <v>1.1288843279992302</v>
      </c>
      <c r="AT355" s="351">
        <f>IFERROR(+AT187/AT58,"-")</f>
        <v>1.7698226630598137</v>
      </c>
      <c r="AU355" s="351">
        <f>IFERROR(+AU187/AU58,"-")</f>
        <v>1.2958757884522076</v>
      </c>
      <c r="AV355" s="352">
        <f t="shared" ref="AV355" si="699">IFERROR(+AV187/AV58,"-")</f>
        <v>1.6590171487811549</v>
      </c>
      <c r="AX355" s="351">
        <f>IFERROR(+AX187/AX58,"-")</f>
        <v>2.2283781729746162</v>
      </c>
      <c r="AY355" s="351">
        <f>IFERROR(+AY187/AY58,"-")</f>
        <v>1.562169778090877</v>
      </c>
      <c r="AZ355" s="351">
        <f>IFERROR(+AZ187/AZ58,"-")</f>
        <v>1.2599606932285152</v>
      </c>
      <c r="BA355" s="351">
        <f>IFERROR(+BA187/BA58,"-")</f>
        <v>1.2364247957712637</v>
      </c>
      <c r="BB355" s="351">
        <f>IFERROR(+BB187/BB58,"-")</f>
        <v>0.86541143654114361</v>
      </c>
      <c r="BC355" s="352">
        <f t="shared" ref="BC355" si="700">IFERROR(+BC187/BC58,"-")</f>
        <v>1.5314875135722041</v>
      </c>
    </row>
    <row r="356" spans="1:55" s="204" customFormat="1">
      <c r="A356" s="287"/>
      <c r="B356" s="173" t="s">
        <v>25</v>
      </c>
      <c r="C356" s="308"/>
      <c r="D356" s="162">
        <f t="shared" ref="D356:V356" si="701">IFERROR(+(D110*1000)/D266,"-")</f>
        <v>27619.767936334367</v>
      </c>
      <c r="E356" s="162">
        <f t="shared" si="701"/>
        <v>68720.605355064021</v>
      </c>
      <c r="F356" s="162">
        <f t="shared" si="701"/>
        <v>49545.024461050481</v>
      </c>
      <c r="G356" s="162">
        <f t="shared" si="701"/>
        <v>46988.266878790891</v>
      </c>
      <c r="H356" s="162">
        <f t="shared" si="701"/>
        <v>48830.017593720397</v>
      </c>
      <c r="I356" s="162">
        <f t="shared" si="701"/>
        <v>65039.38897981451</v>
      </c>
      <c r="J356" s="162">
        <f t="shared" si="701"/>
        <v>32895.829031591988</v>
      </c>
      <c r="K356" s="162">
        <f t="shared" si="701"/>
        <v>37385.754711301102</v>
      </c>
      <c r="L356" s="337">
        <f t="shared" si="701"/>
        <v>45784.338078655484</v>
      </c>
      <c r="M356" s="162">
        <f t="shared" si="701"/>
        <v>14317.611423626136</v>
      </c>
      <c r="N356" s="162">
        <f t="shared" si="701"/>
        <v>22353.658536585364</v>
      </c>
      <c r="O356" s="162">
        <f t="shared" si="701"/>
        <v>26807.038626609443</v>
      </c>
      <c r="P356" s="162">
        <f t="shared" si="701"/>
        <v>23311.99460916442</v>
      </c>
      <c r="Q356" s="162">
        <f t="shared" si="701"/>
        <v>25509.349802710585</v>
      </c>
      <c r="R356" s="162">
        <f t="shared" si="701"/>
        <v>20836.35763774332</v>
      </c>
      <c r="S356" s="162">
        <f t="shared" si="701"/>
        <v>9448.8505747126437</v>
      </c>
      <c r="T356" s="162">
        <f t="shared" si="701"/>
        <v>22679.836113549896</v>
      </c>
      <c r="U356" s="162">
        <f t="shared" si="701"/>
        <v>7658.4723441615452</v>
      </c>
      <c r="V356" s="162">
        <f t="shared" si="701"/>
        <v>5562.8205128205127</v>
      </c>
      <c r="W356" s="162">
        <f t="shared" ref="W356:X356" si="702">IFERROR(+(W110*1000)/W266,"-")</f>
        <v>17484.126984126986</v>
      </c>
      <c r="X356" s="162">
        <f t="shared" si="702"/>
        <v>3448.4995944849961</v>
      </c>
      <c r="Y356" s="162">
        <f t="shared" ref="Y356:AN356" si="703">IFERROR(+(Y110*1000)/Y266,"-")</f>
        <v>6455.3588795954092</v>
      </c>
      <c r="Z356" s="162">
        <f t="shared" si="703"/>
        <v>25095.31215285492</v>
      </c>
      <c r="AA356" s="162">
        <f t="shared" si="703"/>
        <v>30922.918277906676</v>
      </c>
      <c r="AB356" s="162">
        <f t="shared" si="703"/>
        <v>11605.129734566061</v>
      </c>
      <c r="AC356" s="162">
        <f t="shared" si="703"/>
        <v>15912.079847350653</v>
      </c>
      <c r="AD356" s="162">
        <f t="shared" si="703"/>
        <v>12604.935476567805</v>
      </c>
      <c r="AE356" s="162">
        <f t="shared" si="703"/>
        <v>15905.648665425202</v>
      </c>
      <c r="AF356" s="162">
        <f t="shared" si="703"/>
        <v>15393.67816091954</v>
      </c>
      <c r="AG356" s="337">
        <f t="shared" si="703"/>
        <v>17949.661056267236</v>
      </c>
      <c r="AH356" s="337">
        <f t="shared" si="703"/>
        <v>21159.021510483817</v>
      </c>
      <c r="AI356" s="337">
        <f t="shared" si="703"/>
        <v>17516.608341460615</v>
      </c>
      <c r="AJ356" s="162">
        <f t="shared" si="703"/>
        <v>3457.0152390961639</v>
      </c>
      <c r="AK356" s="162">
        <f t="shared" si="703"/>
        <v>5420.2192448233864</v>
      </c>
      <c r="AL356" s="162">
        <f t="shared" si="703"/>
        <v>6071.282261368292</v>
      </c>
      <c r="AM356" s="337">
        <f t="shared" si="703"/>
        <v>3872.5825293125081</v>
      </c>
      <c r="AN356" s="338">
        <f t="shared" si="703"/>
        <v>32057.98525798526</v>
      </c>
      <c r="AQ356" s="337">
        <f>IFERROR(+(AQ110*1000)/AQ266,"-")</f>
        <v>37385.754711301102</v>
      </c>
      <c r="AR356" s="337">
        <f>IFERROR(+(AR110*1000)/AR266,"-")</f>
        <v>17949.661056267239</v>
      </c>
      <c r="AS356" s="337">
        <f>IFERROR(+(AS110*1000)/AS266,"-")</f>
        <v>21159.021510483817</v>
      </c>
      <c r="AT356" s="337">
        <f>IFERROR(+(AT110*1000)/AT266,"-")</f>
        <v>17516.608341460618</v>
      </c>
      <c r="AU356" s="337">
        <f>IFERROR(+(AU110*1000)/AU266,"-")</f>
        <v>3872.5825293125085</v>
      </c>
      <c r="AV356" s="338">
        <f t="shared" ref="AV356" si="704">IFERROR(+(AV110*1000)/AV266,"-")</f>
        <v>32057.98525798526</v>
      </c>
      <c r="AX356" s="337">
        <f>IFERROR(+(AX110*1000)/AX266,"-")</f>
        <v>40597.218022376779</v>
      </c>
      <c r="AY356" s="337">
        <f>IFERROR(+(AY110*1000)/AY266,"-")</f>
        <v>17229.375090619109</v>
      </c>
      <c r="AZ356" s="337">
        <f>IFERROR(+(AZ110*1000)/AZ266,"-")</f>
        <v>18610.987124463518</v>
      </c>
      <c r="BA356" s="337">
        <f>IFERROR(+(BA110*1000)/BA266,"-")</f>
        <v>11181.603773584906</v>
      </c>
      <c r="BB356" s="337">
        <f>IFERROR(+(BB110*1000)/BB266,"-")</f>
        <v>6071.282261368292</v>
      </c>
      <c r="BC356" s="338">
        <f t="shared" ref="BC356" si="705">IFERROR(+(BC110*1000)/BC266,"-")</f>
        <v>15801.724137931034</v>
      </c>
    </row>
    <row r="357" spans="1:55" s="204" customFormat="1">
      <c r="A357" s="287"/>
      <c r="B357" s="173" t="s">
        <v>24</v>
      </c>
      <c r="C357" s="308"/>
      <c r="D357" s="162">
        <f t="shared" ref="D357:V357" si="706">+D88+D110+D119</f>
        <v>463781</v>
      </c>
      <c r="E357" s="162">
        <f t="shared" si="706"/>
        <v>238217</v>
      </c>
      <c r="F357" s="162">
        <f t="shared" si="706"/>
        <v>1054035</v>
      </c>
      <c r="G357" s="162">
        <f t="shared" si="706"/>
        <v>1574382</v>
      </c>
      <c r="H357" s="162">
        <f t="shared" si="706"/>
        <v>796537</v>
      </c>
      <c r="I357" s="162">
        <f t="shared" si="706"/>
        <v>1411610</v>
      </c>
      <c r="J357" s="162">
        <f t="shared" si="706"/>
        <v>355546</v>
      </c>
      <c r="K357" s="162">
        <f t="shared" si="706"/>
        <v>685738</v>
      </c>
      <c r="L357" s="337">
        <f t="shared" si="706"/>
        <v>6579846</v>
      </c>
      <c r="M357" s="162">
        <f t="shared" si="706"/>
        <v>57186</v>
      </c>
      <c r="N357" s="162">
        <f t="shared" si="706"/>
        <v>76007</v>
      </c>
      <c r="O357" s="162">
        <f t="shared" si="706"/>
        <v>183688</v>
      </c>
      <c r="P357" s="162">
        <f t="shared" si="706"/>
        <v>81823</v>
      </c>
      <c r="Q357" s="162">
        <f t="shared" si="706"/>
        <v>192138</v>
      </c>
      <c r="R357" s="162">
        <f t="shared" si="706"/>
        <v>82710</v>
      </c>
      <c r="S357" s="162">
        <f t="shared" si="706"/>
        <v>37683</v>
      </c>
      <c r="T357" s="162">
        <f t="shared" si="706"/>
        <v>87113</v>
      </c>
      <c r="U357" s="162">
        <f t="shared" si="706"/>
        <v>65305</v>
      </c>
      <c r="V357" s="162">
        <f t="shared" si="706"/>
        <v>20459</v>
      </c>
      <c r="W357" s="162">
        <f t="shared" ref="W357:X357" si="707">+W88+W110+W119</f>
        <v>24100</v>
      </c>
      <c r="X357" s="162">
        <f t="shared" si="707"/>
        <v>15178</v>
      </c>
      <c r="Y357" s="162">
        <f t="shared" ref="Y357:AN357" si="708">+Y88+Y110+Y119</f>
        <v>62261</v>
      </c>
      <c r="Z357" s="162">
        <f t="shared" si="708"/>
        <v>233030</v>
      </c>
      <c r="AA357" s="162">
        <f t="shared" si="708"/>
        <v>130658</v>
      </c>
      <c r="AB357" s="162">
        <f t="shared" si="708"/>
        <v>45012</v>
      </c>
      <c r="AC357" s="162">
        <f t="shared" si="708"/>
        <v>121355</v>
      </c>
      <c r="AD357" s="162">
        <f t="shared" si="708"/>
        <v>71867</v>
      </c>
      <c r="AE357" s="162">
        <f t="shared" si="708"/>
        <v>29945</v>
      </c>
      <c r="AF357" s="162">
        <f t="shared" si="708"/>
        <v>73228</v>
      </c>
      <c r="AG357" s="337">
        <f t="shared" si="708"/>
        <v>1690746</v>
      </c>
      <c r="AH357" s="337">
        <f t="shared" si="708"/>
        <v>697053</v>
      </c>
      <c r="AI357" s="337">
        <f t="shared" si="708"/>
        <v>379598</v>
      </c>
      <c r="AJ357" s="162">
        <f t="shared" si="708"/>
        <v>114667</v>
      </c>
      <c r="AK357" s="162">
        <f t="shared" si="708"/>
        <v>29110</v>
      </c>
      <c r="AL357" s="162">
        <f t="shared" si="708"/>
        <v>27281</v>
      </c>
      <c r="AM357" s="337">
        <f t="shared" si="708"/>
        <v>171058</v>
      </c>
      <c r="AN357" s="338">
        <f t="shared" si="708"/>
        <v>8441650</v>
      </c>
      <c r="AQ357" s="337">
        <f>+AQ88+AQ110+AQ119</f>
        <v>85717.25</v>
      </c>
      <c r="AR357" s="337">
        <f>+AR88+AR110+AR119</f>
        <v>84537.3</v>
      </c>
      <c r="AS357" s="337">
        <f>+AS88+AS110+AS119</f>
        <v>139410.6</v>
      </c>
      <c r="AT357" s="337">
        <f>+AT88+AT110+AT119</f>
        <v>25306.533333333333</v>
      </c>
      <c r="AU357" s="337">
        <f>+AU88+AU110+AU119</f>
        <v>57019.333333333336</v>
      </c>
      <c r="AV357" s="338">
        <f t="shared" ref="AV357" si="709">+AV88+AV110+AV119</f>
        <v>272311.29032258067</v>
      </c>
      <c r="AX357" s="337">
        <f>+AX88+AX110+AX119</f>
        <v>747422</v>
      </c>
      <c r="AY357" s="337">
        <f>+AY88+AY110+AY119</f>
        <v>68971</v>
      </c>
      <c r="AZ357" s="337">
        <f>+AZ88+AZ110+AZ119</f>
        <v>118060</v>
      </c>
      <c r="BA357" s="337">
        <f>+BA88+BA110+BA119</f>
        <v>43233</v>
      </c>
      <c r="BB357" s="337">
        <f>+BB88+BB110+BB119</f>
        <v>35030</v>
      </c>
      <c r="BC357" s="338">
        <f t="shared" ref="BC357" si="710">+BC88+BC110+BC119</f>
        <v>82085</v>
      </c>
    </row>
    <row r="358" spans="1:55" s="204" customFormat="1">
      <c r="A358" s="287"/>
      <c r="B358" s="173" t="s">
        <v>23</v>
      </c>
      <c r="C358" s="308"/>
      <c r="D358" s="167">
        <f t="shared" ref="D358:V358" si="711">IFERROR(+D42/D357,"-")</f>
        <v>0.511614317964729</v>
      </c>
      <c r="E358" s="167">
        <f t="shared" si="711"/>
        <v>0.37257206664511766</v>
      </c>
      <c r="F358" s="167">
        <f t="shared" si="711"/>
        <v>0.3781857338703174</v>
      </c>
      <c r="G358" s="167">
        <f t="shared" si="711"/>
        <v>0.50109503284463364</v>
      </c>
      <c r="H358" s="167">
        <f t="shared" si="711"/>
        <v>0.34207324957911561</v>
      </c>
      <c r="I358" s="167">
        <f t="shared" si="711"/>
        <v>0.36822847670390546</v>
      </c>
      <c r="J358" s="167">
        <f t="shared" si="711"/>
        <v>0.53011705939597131</v>
      </c>
      <c r="K358" s="167">
        <f t="shared" si="711"/>
        <v>0.43893294523564391</v>
      </c>
      <c r="L358" s="351">
        <f t="shared" si="711"/>
        <v>0.42482893976545955</v>
      </c>
      <c r="M358" s="167">
        <f t="shared" si="711"/>
        <v>0.41232119749589058</v>
      </c>
      <c r="N358" s="167">
        <f t="shared" si="711"/>
        <v>0.44113042219795545</v>
      </c>
      <c r="O358" s="167">
        <f t="shared" si="711"/>
        <v>0.44905491921083579</v>
      </c>
      <c r="P358" s="167">
        <f t="shared" si="711"/>
        <v>0.44015741295234834</v>
      </c>
      <c r="Q358" s="167">
        <f t="shared" si="711"/>
        <v>0.46689879149361396</v>
      </c>
      <c r="R358" s="167">
        <f t="shared" si="711"/>
        <v>0.59640914036996739</v>
      </c>
      <c r="S358" s="167">
        <f t="shared" si="711"/>
        <v>0.89695618714008973</v>
      </c>
      <c r="T358" s="167">
        <f t="shared" si="711"/>
        <v>0.5817386612790284</v>
      </c>
      <c r="U358" s="167">
        <f t="shared" si="711"/>
        <v>0.62999770308552183</v>
      </c>
      <c r="V358" s="167">
        <f t="shared" si="711"/>
        <v>1.191309448164622</v>
      </c>
      <c r="W358" s="167">
        <f t="shared" ref="W358:X358" si="712">IFERROR(+W42/W357,"-")</f>
        <v>0.67510373443983407</v>
      </c>
      <c r="X358" s="167">
        <f t="shared" si="712"/>
        <v>0.82632757939122414</v>
      </c>
      <c r="Y358" s="167">
        <f t="shared" ref="Y358:AN358" si="713">IFERROR(+Y42/Y357,"-")</f>
        <v>0.83864698607474986</v>
      </c>
      <c r="Z358" s="167">
        <f t="shared" si="713"/>
        <v>0.50865982920653996</v>
      </c>
      <c r="AA358" s="167">
        <f t="shared" si="713"/>
        <v>0.39719726308377595</v>
      </c>
      <c r="AB358" s="167">
        <f t="shared" si="713"/>
        <v>0.79136674664533901</v>
      </c>
      <c r="AC358" s="167">
        <f t="shared" si="713"/>
        <v>0.58700506777635864</v>
      </c>
      <c r="AD358" s="167">
        <f t="shared" si="713"/>
        <v>0.68579459278945831</v>
      </c>
      <c r="AE358" s="167">
        <f t="shared" si="713"/>
        <v>0.79021539489063286</v>
      </c>
      <c r="AF358" s="167">
        <f t="shared" si="713"/>
        <v>0.63393783798546999</v>
      </c>
      <c r="AG358" s="351">
        <f t="shared" si="713"/>
        <v>0.55734214364546775</v>
      </c>
      <c r="AH358" s="351">
        <f t="shared" si="713"/>
        <v>0.53398808985830348</v>
      </c>
      <c r="AI358" s="351">
        <f t="shared" si="713"/>
        <v>0.53214980057850669</v>
      </c>
      <c r="AJ358" s="167">
        <f t="shared" si="713"/>
        <v>1.1193717460123662</v>
      </c>
      <c r="AK358" s="167">
        <f t="shared" si="713"/>
        <v>0.72703538302988668</v>
      </c>
      <c r="AL358" s="167">
        <f t="shared" si="713"/>
        <v>0.84087826692569922</v>
      </c>
      <c r="AM358" s="351">
        <f t="shared" si="713"/>
        <v>1.0081902044920437</v>
      </c>
      <c r="AN358" s="352">
        <f t="shared" si="713"/>
        <v>0.46319049001083912</v>
      </c>
      <c r="AQ358" s="351">
        <f>IFERROR(+AQ42/AQ357,"-")</f>
        <v>0.43893294523564391</v>
      </c>
      <c r="AR358" s="351">
        <f>IFERROR(+AR42/AR357,"-")</f>
        <v>0.55734214364546764</v>
      </c>
      <c r="AS358" s="351">
        <f>IFERROR(+AS42/AS357,"-")</f>
        <v>0.53398808985830348</v>
      </c>
      <c r="AT358" s="351">
        <f>IFERROR(+AT42/AT357,"-")</f>
        <v>0.5321498005785068</v>
      </c>
      <c r="AU358" s="351">
        <f>IFERROR(+AU42/AU357,"-")</f>
        <v>1.0081902044920437</v>
      </c>
      <c r="AV358" s="352">
        <f t="shared" ref="AV358" si="714">IFERROR(+AV42/AV357,"-")</f>
        <v>0.46319049001083906</v>
      </c>
      <c r="AX358" s="351">
        <f>IFERROR(+AX42/AX357,"-")</f>
        <v>0.383629997511446</v>
      </c>
      <c r="AY358" s="351">
        <f>IFERROR(+AY42/AY357,"-")</f>
        <v>0.63478853431152227</v>
      </c>
      <c r="AZ358" s="351">
        <f>IFERROR(+AZ42/AZ357,"-")</f>
        <v>0.60338810774182616</v>
      </c>
      <c r="BA358" s="351">
        <f>IFERROR(+BA42/BA357,"-")</f>
        <v>0.7818101912890616</v>
      </c>
      <c r="BB358" s="351">
        <f>IFERROR(+BB42/BB357,"-")</f>
        <v>0.65486725663716816</v>
      </c>
      <c r="BC358" s="352">
        <f t="shared" ref="BC358" si="715">IFERROR(+BC42/BC357,"-")</f>
        <v>0.61737223609672898</v>
      </c>
    </row>
    <row r="359" spans="1:55" s="204" customFormat="1">
      <c r="A359" s="287"/>
      <c r="B359" s="173" t="s">
        <v>22</v>
      </c>
      <c r="C359" s="308"/>
      <c r="D359" s="161">
        <f t="shared" ref="D359:V359" si="716">IFERROR(+D287/D266,"-")</f>
        <v>11.408480651236255</v>
      </c>
      <c r="E359" s="161">
        <f t="shared" si="716"/>
        <v>32.984090027163369</v>
      </c>
      <c r="F359" s="161">
        <f t="shared" si="716"/>
        <v>0</v>
      </c>
      <c r="G359" s="161">
        <f t="shared" si="716"/>
        <v>16.115475125120149</v>
      </c>
      <c r="H359" s="161">
        <f t="shared" si="716"/>
        <v>21.189809175801869</v>
      </c>
      <c r="I359" s="161">
        <f t="shared" si="716"/>
        <v>11.213747954173487</v>
      </c>
      <c r="J359" s="161">
        <f t="shared" si="716"/>
        <v>0</v>
      </c>
      <c r="K359" s="161">
        <f t="shared" si="716"/>
        <v>12.342705761936299</v>
      </c>
      <c r="L359" s="347">
        <f t="shared" si="716"/>
        <v>11.655302524113102</v>
      </c>
      <c r="M359" s="161">
        <f t="shared" si="716"/>
        <v>6.6205106014712243</v>
      </c>
      <c r="N359" s="161">
        <f t="shared" si="716"/>
        <v>13.450880758807589</v>
      </c>
      <c r="O359" s="161">
        <f t="shared" si="716"/>
        <v>0</v>
      </c>
      <c r="P359" s="161">
        <f t="shared" si="716"/>
        <v>12.036725067385445</v>
      </c>
      <c r="Q359" s="161">
        <f t="shared" si="716"/>
        <v>11.07479842168468</v>
      </c>
      <c r="R359" s="161">
        <f t="shared" si="716"/>
        <v>7.3569778950841309</v>
      </c>
      <c r="S359" s="161">
        <f t="shared" si="716"/>
        <v>0</v>
      </c>
      <c r="T359" s="161">
        <f t="shared" si="716"/>
        <v>9.0854550775534086</v>
      </c>
      <c r="U359" s="161">
        <f t="shared" si="716"/>
        <v>4.6316944688323094</v>
      </c>
      <c r="V359" s="161">
        <f t="shared" si="716"/>
        <v>4.3376068376068373</v>
      </c>
      <c r="W359" s="161">
        <f t="shared" ref="W359:X359" si="717">IFERROR(+W287/W266,"-")</f>
        <v>0</v>
      </c>
      <c r="X359" s="161">
        <f t="shared" si="717"/>
        <v>0</v>
      </c>
      <c r="Y359" s="161">
        <f t="shared" ref="Y359:AN359" si="718">IFERROR(+Y287/Y266,"-")</f>
        <v>0</v>
      </c>
      <c r="Z359" s="161">
        <f t="shared" si="718"/>
        <v>0</v>
      </c>
      <c r="AA359" s="161">
        <f t="shared" si="718"/>
        <v>16.307037896365042</v>
      </c>
      <c r="AB359" s="161">
        <f t="shared" si="718"/>
        <v>9.3331345064121685</v>
      </c>
      <c r="AC359" s="161">
        <f t="shared" si="718"/>
        <v>11.73389109056216</v>
      </c>
      <c r="AD359" s="161">
        <f t="shared" si="718"/>
        <v>0</v>
      </c>
      <c r="AE359" s="161">
        <f t="shared" si="718"/>
        <v>11.130974549968963</v>
      </c>
      <c r="AF359" s="161">
        <f t="shared" si="718"/>
        <v>0</v>
      </c>
      <c r="AG359" s="347">
        <f t="shared" si="718"/>
        <v>5.571397272985025</v>
      </c>
      <c r="AH359" s="347">
        <f t="shared" si="718"/>
        <v>3.7656239397435027</v>
      </c>
      <c r="AI359" s="347">
        <f t="shared" si="718"/>
        <v>7.9177327749411965</v>
      </c>
      <c r="AJ359" s="161">
        <f t="shared" si="718"/>
        <v>0</v>
      </c>
      <c r="AK359" s="161">
        <f t="shared" si="718"/>
        <v>0</v>
      </c>
      <c r="AL359" s="161">
        <f t="shared" si="718"/>
        <v>0</v>
      </c>
      <c r="AM359" s="347">
        <f t="shared" si="718"/>
        <v>0</v>
      </c>
      <c r="AN359" s="348">
        <f t="shared" si="718"/>
        <v>8.40212793962794</v>
      </c>
      <c r="AQ359" s="347">
        <f>IFERROR(+AQ287/AQ266,"-")</f>
        <v>12.342705761936299</v>
      </c>
      <c r="AR359" s="347">
        <f>IFERROR(+AR287/AR266,"-")</f>
        <v>5.5713972729850241</v>
      </c>
      <c r="AS359" s="347">
        <f>IFERROR(+AS287/AS266,"-")</f>
        <v>3.7656239397435023</v>
      </c>
      <c r="AT359" s="347">
        <f>IFERROR(+AT287/AT266,"-")</f>
        <v>7.9177327749411965</v>
      </c>
      <c r="AU359" s="347">
        <f>IFERROR(+AU287/AU266,"-")</f>
        <v>0</v>
      </c>
      <c r="AV359" s="348">
        <f t="shared" ref="AV359" si="719">IFERROR(+AV287/AV266,"-")</f>
        <v>8.40212793962794</v>
      </c>
      <c r="AX359" s="347">
        <f>IFERROR(+AX287/AX266,"-")</f>
        <v>11.877683701239794</v>
      </c>
      <c r="AY359" s="347">
        <f>IFERROR(+AY287/AY266,"-")</f>
        <v>4.8183268087574307</v>
      </c>
      <c r="AZ359" s="347">
        <f>IFERROR(+AZ287/AZ266,"-")</f>
        <v>0</v>
      </c>
      <c r="BA359" s="347">
        <f>IFERROR(+BA287/BA266,"-")</f>
        <v>6.0417789757412397</v>
      </c>
      <c r="BB359" s="347">
        <f>IFERROR(+BB287/BB266,"-")</f>
        <v>0</v>
      </c>
      <c r="BC359" s="348">
        <f t="shared" ref="BC359" si="720">IFERROR(+BC287/BC266,"-")</f>
        <v>4.2940613026819925</v>
      </c>
    </row>
    <row r="360" spans="1:55" s="204" customFormat="1">
      <c r="A360" s="287"/>
      <c r="B360" s="173" t="s">
        <v>21</v>
      </c>
      <c r="C360" s="308"/>
      <c r="D360" s="162">
        <f t="shared" ref="D360:V360" si="721">IFERROR(+(D51*1000)/D287,"-")</f>
        <v>92.212252722383454</v>
      </c>
      <c r="E360" s="162">
        <f t="shared" si="721"/>
        <v>0</v>
      </c>
      <c r="F360" s="162" t="str">
        <f t="shared" si="721"/>
        <v>-</v>
      </c>
      <c r="G360" s="162">
        <f t="shared" si="721"/>
        <v>81.271852247953603</v>
      </c>
      <c r="H360" s="162">
        <f t="shared" si="721"/>
        <v>29.571154392721535</v>
      </c>
      <c r="I360" s="162">
        <f t="shared" si="721"/>
        <v>169.56136766108159</v>
      </c>
      <c r="J360" s="162" t="str">
        <f t="shared" si="721"/>
        <v>-</v>
      </c>
      <c r="K360" s="162">
        <f t="shared" si="721"/>
        <v>105.53170731707317</v>
      </c>
      <c r="L360" s="337">
        <f t="shared" si="721"/>
        <v>97.581044387761295</v>
      </c>
      <c r="M360" s="162">
        <f t="shared" si="721"/>
        <v>88.104575163398692</v>
      </c>
      <c r="N360" s="162">
        <f t="shared" si="721"/>
        <v>51.754098773516006</v>
      </c>
      <c r="O360" s="162" t="str">
        <f t="shared" si="721"/>
        <v>-</v>
      </c>
      <c r="P360" s="162">
        <f t="shared" si="721"/>
        <v>69.419174247725678</v>
      </c>
      <c r="Q360" s="162">
        <f t="shared" si="721"/>
        <v>77.60824103477654</v>
      </c>
      <c r="R360" s="162">
        <f t="shared" si="721"/>
        <v>98.838512937799905</v>
      </c>
      <c r="S360" s="162" t="str">
        <f t="shared" si="721"/>
        <v>-</v>
      </c>
      <c r="T360" s="162">
        <f t="shared" si="721"/>
        <v>142.30955065227894</v>
      </c>
      <c r="U360" s="162">
        <f t="shared" si="721"/>
        <v>64.448867405933086</v>
      </c>
      <c r="V360" s="162">
        <f t="shared" si="721"/>
        <v>188.17733990147784</v>
      </c>
      <c r="W360" s="162" t="str">
        <f t="shared" ref="W360:X360" si="722">IFERROR(+(W51*1000)/W287,"-")</f>
        <v>-</v>
      </c>
      <c r="X360" s="162" t="str">
        <f t="shared" si="722"/>
        <v>-</v>
      </c>
      <c r="Y360" s="162" t="str">
        <f t="shared" ref="Y360:AN360" si="723">IFERROR(+(Y51*1000)/Y287,"-")</f>
        <v>-</v>
      </c>
      <c r="Z360" s="162" t="str">
        <f t="shared" si="723"/>
        <v>-</v>
      </c>
      <c r="AA360" s="162">
        <f t="shared" si="723"/>
        <v>55.299976286459568</v>
      </c>
      <c r="AB360" s="162">
        <f t="shared" si="723"/>
        <v>95.002236850514478</v>
      </c>
      <c r="AC360" s="162">
        <f t="shared" si="723"/>
        <v>48.409491762881053</v>
      </c>
      <c r="AD360" s="162" t="str">
        <f t="shared" si="723"/>
        <v>-</v>
      </c>
      <c r="AE360" s="162">
        <f t="shared" si="723"/>
        <v>71.046174436761092</v>
      </c>
      <c r="AF360" s="162" t="str">
        <f t="shared" si="723"/>
        <v>-</v>
      </c>
      <c r="AG360" s="337">
        <f t="shared" si="723"/>
        <v>132.35964256882261</v>
      </c>
      <c r="AH360" s="337">
        <f t="shared" si="723"/>
        <v>231.1871553681479</v>
      </c>
      <c r="AI360" s="337">
        <f t="shared" si="723"/>
        <v>95.852594664309422</v>
      </c>
      <c r="AJ360" s="162" t="str">
        <f t="shared" si="723"/>
        <v>-</v>
      </c>
      <c r="AK360" s="162" t="str">
        <f t="shared" si="723"/>
        <v>-</v>
      </c>
      <c r="AL360" s="162" t="str">
        <f t="shared" si="723"/>
        <v>-</v>
      </c>
      <c r="AM360" s="337" t="str">
        <f t="shared" si="723"/>
        <v>-</v>
      </c>
      <c r="AN360" s="338">
        <f t="shared" si="723"/>
        <v>111.89741270685892</v>
      </c>
      <c r="AQ360" s="337">
        <f>IFERROR(+(AQ51*1000)/AQ287,"-")</f>
        <v>105.53170731707317</v>
      </c>
      <c r="AR360" s="337">
        <f>IFERROR(+(AR51*1000)/AR287,"-")</f>
        <v>132.35964256882264</v>
      </c>
      <c r="AS360" s="337">
        <f>IFERROR(+(AS51*1000)/AS287,"-")</f>
        <v>231.18715536814793</v>
      </c>
      <c r="AT360" s="337">
        <f>IFERROR(+(AT51*1000)/AT287,"-")</f>
        <v>95.852594664309422</v>
      </c>
      <c r="AU360" s="337" t="str">
        <f>IFERROR(+(AU51*1000)/AU287,"-")</f>
        <v>-</v>
      </c>
      <c r="AV360" s="338">
        <f t="shared" ref="AV360" si="724">IFERROR(+(AV51*1000)/AV287,"-")</f>
        <v>111.89741270685892</v>
      </c>
      <c r="AX360" s="337">
        <f>IFERROR(+(AX51*1000)/AX287,"-")</f>
        <v>77.829402105423952</v>
      </c>
      <c r="AY360" s="337">
        <f>IFERROR(+(AY51*1000)/AY287,"-")</f>
        <v>140.9484833895041</v>
      </c>
      <c r="AZ360" s="337" t="str">
        <f>IFERROR(+(AZ51*1000)/AZ287,"-")</f>
        <v>-</v>
      </c>
      <c r="BA360" s="337">
        <f>IFERROR(+(BA51*1000)/BA287,"-")</f>
        <v>106.5134954271693</v>
      </c>
      <c r="BB360" s="337" t="str">
        <f>IFERROR(+(BB51*1000)/BB287,"-")</f>
        <v>-</v>
      </c>
      <c r="BC360" s="338">
        <f t="shared" ref="BC360" si="725">IFERROR(+(BC51*1000)/BC287,"-")</f>
        <v>165.79299576176666</v>
      </c>
    </row>
    <row r="361" spans="1:55" s="204" customFormat="1">
      <c r="A361" s="287"/>
      <c r="B361" s="173" t="s">
        <v>20</v>
      </c>
      <c r="C361" s="308"/>
      <c r="D361" s="163">
        <f t="shared" ref="D361:V361" si="726">IFERROR(+D58/D110,"-")</f>
        <v>4.9506322459743672E-2</v>
      </c>
      <c r="E361" s="163">
        <f t="shared" si="726"/>
        <v>4.5337760385785998E-2</v>
      </c>
      <c r="F361" s="163">
        <f t="shared" si="726"/>
        <v>3.7793501861462887E-2</v>
      </c>
      <c r="G361" s="163">
        <f t="shared" si="726"/>
        <v>5.8790999116163485E-2</v>
      </c>
      <c r="H361" s="163">
        <f t="shared" si="726"/>
        <v>3.5448510968528704E-2</v>
      </c>
      <c r="I361" s="163">
        <f t="shared" si="726"/>
        <v>3.9919575363286504E-2</v>
      </c>
      <c r="J361" s="163">
        <f t="shared" si="726"/>
        <v>5.1093905451167348E-2</v>
      </c>
      <c r="K361" s="163">
        <f t="shared" si="726"/>
        <v>4.3566206074660996E-2</v>
      </c>
      <c r="L361" s="322">
        <f t="shared" si="726"/>
        <v>4.5535795073212301E-2</v>
      </c>
      <c r="M361" s="163">
        <f t="shared" si="726"/>
        <v>3.9379835589941972E-2</v>
      </c>
      <c r="N361" s="163">
        <f t="shared" si="726"/>
        <v>4.3538219070133964E-2</v>
      </c>
      <c r="O361" s="163">
        <f t="shared" si="726"/>
        <v>3.5843510448219991E-2</v>
      </c>
      <c r="P361" s="163">
        <f t="shared" si="726"/>
        <v>4.0540540540540543E-2</v>
      </c>
      <c r="Q361" s="163">
        <f t="shared" si="726"/>
        <v>5.4548266910568015E-2</v>
      </c>
      <c r="R361" s="163">
        <f t="shared" si="726"/>
        <v>3.2491489193254688E-2</v>
      </c>
      <c r="S361" s="163">
        <f t="shared" si="726"/>
        <v>6.3286904689495771E-2</v>
      </c>
      <c r="T361" s="163">
        <f t="shared" si="726"/>
        <v>4.7537324025446144E-2</v>
      </c>
      <c r="U361" s="163">
        <f t="shared" si="726"/>
        <v>7.1764301272497999E-2</v>
      </c>
      <c r="V361" s="163">
        <f t="shared" si="726"/>
        <v>0.10977951909042022</v>
      </c>
      <c r="W361" s="163">
        <f t="shared" ref="W361:X361" si="727">IFERROR(+W58/W110,"-")</f>
        <v>5.2791647753064004E-2</v>
      </c>
      <c r="X361" s="163">
        <f t="shared" si="727"/>
        <v>7.9962370649106301E-2</v>
      </c>
      <c r="Y361" s="163">
        <f t="shared" ref="Y361:AN361" si="728">IFERROR(+Y58/Y110,"-")</f>
        <v>9.9978907403501377E-2</v>
      </c>
      <c r="Z361" s="163">
        <f t="shared" si="728"/>
        <v>4.519981585424155E-2</v>
      </c>
      <c r="AA361" s="163">
        <f t="shared" si="728"/>
        <v>3.8741142142559401E-2</v>
      </c>
      <c r="AB361" s="163">
        <f t="shared" si="728"/>
        <v>6.8333675986842105E-2</v>
      </c>
      <c r="AC361" s="163">
        <f t="shared" si="728"/>
        <v>6.1636948961802066E-2</v>
      </c>
      <c r="AD361" s="163">
        <f t="shared" si="728"/>
        <v>8.9966951648825344E-2</v>
      </c>
      <c r="AE361" s="163">
        <f t="shared" si="728"/>
        <v>6.5173275054636284E-2</v>
      </c>
      <c r="AF361" s="163">
        <f t="shared" si="728"/>
        <v>5.5923713521249453E-2</v>
      </c>
      <c r="AG361" s="322">
        <f t="shared" si="728"/>
        <v>5.1503246011950152E-2</v>
      </c>
      <c r="AH361" s="322">
        <f t="shared" si="728"/>
        <v>5.0001523312290241E-2</v>
      </c>
      <c r="AI361" s="322">
        <f t="shared" si="728"/>
        <v>5.4481678959296766E-2</v>
      </c>
      <c r="AJ361" s="163">
        <f t="shared" si="728"/>
        <v>0.11310745284022679</v>
      </c>
      <c r="AK361" s="163">
        <f t="shared" si="728"/>
        <v>0.16112359550561797</v>
      </c>
      <c r="AL361" s="163">
        <f t="shared" si="728"/>
        <v>9.6491228070175433E-2</v>
      </c>
      <c r="AM361" s="322">
        <f t="shared" si="728"/>
        <v>0.11513066017183014</v>
      </c>
      <c r="AN361" s="323">
        <f t="shared" si="728"/>
        <v>4.7525844928240774E-2</v>
      </c>
      <c r="AQ361" s="322">
        <f>IFERROR(+AQ58/AQ110,"-")</f>
        <v>4.3566206074660996E-2</v>
      </c>
      <c r="AR361" s="322">
        <f>IFERROR(+AR58/AR110,"-")</f>
        <v>5.1503246011950145E-2</v>
      </c>
      <c r="AS361" s="322">
        <f>IFERROR(+AS58/AS110,"-")</f>
        <v>5.0001523312290248E-2</v>
      </c>
      <c r="AT361" s="322">
        <f>IFERROR(+AT58/AT110,"-")</f>
        <v>5.4481678959296766E-2</v>
      </c>
      <c r="AU361" s="322">
        <f>IFERROR(+AU58/AU110,"-")</f>
        <v>0.11513066017183013</v>
      </c>
      <c r="AV361" s="323">
        <f t="shared" ref="AV361" si="729">IFERROR(+AV58/AV110,"-")</f>
        <v>4.7525844928240767E-2</v>
      </c>
      <c r="AX361" s="322">
        <f>IFERROR(+AX58/AX110,"-")</f>
        <v>3.9203009198912515E-2</v>
      </c>
      <c r="AY361" s="322">
        <f>IFERROR(+AY58/AY110,"-")</f>
        <v>4.7782144389931919E-2</v>
      </c>
      <c r="AZ361" s="322">
        <f>IFERROR(+AZ58/AZ110,"-")</f>
        <v>5.1628554824783922E-2</v>
      </c>
      <c r="BA361" s="322">
        <f>IFERROR(+BA58/BA110,"-")</f>
        <v>6.2705276162352733E-2</v>
      </c>
      <c r="BB361" s="322">
        <f>IFERROR(+BB58/BB110,"-")</f>
        <v>9.6761133603238861E-2</v>
      </c>
      <c r="BC361" s="323">
        <f t="shared" ref="BC361" si="730">IFERROR(+BC58/BC110,"-")</f>
        <v>5.5828332424077108E-2</v>
      </c>
    </row>
    <row r="362" spans="1:55" s="204" customFormat="1">
      <c r="A362" s="287"/>
      <c r="B362" s="173" t="s">
        <v>19</v>
      </c>
      <c r="C362" s="308"/>
      <c r="D362" s="163">
        <f t="shared" ref="D362:V362" si="731">IFERROR(+(D69-D67+D53+D60)/D110,"-")</f>
        <v>7.5620973542227077E-2</v>
      </c>
      <c r="E362" s="163">
        <f t="shared" si="731"/>
        <v>3.6382013970060925E-2</v>
      </c>
      <c r="F362" s="163">
        <f t="shared" si="731"/>
        <v>4.5711365286185676E-2</v>
      </c>
      <c r="G362" s="163">
        <f t="shared" si="731"/>
        <v>7.8789122815185061E-2</v>
      </c>
      <c r="H362" s="163">
        <f t="shared" si="731"/>
        <v>5.716938512492898E-2</v>
      </c>
      <c r="I362" s="163">
        <f t="shared" si="731"/>
        <v>5.5452568924618258E-2</v>
      </c>
      <c r="J362" s="163">
        <f t="shared" si="731"/>
        <v>4.6405066707675698E-2</v>
      </c>
      <c r="K362" s="163">
        <f t="shared" si="731"/>
        <v>6.3595516475021735E-2</v>
      </c>
      <c r="L362" s="322">
        <f t="shared" si="731"/>
        <v>6.1171839735950521E-2</v>
      </c>
      <c r="M362" s="163">
        <f t="shared" si="731"/>
        <v>0.11593326885880077</v>
      </c>
      <c r="N362" s="163">
        <f t="shared" si="731"/>
        <v>7.6771534218342735E-2</v>
      </c>
      <c r="O362" s="163">
        <f t="shared" si="731"/>
        <v>9.3582493868114833E-2</v>
      </c>
      <c r="P362" s="163">
        <f t="shared" si="731"/>
        <v>6.6714843185431416E-2</v>
      </c>
      <c r="Q362" s="163">
        <f t="shared" si="731"/>
        <v>7.6822198609224318E-2</v>
      </c>
      <c r="R362" s="163">
        <f t="shared" si="731"/>
        <v>7.0556567175995566E-2</v>
      </c>
      <c r="S362" s="163">
        <f t="shared" si="731"/>
        <v>3.5612189039596134E-2</v>
      </c>
      <c r="T362" s="163">
        <f t="shared" si="731"/>
        <v>6.0363626979108867E-2</v>
      </c>
      <c r="U362" s="163">
        <f t="shared" si="731"/>
        <v>0.23053995185142725</v>
      </c>
      <c r="V362" s="163">
        <f t="shared" si="731"/>
        <v>-6.4530997925789351E-3</v>
      </c>
      <c r="W362" s="163">
        <f t="shared" ref="W362:X362" si="732">IFERROR(+(W69-W67+W53+W60)/W110,"-")</f>
        <v>-3.7312755333635948E-2</v>
      </c>
      <c r="X362" s="163">
        <f t="shared" si="732"/>
        <v>0.56067732831608652</v>
      </c>
      <c r="Y362" s="163">
        <f t="shared" ref="Y362:AN362" si="733">IFERROR(+(Y69-Y67+Y53+Y60)/Y110,"-")</f>
        <v>0.15683852110766264</v>
      </c>
      <c r="Z362" s="163">
        <f t="shared" si="733"/>
        <v>5.4030844414540431E-2</v>
      </c>
      <c r="AA362" s="163">
        <f t="shared" si="733"/>
        <v>6.6202584410170906E-2</v>
      </c>
      <c r="AB362" s="163">
        <f t="shared" si="733"/>
        <v>9.3081825657894732E-2</v>
      </c>
      <c r="AC362" s="163">
        <f t="shared" si="733"/>
        <v>7.4320397752954084E-2</v>
      </c>
      <c r="AD362" s="163">
        <f t="shared" si="733"/>
        <v>0.14047345355269775</v>
      </c>
      <c r="AE362" s="163">
        <f t="shared" si="733"/>
        <v>2.9932875429285046E-2</v>
      </c>
      <c r="AF362" s="163">
        <f t="shared" si="733"/>
        <v>4.9607989546387905E-2</v>
      </c>
      <c r="AG362" s="322">
        <f t="shared" si="733"/>
        <v>7.7678121405585637E-2</v>
      </c>
      <c r="AH362" s="322">
        <f t="shared" si="733"/>
        <v>7.5965178684531648E-2</v>
      </c>
      <c r="AI362" s="322">
        <f t="shared" si="733"/>
        <v>9.5597579028729382E-2</v>
      </c>
      <c r="AJ362" s="163">
        <f t="shared" si="733"/>
        <v>0.22402602337847904</v>
      </c>
      <c r="AK362" s="163">
        <f t="shared" si="733"/>
        <v>0.5084269662921348</v>
      </c>
      <c r="AL362" s="163">
        <f t="shared" si="733"/>
        <v>0.26531713900134951</v>
      </c>
      <c r="AM362" s="322">
        <f t="shared" si="733"/>
        <v>0.25914174310389132</v>
      </c>
      <c r="AN362" s="323">
        <f t="shared" si="733"/>
        <v>6.6743391231228077E-2</v>
      </c>
      <c r="AQ362" s="322">
        <f>IFERROR(+(AQ69-AQ67+AQ53+AQ60)/AQ110,"-")</f>
        <v>6.3595516475021735E-2</v>
      </c>
      <c r="AR362" s="322">
        <f>IFERROR(+(AR69-AR67+AR53+AR60)/AR110,"-")</f>
        <v>7.7678121405585637E-2</v>
      </c>
      <c r="AS362" s="322">
        <f>IFERROR(+(AS69-AS67+AS53+AS60)/AS110,"-")</f>
        <v>7.5965178684531648E-2</v>
      </c>
      <c r="AT362" s="322">
        <f>IFERROR(+(AT69-AT67+AT53+AT60)/AT110,"-")</f>
        <v>9.5597579028729382E-2</v>
      </c>
      <c r="AU362" s="322">
        <f>IFERROR(+(AU69-AU67+AU53+AU60)/AU110,"-")</f>
        <v>0.25914174310389132</v>
      </c>
      <c r="AV362" s="323">
        <f t="shared" ref="AV362" si="734">IFERROR(+(AV69-AV67+AV53+AV60)/AV110,"-")</f>
        <v>6.6743391231228077E-2</v>
      </c>
      <c r="AX362" s="322">
        <f>IFERROR(+(AX69-AX67+AX53+AX60)/AX110,"-")</f>
        <v>5.256712971583926E-2</v>
      </c>
      <c r="AY362" s="322">
        <f>IFERROR(+(AY69-AY67+AY53+AY60)/AY110,"-")</f>
        <v>6.576566720805177E-2</v>
      </c>
      <c r="AZ362" s="322">
        <f>IFERROR(+(AZ69-AZ67+AZ53+AZ60)/AZ110,"-")</f>
        <v>6.028097298194799E-2</v>
      </c>
      <c r="BA362" s="322">
        <f>IFERROR(+(BA69-BA67+BA53+BA60)/BA110,"-")</f>
        <v>9.6995811612980987E-2</v>
      </c>
      <c r="BB362" s="322">
        <f>IFERROR(+(BB69-BB67+BB53+BB60)/BB110,"-")</f>
        <v>0.3174089068825911</v>
      </c>
      <c r="BC362" s="323">
        <f t="shared" ref="BC362" si="735">IFERROR(+(BC69-BC67+BC53+BC60)/BC110,"-")</f>
        <v>9.950293992847184E-2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6">+D81+D82-D91+D113</f>
        <v>1912</v>
      </c>
      <c r="E365" s="162">
        <f t="shared" si="736"/>
        <v>23903</v>
      </c>
      <c r="F365" s="162">
        <f t="shared" si="736"/>
        <v>96115</v>
      </c>
      <c r="G365" s="162">
        <f t="shared" si="736"/>
        <v>83044</v>
      </c>
      <c r="H365" s="162">
        <f t="shared" si="736"/>
        <v>51467</v>
      </c>
      <c r="I365" s="162">
        <f t="shared" si="736"/>
        <v>88242</v>
      </c>
      <c r="J365" s="162">
        <f t="shared" si="736"/>
        <v>22189</v>
      </c>
      <c r="K365" s="162">
        <f t="shared" si="736"/>
        <v>30895</v>
      </c>
      <c r="L365" s="337">
        <f t="shared" si="736"/>
        <v>397767</v>
      </c>
      <c r="M365" s="162">
        <f t="shared" si="736"/>
        <v>23149</v>
      </c>
      <c r="N365" s="162">
        <f t="shared" si="736"/>
        <v>5352</v>
      </c>
      <c r="O365" s="162">
        <f t="shared" si="736"/>
        <v>21100</v>
      </c>
      <c r="P365" s="162">
        <f t="shared" si="736"/>
        <v>10001</v>
      </c>
      <c r="Q365" s="162">
        <f t="shared" si="736"/>
        <v>36878</v>
      </c>
      <c r="R365" s="162">
        <f t="shared" si="736"/>
        <v>15200</v>
      </c>
      <c r="S365" s="162">
        <f t="shared" si="736"/>
        <v>3970</v>
      </c>
      <c r="T365" s="162">
        <f t="shared" si="736"/>
        <v>409</v>
      </c>
      <c r="U365" s="162">
        <f t="shared" si="736"/>
        <v>27535</v>
      </c>
      <c r="V365" s="162">
        <f t="shared" si="736"/>
        <v>5333</v>
      </c>
      <c r="W365" s="162">
        <f t="shared" ref="W365:X365" si="737">+W81+W82-W91+W113</f>
        <v>752</v>
      </c>
      <c r="X365" s="162">
        <f t="shared" si="737"/>
        <v>9956</v>
      </c>
      <c r="Y365" s="162">
        <f t="shared" ref="Y365:AN365" si="738">+Y81+Y82-Y91+Y113</f>
        <v>21751</v>
      </c>
      <c r="Z365" s="162">
        <f t="shared" si="738"/>
        <v>84</v>
      </c>
      <c r="AA365" s="162">
        <f t="shared" si="738"/>
        <v>2556</v>
      </c>
      <c r="AB365" s="162">
        <f t="shared" si="738"/>
        <v>4993</v>
      </c>
      <c r="AC365" s="162">
        <f t="shared" si="738"/>
        <v>-113</v>
      </c>
      <c r="AD365" s="162">
        <f t="shared" si="738"/>
        <v>10227</v>
      </c>
      <c r="AE365" s="162">
        <f t="shared" si="738"/>
        <v>2734</v>
      </c>
      <c r="AF365" s="162">
        <f t="shared" si="738"/>
        <v>7452</v>
      </c>
      <c r="AG365" s="337">
        <f t="shared" si="738"/>
        <v>209319</v>
      </c>
      <c r="AH365" s="337">
        <f t="shared" si="738"/>
        <v>31707</v>
      </c>
      <c r="AI365" s="337">
        <f t="shared" si="738"/>
        <v>53053</v>
      </c>
      <c r="AJ365" s="162">
        <f t="shared" si="738"/>
        <v>38353</v>
      </c>
      <c r="AK365" s="162">
        <f t="shared" si="738"/>
        <v>18929</v>
      </c>
      <c r="AL365" s="162">
        <f t="shared" si="738"/>
        <v>11237</v>
      </c>
      <c r="AM365" s="337">
        <f t="shared" si="738"/>
        <v>68519</v>
      </c>
      <c r="AN365" s="338">
        <f t="shared" si="738"/>
        <v>675605</v>
      </c>
      <c r="AQ365" s="337">
        <f>+AQ81+AQ82-AQ91+AQ113</f>
        <v>3861.875</v>
      </c>
      <c r="AR365" s="337">
        <f>+AR81+AR82-AR91+AR113</f>
        <v>10465.950000000001</v>
      </c>
      <c r="AS365" s="337">
        <f>+AS81+AS82-AS91+AS113</f>
        <v>6341.4</v>
      </c>
      <c r="AT365" s="337">
        <f>+AT81+AT82-AT91+AT113</f>
        <v>3536.8666666666668</v>
      </c>
      <c r="AU365" s="337">
        <f>+AU81+AU82-AU91+AU113</f>
        <v>22839.666666666668</v>
      </c>
      <c r="AV365" s="338">
        <f t="shared" ref="AV365" si="739">+AV81+AV82-AV91+AV113</f>
        <v>21793.70967741936</v>
      </c>
      <c r="AX365" s="337">
        <f>+AX81+AX82-AX91+AX113</f>
        <v>31415.5</v>
      </c>
      <c r="AY365" s="337">
        <f>+AY81+AY82-AY91+AY113</f>
        <v>4821.5</v>
      </c>
      <c r="AZ365" s="337">
        <f>+AZ81+AZ82-AZ91+AZ113</f>
        <v>3368</v>
      </c>
      <c r="BA365" s="337">
        <f>+BA81+BA82-BA91+BA113</f>
        <v>4650</v>
      </c>
      <c r="BB365" s="337">
        <f>+BB81+BB82-BB91+BB113</f>
        <v>18929</v>
      </c>
      <c r="BC365" s="338">
        <f t="shared" ref="BC365" si="740">+BC81+BC82-BC91+BC113</f>
        <v>12190</v>
      </c>
    </row>
    <row r="366" spans="1:55" s="204" customFormat="1">
      <c r="A366" s="287"/>
      <c r="B366" s="173" t="s">
        <v>16</v>
      </c>
      <c r="C366" s="308"/>
      <c r="D366" s="161">
        <f t="shared" ref="D366:V366" si="741">IFERROR(+D88/D100,"-")</f>
        <v>0.18717100148812829</v>
      </c>
      <c r="E366" s="161">
        <f t="shared" si="741"/>
        <v>2.0124382347929801</v>
      </c>
      <c r="F366" s="161">
        <f t="shared" si="741"/>
        <v>1.4404732270363043</v>
      </c>
      <c r="G366" s="161">
        <f t="shared" si="741"/>
        <v>0.61428760301441099</v>
      </c>
      <c r="H366" s="161">
        <f t="shared" si="741"/>
        <v>1.3396218944867861</v>
      </c>
      <c r="I366" s="161">
        <f t="shared" si="741"/>
        <v>1.2036896663746173</v>
      </c>
      <c r="J366" s="161">
        <f t="shared" si="741"/>
        <v>0.6995616781465247</v>
      </c>
      <c r="K366" s="161">
        <f t="shared" si="741"/>
        <v>0.75501563856481979</v>
      </c>
      <c r="L366" s="347">
        <f t="shared" si="741"/>
        <v>0.90260113535692998</v>
      </c>
      <c r="M366" s="161">
        <f t="shared" si="741"/>
        <v>8.3392484342379962</v>
      </c>
      <c r="N366" s="161">
        <f t="shared" si="741"/>
        <v>1.0579031399680681</v>
      </c>
      <c r="O366" s="161">
        <f t="shared" si="741"/>
        <v>1.5473086124401914</v>
      </c>
      <c r="P366" s="161">
        <f t="shared" si="741"/>
        <v>1.8282843659613335</v>
      </c>
      <c r="Q366" s="161">
        <f t="shared" si="741"/>
        <v>2.0782625334864142</v>
      </c>
      <c r="R366" s="161">
        <f t="shared" si="741"/>
        <v>1.0848393574297188</v>
      </c>
      <c r="S366" s="161">
        <f t="shared" si="741"/>
        <v>0.50574107236911403</v>
      </c>
      <c r="T366" s="161">
        <f t="shared" si="741"/>
        <v>0.29349916655981534</v>
      </c>
      <c r="U366" s="161">
        <f t="shared" si="741"/>
        <v>5.7358775741545438</v>
      </c>
      <c r="V366" s="161">
        <f t="shared" si="741"/>
        <v>2.2549019607843137</v>
      </c>
      <c r="W366" s="161">
        <f t="shared" ref="W366:X366" si="742">IFERROR(+W88/W100,"-")</f>
        <v>0.58342728297632473</v>
      </c>
      <c r="X366" s="161">
        <f t="shared" si="742"/>
        <v>7.0218508997429305</v>
      </c>
      <c r="Y366" s="161">
        <f t="shared" ref="Y366:AN366" si="743">IFERROR(+Y88/Y100,"-")</f>
        <v>1.6190628396087707</v>
      </c>
      <c r="Z366" s="161">
        <f t="shared" si="743"/>
        <v>0.18054604912921135</v>
      </c>
      <c r="AA366" s="161">
        <f t="shared" si="743"/>
        <v>0.47110733081707512</v>
      </c>
      <c r="AB366" s="161">
        <f t="shared" si="743"/>
        <v>1.7142448512585813</v>
      </c>
      <c r="AC366" s="161">
        <f t="shared" si="743"/>
        <v>0.65416715645938639</v>
      </c>
      <c r="AD366" s="161">
        <f t="shared" si="743"/>
        <v>1.4322473158089597</v>
      </c>
      <c r="AE366" s="161">
        <f t="shared" si="743"/>
        <v>0.65144546649145862</v>
      </c>
      <c r="AF366" s="161">
        <f t="shared" si="743"/>
        <v>0.82432183059605091</v>
      </c>
      <c r="AG366" s="347">
        <f t="shared" si="743"/>
        <v>1.2490983805131346</v>
      </c>
      <c r="AH366" s="347">
        <f t="shared" si="743"/>
        <v>0.67630918500906612</v>
      </c>
      <c r="AI366" s="347">
        <f t="shared" si="743"/>
        <v>1.4857983811626196</v>
      </c>
      <c r="AJ366" s="161">
        <f t="shared" si="743"/>
        <v>2.2875742485150297</v>
      </c>
      <c r="AK366" s="161">
        <f t="shared" si="743"/>
        <v>6.3814335333122827</v>
      </c>
      <c r="AL366" s="161">
        <f t="shared" si="743"/>
        <v>3.3742215001353912</v>
      </c>
      <c r="AM366" s="347">
        <f t="shared" si="743"/>
        <v>3.0092234454031539</v>
      </c>
      <c r="AN366" s="348">
        <f t="shared" si="743"/>
        <v>1.0421877035481539</v>
      </c>
      <c r="AQ366" s="347">
        <f>IFERROR(+AQ88/AQ100,"-")</f>
        <v>0.75501563856481979</v>
      </c>
      <c r="AR366" s="347">
        <f>IFERROR(+AR88/AR100,"-")</f>
        <v>1.2490983805131348</v>
      </c>
      <c r="AS366" s="347">
        <f>IFERROR(+AS88/AS100,"-")</f>
        <v>0.67630918500906612</v>
      </c>
      <c r="AT366" s="347">
        <f>IFERROR(+AT88/AT100,"-")</f>
        <v>1.4857983811626194</v>
      </c>
      <c r="AU366" s="347">
        <f>IFERROR(+AU88/AU100,"-")</f>
        <v>3.0092234454031539</v>
      </c>
      <c r="AV366" s="348">
        <f t="shared" ref="AV366" si="744">IFERROR(+AV88/AV100,"-")</f>
        <v>1.0421877035481539</v>
      </c>
      <c r="AX366" s="347">
        <f>IFERROR(+AX88/AX100,"-")</f>
        <v>1.0340265842544267</v>
      </c>
      <c r="AY366" s="347">
        <f>IFERROR(+AY88/AY100,"-")</f>
        <v>1.0542397497486313</v>
      </c>
      <c r="AZ366" s="347">
        <f>IFERROR(+AZ88/AZ100,"-")</f>
        <v>0.82432183059605091</v>
      </c>
      <c r="BA366" s="347">
        <f>IFERROR(+BA88/BA100,"-")</f>
        <v>1.6325558475689881</v>
      </c>
      <c r="BB366" s="347">
        <f>IFERROR(+BB88/BB100,"-")</f>
        <v>5.4725155699972925</v>
      </c>
      <c r="BC366" s="348">
        <f t="shared" ref="BC366" si="745">IFERROR(+BC88/BC100,"-")</f>
        <v>1.4277541981915483</v>
      </c>
    </row>
    <row r="367" spans="1:55" s="204" customFormat="1">
      <c r="A367" s="287"/>
      <c r="B367" s="173" t="s">
        <v>15</v>
      </c>
      <c r="C367" s="308"/>
      <c r="D367" s="164">
        <f t="shared" ref="D367:V367" si="746">+D141</f>
        <v>13800</v>
      </c>
      <c r="E367" s="164">
        <f t="shared" si="746"/>
        <v>0</v>
      </c>
      <c r="F367" s="164">
        <f t="shared" si="746"/>
        <v>30000</v>
      </c>
      <c r="G367" s="164">
        <f t="shared" si="746"/>
        <v>50000</v>
      </c>
      <c r="H367" s="164">
        <f t="shared" si="746"/>
        <v>10000</v>
      </c>
      <c r="I367" s="164">
        <f t="shared" si="746"/>
        <v>0</v>
      </c>
      <c r="J367" s="164">
        <f t="shared" si="746"/>
        <v>0</v>
      </c>
      <c r="K367" s="164">
        <f t="shared" si="746"/>
        <v>0</v>
      </c>
      <c r="L367" s="353">
        <f t="shared" si="746"/>
        <v>103800</v>
      </c>
      <c r="M367" s="164">
        <f t="shared" si="746"/>
        <v>0</v>
      </c>
      <c r="N367" s="164">
        <f t="shared" si="746"/>
        <v>0</v>
      </c>
      <c r="O367" s="164">
        <f t="shared" si="746"/>
        <v>1500</v>
      </c>
      <c r="P367" s="164">
        <f t="shared" si="746"/>
        <v>4500</v>
      </c>
      <c r="Q367" s="164">
        <f t="shared" si="746"/>
        <v>2500</v>
      </c>
      <c r="R367" s="164">
        <f t="shared" si="746"/>
        <v>0</v>
      </c>
      <c r="S367" s="164">
        <f t="shared" si="746"/>
        <v>0</v>
      </c>
      <c r="T367" s="164">
        <f t="shared" si="746"/>
        <v>0</v>
      </c>
      <c r="U367" s="164">
        <f t="shared" si="746"/>
        <v>0</v>
      </c>
      <c r="V367" s="164">
        <f t="shared" si="746"/>
        <v>0</v>
      </c>
      <c r="W367" s="164">
        <f t="shared" ref="W367:X367" si="747">+W141</f>
        <v>0</v>
      </c>
      <c r="X367" s="164">
        <f t="shared" si="747"/>
        <v>0</v>
      </c>
      <c r="Y367" s="164">
        <f t="shared" ref="Y367:AN367" si="748">+Y141</f>
        <v>0</v>
      </c>
      <c r="Z367" s="164">
        <f t="shared" si="748"/>
        <v>9500</v>
      </c>
      <c r="AA367" s="164">
        <f t="shared" si="748"/>
        <v>8800</v>
      </c>
      <c r="AB367" s="164">
        <f t="shared" si="748"/>
        <v>0</v>
      </c>
      <c r="AC367" s="164">
        <f t="shared" si="748"/>
        <v>0</v>
      </c>
      <c r="AD367" s="164">
        <f t="shared" si="748"/>
        <v>0</v>
      </c>
      <c r="AE367" s="164">
        <f t="shared" si="748"/>
        <v>2000</v>
      </c>
      <c r="AF367" s="164">
        <f t="shared" si="748"/>
        <v>0</v>
      </c>
      <c r="AG367" s="353">
        <f t="shared" si="748"/>
        <v>28800</v>
      </c>
      <c r="AH367" s="353">
        <f t="shared" si="748"/>
        <v>11000</v>
      </c>
      <c r="AI367" s="353">
        <f t="shared" si="748"/>
        <v>15300</v>
      </c>
      <c r="AJ367" s="164">
        <f t="shared" si="748"/>
        <v>0</v>
      </c>
      <c r="AK367" s="164">
        <f t="shared" si="748"/>
        <v>0</v>
      </c>
      <c r="AL367" s="164">
        <f t="shared" si="748"/>
        <v>0</v>
      </c>
      <c r="AM367" s="353">
        <f t="shared" si="748"/>
        <v>0</v>
      </c>
      <c r="AN367" s="354">
        <f t="shared" si="748"/>
        <v>132600</v>
      </c>
      <c r="AQ367" s="353">
        <f>+AQ141</f>
        <v>0</v>
      </c>
      <c r="AR367" s="353">
        <f>+AR141</f>
        <v>1440</v>
      </c>
      <c r="AS367" s="353">
        <f>+AS141</f>
        <v>2200</v>
      </c>
      <c r="AT367" s="353">
        <f>+AT141</f>
        <v>1020</v>
      </c>
      <c r="AU367" s="353">
        <f>+AU141</f>
        <v>0</v>
      </c>
      <c r="AV367" s="354">
        <f t="shared" ref="AV367" si="749">+AV141</f>
        <v>4277.4193548387093</v>
      </c>
      <c r="AX367" s="353">
        <f>+AX141</f>
        <v>5000</v>
      </c>
      <c r="AY367" s="353">
        <f>+AY141</f>
        <v>0</v>
      </c>
      <c r="AZ367" s="353">
        <f>+AZ141</f>
        <v>0</v>
      </c>
      <c r="BA367" s="353">
        <f>+BA141</f>
        <v>0</v>
      </c>
      <c r="BB367" s="353">
        <f>+BB141</f>
        <v>0</v>
      </c>
      <c r="BC367" s="354">
        <f t="shared" ref="BC367" si="750">+BC141</f>
        <v>0</v>
      </c>
    </row>
    <row r="368" spans="1:55" s="204" customFormat="1">
      <c r="A368" s="287"/>
      <c r="B368" s="173" t="s">
        <v>14</v>
      </c>
      <c r="C368" s="308"/>
      <c r="D368" s="163">
        <f t="shared" ref="D368:V368" si="751">IFERROR(+D141/+D176,"-")</f>
        <v>6.551026802244439E-2</v>
      </c>
      <c r="E368" s="163">
        <f t="shared" si="751"/>
        <v>0</v>
      </c>
      <c r="F368" s="163">
        <f t="shared" si="751"/>
        <v>8.4506804206185338E-2</v>
      </c>
      <c r="G368" s="163">
        <f t="shared" si="751"/>
        <v>7.6387074695864865E-2</v>
      </c>
      <c r="H368" s="163">
        <f t="shared" si="751"/>
        <v>4.2501285663891331E-2</v>
      </c>
      <c r="I368" s="163">
        <f t="shared" si="751"/>
        <v>0</v>
      </c>
      <c r="J368" s="163">
        <f t="shared" si="751"/>
        <v>0</v>
      </c>
      <c r="K368" s="163">
        <f t="shared" si="751"/>
        <v>0</v>
      </c>
      <c r="L368" s="322">
        <f t="shared" si="751"/>
        <v>4.3001291281550336E-2</v>
      </c>
      <c r="M368" s="163">
        <f t="shared" si="751"/>
        <v>0</v>
      </c>
      <c r="N368" s="163">
        <f t="shared" si="751"/>
        <v>0</v>
      </c>
      <c r="O368" s="163">
        <f t="shared" si="751"/>
        <v>2.1709555098850843E-2</v>
      </c>
      <c r="P368" s="163">
        <f t="shared" si="751"/>
        <v>0.14347202295552366</v>
      </c>
      <c r="Q368" s="163">
        <f t="shared" si="751"/>
        <v>3.1538180120854305E-2</v>
      </c>
      <c r="R368" s="163">
        <f t="shared" si="751"/>
        <v>0</v>
      </c>
      <c r="S368" s="163">
        <f t="shared" si="751"/>
        <v>0</v>
      </c>
      <c r="T368" s="163">
        <f t="shared" si="751"/>
        <v>0</v>
      </c>
      <c r="U368" s="163">
        <f t="shared" si="751"/>
        <v>0</v>
      </c>
      <c r="V368" s="163">
        <f t="shared" si="751"/>
        <v>0</v>
      </c>
      <c r="W368" s="163">
        <f t="shared" ref="W368:X368" si="752">IFERROR(+W141/+W176,"-")</f>
        <v>0</v>
      </c>
      <c r="X368" s="163">
        <f t="shared" si="752"/>
        <v>0</v>
      </c>
      <c r="Y368" s="163">
        <f t="shared" ref="Y368:AN368" si="753">IFERROR(+Y141/+Y176,"-")</f>
        <v>0</v>
      </c>
      <c r="Z368" s="163">
        <f t="shared" si="753"/>
        <v>8.2023830081160418E-2</v>
      </c>
      <c r="AA368" s="163">
        <f t="shared" si="753"/>
        <v>0.1888006865479511</v>
      </c>
      <c r="AB368" s="163">
        <f t="shared" si="753"/>
        <v>0</v>
      </c>
      <c r="AC368" s="163">
        <f t="shared" si="753"/>
        <v>0</v>
      </c>
      <c r="AD368" s="163">
        <f t="shared" si="753"/>
        <v>0</v>
      </c>
      <c r="AE368" s="163">
        <f t="shared" si="753"/>
        <v>8.5977130083397815E-2</v>
      </c>
      <c r="AF368" s="163">
        <f t="shared" si="753"/>
        <v>0</v>
      </c>
      <c r="AG368" s="322">
        <f t="shared" si="753"/>
        <v>3.3726062400241702E-2</v>
      </c>
      <c r="AH368" s="322">
        <f t="shared" si="753"/>
        <v>3.2770866104199436E-2</v>
      </c>
      <c r="AI368" s="322">
        <f t="shared" si="753"/>
        <v>8.6162232784447998E-2</v>
      </c>
      <c r="AJ368" s="163">
        <f t="shared" si="753"/>
        <v>0</v>
      </c>
      <c r="AK368" s="163">
        <f t="shared" si="753"/>
        <v>0</v>
      </c>
      <c r="AL368" s="163">
        <f t="shared" si="753"/>
        <v>0</v>
      </c>
      <c r="AM368" s="322">
        <f t="shared" si="753"/>
        <v>0</v>
      </c>
      <c r="AN368" s="323">
        <f t="shared" si="753"/>
        <v>3.8853203455415215E-2</v>
      </c>
      <c r="AQ368" s="322">
        <f>IFERROR(+AQ141/+AQ176,"-")</f>
        <v>0</v>
      </c>
      <c r="AR368" s="322">
        <f>IFERROR(+AR141/+AR176,"-")</f>
        <v>3.3726062400241709E-2</v>
      </c>
      <c r="AS368" s="322">
        <f>IFERROR(+AS141/+AS176,"-")</f>
        <v>3.2770866104199436E-2</v>
      </c>
      <c r="AT368" s="322">
        <f>IFERROR(+AT141/+AT176,"-")</f>
        <v>8.6162232784447998E-2</v>
      </c>
      <c r="AU368" s="322">
        <f>IFERROR(+AU141/+AU176,"-")</f>
        <v>0</v>
      </c>
      <c r="AV368" s="323">
        <f t="shared" ref="AV368" si="754">IFERROR(+AV141/+AV176,"-")</f>
        <v>3.8853203455415208E-2</v>
      </c>
      <c r="AX368" s="322">
        <f>IFERROR(+AX141/+AX176,"-")</f>
        <v>2.0271927637327106E-2</v>
      </c>
      <c r="AY368" s="322">
        <f>IFERROR(+AY141/+AY176,"-")</f>
        <v>0</v>
      </c>
      <c r="AZ368" s="322">
        <f>IFERROR(+AZ141/+AZ176,"-")</f>
        <v>0</v>
      </c>
      <c r="BA368" s="322">
        <f>IFERROR(+BA141/+BA176,"-")</f>
        <v>0</v>
      </c>
      <c r="BB368" s="322">
        <f>IFERROR(+BB141/+BB176,"-")</f>
        <v>0</v>
      </c>
      <c r="BC368" s="323">
        <f t="shared" ref="BC368" si="755">IFERROR(+BC141/+BC176,"-")</f>
        <v>0</v>
      </c>
    </row>
    <row r="369" spans="1:55" s="204" customFormat="1">
      <c r="A369" s="287"/>
      <c r="B369" s="173" t="s">
        <v>13</v>
      </c>
      <c r="C369" s="308"/>
      <c r="D369" s="163">
        <f t="shared" ref="D369:V369" si="756">+D296</f>
        <v>9.0764951057183824E-3</v>
      </c>
      <c r="E369" s="163">
        <f t="shared" si="756"/>
        <v>0.29107049354002024</v>
      </c>
      <c r="F369" s="163">
        <f t="shared" si="756"/>
        <v>0.27074571620925014</v>
      </c>
      <c r="G369" s="163">
        <f t="shared" si="756"/>
        <v>0.12686976462086802</v>
      </c>
      <c r="H369" s="163">
        <f t="shared" si="756"/>
        <v>0.21874136692634952</v>
      </c>
      <c r="I369" s="163">
        <f t="shared" si="756"/>
        <v>0.20000951972963968</v>
      </c>
      <c r="J369" s="163">
        <f t="shared" si="756"/>
        <v>0.12531768533056217</v>
      </c>
      <c r="K369" s="163">
        <f t="shared" si="756"/>
        <v>0.11974527724161453</v>
      </c>
      <c r="L369" s="322">
        <f t="shared" si="756"/>
        <v>0.16478318525229702</v>
      </c>
      <c r="M369" s="163">
        <f t="shared" si="756"/>
        <v>1.182217455696849</v>
      </c>
      <c r="N369" s="163">
        <f t="shared" si="756"/>
        <v>0.19048974943052391</v>
      </c>
      <c r="O369" s="163">
        <f t="shared" si="756"/>
        <v>0.30538107505716849</v>
      </c>
      <c r="P369" s="163">
        <f t="shared" si="756"/>
        <v>0.3188586003507094</v>
      </c>
      <c r="Q369" s="163">
        <f t="shared" si="756"/>
        <v>0.46522600259874602</v>
      </c>
      <c r="R369" s="163">
        <f t="shared" si="756"/>
        <v>0.33751526590429665</v>
      </c>
      <c r="S369" s="163">
        <f t="shared" si="756"/>
        <v>0.12036138733931603</v>
      </c>
      <c r="T369" s="163">
        <f t="shared" si="756"/>
        <v>9.0592951912640933E-3</v>
      </c>
      <c r="U369" s="163">
        <f t="shared" si="756"/>
        <v>0.79927431059506526</v>
      </c>
      <c r="V369" s="163">
        <f t="shared" si="756"/>
        <v>0.21036645497219045</v>
      </c>
      <c r="W369" s="163">
        <f t="shared" ref="W369:X369" si="757">+W296</f>
        <v>4.2732128650983067E-2</v>
      </c>
      <c r="X369" s="163">
        <f t="shared" si="757"/>
        <v>0.8946800862688713</v>
      </c>
      <c r="Y369" s="163">
        <f t="shared" ref="Y369:AN369" si="758">+Y296</f>
        <v>0.45780977036896719</v>
      </c>
      <c r="Z369" s="163">
        <f t="shared" si="758"/>
        <v>7.2526333966499738E-4</v>
      </c>
      <c r="AA369" s="163">
        <f t="shared" si="758"/>
        <v>5.4838017592791249E-2</v>
      </c>
      <c r="AB369" s="163">
        <f t="shared" si="758"/>
        <v>0.15553063576612777</v>
      </c>
      <c r="AC369" s="163">
        <f t="shared" si="758"/>
        <v>-1.7734392165479143E-3</v>
      </c>
      <c r="AD369" s="163">
        <f t="shared" si="758"/>
        <v>0.24416855676256416</v>
      </c>
      <c r="AE369" s="163">
        <f t="shared" si="758"/>
        <v>0.11753073682400482</v>
      </c>
      <c r="AF369" s="163">
        <f t="shared" si="758"/>
        <v>0.1696257853045616</v>
      </c>
      <c r="AG369" s="322">
        <f t="shared" si="758"/>
        <v>0.24512172415125671</v>
      </c>
      <c r="AH369" s="322">
        <f t="shared" si="758"/>
        <v>9.446053196053196E-2</v>
      </c>
      <c r="AI369" s="322">
        <f t="shared" si="758"/>
        <v>0.29876895005969412</v>
      </c>
      <c r="AJ369" s="163">
        <f t="shared" si="758"/>
        <v>0.34471508179040089</v>
      </c>
      <c r="AK369" s="163">
        <f t="shared" si="758"/>
        <v>1.1812168486739469</v>
      </c>
      <c r="AL369" s="163">
        <f t="shared" si="758"/>
        <v>0.6333915788287019</v>
      </c>
      <c r="AM369" s="322">
        <f t="shared" si="758"/>
        <v>0.4724601106008578</v>
      </c>
      <c r="AN369" s="323">
        <f t="shared" si="758"/>
        <v>0.19795941569001355</v>
      </c>
      <c r="AQ369" s="322">
        <f>+AQ296</f>
        <v>0.11974527724161453</v>
      </c>
      <c r="AR369" s="322">
        <f>+AR296</f>
        <v>0.24512172415125674</v>
      </c>
      <c r="AS369" s="322">
        <f>+AS296</f>
        <v>9.4460531960531946E-2</v>
      </c>
      <c r="AT369" s="322">
        <f>+AT296</f>
        <v>0.29876895005969412</v>
      </c>
      <c r="AU369" s="322">
        <f>+AU296</f>
        <v>0.4724601106008578</v>
      </c>
      <c r="AV369" s="323">
        <f t="shared" ref="AV369" si="759">+AV296</f>
        <v>0.1979594156900136</v>
      </c>
      <c r="AX369" s="322">
        <f>+AX296</f>
        <v>0.12737054853808993</v>
      </c>
      <c r="AY369" s="322">
        <f>+AY296</f>
        <v>0.12632475273465646</v>
      </c>
      <c r="AZ369" s="322">
        <f>+AZ296</f>
        <v>5.2857905144543145E-2</v>
      </c>
      <c r="BA369" s="322">
        <f>+BA296</f>
        <v>0.1482544237207078</v>
      </c>
      <c r="BB369" s="322">
        <f>+BB296</f>
        <v>1.0669635308043515</v>
      </c>
      <c r="BC369" s="323">
        <f t="shared" ref="BC369" si="760">+BC296</f>
        <v>0.27000686645845795</v>
      </c>
    </row>
    <row r="370" spans="1:55" s="204" customFormat="1">
      <c r="A370" s="287"/>
      <c r="B370" s="173" t="s">
        <v>12</v>
      </c>
      <c r="C370" s="308"/>
      <c r="D370" s="163">
        <f t="shared" ref="D370:V370" si="761">IFERROR(+D368+D369,"-")</f>
        <v>7.4586763128162772E-2</v>
      </c>
      <c r="E370" s="163">
        <f t="shared" si="761"/>
        <v>0.29107049354002024</v>
      </c>
      <c r="F370" s="163">
        <f t="shared" si="761"/>
        <v>0.35525252041543548</v>
      </c>
      <c r="G370" s="163">
        <f t="shared" si="761"/>
        <v>0.20325683931673288</v>
      </c>
      <c r="H370" s="163">
        <f t="shared" si="761"/>
        <v>0.26124265259024082</v>
      </c>
      <c r="I370" s="163">
        <f t="shared" si="761"/>
        <v>0.20000951972963968</v>
      </c>
      <c r="J370" s="163">
        <f t="shared" si="761"/>
        <v>0.12531768533056217</v>
      </c>
      <c r="K370" s="163">
        <f t="shared" si="761"/>
        <v>0.11974527724161453</v>
      </c>
      <c r="L370" s="322">
        <f t="shared" si="761"/>
        <v>0.20778447653384735</v>
      </c>
      <c r="M370" s="163">
        <f t="shared" si="761"/>
        <v>1.182217455696849</v>
      </c>
      <c r="N370" s="163">
        <f t="shared" si="761"/>
        <v>0.19048974943052391</v>
      </c>
      <c r="O370" s="163">
        <f t="shared" si="761"/>
        <v>0.32709063015601936</v>
      </c>
      <c r="P370" s="163">
        <f t="shared" si="761"/>
        <v>0.46233062330623309</v>
      </c>
      <c r="Q370" s="163">
        <f t="shared" si="761"/>
        <v>0.49676418271960032</v>
      </c>
      <c r="R370" s="163">
        <f t="shared" si="761"/>
        <v>0.33751526590429665</v>
      </c>
      <c r="S370" s="163">
        <f t="shared" si="761"/>
        <v>0.12036138733931603</v>
      </c>
      <c r="T370" s="163">
        <f t="shared" si="761"/>
        <v>9.0592951912640933E-3</v>
      </c>
      <c r="U370" s="163">
        <f t="shared" si="761"/>
        <v>0.79927431059506526</v>
      </c>
      <c r="V370" s="163">
        <f t="shared" si="761"/>
        <v>0.21036645497219045</v>
      </c>
      <c r="W370" s="163">
        <f t="shared" ref="W370:X370" si="762">IFERROR(+W368+W369,"-")</f>
        <v>4.2732128650983067E-2</v>
      </c>
      <c r="X370" s="163">
        <f t="shared" si="762"/>
        <v>0.8946800862688713</v>
      </c>
      <c r="Y370" s="163">
        <f t="shared" ref="Y370:AN370" si="763">IFERROR(+Y368+Y369,"-")</f>
        <v>0.45780977036896719</v>
      </c>
      <c r="Z370" s="163">
        <f t="shared" si="763"/>
        <v>8.2749093420825412E-2</v>
      </c>
      <c r="AA370" s="163">
        <f t="shared" si="763"/>
        <v>0.24363870414074235</v>
      </c>
      <c r="AB370" s="163">
        <f t="shared" si="763"/>
        <v>0.15553063576612777</v>
      </c>
      <c r="AC370" s="163">
        <f t="shared" si="763"/>
        <v>-1.7734392165479143E-3</v>
      </c>
      <c r="AD370" s="163">
        <f t="shared" si="763"/>
        <v>0.24416855676256416</v>
      </c>
      <c r="AE370" s="163">
        <f t="shared" si="763"/>
        <v>0.20350786690740263</v>
      </c>
      <c r="AF370" s="163">
        <f t="shared" si="763"/>
        <v>0.1696257853045616</v>
      </c>
      <c r="AG370" s="322">
        <f t="shared" si="763"/>
        <v>0.27884778655149844</v>
      </c>
      <c r="AH370" s="322">
        <f t="shared" si="763"/>
        <v>0.12723139806473138</v>
      </c>
      <c r="AI370" s="322">
        <f t="shared" si="763"/>
        <v>0.38493118284414213</v>
      </c>
      <c r="AJ370" s="163">
        <f t="shared" si="763"/>
        <v>0.34471508179040089</v>
      </c>
      <c r="AK370" s="163">
        <f t="shared" si="763"/>
        <v>1.1812168486739469</v>
      </c>
      <c r="AL370" s="163">
        <f t="shared" si="763"/>
        <v>0.6333915788287019</v>
      </c>
      <c r="AM370" s="322">
        <f t="shared" si="763"/>
        <v>0.4724601106008578</v>
      </c>
      <c r="AN370" s="323">
        <f t="shared" si="763"/>
        <v>0.23681261914542875</v>
      </c>
      <c r="AQ370" s="322">
        <f>IFERROR(+AQ368+AQ369,"-")</f>
        <v>0.11974527724161453</v>
      </c>
      <c r="AR370" s="322">
        <f>IFERROR(+AR368+AR369,"-")</f>
        <v>0.27884778655149844</v>
      </c>
      <c r="AS370" s="322">
        <f>IFERROR(+AS368+AS369,"-")</f>
        <v>0.12723139806473138</v>
      </c>
      <c r="AT370" s="322">
        <f>IFERROR(+AT368+AT369,"-")</f>
        <v>0.38493118284414213</v>
      </c>
      <c r="AU370" s="322">
        <f>IFERROR(+AU368+AU369,"-")</f>
        <v>0.4724601106008578</v>
      </c>
      <c r="AV370" s="323">
        <f t="shared" ref="AV370" si="764">IFERROR(+AV368+AV369,"-")</f>
        <v>0.23681261914542881</v>
      </c>
      <c r="AX370" s="322">
        <f>IFERROR(+AX368+AX369,"-")</f>
        <v>0.14764247617541704</v>
      </c>
      <c r="AY370" s="322">
        <f>IFERROR(+AY368+AY369,"-")</f>
        <v>0.12632475273465646</v>
      </c>
      <c r="AZ370" s="322">
        <f>IFERROR(+AZ368+AZ369,"-")</f>
        <v>5.2857905144543145E-2</v>
      </c>
      <c r="BA370" s="322">
        <f>IFERROR(+BA368+BA369,"-")</f>
        <v>0.1482544237207078</v>
      </c>
      <c r="BB370" s="322">
        <f>IFERROR(+BB368+BB369,"-")</f>
        <v>1.0669635308043515</v>
      </c>
      <c r="BC370" s="323">
        <f t="shared" ref="BC370" si="765">IFERROR(+BC368+BC369,"-")</f>
        <v>0.27000686645845795</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6">IFERROR(+(D13+D16+D26+D28+D33)/D42,"-")</f>
        <v>0.49267312044572376</v>
      </c>
      <c r="E373" s="166">
        <f t="shared" si="766"/>
        <v>0.29509988394758485</v>
      </c>
      <c r="F373" s="166">
        <f t="shared" si="766"/>
        <v>0.44197119569716597</v>
      </c>
      <c r="G373" s="166">
        <f t="shared" si="766"/>
        <v>0.40498659551409216</v>
      </c>
      <c r="H373" s="166">
        <f t="shared" si="766"/>
        <v>0.48952927618781977</v>
      </c>
      <c r="I373" s="166">
        <f t="shared" si="766"/>
        <v>0.44511009147837127</v>
      </c>
      <c r="J373" s="166">
        <f t="shared" si="766"/>
        <v>0.45929297913317524</v>
      </c>
      <c r="K373" s="166">
        <f t="shared" si="766"/>
        <v>0.453296256059111</v>
      </c>
      <c r="L373" s="357">
        <f t="shared" si="766"/>
        <v>0.43878047113932661</v>
      </c>
      <c r="M373" s="166">
        <f t="shared" si="766"/>
        <v>0.76258535137198358</v>
      </c>
      <c r="N373" s="166">
        <f t="shared" si="766"/>
        <v>0.66056249813594203</v>
      </c>
      <c r="O373" s="166">
        <f t="shared" si="766"/>
        <v>0.54915985743035178</v>
      </c>
      <c r="P373" s="166">
        <f t="shared" si="766"/>
        <v>0.5826183534638345</v>
      </c>
      <c r="Q373" s="166">
        <f t="shared" si="766"/>
        <v>0.4848900333299892</v>
      </c>
      <c r="R373" s="166">
        <f t="shared" si="766"/>
        <v>0.53068174907255372</v>
      </c>
      <c r="S373" s="166">
        <f t="shared" si="766"/>
        <v>0.78508875739644968</v>
      </c>
      <c r="T373" s="166">
        <f t="shared" si="766"/>
        <v>0.63940249028158735</v>
      </c>
      <c r="U373" s="166">
        <f t="shared" si="766"/>
        <v>0.73812648874629327</v>
      </c>
      <c r="V373" s="166">
        <f t="shared" si="766"/>
        <v>0.78037172280802525</v>
      </c>
      <c r="W373" s="166">
        <f t="shared" ref="W373:X373" si="767">IFERROR(+(W13+W16+W26+W28+W33)/W42,"-")</f>
        <v>0.71622618315918873</v>
      </c>
      <c r="X373" s="166">
        <f t="shared" si="767"/>
        <v>0.2653484292776272</v>
      </c>
      <c r="Y373" s="166">
        <f t="shared" ref="Y373:AN373" si="768">IFERROR(+(Y13+Y16+Y26+Y28+Y33)/Y42,"-")</f>
        <v>0.68466915637268988</v>
      </c>
      <c r="Z373" s="166">
        <f t="shared" si="768"/>
        <v>0.55689132984063505</v>
      </c>
      <c r="AA373" s="166">
        <f t="shared" si="768"/>
        <v>0.66184943252981865</v>
      </c>
      <c r="AB373" s="166">
        <f t="shared" si="768"/>
        <v>0.66053732348895311</v>
      </c>
      <c r="AC373" s="166">
        <f t="shared" si="768"/>
        <v>0.60611207816272672</v>
      </c>
      <c r="AD373" s="166">
        <f t="shared" si="768"/>
        <v>0.5275737531956336</v>
      </c>
      <c r="AE373" s="166">
        <f t="shared" si="768"/>
        <v>0.59730380763216839</v>
      </c>
      <c r="AF373" s="166">
        <f t="shared" si="768"/>
        <v>0.53627590366636513</v>
      </c>
      <c r="AG373" s="357">
        <f t="shared" si="768"/>
        <v>0.60195856202325315</v>
      </c>
      <c r="AH373" s="357">
        <f t="shared" si="768"/>
        <v>0.57194977137054093</v>
      </c>
      <c r="AI373" s="357">
        <f t="shared" si="768"/>
        <v>0.62293629302535114</v>
      </c>
      <c r="AJ373" s="166">
        <f t="shared" si="768"/>
        <v>0.92174048537259945</v>
      </c>
      <c r="AK373" s="166">
        <f t="shared" si="768"/>
        <v>0.63778113778113776</v>
      </c>
      <c r="AL373" s="166">
        <f t="shared" si="768"/>
        <v>0.90662598081952916</v>
      </c>
      <c r="AM373" s="357">
        <f t="shared" si="768"/>
        <v>0.88488278373410489</v>
      </c>
      <c r="AN373" s="358">
        <f t="shared" si="768"/>
        <v>0.49778189362296332</v>
      </c>
      <c r="AQ373" s="357">
        <f>IFERROR(+(AQ13+AQ16+AQ26+AQ28+AQ33)/AQ42,"-")</f>
        <v>0.453296256059111</v>
      </c>
      <c r="AR373" s="357">
        <f>IFERROR(+(AR13+AR16+AR26+AR28+AR33)/AR42,"-")</f>
        <v>0.60195856202325315</v>
      </c>
      <c r="AS373" s="357">
        <f>IFERROR(+(AS13+AS16+AS26+AS28+AS33)/AS42,"-")</f>
        <v>0.57194977137054093</v>
      </c>
      <c r="AT373" s="357">
        <f>IFERROR(+(AT13+AT16+AT26+AT28+AT33)/AT42,"-")</f>
        <v>0.62293629302535114</v>
      </c>
      <c r="AU373" s="357">
        <f>IFERROR(+(AU13+AU16+AU26+AU28+AU33)/AU42,"-")</f>
        <v>0.88488278373410478</v>
      </c>
      <c r="AV373" s="358">
        <f t="shared" ref="AV373" si="769">IFERROR(+(AV13+AV16+AV26+AV28+AV33)/AV42,"-")</f>
        <v>0.49778189362296338</v>
      </c>
      <c r="AX373" s="357">
        <f>IFERROR(+(AX13+AX16+AX26+AX28+AX33)/AX42,"-")</f>
        <v>0.44898311498307664</v>
      </c>
      <c r="AY373" s="357">
        <f>IFERROR(+(AY13+AY16+AY26+AY28+AY33)/AY42,"-")</f>
        <v>0.5099584304051894</v>
      </c>
      <c r="AZ373" s="357">
        <f>IFERROR(+(AZ13+AZ16+AZ26+AZ28+AZ33)/AZ42,"-")</f>
        <v>0.56658150373406702</v>
      </c>
      <c r="BA373" s="357">
        <f>IFERROR(+(BA13+BA16+BA26+BA28+BA33)/BA42,"-")</f>
        <v>0.61766272189349114</v>
      </c>
      <c r="BB373" s="357">
        <f>IFERROR(+(BB13+BB16+BB26+BB28+BB33)/BB42,"-")</f>
        <v>0.78683522231909331</v>
      </c>
      <c r="BC373" s="358">
        <f t="shared" ref="BC373" si="770">IFERROR(+(BC13+BC16+BC26+BC28+BC33)/BC42,"-")</f>
        <v>0.53229275608264104</v>
      </c>
    </row>
    <row r="374" spans="1:55" s="204" customFormat="1">
      <c r="A374" s="287"/>
      <c r="B374" s="173" t="s">
        <v>9</v>
      </c>
      <c r="C374" s="308"/>
      <c r="D374" s="166">
        <f t="shared" ref="D374:V374" si="771">IFERROR(+(D20+D21)/D42,"-")</f>
        <v>0.21118355339961312</v>
      </c>
      <c r="E374" s="166">
        <f t="shared" si="771"/>
        <v>7.3214426554595341E-2</v>
      </c>
      <c r="F374" s="166">
        <f t="shared" si="771"/>
        <v>0.18051984215583222</v>
      </c>
      <c r="G374" s="166">
        <f t="shared" si="771"/>
        <v>0.14754441226241102</v>
      </c>
      <c r="H374" s="166">
        <f t="shared" si="771"/>
        <v>0.20143573331767434</v>
      </c>
      <c r="I374" s="166">
        <f t="shared" si="771"/>
        <v>0.14709452765032369</v>
      </c>
      <c r="J374" s="166">
        <f t="shared" si="771"/>
        <v>0.17808691592255985</v>
      </c>
      <c r="K374" s="166">
        <f t="shared" si="771"/>
        <v>0.19653613206951656</v>
      </c>
      <c r="L374" s="357">
        <f t="shared" si="771"/>
        <v>0.16779289874572006</v>
      </c>
      <c r="M374" s="166">
        <f t="shared" si="771"/>
        <v>0.11887696679248484</v>
      </c>
      <c r="N374" s="166">
        <f t="shared" si="771"/>
        <v>0.19594977482179607</v>
      </c>
      <c r="O374" s="166">
        <f t="shared" si="771"/>
        <v>0.18594670610770311</v>
      </c>
      <c r="P374" s="166">
        <f t="shared" si="771"/>
        <v>0.20072192142162987</v>
      </c>
      <c r="Q374" s="166">
        <f t="shared" si="771"/>
        <v>0.29065088229720543</v>
      </c>
      <c r="R374" s="166">
        <f t="shared" si="771"/>
        <v>0.35703136086277848</v>
      </c>
      <c r="S374" s="166">
        <f t="shared" si="771"/>
        <v>0.11112426035502959</v>
      </c>
      <c r="T374" s="166">
        <f t="shared" si="771"/>
        <v>0.21554156718037767</v>
      </c>
      <c r="U374" s="166">
        <f t="shared" si="771"/>
        <v>1.4048903796606874E-2</v>
      </c>
      <c r="V374" s="166">
        <f t="shared" si="771"/>
        <v>0.1318262011241948</v>
      </c>
      <c r="W374" s="166">
        <f t="shared" ref="W374:X374" si="772">IFERROR(+(W20+W21)/W42,"-")</f>
        <v>0.20995697602950214</v>
      </c>
      <c r="X374" s="166">
        <f t="shared" si="772"/>
        <v>6.7692553021846597E-2</v>
      </c>
      <c r="Y374" s="166">
        <f t="shared" ref="Y374:AN374" si="773">IFERROR(+(Y20+Y21)/Y42,"-")</f>
        <v>0.21430623384085032</v>
      </c>
      <c r="Z374" s="166">
        <f t="shared" si="773"/>
        <v>0.21193254199252529</v>
      </c>
      <c r="AA374" s="166">
        <f t="shared" si="773"/>
        <v>0.20028132647359193</v>
      </c>
      <c r="AB374" s="166">
        <f t="shared" si="773"/>
        <v>0.14974312905308665</v>
      </c>
      <c r="AC374" s="166">
        <f t="shared" si="773"/>
        <v>0.17333932281430736</v>
      </c>
      <c r="AD374" s="166">
        <f t="shared" si="773"/>
        <v>0.16501643468733515</v>
      </c>
      <c r="AE374" s="166">
        <f t="shared" si="773"/>
        <v>0.19655157841355703</v>
      </c>
      <c r="AF374" s="166">
        <f t="shared" si="773"/>
        <v>0.19227952264012751</v>
      </c>
      <c r="AG374" s="357">
        <f t="shared" si="773"/>
        <v>0.19574795930062272</v>
      </c>
      <c r="AH374" s="357">
        <f t="shared" si="773"/>
        <v>0.19306696613275015</v>
      </c>
      <c r="AI374" s="357">
        <f t="shared" si="773"/>
        <v>0.15338881105726151</v>
      </c>
      <c r="AJ374" s="166">
        <f t="shared" si="773"/>
        <v>1.6469946632386739E-2</v>
      </c>
      <c r="AK374" s="166">
        <f t="shared" si="773"/>
        <v>0.25557550557550557</v>
      </c>
      <c r="AL374" s="166">
        <f t="shared" si="773"/>
        <v>4.2197035745422842E-2</v>
      </c>
      <c r="AM374" s="357">
        <f t="shared" si="773"/>
        <v>4.9234890611681618E-2</v>
      </c>
      <c r="AN374" s="358">
        <f t="shared" si="773"/>
        <v>0.1693008757850199</v>
      </c>
      <c r="AQ374" s="357">
        <f>IFERROR(+(AQ20+AQ21)/AQ42,"-")</f>
        <v>0.19653613206951656</v>
      </c>
      <c r="AR374" s="357">
        <f>IFERROR(+(AR20+AR21)/AR42,"-")</f>
        <v>0.19574795930062272</v>
      </c>
      <c r="AS374" s="357">
        <f>IFERROR(+(AS20+AS21)/AS42,"-")</f>
        <v>0.19306696613275015</v>
      </c>
      <c r="AT374" s="357">
        <f>IFERROR(+(AT20+AT21)/AT42,"-")</f>
        <v>0.15338881105726151</v>
      </c>
      <c r="AU374" s="357">
        <f>IFERROR(+(AU20+AU21)/AU42,"-")</f>
        <v>4.9234890611681618E-2</v>
      </c>
      <c r="AV374" s="358">
        <f t="shared" ref="AV374" si="774">IFERROR(+(AV20+AV21)/AV42,"-")</f>
        <v>0.1693008757850199</v>
      </c>
      <c r="AX374" s="357">
        <f>IFERROR(+(AX20+AX21)/AX42,"-")</f>
        <v>0.19302767203692628</v>
      </c>
      <c r="AY374" s="357">
        <f>IFERROR(+(AY20+AY21)/AY42,"-")</f>
        <v>0.17543739436298023</v>
      </c>
      <c r="AZ374" s="357">
        <f>IFERROR(+(AZ20+AZ21)/AZ42,"-")</f>
        <v>0.17333932281430736</v>
      </c>
      <c r="BA374" s="357">
        <f>IFERROR(+(BA20+BA21)/BA42,"-")</f>
        <v>0.13633136094674556</v>
      </c>
      <c r="BB374" s="357">
        <f>IFERROR(+(BB20+BB21)/BB42,"-")</f>
        <v>9.2153443766346987E-2</v>
      </c>
      <c r="BC374" s="358">
        <f t="shared" ref="BC374" si="775">IFERROR(+(BC20+BC21)/BC42,"-")</f>
        <v>0.17613513033526057</v>
      </c>
    </row>
    <row r="375" spans="1:55" s="204" customFormat="1">
      <c r="A375" s="287"/>
      <c r="B375" s="173" t="s">
        <v>8</v>
      </c>
      <c r="C375" s="308"/>
      <c r="D375" s="166">
        <f t="shared" ref="D375:V375" si="776">IFERROR(+D22/D42,"-")</f>
        <v>0.1501199020554036</v>
      </c>
      <c r="E375" s="166">
        <f t="shared" si="776"/>
        <v>0.12915619753698465</v>
      </c>
      <c r="F375" s="166">
        <f t="shared" si="776"/>
        <v>9.0627438092825016E-2</v>
      </c>
      <c r="G375" s="166">
        <f t="shared" si="776"/>
        <v>7.1575518275099351E-2</v>
      </c>
      <c r="H375" s="166">
        <f t="shared" si="776"/>
        <v>8.3923603719987958E-2</v>
      </c>
      <c r="I375" s="166">
        <f t="shared" si="776"/>
        <v>6.582979828586269E-2</v>
      </c>
      <c r="J375" s="166">
        <f t="shared" si="776"/>
        <v>0.12500994795231349</v>
      </c>
      <c r="K375" s="166">
        <f t="shared" si="776"/>
        <v>8.7131594422461656E-2</v>
      </c>
      <c r="L375" s="357">
        <f t="shared" si="776"/>
        <v>8.8200982431638153E-2</v>
      </c>
      <c r="M375" s="166">
        <f t="shared" si="776"/>
        <v>8.7789982611645948E-3</v>
      </c>
      <c r="N375" s="166">
        <f t="shared" si="776"/>
        <v>2.1533597781025381E-2</v>
      </c>
      <c r="O375" s="166">
        <f t="shared" si="776"/>
        <v>9.1385204762020222E-2</v>
      </c>
      <c r="P375" s="166">
        <f t="shared" si="776"/>
        <v>6.6305705955851724E-2</v>
      </c>
      <c r="Q375" s="166">
        <f t="shared" si="776"/>
        <v>0.10113812437993958</v>
      </c>
      <c r="R375" s="166">
        <f t="shared" si="776"/>
        <v>5.1207200632487987E-2</v>
      </c>
      <c r="S375" s="166">
        <f t="shared" si="776"/>
        <v>3.3313609467455624E-2</v>
      </c>
      <c r="T375" s="166">
        <f t="shared" si="776"/>
        <v>3.7235826903723582E-2</v>
      </c>
      <c r="U375" s="166">
        <f t="shared" si="776"/>
        <v>1.737883428126975E-2</v>
      </c>
      <c r="V375" s="166">
        <f t="shared" si="776"/>
        <v>3.2823206006646699E-3</v>
      </c>
      <c r="W375" s="166">
        <f t="shared" ref="W375:X375" si="777">IFERROR(+W22/W42,"-")</f>
        <v>1.1124769514443762E-2</v>
      </c>
      <c r="X375" s="166">
        <f t="shared" si="777"/>
        <v>0</v>
      </c>
      <c r="Y375" s="166">
        <f t="shared" ref="Y375:AN375" si="778">IFERROR(+Y22/Y42,"-")</f>
        <v>5.4965048357751602E-3</v>
      </c>
      <c r="Z375" s="166">
        <f t="shared" si="778"/>
        <v>0.13211510718534078</v>
      </c>
      <c r="AA375" s="166">
        <f t="shared" si="778"/>
        <v>4.4202940439717134E-2</v>
      </c>
      <c r="AB375" s="166">
        <f t="shared" si="778"/>
        <v>6.6505712922152668E-2</v>
      </c>
      <c r="AC375" s="166">
        <f t="shared" si="778"/>
        <v>9.3309562580717612E-2</v>
      </c>
      <c r="AD375" s="166">
        <f t="shared" si="778"/>
        <v>7.1095240027594042E-2</v>
      </c>
      <c r="AE375" s="166">
        <f t="shared" si="778"/>
        <v>3.5244897096733299E-2</v>
      </c>
      <c r="AF375" s="166">
        <f t="shared" si="778"/>
        <v>0.18984533195467665</v>
      </c>
      <c r="AG375" s="357">
        <f t="shared" si="778"/>
        <v>7.0942690624456128E-2</v>
      </c>
      <c r="AH375" s="357">
        <f t="shared" si="778"/>
        <v>9.4664954408438071E-2</v>
      </c>
      <c r="AI375" s="357">
        <f t="shared" si="778"/>
        <v>4.8192353578907242E-2</v>
      </c>
      <c r="AJ375" s="166">
        <f t="shared" si="778"/>
        <v>0</v>
      </c>
      <c r="AK375" s="166">
        <f t="shared" si="778"/>
        <v>0</v>
      </c>
      <c r="AL375" s="166">
        <f t="shared" si="778"/>
        <v>0</v>
      </c>
      <c r="AM375" s="357">
        <f t="shared" si="778"/>
        <v>0</v>
      </c>
      <c r="AN375" s="358">
        <f t="shared" si="778"/>
        <v>8.0151566766203969E-2</v>
      </c>
      <c r="AQ375" s="357">
        <f>IFERROR(+AQ22/AQ42,"-")</f>
        <v>8.7131594422461656E-2</v>
      </c>
      <c r="AR375" s="357">
        <f>IFERROR(+AR22/AR42,"-")</f>
        <v>7.0942690624456142E-2</v>
      </c>
      <c r="AS375" s="357">
        <f>IFERROR(+AS22/AS42,"-")</f>
        <v>9.4664954408438057E-2</v>
      </c>
      <c r="AT375" s="357">
        <f>IFERROR(+AT22/AT42,"-")</f>
        <v>4.8192353578907242E-2</v>
      </c>
      <c r="AU375" s="357">
        <f>IFERROR(+AU22/AU42,"-")</f>
        <v>0</v>
      </c>
      <c r="AV375" s="358">
        <f t="shared" ref="AV375" si="779">IFERROR(+AV22/AV42,"-")</f>
        <v>8.0151566766203969E-2</v>
      </c>
      <c r="AX375" s="357">
        <f>IFERROR(+AX22/AX42,"-")</f>
        <v>0.10540100825330839</v>
      </c>
      <c r="AY375" s="357">
        <f>IFERROR(+AY22/AY42,"-")</f>
        <v>4.774793294047782E-2</v>
      </c>
      <c r="AZ375" s="357">
        <f>IFERROR(+AZ22/AZ42,"-")</f>
        <v>0.10581728339603572</v>
      </c>
      <c r="BA375" s="357">
        <f>IFERROR(+BA22/BA42,"-")</f>
        <v>2.1360946745562132E-2</v>
      </c>
      <c r="BB375" s="357">
        <f>IFERROR(+BB22/BB42,"-")</f>
        <v>0</v>
      </c>
      <c r="BC375" s="358">
        <f t="shared" ref="BC375" si="780">IFERROR(+BC22/BC42,"-")</f>
        <v>4.7121968545888668E-2</v>
      </c>
    </row>
    <row r="376" spans="1:55" s="204" customFormat="1">
      <c r="A376" s="287"/>
      <c r="B376" s="173" t="s">
        <v>7</v>
      </c>
      <c r="C376" s="308"/>
      <c r="D376" s="166">
        <f t="shared" ref="D376:V376" si="781">IFERROR(+(D30-D26-D28)/D42,"-")</f>
        <v>3.4482903947706686E-2</v>
      </c>
      <c r="E376" s="166">
        <f t="shared" si="781"/>
        <v>0.23914684574042566</v>
      </c>
      <c r="F376" s="166">
        <f t="shared" si="781"/>
        <v>0.1594597374448411</v>
      </c>
      <c r="G376" s="166">
        <f t="shared" si="781"/>
        <v>0.23852759803020604</v>
      </c>
      <c r="H376" s="166">
        <f t="shared" si="781"/>
        <v>8.3277670530032225E-2</v>
      </c>
      <c r="I376" s="166">
        <f t="shared" si="781"/>
        <v>0.16759491722698372</v>
      </c>
      <c r="J376" s="166">
        <f t="shared" si="781"/>
        <v>0.11618147187249643</v>
      </c>
      <c r="K376" s="166">
        <f t="shared" si="781"/>
        <v>0.10212197625858409</v>
      </c>
      <c r="L376" s="357">
        <f t="shared" si="781"/>
        <v>0.15869122161449772</v>
      </c>
      <c r="M376" s="166">
        <f t="shared" si="781"/>
        <v>0</v>
      </c>
      <c r="N376" s="166">
        <f t="shared" si="781"/>
        <v>2.982492767455039E-4</v>
      </c>
      <c r="O376" s="166">
        <f t="shared" si="781"/>
        <v>2.5095167664815846E-3</v>
      </c>
      <c r="P376" s="166">
        <f t="shared" si="781"/>
        <v>5.0534499514091353E-3</v>
      </c>
      <c r="Q376" s="166">
        <f t="shared" si="781"/>
        <v>0</v>
      </c>
      <c r="R376" s="166">
        <f t="shared" si="781"/>
        <v>0</v>
      </c>
      <c r="S376" s="166">
        <f t="shared" si="781"/>
        <v>0</v>
      </c>
      <c r="T376" s="166">
        <f t="shared" si="781"/>
        <v>0</v>
      </c>
      <c r="U376" s="166">
        <f t="shared" si="781"/>
        <v>0</v>
      </c>
      <c r="V376" s="166">
        <f t="shared" si="781"/>
        <v>0</v>
      </c>
      <c r="W376" s="166">
        <f t="shared" ref="W376:X376" si="782">IFERROR(+(W30-W26-W28)/W42,"-")</f>
        <v>0</v>
      </c>
      <c r="X376" s="166">
        <f t="shared" si="782"/>
        <v>0</v>
      </c>
      <c r="Y376" s="166">
        <f t="shared" ref="Y376:AN376" si="783">IFERROR(+(Y30-Y26-Y28)/Y42,"-")</f>
        <v>4.1558939002202429E-3</v>
      </c>
      <c r="Z376" s="166">
        <f t="shared" si="783"/>
        <v>1.2933107235959607E-2</v>
      </c>
      <c r="AA376" s="166">
        <f t="shared" si="783"/>
        <v>0</v>
      </c>
      <c r="AB376" s="166">
        <f t="shared" si="783"/>
        <v>0</v>
      </c>
      <c r="AC376" s="166">
        <f t="shared" si="783"/>
        <v>2.723342130383514E-3</v>
      </c>
      <c r="AD376" s="166">
        <f t="shared" si="783"/>
        <v>0</v>
      </c>
      <c r="AE376" s="166">
        <f t="shared" si="783"/>
        <v>0</v>
      </c>
      <c r="AF376" s="166">
        <f t="shared" si="783"/>
        <v>0</v>
      </c>
      <c r="AG376" s="357">
        <f t="shared" si="783"/>
        <v>2.4864059495460162E-3</v>
      </c>
      <c r="AH376" s="357">
        <f t="shared" si="783"/>
        <v>5.1958798338608021E-3</v>
      </c>
      <c r="AI376" s="357">
        <f t="shared" si="783"/>
        <v>9.0097671816755196E-4</v>
      </c>
      <c r="AJ376" s="166">
        <f t="shared" si="783"/>
        <v>0</v>
      </c>
      <c r="AK376" s="166">
        <f t="shared" si="783"/>
        <v>0</v>
      </c>
      <c r="AL376" s="166">
        <f t="shared" si="783"/>
        <v>9.6338273757628594E-3</v>
      </c>
      <c r="AM376" s="357">
        <f t="shared" si="783"/>
        <v>1.2814640001391636E-3</v>
      </c>
      <c r="AN376" s="358">
        <f t="shared" si="783"/>
        <v>0.11410345332027994</v>
      </c>
      <c r="AQ376" s="357">
        <f>IFERROR(+(AQ30-AQ26-AQ28)/AQ42,"-")</f>
        <v>0.10212197625858409</v>
      </c>
      <c r="AR376" s="357">
        <f>IFERROR(+(AR30-AR26-AR28)/AR42,"-")</f>
        <v>2.486405949546017E-3</v>
      </c>
      <c r="AS376" s="357">
        <f>IFERROR(+(AS30-AS26-AS28)/AS42,"-")</f>
        <v>5.1958798338608012E-3</v>
      </c>
      <c r="AT376" s="357">
        <f>IFERROR(+(AT30-AT26-AT28)/AT42,"-")</f>
        <v>9.0097671816755196E-4</v>
      </c>
      <c r="AU376" s="357">
        <f>IFERROR(+(AU30-AU26-AU28)/AU42,"-")</f>
        <v>1.2814640001391638E-3</v>
      </c>
      <c r="AV376" s="358">
        <f t="shared" ref="AV376" si="784">IFERROR(+(AV30-AV26-AV28)/AV42,"-")</f>
        <v>0.11410345332027992</v>
      </c>
      <c r="AX376" s="357">
        <f>IFERROR(+(AX30-AX26-AX28)/AX42,"-")</f>
        <v>9.3168395042783625E-2</v>
      </c>
      <c r="AY376" s="357">
        <f>IFERROR(+(AY30-AY26-AY28)/AY42,"-")</f>
        <v>7.4231419304737105E-4</v>
      </c>
      <c r="AZ376" s="357">
        <f>IFERROR(+(AZ30-AZ26-AZ28)/AZ42,"-")</f>
        <v>2.9058341288112754E-3</v>
      </c>
      <c r="BA376" s="357">
        <f>IFERROR(+(BA30-BA26-BA28)/BA42,"-")</f>
        <v>0</v>
      </c>
      <c r="BB376" s="357">
        <f>IFERROR(+(BB30-BB26-BB28)/BB42,"-")</f>
        <v>0</v>
      </c>
      <c r="BC376" s="358">
        <f t="shared" ref="BC376" si="785">IFERROR(+(BC30-BC26-BC28)/BC42,"-")</f>
        <v>2.5652662943741737E-4</v>
      </c>
    </row>
    <row r="377" spans="1:55" s="204" customFormat="1">
      <c r="A377" s="287"/>
      <c r="B377" s="173" t="s">
        <v>6</v>
      </c>
      <c r="C377" s="308"/>
      <c r="D377" s="166">
        <f t="shared" ref="D377:V377" si="786">IFERROR(+D34/D42,"-")</f>
        <v>1.8965175722889282E-3</v>
      </c>
      <c r="E377" s="166">
        <f t="shared" si="786"/>
        <v>4.6443500501391503E-2</v>
      </c>
      <c r="F377" s="166">
        <f t="shared" si="786"/>
        <v>1.899297829266396E-2</v>
      </c>
      <c r="G377" s="166">
        <f t="shared" si="786"/>
        <v>1.3992635455023671E-2</v>
      </c>
      <c r="H377" s="166">
        <f t="shared" si="786"/>
        <v>2.6442889963813061E-2</v>
      </c>
      <c r="I377" s="166">
        <f t="shared" si="786"/>
        <v>3.0925653382583518E-2</v>
      </c>
      <c r="J377" s="166">
        <f t="shared" si="786"/>
        <v>1.365654893596702E-2</v>
      </c>
      <c r="K377" s="166">
        <f t="shared" si="786"/>
        <v>1.5957181728478737E-2</v>
      </c>
      <c r="L377" s="357">
        <f t="shared" si="786"/>
        <v>1.9260482472599632E-2</v>
      </c>
      <c r="M377" s="166">
        <f t="shared" si="786"/>
        <v>7.9435090546672887E-2</v>
      </c>
      <c r="N377" s="166">
        <f t="shared" si="786"/>
        <v>1.688090906379552E-2</v>
      </c>
      <c r="O377" s="166">
        <f t="shared" si="786"/>
        <v>2.5701331134980483E-2</v>
      </c>
      <c r="P377" s="166">
        <f t="shared" si="786"/>
        <v>2.210190198528391E-2</v>
      </c>
      <c r="Q377" s="166">
        <f t="shared" si="786"/>
        <v>3.6495780802372112E-2</v>
      </c>
      <c r="R377" s="166">
        <f t="shared" si="786"/>
        <v>3.5395000912242292E-2</v>
      </c>
      <c r="S377" s="166">
        <f t="shared" si="786"/>
        <v>1.1331360946745563E-2</v>
      </c>
      <c r="T377" s="166">
        <f t="shared" si="786"/>
        <v>4.6766777828206093E-3</v>
      </c>
      <c r="U377" s="166">
        <f t="shared" si="786"/>
        <v>5.2258033153468476E-2</v>
      </c>
      <c r="V377" s="166">
        <f t="shared" si="786"/>
        <v>2.904853731588233E-2</v>
      </c>
      <c r="W377" s="166">
        <f t="shared" ref="W377:X377" si="787">IFERROR(+W34/W42,"-")</f>
        <v>8.0516287645974183E-3</v>
      </c>
      <c r="X377" s="166">
        <f t="shared" si="787"/>
        <v>6.9526391325147499E-2</v>
      </c>
      <c r="Y377" s="166">
        <f t="shared" ref="Y377:AN377" si="788">IFERROR(+Y34/Y42,"-")</f>
        <v>4.0045963803504739E-2</v>
      </c>
      <c r="Z377" s="166">
        <f t="shared" si="788"/>
        <v>3.3492782600625984E-3</v>
      </c>
      <c r="AA377" s="166">
        <f t="shared" si="788"/>
        <v>9.0756691138216081E-3</v>
      </c>
      <c r="AB377" s="166">
        <f t="shared" si="788"/>
        <v>1.0583644479380141E-2</v>
      </c>
      <c r="AC377" s="166">
        <f t="shared" si="788"/>
        <v>6.4012577910045479E-3</v>
      </c>
      <c r="AD377" s="166">
        <f t="shared" si="788"/>
        <v>2.1060747473927686E-2</v>
      </c>
      <c r="AE377" s="166">
        <f t="shared" si="788"/>
        <v>9.3394751299497106E-3</v>
      </c>
      <c r="AF377" s="166">
        <f t="shared" si="788"/>
        <v>1.6759295161776745E-2</v>
      </c>
      <c r="AG377" s="357">
        <f t="shared" si="788"/>
        <v>2.1951048683892166E-2</v>
      </c>
      <c r="AH377" s="357">
        <f t="shared" si="788"/>
        <v>1.1412666770548443E-2</v>
      </c>
      <c r="AI377" s="357">
        <f t="shared" si="788"/>
        <v>2.3148171066766334E-2</v>
      </c>
      <c r="AJ377" s="166">
        <f t="shared" si="788"/>
        <v>2.2928596470725721E-2</v>
      </c>
      <c r="AK377" s="166">
        <f t="shared" si="788"/>
        <v>7.6308826308826308E-2</v>
      </c>
      <c r="AL377" s="166">
        <f t="shared" si="788"/>
        <v>3.910200523103749E-2</v>
      </c>
      <c r="AM377" s="357">
        <f t="shared" si="788"/>
        <v>3.1630706428774379E-2</v>
      </c>
      <c r="AN377" s="358">
        <f t="shared" si="788"/>
        <v>2.0454505929783748E-2</v>
      </c>
      <c r="AQ377" s="357">
        <f>IFERROR(+AQ34/AQ42,"-")</f>
        <v>1.5957181728478737E-2</v>
      </c>
      <c r="AR377" s="357">
        <f>IFERROR(+AR34/AR42,"-")</f>
        <v>2.1951048683892166E-2</v>
      </c>
      <c r="AS377" s="357">
        <f>IFERROR(+AS34/AS42,"-")</f>
        <v>1.1412666770548441E-2</v>
      </c>
      <c r="AT377" s="357">
        <f>IFERROR(+AT34/AT42,"-")</f>
        <v>2.3148171066766338E-2</v>
      </c>
      <c r="AU377" s="357">
        <f>IFERROR(+AU34/AU42,"-")</f>
        <v>3.1630706428774372E-2</v>
      </c>
      <c r="AV377" s="358">
        <f t="shared" ref="AV377" si="789">IFERROR(+AV34/AV42,"-")</f>
        <v>2.0454505929783751E-2</v>
      </c>
      <c r="AX377" s="357">
        <f>IFERROR(+AX34/AX42,"-")</f>
        <v>2.0939304266854065E-2</v>
      </c>
      <c r="AY377" s="357">
        <f>IFERROR(+AY34/AY42,"-")</f>
        <v>1.6970444474898361E-2</v>
      </c>
      <c r="AZ377" s="357">
        <f>IFERROR(+AZ34/AZ42,"-")</f>
        <v>1.0921444213599866E-2</v>
      </c>
      <c r="BA377" s="357">
        <f>IFERROR(+BA34/BA42,"-")</f>
        <v>2.0946745562130178E-2</v>
      </c>
      <c r="BB377" s="357">
        <f>IFERROR(+BB34/BB42,"-")</f>
        <v>7.0401046207497819E-2</v>
      </c>
      <c r="BC377" s="358">
        <f t="shared" ref="BC377" si="790">IFERROR(+BC34/BC42,"-")</f>
        <v>2.0482664719695325E-2</v>
      </c>
    </row>
    <row r="378" spans="1:55" s="204" customFormat="1">
      <c r="A378" s="287"/>
      <c r="B378" s="173" t="s">
        <v>5</v>
      </c>
      <c r="C378" s="308"/>
      <c r="D378" s="166">
        <f t="shared" ref="D378:V378" si="791">IFERROR(+(D14+D15+D35+D36+D37+D38)/D42,"-")</f>
        <v>0.10964400257926391</v>
      </c>
      <c r="E378" s="166">
        <f t="shared" si="791"/>
        <v>0.21693914571901796</v>
      </c>
      <c r="F378" s="166">
        <f t="shared" si="791"/>
        <v>0.10842880831667173</v>
      </c>
      <c r="G378" s="166">
        <f t="shared" si="791"/>
        <v>0.12337324046316776</v>
      </c>
      <c r="H378" s="166">
        <f t="shared" si="791"/>
        <v>0.11539082628067265</v>
      </c>
      <c r="I378" s="166">
        <f t="shared" si="791"/>
        <v>0.14344501197587511</v>
      </c>
      <c r="J378" s="166">
        <f t="shared" si="791"/>
        <v>0.10777213618348799</v>
      </c>
      <c r="K378" s="166">
        <f t="shared" si="791"/>
        <v>0.14495685946184794</v>
      </c>
      <c r="L378" s="357">
        <f t="shared" si="791"/>
        <v>0.12726392681453105</v>
      </c>
      <c r="M378" s="166">
        <f t="shared" si="791"/>
        <v>3.0323593027694135E-2</v>
      </c>
      <c r="N378" s="166">
        <f t="shared" si="791"/>
        <v>0.10477497092069551</v>
      </c>
      <c r="O378" s="166">
        <f t="shared" si="791"/>
        <v>0.14529738379846277</v>
      </c>
      <c r="P378" s="166">
        <f t="shared" si="791"/>
        <v>0.12319866722199084</v>
      </c>
      <c r="Q378" s="166">
        <f t="shared" si="791"/>
        <v>8.6825179190493706E-2</v>
      </c>
      <c r="R378" s="166">
        <f t="shared" si="791"/>
        <v>2.5684688519937562E-2</v>
      </c>
      <c r="S378" s="166">
        <f t="shared" si="791"/>
        <v>5.9142011834319524E-2</v>
      </c>
      <c r="T378" s="166">
        <f t="shared" si="791"/>
        <v>0.10314343785149081</v>
      </c>
      <c r="U378" s="166">
        <f t="shared" si="791"/>
        <v>0.17818774002236157</v>
      </c>
      <c r="V378" s="166">
        <f t="shared" si="791"/>
        <v>5.5471218151232925E-2</v>
      </c>
      <c r="W378" s="166">
        <f t="shared" ref="W378:X378" si="792">IFERROR(+(W14+W15+W35+W36+W37+W38)/W42,"-")</f>
        <v>5.4640442532267977E-2</v>
      </c>
      <c r="X378" s="166">
        <f t="shared" si="792"/>
        <v>0.59743262637537875</v>
      </c>
      <c r="Y378" s="166">
        <f t="shared" ref="Y378:AN378" si="793">IFERROR(+(Y14+Y15+Y35+Y36+Y37+Y38)/Y42,"-")</f>
        <v>5.1326247246959687E-2</v>
      </c>
      <c r="Z378" s="166">
        <f t="shared" si="793"/>
        <v>8.277863548547662E-2</v>
      </c>
      <c r="AA378" s="166">
        <f t="shared" si="793"/>
        <v>8.4590631443050651E-2</v>
      </c>
      <c r="AB378" s="166">
        <f t="shared" si="793"/>
        <v>0.11263019005642738</v>
      </c>
      <c r="AC378" s="166">
        <f t="shared" si="793"/>
        <v>0.11811443652086023</v>
      </c>
      <c r="AD378" s="166">
        <f t="shared" si="793"/>
        <v>0.21525382461550949</v>
      </c>
      <c r="AE378" s="166">
        <f t="shared" si="793"/>
        <v>0.16156024172759159</v>
      </c>
      <c r="AF378" s="166">
        <f t="shared" si="793"/>
        <v>6.4839946577053983E-2</v>
      </c>
      <c r="AG378" s="357">
        <f t="shared" si="793"/>
        <v>0.10684329381401726</v>
      </c>
      <c r="AH378" s="357">
        <f t="shared" si="793"/>
        <v>0.1237097614838616</v>
      </c>
      <c r="AI378" s="357">
        <f t="shared" si="793"/>
        <v>0.15143339455354624</v>
      </c>
      <c r="AJ378" s="166">
        <f t="shared" si="793"/>
        <v>3.8860971524288107E-2</v>
      </c>
      <c r="AK378" s="166">
        <f t="shared" si="793"/>
        <v>3.0334530334530336E-2</v>
      </c>
      <c r="AL378" s="166">
        <f t="shared" si="793"/>
        <v>2.4411508282476025E-3</v>
      </c>
      <c r="AM378" s="357">
        <f t="shared" si="793"/>
        <v>3.2970155225299926E-2</v>
      </c>
      <c r="AN378" s="358">
        <f t="shared" si="793"/>
        <v>0.11818366422068842</v>
      </c>
      <c r="AQ378" s="357">
        <f>IFERROR(+(AQ14+AQ15+AQ35+AQ36+AQ37+AQ38)/AQ42,"-")</f>
        <v>0.14495685946184794</v>
      </c>
      <c r="AR378" s="357">
        <f>IFERROR(+(AR14+AR15+AR35+AR36+AR37+AR38)/AR42,"-")</f>
        <v>0.10684329381401729</v>
      </c>
      <c r="AS378" s="357">
        <f>IFERROR(+(AS14+AS15+AS35+AS36+AS37+AS38)/AS42,"-")</f>
        <v>0.12370976148386159</v>
      </c>
      <c r="AT378" s="357">
        <f>IFERROR(+(AT14+AT15+AT35+AT36+AT37+AT38)/AT42,"-")</f>
        <v>0.15143339455354624</v>
      </c>
      <c r="AU378" s="357">
        <f>IFERROR(+(AU14+AU15+AU35+AU36+AU37+AU38)/AU42,"-")</f>
        <v>3.2970155225299926E-2</v>
      </c>
      <c r="AV378" s="358">
        <f t="shared" ref="AV378" si="794">IFERROR(+(AV14+AV15+AV35+AV36+AV37+AV38)/AV42,"-")</f>
        <v>0.11818366422068842</v>
      </c>
      <c r="AX378" s="357">
        <f>IFERROR(+(AX14+AX15+AX35+AX36+AX37+AX38)/AX42,"-")</f>
        <v>0.12655305361947591</v>
      </c>
      <c r="AY378" s="357">
        <f>IFERROR(+(AY14+AY15+AY35+AY36+AY37+AY38)/AY42,"-")</f>
        <v>7.6435521447170071E-2</v>
      </c>
      <c r="AZ378" s="357">
        <f>IFERROR(+(AZ14+AZ15+AZ35+AZ36+AZ37+AZ38)/AZ42,"-")</f>
        <v>9.4530855185580326E-2</v>
      </c>
      <c r="BA378" s="357">
        <f>IFERROR(+(BA14+BA15+BA35+BA36+BA37+BA38)/BA42,"-")</f>
        <v>5.0059171597633137E-2</v>
      </c>
      <c r="BB378" s="357">
        <f>IFERROR(+(BB14+BB15+BB35+BB36+BB37+BB38)/BB42,"-")</f>
        <v>2.7986050566695727E-2</v>
      </c>
      <c r="BC378" s="358">
        <f t="shared" ref="BC378" si="795">IFERROR(+(BC14+BC15+BC35+BC36+BC37+BC38)/BC42,"-")</f>
        <v>7.4708447619235549E-2</v>
      </c>
    </row>
    <row r="379" spans="1:55" s="204" customFormat="1" ht="15" thickBot="1">
      <c r="A379" s="359"/>
      <c r="B379" s="360" t="s">
        <v>4</v>
      </c>
      <c r="C379" s="361"/>
      <c r="D379" s="362">
        <f t="shared" ref="D379:V379" si="796">IFERROR(+D42/D42,"-")</f>
        <v>1</v>
      </c>
      <c r="E379" s="362">
        <f t="shared" si="796"/>
        <v>1</v>
      </c>
      <c r="F379" s="362">
        <f t="shared" si="796"/>
        <v>1</v>
      </c>
      <c r="G379" s="362">
        <f t="shared" si="796"/>
        <v>1</v>
      </c>
      <c r="H379" s="362">
        <f t="shared" si="796"/>
        <v>1</v>
      </c>
      <c r="I379" s="362">
        <f t="shared" si="796"/>
        <v>1</v>
      </c>
      <c r="J379" s="362">
        <f t="shared" si="796"/>
        <v>1</v>
      </c>
      <c r="K379" s="362">
        <f t="shared" si="796"/>
        <v>1</v>
      </c>
      <c r="L379" s="363">
        <f t="shared" si="796"/>
        <v>1</v>
      </c>
      <c r="M379" s="362">
        <f t="shared" si="796"/>
        <v>1</v>
      </c>
      <c r="N379" s="362">
        <f t="shared" si="796"/>
        <v>1</v>
      </c>
      <c r="O379" s="362">
        <f t="shared" si="796"/>
        <v>1</v>
      </c>
      <c r="P379" s="362">
        <f t="shared" si="796"/>
        <v>1</v>
      </c>
      <c r="Q379" s="362">
        <f t="shared" si="796"/>
        <v>1</v>
      </c>
      <c r="R379" s="362">
        <f t="shared" si="796"/>
        <v>1</v>
      </c>
      <c r="S379" s="362">
        <f t="shared" si="796"/>
        <v>1</v>
      </c>
      <c r="T379" s="362">
        <f t="shared" si="796"/>
        <v>1</v>
      </c>
      <c r="U379" s="362">
        <f t="shared" si="796"/>
        <v>1</v>
      </c>
      <c r="V379" s="362">
        <f t="shared" si="796"/>
        <v>1</v>
      </c>
      <c r="W379" s="362">
        <f t="shared" ref="W379:X379" si="797">IFERROR(+W42/W42,"-")</f>
        <v>1</v>
      </c>
      <c r="X379" s="362">
        <f t="shared" si="797"/>
        <v>1</v>
      </c>
      <c r="Y379" s="362">
        <f t="shared" ref="Y379:AN379" si="798">IFERROR(+Y42/Y42,"-")</f>
        <v>1</v>
      </c>
      <c r="Z379" s="362">
        <f t="shared" si="798"/>
        <v>1</v>
      </c>
      <c r="AA379" s="362">
        <f t="shared" si="798"/>
        <v>1</v>
      </c>
      <c r="AB379" s="362">
        <f t="shared" si="798"/>
        <v>1</v>
      </c>
      <c r="AC379" s="362">
        <f t="shared" si="798"/>
        <v>1</v>
      </c>
      <c r="AD379" s="362">
        <f t="shared" si="798"/>
        <v>1</v>
      </c>
      <c r="AE379" s="362">
        <f t="shared" si="798"/>
        <v>1</v>
      </c>
      <c r="AF379" s="362">
        <f t="shared" si="798"/>
        <v>1</v>
      </c>
      <c r="AG379" s="363">
        <f t="shared" si="798"/>
        <v>1</v>
      </c>
      <c r="AH379" s="363">
        <f t="shared" si="798"/>
        <v>1</v>
      </c>
      <c r="AI379" s="363">
        <f t="shared" si="798"/>
        <v>1</v>
      </c>
      <c r="AJ379" s="362">
        <f t="shared" si="798"/>
        <v>1</v>
      </c>
      <c r="AK379" s="362">
        <f t="shared" si="798"/>
        <v>1</v>
      </c>
      <c r="AL379" s="362">
        <f t="shared" si="798"/>
        <v>1</v>
      </c>
      <c r="AM379" s="363">
        <f t="shared" si="798"/>
        <v>1</v>
      </c>
      <c r="AN379" s="364">
        <f t="shared" si="798"/>
        <v>1</v>
      </c>
      <c r="AQ379" s="363">
        <f>IFERROR(+AQ42/AQ42,"-")</f>
        <v>1</v>
      </c>
      <c r="AR379" s="363">
        <f>IFERROR(+AR42/AR42,"-")</f>
        <v>1</v>
      </c>
      <c r="AS379" s="363">
        <f>IFERROR(+AS42/AS42,"-")</f>
        <v>1</v>
      </c>
      <c r="AT379" s="363">
        <f>IFERROR(+AT42/AT42,"-")</f>
        <v>1</v>
      </c>
      <c r="AU379" s="363">
        <f>IFERROR(+AU42/AU42,"-")</f>
        <v>1</v>
      </c>
      <c r="AV379" s="364">
        <f t="shared" ref="AV379" si="799">IFERROR(+AV42/AV42,"-")</f>
        <v>1</v>
      </c>
      <c r="AX379" s="363">
        <f>IFERROR(+AX42/AX42,"-")</f>
        <v>1</v>
      </c>
      <c r="AY379" s="363">
        <f>IFERROR(+AY42/AY42,"-")</f>
        <v>1</v>
      </c>
      <c r="AZ379" s="363">
        <f>IFERROR(+AZ42/AZ42,"-")</f>
        <v>1</v>
      </c>
      <c r="BA379" s="363">
        <f>IFERROR(+BA42/BA42,"-")</f>
        <v>1</v>
      </c>
      <c r="BB379" s="363">
        <f>IFERROR(+BB42/BB42,"-")</f>
        <v>1</v>
      </c>
      <c r="BC379" s="364">
        <f t="shared" ref="BC379" si="800">IFERROR(+BC42/BC42,"-")</f>
        <v>1</v>
      </c>
    </row>
    <row r="380" spans="1:55" ht="13.5" thickTop="1">
      <c r="C380" s="365" t="s">
        <v>3</v>
      </c>
      <c r="D380" s="143">
        <f t="shared" ref="D380:V380" si="801">D42-D11-D20-D22</f>
        <v>34907</v>
      </c>
      <c r="E380" s="143">
        <f t="shared" si="801"/>
        <v>44601</v>
      </c>
      <c r="F380" s="143">
        <f t="shared" si="801"/>
        <v>114357</v>
      </c>
      <c r="G380" s="143">
        <f t="shared" si="801"/>
        <v>298832</v>
      </c>
      <c r="H380" s="143">
        <f t="shared" si="801"/>
        <v>64684</v>
      </c>
      <c r="I380" s="143">
        <f t="shared" si="801"/>
        <v>175323</v>
      </c>
      <c r="J380" s="143">
        <f t="shared" si="801"/>
        <v>44785</v>
      </c>
      <c r="K380" s="143">
        <f t="shared" si="801"/>
        <v>79172</v>
      </c>
      <c r="L380" s="143">
        <f t="shared" si="801"/>
        <v>856661</v>
      </c>
      <c r="M380" s="143">
        <f t="shared" si="801"/>
        <v>2520</v>
      </c>
      <c r="N380" s="143">
        <f t="shared" si="801"/>
        <v>3295</v>
      </c>
      <c r="O380" s="143">
        <f t="shared" si="801"/>
        <v>12317</v>
      </c>
      <c r="P380" s="143">
        <f t="shared" si="801"/>
        <v>5075</v>
      </c>
      <c r="Q380" s="143">
        <f t="shared" si="801"/>
        <v>7567</v>
      </c>
      <c r="R380" s="143">
        <f t="shared" si="801"/>
        <v>2730</v>
      </c>
      <c r="S380" s="143">
        <f t="shared" si="801"/>
        <v>1203</v>
      </c>
      <c r="T380" s="143">
        <f t="shared" si="801"/>
        <v>5010</v>
      </c>
      <c r="U380" s="143">
        <f t="shared" si="801"/>
        <v>9481</v>
      </c>
      <c r="V380" s="143">
        <f t="shared" si="801"/>
        <v>2060</v>
      </c>
      <c r="W380" s="143">
        <f t="shared" ref="W380:X380" si="802">W42-W11-W20-W22</f>
        <v>996</v>
      </c>
      <c r="X380" s="143">
        <f t="shared" si="802"/>
        <v>8177</v>
      </c>
      <c r="Y380" s="143">
        <f t="shared" ref="Y380:AV380" si="803">Y42-Y11-Y20-Y22</f>
        <v>2894</v>
      </c>
      <c r="Z380" s="143">
        <f t="shared" si="803"/>
        <v>10957</v>
      </c>
      <c r="AA380" s="143">
        <f t="shared" si="803"/>
        <v>4237</v>
      </c>
      <c r="AB380" s="143">
        <f t="shared" si="803"/>
        <v>3109</v>
      </c>
      <c r="AC380" s="143">
        <f t="shared" si="803"/>
        <v>5196</v>
      </c>
      <c r="AD380" s="143">
        <f t="shared" si="803"/>
        <v>7881</v>
      </c>
      <c r="AE380" s="143">
        <f t="shared" si="803"/>
        <v>3541</v>
      </c>
      <c r="AF380" s="143">
        <f t="shared" si="803"/>
        <v>3788</v>
      </c>
      <c r="AG380" s="143">
        <f t="shared" si="803"/>
        <v>102034</v>
      </c>
      <c r="AH380" s="143">
        <f t="shared" si="803"/>
        <v>41361</v>
      </c>
      <c r="AI380" s="143">
        <f t="shared" si="803"/>
        <v>30215</v>
      </c>
      <c r="AJ380" s="143">
        <f t="shared" si="803"/>
        <v>7931</v>
      </c>
      <c r="AK380" s="143">
        <f t="shared" si="803"/>
        <v>2257</v>
      </c>
      <c r="AL380" s="143">
        <f t="shared" si="803"/>
        <v>1174</v>
      </c>
      <c r="AM380" s="143">
        <f t="shared" si="803"/>
        <v>11362</v>
      </c>
      <c r="AN380" s="143">
        <f t="shared" si="803"/>
        <v>970057</v>
      </c>
      <c r="AO380" s="143">
        <f t="shared" si="803"/>
        <v>0</v>
      </c>
      <c r="AP380" s="143">
        <f t="shared" si="803"/>
        <v>0</v>
      </c>
      <c r="AQ380" s="143">
        <f t="shared" si="803"/>
        <v>9896.5</v>
      </c>
      <c r="AR380" s="143">
        <f t="shared" si="803"/>
        <v>5101.699999999998</v>
      </c>
      <c r="AS380" s="143">
        <f t="shared" si="803"/>
        <v>8272.2000000000044</v>
      </c>
      <c r="AT380" s="143">
        <f t="shared" si="803"/>
        <v>2014.333333333333</v>
      </c>
      <c r="AU380" s="143">
        <f t="shared" si="803"/>
        <v>3787.333333333338</v>
      </c>
      <c r="AV380" s="143">
        <f t="shared" si="803"/>
        <v>31292.161290322583</v>
      </c>
      <c r="AX380" s="143">
        <f>AX42-AX11-AX20-AX22</f>
        <v>66252.5</v>
      </c>
      <c r="AY380" s="143">
        <f>AY42-AY11-AY20-AY22</f>
        <v>6922.5</v>
      </c>
      <c r="AZ380" s="143">
        <f>AZ42-AZ11-AZ20-AZ22</f>
        <v>4355</v>
      </c>
      <c r="BA380" s="143">
        <f>BA42-BA11-BA20-BA22</f>
        <v>5528</v>
      </c>
      <c r="BB380" s="143">
        <f>BB42-BB11-BB20-BB22</f>
        <v>28</v>
      </c>
      <c r="BC380" s="143">
        <f t="shared" ref="BC380" si="804">BC42-BC11-BC20-BC22</f>
        <v>8995</v>
      </c>
    </row>
    <row r="381" spans="1:55" ht="13">
      <c r="C381" s="365" t="s">
        <v>2</v>
      </c>
      <c r="D381" s="143">
        <f>D91+D96+D97</f>
        <v>5908</v>
      </c>
      <c r="E381" s="143">
        <f t="shared" ref="E381:AN381" si="805">E91+E96+E97</f>
        <v>47</v>
      </c>
      <c r="F381" s="143">
        <f t="shared" si="805"/>
        <v>405</v>
      </c>
      <c r="G381" s="143">
        <f t="shared" si="805"/>
        <v>726</v>
      </c>
      <c r="H381" s="143">
        <f t="shared" si="805"/>
        <v>5788</v>
      </c>
      <c r="I381" s="143">
        <f t="shared" si="805"/>
        <v>0</v>
      </c>
      <c r="J381" s="143">
        <f t="shared" si="805"/>
        <v>82</v>
      </c>
      <c r="K381" s="143">
        <f t="shared" si="805"/>
        <v>25000</v>
      </c>
      <c r="L381" s="143">
        <f t="shared" si="805"/>
        <v>37956</v>
      </c>
      <c r="M381" s="143">
        <f t="shared" si="805"/>
        <v>0</v>
      </c>
      <c r="N381" s="143">
        <f t="shared" si="805"/>
        <v>980</v>
      </c>
      <c r="O381" s="143">
        <f t="shared" si="805"/>
        <v>3711</v>
      </c>
      <c r="P381" s="143">
        <f t="shared" si="805"/>
        <v>0</v>
      </c>
      <c r="Q381" s="143">
        <f t="shared" si="805"/>
        <v>0</v>
      </c>
      <c r="R381" s="143">
        <f t="shared" si="805"/>
        <v>0</v>
      </c>
      <c r="S381" s="143">
        <f t="shared" si="805"/>
        <v>5192</v>
      </c>
      <c r="T381" s="143">
        <f t="shared" si="805"/>
        <v>31</v>
      </c>
      <c r="U381" s="143">
        <f t="shared" si="805"/>
        <v>0</v>
      </c>
      <c r="V381" s="143">
        <f t="shared" si="805"/>
        <v>0</v>
      </c>
      <c r="W381" s="143">
        <f t="shared" si="805"/>
        <v>0</v>
      </c>
      <c r="X381" s="143">
        <f t="shared" si="805"/>
        <v>0</v>
      </c>
      <c r="Y381" s="143">
        <f t="shared" si="805"/>
        <v>0</v>
      </c>
      <c r="Z381" s="143">
        <f t="shared" si="805"/>
        <v>15803</v>
      </c>
      <c r="AA381" s="143">
        <f t="shared" si="805"/>
        <v>3990</v>
      </c>
      <c r="AB381" s="143">
        <f t="shared" si="805"/>
        <v>353</v>
      </c>
      <c r="AC381" s="143">
        <f t="shared" si="805"/>
        <v>113</v>
      </c>
      <c r="AD381" s="143">
        <f t="shared" si="805"/>
        <v>0</v>
      </c>
      <c r="AE381" s="143">
        <f t="shared" si="805"/>
        <v>2142</v>
      </c>
      <c r="AF381" s="143">
        <f t="shared" si="805"/>
        <v>0</v>
      </c>
      <c r="AG381" s="143">
        <f t="shared" si="805"/>
        <v>32315</v>
      </c>
      <c r="AH381" s="143">
        <f t="shared" si="805"/>
        <v>19658</v>
      </c>
      <c r="AI381" s="143">
        <f t="shared" si="805"/>
        <v>6132</v>
      </c>
      <c r="AJ381" s="143">
        <f t="shared" si="805"/>
        <v>0</v>
      </c>
      <c r="AK381" s="143">
        <f t="shared" si="805"/>
        <v>226</v>
      </c>
      <c r="AL381" s="143">
        <f t="shared" si="805"/>
        <v>16</v>
      </c>
      <c r="AM381" s="143">
        <f t="shared" si="805"/>
        <v>242</v>
      </c>
      <c r="AN381" s="143">
        <f t="shared" si="805"/>
        <v>70513</v>
      </c>
      <c r="AQ381" s="143">
        <f>AQ91+AQ96</f>
        <v>3125</v>
      </c>
      <c r="AR381" s="143">
        <f>AR91+AR96</f>
        <v>1384.3500000000001</v>
      </c>
      <c r="AS381" s="143">
        <f>AS91+AS96</f>
        <v>3201.4</v>
      </c>
      <c r="AT381" s="143">
        <f>AT91+AT96</f>
        <v>379.93333333333334</v>
      </c>
      <c r="AU381" s="143">
        <f>AU91+AU96</f>
        <v>0</v>
      </c>
      <c r="AV381" s="143">
        <f t="shared" ref="AV381" si="806">AV91+AV96</f>
        <v>1877.5483870967744</v>
      </c>
      <c r="AX381" s="143">
        <f>AX91+AX96</f>
        <v>40</v>
      </c>
      <c r="AY381" s="143">
        <f>AY91+AY96</f>
        <v>0</v>
      </c>
      <c r="AZ381" s="143">
        <f>AZ91+AZ96</f>
        <v>0</v>
      </c>
      <c r="BA381" s="143">
        <f>BA91+BA96</f>
        <v>0</v>
      </c>
      <c r="BB381" s="143">
        <f>BB91+BB96</f>
        <v>0</v>
      </c>
      <c r="BC381" s="143">
        <f t="shared" ref="BC381" si="807">BC91+BC96</f>
        <v>0</v>
      </c>
    </row>
    <row r="382" spans="1:55" ht="13">
      <c r="C382" s="365" t="s">
        <v>1</v>
      </c>
      <c r="D382" s="143">
        <f>D122+D123</f>
        <v>86545</v>
      </c>
      <c r="E382" s="143">
        <f t="shared" ref="E382:BC382" si="808">E122+E123</f>
        <v>417</v>
      </c>
      <c r="F382" s="143">
        <f t="shared" si="808"/>
        <v>24560</v>
      </c>
      <c r="G382" s="143">
        <f t="shared" si="808"/>
        <v>12363</v>
      </c>
      <c r="H382" s="143">
        <f t="shared" si="808"/>
        <v>2990</v>
      </c>
      <c r="I382" s="143">
        <f t="shared" si="808"/>
        <v>0</v>
      </c>
      <c r="J382" s="143">
        <f t="shared" si="808"/>
        <v>1393</v>
      </c>
      <c r="K382" s="143">
        <f t="shared" si="808"/>
        <v>0</v>
      </c>
      <c r="L382" s="143">
        <f t="shared" si="808"/>
        <v>128268</v>
      </c>
      <c r="M382" s="143">
        <f t="shared" si="808"/>
        <v>0</v>
      </c>
      <c r="N382" s="143">
        <f t="shared" si="808"/>
        <v>730</v>
      </c>
      <c r="O382" s="143">
        <f t="shared" si="808"/>
        <v>7088</v>
      </c>
      <c r="P382" s="143">
        <f t="shared" si="808"/>
        <v>0</v>
      </c>
      <c r="Q382" s="143">
        <f t="shared" si="808"/>
        <v>0</v>
      </c>
      <c r="R382" s="143">
        <f t="shared" si="808"/>
        <v>0</v>
      </c>
      <c r="S382" s="143">
        <f t="shared" si="808"/>
        <v>122</v>
      </c>
      <c r="T382" s="143">
        <f t="shared" si="808"/>
        <v>0</v>
      </c>
      <c r="U382" s="143">
        <f t="shared" si="808"/>
        <v>0</v>
      </c>
      <c r="V382" s="143">
        <f t="shared" si="808"/>
        <v>0</v>
      </c>
      <c r="W382" s="143">
        <f t="shared" si="808"/>
        <v>1075</v>
      </c>
      <c r="X382" s="143">
        <f t="shared" si="808"/>
        <v>0</v>
      </c>
      <c r="Y382" s="143">
        <f t="shared" si="808"/>
        <v>0</v>
      </c>
      <c r="Z382" s="143">
        <f t="shared" si="808"/>
        <v>6505</v>
      </c>
      <c r="AA382" s="143">
        <f t="shared" si="808"/>
        <v>4213</v>
      </c>
      <c r="AB382" s="143">
        <f t="shared" si="808"/>
        <v>331</v>
      </c>
      <c r="AC382" s="143">
        <f t="shared" si="808"/>
        <v>3300</v>
      </c>
      <c r="AD382" s="143">
        <f t="shared" si="808"/>
        <v>0</v>
      </c>
      <c r="AE382" s="143">
        <f t="shared" si="808"/>
        <v>1379</v>
      </c>
      <c r="AF382" s="143">
        <f t="shared" si="808"/>
        <v>0</v>
      </c>
      <c r="AG382" s="143">
        <f t="shared" si="808"/>
        <v>19615</v>
      </c>
      <c r="AH382" s="143">
        <f t="shared" si="808"/>
        <v>16893</v>
      </c>
      <c r="AI382" s="143">
        <f t="shared" si="808"/>
        <v>5592</v>
      </c>
      <c r="AJ382" s="143">
        <f t="shared" si="808"/>
        <v>0</v>
      </c>
      <c r="AK382" s="143">
        <f t="shared" si="808"/>
        <v>526</v>
      </c>
      <c r="AL382" s="143">
        <f t="shared" si="808"/>
        <v>0</v>
      </c>
      <c r="AM382" s="143">
        <f t="shared" si="808"/>
        <v>526</v>
      </c>
      <c r="AN382" s="143">
        <f t="shared" si="808"/>
        <v>148409</v>
      </c>
      <c r="AO382" s="143"/>
      <c r="AP382" s="143"/>
      <c r="AQ382" s="143">
        <f t="shared" si="808"/>
        <v>0</v>
      </c>
      <c r="AR382" s="143">
        <f t="shared" si="808"/>
        <v>980.75</v>
      </c>
      <c r="AS382" s="143">
        <f t="shared" si="808"/>
        <v>3378.6000000000004</v>
      </c>
      <c r="AT382" s="143">
        <f t="shared" si="808"/>
        <v>372.79999999999995</v>
      </c>
      <c r="AU382" s="143">
        <f t="shared" si="808"/>
        <v>175.33333333333334</v>
      </c>
      <c r="AV382" s="143">
        <f t="shared" si="808"/>
        <v>4787.3870967741932</v>
      </c>
      <c r="AW382" s="143"/>
      <c r="AX382" s="143">
        <f t="shared" si="808"/>
        <v>960.5</v>
      </c>
      <c r="AY382" s="143">
        <f t="shared" si="808"/>
        <v>0</v>
      </c>
      <c r="AZ382" s="143">
        <f t="shared" si="808"/>
        <v>0</v>
      </c>
      <c r="BA382" s="143">
        <f t="shared" si="808"/>
        <v>0</v>
      </c>
      <c r="BB382" s="143">
        <f t="shared" si="808"/>
        <v>0</v>
      </c>
      <c r="BC382" s="143">
        <f t="shared" si="808"/>
        <v>0</v>
      </c>
    </row>
    <row r="383" spans="1:55" ht="13">
      <c r="C383" s="365" t="s">
        <v>0</v>
      </c>
      <c r="D383" s="143">
        <f t="shared" ref="D383:V383" si="809">(D125+D100)-(D382+D381)</f>
        <v>41630</v>
      </c>
      <c r="E383" s="143">
        <f t="shared" si="809"/>
        <v>29132</v>
      </c>
      <c r="F383" s="143">
        <f t="shared" si="809"/>
        <v>105884</v>
      </c>
      <c r="G383" s="143">
        <f t="shared" si="809"/>
        <v>262780</v>
      </c>
      <c r="H383" s="143">
        <f t="shared" si="809"/>
        <v>89655</v>
      </c>
      <c r="I383" s="143">
        <f t="shared" si="809"/>
        <v>131823</v>
      </c>
      <c r="J383" s="143">
        <f t="shared" si="809"/>
        <v>57680</v>
      </c>
      <c r="K383" s="143">
        <f t="shared" si="809"/>
        <v>72411</v>
      </c>
      <c r="L383" s="143">
        <f t="shared" si="809"/>
        <v>790995</v>
      </c>
      <c r="M383" s="143">
        <f t="shared" si="809"/>
        <v>2881</v>
      </c>
      <c r="N383" s="143">
        <f t="shared" si="809"/>
        <v>8532</v>
      </c>
      <c r="O383" s="143">
        <f t="shared" si="809"/>
        <v>14839</v>
      </c>
      <c r="P383" s="143">
        <f t="shared" si="809"/>
        <v>6737</v>
      </c>
      <c r="Q383" s="143">
        <f t="shared" si="809"/>
        <v>20904</v>
      </c>
      <c r="R383" s="143">
        <f t="shared" si="809"/>
        <v>18067</v>
      </c>
      <c r="S383" s="143">
        <f t="shared" si="809"/>
        <v>4301</v>
      </c>
      <c r="T383" s="143">
        <f t="shared" si="809"/>
        <v>7768</v>
      </c>
      <c r="U383" s="143">
        <f t="shared" si="809"/>
        <v>5356</v>
      </c>
      <c r="V383" s="143">
        <f t="shared" si="809"/>
        <v>3096</v>
      </c>
      <c r="W383" s="143">
        <f t="shared" ref="W383:X383" si="810">(W125+W100)-(W382+W381)</f>
        <v>3633</v>
      </c>
      <c r="X383" s="143">
        <f t="shared" si="810"/>
        <v>1556</v>
      </c>
      <c r="Y383" s="143">
        <f t="shared" ref="Y383:AN383" si="811">(Y125+Y100)-(Y382+Y381)</f>
        <v>15654</v>
      </c>
      <c r="Z383" s="143">
        <f t="shared" si="811"/>
        <v>24237</v>
      </c>
      <c r="AA383" s="143">
        <f t="shared" si="811"/>
        <v>14821</v>
      </c>
      <c r="AB383" s="143">
        <f t="shared" si="811"/>
        <v>3157</v>
      </c>
      <c r="AC383" s="143">
        <f t="shared" si="811"/>
        <v>8834</v>
      </c>
      <c r="AD383" s="143">
        <f t="shared" si="811"/>
        <v>11901</v>
      </c>
      <c r="AE383" s="143">
        <f t="shared" si="811"/>
        <v>4097</v>
      </c>
      <c r="AF383" s="143">
        <f t="shared" si="811"/>
        <v>11075</v>
      </c>
      <c r="AG383" s="143">
        <f t="shared" si="811"/>
        <v>196574</v>
      </c>
      <c r="AH383" s="143">
        <f t="shared" si="811"/>
        <v>67579</v>
      </c>
      <c r="AI383" s="143">
        <f t="shared" si="811"/>
        <v>42912</v>
      </c>
      <c r="AJ383" s="143">
        <f t="shared" si="811"/>
        <v>16667</v>
      </c>
      <c r="AK383" s="143">
        <f t="shared" si="811"/>
        <v>3235</v>
      </c>
      <c r="AL383" s="143">
        <f t="shared" si="811"/>
        <v>3693</v>
      </c>
      <c r="AM383" s="143">
        <f t="shared" si="811"/>
        <v>23595</v>
      </c>
      <c r="AN383" s="143">
        <f t="shared" si="811"/>
        <v>1011164</v>
      </c>
      <c r="AQ383" s="143">
        <f>(AQ125+AQ100)-(AQ382+AQ381)</f>
        <v>9051.375</v>
      </c>
      <c r="AR383" s="143">
        <f>(AR125+AR100)-(AR382+AR381)</f>
        <v>10060.099999999999</v>
      </c>
      <c r="AS383" s="143">
        <f>(AS125+AS100)-(AS382+AS381)</f>
        <v>14246</v>
      </c>
      <c r="AT383" s="143">
        <f>(AT125+AT100)-(AT382+AT381)</f>
        <v>2889.666666666667</v>
      </c>
      <c r="AU383" s="143">
        <f>(AU125+AU100)-(AU382+AU381)</f>
        <v>7945.666666666667</v>
      </c>
      <c r="AV383" s="143">
        <f t="shared" ref="AV383" si="812">(AV125+AV100)-(AV382+AV381)</f>
        <v>33015.258064516129</v>
      </c>
      <c r="AX383" s="143">
        <f>(AX125+AX100)-(AX382+AX381)</f>
        <v>101500.5</v>
      </c>
      <c r="AY383" s="143">
        <f>(AY125+AY100)-(AY382+AY381)</f>
        <v>9153.5</v>
      </c>
      <c r="AZ383" s="143">
        <f>(AZ125+AZ100)-(AZ382+AZ381)</f>
        <v>11935</v>
      </c>
      <c r="BA383" s="143">
        <f>(BA125+BA100)-(BA382+BA381)</f>
        <v>6227</v>
      </c>
      <c r="BB383" s="143">
        <f>(BB125+BB100)-(BB382+BB381)</f>
        <v>3709</v>
      </c>
      <c r="BC383" s="143">
        <f t="shared" ref="BC383" si="813">(BC125+BC100)-(BC382+BC381)</f>
        <v>11685</v>
      </c>
    </row>
  </sheetData>
  <hyperlinks>
    <hyperlink ref="AH8" location="Metro_ITPs" display="Metro ITP"/>
    <hyperlink ref="AI8" location="Regional_ITPs" display="Rural ITP"/>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6" width="9.1796875" style="181"/>
    <col min="17" max="17" width="10.54296875" style="181" customWidth="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2007</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2007</v>
      </c>
      <c r="D8" s="10" t="s">
        <v>304</v>
      </c>
      <c r="E8" s="114" t="s">
        <v>305</v>
      </c>
      <c r="F8" s="114" t="s">
        <v>306</v>
      </c>
      <c r="G8" s="114" t="s">
        <v>307</v>
      </c>
      <c r="H8" s="114" t="s">
        <v>308</v>
      </c>
      <c r="I8" s="114" t="s">
        <v>327</v>
      </c>
      <c r="J8" s="114" t="s">
        <v>328</v>
      </c>
      <c r="K8" s="11" t="s">
        <v>309</v>
      </c>
      <c r="L8" s="145"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106975</v>
      </c>
      <c r="E11" s="117">
        <f t="shared" si="0"/>
        <v>23695</v>
      </c>
      <c r="F11" s="117">
        <f t="shared" si="0"/>
        <v>162999</v>
      </c>
      <c r="G11" s="117">
        <f t="shared" si="0"/>
        <v>301837</v>
      </c>
      <c r="H11" s="117">
        <f t="shared" si="0"/>
        <v>127735</v>
      </c>
      <c r="I11" s="117">
        <f t="shared" si="0"/>
        <v>219401</v>
      </c>
      <c r="J11" s="117">
        <f t="shared" si="0"/>
        <v>80781</v>
      </c>
      <c r="K11" s="117">
        <f t="shared" si="0"/>
        <v>128442</v>
      </c>
      <c r="L11" s="97">
        <f t="shared" ref="L11:X11" si="1">L17+L26+L28+L33</f>
        <v>1151865</v>
      </c>
      <c r="M11" s="117">
        <f t="shared" si="1"/>
        <v>18366</v>
      </c>
      <c r="N11" s="117">
        <f t="shared" si="1"/>
        <v>23337</v>
      </c>
      <c r="O11" s="117">
        <f t="shared" si="1"/>
        <v>46738</v>
      </c>
      <c r="P11" s="117">
        <f t="shared" si="1"/>
        <v>20317</v>
      </c>
      <c r="Q11" s="117">
        <f t="shared" si="1"/>
        <v>44603</v>
      </c>
      <c r="R11" s="117">
        <f t="shared" si="1"/>
        <v>18293</v>
      </c>
      <c r="S11" s="117">
        <f t="shared" si="1"/>
        <v>24965</v>
      </c>
      <c r="T11" s="117">
        <f t="shared" si="1"/>
        <v>32985</v>
      </c>
      <c r="U11" s="117">
        <f t="shared" si="1"/>
        <v>36582</v>
      </c>
      <c r="V11" s="117">
        <f t="shared" si="1"/>
        <v>22531</v>
      </c>
      <c r="W11" s="117">
        <f t="shared" si="1"/>
        <v>15890</v>
      </c>
      <c r="X11" s="117">
        <f t="shared" si="1"/>
        <v>2446</v>
      </c>
      <c r="Y11" s="117">
        <f t="shared" ref="Y11:AN11" si="2">Y17+Y26+Y28+Y33</f>
        <v>44249</v>
      </c>
      <c r="Z11" s="117">
        <f t="shared" si="2"/>
        <v>68994</v>
      </c>
      <c r="AA11" s="117">
        <f t="shared" si="2"/>
        <v>31612</v>
      </c>
      <c r="AB11" s="117">
        <f t="shared" si="2"/>
        <v>22678</v>
      </c>
      <c r="AC11" s="117">
        <f t="shared" si="2"/>
        <v>45214</v>
      </c>
      <c r="AD11" s="117">
        <f t="shared" si="2"/>
        <v>29068</v>
      </c>
      <c r="AE11" s="117">
        <f t="shared" si="2"/>
        <v>11113</v>
      </c>
      <c r="AF11" s="117">
        <f t="shared" si="2"/>
        <v>23136</v>
      </c>
      <c r="AG11" s="97">
        <f t="shared" si="2"/>
        <v>583117</v>
      </c>
      <c r="AH11" s="97">
        <f t="shared" si="2"/>
        <v>222999</v>
      </c>
      <c r="AI11" s="97">
        <f t="shared" si="2"/>
        <v>128692</v>
      </c>
      <c r="AJ11" s="117">
        <f t="shared" si="2"/>
        <v>107877</v>
      </c>
      <c r="AK11" s="117">
        <f t="shared" si="2"/>
        <v>10414</v>
      </c>
      <c r="AL11" s="117">
        <f t="shared" si="2"/>
        <v>14389</v>
      </c>
      <c r="AM11" s="97">
        <f t="shared" si="2"/>
        <v>132680</v>
      </c>
      <c r="AN11" s="98">
        <f t="shared" si="2"/>
        <v>1867662</v>
      </c>
      <c r="AQ11" s="43">
        <f>K11/AQ$5</f>
        <v>16055.25</v>
      </c>
      <c r="AR11" s="43">
        <f>AG11/AR$5</f>
        <v>29155.85</v>
      </c>
      <c r="AS11" s="43">
        <f>AH11/AS$5</f>
        <v>44599.8</v>
      </c>
      <c r="AT11" s="43">
        <f>AI11/AT$5</f>
        <v>8579.4666666666672</v>
      </c>
      <c r="AU11" s="43">
        <f>AM11/AU$5</f>
        <v>44226.666666666664</v>
      </c>
      <c r="AV11" s="44">
        <f>AN11/AV$5</f>
        <v>60247.161290322583</v>
      </c>
      <c r="AW11" s="122"/>
      <c r="AX11" s="43">
        <f t="shared" ref="AX11:AX18" si="3">MEDIAN($D11:$K11)</f>
        <v>128088.5</v>
      </c>
      <c r="AY11" s="43">
        <f t="shared" ref="AY11:BA18" si="4">MEDIAN($M11:$AF11)</f>
        <v>24151</v>
      </c>
      <c r="AZ11" s="43">
        <f>MEDIAN($AC11,$AD11,$Z11,$T11,$O11,Q11,AF11)</f>
        <v>44603</v>
      </c>
      <c r="BA11" s="43">
        <f>MEDIAN(M11,N11,P11,R11,S11,U11,V11,Y11,AA11,AB11,AE11,W11,X11)</f>
        <v>22531</v>
      </c>
      <c r="BB11" s="43">
        <f t="shared" ref="BB11:BB23" si="5">MEDIAN($AJ11:$AL11)</f>
        <v>14389</v>
      </c>
      <c r="BC11" s="44">
        <f>MEDIAN(D11:K11,M11:AF11,AJ11:AL11)</f>
        <v>31612</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92759</v>
      </c>
      <c r="E13" s="160">
        <v>16259</v>
      </c>
      <c r="F13" s="160">
        <v>131902</v>
      </c>
      <c r="G13" s="160">
        <v>226912</v>
      </c>
      <c r="H13" s="144">
        <v>94257</v>
      </c>
      <c r="I13" s="144">
        <v>172274</v>
      </c>
      <c r="J13" s="160">
        <v>57628</v>
      </c>
      <c r="K13" s="144">
        <v>107953</v>
      </c>
      <c r="L13" s="43">
        <f>+SUM(D13:K13)</f>
        <v>899944</v>
      </c>
      <c r="M13" s="160">
        <v>18129</v>
      </c>
      <c r="N13" s="160">
        <v>20136</v>
      </c>
      <c r="O13" s="160">
        <v>38621</v>
      </c>
      <c r="P13" s="160">
        <v>17434</v>
      </c>
      <c r="Q13" s="160">
        <v>34686</v>
      </c>
      <c r="R13" s="160">
        <v>14393</v>
      </c>
      <c r="S13" s="160">
        <v>20924</v>
      </c>
      <c r="T13" s="160">
        <v>25203</v>
      </c>
      <c r="U13" s="160">
        <v>33903</v>
      </c>
      <c r="V13" s="144">
        <v>22205</v>
      </c>
      <c r="W13" s="144">
        <v>8841</v>
      </c>
      <c r="X13" s="144">
        <v>2220</v>
      </c>
      <c r="Y13" s="160">
        <v>41314</v>
      </c>
      <c r="Z13" s="160">
        <v>63746</v>
      </c>
      <c r="AA13" s="160">
        <v>25641</v>
      </c>
      <c r="AB13" s="160">
        <v>17418</v>
      </c>
      <c r="AC13" s="160">
        <v>34012</v>
      </c>
      <c r="AD13" s="160">
        <v>21540</v>
      </c>
      <c r="AE13" s="160">
        <v>9299</v>
      </c>
      <c r="AF13" s="160">
        <v>23077</v>
      </c>
      <c r="AG13" s="43">
        <f>+SUM(M13:AF13)</f>
        <v>492742</v>
      </c>
      <c r="AH13" s="43">
        <f t="shared" ref="AH13:AI17" si="6">AC13+AD13+Z13+T13+O13</f>
        <v>183122</v>
      </c>
      <c r="AI13" s="43">
        <f t="shared" si="6"/>
        <v>107817</v>
      </c>
      <c r="AJ13" s="160">
        <v>105062</v>
      </c>
      <c r="AK13" s="144">
        <v>8946</v>
      </c>
      <c r="AL13" s="160">
        <v>12490</v>
      </c>
      <c r="AM13" s="43">
        <v>126498</v>
      </c>
      <c r="AN13" s="44">
        <f>+AM13+AG13+L13</f>
        <v>1519184</v>
      </c>
      <c r="AQ13" s="43">
        <f>K13/AQ$5</f>
        <v>13494.125</v>
      </c>
      <c r="AR13" s="43">
        <f t="shared" ref="AR13:AT17" si="7">AG13/AR$5</f>
        <v>24637.1</v>
      </c>
      <c r="AS13" s="43">
        <f t="shared" si="7"/>
        <v>36624.400000000001</v>
      </c>
      <c r="AT13" s="43">
        <f t="shared" si="7"/>
        <v>7187.8</v>
      </c>
      <c r="AU13" s="43">
        <f t="shared" ref="AU13:AV17" si="8">AM13/AU$5</f>
        <v>42166</v>
      </c>
      <c r="AV13" s="44">
        <f t="shared" si="8"/>
        <v>49005.93548387097</v>
      </c>
      <c r="AW13" s="122"/>
      <c r="AX13" s="43">
        <f t="shared" si="3"/>
        <v>101105</v>
      </c>
      <c r="AY13" s="43">
        <f t="shared" si="4"/>
        <v>21872.5</v>
      </c>
      <c r="AZ13" s="43">
        <f>MEDIAN($AC13,$AD13,$Z13,$T13,$O13,Q13,AF13)</f>
        <v>34012</v>
      </c>
      <c r="BA13" s="43">
        <f>MEDIAN(M13,N13,P13,R13,S13,U13,V13,Y13,AA13,AB13,AE13,W13,X13)</f>
        <v>18129</v>
      </c>
      <c r="BB13" s="43">
        <f t="shared" si="5"/>
        <v>12490</v>
      </c>
      <c r="BC13" s="44">
        <f>MEDIAN(D13:K13,M13:AF13,AJ13:AL13)</f>
        <v>25203</v>
      </c>
    </row>
    <row r="14" spans="1:55" s="204" customFormat="1">
      <c r="A14" s="199"/>
      <c r="B14" s="200"/>
      <c r="C14" s="201" t="s">
        <v>280</v>
      </c>
      <c r="D14" s="144">
        <v>0</v>
      </c>
      <c r="E14" s="160">
        <v>0</v>
      </c>
      <c r="F14" s="160">
        <v>0</v>
      </c>
      <c r="G14" s="160">
        <v>0</v>
      </c>
      <c r="H14" s="144">
        <v>0</v>
      </c>
      <c r="I14" s="144">
        <v>1747</v>
      </c>
      <c r="J14" s="160">
        <v>0</v>
      </c>
      <c r="K14" s="144">
        <v>0</v>
      </c>
      <c r="L14" s="43">
        <f>+SUM(D14:K14)</f>
        <v>1747</v>
      </c>
      <c r="M14" s="160">
        <v>0</v>
      </c>
      <c r="N14" s="160">
        <v>0</v>
      </c>
      <c r="O14" s="160">
        <v>0</v>
      </c>
      <c r="P14" s="160">
        <v>0</v>
      </c>
      <c r="Q14" s="160">
        <v>0</v>
      </c>
      <c r="R14" s="160">
        <v>0</v>
      </c>
      <c r="S14" s="160">
        <v>0</v>
      </c>
      <c r="T14" s="160">
        <v>305</v>
      </c>
      <c r="U14" s="160">
        <v>0</v>
      </c>
      <c r="V14" s="144">
        <v>0</v>
      </c>
      <c r="W14" s="144">
        <v>0</v>
      </c>
      <c r="X14" s="144">
        <v>0</v>
      </c>
      <c r="Y14" s="160">
        <v>0</v>
      </c>
      <c r="Z14" s="160">
        <v>0</v>
      </c>
      <c r="AA14" s="160">
        <v>0</v>
      </c>
      <c r="AB14" s="160">
        <v>0</v>
      </c>
      <c r="AC14" s="160">
        <v>0</v>
      </c>
      <c r="AD14" s="160">
        <v>0</v>
      </c>
      <c r="AE14" s="160">
        <v>0</v>
      </c>
      <c r="AF14" s="160">
        <v>0</v>
      </c>
      <c r="AG14" s="43">
        <f>+SUM(M14:AF14)</f>
        <v>305</v>
      </c>
      <c r="AH14" s="43">
        <f t="shared" si="6"/>
        <v>305</v>
      </c>
      <c r="AI14" s="43">
        <f t="shared" si="6"/>
        <v>0</v>
      </c>
      <c r="AJ14" s="160">
        <v>0</v>
      </c>
      <c r="AK14" s="144">
        <v>0</v>
      </c>
      <c r="AL14" s="160">
        <v>0</v>
      </c>
      <c r="AM14" s="43">
        <v>0</v>
      </c>
      <c r="AN14" s="44">
        <f>+AM14+AG14+L14</f>
        <v>2052</v>
      </c>
      <c r="AQ14" s="43">
        <f>K14/AQ$5</f>
        <v>0</v>
      </c>
      <c r="AR14" s="43">
        <f t="shared" si="7"/>
        <v>15.25</v>
      </c>
      <c r="AS14" s="43">
        <f t="shared" si="7"/>
        <v>61</v>
      </c>
      <c r="AT14" s="43">
        <f t="shared" si="7"/>
        <v>0</v>
      </c>
      <c r="AU14" s="43">
        <f t="shared" si="8"/>
        <v>0</v>
      </c>
      <c r="AV14" s="44">
        <f t="shared" si="8"/>
        <v>66.193548387096769</v>
      </c>
      <c r="AW14" s="122"/>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204" customFormat="1">
      <c r="A15" s="199"/>
      <c r="B15" s="200"/>
      <c r="C15" s="201" t="s">
        <v>279</v>
      </c>
      <c r="D15" s="144">
        <v>91</v>
      </c>
      <c r="E15" s="160">
        <v>0</v>
      </c>
      <c r="F15" s="160">
        <v>0</v>
      </c>
      <c r="G15" s="160">
        <v>0</v>
      </c>
      <c r="H15" s="144">
        <v>0</v>
      </c>
      <c r="I15" s="144">
        <v>0</v>
      </c>
      <c r="J15" s="160">
        <v>0</v>
      </c>
      <c r="K15" s="144">
        <v>0</v>
      </c>
      <c r="L15" s="43"/>
      <c r="M15" s="160">
        <v>79</v>
      </c>
      <c r="N15" s="160">
        <v>623</v>
      </c>
      <c r="O15" s="160">
        <v>1490</v>
      </c>
      <c r="P15" s="160">
        <v>560</v>
      </c>
      <c r="Q15" s="160">
        <v>3471</v>
      </c>
      <c r="R15" s="160">
        <v>236</v>
      </c>
      <c r="S15" s="160">
        <v>775</v>
      </c>
      <c r="T15" s="160">
        <v>376</v>
      </c>
      <c r="U15" s="160">
        <v>1663</v>
      </c>
      <c r="V15" s="144">
        <v>0</v>
      </c>
      <c r="W15" s="144">
        <v>16</v>
      </c>
      <c r="X15" s="144">
        <v>226</v>
      </c>
      <c r="Y15" s="160">
        <v>1226</v>
      </c>
      <c r="Z15" s="160">
        <v>2265</v>
      </c>
      <c r="AA15" s="160">
        <v>694</v>
      </c>
      <c r="AB15" s="160">
        <v>1111</v>
      </c>
      <c r="AC15" s="160">
        <v>3810</v>
      </c>
      <c r="AD15" s="160">
        <v>3755</v>
      </c>
      <c r="AE15" s="160">
        <v>419</v>
      </c>
      <c r="AF15" s="160">
        <v>0</v>
      </c>
      <c r="AG15" s="43">
        <f>+SUM(M15:AF15)</f>
        <v>22795</v>
      </c>
      <c r="AH15" s="43">
        <f t="shared" si="6"/>
        <v>11696</v>
      </c>
      <c r="AI15" s="43">
        <f t="shared" si="6"/>
        <v>7091</v>
      </c>
      <c r="AJ15" s="160">
        <v>0</v>
      </c>
      <c r="AK15" s="144">
        <v>0</v>
      </c>
      <c r="AL15" s="160">
        <v>0</v>
      </c>
      <c r="AM15" s="43">
        <v>0</v>
      </c>
      <c r="AN15" s="44">
        <f>+AM15+AG15+L15</f>
        <v>22795</v>
      </c>
      <c r="AQ15" s="43">
        <f>K15/AQ$5</f>
        <v>0</v>
      </c>
      <c r="AR15" s="43">
        <f t="shared" si="7"/>
        <v>1139.75</v>
      </c>
      <c r="AS15" s="43">
        <f t="shared" si="7"/>
        <v>2339.1999999999998</v>
      </c>
      <c r="AT15" s="43">
        <f t="shared" si="7"/>
        <v>472.73333333333335</v>
      </c>
      <c r="AU15" s="43">
        <f t="shared" si="8"/>
        <v>0</v>
      </c>
      <c r="AV15" s="44">
        <f t="shared" si="8"/>
        <v>735.32258064516134</v>
      </c>
      <c r="AW15" s="122"/>
      <c r="AX15" s="43">
        <f t="shared" si="3"/>
        <v>0</v>
      </c>
      <c r="AY15" s="43">
        <f t="shared" si="4"/>
        <v>658.5</v>
      </c>
      <c r="AZ15" s="43">
        <f>MEDIAN($AC15,$AD15,$Z15,$T15,$O15,Q15,AF15)</f>
        <v>2265</v>
      </c>
      <c r="BA15" s="43">
        <f t="shared" si="9"/>
        <v>560</v>
      </c>
      <c r="BB15" s="43">
        <f t="shared" si="5"/>
        <v>0</v>
      </c>
      <c r="BC15" s="44">
        <f t="shared" si="10"/>
        <v>226</v>
      </c>
    </row>
    <row r="16" spans="1:55" s="204" customFormat="1">
      <c r="A16" s="199"/>
      <c r="B16" s="200"/>
      <c r="C16" s="201" t="s">
        <v>278</v>
      </c>
      <c r="D16" s="144">
        <v>9034</v>
      </c>
      <c r="E16" s="160">
        <v>0</v>
      </c>
      <c r="F16" s="160">
        <v>0</v>
      </c>
      <c r="G16" s="160">
        <v>1919</v>
      </c>
      <c r="H16" s="144">
        <v>11473</v>
      </c>
      <c r="I16" s="144">
        <v>0</v>
      </c>
      <c r="J16" s="160">
        <v>9973</v>
      </c>
      <c r="K16" s="144">
        <v>0</v>
      </c>
      <c r="L16" s="43">
        <f>+SUM(D16:K16)</f>
        <v>32399</v>
      </c>
      <c r="M16" s="160">
        <v>158</v>
      </c>
      <c r="N16" s="160">
        <v>2500</v>
      </c>
      <c r="O16" s="160">
        <v>402</v>
      </c>
      <c r="P16" s="160">
        <v>1140</v>
      </c>
      <c r="Q16" s="160">
        <v>2398</v>
      </c>
      <c r="R16" s="160">
        <v>230</v>
      </c>
      <c r="S16" s="160">
        <v>553</v>
      </c>
      <c r="T16" s="160">
        <v>738</v>
      </c>
      <c r="U16" s="160">
        <v>0</v>
      </c>
      <c r="V16" s="144">
        <v>0</v>
      </c>
      <c r="W16" s="144">
        <v>1821</v>
      </c>
      <c r="X16" s="144">
        <v>0</v>
      </c>
      <c r="Y16" s="160">
        <v>296</v>
      </c>
      <c r="Z16" s="160">
        <v>568</v>
      </c>
      <c r="AA16" s="160">
        <v>929</v>
      </c>
      <c r="AB16" s="160">
        <v>4149</v>
      </c>
      <c r="AC16" s="160">
        <v>0</v>
      </c>
      <c r="AD16" s="160">
        <v>3773</v>
      </c>
      <c r="AE16" s="160">
        <v>162</v>
      </c>
      <c r="AF16" s="160">
        <v>0</v>
      </c>
      <c r="AG16" s="43">
        <f>+SUM(M16:AF16)</f>
        <v>19817</v>
      </c>
      <c r="AH16" s="43">
        <f t="shared" si="6"/>
        <v>5481</v>
      </c>
      <c r="AI16" s="43">
        <f t="shared" si="6"/>
        <v>6004</v>
      </c>
      <c r="AJ16" s="160">
        <v>2624</v>
      </c>
      <c r="AK16" s="144">
        <v>1396</v>
      </c>
      <c r="AL16" s="160">
        <v>1899</v>
      </c>
      <c r="AM16" s="43">
        <v>5919</v>
      </c>
      <c r="AN16" s="44">
        <f>+AM16+AG16+L16</f>
        <v>58135</v>
      </c>
      <c r="AQ16" s="43">
        <f>K16/AQ$5</f>
        <v>0</v>
      </c>
      <c r="AR16" s="43">
        <f t="shared" si="7"/>
        <v>990.85</v>
      </c>
      <c r="AS16" s="43">
        <f t="shared" si="7"/>
        <v>1096.2</v>
      </c>
      <c r="AT16" s="43">
        <f t="shared" si="7"/>
        <v>400.26666666666665</v>
      </c>
      <c r="AU16" s="43">
        <f t="shared" si="8"/>
        <v>1973</v>
      </c>
      <c r="AV16" s="44">
        <f t="shared" si="8"/>
        <v>1875.3225806451612</v>
      </c>
      <c r="AW16" s="122"/>
      <c r="AX16" s="43">
        <f t="shared" si="3"/>
        <v>959.5</v>
      </c>
      <c r="AY16" s="43">
        <f t="shared" si="4"/>
        <v>477.5</v>
      </c>
      <c r="AZ16" s="43">
        <f>MEDIAN($AC16,$AD16,$Z16,$T16,$O16,Q16,AF16)</f>
        <v>568</v>
      </c>
      <c r="BA16" s="43">
        <f t="shared" si="9"/>
        <v>296</v>
      </c>
      <c r="BB16" s="43">
        <f t="shared" si="5"/>
        <v>1899</v>
      </c>
      <c r="BC16" s="44">
        <f t="shared" si="10"/>
        <v>568</v>
      </c>
    </row>
    <row r="17" spans="1:55" s="204" customFormat="1">
      <c r="A17" s="199"/>
      <c r="B17" s="200"/>
      <c r="C17" s="210" t="s">
        <v>277</v>
      </c>
      <c r="D17" s="46">
        <f t="shared" ref="D17:K17" si="11">SUM(D13:D16)</f>
        <v>101884</v>
      </c>
      <c r="E17" s="118">
        <f t="shared" si="11"/>
        <v>16259</v>
      </c>
      <c r="F17" s="118">
        <f t="shared" si="11"/>
        <v>131902</v>
      </c>
      <c r="G17" s="118">
        <f t="shared" si="11"/>
        <v>228831</v>
      </c>
      <c r="H17" s="118">
        <f t="shared" si="11"/>
        <v>105730</v>
      </c>
      <c r="I17" s="118">
        <f t="shared" si="11"/>
        <v>174021</v>
      </c>
      <c r="J17" s="118">
        <f t="shared" si="11"/>
        <v>67601</v>
      </c>
      <c r="K17" s="118">
        <f t="shared" si="11"/>
        <v>107953</v>
      </c>
      <c r="L17" s="45">
        <f>+SUM(D17:K17)</f>
        <v>934181</v>
      </c>
      <c r="M17" s="118">
        <f t="shared" ref="M17:V17" si="12">SUM(M13:M16)</f>
        <v>18366</v>
      </c>
      <c r="N17" s="118">
        <f t="shared" si="12"/>
        <v>23259</v>
      </c>
      <c r="O17" s="118">
        <f t="shared" si="12"/>
        <v>40513</v>
      </c>
      <c r="P17" s="118">
        <f t="shared" si="12"/>
        <v>19134</v>
      </c>
      <c r="Q17" s="118">
        <f t="shared" si="12"/>
        <v>40555</v>
      </c>
      <c r="R17" s="118">
        <f t="shared" si="12"/>
        <v>14859</v>
      </c>
      <c r="S17" s="118">
        <f t="shared" si="12"/>
        <v>22252</v>
      </c>
      <c r="T17" s="118">
        <f t="shared" si="12"/>
        <v>26622</v>
      </c>
      <c r="U17" s="118">
        <f t="shared" si="12"/>
        <v>35566</v>
      </c>
      <c r="V17" s="118">
        <f t="shared" si="12"/>
        <v>22205</v>
      </c>
      <c r="W17" s="118">
        <f t="shared" ref="W17:X17" si="13">SUM(W13:W16)</f>
        <v>10678</v>
      </c>
      <c r="X17" s="118">
        <f t="shared" si="13"/>
        <v>2446</v>
      </c>
      <c r="Y17" s="118">
        <f t="shared" ref="Y17:AF17" si="14">SUM(Y13:Y16)</f>
        <v>42836</v>
      </c>
      <c r="Z17" s="118">
        <f t="shared" si="14"/>
        <v>66579</v>
      </c>
      <c r="AA17" s="118">
        <f t="shared" si="14"/>
        <v>27264</v>
      </c>
      <c r="AB17" s="118">
        <f t="shared" si="14"/>
        <v>22678</v>
      </c>
      <c r="AC17" s="118">
        <f t="shared" si="14"/>
        <v>37822</v>
      </c>
      <c r="AD17" s="118">
        <f t="shared" si="14"/>
        <v>29068</v>
      </c>
      <c r="AE17" s="118">
        <f t="shared" si="14"/>
        <v>9880</v>
      </c>
      <c r="AF17" s="118">
        <f t="shared" si="14"/>
        <v>23077</v>
      </c>
      <c r="AG17" s="45">
        <f>+SUM(M17:AF17)</f>
        <v>535659</v>
      </c>
      <c r="AH17" s="45">
        <f t="shared" si="6"/>
        <v>200604</v>
      </c>
      <c r="AI17" s="45">
        <f t="shared" si="6"/>
        <v>120912</v>
      </c>
      <c r="AJ17" s="118">
        <f>SUM(AJ13:AJ16)</f>
        <v>107686</v>
      </c>
      <c r="AK17" s="118">
        <f>SUM(AK13:AK16)</f>
        <v>10342</v>
      </c>
      <c r="AL17" s="118">
        <f>SUM(AL13:AL16)</f>
        <v>14389</v>
      </c>
      <c r="AM17" s="45">
        <f>+SUM(AJ17:AL17)</f>
        <v>132417</v>
      </c>
      <c r="AN17" s="211">
        <f>+AM17+AG17+L17</f>
        <v>1602257</v>
      </c>
      <c r="AQ17" s="45">
        <f>K17/AQ$5</f>
        <v>13494.125</v>
      </c>
      <c r="AR17" s="45">
        <f t="shared" si="7"/>
        <v>26782.95</v>
      </c>
      <c r="AS17" s="45">
        <f t="shared" si="7"/>
        <v>40120.800000000003</v>
      </c>
      <c r="AT17" s="45">
        <f t="shared" si="7"/>
        <v>8060.8</v>
      </c>
      <c r="AU17" s="45">
        <f t="shared" si="8"/>
        <v>44139</v>
      </c>
      <c r="AV17" s="211">
        <f t="shared" si="8"/>
        <v>51685.709677419356</v>
      </c>
      <c r="AW17" s="122"/>
      <c r="AX17" s="45">
        <f t="shared" si="3"/>
        <v>106841.5</v>
      </c>
      <c r="AY17" s="45">
        <f t="shared" si="4"/>
        <v>23168</v>
      </c>
      <c r="AZ17" s="45">
        <f>MEDIAN($AC17,$AD17,$Z17,$T17,$O17,Q17,AF17)</f>
        <v>37822</v>
      </c>
      <c r="BA17" s="45">
        <f t="shared" si="9"/>
        <v>22205</v>
      </c>
      <c r="BB17" s="45">
        <f t="shared" si="5"/>
        <v>14389</v>
      </c>
      <c r="BC17" s="211">
        <f t="shared" si="10"/>
        <v>27264</v>
      </c>
    </row>
    <row r="18" spans="1:55" s="204" customFormat="1">
      <c r="A18" s="199"/>
      <c r="B18" s="200"/>
      <c r="C18" s="212" t="s">
        <v>259</v>
      </c>
      <c r="D18" s="213">
        <f t="shared" ref="D18:V18" si="15">+D17/D$42</f>
        <v>0.45806413905036797</v>
      </c>
      <c r="E18" s="214">
        <f t="shared" si="15"/>
        <v>0.19618939595047905</v>
      </c>
      <c r="F18" s="214">
        <f t="shared" si="15"/>
        <v>0.34782815071094048</v>
      </c>
      <c r="G18" s="214">
        <f t="shared" si="15"/>
        <v>0.30888087695167238</v>
      </c>
      <c r="H18" s="119">
        <f t="shared" si="15"/>
        <v>0.41053179262572609</v>
      </c>
      <c r="I18" s="119">
        <f t="shared" si="15"/>
        <v>0.35445551814532145</v>
      </c>
      <c r="J18" s="214">
        <f t="shared" si="15"/>
        <v>0.36795867602153287</v>
      </c>
      <c r="K18" s="119">
        <f t="shared" si="15"/>
        <v>0.37302607481737954</v>
      </c>
      <c r="L18" s="84">
        <f t="shared" si="15"/>
        <v>0.35292519813250339</v>
      </c>
      <c r="M18" s="214">
        <f t="shared" si="15"/>
        <v>0.77006289308176101</v>
      </c>
      <c r="N18" s="215">
        <f t="shared" si="15"/>
        <v>0.69490006274088012</v>
      </c>
      <c r="O18" s="214">
        <f t="shared" si="15"/>
        <v>0.513746227396079</v>
      </c>
      <c r="P18" s="214">
        <f t="shared" si="15"/>
        <v>0.57811886273680391</v>
      </c>
      <c r="Q18" s="214">
        <f t="shared" si="15"/>
        <v>0.47225618631732169</v>
      </c>
      <c r="R18" s="214">
        <f t="shared" si="15"/>
        <v>0.50297880983007248</v>
      </c>
      <c r="S18" s="214">
        <f t="shared" si="15"/>
        <v>0.71329657648416467</v>
      </c>
      <c r="T18" s="214">
        <f t="shared" si="15"/>
        <v>0.53521240023320804</v>
      </c>
      <c r="U18" s="214">
        <f t="shared" si="15"/>
        <v>0.78772978959025475</v>
      </c>
      <c r="V18" s="119">
        <f t="shared" si="15"/>
        <v>0.79983430588574311</v>
      </c>
      <c r="W18" s="119">
        <f t="shared" ref="W18:X18" si="16">+W17/W$42</f>
        <v>0.49971920628977912</v>
      </c>
      <c r="X18" s="119">
        <f t="shared" si="16"/>
        <v>0.21327055541023629</v>
      </c>
      <c r="Y18" s="214">
        <f t="shared" ref="Y18:AN18" si="17">+Y17/Y$42</f>
        <v>0.72742710615246153</v>
      </c>
      <c r="Z18" s="215">
        <f t="shared" si="17"/>
        <v>0.56454936277377832</v>
      </c>
      <c r="AA18" s="214">
        <f t="shared" si="17"/>
        <v>0.52451951749745085</v>
      </c>
      <c r="AB18" s="214">
        <f t="shared" si="17"/>
        <v>0.70380485382657809</v>
      </c>
      <c r="AC18" s="214">
        <f t="shared" si="17"/>
        <v>0.57736459669048057</v>
      </c>
      <c r="AD18" s="214">
        <f t="shared" si="17"/>
        <v>0.60801539491298529</v>
      </c>
      <c r="AE18" s="215">
        <f t="shared" si="17"/>
        <v>0.46502871128683049</v>
      </c>
      <c r="AF18" s="215">
        <f t="shared" si="17"/>
        <v>0.52591157702825886</v>
      </c>
      <c r="AG18" s="84">
        <f t="shared" si="17"/>
        <v>0.58809211696430341</v>
      </c>
      <c r="AH18" s="84">
        <f t="shared" si="17"/>
        <v>0.55746870901047108</v>
      </c>
      <c r="AI18" s="84">
        <f t="shared" si="17"/>
        <v>0.60674427940586106</v>
      </c>
      <c r="AJ18" s="214">
        <f t="shared" si="17"/>
        <v>0.8992342571793609</v>
      </c>
      <c r="AK18" s="119">
        <f t="shared" si="17"/>
        <v>0.55644033143226079</v>
      </c>
      <c r="AL18" s="214">
        <f t="shared" si="17"/>
        <v>0.85268148148148148</v>
      </c>
      <c r="AM18" s="84">
        <f t="shared" si="17"/>
        <v>0.85312536240287606</v>
      </c>
      <c r="AN18" s="86">
        <f t="shared" si="17"/>
        <v>0.43152370225654468</v>
      </c>
      <c r="AQ18" s="84">
        <f t="shared" ref="AQ18:AV18" si="18">+AQ17/AQ$42</f>
        <v>0.37302607481737954</v>
      </c>
      <c r="AR18" s="84">
        <f t="shared" si="18"/>
        <v>0.58809211696430341</v>
      </c>
      <c r="AS18" s="84">
        <f t="shared" si="18"/>
        <v>0.55746870901047108</v>
      </c>
      <c r="AT18" s="84">
        <f t="shared" si="18"/>
        <v>0.60674427940586106</v>
      </c>
      <c r="AU18" s="84">
        <f t="shared" si="18"/>
        <v>0.85312536240287606</v>
      </c>
      <c r="AV18" s="86">
        <f t="shared" si="18"/>
        <v>0.43152370225654468</v>
      </c>
      <c r="AW18" s="85"/>
      <c r="AX18" s="84">
        <f t="shared" si="3"/>
        <v>0.36120709708342713</v>
      </c>
      <c r="AY18" s="84">
        <f t="shared" si="4"/>
        <v>0.57095697973212944</v>
      </c>
      <c r="AZ18" s="84">
        <f t="shared" si="4"/>
        <v>0.57095697973212944</v>
      </c>
      <c r="BA18" s="84">
        <f t="shared" si="4"/>
        <v>0.57095697973212944</v>
      </c>
      <c r="BB18" s="84">
        <f t="shared" si="5"/>
        <v>0.85268148148148148</v>
      </c>
      <c r="BC18" s="86">
        <f t="shared" ref="BC18" si="19">+BC17/BC$42</f>
        <v>0.54811925775517178</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44637</v>
      </c>
      <c r="E20" s="160">
        <v>6354</v>
      </c>
      <c r="F20" s="160">
        <v>66728</v>
      </c>
      <c r="G20" s="160">
        <v>109772</v>
      </c>
      <c r="H20" s="144">
        <v>48379</v>
      </c>
      <c r="I20" s="144">
        <v>71613</v>
      </c>
      <c r="J20" s="160">
        <v>32005</v>
      </c>
      <c r="K20" s="144">
        <v>56216</v>
      </c>
      <c r="L20" s="43">
        <f>+SUM(D20:K20)</f>
        <v>435704</v>
      </c>
      <c r="M20" s="160">
        <v>2714</v>
      </c>
      <c r="N20" s="160">
        <v>6363</v>
      </c>
      <c r="O20" s="160">
        <v>15089</v>
      </c>
      <c r="P20" s="160">
        <v>6500</v>
      </c>
      <c r="Q20" s="160">
        <v>26877</v>
      </c>
      <c r="R20" s="160">
        <v>3356</v>
      </c>
      <c r="S20" s="160">
        <v>4535</v>
      </c>
      <c r="T20" s="160">
        <v>10637</v>
      </c>
      <c r="U20" s="160">
        <v>18</v>
      </c>
      <c r="V20" s="144">
        <v>3709</v>
      </c>
      <c r="W20" s="144">
        <v>3832</v>
      </c>
      <c r="X20" s="144">
        <v>705</v>
      </c>
      <c r="Y20" s="160">
        <v>11907</v>
      </c>
      <c r="Z20" s="160">
        <v>23439</v>
      </c>
      <c r="AA20" s="160">
        <v>10080</v>
      </c>
      <c r="AB20" s="160">
        <v>4945</v>
      </c>
      <c r="AC20" s="160">
        <v>10715</v>
      </c>
      <c r="AD20" s="160">
        <v>8247</v>
      </c>
      <c r="AE20" s="160">
        <v>5190</v>
      </c>
      <c r="AF20" s="160">
        <v>7283</v>
      </c>
      <c r="AG20" s="43">
        <f>+SUM(M20:AF20)</f>
        <v>166141</v>
      </c>
      <c r="AH20" s="43">
        <f t="shared" ref="AH20:AI23" si="20">AC20+AD20+Z20+T20+O20</f>
        <v>68127</v>
      </c>
      <c r="AI20" s="43">
        <f t="shared" si="20"/>
        <v>30035</v>
      </c>
      <c r="AJ20" s="160">
        <v>2197</v>
      </c>
      <c r="AK20" s="144">
        <v>6240</v>
      </c>
      <c r="AL20" s="160">
        <v>1700</v>
      </c>
      <c r="AM20" s="43">
        <v>10137</v>
      </c>
      <c r="AN20" s="44">
        <f>+AM20+AG20+L20</f>
        <v>611982</v>
      </c>
      <c r="AQ20" s="43">
        <f t="shared" ref="AQ20:AQ22" si="21">K20/AQ$5</f>
        <v>7027</v>
      </c>
      <c r="AR20" s="43">
        <f t="shared" ref="AR20:AT22" si="22">AG20/AR$5</f>
        <v>8307.0499999999993</v>
      </c>
      <c r="AS20" s="43">
        <f t="shared" si="22"/>
        <v>13625.4</v>
      </c>
      <c r="AT20" s="43">
        <f t="shared" si="22"/>
        <v>2002.3333333333333</v>
      </c>
      <c r="AU20" s="43">
        <f t="shared" ref="AU20:AV22" si="23">AM20/AU$5</f>
        <v>3379</v>
      </c>
      <c r="AV20" s="44">
        <f t="shared" si="23"/>
        <v>19741.354838709678</v>
      </c>
      <c r="AW20" s="122"/>
      <c r="AX20" s="43">
        <f>MEDIAN($D20:$K20)</f>
        <v>52297.5</v>
      </c>
      <c r="AY20" s="43">
        <f>MEDIAN($M20:$AF20)</f>
        <v>6431.5</v>
      </c>
      <c r="AZ20" s="43">
        <f>MEDIAN($AC20,$AD20,$Z20,$T20,$O20,Q20,AF20)</f>
        <v>10715</v>
      </c>
      <c r="BA20" s="43">
        <f t="shared" ref="BA20:BA23" si="24">MEDIAN(M20,N20,P20,R20,S20,U20,V20,Y20,AA20,AB20,AE20,W20,X20)</f>
        <v>4535</v>
      </c>
      <c r="BB20" s="43">
        <f t="shared" si="5"/>
        <v>2197</v>
      </c>
      <c r="BC20" s="44">
        <f t="shared" ref="BC20:BC23" si="25">MEDIAN(D20:K20,M20:AF20,AJ20:AL20)</f>
        <v>7283</v>
      </c>
    </row>
    <row r="21" spans="1:55" s="204" customFormat="1">
      <c r="A21" s="199"/>
      <c r="B21" s="200"/>
      <c r="C21" s="201" t="s">
        <v>274</v>
      </c>
      <c r="D21" s="144">
        <v>197</v>
      </c>
      <c r="E21" s="160">
        <v>0</v>
      </c>
      <c r="F21" s="160">
        <v>0</v>
      </c>
      <c r="G21" s="160">
        <v>1559</v>
      </c>
      <c r="H21" s="144">
        <v>2673</v>
      </c>
      <c r="I21" s="144">
        <v>0</v>
      </c>
      <c r="J21" s="160">
        <v>0</v>
      </c>
      <c r="K21" s="144">
        <v>0</v>
      </c>
      <c r="L21" s="43">
        <f>+SUM(D21:K21)</f>
        <v>4429</v>
      </c>
      <c r="M21" s="160">
        <v>49</v>
      </c>
      <c r="N21" s="160">
        <v>0</v>
      </c>
      <c r="O21" s="160">
        <v>171</v>
      </c>
      <c r="P21" s="160">
        <v>0</v>
      </c>
      <c r="Q21" s="160">
        <v>0</v>
      </c>
      <c r="R21" s="160">
        <v>0</v>
      </c>
      <c r="S21" s="160">
        <v>0</v>
      </c>
      <c r="T21" s="160">
        <v>78</v>
      </c>
      <c r="U21" s="160">
        <v>0</v>
      </c>
      <c r="V21" s="144">
        <v>0</v>
      </c>
      <c r="W21" s="144">
        <v>0</v>
      </c>
      <c r="X21" s="144">
        <v>0</v>
      </c>
      <c r="Y21" s="160">
        <v>0</v>
      </c>
      <c r="Z21" s="160">
        <v>0</v>
      </c>
      <c r="AA21" s="160">
        <v>86</v>
      </c>
      <c r="AB21" s="160">
        <v>0</v>
      </c>
      <c r="AC21" s="160">
        <v>0</v>
      </c>
      <c r="AD21" s="160">
        <v>0</v>
      </c>
      <c r="AE21" s="160">
        <v>44</v>
      </c>
      <c r="AF21" s="160">
        <v>0</v>
      </c>
      <c r="AG21" s="43">
        <f>+SUM(M21:AF21)</f>
        <v>428</v>
      </c>
      <c r="AH21" s="43">
        <f t="shared" si="20"/>
        <v>249</v>
      </c>
      <c r="AI21" s="43">
        <f t="shared" si="20"/>
        <v>130</v>
      </c>
      <c r="AJ21" s="160">
        <v>0</v>
      </c>
      <c r="AK21" s="144">
        <v>0</v>
      </c>
      <c r="AL21" s="160">
        <v>0</v>
      </c>
      <c r="AM21" s="43">
        <v>0</v>
      </c>
      <c r="AN21" s="44">
        <f>+AM21+AG21+L21</f>
        <v>4857</v>
      </c>
      <c r="AQ21" s="43">
        <f t="shared" si="21"/>
        <v>0</v>
      </c>
      <c r="AR21" s="43">
        <f t="shared" si="22"/>
        <v>21.4</v>
      </c>
      <c r="AS21" s="43">
        <f t="shared" si="22"/>
        <v>49.8</v>
      </c>
      <c r="AT21" s="43">
        <f t="shared" si="22"/>
        <v>8.6666666666666661</v>
      </c>
      <c r="AU21" s="43">
        <f t="shared" si="23"/>
        <v>0</v>
      </c>
      <c r="AV21" s="44">
        <f t="shared" si="23"/>
        <v>156.67741935483872</v>
      </c>
      <c r="AW21" s="122"/>
      <c r="AX21" s="43">
        <f>MEDIAN($D21:$K21)</f>
        <v>0</v>
      </c>
      <c r="AY21" s="43">
        <f>MEDIAN($M21:$AF21)</f>
        <v>0</v>
      </c>
      <c r="AZ21" s="43">
        <f>MEDIAN($AC21,$AD21,$Z21,$T21,$O21,Q21,AF21)</f>
        <v>0</v>
      </c>
      <c r="BA21" s="43">
        <f t="shared" si="24"/>
        <v>0</v>
      </c>
      <c r="BB21" s="43">
        <f t="shared" si="5"/>
        <v>0</v>
      </c>
      <c r="BC21" s="44">
        <f t="shared" si="25"/>
        <v>0</v>
      </c>
    </row>
    <row r="22" spans="1:55" s="204" customFormat="1">
      <c r="A22" s="199"/>
      <c r="B22" s="200"/>
      <c r="C22" s="201" t="s">
        <v>131</v>
      </c>
      <c r="D22" s="144">
        <v>40304</v>
      </c>
      <c r="E22" s="160">
        <v>12466</v>
      </c>
      <c r="F22" s="160">
        <v>42105</v>
      </c>
      <c r="G22" s="160">
        <v>57293</v>
      </c>
      <c r="H22" s="144">
        <v>24949</v>
      </c>
      <c r="I22" s="144">
        <v>33870</v>
      </c>
      <c r="J22" s="160">
        <v>25111</v>
      </c>
      <c r="K22" s="144">
        <v>31254</v>
      </c>
      <c r="L22" s="43">
        <f>+SUM(D22:K22)</f>
        <v>267352</v>
      </c>
      <c r="M22" s="160">
        <v>212</v>
      </c>
      <c r="N22" s="160">
        <v>637</v>
      </c>
      <c r="O22" s="160">
        <v>7336</v>
      </c>
      <c r="P22" s="160">
        <v>2223</v>
      </c>
      <c r="Q22" s="160">
        <v>7772</v>
      </c>
      <c r="R22" s="160">
        <v>2073</v>
      </c>
      <c r="S22" s="160">
        <v>391</v>
      </c>
      <c r="T22" s="160">
        <v>2236</v>
      </c>
      <c r="U22" s="160">
        <v>554</v>
      </c>
      <c r="V22" s="144">
        <v>58</v>
      </c>
      <c r="W22" s="144">
        <v>528</v>
      </c>
      <c r="X22" s="144">
        <v>0</v>
      </c>
      <c r="Y22" s="160">
        <v>298</v>
      </c>
      <c r="Z22" s="160">
        <v>16233</v>
      </c>
      <c r="AA22" s="160">
        <v>3055</v>
      </c>
      <c r="AB22" s="160">
        <v>1680</v>
      </c>
      <c r="AC22" s="160">
        <v>5284</v>
      </c>
      <c r="AD22" s="160">
        <v>3138</v>
      </c>
      <c r="AE22" s="160">
        <v>830</v>
      </c>
      <c r="AF22" s="160">
        <v>7958</v>
      </c>
      <c r="AG22" s="43">
        <f>+SUM(M22:AF22)</f>
        <v>62496</v>
      </c>
      <c r="AH22" s="43">
        <f t="shared" si="20"/>
        <v>34227</v>
      </c>
      <c r="AI22" s="43">
        <f t="shared" si="20"/>
        <v>9800</v>
      </c>
      <c r="AJ22" s="160">
        <v>0</v>
      </c>
      <c r="AK22" s="144">
        <v>0</v>
      </c>
      <c r="AL22" s="160">
        <v>0</v>
      </c>
      <c r="AM22" s="43">
        <v>0</v>
      </c>
      <c r="AN22" s="44">
        <f>+AM22+AG22+L22</f>
        <v>329848</v>
      </c>
      <c r="AQ22" s="43">
        <f t="shared" si="21"/>
        <v>3906.75</v>
      </c>
      <c r="AR22" s="43">
        <f t="shared" si="22"/>
        <v>3124.8</v>
      </c>
      <c r="AS22" s="43">
        <f t="shared" si="22"/>
        <v>6845.4</v>
      </c>
      <c r="AT22" s="43">
        <f t="shared" si="22"/>
        <v>653.33333333333337</v>
      </c>
      <c r="AU22" s="43">
        <f t="shared" si="23"/>
        <v>0</v>
      </c>
      <c r="AV22" s="44">
        <f t="shared" si="23"/>
        <v>10640.258064516129</v>
      </c>
      <c r="AW22" s="122"/>
      <c r="AX22" s="43">
        <f>MEDIAN($D22:$K22)</f>
        <v>32562</v>
      </c>
      <c r="AY22" s="43">
        <f>MEDIAN($M22:$AF22)</f>
        <v>1876.5</v>
      </c>
      <c r="AZ22" s="43">
        <f>MEDIAN($AC22,$AD22,$Z22,$T22,$O22,Q22,AF22)</f>
        <v>7336</v>
      </c>
      <c r="BA22" s="43">
        <f t="shared" si="24"/>
        <v>554</v>
      </c>
      <c r="BB22" s="43">
        <f t="shared" si="5"/>
        <v>0</v>
      </c>
      <c r="BC22" s="44">
        <f t="shared" si="25"/>
        <v>2236</v>
      </c>
    </row>
    <row r="23" spans="1:55" s="204" customFormat="1">
      <c r="A23" s="199"/>
      <c r="B23" s="200"/>
      <c r="C23" s="210" t="s">
        <v>273</v>
      </c>
      <c r="D23" s="46">
        <f t="shared" ref="D23:K23" si="26">SUM(D20:D22)</f>
        <v>85138</v>
      </c>
      <c r="E23" s="118">
        <f t="shared" si="26"/>
        <v>18820</v>
      </c>
      <c r="F23" s="118">
        <f t="shared" si="26"/>
        <v>108833</v>
      </c>
      <c r="G23" s="118">
        <f t="shared" si="26"/>
        <v>168624</v>
      </c>
      <c r="H23" s="118">
        <f t="shared" si="26"/>
        <v>76001</v>
      </c>
      <c r="I23" s="118">
        <f t="shared" si="26"/>
        <v>105483</v>
      </c>
      <c r="J23" s="118">
        <f t="shared" si="26"/>
        <v>57116</v>
      </c>
      <c r="K23" s="88">
        <f t="shared" si="26"/>
        <v>87470</v>
      </c>
      <c r="L23" s="45">
        <f>+SUM(D23:K23)</f>
        <v>707485</v>
      </c>
      <c r="M23" s="46">
        <f t="shared" ref="M23:V23" si="27">SUM(M20:M22)</f>
        <v>2975</v>
      </c>
      <c r="N23" s="118">
        <f t="shared" si="27"/>
        <v>7000</v>
      </c>
      <c r="O23" s="118">
        <f t="shared" si="27"/>
        <v>22596</v>
      </c>
      <c r="P23" s="118">
        <f t="shared" si="27"/>
        <v>8723</v>
      </c>
      <c r="Q23" s="118">
        <f t="shared" si="27"/>
        <v>34649</v>
      </c>
      <c r="R23" s="118">
        <f t="shared" si="27"/>
        <v>5429</v>
      </c>
      <c r="S23" s="118">
        <f t="shared" si="27"/>
        <v>4926</v>
      </c>
      <c r="T23" s="118">
        <f t="shared" si="27"/>
        <v>12951</v>
      </c>
      <c r="U23" s="118">
        <f t="shared" si="27"/>
        <v>572</v>
      </c>
      <c r="V23" s="118">
        <f t="shared" si="27"/>
        <v>3767</v>
      </c>
      <c r="W23" s="118">
        <f t="shared" ref="W23:X23" si="28">SUM(W20:W22)</f>
        <v>4360</v>
      </c>
      <c r="X23" s="118">
        <f t="shared" si="28"/>
        <v>705</v>
      </c>
      <c r="Y23" s="118">
        <f t="shared" ref="Y23:AF23" si="29">SUM(Y20:Y22)</f>
        <v>12205</v>
      </c>
      <c r="Z23" s="118">
        <f t="shared" si="29"/>
        <v>39672</v>
      </c>
      <c r="AA23" s="118">
        <f t="shared" si="29"/>
        <v>13221</v>
      </c>
      <c r="AB23" s="118">
        <f t="shared" si="29"/>
        <v>6625</v>
      </c>
      <c r="AC23" s="118">
        <f t="shared" si="29"/>
        <v>15999</v>
      </c>
      <c r="AD23" s="118">
        <f t="shared" si="29"/>
        <v>11385</v>
      </c>
      <c r="AE23" s="118">
        <f t="shared" si="29"/>
        <v>6064</v>
      </c>
      <c r="AF23" s="88">
        <f t="shared" si="29"/>
        <v>15241</v>
      </c>
      <c r="AG23" s="45">
        <f>+SUM(M23:AF23)</f>
        <v>229065</v>
      </c>
      <c r="AH23" s="45">
        <f t="shared" si="20"/>
        <v>102603</v>
      </c>
      <c r="AI23" s="45">
        <f t="shared" si="20"/>
        <v>39965</v>
      </c>
      <c r="AJ23" s="46">
        <f>SUM(AJ20:AJ22)</f>
        <v>2197</v>
      </c>
      <c r="AK23" s="118">
        <f>SUM(AK20:AK22)</f>
        <v>6240</v>
      </c>
      <c r="AL23" s="88">
        <f>SUM(AL20:AL22)</f>
        <v>1700</v>
      </c>
      <c r="AM23" s="45">
        <f>+SUM(AJ23:AL23)</f>
        <v>10137</v>
      </c>
      <c r="AN23" s="211">
        <f>+AM23+AG23+L23</f>
        <v>946687</v>
      </c>
      <c r="AQ23" s="45">
        <f>K23/AQ$5</f>
        <v>10933.75</v>
      </c>
      <c r="AR23" s="45">
        <f>AG23/AR$5</f>
        <v>11453.25</v>
      </c>
      <c r="AS23" s="45">
        <f>AH23/AS$5</f>
        <v>20520.599999999999</v>
      </c>
      <c r="AT23" s="45">
        <f>AI23/AT$5</f>
        <v>2664.3333333333335</v>
      </c>
      <c r="AU23" s="45">
        <f>AM23/AU$5</f>
        <v>3379</v>
      </c>
      <c r="AV23" s="211">
        <f>AN23/AV$5</f>
        <v>30538.290322580644</v>
      </c>
      <c r="AW23" s="122"/>
      <c r="AX23" s="45">
        <f>MEDIAN($D23:$K23)</f>
        <v>86304</v>
      </c>
      <c r="AY23" s="45">
        <f>MEDIAN($M23:$AF23)</f>
        <v>7861.5</v>
      </c>
      <c r="AZ23" s="45">
        <f>MEDIAN($AC23,$AD23,$Z23,$T23,$O23,Q23,AF23)</f>
        <v>15999</v>
      </c>
      <c r="BA23" s="45">
        <f t="shared" si="24"/>
        <v>5429</v>
      </c>
      <c r="BB23" s="45">
        <f t="shared" si="5"/>
        <v>2197</v>
      </c>
      <c r="BC23" s="211">
        <f t="shared" si="25"/>
        <v>12205</v>
      </c>
    </row>
    <row r="24" spans="1:55" s="204" customFormat="1">
      <c r="A24" s="199"/>
      <c r="B24" s="200"/>
      <c r="C24" s="212" t="s">
        <v>259</v>
      </c>
      <c r="D24" s="213">
        <f t="shared" ref="D24:V24" si="30">+D23/D$42</f>
        <v>0.38277516264055428</v>
      </c>
      <c r="E24" s="214">
        <f t="shared" si="30"/>
        <v>0.22709172961363033</v>
      </c>
      <c r="F24" s="214">
        <f t="shared" si="30"/>
        <v>0.28699474705708622</v>
      </c>
      <c r="G24" s="214">
        <f t="shared" si="30"/>
        <v>0.22761220724070952</v>
      </c>
      <c r="H24" s="119">
        <f t="shared" si="30"/>
        <v>0.2950990898642562</v>
      </c>
      <c r="I24" s="119">
        <f t="shared" si="30"/>
        <v>0.21485356032043801</v>
      </c>
      <c r="J24" s="214">
        <f t="shared" si="30"/>
        <v>0.31088782325181391</v>
      </c>
      <c r="K24" s="119">
        <f t="shared" si="30"/>
        <v>0.3022481150526265</v>
      </c>
      <c r="L24" s="84">
        <f t="shared" si="30"/>
        <v>0.26728148378180905</v>
      </c>
      <c r="M24" s="214">
        <f t="shared" si="30"/>
        <v>0.12473794549266247</v>
      </c>
      <c r="N24" s="215">
        <f t="shared" si="30"/>
        <v>0.20913626721639628</v>
      </c>
      <c r="O24" s="214">
        <f t="shared" si="30"/>
        <v>0.286540363691699</v>
      </c>
      <c r="P24" s="214">
        <f t="shared" si="30"/>
        <v>0.26355863069160346</v>
      </c>
      <c r="Q24" s="214">
        <f t="shared" si="30"/>
        <v>0.40348180494905383</v>
      </c>
      <c r="R24" s="214">
        <f t="shared" si="30"/>
        <v>0.18377225644844628</v>
      </c>
      <c r="S24" s="214">
        <f t="shared" si="30"/>
        <v>0.15790485959738429</v>
      </c>
      <c r="T24" s="214">
        <f t="shared" si="30"/>
        <v>0.26036870991737199</v>
      </c>
      <c r="U24" s="214">
        <f t="shared" si="30"/>
        <v>1.2668881506090808E-2</v>
      </c>
      <c r="V24" s="119">
        <f t="shared" si="30"/>
        <v>0.13568907139255096</v>
      </c>
      <c r="W24" s="119">
        <f t="shared" ref="W24:X24" si="31">+W23/W$42</f>
        <v>0.20404342942718084</v>
      </c>
      <c r="X24" s="119">
        <f t="shared" si="31"/>
        <v>6.1470049699189115E-2</v>
      </c>
      <c r="Y24" s="214">
        <f t="shared" ref="Y24:AN24" si="32">+Y23/Y$42</f>
        <v>0.20726136498717884</v>
      </c>
      <c r="Z24" s="215">
        <f t="shared" si="32"/>
        <v>0.33639439342677624</v>
      </c>
      <c r="AA24" s="214">
        <f t="shared" si="32"/>
        <v>0.25435271936743686</v>
      </c>
      <c r="AB24" s="214">
        <f t="shared" si="32"/>
        <v>0.20560486624045682</v>
      </c>
      <c r="AC24" s="214">
        <f t="shared" si="32"/>
        <v>0.24422971240153873</v>
      </c>
      <c r="AD24" s="214">
        <f t="shared" si="32"/>
        <v>0.23814006024096385</v>
      </c>
      <c r="AE24" s="215">
        <f t="shared" si="32"/>
        <v>0.28541843170479148</v>
      </c>
      <c r="AF24" s="215">
        <f t="shared" si="32"/>
        <v>0.34733363719234273</v>
      </c>
      <c r="AG24" s="84">
        <f t="shared" si="32"/>
        <v>0.25148708557576399</v>
      </c>
      <c r="AH24" s="84">
        <f t="shared" si="32"/>
        <v>0.28512872101553988</v>
      </c>
      <c r="AI24" s="84">
        <f t="shared" si="32"/>
        <v>0.20054696908871938</v>
      </c>
      <c r="AJ24" s="214">
        <f t="shared" si="32"/>
        <v>1.8346095713677318E-2</v>
      </c>
      <c r="AK24" s="119">
        <f t="shared" si="32"/>
        <v>0.33573657591735717</v>
      </c>
      <c r="AL24" s="214">
        <f t="shared" si="32"/>
        <v>0.10074074074074074</v>
      </c>
      <c r="AM24" s="84">
        <f t="shared" si="32"/>
        <v>6.5309830298813251E-2</v>
      </c>
      <c r="AN24" s="86">
        <f t="shared" si="32"/>
        <v>0.25496401583400258</v>
      </c>
      <c r="AQ24" s="84">
        <f t="shared" ref="AQ24:AV24" si="33">+AQ23/AQ$42</f>
        <v>0.3022481150526265</v>
      </c>
      <c r="AR24" s="84">
        <f t="shared" si="33"/>
        <v>0.25148708557576399</v>
      </c>
      <c r="AS24" s="84">
        <f t="shared" si="33"/>
        <v>0.28512872101553988</v>
      </c>
      <c r="AT24" s="84">
        <f t="shared" si="33"/>
        <v>0.20054696908871938</v>
      </c>
      <c r="AU24" s="84">
        <f t="shared" si="33"/>
        <v>6.5309830298813251E-2</v>
      </c>
      <c r="AV24" s="86">
        <f t="shared" si="33"/>
        <v>0.25496401583400258</v>
      </c>
      <c r="AW24" s="85"/>
      <c r="AX24" s="84">
        <f>MEDIAN($D24:$K24)</f>
        <v>0.29104691846067121</v>
      </c>
      <c r="AY24" s="84">
        <f>MEDIAN($M24:$AF24)</f>
        <v>0.22363816372868006</v>
      </c>
      <c r="AZ24" s="84">
        <f t="shared" ref="AZ24:BA24" si="34">MEDIAN($M24:$AF24)</f>
        <v>0.22363816372868006</v>
      </c>
      <c r="BA24" s="84">
        <f t="shared" si="34"/>
        <v>0.22363816372868006</v>
      </c>
      <c r="BB24" s="84">
        <f>MEDIAN($AJ24:$AL24)</f>
        <v>0.10074074074074074</v>
      </c>
      <c r="BC24" s="86">
        <f t="shared" ref="BC24" si="35">+BC23/BC$42</f>
        <v>0.24537102189340784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5091</v>
      </c>
      <c r="E26" s="160">
        <v>7436</v>
      </c>
      <c r="F26" s="160">
        <v>31097</v>
      </c>
      <c r="G26" s="160">
        <v>67792</v>
      </c>
      <c r="H26" s="144">
        <v>22005</v>
      </c>
      <c r="I26" s="144">
        <v>45380</v>
      </c>
      <c r="J26" s="160">
        <v>13180</v>
      </c>
      <c r="K26" s="144">
        <v>18803</v>
      </c>
      <c r="L26" s="43">
        <f>+SUM(D26:K26)</f>
        <v>210784</v>
      </c>
      <c r="M26" s="160">
        <v>0</v>
      </c>
      <c r="N26" s="160">
        <v>0</v>
      </c>
      <c r="O26" s="160">
        <v>309</v>
      </c>
      <c r="P26" s="160">
        <v>0</v>
      </c>
      <c r="Q26" s="160">
        <v>366</v>
      </c>
      <c r="R26" s="160">
        <v>70</v>
      </c>
      <c r="S26" s="160">
        <v>0</v>
      </c>
      <c r="T26" s="160">
        <v>502</v>
      </c>
      <c r="U26" s="160">
        <v>0</v>
      </c>
      <c r="V26" s="144">
        <v>0</v>
      </c>
      <c r="W26" s="144">
        <v>0</v>
      </c>
      <c r="X26" s="144">
        <v>0</v>
      </c>
      <c r="Y26" s="160">
        <v>143</v>
      </c>
      <c r="Z26" s="160">
        <v>2192</v>
      </c>
      <c r="AA26" s="160">
        <v>0</v>
      </c>
      <c r="AB26" s="160">
        <v>0</v>
      </c>
      <c r="AC26" s="160">
        <v>286</v>
      </c>
      <c r="AD26" s="160">
        <v>0</v>
      </c>
      <c r="AE26" s="160">
        <v>0</v>
      </c>
      <c r="AF26" s="160">
        <v>59</v>
      </c>
      <c r="AG26" s="43">
        <f>+SUM(M26:AF26)</f>
        <v>3927</v>
      </c>
      <c r="AH26" s="43">
        <f t="shared" ref="AH26:AI30" si="36">AC26+AD26+Z26+T26+O26</f>
        <v>3289</v>
      </c>
      <c r="AI26" s="43">
        <f t="shared" si="36"/>
        <v>0</v>
      </c>
      <c r="AJ26" s="160">
        <v>191</v>
      </c>
      <c r="AK26" s="144">
        <v>0</v>
      </c>
      <c r="AL26" s="160">
        <v>0</v>
      </c>
      <c r="AM26" s="43">
        <v>191</v>
      </c>
      <c r="AN26" s="44">
        <f>+AM26+AG26+L26</f>
        <v>214902</v>
      </c>
      <c r="AQ26" s="43">
        <f t="shared" ref="AQ26:AQ29" si="37">K26/AQ$5</f>
        <v>2350.375</v>
      </c>
      <c r="AR26" s="43">
        <f t="shared" ref="AR26:AT29" si="38">AG26/AR$5</f>
        <v>196.35</v>
      </c>
      <c r="AS26" s="43">
        <f t="shared" si="38"/>
        <v>657.8</v>
      </c>
      <c r="AT26" s="43">
        <f t="shared" si="38"/>
        <v>0</v>
      </c>
      <c r="AU26" s="43">
        <f t="shared" ref="AU26:AV29" si="39">AM26/AU$5</f>
        <v>63.666666666666664</v>
      </c>
      <c r="AV26" s="44">
        <f t="shared" si="39"/>
        <v>6932.322580645161</v>
      </c>
      <c r="AW26" s="122"/>
      <c r="AX26" s="43">
        <f t="shared" ref="AX26:AX31" si="40">MEDIAN($D26:$K26)</f>
        <v>20404</v>
      </c>
      <c r="AY26" s="43">
        <f t="shared" ref="AY26:BA31" si="41">MEDIAN($M26:$AF26)</f>
        <v>0</v>
      </c>
      <c r="AZ26" s="43">
        <f t="shared" ref="AZ26:AZ30" si="42">MEDIAN($AC26,$AD26,$Z26,$T26,$O26,Q26,AF26)</f>
        <v>309</v>
      </c>
      <c r="BA26" s="43">
        <f t="shared" ref="BA26:BA30" si="43">MEDIAN(M26,N26,P26,R26,S26,U26,V26,Y26,AA26,AB26,AE26,W26,X26)</f>
        <v>0</v>
      </c>
      <c r="BB26" s="43">
        <f t="shared" ref="BB26:BB31" si="44">MEDIAN($AJ26:$AL26)</f>
        <v>0</v>
      </c>
      <c r="BC26" s="44">
        <f t="shared" ref="BC26:BC30" si="45">MEDIAN(D26:K26,M26:AF26,AJ26:AL26)</f>
        <v>70</v>
      </c>
    </row>
    <row r="27" spans="1:55" s="204" customFormat="1">
      <c r="A27" s="199"/>
      <c r="B27" s="200"/>
      <c r="C27" s="201" t="s">
        <v>270</v>
      </c>
      <c r="D27" s="144">
        <v>7134</v>
      </c>
      <c r="E27" s="160">
        <v>19562</v>
      </c>
      <c r="F27" s="160">
        <v>59383</v>
      </c>
      <c r="G27" s="160">
        <v>78083</v>
      </c>
      <c r="H27" s="144">
        <v>20375</v>
      </c>
      <c r="I27" s="144">
        <v>72974</v>
      </c>
      <c r="J27" s="160">
        <v>5333</v>
      </c>
      <c r="K27" s="144">
        <v>23241</v>
      </c>
      <c r="L27" s="43">
        <f>+SUM(D27:K27)</f>
        <v>286085</v>
      </c>
      <c r="M27" s="160">
        <v>0</v>
      </c>
      <c r="N27" s="160">
        <v>0</v>
      </c>
      <c r="O27" s="160">
        <v>467</v>
      </c>
      <c r="P27" s="160">
        <v>94</v>
      </c>
      <c r="Q27" s="160">
        <v>0</v>
      </c>
      <c r="R27" s="160">
        <v>0</v>
      </c>
      <c r="S27" s="160">
        <v>0</v>
      </c>
      <c r="T27" s="160">
        <v>52</v>
      </c>
      <c r="U27" s="160">
        <v>0</v>
      </c>
      <c r="V27" s="144">
        <v>0</v>
      </c>
      <c r="W27" s="144">
        <v>0</v>
      </c>
      <c r="X27" s="144">
        <v>0</v>
      </c>
      <c r="Y27" s="160">
        <v>65</v>
      </c>
      <c r="Z27" s="160">
        <v>1587</v>
      </c>
      <c r="AA27" s="160">
        <v>0</v>
      </c>
      <c r="AB27" s="160">
        <v>0</v>
      </c>
      <c r="AC27" s="160">
        <v>0</v>
      </c>
      <c r="AD27" s="160">
        <v>0</v>
      </c>
      <c r="AE27" s="160">
        <v>0</v>
      </c>
      <c r="AF27" s="160">
        <v>171</v>
      </c>
      <c r="AG27" s="43">
        <f>+SUM(M27:AF27)</f>
        <v>2436</v>
      </c>
      <c r="AH27" s="43">
        <f t="shared" si="36"/>
        <v>2106</v>
      </c>
      <c r="AI27" s="43">
        <f t="shared" si="36"/>
        <v>94</v>
      </c>
      <c r="AJ27" s="160">
        <v>0</v>
      </c>
      <c r="AK27" s="144">
        <v>0</v>
      </c>
      <c r="AL27" s="160">
        <v>0</v>
      </c>
      <c r="AM27" s="43">
        <v>0</v>
      </c>
      <c r="AN27" s="44">
        <f>+AM27+AG27+L27</f>
        <v>288521</v>
      </c>
      <c r="AQ27" s="43">
        <f t="shared" si="37"/>
        <v>2905.125</v>
      </c>
      <c r="AR27" s="43">
        <f t="shared" si="38"/>
        <v>121.8</v>
      </c>
      <c r="AS27" s="43">
        <f t="shared" si="38"/>
        <v>421.2</v>
      </c>
      <c r="AT27" s="43">
        <f t="shared" si="38"/>
        <v>6.2666666666666666</v>
      </c>
      <c r="AU27" s="43">
        <f t="shared" si="39"/>
        <v>0</v>
      </c>
      <c r="AV27" s="44">
        <f t="shared" si="39"/>
        <v>9307.1290322580644</v>
      </c>
      <c r="AW27" s="122"/>
      <c r="AX27" s="43">
        <f t="shared" si="40"/>
        <v>21808</v>
      </c>
      <c r="AY27" s="43">
        <f t="shared" si="41"/>
        <v>0</v>
      </c>
      <c r="AZ27" s="43">
        <f t="shared" si="42"/>
        <v>52</v>
      </c>
      <c r="BA27" s="43">
        <f t="shared" si="43"/>
        <v>0</v>
      </c>
      <c r="BB27" s="43">
        <f t="shared" si="44"/>
        <v>0</v>
      </c>
      <c r="BC27" s="44">
        <f t="shared" si="45"/>
        <v>0</v>
      </c>
    </row>
    <row r="28" spans="1:55" s="204" customFormat="1">
      <c r="A28" s="199"/>
      <c r="B28" s="200"/>
      <c r="C28" s="201" t="s">
        <v>269</v>
      </c>
      <c r="D28" s="144">
        <v>0</v>
      </c>
      <c r="E28" s="160">
        <v>0</v>
      </c>
      <c r="F28" s="160">
        <v>0</v>
      </c>
      <c r="G28" s="160">
        <v>0</v>
      </c>
      <c r="H28" s="144">
        <v>0</v>
      </c>
      <c r="I28" s="144">
        <v>0</v>
      </c>
      <c r="J28" s="160">
        <v>0</v>
      </c>
      <c r="K28" s="144">
        <v>0</v>
      </c>
      <c r="L28" s="43">
        <f>+SUM(D28:K28)</f>
        <v>0</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6"/>
        <v>0</v>
      </c>
      <c r="AI28" s="43">
        <f t="shared" si="36"/>
        <v>0</v>
      </c>
      <c r="AJ28" s="160">
        <v>0</v>
      </c>
      <c r="AK28" s="144">
        <v>0</v>
      </c>
      <c r="AL28" s="160">
        <v>0</v>
      </c>
      <c r="AM28" s="43">
        <v>0</v>
      </c>
      <c r="AN28" s="44">
        <f>+AM28+AG28+L28</f>
        <v>0</v>
      </c>
      <c r="AQ28" s="43">
        <f t="shared" si="37"/>
        <v>0</v>
      </c>
      <c r="AR28" s="43">
        <f t="shared" si="38"/>
        <v>0</v>
      </c>
      <c r="AS28" s="43">
        <f t="shared" si="38"/>
        <v>0</v>
      </c>
      <c r="AT28" s="43">
        <f t="shared" si="38"/>
        <v>0</v>
      </c>
      <c r="AU28" s="43">
        <f t="shared" si="39"/>
        <v>0</v>
      </c>
      <c r="AV28" s="44">
        <f t="shared" si="39"/>
        <v>0</v>
      </c>
      <c r="AW28" s="122"/>
      <c r="AX28" s="43">
        <f t="shared" si="40"/>
        <v>0</v>
      </c>
      <c r="AY28" s="43">
        <f t="shared" si="41"/>
        <v>0</v>
      </c>
      <c r="AZ28" s="43">
        <f t="shared" si="42"/>
        <v>0</v>
      </c>
      <c r="BA28" s="43">
        <f t="shared" si="43"/>
        <v>0</v>
      </c>
      <c r="BB28" s="43">
        <f t="shared" si="44"/>
        <v>0</v>
      </c>
      <c r="BC28" s="44">
        <f t="shared" si="45"/>
        <v>0</v>
      </c>
    </row>
    <row r="29" spans="1:55" s="204" customFormat="1">
      <c r="A29" s="199"/>
      <c r="B29" s="200"/>
      <c r="C29" s="201" t="s">
        <v>268</v>
      </c>
      <c r="D29" s="144">
        <v>0</v>
      </c>
      <c r="E29" s="160">
        <v>0</v>
      </c>
      <c r="F29" s="160">
        <v>0</v>
      </c>
      <c r="G29" s="160">
        <v>0</v>
      </c>
      <c r="H29" s="144">
        <v>0</v>
      </c>
      <c r="I29" s="144">
        <v>0</v>
      </c>
      <c r="J29" s="160">
        <v>17963</v>
      </c>
      <c r="K29" s="144">
        <v>4555</v>
      </c>
      <c r="L29" s="43">
        <f>+SUM(D29:K29)</f>
        <v>22518</v>
      </c>
      <c r="M29" s="160">
        <v>0</v>
      </c>
      <c r="N29" s="160">
        <v>0</v>
      </c>
      <c r="O29" s="160">
        <v>0</v>
      </c>
      <c r="P29" s="160">
        <v>0</v>
      </c>
      <c r="Q29" s="160">
        <v>0</v>
      </c>
      <c r="R29" s="160">
        <v>0</v>
      </c>
      <c r="S29" s="160">
        <v>0</v>
      </c>
      <c r="T29" s="160">
        <v>0</v>
      </c>
      <c r="U29" s="160">
        <v>0</v>
      </c>
      <c r="V29" s="144">
        <v>0</v>
      </c>
      <c r="W29" s="144">
        <v>0</v>
      </c>
      <c r="X29" s="144">
        <v>0</v>
      </c>
      <c r="Y29" s="160">
        <v>0</v>
      </c>
      <c r="Z29" s="160">
        <v>0</v>
      </c>
      <c r="AA29" s="160">
        <v>0</v>
      </c>
      <c r="AB29" s="160">
        <v>0</v>
      </c>
      <c r="AC29" s="160">
        <v>0</v>
      </c>
      <c r="AD29" s="160">
        <v>0</v>
      </c>
      <c r="AE29" s="160">
        <v>0</v>
      </c>
      <c r="AF29" s="160">
        <v>0</v>
      </c>
      <c r="AG29" s="43">
        <f>+SUM(M29:AF29)</f>
        <v>0</v>
      </c>
      <c r="AH29" s="43">
        <f t="shared" si="36"/>
        <v>0</v>
      </c>
      <c r="AI29" s="43">
        <f t="shared" si="36"/>
        <v>0</v>
      </c>
      <c r="AJ29" s="160">
        <v>0</v>
      </c>
      <c r="AK29" s="144">
        <v>0</v>
      </c>
      <c r="AL29" s="160">
        <v>162</v>
      </c>
      <c r="AM29" s="43">
        <v>162</v>
      </c>
      <c r="AN29" s="44">
        <f>+AM29+AG29+L29</f>
        <v>22680</v>
      </c>
      <c r="AQ29" s="43">
        <f t="shared" si="37"/>
        <v>569.375</v>
      </c>
      <c r="AR29" s="43">
        <f t="shared" si="38"/>
        <v>0</v>
      </c>
      <c r="AS29" s="43">
        <f t="shared" si="38"/>
        <v>0</v>
      </c>
      <c r="AT29" s="43">
        <f t="shared" si="38"/>
        <v>0</v>
      </c>
      <c r="AU29" s="43">
        <f t="shared" si="39"/>
        <v>54</v>
      </c>
      <c r="AV29" s="44">
        <f t="shared" si="39"/>
        <v>731.61290322580646</v>
      </c>
      <c r="AW29" s="122"/>
      <c r="AX29" s="43">
        <f t="shared" si="40"/>
        <v>0</v>
      </c>
      <c r="AY29" s="43">
        <f t="shared" si="41"/>
        <v>0</v>
      </c>
      <c r="AZ29" s="43">
        <f t="shared" si="42"/>
        <v>0</v>
      </c>
      <c r="BA29" s="43">
        <f t="shared" si="43"/>
        <v>0</v>
      </c>
      <c r="BB29" s="43">
        <f t="shared" si="44"/>
        <v>0</v>
      </c>
      <c r="BC29" s="44">
        <f t="shared" si="45"/>
        <v>0</v>
      </c>
    </row>
    <row r="30" spans="1:55" s="204" customFormat="1">
      <c r="A30" s="199"/>
      <c r="B30" s="200"/>
      <c r="C30" s="210" t="s">
        <v>267</v>
      </c>
      <c r="D30" s="46">
        <f t="shared" ref="D30:K30" si="46">SUM(D26:D29)</f>
        <v>12225</v>
      </c>
      <c r="E30" s="118">
        <f t="shared" si="46"/>
        <v>26998</v>
      </c>
      <c r="F30" s="118">
        <f t="shared" si="46"/>
        <v>90480</v>
      </c>
      <c r="G30" s="118">
        <f t="shared" si="46"/>
        <v>145875</v>
      </c>
      <c r="H30" s="118">
        <f t="shared" si="46"/>
        <v>42380</v>
      </c>
      <c r="I30" s="118">
        <f t="shared" si="46"/>
        <v>118354</v>
      </c>
      <c r="J30" s="118">
        <f t="shared" si="46"/>
        <v>36476</v>
      </c>
      <c r="K30" s="88">
        <f t="shared" si="46"/>
        <v>46599</v>
      </c>
      <c r="L30" s="45">
        <f>+SUM(D30:K30)</f>
        <v>519387</v>
      </c>
      <c r="M30" s="46">
        <f t="shared" ref="M30:V30" si="47">SUM(M26:M29)</f>
        <v>0</v>
      </c>
      <c r="N30" s="118">
        <f t="shared" si="47"/>
        <v>0</v>
      </c>
      <c r="O30" s="118">
        <f t="shared" si="47"/>
        <v>776</v>
      </c>
      <c r="P30" s="118">
        <f t="shared" si="47"/>
        <v>94</v>
      </c>
      <c r="Q30" s="118">
        <f t="shared" si="47"/>
        <v>366</v>
      </c>
      <c r="R30" s="118">
        <f t="shared" si="47"/>
        <v>70</v>
      </c>
      <c r="S30" s="118">
        <f t="shared" si="47"/>
        <v>0</v>
      </c>
      <c r="T30" s="118">
        <f t="shared" si="47"/>
        <v>554</v>
      </c>
      <c r="U30" s="118">
        <f t="shared" si="47"/>
        <v>0</v>
      </c>
      <c r="V30" s="118">
        <f t="shared" si="47"/>
        <v>0</v>
      </c>
      <c r="W30" s="118">
        <f t="shared" ref="W30:X30" si="48">SUM(W26:W29)</f>
        <v>0</v>
      </c>
      <c r="X30" s="118">
        <f t="shared" si="48"/>
        <v>0</v>
      </c>
      <c r="Y30" s="118">
        <f t="shared" ref="Y30:AF30" si="49">SUM(Y26:Y29)</f>
        <v>208</v>
      </c>
      <c r="Z30" s="118">
        <f t="shared" si="49"/>
        <v>3779</v>
      </c>
      <c r="AA30" s="118">
        <f t="shared" si="49"/>
        <v>0</v>
      </c>
      <c r="AB30" s="118">
        <f t="shared" si="49"/>
        <v>0</v>
      </c>
      <c r="AC30" s="118">
        <f t="shared" si="49"/>
        <v>286</v>
      </c>
      <c r="AD30" s="118">
        <f t="shared" si="49"/>
        <v>0</v>
      </c>
      <c r="AE30" s="118">
        <f t="shared" si="49"/>
        <v>0</v>
      </c>
      <c r="AF30" s="88">
        <f t="shared" si="49"/>
        <v>230</v>
      </c>
      <c r="AG30" s="45">
        <f>+SUM(M30:AF30)</f>
        <v>6363</v>
      </c>
      <c r="AH30" s="45">
        <f t="shared" si="36"/>
        <v>5395</v>
      </c>
      <c r="AI30" s="45">
        <f t="shared" si="36"/>
        <v>94</v>
      </c>
      <c r="AJ30" s="46">
        <f>SUM(AJ26:AJ29)</f>
        <v>191</v>
      </c>
      <c r="AK30" s="118">
        <f>SUM(AK26:AK29)</f>
        <v>0</v>
      </c>
      <c r="AL30" s="88">
        <f>SUM(AL26:AL29)</f>
        <v>162</v>
      </c>
      <c r="AM30" s="45">
        <f>+SUM(AJ30:AL30)</f>
        <v>353</v>
      </c>
      <c r="AN30" s="211">
        <f>+AM30+AG30+L30</f>
        <v>526103</v>
      </c>
      <c r="AQ30" s="45">
        <f>K30/AQ$5</f>
        <v>5824.875</v>
      </c>
      <c r="AR30" s="45">
        <f>AG30/AR$5</f>
        <v>318.14999999999998</v>
      </c>
      <c r="AS30" s="45">
        <f>AH30/AS$5</f>
        <v>1079</v>
      </c>
      <c r="AT30" s="45">
        <f>AI30/AT$5</f>
        <v>6.2666666666666666</v>
      </c>
      <c r="AU30" s="45">
        <f>AM30/AU$5</f>
        <v>117.66666666666667</v>
      </c>
      <c r="AV30" s="211">
        <f>AN30/AV$5</f>
        <v>16971.064516129034</v>
      </c>
      <c r="AW30" s="122"/>
      <c r="AX30" s="45">
        <f t="shared" si="40"/>
        <v>44489.5</v>
      </c>
      <c r="AY30" s="45">
        <f t="shared" si="41"/>
        <v>0</v>
      </c>
      <c r="AZ30" s="45">
        <f t="shared" si="42"/>
        <v>366</v>
      </c>
      <c r="BA30" s="45">
        <f t="shared" si="43"/>
        <v>0</v>
      </c>
      <c r="BB30" s="45">
        <f t="shared" si="44"/>
        <v>162</v>
      </c>
      <c r="BC30" s="211">
        <f t="shared" si="45"/>
        <v>191</v>
      </c>
    </row>
    <row r="31" spans="1:55" s="204" customFormat="1">
      <c r="A31" s="199"/>
      <c r="B31" s="200"/>
      <c r="C31" s="212" t="s">
        <v>259</v>
      </c>
      <c r="D31" s="213">
        <f t="shared" ref="D31:V31" si="50">+D30/D$42</f>
        <v>5.4962841073090463E-2</v>
      </c>
      <c r="E31" s="214">
        <f t="shared" si="50"/>
        <v>0.32577165335328329</v>
      </c>
      <c r="F31" s="214">
        <f t="shared" si="50"/>
        <v>0.23859752753048394</v>
      </c>
      <c r="G31" s="214">
        <f t="shared" si="50"/>
        <v>0.19690513053443462</v>
      </c>
      <c r="H31" s="119">
        <f t="shared" si="50"/>
        <v>0.1645544062373808</v>
      </c>
      <c r="I31" s="119">
        <f t="shared" si="50"/>
        <v>0.24106991911649384</v>
      </c>
      <c r="J31" s="214">
        <f t="shared" si="50"/>
        <v>0.19854233911571476</v>
      </c>
      <c r="K31" s="119">
        <f t="shared" si="50"/>
        <v>0.16102046316837021</v>
      </c>
      <c r="L31" s="84">
        <f t="shared" si="50"/>
        <v>0.19621974743914353</v>
      </c>
      <c r="M31" s="214">
        <f t="shared" si="50"/>
        <v>0</v>
      </c>
      <c r="N31" s="215">
        <f t="shared" si="50"/>
        <v>0</v>
      </c>
      <c r="O31" s="214">
        <f t="shared" si="50"/>
        <v>9.8404727484846174E-3</v>
      </c>
      <c r="P31" s="214">
        <f t="shared" si="50"/>
        <v>2.8401365682690274E-3</v>
      </c>
      <c r="Q31" s="214">
        <f t="shared" si="50"/>
        <v>4.262008733624454E-3</v>
      </c>
      <c r="R31" s="214">
        <f t="shared" si="50"/>
        <v>2.369507819375804E-3</v>
      </c>
      <c r="S31" s="214">
        <f t="shared" si="50"/>
        <v>0</v>
      </c>
      <c r="T31" s="214">
        <f t="shared" si="50"/>
        <v>1.1137693251040389E-2</v>
      </c>
      <c r="U31" s="214">
        <f t="shared" si="50"/>
        <v>0</v>
      </c>
      <c r="V31" s="119">
        <f t="shared" si="50"/>
        <v>0</v>
      </c>
      <c r="W31" s="119">
        <f t="shared" ref="W31:X31" si="51">+W30/W$42</f>
        <v>0</v>
      </c>
      <c r="X31" s="119">
        <f t="shared" si="51"/>
        <v>0</v>
      </c>
      <c r="Y31" s="214">
        <f t="shared" ref="Y31:AN31" si="52">+Y30/Y$42</f>
        <v>3.5321887683189839E-3</v>
      </c>
      <c r="Z31" s="215">
        <f t="shared" si="52"/>
        <v>3.2043617986483849E-2</v>
      </c>
      <c r="AA31" s="214">
        <f t="shared" si="52"/>
        <v>0</v>
      </c>
      <c r="AB31" s="214">
        <f t="shared" si="52"/>
        <v>0</v>
      </c>
      <c r="AC31" s="214">
        <f t="shared" si="52"/>
        <v>4.3658789766135436E-3</v>
      </c>
      <c r="AD31" s="214">
        <f t="shared" si="52"/>
        <v>0</v>
      </c>
      <c r="AE31" s="215">
        <f t="shared" si="52"/>
        <v>0</v>
      </c>
      <c r="AF31" s="215">
        <f t="shared" si="52"/>
        <v>5.2415679124886054E-3</v>
      </c>
      <c r="AG31" s="84">
        <f t="shared" si="52"/>
        <v>6.9858438675423403E-3</v>
      </c>
      <c r="AH31" s="84">
        <f t="shared" si="52"/>
        <v>1.4992441252973478E-2</v>
      </c>
      <c r="AI31" s="84">
        <f t="shared" si="52"/>
        <v>4.7169811320754717E-4</v>
      </c>
      <c r="AJ31" s="214">
        <f t="shared" si="52"/>
        <v>1.5949496046028075E-3</v>
      </c>
      <c r="AK31" s="119">
        <f t="shared" si="52"/>
        <v>0</v>
      </c>
      <c r="AL31" s="214">
        <f t="shared" si="52"/>
        <v>9.5999999999999992E-3</v>
      </c>
      <c r="AM31" s="84">
        <f t="shared" si="52"/>
        <v>2.2742793820145091E-3</v>
      </c>
      <c r="AN31" s="86">
        <f t="shared" si="52"/>
        <v>0.14169132313247806</v>
      </c>
      <c r="AQ31" s="84">
        <f t="shared" ref="AQ31:AV31" si="53">+AQ30/AQ$42</f>
        <v>0.16102046316837021</v>
      </c>
      <c r="AR31" s="84">
        <f t="shared" si="53"/>
        <v>6.9858438675423394E-3</v>
      </c>
      <c r="AS31" s="84">
        <f t="shared" si="53"/>
        <v>1.4992441252973476E-2</v>
      </c>
      <c r="AT31" s="84">
        <f t="shared" si="53"/>
        <v>4.7169811320754712E-4</v>
      </c>
      <c r="AU31" s="84">
        <f t="shared" si="53"/>
        <v>2.2742793820145091E-3</v>
      </c>
      <c r="AV31" s="86">
        <f t="shared" si="53"/>
        <v>0.14169132313247809</v>
      </c>
      <c r="AW31" s="85"/>
      <c r="AX31" s="84">
        <f t="shared" si="40"/>
        <v>0.19772373482507469</v>
      </c>
      <c r="AY31" s="84">
        <f t="shared" si="41"/>
        <v>0</v>
      </c>
      <c r="AZ31" s="84">
        <f t="shared" si="41"/>
        <v>0</v>
      </c>
      <c r="BA31" s="84">
        <f t="shared" si="41"/>
        <v>0</v>
      </c>
      <c r="BB31" s="84">
        <f t="shared" si="44"/>
        <v>1.5949496046028075E-3</v>
      </c>
      <c r="BC31" s="86">
        <f t="shared" ref="BC31" si="54">+BC30/BC$42</f>
        <v>3.8398906334814339E-3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0</v>
      </c>
      <c r="F33" s="160">
        <v>0</v>
      </c>
      <c r="G33" s="160">
        <v>5214</v>
      </c>
      <c r="H33" s="144">
        <v>0</v>
      </c>
      <c r="I33" s="144">
        <v>0</v>
      </c>
      <c r="J33" s="160">
        <v>0</v>
      </c>
      <c r="K33" s="144">
        <v>1686</v>
      </c>
      <c r="L33" s="43">
        <f t="shared" ref="L33:L39" si="55">+SUM(D33:K33)</f>
        <v>6900</v>
      </c>
      <c r="M33" s="160">
        <v>0</v>
      </c>
      <c r="N33" s="160">
        <v>78</v>
      </c>
      <c r="O33" s="160">
        <v>5916</v>
      </c>
      <c r="P33" s="160">
        <v>1183</v>
      </c>
      <c r="Q33" s="160">
        <v>3682</v>
      </c>
      <c r="R33" s="160">
        <v>3364</v>
      </c>
      <c r="S33" s="160">
        <v>2713</v>
      </c>
      <c r="T33" s="160">
        <v>5861</v>
      </c>
      <c r="U33" s="160">
        <v>1016</v>
      </c>
      <c r="V33" s="144">
        <v>326</v>
      </c>
      <c r="W33" s="144">
        <v>5212</v>
      </c>
      <c r="X33" s="144">
        <v>0</v>
      </c>
      <c r="Y33" s="160">
        <v>1270</v>
      </c>
      <c r="Z33" s="160">
        <v>223</v>
      </c>
      <c r="AA33" s="160">
        <v>4348</v>
      </c>
      <c r="AB33" s="160">
        <v>0</v>
      </c>
      <c r="AC33" s="160">
        <v>7106</v>
      </c>
      <c r="AD33" s="160">
        <v>0</v>
      </c>
      <c r="AE33" s="160">
        <v>1233</v>
      </c>
      <c r="AF33" s="160">
        <v>0</v>
      </c>
      <c r="AG33" s="43">
        <f>+SUM(M33:AF33)</f>
        <v>43531</v>
      </c>
      <c r="AH33" s="43">
        <f t="shared" ref="AH33:AI39" si="56">AC33+AD33+Z33+T33+O33</f>
        <v>19106</v>
      </c>
      <c r="AI33" s="43">
        <f t="shared" si="56"/>
        <v>7780</v>
      </c>
      <c r="AJ33" s="160">
        <v>0</v>
      </c>
      <c r="AK33" s="144">
        <v>72</v>
      </c>
      <c r="AL33" s="160">
        <v>0</v>
      </c>
      <c r="AM33" s="43">
        <v>72</v>
      </c>
      <c r="AN33" s="44">
        <f t="shared" ref="AN33:AN39" si="57">+AM33+AG33+L33</f>
        <v>50503</v>
      </c>
      <c r="AQ33" s="43">
        <f t="shared" ref="AQ33:AQ38" si="58">K33/AQ$5</f>
        <v>210.75</v>
      </c>
      <c r="AR33" s="43">
        <f t="shared" ref="AR33:AT38" si="59">AG33/AR$5</f>
        <v>2176.5500000000002</v>
      </c>
      <c r="AS33" s="43">
        <f t="shared" si="59"/>
        <v>3821.2</v>
      </c>
      <c r="AT33" s="43">
        <f t="shared" si="59"/>
        <v>518.66666666666663</v>
      </c>
      <c r="AU33" s="43">
        <f t="shared" ref="AU33:AV38" si="60">AM33/AU$5</f>
        <v>24</v>
      </c>
      <c r="AV33" s="44">
        <f t="shared" si="60"/>
        <v>1629.1290322580646</v>
      </c>
      <c r="AW33" s="122"/>
      <c r="AX33" s="43">
        <f t="shared" ref="AX33:AX40" si="61">MEDIAN($D33:$K33)</f>
        <v>0</v>
      </c>
      <c r="AY33" s="43">
        <f t="shared" ref="AY33:BA40" si="62">MEDIAN($M33:$AF33)</f>
        <v>1208</v>
      </c>
      <c r="AZ33" s="43">
        <f t="shared" ref="AZ33:AZ39" si="63">MEDIAN($AC33,$AD33,$Z33,$T33,$O33,Q33,AF33)</f>
        <v>3682</v>
      </c>
      <c r="BA33" s="43">
        <f t="shared" ref="BA33:BA39" si="64">MEDIAN(M33,N33,P33,R33,S33,U33,V33,Y33,AA33,AB33,AE33,W33,X33)</f>
        <v>1183</v>
      </c>
      <c r="BB33" s="43">
        <f t="shared" ref="BB33:BB40" si="65">MEDIAN($AJ33:$AL33)</f>
        <v>0</v>
      </c>
      <c r="BC33" s="44">
        <f t="shared" ref="BC33:BC39" si="66">MEDIAN(D33:K33,M33:AF33,AJ33:AL33)</f>
        <v>223</v>
      </c>
    </row>
    <row r="34" spans="1:55" s="204" customFormat="1">
      <c r="A34" s="199"/>
      <c r="B34" s="200"/>
      <c r="C34" s="201" t="s">
        <v>264</v>
      </c>
      <c r="D34" s="220">
        <v>113</v>
      </c>
      <c r="E34" s="160">
        <v>2633</v>
      </c>
      <c r="F34" s="160">
        <v>6244</v>
      </c>
      <c r="G34" s="160">
        <v>8665</v>
      </c>
      <c r="H34" s="144">
        <v>6338</v>
      </c>
      <c r="I34" s="144">
        <v>13412</v>
      </c>
      <c r="J34" s="160">
        <v>3216</v>
      </c>
      <c r="K34" s="144">
        <v>5498</v>
      </c>
      <c r="L34" s="43">
        <f t="shared" si="55"/>
        <v>46119</v>
      </c>
      <c r="M34" s="160">
        <v>1765</v>
      </c>
      <c r="N34" s="160">
        <v>511</v>
      </c>
      <c r="O34" s="160">
        <v>1401</v>
      </c>
      <c r="P34" s="160">
        <v>724</v>
      </c>
      <c r="Q34" s="160">
        <v>2626</v>
      </c>
      <c r="R34" s="160">
        <v>1438</v>
      </c>
      <c r="S34" s="160">
        <v>550</v>
      </c>
      <c r="T34" s="160">
        <v>28</v>
      </c>
      <c r="U34" s="160">
        <v>1681</v>
      </c>
      <c r="V34" s="144">
        <v>778</v>
      </c>
      <c r="W34" s="144">
        <v>165</v>
      </c>
      <c r="X34" s="144">
        <v>628</v>
      </c>
      <c r="Y34" s="160">
        <v>1721</v>
      </c>
      <c r="Z34" s="160">
        <v>210</v>
      </c>
      <c r="AA34" s="160">
        <v>1459</v>
      </c>
      <c r="AB34" s="160">
        <v>450</v>
      </c>
      <c r="AC34" s="160">
        <v>470</v>
      </c>
      <c r="AD34" s="160">
        <v>1120</v>
      </c>
      <c r="AE34" s="160">
        <v>116</v>
      </c>
      <c r="AF34" s="160">
        <v>929</v>
      </c>
      <c r="AG34" s="43">
        <f>+SUM(M34:AF34)</f>
        <v>18770</v>
      </c>
      <c r="AH34" s="43">
        <f t="shared" si="56"/>
        <v>3229</v>
      </c>
      <c r="AI34" s="43">
        <f t="shared" si="56"/>
        <v>5100</v>
      </c>
      <c r="AJ34" s="160">
        <v>1750</v>
      </c>
      <c r="AK34" s="144">
        <v>1224</v>
      </c>
      <c r="AL34" s="160">
        <v>624</v>
      </c>
      <c r="AM34" s="43">
        <v>3598</v>
      </c>
      <c r="AN34" s="44">
        <f t="shared" si="57"/>
        <v>68487</v>
      </c>
      <c r="AQ34" s="43">
        <f t="shared" si="58"/>
        <v>687.25</v>
      </c>
      <c r="AR34" s="43">
        <f t="shared" si="59"/>
        <v>938.5</v>
      </c>
      <c r="AS34" s="43">
        <f t="shared" si="59"/>
        <v>645.79999999999995</v>
      </c>
      <c r="AT34" s="43">
        <f t="shared" si="59"/>
        <v>340</v>
      </c>
      <c r="AU34" s="43">
        <f t="shared" si="60"/>
        <v>1199.3333333333333</v>
      </c>
      <c r="AV34" s="44">
        <f t="shared" si="60"/>
        <v>2209.2580645161293</v>
      </c>
      <c r="AW34" s="122"/>
      <c r="AX34" s="43">
        <f t="shared" si="61"/>
        <v>5871</v>
      </c>
      <c r="AY34" s="43">
        <f t="shared" si="62"/>
        <v>751</v>
      </c>
      <c r="AZ34" s="43">
        <f t="shared" si="63"/>
        <v>929</v>
      </c>
      <c r="BA34" s="43">
        <f t="shared" si="64"/>
        <v>724</v>
      </c>
      <c r="BB34" s="43">
        <f t="shared" si="65"/>
        <v>1224</v>
      </c>
      <c r="BC34" s="44">
        <f t="shared" si="66"/>
        <v>1224</v>
      </c>
    </row>
    <row r="35" spans="1:55" s="204" customFormat="1">
      <c r="A35" s="199"/>
      <c r="B35" s="200"/>
      <c r="C35" s="201" t="s">
        <v>263</v>
      </c>
      <c r="D35" s="220">
        <v>12</v>
      </c>
      <c r="E35" s="160">
        <v>2</v>
      </c>
      <c r="F35" s="160">
        <v>0</v>
      </c>
      <c r="G35" s="160">
        <v>117</v>
      </c>
      <c r="H35" s="144">
        <v>0</v>
      </c>
      <c r="I35" s="144">
        <v>4267</v>
      </c>
      <c r="J35" s="160">
        <v>0</v>
      </c>
      <c r="K35" s="144">
        <v>0</v>
      </c>
      <c r="L35" s="43">
        <f t="shared" si="55"/>
        <v>4398</v>
      </c>
      <c r="M35" s="160">
        <v>37</v>
      </c>
      <c r="N35" s="160">
        <v>20</v>
      </c>
      <c r="O35" s="160">
        <v>11</v>
      </c>
      <c r="P35" s="160">
        <v>0</v>
      </c>
      <c r="Q35" s="160">
        <v>0</v>
      </c>
      <c r="R35" s="160">
        <v>0</v>
      </c>
      <c r="S35" s="160">
        <v>0</v>
      </c>
      <c r="T35" s="160">
        <v>0</v>
      </c>
      <c r="U35" s="160">
        <v>0</v>
      </c>
      <c r="V35" s="144">
        <v>0</v>
      </c>
      <c r="W35" s="144">
        <v>0</v>
      </c>
      <c r="X35" s="144">
        <v>0</v>
      </c>
      <c r="Y35" s="160">
        <v>0</v>
      </c>
      <c r="Z35" s="160">
        <v>0</v>
      </c>
      <c r="AA35" s="160">
        <v>2</v>
      </c>
      <c r="AB35" s="160">
        <v>8</v>
      </c>
      <c r="AC35" s="160">
        <v>0</v>
      </c>
      <c r="AD35" s="160">
        <v>0</v>
      </c>
      <c r="AE35" s="160">
        <v>4</v>
      </c>
      <c r="AF35" s="160">
        <v>0</v>
      </c>
      <c r="AG35" s="43"/>
      <c r="AH35" s="43">
        <f t="shared" si="56"/>
        <v>11</v>
      </c>
      <c r="AI35" s="43">
        <f t="shared" si="56"/>
        <v>6</v>
      </c>
      <c r="AJ35" s="160">
        <v>0</v>
      </c>
      <c r="AK35" s="144">
        <v>0</v>
      </c>
      <c r="AL35" s="160">
        <v>0</v>
      </c>
      <c r="AM35" s="43">
        <v>0</v>
      </c>
      <c r="AN35" s="44">
        <f t="shared" si="57"/>
        <v>4398</v>
      </c>
      <c r="AQ35" s="43">
        <f t="shared" si="58"/>
        <v>0</v>
      </c>
      <c r="AR35" s="43">
        <f t="shared" si="59"/>
        <v>0</v>
      </c>
      <c r="AS35" s="43">
        <f t="shared" si="59"/>
        <v>2.2000000000000002</v>
      </c>
      <c r="AT35" s="43">
        <f t="shared" si="59"/>
        <v>0.4</v>
      </c>
      <c r="AU35" s="43">
        <f t="shared" si="60"/>
        <v>0</v>
      </c>
      <c r="AV35" s="44">
        <f t="shared" si="60"/>
        <v>141.87096774193549</v>
      </c>
      <c r="AW35" s="122"/>
      <c r="AX35" s="43">
        <f t="shared" si="61"/>
        <v>1</v>
      </c>
      <c r="AY35" s="43">
        <f t="shared" si="62"/>
        <v>0</v>
      </c>
      <c r="AZ35" s="43">
        <f t="shared" si="63"/>
        <v>0</v>
      </c>
      <c r="BA35" s="43">
        <f t="shared" si="64"/>
        <v>0</v>
      </c>
      <c r="BB35" s="43">
        <f t="shared" si="65"/>
        <v>0</v>
      </c>
      <c r="BC35" s="44">
        <f t="shared" si="66"/>
        <v>0</v>
      </c>
    </row>
    <row r="36" spans="1:55" s="204" customFormat="1">
      <c r="A36" s="199"/>
      <c r="B36" s="200"/>
      <c r="C36" s="201" t="s">
        <v>262</v>
      </c>
      <c r="D36" s="144">
        <v>0</v>
      </c>
      <c r="E36" s="160">
        <v>0</v>
      </c>
      <c r="F36" s="160">
        <v>0</v>
      </c>
      <c r="G36" s="160">
        <v>0</v>
      </c>
      <c r="H36" s="144">
        <v>0</v>
      </c>
      <c r="I36" s="144">
        <v>0</v>
      </c>
      <c r="J36" s="160">
        <v>0</v>
      </c>
      <c r="K36" s="144">
        <v>0</v>
      </c>
      <c r="L36" s="43">
        <f t="shared" si="55"/>
        <v>0</v>
      </c>
      <c r="M36" s="160">
        <v>0</v>
      </c>
      <c r="N36" s="160">
        <v>0</v>
      </c>
      <c r="O36" s="160">
        <v>0</v>
      </c>
      <c r="P36" s="160">
        <v>0</v>
      </c>
      <c r="Q36" s="160">
        <v>2978</v>
      </c>
      <c r="R36" s="160">
        <v>1376</v>
      </c>
      <c r="S36" s="160">
        <v>0</v>
      </c>
      <c r="T36" s="160">
        <v>0</v>
      </c>
      <c r="U36" s="160">
        <v>0</v>
      </c>
      <c r="V36" s="144">
        <v>0</v>
      </c>
      <c r="W36" s="144">
        <v>0</v>
      </c>
      <c r="X36" s="144">
        <v>6568</v>
      </c>
      <c r="Y36" s="160">
        <v>0</v>
      </c>
      <c r="Z36" s="160">
        <v>0</v>
      </c>
      <c r="AA36" s="160">
        <v>0</v>
      </c>
      <c r="AB36" s="160">
        <v>0</v>
      </c>
      <c r="AC36" s="160">
        <v>0</v>
      </c>
      <c r="AD36" s="160">
        <v>0</v>
      </c>
      <c r="AE36" s="160">
        <v>1575</v>
      </c>
      <c r="AF36" s="160">
        <v>0</v>
      </c>
      <c r="AG36" s="43">
        <f>+SUM(M36:AF36)</f>
        <v>12497</v>
      </c>
      <c r="AH36" s="43">
        <f t="shared" si="56"/>
        <v>0</v>
      </c>
      <c r="AI36" s="43">
        <f t="shared" si="56"/>
        <v>1575</v>
      </c>
      <c r="AJ36" s="160">
        <v>3030</v>
      </c>
      <c r="AK36" s="144">
        <v>0</v>
      </c>
      <c r="AL36" s="160">
        <v>0</v>
      </c>
      <c r="AM36" s="43">
        <v>3030</v>
      </c>
      <c r="AN36" s="44">
        <f t="shared" si="57"/>
        <v>15527</v>
      </c>
      <c r="AQ36" s="43">
        <f t="shared" si="58"/>
        <v>0</v>
      </c>
      <c r="AR36" s="43">
        <f t="shared" si="59"/>
        <v>624.85</v>
      </c>
      <c r="AS36" s="43">
        <f t="shared" si="59"/>
        <v>0</v>
      </c>
      <c r="AT36" s="43">
        <f t="shared" si="59"/>
        <v>105</v>
      </c>
      <c r="AU36" s="43">
        <f t="shared" si="60"/>
        <v>1010</v>
      </c>
      <c r="AV36" s="44">
        <f t="shared" si="60"/>
        <v>500.87096774193549</v>
      </c>
      <c r="AW36" s="122"/>
      <c r="AX36" s="43">
        <f t="shared" si="61"/>
        <v>0</v>
      </c>
      <c r="AY36" s="43">
        <f t="shared" si="62"/>
        <v>0</v>
      </c>
      <c r="AZ36" s="43">
        <f t="shared" si="63"/>
        <v>0</v>
      </c>
      <c r="BA36" s="43">
        <f t="shared" si="64"/>
        <v>0</v>
      </c>
      <c r="BB36" s="43">
        <f t="shared" si="65"/>
        <v>0</v>
      </c>
      <c r="BC36" s="44">
        <f t="shared" si="66"/>
        <v>0</v>
      </c>
    </row>
    <row r="37" spans="1:55" s="204" customFormat="1">
      <c r="A37" s="199"/>
      <c r="B37" s="200"/>
      <c r="C37" s="217" t="s">
        <v>5</v>
      </c>
      <c r="D37" s="144">
        <v>23051</v>
      </c>
      <c r="E37" s="160">
        <v>17294</v>
      </c>
      <c r="F37" s="160">
        <v>38785</v>
      </c>
      <c r="G37" s="160">
        <v>176408</v>
      </c>
      <c r="H37" s="144">
        <v>27095</v>
      </c>
      <c r="I37" s="144">
        <v>75416</v>
      </c>
      <c r="J37" s="160">
        <v>19310</v>
      </c>
      <c r="K37" s="144">
        <v>36140</v>
      </c>
      <c r="L37" s="43">
        <f t="shared" si="55"/>
        <v>413499</v>
      </c>
      <c r="M37" s="160">
        <v>707</v>
      </c>
      <c r="N37" s="160">
        <v>2603</v>
      </c>
      <c r="O37" s="160">
        <v>7892</v>
      </c>
      <c r="P37" s="160">
        <v>3180</v>
      </c>
      <c r="Q37" s="160">
        <v>1019</v>
      </c>
      <c r="R37" s="160">
        <v>3006</v>
      </c>
      <c r="S37" s="160">
        <v>755</v>
      </c>
      <c r="T37" s="160">
        <v>3667</v>
      </c>
      <c r="U37" s="160">
        <v>6315</v>
      </c>
      <c r="V37" s="144">
        <v>686</v>
      </c>
      <c r="W37" s="144">
        <v>953</v>
      </c>
      <c r="X37" s="144">
        <v>1122</v>
      </c>
      <c r="Y37" s="160">
        <v>647</v>
      </c>
      <c r="Z37" s="160">
        <v>7462</v>
      </c>
      <c r="AA37" s="160">
        <v>5685</v>
      </c>
      <c r="AB37" s="160">
        <v>2461</v>
      </c>
      <c r="AC37" s="160">
        <v>3804</v>
      </c>
      <c r="AD37" s="160">
        <v>6235</v>
      </c>
      <c r="AE37" s="160">
        <v>2374</v>
      </c>
      <c r="AF37" s="160">
        <v>4403</v>
      </c>
      <c r="AG37" s="43">
        <f>+SUM(M37:AF37)</f>
        <v>64976</v>
      </c>
      <c r="AH37" s="43">
        <f t="shared" si="56"/>
        <v>29060</v>
      </c>
      <c r="AI37" s="43">
        <f t="shared" si="56"/>
        <v>23789</v>
      </c>
      <c r="AJ37" s="160">
        <v>4899</v>
      </c>
      <c r="AK37" s="144">
        <v>708</v>
      </c>
      <c r="AL37" s="160">
        <v>0</v>
      </c>
      <c r="AM37" s="43">
        <v>5607</v>
      </c>
      <c r="AN37" s="44">
        <f t="shared" si="57"/>
        <v>484082</v>
      </c>
      <c r="AQ37" s="43">
        <f t="shared" si="58"/>
        <v>4517.5</v>
      </c>
      <c r="AR37" s="43">
        <f t="shared" si="59"/>
        <v>3248.8</v>
      </c>
      <c r="AS37" s="43">
        <f t="shared" si="59"/>
        <v>5812</v>
      </c>
      <c r="AT37" s="43">
        <f t="shared" si="59"/>
        <v>1585.9333333333334</v>
      </c>
      <c r="AU37" s="43">
        <f t="shared" si="60"/>
        <v>1869</v>
      </c>
      <c r="AV37" s="44">
        <f t="shared" si="60"/>
        <v>15615.548387096775</v>
      </c>
      <c r="AW37" s="122"/>
      <c r="AX37" s="43">
        <f t="shared" si="61"/>
        <v>31617.5</v>
      </c>
      <c r="AY37" s="43">
        <f t="shared" si="62"/>
        <v>2804.5</v>
      </c>
      <c r="AZ37" s="43">
        <f t="shared" si="63"/>
        <v>4403</v>
      </c>
      <c r="BA37" s="43">
        <f t="shared" si="64"/>
        <v>2374</v>
      </c>
      <c r="BB37" s="43">
        <f t="shared" si="65"/>
        <v>708</v>
      </c>
      <c r="BC37" s="44">
        <f t="shared" si="66"/>
        <v>3804</v>
      </c>
    </row>
    <row r="38" spans="1:55" s="204" customFormat="1">
      <c r="A38" s="199"/>
      <c r="B38" s="200"/>
      <c r="C38" s="201" t="s">
        <v>261</v>
      </c>
      <c r="D38" s="144">
        <v>0</v>
      </c>
      <c r="E38" s="160">
        <v>868</v>
      </c>
      <c r="F38" s="160">
        <v>2972</v>
      </c>
      <c r="G38" s="160">
        <v>7105</v>
      </c>
      <c r="H38" s="144">
        <v>0</v>
      </c>
      <c r="I38" s="144">
        <v>0</v>
      </c>
      <c r="J38" s="160">
        <v>0</v>
      </c>
      <c r="K38" s="144">
        <v>4052</v>
      </c>
      <c r="L38" s="43">
        <f t="shared" si="55"/>
        <v>14997</v>
      </c>
      <c r="M38" s="160">
        <v>0</v>
      </c>
      <c r="N38" s="160">
        <v>0</v>
      </c>
      <c r="O38" s="160">
        <v>-247</v>
      </c>
      <c r="P38" s="160">
        <v>59</v>
      </c>
      <c r="Q38" s="160">
        <v>0</v>
      </c>
      <c r="R38" s="160">
        <v>0</v>
      </c>
      <c r="S38" s="160">
        <v>0</v>
      </c>
      <c r="T38" s="160">
        <v>58</v>
      </c>
      <c r="U38" s="160">
        <v>0</v>
      </c>
      <c r="V38" s="144">
        <v>0</v>
      </c>
      <c r="W38" s="144">
        <v>0</v>
      </c>
      <c r="X38" s="144">
        <v>0</v>
      </c>
      <c r="Y38" s="160">
        <v>0</v>
      </c>
      <c r="Z38" s="160">
        <v>8</v>
      </c>
      <c r="AA38" s="160">
        <v>0</v>
      </c>
      <c r="AB38" s="160">
        <v>0</v>
      </c>
      <c r="AC38" s="160">
        <v>21</v>
      </c>
      <c r="AD38" s="160">
        <v>0</v>
      </c>
      <c r="AE38" s="160">
        <v>0</v>
      </c>
      <c r="AF38" s="160">
        <v>0</v>
      </c>
      <c r="AG38" s="43">
        <f>+SUM(M38:AF38)</f>
        <v>-101</v>
      </c>
      <c r="AH38" s="43">
        <f t="shared" si="56"/>
        <v>-160</v>
      </c>
      <c r="AI38" s="43">
        <f t="shared" si="56"/>
        <v>59</v>
      </c>
      <c r="AJ38" s="160">
        <v>0</v>
      </c>
      <c r="AK38" s="144">
        <v>0</v>
      </c>
      <c r="AL38" s="160">
        <v>0</v>
      </c>
      <c r="AM38" s="43">
        <v>0</v>
      </c>
      <c r="AN38" s="44">
        <f t="shared" si="57"/>
        <v>14896</v>
      </c>
      <c r="AQ38" s="43">
        <f t="shared" si="58"/>
        <v>506.5</v>
      </c>
      <c r="AR38" s="43">
        <f t="shared" si="59"/>
        <v>-5.05</v>
      </c>
      <c r="AS38" s="43">
        <f t="shared" si="59"/>
        <v>-32</v>
      </c>
      <c r="AT38" s="43">
        <f t="shared" si="59"/>
        <v>3.9333333333333331</v>
      </c>
      <c r="AU38" s="43">
        <f t="shared" si="60"/>
        <v>0</v>
      </c>
      <c r="AV38" s="44">
        <f t="shared" si="60"/>
        <v>480.51612903225805</v>
      </c>
      <c r="AW38" s="122"/>
      <c r="AX38" s="43">
        <f t="shared" si="61"/>
        <v>434</v>
      </c>
      <c r="AY38" s="43">
        <f t="shared" si="62"/>
        <v>0</v>
      </c>
      <c r="AZ38" s="43">
        <f t="shared" si="63"/>
        <v>0</v>
      </c>
      <c r="BA38" s="43">
        <f t="shared" si="64"/>
        <v>0</v>
      </c>
      <c r="BB38" s="43">
        <f t="shared" si="65"/>
        <v>0</v>
      </c>
      <c r="BC38" s="44">
        <f t="shared" si="66"/>
        <v>0</v>
      </c>
    </row>
    <row r="39" spans="1:55" s="204" customFormat="1">
      <c r="A39" s="199"/>
      <c r="B39" s="200"/>
      <c r="C39" s="210" t="s">
        <v>260</v>
      </c>
      <c r="D39" s="221">
        <f t="shared" ref="D39:K39" si="67">SUM(D33:D38)</f>
        <v>23176</v>
      </c>
      <c r="E39" s="222">
        <f t="shared" si="67"/>
        <v>20797</v>
      </c>
      <c r="F39" s="222">
        <f t="shared" si="67"/>
        <v>48001</v>
      </c>
      <c r="G39" s="222">
        <f t="shared" si="67"/>
        <v>197509</v>
      </c>
      <c r="H39" s="222">
        <f t="shared" si="67"/>
        <v>33433</v>
      </c>
      <c r="I39" s="222">
        <f t="shared" si="67"/>
        <v>93095</v>
      </c>
      <c r="J39" s="222">
        <f t="shared" si="67"/>
        <v>22526</v>
      </c>
      <c r="K39" s="223">
        <f t="shared" si="67"/>
        <v>47376</v>
      </c>
      <c r="L39" s="45">
        <f t="shared" si="55"/>
        <v>485913</v>
      </c>
      <c r="M39" s="221">
        <f t="shared" ref="M39:V39" si="68">SUM(M33:M38)</f>
        <v>2509</v>
      </c>
      <c r="N39" s="222">
        <f t="shared" si="68"/>
        <v>3212</v>
      </c>
      <c r="O39" s="222">
        <f t="shared" si="68"/>
        <v>14973</v>
      </c>
      <c r="P39" s="222">
        <f t="shared" si="68"/>
        <v>5146</v>
      </c>
      <c r="Q39" s="222">
        <f t="shared" si="68"/>
        <v>10305</v>
      </c>
      <c r="R39" s="222">
        <f t="shared" si="68"/>
        <v>9184</v>
      </c>
      <c r="S39" s="222">
        <f t="shared" si="68"/>
        <v>4018</v>
      </c>
      <c r="T39" s="222">
        <f t="shared" si="68"/>
        <v>9614</v>
      </c>
      <c r="U39" s="222">
        <f t="shared" si="68"/>
        <v>9012</v>
      </c>
      <c r="V39" s="222">
        <f t="shared" si="68"/>
        <v>1790</v>
      </c>
      <c r="W39" s="222">
        <f t="shared" ref="W39:X39" si="69">SUM(W33:W38)</f>
        <v>6330</v>
      </c>
      <c r="X39" s="222">
        <f t="shared" si="69"/>
        <v>8318</v>
      </c>
      <c r="Y39" s="222">
        <f t="shared" ref="Y39:AF39" si="70">SUM(Y33:Y38)</f>
        <v>3638</v>
      </c>
      <c r="Z39" s="222">
        <f t="shared" si="70"/>
        <v>7903</v>
      </c>
      <c r="AA39" s="222">
        <f t="shared" si="70"/>
        <v>11494</v>
      </c>
      <c r="AB39" s="222">
        <f t="shared" si="70"/>
        <v>2919</v>
      </c>
      <c r="AC39" s="222">
        <f t="shared" si="70"/>
        <v>11401</v>
      </c>
      <c r="AD39" s="222">
        <f t="shared" si="70"/>
        <v>7355</v>
      </c>
      <c r="AE39" s="222">
        <f t="shared" si="70"/>
        <v>5302</v>
      </c>
      <c r="AF39" s="223">
        <f t="shared" si="70"/>
        <v>5332</v>
      </c>
      <c r="AG39" s="45">
        <f>+SUM(M39:AF39)</f>
        <v>139755</v>
      </c>
      <c r="AH39" s="45">
        <f t="shared" si="56"/>
        <v>51246</v>
      </c>
      <c r="AI39" s="45">
        <f t="shared" si="56"/>
        <v>38309</v>
      </c>
      <c r="AJ39" s="221">
        <f>SUM(AJ33:AJ38)</f>
        <v>9679</v>
      </c>
      <c r="AK39" s="222">
        <f>SUM(AK33:AK38)</f>
        <v>2004</v>
      </c>
      <c r="AL39" s="223">
        <f>SUM(AL33:AL38)</f>
        <v>624</v>
      </c>
      <c r="AM39" s="45">
        <f t="shared" ref="AM39" si="71">+SUM(AJ39:AL39)</f>
        <v>12307</v>
      </c>
      <c r="AN39" s="211">
        <f t="shared" si="57"/>
        <v>637975</v>
      </c>
      <c r="AP39" s="224">
        <f>SUM(AQ33:AQ38)</f>
        <v>5922</v>
      </c>
      <c r="AQ39" s="45">
        <f>K39/AQ$5</f>
        <v>5922</v>
      </c>
      <c r="AR39" s="45">
        <f>AG39/AR$5</f>
        <v>6987.75</v>
      </c>
      <c r="AS39" s="45">
        <f>AH39/AS$5</f>
        <v>10249.200000000001</v>
      </c>
      <c r="AT39" s="45">
        <f>AI39/AT$5</f>
        <v>2553.9333333333334</v>
      </c>
      <c r="AU39" s="45">
        <f>AM39/AU$5</f>
        <v>4102.333333333333</v>
      </c>
      <c r="AV39" s="211">
        <f>AN39/AV$5</f>
        <v>20579.83870967742</v>
      </c>
      <c r="AW39" s="122"/>
      <c r="AX39" s="45">
        <f t="shared" si="61"/>
        <v>40404.5</v>
      </c>
      <c r="AY39" s="45">
        <f t="shared" si="62"/>
        <v>6842.5</v>
      </c>
      <c r="AZ39" s="45">
        <f t="shared" si="63"/>
        <v>9614</v>
      </c>
      <c r="BA39" s="45">
        <f t="shared" si="64"/>
        <v>5146</v>
      </c>
      <c r="BB39" s="45">
        <f t="shared" si="65"/>
        <v>2004</v>
      </c>
      <c r="BC39" s="211">
        <f t="shared" si="66"/>
        <v>9012</v>
      </c>
    </row>
    <row r="40" spans="1:55" s="204" customFormat="1">
      <c r="A40" s="199"/>
      <c r="B40" s="200"/>
      <c r="C40" s="212" t="s">
        <v>259</v>
      </c>
      <c r="D40" s="213">
        <f t="shared" ref="D40:V40" si="72">+D39/D$42</f>
        <v>0.10419785723598729</v>
      </c>
      <c r="E40" s="214">
        <f t="shared" si="72"/>
        <v>0.25094722108260731</v>
      </c>
      <c r="F40" s="214">
        <f t="shared" si="72"/>
        <v>0.12657957470148939</v>
      </c>
      <c r="G40" s="214">
        <f t="shared" si="72"/>
        <v>0.26660178527318351</v>
      </c>
      <c r="H40" s="119">
        <f t="shared" si="72"/>
        <v>0.12981471127263691</v>
      </c>
      <c r="I40" s="119">
        <f t="shared" si="72"/>
        <v>0.18962100241774671</v>
      </c>
      <c r="J40" s="214">
        <f t="shared" si="72"/>
        <v>0.12261116161093845</v>
      </c>
      <c r="K40" s="119">
        <f t="shared" si="72"/>
        <v>0.16370534696162378</v>
      </c>
      <c r="L40" s="84">
        <f t="shared" si="72"/>
        <v>0.183573570646544</v>
      </c>
      <c r="M40" s="214">
        <f t="shared" si="72"/>
        <v>0.10519916142557652</v>
      </c>
      <c r="N40" s="215">
        <f t="shared" si="72"/>
        <v>9.5963670042723548E-2</v>
      </c>
      <c r="O40" s="214">
        <f t="shared" si="72"/>
        <v>0.18987293616373735</v>
      </c>
      <c r="P40" s="214">
        <f t="shared" si="72"/>
        <v>0.15548237000332357</v>
      </c>
      <c r="Q40" s="214">
        <f t="shared" si="72"/>
        <v>0.12</v>
      </c>
      <c r="R40" s="214">
        <f t="shared" si="72"/>
        <v>0.31087942590210549</v>
      </c>
      <c r="S40" s="214">
        <f t="shared" si="72"/>
        <v>0.12879856391845107</v>
      </c>
      <c r="T40" s="214">
        <f t="shared" si="72"/>
        <v>0.19328119659837961</v>
      </c>
      <c r="U40" s="214">
        <f t="shared" si="72"/>
        <v>0.19960132890365448</v>
      </c>
      <c r="V40" s="119">
        <f t="shared" si="72"/>
        <v>6.4476622721705928E-2</v>
      </c>
      <c r="W40" s="119">
        <f t="shared" ref="W40:X40" si="73">+W39/W$42</f>
        <v>0.29623736428304004</v>
      </c>
      <c r="X40" s="119">
        <f t="shared" si="73"/>
        <v>0.72525939489057456</v>
      </c>
      <c r="Y40" s="214">
        <f t="shared" ref="Y40:AN40" si="74">+Y39/Y$42</f>
        <v>6.177934009204069E-2</v>
      </c>
      <c r="Z40" s="215">
        <f t="shared" si="74"/>
        <v>6.7012625812961593E-2</v>
      </c>
      <c r="AA40" s="214">
        <f t="shared" si="74"/>
        <v>0.22112776313511226</v>
      </c>
      <c r="AB40" s="214">
        <f t="shared" si="74"/>
        <v>9.0590279932965048E-2</v>
      </c>
      <c r="AC40" s="214">
        <f t="shared" si="74"/>
        <v>0.17403981193136717</v>
      </c>
      <c r="AD40" s="214">
        <f t="shared" si="74"/>
        <v>0.15384454484605087</v>
      </c>
      <c r="AE40" s="215">
        <f t="shared" si="74"/>
        <v>0.24955285700837804</v>
      </c>
      <c r="AF40" s="215">
        <f t="shared" si="74"/>
        <v>0.12151321786690976</v>
      </c>
      <c r="AG40" s="84">
        <f t="shared" si="74"/>
        <v>0.15343495359239034</v>
      </c>
      <c r="AH40" s="84">
        <f t="shared" si="74"/>
        <v>0.14241012872101555</v>
      </c>
      <c r="AI40" s="84">
        <f t="shared" si="74"/>
        <v>0.19223705339221198</v>
      </c>
      <c r="AJ40" s="214">
        <f t="shared" si="74"/>
        <v>8.0824697502359016E-2</v>
      </c>
      <c r="AK40" s="119">
        <f t="shared" si="74"/>
        <v>0.10782309265038201</v>
      </c>
      <c r="AL40" s="214">
        <f t="shared" si="74"/>
        <v>3.6977777777777776E-2</v>
      </c>
      <c r="AM40" s="84">
        <f t="shared" si="74"/>
        <v>7.9290527916296205E-2</v>
      </c>
      <c r="AN40" s="86">
        <f t="shared" si="74"/>
        <v>0.17182095877697465</v>
      </c>
      <c r="AQ40" s="84">
        <f t="shared" ref="AQ40:AV40" si="75">+AQ39/AQ$42</f>
        <v>0.16370534696162378</v>
      </c>
      <c r="AR40" s="84">
        <f t="shared" si="75"/>
        <v>0.15343495359239034</v>
      </c>
      <c r="AS40" s="84">
        <f t="shared" si="75"/>
        <v>0.14241012872101555</v>
      </c>
      <c r="AT40" s="84">
        <f t="shared" si="75"/>
        <v>0.19223705339221195</v>
      </c>
      <c r="AU40" s="84">
        <f t="shared" si="75"/>
        <v>7.9290527916296205E-2</v>
      </c>
      <c r="AV40" s="86">
        <f t="shared" si="75"/>
        <v>0.17182095877697467</v>
      </c>
      <c r="AW40" s="85"/>
      <c r="AX40" s="84">
        <f t="shared" si="61"/>
        <v>0.14676002911713035</v>
      </c>
      <c r="AY40" s="84">
        <f t="shared" si="62"/>
        <v>0.15466345742468723</v>
      </c>
      <c r="AZ40" s="84">
        <f t="shared" si="62"/>
        <v>0.15466345742468723</v>
      </c>
      <c r="BA40" s="84">
        <f t="shared" si="62"/>
        <v>0.15466345742468723</v>
      </c>
      <c r="BB40" s="84">
        <f t="shared" si="65"/>
        <v>8.0824697502359016E-2</v>
      </c>
      <c r="BC40" s="86">
        <f t="shared" ref="BC40" si="76">+BC39/BC$42</f>
        <v>0.18117850465410829</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7">D39+D30+D23+D17</f>
        <v>222423</v>
      </c>
      <c r="E42" s="122">
        <f t="shared" si="77"/>
        <v>82874</v>
      </c>
      <c r="F42" s="122">
        <f t="shared" si="77"/>
        <v>379216</v>
      </c>
      <c r="G42" s="122">
        <f t="shared" si="77"/>
        <v>740839</v>
      </c>
      <c r="H42" s="122">
        <f t="shared" si="77"/>
        <v>257544</v>
      </c>
      <c r="I42" s="122">
        <f t="shared" si="77"/>
        <v>490953</v>
      </c>
      <c r="J42" s="122">
        <f t="shared" si="77"/>
        <v>183719</v>
      </c>
      <c r="K42" s="122">
        <f t="shared" si="77"/>
        <v>289398</v>
      </c>
      <c r="L42" s="43">
        <f>+SUM(D42:K42)</f>
        <v>2646966</v>
      </c>
      <c r="M42" s="122">
        <f t="shared" ref="M42:V42" si="78">M39+M30+M23+M17</f>
        <v>23850</v>
      </c>
      <c r="N42" s="122">
        <f t="shared" si="78"/>
        <v>33471</v>
      </c>
      <c r="O42" s="122">
        <f t="shared" si="78"/>
        <v>78858</v>
      </c>
      <c r="P42" s="122">
        <f t="shared" si="78"/>
        <v>33097</v>
      </c>
      <c r="Q42" s="122">
        <f t="shared" si="78"/>
        <v>85875</v>
      </c>
      <c r="R42" s="122">
        <f t="shared" si="78"/>
        <v>29542</v>
      </c>
      <c r="S42" s="122">
        <f t="shared" si="78"/>
        <v>31196</v>
      </c>
      <c r="T42" s="122">
        <f t="shared" si="78"/>
        <v>49741</v>
      </c>
      <c r="U42" s="122">
        <f t="shared" si="78"/>
        <v>45150</v>
      </c>
      <c r="V42" s="122">
        <f t="shared" si="78"/>
        <v>27762</v>
      </c>
      <c r="W42" s="122">
        <f t="shared" ref="W42:X42" si="79">W39+W30+W23+W17</f>
        <v>21368</v>
      </c>
      <c r="X42" s="122">
        <f t="shared" si="79"/>
        <v>11469</v>
      </c>
      <c r="Y42" s="122">
        <f t="shared" ref="Y42:AF42" si="80">Y39+Y30+Y23+Y17</f>
        <v>58887</v>
      </c>
      <c r="Z42" s="122">
        <f t="shared" si="80"/>
        <v>117933</v>
      </c>
      <c r="AA42" s="122">
        <f t="shared" si="80"/>
        <v>51979</v>
      </c>
      <c r="AB42" s="122">
        <f t="shared" si="80"/>
        <v>32222</v>
      </c>
      <c r="AC42" s="122">
        <f t="shared" si="80"/>
        <v>65508</v>
      </c>
      <c r="AD42" s="122">
        <f t="shared" si="80"/>
        <v>47808</v>
      </c>
      <c r="AE42" s="122">
        <f t="shared" si="80"/>
        <v>21246</v>
      </c>
      <c r="AF42" s="122">
        <f t="shared" si="80"/>
        <v>43880</v>
      </c>
      <c r="AG42" s="43">
        <f>+SUM(M42:AF42)</f>
        <v>910842</v>
      </c>
      <c r="AH42" s="43">
        <f>AC42+AD42+Z42+T42+O42</f>
        <v>359848</v>
      </c>
      <c r="AI42" s="43">
        <f>AD42+AE42+AA42+U42+P42</f>
        <v>199280</v>
      </c>
      <c r="AJ42" s="122">
        <f>AJ39+AJ30+AJ23+AJ17</f>
        <v>119753</v>
      </c>
      <c r="AK42" s="122">
        <f>AK39+AK30+AK23+AK17</f>
        <v>18586</v>
      </c>
      <c r="AL42" s="122">
        <f>AL39+AL30+AL23+AL17</f>
        <v>16875</v>
      </c>
      <c r="AM42" s="43">
        <f>+SUM(AJ42:AL42)</f>
        <v>155214</v>
      </c>
      <c r="AN42" s="44">
        <f>+AM42+AG42+L42</f>
        <v>3713022</v>
      </c>
      <c r="AQ42" s="43">
        <f>K42/AQ$5</f>
        <v>36174.75</v>
      </c>
      <c r="AR42" s="43">
        <f>AG42/AR$5</f>
        <v>45542.1</v>
      </c>
      <c r="AS42" s="43">
        <f>AH42/AS$5</f>
        <v>71969.600000000006</v>
      </c>
      <c r="AT42" s="43">
        <f>AI42/AT$5</f>
        <v>13285.333333333334</v>
      </c>
      <c r="AU42" s="43">
        <f>AM42/AU$5</f>
        <v>51738</v>
      </c>
      <c r="AV42" s="44">
        <f>AN42/AV$5</f>
        <v>119774.90322580645</v>
      </c>
      <c r="AW42" s="122"/>
      <c r="AX42" s="43">
        <f>MEDIAN($D42:$K42)</f>
        <v>273471</v>
      </c>
      <c r="AY42" s="43">
        <f>MEDIAN($M42:$AF42)</f>
        <v>38675.5</v>
      </c>
      <c r="AZ42" s="43">
        <f>MEDIAN($AC42,$AD42,$Z42,$T42,$O42,Q42,AF42)</f>
        <v>65508</v>
      </c>
      <c r="BA42" s="43">
        <f>MEDIAN(M42,N42,P42,R42,S42,U42,V42,Y42,AA42,AB42,AE42,W42,X42)</f>
        <v>31196</v>
      </c>
      <c r="BB42" s="43">
        <f t="shared" ref="BB42" si="81">MEDIAN($AJ42:$AL42)</f>
        <v>18586</v>
      </c>
      <c r="BC42" s="44">
        <f>MEDIAN(D42:K42,M42:AF42,AJ42:AL42)</f>
        <v>49741</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133862</v>
      </c>
      <c r="E46" s="160">
        <v>45567</v>
      </c>
      <c r="F46" s="160">
        <v>221710</v>
      </c>
      <c r="G46" s="160">
        <v>383497</v>
      </c>
      <c r="H46" s="144">
        <v>154400</v>
      </c>
      <c r="I46" s="144">
        <v>273063</v>
      </c>
      <c r="J46" s="160">
        <v>109124</v>
      </c>
      <c r="K46" s="144">
        <v>157933</v>
      </c>
      <c r="L46" s="43">
        <f>+SUM(D46:K46)</f>
        <v>1479156</v>
      </c>
      <c r="M46" s="160">
        <v>7846</v>
      </c>
      <c r="N46" s="160">
        <v>21086</v>
      </c>
      <c r="O46" s="160">
        <v>45673</v>
      </c>
      <c r="P46" s="160">
        <v>20275</v>
      </c>
      <c r="Q46" s="160">
        <v>57622</v>
      </c>
      <c r="R46" s="160">
        <v>15983</v>
      </c>
      <c r="S46" s="160">
        <v>18925</v>
      </c>
      <c r="T46" s="160">
        <v>29826</v>
      </c>
      <c r="U46" s="160">
        <v>15633</v>
      </c>
      <c r="V46" s="144">
        <v>14252</v>
      </c>
      <c r="W46" s="144">
        <v>12625</v>
      </c>
      <c r="X46" s="144">
        <v>2348</v>
      </c>
      <c r="Y46" s="160">
        <v>29551</v>
      </c>
      <c r="Z46" s="160">
        <v>70484</v>
      </c>
      <c r="AA46" s="160">
        <v>27558</v>
      </c>
      <c r="AB46" s="160">
        <v>19308</v>
      </c>
      <c r="AC46" s="160">
        <v>37479</v>
      </c>
      <c r="AD46" s="160">
        <v>26039</v>
      </c>
      <c r="AE46" s="160">
        <v>12106</v>
      </c>
      <c r="AF46" s="160">
        <v>22375</v>
      </c>
      <c r="AG46" s="43">
        <f>+SUM(M46:AF46)</f>
        <v>506994</v>
      </c>
      <c r="AH46" s="43">
        <f>AC46+AD46+Z46+T46+O46</f>
        <v>209501</v>
      </c>
      <c r="AI46" s="43">
        <f>AD46+AE46+AA46+U46+P46</f>
        <v>101611</v>
      </c>
      <c r="AJ46" s="160">
        <v>55707</v>
      </c>
      <c r="AK46" s="144">
        <v>9932</v>
      </c>
      <c r="AL46" s="160">
        <v>8710</v>
      </c>
      <c r="AM46" s="43">
        <f>+SUM(AJ46:AL46)</f>
        <v>74349</v>
      </c>
      <c r="AN46" s="44">
        <f>+AM46+AG46+L46</f>
        <v>2060499</v>
      </c>
      <c r="AQ46" s="43">
        <f>K46/AQ$5</f>
        <v>19741.625</v>
      </c>
      <c r="AR46" s="43">
        <f>AG46/AR$5</f>
        <v>25349.7</v>
      </c>
      <c r="AS46" s="43">
        <f>AH46/AS$5</f>
        <v>41900.199999999997</v>
      </c>
      <c r="AT46" s="43">
        <f>AI46/AT$5</f>
        <v>6774.0666666666666</v>
      </c>
      <c r="AU46" s="43">
        <f>AM46/AU$5</f>
        <v>24783</v>
      </c>
      <c r="AV46" s="44">
        <f>AN46/AV$5</f>
        <v>66467.709677419349</v>
      </c>
      <c r="AW46" s="122"/>
      <c r="AX46" s="43">
        <f>MEDIAN($D46:$K46)</f>
        <v>156166.5</v>
      </c>
      <c r="AY46" s="43">
        <f>MEDIAN($M46:$AF46)</f>
        <v>20680.5</v>
      </c>
      <c r="AZ46" s="43">
        <f>MEDIAN($AC46,$AD46,$Z46,$T46,$O46,Q46,AF46)</f>
        <v>37479</v>
      </c>
      <c r="BA46" s="43">
        <f>MEDIAN(M46,N46,P46,R46,S46,U46,V46,Y46,AA46,AB46,AE46,W46,X46)</f>
        <v>15983</v>
      </c>
      <c r="BB46" s="43">
        <f t="shared" ref="BB46" si="82">MEDIAN($AJ46:$AL46)</f>
        <v>9932</v>
      </c>
      <c r="BC46" s="44">
        <f>MEDIAN(D46:K46,M46:AF46,AJ46:AL46)</f>
        <v>27558</v>
      </c>
    </row>
    <row r="47" spans="1:55" s="204" customFormat="1">
      <c r="A47" s="199"/>
      <c r="B47" s="200"/>
      <c r="C47" s="212" t="s">
        <v>243</v>
      </c>
      <c r="D47" s="213">
        <f t="shared" ref="D47:V47" si="83">+D46/D63</f>
        <v>0.61583405024681759</v>
      </c>
      <c r="E47" s="214">
        <f t="shared" si="83"/>
        <v>0.54073265376354296</v>
      </c>
      <c r="F47" s="214">
        <f t="shared" si="83"/>
        <v>0.59895235342268138</v>
      </c>
      <c r="G47" s="214">
        <f t="shared" si="83"/>
        <v>0.53380910224716593</v>
      </c>
      <c r="H47" s="119">
        <f t="shared" si="83"/>
        <v>0.63077821854177474</v>
      </c>
      <c r="I47" s="119">
        <f t="shared" si="83"/>
        <v>0.59512372666367352</v>
      </c>
      <c r="J47" s="214">
        <f t="shared" si="83"/>
        <v>0.59412754327030393</v>
      </c>
      <c r="K47" s="119">
        <f t="shared" si="83"/>
        <v>0.57920930061979681</v>
      </c>
      <c r="L47" s="84">
        <f t="shared" si="83"/>
        <v>0.58002319063810326</v>
      </c>
      <c r="M47" s="214">
        <f t="shared" si="83"/>
        <v>0.35297822566132808</v>
      </c>
      <c r="N47" s="215">
        <f t="shared" si="83"/>
        <v>0.64341511046014888</v>
      </c>
      <c r="O47" s="214">
        <f t="shared" si="83"/>
        <v>0.63039847621150846</v>
      </c>
      <c r="P47" s="214">
        <f t="shared" si="83"/>
        <v>0.62776728488714117</v>
      </c>
      <c r="Q47" s="214">
        <f t="shared" si="83"/>
        <v>0.66277892799631932</v>
      </c>
      <c r="R47" s="214">
        <f t="shared" si="83"/>
        <v>0.54534598061962603</v>
      </c>
      <c r="S47" s="214">
        <f t="shared" si="83"/>
        <v>0.57812738658927754</v>
      </c>
      <c r="T47" s="214">
        <f t="shared" si="83"/>
        <v>0.60032606726646942</v>
      </c>
      <c r="U47" s="214">
        <f t="shared" si="83"/>
        <v>0.39268041496068928</v>
      </c>
      <c r="V47" s="119">
        <f t="shared" si="83"/>
        <v>0.52287485783468468</v>
      </c>
      <c r="W47" s="119">
        <f t="shared" ref="W47:X47" si="84">+W46/W63</f>
        <v>0.63579594097799264</v>
      </c>
      <c r="X47" s="119">
        <f t="shared" si="84"/>
        <v>0.25260892953200648</v>
      </c>
      <c r="Y47" s="214">
        <f t="shared" ref="Y47:AG47" si="85">+Y46/Y63</f>
        <v>0.52375888410343663</v>
      </c>
      <c r="Z47" s="215">
        <f t="shared" si="85"/>
        <v>0.61126721476393664</v>
      </c>
      <c r="AA47" s="214">
        <f t="shared" si="85"/>
        <v>0.55542566913898739</v>
      </c>
      <c r="AB47" s="214">
        <f t="shared" si="85"/>
        <v>0.62057660784880919</v>
      </c>
      <c r="AC47" s="214">
        <f t="shared" si="85"/>
        <v>0.56776040719869114</v>
      </c>
      <c r="AD47" s="214">
        <f t="shared" si="85"/>
        <v>0.57345783689739471</v>
      </c>
      <c r="AE47" s="215">
        <f t="shared" si="85"/>
        <v>0.50910467218974731</v>
      </c>
      <c r="AF47" s="215">
        <f t="shared" si="85"/>
        <v>0.51160397850691663</v>
      </c>
      <c r="AG47" s="84">
        <f t="shared" si="85"/>
        <v>0.57221184503823252</v>
      </c>
      <c r="AH47" s="84"/>
      <c r="AI47" s="84"/>
      <c r="AJ47" s="214">
        <f>+AJ46/AJ63</f>
        <v>0.48723039515804573</v>
      </c>
      <c r="AK47" s="119">
        <f>+AK46/AK63</f>
        <v>0.5568513119533528</v>
      </c>
      <c r="AL47" s="214">
        <f>+AL46/AL63</f>
        <v>0.47471114017876609</v>
      </c>
      <c r="AM47" s="84">
        <f>+AM46/AM63</f>
        <v>0.49395421145643709</v>
      </c>
      <c r="AN47" s="86">
        <f>+AN46/AN63</f>
        <v>0.57448162801007052</v>
      </c>
      <c r="AQ47" s="84">
        <f t="shared" ref="AQ47:AU47" si="86">+AQ46/AQ63</f>
        <v>0.57920930061979681</v>
      </c>
      <c r="AR47" s="84">
        <f t="shared" si="86"/>
        <v>0.57221184503823252</v>
      </c>
      <c r="AS47" s="84">
        <f t="shared" si="86"/>
        <v>0.60052857728436249</v>
      </c>
      <c r="AT47" s="84">
        <f t="shared" si="86"/>
        <v>0.53224556073542506</v>
      </c>
      <c r="AU47" s="84">
        <f t="shared" si="86"/>
        <v>0.49395421145643714</v>
      </c>
      <c r="AV47" s="86">
        <f>+AV46/AV63</f>
        <v>0.57448162801007041</v>
      </c>
      <c r="AW47" s="85"/>
      <c r="AX47" s="84">
        <f>MEDIAN($D47:$K47)</f>
        <v>0.59462563496698873</v>
      </c>
      <c r="AY47" s="84">
        <f>MEDIAN($M47:$AF47)</f>
        <v>0.57060912204804293</v>
      </c>
      <c r="AZ47" s="84">
        <f t="shared" ref="AZ47:BA47" si="87">MEDIAN($M47:$AF47)</f>
        <v>0.57060912204804293</v>
      </c>
      <c r="BA47" s="84">
        <f t="shared" si="87"/>
        <v>0.57060912204804293</v>
      </c>
      <c r="BB47" s="84">
        <f>MEDIAN($AJ47:$AL47)</f>
        <v>0.48723039515804573</v>
      </c>
      <c r="BC47" s="86">
        <f>+BC46/BC63</f>
        <v>0.55542566913898739</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15874</v>
      </c>
      <c r="E49" s="160">
        <v>29274</v>
      </c>
      <c r="F49" s="160">
        <v>81641</v>
      </c>
      <c r="G49" s="160">
        <v>94510</v>
      </c>
      <c r="H49" s="144">
        <v>43975</v>
      </c>
      <c r="I49" s="144">
        <v>79461</v>
      </c>
      <c r="J49" s="160">
        <v>27688</v>
      </c>
      <c r="K49" s="144">
        <v>64478</v>
      </c>
      <c r="L49" s="43">
        <f t="shared" ref="L49:L55" si="88">+SUM(D49:K49)</f>
        <v>436901</v>
      </c>
      <c r="M49" s="160">
        <v>3295</v>
      </c>
      <c r="N49" s="160">
        <v>2975</v>
      </c>
      <c r="O49" s="160">
        <v>13431</v>
      </c>
      <c r="P49" s="160">
        <v>3991</v>
      </c>
      <c r="Q49" s="160">
        <v>7713</v>
      </c>
      <c r="R49" s="160">
        <v>3785</v>
      </c>
      <c r="S49" s="160">
        <v>6291</v>
      </c>
      <c r="T49" s="160">
        <v>4773</v>
      </c>
      <c r="U49" s="160">
        <v>17679</v>
      </c>
      <c r="V49" s="144">
        <v>7807</v>
      </c>
      <c r="W49" s="144">
        <v>2863</v>
      </c>
      <c r="X49" s="144">
        <v>843</v>
      </c>
      <c r="Y49" s="160">
        <v>11563</v>
      </c>
      <c r="Z49" s="160">
        <v>3220</v>
      </c>
      <c r="AA49" s="160">
        <v>5550</v>
      </c>
      <c r="AB49" s="160">
        <v>3525</v>
      </c>
      <c r="AC49" s="160">
        <v>16048</v>
      </c>
      <c r="AD49" s="160">
        <v>2233</v>
      </c>
      <c r="AE49" s="160">
        <v>4153</v>
      </c>
      <c r="AF49" s="160">
        <v>0</v>
      </c>
      <c r="AG49" s="43">
        <f t="shared" ref="AG49:AG55" si="89">+SUM(M49:AF49)</f>
        <v>121738</v>
      </c>
      <c r="AH49" s="43">
        <f t="shared" ref="AH49:AI55" si="90">AC49+AD49+Z49+T49+O49</f>
        <v>39705</v>
      </c>
      <c r="AI49" s="43">
        <f t="shared" si="90"/>
        <v>33606</v>
      </c>
      <c r="AJ49" s="160">
        <v>36077</v>
      </c>
      <c r="AK49" s="144">
        <v>1633</v>
      </c>
      <c r="AL49" s="160">
        <v>5873</v>
      </c>
      <c r="AM49" s="43">
        <f t="shared" ref="AM49:AM55" si="91">+SUM(AJ49:AL49)</f>
        <v>43583</v>
      </c>
      <c r="AN49" s="44">
        <f t="shared" ref="AN49:AN55" si="92">+AM49+AG49+L49</f>
        <v>602222</v>
      </c>
      <c r="AQ49" s="43">
        <f t="shared" ref="AQ49:AQ54" si="93">K49/AQ$5</f>
        <v>8059.75</v>
      </c>
      <c r="AR49" s="43">
        <f t="shared" ref="AR49:AT54" si="94">AG49/AR$5</f>
        <v>6086.9</v>
      </c>
      <c r="AS49" s="43">
        <f t="shared" si="94"/>
        <v>7941</v>
      </c>
      <c r="AT49" s="43">
        <f t="shared" si="94"/>
        <v>2240.4</v>
      </c>
      <c r="AU49" s="43">
        <f t="shared" ref="AU49:AV54" si="95">AM49/AU$5</f>
        <v>14527.666666666666</v>
      </c>
      <c r="AV49" s="44">
        <f t="shared" si="95"/>
        <v>19426.516129032258</v>
      </c>
      <c r="AW49" s="122"/>
      <c r="AX49" s="43">
        <f t="shared" ref="AX49:AX56" si="96">MEDIAN($D49:$K49)</f>
        <v>54226.5</v>
      </c>
      <c r="AY49" s="43">
        <f t="shared" ref="AY49:BA56" si="97">MEDIAN($M49:$AF49)</f>
        <v>4072</v>
      </c>
      <c r="AZ49" s="43">
        <f t="shared" ref="AZ49:AZ55" si="98">MEDIAN($AC49,$AD49,$Z49,$T49,$O49,Q49,AF49)</f>
        <v>4773</v>
      </c>
      <c r="BA49" s="43">
        <f t="shared" ref="BA49:BA55" si="99">MEDIAN(M49,N49,P49,R49,S49,U49,V49,Y49,AA49,AB49,AE49,W49,X49)</f>
        <v>3991</v>
      </c>
      <c r="BB49" s="43">
        <f t="shared" ref="BB49:BB56" si="100">MEDIAN($AJ49:$AL49)</f>
        <v>5873</v>
      </c>
      <c r="BC49" s="44">
        <f t="shared" ref="BC49:BC55" si="101">MEDIAN(D49:K49,M49:AF49,AJ49:AL49)</f>
        <v>6291</v>
      </c>
    </row>
    <row r="50" spans="1:55" s="204" customFormat="1">
      <c r="A50" s="199"/>
      <c r="B50" s="200"/>
      <c r="C50" s="201" t="s">
        <v>253</v>
      </c>
      <c r="D50" s="144">
        <v>0</v>
      </c>
      <c r="E50" s="160">
        <v>862</v>
      </c>
      <c r="F50" s="160">
        <v>0</v>
      </c>
      <c r="G50" s="160">
        <v>25299</v>
      </c>
      <c r="H50" s="144">
        <v>0</v>
      </c>
      <c r="I50" s="144">
        <v>0</v>
      </c>
      <c r="J50" s="160">
        <v>0</v>
      </c>
      <c r="K50" s="144">
        <v>0</v>
      </c>
      <c r="L50" s="43">
        <f t="shared" si="88"/>
        <v>26161</v>
      </c>
      <c r="M50" s="160">
        <v>7476</v>
      </c>
      <c r="N50" s="160">
        <v>1150</v>
      </c>
      <c r="O50" s="160">
        <v>0</v>
      </c>
      <c r="P50" s="160">
        <v>0</v>
      </c>
      <c r="Q50" s="160">
        <v>0</v>
      </c>
      <c r="R50" s="160">
        <v>0</v>
      </c>
      <c r="S50" s="160">
        <v>1885</v>
      </c>
      <c r="T50" s="160">
        <v>1307</v>
      </c>
      <c r="U50" s="160">
        <v>2695</v>
      </c>
      <c r="V50" s="144">
        <v>1846</v>
      </c>
      <c r="W50" s="144">
        <v>0</v>
      </c>
      <c r="X50" s="144">
        <v>4565</v>
      </c>
      <c r="Y50" s="160">
        <v>338</v>
      </c>
      <c r="Z50" s="160">
        <v>3402</v>
      </c>
      <c r="AA50" s="160">
        <v>201</v>
      </c>
      <c r="AB50" s="160">
        <v>0</v>
      </c>
      <c r="AC50" s="160">
        <v>0</v>
      </c>
      <c r="AD50" s="160">
        <v>0</v>
      </c>
      <c r="AE50" s="160">
        <v>1222</v>
      </c>
      <c r="AF50" s="160">
        <v>0</v>
      </c>
      <c r="AG50" s="43">
        <f t="shared" si="89"/>
        <v>26087</v>
      </c>
      <c r="AH50" s="43">
        <f t="shared" si="90"/>
        <v>4709</v>
      </c>
      <c r="AI50" s="43">
        <f t="shared" si="90"/>
        <v>4118</v>
      </c>
      <c r="AJ50" s="160">
        <v>0</v>
      </c>
      <c r="AK50" s="144">
        <v>0</v>
      </c>
      <c r="AL50" s="160">
        <v>0</v>
      </c>
      <c r="AM50" s="43">
        <f t="shared" si="91"/>
        <v>0</v>
      </c>
      <c r="AN50" s="44">
        <f t="shared" si="92"/>
        <v>52248</v>
      </c>
      <c r="AQ50" s="43">
        <f t="shared" si="93"/>
        <v>0</v>
      </c>
      <c r="AR50" s="43">
        <f t="shared" si="94"/>
        <v>1304.3499999999999</v>
      </c>
      <c r="AS50" s="43">
        <f t="shared" si="94"/>
        <v>941.8</v>
      </c>
      <c r="AT50" s="43">
        <f t="shared" si="94"/>
        <v>274.53333333333336</v>
      </c>
      <c r="AU50" s="43">
        <f t="shared" si="95"/>
        <v>0</v>
      </c>
      <c r="AV50" s="44">
        <f t="shared" si="95"/>
        <v>1685.4193548387098</v>
      </c>
      <c r="AW50" s="122"/>
      <c r="AX50" s="43">
        <f t="shared" si="96"/>
        <v>0</v>
      </c>
      <c r="AY50" s="43">
        <f t="shared" si="97"/>
        <v>269.5</v>
      </c>
      <c r="AZ50" s="43">
        <f t="shared" si="98"/>
        <v>0</v>
      </c>
      <c r="BA50" s="43">
        <f t="shared" si="99"/>
        <v>1150</v>
      </c>
      <c r="BB50" s="43">
        <f t="shared" si="100"/>
        <v>0</v>
      </c>
      <c r="BC50" s="44">
        <f t="shared" si="101"/>
        <v>0</v>
      </c>
    </row>
    <row r="51" spans="1:55" s="204" customFormat="1">
      <c r="A51" s="199"/>
      <c r="B51" s="200"/>
      <c r="C51" s="201" t="s">
        <v>252</v>
      </c>
      <c r="D51" s="144">
        <v>16094</v>
      </c>
      <c r="E51" s="160">
        <v>0</v>
      </c>
      <c r="F51" s="160">
        <v>11826</v>
      </c>
      <c r="G51" s="160">
        <v>35324</v>
      </c>
      <c r="H51" s="144">
        <v>8716</v>
      </c>
      <c r="I51" s="144">
        <v>28978</v>
      </c>
      <c r="J51" s="160">
        <v>0</v>
      </c>
      <c r="K51" s="144">
        <v>19787</v>
      </c>
      <c r="L51" s="43">
        <f t="shared" si="88"/>
        <v>120725</v>
      </c>
      <c r="M51" s="160">
        <v>1722</v>
      </c>
      <c r="N51" s="160">
        <v>2115</v>
      </c>
      <c r="O51" s="160">
        <v>5929</v>
      </c>
      <c r="P51" s="160">
        <v>2431</v>
      </c>
      <c r="Q51" s="160">
        <v>3954</v>
      </c>
      <c r="R51" s="160">
        <v>2734</v>
      </c>
      <c r="S51" s="160">
        <v>1225</v>
      </c>
      <c r="T51" s="160">
        <v>4393</v>
      </c>
      <c r="U51" s="160">
        <v>684</v>
      </c>
      <c r="V51" s="144">
        <v>1740</v>
      </c>
      <c r="W51" s="144">
        <v>986</v>
      </c>
      <c r="X51" s="144">
        <v>802</v>
      </c>
      <c r="Y51" s="160">
        <v>1571</v>
      </c>
      <c r="Z51" s="160">
        <v>6248</v>
      </c>
      <c r="AA51" s="160">
        <v>4123</v>
      </c>
      <c r="AB51" s="160">
        <v>2725</v>
      </c>
      <c r="AC51" s="160">
        <v>4265</v>
      </c>
      <c r="AD51" s="160">
        <v>4662</v>
      </c>
      <c r="AE51" s="160">
        <v>1248</v>
      </c>
      <c r="AF51" s="160">
        <v>0</v>
      </c>
      <c r="AG51" s="43">
        <f t="shared" si="89"/>
        <v>53557</v>
      </c>
      <c r="AH51" s="43">
        <f t="shared" si="90"/>
        <v>25497</v>
      </c>
      <c r="AI51" s="43">
        <f t="shared" si="90"/>
        <v>13148</v>
      </c>
      <c r="AJ51" s="160">
        <v>9346</v>
      </c>
      <c r="AK51" s="144">
        <v>880</v>
      </c>
      <c r="AL51" s="160">
        <v>1186</v>
      </c>
      <c r="AM51" s="43">
        <f t="shared" si="91"/>
        <v>11412</v>
      </c>
      <c r="AN51" s="44">
        <f t="shared" si="92"/>
        <v>185694</v>
      </c>
      <c r="AQ51" s="43">
        <f t="shared" si="93"/>
        <v>2473.375</v>
      </c>
      <c r="AR51" s="43">
        <f t="shared" si="94"/>
        <v>2677.85</v>
      </c>
      <c r="AS51" s="43">
        <f t="shared" si="94"/>
        <v>5099.3999999999996</v>
      </c>
      <c r="AT51" s="43">
        <f t="shared" si="94"/>
        <v>876.5333333333333</v>
      </c>
      <c r="AU51" s="43">
        <f t="shared" si="95"/>
        <v>3804</v>
      </c>
      <c r="AV51" s="44">
        <f t="shared" si="95"/>
        <v>5990.1290322580644</v>
      </c>
      <c r="AW51" s="122"/>
      <c r="AX51" s="43">
        <f t="shared" si="96"/>
        <v>13960</v>
      </c>
      <c r="AY51" s="43">
        <f t="shared" si="97"/>
        <v>2273</v>
      </c>
      <c r="AZ51" s="43">
        <f t="shared" si="98"/>
        <v>4393</v>
      </c>
      <c r="BA51" s="43">
        <f t="shared" si="99"/>
        <v>1722</v>
      </c>
      <c r="BB51" s="43">
        <f t="shared" si="100"/>
        <v>1186</v>
      </c>
      <c r="BC51" s="44">
        <f t="shared" si="101"/>
        <v>2725</v>
      </c>
    </row>
    <row r="52" spans="1:55" s="204" customFormat="1">
      <c r="A52" s="199"/>
      <c r="B52" s="200"/>
      <c r="C52" s="201" t="s">
        <v>251</v>
      </c>
      <c r="D52" s="220">
        <v>1160</v>
      </c>
      <c r="E52" s="160">
        <v>0</v>
      </c>
      <c r="F52" s="160">
        <v>3809</v>
      </c>
      <c r="G52" s="160">
        <v>9458</v>
      </c>
      <c r="H52" s="144">
        <v>1442</v>
      </c>
      <c r="I52" s="144">
        <v>0</v>
      </c>
      <c r="J52" s="160">
        <v>0</v>
      </c>
      <c r="K52" s="144">
        <v>3180</v>
      </c>
      <c r="L52" s="43">
        <f t="shared" si="88"/>
        <v>19049</v>
      </c>
      <c r="M52" s="160">
        <v>0</v>
      </c>
      <c r="N52" s="160">
        <v>0</v>
      </c>
      <c r="O52" s="160">
        <v>735</v>
      </c>
      <c r="P52" s="160">
        <v>0</v>
      </c>
      <c r="Q52" s="160">
        <v>0</v>
      </c>
      <c r="R52" s="160">
        <v>0</v>
      </c>
      <c r="S52" s="160">
        <v>186</v>
      </c>
      <c r="T52" s="160">
        <v>5</v>
      </c>
      <c r="U52" s="160">
        <v>361</v>
      </c>
      <c r="V52" s="144">
        <v>0</v>
      </c>
      <c r="W52" s="144">
        <v>0</v>
      </c>
      <c r="X52" s="144">
        <v>0</v>
      </c>
      <c r="Y52" s="160">
        <v>0</v>
      </c>
      <c r="Z52" s="160">
        <v>96</v>
      </c>
      <c r="AA52" s="160">
        <v>404</v>
      </c>
      <c r="AB52" s="160">
        <v>0</v>
      </c>
      <c r="AC52" s="160">
        <v>143</v>
      </c>
      <c r="AD52" s="160">
        <v>477</v>
      </c>
      <c r="AE52" s="160">
        <v>76</v>
      </c>
      <c r="AF52" s="160">
        <v>0</v>
      </c>
      <c r="AG52" s="43">
        <f t="shared" si="89"/>
        <v>2483</v>
      </c>
      <c r="AH52" s="43">
        <f t="shared" si="90"/>
        <v>1456</v>
      </c>
      <c r="AI52" s="43">
        <f t="shared" si="90"/>
        <v>1318</v>
      </c>
      <c r="AJ52" s="160">
        <v>0</v>
      </c>
      <c r="AK52" s="144">
        <v>0</v>
      </c>
      <c r="AL52" s="160">
        <v>0</v>
      </c>
      <c r="AM52" s="43">
        <f t="shared" si="91"/>
        <v>0</v>
      </c>
      <c r="AN52" s="44">
        <f t="shared" si="92"/>
        <v>21532</v>
      </c>
      <c r="AQ52" s="43">
        <f t="shared" si="93"/>
        <v>397.5</v>
      </c>
      <c r="AR52" s="43">
        <f t="shared" si="94"/>
        <v>124.15</v>
      </c>
      <c r="AS52" s="43">
        <f t="shared" si="94"/>
        <v>291.2</v>
      </c>
      <c r="AT52" s="43">
        <f t="shared" si="94"/>
        <v>87.86666666666666</v>
      </c>
      <c r="AU52" s="43">
        <f t="shared" si="95"/>
        <v>0</v>
      </c>
      <c r="AV52" s="44">
        <f t="shared" si="95"/>
        <v>694.58064516129036</v>
      </c>
      <c r="AW52" s="122"/>
      <c r="AX52" s="43">
        <f t="shared" si="96"/>
        <v>1301</v>
      </c>
      <c r="AY52" s="43">
        <f t="shared" si="97"/>
        <v>0</v>
      </c>
      <c r="AZ52" s="43">
        <f t="shared" si="98"/>
        <v>96</v>
      </c>
      <c r="BA52" s="43">
        <f t="shared" si="99"/>
        <v>0</v>
      </c>
      <c r="BB52" s="43">
        <f t="shared" si="100"/>
        <v>0</v>
      </c>
      <c r="BC52" s="44">
        <f t="shared" si="101"/>
        <v>0</v>
      </c>
    </row>
    <row r="53" spans="1:55" s="204" customFormat="1">
      <c r="A53" s="199"/>
      <c r="B53" s="200"/>
      <c r="C53" s="201" t="s">
        <v>250</v>
      </c>
      <c r="D53" s="220">
        <v>7660</v>
      </c>
      <c r="E53" s="160">
        <v>49</v>
      </c>
      <c r="F53" s="160">
        <v>2007</v>
      </c>
      <c r="G53" s="160">
        <v>0</v>
      </c>
      <c r="H53" s="144">
        <v>602</v>
      </c>
      <c r="I53" s="144">
        <v>0</v>
      </c>
      <c r="J53" s="160">
        <v>201</v>
      </c>
      <c r="K53" s="144">
        <v>0</v>
      </c>
      <c r="L53" s="43">
        <f t="shared" si="88"/>
        <v>10519</v>
      </c>
      <c r="M53" s="160">
        <v>0</v>
      </c>
      <c r="N53" s="160">
        <v>214</v>
      </c>
      <c r="O53" s="160">
        <v>948</v>
      </c>
      <c r="P53" s="160">
        <v>0</v>
      </c>
      <c r="Q53" s="160">
        <v>0</v>
      </c>
      <c r="R53" s="160">
        <v>626</v>
      </c>
      <c r="S53" s="160">
        <v>450</v>
      </c>
      <c r="T53" s="160">
        <v>90</v>
      </c>
      <c r="U53" s="160">
        <v>0</v>
      </c>
      <c r="V53" s="144">
        <v>0</v>
      </c>
      <c r="W53" s="144">
        <v>0</v>
      </c>
      <c r="X53" s="144">
        <v>0</v>
      </c>
      <c r="Y53" s="160">
        <v>0</v>
      </c>
      <c r="Z53" s="160">
        <v>1853</v>
      </c>
      <c r="AA53" s="160">
        <v>397</v>
      </c>
      <c r="AB53" s="160">
        <v>10</v>
      </c>
      <c r="AC53" s="160">
        <v>0</v>
      </c>
      <c r="AD53" s="160">
        <v>0</v>
      </c>
      <c r="AE53" s="160">
        <v>1355</v>
      </c>
      <c r="AF53" s="160">
        <v>0</v>
      </c>
      <c r="AG53" s="43">
        <f t="shared" si="89"/>
        <v>5943</v>
      </c>
      <c r="AH53" s="43">
        <f t="shared" si="90"/>
        <v>2891</v>
      </c>
      <c r="AI53" s="43">
        <f t="shared" si="90"/>
        <v>1752</v>
      </c>
      <c r="AJ53" s="160">
        <v>497</v>
      </c>
      <c r="AK53" s="144">
        <v>128</v>
      </c>
      <c r="AL53" s="160">
        <v>0</v>
      </c>
      <c r="AM53" s="43">
        <f t="shared" si="91"/>
        <v>625</v>
      </c>
      <c r="AN53" s="44">
        <f t="shared" si="92"/>
        <v>17087</v>
      </c>
      <c r="AQ53" s="43">
        <f t="shared" si="93"/>
        <v>0</v>
      </c>
      <c r="AR53" s="43">
        <f t="shared" si="94"/>
        <v>297.14999999999998</v>
      </c>
      <c r="AS53" s="43">
        <f t="shared" si="94"/>
        <v>578.20000000000005</v>
      </c>
      <c r="AT53" s="43">
        <f t="shared" si="94"/>
        <v>116.8</v>
      </c>
      <c r="AU53" s="43">
        <f t="shared" si="95"/>
        <v>208.33333333333334</v>
      </c>
      <c r="AV53" s="44">
        <f t="shared" si="95"/>
        <v>551.19354838709683</v>
      </c>
      <c r="AW53" s="122"/>
      <c r="AX53" s="43">
        <f t="shared" si="96"/>
        <v>125</v>
      </c>
      <c r="AY53" s="43">
        <f t="shared" si="97"/>
        <v>0</v>
      </c>
      <c r="AZ53" s="43">
        <f t="shared" si="98"/>
        <v>0</v>
      </c>
      <c r="BA53" s="43">
        <f t="shared" si="99"/>
        <v>0</v>
      </c>
      <c r="BB53" s="43">
        <f t="shared" si="100"/>
        <v>128</v>
      </c>
      <c r="BC53" s="44">
        <f t="shared" si="101"/>
        <v>10</v>
      </c>
    </row>
    <row r="54" spans="1:55" s="204" customFormat="1">
      <c r="A54" s="199"/>
      <c r="B54" s="200"/>
      <c r="C54" s="217" t="s">
        <v>125</v>
      </c>
      <c r="D54" s="144">
        <v>19951</v>
      </c>
      <c r="E54" s="160">
        <v>0</v>
      </c>
      <c r="F54" s="160">
        <v>15973</v>
      </c>
      <c r="G54" s="160">
        <v>73906</v>
      </c>
      <c r="H54" s="144">
        <v>11522</v>
      </c>
      <c r="I54" s="144">
        <v>17656</v>
      </c>
      <c r="J54" s="160">
        <v>30685</v>
      </c>
      <c r="K54" s="144">
        <v>0</v>
      </c>
      <c r="L54" s="43">
        <f t="shared" si="88"/>
        <v>169693</v>
      </c>
      <c r="M54" s="160">
        <v>588</v>
      </c>
      <c r="N54" s="160">
        <v>2386</v>
      </c>
      <c r="O54" s="160">
        <v>0</v>
      </c>
      <c r="P54" s="160">
        <v>2382</v>
      </c>
      <c r="Q54" s="160">
        <v>9006</v>
      </c>
      <c r="R54" s="160">
        <v>3434</v>
      </c>
      <c r="S54" s="160">
        <v>2004</v>
      </c>
      <c r="T54" s="160">
        <v>4322</v>
      </c>
      <c r="U54" s="160">
        <v>139</v>
      </c>
      <c r="V54" s="144">
        <v>9</v>
      </c>
      <c r="W54" s="144">
        <v>2056</v>
      </c>
      <c r="X54" s="144">
        <v>432</v>
      </c>
      <c r="Y54" s="160">
        <v>8846</v>
      </c>
      <c r="Z54" s="160">
        <v>19691</v>
      </c>
      <c r="AA54" s="160">
        <v>6523</v>
      </c>
      <c r="AB54" s="160">
        <v>3128</v>
      </c>
      <c r="AC54" s="160">
        <v>659</v>
      </c>
      <c r="AD54" s="160">
        <v>6507</v>
      </c>
      <c r="AE54" s="160">
        <v>1802</v>
      </c>
      <c r="AF54" s="160">
        <v>17700</v>
      </c>
      <c r="AG54" s="43">
        <f t="shared" si="89"/>
        <v>91614</v>
      </c>
      <c r="AH54" s="43">
        <f t="shared" si="90"/>
        <v>31179</v>
      </c>
      <c r="AI54" s="43">
        <f t="shared" si="90"/>
        <v>17353</v>
      </c>
      <c r="AJ54" s="160">
        <v>1989</v>
      </c>
      <c r="AK54" s="144">
        <v>3639</v>
      </c>
      <c r="AL54" s="160">
        <v>1746</v>
      </c>
      <c r="AM54" s="43">
        <f t="shared" si="91"/>
        <v>7374</v>
      </c>
      <c r="AN54" s="44">
        <f t="shared" si="92"/>
        <v>268681</v>
      </c>
      <c r="AQ54" s="43">
        <f t="shared" si="93"/>
        <v>0</v>
      </c>
      <c r="AR54" s="43">
        <f t="shared" si="94"/>
        <v>4580.7</v>
      </c>
      <c r="AS54" s="43">
        <f t="shared" si="94"/>
        <v>6235.8</v>
      </c>
      <c r="AT54" s="43">
        <f t="shared" si="94"/>
        <v>1156.8666666666666</v>
      </c>
      <c r="AU54" s="43">
        <f t="shared" si="95"/>
        <v>2458</v>
      </c>
      <c r="AV54" s="44">
        <f t="shared" si="95"/>
        <v>8667.1290322580644</v>
      </c>
      <c r="AW54" s="122"/>
      <c r="AX54" s="43">
        <f t="shared" si="96"/>
        <v>16814.5</v>
      </c>
      <c r="AY54" s="43">
        <f t="shared" si="97"/>
        <v>2384</v>
      </c>
      <c r="AZ54" s="43">
        <f t="shared" si="98"/>
        <v>6507</v>
      </c>
      <c r="BA54" s="43">
        <f t="shared" si="99"/>
        <v>2056</v>
      </c>
      <c r="BB54" s="43">
        <f t="shared" si="100"/>
        <v>1989</v>
      </c>
      <c r="BC54" s="44">
        <f t="shared" si="101"/>
        <v>3128</v>
      </c>
    </row>
    <row r="55" spans="1:55" s="204" customFormat="1">
      <c r="A55" s="199"/>
      <c r="B55" s="200"/>
      <c r="C55" s="210" t="s">
        <v>249</v>
      </c>
      <c r="D55" s="46">
        <f t="shared" ref="D55:K55" si="102">SUM(D49:D54)</f>
        <v>60739</v>
      </c>
      <c r="E55" s="118">
        <f t="shared" si="102"/>
        <v>30185</v>
      </c>
      <c r="F55" s="118">
        <f t="shared" si="102"/>
        <v>115256</v>
      </c>
      <c r="G55" s="118">
        <f t="shared" si="102"/>
        <v>238497</v>
      </c>
      <c r="H55" s="118">
        <f t="shared" si="102"/>
        <v>66257</v>
      </c>
      <c r="I55" s="118">
        <f t="shared" si="102"/>
        <v>126095</v>
      </c>
      <c r="J55" s="118">
        <f t="shared" si="102"/>
        <v>58574</v>
      </c>
      <c r="K55" s="88">
        <f t="shared" si="102"/>
        <v>87445</v>
      </c>
      <c r="L55" s="45">
        <f t="shared" si="88"/>
        <v>783048</v>
      </c>
      <c r="M55" s="46">
        <f t="shared" ref="M55:V55" si="103">M54+M53+M52+M51+M50+M49</f>
        <v>13081</v>
      </c>
      <c r="N55" s="118">
        <f t="shared" si="103"/>
        <v>8840</v>
      </c>
      <c r="O55" s="118">
        <f t="shared" si="103"/>
        <v>21043</v>
      </c>
      <c r="P55" s="118">
        <f t="shared" si="103"/>
        <v>8804</v>
      </c>
      <c r="Q55" s="118">
        <f t="shared" si="103"/>
        <v>20673</v>
      </c>
      <c r="R55" s="118">
        <f t="shared" si="103"/>
        <v>10579</v>
      </c>
      <c r="S55" s="118">
        <f t="shared" si="103"/>
        <v>12041</v>
      </c>
      <c r="T55" s="118">
        <f t="shared" si="103"/>
        <v>14890</v>
      </c>
      <c r="U55" s="118">
        <f t="shared" si="103"/>
        <v>21558</v>
      </c>
      <c r="V55" s="118">
        <f t="shared" si="103"/>
        <v>11402</v>
      </c>
      <c r="W55" s="118">
        <f t="shared" ref="W55:X55" si="104">W54+W53+W52+W51+W50+W49</f>
        <v>5905</v>
      </c>
      <c r="X55" s="118">
        <f t="shared" si="104"/>
        <v>6642</v>
      </c>
      <c r="Y55" s="118">
        <f t="shared" ref="Y55:AF55" si="105">Y54+Y53+Y52+Y51+Y50+Y49</f>
        <v>22318</v>
      </c>
      <c r="Z55" s="118">
        <f t="shared" si="105"/>
        <v>34510</v>
      </c>
      <c r="AA55" s="118">
        <f t="shared" si="105"/>
        <v>17198</v>
      </c>
      <c r="AB55" s="118">
        <f t="shared" si="105"/>
        <v>9388</v>
      </c>
      <c r="AC55" s="118">
        <f t="shared" si="105"/>
        <v>21115</v>
      </c>
      <c r="AD55" s="118">
        <f t="shared" si="105"/>
        <v>13879</v>
      </c>
      <c r="AE55" s="118">
        <f t="shared" si="105"/>
        <v>9856</v>
      </c>
      <c r="AF55" s="88">
        <f t="shared" si="105"/>
        <v>17700</v>
      </c>
      <c r="AG55" s="45">
        <f t="shared" si="89"/>
        <v>301422</v>
      </c>
      <c r="AH55" s="45">
        <f t="shared" si="90"/>
        <v>105437</v>
      </c>
      <c r="AI55" s="45">
        <f t="shared" si="90"/>
        <v>71295</v>
      </c>
      <c r="AJ55" s="46">
        <f>AJ54+AJ53+AJ52+AJ51+AJ50+AJ49</f>
        <v>47909</v>
      </c>
      <c r="AK55" s="118">
        <f>AK54+AK53+AK52+AK51+AK50+AK49</f>
        <v>6280</v>
      </c>
      <c r="AL55" s="88">
        <f>AL54+AL53+AL52+AL51+AL50+AL49</f>
        <v>8805</v>
      </c>
      <c r="AM55" s="45">
        <f t="shared" si="91"/>
        <v>62994</v>
      </c>
      <c r="AN55" s="211">
        <f t="shared" si="92"/>
        <v>1147464</v>
      </c>
      <c r="AQ55" s="45">
        <f>K55/AQ$5</f>
        <v>10930.625</v>
      </c>
      <c r="AR55" s="45">
        <f>AG55/AR$5</f>
        <v>15071.1</v>
      </c>
      <c r="AS55" s="45">
        <f>AH55/AS$5</f>
        <v>21087.4</v>
      </c>
      <c r="AT55" s="45">
        <f>AI55/AT$5</f>
        <v>4753</v>
      </c>
      <c r="AU55" s="45">
        <f>AM55/AU$5</f>
        <v>20998</v>
      </c>
      <c r="AV55" s="211">
        <f>AN55/AV$5</f>
        <v>37014.967741935485</v>
      </c>
      <c r="AW55" s="122"/>
      <c r="AX55" s="45">
        <f t="shared" si="96"/>
        <v>76851</v>
      </c>
      <c r="AY55" s="45">
        <f t="shared" si="97"/>
        <v>13480</v>
      </c>
      <c r="AZ55" s="45">
        <f t="shared" si="98"/>
        <v>20673</v>
      </c>
      <c r="BA55" s="45">
        <f t="shared" si="99"/>
        <v>10579</v>
      </c>
      <c r="BB55" s="45">
        <f t="shared" si="100"/>
        <v>8805</v>
      </c>
      <c r="BC55" s="211">
        <f t="shared" si="101"/>
        <v>17700</v>
      </c>
    </row>
    <row r="56" spans="1:55" s="229" customFormat="1" ht="12">
      <c r="A56" s="227"/>
      <c r="B56" s="228"/>
      <c r="C56" s="212" t="s">
        <v>248</v>
      </c>
      <c r="D56" s="87">
        <f t="shared" ref="D56:V56" si="106">+D55/D$63</f>
        <v>0.27943064034559062</v>
      </c>
      <c r="E56" s="214">
        <f t="shared" si="106"/>
        <v>0.35819815115878911</v>
      </c>
      <c r="F56" s="214">
        <f t="shared" si="106"/>
        <v>0.3113655335622415</v>
      </c>
      <c r="G56" s="214">
        <f t="shared" si="106"/>
        <v>0.33197618093138237</v>
      </c>
      <c r="H56" s="119">
        <f t="shared" si="106"/>
        <v>0.27068311156685471</v>
      </c>
      <c r="I56" s="119">
        <f t="shared" si="106"/>
        <v>0.27481616445163176</v>
      </c>
      <c r="J56" s="214">
        <f t="shared" si="106"/>
        <v>0.3189071764187052</v>
      </c>
      <c r="K56" s="119">
        <f t="shared" si="106"/>
        <v>0.32069901345949314</v>
      </c>
      <c r="L56" s="84">
        <f t="shared" si="106"/>
        <v>0.30705753780046563</v>
      </c>
      <c r="M56" s="214">
        <f t="shared" si="106"/>
        <v>0.58849199208205871</v>
      </c>
      <c r="N56" s="215">
        <f t="shared" si="106"/>
        <v>0.26974246307823752</v>
      </c>
      <c r="O56" s="214">
        <f t="shared" si="106"/>
        <v>0.29044457633435011</v>
      </c>
      <c r="P56" s="214">
        <f t="shared" si="106"/>
        <v>0.27259497786172088</v>
      </c>
      <c r="Q56" s="214">
        <f t="shared" si="106"/>
        <v>0.23778467908902692</v>
      </c>
      <c r="R56" s="214">
        <f t="shared" si="106"/>
        <v>0.36095946499249354</v>
      </c>
      <c r="S56" s="214">
        <f t="shared" si="106"/>
        <v>0.36783259508171684</v>
      </c>
      <c r="T56" s="214">
        <f t="shared" si="106"/>
        <v>0.29970009862528429</v>
      </c>
      <c r="U56" s="214">
        <f t="shared" si="106"/>
        <v>0.54150862826856894</v>
      </c>
      <c r="V56" s="119">
        <f t="shared" si="106"/>
        <v>0.41831456139707229</v>
      </c>
      <c r="W56" s="119">
        <f t="shared" ref="W56:X56" si="107">+W55/W$63</f>
        <v>0.29737624011683539</v>
      </c>
      <c r="X56" s="119">
        <f t="shared" si="107"/>
        <v>0.71457772996234536</v>
      </c>
      <c r="Y56" s="214">
        <f t="shared" ref="Y56:AN56" si="108">+Y55/Y$63</f>
        <v>0.39556193615852253</v>
      </c>
      <c r="Z56" s="215">
        <f t="shared" si="108"/>
        <v>0.29928539216706562</v>
      </c>
      <c r="AA56" s="214">
        <f t="shared" si="108"/>
        <v>0.34662205740083846</v>
      </c>
      <c r="AB56" s="214">
        <f t="shared" si="108"/>
        <v>0.30173882300003213</v>
      </c>
      <c r="AC56" s="214">
        <f t="shared" si="108"/>
        <v>0.31986608495425073</v>
      </c>
      <c r="AD56" s="214">
        <f t="shared" si="108"/>
        <v>0.30565771797299973</v>
      </c>
      <c r="AE56" s="215">
        <f t="shared" si="108"/>
        <v>0.41448336767736238</v>
      </c>
      <c r="AF56" s="215">
        <f t="shared" si="108"/>
        <v>0.40471018634960559</v>
      </c>
      <c r="AG56" s="84">
        <f t="shared" si="108"/>
        <v>0.34019581840241531</v>
      </c>
      <c r="AH56" s="84">
        <f t="shared" si="108"/>
        <v>0.30223212110267411</v>
      </c>
      <c r="AI56" s="84">
        <f t="shared" si="108"/>
        <v>0.37344822167513486</v>
      </c>
      <c r="AJ56" s="214">
        <f t="shared" si="108"/>
        <v>0.41902671121451185</v>
      </c>
      <c r="AK56" s="119">
        <f t="shared" si="108"/>
        <v>0.35209688270912759</v>
      </c>
      <c r="AL56" s="214">
        <f t="shared" si="108"/>
        <v>0.47988881621975149</v>
      </c>
      <c r="AM56" s="84">
        <f t="shared" si="108"/>
        <v>0.41851472913538579</v>
      </c>
      <c r="AN56" s="86">
        <f t="shared" si="108"/>
        <v>0.31992104184614872</v>
      </c>
      <c r="AQ56" s="84">
        <f t="shared" ref="AQ56:AV56" si="109">+AQ55/AQ$63</f>
        <v>0.32069901345949314</v>
      </c>
      <c r="AR56" s="84">
        <f t="shared" si="109"/>
        <v>0.34019581840241531</v>
      </c>
      <c r="AS56" s="84">
        <f t="shared" si="109"/>
        <v>0.30223212110267417</v>
      </c>
      <c r="AT56" s="84">
        <f t="shared" si="109"/>
        <v>0.37344822167513486</v>
      </c>
      <c r="AU56" s="84">
        <f t="shared" si="109"/>
        <v>0.41851472913538584</v>
      </c>
      <c r="AV56" s="86">
        <f t="shared" si="109"/>
        <v>0.31992104184614867</v>
      </c>
      <c r="AW56" s="85"/>
      <c r="AX56" s="84">
        <f t="shared" si="96"/>
        <v>0.31513635499047332</v>
      </c>
      <c r="AY56" s="84">
        <f t="shared" si="97"/>
        <v>0.33324407117754462</v>
      </c>
      <c r="AZ56" s="84">
        <f t="shared" si="97"/>
        <v>0.33324407117754462</v>
      </c>
      <c r="BA56" s="84">
        <f t="shared" si="97"/>
        <v>0.33324407117754462</v>
      </c>
      <c r="BB56" s="84">
        <f t="shared" si="100"/>
        <v>0.41902671121451185</v>
      </c>
      <c r="BC56" s="86">
        <f t="shared" ref="BC56" si="110">+BC55/BC$63</f>
        <v>0.35673976136730084</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21451</v>
      </c>
      <c r="E58" s="160">
        <v>8034</v>
      </c>
      <c r="F58" s="160">
        <v>33197</v>
      </c>
      <c r="G58" s="160">
        <v>93593</v>
      </c>
      <c r="H58" s="144">
        <v>24120</v>
      </c>
      <c r="I58" s="144">
        <v>59676</v>
      </c>
      <c r="J58" s="160">
        <v>15973</v>
      </c>
      <c r="K58" s="144">
        <v>24957</v>
      </c>
      <c r="L58" s="43">
        <f>+SUM(D58:K58)</f>
        <v>281001</v>
      </c>
      <c r="M58" s="160">
        <v>1268</v>
      </c>
      <c r="N58" s="160">
        <v>2698</v>
      </c>
      <c r="O58" s="160">
        <v>5447</v>
      </c>
      <c r="P58" s="160">
        <v>2809</v>
      </c>
      <c r="Q58" s="160">
        <v>8288</v>
      </c>
      <c r="R58" s="160">
        <v>2431</v>
      </c>
      <c r="S58" s="160">
        <v>1769</v>
      </c>
      <c r="T58" s="160">
        <v>3886</v>
      </c>
      <c r="U58" s="160">
        <v>2620</v>
      </c>
      <c r="V58" s="144">
        <v>1603</v>
      </c>
      <c r="W58" s="144">
        <v>1327</v>
      </c>
      <c r="X58" s="144">
        <v>297</v>
      </c>
      <c r="Y58" s="160">
        <v>3396</v>
      </c>
      <c r="Z58" s="160">
        <v>9597</v>
      </c>
      <c r="AA58" s="160">
        <v>4305</v>
      </c>
      <c r="AB58" s="160">
        <v>2309</v>
      </c>
      <c r="AC58" s="160">
        <v>6561</v>
      </c>
      <c r="AD58" s="160">
        <v>5224</v>
      </c>
      <c r="AE58" s="160">
        <v>1817</v>
      </c>
      <c r="AF58" s="160">
        <v>3562</v>
      </c>
      <c r="AG58" s="43">
        <f>+SUM(M58:AF58)</f>
        <v>71214</v>
      </c>
      <c r="AH58" s="43">
        <f t="shared" ref="AH58:AI60" si="111">AC58+AD58+Z58+T58+O58</f>
        <v>30715</v>
      </c>
      <c r="AI58" s="43">
        <f t="shared" si="111"/>
        <v>16775</v>
      </c>
      <c r="AJ58" s="160">
        <v>9240</v>
      </c>
      <c r="AK58" s="144">
        <v>1624</v>
      </c>
      <c r="AL58" s="160">
        <v>670</v>
      </c>
      <c r="AM58" s="43">
        <f>+SUM(AJ58:AL58)</f>
        <v>11534</v>
      </c>
      <c r="AN58" s="44">
        <f>+AM58+AG58+L58</f>
        <v>363749</v>
      </c>
      <c r="AQ58" s="43">
        <f t="shared" ref="AQ58:AQ59" si="112">K58/AQ$5</f>
        <v>3119.625</v>
      </c>
      <c r="AR58" s="43">
        <f t="shared" ref="AR58:AT59" si="113">AG58/AR$5</f>
        <v>3560.7</v>
      </c>
      <c r="AS58" s="43">
        <f t="shared" si="113"/>
        <v>6143</v>
      </c>
      <c r="AT58" s="43">
        <f t="shared" si="113"/>
        <v>1118.3333333333333</v>
      </c>
      <c r="AU58" s="43">
        <f t="shared" ref="AU58:AV59" si="114">AM58/AU$5</f>
        <v>3844.6666666666665</v>
      </c>
      <c r="AV58" s="44">
        <f t="shared" si="114"/>
        <v>11733.838709677419</v>
      </c>
      <c r="AW58" s="122"/>
      <c r="AX58" s="43">
        <f>MEDIAN($D58:$K58)</f>
        <v>24538.5</v>
      </c>
      <c r="AY58" s="43">
        <f>MEDIAN($M58:$AF58)</f>
        <v>2753.5</v>
      </c>
      <c r="AZ58" s="43">
        <f t="shared" ref="AZ58:AZ60" si="115">MEDIAN($AC58,$AD58,$Z58,$T58,$O58,Q58,AF58)</f>
        <v>5447</v>
      </c>
      <c r="BA58" s="43">
        <f t="shared" ref="BA58:BA60" si="116">MEDIAN(M58,N58,P58,R58,S58,U58,V58,Y58,AA58,AB58,AE58,W58,X58)</f>
        <v>2309</v>
      </c>
      <c r="BB58" s="43">
        <f t="shared" ref="BB58:BB60" si="117">MEDIAN($AJ58:$AL58)</f>
        <v>1624</v>
      </c>
      <c r="BC58" s="44">
        <f t="shared" ref="BC58:BC60" si="118">MEDIAN(D58:K58,M58:AF58,AJ58:AL58)</f>
        <v>3886</v>
      </c>
    </row>
    <row r="59" spans="1:55" s="204" customFormat="1">
      <c r="A59" s="199"/>
      <c r="B59" s="200"/>
      <c r="C59" s="201" t="s">
        <v>245</v>
      </c>
      <c r="D59" s="144">
        <v>1315</v>
      </c>
      <c r="E59" s="160">
        <v>483</v>
      </c>
      <c r="F59" s="160">
        <v>0</v>
      </c>
      <c r="G59" s="160">
        <v>2829</v>
      </c>
      <c r="H59" s="144">
        <v>0</v>
      </c>
      <c r="I59" s="144">
        <v>0</v>
      </c>
      <c r="J59" s="160">
        <v>0</v>
      </c>
      <c r="K59" s="144">
        <v>2335</v>
      </c>
      <c r="L59" s="43">
        <f>+SUM(D59:K59)</f>
        <v>6962</v>
      </c>
      <c r="M59" s="160">
        <v>33</v>
      </c>
      <c r="N59" s="160">
        <v>148</v>
      </c>
      <c r="O59" s="160">
        <v>288</v>
      </c>
      <c r="P59" s="160">
        <v>409</v>
      </c>
      <c r="Q59" s="160">
        <v>357</v>
      </c>
      <c r="R59" s="160">
        <v>315</v>
      </c>
      <c r="S59" s="160">
        <v>0</v>
      </c>
      <c r="T59" s="160">
        <v>1081</v>
      </c>
      <c r="U59" s="160">
        <v>0</v>
      </c>
      <c r="V59" s="144">
        <v>0</v>
      </c>
      <c r="W59" s="144">
        <v>0</v>
      </c>
      <c r="X59" s="144">
        <v>8</v>
      </c>
      <c r="Y59" s="160">
        <v>1156</v>
      </c>
      <c r="Z59" s="160">
        <v>717</v>
      </c>
      <c r="AA59" s="160">
        <v>555</v>
      </c>
      <c r="AB59" s="160">
        <v>108</v>
      </c>
      <c r="AC59" s="160">
        <v>857</v>
      </c>
      <c r="AD59" s="160">
        <v>265</v>
      </c>
      <c r="AE59" s="160">
        <v>0</v>
      </c>
      <c r="AF59" s="160">
        <v>98</v>
      </c>
      <c r="AG59" s="43">
        <f>+SUM(M59:AF59)</f>
        <v>6395</v>
      </c>
      <c r="AH59" s="43">
        <f t="shared" si="111"/>
        <v>3208</v>
      </c>
      <c r="AI59" s="43">
        <f t="shared" si="111"/>
        <v>1229</v>
      </c>
      <c r="AJ59" s="160">
        <v>1478</v>
      </c>
      <c r="AK59" s="144">
        <v>0</v>
      </c>
      <c r="AL59" s="160">
        <v>163</v>
      </c>
      <c r="AM59" s="43">
        <f>+SUM(AJ59:AL59)</f>
        <v>1641</v>
      </c>
      <c r="AN59" s="44">
        <f>+AM59+AG59+L59</f>
        <v>14998</v>
      </c>
      <c r="AQ59" s="43">
        <f t="shared" si="112"/>
        <v>291.875</v>
      </c>
      <c r="AR59" s="43">
        <f t="shared" si="113"/>
        <v>319.75</v>
      </c>
      <c r="AS59" s="43">
        <f t="shared" si="113"/>
        <v>641.6</v>
      </c>
      <c r="AT59" s="43">
        <f t="shared" si="113"/>
        <v>81.933333333333337</v>
      </c>
      <c r="AU59" s="43">
        <f t="shared" si="114"/>
        <v>547</v>
      </c>
      <c r="AV59" s="44">
        <f t="shared" si="114"/>
        <v>483.80645161290323</v>
      </c>
      <c r="AW59" s="122"/>
      <c r="AX59" s="43">
        <f>MEDIAN($D59:$K59)</f>
        <v>241.5</v>
      </c>
      <c r="AY59" s="43">
        <f>MEDIAN($M59:$AF59)</f>
        <v>206.5</v>
      </c>
      <c r="AZ59" s="43">
        <f t="shared" si="115"/>
        <v>357</v>
      </c>
      <c r="BA59" s="43">
        <f t="shared" si="116"/>
        <v>33</v>
      </c>
      <c r="BB59" s="43">
        <f t="shared" si="117"/>
        <v>163</v>
      </c>
      <c r="BC59" s="44">
        <f t="shared" si="118"/>
        <v>163</v>
      </c>
    </row>
    <row r="60" spans="1:55" s="204" customFormat="1">
      <c r="A60" s="199"/>
      <c r="B60" s="200"/>
      <c r="C60" s="210" t="s">
        <v>244</v>
      </c>
      <c r="D60" s="46">
        <f t="shared" ref="D60:V60" si="119">D59+D58</f>
        <v>22766</v>
      </c>
      <c r="E60" s="118">
        <f t="shared" si="119"/>
        <v>8517</v>
      </c>
      <c r="F60" s="118">
        <f t="shared" si="119"/>
        <v>33197</v>
      </c>
      <c r="G60" s="118">
        <f t="shared" si="119"/>
        <v>96422</v>
      </c>
      <c r="H60" s="118">
        <f t="shared" si="119"/>
        <v>24120</v>
      </c>
      <c r="I60" s="118">
        <f t="shared" si="119"/>
        <v>59676</v>
      </c>
      <c r="J60" s="118">
        <f t="shared" si="119"/>
        <v>15973</v>
      </c>
      <c r="K60" s="88">
        <f t="shared" si="119"/>
        <v>27292</v>
      </c>
      <c r="L60" s="45">
        <f t="shared" si="119"/>
        <v>287963</v>
      </c>
      <c r="M60" s="46">
        <f t="shared" si="119"/>
        <v>1301</v>
      </c>
      <c r="N60" s="118">
        <f t="shared" si="119"/>
        <v>2846</v>
      </c>
      <c r="O60" s="118">
        <f t="shared" si="119"/>
        <v>5735</v>
      </c>
      <c r="P60" s="118">
        <f t="shared" si="119"/>
        <v>3218</v>
      </c>
      <c r="Q60" s="118">
        <f t="shared" si="119"/>
        <v>8645</v>
      </c>
      <c r="R60" s="118">
        <f t="shared" si="119"/>
        <v>2746</v>
      </c>
      <c r="S60" s="118">
        <f t="shared" si="119"/>
        <v>1769</v>
      </c>
      <c r="T60" s="118">
        <f t="shared" si="119"/>
        <v>4967</v>
      </c>
      <c r="U60" s="118">
        <f t="shared" si="119"/>
        <v>2620</v>
      </c>
      <c r="V60" s="118">
        <f t="shared" si="119"/>
        <v>1603</v>
      </c>
      <c r="W60" s="118">
        <f t="shared" ref="W60:X60" si="120">W59+W58</f>
        <v>1327</v>
      </c>
      <c r="X60" s="118">
        <f t="shared" si="120"/>
        <v>305</v>
      </c>
      <c r="Y60" s="118">
        <f t="shared" ref="Y60:AF60" si="121">Y59+Y58</f>
        <v>4552</v>
      </c>
      <c r="Z60" s="118">
        <f t="shared" si="121"/>
        <v>10314</v>
      </c>
      <c r="AA60" s="118">
        <f t="shared" si="121"/>
        <v>4860</v>
      </c>
      <c r="AB60" s="118">
        <f t="shared" si="121"/>
        <v>2417</v>
      </c>
      <c r="AC60" s="118">
        <f t="shared" si="121"/>
        <v>7418</v>
      </c>
      <c r="AD60" s="118">
        <f t="shared" si="121"/>
        <v>5489</v>
      </c>
      <c r="AE60" s="118">
        <f t="shared" si="121"/>
        <v>1817</v>
      </c>
      <c r="AF60" s="88">
        <f t="shared" si="121"/>
        <v>3660</v>
      </c>
      <c r="AG60" s="45">
        <f>+SUM(M60:AF60)</f>
        <v>77609</v>
      </c>
      <c r="AH60" s="45">
        <f t="shared" si="111"/>
        <v>33923</v>
      </c>
      <c r="AI60" s="45">
        <f t="shared" si="111"/>
        <v>18004</v>
      </c>
      <c r="AJ60" s="46">
        <f>AJ59+AJ58</f>
        <v>10718</v>
      </c>
      <c r="AK60" s="118">
        <f>AK59+AK58</f>
        <v>1624</v>
      </c>
      <c r="AL60" s="88">
        <f>AL59+AL58</f>
        <v>833</v>
      </c>
      <c r="AM60" s="45">
        <f>+SUM(AJ60:AL60)</f>
        <v>13175</v>
      </c>
      <c r="AN60" s="211">
        <f>+AM60+AG60+L60</f>
        <v>378747</v>
      </c>
      <c r="AQ60" s="45">
        <f>K60/AQ$5</f>
        <v>3411.5</v>
      </c>
      <c r="AR60" s="45">
        <f>AG60/AR$5</f>
        <v>3880.45</v>
      </c>
      <c r="AS60" s="45">
        <f>AH60/AS$5</f>
        <v>6784.6</v>
      </c>
      <c r="AT60" s="45">
        <f>AI60/AT$5</f>
        <v>1200.2666666666667</v>
      </c>
      <c r="AU60" s="45">
        <f>AM60/AU$5</f>
        <v>4391.666666666667</v>
      </c>
      <c r="AV60" s="211">
        <f>AN60/AV$5</f>
        <v>12217.645161290322</v>
      </c>
      <c r="AW60" s="122"/>
      <c r="AX60" s="45">
        <f>MEDIAN($D60:$K60)</f>
        <v>25706</v>
      </c>
      <c r="AY60" s="45">
        <f>MEDIAN($M60:$AF60)</f>
        <v>3032</v>
      </c>
      <c r="AZ60" s="45">
        <f t="shared" si="115"/>
        <v>5735</v>
      </c>
      <c r="BA60" s="45">
        <f t="shared" si="116"/>
        <v>2417</v>
      </c>
      <c r="BB60" s="45">
        <f t="shared" si="117"/>
        <v>1624</v>
      </c>
      <c r="BC60" s="211">
        <f t="shared" si="118"/>
        <v>4860</v>
      </c>
    </row>
    <row r="61" spans="1:55" s="229" customFormat="1" ht="12">
      <c r="A61" s="227"/>
      <c r="B61" s="228"/>
      <c r="C61" s="212" t="s">
        <v>243</v>
      </c>
      <c r="D61" s="87">
        <f t="shared" ref="D61:V61" si="122">+D60/D$63</f>
        <v>0.10473530940759176</v>
      </c>
      <c r="E61" s="214">
        <f t="shared" si="122"/>
        <v>0.10106919507766794</v>
      </c>
      <c r="F61" s="214">
        <f t="shared" si="122"/>
        <v>8.9682113015077142E-2</v>
      </c>
      <c r="G61" s="214">
        <f t="shared" si="122"/>
        <v>0.13421471682145164</v>
      </c>
      <c r="H61" s="119">
        <f t="shared" si="122"/>
        <v>9.8538669891370514E-2</v>
      </c>
      <c r="I61" s="119">
        <f t="shared" si="122"/>
        <v>0.13006010888469469</v>
      </c>
      <c r="J61" s="214">
        <f t="shared" si="122"/>
        <v>8.696528031099085E-2</v>
      </c>
      <c r="K61" s="119">
        <f t="shared" si="122"/>
        <v>0.10009168592071002</v>
      </c>
      <c r="L61" s="84">
        <f t="shared" si="122"/>
        <v>0.11291927156143107</v>
      </c>
      <c r="M61" s="214">
        <f t="shared" si="122"/>
        <v>5.8529782256613282E-2</v>
      </c>
      <c r="N61" s="215">
        <f t="shared" si="122"/>
        <v>8.6842426461613567E-2</v>
      </c>
      <c r="O61" s="214">
        <f t="shared" si="122"/>
        <v>7.9156947454141424E-2</v>
      </c>
      <c r="P61" s="214">
        <f t="shared" si="122"/>
        <v>9.9637737251137878E-2</v>
      </c>
      <c r="Q61" s="214">
        <f t="shared" si="122"/>
        <v>9.9436392914653782E-2</v>
      </c>
      <c r="R61" s="214">
        <f t="shared" si="122"/>
        <v>9.3694554387880435E-2</v>
      </c>
      <c r="S61" s="214">
        <f t="shared" si="122"/>
        <v>5.4040018329005651E-2</v>
      </c>
      <c r="T61" s="214">
        <f t="shared" si="122"/>
        <v>9.9973834108246284E-2</v>
      </c>
      <c r="U61" s="214">
        <f t="shared" si="122"/>
        <v>6.5810956770741752E-2</v>
      </c>
      <c r="V61" s="119">
        <f t="shared" si="122"/>
        <v>5.8810580768243019E-2</v>
      </c>
      <c r="W61" s="119">
        <f t="shared" ref="W61:X61" si="123">+W60/W$63</f>
        <v>6.6827818905171976E-2</v>
      </c>
      <c r="X61" s="119">
        <f t="shared" si="123"/>
        <v>3.28133405056482E-2</v>
      </c>
      <c r="Y61" s="214">
        <f t="shared" ref="Y61:AN61" si="124">+Y60/Y$63</f>
        <v>8.0679179738040799E-2</v>
      </c>
      <c r="Z61" s="215">
        <f t="shared" si="124"/>
        <v>8.9447393068997821E-2</v>
      </c>
      <c r="AA61" s="214">
        <f t="shared" si="124"/>
        <v>9.7952273460174141E-2</v>
      </c>
      <c r="AB61" s="214">
        <f t="shared" si="124"/>
        <v>7.7684569151158678E-2</v>
      </c>
      <c r="AC61" s="214">
        <f t="shared" si="124"/>
        <v>0.11237350784705812</v>
      </c>
      <c r="AD61" s="214">
        <f t="shared" si="124"/>
        <v>0.12088444512960557</v>
      </c>
      <c r="AE61" s="215">
        <f t="shared" si="124"/>
        <v>7.6411960132890366E-2</v>
      </c>
      <c r="AF61" s="215">
        <f t="shared" si="124"/>
        <v>8.3685835143477758E-2</v>
      </c>
      <c r="AG61" s="84">
        <f t="shared" si="124"/>
        <v>8.7592336559352169E-2</v>
      </c>
      <c r="AH61" s="84">
        <f t="shared" si="124"/>
        <v>9.7239301612963333E-2</v>
      </c>
      <c r="AI61" s="84">
        <f t="shared" si="124"/>
        <v>9.430621758944005E-2</v>
      </c>
      <c r="AJ61" s="214">
        <f t="shared" si="124"/>
        <v>9.3742893627442411E-2</v>
      </c>
      <c r="AK61" s="119">
        <f t="shared" si="124"/>
        <v>9.1051805337519623E-2</v>
      </c>
      <c r="AL61" s="214">
        <f t="shared" si="124"/>
        <v>4.5400043601482448E-2</v>
      </c>
      <c r="AM61" s="84">
        <f t="shared" si="124"/>
        <v>8.7531059408177098E-2</v>
      </c>
      <c r="AN61" s="86">
        <f t="shared" si="124"/>
        <v>0.1055973301437808</v>
      </c>
      <c r="AQ61" s="84">
        <f t="shared" ref="AQ61:AV61" si="125">+AQ60/AQ$63</f>
        <v>0.10009168592071002</v>
      </c>
      <c r="AR61" s="84">
        <f t="shared" si="125"/>
        <v>8.7592336559352155E-2</v>
      </c>
      <c r="AS61" s="84">
        <f t="shared" si="125"/>
        <v>9.7239301612963333E-2</v>
      </c>
      <c r="AT61" s="84">
        <f t="shared" si="125"/>
        <v>9.430621758944005E-2</v>
      </c>
      <c r="AU61" s="84">
        <f t="shared" si="125"/>
        <v>8.7531059408177112E-2</v>
      </c>
      <c r="AV61" s="86">
        <f t="shared" si="125"/>
        <v>0.10559733014378078</v>
      </c>
      <c r="AW61" s="85"/>
      <c r="AX61" s="84">
        <f>MEDIAN($D61:$K61)</f>
        <v>0.10058044049918899</v>
      </c>
      <c r="AY61" s="84">
        <f>MEDIAN($M61:$AF61)</f>
        <v>8.2182507440759278E-2</v>
      </c>
      <c r="AZ61" s="84">
        <f t="shared" ref="AZ61:BA61" si="126">MEDIAN($M61:$AF61)</f>
        <v>8.2182507440759278E-2</v>
      </c>
      <c r="BA61" s="84">
        <f t="shared" si="126"/>
        <v>8.2182507440759278E-2</v>
      </c>
      <c r="BB61" s="84">
        <f>MEDIAN($AJ61:$AL61)</f>
        <v>9.1051805337519623E-2</v>
      </c>
      <c r="BC61" s="86">
        <f t="shared" ref="BC61" si="127">+BC60/BC$63</f>
        <v>9.7952273460174141E-2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8">D60+D55+D46</f>
        <v>217367</v>
      </c>
      <c r="E63" s="125">
        <f t="shared" si="128"/>
        <v>84269</v>
      </c>
      <c r="F63" s="125">
        <f t="shared" si="128"/>
        <v>370163</v>
      </c>
      <c r="G63" s="125">
        <f t="shared" si="128"/>
        <v>718416</v>
      </c>
      <c r="H63" s="125">
        <f t="shared" si="128"/>
        <v>244777</v>
      </c>
      <c r="I63" s="125">
        <f t="shared" si="128"/>
        <v>458834</v>
      </c>
      <c r="J63" s="125">
        <f t="shared" si="128"/>
        <v>183671</v>
      </c>
      <c r="K63" s="80">
        <f t="shared" si="128"/>
        <v>272670</v>
      </c>
      <c r="L63" s="45">
        <f>+SUM(D63:K63)</f>
        <v>2550167</v>
      </c>
      <c r="M63" s="81">
        <f t="shared" ref="M63:V63" si="129">M60+M55+M46</f>
        <v>22228</v>
      </c>
      <c r="N63" s="125">
        <f t="shared" si="129"/>
        <v>32772</v>
      </c>
      <c r="O63" s="125">
        <f t="shared" si="129"/>
        <v>72451</v>
      </c>
      <c r="P63" s="125">
        <f t="shared" si="129"/>
        <v>32297</v>
      </c>
      <c r="Q63" s="125">
        <f t="shared" si="129"/>
        <v>86940</v>
      </c>
      <c r="R63" s="125">
        <f t="shared" si="129"/>
        <v>29308</v>
      </c>
      <c r="S63" s="125">
        <f t="shared" si="129"/>
        <v>32735</v>
      </c>
      <c r="T63" s="125">
        <f t="shared" si="129"/>
        <v>49683</v>
      </c>
      <c r="U63" s="125">
        <f t="shared" si="129"/>
        <v>39811</v>
      </c>
      <c r="V63" s="125">
        <f t="shared" si="129"/>
        <v>27257</v>
      </c>
      <c r="W63" s="125">
        <f t="shared" ref="W63:X63" si="130">W60+W55+W46</f>
        <v>19857</v>
      </c>
      <c r="X63" s="125">
        <f t="shared" si="130"/>
        <v>9295</v>
      </c>
      <c r="Y63" s="125">
        <f t="shared" ref="Y63:AF63" si="131">Y60+Y55+Y46</f>
        <v>56421</v>
      </c>
      <c r="Z63" s="125">
        <f t="shared" si="131"/>
        <v>115308</v>
      </c>
      <c r="AA63" s="125">
        <f t="shared" si="131"/>
        <v>49616</v>
      </c>
      <c r="AB63" s="125">
        <f t="shared" si="131"/>
        <v>31113</v>
      </c>
      <c r="AC63" s="125">
        <f t="shared" si="131"/>
        <v>66012</v>
      </c>
      <c r="AD63" s="125">
        <f t="shared" si="131"/>
        <v>45407</v>
      </c>
      <c r="AE63" s="125">
        <f t="shared" si="131"/>
        <v>23779</v>
      </c>
      <c r="AF63" s="80">
        <f t="shared" si="131"/>
        <v>43735</v>
      </c>
      <c r="AG63" s="45">
        <f>+SUM(M63:AF63)</f>
        <v>886025</v>
      </c>
      <c r="AH63" s="45">
        <f>AC63+AD63+Z63+T63+O63</f>
        <v>348861</v>
      </c>
      <c r="AI63" s="45">
        <f>AD63+AE63+AA63+U63+P63</f>
        <v>190910</v>
      </c>
      <c r="AJ63" s="81">
        <f>AJ60+AJ55+AJ46</f>
        <v>114334</v>
      </c>
      <c r="AK63" s="125">
        <f>AK60+AK55+AK46</f>
        <v>17836</v>
      </c>
      <c r="AL63" s="80">
        <f>AL60+AL55+AL46</f>
        <v>18348</v>
      </c>
      <c r="AM63" s="45">
        <f>+SUM(AJ63:AL63)</f>
        <v>150518</v>
      </c>
      <c r="AN63" s="211">
        <f>+AM63+AG63+L63</f>
        <v>3586710</v>
      </c>
      <c r="AQ63" s="45">
        <f>K63/AQ$5</f>
        <v>34083.75</v>
      </c>
      <c r="AR63" s="45">
        <f>AG63/AR$5</f>
        <v>44301.25</v>
      </c>
      <c r="AS63" s="45">
        <f>AH63/AS$5</f>
        <v>69772.2</v>
      </c>
      <c r="AT63" s="45">
        <f>AI63/AT$5</f>
        <v>12727.333333333334</v>
      </c>
      <c r="AU63" s="45">
        <f>AM63/AU$5</f>
        <v>50172.666666666664</v>
      </c>
      <c r="AV63" s="211">
        <f>AN63/AV$5</f>
        <v>115700.32258064517</v>
      </c>
      <c r="AW63" s="122"/>
      <c r="AX63" s="45">
        <f>MEDIAN($D63:$K63)</f>
        <v>258723.5</v>
      </c>
      <c r="AY63" s="45">
        <f>MEDIAN($M63:$AF63)</f>
        <v>36291.5</v>
      </c>
      <c r="AZ63" s="45">
        <f>MEDIAN($AC63,$AD63,$Z63,$T63,$O63,Q63,AF63)</f>
        <v>66012</v>
      </c>
      <c r="BA63" s="45">
        <f>MEDIAN(M63,N63,P63,R63,S63,U63,V63,Y63,AA63,AB63,AE63,W63,X63)</f>
        <v>31113</v>
      </c>
      <c r="BB63" s="45">
        <f t="shared" ref="BB63" si="132">MEDIAN($AJ63:$AL63)</f>
        <v>18348</v>
      </c>
      <c r="BC63" s="211">
        <f>MEDIAN(D63:K63,M63:AF63,AJ63:AL63)</f>
        <v>49616</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3">D42-D63</f>
        <v>5056</v>
      </c>
      <c r="E65" s="125">
        <f t="shared" si="133"/>
        <v>-1395</v>
      </c>
      <c r="F65" s="125">
        <f t="shared" si="133"/>
        <v>9053</v>
      </c>
      <c r="G65" s="125">
        <f t="shared" si="133"/>
        <v>22423</v>
      </c>
      <c r="H65" s="125">
        <f t="shared" si="133"/>
        <v>12767</v>
      </c>
      <c r="I65" s="125">
        <f t="shared" si="133"/>
        <v>32119</v>
      </c>
      <c r="J65" s="125">
        <f t="shared" si="133"/>
        <v>48</v>
      </c>
      <c r="K65" s="80">
        <f t="shared" si="133"/>
        <v>16728</v>
      </c>
      <c r="L65" s="45">
        <f>+SUM(D65:K65)</f>
        <v>96799</v>
      </c>
      <c r="M65" s="81">
        <f t="shared" ref="M65:V65" si="134">M42-M63</f>
        <v>1622</v>
      </c>
      <c r="N65" s="125">
        <f t="shared" si="134"/>
        <v>699</v>
      </c>
      <c r="O65" s="125">
        <f t="shared" si="134"/>
        <v>6407</v>
      </c>
      <c r="P65" s="125">
        <f t="shared" si="134"/>
        <v>800</v>
      </c>
      <c r="Q65" s="125">
        <f t="shared" si="134"/>
        <v>-1065</v>
      </c>
      <c r="R65" s="125">
        <f t="shared" si="134"/>
        <v>234</v>
      </c>
      <c r="S65" s="125">
        <f t="shared" si="134"/>
        <v>-1539</v>
      </c>
      <c r="T65" s="125">
        <f t="shared" si="134"/>
        <v>58</v>
      </c>
      <c r="U65" s="125">
        <f t="shared" si="134"/>
        <v>5339</v>
      </c>
      <c r="V65" s="125">
        <f t="shared" si="134"/>
        <v>505</v>
      </c>
      <c r="W65" s="125">
        <f t="shared" ref="W65:X65" si="135">W42-W63</f>
        <v>1511</v>
      </c>
      <c r="X65" s="125">
        <f t="shared" si="135"/>
        <v>2174</v>
      </c>
      <c r="Y65" s="125">
        <f t="shared" ref="Y65:AF65" si="136">Y42-Y63</f>
        <v>2466</v>
      </c>
      <c r="Z65" s="125">
        <f t="shared" si="136"/>
        <v>2625</v>
      </c>
      <c r="AA65" s="125">
        <f t="shared" si="136"/>
        <v>2363</v>
      </c>
      <c r="AB65" s="125">
        <f t="shared" si="136"/>
        <v>1109</v>
      </c>
      <c r="AC65" s="125">
        <f t="shared" si="136"/>
        <v>-504</v>
      </c>
      <c r="AD65" s="125">
        <f t="shared" si="136"/>
        <v>2401</v>
      </c>
      <c r="AE65" s="125">
        <f t="shared" si="136"/>
        <v>-2533</v>
      </c>
      <c r="AF65" s="80">
        <f t="shared" si="136"/>
        <v>145</v>
      </c>
      <c r="AG65" s="45">
        <f>+SUM(M65:AF65)</f>
        <v>24817</v>
      </c>
      <c r="AH65" s="45">
        <f>AC65+AD65+Z65+T65+O65</f>
        <v>10987</v>
      </c>
      <c r="AI65" s="45">
        <f>AD65+AE65+AA65+U65+P65</f>
        <v>8370</v>
      </c>
      <c r="AJ65" s="81">
        <f>AJ42-AJ63</f>
        <v>5419</v>
      </c>
      <c r="AK65" s="125">
        <f>AK42-AK63</f>
        <v>750</v>
      </c>
      <c r="AL65" s="80">
        <f>AL42-AL63</f>
        <v>-1473</v>
      </c>
      <c r="AM65" s="45">
        <f>+SUM(AJ65:AL65)</f>
        <v>4696</v>
      </c>
      <c r="AN65" s="211">
        <f>+AM65+AG65+L65</f>
        <v>126312</v>
      </c>
      <c r="AQ65" s="45">
        <f>K65/AQ$5</f>
        <v>2091</v>
      </c>
      <c r="AR65" s="45">
        <f>AG65/AR$5</f>
        <v>1240.8499999999999</v>
      </c>
      <c r="AS65" s="45">
        <f>AH65/AS$5</f>
        <v>2197.4</v>
      </c>
      <c r="AT65" s="45">
        <f>AI65/AT$5</f>
        <v>558</v>
      </c>
      <c r="AU65" s="45">
        <f>AM65/AU$5</f>
        <v>1565.3333333333333</v>
      </c>
      <c r="AV65" s="211">
        <f>AN65/AV$5</f>
        <v>4074.5806451612902</v>
      </c>
      <c r="AW65" s="122"/>
      <c r="AX65" s="45">
        <f>MEDIAN($D65:$K65)</f>
        <v>10910</v>
      </c>
      <c r="AY65" s="45">
        <f>MEDIAN($M65:$AF65)</f>
        <v>954.5</v>
      </c>
      <c r="AZ65" s="45">
        <f>MEDIAN($AC65,$AD65,$Z65,$T65,$O65,Q65,AF65)</f>
        <v>145</v>
      </c>
      <c r="BA65" s="45">
        <f>MEDIAN(M65,N65,P65,R65,S65,U65,V65,Y65,AA65,AB65,AE65,W65,X65)</f>
        <v>1109</v>
      </c>
      <c r="BB65" s="45">
        <f t="shared" ref="BB65" si="137">MEDIAN($AJ65:$AL65)</f>
        <v>750</v>
      </c>
      <c r="BC65" s="211">
        <f>MEDIAN(D65:K65,M65:AF65,AJ65:AL65)</f>
        <v>1511</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4239</v>
      </c>
      <c r="F67" s="160">
        <v>0</v>
      </c>
      <c r="G67" s="160">
        <v>195</v>
      </c>
      <c r="H67" s="144">
        <v>1213</v>
      </c>
      <c r="I67" s="144">
        <v>0</v>
      </c>
      <c r="J67" s="160">
        <v>0</v>
      </c>
      <c r="K67" s="144">
        <v>0</v>
      </c>
      <c r="L67" s="43">
        <f>+SUM(D67:K67)</f>
        <v>5647</v>
      </c>
      <c r="M67" s="160">
        <v>-17</v>
      </c>
      <c r="N67" s="160">
        <v>0</v>
      </c>
      <c r="O67" s="160">
        <v>0</v>
      </c>
      <c r="P67" s="160">
        <v>0</v>
      </c>
      <c r="Q67" s="160">
        <v>0</v>
      </c>
      <c r="R67" s="160">
        <v>0</v>
      </c>
      <c r="S67" s="160">
        <v>0</v>
      </c>
      <c r="T67" s="160">
        <v>0</v>
      </c>
      <c r="U67" s="160">
        <v>0</v>
      </c>
      <c r="V67" s="144">
        <v>0</v>
      </c>
      <c r="W67" s="144">
        <v>-2121</v>
      </c>
      <c r="X67" s="144">
        <v>0</v>
      </c>
      <c r="Y67" s="160">
        <v>-116</v>
      </c>
      <c r="Z67" s="160">
        <v>0</v>
      </c>
      <c r="AA67" s="160">
        <v>-2275</v>
      </c>
      <c r="AB67" s="160">
        <v>0</v>
      </c>
      <c r="AC67" s="160">
        <v>0</v>
      </c>
      <c r="AD67" s="160">
        <v>-358</v>
      </c>
      <c r="AE67" s="160">
        <v>-1187</v>
      </c>
      <c r="AF67" s="160">
        <v>0</v>
      </c>
      <c r="AG67" s="43">
        <f>+SUM(M67:AF67)</f>
        <v>-6074</v>
      </c>
      <c r="AH67" s="43">
        <f>AC67+AD67+Z67+T67+O67</f>
        <v>-358</v>
      </c>
      <c r="AI67" s="43">
        <f>AD67+AE67+AA67+U67+P67</f>
        <v>-3820</v>
      </c>
      <c r="AJ67" s="160">
        <v>0</v>
      </c>
      <c r="AK67" s="144">
        <v>0</v>
      </c>
      <c r="AL67" s="160">
        <v>0</v>
      </c>
      <c r="AM67" s="43">
        <f>+SUM(AJ67:AL67)</f>
        <v>0</v>
      </c>
      <c r="AN67" s="44">
        <f>+AM67+AG67+L67</f>
        <v>-427</v>
      </c>
      <c r="AQ67" s="43">
        <f>K67/AQ$5</f>
        <v>0</v>
      </c>
      <c r="AR67" s="43">
        <f>AG67/AR$5</f>
        <v>-303.7</v>
      </c>
      <c r="AS67" s="43">
        <f>AH67/AS$5</f>
        <v>-71.599999999999994</v>
      </c>
      <c r="AT67" s="43">
        <f>AI67/AT$5</f>
        <v>-254.66666666666666</v>
      </c>
      <c r="AU67" s="43">
        <f>AM67/AU$5</f>
        <v>0</v>
      </c>
      <c r="AV67" s="44">
        <f>AN67/AV$5</f>
        <v>-13.774193548387096</v>
      </c>
      <c r="AW67" s="122"/>
      <c r="AX67" s="43">
        <f>MEDIAN($D67:$K67)</f>
        <v>0</v>
      </c>
      <c r="AY67" s="43">
        <f>MEDIAN($M67:$AF67)</f>
        <v>0</v>
      </c>
      <c r="AZ67" s="43">
        <f>MEDIAN($AC67,$AD67,$Z67,$T67,$O67,Q67,AF67)</f>
        <v>0</v>
      </c>
      <c r="BA67" s="43">
        <f>MEDIAN(M67,N67,P67,R67,S67,U67,V67,Y67,AA67,AB67,AE67,W67,X67)</f>
        <v>0</v>
      </c>
      <c r="BB67" s="43">
        <f t="shared" ref="BB67" si="138">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39">D65+D67</f>
        <v>5056</v>
      </c>
      <c r="E69" s="126">
        <f t="shared" si="139"/>
        <v>2844</v>
      </c>
      <c r="F69" s="126">
        <f t="shared" si="139"/>
        <v>9053</v>
      </c>
      <c r="G69" s="126">
        <f t="shared" si="139"/>
        <v>22618</v>
      </c>
      <c r="H69" s="126">
        <f t="shared" si="139"/>
        <v>13980</v>
      </c>
      <c r="I69" s="126">
        <f t="shared" si="139"/>
        <v>32119</v>
      </c>
      <c r="J69" s="126">
        <f t="shared" si="139"/>
        <v>48</v>
      </c>
      <c r="K69" s="78">
        <f t="shared" si="139"/>
        <v>16728</v>
      </c>
      <c r="L69" s="42">
        <f>+SUM(D69:K69)</f>
        <v>102446</v>
      </c>
      <c r="M69" s="79">
        <f t="shared" ref="M69:V69" si="140">M65+M67</f>
        <v>1605</v>
      </c>
      <c r="N69" s="126">
        <f t="shared" si="140"/>
        <v>699</v>
      </c>
      <c r="O69" s="126">
        <f t="shared" si="140"/>
        <v>6407</v>
      </c>
      <c r="P69" s="126">
        <f t="shared" si="140"/>
        <v>800</v>
      </c>
      <c r="Q69" s="126">
        <f t="shared" si="140"/>
        <v>-1065</v>
      </c>
      <c r="R69" s="126">
        <f t="shared" si="140"/>
        <v>234</v>
      </c>
      <c r="S69" s="126">
        <f t="shared" si="140"/>
        <v>-1539</v>
      </c>
      <c r="T69" s="126">
        <f t="shared" si="140"/>
        <v>58</v>
      </c>
      <c r="U69" s="126">
        <f t="shared" si="140"/>
        <v>5339</v>
      </c>
      <c r="V69" s="126">
        <f t="shared" si="140"/>
        <v>505</v>
      </c>
      <c r="W69" s="126">
        <f t="shared" ref="W69:X69" si="141">W65+W67</f>
        <v>-610</v>
      </c>
      <c r="X69" s="126">
        <f t="shared" si="141"/>
        <v>2174</v>
      </c>
      <c r="Y69" s="126">
        <f t="shared" ref="Y69:AF69" si="142">Y65+Y67</f>
        <v>2350</v>
      </c>
      <c r="Z69" s="126">
        <f t="shared" si="142"/>
        <v>2625</v>
      </c>
      <c r="AA69" s="126">
        <f t="shared" si="142"/>
        <v>88</v>
      </c>
      <c r="AB69" s="126">
        <f t="shared" si="142"/>
        <v>1109</v>
      </c>
      <c r="AC69" s="126">
        <f t="shared" si="142"/>
        <v>-504</v>
      </c>
      <c r="AD69" s="126">
        <f t="shared" si="142"/>
        <v>2043</v>
      </c>
      <c r="AE69" s="126">
        <f t="shared" si="142"/>
        <v>-3720</v>
      </c>
      <c r="AF69" s="78">
        <f t="shared" si="142"/>
        <v>145</v>
      </c>
      <c r="AG69" s="42">
        <f>+SUM(M69:AF69)</f>
        <v>18743</v>
      </c>
      <c r="AH69" s="42">
        <f>AC69+AD69+Z69+T69+O69</f>
        <v>10629</v>
      </c>
      <c r="AI69" s="42">
        <f>AD69+AE69+AA69+U69+P69</f>
        <v>4550</v>
      </c>
      <c r="AJ69" s="79">
        <f>AJ65+AJ67</f>
        <v>5419</v>
      </c>
      <c r="AK69" s="126">
        <f>AK65+AK67</f>
        <v>750</v>
      </c>
      <c r="AL69" s="78">
        <f>AL65+AL67</f>
        <v>-1473</v>
      </c>
      <c r="AM69" s="42">
        <f>+SUM(AJ69:AL69)</f>
        <v>4696</v>
      </c>
      <c r="AN69" s="230">
        <f>+AM69+AG69+L69</f>
        <v>125885</v>
      </c>
      <c r="AQ69" s="42">
        <f>K69/AQ$5</f>
        <v>2091</v>
      </c>
      <c r="AR69" s="42">
        <f>AG69/AR$5</f>
        <v>937.15</v>
      </c>
      <c r="AS69" s="42">
        <f>AH69/AS$5</f>
        <v>2125.8000000000002</v>
      </c>
      <c r="AT69" s="42">
        <f>AI69/AT$5</f>
        <v>303.33333333333331</v>
      </c>
      <c r="AU69" s="42">
        <f>AM69/AU$5</f>
        <v>1565.3333333333333</v>
      </c>
      <c r="AV69" s="230">
        <f>AN69/AV$5</f>
        <v>4060.8064516129034</v>
      </c>
      <c r="AW69" s="122"/>
      <c r="AX69" s="42">
        <f>MEDIAN($D69:$K69)</f>
        <v>11516.5</v>
      </c>
      <c r="AY69" s="42">
        <f>MEDIAN($M69:$AF69)</f>
        <v>602</v>
      </c>
      <c r="AZ69" s="42">
        <f>MEDIAN($AC69,$AD69,$Z69,$T69,$O69,Q69,AF69)</f>
        <v>145</v>
      </c>
      <c r="BA69" s="42">
        <f>MEDIAN(M69,N69,P69,R69,S69,U69,V69,Y69,AA69,AB69,AE69,W69,X69)</f>
        <v>699</v>
      </c>
      <c r="BB69" s="42">
        <f t="shared" ref="BB69" si="143">MEDIAN($AJ69:$AL69)</f>
        <v>750</v>
      </c>
      <c r="BC69" s="230">
        <f>MEDIAN(D69:K69,M69:AF69,AJ69:AL69)</f>
        <v>1109</v>
      </c>
    </row>
    <row r="70" spans="1:55" s="204" customFormat="1" ht="15" thickTop="1">
      <c r="A70" s="199"/>
      <c r="B70" s="231"/>
      <c r="C70" s="232" t="s">
        <v>238</v>
      </c>
      <c r="D70" s="77">
        <f t="shared" ref="D70:V70" si="144">+D65/D42</f>
        <v>2.2731462123970991E-2</v>
      </c>
      <c r="E70" s="233">
        <f t="shared" si="144"/>
        <v>-1.6832782296015637E-2</v>
      </c>
      <c r="F70" s="233">
        <f t="shared" si="144"/>
        <v>2.38729378507236E-2</v>
      </c>
      <c r="G70" s="233">
        <f t="shared" si="144"/>
        <v>3.026703507779693E-2</v>
      </c>
      <c r="H70" s="127">
        <f t="shared" si="144"/>
        <v>4.9572111949802752E-2</v>
      </c>
      <c r="I70" s="127">
        <f t="shared" si="144"/>
        <v>6.5421740981315937E-2</v>
      </c>
      <c r="J70" s="233">
        <f t="shared" si="144"/>
        <v>2.612685677583701E-4</v>
      </c>
      <c r="K70" s="127">
        <f t="shared" si="144"/>
        <v>5.7802749155142746E-2</v>
      </c>
      <c r="L70" s="75">
        <f t="shared" si="144"/>
        <v>3.6569793491869562E-2</v>
      </c>
      <c r="M70" s="233">
        <f t="shared" si="144"/>
        <v>6.8008385744234803E-2</v>
      </c>
      <c r="N70" s="127">
        <f t="shared" si="144"/>
        <v>2.0883750112037285E-2</v>
      </c>
      <c r="O70" s="233">
        <f t="shared" si="144"/>
        <v>8.1247305282913587E-2</v>
      </c>
      <c r="P70" s="233">
        <f t="shared" si="144"/>
        <v>2.4171375049098106E-2</v>
      </c>
      <c r="Q70" s="233">
        <f t="shared" si="144"/>
        <v>-1.240174672489083E-2</v>
      </c>
      <c r="R70" s="233">
        <f t="shared" si="144"/>
        <v>7.9209261390562596E-3</v>
      </c>
      <c r="S70" s="233">
        <f t="shared" si="144"/>
        <v>-4.9333247852288757E-2</v>
      </c>
      <c r="T70" s="233">
        <f t="shared" si="144"/>
        <v>1.166040087654048E-3</v>
      </c>
      <c r="U70" s="233">
        <f t="shared" si="144"/>
        <v>0.11825027685492802</v>
      </c>
      <c r="V70" s="127">
        <f t="shared" si="144"/>
        <v>1.8190332108637706E-2</v>
      </c>
      <c r="W70" s="127">
        <f t="shared" ref="W70:X70" si="145">+W65/W42</f>
        <v>7.0713216023961065E-2</v>
      </c>
      <c r="X70" s="127">
        <f t="shared" si="145"/>
        <v>0.18955445112913069</v>
      </c>
      <c r="Y70" s="233">
        <f t="shared" ref="Y70:AG70" si="146">+Y65/Y42</f>
        <v>4.1876814916704877E-2</v>
      </c>
      <c r="Z70" s="127">
        <f t="shared" si="146"/>
        <v>2.2258400956475285E-2</v>
      </c>
      <c r="AA70" s="233">
        <f t="shared" si="146"/>
        <v>4.5460666807749281E-2</v>
      </c>
      <c r="AB70" s="233">
        <f t="shared" si="146"/>
        <v>3.4417478741232702E-2</v>
      </c>
      <c r="AC70" s="233">
        <f t="shared" si="146"/>
        <v>-7.6937167979483426E-3</v>
      </c>
      <c r="AD70" s="233">
        <f t="shared" si="146"/>
        <v>5.0221720214190094E-2</v>
      </c>
      <c r="AE70" s="127">
        <f t="shared" si="146"/>
        <v>-0.11922244187141109</v>
      </c>
      <c r="AF70" s="127">
        <f t="shared" si="146"/>
        <v>3.3044667274384687E-3</v>
      </c>
      <c r="AG70" s="75">
        <f t="shared" si="146"/>
        <v>2.7246218334244579E-2</v>
      </c>
      <c r="AH70" s="75">
        <f>AH65/AH42</f>
        <v>3.0532335875147285E-2</v>
      </c>
      <c r="AI70" s="75">
        <f>AI65/AI42</f>
        <v>4.2001204335608187E-2</v>
      </c>
      <c r="AJ70" s="233">
        <f>+AJ65/AJ42</f>
        <v>4.5251475954673367E-2</v>
      </c>
      <c r="AK70" s="127">
        <f>+AK65/AK42</f>
        <v>4.0352953836220812E-2</v>
      </c>
      <c r="AL70" s="233">
        <f>+AL65/AL42</f>
        <v>-8.7288888888888888E-2</v>
      </c>
      <c r="AM70" s="75">
        <f>+AM65/AM42</f>
        <v>3.0255002770368654E-2</v>
      </c>
      <c r="AN70" s="76">
        <f>+AN65/AN42</f>
        <v>3.4018651114913943E-2</v>
      </c>
      <c r="AQ70" s="75">
        <f>AQ65/AQ42</f>
        <v>5.7802749155142746E-2</v>
      </c>
      <c r="AR70" s="75">
        <f>AR65/AR42</f>
        <v>2.7246218334244576E-2</v>
      </c>
      <c r="AS70" s="75">
        <f>AS65/AS42</f>
        <v>3.0532335875147282E-2</v>
      </c>
      <c r="AT70" s="75">
        <f>AT65/AT42</f>
        <v>4.2001204335608187E-2</v>
      </c>
      <c r="AU70" s="75">
        <f>AU65/AU42</f>
        <v>3.025500277036865E-2</v>
      </c>
      <c r="AV70" s="76">
        <f>+AV65/AV42</f>
        <v>3.4018651114913943E-2</v>
      </c>
      <c r="AW70" s="71"/>
      <c r="AX70" s="75">
        <f>MEDIAN($D70:$K70)</f>
        <v>2.7069986464260266E-2</v>
      </c>
      <c r="AY70" s="75">
        <f>MEDIAN($M70:$AF70)</f>
        <v>2.3214888002786697E-2</v>
      </c>
      <c r="AZ70" s="75">
        <f t="shared" ref="AZ70:BA71" si="147">MEDIAN($M70:$AF70)</f>
        <v>2.3214888002786697E-2</v>
      </c>
      <c r="BA70" s="75">
        <f t="shared" si="147"/>
        <v>2.3214888002786697E-2</v>
      </c>
      <c r="BB70" s="75">
        <f>MEDIAN($AJ70:$AL70)</f>
        <v>4.0352953836220812E-2</v>
      </c>
      <c r="BC70" s="76">
        <f>+BC65/BC42</f>
        <v>3.037735469733218E-2</v>
      </c>
    </row>
    <row r="71" spans="1:55" s="204" customFormat="1">
      <c r="A71" s="199"/>
      <c r="B71" s="200"/>
      <c r="C71" s="232" t="s">
        <v>237</v>
      </c>
      <c r="D71" s="74">
        <f t="shared" ref="D71:V71" si="148">+D69/D42</f>
        <v>2.2731462123970991E-2</v>
      </c>
      <c r="E71" s="234">
        <f t="shared" si="148"/>
        <v>3.4317156164780267E-2</v>
      </c>
      <c r="F71" s="234">
        <f t="shared" si="148"/>
        <v>2.38729378507236E-2</v>
      </c>
      <c r="G71" s="234">
        <f t="shared" si="148"/>
        <v>3.0530250162315968E-2</v>
      </c>
      <c r="H71" s="128">
        <f t="shared" si="148"/>
        <v>5.4281986767309665E-2</v>
      </c>
      <c r="I71" s="128">
        <f t="shared" si="148"/>
        <v>6.5421740981315937E-2</v>
      </c>
      <c r="J71" s="234">
        <f t="shared" si="148"/>
        <v>2.612685677583701E-4</v>
      </c>
      <c r="K71" s="128">
        <f t="shared" si="148"/>
        <v>5.7802749155142746E-2</v>
      </c>
      <c r="L71" s="73">
        <f t="shared" si="148"/>
        <v>3.8703179413713665E-2</v>
      </c>
      <c r="M71" s="234">
        <f t="shared" si="148"/>
        <v>6.7295597484276728E-2</v>
      </c>
      <c r="N71" s="235">
        <f t="shared" si="148"/>
        <v>2.0883750112037285E-2</v>
      </c>
      <c r="O71" s="234">
        <f t="shared" si="148"/>
        <v>8.1247305282913587E-2</v>
      </c>
      <c r="P71" s="234">
        <f t="shared" si="148"/>
        <v>2.4171375049098106E-2</v>
      </c>
      <c r="Q71" s="234">
        <f t="shared" si="148"/>
        <v>-1.240174672489083E-2</v>
      </c>
      <c r="R71" s="234">
        <f t="shared" si="148"/>
        <v>7.9209261390562596E-3</v>
      </c>
      <c r="S71" s="234">
        <f t="shared" si="148"/>
        <v>-4.9333247852288757E-2</v>
      </c>
      <c r="T71" s="234">
        <f t="shared" si="148"/>
        <v>1.166040087654048E-3</v>
      </c>
      <c r="U71" s="234">
        <f t="shared" si="148"/>
        <v>0.11825027685492802</v>
      </c>
      <c r="V71" s="128">
        <f t="shared" si="148"/>
        <v>1.8190332108637706E-2</v>
      </c>
      <c r="W71" s="128">
        <f t="shared" ref="W71:X71" si="149">+W69/W42</f>
        <v>-2.8547360539123923E-2</v>
      </c>
      <c r="X71" s="128">
        <f t="shared" si="149"/>
        <v>0.18955445112913069</v>
      </c>
      <c r="Y71" s="234">
        <f t="shared" ref="Y71:AG71" si="150">+Y69/Y42</f>
        <v>3.9906940411296214E-2</v>
      </c>
      <c r="Z71" s="235">
        <f t="shared" si="150"/>
        <v>2.2258400956475285E-2</v>
      </c>
      <c r="AA71" s="234">
        <f t="shared" si="150"/>
        <v>1.6929914003732277E-3</v>
      </c>
      <c r="AB71" s="234">
        <f t="shared" si="150"/>
        <v>3.4417478741232702E-2</v>
      </c>
      <c r="AC71" s="234">
        <f t="shared" si="150"/>
        <v>-7.6937167979483426E-3</v>
      </c>
      <c r="AD71" s="234">
        <f t="shared" si="150"/>
        <v>4.2733433734939756E-2</v>
      </c>
      <c r="AE71" s="235">
        <f t="shared" si="150"/>
        <v>-0.17509178198249081</v>
      </c>
      <c r="AF71" s="235">
        <f t="shared" si="150"/>
        <v>3.3044667274384687E-3</v>
      </c>
      <c r="AG71" s="70">
        <f t="shared" si="150"/>
        <v>2.0577663304942019E-2</v>
      </c>
      <c r="AH71" s="70">
        <f>AH69/AH42</f>
        <v>2.9537471376803539E-2</v>
      </c>
      <c r="AI71" s="70">
        <f>AI69/AI42</f>
        <v>2.2832195905258933E-2</v>
      </c>
      <c r="AJ71" s="234">
        <f>+AJ69/AJ42</f>
        <v>4.5251475954673367E-2</v>
      </c>
      <c r="AK71" s="128">
        <f>+AK69/AK42</f>
        <v>4.0352953836220812E-2</v>
      </c>
      <c r="AL71" s="234">
        <f>+AL69/AL42</f>
        <v>-8.7288888888888888E-2</v>
      </c>
      <c r="AM71" s="70">
        <f>+AM69/AM42</f>
        <v>3.0255002770368654E-2</v>
      </c>
      <c r="AN71" s="72">
        <f>+AN69/AN42</f>
        <v>3.3903650449687614E-2</v>
      </c>
      <c r="AQ71" s="70">
        <f>AQ69/AQ42</f>
        <v>5.7802749155142746E-2</v>
      </c>
      <c r="AR71" s="70">
        <f>AR69/AR42</f>
        <v>2.0577663304942023E-2</v>
      </c>
      <c r="AS71" s="70">
        <f>AS69/AS42</f>
        <v>2.9537471376803539E-2</v>
      </c>
      <c r="AT71" s="70">
        <f>AT69/AT42</f>
        <v>2.283219590525893E-2</v>
      </c>
      <c r="AU71" s="70">
        <f>AU69/AU42</f>
        <v>3.025500277036865E-2</v>
      </c>
      <c r="AV71" s="72">
        <f>+AV69/AV42</f>
        <v>3.3903650449687614E-2</v>
      </c>
      <c r="AW71" s="71"/>
      <c r="AX71" s="70">
        <f>MEDIAN($D71:$K71)</f>
        <v>3.2423703163548118E-2</v>
      </c>
      <c r="AY71" s="70">
        <f>MEDIAN($M71:$AF71)</f>
        <v>1.9537041110337494E-2</v>
      </c>
      <c r="AZ71" s="70">
        <f t="shared" si="147"/>
        <v>1.9537041110337494E-2</v>
      </c>
      <c r="BA71" s="70">
        <f t="shared" si="147"/>
        <v>1.9537041110337494E-2</v>
      </c>
      <c r="BB71" s="70">
        <f>MEDIAN($AJ71:$AL71)</f>
        <v>4.0352953836220812E-2</v>
      </c>
      <c r="BC71" s="72">
        <f>+BC69/BC42</f>
        <v>2.2295490641523089E-2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2007</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1">D81+D82+D113</f>
        <v>2197</v>
      </c>
      <c r="E77" s="130">
        <f t="shared" si="151"/>
        <v>28245</v>
      </c>
      <c r="F77" s="130">
        <f t="shared" si="151"/>
        <v>77528</v>
      </c>
      <c r="G77" s="130">
        <f t="shared" si="151"/>
        <v>42095</v>
      </c>
      <c r="H77" s="130">
        <f t="shared" si="151"/>
        <v>51543</v>
      </c>
      <c r="I77" s="130">
        <f t="shared" si="151"/>
        <v>81918</v>
      </c>
      <c r="J77" s="130">
        <f t="shared" si="151"/>
        <v>27289</v>
      </c>
      <c r="K77" s="130">
        <f t="shared" si="151"/>
        <v>46270</v>
      </c>
      <c r="L77" s="130">
        <f t="shared" si="151"/>
        <v>357085</v>
      </c>
      <c r="M77" s="130">
        <f t="shared" si="151"/>
        <v>20046</v>
      </c>
      <c r="N77" s="130">
        <f t="shared" si="151"/>
        <v>5279</v>
      </c>
      <c r="O77" s="130">
        <f t="shared" si="151"/>
        <v>18831</v>
      </c>
      <c r="P77" s="130">
        <f t="shared" si="151"/>
        <v>6857</v>
      </c>
      <c r="Q77" s="130">
        <f t="shared" si="151"/>
        <v>32041</v>
      </c>
      <c r="R77" s="130">
        <f t="shared" si="151"/>
        <v>16364</v>
      </c>
      <c r="S77" s="130">
        <f t="shared" si="151"/>
        <v>4341</v>
      </c>
      <c r="T77" s="130">
        <f t="shared" si="151"/>
        <v>88</v>
      </c>
      <c r="U77" s="130">
        <f t="shared" si="151"/>
        <v>23279</v>
      </c>
      <c r="V77" s="130">
        <f t="shared" si="151"/>
        <v>7884</v>
      </c>
      <c r="W77" s="130">
        <f t="shared" ref="W77:X77" si="152">W81+W82+W113</f>
        <v>1609</v>
      </c>
      <c r="X77" s="130">
        <f t="shared" si="152"/>
        <v>9522</v>
      </c>
      <c r="Y77" s="130">
        <f t="shared" ref="Y77:AN77" si="153">Y81+Y82+Y113</f>
        <v>16510</v>
      </c>
      <c r="Z77" s="130">
        <f t="shared" si="153"/>
        <v>944</v>
      </c>
      <c r="AA77" s="130">
        <f t="shared" si="153"/>
        <v>8193</v>
      </c>
      <c r="AB77" s="130">
        <f t="shared" si="153"/>
        <v>3964</v>
      </c>
      <c r="AC77" s="130">
        <f t="shared" si="153"/>
        <v>1060</v>
      </c>
      <c r="AD77" s="130">
        <f t="shared" si="153"/>
        <v>13537</v>
      </c>
      <c r="AE77" s="130">
        <f t="shared" si="153"/>
        <v>3774</v>
      </c>
      <c r="AF77" s="130">
        <f t="shared" si="153"/>
        <v>6706</v>
      </c>
      <c r="AG77" s="130">
        <f t="shared" si="153"/>
        <v>200829</v>
      </c>
      <c r="AH77" s="130">
        <f t="shared" si="153"/>
        <v>34460</v>
      </c>
      <c r="AI77" s="130">
        <f t="shared" si="153"/>
        <v>55640</v>
      </c>
      <c r="AJ77" s="130">
        <f t="shared" si="153"/>
        <v>21861</v>
      </c>
      <c r="AK77" s="130">
        <f t="shared" si="153"/>
        <v>14555</v>
      </c>
      <c r="AL77" s="130">
        <f t="shared" si="153"/>
        <v>5847</v>
      </c>
      <c r="AM77" s="130">
        <f t="shared" si="153"/>
        <v>42263</v>
      </c>
      <c r="AN77" s="130">
        <f t="shared" si="153"/>
        <v>600177</v>
      </c>
      <c r="AQ77" s="43">
        <f>K77/AQ$5</f>
        <v>5783.75</v>
      </c>
      <c r="AR77" s="43">
        <f t="shared" ref="AR77:AT78" si="154">AG77/AR$5</f>
        <v>10041.450000000001</v>
      </c>
      <c r="AS77" s="43">
        <f t="shared" si="154"/>
        <v>6892</v>
      </c>
      <c r="AT77" s="43">
        <f t="shared" si="154"/>
        <v>3709.3333333333335</v>
      </c>
      <c r="AU77" s="43">
        <f>AM77/AU$5</f>
        <v>14087.666666666666</v>
      </c>
      <c r="AV77" s="44">
        <f>AN77/AV$5</f>
        <v>19360.548387096773</v>
      </c>
      <c r="AW77" s="50"/>
      <c r="AX77" s="43">
        <f t="shared" ref="AX77:AX78" si="155">MEDIAN($D77:$K77)</f>
        <v>44182.5</v>
      </c>
      <c r="AY77" s="43">
        <f t="shared" ref="AY77:AY78" si="156">MEDIAN($M77:$AF77)</f>
        <v>7370.5</v>
      </c>
      <c r="AZ77" s="43">
        <f t="shared" ref="AZ77:AZ78" si="157">MEDIAN($AC77,$AD77,$Z77,$T77,$O77,Q77,AF77)</f>
        <v>6706</v>
      </c>
      <c r="BA77" s="43">
        <f t="shared" ref="BA77:BA78" si="158">MEDIAN(M77,N77,P77,R77,S77,U77,V77,Y77,AA77,AB77,AE77,W77,X77)</f>
        <v>7884</v>
      </c>
      <c r="BB77" s="43">
        <f t="shared" ref="BB77:BB78" si="159">MEDIAN($AJ77:$AL77)</f>
        <v>14555</v>
      </c>
      <c r="BC77" s="44">
        <f t="shared" ref="BC77:BC78" si="160">MEDIAN(D77:K77,M77:AF77,AJ77:AL77)</f>
        <v>13537</v>
      </c>
    </row>
    <row r="78" spans="1:55" s="204" customFormat="1">
      <c r="A78" s="199"/>
      <c r="B78" s="200"/>
      <c r="C78" s="201" t="s">
        <v>234</v>
      </c>
      <c r="D78" s="131">
        <f t="shared" ref="D78:V78" si="161">D88+D119</f>
        <v>8872</v>
      </c>
      <c r="E78" s="131">
        <f t="shared" si="161"/>
        <v>58580</v>
      </c>
      <c r="F78" s="131">
        <f t="shared" si="161"/>
        <v>116794</v>
      </c>
      <c r="G78" s="131">
        <f t="shared" si="161"/>
        <v>121751</v>
      </c>
      <c r="H78" s="131">
        <f t="shared" si="161"/>
        <v>69506</v>
      </c>
      <c r="I78" s="131">
        <f t="shared" si="161"/>
        <v>232510</v>
      </c>
      <c r="J78" s="131">
        <f t="shared" si="161"/>
        <v>42685</v>
      </c>
      <c r="K78" s="131">
        <f t="shared" si="161"/>
        <v>77472</v>
      </c>
      <c r="L78" s="68">
        <f t="shared" si="161"/>
        <v>728170</v>
      </c>
      <c r="M78" s="131">
        <f t="shared" si="161"/>
        <v>20872</v>
      </c>
      <c r="N78" s="131">
        <f t="shared" si="161"/>
        <v>9417</v>
      </c>
      <c r="O78" s="131">
        <f t="shared" si="161"/>
        <v>24733</v>
      </c>
      <c r="P78" s="131">
        <f t="shared" si="161"/>
        <v>8666</v>
      </c>
      <c r="Q78" s="131">
        <f t="shared" si="161"/>
        <v>37285</v>
      </c>
      <c r="R78" s="131">
        <f t="shared" si="161"/>
        <v>19860</v>
      </c>
      <c r="S78" s="131">
        <f t="shared" si="161"/>
        <v>5183</v>
      </c>
      <c r="T78" s="131">
        <f t="shared" si="161"/>
        <v>5613</v>
      </c>
      <c r="U78" s="131">
        <f t="shared" si="161"/>
        <v>26693</v>
      </c>
      <c r="V78" s="131">
        <f t="shared" si="161"/>
        <v>10225</v>
      </c>
      <c r="W78" s="131">
        <f t="shared" ref="W78:X78" si="162">W88+W119</f>
        <v>2042</v>
      </c>
      <c r="X78" s="131">
        <f t="shared" si="162"/>
        <v>10191</v>
      </c>
      <c r="Y78" s="131">
        <f t="shared" ref="Y78:AN78" si="163">Y88+Y119</f>
        <v>25062</v>
      </c>
      <c r="Z78" s="131">
        <f t="shared" si="163"/>
        <v>6282</v>
      </c>
      <c r="AA78" s="131">
        <f t="shared" si="163"/>
        <v>16956</v>
      </c>
      <c r="AB78" s="131">
        <f t="shared" si="163"/>
        <v>5668</v>
      </c>
      <c r="AC78" s="131">
        <f t="shared" si="163"/>
        <v>13190</v>
      </c>
      <c r="AD78" s="131">
        <f t="shared" si="163"/>
        <v>18666</v>
      </c>
      <c r="AE78" s="131">
        <f t="shared" si="163"/>
        <v>4950</v>
      </c>
      <c r="AF78" s="131">
        <f t="shared" si="163"/>
        <v>8855</v>
      </c>
      <c r="AG78" s="68">
        <f t="shared" si="163"/>
        <v>280409</v>
      </c>
      <c r="AH78" s="68">
        <f t="shared" si="163"/>
        <v>68484</v>
      </c>
      <c r="AI78" s="68">
        <f t="shared" si="163"/>
        <v>75931</v>
      </c>
      <c r="AJ78" s="131">
        <f t="shared" si="163"/>
        <v>33162</v>
      </c>
      <c r="AK78" s="131">
        <f t="shared" si="163"/>
        <v>16100</v>
      </c>
      <c r="AL78" s="131">
        <f t="shared" si="163"/>
        <v>9006</v>
      </c>
      <c r="AM78" s="68">
        <f t="shared" si="163"/>
        <v>58268</v>
      </c>
      <c r="AN78" s="69">
        <f t="shared" si="163"/>
        <v>1066847</v>
      </c>
      <c r="AQ78" s="43">
        <f>K78/AQ$5</f>
        <v>9684</v>
      </c>
      <c r="AR78" s="43">
        <f t="shared" si="154"/>
        <v>14020.45</v>
      </c>
      <c r="AS78" s="43">
        <f t="shared" si="154"/>
        <v>13696.8</v>
      </c>
      <c r="AT78" s="43">
        <f t="shared" si="154"/>
        <v>5062.0666666666666</v>
      </c>
      <c r="AU78" s="43">
        <f>AM78/AU$5</f>
        <v>19422.666666666668</v>
      </c>
      <c r="AV78" s="44">
        <f>AN78/AV$5</f>
        <v>34414.419354838712</v>
      </c>
      <c r="AW78" s="131"/>
      <c r="AX78" s="43">
        <f t="shared" si="155"/>
        <v>73489</v>
      </c>
      <c r="AY78" s="43">
        <f t="shared" si="156"/>
        <v>10208</v>
      </c>
      <c r="AZ78" s="43">
        <f t="shared" si="157"/>
        <v>13190</v>
      </c>
      <c r="BA78" s="43">
        <f t="shared" si="158"/>
        <v>10191</v>
      </c>
      <c r="BB78" s="43">
        <f t="shared" si="159"/>
        <v>16100</v>
      </c>
      <c r="BC78" s="44">
        <f t="shared" si="160"/>
        <v>16956</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1903</v>
      </c>
      <c r="E81" s="246">
        <v>936</v>
      </c>
      <c r="F81" s="247">
        <v>5660</v>
      </c>
      <c r="G81" s="247">
        <v>26445</v>
      </c>
      <c r="H81" s="144">
        <v>3914</v>
      </c>
      <c r="I81" s="144">
        <v>1464</v>
      </c>
      <c r="J81" s="247">
        <v>20130</v>
      </c>
      <c r="K81" s="144">
        <v>1092</v>
      </c>
      <c r="L81" s="43">
        <f t="shared" ref="L81:L88" si="164">+SUM(D81:K81)</f>
        <v>61544</v>
      </c>
      <c r="M81" s="246">
        <v>277</v>
      </c>
      <c r="N81" s="160">
        <v>5221</v>
      </c>
      <c r="O81" s="247">
        <v>1174</v>
      </c>
      <c r="P81" s="246">
        <v>68</v>
      </c>
      <c r="Q81" s="247">
        <v>2770</v>
      </c>
      <c r="R81" s="247">
        <v>1137</v>
      </c>
      <c r="S81" s="247">
        <v>141</v>
      </c>
      <c r="T81" s="246">
        <v>65</v>
      </c>
      <c r="U81" s="247">
        <v>3729</v>
      </c>
      <c r="V81" s="248">
        <v>1361</v>
      </c>
      <c r="W81" s="248">
        <v>54</v>
      </c>
      <c r="X81" s="248">
        <v>351</v>
      </c>
      <c r="Y81" s="247">
        <v>0</v>
      </c>
      <c r="Z81" s="160">
        <v>944</v>
      </c>
      <c r="AA81" s="249">
        <v>4261</v>
      </c>
      <c r="AB81" s="247">
        <v>1375</v>
      </c>
      <c r="AC81" s="247">
        <v>1060</v>
      </c>
      <c r="AD81" s="246">
        <v>2687</v>
      </c>
      <c r="AE81" s="246">
        <v>3774</v>
      </c>
      <c r="AF81" s="246">
        <v>6437</v>
      </c>
      <c r="AG81" s="43">
        <f t="shared" ref="AG81:AG88" si="165">+SUM(M81:AF81)</f>
        <v>36886</v>
      </c>
      <c r="AH81" s="43">
        <f t="shared" ref="AH81:AI88" si="166">AC81+AD81+Z81+T81+O81</f>
        <v>5930</v>
      </c>
      <c r="AI81" s="43">
        <f t="shared" si="166"/>
        <v>14519</v>
      </c>
      <c r="AJ81" s="247">
        <v>21861</v>
      </c>
      <c r="AK81" s="248">
        <v>3136</v>
      </c>
      <c r="AL81" s="247">
        <v>207</v>
      </c>
      <c r="AM81" s="43">
        <f t="shared" ref="AM81:AM88" si="167">+SUM(AJ81:AL81)</f>
        <v>25204</v>
      </c>
      <c r="AN81" s="44">
        <f t="shared" ref="AN81:AN88" si="168">+AM81+AG81+L81</f>
        <v>123634</v>
      </c>
      <c r="AQ81" s="43">
        <f t="shared" ref="AQ81:AQ87" si="169">K81/AQ$5</f>
        <v>136.5</v>
      </c>
      <c r="AR81" s="43">
        <f t="shared" ref="AR81:AT87" si="170">AG81/AR$5</f>
        <v>1844.3</v>
      </c>
      <c r="AS81" s="43">
        <f t="shared" si="170"/>
        <v>1186</v>
      </c>
      <c r="AT81" s="43">
        <f t="shared" si="170"/>
        <v>967.93333333333328</v>
      </c>
      <c r="AU81" s="43">
        <f t="shared" ref="AU81:AV87" si="171">AM81/AU$5</f>
        <v>8401.3333333333339</v>
      </c>
      <c r="AV81" s="44">
        <f t="shared" si="171"/>
        <v>3988.1935483870966</v>
      </c>
      <c r="AW81" s="122"/>
      <c r="AX81" s="43">
        <f t="shared" ref="AX81:AX88" si="172">MEDIAN($D81:$K81)</f>
        <v>2908.5</v>
      </c>
      <c r="AY81" s="43">
        <f t="shared" ref="AY81:AY88" si="173">MEDIAN($M81:$AF81)</f>
        <v>1155.5</v>
      </c>
      <c r="AZ81" s="43">
        <f t="shared" ref="AZ81:AZ88" si="174">MEDIAN($AC81,$AD81,$Z81,$T81,$O81,Q81,AF81)</f>
        <v>1174</v>
      </c>
      <c r="BA81" s="43">
        <f t="shared" ref="BA81:BA88" si="175">MEDIAN(M81,N81,P81,R81,S81,U81,V81,Y81,AA81,AB81,AE81,W81,X81)</f>
        <v>1137</v>
      </c>
      <c r="BB81" s="43">
        <f t="shared" ref="BB81:BB88" si="176">MEDIAN($AJ81:$AL81)</f>
        <v>3136</v>
      </c>
      <c r="BC81" s="44">
        <f t="shared" ref="BC81:BC88" si="177">MEDIAN(D81:K81,M81:AF81,AJ81:AL81)</f>
        <v>1375</v>
      </c>
    </row>
    <row r="82" spans="1:55" s="204" customFormat="1">
      <c r="A82" s="199"/>
      <c r="B82" s="200" t="s">
        <v>231</v>
      </c>
      <c r="C82" s="201"/>
      <c r="D82" s="144">
        <v>0</v>
      </c>
      <c r="E82" s="160">
        <v>27309</v>
      </c>
      <c r="F82" s="160">
        <v>45723</v>
      </c>
      <c r="G82" s="160">
        <v>15500</v>
      </c>
      <c r="H82" s="144">
        <v>47629</v>
      </c>
      <c r="I82" s="144">
        <v>80454</v>
      </c>
      <c r="J82" s="160">
        <v>3000</v>
      </c>
      <c r="K82" s="144">
        <v>45178</v>
      </c>
      <c r="L82" s="43">
        <f t="shared" si="164"/>
        <v>264793</v>
      </c>
      <c r="M82" s="160">
        <v>19769</v>
      </c>
      <c r="N82" s="160">
        <v>0</v>
      </c>
      <c r="O82" s="160">
        <v>17657</v>
      </c>
      <c r="P82" s="160">
        <v>6789</v>
      </c>
      <c r="Q82" s="160">
        <v>29271</v>
      </c>
      <c r="R82" s="160">
        <v>15227</v>
      </c>
      <c r="S82" s="160">
        <v>4200</v>
      </c>
      <c r="T82" s="160">
        <v>0</v>
      </c>
      <c r="U82" s="160">
        <v>19550</v>
      </c>
      <c r="V82" s="144">
        <v>6523</v>
      </c>
      <c r="W82" s="144">
        <v>1555</v>
      </c>
      <c r="X82" s="144">
        <v>9171</v>
      </c>
      <c r="Y82" s="160">
        <v>16510</v>
      </c>
      <c r="Z82" s="160">
        <v>0</v>
      </c>
      <c r="AA82" s="250">
        <v>3932</v>
      </c>
      <c r="AB82" s="160">
        <v>2589</v>
      </c>
      <c r="AC82" s="160">
        <v>0</v>
      </c>
      <c r="AD82" s="160">
        <v>6700</v>
      </c>
      <c r="AE82" s="160">
        <v>0</v>
      </c>
      <c r="AF82" s="160">
        <v>269</v>
      </c>
      <c r="AG82" s="43">
        <f t="shared" si="165"/>
        <v>159712</v>
      </c>
      <c r="AH82" s="43">
        <f t="shared" si="166"/>
        <v>24357</v>
      </c>
      <c r="AI82" s="43">
        <f t="shared" si="166"/>
        <v>36971</v>
      </c>
      <c r="AJ82" s="160">
        <v>0</v>
      </c>
      <c r="AK82" s="144">
        <v>11419</v>
      </c>
      <c r="AL82" s="160">
        <v>5640</v>
      </c>
      <c r="AM82" s="43">
        <f t="shared" si="167"/>
        <v>17059</v>
      </c>
      <c r="AN82" s="44">
        <f t="shared" si="168"/>
        <v>441564</v>
      </c>
      <c r="AQ82" s="43">
        <f t="shared" si="169"/>
        <v>5647.25</v>
      </c>
      <c r="AR82" s="43">
        <f t="shared" si="170"/>
        <v>7985.6</v>
      </c>
      <c r="AS82" s="43">
        <f t="shared" si="170"/>
        <v>4871.3999999999996</v>
      </c>
      <c r="AT82" s="43">
        <f t="shared" si="170"/>
        <v>2464.7333333333331</v>
      </c>
      <c r="AU82" s="43">
        <f t="shared" si="171"/>
        <v>5686.333333333333</v>
      </c>
      <c r="AV82" s="44">
        <f t="shared" si="171"/>
        <v>14244</v>
      </c>
      <c r="AW82" s="122"/>
      <c r="AX82" s="43">
        <f t="shared" si="172"/>
        <v>36243.5</v>
      </c>
      <c r="AY82" s="43">
        <f t="shared" si="173"/>
        <v>5361.5</v>
      </c>
      <c r="AZ82" s="43">
        <f t="shared" si="174"/>
        <v>269</v>
      </c>
      <c r="BA82" s="43">
        <f t="shared" si="175"/>
        <v>6523</v>
      </c>
      <c r="BB82" s="43">
        <f t="shared" si="176"/>
        <v>5640</v>
      </c>
      <c r="BC82" s="44">
        <f t="shared" si="177"/>
        <v>6700</v>
      </c>
    </row>
    <row r="83" spans="1:55" s="204" customFormat="1">
      <c r="A83" s="199"/>
      <c r="B83" s="200" t="s">
        <v>230</v>
      </c>
      <c r="C83" s="201"/>
      <c r="D83" s="144">
        <v>0</v>
      </c>
      <c r="E83" s="160">
        <v>10430</v>
      </c>
      <c r="F83" s="160">
        <v>0</v>
      </c>
      <c r="G83" s="160">
        <v>0</v>
      </c>
      <c r="H83" s="144">
        <v>0</v>
      </c>
      <c r="I83" s="144">
        <v>0</v>
      </c>
      <c r="J83" s="160">
        <v>0</v>
      </c>
      <c r="K83" s="144">
        <v>15971</v>
      </c>
      <c r="L83" s="43">
        <f t="shared" si="164"/>
        <v>26401</v>
      </c>
      <c r="M83" s="160">
        <v>14</v>
      </c>
      <c r="N83" s="160">
        <v>0</v>
      </c>
      <c r="O83" s="160">
        <v>634</v>
      </c>
      <c r="P83" s="160">
        <v>45</v>
      </c>
      <c r="Q83" s="160">
        <v>0</v>
      </c>
      <c r="R83" s="160">
        <v>273</v>
      </c>
      <c r="S83" s="160">
        <v>67</v>
      </c>
      <c r="T83" s="160">
        <v>0</v>
      </c>
      <c r="U83" s="160">
        <v>0</v>
      </c>
      <c r="V83" s="144">
        <v>263</v>
      </c>
      <c r="W83" s="144">
        <v>0</v>
      </c>
      <c r="X83" s="144">
        <v>0</v>
      </c>
      <c r="Y83" s="160">
        <v>9</v>
      </c>
      <c r="Z83" s="160">
        <v>226</v>
      </c>
      <c r="AA83" s="250">
        <v>0</v>
      </c>
      <c r="AB83" s="160">
        <v>14</v>
      </c>
      <c r="AC83" s="160">
        <v>0</v>
      </c>
      <c r="AD83" s="160">
        <v>0</v>
      </c>
      <c r="AE83" s="160">
        <v>0</v>
      </c>
      <c r="AF83" s="160">
        <v>0</v>
      </c>
      <c r="AG83" s="43">
        <f t="shared" si="165"/>
        <v>1545</v>
      </c>
      <c r="AH83" s="43">
        <f t="shared" si="166"/>
        <v>860</v>
      </c>
      <c r="AI83" s="43">
        <f t="shared" si="166"/>
        <v>45</v>
      </c>
      <c r="AJ83" s="160">
        <v>0</v>
      </c>
      <c r="AK83" s="144">
        <v>0</v>
      </c>
      <c r="AL83" s="160">
        <v>0</v>
      </c>
      <c r="AM83" s="43">
        <f t="shared" si="167"/>
        <v>0</v>
      </c>
      <c r="AN83" s="44">
        <f t="shared" si="168"/>
        <v>27946</v>
      </c>
      <c r="AQ83" s="43">
        <f t="shared" si="169"/>
        <v>1996.375</v>
      </c>
      <c r="AR83" s="43">
        <f t="shared" si="170"/>
        <v>77.25</v>
      </c>
      <c r="AS83" s="43">
        <f t="shared" si="170"/>
        <v>172</v>
      </c>
      <c r="AT83" s="43">
        <f t="shared" si="170"/>
        <v>3</v>
      </c>
      <c r="AU83" s="43">
        <f t="shared" si="171"/>
        <v>0</v>
      </c>
      <c r="AV83" s="44">
        <f t="shared" si="171"/>
        <v>901.48387096774195</v>
      </c>
      <c r="AW83" s="122"/>
      <c r="AX83" s="43">
        <f t="shared" si="172"/>
        <v>0</v>
      </c>
      <c r="AY83" s="43">
        <f t="shared" si="173"/>
        <v>0</v>
      </c>
      <c r="AZ83" s="43">
        <f t="shared" si="174"/>
        <v>0</v>
      </c>
      <c r="BA83" s="43">
        <f t="shared" si="175"/>
        <v>9</v>
      </c>
      <c r="BB83" s="43">
        <f t="shared" si="176"/>
        <v>0</v>
      </c>
      <c r="BC83" s="44">
        <f t="shared" si="177"/>
        <v>0</v>
      </c>
    </row>
    <row r="84" spans="1:55" s="204" customFormat="1">
      <c r="A84" s="199"/>
      <c r="B84" s="200" t="s">
        <v>229</v>
      </c>
      <c r="C84" s="201"/>
      <c r="D84" s="144">
        <v>4930</v>
      </c>
      <c r="E84" s="160">
        <v>4202</v>
      </c>
      <c r="F84" s="160">
        <v>19707</v>
      </c>
      <c r="G84" s="160">
        <v>31147</v>
      </c>
      <c r="H84" s="144">
        <v>5442</v>
      </c>
      <c r="I84" s="144">
        <v>30811</v>
      </c>
      <c r="J84" s="160">
        <v>10261</v>
      </c>
      <c r="K84" s="144">
        <v>7452</v>
      </c>
      <c r="L84" s="43">
        <f t="shared" si="164"/>
        <v>113952</v>
      </c>
      <c r="M84" s="160">
        <v>627</v>
      </c>
      <c r="N84" s="160">
        <v>3529</v>
      </c>
      <c r="O84" s="160">
        <v>1248</v>
      </c>
      <c r="P84" s="160">
        <v>712</v>
      </c>
      <c r="Q84" s="160">
        <v>4989</v>
      </c>
      <c r="R84" s="160">
        <v>2283</v>
      </c>
      <c r="S84" s="160">
        <v>709</v>
      </c>
      <c r="T84" s="160">
        <v>1306</v>
      </c>
      <c r="U84" s="160">
        <v>2077</v>
      </c>
      <c r="V84" s="144">
        <v>1895</v>
      </c>
      <c r="W84" s="144">
        <v>318</v>
      </c>
      <c r="X84" s="144">
        <v>622</v>
      </c>
      <c r="Y84" s="160">
        <v>3558</v>
      </c>
      <c r="Z84" s="160">
        <v>4560</v>
      </c>
      <c r="AA84" s="250">
        <v>6657</v>
      </c>
      <c r="AB84" s="160">
        <v>1291</v>
      </c>
      <c r="AC84" s="160">
        <v>4952</v>
      </c>
      <c r="AD84" s="160">
        <v>4023</v>
      </c>
      <c r="AE84" s="160">
        <v>394</v>
      </c>
      <c r="AF84" s="160">
        <v>1760</v>
      </c>
      <c r="AG84" s="43">
        <f t="shared" si="165"/>
        <v>47510</v>
      </c>
      <c r="AH84" s="43">
        <f t="shared" si="166"/>
        <v>16089</v>
      </c>
      <c r="AI84" s="43">
        <f t="shared" si="166"/>
        <v>13863</v>
      </c>
      <c r="AJ84" s="160">
        <v>531</v>
      </c>
      <c r="AK84" s="144">
        <v>1225</v>
      </c>
      <c r="AL84" s="160">
        <v>2765</v>
      </c>
      <c r="AM84" s="43">
        <f t="shared" si="167"/>
        <v>4521</v>
      </c>
      <c r="AN84" s="44">
        <f t="shared" si="168"/>
        <v>165983</v>
      </c>
      <c r="AQ84" s="43">
        <f t="shared" si="169"/>
        <v>931.5</v>
      </c>
      <c r="AR84" s="43">
        <f t="shared" si="170"/>
        <v>2375.5</v>
      </c>
      <c r="AS84" s="43">
        <f t="shared" si="170"/>
        <v>3217.8</v>
      </c>
      <c r="AT84" s="43">
        <f t="shared" si="170"/>
        <v>924.2</v>
      </c>
      <c r="AU84" s="43">
        <f t="shared" si="171"/>
        <v>1507</v>
      </c>
      <c r="AV84" s="44">
        <f t="shared" si="171"/>
        <v>5354.2903225806449</v>
      </c>
      <c r="AW84" s="122"/>
      <c r="AX84" s="43">
        <f t="shared" si="172"/>
        <v>8856.5</v>
      </c>
      <c r="AY84" s="43">
        <f t="shared" si="173"/>
        <v>1827.5</v>
      </c>
      <c r="AZ84" s="43">
        <f t="shared" si="174"/>
        <v>4023</v>
      </c>
      <c r="BA84" s="43">
        <f t="shared" si="175"/>
        <v>1291</v>
      </c>
      <c r="BB84" s="43">
        <f t="shared" si="176"/>
        <v>1225</v>
      </c>
      <c r="BC84" s="44">
        <f t="shared" si="177"/>
        <v>2765</v>
      </c>
    </row>
    <row r="85" spans="1:55" s="204" customFormat="1">
      <c r="A85" s="199"/>
      <c r="B85" s="200" t="s">
        <v>228</v>
      </c>
      <c r="C85" s="201"/>
      <c r="D85" s="144">
        <v>782</v>
      </c>
      <c r="E85" s="160">
        <v>937</v>
      </c>
      <c r="F85" s="160">
        <v>5692</v>
      </c>
      <c r="G85" s="160">
        <v>19095</v>
      </c>
      <c r="H85" s="144">
        <v>6555</v>
      </c>
      <c r="I85" s="144">
        <v>5388</v>
      </c>
      <c r="J85" s="160">
        <v>3462</v>
      </c>
      <c r="K85" s="144">
        <v>4960</v>
      </c>
      <c r="L85" s="43">
        <f t="shared" si="164"/>
        <v>46871</v>
      </c>
      <c r="M85" s="160">
        <v>26</v>
      </c>
      <c r="N85" s="160">
        <v>609</v>
      </c>
      <c r="O85" s="160">
        <v>141</v>
      </c>
      <c r="P85" s="160">
        <v>143</v>
      </c>
      <c r="Q85" s="160">
        <v>0</v>
      </c>
      <c r="R85" s="160">
        <v>461</v>
      </c>
      <c r="S85" s="160">
        <v>63</v>
      </c>
      <c r="T85" s="160">
        <v>199</v>
      </c>
      <c r="U85" s="160">
        <v>869</v>
      </c>
      <c r="V85" s="144">
        <v>99</v>
      </c>
      <c r="W85" s="144">
        <v>5</v>
      </c>
      <c r="X85" s="144">
        <v>18</v>
      </c>
      <c r="Y85" s="160">
        <v>1110</v>
      </c>
      <c r="Z85" s="160">
        <v>216</v>
      </c>
      <c r="AA85" s="250">
        <v>162</v>
      </c>
      <c r="AB85" s="160">
        <v>211</v>
      </c>
      <c r="AC85" s="160">
        <v>541</v>
      </c>
      <c r="AD85" s="160">
        <v>260</v>
      </c>
      <c r="AE85" s="160">
        <v>343</v>
      </c>
      <c r="AF85" s="160">
        <v>316</v>
      </c>
      <c r="AG85" s="43">
        <f t="shared" si="165"/>
        <v>5792</v>
      </c>
      <c r="AH85" s="43">
        <f t="shared" si="166"/>
        <v>1357</v>
      </c>
      <c r="AI85" s="43">
        <f t="shared" si="166"/>
        <v>1777</v>
      </c>
      <c r="AJ85" s="160">
        <v>30</v>
      </c>
      <c r="AK85" s="144">
        <v>113</v>
      </c>
      <c r="AL85" s="160">
        <v>40</v>
      </c>
      <c r="AM85" s="43">
        <f t="shared" si="167"/>
        <v>183</v>
      </c>
      <c r="AN85" s="44">
        <f t="shared" si="168"/>
        <v>52846</v>
      </c>
      <c r="AQ85" s="43">
        <f t="shared" si="169"/>
        <v>620</v>
      </c>
      <c r="AR85" s="43">
        <f t="shared" si="170"/>
        <v>289.60000000000002</v>
      </c>
      <c r="AS85" s="43">
        <f t="shared" si="170"/>
        <v>271.39999999999998</v>
      </c>
      <c r="AT85" s="43">
        <f t="shared" si="170"/>
        <v>118.46666666666667</v>
      </c>
      <c r="AU85" s="43">
        <f t="shared" si="171"/>
        <v>61</v>
      </c>
      <c r="AV85" s="44">
        <f t="shared" si="171"/>
        <v>1704.7096774193549</v>
      </c>
      <c r="AW85" s="122"/>
      <c r="AX85" s="43">
        <f t="shared" si="172"/>
        <v>5174</v>
      </c>
      <c r="AY85" s="43">
        <f t="shared" si="173"/>
        <v>205</v>
      </c>
      <c r="AZ85" s="43">
        <f t="shared" si="174"/>
        <v>216</v>
      </c>
      <c r="BA85" s="43">
        <f t="shared" si="175"/>
        <v>162</v>
      </c>
      <c r="BB85" s="43">
        <f t="shared" si="176"/>
        <v>40</v>
      </c>
      <c r="BC85" s="44">
        <f t="shared" si="177"/>
        <v>260</v>
      </c>
    </row>
    <row r="86" spans="1:55" s="204" customFormat="1">
      <c r="A86" s="199"/>
      <c r="B86" s="200" t="s">
        <v>227</v>
      </c>
      <c r="C86" s="201"/>
      <c r="D86" s="144">
        <v>115</v>
      </c>
      <c r="E86" s="160">
        <v>3739</v>
      </c>
      <c r="F86" s="160">
        <v>4834</v>
      </c>
      <c r="G86" s="160">
        <v>9184</v>
      </c>
      <c r="H86" s="144">
        <v>1514</v>
      </c>
      <c r="I86" s="144">
        <v>716</v>
      </c>
      <c r="J86" s="160">
        <v>1116</v>
      </c>
      <c r="K86" s="144">
        <v>589</v>
      </c>
      <c r="L86" s="43">
        <f t="shared" si="164"/>
        <v>21807</v>
      </c>
      <c r="M86" s="160">
        <v>7</v>
      </c>
      <c r="N86" s="160">
        <v>0</v>
      </c>
      <c r="O86" s="160">
        <v>562</v>
      </c>
      <c r="P86" s="160">
        <v>266</v>
      </c>
      <c r="Q86" s="160">
        <v>255</v>
      </c>
      <c r="R86" s="160">
        <v>0</v>
      </c>
      <c r="S86" s="160">
        <v>3</v>
      </c>
      <c r="T86" s="160">
        <v>175</v>
      </c>
      <c r="U86" s="160">
        <v>351</v>
      </c>
      <c r="V86" s="144">
        <v>13</v>
      </c>
      <c r="W86" s="144">
        <v>110</v>
      </c>
      <c r="X86" s="144">
        <v>29</v>
      </c>
      <c r="Y86" s="160">
        <v>733</v>
      </c>
      <c r="Z86" s="160">
        <v>336</v>
      </c>
      <c r="AA86" s="250">
        <v>17</v>
      </c>
      <c r="AB86" s="160">
        <v>62</v>
      </c>
      <c r="AC86" s="160">
        <v>125</v>
      </c>
      <c r="AD86" s="160">
        <v>8</v>
      </c>
      <c r="AE86" s="160">
        <v>8</v>
      </c>
      <c r="AF86" s="160">
        <v>63</v>
      </c>
      <c r="AG86" s="43">
        <f t="shared" si="165"/>
        <v>3123</v>
      </c>
      <c r="AH86" s="43">
        <f t="shared" si="166"/>
        <v>1206</v>
      </c>
      <c r="AI86" s="43">
        <f t="shared" si="166"/>
        <v>650</v>
      </c>
      <c r="AJ86" s="160">
        <v>2183</v>
      </c>
      <c r="AK86" s="144">
        <v>167</v>
      </c>
      <c r="AL86" s="160">
        <v>0</v>
      </c>
      <c r="AM86" s="43">
        <f t="shared" si="167"/>
        <v>2350</v>
      </c>
      <c r="AN86" s="44">
        <f t="shared" si="168"/>
        <v>27280</v>
      </c>
      <c r="AQ86" s="43">
        <f t="shared" si="169"/>
        <v>73.625</v>
      </c>
      <c r="AR86" s="43">
        <f t="shared" si="170"/>
        <v>156.15</v>
      </c>
      <c r="AS86" s="43">
        <f t="shared" si="170"/>
        <v>241.2</v>
      </c>
      <c r="AT86" s="43">
        <f t="shared" si="170"/>
        <v>43.333333333333336</v>
      </c>
      <c r="AU86" s="43">
        <f t="shared" si="171"/>
        <v>783.33333333333337</v>
      </c>
      <c r="AV86" s="44">
        <f t="shared" si="171"/>
        <v>880</v>
      </c>
      <c r="AW86" s="122"/>
      <c r="AX86" s="43">
        <f t="shared" si="172"/>
        <v>1315</v>
      </c>
      <c r="AY86" s="43">
        <f t="shared" si="173"/>
        <v>62.5</v>
      </c>
      <c r="AZ86" s="43">
        <f t="shared" si="174"/>
        <v>175</v>
      </c>
      <c r="BA86" s="43">
        <f t="shared" si="175"/>
        <v>17</v>
      </c>
      <c r="BB86" s="43">
        <f t="shared" si="176"/>
        <v>167</v>
      </c>
      <c r="BC86" s="44">
        <f t="shared" si="177"/>
        <v>167</v>
      </c>
    </row>
    <row r="87" spans="1:55" s="204" customFormat="1">
      <c r="A87" s="199"/>
      <c r="B87" s="251" t="s">
        <v>125</v>
      </c>
      <c r="C87" s="201"/>
      <c r="D87" s="144">
        <v>337</v>
      </c>
      <c r="E87" s="160">
        <v>0</v>
      </c>
      <c r="F87" s="160">
        <v>2478</v>
      </c>
      <c r="G87" s="160">
        <v>0</v>
      </c>
      <c r="H87" s="144">
        <v>12</v>
      </c>
      <c r="I87" s="144">
        <v>0</v>
      </c>
      <c r="J87" s="160">
        <v>0</v>
      </c>
      <c r="K87" s="144">
        <v>1421</v>
      </c>
      <c r="L87" s="43">
        <f t="shared" si="164"/>
        <v>4248</v>
      </c>
      <c r="M87" s="160">
        <v>0</v>
      </c>
      <c r="N87" s="160">
        <v>0</v>
      </c>
      <c r="O87" s="160">
        <v>0</v>
      </c>
      <c r="P87" s="160">
        <v>0</v>
      </c>
      <c r="Q87" s="160">
        <v>0</v>
      </c>
      <c r="R87" s="160">
        <v>260</v>
      </c>
      <c r="S87" s="160">
        <v>0</v>
      </c>
      <c r="T87" s="160">
        <v>0</v>
      </c>
      <c r="U87" s="160">
        <v>0</v>
      </c>
      <c r="V87" s="144">
        <v>0</v>
      </c>
      <c r="W87" s="144">
        <v>0</v>
      </c>
      <c r="X87" s="144">
        <v>0</v>
      </c>
      <c r="Y87" s="160">
        <v>0</v>
      </c>
      <c r="Z87" s="160">
        <v>0</v>
      </c>
      <c r="AA87" s="250">
        <v>52</v>
      </c>
      <c r="AB87" s="160">
        <v>0</v>
      </c>
      <c r="AC87" s="160">
        <v>0</v>
      </c>
      <c r="AD87" s="160">
        <v>0</v>
      </c>
      <c r="AE87" s="160">
        <v>0</v>
      </c>
      <c r="AF87" s="160">
        <v>0</v>
      </c>
      <c r="AG87" s="43">
        <f t="shared" si="165"/>
        <v>312</v>
      </c>
      <c r="AH87" s="43">
        <f t="shared" si="166"/>
        <v>0</v>
      </c>
      <c r="AI87" s="43">
        <f t="shared" si="166"/>
        <v>52</v>
      </c>
      <c r="AJ87" s="160">
        <v>9</v>
      </c>
      <c r="AK87" s="144">
        <v>0</v>
      </c>
      <c r="AL87" s="160">
        <v>0</v>
      </c>
      <c r="AM87" s="43">
        <f t="shared" si="167"/>
        <v>9</v>
      </c>
      <c r="AN87" s="44">
        <f t="shared" si="168"/>
        <v>4569</v>
      </c>
      <c r="AQ87" s="43">
        <f t="shared" si="169"/>
        <v>177.625</v>
      </c>
      <c r="AR87" s="43">
        <f t="shared" si="170"/>
        <v>15.6</v>
      </c>
      <c r="AS87" s="43">
        <f t="shared" si="170"/>
        <v>0</v>
      </c>
      <c r="AT87" s="43">
        <f t="shared" si="170"/>
        <v>3.4666666666666668</v>
      </c>
      <c r="AU87" s="43">
        <f t="shared" si="171"/>
        <v>3</v>
      </c>
      <c r="AV87" s="44">
        <f t="shared" si="171"/>
        <v>147.38709677419354</v>
      </c>
      <c r="AW87" s="122"/>
      <c r="AX87" s="43">
        <f t="shared" si="172"/>
        <v>6</v>
      </c>
      <c r="AY87" s="43">
        <f t="shared" si="173"/>
        <v>0</v>
      </c>
      <c r="AZ87" s="43">
        <f t="shared" si="174"/>
        <v>0</v>
      </c>
      <c r="BA87" s="43">
        <f t="shared" si="175"/>
        <v>0</v>
      </c>
      <c r="BB87" s="43">
        <f t="shared" si="176"/>
        <v>0</v>
      </c>
      <c r="BC87" s="44">
        <f t="shared" si="177"/>
        <v>0</v>
      </c>
    </row>
    <row r="88" spans="1:55" s="204" customFormat="1">
      <c r="A88" s="199"/>
      <c r="B88" s="200"/>
      <c r="C88" s="210" t="s">
        <v>226</v>
      </c>
      <c r="D88" s="252">
        <f t="shared" ref="D88:K88" si="178">SUM(D81:D87)</f>
        <v>8067</v>
      </c>
      <c r="E88" s="252">
        <f t="shared" si="178"/>
        <v>47553</v>
      </c>
      <c r="F88" s="252">
        <f t="shared" si="178"/>
        <v>84094</v>
      </c>
      <c r="G88" s="252">
        <f t="shared" si="178"/>
        <v>101371</v>
      </c>
      <c r="H88" s="252">
        <f t="shared" si="178"/>
        <v>65066</v>
      </c>
      <c r="I88" s="252">
        <f t="shared" si="178"/>
        <v>118833</v>
      </c>
      <c r="J88" s="252">
        <f t="shared" si="178"/>
        <v>37969</v>
      </c>
      <c r="K88" s="252">
        <f t="shared" si="178"/>
        <v>76663</v>
      </c>
      <c r="L88" s="45">
        <f t="shared" si="164"/>
        <v>539616</v>
      </c>
      <c r="M88" s="252">
        <f t="shared" ref="M88:V88" si="179">SUM(M81:M87)</f>
        <v>20720</v>
      </c>
      <c r="N88" s="252">
        <f t="shared" si="179"/>
        <v>9359</v>
      </c>
      <c r="O88" s="252">
        <f t="shared" si="179"/>
        <v>21416</v>
      </c>
      <c r="P88" s="252">
        <f t="shared" si="179"/>
        <v>8023</v>
      </c>
      <c r="Q88" s="252">
        <f t="shared" si="179"/>
        <v>37285</v>
      </c>
      <c r="R88" s="252">
        <f t="shared" si="179"/>
        <v>19641</v>
      </c>
      <c r="S88" s="252">
        <f t="shared" si="179"/>
        <v>5183</v>
      </c>
      <c r="T88" s="252">
        <f t="shared" si="179"/>
        <v>1745</v>
      </c>
      <c r="U88" s="252">
        <f t="shared" si="179"/>
        <v>26576</v>
      </c>
      <c r="V88" s="252">
        <f t="shared" si="179"/>
        <v>10154</v>
      </c>
      <c r="W88" s="252">
        <f t="shared" ref="W88:X88" si="180">SUM(W81:W87)</f>
        <v>2042</v>
      </c>
      <c r="X88" s="252">
        <f t="shared" si="180"/>
        <v>10191</v>
      </c>
      <c r="Y88" s="252">
        <f t="shared" ref="Y88:AF88" si="181">SUM(Y81:Y87)</f>
        <v>21920</v>
      </c>
      <c r="Z88" s="252">
        <f t="shared" si="181"/>
        <v>6282</v>
      </c>
      <c r="AA88" s="252">
        <f t="shared" si="181"/>
        <v>15081</v>
      </c>
      <c r="AB88" s="252">
        <f t="shared" si="181"/>
        <v>5542</v>
      </c>
      <c r="AC88" s="252">
        <f t="shared" si="181"/>
        <v>6678</v>
      </c>
      <c r="AD88" s="252">
        <f t="shared" si="181"/>
        <v>13678</v>
      </c>
      <c r="AE88" s="252">
        <f t="shared" si="181"/>
        <v>4519</v>
      </c>
      <c r="AF88" s="252">
        <f t="shared" si="181"/>
        <v>8845</v>
      </c>
      <c r="AG88" s="45">
        <f t="shared" si="165"/>
        <v>254880</v>
      </c>
      <c r="AH88" s="45">
        <f t="shared" si="166"/>
        <v>49799</v>
      </c>
      <c r="AI88" s="45">
        <f t="shared" si="166"/>
        <v>67877</v>
      </c>
      <c r="AJ88" s="252">
        <f>SUM(AJ81:AJ87)</f>
        <v>24614</v>
      </c>
      <c r="AK88" s="252">
        <f>SUM(AK81:AK87)</f>
        <v>16060</v>
      </c>
      <c r="AL88" s="252">
        <f>SUM(AL81:AL87)</f>
        <v>8652</v>
      </c>
      <c r="AM88" s="45">
        <f t="shared" si="167"/>
        <v>49326</v>
      </c>
      <c r="AN88" s="211">
        <f t="shared" si="168"/>
        <v>843822</v>
      </c>
      <c r="AQ88" s="45">
        <f>K88/AQ$5</f>
        <v>9582.875</v>
      </c>
      <c r="AR88" s="45">
        <f>AG88/AR$5</f>
        <v>12744</v>
      </c>
      <c r="AS88" s="45">
        <f>AH88/AS$5</f>
        <v>9959.7999999999993</v>
      </c>
      <c r="AT88" s="45">
        <f>AI88/AT$5</f>
        <v>4525.1333333333332</v>
      </c>
      <c r="AU88" s="45">
        <f>AM88/AU$5</f>
        <v>16442</v>
      </c>
      <c r="AV88" s="211">
        <f>AN88/AV$5</f>
        <v>27220.064516129034</v>
      </c>
      <c r="AW88" s="122"/>
      <c r="AX88" s="45">
        <f t="shared" si="172"/>
        <v>70864.5</v>
      </c>
      <c r="AY88" s="45">
        <f t="shared" si="173"/>
        <v>9756.5</v>
      </c>
      <c r="AZ88" s="45">
        <f t="shared" si="174"/>
        <v>8845</v>
      </c>
      <c r="BA88" s="45">
        <f t="shared" si="175"/>
        <v>10154</v>
      </c>
      <c r="BB88" s="45">
        <f t="shared" si="176"/>
        <v>16060</v>
      </c>
      <c r="BC88" s="211">
        <f t="shared" si="177"/>
        <v>15081</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0</v>
      </c>
      <c r="Q91" s="160">
        <v>0</v>
      </c>
      <c r="R91" s="160">
        <v>0</v>
      </c>
      <c r="S91" s="160">
        <v>0</v>
      </c>
      <c r="T91" s="160">
        <v>0</v>
      </c>
      <c r="U91" s="160">
        <v>0</v>
      </c>
      <c r="V91" s="144">
        <v>0</v>
      </c>
      <c r="W91" s="144">
        <v>84</v>
      </c>
      <c r="X91" s="144">
        <v>0</v>
      </c>
      <c r="Y91" s="160">
        <v>0</v>
      </c>
      <c r="Z91" s="160">
        <v>2000</v>
      </c>
      <c r="AA91" s="250">
        <v>0</v>
      </c>
      <c r="AB91" s="160">
        <v>0</v>
      </c>
      <c r="AC91" s="160">
        <v>0</v>
      </c>
      <c r="AD91" s="160">
        <v>0</v>
      </c>
      <c r="AE91" s="160">
        <v>0</v>
      </c>
      <c r="AF91" s="160">
        <v>0</v>
      </c>
      <c r="AG91" s="43">
        <f t="shared" ref="AG91:AG100" si="182">+SUM(M91:AF91)</f>
        <v>2084</v>
      </c>
      <c r="AH91" s="43">
        <f t="shared" ref="AH91:AH100" si="183">AC91+AD91+Z91+T91+O91</f>
        <v>2000</v>
      </c>
      <c r="AI91" s="43">
        <f t="shared" ref="AI91:AI100" si="184">AD91+AE91+AA91+U91+P91</f>
        <v>0</v>
      </c>
      <c r="AJ91" s="160">
        <v>0</v>
      </c>
      <c r="AK91" s="144">
        <v>0</v>
      </c>
      <c r="AL91" s="160">
        <v>0</v>
      </c>
      <c r="AM91" s="43">
        <f t="shared" ref="AM91:AM100" si="185">+SUM(AJ91:AL91)</f>
        <v>0</v>
      </c>
      <c r="AN91" s="44">
        <f t="shared" ref="AN91:AN100" si="186">+AM91+AG91+L91</f>
        <v>2084</v>
      </c>
      <c r="AQ91" s="43">
        <f>K91/AQ$5</f>
        <v>0</v>
      </c>
      <c r="AR91" s="43">
        <f>AG91/AR$5</f>
        <v>104.2</v>
      </c>
      <c r="AS91" s="43">
        <f>AH91/AS$5</f>
        <v>400</v>
      </c>
      <c r="AT91" s="43">
        <f>AI91/AT$5</f>
        <v>0</v>
      </c>
      <c r="AU91" s="43">
        <f>AM91/AU$5</f>
        <v>0</v>
      </c>
      <c r="AV91" s="44">
        <f>AN91/AV$5</f>
        <v>67.225806451612897</v>
      </c>
      <c r="AW91" s="122"/>
      <c r="AX91" s="43">
        <f t="shared" ref="AX91:AX102" si="187">MEDIAN($D91:$K91)</f>
        <v>0</v>
      </c>
      <c r="AY91" s="43">
        <f t="shared" ref="AY91:AY102" si="188">MEDIAN($M91:$AF91)</f>
        <v>0</v>
      </c>
      <c r="AZ91" s="43">
        <f t="shared" ref="AZ91:AZ100" si="189">MEDIAN($AC91,$AD91,$Z91,$T91,$O91,Q91,AF91)</f>
        <v>0</v>
      </c>
      <c r="BA91" s="43">
        <f t="shared" ref="BA91:BA100" si="190">MEDIAN(M91,N91,P91,R91,S91,U91,V91,Y91,AA91,AB91,AE91,W91,X91)</f>
        <v>0</v>
      </c>
      <c r="BB91" s="43">
        <f t="shared" ref="BB91:BB100" si="191">MEDIAN($AJ91:$AL91)</f>
        <v>0</v>
      </c>
      <c r="BC91" s="44">
        <f t="shared" ref="BC91:BC100" si="192">MEDIAN(D91:K91,M91:AF91,AJ91:AL91)</f>
        <v>0</v>
      </c>
    </row>
    <row r="92" spans="1:55" s="204" customFormat="1">
      <c r="A92" s="199"/>
      <c r="B92" s="200" t="s">
        <v>223</v>
      </c>
      <c r="C92" s="201"/>
      <c r="D92" s="144">
        <v>17244</v>
      </c>
      <c r="E92" s="160">
        <v>7505</v>
      </c>
      <c r="F92" s="160">
        <v>23897</v>
      </c>
      <c r="G92" s="160">
        <v>164926</v>
      </c>
      <c r="H92" s="144">
        <v>14831</v>
      </c>
      <c r="I92" s="144">
        <v>31841</v>
      </c>
      <c r="J92" s="160">
        <v>12847</v>
      </c>
      <c r="K92" s="144">
        <v>24693</v>
      </c>
      <c r="L92" s="43">
        <f t="shared" ref="L92:L100" si="193">+SUM(D92:K92)</f>
        <v>297784</v>
      </c>
      <c r="M92" s="160">
        <v>2703</v>
      </c>
      <c r="N92" s="160">
        <v>3641</v>
      </c>
      <c r="O92" s="160">
        <v>5780</v>
      </c>
      <c r="P92" s="160">
        <v>2444</v>
      </c>
      <c r="Q92" s="160">
        <v>9258</v>
      </c>
      <c r="R92" s="160">
        <v>2100</v>
      </c>
      <c r="S92" s="160">
        <v>2383</v>
      </c>
      <c r="T92" s="160">
        <v>3576</v>
      </c>
      <c r="U92" s="160">
        <v>4438</v>
      </c>
      <c r="V92" s="144">
        <v>2720</v>
      </c>
      <c r="W92" s="144">
        <v>1203</v>
      </c>
      <c r="X92" s="144">
        <v>2158</v>
      </c>
      <c r="Y92" s="160">
        <v>3271</v>
      </c>
      <c r="Z92" s="160">
        <v>7639</v>
      </c>
      <c r="AA92" s="250">
        <v>5738</v>
      </c>
      <c r="AB92" s="160">
        <v>1165</v>
      </c>
      <c r="AC92" s="160">
        <v>6266</v>
      </c>
      <c r="AD92" s="160">
        <v>4260</v>
      </c>
      <c r="AE92" s="160">
        <v>2053</v>
      </c>
      <c r="AF92" s="160">
        <v>3243</v>
      </c>
      <c r="AG92" s="43">
        <f t="shared" si="182"/>
        <v>76039</v>
      </c>
      <c r="AH92" s="43">
        <f t="shared" si="183"/>
        <v>27521</v>
      </c>
      <c r="AI92" s="43">
        <f t="shared" si="184"/>
        <v>18933</v>
      </c>
      <c r="AJ92" s="160">
        <v>11923</v>
      </c>
      <c r="AK92" s="144">
        <v>1256</v>
      </c>
      <c r="AL92" s="160">
        <v>2138</v>
      </c>
      <c r="AM92" s="43">
        <f t="shared" si="185"/>
        <v>15317</v>
      </c>
      <c r="AN92" s="44">
        <f t="shared" si="186"/>
        <v>389140</v>
      </c>
      <c r="AQ92" s="43">
        <f t="shared" ref="AQ92:AQ99" si="194">K92/AQ$5</f>
        <v>3086.625</v>
      </c>
      <c r="AR92" s="43">
        <f t="shared" ref="AR92:AT99" si="195">AG92/AR$5</f>
        <v>3801.95</v>
      </c>
      <c r="AS92" s="43">
        <f t="shared" si="195"/>
        <v>5504.2</v>
      </c>
      <c r="AT92" s="43">
        <f t="shared" si="195"/>
        <v>1262.2</v>
      </c>
      <c r="AU92" s="43">
        <f t="shared" ref="AU92:AV99" si="196">AM92/AU$5</f>
        <v>5105.666666666667</v>
      </c>
      <c r="AV92" s="44">
        <f t="shared" si="196"/>
        <v>12552.903225806451</v>
      </c>
      <c r="AW92" s="122"/>
      <c r="AX92" s="43">
        <f t="shared" si="187"/>
        <v>20570.5</v>
      </c>
      <c r="AY92" s="43">
        <f t="shared" si="188"/>
        <v>3257</v>
      </c>
      <c r="AZ92" s="43">
        <f t="shared" si="189"/>
        <v>5780</v>
      </c>
      <c r="BA92" s="43">
        <f t="shared" si="190"/>
        <v>2444</v>
      </c>
      <c r="BB92" s="43">
        <f t="shared" si="191"/>
        <v>2138</v>
      </c>
      <c r="BC92" s="44">
        <f t="shared" si="192"/>
        <v>4260</v>
      </c>
    </row>
    <row r="93" spans="1:55" s="204" customFormat="1">
      <c r="A93" s="199"/>
      <c r="B93" s="200" t="s">
        <v>222</v>
      </c>
      <c r="C93" s="201"/>
      <c r="D93" s="144">
        <v>6444</v>
      </c>
      <c r="E93" s="160">
        <v>4931</v>
      </c>
      <c r="F93" s="160">
        <v>19177</v>
      </c>
      <c r="G93" s="160">
        <v>23167</v>
      </c>
      <c r="H93" s="144">
        <v>7370</v>
      </c>
      <c r="I93" s="144">
        <v>30424</v>
      </c>
      <c r="J93" s="160">
        <v>12088</v>
      </c>
      <c r="K93" s="144">
        <v>12084</v>
      </c>
      <c r="L93" s="43">
        <f t="shared" si="193"/>
        <v>115685</v>
      </c>
      <c r="M93" s="160">
        <v>500</v>
      </c>
      <c r="N93" s="160">
        <v>944</v>
      </c>
      <c r="O93" s="160">
        <v>2495</v>
      </c>
      <c r="P93" s="160">
        <v>1315</v>
      </c>
      <c r="Q93" s="160">
        <v>6580</v>
      </c>
      <c r="R93" s="160">
        <v>1040</v>
      </c>
      <c r="S93" s="160">
        <v>1019</v>
      </c>
      <c r="T93" s="160">
        <v>1782</v>
      </c>
      <c r="U93" s="160">
        <v>959</v>
      </c>
      <c r="V93" s="144">
        <v>560</v>
      </c>
      <c r="W93" s="144">
        <v>1197</v>
      </c>
      <c r="X93" s="144">
        <v>56</v>
      </c>
      <c r="Y93" s="160">
        <v>1669</v>
      </c>
      <c r="Z93" s="160">
        <v>3432</v>
      </c>
      <c r="AA93" s="250">
        <v>3154</v>
      </c>
      <c r="AB93" s="160">
        <v>992</v>
      </c>
      <c r="AC93" s="160">
        <v>1397</v>
      </c>
      <c r="AD93" s="160">
        <v>1777</v>
      </c>
      <c r="AE93" s="160">
        <v>1076</v>
      </c>
      <c r="AF93" s="160">
        <v>1459</v>
      </c>
      <c r="AG93" s="43">
        <f t="shared" si="182"/>
        <v>33403</v>
      </c>
      <c r="AH93" s="43">
        <f t="shared" si="183"/>
        <v>10883</v>
      </c>
      <c r="AI93" s="43">
        <f t="shared" si="184"/>
        <v>8281</v>
      </c>
      <c r="AJ93" s="160">
        <v>3703</v>
      </c>
      <c r="AK93" s="144">
        <v>555</v>
      </c>
      <c r="AL93" s="160">
        <v>673</v>
      </c>
      <c r="AM93" s="43">
        <f t="shared" si="185"/>
        <v>4931</v>
      </c>
      <c r="AN93" s="44">
        <f t="shared" si="186"/>
        <v>154019</v>
      </c>
      <c r="AQ93" s="43">
        <f t="shared" si="194"/>
        <v>1510.5</v>
      </c>
      <c r="AR93" s="43">
        <f t="shared" si="195"/>
        <v>1670.15</v>
      </c>
      <c r="AS93" s="43">
        <f t="shared" si="195"/>
        <v>2176.6</v>
      </c>
      <c r="AT93" s="43">
        <f t="shared" si="195"/>
        <v>552.06666666666672</v>
      </c>
      <c r="AU93" s="43">
        <f t="shared" si="196"/>
        <v>1643.6666666666667</v>
      </c>
      <c r="AV93" s="44">
        <f t="shared" si="196"/>
        <v>4968.3548387096771</v>
      </c>
      <c r="AW93" s="122"/>
      <c r="AX93" s="43">
        <f t="shared" si="187"/>
        <v>12086</v>
      </c>
      <c r="AY93" s="43">
        <f t="shared" si="188"/>
        <v>1256</v>
      </c>
      <c r="AZ93" s="43">
        <f t="shared" si="189"/>
        <v>1782</v>
      </c>
      <c r="BA93" s="43">
        <f t="shared" si="190"/>
        <v>1019</v>
      </c>
      <c r="BB93" s="43">
        <f t="shared" si="191"/>
        <v>673</v>
      </c>
      <c r="BC93" s="44">
        <f t="shared" si="192"/>
        <v>1669</v>
      </c>
    </row>
    <row r="94" spans="1:55" s="204" customFormat="1">
      <c r="A94" s="199"/>
      <c r="B94" s="200" t="s">
        <v>221</v>
      </c>
      <c r="C94" s="201"/>
      <c r="D94" s="144">
        <v>12383</v>
      </c>
      <c r="E94" s="160">
        <v>2026</v>
      </c>
      <c r="F94" s="160">
        <v>12312</v>
      </c>
      <c r="G94" s="160">
        <v>3009</v>
      </c>
      <c r="H94" s="144">
        <v>6180</v>
      </c>
      <c r="I94" s="144">
        <v>4836</v>
      </c>
      <c r="J94" s="160">
        <v>13407</v>
      </c>
      <c r="K94" s="144">
        <v>4780</v>
      </c>
      <c r="L94" s="43">
        <f t="shared" si="193"/>
        <v>58933</v>
      </c>
      <c r="M94" s="160">
        <v>38</v>
      </c>
      <c r="N94" s="160">
        <v>3355</v>
      </c>
      <c r="O94" s="160">
        <v>3596</v>
      </c>
      <c r="P94" s="160">
        <v>1236</v>
      </c>
      <c r="Q94" s="160">
        <v>5942</v>
      </c>
      <c r="R94" s="160">
        <v>1322</v>
      </c>
      <c r="S94" s="160">
        <v>490</v>
      </c>
      <c r="T94" s="160">
        <v>564</v>
      </c>
      <c r="U94" s="160">
        <v>487</v>
      </c>
      <c r="V94" s="144">
        <v>148</v>
      </c>
      <c r="W94" s="144">
        <v>590</v>
      </c>
      <c r="X94" s="144">
        <v>63</v>
      </c>
      <c r="Y94" s="160">
        <v>3110</v>
      </c>
      <c r="Z94" s="160">
        <v>6733</v>
      </c>
      <c r="AA94" s="250">
        <v>6525</v>
      </c>
      <c r="AB94" s="160">
        <v>389</v>
      </c>
      <c r="AC94" s="160">
        <v>2083</v>
      </c>
      <c r="AD94" s="160">
        <v>4461</v>
      </c>
      <c r="AE94" s="160">
        <v>522</v>
      </c>
      <c r="AF94" s="160">
        <v>2518</v>
      </c>
      <c r="AG94" s="43">
        <f t="shared" si="182"/>
        <v>44172</v>
      </c>
      <c r="AH94" s="43">
        <f t="shared" si="183"/>
        <v>17437</v>
      </c>
      <c r="AI94" s="43">
        <f t="shared" si="184"/>
        <v>13231</v>
      </c>
      <c r="AJ94" s="160">
        <v>0</v>
      </c>
      <c r="AK94" s="144">
        <v>841</v>
      </c>
      <c r="AL94" s="160">
        <v>84</v>
      </c>
      <c r="AM94" s="43">
        <f t="shared" si="185"/>
        <v>925</v>
      </c>
      <c r="AN94" s="44">
        <f t="shared" si="186"/>
        <v>104030</v>
      </c>
      <c r="AQ94" s="43">
        <f t="shared" si="194"/>
        <v>597.5</v>
      </c>
      <c r="AR94" s="43">
        <f t="shared" si="195"/>
        <v>2208.6</v>
      </c>
      <c r="AS94" s="43">
        <f t="shared" si="195"/>
        <v>3487.4</v>
      </c>
      <c r="AT94" s="43">
        <f t="shared" si="195"/>
        <v>882.06666666666672</v>
      </c>
      <c r="AU94" s="43">
        <f t="shared" si="196"/>
        <v>308.33333333333331</v>
      </c>
      <c r="AV94" s="44">
        <f t="shared" si="196"/>
        <v>3355.8064516129034</v>
      </c>
      <c r="AW94" s="122"/>
      <c r="AX94" s="43">
        <f t="shared" si="187"/>
        <v>5508</v>
      </c>
      <c r="AY94" s="43">
        <f t="shared" si="188"/>
        <v>1279</v>
      </c>
      <c r="AZ94" s="43">
        <f t="shared" si="189"/>
        <v>3596</v>
      </c>
      <c r="BA94" s="43">
        <f t="shared" si="190"/>
        <v>522</v>
      </c>
      <c r="BB94" s="43">
        <f t="shared" si="191"/>
        <v>84</v>
      </c>
      <c r="BC94" s="44">
        <f t="shared" si="192"/>
        <v>2083</v>
      </c>
    </row>
    <row r="95" spans="1:55" s="204" customFormat="1">
      <c r="A95" s="199"/>
      <c r="B95" s="200" t="s">
        <v>220</v>
      </c>
      <c r="C95" s="201"/>
      <c r="D95" s="144">
        <v>4902</v>
      </c>
      <c r="E95" s="160">
        <v>7201</v>
      </c>
      <c r="F95" s="160">
        <v>18313</v>
      </c>
      <c r="G95" s="160">
        <v>14846</v>
      </c>
      <c r="H95" s="144">
        <v>9584</v>
      </c>
      <c r="I95" s="144">
        <v>26262</v>
      </c>
      <c r="J95" s="160">
        <v>5443</v>
      </c>
      <c r="K95" s="144">
        <v>7085</v>
      </c>
      <c r="L95" s="43">
        <f t="shared" si="193"/>
        <v>93636</v>
      </c>
      <c r="M95" s="160">
        <v>0</v>
      </c>
      <c r="N95" s="160">
        <v>0</v>
      </c>
      <c r="O95" s="160">
        <v>1990</v>
      </c>
      <c r="P95" s="160">
        <v>0</v>
      </c>
      <c r="Q95" s="160">
        <v>0</v>
      </c>
      <c r="R95" s="160">
        <v>1000</v>
      </c>
      <c r="S95" s="160">
        <v>88</v>
      </c>
      <c r="T95" s="160">
        <v>0</v>
      </c>
      <c r="U95" s="160">
        <v>91</v>
      </c>
      <c r="V95" s="144">
        <v>524</v>
      </c>
      <c r="W95" s="144">
        <v>0</v>
      </c>
      <c r="X95" s="144">
        <v>89</v>
      </c>
      <c r="Y95" s="160">
        <v>6146</v>
      </c>
      <c r="Z95" s="160">
        <v>0</v>
      </c>
      <c r="AA95" s="250">
        <v>59</v>
      </c>
      <c r="AB95" s="160">
        <v>0</v>
      </c>
      <c r="AC95" s="160">
        <v>0</v>
      </c>
      <c r="AD95" s="160">
        <v>1268</v>
      </c>
      <c r="AE95" s="160">
        <v>0</v>
      </c>
      <c r="AF95" s="160">
        <v>0</v>
      </c>
      <c r="AG95" s="43">
        <f t="shared" si="182"/>
        <v>11255</v>
      </c>
      <c r="AH95" s="43">
        <f t="shared" si="183"/>
        <v>3258</v>
      </c>
      <c r="AI95" s="43">
        <f t="shared" si="184"/>
        <v>1418</v>
      </c>
      <c r="AJ95" s="160">
        <v>0</v>
      </c>
      <c r="AK95" s="144">
        <v>0</v>
      </c>
      <c r="AL95" s="160">
        <v>0</v>
      </c>
      <c r="AM95" s="43">
        <f t="shared" si="185"/>
        <v>0</v>
      </c>
      <c r="AN95" s="44">
        <f t="shared" si="186"/>
        <v>104891</v>
      </c>
      <c r="AQ95" s="43">
        <f t="shared" si="194"/>
        <v>885.625</v>
      </c>
      <c r="AR95" s="43">
        <f t="shared" si="195"/>
        <v>562.75</v>
      </c>
      <c r="AS95" s="43">
        <f t="shared" si="195"/>
        <v>651.6</v>
      </c>
      <c r="AT95" s="43">
        <f t="shared" si="195"/>
        <v>94.533333333333331</v>
      </c>
      <c r="AU95" s="43">
        <f t="shared" si="196"/>
        <v>0</v>
      </c>
      <c r="AV95" s="44">
        <f t="shared" si="196"/>
        <v>3383.5806451612902</v>
      </c>
      <c r="AW95" s="122"/>
      <c r="AX95" s="43">
        <f t="shared" si="187"/>
        <v>8392.5</v>
      </c>
      <c r="AY95" s="43">
        <f t="shared" si="188"/>
        <v>0</v>
      </c>
      <c r="AZ95" s="43">
        <f t="shared" si="189"/>
        <v>0</v>
      </c>
      <c r="BA95" s="43">
        <f t="shared" si="190"/>
        <v>59</v>
      </c>
      <c r="BB95" s="43">
        <f t="shared" si="191"/>
        <v>0</v>
      </c>
      <c r="BC95" s="44">
        <f t="shared" si="192"/>
        <v>88</v>
      </c>
    </row>
    <row r="96" spans="1:55" s="204" customFormat="1">
      <c r="A96" s="199"/>
      <c r="B96" s="200" t="s">
        <v>219</v>
      </c>
      <c r="C96" s="201"/>
      <c r="D96" s="144">
        <v>0</v>
      </c>
      <c r="E96" s="160">
        <v>0</v>
      </c>
      <c r="F96" s="160">
        <v>377</v>
      </c>
      <c r="G96" s="160">
        <v>0</v>
      </c>
      <c r="H96" s="144">
        <v>32</v>
      </c>
      <c r="I96" s="144">
        <v>0</v>
      </c>
      <c r="J96" s="160">
        <v>138</v>
      </c>
      <c r="K96" s="144">
        <v>0</v>
      </c>
      <c r="L96" s="43">
        <f t="shared" si="193"/>
        <v>547</v>
      </c>
      <c r="M96" s="160">
        <v>0</v>
      </c>
      <c r="N96" s="160">
        <v>977</v>
      </c>
      <c r="O96" s="160">
        <v>2863</v>
      </c>
      <c r="P96" s="160">
        <v>0</v>
      </c>
      <c r="Q96" s="160">
        <v>0</v>
      </c>
      <c r="R96" s="160">
        <v>0</v>
      </c>
      <c r="S96" s="160">
        <v>5404</v>
      </c>
      <c r="T96" s="160">
        <v>1145</v>
      </c>
      <c r="U96" s="160">
        <v>0</v>
      </c>
      <c r="V96" s="144">
        <v>0</v>
      </c>
      <c r="W96" s="144">
        <v>0</v>
      </c>
      <c r="X96" s="144">
        <v>0</v>
      </c>
      <c r="Y96" s="160">
        <v>0</v>
      </c>
      <c r="Z96" s="160">
        <v>0</v>
      </c>
      <c r="AA96" s="250">
        <v>3557</v>
      </c>
      <c r="AB96" s="160">
        <v>0</v>
      </c>
      <c r="AC96" s="160">
        <v>0</v>
      </c>
      <c r="AD96" s="160">
        <v>0</v>
      </c>
      <c r="AE96" s="160">
        <v>19618</v>
      </c>
      <c r="AF96" s="160">
        <v>0</v>
      </c>
      <c r="AG96" s="43">
        <f t="shared" si="182"/>
        <v>33564</v>
      </c>
      <c r="AH96" s="43">
        <f t="shared" si="183"/>
        <v>4008</v>
      </c>
      <c r="AI96" s="43">
        <f t="shared" si="184"/>
        <v>23175</v>
      </c>
      <c r="AJ96" s="160">
        <v>520</v>
      </c>
      <c r="AK96" s="144">
        <v>0</v>
      </c>
      <c r="AL96" s="160">
        <v>0</v>
      </c>
      <c r="AM96" s="43">
        <f t="shared" si="185"/>
        <v>520</v>
      </c>
      <c r="AN96" s="44">
        <f t="shared" si="186"/>
        <v>34631</v>
      </c>
      <c r="AQ96" s="43">
        <f t="shared" si="194"/>
        <v>0</v>
      </c>
      <c r="AR96" s="43">
        <f t="shared" si="195"/>
        <v>1678.2</v>
      </c>
      <c r="AS96" s="43">
        <f t="shared" si="195"/>
        <v>801.6</v>
      </c>
      <c r="AT96" s="43">
        <f t="shared" si="195"/>
        <v>1545</v>
      </c>
      <c r="AU96" s="43">
        <f t="shared" si="196"/>
        <v>173.33333333333334</v>
      </c>
      <c r="AV96" s="44">
        <f t="shared" si="196"/>
        <v>1117.1290322580646</v>
      </c>
      <c r="AW96" s="122"/>
      <c r="AX96" s="43">
        <f t="shared" si="187"/>
        <v>0</v>
      </c>
      <c r="AY96" s="43">
        <f t="shared" si="188"/>
        <v>0</v>
      </c>
      <c r="AZ96" s="43">
        <f t="shared" si="189"/>
        <v>0</v>
      </c>
      <c r="BA96" s="43">
        <f t="shared" si="190"/>
        <v>0</v>
      </c>
      <c r="BB96" s="43">
        <f t="shared" si="191"/>
        <v>0</v>
      </c>
      <c r="BC96" s="44">
        <f t="shared" si="192"/>
        <v>0</v>
      </c>
    </row>
    <row r="97" spans="1:55" s="204" customFormat="1">
      <c r="A97" s="199"/>
      <c r="B97" s="200" t="s">
        <v>218</v>
      </c>
      <c r="C97" s="201"/>
      <c r="D97" s="144">
        <v>4876</v>
      </c>
      <c r="E97" s="160">
        <v>43</v>
      </c>
      <c r="F97" s="160">
        <v>0</v>
      </c>
      <c r="G97" s="160">
        <v>726</v>
      </c>
      <c r="H97" s="144">
        <v>824</v>
      </c>
      <c r="I97" s="144">
        <v>0</v>
      </c>
      <c r="J97" s="160">
        <v>0</v>
      </c>
      <c r="K97" s="144">
        <v>0</v>
      </c>
      <c r="L97" s="43">
        <f t="shared" si="193"/>
        <v>6469</v>
      </c>
      <c r="M97" s="160">
        <v>0</v>
      </c>
      <c r="N97" s="160">
        <v>0</v>
      </c>
      <c r="O97" s="160">
        <v>764</v>
      </c>
      <c r="P97" s="160">
        <v>0</v>
      </c>
      <c r="Q97" s="160">
        <v>0</v>
      </c>
      <c r="R97" s="160">
        <v>5</v>
      </c>
      <c r="S97" s="160">
        <v>214</v>
      </c>
      <c r="T97" s="160">
        <v>0</v>
      </c>
      <c r="U97" s="160">
        <v>22</v>
      </c>
      <c r="V97" s="144">
        <v>0</v>
      </c>
      <c r="W97" s="144">
        <v>0</v>
      </c>
      <c r="X97" s="144">
        <v>0</v>
      </c>
      <c r="Y97" s="160">
        <v>0</v>
      </c>
      <c r="Z97" s="160">
        <v>2655</v>
      </c>
      <c r="AA97" s="250">
        <v>767</v>
      </c>
      <c r="AB97" s="160">
        <v>57</v>
      </c>
      <c r="AC97" s="160">
        <v>0</v>
      </c>
      <c r="AD97" s="160">
        <v>0</v>
      </c>
      <c r="AE97" s="160">
        <v>297</v>
      </c>
      <c r="AF97" s="160">
        <v>0</v>
      </c>
      <c r="AG97" s="43">
        <f t="shared" si="182"/>
        <v>4781</v>
      </c>
      <c r="AH97" s="43">
        <f t="shared" si="183"/>
        <v>3419</v>
      </c>
      <c r="AI97" s="43">
        <f t="shared" si="184"/>
        <v>1086</v>
      </c>
      <c r="AJ97" s="160">
        <v>0</v>
      </c>
      <c r="AK97" s="144">
        <v>394</v>
      </c>
      <c r="AL97" s="160">
        <v>43</v>
      </c>
      <c r="AM97" s="43">
        <f t="shared" si="185"/>
        <v>437</v>
      </c>
      <c r="AN97" s="44">
        <f t="shared" si="186"/>
        <v>11687</v>
      </c>
      <c r="AQ97" s="43">
        <f t="shared" si="194"/>
        <v>0</v>
      </c>
      <c r="AR97" s="43">
        <f t="shared" si="195"/>
        <v>239.05</v>
      </c>
      <c r="AS97" s="43">
        <f t="shared" si="195"/>
        <v>683.8</v>
      </c>
      <c r="AT97" s="43">
        <f t="shared" si="195"/>
        <v>72.400000000000006</v>
      </c>
      <c r="AU97" s="43">
        <f t="shared" si="196"/>
        <v>145.66666666666666</v>
      </c>
      <c r="AV97" s="44">
        <f t="shared" si="196"/>
        <v>377</v>
      </c>
      <c r="AW97" s="122"/>
      <c r="AX97" s="43">
        <f t="shared" si="187"/>
        <v>21.5</v>
      </c>
      <c r="AY97" s="43">
        <f t="shared" si="188"/>
        <v>0</v>
      </c>
      <c r="AZ97" s="43">
        <f t="shared" si="189"/>
        <v>0</v>
      </c>
      <c r="BA97" s="43">
        <f t="shared" si="190"/>
        <v>0</v>
      </c>
      <c r="BB97" s="43">
        <f t="shared" si="191"/>
        <v>43</v>
      </c>
      <c r="BC97" s="44">
        <f t="shared" si="192"/>
        <v>0</v>
      </c>
    </row>
    <row r="98" spans="1:55" s="204" customFormat="1">
      <c r="A98" s="199"/>
      <c r="B98" s="200" t="s">
        <v>217</v>
      </c>
      <c r="C98" s="201"/>
      <c r="D98" s="144">
        <v>0</v>
      </c>
      <c r="E98" s="160">
        <v>0</v>
      </c>
      <c r="F98" s="160">
        <v>0</v>
      </c>
      <c r="G98" s="160">
        <v>0</v>
      </c>
      <c r="H98" s="144">
        <v>0</v>
      </c>
      <c r="I98" s="144">
        <v>0</v>
      </c>
      <c r="J98" s="160">
        <v>0</v>
      </c>
      <c r="K98" s="144">
        <v>43</v>
      </c>
      <c r="L98" s="43">
        <f t="shared" si="193"/>
        <v>43</v>
      </c>
      <c r="M98" s="160">
        <v>14</v>
      </c>
      <c r="N98" s="160">
        <v>0</v>
      </c>
      <c r="O98" s="160">
        <v>192</v>
      </c>
      <c r="P98" s="160">
        <v>0</v>
      </c>
      <c r="Q98" s="160">
        <v>0</v>
      </c>
      <c r="R98" s="160">
        <v>273</v>
      </c>
      <c r="S98" s="160">
        <v>0</v>
      </c>
      <c r="T98" s="160">
        <v>0</v>
      </c>
      <c r="U98" s="160">
        <v>0</v>
      </c>
      <c r="V98" s="144">
        <v>263</v>
      </c>
      <c r="W98" s="144">
        <v>0</v>
      </c>
      <c r="X98" s="144">
        <v>0</v>
      </c>
      <c r="Y98" s="160">
        <v>0</v>
      </c>
      <c r="Z98" s="160">
        <v>140</v>
      </c>
      <c r="AA98" s="250">
        <v>0</v>
      </c>
      <c r="AB98" s="160">
        <v>0</v>
      </c>
      <c r="AC98" s="160">
        <v>0</v>
      </c>
      <c r="AD98" s="160">
        <v>0</v>
      </c>
      <c r="AE98" s="160">
        <v>0</v>
      </c>
      <c r="AF98" s="160">
        <v>0</v>
      </c>
      <c r="AG98" s="43">
        <f t="shared" si="182"/>
        <v>882</v>
      </c>
      <c r="AH98" s="43">
        <f t="shared" si="183"/>
        <v>332</v>
      </c>
      <c r="AI98" s="43">
        <f t="shared" si="184"/>
        <v>0</v>
      </c>
      <c r="AJ98" s="160">
        <v>0</v>
      </c>
      <c r="AK98" s="144">
        <v>0</v>
      </c>
      <c r="AL98" s="160">
        <v>0</v>
      </c>
      <c r="AM98" s="43">
        <f t="shared" si="185"/>
        <v>0</v>
      </c>
      <c r="AN98" s="44">
        <f t="shared" si="186"/>
        <v>925</v>
      </c>
      <c r="AQ98" s="43">
        <f t="shared" si="194"/>
        <v>5.375</v>
      </c>
      <c r="AR98" s="43">
        <f t="shared" si="195"/>
        <v>44.1</v>
      </c>
      <c r="AS98" s="43">
        <f t="shared" si="195"/>
        <v>66.400000000000006</v>
      </c>
      <c r="AT98" s="43">
        <f t="shared" si="195"/>
        <v>0</v>
      </c>
      <c r="AU98" s="43">
        <f t="shared" si="196"/>
        <v>0</v>
      </c>
      <c r="AV98" s="44">
        <f t="shared" si="196"/>
        <v>29.838709677419356</v>
      </c>
      <c r="AW98" s="122"/>
      <c r="AX98" s="43">
        <f t="shared" si="187"/>
        <v>0</v>
      </c>
      <c r="AY98" s="43">
        <f t="shared" si="188"/>
        <v>0</v>
      </c>
      <c r="AZ98" s="43">
        <f t="shared" si="189"/>
        <v>0</v>
      </c>
      <c r="BA98" s="43">
        <f t="shared" si="190"/>
        <v>0</v>
      </c>
      <c r="BB98" s="43">
        <f t="shared" si="191"/>
        <v>0</v>
      </c>
      <c r="BC98" s="44">
        <f t="shared" si="192"/>
        <v>0</v>
      </c>
    </row>
    <row r="99" spans="1:55" s="204" customFormat="1">
      <c r="A99" s="199"/>
      <c r="B99" s="251" t="s">
        <v>198</v>
      </c>
      <c r="C99" s="201"/>
      <c r="D99" s="144">
        <v>19</v>
      </c>
      <c r="E99" s="160">
        <v>0</v>
      </c>
      <c r="F99" s="160">
        <v>0</v>
      </c>
      <c r="G99" s="160">
        <v>83</v>
      </c>
      <c r="H99" s="144">
        <v>221</v>
      </c>
      <c r="I99" s="144">
        <v>0</v>
      </c>
      <c r="J99" s="160">
        <v>0</v>
      </c>
      <c r="K99" s="144">
        <v>7181</v>
      </c>
      <c r="L99" s="43">
        <f t="shared" si="193"/>
        <v>7504</v>
      </c>
      <c r="M99" s="160">
        <v>0</v>
      </c>
      <c r="N99" s="160">
        <v>0</v>
      </c>
      <c r="O99" s="160">
        <v>245</v>
      </c>
      <c r="P99" s="160">
        <v>376</v>
      </c>
      <c r="Q99" s="160">
        <v>0</v>
      </c>
      <c r="R99" s="160">
        <v>10640</v>
      </c>
      <c r="S99" s="160">
        <v>0</v>
      </c>
      <c r="T99" s="160">
        <v>0</v>
      </c>
      <c r="U99" s="160">
        <v>218</v>
      </c>
      <c r="V99" s="144">
        <v>0</v>
      </c>
      <c r="W99" s="144">
        <v>940</v>
      </c>
      <c r="X99" s="144">
        <v>111</v>
      </c>
      <c r="Y99" s="160">
        <v>0</v>
      </c>
      <c r="Z99" s="160">
        <v>0</v>
      </c>
      <c r="AA99" s="250">
        <v>99</v>
      </c>
      <c r="AB99" s="160">
        <v>0</v>
      </c>
      <c r="AC99" s="160">
        <v>0</v>
      </c>
      <c r="AD99" s="160">
        <v>0</v>
      </c>
      <c r="AE99" s="160">
        <v>0</v>
      </c>
      <c r="AF99" s="160">
        <v>0</v>
      </c>
      <c r="AG99" s="43">
        <f t="shared" si="182"/>
        <v>12629</v>
      </c>
      <c r="AH99" s="43">
        <f t="shared" si="183"/>
        <v>245</v>
      </c>
      <c r="AI99" s="43">
        <f t="shared" si="184"/>
        <v>693</v>
      </c>
      <c r="AJ99" s="160">
        <v>9</v>
      </c>
      <c r="AK99" s="144">
        <v>180</v>
      </c>
      <c r="AL99" s="160">
        <v>0</v>
      </c>
      <c r="AM99" s="43">
        <f t="shared" si="185"/>
        <v>189</v>
      </c>
      <c r="AN99" s="44">
        <f t="shared" si="186"/>
        <v>20322</v>
      </c>
      <c r="AQ99" s="43">
        <f t="shared" si="194"/>
        <v>897.625</v>
      </c>
      <c r="AR99" s="43">
        <f t="shared" si="195"/>
        <v>631.45000000000005</v>
      </c>
      <c r="AS99" s="43">
        <f t="shared" si="195"/>
        <v>49</v>
      </c>
      <c r="AT99" s="43">
        <f t="shared" si="195"/>
        <v>46.2</v>
      </c>
      <c r="AU99" s="43">
        <f t="shared" si="196"/>
        <v>63</v>
      </c>
      <c r="AV99" s="44">
        <f t="shared" si="196"/>
        <v>655.54838709677415</v>
      </c>
      <c r="AW99" s="122"/>
      <c r="AX99" s="43">
        <f t="shared" si="187"/>
        <v>9.5</v>
      </c>
      <c r="AY99" s="43">
        <f t="shared" si="188"/>
        <v>0</v>
      </c>
      <c r="AZ99" s="43">
        <f t="shared" si="189"/>
        <v>0</v>
      </c>
      <c r="BA99" s="43">
        <f t="shared" si="190"/>
        <v>0</v>
      </c>
      <c r="BB99" s="43">
        <f t="shared" si="191"/>
        <v>9</v>
      </c>
      <c r="BC99" s="44">
        <f t="shared" si="192"/>
        <v>0</v>
      </c>
    </row>
    <row r="100" spans="1:55" s="204" customFormat="1">
      <c r="A100" s="199"/>
      <c r="B100" s="200"/>
      <c r="C100" s="210" t="s">
        <v>216</v>
      </c>
      <c r="D100" s="252">
        <f t="shared" ref="D100:K100" si="197">SUM(D91:D99)</f>
        <v>45868</v>
      </c>
      <c r="E100" s="252">
        <f t="shared" si="197"/>
        <v>21706</v>
      </c>
      <c r="F100" s="252">
        <f t="shared" si="197"/>
        <v>74076</v>
      </c>
      <c r="G100" s="252">
        <f t="shared" si="197"/>
        <v>206757</v>
      </c>
      <c r="H100" s="252">
        <f t="shared" si="197"/>
        <v>39042</v>
      </c>
      <c r="I100" s="252">
        <f t="shared" si="197"/>
        <v>93363</v>
      </c>
      <c r="J100" s="252">
        <f t="shared" si="197"/>
        <v>43923</v>
      </c>
      <c r="K100" s="252">
        <f t="shared" si="197"/>
        <v>55866</v>
      </c>
      <c r="L100" s="45">
        <f t="shared" si="193"/>
        <v>580601</v>
      </c>
      <c r="M100" s="252">
        <f t="shared" ref="M100:V100" si="198">SUM(M91:M99)</f>
        <v>3255</v>
      </c>
      <c r="N100" s="252">
        <f t="shared" si="198"/>
        <v>8917</v>
      </c>
      <c r="O100" s="252">
        <f t="shared" si="198"/>
        <v>17925</v>
      </c>
      <c r="P100" s="252">
        <f t="shared" si="198"/>
        <v>5371</v>
      </c>
      <c r="Q100" s="252">
        <f t="shared" si="198"/>
        <v>21780</v>
      </c>
      <c r="R100" s="252">
        <f t="shared" si="198"/>
        <v>16380</v>
      </c>
      <c r="S100" s="252">
        <f t="shared" si="198"/>
        <v>9598</v>
      </c>
      <c r="T100" s="252">
        <f t="shared" si="198"/>
        <v>7067</v>
      </c>
      <c r="U100" s="252">
        <f t="shared" si="198"/>
        <v>6215</v>
      </c>
      <c r="V100" s="252">
        <f t="shared" si="198"/>
        <v>4215</v>
      </c>
      <c r="W100" s="252">
        <f t="shared" ref="W100:X100" si="199">SUM(W91:W99)</f>
        <v>4014</v>
      </c>
      <c r="X100" s="252">
        <f t="shared" si="199"/>
        <v>2477</v>
      </c>
      <c r="Y100" s="252">
        <f t="shared" ref="Y100:AF100" si="200">SUM(Y91:Y99)</f>
        <v>14196</v>
      </c>
      <c r="Z100" s="252">
        <f t="shared" si="200"/>
        <v>22599</v>
      </c>
      <c r="AA100" s="252">
        <f t="shared" si="200"/>
        <v>19899</v>
      </c>
      <c r="AB100" s="252">
        <f t="shared" si="200"/>
        <v>2603</v>
      </c>
      <c r="AC100" s="252">
        <f t="shared" si="200"/>
        <v>9746</v>
      </c>
      <c r="AD100" s="252">
        <f t="shared" si="200"/>
        <v>11766</v>
      </c>
      <c r="AE100" s="252">
        <f t="shared" si="200"/>
        <v>23566</v>
      </c>
      <c r="AF100" s="252">
        <f t="shared" si="200"/>
        <v>7220</v>
      </c>
      <c r="AG100" s="45">
        <f t="shared" si="182"/>
        <v>218809</v>
      </c>
      <c r="AH100" s="45">
        <f t="shared" si="183"/>
        <v>69103</v>
      </c>
      <c r="AI100" s="45">
        <f t="shared" si="184"/>
        <v>66817</v>
      </c>
      <c r="AJ100" s="252">
        <f>SUM(AJ91:AJ99)</f>
        <v>16155</v>
      </c>
      <c r="AK100" s="252">
        <f>SUM(AK91:AK99)</f>
        <v>3226</v>
      </c>
      <c r="AL100" s="252">
        <f>SUM(AL91:AL99)</f>
        <v>2938</v>
      </c>
      <c r="AM100" s="45">
        <f t="shared" si="185"/>
        <v>22319</v>
      </c>
      <c r="AN100" s="211">
        <f t="shared" si="186"/>
        <v>821729</v>
      </c>
      <c r="AQ100" s="45">
        <f>K100/AQ$5</f>
        <v>6983.25</v>
      </c>
      <c r="AR100" s="45">
        <f>AG100/AR$5</f>
        <v>10940.45</v>
      </c>
      <c r="AS100" s="45">
        <f>AH100/AS$5</f>
        <v>13820.6</v>
      </c>
      <c r="AT100" s="45">
        <f>AI100/AT$5</f>
        <v>4454.4666666666662</v>
      </c>
      <c r="AU100" s="45">
        <f>AM100/AU$5</f>
        <v>7439.666666666667</v>
      </c>
      <c r="AV100" s="211">
        <f>AN100/AV$5</f>
        <v>26507.387096774193</v>
      </c>
      <c r="AW100" s="122"/>
      <c r="AX100" s="45">
        <f t="shared" si="187"/>
        <v>50867</v>
      </c>
      <c r="AY100" s="45">
        <f t="shared" si="188"/>
        <v>9257.5</v>
      </c>
      <c r="AZ100" s="45">
        <f t="shared" si="189"/>
        <v>11766</v>
      </c>
      <c r="BA100" s="45">
        <f t="shared" si="190"/>
        <v>6215</v>
      </c>
      <c r="BB100" s="45">
        <f t="shared" si="191"/>
        <v>3226</v>
      </c>
      <c r="BC100" s="211">
        <f t="shared" si="192"/>
        <v>14196</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1">D88-D100</f>
        <v>-37801</v>
      </c>
      <c r="E102" s="256">
        <f t="shared" si="201"/>
        <v>25847</v>
      </c>
      <c r="F102" s="256">
        <f t="shared" si="201"/>
        <v>10018</v>
      </c>
      <c r="G102" s="256">
        <f t="shared" si="201"/>
        <v>-105386</v>
      </c>
      <c r="H102" s="256">
        <f t="shared" si="201"/>
        <v>26024</v>
      </c>
      <c r="I102" s="256">
        <f t="shared" si="201"/>
        <v>25470</v>
      </c>
      <c r="J102" s="256">
        <f t="shared" si="201"/>
        <v>-5954</v>
      </c>
      <c r="K102" s="256">
        <f t="shared" si="201"/>
        <v>20797</v>
      </c>
      <c r="L102" s="42">
        <f>+SUM(D102:K102)</f>
        <v>-40985</v>
      </c>
      <c r="M102" s="256">
        <f t="shared" ref="M102:V102" si="202">M88-M100</f>
        <v>17465</v>
      </c>
      <c r="N102" s="256">
        <f t="shared" si="202"/>
        <v>442</v>
      </c>
      <c r="O102" s="256">
        <f t="shared" si="202"/>
        <v>3491</v>
      </c>
      <c r="P102" s="256">
        <f t="shared" si="202"/>
        <v>2652</v>
      </c>
      <c r="Q102" s="256">
        <f t="shared" si="202"/>
        <v>15505</v>
      </c>
      <c r="R102" s="256">
        <f t="shared" si="202"/>
        <v>3261</v>
      </c>
      <c r="S102" s="256">
        <f t="shared" si="202"/>
        <v>-4415</v>
      </c>
      <c r="T102" s="256">
        <f t="shared" si="202"/>
        <v>-5322</v>
      </c>
      <c r="U102" s="256">
        <f t="shared" si="202"/>
        <v>20361</v>
      </c>
      <c r="V102" s="256">
        <f t="shared" si="202"/>
        <v>5939</v>
      </c>
      <c r="W102" s="256">
        <f t="shared" ref="W102:X102" si="203">W88-W100</f>
        <v>-1972</v>
      </c>
      <c r="X102" s="256">
        <f t="shared" si="203"/>
        <v>7714</v>
      </c>
      <c r="Y102" s="256">
        <f t="shared" ref="Y102:AF102" si="204">Y88-Y100</f>
        <v>7724</v>
      </c>
      <c r="Z102" s="256">
        <f t="shared" si="204"/>
        <v>-16317</v>
      </c>
      <c r="AA102" s="256">
        <f t="shared" si="204"/>
        <v>-4818</v>
      </c>
      <c r="AB102" s="256">
        <f t="shared" si="204"/>
        <v>2939</v>
      </c>
      <c r="AC102" s="256">
        <f t="shared" si="204"/>
        <v>-3068</v>
      </c>
      <c r="AD102" s="256">
        <f t="shared" si="204"/>
        <v>1912</v>
      </c>
      <c r="AE102" s="256">
        <f t="shared" si="204"/>
        <v>-19047</v>
      </c>
      <c r="AF102" s="256">
        <f t="shared" si="204"/>
        <v>1625</v>
      </c>
      <c r="AG102" s="42">
        <f>+SUM(M102:AF102)</f>
        <v>36071</v>
      </c>
      <c r="AH102" s="42">
        <f>AC102+AD102+Z102+T102+O102</f>
        <v>-19304</v>
      </c>
      <c r="AI102" s="42">
        <f>AD102+AE102+AA102+U102+P102</f>
        <v>1060</v>
      </c>
      <c r="AJ102" s="256">
        <f>AJ88-AJ100</f>
        <v>8459</v>
      </c>
      <c r="AK102" s="256">
        <f>AK88-AK100</f>
        <v>12834</v>
      </c>
      <c r="AL102" s="256">
        <f>AL88-AL100</f>
        <v>5714</v>
      </c>
      <c r="AM102" s="42">
        <f>+SUM(AJ102:AL102)</f>
        <v>27007</v>
      </c>
      <c r="AN102" s="230">
        <f>+AM102+AG102+L102</f>
        <v>22093</v>
      </c>
      <c r="AQ102" s="42">
        <f>K102/AQ$5</f>
        <v>2599.625</v>
      </c>
      <c r="AR102" s="42">
        <f>AG102/AR$5</f>
        <v>1803.55</v>
      </c>
      <c r="AS102" s="42">
        <f>AH102/AS$5</f>
        <v>-3860.8</v>
      </c>
      <c r="AT102" s="42">
        <f>AI102/AT$5</f>
        <v>70.666666666666671</v>
      </c>
      <c r="AU102" s="42">
        <f>AM102/AU$5</f>
        <v>9002.3333333333339</v>
      </c>
      <c r="AV102" s="230">
        <f>AN102/AV$5</f>
        <v>712.67741935483866</v>
      </c>
      <c r="AW102" s="122"/>
      <c r="AX102" s="42">
        <f t="shared" si="187"/>
        <v>15407.5</v>
      </c>
      <c r="AY102" s="42">
        <f t="shared" si="188"/>
        <v>2282</v>
      </c>
      <c r="AZ102" s="42">
        <f>MEDIAN($AC102,$AD102,$Z102,$T102,$O102,Q102,AF102)</f>
        <v>1625</v>
      </c>
      <c r="BA102" s="42">
        <f>MEDIAN(M102,N102,P102,R102,S102,U102,V102,Y102,AA102,AB102,AE102,W102,X102)</f>
        <v>2939</v>
      </c>
      <c r="BB102" s="42">
        <f t="shared" ref="BB102" si="205">MEDIAN($AJ102:$AL102)</f>
        <v>8459</v>
      </c>
      <c r="BC102" s="230">
        <f>MEDIAN(D102:K102,M102:AF102,AJ102:AL102)</f>
        <v>3261</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364605</v>
      </c>
      <c r="E105" s="160">
        <v>154097</v>
      </c>
      <c r="F105" s="160">
        <v>759067</v>
      </c>
      <c r="G105" s="160">
        <v>1093290</v>
      </c>
      <c r="H105" s="144">
        <v>566485</v>
      </c>
      <c r="I105" s="144">
        <v>0</v>
      </c>
      <c r="J105" s="160">
        <v>248857</v>
      </c>
      <c r="K105" s="144">
        <v>471236</v>
      </c>
      <c r="L105" s="43">
        <f t="shared" ref="L105:L110" si="206">+SUM(D105:K105)</f>
        <v>3657637</v>
      </c>
      <c r="M105" s="160">
        <v>22806</v>
      </c>
      <c r="N105" s="160">
        <v>58395</v>
      </c>
      <c r="O105" s="160">
        <v>132326</v>
      </c>
      <c r="P105" s="160">
        <v>62125</v>
      </c>
      <c r="Q105" s="160">
        <v>138045</v>
      </c>
      <c r="R105" s="160">
        <v>53932</v>
      </c>
      <c r="S105" s="160">
        <v>28574</v>
      </c>
      <c r="T105" s="160">
        <v>58341</v>
      </c>
      <c r="U105" s="160">
        <v>28458</v>
      </c>
      <c r="V105" s="144">
        <v>9318</v>
      </c>
      <c r="W105" s="144">
        <v>20463</v>
      </c>
      <c r="X105" s="144">
        <v>2641</v>
      </c>
      <c r="Y105" s="160">
        <v>26192</v>
      </c>
      <c r="Z105" s="160">
        <v>232349</v>
      </c>
      <c r="AA105" s="250">
        <v>79622</v>
      </c>
      <c r="AB105" s="160">
        <v>29654</v>
      </c>
      <c r="AC105" s="160">
        <v>90857</v>
      </c>
      <c r="AD105" s="160">
        <v>38914</v>
      </c>
      <c r="AE105" s="160">
        <v>23746</v>
      </c>
      <c r="AF105" s="160">
        <v>56020</v>
      </c>
      <c r="AG105" s="43">
        <f t="shared" ref="AG105:AG110" si="207">+SUM(M105:AF105)</f>
        <v>1192778</v>
      </c>
      <c r="AH105" s="43">
        <f t="shared" ref="AH105:AI110" si="208">AC105+AD105+Z105+T105+O105</f>
        <v>552787</v>
      </c>
      <c r="AI105" s="43">
        <f t="shared" si="208"/>
        <v>232865</v>
      </c>
      <c r="AJ105" s="160">
        <v>50073</v>
      </c>
      <c r="AK105" s="144">
        <v>7165</v>
      </c>
      <c r="AL105" s="160">
        <v>11952</v>
      </c>
      <c r="AM105" s="43">
        <f t="shared" ref="AM105:AM110" si="209">+SUM(AJ105:AL105)</f>
        <v>69190</v>
      </c>
      <c r="AN105" s="44">
        <f t="shared" ref="AN105:AN110" si="210">+AM105+AG105+L105</f>
        <v>4919605</v>
      </c>
      <c r="AQ105" s="43">
        <f t="shared" ref="AQ105:AQ109" si="211">K105/AQ$5</f>
        <v>58904.5</v>
      </c>
      <c r="AR105" s="43">
        <f t="shared" ref="AR105:AT109" si="212">AG105/AR$5</f>
        <v>59638.9</v>
      </c>
      <c r="AS105" s="43">
        <f t="shared" si="212"/>
        <v>110557.4</v>
      </c>
      <c r="AT105" s="43">
        <f t="shared" si="212"/>
        <v>15524.333333333334</v>
      </c>
      <c r="AU105" s="43">
        <f t="shared" ref="AU105:AV109" si="213">AM105/AU$5</f>
        <v>23063.333333333332</v>
      </c>
      <c r="AV105" s="44">
        <f t="shared" si="213"/>
        <v>158696.93548387097</v>
      </c>
      <c r="AW105" s="122"/>
      <c r="AX105" s="43">
        <f t="shared" ref="AX105:AX110" si="214">MEDIAN($D105:$K105)</f>
        <v>417920.5</v>
      </c>
      <c r="AY105" s="43">
        <f>MEDIAN($M105:$AF105)</f>
        <v>46423</v>
      </c>
      <c r="AZ105" s="43">
        <f t="shared" ref="AZ105:AZ110" si="215">MEDIAN($AC105,$AD105,$Z105,$T105,$O105,Q105,AF105)</f>
        <v>90857</v>
      </c>
      <c r="BA105" s="43">
        <f t="shared" ref="BA105:BA110" si="216">MEDIAN(M105,N105,P105,R105,S105,U105,V105,Y105,AA105,AB105,AE105,W105,X105)</f>
        <v>28458</v>
      </c>
      <c r="BB105" s="43">
        <f t="shared" ref="BB105:BB110" si="217">MEDIAN($AJ105:$AL105)</f>
        <v>11952</v>
      </c>
      <c r="BC105" s="44">
        <f t="shared" ref="BC105:BC110" si="218">MEDIAN(D105:K105,M105:AF105,AJ105:AL105)</f>
        <v>56020</v>
      </c>
    </row>
    <row r="106" spans="1:55" s="204" customFormat="1">
      <c r="A106" s="199"/>
      <c r="B106" s="200" t="s">
        <v>212</v>
      </c>
      <c r="C106" s="201"/>
      <c r="D106" s="144">
        <v>29855</v>
      </c>
      <c r="E106" s="160">
        <v>8900</v>
      </c>
      <c r="F106" s="160">
        <v>33826</v>
      </c>
      <c r="G106" s="160">
        <v>90405</v>
      </c>
      <c r="H106" s="144">
        <v>79112</v>
      </c>
      <c r="I106" s="144">
        <v>0</v>
      </c>
      <c r="J106" s="160">
        <v>29822</v>
      </c>
      <c r="K106" s="144">
        <v>45709</v>
      </c>
      <c r="L106" s="43">
        <f t="shared" si="206"/>
        <v>317629</v>
      </c>
      <c r="M106" s="160">
        <v>191</v>
      </c>
      <c r="N106" s="160">
        <v>1136</v>
      </c>
      <c r="O106" s="160">
        <v>6447</v>
      </c>
      <c r="P106" s="160">
        <v>0</v>
      </c>
      <c r="Q106" s="160">
        <v>6259</v>
      </c>
      <c r="R106" s="160">
        <v>1762</v>
      </c>
      <c r="S106" s="160">
        <v>2041</v>
      </c>
      <c r="T106" s="160">
        <v>7827</v>
      </c>
      <c r="U106" s="160">
        <v>1105</v>
      </c>
      <c r="V106" s="144">
        <v>84</v>
      </c>
      <c r="W106" s="144">
        <v>167</v>
      </c>
      <c r="X106" s="144">
        <v>0</v>
      </c>
      <c r="Y106" s="160">
        <v>8601</v>
      </c>
      <c r="Z106" s="160">
        <v>2474</v>
      </c>
      <c r="AA106" s="250">
        <v>2590</v>
      </c>
      <c r="AB106" s="160">
        <v>1508</v>
      </c>
      <c r="AC106" s="160">
        <v>1569</v>
      </c>
      <c r="AD106" s="160">
        <v>3093</v>
      </c>
      <c r="AE106" s="160">
        <v>979</v>
      </c>
      <c r="AF106" s="160">
        <v>2742</v>
      </c>
      <c r="AG106" s="43">
        <f t="shared" si="207"/>
        <v>50575</v>
      </c>
      <c r="AH106" s="43">
        <f t="shared" si="208"/>
        <v>21410</v>
      </c>
      <c r="AI106" s="43">
        <f t="shared" si="208"/>
        <v>7767</v>
      </c>
      <c r="AJ106" s="160">
        <v>4710</v>
      </c>
      <c r="AK106" s="144">
        <v>1295</v>
      </c>
      <c r="AL106" s="160">
        <v>533</v>
      </c>
      <c r="AM106" s="43">
        <f t="shared" si="209"/>
        <v>6538</v>
      </c>
      <c r="AN106" s="44">
        <f t="shared" si="210"/>
        <v>374742</v>
      </c>
      <c r="AQ106" s="43">
        <f t="shared" si="211"/>
        <v>5713.625</v>
      </c>
      <c r="AR106" s="43">
        <f t="shared" si="212"/>
        <v>2528.75</v>
      </c>
      <c r="AS106" s="43">
        <f t="shared" si="212"/>
        <v>4282</v>
      </c>
      <c r="AT106" s="43">
        <f t="shared" si="212"/>
        <v>517.79999999999995</v>
      </c>
      <c r="AU106" s="43">
        <f t="shared" si="213"/>
        <v>2179.3333333333335</v>
      </c>
      <c r="AV106" s="44">
        <f t="shared" si="213"/>
        <v>12088.451612903225</v>
      </c>
      <c r="AW106" s="122"/>
      <c r="AX106" s="43">
        <f t="shared" si="214"/>
        <v>31840.5</v>
      </c>
      <c r="AY106" s="43">
        <f>MEDIAN($M106:$AF106)</f>
        <v>1665.5</v>
      </c>
      <c r="AZ106" s="43">
        <f t="shared" si="215"/>
        <v>3093</v>
      </c>
      <c r="BA106" s="43">
        <f t="shared" si="216"/>
        <v>1105</v>
      </c>
      <c r="BB106" s="43">
        <f t="shared" si="217"/>
        <v>1295</v>
      </c>
      <c r="BC106" s="44">
        <f t="shared" si="218"/>
        <v>2474</v>
      </c>
    </row>
    <row r="107" spans="1:55" s="204" customFormat="1">
      <c r="A107" s="199"/>
      <c r="B107" s="200" t="s">
        <v>211</v>
      </c>
      <c r="C107" s="201"/>
      <c r="D107" s="144">
        <v>8597</v>
      </c>
      <c r="E107" s="160">
        <v>9727</v>
      </c>
      <c r="F107" s="160">
        <v>37190</v>
      </c>
      <c r="G107" s="160">
        <v>86517</v>
      </c>
      <c r="H107" s="144">
        <v>36770</v>
      </c>
      <c r="I107" s="144">
        <v>0</v>
      </c>
      <c r="J107" s="160">
        <v>17530</v>
      </c>
      <c r="K107" s="144">
        <v>25653</v>
      </c>
      <c r="L107" s="43">
        <f t="shared" si="206"/>
        <v>221984</v>
      </c>
      <c r="M107" s="160">
        <v>1838</v>
      </c>
      <c r="N107" s="160">
        <v>3724</v>
      </c>
      <c r="O107" s="160">
        <v>4346</v>
      </c>
      <c r="P107" s="160">
        <v>6758</v>
      </c>
      <c r="Q107" s="160">
        <v>3796</v>
      </c>
      <c r="R107" s="160">
        <v>1347</v>
      </c>
      <c r="S107" s="160">
        <v>1219</v>
      </c>
      <c r="T107" s="160">
        <v>3524</v>
      </c>
      <c r="U107" s="160">
        <v>2287</v>
      </c>
      <c r="V107" s="144">
        <v>3142</v>
      </c>
      <c r="W107" s="144">
        <v>1489</v>
      </c>
      <c r="X107" s="144">
        <v>319</v>
      </c>
      <c r="Y107" s="160">
        <v>142</v>
      </c>
      <c r="Z107" s="160">
        <v>2788</v>
      </c>
      <c r="AA107" s="250">
        <v>3535</v>
      </c>
      <c r="AB107" s="160">
        <v>3763</v>
      </c>
      <c r="AC107" s="160">
        <v>7153</v>
      </c>
      <c r="AD107" s="160">
        <v>5816</v>
      </c>
      <c r="AE107" s="160">
        <v>1681</v>
      </c>
      <c r="AF107" s="160">
        <v>929</v>
      </c>
      <c r="AG107" s="43">
        <f t="shared" si="207"/>
        <v>59596</v>
      </c>
      <c r="AH107" s="43">
        <f t="shared" si="208"/>
        <v>23627</v>
      </c>
      <c r="AI107" s="43">
        <f t="shared" si="208"/>
        <v>20077</v>
      </c>
      <c r="AJ107" s="160">
        <v>3089</v>
      </c>
      <c r="AK107" s="144">
        <v>948</v>
      </c>
      <c r="AL107" s="160">
        <v>2041</v>
      </c>
      <c r="AM107" s="43">
        <f t="shared" si="209"/>
        <v>6078</v>
      </c>
      <c r="AN107" s="44">
        <f t="shared" si="210"/>
        <v>287658</v>
      </c>
      <c r="AQ107" s="43">
        <f t="shared" si="211"/>
        <v>3206.625</v>
      </c>
      <c r="AR107" s="43">
        <f t="shared" si="212"/>
        <v>2979.8</v>
      </c>
      <c r="AS107" s="43">
        <f t="shared" si="212"/>
        <v>4725.3999999999996</v>
      </c>
      <c r="AT107" s="43">
        <f t="shared" si="212"/>
        <v>1338.4666666666667</v>
      </c>
      <c r="AU107" s="43">
        <f t="shared" si="213"/>
        <v>2026</v>
      </c>
      <c r="AV107" s="44">
        <f t="shared" si="213"/>
        <v>9279.2903225806458</v>
      </c>
      <c r="AW107" s="122"/>
      <c r="AX107" s="43">
        <f t="shared" si="214"/>
        <v>21591.5</v>
      </c>
      <c r="AY107" s="43">
        <f t="shared" ref="AY107:AY110" si="219">MEDIAN($M107:$AF107)</f>
        <v>2965</v>
      </c>
      <c r="AZ107" s="43">
        <f t="shared" si="215"/>
        <v>3796</v>
      </c>
      <c r="BA107" s="43">
        <f t="shared" si="216"/>
        <v>1838</v>
      </c>
      <c r="BB107" s="43">
        <f t="shared" si="217"/>
        <v>2041</v>
      </c>
      <c r="BC107" s="44">
        <f t="shared" si="218"/>
        <v>3524</v>
      </c>
    </row>
    <row r="108" spans="1:55" s="204" customFormat="1">
      <c r="A108" s="199"/>
      <c r="B108" s="200" t="s">
        <v>210</v>
      </c>
      <c r="C108" s="201"/>
      <c r="D108" s="144">
        <v>0</v>
      </c>
      <c r="E108" s="160">
        <v>6730</v>
      </c>
      <c r="F108" s="160">
        <v>0</v>
      </c>
      <c r="G108" s="160">
        <v>0</v>
      </c>
      <c r="H108" s="144">
        <v>0</v>
      </c>
      <c r="I108" s="144">
        <v>0</v>
      </c>
      <c r="J108" s="160">
        <v>0</v>
      </c>
      <c r="K108" s="144">
        <v>0</v>
      </c>
      <c r="L108" s="43">
        <f t="shared" si="206"/>
        <v>6730</v>
      </c>
      <c r="M108" s="160">
        <v>0</v>
      </c>
      <c r="N108" s="160">
        <v>0</v>
      </c>
      <c r="O108" s="160">
        <v>1935</v>
      </c>
      <c r="P108" s="160">
        <v>0</v>
      </c>
      <c r="Q108" s="160">
        <v>0</v>
      </c>
      <c r="R108" s="160">
        <v>0</v>
      </c>
      <c r="S108" s="160">
        <v>0</v>
      </c>
      <c r="T108" s="160">
        <v>0</v>
      </c>
      <c r="U108" s="160">
        <v>0</v>
      </c>
      <c r="V108" s="144">
        <v>0</v>
      </c>
      <c r="W108" s="144">
        <v>0</v>
      </c>
      <c r="X108" s="144">
        <v>0</v>
      </c>
      <c r="Y108" s="160">
        <v>0</v>
      </c>
      <c r="Z108" s="160">
        <v>2140</v>
      </c>
      <c r="AA108" s="250">
        <v>0</v>
      </c>
      <c r="AB108" s="160">
        <v>0</v>
      </c>
      <c r="AC108" s="160">
        <v>0</v>
      </c>
      <c r="AD108" s="160">
        <v>0</v>
      </c>
      <c r="AE108" s="160">
        <v>0</v>
      </c>
      <c r="AF108" s="160">
        <v>0</v>
      </c>
      <c r="AG108" s="43">
        <f t="shared" si="207"/>
        <v>4075</v>
      </c>
      <c r="AH108" s="43">
        <f t="shared" si="208"/>
        <v>4075</v>
      </c>
      <c r="AI108" s="43">
        <f t="shared" si="208"/>
        <v>0</v>
      </c>
      <c r="AJ108" s="160">
        <v>0</v>
      </c>
      <c r="AK108" s="144">
        <v>0</v>
      </c>
      <c r="AL108" s="160">
        <v>0</v>
      </c>
      <c r="AM108" s="43">
        <f t="shared" si="209"/>
        <v>0</v>
      </c>
      <c r="AN108" s="44">
        <f t="shared" si="210"/>
        <v>10805</v>
      </c>
      <c r="AQ108" s="43">
        <f t="shared" si="211"/>
        <v>0</v>
      </c>
      <c r="AR108" s="43">
        <f t="shared" si="212"/>
        <v>203.75</v>
      </c>
      <c r="AS108" s="43">
        <f t="shared" si="212"/>
        <v>815</v>
      </c>
      <c r="AT108" s="43">
        <f t="shared" si="212"/>
        <v>0</v>
      </c>
      <c r="AU108" s="43">
        <f t="shared" si="213"/>
        <v>0</v>
      </c>
      <c r="AV108" s="44">
        <f t="shared" si="213"/>
        <v>348.54838709677421</v>
      </c>
      <c r="AW108" s="122"/>
      <c r="AX108" s="43">
        <f t="shared" si="214"/>
        <v>0</v>
      </c>
      <c r="AY108" s="43">
        <f t="shared" si="219"/>
        <v>0</v>
      </c>
      <c r="AZ108" s="43">
        <f t="shared" si="215"/>
        <v>0</v>
      </c>
      <c r="BA108" s="43">
        <f t="shared" si="216"/>
        <v>0</v>
      </c>
      <c r="BB108" s="43">
        <f t="shared" si="217"/>
        <v>0</v>
      </c>
      <c r="BC108" s="44">
        <f t="shared" si="218"/>
        <v>0</v>
      </c>
    </row>
    <row r="109" spans="1:55" s="204" customFormat="1">
      <c r="A109" s="199"/>
      <c r="B109" s="251" t="s">
        <v>198</v>
      </c>
      <c r="C109" s="201"/>
      <c r="D109" s="144">
        <v>2443</v>
      </c>
      <c r="E109" s="160">
        <v>929</v>
      </c>
      <c r="F109" s="160">
        <v>38459</v>
      </c>
      <c r="G109" s="160">
        <v>41995</v>
      </c>
      <c r="H109" s="144">
        <v>13939</v>
      </c>
      <c r="I109" s="144">
        <v>1138665</v>
      </c>
      <c r="J109" s="160">
        <v>12525</v>
      </c>
      <c r="K109" s="144">
        <v>22153</v>
      </c>
      <c r="L109" s="43">
        <f t="shared" si="206"/>
        <v>1271108</v>
      </c>
      <c r="M109" s="160">
        <v>0</v>
      </c>
      <c r="N109" s="160">
        <v>1251</v>
      </c>
      <c r="O109" s="160">
        <v>765</v>
      </c>
      <c r="P109" s="160">
        <v>191</v>
      </c>
      <c r="Q109" s="160">
        <v>3153</v>
      </c>
      <c r="R109" s="160">
        <v>872</v>
      </c>
      <c r="S109" s="160">
        <v>508</v>
      </c>
      <c r="T109" s="160">
        <v>282</v>
      </c>
      <c r="U109" s="160">
        <v>1195</v>
      </c>
      <c r="V109" s="144">
        <v>0</v>
      </c>
      <c r="W109" s="144">
        <v>18</v>
      </c>
      <c r="X109" s="144">
        <v>519</v>
      </c>
      <c r="Y109" s="160">
        <v>0</v>
      </c>
      <c r="Z109" s="160">
        <v>12349</v>
      </c>
      <c r="AA109" s="250">
        <v>30260</v>
      </c>
      <c r="AB109" s="160">
        <v>2103</v>
      </c>
      <c r="AC109" s="160">
        <v>135</v>
      </c>
      <c r="AD109" s="160">
        <v>1145</v>
      </c>
      <c r="AE109" s="160">
        <v>0</v>
      </c>
      <c r="AF109" s="160">
        <v>1103</v>
      </c>
      <c r="AG109" s="43">
        <f t="shared" si="207"/>
        <v>55849</v>
      </c>
      <c r="AH109" s="43">
        <f t="shared" si="208"/>
        <v>14676</v>
      </c>
      <c r="AI109" s="43">
        <f t="shared" si="208"/>
        <v>32791</v>
      </c>
      <c r="AJ109" s="160">
        <v>4744</v>
      </c>
      <c r="AK109" s="144">
        <v>287</v>
      </c>
      <c r="AL109" s="160">
        <v>979</v>
      </c>
      <c r="AM109" s="43">
        <f t="shared" si="209"/>
        <v>6010</v>
      </c>
      <c r="AN109" s="44">
        <f t="shared" si="210"/>
        <v>1332967</v>
      </c>
      <c r="AQ109" s="43">
        <f t="shared" si="211"/>
        <v>2769.125</v>
      </c>
      <c r="AR109" s="43">
        <f t="shared" si="212"/>
        <v>2792.45</v>
      </c>
      <c r="AS109" s="43">
        <f t="shared" si="212"/>
        <v>2935.2</v>
      </c>
      <c r="AT109" s="43">
        <f t="shared" si="212"/>
        <v>2186.0666666666666</v>
      </c>
      <c r="AU109" s="43">
        <f t="shared" si="213"/>
        <v>2003.3333333333333</v>
      </c>
      <c r="AV109" s="44">
        <f t="shared" si="213"/>
        <v>42998.93548387097</v>
      </c>
      <c r="AW109" s="122"/>
      <c r="AX109" s="43">
        <f t="shared" si="214"/>
        <v>18046</v>
      </c>
      <c r="AY109" s="43">
        <f t="shared" si="219"/>
        <v>642</v>
      </c>
      <c r="AZ109" s="43">
        <f t="shared" si="215"/>
        <v>1103</v>
      </c>
      <c r="BA109" s="43">
        <f t="shared" si="216"/>
        <v>508</v>
      </c>
      <c r="BB109" s="43">
        <f t="shared" si="217"/>
        <v>979</v>
      </c>
      <c r="BC109" s="44">
        <f t="shared" si="218"/>
        <v>1103</v>
      </c>
    </row>
    <row r="110" spans="1:55" s="204" customFormat="1">
      <c r="A110" s="199"/>
      <c r="B110" s="200"/>
      <c r="C110" s="210" t="s">
        <v>209</v>
      </c>
      <c r="D110" s="252">
        <f t="shared" ref="D110:K110" si="220">SUM(D105:D109)</f>
        <v>405500</v>
      </c>
      <c r="E110" s="252">
        <f t="shared" si="220"/>
        <v>180383</v>
      </c>
      <c r="F110" s="252">
        <f t="shared" si="220"/>
        <v>868542</v>
      </c>
      <c r="G110" s="252">
        <f t="shared" si="220"/>
        <v>1312207</v>
      </c>
      <c r="H110" s="252">
        <f t="shared" si="220"/>
        <v>696306</v>
      </c>
      <c r="I110" s="252">
        <f t="shared" si="220"/>
        <v>1138665</v>
      </c>
      <c r="J110" s="252">
        <f t="shared" si="220"/>
        <v>308734</v>
      </c>
      <c r="K110" s="252">
        <f t="shared" si="220"/>
        <v>564751</v>
      </c>
      <c r="L110" s="45">
        <f t="shared" si="206"/>
        <v>5475088</v>
      </c>
      <c r="M110" s="252">
        <f t="shared" ref="M110:V110" si="221">SUM(M105:M109)</f>
        <v>24835</v>
      </c>
      <c r="N110" s="252">
        <f t="shared" si="221"/>
        <v>64506</v>
      </c>
      <c r="O110" s="252">
        <f t="shared" si="221"/>
        <v>145819</v>
      </c>
      <c r="P110" s="252">
        <f t="shared" si="221"/>
        <v>69074</v>
      </c>
      <c r="Q110" s="252">
        <f t="shared" si="221"/>
        <v>151253</v>
      </c>
      <c r="R110" s="252">
        <f t="shared" si="221"/>
        <v>57913</v>
      </c>
      <c r="S110" s="252">
        <f t="shared" si="221"/>
        <v>32342</v>
      </c>
      <c r="T110" s="252">
        <f t="shared" si="221"/>
        <v>69974</v>
      </c>
      <c r="U110" s="252">
        <f t="shared" si="221"/>
        <v>33045</v>
      </c>
      <c r="V110" s="252">
        <f t="shared" si="221"/>
        <v>12544</v>
      </c>
      <c r="W110" s="252">
        <f t="shared" ref="W110:X110" si="222">SUM(W105:W109)</f>
        <v>22137</v>
      </c>
      <c r="X110" s="252">
        <f t="shared" si="222"/>
        <v>3479</v>
      </c>
      <c r="Y110" s="252">
        <f t="shared" ref="Y110:AF110" si="223">SUM(Y105:Y109)</f>
        <v>34935</v>
      </c>
      <c r="Z110" s="252">
        <f t="shared" si="223"/>
        <v>252100</v>
      </c>
      <c r="AA110" s="252">
        <f t="shared" si="223"/>
        <v>116007</v>
      </c>
      <c r="AB110" s="252">
        <f t="shared" si="223"/>
        <v>37028</v>
      </c>
      <c r="AC110" s="252">
        <f t="shared" si="223"/>
        <v>99714</v>
      </c>
      <c r="AD110" s="252">
        <f t="shared" si="223"/>
        <v>48968</v>
      </c>
      <c r="AE110" s="252">
        <f t="shared" si="223"/>
        <v>26406</v>
      </c>
      <c r="AF110" s="252">
        <f t="shared" si="223"/>
        <v>60794</v>
      </c>
      <c r="AG110" s="45">
        <f t="shared" si="207"/>
        <v>1362873</v>
      </c>
      <c r="AH110" s="45">
        <f t="shared" si="208"/>
        <v>616575</v>
      </c>
      <c r="AI110" s="45">
        <f t="shared" si="208"/>
        <v>293500</v>
      </c>
      <c r="AJ110" s="252">
        <f>SUM(AJ105:AJ109)</f>
        <v>62616</v>
      </c>
      <c r="AK110" s="252">
        <f>SUM(AK105:AK109)</f>
        <v>9695</v>
      </c>
      <c r="AL110" s="252">
        <f>SUM(AL105:AL109)</f>
        <v>15505</v>
      </c>
      <c r="AM110" s="45">
        <f t="shared" si="209"/>
        <v>87816</v>
      </c>
      <c r="AN110" s="211">
        <f t="shared" si="210"/>
        <v>6925777</v>
      </c>
      <c r="AQ110" s="45">
        <f>K110/AQ$5</f>
        <v>70593.875</v>
      </c>
      <c r="AR110" s="45">
        <f>AG110/AR$5</f>
        <v>68143.649999999994</v>
      </c>
      <c r="AS110" s="45">
        <f>AH110/AS$5</f>
        <v>123315</v>
      </c>
      <c r="AT110" s="45">
        <f>AI110/AT$5</f>
        <v>19566.666666666668</v>
      </c>
      <c r="AU110" s="45">
        <f>AM110/AU$5</f>
        <v>29272</v>
      </c>
      <c r="AV110" s="211">
        <f>AN110/AV$5</f>
        <v>223412.16129032258</v>
      </c>
      <c r="AW110" s="122"/>
      <c r="AX110" s="45">
        <f t="shared" si="214"/>
        <v>630528.5</v>
      </c>
      <c r="AY110" s="45">
        <f t="shared" si="219"/>
        <v>53440.5</v>
      </c>
      <c r="AZ110" s="45">
        <f t="shared" si="215"/>
        <v>99714</v>
      </c>
      <c r="BA110" s="45">
        <f t="shared" si="216"/>
        <v>33045</v>
      </c>
      <c r="BB110" s="45">
        <f t="shared" si="217"/>
        <v>15505</v>
      </c>
      <c r="BC110" s="211">
        <f t="shared" si="218"/>
        <v>64506</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294</v>
      </c>
      <c r="E113" s="160">
        <v>0</v>
      </c>
      <c r="F113" s="160">
        <v>26145</v>
      </c>
      <c r="G113" s="160">
        <v>150</v>
      </c>
      <c r="H113" s="144">
        <v>0</v>
      </c>
      <c r="I113" s="144">
        <v>0</v>
      </c>
      <c r="J113" s="160">
        <v>4159</v>
      </c>
      <c r="K113" s="144">
        <v>0</v>
      </c>
      <c r="L113" s="43">
        <f>+SUM(D113:K113)</f>
        <v>30748</v>
      </c>
      <c r="M113" s="160">
        <v>0</v>
      </c>
      <c r="N113" s="160">
        <v>58</v>
      </c>
      <c r="O113" s="160">
        <v>0</v>
      </c>
      <c r="P113" s="160">
        <v>0</v>
      </c>
      <c r="Q113" s="160">
        <v>0</v>
      </c>
      <c r="R113" s="160">
        <v>0</v>
      </c>
      <c r="S113" s="160">
        <v>0</v>
      </c>
      <c r="T113" s="160">
        <v>23</v>
      </c>
      <c r="U113" s="160">
        <v>0</v>
      </c>
      <c r="V113" s="144">
        <v>0</v>
      </c>
      <c r="W113" s="144">
        <v>0</v>
      </c>
      <c r="X113" s="144">
        <v>0</v>
      </c>
      <c r="Y113" s="160">
        <v>0</v>
      </c>
      <c r="Z113" s="160">
        <v>0</v>
      </c>
      <c r="AA113" s="250">
        <v>0</v>
      </c>
      <c r="AB113" s="160">
        <v>0</v>
      </c>
      <c r="AC113" s="160">
        <v>0</v>
      </c>
      <c r="AD113" s="160">
        <v>4150</v>
      </c>
      <c r="AE113" s="160">
        <v>0</v>
      </c>
      <c r="AF113" s="160">
        <v>0</v>
      </c>
      <c r="AG113" s="43">
        <f>+SUM(M113:AF113)</f>
        <v>4231</v>
      </c>
      <c r="AH113" s="43">
        <f>AC113+AD113+Z113+T113+O113</f>
        <v>4173</v>
      </c>
      <c r="AI113" s="43">
        <f>AD113+AE113+AA113+U113+P113</f>
        <v>4150</v>
      </c>
      <c r="AJ113" s="160">
        <v>0</v>
      </c>
      <c r="AK113" s="144">
        <v>0</v>
      </c>
      <c r="AL113" s="160">
        <v>0</v>
      </c>
      <c r="AM113" s="43">
        <f t="shared" ref="AM113:AM119" si="224">+SUM(AJ113:AL113)</f>
        <v>0</v>
      </c>
      <c r="AN113" s="44">
        <f t="shared" ref="AN113:AN119" si="225">+AM113+AG113+L113</f>
        <v>34979</v>
      </c>
      <c r="AQ113" s="43">
        <f t="shared" ref="AQ113:AQ114" si="226">K113/AQ$5</f>
        <v>0</v>
      </c>
      <c r="AR113" s="43">
        <f t="shared" ref="AR113:AT114" si="227">AG113/AR$5</f>
        <v>211.55</v>
      </c>
      <c r="AS113" s="43">
        <f t="shared" si="227"/>
        <v>834.6</v>
      </c>
      <c r="AT113" s="43">
        <f t="shared" si="227"/>
        <v>276.66666666666669</v>
      </c>
      <c r="AU113" s="43">
        <f t="shared" ref="AU113:AV114" si="228">AM113/AU$5</f>
        <v>0</v>
      </c>
      <c r="AV113" s="44">
        <f t="shared" si="228"/>
        <v>1128.3548387096773</v>
      </c>
      <c r="AW113" s="122"/>
      <c r="AX113" s="43">
        <f t="shared" ref="AX113:AX119" si="229">MEDIAN($D113:$K113)</f>
        <v>75</v>
      </c>
      <c r="AY113" s="43">
        <f>MEDIAN($M113:$AF113)</f>
        <v>0</v>
      </c>
      <c r="AZ113" s="43">
        <f t="shared" ref="AZ113:AZ119" si="230">MEDIAN($AC113,$AD113,$Z113,$T113,$O113,Q113,AF113)</f>
        <v>0</v>
      </c>
      <c r="BA113" s="43">
        <f t="shared" ref="BA113:BA119" si="231">MEDIAN(M113,N113,P113,R113,S113,U113,V113,Y113,AA113,AB113,AE113,W113,X113)</f>
        <v>0</v>
      </c>
      <c r="BB113" s="43">
        <f t="shared" ref="BB113:BB119" si="232">MEDIAN($AJ113:$AL113)</f>
        <v>0</v>
      </c>
      <c r="BC113" s="44">
        <f t="shared" ref="BC113:BC119" si="233">MEDIAN(D113:K113,M113:AF113,AJ113:AL113)</f>
        <v>0</v>
      </c>
    </row>
    <row r="114" spans="1:55" s="204" customFormat="1">
      <c r="A114" s="199"/>
      <c r="B114" s="200" t="s">
        <v>206</v>
      </c>
      <c r="C114" s="201"/>
      <c r="D114" s="144">
        <v>511</v>
      </c>
      <c r="E114" s="160">
        <v>2595</v>
      </c>
      <c r="F114" s="160">
        <v>2784</v>
      </c>
      <c r="G114" s="160">
        <v>0</v>
      </c>
      <c r="H114" s="144">
        <v>2549</v>
      </c>
      <c r="I114" s="144">
        <v>106962</v>
      </c>
      <c r="J114" s="160">
        <v>557</v>
      </c>
      <c r="K114" s="144">
        <v>809</v>
      </c>
      <c r="L114" s="43">
        <f>+SUM(D114:K114)</f>
        <v>116767</v>
      </c>
      <c r="M114" s="160">
        <v>152</v>
      </c>
      <c r="N114" s="160">
        <v>0</v>
      </c>
      <c r="O114" s="160">
        <v>50</v>
      </c>
      <c r="P114" s="160">
        <v>0</v>
      </c>
      <c r="Q114" s="160">
        <v>0</v>
      </c>
      <c r="R114" s="160">
        <v>110</v>
      </c>
      <c r="S114" s="160">
        <v>0</v>
      </c>
      <c r="T114" s="160">
        <v>1850</v>
      </c>
      <c r="U114" s="160">
        <v>52</v>
      </c>
      <c r="V114" s="144">
        <v>30</v>
      </c>
      <c r="W114" s="144">
        <v>0</v>
      </c>
      <c r="X114" s="144">
        <v>0</v>
      </c>
      <c r="Y114" s="160">
        <v>0</v>
      </c>
      <c r="Z114" s="160">
        <v>0</v>
      </c>
      <c r="AA114" s="250">
        <v>10</v>
      </c>
      <c r="AB114" s="160">
        <v>97</v>
      </c>
      <c r="AC114" s="160">
        <v>1725</v>
      </c>
      <c r="AD114" s="160">
        <v>0</v>
      </c>
      <c r="AE114" s="160">
        <v>23</v>
      </c>
      <c r="AF114" s="160">
        <v>10</v>
      </c>
      <c r="AG114" s="43">
        <f>+SUM(M114:AF114)</f>
        <v>4109</v>
      </c>
      <c r="AH114" s="43">
        <f>AC114+AD114+Z114+T114+O114</f>
        <v>3625</v>
      </c>
      <c r="AI114" s="43">
        <f>AD114+AE114+AA114+U114+P114</f>
        <v>85</v>
      </c>
      <c r="AJ114" s="160">
        <v>0</v>
      </c>
      <c r="AK114" s="144">
        <v>0</v>
      </c>
      <c r="AL114" s="160">
        <v>0</v>
      </c>
      <c r="AM114" s="43">
        <f t="shared" si="224"/>
        <v>0</v>
      </c>
      <c r="AN114" s="44">
        <f t="shared" si="225"/>
        <v>120876</v>
      </c>
      <c r="AQ114" s="43">
        <f t="shared" si="226"/>
        <v>101.125</v>
      </c>
      <c r="AR114" s="43">
        <f t="shared" si="227"/>
        <v>205.45</v>
      </c>
      <c r="AS114" s="43">
        <f t="shared" si="227"/>
        <v>725</v>
      </c>
      <c r="AT114" s="43">
        <f t="shared" si="227"/>
        <v>5.666666666666667</v>
      </c>
      <c r="AU114" s="43">
        <f t="shared" si="228"/>
        <v>0</v>
      </c>
      <c r="AV114" s="44">
        <f t="shared" si="228"/>
        <v>3899.2258064516127</v>
      </c>
      <c r="AW114" s="122"/>
      <c r="AX114" s="258">
        <f t="shared" si="229"/>
        <v>1679</v>
      </c>
      <c r="AY114" s="258">
        <f t="shared" ref="AY114:AY119" si="234">MEDIAN($M114:$AF114)</f>
        <v>10</v>
      </c>
      <c r="AZ114" s="258">
        <f t="shared" si="230"/>
        <v>10</v>
      </c>
      <c r="BA114" s="258">
        <f t="shared" si="231"/>
        <v>10</v>
      </c>
      <c r="BB114" s="258">
        <f t="shared" si="232"/>
        <v>0</v>
      </c>
      <c r="BC114" s="44">
        <f t="shared" si="233"/>
        <v>23</v>
      </c>
    </row>
    <row r="115" spans="1:55" s="204" customFormat="1">
      <c r="A115" s="245"/>
      <c r="B115" s="200" t="s">
        <v>205</v>
      </c>
      <c r="C115" s="201"/>
      <c r="D115" s="259">
        <f t="shared" ref="D115:V115" si="235">D113+D114</f>
        <v>805</v>
      </c>
      <c r="E115" s="252">
        <f t="shared" si="235"/>
        <v>2595</v>
      </c>
      <c r="F115" s="252">
        <f t="shared" si="235"/>
        <v>28929</v>
      </c>
      <c r="G115" s="252">
        <f t="shared" si="235"/>
        <v>150</v>
      </c>
      <c r="H115" s="252">
        <f t="shared" si="235"/>
        <v>2549</v>
      </c>
      <c r="I115" s="252">
        <f t="shared" si="235"/>
        <v>106962</v>
      </c>
      <c r="J115" s="252">
        <f t="shared" si="235"/>
        <v>4716</v>
      </c>
      <c r="K115" s="252">
        <f t="shared" si="235"/>
        <v>809</v>
      </c>
      <c r="L115" s="45">
        <f t="shared" si="235"/>
        <v>147515</v>
      </c>
      <c r="M115" s="252">
        <f t="shared" si="235"/>
        <v>152</v>
      </c>
      <c r="N115" s="252">
        <f t="shared" si="235"/>
        <v>58</v>
      </c>
      <c r="O115" s="252">
        <f t="shared" si="235"/>
        <v>50</v>
      </c>
      <c r="P115" s="252">
        <f t="shared" si="235"/>
        <v>0</v>
      </c>
      <c r="Q115" s="252">
        <f t="shared" si="235"/>
        <v>0</v>
      </c>
      <c r="R115" s="252">
        <f t="shared" si="235"/>
        <v>110</v>
      </c>
      <c r="S115" s="252">
        <f t="shared" si="235"/>
        <v>0</v>
      </c>
      <c r="T115" s="252">
        <f t="shared" si="235"/>
        <v>1873</v>
      </c>
      <c r="U115" s="252">
        <f t="shared" si="235"/>
        <v>52</v>
      </c>
      <c r="V115" s="252">
        <f t="shared" si="235"/>
        <v>30</v>
      </c>
      <c r="W115" s="252">
        <f t="shared" ref="W115:X115" si="236">W113+W114</f>
        <v>0</v>
      </c>
      <c r="X115" s="252">
        <f t="shared" si="236"/>
        <v>0</v>
      </c>
      <c r="Y115" s="252">
        <f t="shared" ref="Y115:AL115" si="237">Y113+Y114</f>
        <v>0</v>
      </c>
      <c r="Z115" s="252">
        <f t="shared" si="237"/>
        <v>0</v>
      </c>
      <c r="AA115" s="252">
        <f t="shared" si="237"/>
        <v>10</v>
      </c>
      <c r="AB115" s="252">
        <f t="shared" si="237"/>
        <v>97</v>
      </c>
      <c r="AC115" s="252">
        <f t="shared" si="237"/>
        <v>1725</v>
      </c>
      <c r="AD115" s="252">
        <f t="shared" si="237"/>
        <v>4150</v>
      </c>
      <c r="AE115" s="252">
        <f t="shared" si="237"/>
        <v>23</v>
      </c>
      <c r="AF115" s="252">
        <f t="shared" si="237"/>
        <v>10</v>
      </c>
      <c r="AG115" s="45">
        <f t="shared" si="237"/>
        <v>8340</v>
      </c>
      <c r="AH115" s="45">
        <f t="shared" si="237"/>
        <v>7798</v>
      </c>
      <c r="AI115" s="45">
        <f t="shared" si="237"/>
        <v>4235</v>
      </c>
      <c r="AJ115" s="252">
        <f t="shared" si="237"/>
        <v>0</v>
      </c>
      <c r="AK115" s="252">
        <f t="shared" si="237"/>
        <v>0</v>
      </c>
      <c r="AL115" s="252">
        <f t="shared" si="237"/>
        <v>0</v>
      </c>
      <c r="AM115" s="45">
        <f t="shared" si="224"/>
        <v>0</v>
      </c>
      <c r="AN115" s="211">
        <f t="shared" si="225"/>
        <v>155855</v>
      </c>
      <c r="AQ115" s="45">
        <f>K115/AQ$5</f>
        <v>101.125</v>
      </c>
      <c r="AR115" s="45">
        <f>AG115/AR$5</f>
        <v>417</v>
      </c>
      <c r="AS115" s="45">
        <f>AH115/AS$5</f>
        <v>1559.6</v>
      </c>
      <c r="AT115" s="45">
        <f>AI115/AT$5</f>
        <v>282.33333333333331</v>
      </c>
      <c r="AU115" s="45">
        <f>AM115/AU$5</f>
        <v>0</v>
      </c>
      <c r="AV115" s="211">
        <f>AN115/AV$5</f>
        <v>5027.5806451612907</v>
      </c>
      <c r="AW115" s="122"/>
      <c r="AX115" s="43">
        <f t="shared" si="229"/>
        <v>2572</v>
      </c>
      <c r="AY115" s="43">
        <f t="shared" si="234"/>
        <v>26.5</v>
      </c>
      <c r="AZ115" s="43">
        <f t="shared" si="230"/>
        <v>50</v>
      </c>
      <c r="BA115" s="43">
        <f t="shared" si="231"/>
        <v>23</v>
      </c>
      <c r="BB115" s="43">
        <f t="shared" si="232"/>
        <v>0</v>
      </c>
      <c r="BC115" s="211">
        <f t="shared" si="233"/>
        <v>52</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1995</v>
      </c>
      <c r="U116" s="160">
        <v>0</v>
      </c>
      <c r="V116" s="144">
        <v>0</v>
      </c>
      <c r="W116" s="144">
        <v>0</v>
      </c>
      <c r="X116" s="144">
        <v>0</v>
      </c>
      <c r="Y116" s="160">
        <v>3142</v>
      </c>
      <c r="Z116" s="160">
        <v>0</v>
      </c>
      <c r="AA116" s="250">
        <v>0</v>
      </c>
      <c r="AB116" s="160">
        <v>29</v>
      </c>
      <c r="AC116" s="160">
        <v>0</v>
      </c>
      <c r="AD116" s="160">
        <v>838</v>
      </c>
      <c r="AE116" s="160">
        <v>408</v>
      </c>
      <c r="AF116" s="160">
        <v>0</v>
      </c>
      <c r="AG116" s="43">
        <f>+SUM(M116:AF116)</f>
        <v>6412</v>
      </c>
      <c r="AH116" s="43">
        <f t="shared" ref="AH116:AI119" si="238">AC116+AD116+Z116+T116+O116</f>
        <v>2833</v>
      </c>
      <c r="AI116" s="43">
        <f t="shared" si="238"/>
        <v>1246</v>
      </c>
      <c r="AJ116" s="160">
        <v>3128</v>
      </c>
      <c r="AK116" s="144">
        <v>0</v>
      </c>
      <c r="AL116" s="160">
        <v>354</v>
      </c>
      <c r="AM116" s="43">
        <f t="shared" si="224"/>
        <v>3482</v>
      </c>
      <c r="AN116" s="44">
        <f t="shared" si="225"/>
        <v>9894</v>
      </c>
      <c r="AQ116" s="43">
        <f t="shared" ref="AQ116:AQ118" si="239">K116/AQ$5</f>
        <v>0</v>
      </c>
      <c r="AR116" s="43">
        <f t="shared" ref="AR116:AT118" si="240">AG116/AR$5</f>
        <v>320.60000000000002</v>
      </c>
      <c r="AS116" s="43">
        <f t="shared" si="240"/>
        <v>566.6</v>
      </c>
      <c r="AT116" s="43">
        <f t="shared" si="240"/>
        <v>83.066666666666663</v>
      </c>
      <c r="AU116" s="43">
        <f t="shared" ref="AU116:AV118" si="241">AM116/AU$5</f>
        <v>1160.6666666666667</v>
      </c>
      <c r="AV116" s="44">
        <f t="shared" si="241"/>
        <v>319.16129032258067</v>
      </c>
      <c r="AW116" s="122"/>
      <c r="AX116" s="43">
        <f t="shared" si="229"/>
        <v>0</v>
      </c>
      <c r="AY116" s="43">
        <f t="shared" si="234"/>
        <v>0</v>
      </c>
      <c r="AZ116" s="43">
        <f t="shared" si="230"/>
        <v>0</v>
      </c>
      <c r="BA116" s="43">
        <f t="shared" si="231"/>
        <v>0</v>
      </c>
      <c r="BB116" s="43">
        <f t="shared" si="232"/>
        <v>354</v>
      </c>
      <c r="BC116" s="44">
        <f t="shared" si="233"/>
        <v>0</v>
      </c>
    </row>
    <row r="117" spans="1:55" s="204" customFormat="1">
      <c r="A117" s="199"/>
      <c r="B117" s="200" t="s">
        <v>203</v>
      </c>
      <c r="C117" s="201"/>
      <c r="D117" s="144">
        <v>0</v>
      </c>
      <c r="E117" s="160">
        <v>0</v>
      </c>
      <c r="F117" s="160">
        <v>0</v>
      </c>
      <c r="G117" s="160">
        <v>18419</v>
      </c>
      <c r="H117" s="144">
        <v>0</v>
      </c>
      <c r="I117" s="144">
        <v>0</v>
      </c>
      <c r="J117" s="160">
        <v>0</v>
      </c>
      <c r="K117" s="144">
        <v>0</v>
      </c>
      <c r="L117" s="43">
        <f>+SUM(D117:K117)</f>
        <v>18419</v>
      </c>
      <c r="M117" s="160">
        <v>0</v>
      </c>
      <c r="N117" s="160">
        <v>0</v>
      </c>
      <c r="O117" s="160">
        <v>3267</v>
      </c>
      <c r="P117" s="160">
        <v>643</v>
      </c>
      <c r="Q117" s="160">
        <v>0</v>
      </c>
      <c r="R117" s="160">
        <v>0</v>
      </c>
      <c r="S117" s="160">
        <v>0</v>
      </c>
      <c r="T117" s="160">
        <v>0</v>
      </c>
      <c r="U117" s="160">
        <v>0</v>
      </c>
      <c r="V117" s="144">
        <v>0</v>
      </c>
      <c r="W117" s="144">
        <v>0</v>
      </c>
      <c r="X117" s="144">
        <v>0</v>
      </c>
      <c r="Y117" s="160">
        <v>0</v>
      </c>
      <c r="Z117" s="160">
        <v>0</v>
      </c>
      <c r="AA117" s="250">
        <v>0</v>
      </c>
      <c r="AB117" s="160">
        <v>0</v>
      </c>
      <c r="AC117" s="160">
        <v>106</v>
      </c>
      <c r="AD117" s="160">
        <v>0</v>
      </c>
      <c r="AE117" s="160">
        <v>0</v>
      </c>
      <c r="AF117" s="160">
        <v>0</v>
      </c>
      <c r="AG117" s="43">
        <f>+SUM(M117:AF117)</f>
        <v>4016</v>
      </c>
      <c r="AH117" s="43">
        <f t="shared" si="238"/>
        <v>3373</v>
      </c>
      <c r="AI117" s="43">
        <f t="shared" si="238"/>
        <v>643</v>
      </c>
      <c r="AJ117" s="160">
        <v>0</v>
      </c>
      <c r="AK117" s="144">
        <v>0</v>
      </c>
      <c r="AL117" s="160">
        <v>0</v>
      </c>
      <c r="AM117" s="43">
        <f t="shared" si="224"/>
        <v>0</v>
      </c>
      <c r="AN117" s="44">
        <f t="shared" si="225"/>
        <v>22435</v>
      </c>
      <c r="AQ117" s="43">
        <f t="shared" si="239"/>
        <v>0</v>
      </c>
      <c r="AR117" s="43">
        <f t="shared" si="240"/>
        <v>200.8</v>
      </c>
      <c r="AS117" s="43">
        <f t="shared" si="240"/>
        <v>674.6</v>
      </c>
      <c r="AT117" s="43">
        <f t="shared" si="240"/>
        <v>42.866666666666667</v>
      </c>
      <c r="AU117" s="43">
        <f t="shared" si="241"/>
        <v>0</v>
      </c>
      <c r="AV117" s="44">
        <f t="shared" si="241"/>
        <v>723.70967741935488</v>
      </c>
      <c r="AW117" s="122"/>
      <c r="AX117" s="43">
        <f t="shared" si="229"/>
        <v>0</v>
      </c>
      <c r="AY117" s="43">
        <f t="shared" si="234"/>
        <v>0</v>
      </c>
      <c r="AZ117" s="43">
        <f t="shared" si="230"/>
        <v>0</v>
      </c>
      <c r="BA117" s="43">
        <f t="shared" si="231"/>
        <v>0</v>
      </c>
      <c r="BB117" s="43">
        <f t="shared" si="232"/>
        <v>0</v>
      </c>
      <c r="BC117" s="44">
        <f t="shared" si="233"/>
        <v>0</v>
      </c>
    </row>
    <row r="118" spans="1:55" s="204" customFormat="1">
      <c r="A118" s="199"/>
      <c r="B118" s="251" t="s">
        <v>198</v>
      </c>
      <c r="C118" s="201"/>
      <c r="D118" s="144">
        <v>0</v>
      </c>
      <c r="E118" s="160">
        <v>8432</v>
      </c>
      <c r="F118" s="160">
        <v>3771</v>
      </c>
      <c r="G118" s="160">
        <v>1811</v>
      </c>
      <c r="H118" s="144">
        <v>1891</v>
      </c>
      <c r="I118" s="144">
        <v>6715</v>
      </c>
      <c r="J118" s="160">
        <v>0</v>
      </c>
      <c r="K118" s="144">
        <v>0</v>
      </c>
      <c r="L118" s="43">
        <f>+SUM(D118:K118)</f>
        <v>22620</v>
      </c>
      <c r="M118" s="160">
        <v>0</v>
      </c>
      <c r="N118" s="160">
        <v>0</v>
      </c>
      <c r="O118" s="160">
        <v>0</v>
      </c>
      <c r="P118" s="160">
        <v>0</v>
      </c>
      <c r="Q118" s="160">
        <v>0</v>
      </c>
      <c r="R118" s="160">
        <v>109</v>
      </c>
      <c r="S118" s="160">
        <v>0</v>
      </c>
      <c r="T118" s="160">
        <v>0</v>
      </c>
      <c r="U118" s="160">
        <v>65</v>
      </c>
      <c r="V118" s="144">
        <v>41</v>
      </c>
      <c r="W118" s="144">
        <v>0</v>
      </c>
      <c r="X118" s="144">
        <v>0</v>
      </c>
      <c r="Y118" s="160">
        <v>0</v>
      </c>
      <c r="Z118" s="160">
        <v>0</v>
      </c>
      <c r="AA118" s="250">
        <v>1865</v>
      </c>
      <c r="AB118" s="160">
        <v>0</v>
      </c>
      <c r="AC118" s="160">
        <v>4681</v>
      </c>
      <c r="AD118" s="160">
        <v>0</v>
      </c>
      <c r="AE118" s="160">
        <v>0</v>
      </c>
      <c r="AF118" s="160">
        <v>0</v>
      </c>
      <c r="AG118" s="43">
        <f>+SUM(M118:AF118)</f>
        <v>6761</v>
      </c>
      <c r="AH118" s="43">
        <f t="shared" si="238"/>
        <v>4681</v>
      </c>
      <c r="AI118" s="43">
        <f t="shared" si="238"/>
        <v>1930</v>
      </c>
      <c r="AJ118" s="160">
        <v>5420</v>
      </c>
      <c r="AK118" s="144">
        <v>40</v>
      </c>
      <c r="AL118" s="160">
        <v>0</v>
      </c>
      <c r="AM118" s="43">
        <f t="shared" si="224"/>
        <v>5460</v>
      </c>
      <c r="AN118" s="44">
        <f t="shared" si="225"/>
        <v>34841</v>
      </c>
      <c r="AQ118" s="43">
        <f t="shared" si="239"/>
        <v>0</v>
      </c>
      <c r="AR118" s="43">
        <f t="shared" si="240"/>
        <v>338.05</v>
      </c>
      <c r="AS118" s="43">
        <f t="shared" si="240"/>
        <v>936.2</v>
      </c>
      <c r="AT118" s="43">
        <f t="shared" si="240"/>
        <v>128.66666666666666</v>
      </c>
      <c r="AU118" s="43">
        <f t="shared" si="241"/>
        <v>1820</v>
      </c>
      <c r="AV118" s="44">
        <f t="shared" si="241"/>
        <v>1123.9032258064517</v>
      </c>
      <c r="AW118" s="122"/>
      <c r="AX118" s="43">
        <f t="shared" si="229"/>
        <v>1851</v>
      </c>
      <c r="AY118" s="43">
        <f t="shared" si="234"/>
        <v>0</v>
      </c>
      <c r="AZ118" s="43">
        <f t="shared" si="230"/>
        <v>0</v>
      </c>
      <c r="BA118" s="43">
        <f t="shared" si="231"/>
        <v>0</v>
      </c>
      <c r="BB118" s="43">
        <f t="shared" si="232"/>
        <v>40</v>
      </c>
      <c r="BC118" s="44">
        <f t="shared" si="233"/>
        <v>0</v>
      </c>
    </row>
    <row r="119" spans="1:55" s="204" customFormat="1">
      <c r="A119" s="199"/>
      <c r="B119" s="200"/>
      <c r="C119" s="210" t="s">
        <v>202</v>
      </c>
      <c r="D119" s="252">
        <f t="shared" ref="D119:K119" si="242">SUM(D115:D118)</f>
        <v>805</v>
      </c>
      <c r="E119" s="252">
        <f t="shared" si="242"/>
        <v>11027</v>
      </c>
      <c r="F119" s="252">
        <f t="shared" si="242"/>
        <v>32700</v>
      </c>
      <c r="G119" s="252">
        <f t="shared" si="242"/>
        <v>20380</v>
      </c>
      <c r="H119" s="252">
        <f t="shared" si="242"/>
        <v>4440</v>
      </c>
      <c r="I119" s="252">
        <f t="shared" si="242"/>
        <v>113677</v>
      </c>
      <c r="J119" s="252">
        <f t="shared" si="242"/>
        <v>4716</v>
      </c>
      <c r="K119" s="252">
        <f t="shared" si="242"/>
        <v>809</v>
      </c>
      <c r="L119" s="45">
        <f>+SUM(D119:K119)</f>
        <v>188554</v>
      </c>
      <c r="M119" s="252">
        <f t="shared" ref="M119:V119" si="243">SUM(M115:M118)</f>
        <v>152</v>
      </c>
      <c r="N119" s="252">
        <f t="shared" si="243"/>
        <v>58</v>
      </c>
      <c r="O119" s="252">
        <f t="shared" si="243"/>
        <v>3317</v>
      </c>
      <c r="P119" s="252">
        <f t="shared" si="243"/>
        <v>643</v>
      </c>
      <c r="Q119" s="252">
        <f t="shared" si="243"/>
        <v>0</v>
      </c>
      <c r="R119" s="252">
        <f t="shared" si="243"/>
        <v>219</v>
      </c>
      <c r="S119" s="252">
        <f t="shared" si="243"/>
        <v>0</v>
      </c>
      <c r="T119" s="252">
        <f t="shared" si="243"/>
        <v>3868</v>
      </c>
      <c r="U119" s="252">
        <f t="shared" si="243"/>
        <v>117</v>
      </c>
      <c r="V119" s="252">
        <f t="shared" si="243"/>
        <v>71</v>
      </c>
      <c r="W119" s="252">
        <f t="shared" ref="W119:X119" si="244">SUM(W115:W118)</f>
        <v>0</v>
      </c>
      <c r="X119" s="252">
        <f t="shared" si="244"/>
        <v>0</v>
      </c>
      <c r="Y119" s="252">
        <f t="shared" ref="Y119:AF119" si="245">SUM(Y115:Y118)</f>
        <v>3142</v>
      </c>
      <c r="Z119" s="252">
        <f t="shared" si="245"/>
        <v>0</v>
      </c>
      <c r="AA119" s="252">
        <f t="shared" si="245"/>
        <v>1875</v>
      </c>
      <c r="AB119" s="252">
        <f t="shared" si="245"/>
        <v>126</v>
      </c>
      <c r="AC119" s="252">
        <f t="shared" si="245"/>
        <v>6512</v>
      </c>
      <c r="AD119" s="252">
        <f t="shared" si="245"/>
        <v>4988</v>
      </c>
      <c r="AE119" s="252">
        <f t="shared" si="245"/>
        <v>431</v>
      </c>
      <c r="AF119" s="252">
        <f t="shared" si="245"/>
        <v>10</v>
      </c>
      <c r="AG119" s="45">
        <f>+SUM(M119:AF119)</f>
        <v>25529</v>
      </c>
      <c r="AH119" s="45">
        <f t="shared" si="238"/>
        <v>18685</v>
      </c>
      <c r="AI119" s="45">
        <f t="shared" si="238"/>
        <v>8054</v>
      </c>
      <c r="AJ119" s="252">
        <f>SUM(AJ115:AJ118)</f>
        <v>8548</v>
      </c>
      <c r="AK119" s="252">
        <f>SUM(AK115:AK118)</f>
        <v>40</v>
      </c>
      <c r="AL119" s="252">
        <f>SUM(AL115:AL118)</f>
        <v>354</v>
      </c>
      <c r="AM119" s="45">
        <f t="shared" si="224"/>
        <v>8942</v>
      </c>
      <c r="AN119" s="211">
        <f t="shared" si="225"/>
        <v>223025</v>
      </c>
      <c r="AQ119" s="45">
        <f>K119/AQ$5</f>
        <v>101.125</v>
      </c>
      <c r="AR119" s="45">
        <f>AG119/AR$5</f>
        <v>1276.45</v>
      </c>
      <c r="AS119" s="45">
        <f>AH119/AS$5</f>
        <v>3737</v>
      </c>
      <c r="AT119" s="45">
        <f>AI119/AT$5</f>
        <v>536.93333333333328</v>
      </c>
      <c r="AU119" s="45">
        <f>AM119/AU$5</f>
        <v>2980.6666666666665</v>
      </c>
      <c r="AV119" s="211">
        <f>AN119/AV$5</f>
        <v>7194.3548387096771</v>
      </c>
      <c r="AW119" s="122"/>
      <c r="AX119" s="45">
        <f t="shared" si="229"/>
        <v>7871.5</v>
      </c>
      <c r="AY119" s="45">
        <f t="shared" si="234"/>
        <v>139</v>
      </c>
      <c r="AZ119" s="45">
        <f t="shared" si="230"/>
        <v>3317</v>
      </c>
      <c r="BA119" s="45">
        <f t="shared" si="231"/>
        <v>126</v>
      </c>
      <c r="BB119" s="45">
        <f t="shared" si="232"/>
        <v>354</v>
      </c>
      <c r="BC119" s="211">
        <f t="shared" si="233"/>
        <v>643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86225</v>
      </c>
      <c r="E122" s="160">
        <v>0</v>
      </c>
      <c r="F122" s="160">
        <v>25023</v>
      </c>
      <c r="G122" s="160">
        <v>12000</v>
      </c>
      <c r="H122" s="144">
        <v>6120</v>
      </c>
      <c r="I122" s="144">
        <v>0</v>
      </c>
      <c r="J122" s="160">
        <v>1460</v>
      </c>
      <c r="K122" s="144">
        <v>0</v>
      </c>
      <c r="L122" s="43">
        <f>+SUM(D122:K122)</f>
        <v>130828</v>
      </c>
      <c r="M122" s="160">
        <v>0</v>
      </c>
      <c r="N122" s="160">
        <v>1503</v>
      </c>
      <c r="O122" s="160">
        <v>9336</v>
      </c>
      <c r="P122" s="160">
        <v>0</v>
      </c>
      <c r="Q122" s="160">
        <v>0</v>
      </c>
      <c r="R122" s="160">
        <v>0</v>
      </c>
      <c r="S122" s="160">
        <v>0</v>
      </c>
      <c r="T122" s="160">
        <v>3380</v>
      </c>
      <c r="U122" s="160">
        <v>0</v>
      </c>
      <c r="V122" s="144">
        <v>0</v>
      </c>
      <c r="W122" s="144">
        <v>0</v>
      </c>
      <c r="X122" s="144">
        <v>0</v>
      </c>
      <c r="Y122" s="160">
        <v>0</v>
      </c>
      <c r="Z122" s="160">
        <v>23971</v>
      </c>
      <c r="AA122" s="250">
        <v>6362</v>
      </c>
      <c r="AB122" s="160">
        <v>0</v>
      </c>
      <c r="AC122" s="160">
        <v>0</v>
      </c>
      <c r="AD122" s="160">
        <v>4150</v>
      </c>
      <c r="AE122" s="160">
        <v>0</v>
      </c>
      <c r="AF122" s="160">
        <v>0</v>
      </c>
      <c r="AG122" s="43">
        <f>+SUM(M122:AF122)</f>
        <v>48702</v>
      </c>
      <c r="AH122" s="43">
        <f t="shared" ref="AH122:AI125" si="246">AC122+AD122+Z122+T122+O122</f>
        <v>40837</v>
      </c>
      <c r="AI122" s="43">
        <f t="shared" si="246"/>
        <v>10512</v>
      </c>
      <c r="AJ122" s="160">
        <v>0</v>
      </c>
      <c r="AK122" s="144">
        <v>0</v>
      </c>
      <c r="AL122" s="160">
        <v>0</v>
      </c>
      <c r="AM122" s="43">
        <f>+SUM(AJ122:AL122)</f>
        <v>0</v>
      </c>
      <c r="AN122" s="44">
        <f>+AM122+AG122+L122</f>
        <v>179530</v>
      </c>
      <c r="AQ122" s="43">
        <f t="shared" ref="AQ122:AQ124" si="247">K122/AQ$5</f>
        <v>0</v>
      </c>
      <c r="AR122" s="43">
        <f t="shared" ref="AR122:AT124" si="248">AG122/AR$5</f>
        <v>2435.1</v>
      </c>
      <c r="AS122" s="43">
        <f t="shared" si="248"/>
        <v>8167.4</v>
      </c>
      <c r="AT122" s="43">
        <f t="shared" si="248"/>
        <v>700.8</v>
      </c>
      <c r="AU122" s="43">
        <f t="shared" ref="AU122:AV124" si="249">AM122/AU$5</f>
        <v>0</v>
      </c>
      <c r="AV122" s="44">
        <f t="shared" si="249"/>
        <v>5791.2903225806449</v>
      </c>
      <c r="AW122" s="122"/>
      <c r="AX122" s="43">
        <f>MEDIAN($D122:$K122)</f>
        <v>3790</v>
      </c>
      <c r="AY122" s="43">
        <f>MEDIAN($M122:$AF122)</f>
        <v>0</v>
      </c>
      <c r="AZ122" s="43">
        <f t="shared" ref="AZ122:AZ125" si="250">MEDIAN($AC122,$AD122,$Z122,$T122,$O122,Q122,AF122)</f>
        <v>3380</v>
      </c>
      <c r="BA122" s="43">
        <f t="shared" ref="BA122:BA125" si="251">MEDIAN(M122,N122,P122,R122,S122,U122,V122,Y122,AA122,AB122,AE122,W122,X122)</f>
        <v>0</v>
      </c>
      <c r="BB122" s="43">
        <f t="shared" ref="BB122:BB125" si="252">MEDIAN($AJ122:$AL122)</f>
        <v>0</v>
      </c>
      <c r="BC122" s="44">
        <f t="shared" ref="BC122:BC125" si="253">MEDIAN(D122:K122,M122:AF122,AJ122:AL122)</f>
        <v>0</v>
      </c>
    </row>
    <row r="123" spans="1:55" s="204" customFormat="1">
      <c r="A123" s="199"/>
      <c r="B123" s="200" t="s">
        <v>199</v>
      </c>
      <c r="C123" s="201"/>
      <c r="D123" s="144">
        <v>41728</v>
      </c>
      <c r="E123" s="160">
        <v>464</v>
      </c>
      <c r="F123" s="160">
        <v>0</v>
      </c>
      <c r="G123" s="160">
        <v>1089</v>
      </c>
      <c r="H123" s="144">
        <v>2657</v>
      </c>
      <c r="I123" s="144">
        <v>0</v>
      </c>
      <c r="J123" s="160">
        <v>0</v>
      </c>
      <c r="K123" s="144">
        <v>0</v>
      </c>
      <c r="L123" s="43">
        <f>+SUM(D123:K123)</f>
        <v>45938</v>
      </c>
      <c r="M123" s="160">
        <v>0</v>
      </c>
      <c r="N123" s="160">
        <v>0</v>
      </c>
      <c r="O123" s="160">
        <v>641</v>
      </c>
      <c r="P123" s="160">
        <v>0</v>
      </c>
      <c r="Q123" s="160">
        <v>0</v>
      </c>
      <c r="R123" s="160">
        <v>0</v>
      </c>
      <c r="S123" s="160">
        <v>216</v>
      </c>
      <c r="T123" s="160">
        <v>0</v>
      </c>
      <c r="U123" s="160">
        <v>12</v>
      </c>
      <c r="V123" s="144">
        <v>0</v>
      </c>
      <c r="W123" s="144">
        <v>0</v>
      </c>
      <c r="X123" s="144">
        <v>0</v>
      </c>
      <c r="Y123" s="160">
        <v>0</v>
      </c>
      <c r="Z123" s="160">
        <v>1752</v>
      </c>
      <c r="AA123" s="250">
        <v>3218</v>
      </c>
      <c r="AB123" s="160">
        <v>19</v>
      </c>
      <c r="AC123" s="160">
        <v>0</v>
      </c>
      <c r="AD123" s="160">
        <v>0</v>
      </c>
      <c r="AE123" s="160">
        <v>196</v>
      </c>
      <c r="AF123" s="160">
        <v>0</v>
      </c>
      <c r="AG123" s="43"/>
      <c r="AH123" s="43">
        <f t="shared" si="246"/>
        <v>2393</v>
      </c>
      <c r="AI123" s="43">
        <f t="shared" si="246"/>
        <v>3426</v>
      </c>
      <c r="AJ123" s="160">
        <v>0</v>
      </c>
      <c r="AK123" s="144">
        <v>731</v>
      </c>
      <c r="AL123" s="160">
        <v>16</v>
      </c>
      <c r="AM123" s="43">
        <f>+SUM(AJ123:AL123)</f>
        <v>747</v>
      </c>
      <c r="AN123" s="44">
        <f>+AM123+AG123+L123</f>
        <v>46685</v>
      </c>
      <c r="AQ123" s="43">
        <f t="shared" si="247"/>
        <v>0</v>
      </c>
      <c r="AR123" s="43">
        <f t="shared" si="248"/>
        <v>0</v>
      </c>
      <c r="AS123" s="43">
        <f t="shared" si="248"/>
        <v>478.6</v>
      </c>
      <c r="AT123" s="43">
        <f t="shared" si="248"/>
        <v>228.4</v>
      </c>
      <c r="AU123" s="43">
        <f t="shared" si="249"/>
        <v>249</v>
      </c>
      <c r="AV123" s="44">
        <f t="shared" si="249"/>
        <v>1505.9677419354839</v>
      </c>
      <c r="AW123" s="122"/>
      <c r="AX123" s="43">
        <f>MEDIAN($D123:$K123)</f>
        <v>232</v>
      </c>
      <c r="AY123" s="43">
        <f>MEDIAN($M123:$AF123)</f>
        <v>0</v>
      </c>
      <c r="AZ123" s="43">
        <f t="shared" si="250"/>
        <v>0</v>
      </c>
      <c r="BA123" s="43">
        <f t="shared" si="251"/>
        <v>0</v>
      </c>
      <c r="BB123" s="43">
        <f t="shared" si="252"/>
        <v>16</v>
      </c>
      <c r="BC123" s="44">
        <f t="shared" si="253"/>
        <v>0</v>
      </c>
    </row>
    <row r="124" spans="1:55" s="204" customFormat="1">
      <c r="A124" s="199"/>
      <c r="B124" s="251" t="s">
        <v>198</v>
      </c>
      <c r="C124" s="201"/>
      <c r="D124" s="144">
        <v>2265</v>
      </c>
      <c r="E124" s="160">
        <v>4990</v>
      </c>
      <c r="F124" s="160">
        <v>25108</v>
      </c>
      <c r="G124" s="160">
        <v>28268</v>
      </c>
      <c r="H124" s="144">
        <v>46436</v>
      </c>
      <c r="I124" s="144">
        <v>21940</v>
      </c>
      <c r="J124" s="160">
        <v>7873</v>
      </c>
      <c r="K124" s="144">
        <v>12236</v>
      </c>
      <c r="L124" s="43">
        <f>+SUM(D124:K124)</f>
        <v>149116</v>
      </c>
      <c r="M124" s="160">
        <v>12</v>
      </c>
      <c r="N124" s="160">
        <v>0</v>
      </c>
      <c r="O124" s="160">
        <v>2244</v>
      </c>
      <c r="P124" s="160">
        <v>172</v>
      </c>
      <c r="Q124" s="160">
        <v>0</v>
      </c>
      <c r="R124" s="160">
        <v>149</v>
      </c>
      <c r="S124" s="160">
        <v>0</v>
      </c>
      <c r="T124" s="160">
        <v>31</v>
      </c>
      <c r="U124" s="160">
        <v>38</v>
      </c>
      <c r="V124" s="144">
        <v>37</v>
      </c>
      <c r="W124" s="144">
        <v>87</v>
      </c>
      <c r="X124" s="144">
        <v>0</v>
      </c>
      <c r="Y124" s="160">
        <v>179</v>
      </c>
      <c r="Z124" s="160">
        <v>541</v>
      </c>
      <c r="AA124" s="250">
        <v>0</v>
      </c>
      <c r="AB124" s="160">
        <v>14</v>
      </c>
      <c r="AC124" s="160">
        <v>516</v>
      </c>
      <c r="AD124" s="160">
        <v>991</v>
      </c>
      <c r="AE124" s="160">
        <v>137</v>
      </c>
      <c r="AF124" s="160">
        <v>163</v>
      </c>
      <c r="AG124" s="43">
        <f>+SUM(M124:AF124)</f>
        <v>5311</v>
      </c>
      <c r="AH124" s="43">
        <f t="shared" si="246"/>
        <v>4323</v>
      </c>
      <c r="AI124" s="43">
        <f t="shared" si="246"/>
        <v>1338</v>
      </c>
      <c r="AJ124" s="160">
        <v>0</v>
      </c>
      <c r="AK124" s="144">
        <v>0</v>
      </c>
      <c r="AL124" s="160">
        <v>26</v>
      </c>
      <c r="AM124" s="43">
        <f>+SUM(AJ124:AL124)</f>
        <v>26</v>
      </c>
      <c r="AN124" s="44">
        <f>+AM124+AG124+L124</f>
        <v>154453</v>
      </c>
      <c r="AQ124" s="43">
        <f t="shared" si="247"/>
        <v>1529.5</v>
      </c>
      <c r="AR124" s="43">
        <f t="shared" si="248"/>
        <v>265.55</v>
      </c>
      <c r="AS124" s="43">
        <f t="shared" si="248"/>
        <v>864.6</v>
      </c>
      <c r="AT124" s="43">
        <f t="shared" si="248"/>
        <v>89.2</v>
      </c>
      <c r="AU124" s="43">
        <f t="shared" si="249"/>
        <v>8.6666666666666661</v>
      </c>
      <c r="AV124" s="44">
        <f t="shared" si="249"/>
        <v>4982.3548387096771</v>
      </c>
      <c r="AW124" s="122"/>
      <c r="AX124" s="43">
        <f>MEDIAN($D124:$K124)</f>
        <v>17088</v>
      </c>
      <c r="AY124" s="43">
        <f>MEDIAN($M124:$AF124)</f>
        <v>62.5</v>
      </c>
      <c r="AZ124" s="43">
        <f t="shared" si="250"/>
        <v>516</v>
      </c>
      <c r="BA124" s="43">
        <f t="shared" si="251"/>
        <v>37</v>
      </c>
      <c r="BB124" s="43">
        <f t="shared" si="252"/>
        <v>0</v>
      </c>
      <c r="BC124" s="44">
        <f t="shared" si="253"/>
        <v>149</v>
      </c>
    </row>
    <row r="125" spans="1:55" s="204" customFormat="1">
      <c r="A125" s="199"/>
      <c r="B125" s="200"/>
      <c r="C125" s="210" t="s">
        <v>197</v>
      </c>
      <c r="D125" s="252">
        <f t="shared" ref="D125:K125" si="254">SUM(D122:D124)</f>
        <v>130218</v>
      </c>
      <c r="E125" s="252">
        <f t="shared" si="254"/>
        <v>5454</v>
      </c>
      <c r="F125" s="252">
        <f t="shared" si="254"/>
        <v>50131</v>
      </c>
      <c r="G125" s="252">
        <f t="shared" si="254"/>
        <v>41357</v>
      </c>
      <c r="H125" s="252">
        <f t="shared" si="254"/>
        <v>55213</v>
      </c>
      <c r="I125" s="252">
        <f t="shared" si="254"/>
        <v>21940</v>
      </c>
      <c r="J125" s="252">
        <f t="shared" si="254"/>
        <v>9333</v>
      </c>
      <c r="K125" s="252">
        <f t="shared" si="254"/>
        <v>12236</v>
      </c>
      <c r="L125" s="45">
        <f>+SUM(D125:K125)</f>
        <v>325882</v>
      </c>
      <c r="M125" s="252">
        <f t="shared" ref="M125:V125" si="255">SUM(M122:M124)</f>
        <v>12</v>
      </c>
      <c r="N125" s="252">
        <f t="shared" si="255"/>
        <v>1503</v>
      </c>
      <c r="O125" s="252">
        <f t="shared" si="255"/>
        <v>12221</v>
      </c>
      <c r="P125" s="252">
        <f t="shared" si="255"/>
        <v>172</v>
      </c>
      <c r="Q125" s="252">
        <f t="shared" si="255"/>
        <v>0</v>
      </c>
      <c r="R125" s="252">
        <f t="shared" si="255"/>
        <v>149</v>
      </c>
      <c r="S125" s="252">
        <f t="shared" si="255"/>
        <v>216</v>
      </c>
      <c r="T125" s="252">
        <f t="shared" si="255"/>
        <v>3411</v>
      </c>
      <c r="U125" s="252">
        <f t="shared" si="255"/>
        <v>50</v>
      </c>
      <c r="V125" s="252">
        <f t="shared" si="255"/>
        <v>37</v>
      </c>
      <c r="W125" s="252">
        <f t="shared" ref="W125:X125" si="256">SUM(W122:W124)</f>
        <v>87</v>
      </c>
      <c r="X125" s="252">
        <f t="shared" si="256"/>
        <v>0</v>
      </c>
      <c r="Y125" s="252">
        <f t="shared" ref="Y125:AF125" si="257">SUM(Y122:Y124)</f>
        <v>179</v>
      </c>
      <c r="Z125" s="252">
        <f t="shared" si="257"/>
        <v>26264</v>
      </c>
      <c r="AA125" s="252">
        <f t="shared" si="257"/>
        <v>9580</v>
      </c>
      <c r="AB125" s="252">
        <f t="shared" si="257"/>
        <v>33</v>
      </c>
      <c r="AC125" s="252">
        <f t="shared" si="257"/>
        <v>516</v>
      </c>
      <c r="AD125" s="252">
        <f t="shared" si="257"/>
        <v>5141</v>
      </c>
      <c r="AE125" s="252">
        <f t="shared" si="257"/>
        <v>333</v>
      </c>
      <c r="AF125" s="252">
        <f t="shared" si="257"/>
        <v>163</v>
      </c>
      <c r="AG125" s="45">
        <f>+SUM(M125:AF125)</f>
        <v>60067</v>
      </c>
      <c r="AH125" s="45">
        <f t="shared" si="246"/>
        <v>47553</v>
      </c>
      <c r="AI125" s="45">
        <f t="shared" si="246"/>
        <v>15276</v>
      </c>
      <c r="AJ125" s="252">
        <f>SUM(AJ122:AJ124)</f>
        <v>0</v>
      </c>
      <c r="AK125" s="252">
        <f>SUM(AK122:AK124)</f>
        <v>731</v>
      </c>
      <c r="AL125" s="252">
        <f>SUM(AL122:AL124)</f>
        <v>42</v>
      </c>
      <c r="AM125" s="45">
        <f>+SUM(AJ125:AL125)</f>
        <v>773</v>
      </c>
      <c r="AN125" s="211">
        <f>+AM125+AG125+L125</f>
        <v>386722</v>
      </c>
      <c r="AQ125" s="45">
        <f>K125/AQ$5</f>
        <v>1529.5</v>
      </c>
      <c r="AR125" s="45">
        <f>AG125/AR$5</f>
        <v>3003.35</v>
      </c>
      <c r="AS125" s="45">
        <f>AH125/AS$5</f>
        <v>9510.6</v>
      </c>
      <c r="AT125" s="45">
        <f>AI125/AT$5</f>
        <v>1018.4</v>
      </c>
      <c r="AU125" s="45">
        <f>AM125/AU$5</f>
        <v>257.66666666666669</v>
      </c>
      <c r="AV125" s="211">
        <f>AN125/AV$5</f>
        <v>12474.903225806451</v>
      </c>
      <c r="AW125" s="122"/>
      <c r="AX125" s="45">
        <f>MEDIAN($D125:$K125)</f>
        <v>31648.5</v>
      </c>
      <c r="AY125" s="45">
        <f>MEDIAN($M125:$AF125)</f>
        <v>175.5</v>
      </c>
      <c r="AZ125" s="45">
        <f t="shared" si="250"/>
        <v>3411</v>
      </c>
      <c r="BA125" s="45">
        <f t="shared" si="251"/>
        <v>149</v>
      </c>
      <c r="BB125" s="45">
        <f t="shared" si="252"/>
        <v>42</v>
      </c>
      <c r="BC125" s="211">
        <f t="shared" si="253"/>
        <v>516</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8">D102+D110+D119-D125</f>
        <v>238286</v>
      </c>
      <c r="E127" s="256">
        <f t="shared" si="258"/>
        <v>211803</v>
      </c>
      <c r="F127" s="256">
        <f t="shared" si="258"/>
        <v>861129</v>
      </c>
      <c r="G127" s="256">
        <f t="shared" si="258"/>
        <v>1185844</v>
      </c>
      <c r="H127" s="256">
        <f t="shared" si="258"/>
        <v>671557</v>
      </c>
      <c r="I127" s="256">
        <f t="shared" si="258"/>
        <v>1255872</v>
      </c>
      <c r="J127" s="256">
        <f t="shared" si="258"/>
        <v>298163</v>
      </c>
      <c r="K127" s="256">
        <f t="shared" si="258"/>
        <v>574121</v>
      </c>
      <c r="L127" s="42">
        <f>+SUM(D127:K127)</f>
        <v>5296775</v>
      </c>
      <c r="M127" s="256">
        <f t="shared" ref="M127:V127" si="259">M102+M110+M119-M125</f>
        <v>42440</v>
      </c>
      <c r="N127" s="256">
        <f t="shared" si="259"/>
        <v>63503</v>
      </c>
      <c r="O127" s="256">
        <f t="shared" si="259"/>
        <v>140406</v>
      </c>
      <c r="P127" s="256">
        <f t="shared" si="259"/>
        <v>72197</v>
      </c>
      <c r="Q127" s="256">
        <f t="shared" si="259"/>
        <v>166758</v>
      </c>
      <c r="R127" s="256">
        <f t="shared" si="259"/>
        <v>61244</v>
      </c>
      <c r="S127" s="256">
        <f t="shared" si="259"/>
        <v>27711</v>
      </c>
      <c r="T127" s="256">
        <f t="shared" si="259"/>
        <v>65109</v>
      </c>
      <c r="U127" s="256">
        <f t="shared" si="259"/>
        <v>53473</v>
      </c>
      <c r="V127" s="256">
        <f t="shared" si="259"/>
        <v>18517</v>
      </c>
      <c r="W127" s="256">
        <f t="shared" ref="W127:X127" si="260">W102+W110+W119-W125</f>
        <v>20078</v>
      </c>
      <c r="X127" s="256">
        <f t="shared" si="260"/>
        <v>11193</v>
      </c>
      <c r="Y127" s="256">
        <f t="shared" ref="Y127:AF127" si="261">Y102+Y110+Y119-Y125</f>
        <v>45622</v>
      </c>
      <c r="Z127" s="256">
        <f t="shared" si="261"/>
        <v>209519</v>
      </c>
      <c r="AA127" s="256">
        <f t="shared" si="261"/>
        <v>103484</v>
      </c>
      <c r="AB127" s="256">
        <f t="shared" si="261"/>
        <v>40060</v>
      </c>
      <c r="AC127" s="256">
        <f t="shared" si="261"/>
        <v>102642</v>
      </c>
      <c r="AD127" s="256">
        <f t="shared" si="261"/>
        <v>50727</v>
      </c>
      <c r="AE127" s="256">
        <f t="shared" si="261"/>
        <v>7457</v>
      </c>
      <c r="AF127" s="256">
        <f t="shared" si="261"/>
        <v>62266</v>
      </c>
      <c r="AG127" s="42">
        <f>+SUM(M127:AF127)</f>
        <v>1364406</v>
      </c>
      <c r="AH127" s="42">
        <f>AC127+AD127+Z127+T127+O127</f>
        <v>568403</v>
      </c>
      <c r="AI127" s="42">
        <f>AD127+AE127+AA127+U127+P127</f>
        <v>287338</v>
      </c>
      <c r="AJ127" s="256">
        <f>AJ102+AJ110+AJ119-AJ125</f>
        <v>79623</v>
      </c>
      <c r="AK127" s="256">
        <f>AK102+AK110+AK119-AK125</f>
        <v>21838</v>
      </c>
      <c r="AL127" s="256">
        <f>AL102+AL110+AL119-AL125</f>
        <v>21531</v>
      </c>
      <c r="AM127" s="42">
        <f>+SUM(AJ127:AL127)</f>
        <v>122992</v>
      </c>
      <c r="AN127" s="230">
        <f>+AM127+AG127+L127</f>
        <v>6784173</v>
      </c>
      <c r="AQ127" s="42">
        <f>K127/AQ$5</f>
        <v>71765.125</v>
      </c>
      <c r="AR127" s="42">
        <f>AG127/AR$5</f>
        <v>68220.3</v>
      </c>
      <c r="AS127" s="42">
        <f>AH127/AS$5</f>
        <v>113680.6</v>
      </c>
      <c r="AT127" s="42">
        <f>AI127/AT$5</f>
        <v>19155.866666666665</v>
      </c>
      <c r="AU127" s="42">
        <f>AM127/AU$5</f>
        <v>40997.333333333336</v>
      </c>
      <c r="AV127" s="230">
        <f>AN127/AV$5</f>
        <v>218844.29032258064</v>
      </c>
      <c r="AW127" s="122"/>
      <c r="AX127" s="42">
        <f>MEDIAN($D127:$K127)</f>
        <v>622839</v>
      </c>
      <c r="AY127" s="42">
        <f>MEDIAN($M127:$AF127)</f>
        <v>57358.5</v>
      </c>
      <c r="AZ127" s="42">
        <f>MEDIAN($AC127,$AD127,$Z127,$T127,$O127,Q127,AF127)</f>
        <v>102642</v>
      </c>
      <c r="BA127" s="42">
        <f>MEDIAN(M127,N127,P127,R127,S127,U127,V127,Y127,AA127,AB127,AE127,W127,X127)</f>
        <v>42440</v>
      </c>
      <c r="BB127" s="42">
        <f t="shared" ref="BB127" si="262">MEDIAN($AJ127:$AL127)</f>
        <v>21838</v>
      </c>
      <c r="BC127" s="230">
        <f>MEDIAN(D127:K127,M127:AF127,AJ127:AL127)</f>
        <v>65109</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119674</v>
      </c>
      <c r="E130" s="160">
        <v>83093</v>
      </c>
      <c r="F130" s="160">
        <v>479383</v>
      </c>
      <c r="G130" s="160">
        <v>832481</v>
      </c>
      <c r="H130" s="144">
        <v>407359</v>
      </c>
      <c r="I130" s="144">
        <v>698280</v>
      </c>
      <c r="J130" s="160">
        <v>174489</v>
      </c>
      <c r="K130" s="144">
        <v>233102</v>
      </c>
      <c r="L130" s="43">
        <f>+SUM(D130:K130)</f>
        <v>3027861</v>
      </c>
      <c r="M130" s="160">
        <v>32821</v>
      </c>
      <c r="N130" s="160">
        <v>40303</v>
      </c>
      <c r="O130" s="160">
        <v>82150</v>
      </c>
      <c r="P130" s="160">
        <v>51986</v>
      </c>
      <c r="Q130" s="160">
        <v>92862</v>
      </c>
      <c r="R130" s="160">
        <v>18263</v>
      </c>
      <c r="S130" s="160">
        <v>14095</v>
      </c>
      <c r="T130" s="160">
        <v>38756</v>
      </c>
      <c r="U130" s="160">
        <v>53431</v>
      </c>
      <c r="V130" s="144">
        <v>18476</v>
      </c>
      <c r="W130" s="144">
        <v>10048</v>
      </c>
      <c r="X130" s="144">
        <v>11193</v>
      </c>
      <c r="Y130" s="160">
        <v>23160</v>
      </c>
      <c r="Z130" s="160">
        <v>68832</v>
      </c>
      <c r="AA130" s="250">
        <v>26103</v>
      </c>
      <c r="AB130" s="160">
        <v>31064</v>
      </c>
      <c r="AC130" s="160">
        <v>91118</v>
      </c>
      <c r="AD130" s="160">
        <v>33745</v>
      </c>
      <c r="AE130" s="160">
        <v>682</v>
      </c>
      <c r="AF130" s="160">
        <v>37636</v>
      </c>
      <c r="AG130" s="43">
        <f>+SUM(M130:AF130)</f>
        <v>776724</v>
      </c>
      <c r="AH130" s="43">
        <f t="shared" ref="AH130:AI134" si="263">AC130+AD130+Z130+T130+O130</f>
        <v>314601</v>
      </c>
      <c r="AI130" s="43">
        <f t="shared" si="263"/>
        <v>165947</v>
      </c>
      <c r="AJ130" s="160">
        <v>71714</v>
      </c>
      <c r="AK130" s="144">
        <v>19488</v>
      </c>
      <c r="AL130" s="160">
        <v>13216</v>
      </c>
      <c r="AM130" s="43">
        <f>+SUM(AJ130:AL130)</f>
        <v>104418</v>
      </c>
      <c r="AN130" s="44">
        <f>+AM130+AG130+L130</f>
        <v>3909003</v>
      </c>
      <c r="AQ130" s="43">
        <f t="shared" ref="AQ130:AQ133" si="264">K130/AQ$5</f>
        <v>29137.75</v>
      </c>
      <c r="AR130" s="43">
        <f t="shared" ref="AR130:AT133" si="265">AG130/AR$5</f>
        <v>38836.199999999997</v>
      </c>
      <c r="AS130" s="43">
        <f t="shared" si="265"/>
        <v>62920.2</v>
      </c>
      <c r="AT130" s="43">
        <f t="shared" si="265"/>
        <v>11063.133333333333</v>
      </c>
      <c r="AU130" s="43">
        <f t="shared" ref="AU130:AV133" si="266">AM130/AU$5</f>
        <v>34806</v>
      </c>
      <c r="AV130" s="44">
        <f t="shared" si="266"/>
        <v>126096.87096774194</v>
      </c>
      <c r="AW130" s="122"/>
      <c r="AX130" s="43">
        <f>MEDIAN($D130:$K130)</f>
        <v>320230.5</v>
      </c>
      <c r="AY130" s="43">
        <f>MEDIAN($M130:$AF130)</f>
        <v>33283</v>
      </c>
      <c r="AZ130" s="43">
        <f t="shared" ref="AZ130:AZ134" si="267">MEDIAN($AC130,$AD130,$Z130,$T130,$O130,Q130,AF130)</f>
        <v>68832</v>
      </c>
      <c r="BA130" s="43">
        <f t="shared" ref="BA130:BA134" si="268">MEDIAN(M130,N130,P130,R130,S130,U130,V130,Y130,AA130,AB130,AE130,W130,X130)</f>
        <v>23160</v>
      </c>
      <c r="BB130" s="43">
        <f t="shared" ref="BB130:BB134" si="269">MEDIAN($AJ130:$AL130)</f>
        <v>19488</v>
      </c>
      <c r="BC130" s="44">
        <f t="shared" ref="BC130:BC134" si="270">MEDIAN(D130:K130,M130:AF130,AJ130:AL130)</f>
        <v>40303</v>
      </c>
    </row>
    <row r="131" spans="1:55" s="204" customFormat="1">
      <c r="A131" s="199"/>
      <c r="B131" s="200" t="s">
        <v>194</v>
      </c>
      <c r="C131" s="201"/>
      <c r="D131" s="144">
        <v>118612</v>
      </c>
      <c r="E131" s="160">
        <v>113458</v>
      </c>
      <c r="F131" s="160">
        <v>337505</v>
      </c>
      <c r="G131" s="160">
        <v>335420</v>
      </c>
      <c r="H131" s="144">
        <v>264198</v>
      </c>
      <c r="I131" s="144">
        <v>557592</v>
      </c>
      <c r="J131" s="160">
        <v>120086</v>
      </c>
      <c r="K131" s="144">
        <v>325087</v>
      </c>
      <c r="L131" s="43">
        <f>+SUM(D131:K131)</f>
        <v>2171958</v>
      </c>
      <c r="M131" s="160">
        <v>9619</v>
      </c>
      <c r="N131" s="160">
        <v>23145</v>
      </c>
      <c r="O131" s="160">
        <v>52616</v>
      </c>
      <c r="P131" s="160">
        <v>19500</v>
      </c>
      <c r="Q131" s="160">
        <v>73896</v>
      </c>
      <c r="R131" s="160">
        <v>40126</v>
      </c>
      <c r="S131" s="160">
        <v>13617</v>
      </c>
      <c r="T131" s="160">
        <v>25890</v>
      </c>
      <c r="U131" s="160">
        <v>0</v>
      </c>
      <c r="V131" s="144">
        <v>0</v>
      </c>
      <c r="W131" s="144">
        <v>10030</v>
      </c>
      <c r="X131" s="144">
        <v>0</v>
      </c>
      <c r="Y131" s="160">
        <v>22462</v>
      </c>
      <c r="Z131" s="160">
        <v>138865</v>
      </c>
      <c r="AA131" s="250">
        <v>24724</v>
      </c>
      <c r="AB131" s="160">
        <v>8996</v>
      </c>
      <c r="AC131" s="160">
        <v>11395</v>
      </c>
      <c r="AD131" s="160">
        <v>16982</v>
      </c>
      <c r="AE131" s="160">
        <v>6688</v>
      </c>
      <c r="AF131" s="160">
        <v>24630</v>
      </c>
      <c r="AG131" s="43">
        <f>+SUM(M131:AF131)</f>
        <v>523181</v>
      </c>
      <c r="AH131" s="43">
        <f t="shared" si="263"/>
        <v>245748</v>
      </c>
      <c r="AI131" s="43">
        <f t="shared" si="263"/>
        <v>67894</v>
      </c>
      <c r="AJ131" s="160">
        <v>7909</v>
      </c>
      <c r="AK131" s="144">
        <v>0</v>
      </c>
      <c r="AL131" s="160">
        <v>6591</v>
      </c>
      <c r="AM131" s="43">
        <f>+SUM(AJ131:AL131)</f>
        <v>14500</v>
      </c>
      <c r="AN131" s="44">
        <f>+AM131+AG131+L131</f>
        <v>2709639</v>
      </c>
      <c r="AQ131" s="43">
        <f t="shared" si="264"/>
        <v>40635.875</v>
      </c>
      <c r="AR131" s="43">
        <f t="shared" si="265"/>
        <v>26159.05</v>
      </c>
      <c r="AS131" s="43">
        <f t="shared" si="265"/>
        <v>49149.599999999999</v>
      </c>
      <c r="AT131" s="43">
        <f t="shared" si="265"/>
        <v>4526.2666666666664</v>
      </c>
      <c r="AU131" s="43">
        <f t="shared" si="266"/>
        <v>4833.333333333333</v>
      </c>
      <c r="AV131" s="44">
        <f t="shared" si="266"/>
        <v>87407.709677419349</v>
      </c>
      <c r="AW131" s="122"/>
      <c r="AX131" s="43">
        <f>MEDIAN($D131:$K131)</f>
        <v>294642.5</v>
      </c>
      <c r="AY131" s="43">
        <f>MEDIAN($M131:$AF131)</f>
        <v>18241</v>
      </c>
      <c r="AZ131" s="43">
        <f t="shared" si="267"/>
        <v>25890</v>
      </c>
      <c r="BA131" s="43">
        <f t="shared" si="268"/>
        <v>10030</v>
      </c>
      <c r="BB131" s="43">
        <f t="shared" si="269"/>
        <v>6591</v>
      </c>
      <c r="BC131" s="44">
        <f t="shared" si="270"/>
        <v>23145</v>
      </c>
    </row>
    <row r="132" spans="1:55" s="204" customFormat="1">
      <c r="A132" s="199"/>
      <c r="B132" s="251" t="s">
        <v>193</v>
      </c>
      <c r="C132" s="201"/>
      <c r="D132" s="144">
        <v>0</v>
      </c>
      <c r="E132" s="160">
        <v>13855</v>
      </c>
      <c r="F132" s="160">
        <v>17268</v>
      </c>
      <c r="G132" s="160">
        <v>17860</v>
      </c>
      <c r="H132" s="144">
        <v>0</v>
      </c>
      <c r="I132" s="144">
        <v>0</v>
      </c>
      <c r="J132" s="160">
        <v>0</v>
      </c>
      <c r="K132" s="144">
        <v>15932</v>
      </c>
      <c r="L132" s="43">
        <f>+SUM(D132:K132)</f>
        <v>64915</v>
      </c>
      <c r="M132" s="160">
        <v>0</v>
      </c>
      <c r="N132" s="160">
        <v>0</v>
      </c>
      <c r="O132" s="160">
        <v>5640</v>
      </c>
      <c r="P132" s="160">
        <v>674</v>
      </c>
      <c r="Q132" s="160">
        <v>0</v>
      </c>
      <c r="R132" s="160">
        <v>0</v>
      </c>
      <c r="S132" s="160">
        <v>0</v>
      </c>
      <c r="T132" s="160">
        <v>463</v>
      </c>
      <c r="U132" s="160">
        <v>0</v>
      </c>
      <c r="V132" s="144">
        <v>39</v>
      </c>
      <c r="W132" s="144">
        <v>0</v>
      </c>
      <c r="X132" s="144">
        <v>0</v>
      </c>
      <c r="Y132" s="160">
        <v>0</v>
      </c>
      <c r="Z132" s="160">
        <v>1822</v>
      </c>
      <c r="AA132" s="250">
        <v>0</v>
      </c>
      <c r="AB132" s="160">
        <v>0</v>
      </c>
      <c r="AC132" s="160">
        <v>129</v>
      </c>
      <c r="AD132" s="160">
        <v>0</v>
      </c>
      <c r="AE132" s="160">
        <v>87</v>
      </c>
      <c r="AF132" s="160">
        <v>0</v>
      </c>
      <c r="AG132" s="43">
        <f>+SUM(M132:AF132)</f>
        <v>8854</v>
      </c>
      <c r="AH132" s="43">
        <f t="shared" si="263"/>
        <v>8054</v>
      </c>
      <c r="AI132" s="43">
        <f t="shared" si="263"/>
        <v>761</v>
      </c>
      <c r="AJ132" s="160">
        <v>0</v>
      </c>
      <c r="AK132" s="144">
        <v>0</v>
      </c>
      <c r="AL132" s="160">
        <v>0</v>
      </c>
      <c r="AM132" s="43">
        <f>+SUM(AJ132:AL132)</f>
        <v>0</v>
      </c>
      <c r="AN132" s="44">
        <f>+AM132+AG132+L132</f>
        <v>73769</v>
      </c>
      <c r="AQ132" s="43">
        <f t="shared" si="264"/>
        <v>1991.5</v>
      </c>
      <c r="AR132" s="43">
        <f t="shared" si="265"/>
        <v>442.7</v>
      </c>
      <c r="AS132" s="43">
        <f t="shared" si="265"/>
        <v>1610.8</v>
      </c>
      <c r="AT132" s="43">
        <f t="shared" si="265"/>
        <v>50.733333333333334</v>
      </c>
      <c r="AU132" s="43">
        <f t="shared" si="266"/>
        <v>0</v>
      </c>
      <c r="AV132" s="44">
        <f t="shared" si="266"/>
        <v>2379.6451612903224</v>
      </c>
      <c r="AW132" s="122"/>
      <c r="AX132" s="43">
        <f>MEDIAN($D132:$K132)</f>
        <v>6927.5</v>
      </c>
      <c r="AY132" s="43">
        <f>MEDIAN($M132:$AF132)</f>
        <v>0</v>
      </c>
      <c r="AZ132" s="43">
        <f t="shared" si="267"/>
        <v>129</v>
      </c>
      <c r="BA132" s="43">
        <f t="shared" si="268"/>
        <v>0</v>
      </c>
      <c r="BB132" s="43">
        <f t="shared" si="269"/>
        <v>0</v>
      </c>
      <c r="BC132" s="44">
        <f t="shared" si="270"/>
        <v>0</v>
      </c>
    </row>
    <row r="133" spans="1:55" s="204" customFormat="1">
      <c r="A133" s="199"/>
      <c r="B133" s="200" t="s">
        <v>192</v>
      </c>
      <c r="C133" s="201"/>
      <c r="D133" s="144">
        <v>0</v>
      </c>
      <c r="E133" s="160">
        <v>1397</v>
      </c>
      <c r="F133" s="160">
        <v>26973</v>
      </c>
      <c r="G133" s="160">
        <v>83</v>
      </c>
      <c r="H133" s="144">
        <v>0</v>
      </c>
      <c r="I133" s="144">
        <v>0</v>
      </c>
      <c r="J133" s="160">
        <v>3588</v>
      </c>
      <c r="K133" s="144">
        <v>0</v>
      </c>
      <c r="L133" s="43">
        <f>+SUM(D133:K133)</f>
        <v>32041</v>
      </c>
      <c r="M133" s="160">
        <v>0</v>
      </c>
      <c r="N133" s="160">
        <v>55</v>
      </c>
      <c r="O133" s="160">
        <v>0</v>
      </c>
      <c r="P133" s="160">
        <v>37</v>
      </c>
      <c r="Q133" s="160">
        <v>0</v>
      </c>
      <c r="R133" s="160">
        <v>2855</v>
      </c>
      <c r="S133" s="160">
        <v>0</v>
      </c>
      <c r="T133" s="160">
        <v>0</v>
      </c>
      <c r="U133" s="160">
        <v>42</v>
      </c>
      <c r="V133" s="144">
        <v>0</v>
      </c>
      <c r="W133" s="144">
        <v>0</v>
      </c>
      <c r="X133" s="144">
        <v>0</v>
      </c>
      <c r="Y133" s="160">
        <v>0</v>
      </c>
      <c r="Z133" s="160">
        <v>0</v>
      </c>
      <c r="AA133" s="250">
        <v>52656</v>
      </c>
      <c r="AB133" s="160">
        <v>0</v>
      </c>
      <c r="AC133" s="160">
        <v>0</v>
      </c>
      <c r="AD133" s="160">
        <v>0</v>
      </c>
      <c r="AE133" s="160">
        <v>0</v>
      </c>
      <c r="AF133" s="160">
        <v>0</v>
      </c>
      <c r="AG133" s="43">
        <f>+SUM(M133:AF133)</f>
        <v>55645</v>
      </c>
      <c r="AH133" s="43">
        <f t="shared" si="263"/>
        <v>0</v>
      </c>
      <c r="AI133" s="43">
        <f t="shared" si="263"/>
        <v>52735</v>
      </c>
      <c r="AJ133" s="160">
        <v>0</v>
      </c>
      <c r="AK133" s="144">
        <v>2350</v>
      </c>
      <c r="AL133" s="160">
        <v>1724</v>
      </c>
      <c r="AM133" s="43">
        <f>+SUM(AJ133:AL133)</f>
        <v>4074</v>
      </c>
      <c r="AN133" s="44">
        <f>+AM133+AG133+L133</f>
        <v>91760</v>
      </c>
      <c r="AQ133" s="43">
        <f t="shared" si="264"/>
        <v>0</v>
      </c>
      <c r="AR133" s="43">
        <f t="shared" si="265"/>
        <v>2782.25</v>
      </c>
      <c r="AS133" s="43">
        <f t="shared" si="265"/>
        <v>0</v>
      </c>
      <c r="AT133" s="43">
        <f t="shared" si="265"/>
        <v>3515.6666666666665</v>
      </c>
      <c r="AU133" s="43">
        <f t="shared" si="266"/>
        <v>1358</v>
      </c>
      <c r="AV133" s="44">
        <f t="shared" si="266"/>
        <v>2960</v>
      </c>
      <c r="AW133" s="122"/>
      <c r="AX133" s="43">
        <f>MEDIAN($D133:$K133)</f>
        <v>41.5</v>
      </c>
      <c r="AY133" s="43">
        <f>MEDIAN($M133:$AF133)</f>
        <v>0</v>
      </c>
      <c r="AZ133" s="43">
        <f t="shared" si="267"/>
        <v>0</v>
      </c>
      <c r="BA133" s="43">
        <f t="shared" si="268"/>
        <v>0</v>
      </c>
      <c r="BB133" s="43">
        <f t="shared" si="269"/>
        <v>1724</v>
      </c>
      <c r="BC133" s="44">
        <f t="shared" si="270"/>
        <v>0</v>
      </c>
    </row>
    <row r="134" spans="1:55" s="204" customFormat="1" ht="15" thickBot="1">
      <c r="A134" s="260"/>
      <c r="B134" s="261"/>
      <c r="C134" s="262" t="s">
        <v>191</v>
      </c>
      <c r="D134" s="263">
        <f t="shared" ref="D134:K134" si="271">SUM(D130:D133)</f>
        <v>238286</v>
      </c>
      <c r="E134" s="256">
        <f t="shared" si="271"/>
        <v>211803</v>
      </c>
      <c r="F134" s="256">
        <f t="shared" si="271"/>
        <v>861129</v>
      </c>
      <c r="G134" s="256">
        <f t="shared" si="271"/>
        <v>1185844</v>
      </c>
      <c r="H134" s="256">
        <f t="shared" si="271"/>
        <v>671557</v>
      </c>
      <c r="I134" s="256">
        <f t="shared" si="271"/>
        <v>1255872</v>
      </c>
      <c r="J134" s="256">
        <f t="shared" si="271"/>
        <v>298163</v>
      </c>
      <c r="K134" s="256">
        <f t="shared" si="271"/>
        <v>574121</v>
      </c>
      <c r="L134" s="42">
        <f>+SUM(D134:K134)</f>
        <v>5296775</v>
      </c>
      <c r="M134" s="256">
        <f t="shared" ref="M134:V134" si="272">SUM(M130:M133)</f>
        <v>42440</v>
      </c>
      <c r="N134" s="256">
        <f t="shared" si="272"/>
        <v>63503</v>
      </c>
      <c r="O134" s="256">
        <f t="shared" si="272"/>
        <v>140406</v>
      </c>
      <c r="P134" s="256">
        <f t="shared" si="272"/>
        <v>72197</v>
      </c>
      <c r="Q134" s="256">
        <f t="shared" si="272"/>
        <v>166758</v>
      </c>
      <c r="R134" s="256">
        <f t="shared" si="272"/>
        <v>61244</v>
      </c>
      <c r="S134" s="256">
        <f t="shared" si="272"/>
        <v>27712</v>
      </c>
      <c r="T134" s="256">
        <f t="shared" si="272"/>
        <v>65109</v>
      </c>
      <c r="U134" s="256">
        <f t="shared" si="272"/>
        <v>53473</v>
      </c>
      <c r="V134" s="256">
        <f t="shared" si="272"/>
        <v>18515</v>
      </c>
      <c r="W134" s="256">
        <f t="shared" ref="W134:X134" si="273">SUM(W130:W133)</f>
        <v>20078</v>
      </c>
      <c r="X134" s="256">
        <f t="shared" si="273"/>
        <v>11193</v>
      </c>
      <c r="Y134" s="256">
        <f t="shared" ref="Y134:AF134" si="274">SUM(Y130:Y133)</f>
        <v>45622</v>
      </c>
      <c r="Z134" s="256">
        <f t="shared" si="274"/>
        <v>209519</v>
      </c>
      <c r="AA134" s="256">
        <f t="shared" si="274"/>
        <v>103483</v>
      </c>
      <c r="AB134" s="256">
        <f t="shared" si="274"/>
        <v>40060</v>
      </c>
      <c r="AC134" s="256">
        <f t="shared" si="274"/>
        <v>102642</v>
      </c>
      <c r="AD134" s="256">
        <f t="shared" si="274"/>
        <v>50727</v>
      </c>
      <c r="AE134" s="256">
        <f t="shared" si="274"/>
        <v>7457</v>
      </c>
      <c r="AF134" s="256">
        <f t="shared" si="274"/>
        <v>62266</v>
      </c>
      <c r="AG134" s="42">
        <f>+SUM(M134:AF134)</f>
        <v>1364404</v>
      </c>
      <c r="AH134" s="42">
        <f t="shared" si="263"/>
        <v>568403</v>
      </c>
      <c r="AI134" s="42">
        <f t="shared" si="263"/>
        <v>287337</v>
      </c>
      <c r="AJ134" s="256">
        <f>SUM(AJ130:AJ133)</f>
        <v>79623</v>
      </c>
      <c r="AK134" s="256">
        <f>SUM(AK130:AK133)</f>
        <v>21838</v>
      </c>
      <c r="AL134" s="256">
        <f>SUM(AL130:AL133)</f>
        <v>21531</v>
      </c>
      <c r="AM134" s="42">
        <f>+SUM(AJ134:AL134)</f>
        <v>122992</v>
      </c>
      <c r="AN134" s="230">
        <f>+AM134+AG134+L134</f>
        <v>6784171</v>
      </c>
      <c r="AQ134" s="42">
        <f>K134/AQ$5</f>
        <v>71765.125</v>
      </c>
      <c r="AR134" s="42">
        <f>AG134/AR$5</f>
        <v>68220.2</v>
      </c>
      <c r="AS134" s="42">
        <f>AH134/AS$5</f>
        <v>113680.6</v>
      </c>
      <c r="AT134" s="42">
        <f>AI134/AT$5</f>
        <v>19155.8</v>
      </c>
      <c r="AU134" s="42">
        <f>AM134/AU$5</f>
        <v>40997.333333333336</v>
      </c>
      <c r="AV134" s="230">
        <f>AN134/AV$5</f>
        <v>218844.22580645161</v>
      </c>
      <c r="AW134" s="122"/>
      <c r="AX134" s="42">
        <f>MEDIAN($D134:$K134)</f>
        <v>622839</v>
      </c>
      <c r="AY134" s="42">
        <f>MEDIAN($M134:$AF134)</f>
        <v>57358.5</v>
      </c>
      <c r="AZ134" s="42">
        <f t="shared" si="267"/>
        <v>102642</v>
      </c>
      <c r="BA134" s="42">
        <f t="shared" si="268"/>
        <v>42440</v>
      </c>
      <c r="BB134" s="42">
        <f t="shared" si="269"/>
        <v>21838</v>
      </c>
      <c r="BC134" s="230">
        <f t="shared" si="270"/>
        <v>65109</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2007</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20804</v>
      </c>
      <c r="E138" s="28">
        <v>6587</v>
      </c>
      <c r="F138" s="28">
        <v>28674</v>
      </c>
      <c r="G138" s="28">
        <v>116348</v>
      </c>
      <c r="H138" s="141">
        <v>34275</v>
      </c>
      <c r="I138" s="141">
        <v>0</v>
      </c>
      <c r="J138" s="28">
        <v>21196</v>
      </c>
      <c r="K138" s="141">
        <v>45367</v>
      </c>
      <c r="L138" s="25">
        <f>+SUM(D138:K138)</f>
        <v>273251</v>
      </c>
      <c r="M138" s="28">
        <v>2331</v>
      </c>
      <c r="N138" s="28">
        <v>0</v>
      </c>
      <c r="O138" s="28">
        <v>2646</v>
      </c>
      <c r="P138" s="28">
        <v>3100</v>
      </c>
      <c r="Q138" s="28">
        <v>5914</v>
      </c>
      <c r="R138" s="28">
        <v>2114</v>
      </c>
      <c r="S138" s="28">
        <v>2543</v>
      </c>
      <c r="T138" s="28">
        <v>5775</v>
      </c>
      <c r="U138" s="28">
        <v>4182</v>
      </c>
      <c r="V138" s="141">
        <v>2635</v>
      </c>
      <c r="W138" s="141">
        <v>335</v>
      </c>
      <c r="X138" s="141">
        <v>1178</v>
      </c>
      <c r="Y138" s="28">
        <v>3048</v>
      </c>
      <c r="Z138" s="28">
        <v>11134</v>
      </c>
      <c r="AA138" s="29">
        <v>24287</v>
      </c>
      <c r="AB138" s="28">
        <v>0</v>
      </c>
      <c r="AC138" s="269">
        <v>19144</v>
      </c>
      <c r="AD138" s="28">
        <v>6134</v>
      </c>
      <c r="AE138" s="28">
        <v>1019</v>
      </c>
      <c r="AF138" s="28">
        <v>0</v>
      </c>
      <c r="AG138" s="25">
        <f>+SUM(M138:AF138)</f>
        <v>97519</v>
      </c>
      <c r="AH138" s="25">
        <f>AC138+AD138+Z138+T138+O138</f>
        <v>44833</v>
      </c>
      <c r="AI138" s="25">
        <f>AD138+AE138+AA138+U138+P138</f>
        <v>38722</v>
      </c>
      <c r="AJ138" s="28">
        <v>0</v>
      </c>
      <c r="AK138" s="141">
        <v>642</v>
      </c>
      <c r="AL138" s="28">
        <v>0</v>
      </c>
      <c r="AM138" s="25">
        <f>+SUM(AJ138:AL138)</f>
        <v>642</v>
      </c>
      <c r="AN138" s="270">
        <f>+AM138+AG138+L138</f>
        <v>371412</v>
      </c>
      <c r="AQ138" s="43">
        <f t="shared" ref="AQ138" si="275">K138/AQ$5</f>
        <v>5670.875</v>
      </c>
      <c r="AR138" s="43">
        <f t="shared" ref="AR138:AT138" si="276">AG138/AR$5</f>
        <v>4875.95</v>
      </c>
      <c r="AS138" s="43">
        <f t="shared" si="276"/>
        <v>8966.6</v>
      </c>
      <c r="AT138" s="43">
        <f t="shared" si="276"/>
        <v>2581.4666666666667</v>
      </c>
      <c r="AU138" s="43">
        <f t="shared" ref="AU138:AV138" si="277">AM138/AU$5</f>
        <v>214</v>
      </c>
      <c r="AV138" s="44">
        <f t="shared" si="277"/>
        <v>11981.032258064517</v>
      </c>
      <c r="AW138" s="23"/>
      <c r="AX138" s="25">
        <f>MEDIAN($D138:$K138)</f>
        <v>24935</v>
      </c>
      <c r="AY138" s="25">
        <f>MEDIAN($M138:$AF138)</f>
        <v>2640.5</v>
      </c>
      <c r="AZ138" s="25">
        <f>MEDIAN($AC138,$AD138,$Z138,$T138,$O138,Q138,AF138)</f>
        <v>5914</v>
      </c>
      <c r="BA138" s="25">
        <f>MEDIAN(M138,N138,P138,R138,S138,U138,V138,Y138,AA138,AB138,AE138,W138,X138)</f>
        <v>2331</v>
      </c>
      <c r="BB138" s="25">
        <f t="shared" ref="BB138" si="278">MEDIAN($AJ138:$AL138)</f>
        <v>0</v>
      </c>
      <c r="BC138" s="270">
        <f>MEDIAN(D138:K138,M138:AF138,AJ138:AL138)</f>
        <v>3048</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95000</v>
      </c>
      <c r="E140" s="162">
        <v>0</v>
      </c>
      <c r="F140" s="162">
        <v>30000</v>
      </c>
      <c r="G140" s="162">
        <v>0</v>
      </c>
      <c r="H140" s="137">
        <v>15000</v>
      </c>
      <c r="I140" s="137">
        <v>0</v>
      </c>
      <c r="J140" s="162">
        <v>0</v>
      </c>
      <c r="K140" s="137">
        <v>0</v>
      </c>
      <c r="L140" s="22">
        <f>+SUM(D140:K140)</f>
        <v>140000</v>
      </c>
      <c r="M140" s="162">
        <v>0</v>
      </c>
      <c r="N140" s="162">
        <v>0</v>
      </c>
      <c r="O140" s="162">
        <v>1500</v>
      </c>
      <c r="P140" s="162">
        <v>4500</v>
      </c>
      <c r="Q140" s="162">
        <v>2500000</v>
      </c>
      <c r="R140" s="162">
        <v>0</v>
      </c>
      <c r="S140" s="162">
        <v>0</v>
      </c>
      <c r="T140" s="162">
        <v>4700</v>
      </c>
      <c r="U140" s="162">
        <v>0</v>
      </c>
      <c r="V140" s="137">
        <v>0</v>
      </c>
      <c r="W140" s="137">
        <v>0</v>
      </c>
      <c r="X140" s="137">
        <v>0</v>
      </c>
      <c r="Y140" s="162">
        <v>0</v>
      </c>
      <c r="Z140" s="162">
        <v>25719</v>
      </c>
      <c r="AA140" s="271">
        <v>0</v>
      </c>
      <c r="AB140" s="162">
        <v>0</v>
      </c>
      <c r="AC140" s="162">
        <v>0</v>
      </c>
      <c r="AD140" s="162">
        <v>0</v>
      </c>
      <c r="AE140" s="162">
        <v>21500</v>
      </c>
      <c r="AF140" s="162">
        <v>0</v>
      </c>
      <c r="AG140" s="22">
        <f>+SUM(M140:AF140)</f>
        <v>2557919</v>
      </c>
      <c r="AH140" s="22">
        <f>AC140+AD140+Z140+T140+O140</f>
        <v>31919</v>
      </c>
      <c r="AI140" s="22">
        <f>AD140+AE140+AA140+U140+P140</f>
        <v>26000</v>
      </c>
      <c r="AJ140" s="162">
        <v>0</v>
      </c>
      <c r="AK140" s="137">
        <v>0</v>
      </c>
      <c r="AL140" s="162">
        <v>0</v>
      </c>
      <c r="AM140" s="22">
        <f>+SUM(AJ140:AL140)</f>
        <v>0</v>
      </c>
      <c r="AN140" s="65">
        <f>+AM140+AG140+L140</f>
        <v>2697919</v>
      </c>
      <c r="AQ140" s="43">
        <f t="shared" ref="AQ140:AQ141" si="279">K140/AQ$5</f>
        <v>0</v>
      </c>
      <c r="AR140" s="43">
        <f t="shared" ref="AR140:AT141" si="280">AG140/AR$5</f>
        <v>127895.95</v>
      </c>
      <c r="AS140" s="43">
        <f t="shared" si="280"/>
        <v>6383.8</v>
      </c>
      <c r="AT140" s="43">
        <f t="shared" si="280"/>
        <v>1733.3333333333333</v>
      </c>
      <c r="AU140" s="43">
        <f t="shared" ref="AU140:AV141" si="281">AM140/AU$5</f>
        <v>0</v>
      </c>
      <c r="AV140" s="44">
        <f t="shared" si="281"/>
        <v>87029.645161290318</v>
      </c>
      <c r="AW140" s="23"/>
      <c r="AX140" s="22">
        <f>MEDIAN($D140:$K140)</f>
        <v>0</v>
      </c>
      <c r="AY140" s="22">
        <f>MEDIAN($M140:$AF140)</f>
        <v>0</v>
      </c>
      <c r="AZ140" s="22">
        <f t="shared" ref="AZ140:AZ141" si="282">MEDIAN($AC140,$AD140,$Z140,$T140,$O140,Q140,AF140)</f>
        <v>1500</v>
      </c>
      <c r="BA140" s="22">
        <f t="shared" ref="BA140:BA141" si="283">MEDIAN(M140,N140,P140,R140,S140,U140,V140,Y140,AA140,AB140,AE140,W140,X140)</f>
        <v>0</v>
      </c>
      <c r="BB140" s="22">
        <f t="shared" ref="BB140:BB141" si="284">MEDIAN($AJ140:$AL140)</f>
        <v>0</v>
      </c>
      <c r="BC140" s="65">
        <f t="shared" ref="BC140:BC141" si="285">MEDIAN(D140:K140,M140:AF140,AJ140:AL140)</f>
        <v>0</v>
      </c>
    </row>
    <row r="141" spans="1:55" s="204" customFormat="1">
      <c r="A141" s="272" t="s">
        <v>188</v>
      </c>
      <c r="B141" s="261"/>
      <c r="C141" s="273"/>
      <c r="D141" s="112">
        <v>8775</v>
      </c>
      <c r="E141" s="274">
        <v>0</v>
      </c>
      <c r="F141" s="274">
        <v>30000</v>
      </c>
      <c r="G141" s="274">
        <v>0</v>
      </c>
      <c r="H141" s="275">
        <v>10000</v>
      </c>
      <c r="I141" s="275">
        <v>0</v>
      </c>
      <c r="J141" s="274">
        <v>0</v>
      </c>
      <c r="K141" s="275">
        <v>0</v>
      </c>
      <c r="L141" s="276">
        <f>+SUM(D141:K141)</f>
        <v>48775</v>
      </c>
      <c r="M141" s="274">
        <v>0</v>
      </c>
      <c r="N141" s="274">
        <v>0</v>
      </c>
      <c r="O141" s="274">
        <v>1500</v>
      </c>
      <c r="P141" s="274">
        <v>4500</v>
      </c>
      <c r="Q141" s="274">
        <v>2500000</v>
      </c>
      <c r="R141" s="274">
        <v>0</v>
      </c>
      <c r="S141" s="274">
        <v>0</v>
      </c>
      <c r="T141" s="274">
        <v>200</v>
      </c>
      <c r="U141" s="274">
        <v>0</v>
      </c>
      <c r="V141" s="275">
        <v>0</v>
      </c>
      <c r="W141" s="275">
        <v>0</v>
      </c>
      <c r="X141" s="275">
        <v>0</v>
      </c>
      <c r="Y141" s="274">
        <v>0</v>
      </c>
      <c r="Z141" s="277">
        <v>8281</v>
      </c>
      <c r="AA141" s="277">
        <v>8800</v>
      </c>
      <c r="AB141" s="274">
        <v>0</v>
      </c>
      <c r="AC141" s="274">
        <v>0</v>
      </c>
      <c r="AD141" s="274">
        <v>0</v>
      </c>
      <c r="AE141" s="274">
        <v>2400</v>
      </c>
      <c r="AF141" s="274">
        <v>0</v>
      </c>
      <c r="AG141" s="276">
        <f>+SUM(M141:AF141)</f>
        <v>2525681</v>
      </c>
      <c r="AH141" s="276">
        <f>AC141+AD141+Z141+T141+O141</f>
        <v>9981</v>
      </c>
      <c r="AI141" s="276">
        <f>AD141+AE141+AA141+U141+P141</f>
        <v>15700</v>
      </c>
      <c r="AJ141" s="274">
        <v>0</v>
      </c>
      <c r="AK141" s="275">
        <v>0</v>
      </c>
      <c r="AL141" s="274">
        <v>0</v>
      </c>
      <c r="AM141" s="276">
        <f>+SUM(AJ141:AL141)</f>
        <v>0</v>
      </c>
      <c r="AN141" s="278">
        <f>+AM141+AG141+L141</f>
        <v>2574456</v>
      </c>
      <c r="AQ141" s="258">
        <f t="shared" si="279"/>
        <v>0</v>
      </c>
      <c r="AR141" s="258">
        <f t="shared" si="280"/>
        <v>126284.05</v>
      </c>
      <c r="AS141" s="258">
        <f t="shared" si="280"/>
        <v>1996.2</v>
      </c>
      <c r="AT141" s="258">
        <f t="shared" si="280"/>
        <v>1046.6666666666667</v>
      </c>
      <c r="AU141" s="258">
        <f t="shared" si="281"/>
        <v>0</v>
      </c>
      <c r="AV141" s="397">
        <f t="shared" si="281"/>
        <v>83046.967741935485</v>
      </c>
      <c r="AW141" s="23"/>
      <c r="AX141" s="276">
        <f>MEDIAN($D141:$K141)</f>
        <v>0</v>
      </c>
      <c r="AY141" s="276">
        <f>MEDIAN($M141:$AF141)</f>
        <v>0</v>
      </c>
      <c r="AZ141" s="276">
        <f t="shared" si="282"/>
        <v>200</v>
      </c>
      <c r="BA141" s="276">
        <f t="shared" si="283"/>
        <v>0</v>
      </c>
      <c r="BB141" s="276">
        <f t="shared" si="284"/>
        <v>0</v>
      </c>
      <c r="BC141" s="278">
        <f t="shared" si="285"/>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2007</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174358</v>
      </c>
      <c r="E149" s="160">
        <v>191635</v>
      </c>
      <c r="F149" s="160">
        <v>854575</v>
      </c>
      <c r="G149" s="160">
        <v>1037419</v>
      </c>
      <c r="H149" s="144">
        <v>521704</v>
      </c>
      <c r="I149" s="144">
        <v>1157256</v>
      </c>
      <c r="J149" s="160">
        <v>297360</v>
      </c>
      <c r="K149" s="144">
        <v>531757</v>
      </c>
      <c r="L149" s="43">
        <f>+SUM(D149:K149)</f>
        <v>4766064</v>
      </c>
      <c r="M149" s="160">
        <v>40844</v>
      </c>
      <c r="N149" s="160">
        <v>62804</v>
      </c>
      <c r="O149" s="160">
        <v>129971</v>
      </c>
      <c r="P149" s="160">
        <v>71500</v>
      </c>
      <c r="Q149" s="160">
        <v>167824</v>
      </c>
      <c r="R149" s="160">
        <v>61010</v>
      </c>
      <c r="S149" s="160">
        <v>22954</v>
      </c>
      <c r="T149" s="160">
        <v>58600</v>
      </c>
      <c r="U149" s="160">
        <v>48092</v>
      </c>
      <c r="V149" s="144">
        <v>17973</v>
      </c>
      <c r="W149" s="144">
        <v>20688</v>
      </c>
      <c r="X149" s="144">
        <v>9019</v>
      </c>
      <c r="Y149" s="160">
        <v>37607</v>
      </c>
      <c r="Z149" s="160">
        <v>156711</v>
      </c>
      <c r="AA149" s="250">
        <v>102557</v>
      </c>
      <c r="AB149" s="160">
        <v>39186</v>
      </c>
      <c r="AC149" s="160">
        <v>102288</v>
      </c>
      <c r="AD149" s="160">
        <v>35116</v>
      </c>
      <c r="AE149" s="160">
        <v>8568</v>
      </c>
      <c r="AF149" s="160">
        <v>45895</v>
      </c>
      <c r="AG149" s="43">
        <f>+SUM(M149:AF149)</f>
        <v>1239207</v>
      </c>
      <c r="AH149" s="43">
        <f>AC149+AD149+Z149+T149+O149</f>
        <v>482686</v>
      </c>
      <c r="AI149" s="43">
        <f>AD149+AE149+AA149+U149+P149</f>
        <v>265833</v>
      </c>
      <c r="AJ149" s="160">
        <v>74204</v>
      </c>
      <c r="AK149" s="144">
        <v>21088</v>
      </c>
      <c r="AL149" s="160">
        <v>16666</v>
      </c>
      <c r="AM149" s="43">
        <f>+SUM(AJ149:AL149)</f>
        <v>111958</v>
      </c>
      <c r="AN149" s="62">
        <f>+AM149+AG149+L149</f>
        <v>6117229</v>
      </c>
      <c r="AQ149" s="43">
        <f t="shared" ref="AQ149" si="286">K149/AQ$5</f>
        <v>66469.625</v>
      </c>
      <c r="AR149" s="43">
        <f t="shared" ref="AR149:AT149" si="287">AG149/AR$5</f>
        <v>61960.35</v>
      </c>
      <c r="AS149" s="43">
        <f t="shared" si="287"/>
        <v>96537.2</v>
      </c>
      <c r="AT149" s="43">
        <f t="shared" si="287"/>
        <v>17722.2</v>
      </c>
      <c r="AU149" s="43">
        <f t="shared" ref="AU149:AV149" si="288">AM149/AU$5</f>
        <v>37319.333333333336</v>
      </c>
      <c r="AV149" s="44">
        <f t="shared" si="288"/>
        <v>197329.96774193548</v>
      </c>
      <c r="AW149" s="122"/>
      <c r="AX149" s="43">
        <f>MEDIAN($D149:$K149)</f>
        <v>526730.5</v>
      </c>
      <c r="AY149" s="43">
        <f>MEDIAN($M149:$AF149)</f>
        <v>46993.5</v>
      </c>
      <c r="AZ149" s="43">
        <f>MEDIAN($AC149,$AD149,$Z149,$T149,$O149,Q149,AF149)</f>
        <v>102288</v>
      </c>
      <c r="BA149" s="43">
        <f>MEDIAN(M149,N149,P149,R149,S149,U149,V149,Y149,AA149,AB149,AE149,W149,X149)</f>
        <v>39186</v>
      </c>
      <c r="BB149" s="43">
        <f t="shared" ref="BB149" si="289">MEDIAN($AJ149:$AL149)</f>
        <v>21088</v>
      </c>
      <c r="BC149" s="62">
        <f>MEDIAN(D149:K149,M149:AF149,AJ149:AL149)</f>
        <v>62804</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5056</v>
      </c>
      <c r="E151" s="160">
        <v>2844</v>
      </c>
      <c r="F151" s="160">
        <v>9053</v>
      </c>
      <c r="G151" s="160">
        <v>22618</v>
      </c>
      <c r="H151" s="144">
        <v>13980</v>
      </c>
      <c r="I151" s="144">
        <v>32119</v>
      </c>
      <c r="J151" s="160">
        <v>48</v>
      </c>
      <c r="K151" s="144">
        <v>16728</v>
      </c>
      <c r="L151" s="43">
        <f>+SUM(D151:K151)</f>
        <v>102446</v>
      </c>
      <c r="M151" s="160">
        <v>1605</v>
      </c>
      <c r="N151" s="160">
        <v>699</v>
      </c>
      <c r="O151" s="160">
        <v>6407</v>
      </c>
      <c r="P151" s="160">
        <v>800</v>
      </c>
      <c r="Q151" s="160">
        <v>-1065</v>
      </c>
      <c r="R151" s="160">
        <v>234</v>
      </c>
      <c r="S151" s="160">
        <v>-1540</v>
      </c>
      <c r="T151" s="160">
        <v>59</v>
      </c>
      <c r="U151" s="160">
        <v>5339</v>
      </c>
      <c r="V151" s="144">
        <v>504</v>
      </c>
      <c r="W151" s="144">
        <v>-610</v>
      </c>
      <c r="X151" s="144">
        <v>2174</v>
      </c>
      <c r="Y151" s="160">
        <v>2350</v>
      </c>
      <c r="Z151" s="160">
        <v>2625</v>
      </c>
      <c r="AA151" s="250">
        <v>88</v>
      </c>
      <c r="AB151" s="160">
        <v>1109</v>
      </c>
      <c r="AC151" s="160">
        <v>-504</v>
      </c>
      <c r="AD151" s="160">
        <v>2043</v>
      </c>
      <c r="AE151" s="160">
        <v>-3720</v>
      </c>
      <c r="AF151" s="160">
        <v>144</v>
      </c>
      <c r="AG151" s="43">
        <f>+SUM(M151:AF151)</f>
        <v>18741</v>
      </c>
      <c r="AH151" s="43">
        <f t="shared" ref="AH151:AI154" si="290">AC151+AD151+Z151+T151+O151</f>
        <v>10630</v>
      </c>
      <c r="AI151" s="43">
        <f t="shared" si="290"/>
        <v>4550</v>
      </c>
      <c r="AJ151" s="160">
        <v>5419</v>
      </c>
      <c r="AK151" s="144">
        <v>750</v>
      </c>
      <c r="AL151" s="160">
        <v>-1473</v>
      </c>
      <c r="AM151" s="43">
        <f>+SUM(AJ151:AL151)</f>
        <v>4696</v>
      </c>
      <c r="AN151" s="62">
        <f>+AM151+AG151+L151</f>
        <v>125883</v>
      </c>
      <c r="AQ151" s="43">
        <f t="shared" ref="AQ151:AQ154" si="291">K151/AQ$5</f>
        <v>2091</v>
      </c>
      <c r="AR151" s="43">
        <f t="shared" ref="AR151:AT154" si="292">AG151/AR$5</f>
        <v>937.05</v>
      </c>
      <c r="AS151" s="43">
        <f t="shared" si="292"/>
        <v>2126</v>
      </c>
      <c r="AT151" s="43">
        <f t="shared" si="292"/>
        <v>303.33333333333331</v>
      </c>
      <c r="AU151" s="43">
        <f t="shared" ref="AU151:AV154" si="293">AM151/AU$5</f>
        <v>1565.3333333333333</v>
      </c>
      <c r="AV151" s="44">
        <f t="shared" si="293"/>
        <v>4060.7419354838707</v>
      </c>
      <c r="AW151" s="122"/>
      <c r="AX151" s="43">
        <f>MEDIAN($D151:$K151)</f>
        <v>11516.5</v>
      </c>
      <c r="AY151" s="43">
        <f>MEDIAN($M151:$AF151)</f>
        <v>601.5</v>
      </c>
      <c r="AZ151" s="43">
        <f t="shared" ref="AZ151:AZ154" si="294">MEDIAN($AC151,$AD151,$Z151,$T151,$O151,Q151,AF151)</f>
        <v>144</v>
      </c>
      <c r="BA151" s="43">
        <f t="shared" ref="BA151:BA154" si="295">MEDIAN(M151,N151,P151,R151,S151,U151,V151,Y151,AA151,AB151,AE151,W151,X151)</f>
        <v>699</v>
      </c>
      <c r="BB151" s="43">
        <f t="shared" ref="BB151:BB154" si="296">MEDIAN($AJ151:$AL151)</f>
        <v>750</v>
      </c>
      <c r="BC151" s="62">
        <f t="shared" ref="BC151:BC154" si="297">MEDIAN(D151:K151,M151:AF151,AJ151:AL151)</f>
        <v>1109</v>
      </c>
    </row>
    <row r="152" spans="1:55" s="204" customFormat="1">
      <c r="A152" s="199" t="s">
        <v>184</v>
      </c>
      <c r="B152" s="200"/>
      <c r="C152" s="201"/>
      <c r="D152" s="144">
        <v>58421</v>
      </c>
      <c r="E152" s="160">
        <v>17324</v>
      </c>
      <c r="F152" s="160">
        <v>-2578</v>
      </c>
      <c r="G152" s="160">
        <v>125172</v>
      </c>
      <c r="H152" s="144">
        <v>72744</v>
      </c>
      <c r="I152" s="144">
        <v>0</v>
      </c>
      <c r="J152" s="160">
        <v>0</v>
      </c>
      <c r="K152" s="144">
        <v>25636</v>
      </c>
      <c r="L152" s="43">
        <f>+SUM(D152:K152)</f>
        <v>296719</v>
      </c>
      <c r="M152" s="160">
        <v>-9</v>
      </c>
      <c r="N152" s="160">
        <v>0</v>
      </c>
      <c r="O152" s="160">
        <v>148</v>
      </c>
      <c r="P152" s="160">
        <v>-55</v>
      </c>
      <c r="Q152" s="160">
        <v>-1</v>
      </c>
      <c r="R152" s="160">
        <v>0</v>
      </c>
      <c r="S152" s="160">
        <v>6718</v>
      </c>
      <c r="T152" s="160">
        <v>6450</v>
      </c>
      <c r="U152" s="160">
        <v>0</v>
      </c>
      <c r="V152" s="144">
        <v>0</v>
      </c>
      <c r="W152" s="144">
        <v>0</v>
      </c>
      <c r="X152" s="144">
        <v>0</v>
      </c>
      <c r="Y152" s="160">
        <v>5665</v>
      </c>
      <c r="Z152" s="160">
        <v>50183</v>
      </c>
      <c r="AA152" s="250">
        <v>0</v>
      </c>
      <c r="AB152" s="160">
        <v>-235</v>
      </c>
      <c r="AC152" s="160">
        <v>0</v>
      </c>
      <c r="AD152" s="160">
        <v>4968</v>
      </c>
      <c r="AE152" s="160">
        <v>2609</v>
      </c>
      <c r="AF152" s="160">
        <v>16227</v>
      </c>
      <c r="AG152" s="43">
        <f>+SUM(M152:AF152)</f>
        <v>92668</v>
      </c>
      <c r="AH152" s="43">
        <f t="shared" si="290"/>
        <v>61749</v>
      </c>
      <c r="AI152" s="43">
        <f t="shared" si="290"/>
        <v>7522</v>
      </c>
      <c r="AJ152" s="160">
        <v>0</v>
      </c>
      <c r="AK152" s="144">
        <v>0</v>
      </c>
      <c r="AL152" s="160">
        <v>6338</v>
      </c>
      <c r="AM152" s="43">
        <f>+SUM(AJ152:AL152)</f>
        <v>6338</v>
      </c>
      <c r="AN152" s="62">
        <f>+AM152+AG152+L152</f>
        <v>395725</v>
      </c>
      <c r="AQ152" s="43">
        <f t="shared" si="291"/>
        <v>3204.5</v>
      </c>
      <c r="AR152" s="43">
        <f t="shared" si="292"/>
        <v>4633.3999999999996</v>
      </c>
      <c r="AS152" s="43">
        <f t="shared" si="292"/>
        <v>12349.8</v>
      </c>
      <c r="AT152" s="43">
        <f t="shared" si="292"/>
        <v>501.46666666666664</v>
      </c>
      <c r="AU152" s="43">
        <f t="shared" si="293"/>
        <v>2112.6666666666665</v>
      </c>
      <c r="AV152" s="44">
        <f t="shared" si="293"/>
        <v>12765.322580645161</v>
      </c>
      <c r="AW152" s="122"/>
      <c r="AX152" s="43">
        <f>MEDIAN($D152:$K152)</f>
        <v>21480</v>
      </c>
      <c r="AY152" s="43">
        <f>MEDIAN($M152:$AF152)</f>
        <v>0</v>
      </c>
      <c r="AZ152" s="43">
        <f t="shared" si="294"/>
        <v>4968</v>
      </c>
      <c r="BA152" s="43">
        <f t="shared" si="295"/>
        <v>0</v>
      </c>
      <c r="BB152" s="43">
        <f t="shared" si="296"/>
        <v>0</v>
      </c>
      <c r="BC152" s="62">
        <f t="shared" si="297"/>
        <v>0</v>
      </c>
    </row>
    <row r="153" spans="1:55" s="204" customFormat="1">
      <c r="A153" s="199" t="s">
        <v>183</v>
      </c>
      <c r="B153" s="200"/>
      <c r="C153" s="201"/>
      <c r="D153" s="144">
        <v>0</v>
      </c>
      <c r="E153" s="160">
        <v>0</v>
      </c>
      <c r="F153" s="160">
        <v>0</v>
      </c>
      <c r="G153" s="160">
        <v>0</v>
      </c>
      <c r="H153" s="144">
        <v>1123</v>
      </c>
      <c r="I153" s="144">
        <v>0</v>
      </c>
      <c r="J153" s="160">
        <v>0</v>
      </c>
      <c r="K153" s="144">
        <v>0</v>
      </c>
      <c r="L153" s="43"/>
      <c r="M153" s="160">
        <v>0</v>
      </c>
      <c r="N153" s="160">
        <v>0</v>
      </c>
      <c r="O153" s="160">
        <v>3880</v>
      </c>
      <c r="P153" s="160">
        <v>0</v>
      </c>
      <c r="Q153" s="160">
        <v>0</v>
      </c>
      <c r="R153" s="160">
        <v>0</v>
      </c>
      <c r="S153" s="160">
        <v>0</v>
      </c>
      <c r="T153" s="160">
        <v>0</v>
      </c>
      <c r="U153" s="160">
        <v>0</v>
      </c>
      <c r="V153" s="144">
        <v>0</v>
      </c>
      <c r="W153" s="144">
        <v>0</v>
      </c>
      <c r="X153" s="144">
        <v>0</v>
      </c>
      <c r="Y153" s="160">
        <v>0</v>
      </c>
      <c r="Z153" s="160">
        <v>0</v>
      </c>
      <c r="AA153" s="250">
        <v>838</v>
      </c>
      <c r="AB153" s="160">
        <v>0</v>
      </c>
      <c r="AC153" s="160">
        <v>858</v>
      </c>
      <c r="AD153" s="160">
        <v>8600</v>
      </c>
      <c r="AE153" s="160">
        <v>0</v>
      </c>
      <c r="AF153" s="160">
        <v>0</v>
      </c>
      <c r="AG153" s="43">
        <f>+SUM(M153:AF153)</f>
        <v>14176</v>
      </c>
      <c r="AH153" s="43">
        <f t="shared" si="290"/>
        <v>13338</v>
      </c>
      <c r="AI153" s="43">
        <f t="shared" si="290"/>
        <v>9438</v>
      </c>
      <c r="AJ153" s="160">
        <v>0</v>
      </c>
      <c r="AK153" s="144">
        <v>0</v>
      </c>
      <c r="AL153" s="160">
        <v>0</v>
      </c>
      <c r="AM153" s="43">
        <f>+SUM(AJ153:AL153)</f>
        <v>0</v>
      </c>
      <c r="AN153" s="62">
        <f>+AM153+AG153+L153</f>
        <v>14176</v>
      </c>
      <c r="AQ153" s="43">
        <f t="shared" si="291"/>
        <v>0</v>
      </c>
      <c r="AR153" s="43">
        <f t="shared" si="292"/>
        <v>708.8</v>
      </c>
      <c r="AS153" s="43">
        <f t="shared" si="292"/>
        <v>2667.6</v>
      </c>
      <c r="AT153" s="43">
        <f t="shared" si="292"/>
        <v>629.20000000000005</v>
      </c>
      <c r="AU153" s="43">
        <f t="shared" si="293"/>
        <v>0</v>
      </c>
      <c r="AV153" s="44">
        <f t="shared" si="293"/>
        <v>457.29032258064518</v>
      </c>
      <c r="AW153" s="122"/>
      <c r="AX153" s="43">
        <f>MEDIAN($D153:$K153)</f>
        <v>0</v>
      </c>
      <c r="AY153" s="43">
        <f>MEDIAN($M153:$AF153)</f>
        <v>0</v>
      </c>
      <c r="AZ153" s="43">
        <f t="shared" si="294"/>
        <v>0</v>
      </c>
      <c r="BA153" s="43">
        <f t="shared" si="295"/>
        <v>0</v>
      </c>
      <c r="BB153" s="43">
        <f t="shared" si="296"/>
        <v>0</v>
      </c>
      <c r="BC153" s="62">
        <f t="shared" si="297"/>
        <v>0</v>
      </c>
    </row>
    <row r="154" spans="1:55" s="204" customFormat="1">
      <c r="A154" s="199" t="s">
        <v>125</v>
      </c>
      <c r="B154" s="200"/>
      <c r="C154" s="201"/>
      <c r="D154" s="144">
        <v>451</v>
      </c>
      <c r="E154" s="160">
        <v>0</v>
      </c>
      <c r="F154" s="160">
        <v>79</v>
      </c>
      <c r="G154" s="160">
        <v>635</v>
      </c>
      <c r="H154" s="144">
        <v>62006</v>
      </c>
      <c r="I154" s="144">
        <v>66497</v>
      </c>
      <c r="J154" s="160">
        <v>755</v>
      </c>
      <c r="K154" s="144">
        <v>0</v>
      </c>
      <c r="L154" s="43">
        <f>+SUM(D154:K154)</f>
        <v>130423</v>
      </c>
      <c r="M154" s="160">
        <v>0</v>
      </c>
      <c r="N154" s="160">
        <v>0</v>
      </c>
      <c r="O154" s="160">
        <v>0</v>
      </c>
      <c r="P154" s="160">
        <v>-48</v>
      </c>
      <c r="Q154" s="160">
        <v>0</v>
      </c>
      <c r="R154" s="160">
        <v>0</v>
      </c>
      <c r="S154" s="160">
        <v>-420</v>
      </c>
      <c r="T154" s="160">
        <v>0</v>
      </c>
      <c r="U154" s="160">
        <v>42</v>
      </c>
      <c r="V154" s="144">
        <v>38</v>
      </c>
      <c r="W154" s="144">
        <v>0</v>
      </c>
      <c r="X154" s="144">
        <v>0</v>
      </c>
      <c r="Y154" s="160">
        <v>0</v>
      </c>
      <c r="Z154" s="160">
        <v>0</v>
      </c>
      <c r="AA154" s="250">
        <v>0</v>
      </c>
      <c r="AB154" s="160">
        <v>0</v>
      </c>
      <c r="AC154" s="160">
        <v>0</v>
      </c>
      <c r="AD154" s="160">
        <v>0</v>
      </c>
      <c r="AE154" s="160">
        <v>0</v>
      </c>
      <c r="AF154" s="160">
        <v>0</v>
      </c>
      <c r="AG154" s="43">
        <f>+SUM(M154:AF154)</f>
        <v>-388</v>
      </c>
      <c r="AH154" s="43">
        <f t="shared" si="290"/>
        <v>0</v>
      </c>
      <c r="AI154" s="43">
        <f t="shared" si="290"/>
        <v>-6</v>
      </c>
      <c r="AJ154" s="160">
        <v>0</v>
      </c>
      <c r="AK154" s="144">
        <v>0</v>
      </c>
      <c r="AL154" s="160">
        <v>0</v>
      </c>
      <c r="AM154" s="43">
        <f>+SUM(AJ154:AL154)</f>
        <v>0</v>
      </c>
      <c r="AN154" s="62">
        <f>+AM154+AG154+L154</f>
        <v>130035</v>
      </c>
      <c r="AQ154" s="43">
        <f t="shared" si="291"/>
        <v>0</v>
      </c>
      <c r="AR154" s="43">
        <f t="shared" si="292"/>
        <v>-19.399999999999999</v>
      </c>
      <c r="AS154" s="43">
        <f t="shared" si="292"/>
        <v>0</v>
      </c>
      <c r="AT154" s="43">
        <f t="shared" si="292"/>
        <v>-0.4</v>
      </c>
      <c r="AU154" s="43">
        <f t="shared" si="293"/>
        <v>0</v>
      </c>
      <c r="AV154" s="44">
        <f t="shared" si="293"/>
        <v>4194.677419354839</v>
      </c>
      <c r="AW154" s="122"/>
      <c r="AX154" s="43">
        <f>MEDIAN($D154:$K154)</f>
        <v>543</v>
      </c>
      <c r="AY154" s="43">
        <f>MEDIAN($M154:$AF154)</f>
        <v>0</v>
      </c>
      <c r="AZ154" s="43">
        <f t="shared" si="294"/>
        <v>0</v>
      </c>
      <c r="BA154" s="43">
        <f t="shared" si="295"/>
        <v>0</v>
      </c>
      <c r="BB154" s="43">
        <f t="shared" si="296"/>
        <v>0</v>
      </c>
      <c r="BC154" s="62">
        <f t="shared" si="297"/>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8">SUM(D149:D155)</f>
        <v>238286</v>
      </c>
      <c r="E156" s="280">
        <f t="shared" si="298"/>
        <v>211803</v>
      </c>
      <c r="F156" s="280">
        <f t="shared" si="298"/>
        <v>861129</v>
      </c>
      <c r="G156" s="280">
        <f t="shared" si="298"/>
        <v>1185844</v>
      </c>
      <c r="H156" s="280">
        <f t="shared" si="298"/>
        <v>671557</v>
      </c>
      <c r="I156" s="280">
        <f t="shared" si="298"/>
        <v>1255872</v>
      </c>
      <c r="J156" s="280">
        <f t="shared" si="298"/>
        <v>298163</v>
      </c>
      <c r="K156" s="280">
        <f t="shared" si="298"/>
        <v>574121</v>
      </c>
      <c r="L156" s="42">
        <f>+SUM(D156:K156)</f>
        <v>5296775</v>
      </c>
      <c r="M156" s="280">
        <f t="shared" ref="M156:X156" si="299">SUM(M149:M155)</f>
        <v>42440</v>
      </c>
      <c r="N156" s="280">
        <f t="shared" si="299"/>
        <v>63503</v>
      </c>
      <c r="O156" s="280">
        <f t="shared" si="299"/>
        <v>140406</v>
      </c>
      <c r="P156" s="280">
        <f t="shared" si="299"/>
        <v>72197</v>
      </c>
      <c r="Q156" s="280">
        <f t="shared" si="299"/>
        <v>166758</v>
      </c>
      <c r="R156" s="280">
        <f t="shared" si="299"/>
        <v>61244</v>
      </c>
      <c r="S156" s="280">
        <f t="shared" si="299"/>
        <v>27712</v>
      </c>
      <c r="T156" s="280">
        <f t="shared" si="299"/>
        <v>65109</v>
      </c>
      <c r="U156" s="280">
        <f t="shared" si="299"/>
        <v>53473</v>
      </c>
      <c r="V156" s="280">
        <f t="shared" si="299"/>
        <v>18515</v>
      </c>
      <c r="W156" s="280">
        <f t="shared" si="299"/>
        <v>20078</v>
      </c>
      <c r="X156" s="280">
        <f t="shared" si="299"/>
        <v>11193</v>
      </c>
      <c r="Y156" s="280">
        <f t="shared" ref="Y156:AF156" si="300">SUM(Y149:Y155)</f>
        <v>45622</v>
      </c>
      <c r="Z156" s="280">
        <f t="shared" si="300"/>
        <v>209519</v>
      </c>
      <c r="AA156" s="280">
        <f t="shared" si="300"/>
        <v>103483</v>
      </c>
      <c r="AB156" s="280">
        <f t="shared" si="300"/>
        <v>40060</v>
      </c>
      <c r="AC156" s="280">
        <f t="shared" si="300"/>
        <v>102642</v>
      </c>
      <c r="AD156" s="280">
        <f t="shared" si="300"/>
        <v>50727</v>
      </c>
      <c r="AE156" s="280">
        <f t="shared" si="300"/>
        <v>7457</v>
      </c>
      <c r="AF156" s="280">
        <f t="shared" si="300"/>
        <v>62266</v>
      </c>
      <c r="AG156" s="42">
        <f>+SUM(M156:AF156)</f>
        <v>1364404</v>
      </c>
      <c r="AH156" s="42">
        <f>AC156+AD156+Z156+T156+O156</f>
        <v>568403</v>
      </c>
      <c r="AI156" s="42">
        <f>AD156+AE156+AA156+U156+P156</f>
        <v>287337</v>
      </c>
      <c r="AJ156" s="280">
        <f>SUM(AJ149:AJ155)</f>
        <v>79623</v>
      </c>
      <c r="AK156" s="280">
        <f>SUM(AK149:AK155)</f>
        <v>21838</v>
      </c>
      <c r="AL156" s="280">
        <f>SUM(AL149:AL155)</f>
        <v>21531</v>
      </c>
      <c r="AM156" s="42">
        <f>+SUM(AJ156:AL156)</f>
        <v>122992</v>
      </c>
      <c r="AN156" s="281">
        <f>+AM156+AG156+L156</f>
        <v>6784171</v>
      </c>
      <c r="AQ156" s="42">
        <f>K156/AQ$5</f>
        <v>71765.125</v>
      </c>
      <c r="AR156" s="42">
        <f>AG156/AR$5</f>
        <v>68220.2</v>
      </c>
      <c r="AS156" s="42">
        <f>AH156/AS$5</f>
        <v>113680.6</v>
      </c>
      <c r="AT156" s="42">
        <f>AI156/AT$5</f>
        <v>19155.8</v>
      </c>
      <c r="AU156" s="42">
        <f>AM156/AU$5</f>
        <v>40997.333333333336</v>
      </c>
      <c r="AV156" s="281">
        <f>AN156/AV$5</f>
        <v>218844.22580645161</v>
      </c>
      <c r="AW156" s="122"/>
      <c r="AX156" s="42">
        <f>MEDIAN($D156:$K156)</f>
        <v>622839</v>
      </c>
      <c r="AY156" s="42">
        <f>MEDIAN($M156:$AF156)</f>
        <v>57358.5</v>
      </c>
      <c r="AZ156" s="42">
        <f>MEDIAN($AC156,$AD156,$Z156,$T156,$O156,Q156,AF156)</f>
        <v>102642</v>
      </c>
      <c r="BA156" s="42">
        <f>MEDIAN(M156,N156,P156,R156,S156,U156,V156,Y156,AA156,AB156,AE156,W156,X156)</f>
        <v>42440</v>
      </c>
      <c r="BB156" s="42">
        <f t="shared" ref="BB156" si="301">MEDIAN($AJ156:$AL156)</f>
        <v>21838</v>
      </c>
      <c r="BC156" s="281">
        <f>MEDIAN(D156:K156,M156:AF156,AJ156:AL156)</f>
        <v>65109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2007</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109036</v>
      </c>
      <c r="E165" s="160">
        <v>24711</v>
      </c>
      <c r="F165" s="160">
        <v>163311</v>
      </c>
      <c r="G165" s="160">
        <v>302339</v>
      </c>
      <c r="H165" s="144">
        <v>128222</v>
      </c>
      <c r="I165" s="144">
        <v>218899</v>
      </c>
      <c r="J165" s="160">
        <v>81199</v>
      </c>
      <c r="K165" s="144">
        <v>126775</v>
      </c>
      <c r="L165" s="43">
        <f t="shared" ref="L165:L170" si="302">+SUM(D165:K165)</f>
        <v>1154492</v>
      </c>
      <c r="M165" s="160">
        <v>18528</v>
      </c>
      <c r="N165" s="160">
        <v>22910</v>
      </c>
      <c r="O165" s="160">
        <v>45544</v>
      </c>
      <c r="P165" s="160">
        <v>19600</v>
      </c>
      <c r="Q165" s="160">
        <v>36530</v>
      </c>
      <c r="R165" s="160">
        <v>16358</v>
      </c>
      <c r="S165" s="160">
        <v>22941</v>
      </c>
      <c r="T165" s="160">
        <v>31872</v>
      </c>
      <c r="U165" s="160">
        <v>36958</v>
      </c>
      <c r="V165" s="144">
        <v>18950</v>
      </c>
      <c r="W165" s="144">
        <v>15164</v>
      </c>
      <c r="X165" s="144">
        <v>9839</v>
      </c>
      <c r="Y165" s="160">
        <v>40205</v>
      </c>
      <c r="Z165" s="160">
        <v>61579</v>
      </c>
      <c r="AA165" s="250">
        <v>27813</v>
      </c>
      <c r="AB165" s="160">
        <v>19742</v>
      </c>
      <c r="AC165" s="160">
        <v>47226</v>
      </c>
      <c r="AD165" s="160">
        <v>25263</v>
      </c>
      <c r="AE165" s="160">
        <v>12335</v>
      </c>
      <c r="AF165" s="160">
        <v>19799</v>
      </c>
      <c r="AG165" s="43">
        <f t="shared" ref="AG165:AG170" si="303">+SUM(M165:AF165)</f>
        <v>549156</v>
      </c>
      <c r="AH165" s="43">
        <f t="shared" ref="AH165:AI170" si="304">AC165+AD165+Z165+T165+O165</f>
        <v>211484</v>
      </c>
      <c r="AI165" s="43">
        <f t="shared" si="304"/>
        <v>121969</v>
      </c>
      <c r="AJ165" s="160">
        <v>107686</v>
      </c>
      <c r="AK165" s="144">
        <v>10584</v>
      </c>
      <c r="AL165" s="160">
        <v>13545</v>
      </c>
      <c r="AM165" s="43">
        <f t="shared" ref="AM165:AM170" si="305">+SUM(AJ165:AL165)</f>
        <v>131815</v>
      </c>
      <c r="AN165" s="44">
        <f t="shared" ref="AN165:AN170" si="306">+AM165+AG165+L165</f>
        <v>1835463</v>
      </c>
      <c r="AQ165" s="43">
        <f t="shared" ref="AQ165:AQ169" si="307">K165/AQ$5</f>
        <v>15846.875</v>
      </c>
      <c r="AR165" s="43">
        <f t="shared" ref="AR165:AT169" si="308">AG165/AR$5</f>
        <v>27457.8</v>
      </c>
      <c r="AS165" s="43">
        <f t="shared" si="308"/>
        <v>42296.800000000003</v>
      </c>
      <c r="AT165" s="43">
        <f t="shared" si="308"/>
        <v>8131.2666666666664</v>
      </c>
      <c r="AU165" s="43">
        <f t="shared" ref="AU165:AV169" si="309">AM165/AU$5</f>
        <v>43938.333333333336</v>
      </c>
      <c r="AV165" s="44">
        <f t="shared" si="309"/>
        <v>59208.483870967742</v>
      </c>
      <c r="AW165" s="122"/>
      <c r="AX165" s="43">
        <f t="shared" ref="AX165:AX170" si="310">MEDIAN($D165:$K165)</f>
        <v>127498.5</v>
      </c>
      <c r="AY165" s="43">
        <f t="shared" ref="AY165:AY170" si="311">MEDIAN($M165:$AF165)</f>
        <v>22925.5</v>
      </c>
      <c r="AZ165" s="43">
        <f t="shared" ref="AZ165:AZ170" si="312">MEDIAN($AC165,$AD165,$Z165,$T165,$O165,Q165,AF165)</f>
        <v>36530</v>
      </c>
      <c r="BA165" s="43">
        <f t="shared" ref="BA165:BA170" si="313">MEDIAN(M165,N165,P165,R165,S165,U165,V165,Y165,AA165,AB165,AE165,W165,X165)</f>
        <v>19600</v>
      </c>
      <c r="BB165" s="43">
        <f t="shared" ref="BB165:BB170" si="314">MEDIAN($AJ165:$AL165)</f>
        <v>13545</v>
      </c>
      <c r="BC165" s="44">
        <f t="shared" ref="BC165:BC170" si="315">MEDIAN(D165:K165,M165:AF165,AJ165:AL165)</f>
        <v>27813</v>
      </c>
    </row>
    <row r="166" spans="1:55" s="204" customFormat="1">
      <c r="A166" s="199"/>
      <c r="B166" s="200"/>
      <c r="C166" s="201" t="s">
        <v>178</v>
      </c>
      <c r="D166" s="144">
        <v>84876</v>
      </c>
      <c r="E166" s="160">
        <v>17833</v>
      </c>
      <c r="F166" s="160">
        <v>124195</v>
      </c>
      <c r="G166" s="160">
        <v>174588</v>
      </c>
      <c r="H166" s="144">
        <v>74202</v>
      </c>
      <c r="I166" s="144">
        <v>108923</v>
      </c>
      <c r="J166" s="160">
        <v>59455</v>
      </c>
      <c r="K166" s="144">
        <v>87470</v>
      </c>
      <c r="L166" s="43">
        <f t="shared" si="302"/>
        <v>731542</v>
      </c>
      <c r="M166" s="160">
        <v>3799</v>
      </c>
      <c r="N166" s="160">
        <v>6383</v>
      </c>
      <c r="O166" s="160">
        <v>22266</v>
      </c>
      <c r="P166" s="160">
        <v>8959</v>
      </c>
      <c r="Q166" s="160">
        <v>46810</v>
      </c>
      <c r="R166" s="160">
        <v>6942</v>
      </c>
      <c r="S166" s="160">
        <v>4397</v>
      </c>
      <c r="T166" s="160">
        <v>14344</v>
      </c>
      <c r="U166" s="160">
        <v>572</v>
      </c>
      <c r="V166" s="144">
        <v>4122</v>
      </c>
      <c r="W166" s="144">
        <v>5588</v>
      </c>
      <c r="X166" s="144">
        <v>705</v>
      </c>
      <c r="Y166" s="160">
        <v>11419</v>
      </c>
      <c r="Z166" s="160">
        <v>45637</v>
      </c>
      <c r="AA166" s="250">
        <v>13297</v>
      </c>
      <c r="AB166" s="160">
        <v>6507</v>
      </c>
      <c r="AC166" s="160">
        <v>16862</v>
      </c>
      <c r="AD166" s="160">
        <v>10693</v>
      </c>
      <c r="AE166" s="160">
        <v>6809</v>
      </c>
      <c r="AF166" s="160">
        <v>18537</v>
      </c>
      <c r="AG166" s="43">
        <f t="shared" si="303"/>
        <v>254648</v>
      </c>
      <c r="AH166" s="43">
        <f t="shared" si="304"/>
        <v>109802</v>
      </c>
      <c r="AI166" s="43">
        <f t="shared" si="304"/>
        <v>40330</v>
      </c>
      <c r="AJ166" s="160">
        <v>2197</v>
      </c>
      <c r="AK166" s="144">
        <v>6910</v>
      </c>
      <c r="AL166" s="160">
        <v>1753</v>
      </c>
      <c r="AM166" s="43">
        <f t="shared" si="305"/>
        <v>10860</v>
      </c>
      <c r="AN166" s="44">
        <f t="shared" si="306"/>
        <v>997050</v>
      </c>
      <c r="AQ166" s="43">
        <f t="shared" si="307"/>
        <v>10933.75</v>
      </c>
      <c r="AR166" s="43">
        <f t="shared" si="308"/>
        <v>12732.4</v>
      </c>
      <c r="AS166" s="43">
        <f t="shared" si="308"/>
        <v>21960.400000000001</v>
      </c>
      <c r="AT166" s="43">
        <f t="shared" si="308"/>
        <v>2688.6666666666665</v>
      </c>
      <c r="AU166" s="43">
        <f t="shared" si="309"/>
        <v>3620</v>
      </c>
      <c r="AV166" s="44">
        <f t="shared" si="309"/>
        <v>32162.903225806451</v>
      </c>
      <c r="AW166" s="122"/>
      <c r="AX166" s="43">
        <f t="shared" si="310"/>
        <v>86173</v>
      </c>
      <c r="AY166" s="43">
        <f t="shared" si="311"/>
        <v>7950.5</v>
      </c>
      <c r="AZ166" s="43">
        <f t="shared" si="312"/>
        <v>18537</v>
      </c>
      <c r="BA166" s="43">
        <f t="shared" si="313"/>
        <v>6383</v>
      </c>
      <c r="BB166" s="43">
        <f t="shared" si="314"/>
        <v>2197</v>
      </c>
      <c r="BC166" s="44">
        <f t="shared" si="315"/>
        <v>11419</v>
      </c>
    </row>
    <row r="167" spans="1:55" s="204" customFormat="1">
      <c r="A167" s="199"/>
      <c r="B167" s="200"/>
      <c r="C167" s="201" t="s">
        <v>177</v>
      </c>
      <c r="D167" s="144">
        <v>21378</v>
      </c>
      <c r="E167" s="160">
        <v>38518</v>
      </c>
      <c r="F167" s="160">
        <v>86552</v>
      </c>
      <c r="G167" s="160">
        <v>262625</v>
      </c>
      <c r="H167" s="144">
        <v>52254</v>
      </c>
      <c r="I167" s="144">
        <v>151206</v>
      </c>
      <c r="J167" s="160">
        <v>52268</v>
      </c>
      <c r="K167" s="144">
        <v>75120</v>
      </c>
      <c r="L167" s="43">
        <f t="shared" si="302"/>
        <v>739921</v>
      </c>
      <c r="M167" s="160">
        <v>123</v>
      </c>
      <c r="N167" s="160">
        <v>2449</v>
      </c>
      <c r="O167" s="160">
        <v>7264</v>
      </c>
      <c r="P167" s="160">
        <v>4749</v>
      </c>
      <c r="Q167" s="160">
        <v>0</v>
      </c>
      <c r="R167" s="160">
        <v>3713</v>
      </c>
      <c r="S167" s="160">
        <v>755</v>
      </c>
      <c r="T167" s="160">
        <v>4318</v>
      </c>
      <c r="U167" s="160">
        <v>6473</v>
      </c>
      <c r="V167" s="144">
        <v>1008</v>
      </c>
      <c r="W167" s="144">
        <v>130</v>
      </c>
      <c r="X167" s="144">
        <v>1122</v>
      </c>
      <c r="Y167" s="160">
        <v>2297</v>
      </c>
      <c r="Z167" s="160">
        <v>15566</v>
      </c>
      <c r="AA167" s="250">
        <v>6823</v>
      </c>
      <c r="AB167" s="160">
        <v>0</v>
      </c>
      <c r="AC167" s="160">
        <v>5463</v>
      </c>
      <c r="AD167" s="160">
        <v>10839</v>
      </c>
      <c r="AE167" s="160">
        <v>1806</v>
      </c>
      <c r="AF167" s="160">
        <v>3332</v>
      </c>
      <c r="AG167" s="43">
        <f t="shared" si="303"/>
        <v>78230</v>
      </c>
      <c r="AH167" s="43">
        <f t="shared" si="304"/>
        <v>43450</v>
      </c>
      <c r="AI167" s="43">
        <f t="shared" si="304"/>
        <v>30690</v>
      </c>
      <c r="AJ167" s="160">
        <v>0</v>
      </c>
      <c r="AK167" s="144">
        <v>1134</v>
      </c>
      <c r="AL167" s="160">
        <v>0</v>
      </c>
      <c r="AM167" s="43">
        <f t="shared" si="305"/>
        <v>1134</v>
      </c>
      <c r="AN167" s="44">
        <f t="shared" si="306"/>
        <v>819285</v>
      </c>
      <c r="AQ167" s="43">
        <f t="shared" si="307"/>
        <v>9390</v>
      </c>
      <c r="AR167" s="43">
        <f t="shared" si="308"/>
        <v>3911.5</v>
      </c>
      <c r="AS167" s="43">
        <f t="shared" si="308"/>
        <v>8690</v>
      </c>
      <c r="AT167" s="43">
        <f t="shared" si="308"/>
        <v>2046</v>
      </c>
      <c r="AU167" s="43">
        <f t="shared" si="309"/>
        <v>378</v>
      </c>
      <c r="AV167" s="44">
        <f t="shared" si="309"/>
        <v>26428.548387096773</v>
      </c>
      <c r="AW167" s="122"/>
      <c r="AX167" s="43">
        <f t="shared" si="310"/>
        <v>63694</v>
      </c>
      <c r="AY167" s="43">
        <f t="shared" si="311"/>
        <v>2890.5</v>
      </c>
      <c r="AZ167" s="43">
        <f t="shared" si="312"/>
        <v>5463</v>
      </c>
      <c r="BA167" s="43">
        <f t="shared" si="313"/>
        <v>1806</v>
      </c>
      <c r="BB167" s="43">
        <f t="shared" si="314"/>
        <v>0</v>
      </c>
      <c r="BC167" s="44">
        <f t="shared" si="315"/>
        <v>4318</v>
      </c>
    </row>
    <row r="168" spans="1:55" s="204" customFormat="1">
      <c r="A168" s="199"/>
      <c r="B168" s="200"/>
      <c r="C168" s="201" t="s">
        <v>176</v>
      </c>
      <c r="D168" s="144">
        <v>112</v>
      </c>
      <c r="E168" s="160">
        <v>2704</v>
      </c>
      <c r="F168" s="160">
        <v>6119</v>
      </c>
      <c r="G168" s="160">
        <v>0</v>
      </c>
      <c r="H168" s="144">
        <v>5899</v>
      </c>
      <c r="I168" s="144">
        <v>17230</v>
      </c>
      <c r="J168" s="160">
        <v>3523</v>
      </c>
      <c r="K168" s="144">
        <v>6533</v>
      </c>
      <c r="L168" s="43">
        <f t="shared" si="302"/>
        <v>42120</v>
      </c>
      <c r="M168" s="160">
        <v>1802</v>
      </c>
      <c r="N168" s="160">
        <v>538</v>
      </c>
      <c r="O168" s="160">
        <v>1458</v>
      </c>
      <c r="P168" s="160">
        <v>792</v>
      </c>
      <c r="Q168" s="160">
        <v>2161</v>
      </c>
      <c r="R168" s="160">
        <v>1438</v>
      </c>
      <c r="S168" s="160">
        <v>550</v>
      </c>
      <c r="T168" s="160">
        <v>28</v>
      </c>
      <c r="U168" s="160">
        <v>1532</v>
      </c>
      <c r="V168" s="144">
        <v>780</v>
      </c>
      <c r="W168" s="144">
        <v>105</v>
      </c>
      <c r="X168" s="144">
        <v>628</v>
      </c>
      <c r="Y168" s="160">
        <v>1721</v>
      </c>
      <c r="Z168" s="160">
        <v>221</v>
      </c>
      <c r="AA168" s="250">
        <v>1865</v>
      </c>
      <c r="AB168" s="160">
        <v>458</v>
      </c>
      <c r="AC168" s="160">
        <v>510</v>
      </c>
      <c r="AD168" s="160">
        <v>1036</v>
      </c>
      <c r="AE168" s="160">
        <v>115</v>
      </c>
      <c r="AF168" s="160">
        <v>902</v>
      </c>
      <c r="AG168" s="43">
        <f t="shared" si="303"/>
        <v>18640</v>
      </c>
      <c r="AH168" s="43">
        <f t="shared" si="304"/>
        <v>3253</v>
      </c>
      <c r="AI168" s="43">
        <f t="shared" si="304"/>
        <v>5340</v>
      </c>
      <c r="AJ168" s="160">
        <v>1751</v>
      </c>
      <c r="AK168" s="144">
        <v>1135</v>
      </c>
      <c r="AL168" s="160">
        <v>671</v>
      </c>
      <c r="AM168" s="43">
        <f t="shared" si="305"/>
        <v>3557</v>
      </c>
      <c r="AN168" s="44">
        <f t="shared" si="306"/>
        <v>64317</v>
      </c>
      <c r="AQ168" s="43">
        <f t="shared" si="307"/>
        <v>816.625</v>
      </c>
      <c r="AR168" s="43">
        <f t="shared" si="308"/>
        <v>932</v>
      </c>
      <c r="AS168" s="43">
        <f t="shared" si="308"/>
        <v>650.6</v>
      </c>
      <c r="AT168" s="43">
        <f t="shared" si="308"/>
        <v>356</v>
      </c>
      <c r="AU168" s="43">
        <f t="shared" si="309"/>
        <v>1185.6666666666667</v>
      </c>
      <c r="AV168" s="44">
        <f t="shared" si="309"/>
        <v>2074.7419354838707</v>
      </c>
      <c r="AW168" s="122"/>
      <c r="AX168" s="43">
        <f t="shared" si="310"/>
        <v>4711</v>
      </c>
      <c r="AY168" s="43">
        <f t="shared" si="311"/>
        <v>786</v>
      </c>
      <c r="AZ168" s="43">
        <f t="shared" si="312"/>
        <v>902</v>
      </c>
      <c r="BA168" s="43">
        <f t="shared" si="313"/>
        <v>780</v>
      </c>
      <c r="BB168" s="43">
        <f t="shared" si="314"/>
        <v>1135</v>
      </c>
      <c r="BC168" s="44">
        <f t="shared" si="315"/>
        <v>1036</v>
      </c>
    </row>
    <row r="169" spans="1:55" s="204" customFormat="1">
      <c r="A169" s="199"/>
      <c r="B169" s="200"/>
      <c r="C169" s="201" t="s">
        <v>125</v>
      </c>
      <c r="D169" s="144">
        <v>8486</v>
      </c>
      <c r="E169" s="160">
        <v>0</v>
      </c>
      <c r="F169" s="160">
        <v>0</v>
      </c>
      <c r="G169" s="160">
        <v>120</v>
      </c>
      <c r="H169" s="144">
        <v>5323</v>
      </c>
      <c r="I169" s="144">
        <v>0</v>
      </c>
      <c r="J169" s="160">
        <v>20</v>
      </c>
      <c r="K169" s="144">
        <v>3530</v>
      </c>
      <c r="L169" s="43">
        <f t="shared" si="302"/>
        <v>17479</v>
      </c>
      <c r="M169" s="160">
        <v>0</v>
      </c>
      <c r="N169" s="160">
        <v>0</v>
      </c>
      <c r="O169" s="160">
        <v>0</v>
      </c>
      <c r="P169" s="160">
        <v>0</v>
      </c>
      <c r="Q169" s="160">
        <v>0</v>
      </c>
      <c r="R169" s="160">
        <v>15939</v>
      </c>
      <c r="S169" s="160">
        <v>0</v>
      </c>
      <c r="T169" s="160">
        <v>0</v>
      </c>
      <c r="U169" s="160">
        <v>0</v>
      </c>
      <c r="V169" s="144">
        <v>0</v>
      </c>
      <c r="W169" s="144">
        <v>0</v>
      </c>
      <c r="X169" s="144">
        <v>0</v>
      </c>
      <c r="Y169" s="160">
        <v>0</v>
      </c>
      <c r="Z169" s="160">
        <v>3502</v>
      </c>
      <c r="AA169" s="250">
        <v>0</v>
      </c>
      <c r="AB169" s="160">
        <v>3243</v>
      </c>
      <c r="AC169" s="160">
        <v>0</v>
      </c>
      <c r="AD169" s="160">
        <v>0</v>
      </c>
      <c r="AE169" s="160">
        <v>0</v>
      </c>
      <c r="AF169" s="160">
        <v>0</v>
      </c>
      <c r="AG169" s="43">
        <f t="shared" si="303"/>
        <v>22684</v>
      </c>
      <c r="AH169" s="43">
        <f t="shared" si="304"/>
        <v>3502</v>
      </c>
      <c r="AI169" s="43">
        <f t="shared" si="304"/>
        <v>0</v>
      </c>
      <c r="AJ169" s="160">
        <v>9738</v>
      </c>
      <c r="AK169" s="144">
        <v>13</v>
      </c>
      <c r="AL169" s="160">
        <v>97</v>
      </c>
      <c r="AM169" s="43">
        <f t="shared" si="305"/>
        <v>9848</v>
      </c>
      <c r="AN169" s="44">
        <f t="shared" si="306"/>
        <v>50011</v>
      </c>
      <c r="AQ169" s="43">
        <f t="shared" si="307"/>
        <v>441.25</v>
      </c>
      <c r="AR169" s="43">
        <f t="shared" si="308"/>
        <v>1134.2</v>
      </c>
      <c r="AS169" s="43">
        <f t="shared" si="308"/>
        <v>700.4</v>
      </c>
      <c r="AT169" s="43">
        <f t="shared" si="308"/>
        <v>0</v>
      </c>
      <c r="AU169" s="43">
        <f t="shared" si="309"/>
        <v>3282.6666666666665</v>
      </c>
      <c r="AV169" s="44">
        <f t="shared" si="309"/>
        <v>1613.258064516129</v>
      </c>
      <c r="AW169" s="122"/>
      <c r="AX169" s="43">
        <f t="shared" si="310"/>
        <v>70</v>
      </c>
      <c r="AY169" s="43">
        <f t="shared" si="311"/>
        <v>0</v>
      </c>
      <c r="AZ169" s="43">
        <f t="shared" si="312"/>
        <v>0</v>
      </c>
      <c r="BA169" s="43">
        <f t="shared" si="313"/>
        <v>0</v>
      </c>
      <c r="BB169" s="43">
        <f t="shared" si="314"/>
        <v>97</v>
      </c>
      <c r="BC169" s="44">
        <f t="shared" si="315"/>
        <v>0</v>
      </c>
    </row>
    <row r="170" spans="1:55" s="204" customFormat="1">
      <c r="A170" s="199"/>
      <c r="B170" s="200"/>
      <c r="C170" s="210" t="s">
        <v>158</v>
      </c>
      <c r="D170" s="252">
        <f t="shared" ref="D170:K170" si="316">SUM(D165:D169)</f>
        <v>223888</v>
      </c>
      <c r="E170" s="252">
        <f t="shared" si="316"/>
        <v>83766</v>
      </c>
      <c r="F170" s="252">
        <f t="shared" si="316"/>
        <v>380177</v>
      </c>
      <c r="G170" s="252">
        <f t="shared" si="316"/>
        <v>739672</v>
      </c>
      <c r="H170" s="252">
        <f t="shared" si="316"/>
        <v>265900</v>
      </c>
      <c r="I170" s="252">
        <f t="shared" si="316"/>
        <v>496258</v>
      </c>
      <c r="J170" s="252">
        <f t="shared" si="316"/>
        <v>196465</v>
      </c>
      <c r="K170" s="252">
        <f t="shared" si="316"/>
        <v>299428</v>
      </c>
      <c r="L170" s="45">
        <f t="shared" si="302"/>
        <v>2685554</v>
      </c>
      <c r="M170" s="252">
        <f t="shared" ref="M170:V170" si="317">SUM(M165:M169)</f>
        <v>24252</v>
      </c>
      <c r="N170" s="252">
        <f t="shared" si="317"/>
        <v>32280</v>
      </c>
      <c r="O170" s="252">
        <f t="shared" si="317"/>
        <v>76532</v>
      </c>
      <c r="P170" s="252">
        <f t="shared" si="317"/>
        <v>34100</v>
      </c>
      <c r="Q170" s="252">
        <f t="shared" si="317"/>
        <v>85501</v>
      </c>
      <c r="R170" s="252">
        <f t="shared" si="317"/>
        <v>44390</v>
      </c>
      <c r="S170" s="252">
        <f t="shared" si="317"/>
        <v>28643</v>
      </c>
      <c r="T170" s="252">
        <f t="shared" si="317"/>
        <v>50562</v>
      </c>
      <c r="U170" s="252">
        <f t="shared" si="317"/>
        <v>45535</v>
      </c>
      <c r="V170" s="252">
        <f t="shared" si="317"/>
        <v>24860</v>
      </c>
      <c r="W170" s="252">
        <f t="shared" ref="W170:X170" si="318">SUM(W165:W169)</f>
        <v>20987</v>
      </c>
      <c r="X170" s="252">
        <f t="shared" si="318"/>
        <v>12294</v>
      </c>
      <c r="Y170" s="252">
        <f t="shared" ref="Y170:AF170" si="319">SUM(Y165:Y169)</f>
        <v>55642</v>
      </c>
      <c r="Z170" s="252">
        <f t="shared" si="319"/>
        <v>126505</v>
      </c>
      <c r="AA170" s="252">
        <f t="shared" si="319"/>
        <v>49798</v>
      </c>
      <c r="AB170" s="252">
        <f t="shared" si="319"/>
        <v>29950</v>
      </c>
      <c r="AC170" s="252">
        <f t="shared" si="319"/>
        <v>70061</v>
      </c>
      <c r="AD170" s="252">
        <f t="shared" si="319"/>
        <v>47831</v>
      </c>
      <c r="AE170" s="252">
        <f t="shared" si="319"/>
        <v>21065</v>
      </c>
      <c r="AF170" s="252">
        <f t="shared" si="319"/>
        <v>42570</v>
      </c>
      <c r="AG170" s="45">
        <f t="shared" si="303"/>
        <v>923358</v>
      </c>
      <c r="AH170" s="45">
        <f t="shared" si="304"/>
        <v>371491</v>
      </c>
      <c r="AI170" s="45">
        <f t="shared" si="304"/>
        <v>198329</v>
      </c>
      <c r="AJ170" s="252">
        <f>SUM(AJ165:AJ169)</f>
        <v>121372</v>
      </c>
      <c r="AK170" s="252">
        <f>SUM(AK165:AK169)</f>
        <v>19776</v>
      </c>
      <c r="AL170" s="252">
        <f>SUM(AL165:AL169)</f>
        <v>16066</v>
      </c>
      <c r="AM170" s="45">
        <f t="shared" si="305"/>
        <v>157214</v>
      </c>
      <c r="AN170" s="211">
        <f t="shared" si="306"/>
        <v>3766126</v>
      </c>
      <c r="AQ170" s="45">
        <f>K170/AQ$5</f>
        <v>37428.5</v>
      </c>
      <c r="AR170" s="45">
        <f>AG170/AR$5</f>
        <v>46167.9</v>
      </c>
      <c r="AS170" s="45">
        <f>AH170/AS$5</f>
        <v>74298.2</v>
      </c>
      <c r="AT170" s="45">
        <f>AI170/AT$5</f>
        <v>13221.933333333332</v>
      </c>
      <c r="AU170" s="45">
        <f>AM170/AU$5</f>
        <v>52404.666666666664</v>
      </c>
      <c r="AV170" s="211">
        <f>AN170/AV$5</f>
        <v>121487.93548387097</v>
      </c>
      <c r="AW170" s="122"/>
      <c r="AX170" s="45">
        <f t="shared" si="310"/>
        <v>282664</v>
      </c>
      <c r="AY170" s="45">
        <f t="shared" si="311"/>
        <v>43480</v>
      </c>
      <c r="AZ170" s="45">
        <f t="shared" si="312"/>
        <v>70061</v>
      </c>
      <c r="BA170" s="45">
        <f t="shared" si="313"/>
        <v>29950</v>
      </c>
      <c r="BB170" s="45">
        <f t="shared" si="314"/>
        <v>19776</v>
      </c>
      <c r="BC170" s="211">
        <f t="shared" si="315"/>
        <v>49798</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187945</v>
      </c>
      <c r="E172" s="160">
        <v>75208</v>
      </c>
      <c r="F172" s="160">
        <v>321697</v>
      </c>
      <c r="G172" s="160">
        <v>621742</v>
      </c>
      <c r="H172" s="144">
        <v>220768</v>
      </c>
      <c r="I172" s="144">
        <v>392633</v>
      </c>
      <c r="J172" s="160">
        <v>171488</v>
      </c>
      <c r="K172" s="144">
        <v>243892</v>
      </c>
      <c r="L172" s="43">
        <f>+SUM(D172:K172)</f>
        <v>2235373</v>
      </c>
      <c r="M172" s="160">
        <v>20426</v>
      </c>
      <c r="N172" s="160">
        <v>28210</v>
      </c>
      <c r="O172" s="160">
        <v>63883</v>
      </c>
      <c r="P172" s="160">
        <v>28898</v>
      </c>
      <c r="Q172" s="160">
        <v>76334</v>
      </c>
      <c r="R172" s="160">
        <v>25487</v>
      </c>
      <c r="S172" s="160">
        <v>30857</v>
      </c>
      <c r="T172" s="160">
        <v>45167</v>
      </c>
      <c r="U172" s="160">
        <v>36290</v>
      </c>
      <c r="V172" s="144">
        <v>25849</v>
      </c>
      <c r="W172" s="144">
        <v>19777</v>
      </c>
      <c r="X172" s="144">
        <v>9124</v>
      </c>
      <c r="Y172" s="160">
        <v>52174</v>
      </c>
      <c r="Z172" s="160">
        <v>111890</v>
      </c>
      <c r="AA172" s="250">
        <v>47676</v>
      </c>
      <c r="AB172" s="160">
        <v>28312</v>
      </c>
      <c r="AC172" s="160">
        <v>56115</v>
      </c>
      <c r="AD172" s="160">
        <v>39684</v>
      </c>
      <c r="AE172" s="160">
        <v>20876</v>
      </c>
      <c r="AF172" s="160">
        <v>40099</v>
      </c>
      <c r="AG172" s="43">
        <f>+SUM(M172:AF172)</f>
        <v>807128</v>
      </c>
      <c r="AH172" s="43">
        <f t="shared" ref="AH172:AI176" si="320">AC172+AD172+Z172+T172+O172</f>
        <v>316739</v>
      </c>
      <c r="AI172" s="43">
        <f t="shared" si="320"/>
        <v>173424</v>
      </c>
      <c r="AJ172" s="160">
        <v>93776</v>
      </c>
      <c r="AK172" s="144">
        <v>9029</v>
      </c>
      <c r="AL172" s="160">
        <v>17747</v>
      </c>
      <c r="AM172" s="43">
        <f>+SUM(AJ172:AL172)</f>
        <v>120552</v>
      </c>
      <c r="AN172" s="44">
        <f>+AM172+AG172+L172</f>
        <v>3163053</v>
      </c>
      <c r="AQ172" s="43">
        <f t="shared" ref="AQ172:AQ175" si="321">K172/AQ$5</f>
        <v>30486.5</v>
      </c>
      <c r="AR172" s="43">
        <f t="shared" ref="AR172:AT175" si="322">AG172/AR$5</f>
        <v>40356.400000000001</v>
      </c>
      <c r="AS172" s="43">
        <f t="shared" si="322"/>
        <v>63347.8</v>
      </c>
      <c r="AT172" s="43">
        <f t="shared" si="322"/>
        <v>11561.6</v>
      </c>
      <c r="AU172" s="43">
        <f t="shared" ref="AU172:AV175" si="323">AM172/AU$5</f>
        <v>40184</v>
      </c>
      <c r="AV172" s="44">
        <f t="shared" si="323"/>
        <v>102033.96774193548</v>
      </c>
      <c r="AW172" s="122"/>
      <c r="AX172" s="43">
        <f>MEDIAN($D172:$K172)</f>
        <v>232330</v>
      </c>
      <c r="AY172" s="43">
        <f>MEDIAN($M172:$AF172)</f>
        <v>33573.5</v>
      </c>
      <c r="AZ172" s="43">
        <f t="shared" ref="AZ172:AZ176" si="324">MEDIAN($AC172,$AD172,$Z172,$T172,$O172,Q172,AF172)</f>
        <v>56115</v>
      </c>
      <c r="BA172" s="43">
        <f t="shared" ref="BA172:BA176" si="325">MEDIAN(M172,N172,P172,R172,S172,U172,V172,Y172,AA172,AB172,AE172,W172,X172)</f>
        <v>28210</v>
      </c>
      <c r="BB172" s="43">
        <f t="shared" ref="BB172:BB176" si="326">MEDIAN($AJ172:$AL172)</f>
        <v>17747</v>
      </c>
      <c r="BC172" s="44">
        <f t="shared" ref="BC172:BC176" si="327">MEDIAN(D172:K172,M172:AF172,AJ172:AL172)</f>
        <v>45167</v>
      </c>
    </row>
    <row r="173" spans="1:55" s="204" customFormat="1">
      <c r="A173" s="199"/>
      <c r="B173" s="200"/>
      <c r="C173" s="201" t="s">
        <v>174</v>
      </c>
      <c r="D173" s="144">
        <v>7660</v>
      </c>
      <c r="E173" s="160">
        <v>49</v>
      </c>
      <c r="F173" s="160">
        <v>1925</v>
      </c>
      <c r="G173" s="160">
        <v>0</v>
      </c>
      <c r="H173" s="144">
        <v>588</v>
      </c>
      <c r="I173" s="144">
        <v>0</v>
      </c>
      <c r="J173" s="160">
        <v>189</v>
      </c>
      <c r="K173" s="144">
        <v>0</v>
      </c>
      <c r="L173" s="43">
        <f>+SUM(D173:K173)</f>
        <v>10411</v>
      </c>
      <c r="M173" s="160">
        <v>0</v>
      </c>
      <c r="N173" s="160">
        <v>224</v>
      </c>
      <c r="O173" s="160">
        <v>974</v>
      </c>
      <c r="P173" s="160">
        <v>14</v>
      </c>
      <c r="Q173" s="160">
        <v>0</v>
      </c>
      <c r="R173" s="160">
        <v>604</v>
      </c>
      <c r="S173" s="160">
        <v>450</v>
      </c>
      <c r="T173" s="160">
        <v>90</v>
      </c>
      <c r="U173" s="160">
        <v>0</v>
      </c>
      <c r="V173" s="144">
        <v>0</v>
      </c>
      <c r="W173" s="144">
        <v>0</v>
      </c>
      <c r="X173" s="144">
        <v>0</v>
      </c>
      <c r="Y173" s="160">
        <v>0</v>
      </c>
      <c r="Z173" s="160">
        <v>1518</v>
      </c>
      <c r="AA173" s="250">
        <v>28</v>
      </c>
      <c r="AB173" s="160">
        <v>10</v>
      </c>
      <c r="AC173" s="160">
        <v>0</v>
      </c>
      <c r="AD173" s="160">
        <v>0</v>
      </c>
      <c r="AE173" s="160">
        <v>231</v>
      </c>
      <c r="AF173" s="160">
        <v>0</v>
      </c>
      <c r="AG173" s="43">
        <f>+SUM(M173:AF173)</f>
        <v>4143</v>
      </c>
      <c r="AH173" s="43">
        <f t="shared" si="320"/>
        <v>2582</v>
      </c>
      <c r="AI173" s="43">
        <f t="shared" si="320"/>
        <v>273</v>
      </c>
      <c r="AJ173" s="160">
        <v>497</v>
      </c>
      <c r="AK173" s="144">
        <v>128</v>
      </c>
      <c r="AL173" s="160">
        <v>0</v>
      </c>
      <c r="AM173" s="43">
        <f>+SUM(AJ173:AL173)</f>
        <v>625</v>
      </c>
      <c r="AN173" s="44">
        <f>+AM173+AG173+L173</f>
        <v>15179</v>
      </c>
      <c r="AQ173" s="43">
        <f t="shared" si="321"/>
        <v>0</v>
      </c>
      <c r="AR173" s="43">
        <f t="shared" si="322"/>
        <v>207.15</v>
      </c>
      <c r="AS173" s="43">
        <f t="shared" si="322"/>
        <v>516.4</v>
      </c>
      <c r="AT173" s="43">
        <f t="shared" si="322"/>
        <v>18.2</v>
      </c>
      <c r="AU173" s="43">
        <f t="shared" si="323"/>
        <v>208.33333333333334</v>
      </c>
      <c r="AV173" s="44">
        <f t="shared" si="323"/>
        <v>489.64516129032256</v>
      </c>
      <c r="AW173" s="122"/>
      <c r="AX173" s="43">
        <f>MEDIAN($D173:$K173)</f>
        <v>119</v>
      </c>
      <c r="AY173" s="43">
        <f>MEDIAN($M173:$AF173)</f>
        <v>5</v>
      </c>
      <c r="AZ173" s="43">
        <f t="shared" si="324"/>
        <v>0</v>
      </c>
      <c r="BA173" s="43">
        <f t="shared" si="325"/>
        <v>10</v>
      </c>
      <c r="BB173" s="43">
        <f t="shared" si="326"/>
        <v>128</v>
      </c>
      <c r="BC173" s="44">
        <f t="shared" si="327"/>
        <v>14</v>
      </c>
    </row>
    <row r="174" spans="1:55" s="204" customFormat="1">
      <c r="A174" s="199"/>
      <c r="B174" s="200"/>
      <c r="C174" s="201" t="s">
        <v>173</v>
      </c>
      <c r="D174" s="144">
        <v>-129</v>
      </c>
      <c r="E174" s="160">
        <v>-1018</v>
      </c>
      <c r="F174" s="160">
        <v>15196</v>
      </c>
      <c r="G174" s="160">
        <v>-1301</v>
      </c>
      <c r="H174" s="144">
        <v>249</v>
      </c>
      <c r="I174" s="144">
        <v>0</v>
      </c>
      <c r="J174" s="160">
        <v>662</v>
      </c>
      <c r="K174" s="144">
        <v>0</v>
      </c>
      <c r="L174" s="43">
        <f>+SUM(D174:K174)</f>
        <v>13659</v>
      </c>
      <c r="M174" s="160">
        <v>93</v>
      </c>
      <c r="N174" s="160">
        <v>0</v>
      </c>
      <c r="O174" s="160">
        <v>-895</v>
      </c>
      <c r="P174" s="160">
        <v>0</v>
      </c>
      <c r="Q174" s="160">
        <v>-334</v>
      </c>
      <c r="R174" s="160">
        <v>-336</v>
      </c>
      <c r="S174" s="160">
        <v>-182</v>
      </c>
      <c r="T174" s="160">
        <v>-30</v>
      </c>
      <c r="U174" s="160">
        <v>-116</v>
      </c>
      <c r="V174" s="144">
        <v>0</v>
      </c>
      <c r="W174" s="144">
        <v>0</v>
      </c>
      <c r="X174" s="144">
        <v>0</v>
      </c>
      <c r="Y174" s="160">
        <v>34</v>
      </c>
      <c r="Z174" s="160">
        <v>86</v>
      </c>
      <c r="AA174" s="250">
        <v>947</v>
      </c>
      <c r="AB174" s="160">
        <v>43</v>
      </c>
      <c r="AC174" s="160">
        <v>0</v>
      </c>
      <c r="AD174" s="160">
        <v>-293</v>
      </c>
      <c r="AE174" s="160">
        <v>94</v>
      </c>
      <c r="AF174" s="160">
        <v>-317</v>
      </c>
      <c r="AG174" s="43">
        <f>+SUM(M174:AF174)</f>
        <v>-1206</v>
      </c>
      <c r="AH174" s="43">
        <f t="shared" si="320"/>
        <v>-1132</v>
      </c>
      <c r="AI174" s="43">
        <f t="shared" si="320"/>
        <v>632</v>
      </c>
      <c r="AJ174" s="160">
        <v>0</v>
      </c>
      <c r="AK174" s="144">
        <v>0</v>
      </c>
      <c r="AL174" s="160">
        <v>80</v>
      </c>
      <c r="AM174" s="43">
        <f>+SUM(AJ174:AL174)</f>
        <v>80</v>
      </c>
      <c r="AN174" s="44">
        <f>+AM174+AG174+L174</f>
        <v>12533</v>
      </c>
      <c r="AQ174" s="43">
        <f t="shared" si="321"/>
        <v>0</v>
      </c>
      <c r="AR174" s="43">
        <f t="shared" si="322"/>
        <v>-60.3</v>
      </c>
      <c r="AS174" s="43">
        <f t="shared" si="322"/>
        <v>-226.4</v>
      </c>
      <c r="AT174" s="43">
        <f t="shared" si="322"/>
        <v>42.133333333333333</v>
      </c>
      <c r="AU174" s="43">
        <f t="shared" si="323"/>
        <v>26.666666666666668</v>
      </c>
      <c r="AV174" s="44">
        <f t="shared" si="323"/>
        <v>404.29032258064518</v>
      </c>
      <c r="AW174" s="122"/>
      <c r="AX174" s="43">
        <f>MEDIAN($D174:$K174)</f>
        <v>0</v>
      </c>
      <c r="AY174" s="43">
        <f>MEDIAN($M174:$AF174)</f>
        <v>0</v>
      </c>
      <c r="AZ174" s="43">
        <f t="shared" si="324"/>
        <v>-293</v>
      </c>
      <c r="BA174" s="43">
        <f t="shared" si="325"/>
        <v>0</v>
      </c>
      <c r="BB174" s="43">
        <f t="shared" si="326"/>
        <v>0</v>
      </c>
      <c r="BC174" s="44">
        <f t="shared" si="327"/>
        <v>0</v>
      </c>
    </row>
    <row r="175" spans="1:55" s="204" customFormat="1">
      <c r="A175" s="199"/>
      <c r="B175" s="200"/>
      <c r="C175" s="201" t="s">
        <v>125</v>
      </c>
      <c r="D175" s="144">
        <v>0</v>
      </c>
      <c r="E175" s="160">
        <v>0</v>
      </c>
      <c r="F175" s="160">
        <v>0</v>
      </c>
      <c r="G175" s="160">
        <v>0</v>
      </c>
      <c r="H175" s="144">
        <v>5264</v>
      </c>
      <c r="I175" s="144">
        <v>0</v>
      </c>
      <c r="J175" s="160">
        <v>0</v>
      </c>
      <c r="K175" s="144">
        <v>0</v>
      </c>
      <c r="L175" s="43">
        <f>+SUM(D175:K175)</f>
        <v>5264</v>
      </c>
      <c r="M175" s="160">
        <v>0</v>
      </c>
      <c r="N175" s="160">
        <v>0</v>
      </c>
      <c r="O175" s="160">
        <v>0</v>
      </c>
      <c r="P175" s="160">
        <v>0</v>
      </c>
      <c r="Q175" s="160">
        <v>0</v>
      </c>
      <c r="R175" s="160">
        <v>14149</v>
      </c>
      <c r="S175" s="160">
        <v>0</v>
      </c>
      <c r="T175" s="160">
        <v>0</v>
      </c>
      <c r="U175" s="160">
        <v>0</v>
      </c>
      <c r="V175" s="144">
        <v>0</v>
      </c>
      <c r="W175" s="144">
        <v>0</v>
      </c>
      <c r="X175" s="144">
        <v>0</v>
      </c>
      <c r="Y175" s="160">
        <v>0</v>
      </c>
      <c r="Z175" s="160">
        <v>0</v>
      </c>
      <c r="AA175" s="250">
        <v>0</v>
      </c>
      <c r="AB175" s="160">
        <v>0</v>
      </c>
      <c r="AC175" s="160">
        <v>0</v>
      </c>
      <c r="AD175" s="160">
        <v>0</v>
      </c>
      <c r="AE175" s="160">
        <v>0</v>
      </c>
      <c r="AF175" s="160">
        <v>0</v>
      </c>
      <c r="AG175" s="43">
        <f>+SUM(M175:AF175)</f>
        <v>14149</v>
      </c>
      <c r="AH175" s="43">
        <f t="shared" si="320"/>
        <v>0</v>
      </c>
      <c r="AI175" s="43">
        <f t="shared" si="320"/>
        <v>0</v>
      </c>
      <c r="AJ175" s="160">
        <v>0</v>
      </c>
      <c r="AK175" s="144">
        <v>6948</v>
      </c>
      <c r="AL175" s="160">
        <v>0</v>
      </c>
      <c r="AM175" s="43">
        <f>+SUM(AJ175:AL175)</f>
        <v>6948</v>
      </c>
      <c r="AN175" s="44">
        <f>+AM175+AG175+L175</f>
        <v>26361</v>
      </c>
      <c r="AQ175" s="43">
        <f t="shared" si="321"/>
        <v>0</v>
      </c>
      <c r="AR175" s="43">
        <f t="shared" si="322"/>
        <v>707.45</v>
      </c>
      <c r="AS175" s="43">
        <f t="shared" si="322"/>
        <v>0</v>
      </c>
      <c r="AT175" s="43">
        <f t="shared" si="322"/>
        <v>0</v>
      </c>
      <c r="AU175" s="43">
        <f t="shared" si="323"/>
        <v>2316</v>
      </c>
      <c r="AV175" s="44">
        <f t="shared" si="323"/>
        <v>850.35483870967744</v>
      </c>
      <c r="AW175" s="122"/>
      <c r="AX175" s="43">
        <f>MEDIAN($D175:$K175)</f>
        <v>0</v>
      </c>
      <c r="AY175" s="43">
        <f>MEDIAN($M175:$AF175)</f>
        <v>0</v>
      </c>
      <c r="AZ175" s="43">
        <f t="shared" si="324"/>
        <v>0</v>
      </c>
      <c r="BA175" s="43">
        <f t="shared" si="325"/>
        <v>0</v>
      </c>
      <c r="BB175" s="43">
        <f t="shared" si="326"/>
        <v>0</v>
      </c>
      <c r="BC175" s="44">
        <f t="shared" si="327"/>
        <v>0</v>
      </c>
    </row>
    <row r="176" spans="1:55" s="204" customFormat="1">
      <c r="A176" s="199"/>
      <c r="B176" s="200"/>
      <c r="C176" s="210" t="s">
        <v>158</v>
      </c>
      <c r="D176" s="252">
        <f t="shared" ref="D176:K176" si="328">SUM(D172:D175)</f>
        <v>195476</v>
      </c>
      <c r="E176" s="252">
        <f t="shared" si="328"/>
        <v>74239</v>
      </c>
      <c r="F176" s="252">
        <f t="shared" si="328"/>
        <v>338818</v>
      </c>
      <c r="G176" s="252">
        <f t="shared" si="328"/>
        <v>620441</v>
      </c>
      <c r="H176" s="252">
        <f t="shared" si="328"/>
        <v>226869</v>
      </c>
      <c r="I176" s="252">
        <f t="shared" si="328"/>
        <v>392633</v>
      </c>
      <c r="J176" s="252">
        <f t="shared" si="328"/>
        <v>172339</v>
      </c>
      <c r="K176" s="252">
        <f t="shared" si="328"/>
        <v>243892</v>
      </c>
      <c r="L176" s="45">
        <f>+SUM(D176:K176)</f>
        <v>2264707</v>
      </c>
      <c r="M176" s="252">
        <f t="shared" ref="M176:V176" si="329">SUM(M172:M175)</f>
        <v>20519</v>
      </c>
      <c r="N176" s="252">
        <f t="shared" si="329"/>
        <v>28434</v>
      </c>
      <c r="O176" s="252">
        <f t="shared" si="329"/>
        <v>63962</v>
      </c>
      <c r="P176" s="252">
        <f t="shared" si="329"/>
        <v>28912</v>
      </c>
      <c r="Q176" s="252">
        <f t="shared" si="329"/>
        <v>76000</v>
      </c>
      <c r="R176" s="252">
        <f t="shared" si="329"/>
        <v>39904</v>
      </c>
      <c r="S176" s="252">
        <f t="shared" si="329"/>
        <v>31125</v>
      </c>
      <c r="T176" s="252">
        <f t="shared" si="329"/>
        <v>45227</v>
      </c>
      <c r="U176" s="252">
        <f t="shared" si="329"/>
        <v>36174</v>
      </c>
      <c r="V176" s="252">
        <f t="shared" si="329"/>
        <v>25849</v>
      </c>
      <c r="W176" s="252">
        <f t="shared" ref="W176:X176" si="330">SUM(W172:W175)</f>
        <v>19777</v>
      </c>
      <c r="X176" s="252">
        <f t="shared" si="330"/>
        <v>9124</v>
      </c>
      <c r="Y176" s="252">
        <f t="shared" ref="Y176:AF176" si="331">SUM(Y172:Y175)</f>
        <v>52208</v>
      </c>
      <c r="Z176" s="252">
        <f t="shared" si="331"/>
        <v>113494</v>
      </c>
      <c r="AA176" s="252">
        <f t="shared" si="331"/>
        <v>48651</v>
      </c>
      <c r="AB176" s="252">
        <f t="shared" si="331"/>
        <v>28365</v>
      </c>
      <c r="AC176" s="252">
        <f t="shared" si="331"/>
        <v>56115</v>
      </c>
      <c r="AD176" s="252">
        <f t="shared" si="331"/>
        <v>39391</v>
      </c>
      <c r="AE176" s="252">
        <f t="shared" si="331"/>
        <v>21201</v>
      </c>
      <c r="AF176" s="252">
        <f t="shared" si="331"/>
        <v>39782</v>
      </c>
      <c r="AG176" s="45">
        <f>+SUM(M176:AF176)</f>
        <v>824214</v>
      </c>
      <c r="AH176" s="45">
        <f t="shared" si="320"/>
        <v>318189</v>
      </c>
      <c r="AI176" s="45">
        <f t="shared" si="320"/>
        <v>174329</v>
      </c>
      <c r="AJ176" s="252">
        <f>SUM(AJ172:AJ175)</f>
        <v>94273</v>
      </c>
      <c r="AK176" s="252">
        <f>SUM(AK172:AK175)</f>
        <v>16105</v>
      </c>
      <c r="AL176" s="252">
        <f>SUM(AL172:AL175)</f>
        <v>17827</v>
      </c>
      <c r="AM176" s="45">
        <f>+SUM(AJ176:AL176)</f>
        <v>128205</v>
      </c>
      <c r="AN176" s="211">
        <f>+AM176+AG176+L176</f>
        <v>3217126</v>
      </c>
      <c r="AQ176" s="45">
        <f>K176/AQ$5</f>
        <v>30486.5</v>
      </c>
      <c r="AR176" s="45">
        <f>AG176/AR$5</f>
        <v>41210.699999999997</v>
      </c>
      <c r="AS176" s="45">
        <f>AH176/AS$5</f>
        <v>63637.8</v>
      </c>
      <c r="AT176" s="45">
        <f>AI176/AT$5</f>
        <v>11621.933333333332</v>
      </c>
      <c r="AU176" s="45">
        <f>AM176/AU$5</f>
        <v>42735</v>
      </c>
      <c r="AV176" s="211">
        <f>AN176/AV$5</f>
        <v>103778.25806451614</v>
      </c>
      <c r="AW176" s="122"/>
      <c r="AX176" s="45">
        <f>MEDIAN($D176:$K176)</f>
        <v>235380.5</v>
      </c>
      <c r="AY176" s="45">
        <f>MEDIAN($M176:$AF176)</f>
        <v>37782.5</v>
      </c>
      <c r="AZ176" s="45">
        <f t="shared" si="324"/>
        <v>56115</v>
      </c>
      <c r="BA176" s="45">
        <f t="shared" si="325"/>
        <v>28434</v>
      </c>
      <c r="BB176" s="45">
        <f t="shared" si="326"/>
        <v>17827</v>
      </c>
      <c r="BC176" s="211">
        <f t="shared" si="327"/>
        <v>45227</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2">D170-D176</f>
        <v>28412</v>
      </c>
      <c r="E178" s="256">
        <f t="shared" si="332"/>
        <v>9527</v>
      </c>
      <c r="F178" s="256">
        <f t="shared" si="332"/>
        <v>41359</v>
      </c>
      <c r="G178" s="256">
        <f t="shared" si="332"/>
        <v>119231</v>
      </c>
      <c r="H178" s="256">
        <f t="shared" si="332"/>
        <v>39031</v>
      </c>
      <c r="I178" s="256">
        <f t="shared" si="332"/>
        <v>103625</v>
      </c>
      <c r="J178" s="256">
        <f t="shared" si="332"/>
        <v>24126</v>
      </c>
      <c r="K178" s="256">
        <f t="shared" si="332"/>
        <v>55536</v>
      </c>
      <c r="L178" s="42">
        <f>+SUM(D178:K178)</f>
        <v>420847</v>
      </c>
      <c r="M178" s="256">
        <f t="shared" ref="M178:V178" si="333">M170-M176</f>
        <v>3733</v>
      </c>
      <c r="N178" s="256">
        <f t="shared" si="333"/>
        <v>3846</v>
      </c>
      <c r="O178" s="256">
        <f t="shared" si="333"/>
        <v>12570</v>
      </c>
      <c r="P178" s="256">
        <f t="shared" si="333"/>
        <v>5188</v>
      </c>
      <c r="Q178" s="256">
        <f t="shared" si="333"/>
        <v>9501</v>
      </c>
      <c r="R178" s="256">
        <f t="shared" si="333"/>
        <v>4486</v>
      </c>
      <c r="S178" s="256">
        <f t="shared" si="333"/>
        <v>-2482</v>
      </c>
      <c r="T178" s="256">
        <f t="shared" si="333"/>
        <v>5335</v>
      </c>
      <c r="U178" s="256">
        <f t="shared" si="333"/>
        <v>9361</v>
      </c>
      <c r="V178" s="256">
        <f t="shared" si="333"/>
        <v>-989</v>
      </c>
      <c r="W178" s="256">
        <f t="shared" ref="W178:X178" si="334">W170-W176</f>
        <v>1210</v>
      </c>
      <c r="X178" s="256">
        <f t="shared" si="334"/>
        <v>3170</v>
      </c>
      <c r="Y178" s="256">
        <f t="shared" ref="Y178:AF178" si="335">Y170-Y176</f>
        <v>3434</v>
      </c>
      <c r="Z178" s="256">
        <f t="shared" si="335"/>
        <v>13011</v>
      </c>
      <c r="AA178" s="256">
        <f t="shared" si="335"/>
        <v>1147</v>
      </c>
      <c r="AB178" s="256">
        <f t="shared" si="335"/>
        <v>1585</v>
      </c>
      <c r="AC178" s="256">
        <f t="shared" si="335"/>
        <v>13946</v>
      </c>
      <c r="AD178" s="256">
        <f t="shared" si="335"/>
        <v>8440</v>
      </c>
      <c r="AE178" s="256">
        <f t="shared" si="335"/>
        <v>-136</v>
      </c>
      <c r="AF178" s="256">
        <f t="shared" si="335"/>
        <v>2788</v>
      </c>
      <c r="AG178" s="42">
        <f>+SUM(M178:AF178)</f>
        <v>99144</v>
      </c>
      <c r="AH178" s="42">
        <f>AC178+AD178+Z178+T178+O178</f>
        <v>53302</v>
      </c>
      <c r="AI178" s="42">
        <f>AD178+AE178+AA178+U178+P178</f>
        <v>24000</v>
      </c>
      <c r="AJ178" s="256">
        <f>AJ170-AJ176</f>
        <v>27099</v>
      </c>
      <c r="AK178" s="256">
        <f>AK170-AK176</f>
        <v>3671</v>
      </c>
      <c r="AL178" s="256">
        <f>AL170-AL176</f>
        <v>-1761</v>
      </c>
      <c r="AM178" s="42">
        <f>+SUM(AJ178:AL178)</f>
        <v>29009</v>
      </c>
      <c r="AN178" s="230">
        <f>+AM178+AG178+L178</f>
        <v>549000</v>
      </c>
      <c r="AQ178" s="42">
        <f>K178/AQ$5</f>
        <v>6942</v>
      </c>
      <c r="AR178" s="42">
        <f>AG178/AR$5</f>
        <v>4957.2</v>
      </c>
      <c r="AS178" s="42">
        <f>AH178/AS$5</f>
        <v>10660.4</v>
      </c>
      <c r="AT178" s="42">
        <f>AI178/AT$5</f>
        <v>1600</v>
      </c>
      <c r="AU178" s="42">
        <f>AM178/AU$5</f>
        <v>9669.6666666666661</v>
      </c>
      <c r="AV178" s="230">
        <f>AN178/AV$5</f>
        <v>17709.677419354837</v>
      </c>
      <c r="AW178" s="122"/>
      <c r="AX178" s="42">
        <f>MEDIAN($D178:$K178)</f>
        <v>40195</v>
      </c>
      <c r="AY178" s="42">
        <f>MEDIAN($M178:$AF178)</f>
        <v>3789.5</v>
      </c>
      <c r="AZ178" s="42">
        <f>MEDIAN($AC178,$AD178,$Z178,$T178,$O178,Q178,AF178)</f>
        <v>9501</v>
      </c>
      <c r="BA178" s="42">
        <f>MEDIAN(M178,N178,P178,R178,S178,U178,V178,Y178,AA178,AB178,AE178,W178,X178)</f>
        <v>3170</v>
      </c>
      <c r="BB178" s="42">
        <f t="shared" ref="BB178" si="336">MEDIAN($AJ178:$AL178)</f>
        <v>3671</v>
      </c>
      <c r="BC178" s="230">
        <f>MEDIAN(D178:K178,M178:AF178,AJ178:AL178)</f>
        <v>5335</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60</v>
      </c>
      <c r="E182" s="160">
        <v>343</v>
      </c>
      <c r="F182" s="160">
        <v>502</v>
      </c>
      <c r="G182" s="160">
        <v>0</v>
      </c>
      <c r="H182" s="144">
        <v>46</v>
      </c>
      <c r="I182" s="144">
        <v>2</v>
      </c>
      <c r="J182" s="160">
        <v>140</v>
      </c>
      <c r="K182" s="144">
        <v>311</v>
      </c>
      <c r="L182" s="43">
        <f>+SUM(D182:K182)</f>
        <v>1404</v>
      </c>
      <c r="M182" s="160">
        <v>21</v>
      </c>
      <c r="N182" s="160">
        <v>61</v>
      </c>
      <c r="O182" s="160">
        <v>-18</v>
      </c>
      <c r="P182" s="160">
        <v>16</v>
      </c>
      <c r="Q182" s="160">
        <v>3</v>
      </c>
      <c r="R182" s="160">
        <v>30</v>
      </c>
      <c r="S182" s="160">
        <v>416</v>
      </c>
      <c r="T182" s="160">
        <v>16</v>
      </c>
      <c r="U182" s="160">
        <v>266</v>
      </c>
      <c r="V182" s="144">
        <v>4</v>
      </c>
      <c r="W182" s="144">
        <v>0</v>
      </c>
      <c r="X182" s="144">
        <v>765</v>
      </c>
      <c r="Y182" s="160">
        <v>0</v>
      </c>
      <c r="Z182" s="160">
        <v>41</v>
      </c>
      <c r="AA182" s="250">
        <v>30</v>
      </c>
      <c r="AB182" s="160">
        <v>13</v>
      </c>
      <c r="AC182" s="160">
        <v>56</v>
      </c>
      <c r="AD182" s="160">
        <v>10</v>
      </c>
      <c r="AE182" s="160">
        <v>20</v>
      </c>
      <c r="AF182" s="160">
        <v>463</v>
      </c>
      <c r="AG182" s="43">
        <f>+SUM(M182:AF182)</f>
        <v>2213</v>
      </c>
      <c r="AH182" s="43">
        <f t="shared" ref="AH182:AI185" si="337">AC182+AD182+Z182+T182+O182</f>
        <v>105</v>
      </c>
      <c r="AI182" s="43">
        <f t="shared" si="337"/>
        <v>342</v>
      </c>
      <c r="AJ182" s="160">
        <v>1563</v>
      </c>
      <c r="AK182" s="144">
        <v>60</v>
      </c>
      <c r="AL182" s="160">
        <v>830</v>
      </c>
      <c r="AM182" s="43">
        <f>+SUM(AJ182:AL182)</f>
        <v>2453</v>
      </c>
      <c r="AN182" s="44">
        <f>+AM182+AG182+L182</f>
        <v>6070</v>
      </c>
      <c r="AQ182" s="43">
        <f t="shared" ref="AQ182:AQ184" si="338">K182/AQ$5</f>
        <v>38.875</v>
      </c>
      <c r="AR182" s="43">
        <f t="shared" ref="AR182:AT184" si="339">AG182/AR$5</f>
        <v>110.65</v>
      </c>
      <c r="AS182" s="43">
        <f t="shared" si="339"/>
        <v>21</v>
      </c>
      <c r="AT182" s="43">
        <f t="shared" si="339"/>
        <v>22.8</v>
      </c>
      <c r="AU182" s="43">
        <f t="shared" ref="AU182:AV184" si="340">AM182/AU$5</f>
        <v>817.66666666666663</v>
      </c>
      <c r="AV182" s="44">
        <f t="shared" si="340"/>
        <v>195.80645161290323</v>
      </c>
      <c r="AW182" s="122"/>
      <c r="AX182" s="43">
        <f>MEDIAN($D182:$K182)</f>
        <v>100</v>
      </c>
      <c r="AY182" s="43">
        <f>MEDIAN($M182:$AF182)</f>
        <v>20.5</v>
      </c>
      <c r="AZ182" s="43">
        <f t="shared" ref="AZ182:AZ185" si="341">MEDIAN($AC182,$AD182,$Z182,$T182,$O182,Q182,AF182)</f>
        <v>16</v>
      </c>
      <c r="BA182" s="43">
        <f t="shared" ref="BA182:BA185" si="342">MEDIAN(M182,N182,P182,R182,S182,U182,V182,Y182,AA182,AB182,AE182,W182,X182)</f>
        <v>21</v>
      </c>
      <c r="BB182" s="43">
        <f t="shared" ref="BB182:BB185" si="343">MEDIAN($AJ182:$AL182)</f>
        <v>830</v>
      </c>
      <c r="BC182" s="44">
        <f t="shared" ref="BC182:BC185" si="344">MEDIAN(D182:K182,M182:AF182,AJ182:AL182)</f>
        <v>41</v>
      </c>
    </row>
    <row r="183" spans="1:55" s="204" customFormat="1">
      <c r="A183" s="199"/>
      <c r="B183" s="200"/>
      <c r="C183" s="201" t="s">
        <v>170</v>
      </c>
      <c r="D183" s="144">
        <v>0</v>
      </c>
      <c r="E183" s="160">
        <v>0</v>
      </c>
      <c r="F183" s="160">
        <v>9010</v>
      </c>
      <c r="G183" s="160">
        <v>0</v>
      </c>
      <c r="H183" s="144">
        <v>0</v>
      </c>
      <c r="I183" s="144">
        <v>230</v>
      </c>
      <c r="J183" s="160">
        <v>21038</v>
      </c>
      <c r="K183" s="144">
        <v>0</v>
      </c>
      <c r="L183" s="43">
        <f>+SUM(D183:K183)</f>
        <v>30278</v>
      </c>
      <c r="M183" s="160">
        <v>0</v>
      </c>
      <c r="N183" s="160">
        <v>0</v>
      </c>
      <c r="O183" s="160">
        <v>138</v>
      </c>
      <c r="P183" s="160">
        <v>0</v>
      </c>
      <c r="Q183" s="160">
        <v>0</v>
      </c>
      <c r="R183" s="160">
        <v>0</v>
      </c>
      <c r="S183" s="160">
        <v>0</v>
      </c>
      <c r="T183" s="160">
        <v>0</v>
      </c>
      <c r="U183" s="160">
        <v>44771</v>
      </c>
      <c r="V183" s="144">
        <v>0</v>
      </c>
      <c r="W183" s="144">
        <v>220</v>
      </c>
      <c r="X183" s="144">
        <v>0</v>
      </c>
      <c r="Y183" s="160">
        <v>0</v>
      </c>
      <c r="Z183" s="160">
        <v>0</v>
      </c>
      <c r="AA183" s="250">
        <v>38305</v>
      </c>
      <c r="AB183" s="160">
        <v>258</v>
      </c>
      <c r="AC183" s="160">
        <v>0</v>
      </c>
      <c r="AD183" s="160">
        <v>0</v>
      </c>
      <c r="AE183" s="160">
        <v>0</v>
      </c>
      <c r="AF183" s="160">
        <v>0</v>
      </c>
      <c r="AG183" s="43">
        <f>+SUM(M183:AF183)</f>
        <v>83692</v>
      </c>
      <c r="AH183" s="43">
        <f t="shared" si="337"/>
        <v>138</v>
      </c>
      <c r="AI183" s="43">
        <f t="shared" si="337"/>
        <v>83076</v>
      </c>
      <c r="AJ183" s="160">
        <v>0</v>
      </c>
      <c r="AK183" s="144">
        <v>39237</v>
      </c>
      <c r="AL183" s="160">
        <v>0</v>
      </c>
      <c r="AM183" s="43">
        <f>+SUM(AJ183:AL183)</f>
        <v>39237</v>
      </c>
      <c r="AN183" s="44">
        <f>+AM183+AG183+L183</f>
        <v>153207</v>
      </c>
      <c r="AQ183" s="43">
        <f t="shared" si="338"/>
        <v>0</v>
      </c>
      <c r="AR183" s="43">
        <f t="shared" si="339"/>
        <v>4184.6000000000004</v>
      </c>
      <c r="AS183" s="43">
        <f t="shared" si="339"/>
        <v>27.6</v>
      </c>
      <c r="AT183" s="43">
        <f t="shared" si="339"/>
        <v>5538.4</v>
      </c>
      <c r="AU183" s="43">
        <f t="shared" si="340"/>
        <v>13079</v>
      </c>
      <c r="AV183" s="44">
        <f t="shared" si="340"/>
        <v>4942.1612903225805</v>
      </c>
      <c r="AW183" s="122"/>
      <c r="AX183" s="43">
        <f>MEDIAN($D183:$K183)</f>
        <v>0</v>
      </c>
      <c r="AY183" s="43">
        <f>MEDIAN($M183:$AF183)</f>
        <v>0</v>
      </c>
      <c r="AZ183" s="43">
        <f t="shared" si="341"/>
        <v>0</v>
      </c>
      <c r="BA183" s="43">
        <f t="shared" si="342"/>
        <v>0</v>
      </c>
      <c r="BB183" s="43">
        <f t="shared" si="343"/>
        <v>0</v>
      </c>
      <c r="BC183" s="44">
        <f t="shared" si="344"/>
        <v>0</v>
      </c>
    </row>
    <row r="184" spans="1:55" s="204" customFormat="1">
      <c r="A184" s="199"/>
      <c r="B184" s="200"/>
      <c r="C184" s="201" t="s">
        <v>125</v>
      </c>
      <c r="D184" s="144">
        <v>0</v>
      </c>
      <c r="E184" s="160">
        <v>7250</v>
      </c>
      <c r="F184" s="160">
        <v>0</v>
      </c>
      <c r="G184" s="160">
        <v>8238</v>
      </c>
      <c r="H184" s="144">
        <v>16092</v>
      </c>
      <c r="I184" s="144">
        <v>319</v>
      </c>
      <c r="J184" s="160">
        <v>0</v>
      </c>
      <c r="K184" s="144">
        <v>0</v>
      </c>
      <c r="L184" s="43">
        <f>+SUM(D184:K184)</f>
        <v>31899</v>
      </c>
      <c r="M184" s="160">
        <v>0</v>
      </c>
      <c r="N184" s="160">
        <v>0</v>
      </c>
      <c r="O184" s="160">
        <v>0</v>
      </c>
      <c r="P184" s="160">
        <v>0</v>
      </c>
      <c r="Q184" s="160">
        <v>0</v>
      </c>
      <c r="R184" s="160">
        <v>0</v>
      </c>
      <c r="S184" s="160">
        <v>0</v>
      </c>
      <c r="T184" s="160">
        <v>0</v>
      </c>
      <c r="U184" s="160">
        <v>0</v>
      </c>
      <c r="V184" s="144">
        <v>0</v>
      </c>
      <c r="W184" s="144">
        <v>0</v>
      </c>
      <c r="X184" s="144">
        <v>0</v>
      </c>
      <c r="Y184" s="160">
        <v>0</v>
      </c>
      <c r="Z184" s="160">
        <v>0</v>
      </c>
      <c r="AA184" s="250">
        <v>0</v>
      </c>
      <c r="AB184" s="160">
        <v>0</v>
      </c>
      <c r="AC184" s="160">
        <v>0</v>
      </c>
      <c r="AD184" s="160">
        <v>0</v>
      </c>
      <c r="AE184" s="160">
        <v>4</v>
      </c>
      <c r="AF184" s="160">
        <v>0</v>
      </c>
      <c r="AG184" s="43">
        <f>+SUM(M184:AF184)</f>
        <v>4</v>
      </c>
      <c r="AH184" s="43">
        <f t="shared" si="337"/>
        <v>0</v>
      </c>
      <c r="AI184" s="43">
        <f t="shared" si="337"/>
        <v>4</v>
      </c>
      <c r="AJ184" s="160">
        <v>0</v>
      </c>
      <c r="AK184" s="144">
        <v>0</v>
      </c>
      <c r="AL184" s="160">
        <v>-35</v>
      </c>
      <c r="AM184" s="43">
        <f>+SUM(AJ184:AL184)</f>
        <v>-35</v>
      </c>
      <c r="AN184" s="44">
        <f>+AM184+AG184+L184</f>
        <v>31868</v>
      </c>
      <c r="AQ184" s="43">
        <f t="shared" si="338"/>
        <v>0</v>
      </c>
      <c r="AR184" s="43">
        <f t="shared" si="339"/>
        <v>0.2</v>
      </c>
      <c r="AS184" s="43">
        <f t="shared" si="339"/>
        <v>0</v>
      </c>
      <c r="AT184" s="43">
        <f t="shared" si="339"/>
        <v>0.26666666666666666</v>
      </c>
      <c r="AU184" s="43">
        <f t="shared" si="340"/>
        <v>-11.666666666666666</v>
      </c>
      <c r="AV184" s="44">
        <f t="shared" si="340"/>
        <v>1028</v>
      </c>
      <c r="AW184" s="122"/>
      <c r="AX184" s="43">
        <f>MEDIAN($D184:$K184)</f>
        <v>159.5</v>
      </c>
      <c r="AY184" s="43">
        <f>MEDIAN($M184:$AF184)</f>
        <v>0</v>
      </c>
      <c r="AZ184" s="43">
        <f t="shared" si="341"/>
        <v>0</v>
      </c>
      <c r="BA184" s="43">
        <f t="shared" si="342"/>
        <v>0</v>
      </c>
      <c r="BB184" s="43">
        <f t="shared" si="343"/>
        <v>0</v>
      </c>
      <c r="BC184" s="44">
        <f t="shared" si="344"/>
        <v>0</v>
      </c>
    </row>
    <row r="185" spans="1:55" s="204" customFormat="1">
      <c r="A185" s="199"/>
      <c r="B185" s="200"/>
      <c r="C185" s="210" t="s">
        <v>158</v>
      </c>
      <c r="D185" s="283">
        <f t="shared" ref="D185:K185" si="345">SUM(D182:D184)</f>
        <v>60</v>
      </c>
      <c r="E185" s="283">
        <f t="shared" si="345"/>
        <v>7593</v>
      </c>
      <c r="F185" s="283">
        <f t="shared" si="345"/>
        <v>9512</v>
      </c>
      <c r="G185" s="283">
        <f t="shared" si="345"/>
        <v>8238</v>
      </c>
      <c r="H185" s="283">
        <f t="shared" si="345"/>
        <v>16138</v>
      </c>
      <c r="I185" s="283">
        <f t="shared" si="345"/>
        <v>551</v>
      </c>
      <c r="J185" s="283">
        <f t="shared" si="345"/>
        <v>21178</v>
      </c>
      <c r="K185" s="283">
        <f t="shared" si="345"/>
        <v>311</v>
      </c>
      <c r="L185" s="45">
        <f>+SUM(D185:K185)</f>
        <v>63581</v>
      </c>
      <c r="M185" s="283">
        <f t="shared" ref="M185:V185" si="346">SUM(M182:M184)</f>
        <v>21</v>
      </c>
      <c r="N185" s="283">
        <f t="shared" si="346"/>
        <v>61</v>
      </c>
      <c r="O185" s="283">
        <f t="shared" si="346"/>
        <v>120</v>
      </c>
      <c r="P185" s="283">
        <f t="shared" si="346"/>
        <v>16</v>
      </c>
      <c r="Q185" s="283">
        <f t="shared" si="346"/>
        <v>3</v>
      </c>
      <c r="R185" s="283">
        <f t="shared" si="346"/>
        <v>30</v>
      </c>
      <c r="S185" s="283">
        <f t="shared" si="346"/>
        <v>416</v>
      </c>
      <c r="T185" s="283">
        <f t="shared" si="346"/>
        <v>16</v>
      </c>
      <c r="U185" s="283">
        <f t="shared" si="346"/>
        <v>45037</v>
      </c>
      <c r="V185" s="283">
        <f t="shared" si="346"/>
        <v>4</v>
      </c>
      <c r="W185" s="283">
        <f t="shared" ref="W185:X185" si="347">SUM(W182:W184)</f>
        <v>220</v>
      </c>
      <c r="X185" s="283">
        <f t="shared" si="347"/>
        <v>765</v>
      </c>
      <c r="Y185" s="283">
        <f t="shared" ref="Y185:AF185" si="348">SUM(Y182:Y184)</f>
        <v>0</v>
      </c>
      <c r="Z185" s="283">
        <f t="shared" si="348"/>
        <v>41</v>
      </c>
      <c r="AA185" s="283">
        <f t="shared" si="348"/>
        <v>38335</v>
      </c>
      <c r="AB185" s="283">
        <f t="shared" si="348"/>
        <v>271</v>
      </c>
      <c r="AC185" s="283">
        <f t="shared" si="348"/>
        <v>56</v>
      </c>
      <c r="AD185" s="283">
        <f t="shared" si="348"/>
        <v>10</v>
      </c>
      <c r="AE185" s="283">
        <f t="shared" si="348"/>
        <v>24</v>
      </c>
      <c r="AF185" s="283">
        <f t="shared" si="348"/>
        <v>463</v>
      </c>
      <c r="AG185" s="45">
        <f>+SUM(M185:AF185)</f>
        <v>85909</v>
      </c>
      <c r="AH185" s="45">
        <f t="shared" si="337"/>
        <v>243</v>
      </c>
      <c r="AI185" s="45">
        <f t="shared" si="337"/>
        <v>83422</v>
      </c>
      <c r="AJ185" s="283">
        <f>SUM(AJ182:AJ184)</f>
        <v>1563</v>
      </c>
      <c r="AK185" s="283">
        <f>SUM(AK182:AK184)</f>
        <v>39297</v>
      </c>
      <c r="AL185" s="283">
        <f>SUM(AL182:AL184)</f>
        <v>795</v>
      </c>
      <c r="AM185" s="45">
        <f>+SUM(AJ185:AL185)</f>
        <v>41655</v>
      </c>
      <c r="AN185" s="211">
        <f>+AM185+AG185+L185</f>
        <v>191145</v>
      </c>
      <c r="AQ185" s="45">
        <f>K185/AQ$5</f>
        <v>38.875</v>
      </c>
      <c r="AR185" s="45">
        <f>AG185/AR$5</f>
        <v>4295.45</v>
      </c>
      <c r="AS185" s="45">
        <f>AH185/AS$5</f>
        <v>48.6</v>
      </c>
      <c r="AT185" s="45">
        <f>AI185/AT$5</f>
        <v>5561.4666666666662</v>
      </c>
      <c r="AU185" s="45">
        <f>AM185/AU$5</f>
        <v>13885</v>
      </c>
      <c r="AV185" s="211">
        <f>AN185/AV$5</f>
        <v>6165.9677419354839</v>
      </c>
      <c r="AW185" s="122"/>
      <c r="AX185" s="45">
        <f>MEDIAN($D185:$K185)</f>
        <v>7915.5</v>
      </c>
      <c r="AY185" s="45">
        <f>MEDIAN($M185:$AF185)</f>
        <v>48.5</v>
      </c>
      <c r="AZ185" s="45">
        <f t="shared" si="341"/>
        <v>41</v>
      </c>
      <c r="BA185" s="45">
        <f t="shared" si="342"/>
        <v>61</v>
      </c>
      <c r="BB185" s="45">
        <f t="shared" si="343"/>
        <v>1563</v>
      </c>
      <c r="BC185" s="211">
        <f t="shared" si="344"/>
        <v>271</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20804</v>
      </c>
      <c r="E187" s="160">
        <v>7693</v>
      </c>
      <c r="F187" s="160">
        <v>28674</v>
      </c>
      <c r="G187" s="160">
        <v>116348</v>
      </c>
      <c r="H187" s="144">
        <v>30077</v>
      </c>
      <c r="I187" s="144">
        <v>70726</v>
      </c>
      <c r="J187" s="160">
        <v>23818</v>
      </c>
      <c r="K187" s="144">
        <v>45367</v>
      </c>
      <c r="L187" s="43">
        <f>+SUM(D187:K187)</f>
        <v>343507</v>
      </c>
      <c r="M187" s="160">
        <v>2559</v>
      </c>
      <c r="N187" s="160">
        <v>3316</v>
      </c>
      <c r="O187" s="160">
        <v>2887</v>
      </c>
      <c r="P187" s="160">
        <v>2457</v>
      </c>
      <c r="Q187" s="160">
        <v>6682</v>
      </c>
      <c r="R187" s="160">
        <v>2020</v>
      </c>
      <c r="S187" s="160">
        <v>2365</v>
      </c>
      <c r="T187" s="160">
        <v>4431</v>
      </c>
      <c r="U187" s="160">
        <v>3218</v>
      </c>
      <c r="V187" s="144">
        <v>2635</v>
      </c>
      <c r="W187" s="144">
        <v>0</v>
      </c>
      <c r="X187" s="144">
        <v>1146</v>
      </c>
      <c r="Y187" s="160">
        <v>2664</v>
      </c>
      <c r="Z187" s="160">
        <v>10115</v>
      </c>
      <c r="AA187" s="250">
        <v>24196</v>
      </c>
      <c r="AB187" s="160">
        <v>2027</v>
      </c>
      <c r="AC187" s="160">
        <v>17124</v>
      </c>
      <c r="AD187" s="160">
        <v>4220</v>
      </c>
      <c r="AE187" s="160">
        <v>1189</v>
      </c>
      <c r="AF187" s="160">
        <v>5089</v>
      </c>
      <c r="AG187" s="43">
        <f>+SUM(M187:AF187)</f>
        <v>100340</v>
      </c>
      <c r="AH187" s="43">
        <f t="shared" ref="AH187:AI191" si="349">AC187+AD187+Z187+T187+O187</f>
        <v>38777</v>
      </c>
      <c r="AI187" s="43">
        <f t="shared" si="349"/>
        <v>35280</v>
      </c>
      <c r="AJ187" s="160">
        <v>4610</v>
      </c>
      <c r="AK187" s="144">
        <v>1209</v>
      </c>
      <c r="AL187" s="160">
        <v>958</v>
      </c>
      <c r="AM187" s="43">
        <f>+SUM(AJ187:AL187)</f>
        <v>6777</v>
      </c>
      <c r="AN187" s="44">
        <f>+AM187+AG187+L187</f>
        <v>450624</v>
      </c>
      <c r="AQ187" s="43">
        <f t="shared" ref="AQ187:AQ190" si="350">K187/AQ$5</f>
        <v>5670.875</v>
      </c>
      <c r="AR187" s="43">
        <f t="shared" ref="AR187:AT190" si="351">AG187/AR$5</f>
        <v>5017</v>
      </c>
      <c r="AS187" s="43">
        <f t="shared" si="351"/>
        <v>7755.4</v>
      </c>
      <c r="AT187" s="43">
        <f t="shared" si="351"/>
        <v>2352</v>
      </c>
      <c r="AU187" s="43">
        <f t="shared" ref="AU187:AV190" si="352">AM187/AU$5</f>
        <v>2259</v>
      </c>
      <c r="AV187" s="44">
        <f t="shared" si="352"/>
        <v>14536.258064516129</v>
      </c>
      <c r="AW187" s="122"/>
      <c r="AX187" s="43">
        <f>MEDIAN($D187:$K187)</f>
        <v>29375.5</v>
      </c>
      <c r="AY187" s="43">
        <f>MEDIAN($M187:$AF187)</f>
        <v>2775.5</v>
      </c>
      <c r="AZ187" s="43">
        <f t="shared" ref="AZ187:AZ191" si="353">MEDIAN($AC187,$AD187,$Z187,$T187,$O187,Q187,AF187)</f>
        <v>5089</v>
      </c>
      <c r="BA187" s="43">
        <f t="shared" ref="BA187:BA191" si="354">MEDIAN(M187,N187,P187,R187,S187,U187,V187,Y187,AA187,AB187,AE187,W187,X187)</f>
        <v>2457</v>
      </c>
      <c r="BB187" s="43">
        <f t="shared" ref="BB187:BB191" si="355">MEDIAN($AJ187:$AL187)</f>
        <v>1209</v>
      </c>
      <c r="BC187" s="44">
        <f t="shared" ref="BC187:BC191" si="356">MEDIAN(D187:K187,M187:AF187,AJ187:AL187)</f>
        <v>4220</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852</v>
      </c>
      <c r="U188" s="160">
        <v>0</v>
      </c>
      <c r="V188" s="144">
        <v>0</v>
      </c>
      <c r="W188" s="144">
        <v>0</v>
      </c>
      <c r="X188" s="144">
        <v>0</v>
      </c>
      <c r="Y188" s="160">
        <v>1291</v>
      </c>
      <c r="Z188" s="160">
        <v>0</v>
      </c>
      <c r="AA188" s="250">
        <v>0</v>
      </c>
      <c r="AB188" s="160">
        <v>0</v>
      </c>
      <c r="AC188" s="160">
        <v>546</v>
      </c>
      <c r="AD188" s="160">
        <v>1914</v>
      </c>
      <c r="AE188" s="160">
        <v>0</v>
      </c>
      <c r="AF188" s="160">
        <v>0</v>
      </c>
      <c r="AG188" s="43">
        <f>+SUM(M188:AF188)</f>
        <v>4603</v>
      </c>
      <c r="AH188" s="43">
        <f t="shared" si="349"/>
        <v>3312</v>
      </c>
      <c r="AI188" s="43">
        <f t="shared" si="349"/>
        <v>1914</v>
      </c>
      <c r="AJ188" s="160">
        <v>121</v>
      </c>
      <c r="AK188" s="144">
        <v>0</v>
      </c>
      <c r="AL188" s="160">
        <v>295</v>
      </c>
      <c r="AM188" s="43">
        <f>+SUM(AJ188:AL188)</f>
        <v>416</v>
      </c>
      <c r="AN188" s="44">
        <f>+AM188+AG188+L188</f>
        <v>5019</v>
      </c>
      <c r="AQ188" s="43">
        <f t="shared" si="350"/>
        <v>0</v>
      </c>
      <c r="AR188" s="43">
        <f t="shared" si="351"/>
        <v>230.15</v>
      </c>
      <c r="AS188" s="43">
        <f t="shared" si="351"/>
        <v>662.4</v>
      </c>
      <c r="AT188" s="43">
        <f t="shared" si="351"/>
        <v>127.6</v>
      </c>
      <c r="AU188" s="43">
        <f t="shared" si="352"/>
        <v>138.66666666666666</v>
      </c>
      <c r="AV188" s="44">
        <f t="shared" si="352"/>
        <v>161.90322580645162</v>
      </c>
      <c r="AW188" s="122"/>
      <c r="AX188" s="43">
        <f>MEDIAN($D188:$K188)</f>
        <v>0</v>
      </c>
      <c r="AY188" s="43">
        <f>MEDIAN($M188:$AF188)</f>
        <v>0</v>
      </c>
      <c r="AZ188" s="43">
        <f t="shared" si="353"/>
        <v>0</v>
      </c>
      <c r="BA188" s="43">
        <f t="shared" si="354"/>
        <v>0</v>
      </c>
      <c r="BB188" s="43">
        <f t="shared" si="355"/>
        <v>121</v>
      </c>
      <c r="BC188" s="44">
        <f t="shared" si="356"/>
        <v>0</v>
      </c>
    </row>
    <row r="189" spans="1:55" s="204" customFormat="1">
      <c r="A189" s="199"/>
      <c r="B189" s="200"/>
      <c r="C189" s="201" t="s">
        <v>167</v>
      </c>
      <c r="D189" s="144">
        <v>0</v>
      </c>
      <c r="E189" s="160">
        <v>11694</v>
      </c>
      <c r="F189" s="160">
        <v>6111</v>
      </c>
      <c r="G189" s="160">
        <v>9051</v>
      </c>
      <c r="H189" s="144">
        <v>280</v>
      </c>
      <c r="I189" s="144">
        <v>40130</v>
      </c>
      <c r="J189" s="160">
        <v>21438</v>
      </c>
      <c r="K189" s="144">
        <v>8355</v>
      </c>
      <c r="L189" s="43">
        <f>+SUM(D189:K189)</f>
        <v>97059</v>
      </c>
      <c r="M189" s="160">
        <v>469</v>
      </c>
      <c r="N189" s="160">
        <v>0</v>
      </c>
      <c r="O189" s="160">
        <v>77</v>
      </c>
      <c r="P189" s="160">
        <v>643</v>
      </c>
      <c r="Q189" s="160">
        <v>28500</v>
      </c>
      <c r="R189" s="160">
        <v>4700</v>
      </c>
      <c r="S189" s="160">
        <v>0</v>
      </c>
      <c r="T189" s="160">
        <v>0</v>
      </c>
      <c r="U189" s="160">
        <v>48873</v>
      </c>
      <c r="V189" s="144">
        <v>0</v>
      </c>
      <c r="W189" s="144">
        <v>295</v>
      </c>
      <c r="X189" s="144">
        <v>1885</v>
      </c>
      <c r="Y189" s="160">
        <v>0</v>
      </c>
      <c r="Z189" s="160">
        <v>0</v>
      </c>
      <c r="AA189" s="250">
        <v>28602</v>
      </c>
      <c r="AB189" s="160">
        <v>0</v>
      </c>
      <c r="AC189" s="160">
        <v>0</v>
      </c>
      <c r="AD189" s="160">
        <v>4150</v>
      </c>
      <c r="AE189" s="160">
        <v>0</v>
      </c>
      <c r="AF189" s="160">
        <v>0</v>
      </c>
      <c r="AG189" s="43">
        <f>+SUM(M189:AF189)</f>
        <v>118194</v>
      </c>
      <c r="AH189" s="43">
        <f t="shared" si="349"/>
        <v>4227</v>
      </c>
      <c r="AI189" s="43">
        <f t="shared" si="349"/>
        <v>82268</v>
      </c>
      <c r="AJ189" s="160">
        <v>0</v>
      </c>
      <c r="AK189" s="144">
        <v>50500</v>
      </c>
      <c r="AL189" s="160">
        <v>0</v>
      </c>
      <c r="AM189" s="43">
        <f>+SUM(AJ189:AL189)</f>
        <v>50500</v>
      </c>
      <c r="AN189" s="44">
        <f>+AM189+AG189+L189</f>
        <v>265753</v>
      </c>
      <c r="AQ189" s="43">
        <f t="shared" si="350"/>
        <v>1044.375</v>
      </c>
      <c r="AR189" s="43">
        <f t="shared" si="351"/>
        <v>5909.7</v>
      </c>
      <c r="AS189" s="43">
        <f t="shared" si="351"/>
        <v>845.4</v>
      </c>
      <c r="AT189" s="43">
        <f t="shared" si="351"/>
        <v>5484.5333333333338</v>
      </c>
      <c r="AU189" s="43">
        <f t="shared" si="352"/>
        <v>16833.333333333332</v>
      </c>
      <c r="AV189" s="44">
        <f t="shared" si="352"/>
        <v>8572.677419354839</v>
      </c>
      <c r="AW189" s="122"/>
      <c r="AX189" s="43">
        <f>MEDIAN($D189:$K189)</f>
        <v>8703</v>
      </c>
      <c r="AY189" s="43">
        <f>MEDIAN($M189:$AF189)</f>
        <v>38.5</v>
      </c>
      <c r="AZ189" s="43">
        <f t="shared" si="353"/>
        <v>0</v>
      </c>
      <c r="BA189" s="43">
        <f t="shared" si="354"/>
        <v>295</v>
      </c>
      <c r="BB189" s="43">
        <f t="shared" si="355"/>
        <v>0</v>
      </c>
      <c r="BC189" s="44">
        <f t="shared" si="356"/>
        <v>295</v>
      </c>
    </row>
    <row r="190" spans="1:55" s="204" customFormat="1">
      <c r="A190" s="199"/>
      <c r="B190" s="200"/>
      <c r="C190" s="201" t="s">
        <v>125</v>
      </c>
      <c r="D190" s="144">
        <v>0</v>
      </c>
      <c r="E190" s="160">
        <v>159</v>
      </c>
      <c r="F190" s="160">
        <v>0</v>
      </c>
      <c r="G190" s="160">
        <v>0</v>
      </c>
      <c r="H190" s="144">
        <v>5500</v>
      </c>
      <c r="I190" s="144">
        <v>1320</v>
      </c>
      <c r="J190" s="160">
        <v>0</v>
      </c>
      <c r="K190" s="144">
        <v>0</v>
      </c>
      <c r="L190" s="43">
        <f>+SUM(D190:K190)</f>
        <v>6979</v>
      </c>
      <c r="M190" s="160">
        <v>0</v>
      </c>
      <c r="N190" s="160">
        <v>0</v>
      </c>
      <c r="O190" s="160">
        <v>0</v>
      </c>
      <c r="P190" s="160">
        <v>0</v>
      </c>
      <c r="Q190" s="160">
        <v>0</v>
      </c>
      <c r="R190" s="160">
        <v>17</v>
      </c>
      <c r="S190" s="160">
        <v>0</v>
      </c>
      <c r="T190" s="160">
        <v>399</v>
      </c>
      <c r="U190" s="160">
        <v>0</v>
      </c>
      <c r="V190" s="144">
        <v>0</v>
      </c>
      <c r="W190" s="144">
        <v>0</v>
      </c>
      <c r="X190" s="144">
        <v>0</v>
      </c>
      <c r="Y190" s="160">
        <v>0</v>
      </c>
      <c r="Z190" s="160">
        <v>1140</v>
      </c>
      <c r="AA190" s="250">
        <v>91</v>
      </c>
      <c r="AB190" s="160">
        <v>0</v>
      </c>
      <c r="AC190" s="160">
        <v>0</v>
      </c>
      <c r="AD190" s="160">
        <v>0</v>
      </c>
      <c r="AE190" s="160">
        <v>0</v>
      </c>
      <c r="AF190" s="160">
        <v>0</v>
      </c>
      <c r="AG190" s="43">
        <f>+SUM(M190:AF190)</f>
        <v>1647</v>
      </c>
      <c r="AH190" s="43">
        <f t="shared" si="349"/>
        <v>1539</v>
      </c>
      <c r="AI190" s="43">
        <f t="shared" si="349"/>
        <v>91</v>
      </c>
      <c r="AJ190" s="160">
        <v>0</v>
      </c>
      <c r="AK190" s="144">
        <v>45</v>
      </c>
      <c r="AL190" s="160">
        <v>-147</v>
      </c>
      <c r="AM190" s="43">
        <f>+SUM(AJ190:AL190)</f>
        <v>-102</v>
      </c>
      <c r="AN190" s="44">
        <f>+AM190+AG190+L190</f>
        <v>8524</v>
      </c>
      <c r="AQ190" s="43">
        <f t="shared" si="350"/>
        <v>0</v>
      </c>
      <c r="AR190" s="43">
        <f t="shared" si="351"/>
        <v>82.35</v>
      </c>
      <c r="AS190" s="43">
        <f t="shared" si="351"/>
        <v>307.8</v>
      </c>
      <c r="AT190" s="43">
        <f t="shared" si="351"/>
        <v>6.0666666666666664</v>
      </c>
      <c r="AU190" s="43">
        <f t="shared" si="352"/>
        <v>-34</v>
      </c>
      <c r="AV190" s="44">
        <f t="shared" si="352"/>
        <v>274.96774193548384</v>
      </c>
      <c r="AW190" s="122"/>
      <c r="AX190" s="43">
        <f>MEDIAN($D190:$K190)</f>
        <v>0</v>
      </c>
      <c r="AY190" s="43">
        <f>MEDIAN($M190:$AF190)</f>
        <v>0</v>
      </c>
      <c r="AZ190" s="43">
        <f t="shared" si="353"/>
        <v>0</v>
      </c>
      <c r="BA190" s="43">
        <f t="shared" si="354"/>
        <v>0</v>
      </c>
      <c r="BB190" s="43">
        <f t="shared" si="355"/>
        <v>0</v>
      </c>
      <c r="BC190" s="44">
        <f t="shared" si="356"/>
        <v>0</v>
      </c>
    </row>
    <row r="191" spans="1:55" s="204" customFormat="1">
      <c r="A191" s="199"/>
      <c r="B191" s="200"/>
      <c r="C191" s="210" t="s">
        <v>158</v>
      </c>
      <c r="D191" s="252">
        <f t="shared" ref="D191:K191" si="357">SUM(D187:D190)</f>
        <v>20804</v>
      </c>
      <c r="E191" s="252">
        <f t="shared" si="357"/>
        <v>19546</v>
      </c>
      <c r="F191" s="252">
        <f t="shared" si="357"/>
        <v>34785</v>
      </c>
      <c r="G191" s="252">
        <f t="shared" si="357"/>
        <v>125399</v>
      </c>
      <c r="H191" s="252">
        <f t="shared" si="357"/>
        <v>35857</v>
      </c>
      <c r="I191" s="252">
        <f t="shared" si="357"/>
        <v>112176</v>
      </c>
      <c r="J191" s="252">
        <f t="shared" si="357"/>
        <v>45256</v>
      </c>
      <c r="K191" s="252">
        <f t="shared" si="357"/>
        <v>53722</v>
      </c>
      <c r="L191" s="45">
        <f>+SUM(D191:K191)</f>
        <v>447545</v>
      </c>
      <c r="M191" s="252">
        <f t="shared" ref="M191:V191" si="358">SUM(M187:M190)</f>
        <v>3028</v>
      </c>
      <c r="N191" s="252">
        <f t="shared" si="358"/>
        <v>3316</v>
      </c>
      <c r="O191" s="252">
        <f t="shared" si="358"/>
        <v>2964</v>
      </c>
      <c r="P191" s="252">
        <f t="shared" si="358"/>
        <v>3100</v>
      </c>
      <c r="Q191" s="252">
        <f t="shared" si="358"/>
        <v>35182</v>
      </c>
      <c r="R191" s="252">
        <f t="shared" si="358"/>
        <v>6737</v>
      </c>
      <c r="S191" s="252">
        <f t="shared" si="358"/>
        <v>2365</v>
      </c>
      <c r="T191" s="252">
        <f t="shared" si="358"/>
        <v>5682</v>
      </c>
      <c r="U191" s="252">
        <f t="shared" si="358"/>
        <v>52091</v>
      </c>
      <c r="V191" s="252">
        <f t="shared" si="358"/>
        <v>2635</v>
      </c>
      <c r="W191" s="252">
        <f t="shared" ref="W191:X191" si="359">SUM(W187:W190)</f>
        <v>295</v>
      </c>
      <c r="X191" s="252">
        <f t="shared" si="359"/>
        <v>3031</v>
      </c>
      <c r="Y191" s="252">
        <f t="shared" ref="Y191:AF191" si="360">SUM(Y187:Y190)</f>
        <v>3955</v>
      </c>
      <c r="Z191" s="252">
        <f t="shared" si="360"/>
        <v>11255</v>
      </c>
      <c r="AA191" s="252">
        <f t="shared" si="360"/>
        <v>52889</v>
      </c>
      <c r="AB191" s="252">
        <f t="shared" si="360"/>
        <v>2027</v>
      </c>
      <c r="AC191" s="252">
        <f t="shared" si="360"/>
        <v>17670</v>
      </c>
      <c r="AD191" s="252">
        <f t="shared" si="360"/>
        <v>10284</v>
      </c>
      <c r="AE191" s="252">
        <f t="shared" si="360"/>
        <v>1189</v>
      </c>
      <c r="AF191" s="252">
        <f t="shared" si="360"/>
        <v>5089</v>
      </c>
      <c r="AG191" s="45">
        <f>+SUM(M191:AF191)</f>
        <v>224784</v>
      </c>
      <c r="AH191" s="45">
        <f t="shared" si="349"/>
        <v>47855</v>
      </c>
      <c r="AI191" s="45">
        <f t="shared" si="349"/>
        <v>119553</v>
      </c>
      <c r="AJ191" s="252">
        <f>SUM(AJ187:AJ190)</f>
        <v>4731</v>
      </c>
      <c r="AK191" s="252">
        <f>SUM(AK187:AK190)</f>
        <v>51754</v>
      </c>
      <c r="AL191" s="252">
        <f>SUM(AL187:AL190)</f>
        <v>1106</v>
      </c>
      <c r="AM191" s="45">
        <f>+SUM(AJ191:AL191)</f>
        <v>57591</v>
      </c>
      <c r="AN191" s="211">
        <f>+AM191+AG191+L191</f>
        <v>729920</v>
      </c>
      <c r="AQ191" s="45">
        <f>K191/AQ$5</f>
        <v>6715.25</v>
      </c>
      <c r="AR191" s="45">
        <f>AG191/AR$5</f>
        <v>11239.2</v>
      </c>
      <c r="AS191" s="45">
        <f>AH191/AS$5</f>
        <v>9571</v>
      </c>
      <c r="AT191" s="45">
        <f>AI191/AT$5</f>
        <v>7970.2</v>
      </c>
      <c r="AU191" s="45">
        <f>AM191/AU$5</f>
        <v>19197</v>
      </c>
      <c r="AV191" s="211">
        <f>AN191/AV$5</f>
        <v>23545.806451612902</v>
      </c>
      <c r="AW191" s="122"/>
      <c r="AX191" s="45">
        <f>MEDIAN($D191:$K191)</f>
        <v>40556.5</v>
      </c>
      <c r="AY191" s="45">
        <f>MEDIAN($M191:$AF191)</f>
        <v>3635.5</v>
      </c>
      <c r="AZ191" s="45">
        <f t="shared" si="353"/>
        <v>10284</v>
      </c>
      <c r="BA191" s="45">
        <f t="shared" si="354"/>
        <v>3031</v>
      </c>
      <c r="BB191" s="45">
        <f t="shared" si="355"/>
        <v>4731</v>
      </c>
      <c r="BC191" s="211">
        <f t="shared" si="356"/>
        <v>6737</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1">D185-D191</f>
        <v>-20744</v>
      </c>
      <c r="E193" s="256">
        <f t="shared" si="361"/>
        <v>-11953</v>
      </c>
      <c r="F193" s="256">
        <f t="shared" si="361"/>
        <v>-25273</v>
      </c>
      <c r="G193" s="256">
        <f t="shared" si="361"/>
        <v>-117161</v>
      </c>
      <c r="H193" s="256">
        <f t="shared" si="361"/>
        <v>-19719</v>
      </c>
      <c r="I193" s="256">
        <f t="shared" si="361"/>
        <v>-111625</v>
      </c>
      <c r="J193" s="256">
        <f t="shared" si="361"/>
        <v>-24078</v>
      </c>
      <c r="K193" s="256">
        <f t="shared" si="361"/>
        <v>-53411</v>
      </c>
      <c r="L193" s="42">
        <f>+SUM(D193:K193)</f>
        <v>-383964</v>
      </c>
      <c r="M193" s="256">
        <f t="shared" ref="M193:V193" si="362">M185-M191</f>
        <v>-3007</v>
      </c>
      <c r="N193" s="256">
        <f t="shared" si="362"/>
        <v>-3255</v>
      </c>
      <c r="O193" s="256">
        <f t="shared" si="362"/>
        <v>-2844</v>
      </c>
      <c r="P193" s="256">
        <f t="shared" si="362"/>
        <v>-3084</v>
      </c>
      <c r="Q193" s="256">
        <f t="shared" si="362"/>
        <v>-35179</v>
      </c>
      <c r="R193" s="256">
        <f t="shared" si="362"/>
        <v>-6707</v>
      </c>
      <c r="S193" s="256">
        <f t="shared" si="362"/>
        <v>-1949</v>
      </c>
      <c r="T193" s="256">
        <f t="shared" si="362"/>
        <v>-5666</v>
      </c>
      <c r="U193" s="256">
        <f t="shared" si="362"/>
        <v>-7054</v>
      </c>
      <c r="V193" s="256">
        <f t="shared" si="362"/>
        <v>-2631</v>
      </c>
      <c r="W193" s="256">
        <f t="shared" ref="W193:X193" si="363">W185-W191</f>
        <v>-75</v>
      </c>
      <c r="X193" s="256">
        <f t="shared" si="363"/>
        <v>-2266</v>
      </c>
      <c r="Y193" s="256">
        <f t="shared" ref="Y193:AF193" si="364">Y185-Y191</f>
        <v>-3955</v>
      </c>
      <c r="Z193" s="256">
        <f t="shared" si="364"/>
        <v>-11214</v>
      </c>
      <c r="AA193" s="256">
        <f t="shared" si="364"/>
        <v>-14554</v>
      </c>
      <c r="AB193" s="256">
        <f t="shared" si="364"/>
        <v>-1756</v>
      </c>
      <c r="AC193" s="256">
        <f t="shared" si="364"/>
        <v>-17614</v>
      </c>
      <c r="AD193" s="256">
        <f t="shared" si="364"/>
        <v>-10274</v>
      </c>
      <c r="AE193" s="256">
        <f t="shared" si="364"/>
        <v>-1165</v>
      </c>
      <c r="AF193" s="256">
        <f t="shared" si="364"/>
        <v>-4626</v>
      </c>
      <c r="AG193" s="42">
        <f>+SUM(M193:AF193)</f>
        <v>-138875</v>
      </c>
      <c r="AH193" s="42">
        <f>AC193+AD193+Z193+T193+O193</f>
        <v>-47612</v>
      </c>
      <c r="AI193" s="42">
        <f>AD193+AE193+AA193+U193+P193</f>
        <v>-36131</v>
      </c>
      <c r="AJ193" s="256">
        <f>AJ185-AJ191</f>
        <v>-3168</v>
      </c>
      <c r="AK193" s="256">
        <f>AK185-AK191</f>
        <v>-12457</v>
      </c>
      <c r="AL193" s="256">
        <f>AL185-AL191</f>
        <v>-311</v>
      </c>
      <c r="AM193" s="42">
        <f>+SUM(AJ193:AL193)</f>
        <v>-15936</v>
      </c>
      <c r="AN193" s="230">
        <f>+AM193+AG193+L193</f>
        <v>-538775</v>
      </c>
      <c r="AQ193" s="42">
        <f>K193/AQ$5</f>
        <v>-6676.375</v>
      </c>
      <c r="AR193" s="42">
        <f>AG193/AR$5</f>
        <v>-6943.75</v>
      </c>
      <c r="AS193" s="42">
        <f>AH193/AS$5</f>
        <v>-9522.4</v>
      </c>
      <c r="AT193" s="42">
        <f>AI193/AT$5</f>
        <v>-2408.7333333333331</v>
      </c>
      <c r="AU193" s="42">
        <f>AM193/AU$5</f>
        <v>-5312</v>
      </c>
      <c r="AV193" s="230">
        <f>AN193/AV$5</f>
        <v>-17379.83870967742</v>
      </c>
      <c r="AW193" s="122"/>
      <c r="AX193" s="42">
        <f>MEDIAN($D193:$K193)</f>
        <v>-24675.5</v>
      </c>
      <c r="AY193" s="42">
        <f>MEDIAN($M193:$AF193)</f>
        <v>-3605</v>
      </c>
      <c r="AZ193" s="42">
        <f>MEDIAN($AC193,$AD193,$Z193,$T193,$O193,Q193,AF193)</f>
        <v>-10274</v>
      </c>
      <c r="BA193" s="42">
        <f>MEDIAN(M193,N193,P193,R193,S193,U193,V193,Y193,AA193,AB193,AE193,W193,X193)</f>
        <v>-3007</v>
      </c>
      <c r="BB193" s="42">
        <f t="shared" ref="BB193" si="365">MEDIAN($AJ193:$AL193)</f>
        <v>-3168</v>
      </c>
      <c r="BC193" s="230">
        <f>MEDIAN(D193:K193,M193:AF193,AJ193:AL193)</f>
        <v>-6707</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232</v>
      </c>
      <c r="G197" s="160">
        <v>12000</v>
      </c>
      <c r="H197" s="144">
        <v>1081</v>
      </c>
      <c r="I197" s="144">
        <v>9700</v>
      </c>
      <c r="J197" s="160">
        <v>0</v>
      </c>
      <c r="K197" s="144">
        <v>0</v>
      </c>
      <c r="L197" s="43">
        <f>+SUM(D197:K197)</f>
        <v>23013</v>
      </c>
      <c r="M197" s="160">
        <v>0</v>
      </c>
      <c r="N197" s="160">
        <v>0</v>
      </c>
      <c r="O197" s="160">
        <v>630</v>
      </c>
      <c r="P197" s="160">
        <v>0</v>
      </c>
      <c r="Q197" s="160">
        <v>0</v>
      </c>
      <c r="R197" s="160">
        <v>0</v>
      </c>
      <c r="S197" s="160">
        <v>0</v>
      </c>
      <c r="T197" s="160">
        <v>32000</v>
      </c>
      <c r="U197" s="160">
        <v>0</v>
      </c>
      <c r="V197" s="144">
        <v>0</v>
      </c>
      <c r="W197" s="144">
        <v>0</v>
      </c>
      <c r="X197" s="144">
        <v>0</v>
      </c>
      <c r="Y197" s="160">
        <v>0</v>
      </c>
      <c r="Z197" s="160">
        <v>1000</v>
      </c>
      <c r="AA197" s="250">
        <v>7200</v>
      </c>
      <c r="AB197" s="160">
        <v>0</v>
      </c>
      <c r="AC197" s="160">
        <v>0</v>
      </c>
      <c r="AD197" s="160">
        <v>0</v>
      </c>
      <c r="AE197" s="160">
        <v>5350</v>
      </c>
      <c r="AF197" s="160">
        <v>0</v>
      </c>
      <c r="AG197" s="43">
        <f>+SUM(M197:AF197)</f>
        <v>46180</v>
      </c>
      <c r="AH197" s="43">
        <f t="shared" ref="AH197:AI200" si="366">AC197+AD197+Z197+T197+O197</f>
        <v>33630</v>
      </c>
      <c r="AI197" s="43">
        <f t="shared" si="366"/>
        <v>12550</v>
      </c>
      <c r="AJ197" s="160">
        <v>0</v>
      </c>
      <c r="AK197" s="144">
        <v>0</v>
      </c>
      <c r="AL197" s="160">
        <v>0</v>
      </c>
      <c r="AM197" s="43">
        <f>+SUM(AJ197:AL197)</f>
        <v>0</v>
      </c>
      <c r="AN197" s="44">
        <f>+AM197+AG197+L197</f>
        <v>69193</v>
      </c>
      <c r="AQ197" s="43">
        <f t="shared" ref="AQ197:AQ199" si="367">K197/AQ$5</f>
        <v>0</v>
      </c>
      <c r="AR197" s="43">
        <f t="shared" ref="AR197:AT199" si="368">AG197/AR$5</f>
        <v>2309</v>
      </c>
      <c r="AS197" s="43">
        <f t="shared" si="368"/>
        <v>6726</v>
      </c>
      <c r="AT197" s="43">
        <f t="shared" si="368"/>
        <v>836.66666666666663</v>
      </c>
      <c r="AU197" s="43">
        <f t="shared" ref="AU197:AV199" si="369">AM197/AU$5</f>
        <v>0</v>
      </c>
      <c r="AV197" s="44">
        <f t="shared" si="369"/>
        <v>2232.0322580645161</v>
      </c>
      <c r="AW197" s="122"/>
      <c r="AX197" s="43">
        <f>MEDIAN($D197:$K197)</f>
        <v>116</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204" customFormat="1">
      <c r="A198" s="199"/>
      <c r="B198" s="200"/>
      <c r="C198" s="201" t="s">
        <v>162</v>
      </c>
      <c r="D198" s="144">
        <v>0</v>
      </c>
      <c r="E198" s="160">
        <v>0</v>
      </c>
      <c r="F198" s="160">
        <v>0</v>
      </c>
      <c r="G198" s="160">
        <v>0</v>
      </c>
      <c r="H198" s="144">
        <v>0</v>
      </c>
      <c r="I198" s="144">
        <v>0</v>
      </c>
      <c r="J198" s="160">
        <v>0</v>
      </c>
      <c r="K198" s="144">
        <v>0</v>
      </c>
      <c r="L198" s="43">
        <f>+SUM(D198:K198)</f>
        <v>0</v>
      </c>
      <c r="M198" s="160">
        <v>0</v>
      </c>
      <c r="N198" s="160">
        <v>0</v>
      </c>
      <c r="O198" s="160">
        <v>3880</v>
      </c>
      <c r="P198" s="160">
        <v>0</v>
      </c>
      <c r="Q198" s="160">
        <v>0</v>
      </c>
      <c r="R198" s="160">
        <v>0</v>
      </c>
      <c r="S198" s="160">
        <v>0</v>
      </c>
      <c r="T198" s="160">
        <v>0</v>
      </c>
      <c r="U198" s="160">
        <v>0</v>
      </c>
      <c r="V198" s="144">
        <v>0</v>
      </c>
      <c r="W198" s="144">
        <v>0</v>
      </c>
      <c r="X198" s="144">
        <v>0</v>
      </c>
      <c r="Y198" s="160">
        <v>0</v>
      </c>
      <c r="Z198" s="160">
        <v>0</v>
      </c>
      <c r="AA198" s="250">
        <v>0</v>
      </c>
      <c r="AB198" s="160">
        <v>0</v>
      </c>
      <c r="AC198" s="160">
        <v>858</v>
      </c>
      <c r="AD198" s="160">
        <v>0</v>
      </c>
      <c r="AE198" s="160">
        <v>0</v>
      </c>
      <c r="AF198" s="160">
        <v>0</v>
      </c>
      <c r="AG198" s="43">
        <f>+SUM(M198:AF198)</f>
        <v>4738</v>
      </c>
      <c r="AH198" s="43">
        <f t="shared" si="366"/>
        <v>4738</v>
      </c>
      <c r="AI198" s="43">
        <f t="shared" si="366"/>
        <v>0</v>
      </c>
      <c r="AJ198" s="160">
        <v>0</v>
      </c>
      <c r="AK198" s="144">
        <v>0</v>
      </c>
      <c r="AL198" s="160">
        <v>0</v>
      </c>
      <c r="AM198" s="43">
        <f>+SUM(AJ198:AL198)</f>
        <v>0</v>
      </c>
      <c r="AN198" s="44">
        <f>+AM198+AG198+L198</f>
        <v>4738</v>
      </c>
      <c r="AQ198" s="43">
        <f t="shared" si="367"/>
        <v>0</v>
      </c>
      <c r="AR198" s="43">
        <f t="shared" si="368"/>
        <v>236.9</v>
      </c>
      <c r="AS198" s="43">
        <f t="shared" si="368"/>
        <v>947.6</v>
      </c>
      <c r="AT198" s="43">
        <f t="shared" si="368"/>
        <v>0</v>
      </c>
      <c r="AU198" s="43">
        <f t="shared" si="369"/>
        <v>0</v>
      </c>
      <c r="AV198" s="44">
        <f t="shared" si="369"/>
        <v>152.83870967741936</v>
      </c>
      <c r="AW198" s="122"/>
      <c r="AX198" s="43">
        <f>MEDIAN($D198:$K198)</f>
        <v>0</v>
      </c>
      <c r="AY198" s="43">
        <f>MEDIAN($M198:$AF198)</f>
        <v>0</v>
      </c>
      <c r="AZ198" s="43">
        <f t="shared" si="370"/>
        <v>0</v>
      </c>
      <c r="BA198" s="43">
        <f t="shared" si="371"/>
        <v>0</v>
      </c>
      <c r="BB198" s="43">
        <f t="shared" si="372"/>
        <v>0</v>
      </c>
      <c r="BC198" s="44">
        <f t="shared" si="373"/>
        <v>0</v>
      </c>
    </row>
    <row r="199" spans="1:55" s="204" customFormat="1">
      <c r="A199" s="199"/>
      <c r="B199" s="200"/>
      <c r="C199" s="201" t="s">
        <v>161</v>
      </c>
      <c r="D199" s="144">
        <v>0</v>
      </c>
      <c r="E199" s="160">
        <v>0</v>
      </c>
      <c r="F199" s="160">
        <v>0</v>
      </c>
      <c r="G199" s="160">
        <v>0</v>
      </c>
      <c r="H199" s="144">
        <v>0</v>
      </c>
      <c r="I199" s="144">
        <v>8014</v>
      </c>
      <c r="J199" s="160">
        <v>0</v>
      </c>
      <c r="K199" s="144">
        <v>0</v>
      </c>
      <c r="L199" s="43">
        <f>+SUM(D199:K199)</f>
        <v>8014</v>
      </c>
      <c r="M199" s="160">
        <v>0</v>
      </c>
      <c r="N199" s="160">
        <v>0</v>
      </c>
      <c r="O199" s="160">
        <v>0</v>
      </c>
      <c r="P199" s="160">
        <v>0</v>
      </c>
      <c r="Q199" s="160">
        <v>0</v>
      </c>
      <c r="R199" s="160">
        <v>0</v>
      </c>
      <c r="S199" s="160">
        <v>0</v>
      </c>
      <c r="T199" s="160">
        <v>0</v>
      </c>
      <c r="U199" s="160">
        <v>0</v>
      </c>
      <c r="V199" s="144">
        <v>0</v>
      </c>
      <c r="W199" s="144">
        <v>0</v>
      </c>
      <c r="X199" s="144">
        <v>0</v>
      </c>
      <c r="Y199" s="160">
        <v>0</v>
      </c>
      <c r="Z199" s="160">
        <v>0</v>
      </c>
      <c r="AA199" s="250">
        <v>0</v>
      </c>
      <c r="AB199" s="160">
        <v>0</v>
      </c>
      <c r="AC199" s="160">
        <v>0</v>
      </c>
      <c r="AD199" s="160">
        <v>0</v>
      </c>
      <c r="AE199" s="160">
        <v>0</v>
      </c>
      <c r="AF199" s="160">
        <v>0</v>
      </c>
      <c r="AG199" s="43">
        <f>+SUM(M199:AF199)</f>
        <v>0</v>
      </c>
      <c r="AH199" s="43">
        <f t="shared" si="366"/>
        <v>0</v>
      </c>
      <c r="AI199" s="43">
        <f t="shared" si="366"/>
        <v>0</v>
      </c>
      <c r="AJ199" s="160">
        <v>0</v>
      </c>
      <c r="AK199" s="144">
        <v>0</v>
      </c>
      <c r="AL199" s="160">
        <v>0</v>
      </c>
      <c r="AM199" s="43">
        <f>+SUM(AJ199:AL199)</f>
        <v>0</v>
      </c>
      <c r="AN199" s="44">
        <f>+AM199+AG199+L199</f>
        <v>8014</v>
      </c>
      <c r="AQ199" s="43">
        <f t="shared" si="367"/>
        <v>0</v>
      </c>
      <c r="AR199" s="43">
        <f t="shared" si="368"/>
        <v>0</v>
      </c>
      <c r="AS199" s="43">
        <f t="shared" si="368"/>
        <v>0</v>
      </c>
      <c r="AT199" s="43">
        <f t="shared" si="368"/>
        <v>0</v>
      </c>
      <c r="AU199" s="43">
        <f t="shared" si="369"/>
        <v>0</v>
      </c>
      <c r="AV199" s="44">
        <f t="shared" si="369"/>
        <v>258.51612903225805</v>
      </c>
      <c r="AW199" s="122"/>
      <c r="AX199" s="43">
        <f>MEDIAN($D199:$K199)</f>
        <v>0</v>
      </c>
      <c r="AY199" s="43">
        <f>MEDIAN($M199:$AF199)</f>
        <v>0</v>
      </c>
      <c r="AZ199" s="43">
        <f t="shared" si="370"/>
        <v>0</v>
      </c>
      <c r="BA199" s="43">
        <f t="shared" si="371"/>
        <v>0</v>
      </c>
      <c r="BB199" s="43">
        <f t="shared" si="372"/>
        <v>0</v>
      </c>
      <c r="BC199" s="44">
        <f t="shared" si="373"/>
        <v>0</v>
      </c>
    </row>
    <row r="200" spans="1:55" s="204" customFormat="1">
      <c r="A200" s="199"/>
      <c r="B200" s="200"/>
      <c r="C200" s="210" t="s">
        <v>158</v>
      </c>
      <c r="D200" s="252">
        <f t="shared" ref="D200:K200" si="374">SUM(D197:D199)</f>
        <v>0</v>
      </c>
      <c r="E200" s="252">
        <f t="shared" si="374"/>
        <v>0</v>
      </c>
      <c r="F200" s="252">
        <f t="shared" si="374"/>
        <v>232</v>
      </c>
      <c r="G200" s="252">
        <f t="shared" si="374"/>
        <v>12000</v>
      </c>
      <c r="H200" s="252">
        <f t="shared" si="374"/>
        <v>1081</v>
      </c>
      <c r="I200" s="252">
        <f t="shared" si="374"/>
        <v>17714</v>
      </c>
      <c r="J200" s="252">
        <f t="shared" si="374"/>
        <v>0</v>
      </c>
      <c r="K200" s="252">
        <f t="shared" si="374"/>
        <v>0</v>
      </c>
      <c r="L200" s="45">
        <f>+SUM(D200:K200)</f>
        <v>31027</v>
      </c>
      <c r="M200" s="252">
        <f t="shared" ref="M200:V200" si="375">SUM(M197:M199)</f>
        <v>0</v>
      </c>
      <c r="N200" s="252">
        <f t="shared" si="375"/>
        <v>0</v>
      </c>
      <c r="O200" s="252">
        <f t="shared" si="375"/>
        <v>4510</v>
      </c>
      <c r="P200" s="252">
        <f t="shared" si="375"/>
        <v>0</v>
      </c>
      <c r="Q200" s="252">
        <f t="shared" si="375"/>
        <v>0</v>
      </c>
      <c r="R200" s="252">
        <f t="shared" si="375"/>
        <v>0</v>
      </c>
      <c r="S200" s="252">
        <f t="shared" si="375"/>
        <v>0</v>
      </c>
      <c r="T200" s="252">
        <f t="shared" si="375"/>
        <v>32000</v>
      </c>
      <c r="U200" s="252">
        <f t="shared" si="375"/>
        <v>0</v>
      </c>
      <c r="V200" s="252">
        <f t="shared" si="375"/>
        <v>0</v>
      </c>
      <c r="W200" s="252">
        <f t="shared" ref="W200:X200" si="376">SUM(W197:W199)</f>
        <v>0</v>
      </c>
      <c r="X200" s="252">
        <f t="shared" si="376"/>
        <v>0</v>
      </c>
      <c r="Y200" s="252">
        <f t="shared" ref="Y200:AF200" si="377">SUM(Y197:Y199)</f>
        <v>0</v>
      </c>
      <c r="Z200" s="252">
        <f t="shared" si="377"/>
        <v>1000</v>
      </c>
      <c r="AA200" s="252">
        <f t="shared" si="377"/>
        <v>7200</v>
      </c>
      <c r="AB200" s="252">
        <f t="shared" si="377"/>
        <v>0</v>
      </c>
      <c r="AC200" s="252">
        <f t="shared" si="377"/>
        <v>858</v>
      </c>
      <c r="AD200" s="252">
        <f t="shared" si="377"/>
        <v>0</v>
      </c>
      <c r="AE200" s="252">
        <f t="shared" si="377"/>
        <v>5350</v>
      </c>
      <c r="AF200" s="252">
        <f t="shared" si="377"/>
        <v>0</v>
      </c>
      <c r="AG200" s="45">
        <f>+SUM(M200:AF200)</f>
        <v>50918</v>
      </c>
      <c r="AH200" s="45">
        <f t="shared" si="366"/>
        <v>38368</v>
      </c>
      <c r="AI200" s="45">
        <f t="shared" si="366"/>
        <v>12550</v>
      </c>
      <c r="AJ200" s="252">
        <f>SUM(AJ197:AJ199)</f>
        <v>0</v>
      </c>
      <c r="AK200" s="252">
        <f>SUM(AK197:AK199)</f>
        <v>0</v>
      </c>
      <c r="AL200" s="252">
        <f>SUM(AL197:AL199)</f>
        <v>0</v>
      </c>
      <c r="AM200" s="45">
        <f>+SUM(AJ200:AL200)</f>
        <v>0</v>
      </c>
      <c r="AN200" s="211">
        <f>+AM200+AG200+L200</f>
        <v>81945</v>
      </c>
      <c r="AQ200" s="45">
        <f>K200/AQ$5</f>
        <v>0</v>
      </c>
      <c r="AR200" s="45">
        <f>AG200/AR$5</f>
        <v>2545.9</v>
      </c>
      <c r="AS200" s="45">
        <f>AH200/AS$5</f>
        <v>7673.6</v>
      </c>
      <c r="AT200" s="45">
        <f>AI200/AT$5</f>
        <v>836.66666666666663</v>
      </c>
      <c r="AU200" s="45">
        <f>AM200/AU$5</f>
        <v>0</v>
      </c>
      <c r="AV200" s="211">
        <f>AN200/AV$5</f>
        <v>2643.3870967741937</v>
      </c>
      <c r="AW200" s="122"/>
      <c r="AX200" s="45">
        <f>MEDIAN($D200:$K200)</f>
        <v>116</v>
      </c>
      <c r="AY200" s="45">
        <f>MEDIAN($M200:$AF200)</f>
        <v>0</v>
      </c>
      <c r="AZ200" s="45">
        <f t="shared" si="370"/>
        <v>858</v>
      </c>
      <c r="BA200" s="45">
        <f t="shared" si="371"/>
        <v>0</v>
      </c>
      <c r="BB200" s="45">
        <f t="shared" si="372"/>
        <v>0</v>
      </c>
      <c r="BC200" s="211">
        <f t="shared" si="373"/>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1405</v>
      </c>
      <c r="E202" s="160">
        <v>0</v>
      </c>
      <c r="F202" s="160">
        <v>483</v>
      </c>
      <c r="G202" s="160">
        <v>0</v>
      </c>
      <c r="H202" s="144">
        <v>2032</v>
      </c>
      <c r="I202" s="144">
        <v>0</v>
      </c>
      <c r="J202" s="160">
        <v>134</v>
      </c>
      <c r="K202" s="144">
        <v>0</v>
      </c>
      <c r="L202" s="43">
        <f>+SUM(D202:K202)</f>
        <v>4054</v>
      </c>
      <c r="M202" s="160">
        <v>0</v>
      </c>
      <c r="N202" s="160">
        <v>676</v>
      </c>
      <c r="O202" s="160">
        <v>2862</v>
      </c>
      <c r="P202" s="160">
        <v>1000</v>
      </c>
      <c r="Q202" s="160">
        <v>0</v>
      </c>
      <c r="R202" s="160">
        <v>0</v>
      </c>
      <c r="S202" s="160">
        <v>1191</v>
      </c>
      <c r="T202" s="160">
        <v>32025</v>
      </c>
      <c r="U202" s="160">
        <v>99</v>
      </c>
      <c r="V202" s="144">
        <v>0</v>
      </c>
      <c r="W202" s="144">
        <v>0</v>
      </c>
      <c r="X202" s="144">
        <v>0</v>
      </c>
      <c r="Y202" s="160">
        <v>0</v>
      </c>
      <c r="Z202" s="160">
        <v>3329</v>
      </c>
      <c r="AA202" s="250">
        <v>519</v>
      </c>
      <c r="AB202" s="160">
        <v>0</v>
      </c>
      <c r="AC202" s="160">
        <v>0</v>
      </c>
      <c r="AD202" s="160">
        <v>26</v>
      </c>
      <c r="AE202" s="160">
        <v>332</v>
      </c>
      <c r="AF202" s="160">
        <v>0</v>
      </c>
      <c r="AG202" s="43">
        <f>+SUM(M202:AF202)</f>
        <v>42059</v>
      </c>
      <c r="AH202" s="43">
        <f t="shared" ref="AH202:AI204" si="378">AC202+AD202+Z202+T202+O202</f>
        <v>38242</v>
      </c>
      <c r="AI202" s="43">
        <f t="shared" si="378"/>
        <v>1976</v>
      </c>
      <c r="AJ202" s="160">
        <v>7515</v>
      </c>
      <c r="AK202" s="144">
        <v>341</v>
      </c>
      <c r="AL202" s="160">
        <v>0</v>
      </c>
      <c r="AM202" s="43">
        <f>+SUM(AJ202:AL202)</f>
        <v>7856</v>
      </c>
      <c r="AN202" s="44">
        <f>+AM202+AG202+L202</f>
        <v>53969</v>
      </c>
      <c r="AQ202" s="43">
        <f t="shared" ref="AQ202:AQ203" si="379">K202/AQ$5</f>
        <v>0</v>
      </c>
      <c r="AR202" s="43">
        <f t="shared" ref="AR202:AT203" si="380">AG202/AR$5</f>
        <v>2102.9499999999998</v>
      </c>
      <c r="AS202" s="43">
        <f t="shared" si="380"/>
        <v>7648.4</v>
      </c>
      <c r="AT202" s="43">
        <f t="shared" si="380"/>
        <v>131.73333333333332</v>
      </c>
      <c r="AU202" s="43">
        <f t="shared" ref="AU202:AV203" si="381">AM202/AU$5</f>
        <v>2618.6666666666665</v>
      </c>
      <c r="AV202" s="44">
        <f t="shared" si="381"/>
        <v>1740.9354838709678</v>
      </c>
      <c r="AW202" s="122"/>
      <c r="AX202" s="43">
        <f>MEDIAN($D202:$K202)</f>
        <v>67</v>
      </c>
      <c r="AY202" s="43">
        <f>MEDIAN($M202:$AF202)</f>
        <v>13</v>
      </c>
      <c r="AZ202" s="43">
        <f t="shared" ref="AZ202:AZ204" si="382">MEDIAN($AC202,$AD202,$Z202,$T202,$O202,Q202,AF202)</f>
        <v>26</v>
      </c>
      <c r="BA202" s="43">
        <f t="shared" ref="BA202:BA204" si="383">MEDIAN(M202,N202,P202,R202,S202,U202,V202,Y202,AA202,AB202,AE202,W202,X202)</f>
        <v>0</v>
      </c>
      <c r="BB202" s="43">
        <f t="shared" ref="BB202:BB204" si="384">MEDIAN($AJ202:$AL202)</f>
        <v>341</v>
      </c>
      <c r="BC202" s="44">
        <f t="shared" ref="BC202:BC204" si="385">MEDIAN(D202:K202,M202:AF202,AJ202:AL202)</f>
        <v>26</v>
      </c>
    </row>
    <row r="203" spans="1:55" s="204" customFormat="1">
      <c r="A203" s="199"/>
      <c r="B203" s="200"/>
      <c r="C203" s="201" t="s">
        <v>125</v>
      </c>
      <c r="D203" s="144">
        <v>6030</v>
      </c>
      <c r="E203" s="160">
        <v>39</v>
      </c>
      <c r="F203" s="160">
        <v>0</v>
      </c>
      <c r="G203" s="160">
        <v>726</v>
      </c>
      <c r="H203" s="144">
        <v>0</v>
      </c>
      <c r="I203" s="144">
        <v>0</v>
      </c>
      <c r="J203" s="160">
        <v>271</v>
      </c>
      <c r="K203" s="144">
        <v>0</v>
      </c>
      <c r="L203" s="43">
        <f>+SUM(D203:K203)</f>
        <v>7066</v>
      </c>
      <c r="M203" s="160">
        <v>0</v>
      </c>
      <c r="N203" s="160">
        <v>0</v>
      </c>
      <c r="O203" s="160">
        <v>1065</v>
      </c>
      <c r="P203" s="160">
        <v>0</v>
      </c>
      <c r="Q203" s="160">
        <v>0</v>
      </c>
      <c r="R203" s="160">
        <v>0</v>
      </c>
      <c r="S203" s="160">
        <v>0</v>
      </c>
      <c r="T203" s="160">
        <v>0</v>
      </c>
      <c r="U203" s="160">
        <v>0</v>
      </c>
      <c r="V203" s="144">
        <v>0</v>
      </c>
      <c r="W203" s="144">
        <v>9</v>
      </c>
      <c r="X203" s="144">
        <v>0</v>
      </c>
      <c r="Y203" s="160">
        <v>0</v>
      </c>
      <c r="Z203" s="160">
        <v>0</v>
      </c>
      <c r="AA203" s="250">
        <v>2644</v>
      </c>
      <c r="AB203" s="160">
        <v>57</v>
      </c>
      <c r="AC203" s="160">
        <v>0</v>
      </c>
      <c r="AD203" s="160">
        <v>0</v>
      </c>
      <c r="AE203" s="160">
        <v>0</v>
      </c>
      <c r="AF203" s="160">
        <v>0</v>
      </c>
      <c r="AG203" s="43">
        <f>+SUM(M203:AF203)</f>
        <v>3775</v>
      </c>
      <c r="AH203" s="43">
        <f t="shared" si="378"/>
        <v>1065</v>
      </c>
      <c r="AI203" s="43">
        <f t="shared" si="378"/>
        <v>2644</v>
      </c>
      <c r="AJ203" s="160">
        <v>0</v>
      </c>
      <c r="AK203" s="144">
        <v>0</v>
      </c>
      <c r="AL203" s="160">
        <v>104</v>
      </c>
      <c r="AM203" s="43">
        <f>+SUM(AJ203:AL203)</f>
        <v>104</v>
      </c>
      <c r="AN203" s="44">
        <f>+AM203+AG203+L203</f>
        <v>10945</v>
      </c>
      <c r="AQ203" s="43">
        <f t="shared" si="379"/>
        <v>0</v>
      </c>
      <c r="AR203" s="43">
        <f t="shared" si="380"/>
        <v>188.75</v>
      </c>
      <c r="AS203" s="43">
        <f t="shared" si="380"/>
        <v>213</v>
      </c>
      <c r="AT203" s="43">
        <f t="shared" si="380"/>
        <v>176.26666666666668</v>
      </c>
      <c r="AU203" s="43">
        <f t="shared" si="381"/>
        <v>34.666666666666664</v>
      </c>
      <c r="AV203" s="44">
        <f t="shared" si="381"/>
        <v>353.06451612903226</v>
      </c>
      <c r="AW203" s="122"/>
      <c r="AX203" s="43">
        <f>MEDIAN($D203:$K203)</f>
        <v>19.5</v>
      </c>
      <c r="AY203" s="43">
        <f>MEDIAN($M203:$AF203)</f>
        <v>0</v>
      </c>
      <c r="AZ203" s="43">
        <f t="shared" si="382"/>
        <v>0</v>
      </c>
      <c r="BA203" s="43">
        <f t="shared" si="383"/>
        <v>0</v>
      </c>
      <c r="BB203" s="43">
        <f t="shared" si="384"/>
        <v>0</v>
      </c>
      <c r="BC203" s="44">
        <f t="shared" si="385"/>
        <v>0</v>
      </c>
    </row>
    <row r="204" spans="1:55" s="204" customFormat="1">
      <c r="A204" s="199"/>
      <c r="B204" s="200"/>
      <c r="C204" s="210" t="s">
        <v>158</v>
      </c>
      <c r="D204" s="252">
        <f t="shared" ref="D204:K204" si="386">SUM(D202:D203)</f>
        <v>7435</v>
      </c>
      <c r="E204" s="252">
        <f t="shared" si="386"/>
        <v>39</v>
      </c>
      <c r="F204" s="252">
        <f t="shared" si="386"/>
        <v>483</v>
      </c>
      <c r="G204" s="252">
        <f t="shared" si="386"/>
        <v>726</v>
      </c>
      <c r="H204" s="252">
        <f t="shared" si="386"/>
        <v>2032</v>
      </c>
      <c r="I204" s="252">
        <f t="shared" si="386"/>
        <v>0</v>
      </c>
      <c r="J204" s="252">
        <f t="shared" si="386"/>
        <v>405</v>
      </c>
      <c r="K204" s="252">
        <f t="shared" si="386"/>
        <v>0</v>
      </c>
      <c r="L204" s="45">
        <f>+SUM(D204:K204)</f>
        <v>11120</v>
      </c>
      <c r="M204" s="252">
        <f t="shared" ref="M204:V204" si="387">SUM(M202:M203)</f>
        <v>0</v>
      </c>
      <c r="N204" s="252">
        <f t="shared" si="387"/>
        <v>676</v>
      </c>
      <c r="O204" s="252">
        <f t="shared" si="387"/>
        <v>3927</v>
      </c>
      <c r="P204" s="252">
        <f t="shared" si="387"/>
        <v>1000</v>
      </c>
      <c r="Q204" s="252">
        <f t="shared" si="387"/>
        <v>0</v>
      </c>
      <c r="R204" s="252">
        <f t="shared" si="387"/>
        <v>0</v>
      </c>
      <c r="S204" s="252">
        <f t="shared" si="387"/>
        <v>1191</v>
      </c>
      <c r="T204" s="252">
        <f t="shared" si="387"/>
        <v>32025</v>
      </c>
      <c r="U204" s="252">
        <f t="shared" si="387"/>
        <v>99</v>
      </c>
      <c r="V204" s="252">
        <f t="shared" si="387"/>
        <v>0</v>
      </c>
      <c r="W204" s="252">
        <f t="shared" ref="W204:X204" si="388">SUM(W202:W203)</f>
        <v>9</v>
      </c>
      <c r="X204" s="252">
        <f t="shared" si="388"/>
        <v>0</v>
      </c>
      <c r="Y204" s="252">
        <f t="shared" ref="Y204:AF204" si="389">SUM(Y202:Y203)</f>
        <v>0</v>
      </c>
      <c r="Z204" s="252">
        <f t="shared" si="389"/>
        <v>3329</v>
      </c>
      <c r="AA204" s="252">
        <f t="shared" si="389"/>
        <v>3163</v>
      </c>
      <c r="AB204" s="252">
        <f t="shared" si="389"/>
        <v>57</v>
      </c>
      <c r="AC204" s="252">
        <f t="shared" si="389"/>
        <v>0</v>
      </c>
      <c r="AD204" s="252">
        <f t="shared" si="389"/>
        <v>26</v>
      </c>
      <c r="AE204" s="252">
        <f t="shared" si="389"/>
        <v>332</v>
      </c>
      <c r="AF204" s="252">
        <f t="shared" si="389"/>
        <v>0</v>
      </c>
      <c r="AG204" s="45">
        <f>+SUM(M204:AF204)</f>
        <v>45834</v>
      </c>
      <c r="AH204" s="45">
        <f t="shared" si="378"/>
        <v>39307</v>
      </c>
      <c r="AI204" s="45">
        <f t="shared" si="378"/>
        <v>4620</v>
      </c>
      <c r="AJ204" s="252">
        <f>SUM(AJ202:AJ203)</f>
        <v>7515</v>
      </c>
      <c r="AK204" s="252">
        <f>SUM(AK202:AK203)</f>
        <v>341</v>
      </c>
      <c r="AL204" s="252">
        <f>SUM(AL202:AL203)</f>
        <v>104</v>
      </c>
      <c r="AM204" s="45">
        <f>+SUM(AJ204:AL204)</f>
        <v>7960</v>
      </c>
      <c r="AN204" s="211">
        <f>+AM204+AG204+L204</f>
        <v>64914</v>
      </c>
      <c r="AQ204" s="45">
        <f>K204/AQ$5</f>
        <v>0</v>
      </c>
      <c r="AR204" s="45">
        <f>AG204/AR$5</f>
        <v>2291.6999999999998</v>
      </c>
      <c r="AS204" s="45">
        <f>AH204/AS$5</f>
        <v>7861.4</v>
      </c>
      <c r="AT204" s="45">
        <f>AI204/AT$5</f>
        <v>308</v>
      </c>
      <c r="AU204" s="45">
        <f>AM204/AU$5</f>
        <v>2653.3333333333335</v>
      </c>
      <c r="AV204" s="211">
        <f>AN204/AV$5</f>
        <v>2094</v>
      </c>
      <c r="AW204" s="122"/>
      <c r="AX204" s="45">
        <f>MEDIAN($D204:$K204)</f>
        <v>444</v>
      </c>
      <c r="AY204" s="45">
        <f>MEDIAN($M204:$AF204)</f>
        <v>41.5</v>
      </c>
      <c r="AZ204" s="45">
        <f t="shared" si="382"/>
        <v>26</v>
      </c>
      <c r="BA204" s="45">
        <f t="shared" si="383"/>
        <v>57</v>
      </c>
      <c r="BB204" s="45">
        <f t="shared" si="384"/>
        <v>341</v>
      </c>
      <c r="BC204" s="211">
        <f t="shared" si="385"/>
        <v>104</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0">D200-D204</f>
        <v>-7435</v>
      </c>
      <c r="E206" s="256">
        <f t="shared" si="390"/>
        <v>-39</v>
      </c>
      <c r="F206" s="256">
        <f t="shared" si="390"/>
        <v>-251</v>
      </c>
      <c r="G206" s="256">
        <f t="shared" si="390"/>
        <v>11274</v>
      </c>
      <c r="H206" s="256">
        <f t="shared" si="390"/>
        <v>-951</v>
      </c>
      <c r="I206" s="256">
        <f t="shared" si="390"/>
        <v>17714</v>
      </c>
      <c r="J206" s="256">
        <f t="shared" si="390"/>
        <v>-405</v>
      </c>
      <c r="K206" s="256">
        <f t="shared" si="390"/>
        <v>0</v>
      </c>
      <c r="L206" s="42">
        <f>+SUM(D206:K206)</f>
        <v>19907</v>
      </c>
      <c r="M206" s="256">
        <f t="shared" ref="M206:V206" si="391">M200-M204</f>
        <v>0</v>
      </c>
      <c r="N206" s="256">
        <f t="shared" si="391"/>
        <v>-676</v>
      </c>
      <c r="O206" s="256">
        <f t="shared" si="391"/>
        <v>583</v>
      </c>
      <c r="P206" s="256">
        <f t="shared" si="391"/>
        <v>-1000</v>
      </c>
      <c r="Q206" s="256">
        <f t="shared" si="391"/>
        <v>0</v>
      </c>
      <c r="R206" s="256">
        <f t="shared" si="391"/>
        <v>0</v>
      </c>
      <c r="S206" s="256">
        <f t="shared" si="391"/>
        <v>-1191</v>
      </c>
      <c r="T206" s="256">
        <f t="shared" si="391"/>
        <v>-25</v>
      </c>
      <c r="U206" s="256">
        <f t="shared" si="391"/>
        <v>-99</v>
      </c>
      <c r="V206" s="256">
        <f t="shared" si="391"/>
        <v>0</v>
      </c>
      <c r="W206" s="256">
        <f t="shared" ref="W206:X206" si="392">W200-W204</f>
        <v>-9</v>
      </c>
      <c r="X206" s="256">
        <f t="shared" si="392"/>
        <v>0</v>
      </c>
      <c r="Y206" s="256">
        <f t="shared" ref="Y206:AF206" si="393">Y200-Y204</f>
        <v>0</v>
      </c>
      <c r="Z206" s="256">
        <f t="shared" si="393"/>
        <v>-2329</v>
      </c>
      <c r="AA206" s="256">
        <f t="shared" si="393"/>
        <v>4037</v>
      </c>
      <c r="AB206" s="256">
        <f t="shared" si="393"/>
        <v>-57</v>
      </c>
      <c r="AC206" s="256">
        <f t="shared" si="393"/>
        <v>858</v>
      </c>
      <c r="AD206" s="256">
        <f t="shared" si="393"/>
        <v>-26</v>
      </c>
      <c r="AE206" s="256">
        <f t="shared" si="393"/>
        <v>5018</v>
      </c>
      <c r="AF206" s="256">
        <f t="shared" si="393"/>
        <v>0</v>
      </c>
      <c r="AG206" s="42">
        <f>+SUM(M206:AF206)</f>
        <v>5084</v>
      </c>
      <c r="AH206" s="42">
        <f>AC206+AD206+Z206+T206+O206</f>
        <v>-939</v>
      </c>
      <c r="AI206" s="42">
        <f>AD206+AE206+AA206+U206+P206</f>
        <v>7930</v>
      </c>
      <c r="AJ206" s="256">
        <f>AJ200-AJ204</f>
        <v>-7515</v>
      </c>
      <c r="AK206" s="256">
        <f>AK200-AK204</f>
        <v>-341</v>
      </c>
      <c r="AL206" s="256">
        <f>AL200-AL204</f>
        <v>-104</v>
      </c>
      <c r="AM206" s="42">
        <f>+SUM(AJ206:AL206)</f>
        <v>-7960</v>
      </c>
      <c r="AN206" s="230">
        <f>+AM206+AG206+L206</f>
        <v>17031</v>
      </c>
      <c r="AQ206" s="42">
        <f>K206/AQ$5</f>
        <v>0</v>
      </c>
      <c r="AR206" s="42">
        <f>AG206/AR$5</f>
        <v>254.2</v>
      </c>
      <c r="AS206" s="42">
        <f>AH206/AS$5</f>
        <v>-187.8</v>
      </c>
      <c r="AT206" s="42">
        <f>AI206/AT$5</f>
        <v>528.66666666666663</v>
      </c>
      <c r="AU206" s="42">
        <f>AM206/AU$5</f>
        <v>-2653.3333333333335</v>
      </c>
      <c r="AV206" s="230">
        <f>AN206/AV$5</f>
        <v>549.38709677419354</v>
      </c>
      <c r="AW206" s="122"/>
      <c r="AX206" s="42">
        <f>MEDIAN($D206:$K206)</f>
        <v>-145</v>
      </c>
      <c r="AY206" s="42">
        <f>MEDIAN($M206:$AF206)</f>
        <v>0</v>
      </c>
      <c r="AZ206" s="42">
        <f>MEDIAN($AC206,$AD206,$Z206,$T206,$O206,Q206,AF206)</f>
        <v>0</v>
      </c>
      <c r="BA206" s="42">
        <f>MEDIAN(M206,N206,P206,R206,S206,U206,V206,Y206,AA206,AB206,AE206,W206,X206)</f>
        <v>0</v>
      </c>
      <c r="BB206" s="42">
        <f t="shared" ref="BB206" si="394">MEDIAN($AJ206:$AL206)</f>
        <v>-341</v>
      </c>
      <c r="BC206" s="230">
        <f>MEDIAN(D206:K206,M206:AF206,AJ206:AL206)</f>
        <v>-25</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5">D178+D193+D206</f>
        <v>233</v>
      </c>
      <c r="E208" s="256">
        <f t="shared" si="395"/>
        <v>-2465</v>
      </c>
      <c r="F208" s="256">
        <f t="shared" si="395"/>
        <v>15835</v>
      </c>
      <c r="G208" s="256">
        <f t="shared" si="395"/>
        <v>13344</v>
      </c>
      <c r="H208" s="256">
        <f t="shared" si="395"/>
        <v>18361</v>
      </c>
      <c r="I208" s="256">
        <f t="shared" si="395"/>
        <v>9714</v>
      </c>
      <c r="J208" s="256">
        <f t="shared" si="395"/>
        <v>-357</v>
      </c>
      <c r="K208" s="256">
        <f t="shared" si="395"/>
        <v>2125</v>
      </c>
      <c r="L208" s="42">
        <f>+SUM(D208:K208)</f>
        <v>56790</v>
      </c>
      <c r="M208" s="256">
        <f t="shared" ref="M208:V208" si="396">M178+M193+M206</f>
        <v>726</v>
      </c>
      <c r="N208" s="256">
        <f t="shared" si="396"/>
        <v>-85</v>
      </c>
      <c r="O208" s="256">
        <f t="shared" si="396"/>
        <v>10309</v>
      </c>
      <c r="P208" s="256">
        <f t="shared" si="396"/>
        <v>1104</v>
      </c>
      <c r="Q208" s="256">
        <f t="shared" si="396"/>
        <v>-25678</v>
      </c>
      <c r="R208" s="256">
        <f t="shared" si="396"/>
        <v>-2221</v>
      </c>
      <c r="S208" s="256">
        <f t="shared" si="396"/>
        <v>-5622</v>
      </c>
      <c r="T208" s="256">
        <f t="shared" si="396"/>
        <v>-356</v>
      </c>
      <c r="U208" s="256">
        <f t="shared" si="396"/>
        <v>2208</v>
      </c>
      <c r="V208" s="256">
        <f t="shared" si="396"/>
        <v>-3620</v>
      </c>
      <c r="W208" s="256">
        <f t="shared" ref="W208:X208" si="397">W178+W193+W206</f>
        <v>1126</v>
      </c>
      <c r="X208" s="256">
        <f t="shared" si="397"/>
        <v>904</v>
      </c>
      <c r="Y208" s="256">
        <f t="shared" ref="Y208:AF208" si="398">Y178+Y193+Y206</f>
        <v>-521</v>
      </c>
      <c r="Z208" s="256">
        <f t="shared" si="398"/>
        <v>-532</v>
      </c>
      <c r="AA208" s="256">
        <f t="shared" si="398"/>
        <v>-9370</v>
      </c>
      <c r="AB208" s="256">
        <f t="shared" si="398"/>
        <v>-228</v>
      </c>
      <c r="AC208" s="256">
        <f t="shared" si="398"/>
        <v>-2810</v>
      </c>
      <c r="AD208" s="256">
        <f t="shared" si="398"/>
        <v>-1860</v>
      </c>
      <c r="AE208" s="256">
        <f t="shared" si="398"/>
        <v>3717</v>
      </c>
      <c r="AF208" s="256">
        <f t="shared" si="398"/>
        <v>-1838</v>
      </c>
      <c r="AG208" s="42">
        <f>+SUM(M208:AF208)</f>
        <v>-34647</v>
      </c>
      <c r="AH208" s="42">
        <f>AC208+AD208+Z208+T208+O208</f>
        <v>4751</v>
      </c>
      <c r="AI208" s="42">
        <f>AD208+AE208+AA208+U208+P208</f>
        <v>-4201</v>
      </c>
      <c r="AJ208" s="256">
        <f>AJ178+AJ193+AJ206</f>
        <v>16416</v>
      </c>
      <c r="AK208" s="256">
        <f>AK178+AK193+AK206</f>
        <v>-9127</v>
      </c>
      <c r="AL208" s="256">
        <f>AL178+AL193+AL206</f>
        <v>-2176</v>
      </c>
      <c r="AM208" s="42">
        <f>+SUM(AJ208:AL208)</f>
        <v>5113</v>
      </c>
      <c r="AN208" s="230">
        <f>+AM208+AG208+L208</f>
        <v>27256</v>
      </c>
      <c r="AQ208" s="42">
        <f>K208/AQ$5</f>
        <v>265.625</v>
      </c>
      <c r="AR208" s="42">
        <f>AG208/AR$5</f>
        <v>-1732.35</v>
      </c>
      <c r="AS208" s="42">
        <f>AH208/AS$5</f>
        <v>950.2</v>
      </c>
      <c r="AT208" s="42">
        <f>AI208/AT$5</f>
        <v>-280.06666666666666</v>
      </c>
      <c r="AU208" s="42">
        <f>AM208/AU$5</f>
        <v>1704.3333333333333</v>
      </c>
      <c r="AV208" s="230">
        <f>AN208/AV$5</f>
        <v>879.22580645161293</v>
      </c>
      <c r="AW208" s="122"/>
      <c r="AX208" s="42">
        <f>MEDIAN($D208:$K208)</f>
        <v>5919.5</v>
      </c>
      <c r="AY208" s="42">
        <f>MEDIAN($M208:$AF208)</f>
        <v>-438.5</v>
      </c>
      <c r="AZ208" s="42">
        <f>MEDIAN($AC208,$AD208,$Z208,$T208,$O208,Q208,AF208)</f>
        <v>-1838</v>
      </c>
      <c r="BA208" s="42">
        <f>MEDIAN(M208,N208,P208,R208,S208,U208,V208,Y208,AA208,AB208,AE208,W208,X208)</f>
        <v>-85</v>
      </c>
      <c r="BB208" s="42">
        <f t="shared" ref="BB208" si="399">MEDIAN($AJ208:$AL208)</f>
        <v>-2176</v>
      </c>
      <c r="BC208" s="230">
        <f>MEDIAN(D208:K208,M208:AF208,AJ208:AL208)</f>
        <v>-228</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1670</v>
      </c>
      <c r="E210" s="160">
        <v>10283</v>
      </c>
      <c r="F210" s="160">
        <v>35548</v>
      </c>
      <c r="G210" s="160">
        <v>13101</v>
      </c>
      <c r="H210" s="144">
        <v>27681</v>
      </c>
      <c r="I210" s="144">
        <v>17969</v>
      </c>
      <c r="J210" s="160">
        <v>23487</v>
      </c>
      <c r="K210" s="144">
        <v>46727</v>
      </c>
      <c r="L210" s="43">
        <f>+SUM(D210:K210)</f>
        <v>176466</v>
      </c>
      <c r="M210" s="160">
        <v>820</v>
      </c>
      <c r="N210" s="160">
        <v>5306</v>
      </c>
      <c r="O210" s="160">
        <v>9156</v>
      </c>
      <c r="P210" s="160">
        <v>5798</v>
      </c>
      <c r="Q210" s="160">
        <v>28448</v>
      </c>
      <c r="R210" s="160">
        <v>3358</v>
      </c>
      <c r="S210" s="160">
        <v>9963</v>
      </c>
      <c r="T210" s="160">
        <v>418</v>
      </c>
      <c r="U210" s="160">
        <v>1521</v>
      </c>
      <c r="V210" s="144">
        <v>11766</v>
      </c>
      <c r="W210" s="144">
        <v>399</v>
      </c>
      <c r="X210" s="144">
        <v>210</v>
      </c>
      <c r="Y210" s="160">
        <v>17040</v>
      </c>
      <c r="Z210" s="160">
        <v>1702</v>
      </c>
      <c r="AA210" s="250">
        <v>13631</v>
      </c>
      <c r="AB210" s="160">
        <v>1617</v>
      </c>
      <c r="AC210" s="160">
        <v>3870</v>
      </c>
      <c r="AD210" s="160">
        <v>11247</v>
      </c>
      <c r="AE210" s="160">
        <v>57</v>
      </c>
      <c r="AF210" s="160">
        <v>8275</v>
      </c>
      <c r="AG210" s="43">
        <f>+SUM(M210:AF210)</f>
        <v>134602</v>
      </c>
      <c r="AH210" s="43">
        <f>AC210+AD210+Z210+T210+O210</f>
        <v>26393</v>
      </c>
      <c r="AI210" s="43">
        <f>AD210+AE210+AA210+U210+P210</f>
        <v>32254</v>
      </c>
      <c r="AJ210" s="160">
        <v>5469</v>
      </c>
      <c r="AK210" s="144">
        <v>12263</v>
      </c>
      <c r="AL210" s="160">
        <v>2383</v>
      </c>
      <c r="AM210" s="43">
        <f>+SUM(AJ210:AL210)</f>
        <v>20115</v>
      </c>
      <c r="AN210" s="44">
        <f>+AM210+AG210+L210</f>
        <v>331183</v>
      </c>
      <c r="AQ210" s="43">
        <f t="shared" ref="AQ210" si="400">K210/AQ$5</f>
        <v>5840.875</v>
      </c>
      <c r="AR210" s="43">
        <f t="shared" ref="AR210:AT210" si="401">AG210/AR$5</f>
        <v>6730.1</v>
      </c>
      <c r="AS210" s="43">
        <f t="shared" si="401"/>
        <v>5278.6</v>
      </c>
      <c r="AT210" s="43">
        <f t="shared" si="401"/>
        <v>2150.2666666666669</v>
      </c>
      <c r="AU210" s="43">
        <f t="shared" ref="AU210:AV210" si="402">AM210/AU$5</f>
        <v>6705</v>
      </c>
      <c r="AV210" s="44">
        <f t="shared" si="402"/>
        <v>10683.322580645161</v>
      </c>
      <c r="AW210" s="122"/>
      <c r="AX210" s="43">
        <f>MEDIAN($D210:$K210)</f>
        <v>20728</v>
      </c>
      <c r="AY210" s="43">
        <f>MEDIAN($M210:$AF210)</f>
        <v>4588</v>
      </c>
      <c r="AZ210" s="43">
        <f>MEDIAN($AC210,$AD210,$Z210,$T210,$O210,Q210,AF210)</f>
        <v>8275</v>
      </c>
      <c r="BA210" s="43">
        <f>MEDIAN(M210,N210,P210,R210,S210,U210,V210,Y210,AA210,AB210,AE210,W210,X210)</f>
        <v>3358</v>
      </c>
      <c r="BB210" s="43">
        <f t="shared" ref="BB210" si="403">MEDIAN($AJ210:$AL210)</f>
        <v>5469</v>
      </c>
      <c r="BC210" s="44">
        <f>MEDIAN(D210:K210,M210:AF210,AJ210:AL210)</f>
        <v>8275</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4">D208+D210</f>
        <v>1903</v>
      </c>
      <c r="E212" s="280">
        <f t="shared" si="404"/>
        <v>7818</v>
      </c>
      <c r="F212" s="280">
        <f t="shared" si="404"/>
        <v>51383</v>
      </c>
      <c r="G212" s="280">
        <f t="shared" si="404"/>
        <v>26445</v>
      </c>
      <c r="H212" s="280">
        <f t="shared" si="404"/>
        <v>46042</v>
      </c>
      <c r="I212" s="280">
        <f t="shared" si="404"/>
        <v>27683</v>
      </c>
      <c r="J212" s="280">
        <f t="shared" si="404"/>
        <v>23130</v>
      </c>
      <c r="K212" s="280">
        <f t="shared" si="404"/>
        <v>48852</v>
      </c>
      <c r="L212" s="42">
        <f t="shared" si="404"/>
        <v>233256</v>
      </c>
      <c r="M212" s="280">
        <f t="shared" si="404"/>
        <v>1546</v>
      </c>
      <c r="N212" s="280">
        <f t="shared" si="404"/>
        <v>5221</v>
      </c>
      <c r="O212" s="280">
        <f t="shared" si="404"/>
        <v>19465</v>
      </c>
      <c r="P212" s="280">
        <f t="shared" si="404"/>
        <v>6902</v>
      </c>
      <c r="Q212" s="280">
        <f t="shared" si="404"/>
        <v>2770</v>
      </c>
      <c r="R212" s="280">
        <f t="shared" si="404"/>
        <v>1137</v>
      </c>
      <c r="S212" s="280">
        <f t="shared" si="404"/>
        <v>4341</v>
      </c>
      <c r="T212" s="280">
        <f t="shared" si="404"/>
        <v>62</v>
      </c>
      <c r="U212" s="280">
        <f t="shared" si="404"/>
        <v>3729</v>
      </c>
      <c r="V212" s="280">
        <f t="shared" si="404"/>
        <v>8146</v>
      </c>
      <c r="W212" s="280">
        <f t="shared" ref="W212:X212" si="405">W208+W210</f>
        <v>1525</v>
      </c>
      <c r="X212" s="280">
        <f t="shared" si="405"/>
        <v>1114</v>
      </c>
      <c r="Y212" s="280">
        <f t="shared" ref="Y212:AN212" si="406">Y208+Y210</f>
        <v>16519</v>
      </c>
      <c r="Z212" s="280">
        <f t="shared" si="406"/>
        <v>1170</v>
      </c>
      <c r="AA212" s="280">
        <f t="shared" si="406"/>
        <v>4261</v>
      </c>
      <c r="AB212" s="280">
        <f t="shared" si="406"/>
        <v>1389</v>
      </c>
      <c r="AC212" s="280">
        <f t="shared" si="406"/>
        <v>1060</v>
      </c>
      <c r="AD212" s="280">
        <f t="shared" si="406"/>
        <v>9387</v>
      </c>
      <c r="AE212" s="280">
        <f t="shared" si="406"/>
        <v>3774</v>
      </c>
      <c r="AF212" s="280">
        <f t="shared" si="406"/>
        <v>6437</v>
      </c>
      <c r="AG212" s="42">
        <f t="shared" si="406"/>
        <v>99955</v>
      </c>
      <c r="AH212" s="42">
        <f t="shared" si="406"/>
        <v>31144</v>
      </c>
      <c r="AI212" s="42">
        <f t="shared" si="406"/>
        <v>28053</v>
      </c>
      <c r="AJ212" s="284">
        <f t="shared" si="406"/>
        <v>21885</v>
      </c>
      <c r="AK212" s="280">
        <f t="shared" si="406"/>
        <v>3136</v>
      </c>
      <c r="AL212" s="285">
        <f t="shared" si="406"/>
        <v>207</v>
      </c>
      <c r="AM212" s="42">
        <f t="shared" si="406"/>
        <v>25228</v>
      </c>
      <c r="AN212" s="230">
        <f t="shared" si="406"/>
        <v>358439</v>
      </c>
      <c r="AQ212" s="42">
        <f>K212/AQ$5</f>
        <v>6106.5</v>
      </c>
      <c r="AR212" s="42">
        <f>AG212/AR$5</f>
        <v>4997.75</v>
      </c>
      <c r="AS212" s="42">
        <f>AH212/AS$5</f>
        <v>6228.8</v>
      </c>
      <c r="AT212" s="42">
        <f>AI212/AT$5</f>
        <v>1870.2</v>
      </c>
      <c r="AU212" s="42">
        <f>AM212/AU$5</f>
        <v>8409.3333333333339</v>
      </c>
      <c r="AV212" s="230">
        <f>AN212/AV$5</f>
        <v>11562.548387096775</v>
      </c>
      <c r="AW212" s="122"/>
      <c r="AX212" s="42">
        <f>MEDIAN($D212:$K212)</f>
        <v>27064</v>
      </c>
      <c r="AY212" s="42">
        <f>MEDIAN($M212:$AF212)</f>
        <v>3751.5</v>
      </c>
      <c r="AZ212" s="42">
        <f>MEDIAN($AC212,$AD212,$Z212,$T212,$O212,Q212,AF212)</f>
        <v>2770</v>
      </c>
      <c r="BA212" s="42">
        <f>MEDIAN(M212,N212,P212,R212,S212,U212,V212,Y212,AA212,AB212,AE212,W212,X212)</f>
        <v>3774</v>
      </c>
      <c r="BB212" s="42">
        <f t="shared" ref="BB212" si="407">MEDIAN($AJ212:$AL212)</f>
        <v>3136</v>
      </c>
      <c r="BC212" s="230">
        <f>MEDIAN(D212:K212,M212:AF212,AJ212:AL212)</f>
        <v>4341</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10942</v>
      </c>
      <c r="I215" s="144">
        <v>0</v>
      </c>
      <c r="J215" s="160">
        <v>0</v>
      </c>
      <c r="K215" s="144">
        <v>13389</v>
      </c>
      <c r="L215" s="43">
        <f>+SUM(D215:K215)</f>
        <v>24331</v>
      </c>
      <c r="M215" s="160">
        <v>0</v>
      </c>
      <c r="N215" s="160">
        <v>0</v>
      </c>
      <c r="O215" s="160">
        <v>0</v>
      </c>
      <c r="P215" s="160">
        <v>0</v>
      </c>
      <c r="Q215" s="160">
        <v>29271</v>
      </c>
      <c r="R215" s="160">
        <v>0</v>
      </c>
      <c r="S215" s="160">
        <v>0</v>
      </c>
      <c r="T215" s="160">
        <v>23.2</v>
      </c>
      <c r="U215" s="160">
        <v>0</v>
      </c>
      <c r="V215" s="144">
        <v>0</v>
      </c>
      <c r="W215" s="144">
        <v>0</v>
      </c>
      <c r="X215" s="144">
        <v>0</v>
      </c>
      <c r="Y215" s="160">
        <v>0</v>
      </c>
      <c r="Z215" s="160">
        <v>0</v>
      </c>
      <c r="AA215" s="250">
        <v>0</v>
      </c>
      <c r="AB215" s="160">
        <v>2589</v>
      </c>
      <c r="AC215" s="160">
        <v>0</v>
      </c>
      <c r="AD215" s="160">
        <v>0</v>
      </c>
      <c r="AE215" s="160">
        <v>0</v>
      </c>
      <c r="AF215" s="160">
        <v>0</v>
      </c>
      <c r="AG215" s="43">
        <f>+SUM(M215:AF215)</f>
        <v>31883.200000000001</v>
      </c>
      <c r="AH215" s="43">
        <f>AC215+AD215+Z215+T215+O215</f>
        <v>23.2</v>
      </c>
      <c r="AI215" s="43">
        <f>AD215+AE215+AA215+U215+P215</f>
        <v>0</v>
      </c>
      <c r="AJ215" s="160">
        <v>-24</v>
      </c>
      <c r="AK215" s="144">
        <v>0</v>
      </c>
      <c r="AL215" s="160">
        <v>0</v>
      </c>
      <c r="AM215" s="43">
        <f>+SUM(AJ215:AL215)</f>
        <v>-24</v>
      </c>
      <c r="AN215" s="44">
        <f>+AM215+AG215+L215</f>
        <v>56190.2</v>
      </c>
      <c r="AQ215" s="43">
        <f t="shared" ref="AQ215" si="408">K215/AQ$5</f>
        <v>1673.625</v>
      </c>
      <c r="AR215" s="43">
        <f t="shared" ref="AR215:AT215" si="409">AG215/AR$5</f>
        <v>1594.16</v>
      </c>
      <c r="AS215" s="43">
        <f t="shared" si="409"/>
        <v>4.6399999999999997</v>
      </c>
      <c r="AT215" s="43">
        <f t="shared" si="409"/>
        <v>0</v>
      </c>
      <c r="AU215" s="43">
        <f t="shared" ref="AU215:AV215" si="410">AM215/AU$5</f>
        <v>-8</v>
      </c>
      <c r="AV215" s="44">
        <f t="shared" si="410"/>
        <v>1812.5870967741935</v>
      </c>
      <c r="AW215" s="122"/>
      <c r="AX215" s="43">
        <f>MEDIAN($D215:$K215)</f>
        <v>0</v>
      </c>
      <c r="AY215" s="43">
        <f>MEDIAN($M215:$AF215)</f>
        <v>0</v>
      </c>
      <c r="AZ215" s="43">
        <f>MEDIAN($AC215,$AD215,$Z215,$T215,$O215,Q215,AF215)</f>
        <v>0</v>
      </c>
      <c r="BA215" s="43">
        <f>MEDIAN(M215,N215,P215,R215,S215,U215,V215,Y215,AA215,AB215,AE215,W215,X215)</f>
        <v>0</v>
      </c>
      <c r="BB215" s="43">
        <f t="shared" ref="BB215" si="411">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2">D215+D212</f>
        <v>1903</v>
      </c>
      <c r="E217" s="280">
        <f t="shared" si="412"/>
        <v>7818</v>
      </c>
      <c r="F217" s="280">
        <f t="shared" si="412"/>
        <v>51383</v>
      </c>
      <c r="G217" s="280">
        <f t="shared" si="412"/>
        <v>26445</v>
      </c>
      <c r="H217" s="280">
        <f t="shared" si="412"/>
        <v>56984</v>
      </c>
      <c r="I217" s="280">
        <f t="shared" si="412"/>
        <v>27683</v>
      </c>
      <c r="J217" s="280">
        <f t="shared" si="412"/>
        <v>23130</v>
      </c>
      <c r="K217" s="280">
        <f t="shared" si="412"/>
        <v>62241</v>
      </c>
      <c r="L217" s="42">
        <f>+SUM(D217:K217)</f>
        <v>257587</v>
      </c>
      <c r="M217" s="280">
        <f t="shared" ref="M217:V217" si="413">M215+M212</f>
        <v>1546</v>
      </c>
      <c r="N217" s="280">
        <f t="shared" si="413"/>
        <v>5221</v>
      </c>
      <c r="O217" s="280">
        <f t="shared" si="413"/>
        <v>19465</v>
      </c>
      <c r="P217" s="280">
        <f t="shared" si="413"/>
        <v>6902</v>
      </c>
      <c r="Q217" s="280">
        <f t="shared" si="413"/>
        <v>32041</v>
      </c>
      <c r="R217" s="280">
        <f t="shared" si="413"/>
        <v>1137</v>
      </c>
      <c r="S217" s="280">
        <f t="shared" si="413"/>
        <v>4341</v>
      </c>
      <c r="T217" s="280">
        <f t="shared" si="413"/>
        <v>85.2</v>
      </c>
      <c r="U217" s="280">
        <f t="shared" si="413"/>
        <v>3729</v>
      </c>
      <c r="V217" s="280">
        <f t="shared" si="413"/>
        <v>8146</v>
      </c>
      <c r="W217" s="280">
        <f t="shared" ref="W217:X217" si="414">W215+W212</f>
        <v>1525</v>
      </c>
      <c r="X217" s="280">
        <f t="shared" si="414"/>
        <v>1114</v>
      </c>
      <c r="Y217" s="280">
        <f t="shared" ref="Y217:AF217" si="415">Y215+Y212</f>
        <v>16519</v>
      </c>
      <c r="Z217" s="280">
        <f t="shared" si="415"/>
        <v>1170</v>
      </c>
      <c r="AA217" s="280">
        <f t="shared" si="415"/>
        <v>4261</v>
      </c>
      <c r="AB217" s="280">
        <f t="shared" si="415"/>
        <v>3978</v>
      </c>
      <c r="AC217" s="280">
        <f t="shared" si="415"/>
        <v>1060</v>
      </c>
      <c r="AD217" s="280">
        <f t="shared" si="415"/>
        <v>9387</v>
      </c>
      <c r="AE217" s="280">
        <f t="shared" si="415"/>
        <v>3774</v>
      </c>
      <c r="AF217" s="280">
        <f t="shared" si="415"/>
        <v>6437</v>
      </c>
      <c r="AG217" s="42">
        <f>+SUM(M217:AF217)</f>
        <v>131838.20000000001</v>
      </c>
      <c r="AH217" s="42">
        <f>AC217+AD217+Z217+T217+O217</f>
        <v>31167.200000000001</v>
      </c>
      <c r="AI217" s="42">
        <f>AD217+AE217+AA217+U217+P217</f>
        <v>28053</v>
      </c>
      <c r="AJ217" s="280">
        <f>AJ215+AJ212</f>
        <v>21861</v>
      </c>
      <c r="AK217" s="280">
        <f>AK215+AK212</f>
        <v>3136</v>
      </c>
      <c r="AL217" s="280">
        <f>AL215+AL212</f>
        <v>207</v>
      </c>
      <c r="AM217" s="42">
        <f>+SUM(AJ217:AL217)</f>
        <v>25204</v>
      </c>
      <c r="AN217" s="230">
        <f>+AM217+AG217+L217</f>
        <v>414629.2</v>
      </c>
      <c r="AQ217" s="42">
        <f>K217/AQ$5</f>
        <v>7780.125</v>
      </c>
      <c r="AR217" s="42">
        <f>AG217/AR$5</f>
        <v>6591.9100000000008</v>
      </c>
      <c r="AS217" s="42">
        <f>AH217/AS$5</f>
        <v>6233.4400000000005</v>
      </c>
      <c r="AT217" s="42">
        <f>AI217/AT$5</f>
        <v>1870.2</v>
      </c>
      <c r="AU217" s="42">
        <f>AM217/AU$5</f>
        <v>8401.3333333333339</v>
      </c>
      <c r="AV217" s="230">
        <f>AN217/AV$5</f>
        <v>13375.135483870969</v>
      </c>
      <c r="AW217" s="122"/>
      <c r="AX217" s="42">
        <f>MEDIAN($D217:$K217)</f>
        <v>27064</v>
      </c>
      <c r="AY217" s="42">
        <f>MEDIAN($M217:$AF217)</f>
        <v>4119.5</v>
      </c>
      <c r="AZ217" s="42">
        <f>MEDIAN($AC217,$AD217,$Z217,$T217,$O217,Q217,AF217)</f>
        <v>6437</v>
      </c>
      <c r="BA217" s="42">
        <f>MEDIAN(M217,N217,P217,R217,S217,U217,V217,Y217,AA217,AB217,AE217,W217,X217)</f>
        <v>3978</v>
      </c>
      <c r="BB217" s="42">
        <f t="shared" ref="BB217" si="416">MEDIAN($AJ217:$AL217)</f>
        <v>3136</v>
      </c>
      <c r="BC217" s="230">
        <f>MEDIAN(D217:K217,M217:AF217,AJ217:AL217)</f>
        <v>5221</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2007</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5056</v>
      </c>
      <c r="E225" s="17">
        <v>2844</v>
      </c>
      <c r="F225" s="17">
        <v>9053</v>
      </c>
      <c r="G225" s="17">
        <v>22618</v>
      </c>
      <c r="H225" s="135">
        <v>13980</v>
      </c>
      <c r="I225" s="135">
        <v>32119</v>
      </c>
      <c r="J225" s="17">
        <v>48</v>
      </c>
      <c r="K225" s="135">
        <v>16728</v>
      </c>
      <c r="L225" s="43">
        <f>+SUM(D225:K225)</f>
        <v>102446</v>
      </c>
      <c r="M225" s="160">
        <v>1605</v>
      </c>
      <c r="N225" s="160">
        <v>699</v>
      </c>
      <c r="O225" s="160">
        <v>6407</v>
      </c>
      <c r="P225" s="160">
        <v>800</v>
      </c>
      <c r="Q225" s="160">
        <v>-1065</v>
      </c>
      <c r="R225" s="160">
        <v>234</v>
      </c>
      <c r="S225" s="160">
        <v>-1540</v>
      </c>
      <c r="T225" s="160">
        <v>59</v>
      </c>
      <c r="U225" s="160">
        <v>5339</v>
      </c>
      <c r="V225" s="144">
        <v>504</v>
      </c>
      <c r="W225" s="144">
        <v>-610</v>
      </c>
      <c r="X225" s="144">
        <v>2174</v>
      </c>
      <c r="Y225" s="160">
        <v>2350</v>
      </c>
      <c r="Z225" s="160">
        <v>2625</v>
      </c>
      <c r="AA225" s="250">
        <v>88</v>
      </c>
      <c r="AB225" s="160">
        <v>1109</v>
      </c>
      <c r="AC225" s="160">
        <v>-504</v>
      </c>
      <c r="AD225" s="160">
        <v>2043</v>
      </c>
      <c r="AE225" s="160">
        <v>-3720</v>
      </c>
      <c r="AF225" s="160">
        <v>145</v>
      </c>
      <c r="AG225" s="43">
        <f>+SUM(M225:AF225)</f>
        <v>18742</v>
      </c>
      <c r="AH225" s="43">
        <f>AC225+AD225+Z225+T225+O225</f>
        <v>10630</v>
      </c>
      <c r="AI225" s="43">
        <f>AD225+AE225+AA225+U225+P225</f>
        <v>4550</v>
      </c>
      <c r="AJ225" s="160">
        <v>5419</v>
      </c>
      <c r="AK225" s="144">
        <v>750</v>
      </c>
      <c r="AL225" s="160">
        <v>-1473</v>
      </c>
      <c r="AM225" s="43">
        <f>+SUM(AJ225:AL225)</f>
        <v>4696</v>
      </c>
      <c r="AN225" s="44">
        <f>+AM225+AG225+L225</f>
        <v>125884</v>
      </c>
      <c r="AQ225" s="43">
        <f t="shared" ref="AQ225" si="417">K225/AQ$5</f>
        <v>2091</v>
      </c>
      <c r="AR225" s="43">
        <f t="shared" ref="AR225:AT225" si="418">AG225/AR$5</f>
        <v>937.1</v>
      </c>
      <c r="AS225" s="43">
        <f t="shared" si="418"/>
        <v>2126</v>
      </c>
      <c r="AT225" s="43">
        <f t="shared" si="418"/>
        <v>303.33333333333331</v>
      </c>
      <c r="AU225" s="43">
        <f t="shared" ref="AU225:AV225" si="419">AM225/AU$5</f>
        <v>1565.3333333333333</v>
      </c>
      <c r="AV225" s="44">
        <f t="shared" si="419"/>
        <v>4060.7741935483873</v>
      </c>
      <c r="AW225" s="122"/>
      <c r="AX225" s="43">
        <f>MEDIAN($D225:$K225)</f>
        <v>11516.5</v>
      </c>
      <c r="AY225" s="43">
        <f>MEDIAN($M225:$AF225)</f>
        <v>601.5</v>
      </c>
      <c r="AZ225" s="43">
        <f>MEDIAN($AC225,$AD225,$Z225,$T225,$O225,Q225,AF225)</f>
        <v>145</v>
      </c>
      <c r="BA225" s="43">
        <f>MEDIAN(M225,N225,P225,R225,S225,U225,V225,Y225,AA225,AB225,AE225,W225,X225)</f>
        <v>699</v>
      </c>
      <c r="BB225" s="43">
        <f t="shared" ref="BB225" si="420">MEDIAN($AJ225:$AL225)</f>
        <v>750</v>
      </c>
      <c r="BC225" s="44">
        <f>MEDIAN(D225:K225,M225:AF225,AJ225:AL225)</f>
        <v>1109</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22766</v>
      </c>
      <c r="E228" s="160">
        <v>8517</v>
      </c>
      <c r="F228" s="160">
        <v>33197</v>
      </c>
      <c r="G228" s="160">
        <v>96422</v>
      </c>
      <c r="H228" s="144">
        <v>24120</v>
      </c>
      <c r="I228" s="144">
        <v>59676</v>
      </c>
      <c r="J228" s="160">
        <v>15973</v>
      </c>
      <c r="K228" s="144">
        <v>27292</v>
      </c>
      <c r="L228" s="43">
        <f>+SUM(D228:K228)</f>
        <v>287963</v>
      </c>
      <c r="M228" s="160">
        <v>1301</v>
      </c>
      <c r="N228" s="160">
        <v>2846</v>
      </c>
      <c r="O228" s="160">
        <v>5759</v>
      </c>
      <c r="P228" s="160">
        <v>3152</v>
      </c>
      <c r="Q228" s="160">
        <v>8645</v>
      </c>
      <c r="R228" s="160">
        <v>2431</v>
      </c>
      <c r="S228" s="160">
        <v>1769</v>
      </c>
      <c r="T228" s="160">
        <v>4967</v>
      </c>
      <c r="U228" s="160">
        <v>2620</v>
      </c>
      <c r="V228" s="144">
        <v>1603</v>
      </c>
      <c r="W228" s="144">
        <v>1327</v>
      </c>
      <c r="X228" s="144">
        <v>304</v>
      </c>
      <c r="Y228" s="160">
        <v>4552</v>
      </c>
      <c r="Z228" s="160">
        <v>10314</v>
      </c>
      <c r="AA228" s="250">
        <v>4305</v>
      </c>
      <c r="AB228" s="160">
        <v>2418</v>
      </c>
      <c r="AC228" s="160">
        <v>7418</v>
      </c>
      <c r="AD228" s="160">
        <v>5489</v>
      </c>
      <c r="AE228" s="160">
        <v>1816</v>
      </c>
      <c r="AF228" s="160">
        <v>3660</v>
      </c>
      <c r="AG228" s="43">
        <f>+SUM(M228:AF228)</f>
        <v>76696</v>
      </c>
      <c r="AH228" s="43">
        <f t="shared" ref="AH228:AI231" si="421">AC228+AD228+Z228+T228+O228</f>
        <v>33947</v>
      </c>
      <c r="AI228" s="43">
        <f t="shared" si="421"/>
        <v>17382</v>
      </c>
      <c r="AJ228" s="160">
        <v>10395</v>
      </c>
      <c r="AK228" s="144">
        <v>1624</v>
      </c>
      <c r="AL228" s="160">
        <v>833</v>
      </c>
      <c r="AM228" s="43">
        <f>+SUM(AJ228:AL228)</f>
        <v>12852</v>
      </c>
      <c r="AN228" s="44">
        <f>+AM228+AG228+L228</f>
        <v>377511</v>
      </c>
      <c r="AQ228" s="43">
        <f t="shared" ref="AQ228:AQ231" si="422">K228/AQ$5</f>
        <v>3411.5</v>
      </c>
      <c r="AR228" s="43">
        <f t="shared" ref="AR228:AT231" si="423">AG228/AR$5</f>
        <v>3834.8</v>
      </c>
      <c r="AS228" s="43">
        <f t="shared" si="423"/>
        <v>6789.4</v>
      </c>
      <c r="AT228" s="43">
        <f t="shared" si="423"/>
        <v>1158.8</v>
      </c>
      <c r="AU228" s="43">
        <f t="shared" ref="AU228:AV231" si="424">AM228/AU$5</f>
        <v>4284</v>
      </c>
      <c r="AV228" s="44">
        <f t="shared" si="424"/>
        <v>12177.774193548386</v>
      </c>
      <c r="AW228" s="122"/>
      <c r="AX228" s="43">
        <f>MEDIAN($D228:$K228)</f>
        <v>25706</v>
      </c>
      <c r="AY228" s="43">
        <f>MEDIAN($M228:$AF228)</f>
        <v>2999</v>
      </c>
      <c r="AZ228" s="43">
        <f t="shared" ref="AZ228:AZ232" si="425">MEDIAN($AC228,$AD228,$Z228,$T228,$O228,Q228,AF228)</f>
        <v>5759</v>
      </c>
      <c r="BA228" s="43">
        <f t="shared" ref="BA228:BA232" si="426">MEDIAN(M228,N228,P228,R228,S228,U228,V228,Y228,AA228,AB228,AE228,W228,X228)</f>
        <v>2418</v>
      </c>
      <c r="BB228" s="43">
        <f t="shared" ref="BB228:BB232" si="427">MEDIAN($AJ228:$AL228)</f>
        <v>1624</v>
      </c>
      <c r="BC228" s="44">
        <f t="shared" ref="BC228:BC232" si="428">MEDIAN(D228:K228,M228:AF228,AJ228:AL228)</f>
        <v>4552</v>
      </c>
    </row>
    <row r="229" spans="1:55" s="204" customFormat="1">
      <c r="A229" s="199"/>
      <c r="B229" s="200" t="s">
        <v>142</v>
      </c>
      <c r="C229" s="201"/>
      <c r="D229" s="144">
        <v>32</v>
      </c>
      <c r="E229" s="160">
        <v>-280</v>
      </c>
      <c r="F229" s="160">
        <v>0</v>
      </c>
      <c r="G229" s="160">
        <v>909</v>
      </c>
      <c r="H229" s="144">
        <v>369</v>
      </c>
      <c r="I229" s="144">
        <v>909</v>
      </c>
      <c r="J229" s="160">
        <v>461</v>
      </c>
      <c r="K229" s="144">
        <v>29</v>
      </c>
      <c r="L229" s="43">
        <f>+SUM(D229:K229)</f>
        <v>2429</v>
      </c>
      <c r="M229" s="160">
        <v>15</v>
      </c>
      <c r="N229" s="160">
        <v>0</v>
      </c>
      <c r="O229" s="160">
        <v>-15</v>
      </c>
      <c r="P229" s="160">
        <v>0</v>
      </c>
      <c r="Q229" s="160">
        <v>0</v>
      </c>
      <c r="R229" s="160">
        <v>180</v>
      </c>
      <c r="S229" s="160">
        <v>-17</v>
      </c>
      <c r="T229" s="160">
        <v>-3</v>
      </c>
      <c r="U229" s="160">
        <v>171</v>
      </c>
      <c r="V229" s="144">
        <v>0</v>
      </c>
      <c r="W229" s="144">
        <v>0</v>
      </c>
      <c r="X229" s="144">
        <v>0</v>
      </c>
      <c r="Y229" s="160">
        <v>38</v>
      </c>
      <c r="Z229" s="160">
        <v>-37</v>
      </c>
      <c r="AA229" s="250">
        <v>55</v>
      </c>
      <c r="AB229" s="160">
        <v>-13</v>
      </c>
      <c r="AC229" s="160">
        <v>-6</v>
      </c>
      <c r="AD229" s="160">
        <v>37</v>
      </c>
      <c r="AE229" s="160">
        <v>82</v>
      </c>
      <c r="AF229" s="160">
        <v>0</v>
      </c>
      <c r="AG229" s="43">
        <f>+SUM(M229:AF229)</f>
        <v>487</v>
      </c>
      <c r="AH229" s="43">
        <f t="shared" si="421"/>
        <v>-24</v>
      </c>
      <c r="AI229" s="43">
        <f t="shared" si="421"/>
        <v>345</v>
      </c>
      <c r="AJ229" s="160">
        <v>80</v>
      </c>
      <c r="AK229" s="144">
        <v>-35</v>
      </c>
      <c r="AL229" s="160">
        <v>0</v>
      </c>
      <c r="AM229" s="43">
        <f>+SUM(AJ229:AL229)</f>
        <v>45</v>
      </c>
      <c r="AN229" s="44">
        <f>+AM229+AG229+L229</f>
        <v>2961</v>
      </c>
      <c r="AQ229" s="43">
        <f t="shared" si="422"/>
        <v>3.625</v>
      </c>
      <c r="AR229" s="43">
        <f t="shared" si="423"/>
        <v>24.35</v>
      </c>
      <c r="AS229" s="43">
        <f t="shared" si="423"/>
        <v>-4.8</v>
      </c>
      <c r="AT229" s="43">
        <f t="shared" si="423"/>
        <v>23</v>
      </c>
      <c r="AU229" s="43">
        <f t="shared" si="424"/>
        <v>15</v>
      </c>
      <c r="AV229" s="44">
        <f t="shared" si="424"/>
        <v>95.516129032258064</v>
      </c>
      <c r="AW229" s="122"/>
      <c r="AX229" s="43">
        <f>MEDIAN($D229:$K229)</f>
        <v>200.5</v>
      </c>
      <c r="AY229" s="43">
        <f>MEDIAN($M229:$AF229)</f>
        <v>0</v>
      </c>
      <c r="AZ229" s="43">
        <f t="shared" si="425"/>
        <v>-3</v>
      </c>
      <c r="BA229" s="43">
        <f t="shared" si="426"/>
        <v>0</v>
      </c>
      <c r="BB229" s="43">
        <f t="shared" si="427"/>
        <v>0</v>
      </c>
      <c r="BC229" s="44">
        <f t="shared" si="428"/>
        <v>0</v>
      </c>
    </row>
    <row r="230" spans="1:55" s="204" customFormat="1">
      <c r="A230" s="199"/>
      <c r="B230" s="200" t="s">
        <v>141</v>
      </c>
      <c r="C230" s="201"/>
      <c r="D230" s="144">
        <v>0</v>
      </c>
      <c r="E230" s="160">
        <v>0</v>
      </c>
      <c r="F230" s="160">
        <v>0</v>
      </c>
      <c r="G230" s="160">
        <v>0</v>
      </c>
      <c r="H230" s="144">
        <v>0</v>
      </c>
      <c r="I230" s="144">
        <v>0</v>
      </c>
      <c r="J230" s="160">
        <v>0</v>
      </c>
      <c r="K230" s="144">
        <v>-67</v>
      </c>
      <c r="L230" s="43">
        <f>+SUM(D230:K230)</f>
        <v>-67</v>
      </c>
      <c r="M230" s="160">
        <v>0</v>
      </c>
      <c r="N230" s="160">
        <v>0</v>
      </c>
      <c r="O230" s="160">
        <v>0</v>
      </c>
      <c r="P230" s="160">
        <v>0</v>
      </c>
      <c r="Q230" s="160">
        <v>0</v>
      </c>
      <c r="R230" s="160">
        <v>0</v>
      </c>
      <c r="S230" s="160">
        <v>282</v>
      </c>
      <c r="T230" s="160">
        <v>0</v>
      </c>
      <c r="U230" s="160">
        <v>0</v>
      </c>
      <c r="V230" s="144">
        <v>0</v>
      </c>
      <c r="W230" s="144">
        <v>0</v>
      </c>
      <c r="X230" s="144">
        <v>0</v>
      </c>
      <c r="Y230" s="160">
        <v>0</v>
      </c>
      <c r="Z230" s="160">
        <v>0</v>
      </c>
      <c r="AA230" s="250">
        <v>0</v>
      </c>
      <c r="AB230" s="160">
        <v>0</v>
      </c>
      <c r="AC230" s="160">
        <v>0</v>
      </c>
      <c r="AD230" s="160">
        <v>0</v>
      </c>
      <c r="AE230" s="160">
        <v>0</v>
      </c>
      <c r="AF230" s="160">
        <v>0</v>
      </c>
      <c r="AG230" s="43">
        <f>+SUM(M230:AF230)</f>
        <v>282</v>
      </c>
      <c r="AH230" s="43">
        <f t="shared" si="421"/>
        <v>0</v>
      </c>
      <c r="AI230" s="43">
        <f t="shared" si="421"/>
        <v>0</v>
      </c>
      <c r="AJ230" s="160">
        <v>0</v>
      </c>
      <c r="AK230" s="144">
        <v>0</v>
      </c>
      <c r="AL230" s="160">
        <v>0</v>
      </c>
      <c r="AM230" s="43">
        <f>+SUM(AJ230:AL230)</f>
        <v>0</v>
      </c>
      <c r="AN230" s="44">
        <f>+AM230+AG230+L230</f>
        <v>215</v>
      </c>
      <c r="AQ230" s="43">
        <f t="shared" si="422"/>
        <v>-8.375</v>
      </c>
      <c r="AR230" s="43">
        <f t="shared" si="423"/>
        <v>14.1</v>
      </c>
      <c r="AS230" s="43">
        <f t="shared" si="423"/>
        <v>0</v>
      </c>
      <c r="AT230" s="43">
        <f t="shared" si="423"/>
        <v>0</v>
      </c>
      <c r="AU230" s="43">
        <f t="shared" si="424"/>
        <v>0</v>
      </c>
      <c r="AV230" s="44">
        <f t="shared" si="424"/>
        <v>6.935483870967742</v>
      </c>
      <c r="AW230" s="122"/>
      <c r="AX230" s="43">
        <f>MEDIAN($D230:$K230)</f>
        <v>0</v>
      </c>
      <c r="AY230" s="43">
        <f>MEDIAN($M230:$AF230)</f>
        <v>0</v>
      </c>
      <c r="AZ230" s="43">
        <f t="shared" si="425"/>
        <v>0</v>
      </c>
      <c r="BA230" s="43">
        <f t="shared" si="426"/>
        <v>0</v>
      </c>
      <c r="BB230" s="43">
        <f t="shared" si="427"/>
        <v>0</v>
      </c>
      <c r="BC230" s="44">
        <f t="shared" si="428"/>
        <v>0</v>
      </c>
    </row>
    <row r="231" spans="1:55" s="204" customFormat="1">
      <c r="A231" s="199"/>
      <c r="B231" s="200" t="s">
        <v>125</v>
      </c>
      <c r="C231" s="201"/>
      <c r="D231" s="144">
        <v>-89</v>
      </c>
      <c r="E231" s="160">
        <v>-3186</v>
      </c>
      <c r="F231" s="160">
        <v>79</v>
      </c>
      <c r="G231" s="160">
        <v>-1941</v>
      </c>
      <c r="H231" s="144">
        <v>-1994</v>
      </c>
      <c r="I231" s="144">
        <v>3127</v>
      </c>
      <c r="J231" s="160">
        <v>1201</v>
      </c>
      <c r="K231" s="144">
        <v>392</v>
      </c>
      <c r="L231" s="43">
        <f>+SUM(D231:K231)</f>
        <v>-2411</v>
      </c>
      <c r="M231" s="160">
        <v>17</v>
      </c>
      <c r="N231" s="160">
        <v>0</v>
      </c>
      <c r="O231" s="160">
        <v>-425</v>
      </c>
      <c r="P231" s="160">
        <v>0</v>
      </c>
      <c r="Q231" s="160">
        <v>0</v>
      </c>
      <c r="R231" s="160">
        <v>4</v>
      </c>
      <c r="S231" s="160">
        <v>0</v>
      </c>
      <c r="T231" s="160">
        <v>0</v>
      </c>
      <c r="U231" s="160">
        <v>38</v>
      </c>
      <c r="V231" s="144">
        <v>9</v>
      </c>
      <c r="W231" s="144">
        <v>0</v>
      </c>
      <c r="X231" s="144">
        <v>0</v>
      </c>
      <c r="Y231" s="160">
        <v>0</v>
      </c>
      <c r="Z231" s="160">
        <v>192</v>
      </c>
      <c r="AA231" s="250">
        <v>552</v>
      </c>
      <c r="AB231" s="160">
        <v>0</v>
      </c>
      <c r="AC231" s="160">
        <v>0</v>
      </c>
      <c r="AD231" s="160">
        <v>0</v>
      </c>
      <c r="AE231" s="160">
        <v>1124</v>
      </c>
      <c r="AF231" s="160">
        <v>0</v>
      </c>
      <c r="AG231" s="43">
        <f>+SUM(M231:AF231)</f>
        <v>1511</v>
      </c>
      <c r="AH231" s="43">
        <f t="shared" si="421"/>
        <v>-233</v>
      </c>
      <c r="AI231" s="43">
        <f t="shared" si="421"/>
        <v>1714</v>
      </c>
      <c r="AJ231" s="160">
        <v>2225</v>
      </c>
      <c r="AK231" s="144">
        <v>-401</v>
      </c>
      <c r="AL231" s="160">
        <v>-238</v>
      </c>
      <c r="AM231" s="43">
        <f>+SUM(AJ231:AL231)</f>
        <v>1586</v>
      </c>
      <c r="AN231" s="44">
        <f>+AM231+AG231+L231</f>
        <v>686</v>
      </c>
      <c r="AQ231" s="43">
        <f t="shared" si="422"/>
        <v>49</v>
      </c>
      <c r="AR231" s="43">
        <f t="shared" si="423"/>
        <v>75.55</v>
      </c>
      <c r="AS231" s="43">
        <f t="shared" si="423"/>
        <v>-46.6</v>
      </c>
      <c r="AT231" s="43">
        <f t="shared" si="423"/>
        <v>114.26666666666667</v>
      </c>
      <c r="AU231" s="43">
        <f t="shared" si="424"/>
        <v>528.66666666666663</v>
      </c>
      <c r="AV231" s="44">
        <f t="shared" si="424"/>
        <v>22.129032258064516</v>
      </c>
      <c r="AW231" s="122"/>
      <c r="AX231" s="258">
        <f>MEDIAN($D231:$K231)</f>
        <v>-5</v>
      </c>
      <c r="AY231" s="258">
        <f>MEDIAN($M231:$AF231)</f>
        <v>0</v>
      </c>
      <c r="AZ231" s="258">
        <f t="shared" si="425"/>
        <v>0</v>
      </c>
      <c r="BA231" s="258">
        <f t="shared" si="426"/>
        <v>0</v>
      </c>
      <c r="BB231" s="258">
        <f t="shared" si="427"/>
        <v>-238</v>
      </c>
      <c r="BC231" s="44">
        <f t="shared" si="428"/>
        <v>0</v>
      </c>
    </row>
    <row r="232" spans="1:55" s="204" customFormat="1">
      <c r="A232" s="199"/>
      <c r="B232" s="200"/>
      <c r="C232" s="201"/>
      <c r="D232" s="46">
        <f t="shared" ref="D232:V232" si="429">SUM(D228:D231)</f>
        <v>22709</v>
      </c>
      <c r="E232" s="252">
        <f t="shared" si="429"/>
        <v>5051</v>
      </c>
      <c r="F232" s="252">
        <f t="shared" si="429"/>
        <v>33276</v>
      </c>
      <c r="G232" s="252">
        <f t="shared" si="429"/>
        <v>95390</v>
      </c>
      <c r="H232" s="118">
        <f t="shared" si="429"/>
        <v>22495</v>
      </c>
      <c r="I232" s="118">
        <f t="shared" si="429"/>
        <v>63712</v>
      </c>
      <c r="J232" s="252">
        <f t="shared" si="429"/>
        <v>17635</v>
      </c>
      <c r="K232" s="118">
        <f t="shared" si="429"/>
        <v>27646</v>
      </c>
      <c r="L232" s="45">
        <f t="shared" si="429"/>
        <v>287914</v>
      </c>
      <c r="M232" s="252">
        <f t="shared" si="429"/>
        <v>1333</v>
      </c>
      <c r="N232" s="252">
        <f t="shared" si="429"/>
        <v>2846</v>
      </c>
      <c r="O232" s="252">
        <f t="shared" si="429"/>
        <v>5319</v>
      </c>
      <c r="P232" s="252">
        <f t="shared" si="429"/>
        <v>3152</v>
      </c>
      <c r="Q232" s="252">
        <f t="shared" si="429"/>
        <v>8645</v>
      </c>
      <c r="R232" s="252">
        <f t="shared" si="429"/>
        <v>2615</v>
      </c>
      <c r="S232" s="252">
        <f t="shared" si="429"/>
        <v>2034</v>
      </c>
      <c r="T232" s="252">
        <f t="shared" si="429"/>
        <v>4964</v>
      </c>
      <c r="U232" s="252">
        <f t="shared" si="429"/>
        <v>2829</v>
      </c>
      <c r="V232" s="118">
        <f t="shared" si="429"/>
        <v>1612</v>
      </c>
      <c r="W232" s="118">
        <f t="shared" ref="W232:X232" si="430">SUM(W228:W231)</f>
        <v>1327</v>
      </c>
      <c r="X232" s="118">
        <f t="shared" si="430"/>
        <v>304</v>
      </c>
      <c r="Y232" s="252">
        <f t="shared" ref="Y232:AN232" si="431">SUM(Y228:Y231)</f>
        <v>4590</v>
      </c>
      <c r="Z232" s="252">
        <f t="shared" si="431"/>
        <v>10469</v>
      </c>
      <c r="AA232" s="292">
        <f t="shared" si="431"/>
        <v>4912</v>
      </c>
      <c r="AB232" s="252">
        <f t="shared" si="431"/>
        <v>2405</v>
      </c>
      <c r="AC232" s="252">
        <f t="shared" si="431"/>
        <v>7412</v>
      </c>
      <c r="AD232" s="252">
        <f t="shared" si="431"/>
        <v>5526</v>
      </c>
      <c r="AE232" s="252">
        <f t="shared" si="431"/>
        <v>3022</v>
      </c>
      <c r="AF232" s="252">
        <f t="shared" si="431"/>
        <v>3660</v>
      </c>
      <c r="AG232" s="45">
        <f t="shared" si="431"/>
        <v>78976</v>
      </c>
      <c r="AH232" s="45">
        <f t="shared" si="431"/>
        <v>33690</v>
      </c>
      <c r="AI232" s="45">
        <f t="shared" si="431"/>
        <v>19441</v>
      </c>
      <c r="AJ232" s="252">
        <f t="shared" si="431"/>
        <v>12700</v>
      </c>
      <c r="AK232" s="118">
        <f t="shared" si="431"/>
        <v>1188</v>
      </c>
      <c r="AL232" s="252">
        <f t="shared" si="431"/>
        <v>595</v>
      </c>
      <c r="AM232" s="45">
        <f t="shared" si="431"/>
        <v>14483</v>
      </c>
      <c r="AN232" s="211">
        <f t="shared" si="431"/>
        <v>381373</v>
      </c>
      <c r="AQ232" s="45">
        <f>K232/AQ$5</f>
        <v>3455.75</v>
      </c>
      <c r="AR232" s="45">
        <f>AG232/AR$5</f>
        <v>3948.8</v>
      </c>
      <c r="AS232" s="45">
        <f>AH232/AS$5</f>
        <v>6738</v>
      </c>
      <c r="AT232" s="45">
        <f>AI232/AT$5</f>
        <v>1296.0666666666666</v>
      </c>
      <c r="AU232" s="45">
        <f>AM232/AU$5</f>
        <v>4827.666666666667</v>
      </c>
      <c r="AV232" s="211">
        <f>AN232/AV$5</f>
        <v>12302.354838709678</v>
      </c>
      <c r="AW232" s="122"/>
      <c r="AX232" s="43">
        <f>MEDIAN($D232:$K232)</f>
        <v>25177.5</v>
      </c>
      <c r="AY232" s="43">
        <f>MEDIAN($M232:$AF232)</f>
        <v>3087</v>
      </c>
      <c r="AZ232" s="43">
        <f t="shared" si="425"/>
        <v>5526</v>
      </c>
      <c r="BA232" s="43">
        <f t="shared" si="426"/>
        <v>2615</v>
      </c>
      <c r="BB232" s="43">
        <f t="shared" si="427"/>
        <v>1188</v>
      </c>
      <c r="BC232" s="211">
        <f t="shared" si="428"/>
        <v>4912</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-788</v>
      </c>
      <c r="E235" s="160">
        <v>1151</v>
      </c>
      <c r="F235" s="160">
        <v>4489</v>
      </c>
      <c r="G235" s="160">
        <v>-10004</v>
      </c>
      <c r="H235" s="144">
        <v>67</v>
      </c>
      <c r="I235" s="144">
        <v>-3312</v>
      </c>
      <c r="J235" s="160">
        <v>-1230</v>
      </c>
      <c r="K235" s="144">
        <v>1042</v>
      </c>
      <c r="L235" s="43">
        <f>+SUM(D235:K235)</f>
        <v>-8585</v>
      </c>
      <c r="M235" s="160">
        <v>66</v>
      </c>
      <c r="N235" s="160">
        <v>-2989</v>
      </c>
      <c r="O235" s="160">
        <v>-359</v>
      </c>
      <c r="P235" s="160">
        <v>801</v>
      </c>
      <c r="Q235" s="160">
        <v>-1096</v>
      </c>
      <c r="R235" s="160">
        <v>-176</v>
      </c>
      <c r="S235" s="160">
        <v>163</v>
      </c>
      <c r="T235" s="160">
        <v>981</v>
      </c>
      <c r="U235" s="160">
        <v>0</v>
      </c>
      <c r="V235" s="144">
        <v>-542</v>
      </c>
      <c r="W235" s="144">
        <v>-335</v>
      </c>
      <c r="X235" s="144">
        <v>1083</v>
      </c>
      <c r="Y235" s="160">
        <v>5527</v>
      </c>
      <c r="Z235" s="160">
        <v>7909</v>
      </c>
      <c r="AA235" s="250">
        <v>339</v>
      </c>
      <c r="AB235" s="160">
        <v>-530</v>
      </c>
      <c r="AC235" s="160">
        <v>3486</v>
      </c>
      <c r="AD235" s="160">
        <v>1433</v>
      </c>
      <c r="AE235" s="160">
        <v>261</v>
      </c>
      <c r="AF235" s="160">
        <v>-1166</v>
      </c>
      <c r="AG235" s="43">
        <f>+SUM(M235:AF235)</f>
        <v>14856</v>
      </c>
      <c r="AH235" s="43">
        <f t="shared" ref="AH235:AI237" si="432">AC235+AD235+Z235+T235+O235</f>
        <v>13450</v>
      </c>
      <c r="AI235" s="43">
        <f t="shared" si="432"/>
        <v>2834</v>
      </c>
      <c r="AJ235" s="160">
        <v>4783</v>
      </c>
      <c r="AK235" s="144">
        <v>1049</v>
      </c>
      <c r="AL235" s="160">
        <v>-1533</v>
      </c>
      <c r="AM235" s="43">
        <f>+SUM(AJ235:AL235)</f>
        <v>4299</v>
      </c>
      <c r="AN235" s="44">
        <f>+AM235+AG235+L235</f>
        <v>10570</v>
      </c>
      <c r="AQ235" s="43">
        <f t="shared" ref="AQ235:AQ237" si="433">K235/AQ$5</f>
        <v>130.25</v>
      </c>
      <c r="AR235" s="43">
        <f t="shared" ref="AR235:AT237" si="434">AG235/AR$5</f>
        <v>742.8</v>
      </c>
      <c r="AS235" s="43">
        <f t="shared" si="434"/>
        <v>2690</v>
      </c>
      <c r="AT235" s="43">
        <f t="shared" si="434"/>
        <v>188.93333333333334</v>
      </c>
      <c r="AU235" s="43">
        <f t="shared" ref="AU235:AV237" si="435">AM235/AU$5</f>
        <v>1433</v>
      </c>
      <c r="AV235" s="44">
        <f t="shared" si="435"/>
        <v>340.96774193548384</v>
      </c>
      <c r="AW235" s="122"/>
      <c r="AX235" s="43">
        <f>MEDIAN($D235:$K235)</f>
        <v>-360.5</v>
      </c>
      <c r="AY235" s="43">
        <f>MEDIAN($M235:$AF235)</f>
        <v>114.5</v>
      </c>
      <c r="AZ235" s="43">
        <f t="shared" ref="AZ235:AZ238" si="436">MEDIAN($AC235,$AD235,$Z235,$T235,$O235,Q235,AF235)</f>
        <v>981</v>
      </c>
      <c r="BA235" s="43">
        <f t="shared" ref="BA235:BA238" si="437">MEDIAN(M235,N235,P235,R235,S235,U235,V235,Y235,AA235,AB235,AE235,W235,X235)</f>
        <v>66</v>
      </c>
      <c r="BB235" s="43">
        <f t="shared" ref="BB235:BB238" si="438">MEDIAN($AJ235:$AL235)</f>
        <v>1049</v>
      </c>
      <c r="BC235" s="44">
        <f t="shared" ref="BC235:BC238" si="439">MEDIAN(D235:K235,M235:AF235,AJ235:AL235)</f>
        <v>67</v>
      </c>
    </row>
    <row r="236" spans="1:55" s="204" customFormat="1">
      <c r="A236" s="199"/>
      <c r="B236" s="200" t="s">
        <v>138</v>
      </c>
      <c r="C236" s="201"/>
      <c r="D236" s="144">
        <v>1129</v>
      </c>
      <c r="E236" s="160">
        <v>595</v>
      </c>
      <c r="F236" s="160">
        <v>737</v>
      </c>
      <c r="G236" s="160">
        <v>14499</v>
      </c>
      <c r="H236" s="144">
        <v>2489</v>
      </c>
      <c r="I236" s="144">
        <v>11135</v>
      </c>
      <c r="J236" s="160">
        <v>6700</v>
      </c>
      <c r="K236" s="144">
        <v>10120</v>
      </c>
      <c r="L236" s="43">
        <f>+SUM(D236:K236)</f>
        <v>47404</v>
      </c>
      <c r="M236" s="160">
        <v>729</v>
      </c>
      <c r="N236" s="160">
        <v>981</v>
      </c>
      <c r="O236" s="160">
        <v>1398</v>
      </c>
      <c r="P236" s="160">
        <v>435</v>
      </c>
      <c r="Q236" s="160">
        <v>3017</v>
      </c>
      <c r="R236" s="160">
        <v>1884</v>
      </c>
      <c r="S236" s="160">
        <v>-2699</v>
      </c>
      <c r="T236" s="160">
        <v>-670</v>
      </c>
      <c r="U236" s="160">
        <v>1152</v>
      </c>
      <c r="V236" s="144">
        <v>-2561</v>
      </c>
      <c r="W236" s="144">
        <v>828</v>
      </c>
      <c r="X236" s="144">
        <v>-391</v>
      </c>
      <c r="Y236" s="160">
        <v>-9033</v>
      </c>
      <c r="Z236" s="160">
        <v>-7992</v>
      </c>
      <c r="AA236" s="250">
        <v>-4192</v>
      </c>
      <c r="AB236" s="160">
        <v>-1413</v>
      </c>
      <c r="AC236" s="160">
        <v>3552</v>
      </c>
      <c r="AD236" s="160">
        <v>-562</v>
      </c>
      <c r="AE236" s="160">
        <v>301</v>
      </c>
      <c r="AF236" s="160">
        <v>149</v>
      </c>
      <c r="AG236" s="43">
        <f>+SUM(M236:AF236)</f>
        <v>-15087</v>
      </c>
      <c r="AH236" s="43">
        <f t="shared" si="432"/>
        <v>-4274</v>
      </c>
      <c r="AI236" s="43">
        <f t="shared" si="432"/>
        <v>-2866</v>
      </c>
      <c r="AJ236" s="160">
        <v>4197</v>
      </c>
      <c r="AK236" s="144">
        <v>684</v>
      </c>
      <c r="AL236" s="160">
        <v>873</v>
      </c>
      <c r="AM236" s="43">
        <f>+SUM(AJ236:AL236)</f>
        <v>5754</v>
      </c>
      <c r="AN236" s="44">
        <f>+AM236+AG236+L236</f>
        <v>38071</v>
      </c>
      <c r="AQ236" s="43">
        <f t="shared" si="433"/>
        <v>1265</v>
      </c>
      <c r="AR236" s="43">
        <f t="shared" si="434"/>
        <v>-754.35</v>
      </c>
      <c r="AS236" s="43">
        <f t="shared" si="434"/>
        <v>-854.8</v>
      </c>
      <c r="AT236" s="43">
        <f t="shared" si="434"/>
        <v>-191.06666666666666</v>
      </c>
      <c r="AU236" s="43">
        <f t="shared" si="435"/>
        <v>1918</v>
      </c>
      <c r="AV236" s="44">
        <f t="shared" si="435"/>
        <v>1228.0967741935483</v>
      </c>
      <c r="AW236" s="122"/>
      <c r="AX236" s="43">
        <f>MEDIAN($D236:$K236)</f>
        <v>4594.5</v>
      </c>
      <c r="AY236" s="43">
        <f>MEDIAN($M236:$AF236)</f>
        <v>225</v>
      </c>
      <c r="AZ236" s="43">
        <f t="shared" si="436"/>
        <v>149</v>
      </c>
      <c r="BA236" s="43">
        <f t="shared" si="437"/>
        <v>301</v>
      </c>
      <c r="BB236" s="43">
        <f t="shared" si="438"/>
        <v>873</v>
      </c>
      <c r="BC236" s="44">
        <f t="shared" si="439"/>
        <v>737</v>
      </c>
    </row>
    <row r="237" spans="1:55" s="204" customFormat="1">
      <c r="A237" s="199"/>
      <c r="B237" s="200" t="s">
        <v>125</v>
      </c>
      <c r="C237" s="201"/>
      <c r="D237" s="144">
        <v>306</v>
      </c>
      <c r="E237" s="160">
        <v>-114</v>
      </c>
      <c r="F237" s="160">
        <v>-6196</v>
      </c>
      <c r="G237" s="160">
        <v>-3272</v>
      </c>
      <c r="H237" s="144">
        <v>0</v>
      </c>
      <c r="I237" s="144">
        <v>-29</v>
      </c>
      <c r="J237" s="160">
        <v>973</v>
      </c>
      <c r="K237" s="144">
        <v>0</v>
      </c>
      <c r="L237" s="43">
        <f>+SUM(D237:K237)</f>
        <v>-8332</v>
      </c>
      <c r="M237" s="160">
        <v>0</v>
      </c>
      <c r="N237" s="160">
        <v>2309</v>
      </c>
      <c r="O237" s="160">
        <v>-195</v>
      </c>
      <c r="P237" s="160">
        <v>0</v>
      </c>
      <c r="Q237" s="160">
        <v>0</v>
      </c>
      <c r="R237" s="160">
        <v>-71</v>
      </c>
      <c r="S237" s="160">
        <v>-440</v>
      </c>
      <c r="T237" s="160">
        <v>2</v>
      </c>
      <c r="U237" s="160">
        <v>41</v>
      </c>
      <c r="V237" s="144">
        <v>0</v>
      </c>
      <c r="W237" s="144">
        <v>0</v>
      </c>
      <c r="X237" s="144">
        <v>0</v>
      </c>
      <c r="Y237" s="160">
        <v>0</v>
      </c>
      <c r="Z237" s="160">
        <v>0</v>
      </c>
      <c r="AA237" s="250">
        <v>0</v>
      </c>
      <c r="AB237" s="160">
        <v>14</v>
      </c>
      <c r="AC237" s="160">
        <v>0</v>
      </c>
      <c r="AD237" s="160">
        <v>0</v>
      </c>
      <c r="AE237" s="160">
        <v>0</v>
      </c>
      <c r="AF237" s="160">
        <v>0</v>
      </c>
      <c r="AG237" s="43">
        <f>+SUM(M237:AF237)</f>
        <v>1660</v>
      </c>
      <c r="AH237" s="43">
        <f t="shared" si="432"/>
        <v>-193</v>
      </c>
      <c r="AI237" s="43">
        <f t="shared" si="432"/>
        <v>41</v>
      </c>
      <c r="AJ237" s="160">
        <v>0</v>
      </c>
      <c r="AK237" s="144">
        <v>0</v>
      </c>
      <c r="AL237" s="160">
        <v>-223</v>
      </c>
      <c r="AM237" s="43">
        <f>+SUM(AJ237:AL237)</f>
        <v>-223</v>
      </c>
      <c r="AN237" s="44">
        <f>+AM237+AG237+L237</f>
        <v>-6895</v>
      </c>
      <c r="AQ237" s="43">
        <f t="shared" si="433"/>
        <v>0</v>
      </c>
      <c r="AR237" s="43">
        <f t="shared" si="434"/>
        <v>83</v>
      </c>
      <c r="AS237" s="43">
        <f t="shared" si="434"/>
        <v>-38.6</v>
      </c>
      <c r="AT237" s="43">
        <f t="shared" si="434"/>
        <v>2.7333333333333334</v>
      </c>
      <c r="AU237" s="43">
        <f t="shared" si="435"/>
        <v>-74.333333333333329</v>
      </c>
      <c r="AV237" s="44">
        <f t="shared" si="435"/>
        <v>-222.41935483870967</v>
      </c>
      <c r="AW237" s="122"/>
      <c r="AX237" s="258">
        <f>MEDIAN($D237:$K237)</f>
        <v>-14.5</v>
      </c>
      <c r="AY237" s="258">
        <f>MEDIAN($M237:$AF237)</f>
        <v>0</v>
      </c>
      <c r="AZ237" s="258">
        <f t="shared" si="436"/>
        <v>0</v>
      </c>
      <c r="BA237" s="258">
        <f t="shared" si="437"/>
        <v>0</v>
      </c>
      <c r="BB237" s="258">
        <f t="shared" si="438"/>
        <v>0</v>
      </c>
      <c r="BC237" s="44">
        <f t="shared" si="439"/>
        <v>0</v>
      </c>
    </row>
    <row r="238" spans="1:55" s="204" customFormat="1">
      <c r="A238" s="199"/>
      <c r="B238" s="200"/>
      <c r="C238" s="201"/>
      <c r="D238" s="46">
        <f t="shared" ref="D238:V238" si="440">SUM(D235:D237)</f>
        <v>647</v>
      </c>
      <c r="E238" s="252">
        <f t="shared" si="440"/>
        <v>1632</v>
      </c>
      <c r="F238" s="252">
        <f t="shared" si="440"/>
        <v>-970</v>
      </c>
      <c r="G238" s="252">
        <f t="shared" si="440"/>
        <v>1223</v>
      </c>
      <c r="H238" s="118">
        <f t="shared" si="440"/>
        <v>2556</v>
      </c>
      <c r="I238" s="118">
        <f t="shared" si="440"/>
        <v>7794</v>
      </c>
      <c r="J238" s="252">
        <f t="shared" si="440"/>
        <v>6443</v>
      </c>
      <c r="K238" s="118">
        <f t="shared" si="440"/>
        <v>11162</v>
      </c>
      <c r="L238" s="45">
        <f t="shared" si="440"/>
        <v>30487</v>
      </c>
      <c r="M238" s="252">
        <f t="shared" si="440"/>
        <v>795</v>
      </c>
      <c r="N238" s="252">
        <f t="shared" si="440"/>
        <v>301</v>
      </c>
      <c r="O238" s="252">
        <f t="shared" si="440"/>
        <v>844</v>
      </c>
      <c r="P238" s="252">
        <f t="shared" si="440"/>
        <v>1236</v>
      </c>
      <c r="Q238" s="252">
        <f t="shared" si="440"/>
        <v>1921</v>
      </c>
      <c r="R238" s="252">
        <f t="shared" si="440"/>
        <v>1637</v>
      </c>
      <c r="S238" s="252">
        <f t="shared" si="440"/>
        <v>-2976</v>
      </c>
      <c r="T238" s="252">
        <f t="shared" si="440"/>
        <v>313</v>
      </c>
      <c r="U238" s="252">
        <f t="shared" si="440"/>
        <v>1193</v>
      </c>
      <c r="V238" s="118">
        <f t="shared" si="440"/>
        <v>-3103</v>
      </c>
      <c r="W238" s="118">
        <f t="shared" ref="W238:X238" si="441">SUM(W235:W237)</f>
        <v>493</v>
      </c>
      <c r="X238" s="118">
        <f t="shared" si="441"/>
        <v>692</v>
      </c>
      <c r="Y238" s="252">
        <f t="shared" ref="Y238:AN238" si="442">SUM(Y235:Y237)</f>
        <v>-3506</v>
      </c>
      <c r="Z238" s="252">
        <f t="shared" si="442"/>
        <v>-83</v>
      </c>
      <c r="AA238" s="292">
        <f t="shared" si="442"/>
        <v>-3853</v>
      </c>
      <c r="AB238" s="252">
        <f t="shared" si="442"/>
        <v>-1929</v>
      </c>
      <c r="AC238" s="252">
        <f t="shared" si="442"/>
        <v>7038</v>
      </c>
      <c r="AD238" s="252">
        <f t="shared" si="442"/>
        <v>871</v>
      </c>
      <c r="AE238" s="252">
        <f t="shared" si="442"/>
        <v>562</v>
      </c>
      <c r="AF238" s="252">
        <f t="shared" si="442"/>
        <v>-1017</v>
      </c>
      <c r="AG238" s="45">
        <f t="shared" si="442"/>
        <v>1429</v>
      </c>
      <c r="AH238" s="45">
        <f t="shared" si="442"/>
        <v>8983</v>
      </c>
      <c r="AI238" s="45">
        <f t="shared" si="442"/>
        <v>9</v>
      </c>
      <c r="AJ238" s="252">
        <f t="shared" si="442"/>
        <v>8980</v>
      </c>
      <c r="AK238" s="118">
        <f t="shared" si="442"/>
        <v>1733</v>
      </c>
      <c r="AL238" s="252">
        <f t="shared" si="442"/>
        <v>-883</v>
      </c>
      <c r="AM238" s="45">
        <f t="shared" si="442"/>
        <v>9830</v>
      </c>
      <c r="AN238" s="211">
        <f t="shared" si="442"/>
        <v>41746</v>
      </c>
      <c r="AQ238" s="45">
        <f>K238/AQ$5</f>
        <v>1395.25</v>
      </c>
      <c r="AR238" s="45">
        <f>AG238/AR$5</f>
        <v>71.45</v>
      </c>
      <c r="AS238" s="45">
        <f>AH238/AS$5</f>
        <v>1796.6</v>
      </c>
      <c r="AT238" s="45">
        <f>AI238/AT$5</f>
        <v>0.6</v>
      </c>
      <c r="AU238" s="45">
        <f>AM238/AU$5</f>
        <v>3276.6666666666665</v>
      </c>
      <c r="AV238" s="211">
        <f>AN238/AV$5</f>
        <v>1346.6451612903227</v>
      </c>
      <c r="AW238" s="122"/>
      <c r="AX238" s="43">
        <f>MEDIAN($D238:$K238)</f>
        <v>2094</v>
      </c>
      <c r="AY238" s="43">
        <f>MEDIAN($M238:$AF238)</f>
        <v>527.5</v>
      </c>
      <c r="AZ238" s="43">
        <f t="shared" si="436"/>
        <v>844</v>
      </c>
      <c r="BA238" s="43">
        <f t="shared" si="437"/>
        <v>493</v>
      </c>
      <c r="BB238" s="43">
        <f t="shared" si="438"/>
        <v>1733</v>
      </c>
      <c r="BC238" s="211">
        <f t="shared" si="439"/>
        <v>795</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3">D225+D232+D238</f>
        <v>28412</v>
      </c>
      <c r="E240" s="256">
        <f t="shared" si="443"/>
        <v>9527</v>
      </c>
      <c r="F240" s="256">
        <f t="shared" si="443"/>
        <v>41359</v>
      </c>
      <c r="G240" s="256">
        <f t="shared" si="443"/>
        <v>119231</v>
      </c>
      <c r="H240" s="256">
        <f t="shared" si="443"/>
        <v>39031</v>
      </c>
      <c r="I240" s="256">
        <f t="shared" si="443"/>
        <v>103625</v>
      </c>
      <c r="J240" s="256">
        <f t="shared" si="443"/>
        <v>24126</v>
      </c>
      <c r="K240" s="256">
        <f t="shared" si="443"/>
        <v>55536</v>
      </c>
      <c r="L240" s="42">
        <f t="shared" si="443"/>
        <v>420847</v>
      </c>
      <c r="M240" s="256">
        <f t="shared" si="443"/>
        <v>3733</v>
      </c>
      <c r="N240" s="256">
        <f t="shared" si="443"/>
        <v>3846</v>
      </c>
      <c r="O240" s="256">
        <f t="shared" si="443"/>
        <v>12570</v>
      </c>
      <c r="P240" s="256">
        <f t="shared" si="443"/>
        <v>5188</v>
      </c>
      <c r="Q240" s="256">
        <f t="shared" si="443"/>
        <v>9501</v>
      </c>
      <c r="R240" s="256">
        <f t="shared" si="443"/>
        <v>4486</v>
      </c>
      <c r="S240" s="256">
        <f t="shared" si="443"/>
        <v>-2482</v>
      </c>
      <c r="T240" s="256">
        <f t="shared" si="443"/>
        <v>5336</v>
      </c>
      <c r="U240" s="256">
        <f t="shared" si="443"/>
        <v>9361</v>
      </c>
      <c r="V240" s="256">
        <f t="shared" si="443"/>
        <v>-987</v>
      </c>
      <c r="W240" s="256">
        <f t="shared" ref="W240:X240" si="444">W225+W232+W238</f>
        <v>1210</v>
      </c>
      <c r="X240" s="256">
        <f t="shared" si="444"/>
        <v>3170</v>
      </c>
      <c r="Y240" s="256">
        <f t="shared" ref="Y240:AN240" si="445">Y225+Y232+Y238</f>
        <v>3434</v>
      </c>
      <c r="Z240" s="256">
        <f t="shared" si="445"/>
        <v>13011</v>
      </c>
      <c r="AA240" s="256">
        <f t="shared" si="445"/>
        <v>1147</v>
      </c>
      <c r="AB240" s="256">
        <f t="shared" si="445"/>
        <v>1585</v>
      </c>
      <c r="AC240" s="256">
        <f t="shared" si="445"/>
        <v>13946</v>
      </c>
      <c r="AD240" s="256">
        <f t="shared" si="445"/>
        <v>8440</v>
      </c>
      <c r="AE240" s="256">
        <f t="shared" si="445"/>
        <v>-136</v>
      </c>
      <c r="AF240" s="256">
        <f t="shared" si="445"/>
        <v>2788</v>
      </c>
      <c r="AG240" s="42">
        <f t="shared" si="445"/>
        <v>99147</v>
      </c>
      <c r="AH240" s="42">
        <f t="shared" si="445"/>
        <v>53303</v>
      </c>
      <c r="AI240" s="42">
        <f t="shared" si="445"/>
        <v>24000</v>
      </c>
      <c r="AJ240" s="256">
        <f t="shared" si="445"/>
        <v>27099</v>
      </c>
      <c r="AK240" s="256">
        <f t="shared" si="445"/>
        <v>3671</v>
      </c>
      <c r="AL240" s="256">
        <f t="shared" si="445"/>
        <v>-1761</v>
      </c>
      <c r="AM240" s="42">
        <f t="shared" si="445"/>
        <v>29009</v>
      </c>
      <c r="AN240" s="230">
        <f t="shared" si="445"/>
        <v>549003</v>
      </c>
      <c r="AQ240" s="42">
        <f t="shared" ref="AQ240" si="446">K240/AQ$5</f>
        <v>6942</v>
      </c>
      <c r="AR240" s="42">
        <f t="shared" ref="AR240:AT240" si="447">AG240/AR$5</f>
        <v>4957.3500000000004</v>
      </c>
      <c r="AS240" s="42">
        <f t="shared" si="447"/>
        <v>10660.6</v>
      </c>
      <c r="AT240" s="42">
        <f t="shared" si="447"/>
        <v>1600</v>
      </c>
      <c r="AU240" s="42">
        <f t="shared" ref="AU240:AV240" si="448">AM240/AU$5</f>
        <v>9669.6666666666661</v>
      </c>
      <c r="AV240" s="230">
        <f t="shared" si="448"/>
        <v>17709.774193548386</v>
      </c>
      <c r="AW240" s="122"/>
      <c r="AX240" s="42">
        <f>MEDIAN($D240:$K240)</f>
        <v>40195</v>
      </c>
      <c r="AY240" s="42">
        <f>MEDIAN($M240:$AF240)</f>
        <v>3789.5</v>
      </c>
      <c r="AZ240" s="42">
        <f>MEDIAN($AC240,$AD240,$Z240,$T240,$O240,Q240,AF240)</f>
        <v>9501</v>
      </c>
      <c r="BA240" s="42">
        <f>MEDIAN(M240,N240,P240,R240,S240,U240,V240,Y240,AA240,AB240,AE240,W240,X240)</f>
        <v>3170</v>
      </c>
      <c r="BB240" s="42">
        <f t="shared" ref="BB240" si="449">MEDIAN($AJ240:$AL240)</f>
        <v>3671</v>
      </c>
      <c r="BC240" s="230">
        <f>MEDIAN(D240:K240,M240:AF240,AJ240:AL240)</f>
        <v>5336</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2007</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57</v>
      </c>
      <c r="E249" s="162">
        <v>23</v>
      </c>
      <c r="F249" s="162">
        <v>0</v>
      </c>
      <c r="G249" s="162">
        <v>0</v>
      </c>
      <c r="H249" s="137">
        <v>135</v>
      </c>
      <c r="I249" s="137">
        <v>63</v>
      </c>
      <c r="J249" s="162">
        <v>195</v>
      </c>
      <c r="K249" s="137">
        <v>95</v>
      </c>
      <c r="L249" s="22">
        <f>+SUM(D249:K249)</f>
        <v>568</v>
      </c>
      <c r="M249" s="162">
        <v>54</v>
      </c>
      <c r="N249" s="162">
        <v>105</v>
      </c>
      <c r="O249" s="162">
        <v>218</v>
      </c>
      <c r="P249" s="162">
        <v>120</v>
      </c>
      <c r="Q249" s="162">
        <v>543</v>
      </c>
      <c r="R249" s="162">
        <v>64</v>
      </c>
      <c r="S249" s="162">
        <v>152</v>
      </c>
      <c r="T249" s="162">
        <v>81</v>
      </c>
      <c r="U249" s="162">
        <v>50</v>
      </c>
      <c r="V249" s="137">
        <v>36</v>
      </c>
      <c r="W249" s="137">
        <v>78</v>
      </c>
      <c r="X249" s="137">
        <v>18</v>
      </c>
      <c r="Y249" s="162">
        <v>7</v>
      </c>
      <c r="Z249" s="162">
        <v>194</v>
      </c>
      <c r="AA249" s="271">
        <v>186</v>
      </c>
      <c r="AB249" s="162">
        <v>137</v>
      </c>
      <c r="AC249" s="162">
        <v>0</v>
      </c>
      <c r="AD249" s="162">
        <v>0</v>
      </c>
      <c r="AE249" s="162">
        <v>68</v>
      </c>
      <c r="AF249" s="162">
        <v>213</v>
      </c>
      <c r="AG249" s="22">
        <f>+SUM(M249:AF249)</f>
        <v>2324</v>
      </c>
      <c r="AH249" s="22">
        <f t="shared" ref="AH249:AI253" si="450">AC249+AD249+Z249+T249+O249</f>
        <v>493</v>
      </c>
      <c r="AI249" s="22">
        <f t="shared" si="450"/>
        <v>424</v>
      </c>
      <c r="AJ249" s="162">
        <v>0</v>
      </c>
      <c r="AK249" s="137">
        <v>11</v>
      </c>
      <c r="AL249" s="162">
        <v>345</v>
      </c>
      <c r="AM249" s="22">
        <f>+SUM(AJ249:AL249)</f>
        <v>356</v>
      </c>
      <c r="AN249" s="24">
        <f>+AM249+AG249+L249</f>
        <v>3248</v>
      </c>
      <c r="AQ249" s="43">
        <f t="shared" ref="AQ249:AQ253" si="451">K249/AQ$5</f>
        <v>11.875</v>
      </c>
      <c r="AR249" s="43">
        <f t="shared" ref="AR249:AT253" si="452">AG249/AR$5</f>
        <v>116.2</v>
      </c>
      <c r="AS249" s="43">
        <f t="shared" si="452"/>
        <v>98.6</v>
      </c>
      <c r="AT249" s="43">
        <f t="shared" si="452"/>
        <v>28.266666666666666</v>
      </c>
      <c r="AU249" s="43">
        <f t="shared" ref="AU249:AV253" si="453">AM249/AU$5</f>
        <v>118.66666666666667</v>
      </c>
      <c r="AV249" s="44">
        <f t="shared" si="453"/>
        <v>104.7741935483871</v>
      </c>
      <c r="AW249" s="23"/>
      <c r="AX249" s="22">
        <f t="shared" ref="AX249:AX254" si="454">MEDIAN($D249:$K249)</f>
        <v>60</v>
      </c>
      <c r="AY249" s="22">
        <f t="shared" ref="AY249:AY254" si="455">MEDIAN($M249:$AF249)</f>
        <v>79.5</v>
      </c>
      <c r="AZ249" s="22">
        <f t="shared" ref="AZ249:AZ254" si="456">MEDIAN($AC249,$AD249,$Z249,$T249,$O249,Q249,AF249)</f>
        <v>194</v>
      </c>
      <c r="BA249" s="22">
        <f t="shared" ref="BA249:BA254" si="457">MEDIAN(M249,N249,P249,R249,S249,U249,V249,Y249,AA249,AB249,AE249,W249,X249)</f>
        <v>68</v>
      </c>
      <c r="BB249" s="22">
        <f t="shared" ref="BB249:BB254" si="458">MEDIAN($AJ249:$AL249)</f>
        <v>11</v>
      </c>
      <c r="BC249" s="24">
        <f t="shared" ref="BC249:BC254" si="459">MEDIAN(D249:K249,M249:AF249,AJ249:AL249)</f>
        <v>68</v>
      </c>
    </row>
    <row r="250" spans="1:55" s="204" customFormat="1">
      <c r="A250" s="199"/>
      <c r="B250" s="200"/>
      <c r="C250" s="201" t="s">
        <v>130</v>
      </c>
      <c r="D250" s="137">
        <v>3648</v>
      </c>
      <c r="E250" s="162">
        <v>140</v>
      </c>
      <c r="F250" s="162">
        <v>452</v>
      </c>
      <c r="G250" s="162">
        <v>602</v>
      </c>
      <c r="H250" s="137">
        <v>265</v>
      </c>
      <c r="I250" s="137">
        <v>327</v>
      </c>
      <c r="J250" s="162">
        <v>232</v>
      </c>
      <c r="K250" s="137">
        <v>286</v>
      </c>
      <c r="L250" s="22">
        <f>+SUM(D250:K250)</f>
        <v>5952</v>
      </c>
      <c r="M250" s="162">
        <v>2354</v>
      </c>
      <c r="N250" s="162">
        <v>2612</v>
      </c>
      <c r="O250" s="162">
        <v>3258</v>
      </c>
      <c r="P250" s="162">
        <v>1628</v>
      </c>
      <c r="Q250" s="162">
        <v>3533</v>
      </c>
      <c r="R250" s="162">
        <v>2522</v>
      </c>
      <c r="S250" s="162">
        <v>2231</v>
      </c>
      <c r="T250" s="162">
        <v>2118</v>
      </c>
      <c r="U250" s="162">
        <v>4445</v>
      </c>
      <c r="V250" s="137">
        <v>2788</v>
      </c>
      <c r="W250" s="137">
        <v>952</v>
      </c>
      <c r="X250" s="137">
        <v>1569</v>
      </c>
      <c r="Y250" s="162">
        <v>5317</v>
      </c>
      <c r="Z250" s="162">
        <v>4397</v>
      </c>
      <c r="AA250" s="271">
        <v>2143</v>
      </c>
      <c r="AB250" s="162">
        <v>2034</v>
      </c>
      <c r="AC250" s="162">
        <v>3263</v>
      </c>
      <c r="AD250" s="162">
        <v>2796</v>
      </c>
      <c r="AE250" s="162">
        <v>1103</v>
      </c>
      <c r="AF250" s="162">
        <v>2166</v>
      </c>
      <c r="AG250" s="22">
        <f>+SUM(M250:AF250)</f>
        <v>53229</v>
      </c>
      <c r="AH250" s="22">
        <f t="shared" si="450"/>
        <v>15832</v>
      </c>
      <c r="AI250" s="22">
        <f t="shared" si="450"/>
        <v>12115</v>
      </c>
      <c r="AJ250" s="162">
        <v>18248</v>
      </c>
      <c r="AK250" s="137">
        <v>262</v>
      </c>
      <c r="AL250" s="162">
        <v>1633</v>
      </c>
      <c r="AM250" s="22">
        <f>+SUM(AJ250:AL250)</f>
        <v>20143</v>
      </c>
      <c r="AN250" s="24">
        <f>+AM250+AG250+L250</f>
        <v>79324</v>
      </c>
      <c r="AQ250" s="43">
        <f t="shared" si="451"/>
        <v>35.75</v>
      </c>
      <c r="AR250" s="43">
        <f t="shared" si="452"/>
        <v>2661.45</v>
      </c>
      <c r="AS250" s="43">
        <f t="shared" si="452"/>
        <v>3166.4</v>
      </c>
      <c r="AT250" s="43">
        <f t="shared" si="452"/>
        <v>807.66666666666663</v>
      </c>
      <c r="AU250" s="43">
        <f t="shared" si="453"/>
        <v>6714.333333333333</v>
      </c>
      <c r="AV250" s="44">
        <f t="shared" si="453"/>
        <v>2558.8387096774195</v>
      </c>
      <c r="AW250" s="23"/>
      <c r="AX250" s="22">
        <f t="shared" si="454"/>
        <v>306.5</v>
      </c>
      <c r="AY250" s="22">
        <f t="shared" si="455"/>
        <v>2438</v>
      </c>
      <c r="AZ250" s="22">
        <f t="shared" si="456"/>
        <v>3258</v>
      </c>
      <c r="BA250" s="22">
        <f t="shared" si="457"/>
        <v>2231</v>
      </c>
      <c r="BB250" s="22">
        <f t="shared" si="458"/>
        <v>1633</v>
      </c>
      <c r="BC250" s="24">
        <f t="shared" si="459"/>
        <v>2143</v>
      </c>
    </row>
    <row r="251" spans="1:55" s="204" customFormat="1">
      <c r="A251" s="199"/>
      <c r="B251" s="200"/>
      <c r="C251" s="201" t="s">
        <v>129</v>
      </c>
      <c r="D251" s="137">
        <v>8284</v>
      </c>
      <c r="E251" s="162">
        <v>1297</v>
      </c>
      <c r="F251" s="162">
        <v>12753</v>
      </c>
      <c r="G251" s="162">
        <v>21445</v>
      </c>
      <c r="H251" s="137">
        <v>10868</v>
      </c>
      <c r="I251" s="137">
        <v>13577</v>
      </c>
      <c r="J251" s="162">
        <v>6101</v>
      </c>
      <c r="K251" s="137">
        <v>12514</v>
      </c>
      <c r="L251" s="22">
        <f>+SUM(D251:K251)</f>
        <v>86839</v>
      </c>
      <c r="M251" s="162">
        <v>0</v>
      </c>
      <c r="N251" s="162">
        <v>39</v>
      </c>
      <c r="O251" s="162">
        <v>1524</v>
      </c>
      <c r="P251" s="162">
        <v>676</v>
      </c>
      <c r="Q251" s="162">
        <v>1058</v>
      </c>
      <c r="R251" s="162">
        <v>254</v>
      </c>
      <c r="S251" s="162">
        <v>332</v>
      </c>
      <c r="T251" s="162">
        <v>1007</v>
      </c>
      <c r="U251" s="162">
        <v>535</v>
      </c>
      <c r="V251" s="137">
        <v>0</v>
      </c>
      <c r="W251" s="137">
        <v>86</v>
      </c>
      <c r="X251" s="137">
        <v>0</v>
      </c>
      <c r="Y251" s="162">
        <v>1080</v>
      </c>
      <c r="Z251" s="162">
        <v>3173</v>
      </c>
      <c r="AA251" s="271">
        <v>1072</v>
      </c>
      <c r="AB251" s="162">
        <v>317</v>
      </c>
      <c r="AC251" s="162">
        <v>1336</v>
      </c>
      <c r="AD251" s="162">
        <v>0</v>
      </c>
      <c r="AE251" s="162">
        <v>216</v>
      </c>
      <c r="AF251" s="162">
        <v>629</v>
      </c>
      <c r="AG251" s="22">
        <f>+SUM(M251:AF251)</f>
        <v>13334</v>
      </c>
      <c r="AH251" s="22">
        <f t="shared" si="450"/>
        <v>7040</v>
      </c>
      <c r="AI251" s="22">
        <f t="shared" si="450"/>
        <v>2499</v>
      </c>
      <c r="AJ251" s="162">
        <v>360</v>
      </c>
      <c r="AK251" s="137">
        <v>1112</v>
      </c>
      <c r="AL251" s="162">
        <v>265</v>
      </c>
      <c r="AM251" s="22">
        <f>+SUM(AJ251:AL251)</f>
        <v>1737</v>
      </c>
      <c r="AN251" s="24">
        <f>+AM251+AG251+L251</f>
        <v>101910</v>
      </c>
      <c r="AQ251" s="43">
        <f t="shared" si="451"/>
        <v>1564.25</v>
      </c>
      <c r="AR251" s="43">
        <f t="shared" si="452"/>
        <v>666.7</v>
      </c>
      <c r="AS251" s="43">
        <f t="shared" si="452"/>
        <v>1408</v>
      </c>
      <c r="AT251" s="43">
        <f t="shared" si="452"/>
        <v>166.6</v>
      </c>
      <c r="AU251" s="43">
        <f t="shared" si="453"/>
        <v>579</v>
      </c>
      <c r="AV251" s="44">
        <f t="shared" si="453"/>
        <v>3287.4193548387098</v>
      </c>
      <c r="AW251" s="23"/>
      <c r="AX251" s="22">
        <f t="shared" si="454"/>
        <v>11691</v>
      </c>
      <c r="AY251" s="22">
        <f t="shared" si="455"/>
        <v>433.5</v>
      </c>
      <c r="AZ251" s="22">
        <f t="shared" si="456"/>
        <v>1058</v>
      </c>
      <c r="BA251" s="22">
        <f t="shared" si="457"/>
        <v>254</v>
      </c>
      <c r="BB251" s="22">
        <f t="shared" si="458"/>
        <v>360</v>
      </c>
      <c r="BC251" s="24">
        <f t="shared" si="459"/>
        <v>1007</v>
      </c>
    </row>
    <row r="252" spans="1:55" s="204" customFormat="1">
      <c r="A252" s="199"/>
      <c r="B252" s="200"/>
      <c r="C252" s="201" t="s">
        <v>128</v>
      </c>
      <c r="D252" s="137">
        <v>615</v>
      </c>
      <c r="E252" s="162">
        <v>150</v>
      </c>
      <c r="F252" s="162">
        <v>2076</v>
      </c>
      <c r="G252" s="162">
        <v>3303</v>
      </c>
      <c r="H252" s="137">
        <v>884</v>
      </c>
      <c r="I252" s="137">
        <v>1343</v>
      </c>
      <c r="J252" s="162">
        <v>899</v>
      </c>
      <c r="K252" s="137">
        <v>1505</v>
      </c>
      <c r="L252" s="22">
        <f>+SUM(D252:K252)</f>
        <v>10775</v>
      </c>
      <c r="M252" s="162">
        <v>0</v>
      </c>
      <c r="N252" s="162">
        <v>0</v>
      </c>
      <c r="O252" s="162">
        <v>0</v>
      </c>
      <c r="P252" s="162">
        <v>58</v>
      </c>
      <c r="Q252" s="162">
        <v>12</v>
      </c>
      <c r="R252" s="162">
        <v>0</v>
      </c>
      <c r="S252" s="162">
        <v>0</v>
      </c>
      <c r="T252" s="162">
        <v>63</v>
      </c>
      <c r="U252" s="162">
        <v>20</v>
      </c>
      <c r="V252" s="137">
        <v>0</v>
      </c>
      <c r="W252" s="137">
        <v>0</v>
      </c>
      <c r="X252" s="137">
        <v>0</v>
      </c>
      <c r="Y252" s="162">
        <v>0</v>
      </c>
      <c r="Z252" s="162">
        <v>179</v>
      </c>
      <c r="AA252" s="271">
        <v>17</v>
      </c>
      <c r="AB252" s="162">
        <v>0</v>
      </c>
      <c r="AC252" s="162">
        <v>78</v>
      </c>
      <c r="AD252" s="162">
        <v>0</v>
      </c>
      <c r="AE252" s="162">
        <v>0</v>
      </c>
      <c r="AF252" s="162">
        <v>149</v>
      </c>
      <c r="AG252" s="22">
        <f>+SUM(M252:AF252)</f>
        <v>576</v>
      </c>
      <c r="AH252" s="22">
        <f t="shared" si="450"/>
        <v>320</v>
      </c>
      <c r="AI252" s="22">
        <f t="shared" si="450"/>
        <v>95</v>
      </c>
      <c r="AJ252" s="162">
        <v>0</v>
      </c>
      <c r="AK252" s="137">
        <v>171</v>
      </c>
      <c r="AL252" s="162">
        <v>17</v>
      </c>
      <c r="AM252" s="22">
        <f>+SUM(AJ252:AL252)</f>
        <v>188</v>
      </c>
      <c r="AN252" s="24">
        <f>+AM252+AG252+L252</f>
        <v>11539</v>
      </c>
      <c r="AQ252" s="43">
        <f t="shared" si="451"/>
        <v>188.125</v>
      </c>
      <c r="AR252" s="43">
        <f t="shared" si="452"/>
        <v>28.8</v>
      </c>
      <c r="AS252" s="43">
        <f t="shared" si="452"/>
        <v>64</v>
      </c>
      <c r="AT252" s="43">
        <f t="shared" si="452"/>
        <v>6.333333333333333</v>
      </c>
      <c r="AU252" s="43">
        <f t="shared" si="453"/>
        <v>62.666666666666664</v>
      </c>
      <c r="AV252" s="44">
        <f t="shared" si="453"/>
        <v>372.22580645161293</v>
      </c>
      <c r="AW252" s="23"/>
      <c r="AX252" s="22">
        <f t="shared" si="454"/>
        <v>1121</v>
      </c>
      <c r="AY252" s="22">
        <f t="shared" si="455"/>
        <v>0</v>
      </c>
      <c r="AZ252" s="22">
        <f t="shared" si="456"/>
        <v>63</v>
      </c>
      <c r="BA252" s="22">
        <f t="shared" si="457"/>
        <v>0</v>
      </c>
      <c r="BB252" s="22">
        <f t="shared" si="458"/>
        <v>17</v>
      </c>
      <c r="BC252" s="24">
        <f t="shared" si="459"/>
        <v>17</v>
      </c>
    </row>
    <row r="253" spans="1:55" s="204" customFormat="1">
      <c r="A253" s="199"/>
      <c r="B253" s="200"/>
      <c r="C253" s="201" t="s">
        <v>127</v>
      </c>
      <c r="D253" s="137">
        <v>340</v>
      </c>
      <c r="E253" s="162">
        <v>216</v>
      </c>
      <c r="F253" s="162">
        <v>1399</v>
      </c>
      <c r="G253" s="162">
        <v>1558</v>
      </c>
      <c r="H253" s="137">
        <v>786</v>
      </c>
      <c r="I253" s="137">
        <v>1247</v>
      </c>
      <c r="J253" s="162">
        <v>472</v>
      </c>
      <c r="K253" s="137">
        <v>919</v>
      </c>
      <c r="L253" s="22">
        <f>+SUM(D253:K253)</f>
        <v>6937</v>
      </c>
      <c r="M253" s="162">
        <v>0</v>
      </c>
      <c r="N253" s="162">
        <v>0</v>
      </c>
      <c r="O253" s="162">
        <v>0</v>
      </c>
      <c r="P253" s="162">
        <v>0</v>
      </c>
      <c r="Q253" s="162">
        <v>0</v>
      </c>
      <c r="R253" s="162">
        <v>0</v>
      </c>
      <c r="S253" s="162">
        <v>0</v>
      </c>
      <c r="T253" s="162">
        <v>19</v>
      </c>
      <c r="U253" s="162">
        <v>27</v>
      </c>
      <c r="V253" s="137">
        <v>0</v>
      </c>
      <c r="W253" s="137">
        <v>0</v>
      </c>
      <c r="X253" s="137">
        <v>0</v>
      </c>
      <c r="Y253" s="162">
        <v>0</v>
      </c>
      <c r="Z253" s="162">
        <v>54</v>
      </c>
      <c r="AA253" s="271">
        <v>8</v>
      </c>
      <c r="AB253" s="162">
        <v>0</v>
      </c>
      <c r="AC253" s="162">
        <v>3</v>
      </c>
      <c r="AD253" s="162">
        <v>0</v>
      </c>
      <c r="AE253" s="162">
        <v>0</v>
      </c>
      <c r="AF253" s="162">
        <v>0</v>
      </c>
      <c r="AG253" s="22">
        <f>+SUM(M253:AF253)</f>
        <v>111</v>
      </c>
      <c r="AH253" s="22">
        <f t="shared" si="450"/>
        <v>76</v>
      </c>
      <c r="AI253" s="22">
        <f t="shared" si="450"/>
        <v>35</v>
      </c>
      <c r="AJ253" s="162">
        <v>0</v>
      </c>
      <c r="AK253" s="137">
        <v>0</v>
      </c>
      <c r="AL253" s="162">
        <v>18</v>
      </c>
      <c r="AM253" s="22">
        <f>+SUM(AJ253:AL253)</f>
        <v>18</v>
      </c>
      <c r="AN253" s="24">
        <f>+AM253+AG253+L253</f>
        <v>7066</v>
      </c>
      <c r="AQ253" s="43">
        <f t="shared" si="451"/>
        <v>114.875</v>
      </c>
      <c r="AR253" s="43">
        <f t="shared" si="452"/>
        <v>5.55</v>
      </c>
      <c r="AS253" s="43">
        <f t="shared" si="452"/>
        <v>15.2</v>
      </c>
      <c r="AT253" s="43">
        <f t="shared" si="452"/>
        <v>2.3333333333333335</v>
      </c>
      <c r="AU253" s="43">
        <f t="shared" si="453"/>
        <v>6</v>
      </c>
      <c r="AV253" s="44">
        <f t="shared" si="453"/>
        <v>227.93548387096774</v>
      </c>
      <c r="AW253" s="23"/>
      <c r="AX253" s="276">
        <f t="shared" si="454"/>
        <v>852.5</v>
      </c>
      <c r="AY253" s="276">
        <f t="shared" si="455"/>
        <v>0</v>
      </c>
      <c r="AZ253" s="276">
        <f t="shared" si="456"/>
        <v>0</v>
      </c>
      <c r="BA253" s="276">
        <f t="shared" si="457"/>
        <v>0</v>
      </c>
      <c r="BB253" s="276">
        <f t="shared" si="458"/>
        <v>0</v>
      </c>
      <c r="BC253" s="24">
        <f t="shared" si="459"/>
        <v>0</v>
      </c>
    </row>
    <row r="254" spans="1:55" s="204" customFormat="1">
      <c r="A254" s="199"/>
      <c r="B254" s="200"/>
      <c r="C254" s="201" t="s">
        <v>132</v>
      </c>
      <c r="D254" s="110">
        <f t="shared" ref="D254:V254" si="460">SUM(D249:D253)</f>
        <v>12944</v>
      </c>
      <c r="E254" s="28">
        <f t="shared" si="460"/>
        <v>1826</v>
      </c>
      <c r="F254" s="28">
        <f t="shared" si="460"/>
        <v>16680</v>
      </c>
      <c r="G254" s="28">
        <f t="shared" si="460"/>
        <v>26908</v>
      </c>
      <c r="H254" s="141">
        <f t="shared" si="460"/>
        <v>12938</v>
      </c>
      <c r="I254" s="141">
        <f t="shared" si="460"/>
        <v>16557</v>
      </c>
      <c r="J254" s="28">
        <f t="shared" si="460"/>
        <v>7899</v>
      </c>
      <c r="K254" s="141">
        <f t="shared" si="460"/>
        <v>15319</v>
      </c>
      <c r="L254" s="25">
        <f t="shared" si="460"/>
        <v>111071</v>
      </c>
      <c r="M254" s="28">
        <f t="shared" si="460"/>
        <v>2408</v>
      </c>
      <c r="N254" s="28">
        <f t="shared" si="460"/>
        <v>2756</v>
      </c>
      <c r="O254" s="28">
        <f t="shared" si="460"/>
        <v>5000</v>
      </c>
      <c r="P254" s="28">
        <f t="shared" si="460"/>
        <v>2482</v>
      </c>
      <c r="Q254" s="28">
        <f t="shared" si="460"/>
        <v>5146</v>
      </c>
      <c r="R254" s="28">
        <f t="shared" si="460"/>
        <v>2840</v>
      </c>
      <c r="S254" s="28">
        <f t="shared" si="460"/>
        <v>2715</v>
      </c>
      <c r="T254" s="28">
        <f t="shared" si="460"/>
        <v>3288</v>
      </c>
      <c r="U254" s="28">
        <f t="shared" si="460"/>
        <v>5077</v>
      </c>
      <c r="V254" s="141">
        <f t="shared" si="460"/>
        <v>2824</v>
      </c>
      <c r="W254" s="141">
        <f t="shared" ref="W254:X254" si="461">SUM(W249:W253)</f>
        <v>1116</v>
      </c>
      <c r="X254" s="141">
        <f t="shared" si="461"/>
        <v>1587</v>
      </c>
      <c r="Y254" s="28">
        <f t="shared" ref="Y254:AN254" si="462">SUM(Y249:Y253)</f>
        <v>6404</v>
      </c>
      <c r="Z254" s="28">
        <f t="shared" si="462"/>
        <v>7997</v>
      </c>
      <c r="AA254" s="29">
        <f t="shared" si="462"/>
        <v>3426</v>
      </c>
      <c r="AB254" s="28">
        <f t="shared" si="462"/>
        <v>2488</v>
      </c>
      <c r="AC254" s="28">
        <f t="shared" si="462"/>
        <v>4680</v>
      </c>
      <c r="AD254" s="28">
        <f t="shared" si="462"/>
        <v>2796</v>
      </c>
      <c r="AE254" s="28">
        <f t="shared" si="462"/>
        <v>1387</v>
      </c>
      <c r="AF254" s="28">
        <f t="shared" si="462"/>
        <v>3157</v>
      </c>
      <c r="AG254" s="25">
        <f t="shared" si="462"/>
        <v>69574</v>
      </c>
      <c r="AH254" s="25">
        <f t="shared" si="462"/>
        <v>23761</v>
      </c>
      <c r="AI254" s="25">
        <f t="shared" si="462"/>
        <v>15168</v>
      </c>
      <c r="AJ254" s="28">
        <f t="shared" si="462"/>
        <v>18608</v>
      </c>
      <c r="AK254" s="141">
        <f t="shared" si="462"/>
        <v>1556</v>
      </c>
      <c r="AL254" s="28">
        <f t="shared" si="462"/>
        <v>2278</v>
      </c>
      <c r="AM254" s="25">
        <f t="shared" si="462"/>
        <v>22442</v>
      </c>
      <c r="AN254" s="305">
        <f t="shared" si="462"/>
        <v>203087</v>
      </c>
      <c r="AQ254" s="45">
        <f>K254/AQ$5</f>
        <v>1914.875</v>
      </c>
      <c r="AR254" s="45">
        <f>AG254/AR$5</f>
        <v>3478.7</v>
      </c>
      <c r="AS254" s="45">
        <f>AH254/AS$5</f>
        <v>4752.2</v>
      </c>
      <c r="AT254" s="45">
        <f>AI254/AT$5</f>
        <v>1011.2</v>
      </c>
      <c r="AU254" s="45">
        <f>AM254/AU$5</f>
        <v>7480.666666666667</v>
      </c>
      <c r="AV254" s="211">
        <f>AN254/AV$5</f>
        <v>6551.1935483870966</v>
      </c>
      <c r="AW254" s="23"/>
      <c r="AX254" s="22">
        <f t="shared" si="454"/>
        <v>14131.5</v>
      </c>
      <c r="AY254" s="22">
        <f t="shared" si="455"/>
        <v>2832</v>
      </c>
      <c r="AZ254" s="22">
        <f t="shared" si="456"/>
        <v>4680</v>
      </c>
      <c r="BA254" s="22">
        <f t="shared" si="457"/>
        <v>2715</v>
      </c>
      <c r="BB254" s="22">
        <f t="shared" si="458"/>
        <v>2278</v>
      </c>
      <c r="BC254" s="305">
        <f t="shared" si="459"/>
        <v>3288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645</v>
      </c>
      <c r="E256" s="162">
        <v>113</v>
      </c>
      <c r="F256" s="162">
        <v>62</v>
      </c>
      <c r="G256" s="162">
        <v>37</v>
      </c>
      <c r="H256" s="137">
        <v>242</v>
      </c>
      <c r="I256" s="137">
        <v>20</v>
      </c>
      <c r="J256" s="162">
        <v>415</v>
      </c>
      <c r="K256" s="137">
        <v>56</v>
      </c>
      <c r="L256" s="22">
        <f>+SUM(D256:K256)</f>
        <v>1590</v>
      </c>
      <c r="M256" s="162">
        <v>26</v>
      </c>
      <c r="N256" s="162">
        <v>54</v>
      </c>
      <c r="O256" s="162">
        <v>471</v>
      </c>
      <c r="P256" s="162">
        <v>139</v>
      </c>
      <c r="Q256" s="162">
        <v>439</v>
      </c>
      <c r="R256" s="162">
        <v>108</v>
      </c>
      <c r="S256" s="162">
        <v>93</v>
      </c>
      <c r="T256" s="162">
        <v>97</v>
      </c>
      <c r="U256" s="162">
        <v>54</v>
      </c>
      <c r="V256" s="137">
        <v>53</v>
      </c>
      <c r="W256" s="137">
        <v>45</v>
      </c>
      <c r="X256" s="137">
        <v>12</v>
      </c>
      <c r="Y256" s="162">
        <v>37</v>
      </c>
      <c r="Z256" s="162">
        <v>845</v>
      </c>
      <c r="AA256" s="271">
        <v>85</v>
      </c>
      <c r="AB256" s="162">
        <v>102</v>
      </c>
      <c r="AC256" s="162">
        <v>218</v>
      </c>
      <c r="AD256" s="162">
        <v>296</v>
      </c>
      <c r="AE256" s="162">
        <v>54</v>
      </c>
      <c r="AF256" s="162">
        <v>580</v>
      </c>
      <c r="AG256" s="22">
        <f>+SUM(M256:AF256)</f>
        <v>3808</v>
      </c>
      <c r="AH256" s="22">
        <f t="shared" ref="AH256:AI259" si="463">AC256+AD256+Z256+T256+O256</f>
        <v>1927</v>
      </c>
      <c r="AI256" s="22">
        <f t="shared" si="463"/>
        <v>628</v>
      </c>
      <c r="AJ256" s="162">
        <v>0</v>
      </c>
      <c r="AK256" s="137">
        <v>0</v>
      </c>
      <c r="AL256" s="162">
        <v>0</v>
      </c>
      <c r="AM256" s="22">
        <f>+SUM(AJ256:AL256)</f>
        <v>0</v>
      </c>
      <c r="AN256" s="24">
        <f>+AM256+AG256+L256</f>
        <v>5398</v>
      </c>
      <c r="AQ256" s="43">
        <f t="shared" ref="AQ256:AQ259" si="464">K256/AQ$5</f>
        <v>7</v>
      </c>
      <c r="AR256" s="43">
        <f t="shared" ref="AR256:AT259" si="465">AG256/AR$5</f>
        <v>190.4</v>
      </c>
      <c r="AS256" s="43">
        <f t="shared" si="465"/>
        <v>385.4</v>
      </c>
      <c r="AT256" s="43">
        <f t="shared" si="465"/>
        <v>41.866666666666667</v>
      </c>
      <c r="AU256" s="43">
        <f t="shared" ref="AU256:AV259" si="466">AM256/AU$5</f>
        <v>0</v>
      </c>
      <c r="AV256" s="44">
        <f t="shared" si="466"/>
        <v>174.12903225806451</v>
      </c>
      <c r="AW256" s="23"/>
      <c r="AX256" s="22">
        <f>MEDIAN($D256:$K256)</f>
        <v>87.5</v>
      </c>
      <c r="AY256" s="22">
        <f>MEDIAN($M256:$AF256)</f>
        <v>95</v>
      </c>
      <c r="AZ256" s="22">
        <f t="shared" ref="AZ256:AZ260" si="467">MEDIAN($AC256,$AD256,$Z256,$T256,$O256,Q256,AF256)</f>
        <v>439</v>
      </c>
      <c r="BA256" s="22">
        <f t="shared" ref="BA256:BA260" si="468">MEDIAN(M256,N256,P256,R256,S256,U256,V256,Y256,AA256,AB256,AE256,W256,X256)</f>
        <v>54</v>
      </c>
      <c r="BB256" s="22">
        <f t="shared" ref="BB256:BB260" si="469">MEDIAN($AJ256:$AL256)</f>
        <v>0</v>
      </c>
      <c r="BC256" s="24">
        <f t="shared" ref="BC256:BC260" si="470">MEDIAN(D256:K256,M256:AF256,AJ256:AL256)</f>
        <v>85</v>
      </c>
    </row>
    <row r="257" spans="1:55" s="204" customFormat="1">
      <c r="A257" s="199"/>
      <c r="B257" s="200"/>
      <c r="C257" s="201" t="s">
        <v>129</v>
      </c>
      <c r="D257" s="137">
        <v>1963</v>
      </c>
      <c r="E257" s="162">
        <v>634</v>
      </c>
      <c r="F257" s="162">
        <v>2391</v>
      </c>
      <c r="G257" s="162">
        <v>2653</v>
      </c>
      <c r="H257" s="137">
        <v>1348</v>
      </c>
      <c r="I257" s="137">
        <v>1449</v>
      </c>
      <c r="J257" s="162">
        <v>1215</v>
      </c>
      <c r="K257" s="137">
        <v>1654</v>
      </c>
      <c r="L257" s="22">
        <f>+SUM(D257:K257)</f>
        <v>13307</v>
      </c>
      <c r="M257" s="162">
        <v>0</v>
      </c>
      <c r="N257" s="162">
        <v>2</v>
      </c>
      <c r="O257" s="162">
        <v>115</v>
      </c>
      <c r="P257" s="162">
        <v>49</v>
      </c>
      <c r="Q257" s="162">
        <v>188</v>
      </c>
      <c r="R257" s="162">
        <v>40</v>
      </c>
      <c r="S257" s="162">
        <v>10</v>
      </c>
      <c r="T257" s="162">
        <v>77</v>
      </c>
      <c r="U257" s="162">
        <v>14</v>
      </c>
      <c r="V257" s="137">
        <v>0</v>
      </c>
      <c r="W257" s="137">
        <v>0</v>
      </c>
      <c r="X257" s="137">
        <v>0</v>
      </c>
      <c r="Y257" s="162">
        <v>14</v>
      </c>
      <c r="Z257" s="162">
        <v>601</v>
      </c>
      <c r="AA257" s="271">
        <v>145</v>
      </c>
      <c r="AB257" s="162">
        <v>32</v>
      </c>
      <c r="AC257" s="162">
        <v>181</v>
      </c>
      <c r="AD257" s="162">
        <v>0</v>
      </c>
      <c r="AE257" s="162">
        <v>25</v>
      </c>
      <c r="AF257" s="162">
        <v>245</v>
      </c>
      <c r="AG257" s="22">
        <f>+SUM(M257:AF257)</f>
        <v>1738</v>
      </c>
      <c r="AH257" s="22">
        <f t="shared" si="463"/>
        <v>974</v>
      </c>
      <c r="AI257" s="22">
        <f t="shared" si="463"/>
        <v>233</v>
      </c>
      <c r="AJ257" s="162">
        <v>0</v>
      </c>
      <c r="AK257" s="137">
        <v>0</v>
      </c>
      <c r="AL257" s="162">
        <v>0</v>
      </c>
      <c r="AM257" s="22">
        <f>+SUM(AJ257:AL257)</f>
        <v>0</v>
      </c>
      <c r="AN257" s="24">
        <f>+AM257+AG257+L257</f>
        <v>15045</v>
      </c>
      <c r="AQ257" s="43">
        <f t="shared" si="464"/>
        <v>206.75</v>
      </c>
      <c r="AR257" s="43">
        <f t="shared" si="465"/>
        <v>86.9</v>
      </c>
      <c r="AS257" s="43">
        <f t="shared" si="465"/>
        <v>194.8</v>
      </c>
      <c r="AT257" s="43">
        <f t="shared" si="465"/>
        <v>15.533333333333333</v>
      </c>
      <c r="AU257" s="43">
        <f t="shared" si="466"/>
        <v>0</v>
      </c>
      <c r="AV257" s="44">
        <f t="shared" si="466"/>
        <v>485.32258064516128</v>
      </c>
      <c r="AW257" s="23"/>
      <c r="AX257" s="22">
        <f>MEDIAN($D257:$K257)</f>
        <v>1551.5</v>
      </c>
      <c r="AY257" s="22">
        <f>MEDIAN($M257:$AF257)</f>
        <v>28.5</v>
      </c>
      <c r="AZ257" s="22">
        <f t="shared" si="467"/>
        <v>181</v>
      </c>
      <c r="BA257" s="22">
        <f t="shared" si="468"/>
        <v>14</v>
      </c>
      <c r="BB257" s="22">
        <f t="shared" si="469"/>
        <v>0</v>
      </c>
      <c r="BC257" s="24">
        <f t="shared" si="470"/>
        <v>49</v>
      </c>
    </row>
    <row r="258" spans="1:55" s="204" customFormat="1">
      <c r="A258" s="199"/>
      <c r="B258" s="200"/>
      <c r="C258" s="201" t="s">
        <v>128</v>
      </c>
      <c r="D258" s="137">
        <v>170</v>
      </c>
      <c r="E258" s="162">
        <v>84</v>
      </c>
      <c r="F258" s="162">
        <v>294</v>
      </c>
      <c r="G258" s="162">
        <v>244</v>
      </c>
      <c r="H258" s="137">
        <v>71</v>
      </c>
      <c r="I258" s="137">
        <v>132</v>
      </c>
      <c r="J258" s="162">
        <v>133</v>
      </c>
      <c r="K258" s="137">
        <v>211</v>
      </c>
      <c r="L258" s="22">
        <f>+SUM(D258:K258)</f>
        <v>1339</v>
      </c>
      <c r="M258" s="162">
        <v>0</v>
      </c>
      <c r="N258" s="162">
        <v>0</v>
      </c>
      <c r="O258" s="162">
        <v>0</v>
      </c>
      <c r="P258" s="162">
        <v>0</v>
      </c>
      <c r="Q258" s="162">
        <v>6</v>
      </c>
      <c r="R258" s="162">
        <v>0</v>
      </c>
      <c r="S258" s="162">
        <v>0</v>
      </c>
      <c r="T258" s="162">
        <v>1</v>
      </c>
      <c r="U258" s="162">
        <v>0</v>
      </c>
      <c r="V258" s="137">
        <v>0</v>
      </c>
      <c r="W258" s="137">
        <v>0</v>
      </c>
      <c r="X258" s="137">
        <v>0</v>
      </c>
      <c r="Y258" s="162">
        <v>0</v>
      </c>
      <c r="Z258" s="162">
        <v>43</v>
      </c>
      <c r="AA258" s="271">
        <v>19</v>
      </c>
      <c r="AB258" s="162">
        <v>0</v>
      </c>
      <c r="AC258" s="162">
        <v>2</v>
      </c>
      <c r="AD258" s="162">
        <v>0</v>
      </c>
      <c r="AE258" s="162">
        <v>0</v>
      </c>
      <c r="AF258" s="162">
        <v>0</v>
      </c>
      <c r="AG258" s="22">
        <f>+SUM(M258:AF258)</f>
        <v>71</v>
      </c>
      <c r="AH258" s="22">
        <f t="shared" si="463"/>
        <v>46</v>
      </c>
      <c r="AI258" s="22">
        <f t="shared" si="463"/>
        <v>19</v>
      </c>
      <c r="AJ258" s="162">
        <v>0</v>
      </c>
      <c r="AK258" s="137">
        <v>0</v>
      </c>
      <c r="AL258" s="162">
        <v>0</v>
      </c>
      <c r="AM258" s="22">
        <f>+SUM(AJ258:AL258)</f>
        <v>0</v>
      </c>
      <c r="AN258" s="24">
        <f>+AM258+AG258+L258</f>
        <v>1410</v>
      </c>
      <c r="AQ258" s="43">
        <f t="shared" si="464"/>
        <v>26.375</v>
      </c>
      <c r="AR258" s="43">
        <f t="shared" si="465"/>
        <v>3.55</v>
      </c>
      <c r="AS258" s="43">
        <f t="shared" si="465"/>
        <v>9.1999999999999993</v>
      </c>
      <c r="AT258" s="43">
        <f t="shared" si="465"/>
        <v>1.2666666666666666</v>
      </c>
      <c r="AU258" s="43">
        <f t="shared" si="466"/>
        <v>0</v>
      </c>
      <c r="AV258" s="44">
        <f t="shared" si="466"/>
        <v>45.483870967741936</v>
      </c>
      <c r="AW258" s="23"/>
      <c r="AX258" s="22">
        <f>MEDIAN($D258:$K258)</f>
        <v>151.5</v>
      </c>
      <c r="AY258" s="22">
        <f>MEDIAN($M258:$AF258)</f>
        <v>0</v>
      </c>
      <c r="AZ258" s="22">
        <f t="shared" si="467"/>
        <v>1</v>
      </c>
      <c r="BA258" s="22">
        <f t="shared" si="468"/>
        <v>0</v>
      </c>
      <c r="BB258" s="22">
        <f t="shared" si="469"/>
        <v>0</v>
      </c>
      <c r="BC258" s="24">
        <f t="shared" si="470"/>
        <v>0</v>
      </c>
    </row>
    <row r="259" spans="1:55" s="204" customFormat="1">
      <c r="A259" s="199"/>
      <c r="B259" s="200"/>
      <c r="C259" s="201" t="s">
        <v>127</v>
      </c>
      <c r="D259" s="137">
        <v>11</v>
      </c>
      <c r="E259" s="162">
        <v>17</v>
      </c>
      <c r="F259" s="162">
        <v>0</v>
      </c>
      <c r="G259" s="162">
        <v>108</v>
      </c>
      <c r="H259" s="137">
        <v>49</v>
      </c>
      <c r="I259" s="137">
        <v>74</v>
      </c>
      <c r="J259" s="162">
        <v>5</v>
      </c>
      <c r="K259" s="137">
        <v>44</v>
      </c>
      <c r="L259" s="22">
        <f>+SUM(D259:K259)</f>
        <v>308</v>
      </c>
      <c r="M259" s="162">
        <v>0</v>
      </c>
      <c r="N259" s="162">
        <v>0</v>
      </c>
      <c r="O259" s="162">
        <v>0</v>
      </c>
      <c r="P259" s="162">
        <v>0</v>
      </c>
      <c r="Q259" s="162">
        <v>0</v>
      </c>
      <c r="R259" s="162">
        <v>0</v>
      </c>
      <c r="S259" s="162">
        <v>0</v>
      </c>
      <c r="T259" s="162">
        <v>0</v>
      </c>
      <c r="U259" s="162">
        <v>0</v>
      </c>
      <c r="V259" s="137">
        <v>0</v>
      </c>
      <c r="W259" s="137">
        <v>0</v>
      </c>
      <c r="X259" s="137">
        <v>0</v>
      </c>
      <c r="Y259" s="162">
        <v>0</v>
      </c>
      <c r="Z259" s="162">
        <v>7</v>
      </c>
      <c r="AA259" s="271">
        <v>0</v>
      </c>
      <c r="AB259" s="162">
        <v>0</v>
      </c>
      <c r="AC259" s="162">
        <v>0</v>
      </c>
      <c r="AD259" s="162">
        <v>0</v>
      </c>
      <c r="AE259" s="162">
        <v>0</v>
      </c>
      <c r="AF259" s="162">
        <v>0</v>
      </c>
      <c r="AG259" s="22">
        <f>+SUM(M259:AF259)</f>
        <v>7</v>
      </c>
      <c r="AH259" s="22">
        <f t="shared" si="463"/>
        <v>7</v>
      </c>
      <c r="AI259" s="22">
        <f t="shared" si="463"/>
        <v>0</v>
      </c>
      <c r="AJ259" s="162">
        <v>0</v>
      </c>
      <c r="AK259" s="137">
        <v>0</v>
      </c>
      <c r="AL259" s="162">
        <v>0</v>
      </c>
      <c r="AM259" s="22">
        <f>+SUM(AJ259:AL259)</f>
        <v>0</v>
      </c>
      <c r="AN259" s="24">
        <f>+AM259+AG259+L259</f>
        <v>315</v>
      </c>
      <c r="AQ259" s="43">
        <f t="shared" si="464"/>
        <v>5.5</v>
      </c>
      <c r="AR259" s="43">
        <f t="shared" si="465"/>
        <v>0.35</v>
      </c>
      <c r="AS259" s="43">
        <f t="shared" si="465"/>
        <v>1.4</v>
      </c>
      <c r="AT259" s="43">
        <f t="shared" si="465"/>
        <v>0</v>
      </c>
      <c r="AU259" s="43">
        <f t="shared" si="466"/>
        <v>0</v>
      </c>
      <c r="AV259" s="44">
        <f t="shared" si="466"/>
        <v>10.161290322580646</v>
      </c>
      <c r="AW259" s="23"/>
      <c r="AX259" s="276">
        <f>MEDIAN($D259:$K259)</f>
        <v>30.5</v>
      </c>
      <c r="AY259" s="276">
        <f>MEDIAN($M259:$AF259)</f>
        <v>0</v>
      </c>
      <c r="AZ259" s="276">
        <f t="shared" si="467"/>
        <v>0</v>
      </c>
      <c r="BA259" s="276">
        <f t="shared" si="468"/>
        <v>0</v>
      </c>
      <c r="BB259" s="276">
        <f t="shared" si="469"/>
        <v>0</v>
      </c>
      <c r="BC259" s="24">
        <f t="shared" si="470"/>
        <v>0</v>
      </c>
    </row>
    <row r="260" spans="1:55" s="204" customFormat="1">
      <c r="A260" s="199"/>
      <c r="B260" s="200"/>
      <c r="C260" s="201" t="s">
        <v>126</v>
      </c>
      <c r="D260" s="110">
        <f t="shared" ref="D260:V260" si="471">SUM(D256:D259)</f>
        <v>2789</v>
      </c>
      <c r="E260" s="28">
        <f t="shared" si="471"/>
        <v>848</v>
      </c>
      <c r="F260" s="28">
        <f t="shared" si="471"/>
        <v>2747</v>
      </c>
      <c r="G260" s="28">
        <f t="shared" si="471"/>
        <v>3042</v>
      </c>
      <c r="H260" s="141">
        <f t="shared" si="471"/>
        <v>1710</v>
      </c>
      <c r="I260" s="141">
        <f t="shared" si="471"/>
        <v>1675</v>
      </c>
      <c r="J260" s="28">
        <f t="shared" si="471"/>
        <v>1768</v>
      </c>
      <c r="K260" s="141">
        <f t="shared" si="471"/>
        <v>1965</v>
      </c>
      <c r="L260" s="25">
        <f t="shared" si="471"/>
        <v>16544</v>
      </c>
      <c r="M260" s="28">
        <f t="shared" si="471"/>
        <v>26</v>
      </c>
      <c r="N260" s="28">
        <f t="shared" si="471"/>
        <v>56</v>
      </c>
      <c r="O260" s="28">
        <f t="shared" si="471"/>
        <v>586</v>
      </c>
      <c r="P260" s="28">
        <f t="shared" si="471"/>
        <v>188</v>
      </c>
      <c r="Q260" s="28">
        <f t="shared" si="471"/>
        <v>633</v>
      </c>
      <c r="R260" s="28">
        <f t="shared" si="471"/>
        <v>148</v>
      </c>
      <c r="S260" s="28">
        <f t="shared" si="471"/>
        <v>103</v>
      </c>
      <c r="T260" s="28">
        <f t="shared" si="471"/>
        <v>175</v>
      </c>
      <c r="U260" s="28">
        <f t="shared" si="471"/>
        <v>68</v>
      </c>
      <c r="V260" s="141">
        <f t="shared" si="471"/>
        <v>53</v>
      </c>
      <c r="W260" s="141">
        <f t="shared" ref="W260:X260" si="472">SUM(W256:W259)</f>
        <v>45</v>
      </c>
      <c r="X260" s="141">
        <f t="shared" si="472"/>
        <v>12</v>
      </c>
      <c r="Y260" s="28">
        <f t="shared" ref="Y260:AN260" si="473">SUM(Y256:Y259)</f>
        <v>51</v>
      </c>
      <c r="Z260" s="28">
        <f t="shared" si="473"/>
        <v>1496</v>
      </c>
      <c r="AA260" s="29">
        <f t="shared" si="473"/>
        <v>249</v>
      </c>
      <c r="AB260" s="28">
        <f t="shared" si="473"/>
        <v>134</v>
      </c>
      <c r="AC260" s="28">
        <f t="shared" si="473"/>
        <v>401</v>
      </c>
      <c r="AD260" s="28">
        <f t="shared" si="473"/>
        <v>296</v>
      </c>
      <c r="AE260" s="28">
        <f t="shared" si="473"/>
        <v>79</v>
      </c>
      <c r="AF260" s="28">
        <f t="shared" si="473"/>
        <v>825</v>
      </c>
      <c r="AG260" s="25">
        <f t="shared" si="473"/>
        <v>5624</v>
      </c>
      <c r="AH260" s="25">
        <f t="shared" si="473"/>
        <v>2954</v>
      </c>
      <c r="AI260" s="25">
        <f t="shared" si="473"/>
        <v>880</v>
      </c>
      <c r="AJ260" s="28">
        <f t="shared" si="473"/>
        <v>0</v>
      </c>
      <c r="AK260" s="141">
        <f t="shared" si="473"/>
        <v>0</v>
      </c>
      <c r="AL260" s="28">
        <f t="shared" si="473"/>
        <v>0</v>
      </c>
      <c r="AM260" s="25">
        <f t="shared" si="473"/>
        <v>0</v>
      </c>
      <c r="AN260" s="305">
        <f t="shared" si="473"/>
        <v>22168</v>
      </c>
      <c r="AQ260" s="45">
        <f>K260/AQ$5</f>
        <v>245.625</v>
      </c>
      <c r="AR260" s="45">
        <f>AG260/AR$5</f>
        <v>281.2</v>
      </c>
      <c r="AS260" s="45">
        <f>AH260/AS$5</f>
        <v>590.79999999999995</v>
      </c>
      <c r="AT260" s="45">
        <f>AI260/AT$5</f>
        <v>58.666666666666664</v>
      </c>
      <c r="AU260" s="45">
        <f>AM260/AU$5</f>
        <v>0</v>
      </c>
      <c r="AV260" s="211">
        <f>AN260/AV$5</f>
        <v>715.09677419354841</v>
      </c>
      <c r="AW260" s="23"/>
      <c r="AX260" s="22">
        <f>MEDIAN($D260:$K260)</f>
        <v>1866.5</v>
      </c>
      <c r="AY260" s="22">
        <f>MEDIAN($M260:$AF260)</f>
        <v>141</v>
      </c>
      <c r="AZ260" s="22">
        <f t="shared" si="467"/>
        <v>586</v>
      </c>
      <c r="BA260" s="22">
        <f t="shared" si="468"/>
        <v>68</v>
      </c>
      <c r="BB260" s="22">
        <f t="shared" si="469"/>
        <v>0</v>
      </c>
      <c r="BC260" s="305">
        <f t="shared" si="470"/>
        <v>188</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0</v>
      </c>
      <c r="G262" s="162">
        <v>0</v>
      </c>
      <c r="H262" s="137">
        <v>0</v>
      </c>
      <c r="I262" s="137">
        <v>56</v>
      </c>
      <c r="J262" s="162">
        <v>0</v>
      </c>
      <c r="K262" s="137">
        <v>19</v>
      </c>
      <c r="L262" s="22">
        <f>+SUM(D262:K262)</f>
        <v>75</v>
      </c>
      <c r="M262" s="162">
        <v>0</v>
      </c>
      <c r="N262" s="162">
        <v>0</v>
      </c>
      <c r="O262" s="162">
        <v>0</v>
      </c>
      <c r="P262" s="162">
        <v>18</v>
      </c>
      <c r="Q262" s="162">
        <v>0</v>
      </c>
      <c r="R262" s="162">
        <v>0</v>
      </c>
      <c r="S262" s="162">
        <v>0</v>
      </c>
      <c r="T262" s="162">
        <v>7</v>
      </c>
      <c r="U262" s="162">
        <v>0</v>
      </c>
      <c r="V262" s="137">
        <v>0</v>
      </c>
      <c r="W262" s="137">
        <v>0</v>
      </c>
      <c r="X262" s="137">
        <v>0</v>
      </c>
      <c r="Y262" s="162">
        <v>0</v>
      </c>
      <c r="Z262" s="162">
        <v>0</v>
      </c>
      <c r="AA262" s="271">
        <v>0</v>
      </c>
      <c r="AB262" s="162">
        <v>0</v>
      </c>
      <c r="AC262" s="162">
        <v>0</v>
      </c>
      <c r="AD262" s="162">
        <v>0</v>
      </c>
      <c r="AE262" s="162">
        <v>0</v>
      </c>
      <c r="AF262" s="162">
        <v>0</v>
      </c>
      <c r="AG262" s="22">
        <f>+SUM(M262:AF262)</f>
        <v>25</v>
      </c>
      <c r="AH262" s="22">
        <f t="shared" ref="AH262:AI264" si="474">AC262+AD262+Z262+T262+O262</f>
        <v>7</v>
      </c>
      <c r="AI262" s="22">
        <f t="shared" si="474"/>
        <v>18</v>
      </c>
      <c r="AJ262" s="162">
        <v>0</v>
      </c>
      <c r="AK262" s="137">
        <v>0</v>
      </c>
      <c r="AL262" s="162">
        <v>0</v>
      </c>
      <c r="AM262" s="22">
        <f>+SUM(AJ262:AL262)</f>
        <v>0</v>
      </c>
      <c r="AN262" s="24">
        <f>+AM262+AG262+L262</f>
        <v>100</v>
      </c>
      <c r="AQ262" s="43">
        <f t="shared" ref="AQ262:AQ264" si="475">K262/AQ$5</f>
        <v>2.375</v>
      </c>
      <c r="AR262" s="43">
        <f t="shared" ref="AR262:AT264" si="476">AG262/AR$5</f>
        <v>1.25</v>
      </c>
      <c r="AS262" s="43">
        <f t="shared" si="476"/>
        <v>1.4</v>
      </c>
      <c r="AT262" s="43">
        <f t="shared" si="476"/>
        <v>1.2</v>
      </c>
      <c r="AU262" s="43">
        <f t="shared" ref="AU262:AV264" si="477">AM262/AU$5</f>
        <v>0</v>
      </c>
      <c r="AV262" s="44">
        <f t="shared" si="477"/>
        <v>3.225806451612903</v>
      </c>
      <c r="AW262" s="23"/>
      <c r="AX262" s="22">
        <f>MEDIAN($D262:$K262)</f>
        <v>0</v>
      </c>
      <c r="AY262" s="22">
        <f>MEDIAN($M262:$AF262)</f>
        <v>0</v>
      </c>
      <c r="AZ262" s="22">
        <f t="shared" ref="AZ262:AZ266" si="478">MEDIAN($AC262,$AD262,$Z262,$T262,$O262,Q262,AF262)</f>
        <v>0</v>
      </c>
      <c r="BA262" s="22">
        <f t="shared" ref="BA262:BA266" si="479">MEDIAN(M262,N262,P262,R262,S262,U262,V262,Y262,AA262,AB262,AE262,W262,X262)</f>
        <v>0</v>
      </c>
      <c r="BB262" s="22">
        <f t="shared" ref="BB262:BB266" si="480">MEDIAN($AJ262:$AL262)</f>
        <v>0</v>
      </c>
      <c r="BC262" s="24">
        <f t="shared" ref="BC262:BC266" si="481">MEDIAN(D262:K262,M262:AF262,AJ262:AL262)</f>
        <v>0</v>
      </c>
    </row>
    <row r="263" spans="1:55" s="204" customFormat="1">
      <c r="A263" s="199"/>
      <c r="B263" s="200"/>
      <c r="C263" s="201" t="s">
        <v>123</v>
      </c>
      <c r="D263" s="137">
        <v>518</v>
      </c>
      <c r="E263" s="162">
        <v>0</v>
      </c>
      <c r="F263" s="162">
        <v>30</v>
      </c>
      <c r="G263" s="162">
        <v>0</v>
      </c>
      <c r="H263" s="137">
        <v>0</v>
      </c>
      <c r="I263" s="137">
        <v>0</v>
      </c>
      <c r="J263" s="162">
        <v>0</v>
      </c>
      <c r="K263" s="137">
        <v>0</v>
      </c>
      <c r="L263" s="22">
        <f>+SUM(D263:K263)</f>
        <v>548</v>
      </c>
      <c r="M263" s="162">
        <v>0</v>
      </c>
      <c r="N263" s="162">
        <v>289</v>
      </c>
      <c r="O263" s="162">
        <v>274</v>
      </c>
      <c r="P263" s="162">
        <v>241</v>
      </c>
      <c r="Q263" s="162">
        <v>81</v>
      </c>
      <c r="R263" s="162">
        <v>0</v>
      </c>
      <c r="S263" s="162">
        <v>381</v>
      </c>
      <c r="T263" s="162">
        <v>191</v>
      </c>
      <c r="U263" s="162">
        <v>348</v>
      </c>
      <c r="V263" s="137">
        <v>0</v>
      </c>
      <c r="W263" s="137">
        <v>195</v>
      </c>
      <c r="X263" s="137">
        <v>0</v>
      </c>
      <c r="Y263" s="162">
        <v>757</v>
      </c>
      <c r="Z263" s="162">
        <v>191</v>
      </c>
      <c r="AA263" s="271">
        <v>0</v>
      </c>
      <c r="AB263" s="162">
        <v>320</v>
      </c>
      <c r="AC263" s="162">
        <v>1070</v>
      </c>
      <c r="AD263" s="162">
        <v>1345</v>
      </c>
      <c r="AE263" s="162">
        <v>98</v>
      </c>
      <c r="AF263" s="162">
        <v>0</v>
      </c>
      <c r="AG263" s="22">
        <f>+SUM(M263:AF263)</f>
        <v>5781</v>
      </c>
      <c r="AH263" s="22">
        <f t="shared" si="474"/>
        <v>3071</v>
      </c>
      <c r="AI263" s="22">
        <f t="shared" si="474"/>
        <v>2032</v>
      </c>
      <c r="AJ263" s="162">
        <v>0</v>
      </c>
      <c r="AK263" s="137">
        <v>0</v>
      </c>
      <c r="AL263" s="162">
        <v>30</v>
      </c>
      <c r="AM263" s="22">
        <f>+SUM(AJ263:AL263)</f>
        <v>30</v>
      </c>
      <c r="AN263" s="24">
        <f>+AM263+AG263+L263</f>
        <v>6359</v>
      </c>
      <c r="AQ263" s="43">
        <f t="shared" si="475"/>
        <v>0</v>
      </c>
      <c r="AR263" s="43">
        <f t="shared" si="476"/>
        <v>289.05</v>
      </c>
      <c r="AS263" s="43">
        <f t="shared" si="476"/>
        <v>614.20000000000005</v>
      </c>
      <c r="AT263" s="43">
        <f t="shared" si="476"/>
        <v>135.46666666666667</v>
      </c>
      <c r="AU263" s="43">
        <f t="shared" si="477"/>
        <v>10</v>
      </c>
      <c r="AV263" s="44">
        <f t="shared" si="477"/>
        <v>205.12903225806451</v>
      </c>
      <c r="AW263" s="23"/>
      <c r="AX263" s="22">
        <f>MEDIAN($D263:$K263)</f>
        <v>0</v>
      </c>
      <c r="AY263" s="22">
        <f>MEDIAN($M263:$AF263)</f>
        <v>193</v>
      </c>
      <c r="AZ263" s="22">
        <f t="shared" si="478"/>
        <v>191</v>
      </c>
      <c r="BA263" s="22">
        <f t="shared" si="479"/>
        <v>195</v>
      </c>
      <c r="BB263" s="22">
        <f t="shared" si="480"/>
        <v>0</v>
      </c>
      <c r="BC263" s="24">
        <f t="shared" si="481"/>
        <v>30</v>
      </c>
    </row>
    <row r="264" spans="1:55" s="204" customFormat="1">
      <c r="A264" s="199"/>
      <c r="B264" s="200"/>
      <c r="C264" s="201" t="s">
        <v>122</v>
      </c>
      <c r="D264" s="137">
        <v>196</v>
      </c>
      <c r="E264" s="162">
        <v>0</v>
      </c>
      <c r="F264" s="162">
        <v>0</v>
      </c>
      <c r="G264" s="162">
        <v>282</v>
      </c>
      <c r="H264" s="137">
        <v>0</v>
      </c>
      <c r="I264" s="137">
        <v>0</v>
      </c>
      <c r="J264" s="162">
        <v>40</v>
      </c>
      <c r="K264" s="137">
        <v>0</v>
      </c>
      <c r="L264" s="22">
        <f>+SUM(D264:K264)</f>
        <v>518</v>
      </c>
      <c r="M264" s="162">
        <v>59</v>
      </c>
      <c r="N264" s="162">
        <v>0</v>
      </c>
      <c r="O264" s="162">
        <v>0</v>
      </c>
      <c r="P264" s="162">
        <v>18</v>
      </c>
      <c r="Q264" s="162">
        <v>420</v>
      </c>
      <c r="R264" s="162">
        <v>113</v>
      </c>
      <c r="S264" s="162">
        <v>0</v>
      </c>
      <c r="T264" s="162">
        <v>0</v>
      </c>
      <c r="U264" s="162">
        <v>79</v>
      </c>
      <c r="V264" s="137">
        <v>60</v>
      </c>
      <c r="W264" s="137">
        <v>0</v>
      </c>
      <c r="X264" s="137">
        <v>0</v>
      </c>
      <c r="Y264" s="162">
        <v>0</v>
      </c>
      <c r="Z264" s="162">
        <v>0</v>
      </c>
      <c r="AA264" s="271">
        <v>215</v>
      </c>
      <c r="AB264" s="162">
        <v>0</v>
      </c>
      <c r="AC264" s="162">
        <v>0</v>
      </c>
      <c r="AD264" s="162">
        <v>0</v>
      </c>
      <c r="AE264" s="162">
        <v>0</v>
      </c>
      <c r="AF264" s="162">
        <v>196</v>
      </c>
      <c r="AG264" s="22">
        <f>+SUM(M264:AF264)</f>
        <v>1160</v>
      </c>
      <c r="AH264" s="22">
        <f t="shared" si="474"/>
        <v>0</v>
      </c>
      <c r="AI264" s="22">
        <f t="shared" si="474"/>
        <v>312</v>
      </c>
      <c r="AJ264" s="162">
        <v>0</v>
      </c>
      <c r="AK264" s="137">
        <v>0</v>
      </c>
      <c r="AL264" s="162">
        <v>0</v>
      </c>
      <c r="AM264" s="22">
        <f>+SUM(AJ264:AL264)</f>
        <v>0</v>
      </c>
      <c r="AN264" s="24">
        <f>+AM264+AG264+L264</f>
        <v>1678</v>
      </c>
      <c r="AQ264" s="43">
        <f t="shared" si="475"/>
        <v>0</v>
      </c>
      <c r="AR264" s="43">
        <f t="shared" si="476"/>
        <v>58</v>
      </c>
      <c r="AS264" s="43">
        <f t="shared" si="476"/>
        <v>0</v>
      </c>
      <c r="AT264" s="43">
        <f t="shared" si="476"/>
        <v>20.8</v>
      </c>
      <c r="AU264" s="43">
        <f t="shared" si="477"/>
        <v>0</v>
      </c>
      <c r="AV264" s="44">
        <f t="shared" si="477"/>
        <v>54.12903225806452</v>
      </c>
      <c r="AW264" s="23"/>
      <c r="AX264" s="276">
        <f>MEDIAN($D264:$K264)</f>
        <v>0</v>
      </c>
      <c r="AY264" s="276">
        <f>MEDIAN($M264:$AF264)</f>
        <v>0</v>
      </c>
      <c r="AZ264" s="276">
        <f t="shared" si="478"/>
        <v>0</v>
      </c>
      <c r="BA264" s="276">
        <f t="shared" si="479"/>
        <v>0</v>
      </c>
      <c r="BB264" s="276">
        <f t="shared" si="480"/>
        <v>0</v>
      </c>
      <c r="BC264" s="24">
        <f t="shared" si="481"/>
        <v>0</v>
      </c>
    </row>
    <row r="265" spans="1:55" s="204" customFormat="1">
      <c r="A265" s="199"/>
      <c r="B265" s="200"/>
      <c r="C265" s="201" t="s">
        <v>121</v>
      </c>
      <c r="D265" s="27">
        <f t="shared" ref="D265:V265" si="482">SUM(D262:D264)</f>
        <v>714</v>
      </c>
      <c r="E265" s="28">
        <f t="shared" si="482"/>
        <v>0</v>
      </c>
      <c r="F265" s="28">
        <f t="shared" si="482"/>
        <v>30</v>
      </c>
      <c r="G265" s="28">
        <f t="shared" si="482"/>
        <v>282</v>
      </c>
      <c r="H265" s="141">
        <f t="shared" si="482"/>
        <v>0</v>
      </c>
      <c r="I265" s="141">
        <f t="shared" si="482"/>
        <v>56</v>
      </c>
      <c r="J265" s="28">
        <f t="shared" si="482"/>
        <v>40</v>
      </c>
      <c r="K265" s="141">
        <f t="shared" si="482"/>
        <v>19</v>
      </c>
      <c r="L265" s="25">
        <f t="shared" si="482"/>
        <v>1141</v>
      </c>
      <c r="M265" s="28">
        <f t="shared" si="482"/>
        <v>59</v>
      </c>
      <c r="N265" s="28">
        <f t="shared" si="482"/>
        <v>289</v>
      </c>
      <c r="O265" s="28">
        <f t="shared" si="482"/>
        <v>274</v>
      </c>
      <c r="P265" s="28">
        <f t="shared" si="482"/>
        <v>277</v>
      </c>
      <c r="Q265" s="28">
        <f t="shared" si="482"/>
        <v>501</v>
      </c>
      <c r="R265" s="28">
        <f t="shared" si="482"/>
        <v>113</v>
      </c>
      <c r="S265" s="28">
        <f t="shared" si="482"/>
        <v>381</v>
      </c>
      <c r="T265" s="28">
        <f t="shared" si="482"/>
        <v>198</v>
      </c>
      <c r="U265" s="28">
        <f t="shared" si="482"/>
        <v>427</v>
      </c>
      <c r="V265" s="141">
        <f t="shared" si="482"/>
        <v>60</v>
      </c>
      <c r="W265" s="141">
        <f t="shared" ref="W265:X265" si="483">SUM(W262:W264)</f>
        <v>195</v>
      </c>
      <c r="X265" s="141">
        <f t="shared" si="483"/>
        <v>0</v>
      </c>
      <c r="Y265" s="28">
        <f t="shared" ref="Y265:AN265" si="484">SUM(Y262:Y264)</f>
        <v>757</v>
      </c>
      <c r="Z265" s="28">
        <f t="shared" si="484"/>
        <v>191</v>
      </c>
      <c r="AA265" s="29">
        <f t="shared" si="484"/>
        <v>215</v>
      </c>
      <c r="AB265" s="28">
        <f t="shared" si="484"/>
        <v>320</v>
      </c>
      <c r="AC265" s="28">
        <f t="shared" si="484"/>
        <v>1070</v>
      </c>
      <c r="AD265" s="28">
        <f t="shared" si="484"/>
        <v>1345</v>
      </c>
      <c r="AE265" s="28">
        <f t="shared" si="484"/>
        <v>98</v>
      </c>
      <c r="AF265" s="28">
        <f t="shared" si="484"/>
        <v>196</v>
      </c>
      <c r="AG265" s="25">
        <f t="shared" si="484"/>
        <v>6966</v>
      </c>
      <c r="AH265" s="25">
        <f t="shared" si="484"/>
        <v>3078</v>
      </c>
      <c r="AI265" s="25">
        <f t="shared" si="484"/>
        <v>2362</v>
      </c>
      <c r="AJ265" s="28">
        <f t="shared" si="484"/>
        <v>0</v>
      </c>
      <c r="AK265" s="141">
        <f t="shared" si="484"/>
        <v>0</v>
      </c>
      <c r="AL265" s="28">
        <f t="shared" si="484"/>
        <v>30</v>
      </c>
      <c r="AM265" s="25">
        <f t="shared" si="484"/>
        <v>30</v>
      </c>
      <c r="AN265" s="305">
        <f t="shared" si="484"/>
        <v>8137</v>
      </c>
      <c r="AQ265" s="45">
        <f>K265/AQ$5</f>
        <v>2.375</v>
      </c>
      <c r="AR265" s="45">
        <f t="shared" ref="AR265:AT266" si="485">AG265/AR$5</f>
        <v>348.3</v>
      </c>
      <c r="AS265" s="45">
        <f t="shared" si="485"/>
        <v>615.6</v>
      </c>
      <c r="AT265" s="45">
        <f t="shared" si="485"/>
        <v>157.46666666666667</v>
      </c>
      <c r="AU265" s="45">
        <f>AM265/AU$5</f>
        <v>10</v>
      </c>
      <c r="AV265" s="211">
        <f>AN265/AV$5</f>
        <v>262.48387096774195</v>
      </c>
      <c r="AW265" s="23"/>
      <c r="AX265" s="22">
        <f>MEDIAN($D265:$K265)</f>
        <v>35</v>
      </c>
      <c r="AY265" s="22">
        <f>MEDIAN($M265:$AF265)</f>
        <v>244.5</v>
      </c>
      <c r="AZ265" s="22">
        <f t="shared" si="478"/>
        <v>274</v>
      </c>
      <c r="BA265" s="22">
        <f t="shared" si="479"/>
        <v>215</v>
      </c>
      <c r="BB265" s="22">
        <f t="shared" si="480"/>
        <v>0</v>
      </c>
      <c r="BC265" s="305">
        <f t="shared" si="481"/>
        <v>195</v>
      </c>
    </row>
    <row r="266" spans="1:55" s="204" customFormat="1">
      <c r="A266" s="199"/>
      <c r="B266" s="207" t="s">
        <v>120</v>
      </c>
      <c r="C266" s="201"/>
      <c r="D266" s="26">
        <f t="shared" ref="D266:V266" si="486">D254+D260+D265</f>
        <v>16447</v>
      </c>
      <c r="E266" s="306">
        <f t="shared" si="486"/>
        <v>2674</v>
      </c>
      <c r="F266" s="306">
        <f t="shared" si="486"/>
        <v>19457</v>
      </c>
      <c r="G266" s="306">
        <f t="shared" si="486"/>
        <v>30232</v>
      </c>
      <c r="H266" s="142">
        <f t="shared" si="486"/>
        <v>14648</v>
      </c>
      <c r="I266" s="142">
        <f t="shared" si="486"/>
        <v>18288</v>
      </c>
      <c r="J266" s="306">
        <f t="shared" si="486"/>
        <v>9707</v>
      </c>
      <c r="K266" s="142">
        <f t="shared" si="486"/>
        <v>17303</v>
      </c>
      <c r="L266" s="25">
        <f t="shared" si="486"/>
        <v>128756</v>
      </c>
      <c r="M266" s="306">
        <f t="shared" si="486"/>
        <v>2493</v>
      </c>
      <c r="N266" s="306">
        <f t="shared" si="486"/>
        <v>3101</v>
      </c>
      <c r="O266" s="306">
        <f t="shared" si="486"/>
        <v>5860</v>
      </c>
      <c r="P266" s="306">
        <f t="shared" si="486"/>
        <v>2947</v>
      </c>
      <c r="Q266" s="306">
        <f t="shared" si="486"/>
        <v>6280</v>
      </c>
      <c r="R266" s="306">
        <f t="shared" si="486"/>
        <v>3101</v>
      </c>
      <c r="S266" s="306">
        <f t="shared" si="486"/>
        <v>3199</v>
      </c>
      <c r="T266" s="306">
        <f t="shared" si="486"/>
        <v>3661</v>
      </c>
      <c r="U266" s="306">
        <f t="shared" si="486"/>
        <v>5572</v>
      </c>
      <c r="V266" s="142">
        <f t="shared" si="486"/>
        <v>2937</v>
      </c>
      <c r="W266" s="142">
        <f t="shared" ref="W266:X266" si="487">W254+W260+W265</f>
        <v>1356</v>
      </c>
      <c r="X266" s="142">
        <f t="shared" si="487"/>
        <v>1599</v>
      </c>
      <c r="Y266" s="306">
        <f t="shared" ref="Y266:AN266" si="488">Y254+Y260+Y265</f>
        <v>7212</v>
      </c>
      <c r="Z266" s="306">
        <f t="shared" si="488"/>
        <v>9684</v>
      </c>
      <c r="AA266" s="307">
        <f t="shared" si="488"/>
        <v>3890</v>
      </c>
      <c r="AB266" s="306">
        <f t="shared" si="488"/>
        <v>2942</v>
      </c>
      <c r="AC266" s="306">
        <f t="shared" si="488"/>
        <v>6151</v>
      </c>
      <c r="AD266" s="306">
        <f t="shared" si="488"/>
        <v>4437</v>
      </c>
      <c r="AE266" s="306">
        <f t="shared" si="488"/>
        <v>1564</v>
      </c>
      <c r="AF266" s="306">
        <f t="shared" si="488"/>
        <v>4178</v>
      </c>
      <c r="AG266" s="25">
        <f t="shared" si="488"/>
        <v>82164</v>
      </c>
      <c r="AH266" s="25">
        <f t="shared" si="488"/>
        <v>29793</v>
      </c>
      <c r="AI266" s="25">
        <f t="shared" si="488"/>
        <v>18410</v>
      </c>
      <c r="AJ266" s="306">
        <f t="shared" si="488"/>
        <v>18608</v>
      </c>
      <c r="AK266" s="142">
        <f t="shared" si="488"/>
        <v>1556</v>
      </c>
      <c r="AL266" s="306">
        <f t="shared" si="488"/>
        <v>2308</v>
      </c>
      <c r="AM266" s="25">
        <f t="shared" si="488"/>
        <v>22472</v>
      </c>
      <c r="AN266" s="305">
        <f t="shared" si="488"/>
        <v>233392</v>
      </c>
      <c r="AQ266" s="45">
        <f>K266/AQ$5</f>
        <v>2162.875</v>
      </c>
      <c r="AR266" s="45">
        <f t="shared" si="485"/>
        <v>4108.2</v>
      </c>
      <c r="AS266" s="45">
        <f t="shared" si="485"/>
        <v>5958.6</v>
      </c>
      <c r="AT266" s="45">
        <f t="shared" si="485"/>
        <v>1227.3333333333333</v>
      </c>
      <c r="AU266" s="45">
        <f>AM266/AU$5</f>
        <v>7490.666666666667</v>
      </c>
      <c r="AV266" s="211">
        <f>AN266/AV$5</f>
        <v>7528.7741935483873</v>
      </c>
      <c r="AW266" s="23"/>
      <c r="AX266" s="25">
        <f>MEDIAN($D266:$K266)</f>
        <v>16875</v>
      </c>
      <c r="AY266" s="25">
        <f>MEDIAN($M266:$AF266)</f>
        <v>3430</v>
      </c>
      <c r="AZ266" s="25">
        <f t="shared" si="478"/>
        <v>5860</v>
      </c>
      <c r="BA266" s="25">
        <f t="shared" si="479"/>
        <v>2947</v>
      </c>
      <c r="BB266" s="25">
        <f t="shared" si="480"/>
        <v>2308</v>
      </c>
      <c r="BC266" s="305">
        <f t="shared" si="481"/>
        <v>4178</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15733</v>
      </c>
      <c r="E268" s="162">
        <v>2602</v>
      </c>
      <c r="F268" s="162">
        <v>13340</v>
      </c>
      <c r="G268" s="162">
        <v>30232</v>
      </c>
      <c r="H268" s="137">
        <v>14645</v>
      </c>
      <c r="I268" s="137">
        <v>17529</v>
      </c>
      <c r="J268" s="162">
        <v>9200</v>
      </c>
      <c r="K268" s="137">
        <v>17284</v>
      </c>
      <c r="L268" s="22">
        <f>+SUM(D268:K268)</f>
        <v>120565</v>
      </c>
      <c r="M268" s="162">
        <v>1052</v>
      </c>
      <c r="N268" s="162">
        <v>2955</v>
      </c>
      <c r="O268" s="162">
        <v>5667</v>
      </c>
      <c r="P268" s="162">
        <v>2820</v>
      </c>
      <c r="Q268" s="162">
        <v>6274</v>
      </c>
      <c r="R268" s="162">
        <v>1807</v>
      </c>
      <c r="S268" s="162">
        <v>2538</v>
      </c>
      <c r="T268" s="162">
        <v>3326</v>
      </c>
      <c r="U268" s="162">
        <v>3140</v>
      </c>
      <c r="V268" s="137">
        <v>1327</v>
      </c>
      <c r="W268" s="137">
        <v>1356</v>
      </c>
      <c r="X268" s="137">
        <v>200</v>
      </c>
      <c r="Y268" s="162">
        <v>0</v>
      </c>
      <c r="Z268" s="162">
        <v>8316</v>
      </c>
      <c r="AA268" s="271">
        <v>3890</v>
      </c>
      <c r="AB268" s="162">
        <v>2942</v>
      </c>
      <c r="AC268" s="162">
        <v>5512</v>
      </c>
      <c r="AD268" s="162">
        <v>4437</v>
      </c>
      <c r="AE268" s="162">
        <v>1394</v>
      </c>
      <c r="AF268" s="162">
        <v>3643</v>
      </c>
      <c r="AG268" s="22">
        <f>+SUM(M268:AF268)</f>
        <v>62596</v>
      </c>
      <c r="AH268" s="22">
        <f t="shared" ref="AH268:AI270" si="489">AC268+AD268+Z268+T268+O268</f>
        <v>27258</v>
      </c>
      <c r="AI268" s="22">
        <f t="shared" si="489"/>
        <v>15681</v>
      </c>
      <c r="AJ268" s="162">
        <v>12257</v>
      </c>
      <c r="AK268" s="137">
        <v>1556</v>
      </c>
      <c r="AL268" s="162">
        <v>2167</v>
      </c>
      <c r="AM268" s="22">
        <f>+SUM(AJ268:AL268)</f>
        <v>15980</v>
      </c>
      <c r="AN268" s="24">
        <f>+AM268+AG268+L268</f>
        <v>199141</v>
      </c>
      <c r="AQ268" s="43">
        <f t="shared" ref="AQ268:AQ270" si="490">K268/AQ$5</f>
        <v>2160.5</v>
      </c>
      <c r="AR268" s="43">
        <f t="shared" ref="AR268:AT270" si="491">AG268/AR$5</f>
        <v>3129.8</v>
      </c>
      <c r="AS268" s="43">
        <f t="shared" si="491"/>
        <v>5451.6</v>
      </c>
      <c r="AT268" s="43">
        <f t="shared" si="491"/>
        <v>1045.4000000000001</v>
      </c>
      <c r="AU268" s="43">
        <f t="shared" ref="AU268:AV270" si="492">AM268/AU$5</f>
        <v>5326.666666666667</v>
      </c>
      <c r="AV268" s="44">
        <f t="shared" si="492"/>
        <v>6423.9032258064517</v>
      </c>
      <c r="AW268" s="23"/>
      <c r="AX268" s="22">
        <f>MEDIAN($D268:$K268)</f>
        <v>15189</v>
      </c>
      <c r="AY268" s="22">
        <f>MEDIAN($M268:$AF268)</f>
        <v>2948.5</v>
      </c>
      <c r="AZ268" s="22">
        <f t="shared" ref="AZ268:AZ271" si="493">MEDIAN($AC268,$AD268,$Z268,$T268,$O268,Q268,AF268)</f>
        <v>5512</v>
      </c>
      <c r="BA268" s="22">
        <f t="shared" ref="BA268:BA271" si="494">MEDIAN(M268,N268,P268,R268,S268,U268,V268,Y268,AA268,AB268,AE268,W268,X268)</f>
        <v>1807</v>
      </c>
      <c r="BB268" s="22">
        <f t="shared" ref="BB268:BB271" si="495">MEDIAN($AJ268:$AL268)</f>
        <v>2167</v>
      </c>
      <c r="BC268" s="24">
        <f t="shared" ref="BC268:BC271" si="496">MEDIAN(D268:K268,M268:AF268,AJ268:AL268)</f>
        <v>3326</v>
      </c>
    </row>
    <row r="269" spans="1:55" s="204" customFormat="1">
      <c r="A269" s="199"/>
      <c r="B269" s="200"/>
      <c r="C269" s="201" t="s">
        <v>117</v>
      </c>
      <c r="D269" s="137">
        <v>518</v>
      </c>
      <c r="E269" s="162">
        <v>72</v>
      </c>
      <c r="F269" s="162">
        <v>6117</v>
      </c>
      <c r="G269" s="162">
        <v>0</v>
      </c>
      <c r="H269" s="137">
        <v>1</v>
      </c>
      <c r="I269" s="137">
        <v>759</v>
      </c>
      <c r="J269" s="162">
        <v>507</v>
      </c>
      <c r="K269" s="137">
        <v>0</v>
      </c>
      <c r="L269" s="22">
        <f>+SUM(D269:K269)</f>
        <v>7974</v>
      </c>
      <c r="M269" s="162">
        <v>25</v>
      </c>
      <c r="N269" s="162">
        <v>0</v>
      </c>
      <c r="O269" s="162">
        <v>193</v>
      </c>
      <c r="P269" s="162">
        <v>109</v>
      </c>
      <c r="Q269" s="162">
        <v>6</v>
      </c>
      <c r="R269" s="162">
        <v>0</v>
      </c>
      <c r="S269" s="162">
        <v>211</v>
      </c>
      <c r="T269" s="162">
        <v>303</v>
      </c>
      <c r="U269" s="162">
        <v>2105</v>
      </c>
      <c r="V269" s="137">
        <v>1550</v>
      </c>
      <c r="W269" s="137">
        <v>0</v>
      </c>
      <c r="X269" s="137">
        <v>63</v>
      </c>
      <c r="Y269" s="162">
        <v>7212</v>
      </c>
      <c r="Z269" s="162">
        <v>254</v>
      </c>
      <c r="AA269" s="271">
        <v>0</v>
      </c>
      <c r="AB269" s="162">
        <v>0</v>
      </c>
      <c r="AC269" s="162">
        <v>0</v>
      </c>
      <c r="AD269" s="162">
        <v>0</v>
      </c>
      <c r="AE269" s="162">
        <v>0</v>
      </c>
      <c r="AF269" s="162">
        <v>535</v>
      </c>
      <c r="AG269" s="22">
        <f>+SUM(M269:AF269)</f>
        <v>12566</v>
      </c>
      <c r="AH269" s="22">
        <f t="shared" si="489"/>
        <v>750</v>
      </c>
      <c r="AI269" s="22">
        <f t="shared" si="489"/>
        <v>2214</v>
      </c>
      <c r="AJ269" s="162">
        <v>4437</v>
      </c>
      <c r="AK269" s="137">
        <v>0</v>
      </c>
      <c r="AL269" s="162">
        <v>55</v>
      </c>
      <c r="AM269" s="22">
        <f>+SUM(AJ269:AL269)</f>
        <v>4492</v>
      </c>
      <c r="AN269" s="24">
        <f>+AM269+AG269+L269</f>
        <v>25032</v>
      </c>
      <c r="AQ269" s="43">
        <f t="shared" si="490"/>
        <v>0</v>
      </c>
      <c r="AR269" s="43">
        <f t="shared" si="491"/>
        <v>628.29999999999995</v>
      </c>
      <c r="AS269" s="43">
        <f t="shared" si="491"/>
        <v>150</v>
      </c>
      <c r="AT269" s="43">
        <f t="shared" si="491"/>
        <v>147.6</v>
      </c>
      <c r="AU269" s="43">
        <f t="shared" si="492"/>
        <v>1497.3333333333333</v>
      </c>
      <c r="AV269" s="44">
        <f t="shared" si="492"/>
        <v>807.48387096774195</v>
      </c>
      <c r="AW269" s="23"/>
      <c r="AX269" s="22">
        <f>MEDIAN($D269:$K269)</f>
        <v>289.5</v>
      </c>
      <c r="AY269" s="22">
        <f>MEDIAN($M269:$AF269)</f>
        <v>44</v>
      </c>
      <c r="AZ269" s="22">
        <f t="shared" si="493"/>
        <v>193</v>
      </c>
      <c r="BA269" s="22">
        <f t="shared" si="494"/>
        <v>25</v>
      </c>
      <c r="BB269" s="22">
        <f t="shared" si="495"/>
        <v>55</v>
      </c>
      <c r="BC269" s="24">
        <f t="shared" si="496"/>
        <v>63</v>
      </c>
    </row>
    <row r="270" spans="1:55" s="204" customFormat="1">
      <c r="A270" s="199"/>
      <c r="B270" s="200"/>
      <c r="C270" s="201" t="s">
        <v>116</v>
      </c>
      <c r="D270" s="137">
        <v>196</v>
      </c>
      <c r="E270" s="162">
        <v>0</v>
      </c>
      <c r="F270" s="162">
        <v>0</v>
      </c>
      <c r="G270" s="162">
        <v>0</v>
      </c>
      <c r="H270" s="137">
        <v>0</v>
      </c>
      <c r="I270" s="137">
        <v>0</v>
      </c>
      <c r="J270" s="162">
        <v>0</v>
      </c>
      <c r="K270" s="137">
        <v>19</v>
      </c>
      <c r="L270" s="22">
        <f>+SUM(D270:K270)</f>
        <v>215</v>
      </c>
      <c r="M270" s="162">
        <v>1416</v>
      </c>
      <c r="N270" s="162">
        <v>146</v>
      </c>
      <c r="O270" s="162">
        <v>0</v>
      </c>
      <c r="P270" s="162">
        <v>18</v>
      </c>
      <c r="Q270" s="162">
        <v>0</v>
      </c>
      <c r="R270" s="162">
        <v>1294</v>
      </c>
      <c r="S270" s="162">
        <v>450</v>
      </c>
      <c r="T270" s="162">
        <v>31</v>
      </c>
      <c r="U270" s="162">
        <v>327</v>
      </c>
      <c r="V270" s="137">
        <v>60</v>
      </c>
      <c r="W270" s="137">
        <v>0</v>
      </c>
      <c r="X270" s="137">
        <v>1336</v>
      </c>
      <c r="Y270" s="162">
        <v>0</v>
      </c>
      <c r="Z270" s="162">
        <v>1114</v>
      </c>
      <c r="AA270" s="271">
        <v>0</v>
      </c>
      <c r="AB270" s="162">
        <v>0</v>
      </c>
      <c r="AC270" s="162">
        <v>639</v>
      </c>
      <c r="AD270" s="162">
        <v>0</v>
      </c>
      <c r="AE270" s="162">
        <v>170</v>
      </c>
      <c r="AF270" s="162">
        <v>0</v>
      </c>
      <c r="AG270" s="22">
        <f>+SUM(M270:AF270)</f>
        <v>7001</v>
      </c>
      <c r="AH270" s="22">
        <f t="shared" si="489"/>
        <v>1784</v>
      </c>
      <c r="AI270" s="22">
        <f t="shared" si="489"/>
        <v>515</v>
      </c>
      <c r="AJ270" s="162">
        <v>1914</v>
      </c>
      <c r="AK270" s="137">
        <v>0</v>
      </c>
      <c r="AL270" s="162">
        <v>86</v>
      </c>
      <c r="AM270" s="22">
        <f>+SUM(AJ270:AL270)</f>
        <v>2000</v>
      </c>
      <c r="AN270" s="24">
        <f>+AM270+AG270+L270</f>
        <v>9216</v>
      </c>
      <c r="AQ270" s="43">
        <f t="shared" si="490"/>
        <v>2.375</v>
      </c>
      <c r="AR270" s="43">
        <f t="shared" si="491"/>
        <v>350.05</v>
      </c>
      <c r="AS270" s="43">
        <f t="shared" si="491"/>
        <v>356.8</v>
      </c>
      <c r="AT270" s="43">
        <f t="shared" si="491"/>
        <v>34.333333333333336</v>
      </c>
      <c r="AU270" s="43">
        <f t="shared" si="492"/>
        <v>666.66666666666663</v>
      </c>
      <c r="AV270" s="44">
        <f t="shared" si="492"/>
        <v>297.29032258064518</v>
      </c>
      <c r="AW270" s="23"/>
      <c r="AX270" s="22">
        <f>MEDIAN($D270:$K270)</f>
        <v>0</v>
      </c>
      <c r="AY270" s="22">
        <f>MEDIAN($M270:$AF270)</f>
        <v>45.5</v>
      </c>
      <c r="AZ270" s="22">
        <f t="shared" si="493"/>
        <v>0</v>
      </c>
      <c r="BA270" s="22">
        <f t="shared" si="494"/>
        <v>146</v>
      </c>
      <c r="BB270" s="22">
        <f t="shared" si="495"/>
        <v>86</v>
      </c>
      <c r="BC270" s="24">
        <f t="shared" si="496"/>
        <v>18</v>
      </c>
    </row>
    <row r="271" spans="1:55" s="204" customFormat="1">
      <c r="A271" s="199"/>
      <c r="B271" s="207" t="s">
        <v>115</v>
      </c>
      <c r="C271" s="201"/>
      <c r="D271" s="26">
        <f t="shared" ref="D271:V271" si="497">SUM(D268:D270)</f>
        <v>16447</v>
      </c>
      <c r="E271" s="306">
        <f t="shared" si="497"/>
        <v>2674</v>
      </c>
      <c r="F271" s="306">
        <f t="shared" si="497"/>
        <v>19457</v>
      </c>
      <c r="G271" s="306">
        <f t="shared" si="497"/>
        <v>30232</v>
      </c>
      <c r="H271" s="142">
        <f t="shared" si="497"/>
        <v>14646</v>
      </c>
      <c r="I271" s="142">
        <f t="shared" si="497"/>
        <v>18288</v>
      </c>
      <c r="J271" s="306">
        <f t="shared" si="497"/>
        <v>9707</v>
      </c>
      <c r="K271" s="142">
        <f t="shared" si="497"/>
        <v>17303</v>
      </c>
      <c r="L271" s="25">
        <f t="shared" si="497"/>
        <v>128754</v>
      </c>
      <c r="M271" s="306">
        <f t="shared" si="497"/>
        <v>2493</v>
      </c>
      <c r="N271" s="306">
        <f t="shared" si="497"/>
        <v>3101</v>
      </c>
      <c r="O271" s="306">
        <f t="shared" si="497"/>
        <v>5860</v>
      </c>
      <c r="P271" s="306">
        <f t="shared" si="497"/>
        <v>2947</v>
      </c>
      <c r="Q271" s="306">
        <f t="shared" si="497"/>
        <v>6280</v>
      </c>
      <c r="R271" s="306">
        <f t="shared" si="497"/>
        <v>3101</v>
      </c>
      <c r="S271" s="306">
        <f t="shared" si="497"/>
        <v>3199</v>
      </c>
      <c r="T271" s="306">
        <f t="shared" si="497"/>
        <v>3660</v>
      </c>
      <c r="U271" s="306">
        <f t="shared" si="497"/>
        <v>5572</v>
      </c>
      <c r="V271" s="142">
        <f t="shared" si="497"/>
        <v>2937</v>
      </c>
      <c r="W271" s="142">
        <f t="shared" ref="W271:X271" si="498">SUM(W268:W270)</f>
        <v>1356</v>
      </c>
      <c r="X271" s="142">
        <f t="shared" si="498"/>
        <v>1599</v>
      </c>
      <c r="Y271" s="306">
        <f t="shared" ref="Y271:AN271" si="499">SUM(Y268:Y270)</f>
        <v>7212</v>
      </c>
      <c r="Z271" s="306">
        <f t="shared" si="499"/>
        <v>9684</v>
      </c>
      <c r="AA271" s="307">
        <f t="shared" si="499"/>
        <v>3890</v>
      </c>
      <c r="AB271" s="306">
        <f t="shared" si="499"/>
        <v>2942</v>
      </c>
      <c r="AC271" s="306">
        <f t="shared" si="499"/>
        <v>6151</v>
      </c>
      <c r="AD271" s="306">
        <f t="shared" si="499"/>
        <v>4437</v>
      </c>
      <c r="AE271" s="306">
        <f t="shared" si="499"/>
        <v>1564</v>
      </c>
      <c r="AF271" s="306">
        <f t="shared" si="499"/>
        <v>4178</v>
      </c>
      <c r="AG271" s="25">
        <f t="shared" si="499"/>
        <v>82163</v>
      </c>
      <c r="AH271" s="25">
        <f t="shared" si="499"/>
        <v>29792</v>
      </c>
      <c r="AI271" s="25">
        <f t="shared" si="499"/>
        <v>18410</v>
      </c>
      <c r="AJ271" s="306">
        <f t="shared" si="499"/>
        <v>18608</v>
      </c>
      <c r="AK271" s="142">
        <f t="shared" si="499"/>
        <v>1556</v>
      </c>
      <c r="AL271" s="306">
        <f t="shared" si="499"/>
        <v>2308</v>
      </c>
      <c r="AM271" s="25">
        <f t="shared" si="499"/>
        <v>22472</v>
      </c>
      <c r="AN271" s="305">
        <f t="shared" si="499"/>
        <v>233389</v>
      </c>
      <c r="AQ271" s="45">
        <f>K271/AQ$5</f>
        <v>2162.875</v>
      </c>
      <c r="AR271" s="45">
        <f>AG271/AR$5</f>
        <v>4108.1499999999996</v>
      </c>
      <c r="AS271" s="45">
        <f>AH271/AS$5</f>
        <v>5958.4</v>
      </c>
      <c r="AT271" s="45">
        <f>AI271/AT$5</f>
        <v>1227.3333333333333</v>
      </c>
      <c r="AU271" s="45">
        <f>AM271/AU$5</f>
        <v>7490.666666666667</v>
      </c>
      <c r="AV271" s="211">
        <f>AN271/AV$5</f>
        <v>7528.677419354839</v>
      </c>
      <c r="AW271" s="23"/>
      <c r="AX271" s="25">
        <f>MEDIAN($D271:$K271)</f>
        <v>16875</v>
      </c>
      <c r="AY271" s="25">
        <f>MEDIAN($M271:$AF271)</f>
        <v>3429.5</v>
      </c>
      <c r="AZ271" s="25">
        <f t="shared" si="493"/>
        <v>5860</v>
      </c>
      <c r="BA271" s="25">
        <f t="shared" si="494"/>
        <v>2947</v>
      </c>
      <c r="BB271" s="25">
        <f t="shared" si="495"/>
        <v>2308</v>
      </c>
      <c r="BC271" s="305">
        <f t="shared" si="496"/>
        <v>4178</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22756</v>
      </c>
      <c r="E274" s="162">
        <v>3521</v>
      </c>
      <c r="F274" s="162">
        <v>0</v>
      </c>
      <c r="G274" s="162">
        <v>30232</v>
      </c>
      <c r="H274" s="137">
        <v>17966</v>
      </c>
      <c r="I274" s="137">
        <v>20665</v>
      </c>
      <c r="J274" s="162">
        <v>12207</v>
      </c>
      <c r="K274" s="137">
        <v>22459</v>
      </c>
      <c r="L274" s="22">
        <f>+SUM(D274:K274)</f>
        <v>129806</v>
      </c>
      <c r="M274" s="162">
        <v>16825</v>
      </c>
      <c r="N274" s="162">
        <v>11803</v>
      </c>
      <c r="O274" s="162">
        <v>14395</v>
      </c>
      <c r="P274" s="162">
        <v>6652</v>
      </c>
      <c r="Q274" s="162">
        <v>12183</v>
      </c>
      <c r="R274" s="162">
        <v>9058</v>
      </c>
      <c r="S274" s="162">
        <v>8945</v>
      </c>
      <c r="T274" s="162">
        <v>8505</v>
      </c>
      <c r="U274" s="162">
        <v>15715</v>
      </c>
      <c r="V274" s="137">
        <v>18647</v>
      </c>
      <c r="W274" s="137">
        <v>3086</v>
      </c>
      <c r="X274" s="137">
        <v>12827</v>
      </c>
      <c r="Y274" s="162">
        <v>34252</v>
      </c>
      <c r="Z274" s="162">
        <v>17650</v>
      </c>
      <c r="AA274" s="271">
        <v>8292</v>
      </c>
      <c r="AB274" s="162">
        <v>6976</v>
      </c>
      <c r="AC274" s="162">
        <v>24202</v>
      </c>
      <c r="AD274" s="162">
        <v>11265</v>
      </c>
      <c r="AE274" s="162">
        <v>3398</v>
      </c>
      <c r="AF274" s="162">
        <v>0</v>
      </c>
      <c r="AG274" s="22">
        <f>+SUM(M274:AF274)</f>
        <v>244676</v>
      </c>
      <c r="AH274" s="22">
        <f t="shared" ref="AH274:AH282" si="500">AC274+AD274+Z274+T274+O274</f>
        <v>76017</v>
      </c>
      <c r="AI274" s="22">
        <f t="shared" ref="AI274:AI282" si="501">AD274+AE274+AA274+U274+P274</f>
        <v>45322</v>
      </c>
      <c r="AJ274" s="162">
        <v>0</v>
      </c>
      <c r="AK274" s="137">
        <v>1846</v>
      </c>
      <c r="AL274" s="162">
        <v>4544</v>
      </c>
      <c r="AM274" s="22">
        <f>+SUM(AJ274:AL274)</f>
        <v>6390</v>
      </c>
      <c r="AN274" s="24">
        <f>+AM274+AG274+L274</f>
        <v>380872</v>
      </c>
      <c r="AQ274" s="43">
        <f t="shared" ref="AQ274:AQ275" si="502">K274/AQ$5</f>
        <v>2807.375</v>
      </c>
      <c r="AR274" s="43">
        <f t="shared" ref="AR274:AT275" si="503">AG274/AR$5</f>
        <v>12233.8</v>
      </c>
      <c r="AS274" s="43">
        <f t="shared" si="503"/>
        <v>15203.4</v>
      </c>
      <c r="AT274" s="43">
        <f t="shared" si="503"/>
        <v>3021.4666666666667</v>
      </c>
      <c r="AU274" s="43">
        <f t="shared" ref="AU274:AV275" si="504">AM274/AU$5</f>
        <v>2130</v>
      </c>
      <c r="AV274" s="44">
        <f t="shared" si="504"/>
        <v>12286.193548387097</v>
      </c>
      <c r="AW274" s="23"/>
      <c r="AX274" s="22">
        <f>MEDIAN($D274:$K274)</f>
        <v>19315.5</v>
      </c>
      <c r="AY274" s="22">
        <f>MEDIAN($M274:$AF274)</f>
        <v>11534</v>
      </c>
      <c r="AZ274" s="22">
        <f t="shared" ref="AZ274:AZ275" si="505">MEDIAN($AC274,$AD274,$Z274,$T274,$O274,Q274,AF274)</f>
        <v>12183</v>
      </c>
      <c r="BA274" s="22">
        <f t="shared" ref="BA274:BA275" si="506">MEDIAN(M274,N274,P274,R274,S274,U274,V274,Y274,AA274,AB274,AE274,W274,X274)</f>
        <v>9058</v>
      </c>
      <c r="BB274" s="22">
        <f t="shared" ref="BB274:BB275" si="507">MEDIAN($AJ274:$AL274)</f>
        <v>1846</v>
      </c>
      <c r="BC274" s="24">
        <f t="shared" ref="BC274:BC275" si="508">MEDIAN(D274:K274,M274:AF274,AJ274:AL274)</f>
        <v>11803</v>
      </c>
    </row>
    <row r="275" spans="1:55" s="204" customFormat="1">
      <c r="A275" s="199"/>
      <c r="B275" s="200"/>
      <c r="C275" s="201" t="s">
        <v>112</v>
      </c>
      <c r="D275" s="137">
        <v>1416</v>
      </c>
      <c r="E275" s="162">
        <v>597</v>
      </c>
      <c r="F275" s="162">
        <v>0</v>
      </c>
      <c r="G275" s="162">
        <v>0</v>
      </c>
      <c r="H275" s="137">
        <v>6116</v>
      </c>
      <c r="I275" s="137">
        <v>4180</v>
      </c>
      <c r="J275" s="162">
        <v>5770</v>
      </c>
      <c r="K275" s="137">
        <v>5512</v>
      </c>
      <c r="L275" s="22">
        <f>+SUM(D275:K275)</f>
        <v>23591</v>
      </c>
      <c r="M275" s="162">
        <v>1850</v>
      </c>
      <c r="N275" s="162">
        <v>1504</v>
      </c>
      <c r="O275" s="162">
        <v>6072</v>
      </c>
      <c r="P275" s="162">
        <v>2052</v>
      </c>
      <c r="Q275" s="162">
        <v>9025</v>
      </c>
      <c r="R275" s="162">
        <v>0</v>
      </c>
      <c r="S275" s="162">
        <v>1926</v>
      </c>
      <c r="T275" s="162">
        <v>2837</v>
      </c>
      <c r="U275" s="162">
        <v>1124</v>
      </c>
      <c r="V275" s="137">
        <v>962</v>
      </c>
      <c r="W275" s="137">
        <v>973</v>
      </c>
      <c r="X275" s="137">
        <v>0</v>
      </c>
      <c r="Y275" s="162">
        <v>0</v>
      </c>
      <c r="Z275" s="162">
        <v>4579</v>
      </c>
      <c r="AA275" s="271">
        <v>1970</v>
      </c>
      <c r="AB275" s="162">
        <v>2177</v>
      </c>
      <c r="AC275" s="162">
        <v>0</v>
      </c>
      <c r="AD275" s="162">
        <v>0</v>
      </c>
      <c r="AE275" s="162">
        <v>1268</v>
      </c>
      <c r="AF275" s="162">
        <v>0</v>
      </c>
      <c r="AG275" s="22">
        <f>+SUM(M275:AF275)</f>
        <v>38319</v>
      </c>
      <c r="AH275" s="22">
        <f t="shared" si="500"/>
        <v>13488</v>
      </c>
      <c r="AI275" s="22">
        <f t="shared" si="501"/>
        <v>6414</v>
      </c>
      <c r="AJ275" s="162">
        <v>0</v>
      </c>
      <c r="AK275" s="137">
        <v>0</v>
      </c>
      <c r="AL275" s="162">
        <v>2052</v>
      </c>
      <c r="AM275" s="22">
        <f>+SUM(AJ275:AL275)</f>
        <v>2052</v>
      </c>
      <c r="AN275" s="24">
        <f>+AM275+AG275+L275</f>
        <v>63962</v>
      </c>
      <c r="AQ275" s="43">
        <f t="shared" si="502"/>
        <v>689</v>
      </c>
      <c r="AR275" s="43">
        <f t="shared" si="503"/>
        <v>1915.95</v>
      </c>
      <c r="AS275" s="43">
        <f t="shared" si="503"/>
        <v>2697.6</v>
      </c>
      <c r="AT275" s="43">
        <f t="shared" si="503"/>
        <v>427.6</v>
      </c>
      <c r="AU275" s="43">
        <f t="shared" si="504"/>
        <v>684</v>
      </c>
      <c r="AV275" s="44">
        <f t="shared" si="504"/>
        <v>2063.2903225806454</v>
      </c>
      <c r="AW275" s="23"/>
      <c r="AX275" s="22">
        <f>MEDIAN($D275:$K275)</f>
        <v>2798</v>
      </c>
      <c r="AY275" s="22">
        <f>MEDIAN($M275:$AF275)</f>
        <v>1386</v>
      </c>
      <c r="AZ275" s="22">
        <f t="shared" si="505"/>
        <v>2837</v>
      </c>
      <c r="BA275" s="22">
        <f t="shared" si="506"/>
        <v>1268</v>
      </c>
      <c r="BB275" s="22">
        <f t="shared" si="507"/>
        <v>0</v>
      </c>
      <c r="BC275" s="24">
        <f t="shared" si="508"/>
        <v>1416</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1512</v>
      </c>
      <c r="E277" s="162">
        <v>538</v>
      </c>
      <c r="F277" s="162">
        <v>2513</v>
      </c>
      <c r="G277" s="162">
        <v>3862</v>
      </c>
      <c r="H277" s="137">
        <v>1597</v>
      </c>
      <c r="I277" s="137">
        <v>2807</v>
      </c>
      <c r="J277" s="162">
        <v>0</v>
      </c>
      <c r="K277" s="137">
        <v>1650</v>
      </c>
      <c r="L277" s="22">
        <f>+SUM(D277:K277)</f>
        <v>14479</v>
      </c>
      <c r="M277" s="162">
        <v>85</v>
      </c>
      <c r="N277" s="162">
        <v>318</v>
      </c>
      <c r="O277" s="162">
        <v>0</v>
      </c>
      <c r="P277" s="162">
        <v>0</v>
      </c>
      <c r="Q277" s="162">
        <v>679</v>
      </c>
      <c r="R277" s="162">
        <v>0</v>
      </c>
      <c r="S277" s="162">
        <v>230</v>
      </c>
      <c r="T277" s="162">
        <v>0</v>
      </c>
      <c r="U277" s="162">
        <v>244</v>
      </c>
      <c r="V277" s="137">
        <v>146</v>
      </c>
      <c r="W277" s="137">
        <v>158</v>
      </c>
      <c r="X277" s="137">
        <v>28</v>
      </c>
      <c r="Y277" s="162">
        <v>402</v>
      </c>
      <c r="Z277" s="162">
        <v>866</v>
      </c>
      <c r="AA277" s="271">
        <v>365</v>
      </c>
      <c r="AB277" s="162">
        <v>263</v>
      </c>
      <c r="AC277" s="162">
        <v>564</v>
      </c>
      <c r="AD277" s="162">
        <v>0</v>
      </c>
      <c r="AE277" s="162">
        <v>150</v>
      </c>
      <c r="AF277" s="162">
        <v>311</v>
      </c>
      <c r="AG277" s="22">
        <f>+SUM(M277:AF277)</f>
        <v>4809</v>
      </c>
      <c r="AH277" s="22">
        <f t="shared" si="500"/>
        <v>1430</v>
      </c>
      <c r="AI277" s="22">
        <f t="shared" si="501"/>
        <v>759</v>
      </c>
      <c r="AJ277" s="162">
        <v>1053</v>
      </c>
      <c r="AK277" s="137">
        <v>235</v>
      </c>
      <c r="AL277" s="162">
        <v>139</v>
      </c>
      <c r="AM277" s="22">
        <f>+SUM(AJ277:AL277)</f>
        <v>1427</v>
      </c>
      <c r="AN277" s="24">
        <f>+AM277+AG277+L277</f>
        <v>20715</v>
      </c>
      <c r="AQ277" s="43">
        <f t="shared" ref="AQ277:AQ278" si="509">K277/AQ$5</f>
        <v>206.25</v>
      </c>
      <c r="AR277" s="43">
        <f t="shared" ref="AR277:AT278" si="510">AG277/AR$5</f>
        <v>240.45</v>
      </c>
      <c r="AS277" s="43">
        <f t="shared" si="510"/>
        <v>286</v>
      </c>
      <c r="AT277" s="43">
        <f t="shared" si="510"/>
        <v>50.6</v>
      </c>
      <c r="AU277" s="43">
        <f t="shared" ref="AU277:AV278" si="511">AM277/AU$5</f>
        <v>475.66666666666669</v>
      </c>
      <c r="AV277" s="44">
        <f t="shared" si="511"/>
        <v>668.22580645161293</v>
      </c>
      <c r="AW277" s="23"/>
      <c r="AX277" s="22">
        <f>MEDIAN($D277:$K277)</f>
        <v>1623.5</v>
      </c>
      <c r="AY277" s="22">
        <f>MEDIAN($M277:$AF277)</f>
        <v>194</v>
      </c>
      <c r="AZ277" s="22">
        <f t="shared" ref="AZ277:AZ278" si="512">MEDIAN($AC277,$AD277,$Z277,$T277,$O277,Q277,AF277)</f>
        <v>311</v>
      </c>
      <c r="BA277" s="22">
        <f t="shared" ref="BA277:BA278" si="513">MEDIAN(M277,N277,P277,R277,S277,U277,V277,Y277,AA277,AB277,AE277,W277,X277)</f>
        <v>158</v>
      </c>
      <c r="BB277" s="22">
        <f t="shared" ref="BB277:BB278" si="514">MEDIAN($AJ277:$AL277)</f>
        <v>235</v>
      </c>
      <c r="BC277" s="24">
        <f t="shared" ref="BC277:BC278" si="515">MEDIAN(D277:K277,M277:AF277,AJ277:AL277)</f>
        <v>263</v>
      </c>
    </row>
    <row r="278" spans="1:55" s="204" customFormat="1">
      <c r="A278" s="199"/>
      <c r="B278" s="200" t="s">
        <v>109</v>
      </c>
      <c r="C278" s="201"/>
      <c r="D278" s="137">
        <v>663</v>
      </c>
      <c r="E278" s="162">
        <v>167</v>
      </c>
      <c r="F278" s="162">
        <v>640</v>
      </c>
      <c r="G278" s="162">
        <v>1840</v>
      </c>
      <c r="H278" s="137">
        <v>773</v>
      </c>
      <c r="I278" s="137">
        <v>1321</v>
      </c>
      <c r="J278" s="162">
        <v>0</v>
      </c>
      <c r="K278" s="137">
        <v>1453</v>
      </c>
      <c r="L278" s="22">
        <f>+SUM(D278:K278)</f>
        <v>6857</v>
      </c>
      <c r="M278" s="162">
        <v>72</v>
      </c>
      <c r="N278" s="162">
        <v>290</v>
      </c>
      <c r="O278" s="162">
        <v>0</v>
      </c>
      <c r="P278" s="162">
        <v>0</v>
      </c>
      <c r="Q278" s="162">
        <v>215</v>
      </c>
      <c r="R278" s="162">
        <v>0</v>
      </c>
      <c r="S278" s="162">
        <v>265</v>
      </c>
      <c r="T278" s="162">
        <v>0</v>
      </c>
      <c r="U278" s="162">
        <v>130</v>
      </c>
      <c r="V278" s="137">
        <v>36</v>
      </c>
      <c r="W278" s="137">
        <v>63</v>
      </c>
      <c r="X278" s="137">
        <v>109</v>
      </c>
      <c r="Y278" s="162">
        <v>84</v>
      </c>
      <c r="Z278" s="162">
        <v>245</v>
      </c>
      <c r="AA278" s="271">
        <v>156</v>
      </c>
      <c r="AB278" s="162">
        <v>180</v>
      </c>
      <c r="AC278" s="162">
        <v>214</v>
      </c>
      <c r="AD278" s="162">
        <v>0</v>
      </c>
      <c r="AE278" s="162">
        <v>171</v>
      </c>
      <c r="AF278" s="162">
        <v>177</v>
      </c>
      <c r="AG278" s="22">
        <f>+SUM(M278:AF278)</f>
        <v>2407</v>
      </c>
      <c r="AH278" s="22">
        <f t="shared" si="500"/>
        <v>459</v>
      </c>
      <c r="AI278" s="22">
        <f t="shared" si="501"/>
        <v>457</v>
      </c>
      <c r="AJ278" s="162">
        <v>0</v>
      </c>
      <c r="AK278" s="137">
        <v>33</v>
      </c>
      <c r="AL278" s="162">
        <v>55</v>
      </c>
      <c r="AM278" s="22">
        <f>+SUM(AJ278:AL278)</f>
        <v>88</v>
      </c>
      <c r="AN278" s="24">
        <f>+AM278+AG278+L278</f>
        <v>9352</v>
      </c>
      <c r="AQ278" s="43">
        <f t="shared" si="509"/>
        <v>181.625</v>
      </c>
      <c r="AR278" s="43">
        <f t="shared" si="510"/>
        <v>120.35</v>
      </c>
      <c r="AS278" s="43">
        <f t="shared" si="510"/>
        <v>91.8</v>
      </c>
      <c r="AT278" s="43">
        <f t="shared" si="510"/>
        <v>30.466666666666665</v>
      </c>
      <c r="AU278" s="43">
        <f t="shared" si="511"/>
        <v>29.333333333333332</v>
      </c>
      <c r="AV278" s="44">
        <f t="shared" si="511"/>
        <v>301.67741935483872</v>
      </c>
      <c r="AW278" s="23"/>
      <c r="AX278" s="22">
        <f>MEDIAN($D278:$K278)</f>
        <v>718</v>
      </c>
      <c r="AY278" s="22">
        <f>MEDIAN($M278:$AF278)</f>
        <v>119.5</v>
      </c>
      <c r="AZ278" s="22">
        <f t="shared" si="512"/>
        <v>177</v>
      </c>
      <c r="BA278" s="22">
        <f t="shared" si="513"/>
        <v>109</v>
      </c>
      <c r="BB278" s="22">
        <f t="shared" si="514"/>
        <v>33</v>
      </c>
      <c r="BC278" s="24">
        <f t="shared" si="515"/>
        <v>156</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0"/>
        <v>0</v>
      </c>
      <c r="AI279" s="22">
        <f t="shared" si="501"/>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976</v>
      </c>
      <c r="E280" s="162">
        <v>218</v>
      </c>
      <c r="F280" s="162">
        <v>1235</v>
      </c>
      <c r="G280" s="162">
        <v>1949</v>
      </c>
      <c r="H280" s="137">
        <v>810</v>
      </c>
      <c r="I280" s="137">
        <v>1047</v>
      </c>
      <c r="J280" s="162">
        <v>625</v>
      </c>
      <c r="K280" s="137">
        <v>981</v>
      </c>
      <c r="L280" s="22">
        <f>+SUM(D280:K280)</f>
        <v>7841</v>
      </c>
      <c r="M280" s="162">
        <v>68</v>
      </c>
      <c r="N280" s="162">
        <v>164</v>
      </c>
      <c r="O280" s="162">
        <v>426</v>
      </c>
      <c r="P280" s="162">
        <v>202</v>
      </c>
      <c r="Q280" s="162">
        <v>415</v>
      </c>
      <c r="R280" s="162">
        <v>156</v>
      </c>
      <c r="S280" s="162">
        <v>245</v>
      </c>
      <c r="T280" s="162">
        <v>245</v>
      </c>
      <c r="U280" s="162">
        <v>152</v>
      </c>
      <c r="V280" s="137">
        <v>159</v>
      </c>
      <c r="W280" s="137">
        <v>92</v>
      </c>
      <c r="X280" s="137">
        <v>45</v>
      </c>
      <c r="Y280" s="162">
        <v>141</v>
      </c>
      <c r="Z280" s="162">
        <v>568</v>
      </c>
      <c r="AA280" s="271">
        <v>236</v>
      </c>
      <c r="AB280" s="162">
        <v>160</v>
      </c>
      <c r="AC280" s="162">
        <v>321</v>
      </c>
      <c r="AD280" s="162">
        <v>214</v>
      </c>
      <c r="AE280" s="162">
        <v>89</v>
      </c>
      <c r="AF280" s="162">
        <v>241</v>
      </c>
      <c r="AG280" s="22">
        <f>+SUM(M280:AF280)</f>
        <v>4339</v>
      </c>
      <c r="AH280" s="22">
        <f t="shared" si="500"/>
        <v>1774</v>
      </c>
      <c r="AI280" s="22">
        <f t="shared" si="501"/>
        <v>893</v>
      </c>
      <c r="AJ280" s="162">
        <v>499</v>
      </c>
      <c r="AK280" s="137">
        <v>81</v>
      </c>
      <c r="AL280" s="162">
        <v>89</v>
      </c>
      <c r="AM280" s="22">
        <f>+SUM(AJ280:AL280)</f>
        <v>669</v>
      </c>
      <c r="AN280" s="24">
        <f>+AM280+AG280+L280</f>
        <v>12849</v>
      </c>
      <c r="AQ280" s="43">
        <f t="shared" ref="AQ280:AQ282" si="516">K280/AQ$5</f>
        <v>122.625</v>
      </c>
      <c r="AR280" s="43">
        <f t="shared" ref="AR280:AT282" si="517">AG280/AR$5</f>
        <v>216.95</v>
      </c>
      <c r="AS280" s="43">
        <f t="shared" si="517"/>
        <v>354.8</v>
      </c>
      <c r="AT280" s="43">
        <f t="shared" si="517"/>
        <v>59.533333333333331</v>
      </c>
      <c r="AU280" s="43">
        <f t="shared" ref="AU280:AV282" si="518">AM280/AU$5</f>
        <v>223</v>
      </c>
      <c r="AV280" s="44">
        <f t="shared" si="518"/>
        <v>414.48387096774195</v>
      </c>
      <c r="AW280" s="23"/>
      <c r="AX280" s="22">
        <f>MEDIAN($D280:$K280)</f>
        <v>978.5</v>
      </c>
      <c r="AY280" s="22">
        <f>MEDIAN($M280:$AF280)</f>
        <v>183</v>
      </c>
      <c r="AZ280" s="22">
        <f t="shared" ref="AZ280:AZ283" si="519">MEDIAN($AC280,$AD280,$Z280,$T280,$O280,Q280,AF280)</f>
        <v>321</v>
      </c>
      <c r="BA280" s="22">
        <f t="shared" ref="BA280:BA283" si="520">MEDIAN(M280,N280,P280,R280,S280,U280,V280,Y280,AA280,AB280,AE280,W280,X280)</f>
        <v>156</v>
      </c>
      <c r="BB280" s="22">
        <f t="shared" ref="BB280:BB283" si="521">MEDIAN($AJ280:$AL280)</f>
        <v>89</v>
      </c>
      <c r="BC280" s="24">
        <f t="shared" ref="BC280:BC283" si="522">MEDIAN(D280:K280,M280:AF280,AJ280:AL280)</f>
        <v>236</v>
      </c>
    </row>
    <row r="281" spans="1:55" s="204" customFormat="1">
      <c r="A281" s="199"/>
      <c r="B281" s="200" t="s">
        <v>107</v>
      </c>
      <c r="C281" s="201"/>
      <c r="D281" s="137">
        <v>0</v>
      </c>
      <c r="E281" s="162">
        <v>107</v>
      </c>
      <c r="F281" s="162">
        <v>435</v>
      </c>
      <c r="G281" s="162">
        <v>0</v>
      </c>
      <c r="H281" s="137">
        <v>67</v>
      </c>
      <c r="I281" s="137">
        <v>588</v>
      </c>
      <c r="J281" s="162">
        <v>0</v>
      </c>
      <c r="K281" s="137">
        <v>0</v>
      </c>
      <c r="L281" s="22">
        <f>+SUM(D281:K281)</f>
        <v>1197</v>
      </c>
      <c r="M281" s="162">
        <v>0</v>
      </c>
      <c r="N281" s="162">
        <v>1</v>
      </c>
      <c r="O281" s="162">
        <v>2</v>
      </c>
      <c r="P281" s="162">
        <v>0</v>
      </c>
      <c r="Q281" s="162">
        <v>0</v>
      </c>
      <c r="R281" s="162">
        <v>0</v>
      </c>
      <c r="S281" s="162">
        <v>0</v>
      </c>
      <c r="T281" s="162">
        <v>2</v>
      </c>
      <c r="U281" s="162">
        <v>0</v>
      </c>
      <c r="V281" s="137">
        <v>0</v>
      </c>
      <c r="W281" s="137">
        <v>0</v>
      </c>
      <c r="X281" s="137">
        <v>0</v>
      </c>
      <c r="Y281" s="162">
        <v>0</v>
      </c>
      <c r="Z281" s="162">
        <v>0</v>
      </c>
      <c r="AA281" s="271">
        <v>2</v>
      </c>
      <c r="AB281" s="162">
        <v>0</v>
      </c>
      <c r="AC281" s="162">
        <v>0</v>
      </c>
      <c r="AD281" s="162">
        <v>0</v>
      </c>
      <c r="AE281" s="162">
        <v>0</v>
      </c>
      <c r="AF281" s="162">
        <v>0</v>
      </c>
      <c r="AG281" s="22">
        <f>+SUM(M281:AF281)</f>
        <v>7</v>
      </c>
      <c r="AH281" s="22">
        <f t="shared" si="500"/>
        <v>4</v>
      </c>
      <c r="AI281" s="22">
        <f t="shared" si="501"/>
        <v>2</v>
      </c>
      <c r="AJ281" s="162">
        <v>0</v>
      </c>
      <c r="AK281" s="137">
        <v>3</v>
      </c>
      <c r="AL281" s="162">
        <v>3</v>
      </c>
      <c r="AM281" s="22">
        <f>+SUM(AJ281:AL281)</f>
        <v>6</v>
      </c>
      <c r="AN281" s="24">
        <f>+AM281+AG281+L281</f>
        <v>1210</v>
      </c>
      <c r="AQ281" s="43">
        <f t="shared" si="516"/>
        <v>0</v>
      </c>
      <c r="AR281" s="43">
        <f t="shared" si="517"/>
        <v>0.35</v>
      </c>
      <c r="AS281" s="43">
        <f t="shared" si="517"/>
        <v>0.8</v>
      </c>
      <c r="AT281" s="43">
        <f t="shared" si="517"/>
        <v>0.13333333333333333</v>
      </c>
      <c r="AU281" s="43">
        <f t="shared" si="518"/>
        <v>2</v>
      </c>
      <c r="AV281" s="44">
        <f t="shared" si="518"/>
        <v>39.032258064516128</v>
      </c>
      <c r="AW281" s="23"/>
      <c r="AX281" s="22">
        <f>MEDIAN($D281:$K281)</f>
        <v>33.5</v>
      </c>
      <c r="AY281" s="22">
        <f>MEDIAN($M281:$AF281)</f>
        <v>0</v>
      </c>
      <c r="AZ281" s="22">
        <f t="shared" si="519"/>
        <v>0</v>
      </c>
      <c r="BA281" s="22">
        <f t="shared" si="520"/>
        <v>0</v>
      </c>
      <c r="BB281" s="22">
        <f t="shared" si="521"/>
        <v>3</v>
      </c>
      <c r="BC281" s="24">
        <f t="shared" si="522"/>
        <v>0</v>
      </c>
    </row>
    <row r="282" spans="1:55" s="204" customFormat="1">
      <c r="A282" s="199"/>
      <c r="B282" s="200" t="s">
        <v>106</v>
      </c>
      <c r="C282" s="201"/>
      <c r="D282" s="137">
        <v>863</v>
      </c>
      <c r="E282" s="162">
        <v>293</v>
      </c>
      <c r="F282" s="162">
        <v>1457</v>
      </c>
      <c r="G282" s="162">
        <v>2402</v>
      </c>
      <c r="H282" s="137">
        <v>1164</v>
      </c>
      <c r="I282" s="137">
        <v>1846</v>
      </c>
      <c r="J282" s="162">
        <v>917</v>
      </c>
      <c r="K282" s="137">
        <v>1018</v>
      </c>
      <c r="L282" s="22">
        <f>+SUM(D282:K282)</f>
        <v>9960</v>
      </c>
      <c r="M282" s="162">
        <v>73</v>
      </c>
      <c r="N282" s="162">
        <v>173</v>
      </c>
      <c r="O282" s="162">
        <v>350</v>
      </c>
      <c r="P282" s="162">
        <v>162</v>
      </c>
      <c r="Q282" s="162">
        <v>391</v>
      </c>
      <c r="R282" s="162">
        <v>114</v>
      </c>
      <c r="S282" s="162">
        <v>110</v>
      </c>
      <c r="T282" s="162">
        <v>210</v>
      </c>
      <c r="U282" s="162">
        <v>136</v>
      </c>
      <c r="V282" s="137">
        <v>72</v>
      </c>
      <c r="W282" s="137">
        <v>66</v>
      </c>
      <c r="X282" s="137">
        <v>20</v>
      </c>
      <c r="Y282" s="162">
        <v>316</v>
      </c>
      <c r="Z282" s="162">
        <v>543</v>
      </c>
      <c r="AA282" s="271">
        <v>244</v>
      </c>
      <c r="AB282" s="162">
        <v>149</v>
      </c>
      <c r="AC282" s="162">
        <v>299</v>
      </c>
      <c r="AD282" s="162">
        <v>191</v>
      </c>
      <c r="AE282" s="162">
        <v>76</v>
      </c>
      <c r="AF282" s="162">
        <v>159</v>
      </c>
      <c r="AG282" s="22">
        <f>+SUM(M282:AF282)</f>
        <v>3854</v>
      </c>
      <c r="AH282" s="22">
        <f t="shared" si="500"/>
        <v>1593</v>
      </c>
      <c r="AI282" s="22">
        <f t="shared" si="501"/>
        <v>809</v>
      </c>
      <c r="AJ282" s="162">
        <v>554</v>
      </c>
      <c r="AK282" s="137">
        <v>145</v>
      </c>
      <c r="AL282" s="162">
        <v>56</v>
      </c>
      <c r="AM282" s="22">
        <f>+SUM(AJ282:AL282)</f>
        <v>755</v>
      </c>
      <c r="AN282" s="24">
        <f>+AM282+AG282+L282</f>
        <v>14569</v>
      </c>
      <c r="AQ282" s="43">
        <f t="shared" si="516"/>
        <v>127.25</v>
      </c>
      <c r="AR282" s="43">
        <f t="shared" si="517"/>
        <v>192.7</v>
      </c>
      <c r="AS282" s="43">
        <f t="shared" si="517"/>
        <v>318.60000000000002</v>
      </c>
      <c r="AT282" s="43">
        <f t="shared" si="517"/>
        <v>53.93333333333333</v>
      </c>
      <c r="AU282" s="43">
        <f t="shared" si="518"/>
        <v>251.66666666666666</v>
      </c>
      <c r="AV282" s="44">
        <f t="shared" si="518"/>
        <v>469.96774193548384</v>
      </c>
      <c r="AW282" s="23"/>
      <c r="AX282" s="22">
        <f>MEDIAN($D282:$K282)</f>
        <v>1091</v>
      </c>
      <c r="AY282" s="22">
        <f>MEDIAN($M282:$AF282)</f>
        <v>160.5</v>
      </c>
      <c r="AZ282" s="22">
        <f t="shared" si="519"/>
        <v>299</v>
      </c>
      <c r="BA282" s="22">
        <f t="shared" si="520"/>
        <v>114</v>
      </c>
      <c r="BB282" s="22">
        <f t="shared" si="521"/>
        <v>145</v>
      </c>
      <c r="BC282" s="24">
        <f t="shared" si="522"/>
        <v>210</v>
      </c>
    </row>
    <row r="283" spans="1:55" s="204" customFormat="1">
      <c r="A283" s="199"/>
      <c r="B283" s="200" t="s">
        <v>105</v>
      </c>
      <c r="C283" s="201"/>
      <c r="D283" s="26">
        <f t="shared" ref="D283:V283" si="523">SUM(D280:D282)</f>
        <v>1839</v>
      </c>
      <c r="E283" s="306">
        <f t="shared" si="523"/>
        <v>618</v>
      </c>
      <c r="F283" s="306">
        <f t="shared" si="523"/>
        <v>3127</v>
      </c>
      <c r="G283" s="306">
        <f t="shared" si="523"/>
        <v>4351</v>
      </c>
      <c r="H283" s="142">
        <f t="shared" si="523"/>
        <v>2041</v>
      </c>
      <c r="I283" s="142">
        <f t="shared" si="523"/>
        <v>3481</v>
      </c>
      <c r="J283" s="306">
        <f t="shared" si="523"/>
        <v>1542</v>
      </c>
      <c r="K283" s="142">
        <f t="shared" si="523"/>
        <v>1999</v>
      </c>
      <c r="L283" s="25">
        <f t="shared" si="523"/>
        <v>18998</v>
      </c>
      <c r="M283" s="306">
        <f t="shared" si="523"/>
        <v>141</v>
      </c>
      <c r="N283" s="306">
        <f t="shared" si="523"/>
        <v>338</v>
      </c>
      <c r="O283" s="306">
        <f t="shared" si="523"/>
        <v>778</v>
      </c>
      <c r="P283" s="306">
        <f t="shared" si="523"/>
        <v>364</v>
      </c>
      <c r="Q283" s="306">
        <f t="shared" si="523"/>
        <v>806</v>
      </c>
      <c r="R283" s="306">
        <f t="shared" si="523"/>
        <v>270</v>
      </c>
      <c r="S283" s="306">
        <f t="shared" si="523"/>
        <v>355</v>
      </c>
      <c r="T283" s="306">
        <f t="shared" si="523"/>
        <v>457</v>
      </c>
      <c r="U283" s="306">
        <f t="shared" si="523"/>
        <v>288</v>
      </c>
      <c r="V283" s="142">
        <f t="shared" si="523"/>
        <v>231</v>
      </c>
      <c r="W283" s="142">
        <f t="shared" ref="W283:X283" si="524">SUM(W280:W282)</f>
        <v>158</v>
      </c>
      <c r="X283" s="142">
        <f t="shared" si="524"/>
        <v>65</v>
      </c>
      <c r="Y283" s="306">
        <f t="shared" ref="Y283:AN283" si="525">SUM(Y280:Y282)</f>
        <v>457</v>
      </c>
      <c r="Z283" s="306">
        <f t="shared" si="525"/>
        <v>1111</v>
      </c>
      <c r="AA283" s="307">
        <f t="shared" si="525"/>
        <v>482</v>
      </c>
      <c r="AB283" s="306">
        <f t="shared" si="525"/>
        <v>309</v>
      </c>
      <c r="AC283" s="306">
        <f t="shared" si="525"/>
        <v>620</v>
      </c>
      <c r="AD283" s="306">
        <f t="shared" si="525"/>
        <v>405</v>
      </c>
      <c r="AE283" s="306">
        <f t="shared" si="525"/>
        <v>165</v>
      </c>
      <c r="AF283" s="306">
        <f t="shared" si="525"/>
        <v>400</v>
      </c>
      <c r="AG283" s="25">
        <f t="shared" si="525"/>
        <v>8200</v>
      </c>
      <c r="AH283" s="25">
        <f t="shared" si="525"/>
        <v>3371</v>
      </c>
      <c r="AI283" s="25">
        <f t="shared" si="525"/>
        <v>1704</v>
      </c>
      <c r="AJ283" s="306">
        <f t="shared" si="525"/>
        <v>1053</v>
      </c>
      <c r="AK283" s="142">
        <f t="shared" si="525"/>
        <v>229</v>
      </c>
      <c r="AL283" s="306">
        <f t="shared" si="525"/>
        <v>148</v>
      </c>
      <c r="AM283" s="25">
        <f t="shared" si="525"/>
        <v>1430</v>
      </c>
      <c r="AN283" s="305">
        <f t="shared" si="525"/>
        <v>28628</v>
      </c>
      <c r="AQ283" s="45">
        <f>K283/AQ$5</f>
        <v>249.875</v>
      </c>
      <c r="AR283" s="45">
        <f>AG283/AR$5</f>
        <v>410</v>
      </c>
      <c r="AS283" s="45">
        <f>AH283/AS$5</f>
        <v>674.2</v>
      </c>
      <c r="AT283" s="45">
        <f>AI283/AT$5</f>
        <v>113.6</v>
      </c>
      <c r="AU283" s="45">
        <f>AM283/AU$5</f>
        <v>476.66666666666669</v>
      </c>
      <c r="AV283" s="211">
        <f>AN283/AV$5</f>
        <v>923.48387096774195</v>
      </c>
      <c r="AW283" s="23"/>
      <c r="AX283" s="25">
        <f>MEDIAN($D283:$K283)</f>
        <v>2020</v>
      </c>
      <c r="AY283" s="25">
        <f>MEDIAN($M283:$AF283)</f>
        <v>359.5</v>
      </c>
      <c r="AZ283" s="25">
        <f t="shared" si="519"/>
        <v>620</v>
      </c>
      <c r="BA283" s="25">
        <f t="shared" si="520"/>
        <v>288</v>
      </c>
      <c r="BB283" s="25">
        <f t="shared" si="521"/>
        <v>229</v>
      </c>
      <c r="BC283" s="305">
        <f t="shared" si="522"/>
        <v>457</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15359</v>
      </c>
      <c r="E285" s="162">
        <v>15733</v>
      </c>
      <c r="F285" s="162">
        <v>59383</v>
      </c>
      <c r="G285" s="162">
        <v>162949</v>
      </c>
      <c r="H285" s="137">
        <v>21043</v>
      </c>
      <c r="I285" s="137">
        <v>75531</v>
      </c>
      <c r="J285" s="162">
        <v>0</v>
      </c>
      <c r="K285" s="137">
        <v>0</v>
      </c>
      <c r="L285" s="22">
        <f>+SUM(D285:K285)</f>
        <v>349998</v>
      </c>
      <c r="M285" s="162">
        <v>0</v>
      </c>
      <c r="N285" s="162">
        <v>0</v>
      </c>
      <c r="O285" s="162">
        <v>626</v>
      </c>
      <c r="P285" s="162">
        <v>0</v>
      </c>
      <c r="Q285" s="162">
        <v>115</v>
      </c>
      <c r="R285" s="162">
        <v>0</v>
      </c>
      <c r="S285" s="162">
        <v>133</v>
      </c>
      <c r="T285" s="162">
        <v>1761</v>
      </c>
      <c r="U285" s="162">
        <v>5</v>
      </c>
      <c r="V285" s="137">
        <v>0</v>
      </c>
      <c r="W285" s="137">
        <v>0</v>
      </c>
      <c r="X285" s="137">
        <v>0</v>
      </c>
      <c r="Y285" s="162">
        <v>0</v>
      </c>
      <c r="Z285" s="162">
        <v>1208</v>
      </c>
      <c r="AA285" s="271">
        <v>86</v>
      </c>
      <c r="AB285" s="162">
        <v>0</v>
      </c>
      <c r="AC285" s="162">
        <v>679</v>
      </c>
      <c r="AD285" s="162">
        <v>0</v>
      </c>
      <c r="AE285" s="162">
        <v>12</v>
      </c>
      <c r="AF285" s="162">
        <v>180</v>
      </c>
      <c r="AG285" s="22">
        <f>+SUM(M285:AF285)</f>
        <v>4805</v>
      </c>
      <c r="AH285" s="22">
        <f>AC285+AD285+Z285+T285+O285</f>
        <v>4274</v>
      </c>
      <c r="AI285" s="22">
        <f>AD285+AE285+AA285+U285+P285</f>
        <v>103</v>
      </c>
      <c r="AJ285" s="162">
        <v>0</v>
      </c>
      <c r="AK285" s="137">
        <v>0</v>
      </c>
      <c r="AL285" s="162">
        <v>0</v>
      </c>
      <c r="AM285" s="22">
        <f>+SUM(AJ285:AL285)</f>
        <v>0</v>
      </c>
      <c r="AN285" s="24">
        <f>+AM285+AG285+L285</f>
        <v>354803</v>
      </c>
      <c r="AQ285" s="43">
        <f t="shared" ref="AQ285" si="526">K285/AQ$5</f>
        <v>0</v>
      </c>
      <c r="AR285" s="43">
        <f t="shared" ref="AR285:AT285" si="527">AG285/AR$5</f>
        <v>240.25</v>
      </c>
      <c r="AS285" s="43">
        <f t="shared" si="527"/>
        <v>854.8</v>
      </c>
      <c r="AT285" s="43">
        <f t="shared" si="527"/>
        <v>6.8666666666666663</v>
      </c>
      <c r="AU285" s="43">
        <f t="shared" ref="AU285:AV285" si="528">AM285/AU$5</f>
        <v>0</v>
      </c>
      <c r="AV285" s="44">
        <f t="shared" si="528"/>
        <v>11445.258064516129</v>
      </c>
      <c r="AW285" s="23"/>
      <c r="AX285" s="22">
        <f>MEDIAN($D285:$K285)</f>
        <v>18388</v>
      </c>
      <c r="AY285" s="22">
        <f>MEDIAN($M285:$AF285)</f>
        <v>2.5</v>
      </c>
      <c r="AZ285" s="22">
        <f>MEDIAN($AC285,$AD285,$Z285,$T285,$O285,Q285,AF285)</f>
        <v>626</v>
      </c>
      <c r="BA285" s="22">
        <f>MEDIAN(M285,N285,P285,R285,S285,U285,V285,Y285,AA285,AB285,AE285,W285,X285)</f>
        <v>0</v>
      </c>
      <c r="BB285" s="22">
        <f t="shared" ref="BB285" si="529">MEDIAN($AJ285:$AL285)</f>
        <v>0</v>
      </c>
      <c r="BC285" s="24">
        <f>MEDIAN(D285:K285,M285:AF285,AJ285:AL285)</f>
        <v>5</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178380</v>
      </c>
      <c r="E287" s="311">
        <v>85000</v>
      </c>
      <c r="F287" s="274">
        <v>0</v>
      </c>
      <c r="G287" s="274">
        <v>492578</v>
      </c>
      <c r="H287" s="275">
        <v>310663</v>
      </c>
      <c r="I287" s="275">
        <v>203235</v>
      </c>
      <c r="J287" s="274">
        <v>0</v>
      </c>
      <c r="K287" s="275">
        <v>0</v>
      </c>
      <c r="L287" s="276">
        <f>+SUM(D287:K287)</f>
        <v>1269856</v>
      </c>
      <c r="M287" s="274">
        <v>14472</v>
      </c>
      <c r="N287" s="274">
        <v>27773</v>
      </c>
      <c r="O287" s="274">
        <v>0</v>
      </c>
      <c r="P287" s="274">
        <v>35321</v>
      </c>
      <c r="Q287" s="274">
        <v>25428</v>
      </c>
      <c r="R287" s="274">
        <v>22299</v>
      </c>
      <c r="S287" s="274">
        <v>0</v>
      </c>
      <c r="T287" s="274">
        <v>31066</v>
      </c>
      <c r="U287" s="274">
        <v>21102</v>
      </c>
      <c r="V287" s="275">
        <v>10150</v>
      </c>
      <c r="W287" s="275">
        <v>0</v>
      </c>
      <c r="X287" s="275">
        <v>0</v>
      </c>
      <c r="Y287" s="274">
        <v>0</v>
      </c>
      <c r="Z287" s="274">
        <v>113095</v>
      </c>
      <c r="AA287" s="277">
        <v>51141</v>
      </c>
      <c r="AB287" s="274">
        <v>31294</v>
      </c>
      <c r="AC287" s="274">
        <v>74943</v>
      </c>
      <c r="AD287" s="274">
        <v>0</v>
      </c>
      <c r="AE287" s="274">
        <v>18225</v>
      </c>
      <c r="AF287" s="274">
        <v>0</v>
      </c>
      <c r="AG287" s="276">
        <f>+SUM(M287:AF287)</f>
        <v>476309</v>
      </c>
      <c r="AH287" s="276">
        <f>AC287+AD287+Z287+T287+O287</f>
        <v>219104</v>
      </c>
      <c r="AI287" s="276">
        <f>AD287+AE287+AA287+U287+P287</f>
        <v>125789</v>
      </c>
      <c r="AJ287" s="274">
        <v>0</v>
      </c>
      <c r="AK287" s="275">
        <v>0</v>
      </c>
      <c r="AL287" s="274">
        <v>0</v>
      </c>
      <c r="AM287" s="276">
        <f>+SUM(AJ287:AL287)</f>
        <v>0</v>
      </c>
      <c r="AN287" s="312">
        <f>+AM287+AG287+L287</f>
        <v>1746165</v>
      </c>
      <c r="AQ287" s="276">
        <f>K287/AQ$5</f>
        <v>0</v>
      </c>
      <c r="AR287" s="276">
        <f>AG287/AR$5</f>
        <v>23815.45</v>
      </c>
      <c r="AS287" s="276">
        <f>AH287/AS$5</f>
        <v>43820.800000000003</v>
      </c>
      <c r="AT287" s="276">
        <f>AI287/AT$5</f>
        <v>8385.9333333333325</v>
      </c>
      <c r="AU287" s="276">
        <f>AM287/AU$5</f>
        <v>0</v>
      </c>
      <c r="AV287" s="312">
        <f>AN287/AV$5</f>
        <v>56327.903225806454</v>
      </c>
      <c r="AW287" s="23"/>
      <c r="AX287" s="276">
        <f>MEDIAN($D287:$K287)</f>
        <v>131690</v>
      </c>
      <c r="AY287" s="276">
        <f>MEDIAN($M287:$AF287)</f>
        <v>19663.5</v>
      </c>
      <c r="AZ287" s="276">
        <f>MEDIAN($AC287,$AD287,$Z287,$T287,$O287,Q287,AF287)</f>
        <v>25428</v>
      </c>
      <c r="BA287" s="276">
        <f>MEDIAN(M287,N287,P287,R287,S287,U287,V287,Y287,AA287,AB287,AE287,W287,X287)</f>
        <v>18225</v>
      </c>
      <c r="BB287" s="276">
        <f t="shared" ref="BB287" si="530">MEDIAN($AJ287:$AL287)</f>
        <v>0</v>
      </c>
      <c r="BC287" s="312">
        <f>MEDIAN(D287:K287,M287:AF287,AJ287:AL287)</f>
        <v>18225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2007</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1">IFERROR(+D65/D42,"-")</f>
        <v>2.2731462123970991E-2</v>
      </c>
      <c r="E293" s="168">
        <f t="shared" si="531"/>
        <v>-1.6832782296015637E-2</v>
      </c>
      <c r="F293" s="168">
        <f t="shared" si="531"/>
        <v>2.38729378507236E-2</v>
      </c>
      <c r="G293" s="168">
        <f t="shared" si="531"/>
        <v>3.026703507779693E-2</v>
      </c>
      <c r="H293" s="168">
        <f t="shared" si="531"/>
        <v>4.9572111949802752E-2</v>
      </c>
      <c r="I293" s="168">
        <f t="shared" si="531"/>
        <v>6.5421740981315937E-2</v>
      </c>
      <c r="J293" s="168">
        <f t="shared" si="531"/>
        <v>2.612685677583701E-4</v>
      </c>
      <c r="K293" s="168">
        <f t="shared" si="531"/>
        <v>5.7802749155142746E-2</v>
      </c>
      <c r="L293" s="320">
        <f t="shared" si="531"/>
        <v>3.6569793491869562E-2</v>
      </c>
      <c r="M293" s="168">
        <f t="shared" si="531"/>
        <v>6.8008385744234803E-2</v>
      </c>
      <c r="N293" s="168">
        <f t="shared" si="531"/>
        <v>2.0883750112037285E-2</v>
      </c>
      <c r="O293" s="168">
        <f t="shared" si="531"/>
        <v>8.1247305282913587E-2</v>
      </c>
      <c r="P293" s="168">
        <f t="shared" si="531"/>
        <v>2.4171375049098106E-2</v>
      </c>
      <c r="Q293" s="168">
        <f t="shared" si="531"/>
        <v>-1.240174672489083E-2</v>
      </c>
      <c r="R293" s="168">
        <f t="shared" si="531"/>
        <v>7.9209261390562596E-3</v>
      </c>
      <c r="S293" s="168">
        <f t="shared" si="531"/>
        <v>-4.9333247852288757E-2</v>
      </c>
      <c r="T293" s="168">
        <f t="shared" si="531"/>
        <v>1.166040087654048E-3</v>
      </c>
      <c r="U293" s="168">
        <f t="shared" si="531"/>
        <v>0.11825027685492802</v>
      </c>
      <c r="V293" s="168">
        <f t="shared" si="531"/>
        <v>1.8190332108637706E-2</v>
      </c>
      <c r="W293" s="168">
        <f t="shared" ref="W293:X293" si="532">IFERROR(+W65/W42,"-")</f>
        <v>7.0713216023961065E-2</v>
      </c>
      <c r="X293" s="168">
        <f t="shared" si="532"/>
        <v>0.18955445112913069</v>
      </c>
      <c r="Y293" s="168">
        <f t="shared" ref="Y293:AN293" si="533">IFERROR(+Y65/Y42,"-")</f>
        <v>4.1876814916704877E-2</v>
      </c>
      <c r="Z293" s="168">
        <f t="shared" si="533"/>
        <v>2.2258400956475285E-2</v>
      </c>
      <c r="AA293" s="168">
        <f t="shared" si="533"/>
        <v>4.5460666807749281E-2</v>
      </c>
      <c r="AB293" s="168">
        <f t="shared" si="533"/>
        <v>3.4417478741232702E-2</v>
      </c>
      <c r="AC293" s="168">
        <f t="shared" si="533"/>
        <v>-7.6937167979483426E-3</v>
      </c>
      <c r="AD293" s="168">
        <f t="shared" si="533"/>
        <v>5.0221720214190094E-2</v>
      </c>
      <c r="AE293" s="168">
        <f t="shared" si="533"/>
        <v>-0.11922244187141109</v>
      </c>
      <c r="AF293" s="168">
        <f t="shared" si="533"/>
        <v>3.3044667274384687E-3</v>
      </c>
      <c r="AG293" s="320">
        <f t="shared" si="533"/>
        <v>2.7246218334244579E-2</v>
      </c>
      <c r="AH293" s="320">
        <f t="shared" si="533"/>
        <v>3.0532335875147285E-2</v>
      </c>
      <c r="AI293" s="320">
        <f t="shared" si="533"/>
        <v>4.2001204335608187E-2</v>
      </c>
      <c r="AJ293" s="168">
        <f t="shared" si="533"/>
        <v>4.5251475954673367E-2</v>
      </c>
      <c r="AK293" s="168">
        <f t="shared" si="533"/>
        <v>4.0352953836220812E-2</v>
      </c>
      <c r="AL293" s="168">
        <f t="shared" si="533"/>
        <v>-8.7288888888888888E-2</v>
      </c>
      <c r="AM293" s="320">
        <f t="shared" si="533"/>
        <v>3.0255002770368654E-2</v>
      </c>
      <c r="AN293" s="321">
        <f t="shared" si="533"/>
        <v>3.4018651114913943E-2</v>
      </c>
      <c r="AQ293" s="320">
        <f>IFERROR(+AQ65/AQ42,"-")</f>
        <v>5.7802749155142746E-2</v>
      </c>
      <c r="AR293" s="320">
        <f>IFERROR(+AR65/AR42,"-")</f>
        <v>2.7246218334244576E-2</v>
      </c>
      <c r="AS293" s="320">
        <f>IFERROR(+AS65/AS42,"-")</f>
        <v>3.0532335875147282E-2</v>
      </c>
      <c r="AT293" s="320">
        <f>IFERROR(+AT65/AT42,"-")</f>
        <v>4.2001204335608187E-2</v>
      </c>
      <c r="AU293" s="320">
        <f>IFERROR(+AU65/AU42,"-")</f>
        <v>3.025500277036865E-2</v>
      </c>
      <c r="AV293" s="321">
        <f t="shared" ref="AV293" si="534">IFERROR(+AV65/AV42,"-")</f>
        <v>3.4018651114913943E-2</v>
      </c>
      <c r="AX293" s="320">
        <f>IFERROR(+AX65/AX42,"-")</f>
        <v>3.9894540920243832E-2</v>
      </c>
      <c r="AY293" s="320">
        <f>IFERROR(+AY65/AY42,"-")</f>
        <v>2.4679706791120994E-2</v>
      </c>
      <c r="AZ293" s="320">
        <f>IFERROR(+AZ65/AZ42,"-")</f>
        <v>2.2134701105208524E-3</v>
      </c>
      <c r="BA293" s="320">
        <f>IFERROR(+BA65/BA42,"-")</f>
        <v>3.5549429414027438E-2</v>
      </c>
      <c r="BB293" s="320">
        <f>IFERROR(+BB65/BB42,"-")</f>
        <v>4.0352953836220812E-2</v>
      </c>
      <c r="BC293" s="321">
        <f t="shared" ref="BC293" si="535">IFERROR(+BC65/BC42,"-")</f>
        <v>3.037735469733218E-2</v>
      </c>
    </row>
    <row r="294" spans="1:55" s="204" customFormat="1">
      <c r="A294" s="291"/>
      <c r="B294" s="316" t="s">
        <v>72</v>
      </c>
      <c r="C294" s="201"/>
      <c r="D294" s="168">
        <f t="shared" ref="D294:V294" si="536">IFERROR(+(D65+D60+D53-D34)/D42,"-")</f>
        <v>0.1590168282956349</v>
      </c>
      <c r="E294" s="168">
        <f t="shared" si="536"/>
        <v>5.4757825132128291E-2</v>
      </c>
      <c r="F294" s="168">
        <f t="shared" si="536"/>
        <v>0.10024102358550273</v>
      </c>
      <c r="G294" s="168">
        <f t="shared" si="536"/>
        <v>0.14872327185798803</v>
      </c>
      <c r="H294" s="168">
        <f t="shared" si="536"/>
        <v>0.12095408939831641</v>
      </c>
      <c r="I294" s="168">
        <f t="shared" si="536"/>
        <v>0.15965479383973619</v>
      </c>
      <c r="J294" s="168">
        <f t="shared" si="536"/>
        <v>7.079289567219503E-2</v>
      </c>
      <c r="K294" s="168">
        <f t="shared" si="536"/>
        <v>0.13311080242434295</v>
      </c>
      <c r="L294" s="320">
        <f t="shared" si="536"/>
        <v>0.13191027009791587</v>
      </c>
      <c r="M294" s="168">
        <f t="shared" si="536"/>
        <v>4.8553459119496857E-2</v>
      </c>
      <c r="N294" s="168">
        <f t="shared" si="536"/>
        <v>9.7039227988407875E-2</v>
      </c>
      <c r="O294" s="168">
        <f t="shared" si="536"/>
        <v>0.1482284612848411</v>
      </c>
      <c r="P294" s="168">
        <f t="shared" si="536"/>
        <v>9.9525636764661446E-2</v>
      </c>
      <c r="Q294" s="168">
        <f t="shared" si="536"/>
        <v>5.7688500727802038E-2</v>
      </c>
      <c r="R294" s="168">
        <f t="shared" si="536"/>
        <v>7.3387042177239181E-2</v>
      </c>
      <c r="S294" s="168">
        <f t="shared" si="536"/>
        <v>4.1672009231952818E-3</v>
      </c>
      <c r="T294" s="168">
        <f t="shared" si="536"/>
        <v>0.10226975734303693</v>
      </c>
      <c r="U294" s="168">
        <f t="shared" si="536"/>
        <v>0.13904761904761906</v>
      </c>
      <c r="V294" s="168">
        <f t="shared" si="536"/>
        <v>4.790721129601614E-2</v>
      </c>
      <c r="W294" s="168">
        <f t="shared" ref="W294:X294" si="537">IFERROR(+(W65+W60+W53-W34)/W42,"-")</f>
        <v>0.12509359790340696</v>
      </c>
      <c r="X294" s="168">
        <f t="shared" si="537"/>
        <v>0.16139157729531781</v>
      </c>
      <c r="Y294" s="168">
        <f t="shared" ref="Y294:AN294" si="538">IFERROR(+(Y65+Y60+Y53-Y34)/Y42,"-")</f>
        <v>8.9951941854738732E-2</v>
      </c>
      <c r="Z294" s="168">
        <f t="shared" si="538"/>
        <v>0.12364647723707529</v>
      </c>
      <c r="AA294" s="168">
        <f t="shared" si="538"/>
        <v>0.11852863656476655</v>
      </c>
      <c r="AB294" s="168">
        <f t="shared" si="538"/>
        <v>9.5773074297064123E-2</v>
      </c>
      <c r="AC294" s="168">
        <f t="shared" si="538"/>
        <v>9.8369664773768087E-2</v>
      </c>
      <c r="AD294" s="168">
        <f t="shared" si="538"/>
        <v>0.14160809906291835</v>
      </c>
      <c r="AE294" s="168">
        <f t="shared" si="538"/>
        <v>2.4616398380871693E-2</v>
      </c>
      <c r="AF294" s="168">
        <f t="shared" si="538"/>
        <v>6.5542388331814042E-2</v>
      </c>
      <c r="AG294" s="320">
        <f t="shared" si="538"/>
        <v>9.8369420821613401E-2</v>
      </c>
      <c r="AH294" s="320">
        <f t="shared" si="538"/>
        <v>0.12386340899490896</v>
      </c>
      <c r="AI294" s="320">
        <f t="shared" si="538"/>
        <v>0.11554596547571257</v>
      </c>
      <c r="AJ294" s="168">
        <f t="shared" si="538"/>
        <v>0.12428916185815804</v>
      </c>
      <c r="AK294" s="168">
        <f t="shared" si="538"/>
        <v>6.8761433336920266E-2</v>
      </c>
      <c r="AL294" s="168">
        <f t="shared" si="538"/>
        <v>-7.4903703703703708E-2</v>
      </c>
      <c r="AM294" s="320">
        <f t="shared" si="538"/>
        <v>9.5983609725926788E-2</v>
      </c>
      <c r="AN294" s="321">
        <f t="shared" si="538"/>
        <v>0.12218053111454766</v>
      </c>
      <c r="AQ294" s="320">
        <f>IFERROR(+(AQ65+AQ60+AQ53-AQ34)/AQ42,"-")</f>
        <v>0.13311080242434295</v>
      </c>
      <c r="AR294" s="320">
        <f>IFERROR(+(AR65+AR60+AR53-AR34)/AR42,"-")</f>
        <v>9.8369420821613388E-2</v>
      </c>
      <c r="AS294" s="320">
        <f>IFERROR(+(AS65+AS60+AS53-AS34)/AS42,"-")</f>
        <v>0.12386340899490897</v>
      </c>
      <c r="AT294" s="320">
        <f>IFERROR(+(AT65+AT60+AT53-AT34)/AT42,"-")</f>
        <v>0.11554596547571255</v>
      </c>
      <c r="AU294" s="320">
        <f>IFERROR(+(AU65+AU60+AU53-AU34)/AU42,"-")</f>
        <v>9.5983609725926788E-2</v>
      </c>
      <c r="AV294" s="321">
        <f t="shared" ref="AV294" si="539">IFERROR(+(AV65+AV60+AV53-AV34)/AV42,"-")</f>
        <v>0.12218053111454766</v>
      </c>
      <c r="AX294" s="320">
        <f>IFERROR(+(AX65+AX60+AX53-AX34)/AX42,"-")</f>
        <v>0.11288217032153318</v>
      </c>
      <c r="AY294" s="320">
        <f>IFERROR(+(AY65+AY60+AY53-AY34)/AY42,"-")</f>
        <v>8.3657612700546863E-2</v>
      </c>
      <c r="AZ294" s="320">
        <f>IFERROR(+(AZ65+AZ60+AZ53-AZ34)/AZ42,"-")</f>
        <v>7.5578555290956834E-2</v>
      </c>
      <c r="BA294" s="320">
        <f>IFERROR(+(BA65+BA60+BA53-BA34)/BA42,"-")</f>
        <v>8.9819207590716765E-2</v>
      </c>
      <c r="BB294" s="320">
        <f>IFERROR(+(BB65+BB60+BB53-BB34)/BB42,"-")</f>
        <v>6.8761433336920266E-2</v>
      </c>
      <c r="BC294" s="321">
        <f t="shared" ref="BC294" si="540">IFERROR(+(BC65+BC60+BC53-BC34)/BC42,"-")</f>
        <v>0.10367704710399871</v>
      </c>
    </row>
    <row r="295" spans="1:55" s="204" customFormat="1">
      <c r="A295" s="291"/>
      <c r="B295" s="316" t="s">
        <v>71</v>
      </c>
      <c r="C295" s="201"/>
      <c r="D295" s="168">
        <f t="shared" ref="D295:V295" si="541">IFERROR(+D170/D176,"-")</f>
        <v>1.1453477664777261</v>
      </c>
      <c r="E295" s="168">
        <f t="shared" si="541"/>
        <v>1.1283287759802798</v>
      </c>
      <c r="F295" s="168">
        <f t="shared" si="541"/>
        <v>1.1220684851454172</v>
      </c>
      <c r="G295" s="168">
        <f t="shared" si="541"/>
        <v>1.1921713748769021</v>
      </c>
      <c r="H295" s="168">
        <f t="shared" si="541"/>
        <v>1.172042015436221</v>
      </c>
      <c r="I295" s="168">
        <f t="shared" si="541"/>
        <v>1.2639233075161793</v>
      </c>
      <c r="J295" s="168">
        <f t="shared" si="541"/>
        <v>1.1399915283249873</v>
      </c>
      <c r="K295" s="168">
        <f t="shared" si="541"/>
        <v>1.2277073458744034</v>
      </c>
      <c r="L295" s="320">
        <f t="shared" si="541"/>
        <v>1.1858284537469967</v>
      </c>
      <c r="M295" s="168">
        <f t="shared" si="541"/>
        <v>1.1819289439056484</v>
      </c>
      <c r="N295" s="168">
        <f t="shared" si="541"/>
        <v>1.1352606035028487</v>
      </c>
      <c r="O295" s="168">
        <f t="shared" si="541"/>
        <v>1.196522935492949</v>
      </c>
      <c r="P295" s="168">
        <f t="shared" si="541"/>
        <v>1.1794410625345877</v>
      </c>
      <c r="Q295" s="168">
        <f t="shared" si="541"/>
        <v>1.1250131578947369</v>
      </c>
      <c r="R295" s="168">
        <f t="shared" si="541"/>
        <v>1.1124198075380913</v>
      </c>
      <c r="S295" s="168">
        <f t="shared" si="541"/>
        <v>0.9202570281124498</v>
      </c>
      <c r="T295" s="168">
        <f t="shared" si="541"/>
        <v>1.1179605103146351</v>
      </c>
      <c r="U295" s="168">
        <f t="shared" si="541"/>
        <v>1.2587770221706198</v>
      </c>
      <c r="V295" s="168">
        <f t="shared" si="541"/>
        <v>0.96173933227591013</v>
      </c>
      <c r="W295" s="168">
        <f t="shared" ref="W295:X295" si="542">IFERROR(+W170/W176,"-")</f>
        <v>1.0611821813217375</v>
      </c>
      <c r="X295" s="168">
        <f t="shared" si="542"/>
        <v>1.3474353353792197</v>
      </c>
      <c r="Y295" s="168">
        <f t="shared" ref="Y295:AN295" si="543">IFERROR(+Y170/Y176,"-")</f>
        <v>1.0657753600980693</v>
      </c>
      <c r="Z295" s="168">
        <f t="shared" si="543"/>
        <v>1.1146404215200802</v>
      </c>
      <c r="AA295" s="168">
        <f t="shared" si="543"/>
        <v>1.0235760827115579</v>
      </c>
      <c r="AB295" s="168">
        <f t="shared" si="543"/>
        <v>1.0558787237793055</v>
      </c>
      <c r="AC295" s="168">
        <f t="shared" si="543"/>
        <v>1.2485253497282367</v>
      </c>
      <c r="AD295" s="168">
        <f t="shared" si="543"/>
        <v>1.2142621410982204</v>
      </c>
      <c r="AE295" s="168">
        <f t="shared" si="543"/>
        <v>0.99358520824489416</v>
      </c>
      <c r="AF295" s="168">
        <f t="shared" si="543"/>
        <v>1.0700819466090192</v>
      </c>
      <c r="AG295" s="320">
        <f t="shared" si="543"/>
        <v>1.120289148206655</v>
      </c>
      <c r="AH295" s="320">
        <f t="shared" si="543"/>
        <v>1.1675167903353039</v>
      </c>
      <c r="AI295" s="320">
        <f t="shared" si="543"/>
        <v>1.1376707260409915</v>
      </c>
      <c r="AJ295" s="168">
        <f t="shared" si="543"/>
        <v>1.287452398884092</v>
      </c>
      <c r="AK295" s="168">
        <f t="shared" si="543"/>
        <v>1.2279416330332196</v>
      </c>
      <c r="AL295" s="168">
        <f t="shared" si="543"/>
        <v>0.90121725472597747</v>
      </c>
      <c r="AM295" s="320">
        <f t="shared" si="543"/>
        <v>1.2262704262704263</v>
      </c>
      <c r="AN295" s="321">
        <f t="shared" si="543"/>
        <v>1.1706492067764831</v>
      </c>
      <c r="AQ295" s="320">
        <f>IFERROR(+AQ170/AQ176,"-")</f>
        <v>1.2277073458744034</v>
      </c>
      <c r="AR295" s="320">
        <f>IFERROR(+AR170/AR176,"-")</f>
        <v>1.1202891482066553</v>
      </c>
      <c r="AS295" s="320">
        <f>IFERROR(+AS170/AS176,"-")</f>
        <v>1.1675167903353039</v>
      </c>
      <c r="AT295" s="320">
        <f>IFERROR(+AT170/AT176,"-")</f>
        <v>1.1376707260409915</v>
      </c>
      <c r="AU295" s="320">
        <f>IFERROR(+AU170/AU176,"-")</f>
        <v>1.2262704262704263</v>
      </c>
      <c r="AV295" s="321">
        <f t="shared" ref="AV295" si="544">IFERROR(+AV170/AV176,"-")</f>
        <v>1.1706492067764831</v>
      </c>
      <c r="AX295" s="320">
        <f>IFERROR(+AX170/AX176,"-")</f>
        <v>1.2008811265164276</v>
      </c>
      <c r="AY295" s="320">
        <f>IFERROR(+AY170/AY176,"-")</f>
        <v>1.1507973268047376</v>
      </c>
      <c r="AZ295" s="320">
        <f>IFERROR(+AZ170/AZ176,"-")</f>
        <v>1.2485253497282367</v>
      </c>
      <c r="BA295" s="320">
        <f>IFERROR(+BA170/BA176,"-")</f>
        <v>1.0533164521347682</v>
      </c>
      <c r="BB295" s="320">
        <f>IFERROR(+BB170/BB176,"-")</f>
        <v>1.1093285465866383</v>
      </c>
      <c r="BC295" s="321">
        <f t="shared" ref="BC295" si="545">IFERROR(+BC170/BC176,"-")</f>
        <v>1.1010679461383688</v>
      </c>
    </row>
    <row r="296" spans="1:55" s="204" customFormat="1">
      <c r="A296" s="199"/>
      <c r="B296" s="316" t="s">
        <v>70</v>
      </c>
      <c r="C296" s="201"/>
      <c r="D296" s="163">
        <f t="shared" ref="D296:V296" si="546">IFERROR(+(D81+D82-D91+D113)/D176,"-")</f>
        <v>1.1239231414598212E-2</v>
      </c>
      <c r="E296" s="163">
        <f t="shared" si="546"/>
        <v>0.38046040490847127</v>
      </c>
      <c r="F296" s="163">
        <f t="shared" si="546"/>
        <v>0.22881901197693158</v>
      </c>
      <c r="G296" s="163">
        <f t="shared" si="546"/>
        <v>6.7846902445196242E-2</v>
      </c>
      <c r="H296" s="163">
        <f t="shared" si="546"/>
        <v>0.22719278526374251</v>
      </c>
      <c r="I296" s="163">
        <f t="shared" si="546"/>
        <v>0.2086375826789903</v>
      </c>
      <c r="J296" s="163">
        <f t="shared" si="546"/>
        <v>0.15834489001328778</v>
      </c>
      <c r="K296" s="163">
        <f t="shared" si="546"/>
        <v>0.18971511980712774</v>
      </c>
      <c r="L296" s="322">
        <f t="shared" si="546"/>
        <v>0.15767381829084293</v>
      </c>
      <c r="M296" s="163">
        <f t="shared" si="546"/>
        <v>0.97694819435645008</v>
      </c>
      <c r="N296" s="163">
        <f t="shared" si="546"/>
        <v>0.18565801505240206</v>
      </c>
      <c r="O296" s="163">
        <f t="shared" si="546"/>
        <v>0.2944091804508927</v>
      </c>
      <c r="P296" s="163">
        <f t="shared" si="546"/>
        <v>0.23716795794133924</v>
      </c>
      <c r="Q296" s="163">
        <f t="shared" si="546"/>
        <v>0.42159210526315788</v>
      </c>
      <c r="R296" s="163">
        <f t="shared" si="546"/>
        <v>0.41008420208500401</v>
      </c>
      <c r="S296" s="163">
        <f t="shared" si="546"/>
        <v>0.1394698795180723</v>
      </c>
      <c r="T296" s="163">
        <f t="shared" si="546"/>
        <v>1.9457403763238773E-3</v>
      </c>
      <c r="U296" s="163">
        <f t="shared" si="546"/>
        <v>0.64352850113341076</v>
      </c>
      <c r="V296" s="163">
        <f t="shared" si="546"/>
        <v>0.30500212774188556</v>
      </c>
      <c r="W296" s="163">
        <f t="shared" ref="W296:X296" si="547">IFERROR(+(W81+W82-W91+W113)/W176,"-")</f>
        <v>7.7109773979875618E-2</v>
      </c>
      <c r="X296" s="163">
        <f t="shared" si="547"/>
        <v>1.0436212187637002</v>
      </c>
      <c r="Y296" s="163">
        <f t="shared" ref="Y296:AN296" si="548">IFERROR(+(Y81+Y82-Y91+Y113)/Y176,"-")</f>
        <v>0.31623505976095617</v>
      </c>
      <c r="Z296" s="163">
        <f t="shared" si="548"/>
        <v>-9.3044566232576165E-3</v>
      </c>
      <c r="AA296" s="163">
        <f t="shared" si="548"/>
        <v>0.16840352716285378</v>
      </c>
      <c r="AB296" s="163">
        <f t="shared" si="548"/>
        <v>0.13974969152124098</v>
      </c>
      <c r="AC296" s="163">
        <f t="shared" si="548"/>
        <v>1.8889779916243427E-2</v>
      </c>
      <c r="AD296" s="163">
        <f t="shared" si="548"/>
        <v>0.34365718057424283</v>
      </c>
      <c r="AE296" s="163">
        <f t="shared" si="548"/>
        <v>0.17801047120418848</v>
      </c>
      <c r="AF296" s="163">
        <f t="shared" si="548"/>
        <v>0.16856869941179428</v>
      </c>
      <c r="AG296" s="322">
        <f t="shared" si="548"/>
        <v>0.2411327640637019</v>
      </c>
      <c r="AH296" s="322">
        <f t="shared" si="548"/>
        <v>0.10201484023646323</v>
      </c>
      <c r="AI296" s="322">
        <f t="shared" si="548"/>
        <v>0.31916663320503186</v>
      </c>
      <c r="AJ296" s="163">
        <f t="shared" si="548"/>
        <v>0.23189036097291907</v>
      </c>
      <c r="AK296" s="163">
        <f t="shared" si="548"/>
        <v>0.90375659733002178</v>
      </c>
      <c r="AL296" s="163">
        <f t="shared" si="548"/>
        <v>0.32798563975991474</v>
      </c>
      <c r="AM296" s="322">
        <f t="shared" si="548"/>
        <v>0.32965172965172967</v>
      </c>
      <c r="AN296" s="323">
        <f t="shared" si="548"/>
        <v>0.18590910023418417</v>
      </c>
      <c r="AQ296" s="322">
        <f>IFERROR(+(AQ81+AQ82-AQ91+AQ113)/AQ176,"-")</f>
        <v>0.18971511980712774</v>
      </c>
      <c r="AR296" s="322">
        <f>IFERROR(+(AR81+AR82-AR91+AR113)/AR176,"-")</f>
        <v>0.24113276406370188</v>
      </c>
      <c r="AS296" s="322">
        <f>IFERROR(+(AS81+AS82-AS91+AS113)/AS176,"-")</f>
        <v>0.10201484023646323</v>
      </c>
      <c r="AT296" s="322">
        <f>IFERROR(+(AT81+AT82-AT91+AT113)/AT176,"-")</f>
        <v>0.31916663320503186</v>
      </c>
      <c r="AU296" s="322">
        <f>IFERROR(+(AU81+AU82-AU91+AU113)/AU176,"-")</f>
        <v>0.32965172965172967</v>
      </c>
      <c r="AV296" s="323">
        <f t="shared" ref="AV296" si="549">IFERROR(+(AV81+AV82-AV91+AV113)/AV176,"-")</f>
        <v>0.18590910023418417</v>
      </c>
      <c r="AX296" s="322">
        <f>IFERROR(+(AX81+AX82-AX91+AX113)/AX176,"-")</f>
        <v>0.16665356730910164</v>
      </c>
      <c r="AY296" s="322">
        <f>IFERROR(+(AY81+AY82-AY91+AY113)/AY176,"-")</f>
        <v>0.17248726262158406</v>
      </c>
      <c r="AZ296" s="322">
        <f>IFERROR(+(AZ81+AZ82-AZ91+AZ113)/AZ176,"-")</f>
        <v>2.5715049452018177E-2</v>
      </c>
      <c r="BA296" s="322">
        <f>IFERROR(+(BA81+BA82-BA91+BA113)/BA176,"-")</f>
        <v>0.26939579376802419</v>
      </c>
      <c r="BB296" s="322">
        <f>IFERROR(+(BB81+BB82-BB91+BB113)/BB176,"-")</f>
        <v>0.49228698042295393</v>
      </c>
      <c r="BC296" s="323">
        <f t="shared" ref="BC296" si="550">IFERROR(+(BC81+BC82-BC91+BC113)/BC176,"-")</f>
        <v>0.17854379021381034</v>
      </c>
    </row>
    <row r="297" spans="1:55" s="204" customFormat="1">
      <c r="A297" s="199"/>
      <c r="B297" s="316" t="s">
        <v>69</v>
      </c>
      <c r="C297" s="201"/>
      <c r="D297" s="169">
        <f t="shared" ref="D297:V297" si="551">IF(D91+D96+D97+D122+D123=0,"No debt",+(D69-D67+D53)/D53)</f>
        <v>1.6600522193211489</v>
      </c>
      <c r="E297" s="169">
        <f t="shared" si="551"/>
        <v>-27.469387755102041</v>
      </c>
      <c r="F297" s="169">
        <f t="shared" si="551"/>
        <v>5.5107125062282014</v>
      </c>
      <c r="G297" s="169" t="e">
        <f t="shared" si="551"/>
        <v>#DIV/0!</v>
      </c>
      <c r="H297" s="169">
        <f t="shared" si="551"/>
        <v>22.207641196013288</v>
      </c>
      <c r="I297" s="169" t="str">
        <f t="shared" si="551"/>
        <v>No debt</v>
      </c>
      <c r="J297" s="169">
        <f t="shared" si="551"/>
        <v>1.2388059701492538</v>
      </c>
      <c r="K297" s="169" t="str">
        <f t="shared" si="551"/>
        <v>No debt</v>
      </c>
      <c r="L297" s="324">
        <f t="shared" si="551"/>
        <v>10.202300598916247</v>
      </c>
      <c r="M297" s="169" t="str">
        <f t="shared" si="551"/>
        <v>No debt</v>
      </c>
      <c r="N297" s="169">
        <f t="shared" si="551"/>
        <v>4.2663551401869162</v>
      </c>
      <c r="O297" s="169">
        <f t="shared" si="551"/>
        <v>7.7584388185654012</v>
      </c>
      <c r="P297" s="169" t="str">
        <f t="shared" si="551"/>
        <v>No debt</v>
      </c>
      <c r="Q297" s="169" t="str">
        <f t="shared" si="551"/>
        <v>No debt</v>
      </c>
      <c r="R297" s="169">
        <f t="shared" si="551"/>
        <v>1.3738019169329074</v>
      </c>
      <c r="S297" s="169">
        <f t="shared" si="551"/>
        <v>-2.42</v>
      </c>
      <c r="T297" s="169">
        <f t="shared" si="551"/>
        <v>1.6444444444444444</v>
      </c>
      <c r="U297" s="169" t="e">
        <f t="shared" si="551"/>
        <v>#DIV/0!</v>
      </c>
      <c r="V297" s="169" t="str">
        <f t="shared" si="551"/>
        <v>No debt</v>
      </c>
      <c r="W297" s="169" t="e">
        <f t="shared" ref="W297:X297" si="552">IF(W91+W96+W97+W122+W123=0,"No debt",+(W69-W67+W53)/W53)</f>
        <v>#DIV/0!</v>
      </c>
      <c r="X297" s="169" t="str">
        <f t="shared" si="552"/>
        <v>No debt</v>
      </c>
      <c r="Y297" s="169" t="str">
        <f t="shared" ref="Y297:AN297" si="553">IF(Y91+Y96+Y97+Y122+Y123=0,"No debt",+(Y69-Y67+Y53)/Y53)</f>
        <v>No debt</v>
      </c>
      <c r="Z297" s="169">
        <f t="shared" si="553"/>
        <v>2.4166216945493795</v>
      </c>
      <c r="AA297" s="169">
        <f t="shared" si="553"/>
        <v>6.9521410579345089</v>
      </c>
      <c r="AB297" s="169">
        <f t="shared" si="553"/>
        <v>111.9</v>
      </c>
      <c r="AC297" s="169" t="str">
        <f t="shared" si="553"/>
        <v>No debt</v>
      </c>
      <c r="AD297" s="169" t="e">
        <f t="shared" si="553"/>
        <v>#DIV/0!</v>
      </c>
      <c r="AE297" s="169">
        <f t="shared" si="553"/>
        <v>-0.86937269372693726</v>
      </c>
      <c r="AF297" s="169" t="str">
        <f t="shared" si="553"/>
        <v>No debt</v>
      </c>
      <c r="AG297" s="324">
        <f t="shared" si="553"/>
        <v>5.1758371193000166</v>
      </c>
      <c r="AH297" s="324">
        <f t="shared" si="553"/>
        <v>4.8004150812867517</v>
      </c>
      <c r="AI297" s="324">
        <f t="shared" si="553"/>
        <v>5.7773972602739727</v>
      </c>
      <c r="AJ297" s="169">
        <f t="shared" si="553"/>
        <v>11.903420523138832</v>
      </c>
      <c r="AK297" s="169">
        <f t="shared" si="553"/>
        <v>6.859375</v>
      </c>
      <c r="AL297" s="169" t="e">
        <f t="shared" si="553"/>
        <v>#DIV/0!</v>
      </c>
      <c r="AM297" s="324">
        <f t="shared" si="553"/>
        <v>8.5136000000000003</v>
      </c>
      <c r="AN297" s="325">
        <f t="shared" si="553"/>
        <v>8.3922865336220518</v>
      </c>
      <c r="AQ297" s="324" t="str">
        <f>IF(AQ91+AQ96+AQ97+AQ122+AQ123=0,"No debt",+(AQ69-AQ67+AQ53)/AQ53)</f>
        <v>No debt</v>
      </c>
      <c r="AR297" s="324">
        <f>IF(AR91+AR96+AR97+AR122+AR123=0,"No debt",+(AR69-AR67+AR53)/AR53)</f>
        <v>5.1758371193000174</v>
      </c>
      <c r="AS297" s="324">
        <f>IF(AS91+AS96+AS97+AS122+AS123=0,"No debt",+(AS69-AS67+AS53)/AS53)</f>
        <v>4.8004150812867525</v>
      </c>
      <c r="AT297" s="324">
        <f>IF(AT91+AT96+AT97+AT122+AT123=0,"No debt",+(AT69-AT67+AT53)/AT53)</f>
        <v>5.7773972602739727</v>
      </c>
      <c r="AU297" s="324">
        <f>IF(AU91+AU96+AU97+AU122+AU123=0,"No debt",+(AU69-AU67+AU53)/AU53)</f>
        <v>8.5135999999999985</v>
      </c>
      <c r="AV297" s="325">
        <f t="shared" ref="AV297" si="554">IF(AV91+AV96+AV97+AV122+AV123=0,"No debt",+(AV69-AV67+AV53)/AV53)</f>
        <v>8.3922865336220518</v>
      </c>
      <c r="AX297" s="324">
        <f>IF(AX91+AX96+AX97+AX122+AX123=0,"No debt",+(AX69-AX67+AX53)/AX53)</f>
        <v>93.132000000000005</v>
      </c>
      <c r="AY297" s="324" t="str">
        <f>IF(AY91+AY96+AY97+AY122+AY123=0,"No debt",+(AY69-AY67+AY53)/AY53)</f>
        <v>No debt</v>
      </c>
      <c r="AZ297" s="324" t="e">
        <f>IF(AZ91+AZ96+AZ97+AZ122+AZ123=0,"No debt",+(AZ69-AZ67+AZ53)/AZ53)</f>
        <v>#DIV/0!</v>
      </c>
      <c r="BA297" s="324" t="str">
        <f>IF(BA91+BA96+BA97+BA122+BA123=0,"No debt",+(BA69-BA67+BA53)/BA53)</f>
        <v>No debt</v>
      </c>
      <c r="BB297" s="324">
        <f>IF(BB91+BB96+BB97+BB122+BB123=0,"No debt",+(BB69-BB67+BB53)/BB53)</f>
        <v>6.859375</v>
      </c>
      <c r="BC297" s="325" t="str">
        <f t="shared" ref="BC297" si="555">IF(BC91+BC96+BC97+BC122+BC123=0,"No debt",+(BC69-BC67+BC53)/BC53)</f>
        <v>No debt</v>
      </c>
    </row>
    <row r="298" spans="1:55" s="204" customFormat="1">
      <c r="A298" s="199"/>
      <c r="B298" s="316" t="s">
        <v>68</v>
      </c>
      <c r="C298" s="201"/>
      <c r="D298" s="169">
        <f t="shared" ref="D298:V298" si="556">IFERROR(+(D81+D82+D84+D113)/(+D91+D92+D96+D97),"-")</f>
        <v>0.32219710669077756</v>
      </c>
      <c r="E298" s="169">
        <f t="shared" si="556"/>
        <v>4.2987546369899308</v>
      </c>
      <c r="F298" s="169">
        <f t="shared" si="556"/>
        <v>4.0057262915053142</v>
      </c>
      <c r="G298" s="169">
        <f t="shared" si="556"/>
        <v>0.4421437712795499</v>
      </c>
      <c r="H298" s="169">
        <f t="shared" si="556"/>
        <v>3.632625741059476</v>
      </c>
      <c r="I298" s="169">
        <f t="shared" si="556"/>
        <v>3.5403724757388275</v>
      </c>
      <c r="J298" s="169">
        <f t="shared" si="556"/>
        <v>2.8917982287254524</v>
      </c>
      <c r="K298" s="169">
        <f t="shared" si="556"/>
        <v>2.1755963228445308</v>
      </c>
      <c r="L298" s="324">
        <f t="shared" si="556"/>
        <v>1.5453969816272966</v>
      </c>
      <c r="M298" s="169">
        <f t="shared" si="556"/>
        <v>7.6481687014428417</v>
      </c>
      <c r="N298" s="169">
        <f t="shared" si="556"/>
        <v>1.9073191857947163</v>
      </c>
      <c r="O298" s="169">
        <f t="shared" si="556"/>
        <v>2.1344743276283618</v>
      </c>
      <c r="P298" s="169">
        <f t="shared" si="556"/>
        <v>3.0969721767594107</v>
      </c>
      <c r="Q298" s="169">
        <f t="shared" si="556"/>
        <v>3.9997839706200042</v>
      </c>
      <c r="R298" s="169">
        <f t="shared" si="556"/>
        <v>8.8584323040380042</v>
      </c>
      <c r="S298" s="169">
        <f t="shared" si="556"/>
        <v>0.63117110361204853</v>
      </c>
      <c r="T298" s="169">
        <f t="shared" si="556"/>
        <v>0.29527642448633762</v>
      </c>
      <c r="U298" s="169">
        <f t="shared" si="556"/>
        <v>5.6852017937219728</v>
      </c>
      <c r="V298" s="169">
        <f t="shared" si="556"/>
        <v>3.5952205882352941</v>
      </c>
      <c r="W298" s="169">
        <f t="shared" ref="W298:X298" si="557">IFERROR(+(W81+W82+W84+W113)/(+W91+W92+W96+W97),"-")</f>
        <v>1.4972804972804974</v>
      </c>
      <c r="X298" s="169">
        <f t="shared" si="557"/>
        <v>4.7006487488415196</v>
      </c>
      <c r="Y298" s="169">
        <f t="shared" ref="Y298:AN298" si="558">IFERROR(+(Y81+Y82+Y84+Y113)/(+Y91+Y92+Y96+Y97),"-")</f>
        <v>6.1351268725160502</v>
      </c>
      <c r="Z298" s="169">
        <f t="shared" si="558"/>
        <v>0.44769806409630714</v>
      </c>
      <c r="AA298" s="169">
        <f t="shared" si="558"/>
        <v>1.4758497316636852</v>
      </c>
      <c r="AB298" s="169">
        <f t="shared" si="558"/>
        <v>4.300327332242226</v>
      </c>
      <c r="AC298" s="169">
        <f t="shared" si="558"/>
        <v>0.95946377274178107</v>
      </c>
      <c r="AD298" s="169">
        <f t="shared" si="558"/>
        <v>4.1220657276995309</v>
      </c>
      <c r="AE298" s="169">
        <f t="shared" si="558"/>
        <v>0.1897305171158048</v>
      </c>
      <c r="AF298" s="169">
        <f t="shared" si="558"/>
        <v>2.6105457909343199</v>
      </c>
      <c r="AG298" s="324">
        <f t="shared" si="558"/>
        <v>2.1322509187072844</v>
      </c>
      <c r="AH298" s="324">
        <f t="shared" si="558"/>
        <v>1.3681119411064198</v>
      </c>
      <c r="AI298" s="324">
        <f t="shared" si="558"/>
        <v>1.6090892253553735</v>
      </c>
      <c r="AJ298" s="169">
        <f t="shared" si="558"/>
        <v>1.7995660210560154</v>
      </c>
      <c r="AK298" s="169">
        <f t="shared" si="558"/>
        <v>9.5636363636363644</v>
      </c>
      <c r="AL298" s="169">
        <f t="shared" si="558"/>
        <v>3.9486474094452086</v>
      </c>
      <c r="AM298" s="324">
        <f t="shared" si="558"/>
        <v>2.8747695710949981</v>
      </c>
      <c r="AN298" s="325">
        <f t="shared" si="558"/>
        <v>1.7510547558862921</v>
      </c>
      <c r="AQ298" s="324">
        <f>IFERROR(+(AQ81+AQ82+AQ84+AQ113)/(+AQ91+AQ92+AQ96+AQ97),"-")</f>
        <v>2.1755963228445308</v>
      </c>
      <c r="AR298" s="324">
        <f>IFERROR(+(AR81+AR82+AR84+AR113)/(+AR91+AR92+AR96+AR97),"-")</f>
        <v>2.1322509187072844</v>
      </c>
      <c r="AS298" s="324">
        <f>IFERROR(+(AS81+AS82+AS84+AS113)/(+AS91+AS92+AS96+AS97),"-")</f>
        <v>1.36811194110642</v>
      </c>
      <c r="AT298" s="324">
        <f>IFERROR(+(AT81+AT82+AT84+AT113)/(+AT91+AT92+AT96+AT97),"-")</f>
        <v>1.6090892253553737</v>
      </c>
      <c r="AU298" s="324">
        <f>IFERROR(+(AU81+AU82+AU84+AU113)/(+AU91+AU92+AU96+AU97),"-")</f>
        <v>2.8747695710949981</v>
      </c>
      <c r="AV298" s="325">
        <f t="shared" ref="AV298" si="559">IFERROR(+(AV81+AV82+AV84+AV113)/(+AV91+AV92+AV96+AV97),"-")</f>
        <v>1.7510547558862921</v>
      </c>
      <c r="AX298" s="324">
        <f>IFERROR(+(AX81+AX82+AX84+AX113)/(+AX91+AX92+AX96+AX97),"-")</f>
        <v>2.3350573038073037</v>
      </c>
      <c r="AY298" s="324">
        <f>IFERROR(+(AY81+AY82+AY84+AY113)/(+AY91+AY92+AY96+AY97),"-")</f>
        <v>2.5620202640466685</v>
      </c>
      <c r="AZ298" s="324">
        <f>IFERROR(+(AZ81+AZ82+AZ84+AZ113)/(+AZ91+AZ92+AZ96+AZ97),"-")</f>
        <v>0.94567474048442901</v>
      </c>
      <c r="BA298" s="324">
        <f>IFERROR(+(BA81+BA82+BA84+BA113)/(+BA91+BA92+BA96+BA97),"-")</f>
        <v>3.6624386252045826</v>
      </c>
      <c r="BB298" s="324">
        <f>IFERROR(+(BB81+BB82+BB84+BB113)/(+BB91+BB92+BB96+BB97),"-")</f>
        <v>4.5855112333791839</v>
      </c>
      <c r="BC298" s="325">
        <f t="shared" ref="BC298" si="560">IFERROR(+(BC81+BC82+BC84+BC113)/(+BC91+BC92+BC96+BC97),"-")</f>
        <v>2.544600938967136</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1">IFERROR(+(D91+D96+D97+D122+D123)/(+D91+D96+D97+D122+D123+D134),"-")</f>
        <v>0.35791870444471391</v>
      </c>
      <c r="E302" s="172">
        <f t="shared" si="561"/>
        <v>2.3880175215486789E-3</v>
      </c>
      <c r="F302" s="172">
        <f t="shared" si="561"/>
        <v>2.8651064996181738E-2</v>
      </c>
      <c r="G302" s="172">
        <f t="shared" si="561"/>
        <v>1.1515772398656619E-2</v>
      </c>
      <c r="H302" s="172">
        <f t="shared" si="561"/>
        <v>1.4141428969890926E-2</v>
      </c>
      <c r="I302" s="172">
        <f t="shared" si="561"/>
        <v>0</v>
      </c>
      <c r="J302" s="172">
        <f t="shared" si="561"/>
        <v>5.330913627856859E-3</v>
      </c>
      <c r="K302" s="172">
        <f t="shared" si="561"/>
        <v>0</v>
      </c>
      <c r="L302" s="330">
        <f t="shared" si="561"/>
        <v>3.353345289539001E-2</v>
      </c>
      <c r="M302" s="172">
        <f t="shared" si="561"/>
        <v>0</v>
      </c>
      <c r="N302" s="172">
        <f t="shared" si="561"/>
        <v>3.7585438673597746E-2</v>
      </c>
      <c r="O302" s="172">
        <f t="shared" si="561"/>
        <v>8.8331926498279326E-2</v>
      </c>
      <c r="P302" s="172">
        <f t="shared" si="561"/>
        <v>0</v>
      </c>
      <c r="Q302" s="172">
        <f t="shared" si="561"/>
        <v>0</v>
      </c>
      <c r="R302" s="172">
        <f t="shared" si="561"/>
        <v>8.1633985860993653E-5</v>
      </c>
      <c r="S302" s="172">
        <f t="shared" si="561"/>
        <v>0.17391045132057473</v>
      </c>
      <c r="T302" s="172">
        <f t="shared" si="561"/>
        <v>6.498262343108252E-2</v>
      </c>
      <c r="U302" s="172">
        <f t="shared" si="561"/>
        <v>6.35430878202852E-4</v>
      </c>
      <c r="V302" s="172">
        <f t="shared" si="561"/>
        <v>0</v>
      </c>
      <c r="W302" s="172">
        <f t="shared" ref="W302:X302" si="562">IFERROR(+(W91+W96+W97+W122+W123)/(+W91+W96+W97+W122+W123+W134),"-")</f>
        <v>4.1662533478821545E-3</v>
      </c>
      <c r="X302" s="172">
        <f t="shared" si="562"/>
        <v>0</v>
      </c>
      <c r="Y302" s="172">
        <f t="shared" ref="Y302:AN302" si="563">IFERROR(+(Y91+Y96+Y97+Y122+Y123)/(+Y91+Y96+Y97+Y122+Y123+Y134),"-")</f>
        <v>0</v>
      </c>
      <c r="Z302" s="172">
        <f t="shared" si="563"/>
        <v>0.12662934509393614</v>
      </c>
      <c r="AA302" s="172">
        <f t="shared" si="563"/>
        <v>0.1184458244950463</v>
      </c>
      <c r="AB302" s="172">
        <f t="shared" si="563"/>
        <v>1.8935618895754435E-3</v>
      </c>
      <c r="AC302" s="172">
        <f t="shared" si="563"/>
        <v>0</v>
      </c>
      <c r="AD302" s="172">
        <f t="shared" si="563"/>
        <v>7.5623667474533959E-2</v>
      </c>
      <c r="AE302" s="172">
        <f t="shared" si="563"/>
        <v>0.72950522344747537</v>
      </c>
      <c r="AF302" s="172">
        <f t="shared" si="563"/>
        <v>0</v>
      </c>
      <c r="AG302" s="330">
        <f t="shared" si="563"/>
        <v>6.1320160849239955E-2</v>
      </c>
      <c r="AH302" s="330">
        <f t="shared" si="563"/>
        <v>8.4785688983351051E-2</v>
      </c>
      <c r="AI302" s="330">
        <f t="shared" si="563"/>
        <v>0.11734186080802124</v>
      </c>
      <c r="AJ302" s="172">
        <f t="shared" si="563"/>
        <v>6.4884019814581435E-3</v>
      </c>
      <c r="AK302" s="172">
        <f t="shared" si="563"/>
        <v>4.8991856464747637E-2</v>
      </c>
      <c r="AL302" s="172">
        <f t="shared" si="563"/>
        <v>2.7327466419638721E-3</v>
      </c>
      <c r="AM302" s="330">
        <f t="shared" si="563"/>
        <v>1.3665233848720088E-2</v>
      </c>
      <c r="AN302" s="331">
        <f t="shared" si="563"/>
        <v>3.8904270818163118E-2</v>
      </c>
      <c r="AQ302" s="330">
        <f>IFERROR(+(AQ91+AQ96+AQ97+AQ122+AQ123)/(+AQ91+AQ96+AQ97+AQ122+AQ123+AQ134),"-")</f>
        <v>0</v>
      </c>
      <c r="AR302" s="330">
        <f>IFERROR(+(AR91+AR96+AR97+AR122+AR123)/(+AR91+AR96+AR97+AR122+AR123+AR134),"-")</f>
        <v>6.1320160849239962E-2</v>
      </c>
      <c r="AS302" s="330">
        <f>IFERROR(+(AS91+AS96+AS97+AS122+AS123)/(+AS91+AS96+AS97+AS122+AS123+AS134),"-")</f>
        <v>8.4785688983351037E-2</v>
      </c>
      <c r="AT302" s="330">
        <f>IFERROR(+(AT91+AT96+AT97+AT122+AT123)/(+AT91+AT96+AT97+AT122+AT123+AT134),"-")</f>
        <v>0.11734186080802124</v>
      </c>
      <c r="AU302" s="330">
        <f>IFERROR(+(AU91+AU96+AU97+AU122+AU123)/(+AU91+AU96+AU97+AU122+AU123+AU134),"-")</f>
        <v>1.3665233848720086E-2</v>
      </c>
      <c r="AV302" s="331">
        <f t="shared" ref="AV302" si="564">IFERROR(+(AV91+AV96+AV97+AV122+AV123)/(+AV91+AV96+AV97+AV122+AV123+AV134),"-")</f>
        <v>3.8904270818163118E-2</v>
      </c>
      <c r="AX302" s="330">
        <f>IFERROR(+(AX91+AX96+AX97+AX122+AX123)/(+AX91+AX96+AX97+AX122+AX123+AX134),"-")</f>
        <v>6.4501720816899496E-3</v>
      </c>
      <c r="AY302" s="330">
        <f>IFERROR(+(AY91+AY96+AY97+AY122+AY123)/(+AY91+AY96+AY97+AY122+AY123+AY134),"-")</f>
        <v>0</v>
      </c>
      <c r="AZ302" s="330">
        <f>IFERROR(+(AZ91+AZ96+AZ97+AZ122+AZ123)/(+AZ91+AZ96+AZ97+AZ122+AZ123+AZ134),"-")</f>
        <v>3.1880175812567205E-2</v>
      </c>
      <c r="BA302" s="330">
        <f>IFERROR(+(BA91+BA96+BA97+BA122+BA123)/(+BA91+BA96+BA97+BA122+BA123+BA134),"-")</f>
        <v>0</v>
      </c>
      <c r="BB302" s="330">
        <f>IFERROR(+(BB91+BB96+BB97+BB122+BB123)/(+BB91+BB96+BB97+BB122+BB123+BB134),"-")</f>
        <v>2.6944330273553454E-3</v>
      </c>
      <c r="BC302" s="331">
        <f t="shared" ref="BC302" si="565">IFERROR(+(BC91+BC96+BC97+BC122+BC123)/(+BC91+BC96+BC97+BC122+BC123+BC134),"-")</f>
        <v>0</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6">IFERROR(+(D42*1000)/D266,"-")</f>
        <v>13523.621329117772</v>
      </c>
      <c r="E308" s="162">
        <f t="shared" si="566"/>
        <v>30992.520568436797</v>
      </c>
      <c r="F308" s="162">
        <f t="shared" si="566"/>
        <v>19489.952202292236</v>
      </c>
      <c r="G308" s="162">
        <f t="shared" si="566"/>
        <v>24505.127017729559</v>
      </c>
      <c r="H308" s="162">
        <f t="shared" si="566"/>
        <v>17582.19552157291</v>
      </c>
      <c r="I308" s="162">
        <f t="shared" si="566"/>
        <v>26845.636482939633</v>
      </c>
      <c r="J308" s="162">
        <f t="shared" si="566"/>
        <v>18926.444833625217</v>
      </c>
      <c r="K308" s="162">
        <f t="shared" si="566"/>
        <v>16725.307750101139</v>
      </c>
      <c r="L308" s="337">
        <f t="shared" si="566"/>
        <v>20558.00118052751</v>
      </c>
      <c r="M308" s="162">
        <f t="shared" si="566"/>
        <v>9566.7870036101085</v>
      </c>
      <c r="N308" s="162">
        <f t="shared" si="566"/>
        <v>10793.614962915188</v>
      </c>
      <c r="O308" s="162">
        <f t="shared" si="566"/>
        <v>13456.996587030717</v>
      </c>
      <c r="P308" s="162">
        <f t="shared" si="566"/>
        <v>11230.743128605362</v>
      </c>
      <c r="Q308" s="162">
        <f t="shared" si="566"/>
        <v>13674.363057324841</v>
      </c>
      <c r="R308" s="162">
        <f t="shared" si="566"/>
        <v>9526.6043211867145</v>
      </c>
      <c r="S308" s="162">
        <f t="shared" si="566"/>
        <v>9751.7974366989692</v>
      </c>
      <c r="T308" s="162">
        <f t="shared" si="566"/>
        <v>13586.724938541382</v>
      </c>
      <c r="U308" s="162">
        <f t="shared" si="566"/>
        <v>8103.0150753768849</v>
      </c>
      <c r="V308" s="162">
        <f t="shared" si="566"/>
        <v>9452.5025536261492</v>
      </c>
      <c r="W308" s="162">
        <f t="shared" ref="W308:X308" si="567">IFERROR(+(W42*1000)/W266,"-")</f>
        <v>15758.112094395281</v>
      </c>
      <c r="X308" s="162">
        <f t="shared" si="567"/>
        <v>7172.6078799249535</v>
      </c>
      <c r="Y308" s="162">
        <f t="shared" ref="Y308:AN308" si="568">IFERROR(+(Y42*1000)/Y266,"-")</f>
        <v>8165.1414309484189</v>
      </c>
      <c r="Z308" s="162">
        <f t="shared" si="568"/>
        <v>12178.128872366791</v>
      </c>
      <c r="AA308" s="162">
        <f t="shared" si="568"/>
        <v>13362.210796915168</v>
      </c>
      <c r="AB308" s="162">
        <f t="shared" si="568"/>
        <v>10952.413324269204</v>
      </c>
      <c r="AC308" s="162">
        <f t="shared" si="568"/>
        <v>10649.975613721346</v>
      </c>
      <c r="AD308" s="162">
        <f t="shared" si="568"/>
        <v>10774.847870182555</v>
      </c>
      <c r="AE308" s="162">
        <f t="shared" si="568"/>
        <v>13584.398976982096</v>
      </c>
      <c r="AF308" s="162">
        <f t="shared" si="568"/>
        <v>10502.632838678794</v>
      </c>
      <c r="AG308" s="337">
        <f t="shared" si="568"/>
        <v>11085.657952387906</v>
      </c>
      <c r="AH308" s="337">
        <f t="shared" si="568"/>
        <v>12078.273419930856</v>
      </c>
      <c r="AI308" s="337">
        <f t="shared" si="568"/>
        <v>10824.551873981532</v>
      </c>
      <c r="AJ308" s="162">
        <f t="shared" si="568"/>
        <v>6435.5653482373173</v>
      </c>
      <c r="AK308" s="162">
        <f t="shared" si="568"/>
        <v>11944.730077120823</v>
      </c>
      <c r="AL308" s="162">
        <f t="shared" si="568"/>
        <v>7311.5251299826687</v>
      </c>
      <c r="AM308" s="337">
        <f t="shared" si="568"/>
        <v>6906.9953720185122</v>
      </c>
      <c r="AN308" s="338">
        <f t="shared" si="568"/>
        <v>15908.951463632002</v>
      </c>
      <c r="AQ308" s="337">
        <f>IFERROR(+(AQ42*1000)/AQ266,"-")</f>
        <v>16725.307750101139</v>
      </c>
      <c r="AR308" s="337">
        <f>IFERROR(+(AR42*1000)/AR266,"-")</f>
        <v>11085.657952387908</v>
      </c>
      <c r="AS308" s="337">
        <f>IFERROR(+(AS42*1000)/AS266,"-")</f>
        <v>12078.273419930856</v>
      </c>
      <c r="AT308" s="337">
        <f>IFERROR(+(AT42*1000)/AT266,"-")</f>
        <v>10824.551873981532</v>
      </c>
      <c r="AU308" s="337">
        <f>IFERROR(+(AU42*1000)/AU266,"-")</f>
        <v>6906.9953720185113</v>
      </c>
      <c r="AV308" s="338">
        <f t="shared" ref="AV308" si="569">IFERROR(+(AV42*1000)/AV266,"-")</f>
        <v>15908.951463632002</v>
      </c>
      <c r="AX308" s="337">
        <f>IFERROR(+(AX42*1000)/AX266,"-")</f>
        <v>16205.68888888889</v>
      </c>
      <c r="AY308" s="337">
        <f>IFERROR(+(AY42*1000)/AY266,"-")</f>
        <v>11275.655976676384</v>
      </c>
      <c r="AZ308" s="337">
        <f>IFERROR(+(AZ42*1000)/AZ266,"-")</f>
        <v>11178.839590443686</v>
      </c>
      <c r="BA308" s="337">
        <f>IFERROR(+(BA42*1000)/BA266,"-")</f>
        <v>10585.680352901256</v>
      </c>
      <c r="BB308" s="337">
        <f>IFERROR(+(BB42*1000)/BB266,"-")</f>
        <v>8052.8596187175044</v>
      </c>
      <c r="BC308" s="338">
        <f t="shared" ref="BC308" si="570">IFERROR(+(BC42*1000)/BC266,"-")</f>
        <v>11905.457156534227</v>
      </c>
    </row>
    <row r="309" spans="1:55" s="204" customFormat="1">
      <c r="A309" s="199"/>
      <c r="B309" s="200" t="s">
        <v>61</v>
      </c>
      <c r="C309" s="201"/>
      <c r="D309" s="162">
        <f t="shared" ref="D309:V309" si="571">IFERROR(+(D63*1000)/D266,"-")</f>
        <v>13216.209643096005</v>
      </c>
      <c r="E309" s="162">
        <f t="shared" si="571"/>
        <v>31514.210919970083</v>
      </c>
      <c r="F309" s="162">
        <f t="shared" si="571"/>
        <v>19024.669784653339</v>
      </c>
      <c r="G309" s="162">
        <f t="shared" si="571"/>
        <v>23763.429478698068</v>
      </c>
      <c r="H309" s="162">
        <f t="shared" si="571"/>
        <v>16710.608956854179</v>
      </c>
      <c r="I309" s="162">
        <f t="shared" si="571"/>
        <v>25089.348206474191</v>
      </c>
      <c r="J309" s="162">
        <f t="shared" si="571"/>
        <v>18921.499948490778</v>
      </c>
      <c r="K309" s="162">
        <f t="shared" si="571"/>
        <v>15758.538981679478</v>
      </c>
      <c r="L309" s="337">
        <f t="shared" si="571"/>
        <v>19806.199322750006</v>
      </c>
      <c r="M309" s="162">
        <f t="shared" si="571"/>
        <v>8916.1652627356598</v>
      </c>
      <c r="N309" s="162">
        <f t="shared" si="571"/>
        <v>10568.203805224121</v>
      </c>
      <c r="O309" s="162">
        <f t="shared" si="571"/>
        <v>12363.651877133107</v>
      </c>
      <c r="P309" s="162">
        <f t="shared" si="571"/>
        <v>10959.280624363761</v>
      </c>
      <c r="Q309" s="162">
        <f t="shared" si="571"/>
        <v>13843.949044585986</v>
      </c>
      <c r="R309" s="162">
        <f t="shared" si="571"/>
        <v>9451.1447920025803</v>
      </c>
      <c r="S309" s="162">
        <f t="shared" si="571"/>
        <v>10232.885276648953</v>
      </c>
      <c r="T309" s="162">
        <f t="shared" si="571"/>
        <v>13570.882272603114</v>
      </c>
      <c r="U309" s="162">
        <f t="shared" si="571"/>
        <v>7144.8312993539121</v>
      </c>
      <c r="V309" s="162">
        <f t="shared" si="571"/>
        <v>9280.5583929179429</v>
      </c>
      <c r="W309" s="162">
        <f t="shared" ref="W309:X309" si="572">IFERROR(+(W63*1000)/W266,"-")</f>
        <v>14643.805309734513</v>
      </c>
      <c r="X309" s="162">
        <f t="shared" si="572"/>
        <v>5813.0081300813008</v>
      </c>
      <c r="Y309" s="162">
        <f t="shared" ref="Y309:AN309" si="573">IFERROR(+(Y63*1000)/Y266,"-")</f>
        <v>7823.2113144758732</v>
      </c>
      <c r="Z309" s="162">
        <f t="shared" si="573"/>
        <v>11907.063197026022</v>
      </c>
      <c r="AA309" s="162">
        <f t="shared" si="573"/>
        <v>12754.755784061697</v>
      </c>
      <c r="AB309" s="162">
        <f t="shared" si="573"/>
        <v>10575.458871515975</v>
      </c>
      <c r="AC309" s="162">
        <f t="shared" si="573"/>
        <v>10731.913509998374</v>
      </c>
      <c r="AD309" s="162">
        <f t="shared" si="573"/>
        <v>10233.716475095785</v>
      </c>
      <c r="AE309" s="162">
        <f t="shared" si="573"/>
        <v>15203.964194373402</v>
      </c>
      <c r="AF309" s="162">
        <f t="shared" si="573"/>
        <v>10467.927237912876</v>
      </c>
      <c r="AG309" s="337">
        <f t="shared" si="573"/>
        <v>10783.615695438391</v>
      </c>
      <c r="AH309" s="337">
        <f t="shared" si="573"/>
        <v>11709.495519081664</v>
      </c>
      <c r="AI309" s="337">
        <f t="shared" si="573"/>
        <v>10369.907658881042</v>
      </c>
      <c r="AJ309" s="162">
        <f t="shared" si="573"/>
        <v>6144.3465176268273</v>
      </c>
      <c r="AK309" s="162">
        <f t="shared" si="573"/>
        <v>11462.724935732647</v>
      </c>
      <c r="AL309" s="162">
        <f t="shared" si="573"/>
        <v>7949.7400346620452</v>
      </c>
      <c r="AM309" s="337">
        <f t="shared" si="573"/>
        <v>6698.0242079031686</v>
      </c>
      <c r="AN309" s="338">
        <f t="shared" si="573"/>
        <v>15367.750394186605</v>
      </c>
      <c r="AQ309" s="337">
        <f>IFERROR(+(AQ63*1000)/AQ266,"-")</f>
        <v>15758.538981679478</v>
      </c>
      <c r="AR309" s="337">
        <f>IFERROR(+(AR63*1000)/AR266,"-")</f>
        <v>10783.615695438391</v>
      </c>
      <c r="AS309" s="337">
        <f>IFERROR(+(AS63*1000)/AS266,"-")</f>
        <v>11709.495519081664</v>
      </c>
      <c r="AT309" s="337">
        <f>IFERROR(+(AT63*1000)/AT266,"-")</f>
        <v>10369.907658881044</v>
      </c>
      <c r="AU309" s="337">
        <f>IFERROR(+(AU63*1000)/AU266,"-")</f>
        <v>6698.0242079031677</v>
      </c>
      <c r="AV309" s="338">
        <f t="shared" ref="AV309" si="574">IFERROR(+(AV63*1000)/AV266,"-")</f>
        <v>15367.750394186605</v>
      </c>
      <c r="AX309" s="337">
        <f>IFERROR(+(AX63*1000)/AX266,"-")</f>
        <v>15331.762962962963</v>
      </c>
      <c r="AY309" s="337">
        <f>IFERROR(+(AY63*1000)/AY266,"-")</f>
        <v>10580.612244897959</v>
      </c>
      <c r="AZ309" s="337">
        <f>IFERROR(+(AZ63*1000)/AZ266,"-")</f>
        <v>11264.846416382252</v>
      </c>
      <c r="BA309" s="337">
        <f>IFERROR(+(BA63*1000)/BA266,"-")</f>
        <v>10557.516118086189</v>
      </c>
      <c r="BB309" s="337">
        <f>IFERROR(+(BB63*1000)/BB266,"-")</f>
        <v>7949.7400346620452</v>
      </c>
      <c r="BC309" s="338">
        <f t="shared" ref="BC309" si="575">IFERROR(+(BC63*1000)/BC266,"-")</f>
        <v>11875.538535184298</v>
      </c>
    </row>
    <row r="310" spans="1:55" s="204" customFormat="1">
      <c r="A310" s="199"/>
      <c r="B310" s="200" t="s">
        <v>60</v>
      </c>
      <c r="C310" s="201"/>
      <c r="D310" s="162">
        <f t="shared" ref="D310:V310" si="576">IFERROR(+(D65*1000)/D266,"-")</f>
        <v>307.41168602176691</v>
      </c>
      <c r="E310" s="162">
        <f t="shared" si="576"/>
        <v>-521.69035153328343</v>
      </c>
      <c r="F310" s="162">
        <f t="shared" si="576"/>
        <v>465.28241763889605</v>
      </c>
      <c r="G310" s="162">
        <f t="shared" si="576"/>
        <v>741.69753903148978</v>
      </c>
      <c r="H310" s="162">
        <f t="shared" si="576"/>
        <v>871.58656471873292</v>
      </c>
      <c r="I310" s="162">
        <f t="shared" si="576"/>
        <v>1756.2882764654419</v>
      </c>
      <c r="J310" s="162">
        <f t="shared" si="576"/>
        <v>4.9448851344390645</v>
      </c>
      <c r="K310" s="162">
        <f t="shared" si="576"/>
        <v>966.76876842166098</v>
      </c>
      <c r="L310" s="337">
        <f t="shared" si="576"/>
        <v>751.8018577775016</v>
      </c>
      <c r="M310" s="162">
        <f t="shared" si="576"/>
        <v>650.62174087444851</v>
      </c>
      <c r="N310" s="162">
        <f t="shared" si="576"/>
        <v>225.41115769106739</v>
      </c>
      <c r="O310" s="162">
        <f t="shared" si="576"/>
        <v>1093.344709897611</v>
      </c>
      <c r="P310" s="162">
        <f t="shared" si="576"/>
        <v>271.46250424160161</v>
      </c>
      <c r="Q310" s="162">
        <f t="shared" si="576"/>
        <v>-169.5859872611465</v>
      </c>
      <c r="R310" s="162">
        <f t="shared" si="576"/>
        <v>75.459529184134155</v>
      </c>
      <c r="S310" s="162">
        <f t="shared" si="576"/>
        <v>-481.08783994998436</v>
      </c>
      <c r="T310" s="162">
        <f t="shared" si="576"/>
        <v>15.842665938268233</v>
      </c>
      <c r="U310" s="162">
        <f t="shared" si="576"/>
        <v>958.18377602297198</v>
      </c>
      <c r="V310" s="162">
        <f t="shared" si="576"/>
        <v>171.94416070820566</v>
      </c>
      <c r="W310" s="162">
        <f t="shared" ref="W310:X310" si="577">IFERROR(+(W65*1000)/W266,"-")</f>
        <v>1114.3067846607669</v>
      </c>
      <c r="X310" s="162">
        <f t="shared" si="577"/>
        <v>1359.5997498436523</v>
      </c>
      <c r="Y310" s="162">
        <f t="shared" ref="Y310:AN310" si="578">IFERROR(+(Y65*1000)/Y266,"-")</f>
        <v>341.93011647254576</v>
      </c>
      <c r="Z310" s="162">
        <f t="shared" si="578"/>
        <v>271.06567534076828</v>
      </c>
      <c r="AA310" s="162">
        <f t="shared" si="578"/>
        <v>607.45501285347041</v>
      </c>
      <c r="AB310" s="162">
        <f t="shared" si="578"/>
        <v>376.95445275322908</v>
      </c>
      <c r="AC310" s="162">
        <f t="shared" si="578"/>
        <v>-81.93789627702813</v>
      </c>
      <c r="AD310" s="162">
        <f t="shared" si="578"/>
        <v>541.13139508677034</v>
      </c>
      <c r="AE310" s="162">
        <f t="shared" si="578"/>
        <v>-1619.5652173913043</v>
      </c>
      <c r="AF310" s="162">
        <f t="shared" si="578"/>
        <v>34.705600765916707</v>
      </c>
      <c r="AG310" s="337">
        <f t="shared" si="578"/>
        <v>302.0422569495156</v>
      </c>
      <c r="AH310" s="337">
        <f t="shared" si="578"/>
        <v>368.77790084919275</v>
      </c>
      <c r="AI310" s="337">
        <f t="shared" si="578"/>
        <v>454.64421510048885</v>
      </c>
      <c r="AJ310" s="162">
        <f t="shared" si="578"/>
        <v>291.2188306104901</v>
      </c>
      <c r="AK310" s="162">
        <f t="shared" si="578"/>
        <v>482.00514138817482</v>
      </c>
      <c r="AL310" s="162">
        <f t="shared" si="578"/>
        <v>-638.2149046793761</v>
      </c>
      <c r="AM310" s="337">
        <f t="shared" si="578"/>
        <v>208.97116411534353</v>
      </c>
      <c r="AN310" s="338">
        <f t="shared" si="578"/>
        <v>541.20106944539657</v>
      </c>
      <c r="AQ310" s="337">
        <f>IFERROR(+(AQ65*1000)/AQ266,"-")</f>
        <v>966.76876842166098</v>
      </c>
      <c r="AR310" s="337">
        <f>IFERROR(+(AR65*1000)/AR266,"-")</f>
        <v>302.0422569495156</v>
      </c>
      <c r="AS310" s="337">
        <f>IFERROR(+(AS65*1000)/AS266,"-")</f>
        <v>368.77790084919275</v>
      </c>
      <c r="AT310" s="337">
        <f>IFERROR(+(AT65*1000)/AT266,"-")</f>
        <v>454.64421510048891</v>
      </c>
      <c r="AU310" s="337">
        <f>IFERROR(+(AU65*1000)/AU266,"-")</f>
        <v>208.97116411534353</v>
      </c>
      <c r="AV310" s="338">
        <f t="shared" ref="AV310" si="579">IFERROR(+(AV65*1000)/AV266,"-")</f>
        <v>541.20106944539657</v>
      </c>
      <c r="AX310" s="337">
        <f>IFERROR(+(AX65*1000)/AX266,"-")</f>
        <v>646.51851851851848</v>
      </c>
      <c r="AY310" s="337">
        <f>IFERROR(+(AY65*1000)/AY266,"-")</f>
        <v>278.27988338192421</v>
      </c>
      <c r="AZ310" s="337">
        <f>IFERROR(+(AZ65*1000)/AZ266,"-")</f>
        <v>24.744027303754265</v>
      </c>
      <c r="BA310" s="337">
        <f>IFERROR(+(BA65*1000)/BA266,"-")</f>
        <v>376.31489650492028</v>
      </c>
      <c r="BB310" s="337">
        <f>IFERROR(+(BB65*1000)/BB266,"-")</f>
        <v>324.95667244367417</v>
      </c>
      <c r="BC310" s="338">
        <f t="shared" ref="BC310" si="580">IFERROR(+(BC65*1000)/BC266,"-")</f>
        <v>361.656294877932</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1">IFERROR(+(D20+D21)*1000/(D254+D265),"-")</f>
        <v>3282.6182457167961</v>
      </c>
      <c r="E314" s="162">
        <f t="shared" si="581"/>
        <v>3479.7371303395398</v>
      </c>
      <c r="F314" s="162">
        <f t="shared" si="581"/>
        <v>3993.2974266906044</v>
      </c>
      <c r="G314" s="162">
        <f t="shared" si="581"/>
        <v>4094.5568223611622</v>
      </c>
      <c r="H314" s="162">
        <f t="shared" si="581"/>
        <v>3945.8958107899211</v>
      </c>
      <c r="I314" s="162">
        <f t="shared" si="581"/>
        <v>4310.6603262505269</v>
      </c>
      <c r="J314" s="162">
        <f t="shared" si="581"/>
        <v>4031.3641516563798</v>
      </c>
      <c r="K314" s="162">
        <f t="shared" si="581"/>
        <v>3665.145390533316</v>
      </c>
      <c r="L314" s="337">
        <f t="shared" si="581"/>
        <v>3922.3345096781095</v>
      </c>
      <c r="M314" s="162">
        <f t="shared" si="581"/>
        <v>1119.9837859748682</v>
      </c>
      <c r="N314" s="162">
        <f t="shared" si="581"/>
        <v>2089.655172413793</v>
      </c>
      <c r="O314" s="162">
        <f t="shared" si="581"/>
        <v>2893.4395145999242</v>
      </c>
      <c r="P314" s="162">
        <f t="shared" si="581"/>
        <v>2355.926060166727</v>
      </c>
      <c r="Q314" s="162">
        <f t="shared" si="581"/>
        <v>4759.5183283159204</v>
      </c>
      <c r="R314" s="162">
        <f t="shared" si="581"/>
        <v>1136.4713850321707</v>
      </c>
      <c r="S314" s="162">
        <f t="shared" si="581"/>
        <v>1464.7932816537468</v>
      </c>
      <c r="T314" s="162">
        <f t="shared" si="581"/>
        <v>3073.7234652897305</v>
      </c>
      <c r="U314" s="162">
        <f t="shared" si="581"/>
        <v>3.2703488372093021</v>
      </c>
      <c r="V314" s="162">
        <f t="shared" si="581"/>
        <v>1286.0610263522885</v>
      </c>
      <c r="W314" s="162">
        <f t="shared" ref="W314:X314" si="582">IFERROR(+(W20+W21)*1000/(W254+W265),"-")</f>
        <v>2922.9595728451563</v>
      </c>
      <c r="X314" s="162">
        <f t="shared" si="582"/>
        <v>444.23440453686203</v>
      </c>
      <c r="Y314" s="162">
        <f t="shared" ref="Y314:AN314" si="583">IFERROR(+(Y20+Y21)*1000/(Y254+Y265),"-")</f>
        <v>1662.7565982404692</v>
      </c>
      <c r="Z314" s="162">
        <f t="shared" si="583"/>
        <v>2862.6038104543236</v>
      </c>
      <c r="AA314" s="162">
        <f t="shared" si="583"/>
        <v>2792.0900851414444</v>
      </c>
      <c r="AB314" s="162">
        <f t="shared" si="583"/>
        <v>1761.0398860398861</v>
      </c>
      <c r="AC314" s="162">
        <f t="shared" si="583"/>
        <v>1863.4782608695652</v>
      </c>
      <c r="AD314" s="162">
        <f t="shared" si="583"/>
        <v>1991.5479352813329</v>
      </c>
      <c r="AE314" s="162">
        <f t="shared" si="583"/>
        <v>3524.5791245791247</v>
      </c>
      <c r="AF314" s="162">
        <f t="shared" si="583"/>
        <v>2172.0847002684163</v>
      </c>
      <c r="AG314" s="337">
        <f t="shared" si="583"/>
        <v>2176.2346485497778</v>
      </c>
      <c r="AH314" s="337">
        <f t="shared" si="583"/>
        <v>2547.635902977011</v>
      </c>
      <c r="AI314" s="337">
        <f t="shared" si="583"/>
        <v>1720.7644038790645</v>
      </c>
      <c r="AJ314" s="162">
        <f t="shared" si="583"/>
        <v>118.06749785038693</v>
      </c>
      <c r="AK314" s="162">
        <f t="shared" si="583"/>
        <v>4010.2827763496143</v>
      </c>
      <c r="AL314" s="162">
        <f t="shared" si="583"/>
        <v>736.56845753899483</v>
      </c>
      <c r="AM314" s="337">
        <f t="shared" si="583"/>
        <v>451.09469562121751</v>
      </c>
      <c r="AN314" s="338">
        <f t="shared" si="583"/>
        <v>2920.3073514373368</v>
      </c>
      <c r="AQ314" s="337">
        <f>IFERROR(+(AQ20+AQ21)*1000/(AQ254+AQ265),"-")</f>
        <v>3665.145390533316</v>
      </c>
      <c r="AR314" s="337">
        <f>IFERROR(+(AR20+AR21)*1000/(AR254+AR265),"-")</f>
        <v>2176.2346485497778</v>
      </c>
      <c r="AS314" s="337">
        <f>IFERROR(+(AS20+AS21)*1000/(AS254+AS265),"-")</f>
        <v>2547.6359029770106</v>
      </c>
      <c r="AT314" s="337">
        <f>IFERROR(+(AT20+AT21)*1000/(AT254+AT265),"-")</f>
        <v>1720.7644038790643</v>
      </c>
      <c r="AU314" s="337">
        <f>IFERROR(+(AU20+AU21)*1000/(AU254+AU265),"-")</f>
        <v>451.09469562121751</v>
      </c>
      <c r="AV314" s="338">
        <f t="shared" ref="AV314" si="584">IFERROR(+(AV20+AV21)*1000/(AV254+AV265),"-")</f>
        <v>2920.3073514373364</v>
      </c>
      <c r="AX314" s="337">
        <f>IFERROR(+(AX20+AX21)*1000/(AX254+AX265),"-")</f>
        <v>3691.631666254897</v>
      </c>
      <c r="AY314" s="337">
        <f>IFERROR(+(AY20+AY21)*1000/(AY254+AY265),"-")</f>
        <v>2090.5249471802372</v>
      </c>
      <c r="AZ314" s="337">
        <f>IFERROR(+(AZ20+AZ21)*1000/(AZ254+AZ265),"-")</f>
        <v>2162.8986677432376</v>
      </c>
      <c r="BA314" s="337">
        <f>IFERROR(+(BA20+BA21)*1000/(BA254+BA265),"-")</f>
        <v>1547.7815699658704</v>
      </c>
      <c r="BB314" s="337">
        <f>IFERROR(+(BB20+BB21)*1000/(BB254+BB265),"-")</f>
        <v>964.44249341527654</v>
      </c>
      <c r="BC314" s="338">
        <f t="shared" ref="BC314" si="585">IFERROR(+(BC20+BC21)*1000/(BC254+BC265),"-")</f>
        <v>2091.0134941142692</v>
      </c>
    </row>
    <row r="315" spans="1:55" s="204" customFormat="1">
      <c r="A315" s="199"/>
      <c r="B315" s="200" t="s">
        <v>56</v>
      </c>
      <c r="C315" s="308"/>
      <c r="D315" s="162">
        <f t="shared" ref="D315:V315" si="586">IFERROR(+D22*1000/D260,"-")</f>
        <v>14451.057726783794</v>
      </c>
      <c r="E315" s="162">
        <f t="shared" si="586"/>
        <v>14700.471698113208</v>
      </c>
      <c r="F315" s="162">
        <f t="shared" si="586"/>
        <v>15327.630141973061</v>
      </c>
      <c r="G315" s="162">
        <f t="shared" si="586"/>
        <v>18833.990795529258</v>
      </c>
      <c r="H315" s="162">
        <f t="shared" si="586"/>
        <v>14590.058479532163</v>
      </c>
      <c r="I315" s="162">
        <f t="shared" si="586"/>
        <v>20220.895522388058</v>
      </c>
      <c r="J315" s="162">
        <f t="shared" si="586"/>
        <v>14203.054298642533</v>
      </c>
      <c r="K315" s="162">
        <f t="shared" si="586"/>
        <v>15905.343511450381</v>
      </c>
      <c r="L315" s="337">
        <f t="shared" si="586"/>
        <v>16160.058027079303</v>
      </c>
      <c r="M315" s="162">
        <f t="shared" si="586"/>
        <v>8153.8461538461543</v>
      </c>
      <c r="N315" s="162">
        <f t="shared" si="586"/>
        <v>11375</v>
      </c>
      <c r="O315" s="162">
        <f t="shared" si="586"/>
        <v>12518.77133105802</v>
      </c>
      <c r="P315" s="162">
        <f t="shared" si="586"/>
        <v>11824.468085106382</v>
      </c>
      <c r="Q315" s="162">
        <f t="shared" si="586"/>
        <v>12278.041074249604</v>
      </c>
      <c r="R315" s="162">
        <f t="shared" si="586"/>
        <v>14006.756756756757</v>
      </c>
      <c r="S315" s="162">
        <f t="shared" si="586"/>
        <v>3796.1165048543689</v>
      </c>
      <c r="T315" s="162">
        <f t="shared" si="586"/>
        <v>12777.142857142857</v>
      </c>
      <c r="U315" s="162">
        <f t="shared" si="586"/>
        <v>8147.0588235294117</v>
      </c>
      <c r="V315" s="162">
        <f t="shared" si="586"/>
        <v>1094.3396226415093</v>
      </c>
      <c r="W315" s="162">
        <f t="shared" ref="W315:X315" si="587">IFERROR(+W22*1000/W260,"-")</f>
        <v>11733.333333333334</v>
      </c>
      <c r="X315" s="162">
        <f t="shared" si="587"/>
        <v>0</v>
      </c>
      <c r="Y315" s="162">
        <f t="shared" ref="Y315:AN315" si="588">IFERROR(+Y22*1000/Y260,"-")</f>
        <v>5843.1372549019607</v>
      </c>
      <c r="Z315" s="162">
        <f t="shared" si="588"/>
        <v>10850.935828877005</v>
      </c>
      <c r="AA315" s="162">
        <f t="shared" si="588"/>
        <v>12269.076305220884</v>
      </c>
      <c r="AB315" s="162">
        <f t="shared" si="588"/>
        <v>12537.313432835821</v>
      </c>
      <c r="AC315" s="162">
        <f t="shared" si="588"/>
        <v>13177.057356608479</v>
      </c>
      <c r="AD315" s="162">
        <f t="shared" si="588"/>
        <v>10601.351351351352</v>
      </c>
      <c r="AE315" s="162">
        <f t="shared" si="588"/>
        <v>10506.32911392405</v>
      </c>
      <c r="AF315" s="162">
        <f t="shared" si="588"/>
        <v>9646.060606060606</v>
      </c>
      <c r="AG315" s="337">
        <f t="shared" si="588"/>
        <v>11112.375533428165</v>
      </c>
      <c r="AH315" s="337">
        <f t="shared" si="588"/>
        <v>11586.662153012863</v>
      </c>
      <c r="AI315" s="337">
        <f t="shared" si="588"/>
        <v>11136.363636363636</v>
      </c>
      <c r="AJ315" s="162" t="str">
        <f t="shared" si="588"/>
        <v>-</v>
      </c>
      <c r="AK315" s="162" t="str">
        <f t="shared" si="588"/>
        <v>-</v>
      </c>
      <c r="AL315" s="162" t="str">
        <f t="shared" si="588"/>
        <v>-</v>
      </c>
      <c r="AM315" s="337" t="str">
        <f t="shared" si="588"/>
        <v>-</v>
      </c>
      <c r="AN315" s="338">
        <f t="shared" si="588"/>
        <v>14879.465896788162</v>
      </c>
      <c r="AQ315" s="337">
        <f>IFERROR(+AQ22*1000/AQ260,"-")</f>
        <v>15905.343511450381</v>
      </c>
      <c r="AR315" s="337">
        <f>IFERROR(+AR22*1000/AR260,"-")</f>
        <v>11112.375533428165</v>
      </c>
      <c r="AS315" s="337">
        <f>IFERROR(+AS22*1000/AS260,"-")</f>
        <v>11586.662153012865</v>
      </c>
      <c r="AT315" s="337">
        <f>IFERROR(+AT22*1000/AT260,"-")</f>
        <v>11136.363636363638</v>
      </c>
      <c r="AU315" s="337" t="str">
        <f>IFERROR(+AU22*1000/AU260,"-")</f>
        <v>-</v>
      </c>
      <c r="AV315" s="338">
        <f t="shared" ref="AV315" si="589">IFERROR(+AV22*1000/AV260,"-")</f>
        <v>14879.465896788162</v>
      </c>
      <c r="AX315" s="337">
        <f>IFERROR(+AX22*1000/AX260,"-")</f>
        <v>17445.486204125369</v>
      </c>
      <c r="AY315" s="337">
        <f>IFERROR(+AY22*1000/AY260,"-")</f>
        <v>13308.510638297872</v>
      </c>
      <c r="AZ315" s="337">
        <f>IFERROR(+AZ22*1000/AZ260,"-")</f>
        <v>12518.77133105802</v>
      </c>
      <c r="BA315" s="337">
        <f>IFERROR(+BA22*1000/BA260,"-")</f>
        <v>8147.0588235294117</v>
      </c>
      <c r="BB315" s="337" t="str">
        <f>IFERROR(+BB22*1000/BB260,"-")</f>
        <v>-</v>
      </c>
      <c r="BC315" s="338">
        <f t="shared" ref="BC315" si="590">IFERROR(+BC22*1000/BC260,"-")</f>
        <v>11893.617021276596</v>
      </c>
    </row>
    <row r="316" spans="1:55" s="204" customFormat="1">
      <c r="A316" s="199"/>
      <c r="B316" s="200" t="s">
        <v>55</v>
      </c>
      <c r="C316" s="308"/>
      <c r="D316" s="162">
        <f t="shared" ref="D316:V316" si="591">IFERROR(+(D42*1000)/D283,"-")</f>
        <v>120947.79771615007</v>
      </c>
      <c r="E316" s="162">
        <f t="shared" si="591"/>
        <v>134100.32362459548</v>
      </c>
      <c r="F316" s="162">
        <f t="shared" si="591"/>
        <v>121271.50623600895</v>
      </c>
      <c r="G316" s="162">
        <f t="shared" si="591"/>
        <v>170268.67386807629</v>
      </c>
      <c r="H316" s="162">
        <f t="shared" si="591"/>
        <v>126185.20333170015</v>
      </c>
      <c r="I316" s="162">
        <f t="shared" si="591"/>
        <v>141037.9201378914</v>
      </c>
      <c r="J316" s="162">
        <f t="shared" si="591"/>
        <v>119143.32036316472</v>
      </c>
      <c r="K316" s="162">
        <f t="shared" si="591"/>
        <v>144771.38569284644</v>
      </c>
      <c r="L316" s="337">
        <f t="shared" si="591"/>
        <v>139328.66617538687</v>
      </c>
      <c r="M316" s="162">
        <f t="shared" si="591"/>
        <v>169148.93617021278</v>
      </c>
      <c r="N316" s="162">
        <f t="shared" si="591"/>
        <v>99026.627218934911</v>
      </c>
      <c r="O316" s="162">
        <f t="shared" si="591"/>
        <v>101359.89717223651</v>
      </c>
      <c r="P316" s="162">
        <f t="shared" si="591"/>
        <v>90925.824175824178</v>
      </c>
      <c r="Q316" s="162">
        <f t="shared" si="591"/>
        <v>106544.66501240694</v>
      </c>
      <c r="R316" s="162">
        <f t="shared" si="591"/>
        <v>109414.81481481482</v>
      </c>
      <c r="S316" s="162">
        <f t="shared" si="591"/>
        <v>87876.056338028167</v>
      </c>
      <c r="T316" s="162">
        <f t="shared" si="591"/>
        <v>108842.45076586433</v>
      </c>
      <c r="U316" s="162">
        <f t="shared" si="591"/>
        <v>156770.83333333334</v>
      </c>
      <c r="V316" s="162">
        <f t="shared" si="591"/>
        <v>120181.81818181818</v>
      </c>
      <c r="W316" s="162">
        <f t="shared" ref="W316:X316" si="592">IFERROR(+(W42*1000)/W283,"-")</f>
        <v>135240.50632911394</v>
      </c>
      <c r="X316" s="162">
        <f t="shared" si="592"/>
        <v>176446.15384615384</v>
      </c>
      <c r="Y316" s="162">
        <f t="shared" ref="Y316:AN316" si="593">IFERROR(+(Y42*1000)/Y283,"-")</f>
        <v>128855.57986870897</v>
      </c>
      <c r="Z316" s="162">
        <f t="shared" si="593"/>
        <v>106150.31503150315</v>
      </c>
      <c r="AA316" s="162">
        <f t="shared" si="593"/>
        <v>107840.24896265561</v>
      </c>
      <c r="AB316" s="162">
        <f t="shared" si="593"/>
        <v>104278.31715210355</v>
      </c>
      <c r="AC316" s="162">
        <f t="shared" si="593"/>
        <v>105658.06451612903</v>
      </c>
      <c r="AD316" s="162">
        <f t="shared" si="593"/>
        <v>118044.44444444444</v>
      </c>
      <c r="AE316" s="162">
        <f t="shared" si="593"/>
        <v>128763.63636363637</v>
      </c>
      <c r="AF316" s="162">
        <f t="shared" si="593"/>
        <v>109700</v>
      </c>
      <c r="AG316" s="337">
        <f t="shared" si="593"/>
        <v>111078.29268292683</v>
      </c>
      <c r="AH316" s="337">
        <f t="shared" si="593"/>
        <v>106748.14595075646</v>
      </c>
      <c r="AI316" s="337">
        <f t="shared" si="593"/>
        <v>116948.35680751174</v>
      </c>
      <c r="AJ316" s="162">
        <f t="shared" si="593"/>
        <v>113725.54605887939</v>
      </c>
      <c r="AK316" s="162">
        <f t="shared" si="593"/>
        <v>81161.572052401752</v>
      </c>
      <c r="AL316" s="162">
        <f t="shared" si="593"/>
        <v>114020.27027027027</v>
      </c>
      <c r="AM316" s="337">
        <f t="shared" si="593"/>
        <v>108541.25874125875</v>
      </c>
      <c r="AN316" s="338">
        <f t="shared" si="593"/>
        <v>129698.96604722649</v>
      </c>
      <c r="AQ316" s="337">
        <f>IFERROR(+(AQ42*1000)/AQ283,"-")</f>
        <v>144771.38569284644</v>
      </c>
      <c r="AR316" s="337">
        <f>IFERROR(+(AR42*1000)/AR283,"-")</f>
        <v>111078.29268292683</v>
      </c>
      <c r="AS316" s="337">
        <f>IFERROR(+(AS42*1000)/AS283,"-")</f>
        <v>106748.14595075644</v>
      </c>
      <c r="AT316" s="337">
        <f>IFERROR(+(AT42*1000)/AT283,"-")</f>
        <v>116948.35680751175</v>
      </c>
      <c r="AU316" s="337">
        <f>IFERROR(+(AU42*1000)/AU283,"-")</f>
        <v>108541.25874125873</v>
      </c>
      <c r="AV316" s="338">
        <f t="shared" ref="AV316" si="594">IFERROR(+(AV42*1000)/AV283,"-")</f>
        <v>129698.96604722649</v>
      </c>
      <c r="AX316" s="337">
        <f>IFERROR(+(AX42*1000)/AX283,"-")</f>
        <v>135381.68316831684</v>
      </c>
      <c r="AY316" s="337">
        <f>IFERROR(+(AY42*1000)/AY283,"-")</f>
        <v>107581.36300417247</v>
      </c>
      <c r="AZ316" s="337">
        <f>IFERROR(+(AZ42*1000)/AZ283,"-")</f>
        <v>105658.06451612903</v>
      </c>
      <c r="BA316" s="337">
        <f>IFERROR(+(BA42*1000)/BA283,"-")</f>
        <v>108319.44444444444</v>
      </c>
      <c r="BB316" s="337">
        <f>IFERROR(+(BB42*1000)/BB283,"-")</f>
        <v>81161.572052401752</v>
      </c>
      <c r="BC316" s="338">
        <f t="shared" ref="BC316" si="595">IFERROR(+(BC42*1000)/BC283,"-")</f>
        <v>108842.45076586433</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6">IFERROR(+(D46*1000)/D283,"-")</f>
        <v>72790.64709081022</v>
      </c>
      <c r="E320" s="162">
        <f t="shared" si="596"/>
        <v>73733.009708737867</v>
      </c>
      <c r="F320" s="162">
        <f t="shared" si="596"/>
        <v>70901.822833386628</v>
      </c>
      <c r="G320" s="162">
        <f t="shared" si="596"/>
        <v>88139.967823488856</v>
      </c>
      <c r="H320" s="162">
        <f t="shared" si="596"/>
        <v>75649.191572758456</v>
      </c>
      <c r="I320" s="162">
        <f t="shared" si="596"/>
        <v>78443.837977592644</v>
      </c>
      <c r="J320" s="162">
        <f t="shared" si="596"/>
        <v>70767.833981841759</v>
      </c>
      <c r="K320" s="162">
        <f t="shared" si="596"/>
        <v>79006.003001500751</v>
      </c>
      <c r="L320" s="337">
        <f t="shared" si="596"/>
        <v>77858.511422254975</v>
      </c>
      <c r="M320" s="162">
        <f t="shared" si="596"/>
        <v>55645.390070921989</v>
      </c>
      <c r="N320" s="162">
        <f t="shared" si="596"/>
        <v>62384.615384615383</v>
      </c>
      <c r="O320" s="162">
        <f t="shared" si="596"/>
        <v>58705.65552699229</v>
      </c>
      <c r="P320" s="162">
        <f t="shared" si="596"/>
        <v>55700.54945054945</v>
      </c>
      <c r="Q320" s="162">
        <f t="shared" si="596"/>
        <v>71491.31513647642</v>
      </c>
      <c r="R320" s="162">
        <f t="shared" si="596"/>
        <v>59196.296296296299</v>
      </c>
      <c r="S320" s="162">
        <f t="shared" si="596"/>
        <v>53309.859154929574</v>
      </c>
      <c r="T320" s="162">
        <f t="shared" si="596"/>
        <v>65264.770240700222</v>
      </c>
      <c r="U320" s="162">
        <f t="shared" si="596"/>
        <v>54281.25</v>
      </c>
      <c r="V320" s="162">
        <f t="shared" si="596"/>
        <v>61696.969696969696</v>
      </c>
      <c r="W320" s="162">
        <f t="shared" ref="W320:X320" si="597">IFERROR(+(W46*1000)/W283,"-")</f>
        <v>79905.063291139246</v>
      </c>
      <c r="X320" s="162">
        <f t="shared" si="597"/>
        <v>36123.076923076922</v>
      </c>
      <c r="Y320" s="162">
        <f t="shared" ref="Y320:AN320" si="598">IFERROR(+(Y46*1000)/Y283,"-")</f>
        <v>64663.019693654263</v>
      </c>
      <c r="Z320" s="162">
        <f t="shared" si="598"/>
        <v>63441.94419441944</v>
      </c>
      <c r="AA320" s="162">
        <f t="shared" si="598"/>
        <v>57174.273858921159</v>
      </c>
      <c r="AB320" s="162">
        <f t="shared" si="598"/>
        <v>62485.436893203885</v>
      </c>
      <c r="AC320" s="162">
        <f t="shared" si="598"/>
        <v>60450</v>
      </c>
      <c r="AD320" s="162">
        <f t="shared" si="598"/>
        <v>64293.827160493827</v>
      </c>
      <c r="AE320" s="162">
        <f t="shared" si="598"/>
        <v>73369.696969696975</v>
      </c>
      <c r="AF320" s="162">
        <f t="shared" si="598"/>
        <v>55937.5</v>
      </c>
      <c r="AG320" s="337">
        <f t="shared" si="598"/>
        <v>61828.536585365851</v>
      </c>
      <c r="AH320" s="337">
        <f t="shared" si="598"/>
        <v>62148.027291604863</v>
      </c>
      <c r="AI320" s="337">
        <f t="shared" si="598"/>
        <v>59630.86854460094</v>
      </c>
      <c r="AJ320" s="162">
        <f t="shared" si="598"/>
        <v>52903.133903133901</v>
      </c>
      <c r="AK320" s="162">
        <f t="shared" si="598"/>
        <v>43371.179039301307</v>
      </c>
      <c r="AL320" s="162">
        <f t="shared" si="598"/>
        <v>58851.351351351354</v>
      </c>
      <c r="AM320" s="337">
        <f t="shared" si="598"/>
        <v>51992.307692307695</v>
      </c>
      <c r="AN320" s="338">
        <f t="shared" si="598"/>
        <v>71974.954589911969</v>
      </c>
      <c r="AQ320" s="337">
        <f>IFERROR(+(AQ46*1000)/AQ283,"-")</f>
        <v>79006.003001500751</v>
      </c>
      <c r="AR320" s="337">
        <f>IFERROR(+(AR46*1000)/AR283,"-")</f>
        <v>61828.536585365851</v>
      </c>
      <c r="AS320" s="337">
        <f>IFERROR(+(AS46*1000)/AS283,"-")</f>
        <v>62148.027291604863</v>
      </c>
      <c r="AT320" s="337">
        <f>IFERROR(+(AT46*1000)/AT283,"-")</f>
        <v>59630.868544600948</v>
      </c>
      <c r="AU320" s="337">
        <f>IFERROR(+(AU46*1000)/AU283,"-")</f>
        <v>51992.307692307688</v>
      </c>
      <c r="AV320" s="338">
        <f t="shared" ref="AV320" si="599">IFERROR(+(AV46*1000)/AV283,"-")</f>
        <v>71974.954589911969</v>
      </c>
      <c r="AX320" s="337">
        <f>IFERROR(+(AX46*1000)/AX283,"-")</f>
        <v>77310.148514851491</v>
      </c>
      <c r="AY320" s="337">
        <f>IFERROR(+(AY46*1000)/AY283,"-")</f>
        <v>57525.730180806677</v>
      </c>
      <c r="AZ320" s="337">
        <f>IFERROR(+(AZ46*1000)/AZ283,"-")</f>
        <v>60450</v>
      </c>
      <c r="BA320" s="337">
        <f>IFERROR(+(BA46*1000)/BA283,"-")</f>
        <v>55496.527777777781</v>
      </c>
      <c r="BB320" s="337">
        <f>IFERROR(+(BB46*1000)/BB283,"-")</f>
        <v>43371.179039301307</v>
      </c>
      <c r="BC320" s="338">
        <f t="shared" ref="BC320" si="600">IFERROR(+(BC46*1000)/BC283,"-")</f>
        <v>60301.969365426696</v>
      </c>
    </row>
    <row r="321" spans="1:55" s="204" customFormat="1">
      <c r="A321" s="341"/>
      <c r="B321" s="173" t="s">
        <v>52</v>
      </c>
      <c r="C321" s="308"/>
      <c r="D321" s="162">
        <f t="shared" ref="D321:V321" si="601">IFERROR(+(D46*1000)/D266,"-")</f>
        <v>8138.9919134188603</v>
      </c>
      <c r="E321" s="162">
        <f t="shared" si="601"/>
        <v>17040.762902019447</v>
      </c>
      <c r="F321" s="162">
        <f t="shared" si="601"/>
        <v>11394.870740607494</v>
      </c>
      <c r="G321" s="162">
        <f t="shared" si="601"/>
        <v>12685.134956337655</v>
      </c>
      <c r="H321" s="162">
        <f t="shared" si="601"/>
        <v>10540.688148552703</v>
      </c>
      <c r="I321" s="162">
        <f t="shared" si="601"/>
        <v>14931.266404199476</v>
      </c>
      <c r="J321" s="162">
        <f t="shared" si="601"/>
        <v>11241.784279386011</v>
      </c>
      <c r="K321" s="162">
        <f t="shared" si="601"/>
        <v>9127.4923423683758</v>
      </c>
      <c r="L321" s="337">
        <f t="shared" si="601"/>
        <v>11488.054925595701</v>
      </c>
      <c r="M321" s="162">
        <f t="shared" si="601"/>
        <v>3147.2121941436021</v>
      </c>
      <c r="N321" s="162">
        <f t="shared" si="601"/>
        <v>6799.7420187036441</v>
      </c>
      <c r="O321" s="162">
        <f t="shared" si="601"/>
        <v>7794.0273037542665</v>
      </c>
      <c r="P321" s="162">
        <f t="shared" si="601"/>
        <v>6879.8778418730917</v>
      </c>
      <c r="Q321" s="162">
        <f t="shared" si="601"/>
        <v>9175.4777070063701</v>
      </c>
      <c r="R321" s="162">
        <f t="shared" si="601"/>
        <v>5154.1438245727186</v>
      </c>
      <c r="S321" s="162">
        <f t="shared" si="601"/>
        <v>5915.9112222569556</v>
      </c>
      <c r="T321" s="162">
        <f t="shared" si="601"/>
        <v>8146.9543840480746</v>
      </c>
      <c r="U321" s="162">
        <f t="shared" si="601"/>
        <v>2805.6353194544149</v>
      </c>
      <c r="V321" s="162">
        <f t="shared" si="601"/>
        <v>4852.5706503234596</v>
      </c>
      <c r="W321" s="162">
        <f t="shared" ref="W321:X321" si="602">IFERROR(+(W46*1000)/W266,"-")</f>
        <v>9310.4719764011807</v>
      </c>
      <c r="X321" s="162">
        <f t="shared" si="602"/>
        <v>1468.417761100688</v>
      </c>
      <c r="Y321" s="162">
        <f t="shared" ref="Y321:AN321" si="603">IFERROR(+(Y46*1000)/Y266,"-")</f>
        <v>4097.4764281752632</v>
      </c>
      <c r="Z321" s="162">
        <f t="shared" si="603"/>
        <v>7278.3973564642711</v>
      </c>
      <c r="AA321" s="162">
        <f t="shared" si="603"/>
        <v>7084.3187660668382</v>
      </c>
      <c r="AB321" s="162">
        <f t="shared" si="603"/>
        <v>6562.8823929299797</v>
      </c>
      <c r="AC321" s="162">
        <f t="shared" si="603"/>
        <v>6093.1555844578115</v>
      </c>
      <c r="AD321" s="162">
        <f t="shared" si="603"/>
        <v>5868.6049132296594</v>
      </c>
      <c r="AE321" s="162">
        <f t="shared" si="603"/>
        <v>7740.4092071611249</v>
      </c>
      <c r="AF321" s="162">
        <f t="shared" si="603"/>
        <v>5355.4332216371467</v>
      </c>
      <c r="AG321" s="337">
        <f t="shared" si="603"/>
        <v>6170.5126332700456</v>
      </c>
      <c r="AH321" s="337">
        <f t="shared" si="603"/>
        <v>7031.8866847917297</v>
      </c>
      <c r="AI321" s="337">
        <f t="shared" si="603"/>
        <v>5519.3373166757201</v>
      </c>
      <c r="AJ321" s="162">
        <f t="shared" si="603"/>
        <v>2993.7123817712813</v>
      </c>
      <c r="AK321" s="162">
        <f t="shared" si="603"/>
        <v>6383.033419023136</v>
      </c>
      <c r="AL321" s="162">
        <f t="shared" si="603"/>
        <v>3773.8301559792026</v>
      </c>
      <c r="AM321" s="337">
        <f t="shared" si="603"/>
        <v>3308.5172659309364</v>
      </c>
      <c r="AN321" s="338">
        <f t="shared" si="603"/>
        <v>8828.4902653047229</v>
      </c>
      <c r="AQ321" s="337">
        <f>IFERROR(+(AQ46*1000)/AQ266,"-")</f>
        <v>9127.4923423683758</v>
      </c>
      <c r="AR321" s="337">
        <f>IFERROR(+(AR46*1000)/AR266,"-")</f>
        <v>6170.5126332700456</v>
      </c>
      <c r="AS321" s="337">
        <f>IFERROR(+(AS46*1000)/AS266,"-")</f>
        <v>7031.8866847917288</v>
      </c>
      <c r="AT321" s="337">
        <f>IFERROR(+(AT46*1000)/AT266,"-")</f>
        <v>5519.3373166757201</v>
      </c>
      <c r="AU321" s="337">
        <f>IFERROR(+(AU46*1000)/AU266,"-")</f>
        <v>3308.517265930936</v>
      </c>
      <c r="AV321" s="338">
        <f t="shared" ref="AV321" si="604">IFERROR(+(AV46*1000)/AV266,"-")</f>
        <v>8828.4902653047229</v>
      </c>
      <c r="AX321" s="337">
        <f>IFERROR(+(AX46*1000)/AX266,"-")</f>
        <v>9254.3111111111102</v>
      </c>
      <c r="AY321" s="337">
        <f>IFERROR(+(AY46*1000)/AY266,"-")</f>
        <v>6029.3002915451898</v>
      </c>
      <c r="AZ321" s="337">
        <f>IFERROR(+(AZ46*1000)/AZ266,"-")</f>
        <v>6395.7337883959044</v>
      </c>
      <c r="BA321" s="337">
        <f>IFERROR(+(BA46*1000)/BA266,"-")</f>
        <v>5423.4815066168985</v>
      </c>
      <c r="BB321" s="337">
        <f>IFERROR(+(BB46*1000)/BB266,"-")</f>
        <v>4303.292894280763</v>
      </c>
      <c r="BC321" s="338">
        <f t="shared" ref="BC321" si="605">IFERROR(+(BC46*1000)/BC266,"-")</f>
        <v>6595.9789372905698</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6">+D65</f>
        <v>5056</v>
      </c>
      <c r="E324" s="162">
        <f t="shared" si="606"/>
        <v>-1395</v>
      </c>
      <c r="F324" s="162">
        <f t="shared" si="606"/>
        <v>9053</v>
      </c>
      <c r="G324" s="162">
        <f t="shared" si="606"/>
        <v>22423</v>
      </c>
      <c r="H324" s="162">
        <f t="shared" si="606"/>
        <v>12767</v>
      </c>
      <c r="I324" s="162">
        <f t="shared" si="606"/>
        <v>32119</v>
      </c>
      <c r="J324" s="162">
        <f t="shared" si="606"/>
        <v>48</v>
      </c>
      <c r="K324" s="162">
        <f t="shared" si="606"/>
        <v>16728</v>
      </c>
      <c r="L324" s="337">
        <f t="shared" si="606"/>
        <v>96799</v>
      </c>
      <c r="M324" s="162">
        <f t="shared" si="606"/>
        <v>1622</v>
      </c>
      <c r="N324" s="162">
        <f t="shared" si="606"/>
        <v>699</v>
      </c>
      <c r="O324" s="162">
        <f t="shared" si="606"/>
        <v>6407</v>
      </c>
      <c r="P324" s="162">
        <f t="shared" si="606"/>
        <v>800</v>
      </c>
      <c r="Q324" s="162">
        <f t="shared" si="606"/>
        <v>-1065</v>
      </c>
      <c r="R324" s="162">
        <f t="shared" si="606"/>
        <v>234</v>
      </c>
      <c r="S324" s="162">
        <f t="shared" si="606"/>
        <v>-1539</v>
      </c>
      <c r="T324" s="162">
        <f t="shared" si="606"/>
        <v>58</v>
      </c>
      <c r="U324" s="162">
        <f t="shared" si="606"/>
        <v>5339</v>
      </c>
      <c r="V324" s="162">
        <f t="shared" si="606"/>
        <v>505</v>
      </c>
      <c r="W324" s="162">
        <f t="shared" ref="W324:X324" si="607">+W65</f>
        <v>1511</v>
      </c>
      <c r="X324" s="162">
        <f t="shared" si="607"/>
        <v>2174</v>
      </c>
      <c r="Y324" s="162">
        <f t="shared" ref="Y324:AN324" si="608">+Y65</f>
        <v>2466</v>
      </c>
      <c r="Z324" s="162">
        <f t="shared" si="608"/>
        <v>2625</v>
      </c>
      <c r="AA324" s="162">
        <f t="shared" si="608"/>
        <v>2363</v>
      </c>
      <c r="AB324" s="162">
        <f t="shared" si="608"/>
        <v>1109</v>
      </c>
      <c r="AC324" s="162">
        <f t="shared" si="608"/>
        <v>-504</v>
      </c>
      <c r="AD324" s="162">
        <f t="shared" si="608"/>
        <v>2401</v>
      </c>
      <c r="AE324" s="162">
        <f t="shared" si="608"/>
        <v>-2533</v>
      </c>
      <c r="AF324" s="162">
        <f t="shared" si="608"/>
        <v>145</v>
      </c>
      <c r="AG324" s="337">
        <f t="shared" si="608"/>
        <v>24817</v>
      </c>
      <c r="AH324" s="337">
        <f t="shared" si="608"/>
        <v>10987</v>
      </c>
      <c r="AI324" s="337">
        <f t="shared" si="608"/>
        <v>8370</v>
      </c>
      <c r="AJ324" s="162">
        <f t="shared" si="608"/>
        <v>5419</v>
      </c>
      <c r="AK324" s="162">
        <f t="shared" si="608"/>
        <v>750</v>
      </c>
      <c r="AL324" s="162">
        <f t="shared" si="608"/>
        <v>-1473</v>
      </c>
      <c r="AM324" s="337">
        <f t="shared" si="608"/>
        <v>4696</v>
      </c>
      <c r="AN324" s="338">
        <f t="shared" si="608"/>
        <v>126312</v>
      </c>
      <c r="AQ324" s="337">
        <f>+AQ65</f>
        <v>2091</v>
      </c>
      <c r="AR324" s="337">
        <f>+AR65</f>
        <v>1240.8499999999999</v>
      </c>
      <c r="AS324" s="337">
        <f>+AS65</f>
        <v>2197.4</v>
      </c>
      <c r="AT324" s="337">
        <f>+AT65</f>
        <v>558</v>
      </c>
      <c r="AU324" s="337">
        <f>+AU65</f>
        <v>1565.3333333333333</v>
      </c>
      <c r="AV324" s="338">
        <f t="shared" ref="AV324" si="609">+AV65</f>
        <v>4074.5806451612902</v>
      </c>
      <c r="AX324" s="337">
        <f>+AX65</f>
        <v>10910</v>
      </c>
      <c r="AY324" s="337">
        <f>+AY65</f>
        <v>954.5</v>
      </c>
      <c r="AZ324" s="337">
        <f>+AZ65</f>
        <v>145</v>
      </c>
      <c r="BA324" s="337">
        <f>+BA65</f>
        <v>1109</v>
      </c>
      <c r="BB324" s="337">
        <f>+BB65</f>
        <v>750</v>
      </c>
      <c r="BC324" s="338">
        <f t="shared" ref="BC324" si="610">+BC65</f>
        <v>1511</v>
      </c>
    </row>
    <row r="325" spans="1:55" s="204" customFormat="1">
      <c r="A325" s="245"/>
      <c r="B325" s="173" t="s">
        <v>49</v>
      </c>
      <c r="C325" s="308"/>
      <c r="D325" s="163">
        <f t="shared" ref="D325:V325" si="611">+D293</f>
        <v>2.2731462123970991E-2</v>
      </c>
      <c r="E325" s="163">
        <f t="shared" si="611"/>
        <v>-1.6832782296015637E-2</v>
      </c>
      <c r="F325" s="163">
        <f t="shared" si="611"/>
        <v>2.38729378507236E-2</v>
      </c>
      <c r="G325" s="163">
        <f t="shared" si="611"/>
        <v>3.026703507779693E-2</v>
      </c>
      <c r="H325" s="163">
        <f t="shared" si="611"/>
        <v>4.9572111949802752E-2</v>
      </c>
      <c r="I325" s="163">
        <f t="shared" si="611"/>
        <v>6.5421740981315937E-2</v>
      </c>
      <c r="J325" s="163">
        <f t="shared" si="611"/>
        <v>2.612685677583701E-4</v>
      </c>
      <c r="K325" s="163">
        <f t="shared" si="611"/>
        <v>5.7802749155142746E-2</v>
      </c>
      <c r="L325" s="322">
        <f t="shared" si="611"/>
        <v>3.6569793491869562E-2</v>
      </c>
      <c r="M325" s="163">
        <f t="shared" si="611"/>
        <v>6.8008385744234803E-2</v>
      </c>
      <c r="N325" s="163">
        <f t="shared" si="611"/>
        <v>2.0883750112037285E-2</v>
      </c>
      <c r="O325" s="163">
        <f t="shared" si="611"/>
        <v>8.1247305282913587E-2</v>
      </c>
      <c r="P325" s="163">
        <f t="shared" si="611"/>
        <v>2.4171375049098106E-2</v>
      </c>
      <c r="Q325" s="163">
        <f t="shared" si="611"/>
        <v>-1.240174672489083E-2</v>
      </c>
      <c r="R325" s="163">
        <f t="shared" si="611"/>
        <v>7.9209261390562596E-3</v>
      </c>
      <c r="S325" s="163">
        <f t="shared" si="611"/>
        <v>-4.9333247852288757E-2</v>
      </c>
      <c r="T325" s="163">
        <f t="shared" si="611"/>
        <v>1.166040087654048E-3</v>
      </c>
      <c r="U325" s="163">
        <f t="shared" si="611"/>
        <v>0.11825027685492802</v>
      </c>
      <c r="V325" s="163">
        <f t="shared" si="611"/>
        <v>1.8190332108637706E-2</v>
      </c>
      <c r="W325" s="163">
        <f t="shared" ref="W325:X325" si="612">+W293</f>
        <v>7.0713216023961065E-2</v>
      </c>
      <c r="X325" s="163">
        <f t="shared" si="612"/>
        <v>0.18955445112913069</v>
      </c>
      <c r="Y325" s="163">
        <f t="shared" ref="Y325:AN325" si="613">+Y293</f>
        <v>4.1876814916704877E-2</v>
      </c>
      <c r="Z325" s="163">
        <f t="shared" si="613"/>
        <v>2.2258400956475285E-2</v>
      </c>
      <c r="AA325" s="163">
        <f t="shared" si="613"/>
        <v>4.5460666807749281E-2</v>
      </c>
      <c r="AB325" s="163">
        <f t="shared" si="613"/>
        <v>3.4417478741232702E-2</v>
      </c>
      <c r="AC325" s="163">
        <f t="shared" si="613"/>
        <v>-7.6937167979483426E-3</v>
      </c>
      <c r="AD325" s="163">
        <f t="shared" si="613"/>
        <v>5.0221720214190094E-2</v>
      </c>
      <c r="AE325" s="163">
        <f t="shared" si="613"/>
        <v>-0.11922244187141109</v>
      </c>
      <c r="AF325" s="163">
        <f t="shared" si="613"/>
        <v>3.3044667274384687E-3</v>
      </c>
      <c r="AG325" s="322">
        <f t="shared" si="613"/>
        <v>2.7246218334244579E-2</v>
      </c>
      <c r="AH325" s="322">
        <f t="shared" si="613"/>
        <v>3.0532335875147285E-2</v>
      </c>
      <c r="AI325" s="322">
        <f t="shared" si="613"/>
        <v>4.2001204335608187E-2</v>
      </c>
      <c r="AJ325" s="163">
        <f t="shared" si="613"/>
        <v>4.5251475954673367E-2</v>
      </c>
      <c r="AK325" s="163">
        <f t="shared" si="613"/>
        <v>4.0352953836220812E-2</v>
      </c>
      <c r="AL325" s="163">
        <f t="shared" si="613"/>
        <v>-8.7288888888888888E-2</v>
      </c>
      <c r="AM325" s="322">
        <f t="shared" si="613"/>
        <v>3.0255002770368654E-2</v>
      </c>
      <c r="AN325" s="323">
        <f t="shared" si="613"/>
        <v>3.4018651114913943E-2</v>
      </c>
      <c r="AQ325" s="322">
        <f>+AQ293</f>
        <v>5.7802749155142746E-2</v>
      </c>
      <c r="AR325" s="322">
        <f>+AR293</f>
        <v>2.7246218334244576E-2</v>
      </c>
      <c r="AS325" s="322">
        <f>+AS293</f>
        <v>3.0532335875147282E-2</v>
      </c>
      <c r="AT325" s="322">
        <f>+AT293</f>
        <v>4.2001204335608187E-2</v>
      </c>
      <c r="AU325" s="322">
        <f>+AU293</f>
        <v>3.025500277036865E-2</v>
      </c>
      <c r="AV325" s="323">
        <f t="shared" ref="AV325" si="614">+AV293</f>
        <v>3.4018651114913943E-2</v>
      </c>
      <c r="AX325" s="322">
        <f>+AX293</f>
        <v>3.9894540920243832E-2</v>
      </c>
      <c r="AY325" s="322">
        <f>+AY293</f>
        <v>2.4679706791120994E-2</v>
      </c>
      <c r="AZ325" s="322">
        <f>+AZ293</f>
        <v>2.2134701105208524E-3</v>
      </c>
      <c r="BA325" s="322">
        <f>+BA293</f>
        <v>3.5549429414027438E-2</v>
      </c>
      <c r="BB325" s="322">
        <f>+BB293</f>
        <v>4.0352953836220812E-2</v>
      </c>
      <c r="BC325" s="323">
        <f t="shared" ref="BC325" si="615">+BC293</f>
        <v>3.037735469733218E-2</v>
      </c>
    </row>
    <row r="326" spans="1:55" s="204" customFormat="1">
      <c r="A326" s="341"/>
      <c r="B326" s="173" t="s">
        <v>48</v>
      </c>
      <c r="C326" s="308"/>
      <c r="D326" s="163">
        <f t="shared" ref="D326:V326" si="616">IFERROR(+(D69-D67+D53+D60)/D42,"-")</f>
        <v>0.15952486928060497</v>
      </c>
      <c r="E326" s="163">
        <f t="shared" si="616"/>
        <v>8.6528947558944899E-2</v>
      </c>
      <c r="F326" s="163">
        <f t="shared" si="616"/>
        <v>0.11670657356229695</v>
      </c>
      <c r="G326" s="163">
        <f t="shared" si="616"/>
        <v>0.16041947035725712</v>
      </c>
      <c r="H326" s="163">
        <f t="shared" si="616"/>
        <v>0.14556347653216536</v>
      </c>
      <c r="I326" s="163">
        <f t="shared" si="616"/>
        <v>0.18697309111055438</v>
      </c>
      <c r="J326" s="163">
        <f t="shared" si="616"/>
        <v>8.8297889712005834E-2</v>
      </c>
      <c r="K326" s="163">
        <f t="shared" si="616"/>
        <v>0.15210886046206262</v>
      </c>
      <c r="L326" s="322">
        <f t="shared" si="616"/>
        <v>0.14933361440985643</v>
      </c>
      <c r="M326" s="163">
        <f t="shared" si="616"/>
        <v>0.12255765199161425</v>
      </c>
      <c r="N326" s="163">
        <f t="shared" si="616"/>
        <v>0.1123061754952048</v>
      </c>
      <c r="O326" s="163">
        <f t="shared" si="616"/>
        <v>0.16599457252276242</v>
      </c>
      <c r="P326" s="163">
        <f t="shared" si="616"/>
        <v>0.12140073118409524</v>
      </c>
      <c r="Q326" s="163">
        <f t="shared" si="616"/>
        <v>8.8267831149927214E-2</v>
      </c>
      <c r="R326" s="163">
        <f t="shared" si="616"/>
        <v>0.12206350280955927</v>
      </c>
      <c r="S326" s="163">
        <f t="shared" si="616"/>
        <v>2.179766636748301E-2</v>
      </c>
      <c r="T326" s="163">
        <f t="shared" si="616"/>
        <v>0.10283267324742164</v>
      </c>
      <c r="U326" s="163">
        <f t="shared" si="616"/>
        <v>0.17627906976744187</v>
      </c>
      <c r="V326" s="163">
        <f t="shared" si="616"/>
        <v>7.5931128881204527E-2</v>
      </c>
      <c r="W326" s="163">
        <f t="shared" ref="W326:X326" si="617">IFERROR(+(W69-W67+W53+W60)/W42,"-")</f>
        <v>0.13281542493448148</v>
      </c>
      <c r="X326" s="163">
        <f t="shared" si="617"/>
        <v>0.21614787688551748</v>
      </c>
      <c r="Y326" s="163">
        <f t="shared" ref="Y326:AN326" si="618">IFERROR(+(Y69-Y67+Y53+Y60)/Y42,"-")</f>
        <v>0.11917740757722417</v>
      </c>
      <c r="Z326" s="163">
        <f t="shared" si="618"/>
        <v>0.12542714931359331</v>
      </c>
      <c r="AA326" s="163">
        <f t="shared" si="618"/>
        <v>0.14659766444140904</v>
      </c>
      <c r="AB326" s="163">
        <f t="shared" si="618"/>
        <v>0.10973868785301967</v>
      </c>
      <c r="AC326" s="163">
        <f t="shared" si="618"/>
        <v>0.10554436099407706</v>
      </c>
      <c r="AD326" s="163">
        <f t="shared" si="618"/>
        <v>0.16503514056224899</v>
      </c>
      <c r="AE326" s="163">
        <f t="shared" si="618"/>
        <v>3.0076249646992376E-2</v>
      </c>
      <c r="AF326" s="163">
        <f t="shared" si="618"/>
        <v>8.6713764813126704E-2</v>
      </c>
      <c r="AG326" s="322">
        <f t="shared" si="618"/>
        <v>0.1189767270283979</v>
      </c>
      <c r="AH326" s="322">
        <f t="shared" si="618"/>
        <v>0.13283664213779151</v>
      </c>
      <c r="AI326" s="322">
        <f t="shared" si="618"/>
        <v>0.14113809714973907</v>
      </c>
      <c r="AJ326" s="163">
        <f t="shared" si="618"/>
        <v>0.13890257446577539</v>
      </c>
      <c r="AK326" s="163">
        <f t="shared" si="618"/>
        <v>0.13461745399763261</v>
      </c>
      <c r="AL326" s="163">
        <f t="shared" si="618"/>
        <v>-3.7925925925925925E-2</v>
      </c>
      <c r="AM326" s="322">
        <f t="shared" si="618"/>
        <v>0.11916450835620498</v>
      </c>
      <c r="AN326" s="323">
        <f t="shared" si="618"/>
        <v>0.14062561439172727</v>
      </c>
      <c r="AQ326" s="322">
        <f>IFERROR(+(AQ69-AQ67+AQ53+AQ60)/AQ42,"-")</f>
        <v>0.15210886046206262</v>
      </c>
      <c r="AR326" s="322">
        <f>IFERROR(+(AR69-AR67+AR53+AR60)/AR42,"-")</f>
        <v>0.1189767270283979</v>
      </c>
      <c r="AS326" s="322">
        <f>IFERROR(+(AS69-AS67+AS53+AS60)/AS42,"-")</f>
        <v>0.13283664213779151</v>
      </c>
      <c r="AT326" s="322">
        <f>IFERROR(+(AT69-AT67+AT53+AT60)/AT42,"-")</f>
        <v>0.14113809714973904</v>
      </c>
      <c r="AU326" s="322">
        <f>IFERROR(+(AU69-AU67+AU53+AU60)/AU42,"-")</f>
        <v>0.119164508356205</v>
      </c>
      <c r="AV326" s="323">
        <f t="shared" ref="AV326" si="619">IFERROR(+(AV69-AV67+AV53+AV60)/AV42,"-")</f>
        <v>0.14062561439172727</v>
      </c>
      <c r="AX326" s="322">
        <f>IFERROR(+(AX69-AX67+AX53+AX60)/AX42,"-")</f>
        <v>0.13656841127578426</v>
      </c>
      <c r="AY326" s="322">
        <f>IFERROR(+(AY69-AY67+AY53+AY60)/AY42,"-")</f>
        <v>9.3961293325231732E-2</v>
      </c>
      <c r="AZ326" s="322">
        <f>IFERROR(+(AZ69-AZ67+AZ53+AZ60)/AZ42,"-")</f>
        <v>8.9760029309397332E-2</v>
      </c>
      <c r="BA326" s="322">
        <f>IFERROR(+(BA69-BA67+BA53+BA60)/BA42,"-")</f>
        <v>9.9884600589819211E-2</v>
      </c>
      <c r="BB326" s="322">
        <f>IFERROR(+(BB69-BB67+BB53+BB60)/BB42,"-")</f>
        <v>0.13461745399763261</v>
      </c>
      <c r="BC326" s="323">
        <f t="shared" ref="BC326" si="620">IFERROR(+(BC69-BC67+BC53+BC60)/BC42,"-")</f>
        <v>0.12020264972557849</v>
      </c>
    </row>
    <row r="327" spans="1:55" s="204" customFormat="1">
      <c r="A327" s="341"/>
      <c r="B327" s="173" t="s">
        <v>47</v>
      </c>
      <c r="C327" s="308"/>
      <c r="D327" s="163">
        <f t="shared" ref="D327:V327" si="621">+D294</f>
        <v>0.1590168282956349</v>
      </c>
      <c r="E327" s="163">
        <f t="shared" si="621"/>
        <v>5.4757825132128291E-2</v>
      </c>
      <c r="F327" s="163">
        <f t="shared" si="621"/>
        <v>0.10024102358550273</v>
      </c>
      <c r="G327" s="163">
        <f t="shared" si="621"/>
        <v>0.14872327185798803</v>
      </c>
      <c r="H327" s="163">
        <f t="shared" si="621"/>
        <v>0.12095408939831641</v>
      </c>
      <c r="I327" s="163">
        <f t="shared" si="621"/>
        <v>0.15965479383973619</v>
      </c>
      <c r="J327" s="163">
        <f t="shared" si="621"/>
        <v>7.079289567219503E-2</v>
      </c>
      <c r="K327" s="163">
        <f t="shared" si="621"/>
        <v>0.13311080242434295</v>
      </c>
      <c r="L327" s="322">
        <f t="shared" si="621"/>
        <v>0.13191027009791587</v>
      </c>
      <c r="M327" s="163">
        <f t="shared" si="621"/>
        <v>4.8553459119496857E-2</v>
      </c>
      <c r="N327" s="163">
        <f t="shared" si="621"/>
        <v>9.7039227988407875E-2</v>
      </c>
      <c r="O327" s="163">
        <f t="shared" si="621"/>
        <v>0.1482284612848411</v>
      </c>
      <c r="P327" s="163">
        <f t="shared" si="621"/>
        <v>9.9525636764661446E-2</v>
      </c>
      <c r="Q327" s="163">
        <f t="shared" si="621"/>
        <v>5.7688500727802038E-2</v>
      </c>
      <c r="R327" s="163">
        <f t="shared" si="621"/>
        <v>7.3387042177239181E-2</v>
      </c>
      <c r="S327" s="163">
        <f t="shared" si="621"/>
        <v>4.1672009231952818E-3</v>
      </c>
      <c r="T327" s="163">
        <f t="shared" si="621"/>
        <v>0.10226975734303693</v>
      </c>
      <c r="U327" s="163">
        <f t="shared" si="621"/>
        <v>0.13904761904761906</v>
      </c>
      <c r="V327" s="163">
        <f t="shared" si="621"/>
        <v>4.790721129601614E-2</v>
      </c>
      <c r="W327" s="163">
        <f t="shared" ref="W327:X327" si="622">+W294</f>
        <v>0.12509359790340696</v>
      </c>
      <c r="X327" s="163">
        <f t="shared" si="622"/>
        <v>0.16139157729531781</v>
      </c>
      <c r="Y327" s="163">
        <f t="shared" ref="Y327:AN327" si="623">+Y294</f>
        <v>8.9951941854738732E-2</v>
      </c>
      <c r="Z327" s="163">
        <f t="shared" si="623"/>
        <v>0.12364647723707529</v>
      </c>
      <c r="AA327" s="163">
        <f t="shared" si="623"/>
        <v>0.11852863656476655</v>
      </c>
      <c r="AB327" s="163">
        <f t="shared" si="623"/>
        <v>9.5773074297064123E-2</v>
      </c>
      <c r="AC327" s="163">
        <f t="shared" si="623"/>
        <v>9.8369664773768087E-2</v>
      </c>
      <c r="AD327" s="163">
        <f t="shared" si="623"/>
        <v>0.14160809906291835</v>
      </c>
      <c r="AE327" s="163">
        <f t="shared" si="623"/>
        <v>2.4616398380871693E-2</v>
      </c>
      <c r="AF327" s="163">
        <f t="shared" si="623"/>
        <v>6.5542388331814042E-2</v>
      </c>
      <c r="AG327" s="322">
        <f t="shared" si="623"/>
        <v>9.8369420821613401E-2</v>
      </c>
      <c r="AH327" s="322">
        <f t="shared" si="623"/>
        <v>0.12386340899490896</v>
      </c>
      <c r="AI327" s="322">
        <f t="shared" si="623"/>
        <v>0.11554596547571257</v>
      </c>
      <c r="AJ327" s="163">
        <f t="shared" si="623"/>
        <v>0.12428916185815804</v>
      </c>
      <c r="AK327" s="163">
        <f t="shared" si="623"/>
        <v>6.8761433336920266E-2</v>
      </c>
      <c r="AL327" s="163">
        <f t="shared" si="623"/>
        <v>-7.4903703703703708E-2</v>
      </c>
      <c r="AM327" s="322">
        <f t="shared" si="623"/>
        <v>9.5983609725926788E-2</v>
      </c>
      <c r="AN327" s="323">
        <f t="shared" si="623"/>
        <v>0.12218053111454766</v>
      </c>
      <c r="AQ327" s="322">
        <f>+AQ294</f>
        <v>0.13311080242434295</v>
      </c>
      <c r="AR327" s="322">
        <f>+AR294</f>
        <v>9.8369420821613388E-2</v>
      </c>
      <c r="AS327" s="322">
        <f>+AS294</f>
        <v>0.12386340899490897</v>
      </c>
      <c r="AT327" s="322">
        <f>+AT294</f>
        <v>0.11554596547571255</v>
      </c>
      <c r="AU327" s="322">
        <f>+AU294</f>
        <v>9.5983609725926788E-2</v>
      </c>
      <c r="AV327" s="323">
        <f t="shared" ref="AV327" si="624">+AV294</f>
        <v>0.12218053111454766</v>
      </c>
      <c r="AX327" s="322">
        <f>+AX294</f>
        <v>0.11288217032153318</v>
      </c>
      <c r="AY327" s="322">
        <f>+AY294</f>
        <v>8.3657612700546863E-2</v>
      </c>
      <c r="AZ327" s="322">
        <f>+AZ294</f>
        <v>7.5578555290956834E-2</v>
      </c>
      <c r="BA327" s="322">
        <f>+BA294</f>
        <v>8.9819207590716765E-2</v>
      </c>
      <c r="BB327" s="322">
        <f>+BB294</f>
        <v>6.8761433336920266E-2</v>
      </c>
      <c r="BC327" s="323">
        <f t="shared" ref="BC327" si="625">+BC294</f>
        <v>0.10367704710399871</v>
      </c>
    </row>
    <row r="328" spans="1:55" s="204" customFormat="1">
      <c r="A328" s="341"/>
      <c r="B328" s="173" t="s">
        <v>46</v>
      </c>
      <c r="C328" s="308"/>
      <c r="D328" s="163">
        <f t="shared" ref="D328:V328" si="626">IFERROR(+D34/D42,"-")</f>
        <v>5.0804098497007953E-4</v>
      </c>
      <c r="E328" s="163">
        <f t="shared" si="626"/>
        <v>3.1771122426816616E-2</v>
      </c>
      <c r="F328" s="163">
        <f t="shared" si="626"/>
        <v>1.6465549976794228E-2</v>
      </c>
      <c r="G328" s="163">
        <f t="shared" si="626"/>
        <v>1.1696198499269072E-2</v>
      </c>
      <c r="H328" s="163">
        <f t="shared" si="626"/>
        <v>2.4609387133848974E-2</v>
      </c>
      <c r="I328" s="163">
        <f t="shared" si="626"/>
        <v>2.7318297270818186E-2</v>
      </c>
      <c r="J328" s="163">
        <f t="shared" si="626"/>
        <v>1.7504994039810796E-2</v>
      </c>
      <c r="K328" s="163">
        <f t="shared" si="626"/>
        <v>1.899805803771968E-2</v>
      </c>
      <c r="L328" s="322">
        <f t="shared" si="626"/>
        <v>1.742334431194054E-2</v>
      </c>
      <c r="M328" s="163">
        <f t="shared" si="626"/>
        <v>7.4004192872117402E-2</v>
      </c>
      <c r="N328" s="163">
        <f t="shared" si="626"/>
        <v>1.5266947506796929E-2</v>
      </c>
      <c r="O328" s="163">
        <f t="shared" si="626"/>
        <v>1.7766111237921326E-2</v>
      </c>
      <c r="P328" s="163">
        <f t="shared" si="626"/>
        <v>2.1875094419433784E-2</v>
      </c>
      <c r="Q328" s="163">
        <f t="shared" si="626"/>
        <v>3.057933042212518E-2</v>
      </c>
      <c r="R328" s="163">
        <f t="shared" si="626"/>
        <v>4.867646063232009E-2</v>
      </c>
      <c r="S328" s="163">
        <f t="shared" si="626"/>
        <v>1.763046544428773E-2</v>
      </c>
      <c r="T328" s="163">
        <f t="shared" si="626"/>
        <v>5.6291590438471283E-4</v>
      </c>
      <c r="U328" s="163">
        <f t="shared" si="626"/>
        <v>3.7231450719822812E-2</v>
      </c>
      <c r="V328" s="163">
        <f t="shared" si="626"/>
        <v>2.8023917585188386E-2</v>
      </c>
      <c r="W328" s="163">
        <f t="shared" ref="W328:X328" si="627">IFERROR(+W34/W42,"-")</f>
        <v>7.7218270310745038E-3</v>
      </c>
      <c r="X328" s="163">
        <f t="shared" si="627"/>
        <v>5.4756299590199668E-2</v>
      </c>
      <c r="Y328" s="163">
        <f t="shared" ref="Y328:AN328" si="628">IFERROR(+Y34/Y42,"-")</f>
        <v>2.9225465722485439E-2</v>
      </c>
      <c r="Z328" s="163">
        <f t="shared" si="628"/>
        <v>1.7806720765180229E-3</v>
      </c>
      <c r="AA328" s="163">
        <f t="shared" si="628"/>
        <v>2.8069027876642491E-2</v>
      </c>
      <c r="AB328" s="163">
        <f t="shared" si="628"/>
        <v>1.3965613555955558E-2</v>
      </c>
      <c r="AC328" s="163">
        <f t="shared" si="628"/>
        <v>7.1746962203089702E-3</v>
      </c>
      <c r="AD328" s="163">
        <f t="shared" si="628"/>
        <v>2.3427041499330656E-2</v>
      </c>
      <c r="AE328" s="163">
        <f t="shared" si="628"/>
        <v>5.4598512661206819E-3</v>
      </c>
      <c r="AF328" s="163">
        <f t="shared" si="628"/>
        <v>2.1171376481312672E-2</v>
      </c>
      <c r="AG328" s="322">
        <f t="shared" si="628"/>
        <v>2.0607306206784491E-2</v>
      </c>
      <c r="AH328" s="322">
        <f t="shared" si="628"/>
        <v>8.9732331428825501E-3</v>
      </c>
      <c r="AI328" s="322">
        <f t="shared" si="628"/>
        <v>2.5592131674026495E-2</v>
      </c>
      <c r="AJ328" s="163">
        <f t="shared" si="628"/>
        <v>1.4613412607617346E-2</v>
      </c>
      <c r="AK328" s="163">
        <f t="shared" si="628"/>
        <v>6.5856020660712361E-2</v>
      </c>
      <c r="AL328" s="163">
        <f t="shared" si="628"/>
        <v>3.6977777777777776E-2</v>
      </c>
      <c r="AM328" s="322">
        <f t="shared" si="628"/>
        <v>2.3180898630278196E-2</v>
      </c>
      <c r="AN328" s="323">
        <f t="shared" si="628"/>
        <v>1.8445083277179614E-2</v>
      </c>
      <c r="AQ328" s="322">
        <f>IFERROR(+AQ34/AQ42,"-")</f>
        <v>1.899805803771968E-2</v>
      </c>
      <c r="AR328" s="322">
        <f>IFERROR(+AR34/AR42,"-")</f>
        <v>2.0607306206784491E-2</v>
      </c>
      <c r="AS328" s="322">
        <f>IFERROR(+AS34/AS42,"-")</f>
        <v>8.9732331428825484E-3</v>
      </c>
      <c r="AT328" s="322">
        <f>IFERROR(+AT34/AT42,"-")</f>
        <v>2.5592131674026495E-2</v>
      </c>
      <c r="AU328" s="322">
        <f>IFERROR(+AU34/AU42,"-")</f>
        <v>2.3180898630278196E-2</v>
      </c>
      <c r="AV328" s="323">
        <f t="shared" ref="AV328" si="629">IFERROR(+AV34/AV42,"-")</f>
        <v>1.8445083277179614E-2</v>
      </c>
      <c r="AX328" s="322">
        <f>IFERROR(+AX34/AX42,"-")</f>
        <v>2.1468455521792072E-2</v>
      </c>
      <c r="AY328" s="322">
        <f>IFERROR(+AY34/AY42,"-")</f>
        <v>1.9417977789556697E-2</v>
      </c>
      <c r="AZ328" s="322">
        <f>IFERROR(+AZ34/AZ42,"-")</f>
        <v>1.4181474018440495E-2</v>
      </c>
      <c r="BA328" s="322">
        <f>IFERROR(+BA34/BA42,"-")</f>
        <v>2.3208103603026029E-2</v>
      </c>
      <c r="BB328" s="322">
        <f>IFERROR(+BB34/BB42,"-")</f>
        <v>6.5856020660712361E-2</v>
      </c>
      <c r="BC328" s="323">
        <f t="shared" ref="BC328" si="630">IFERROR(+BC34/BC42,"-")</f>
        <v>2.4607466677388876E-2</v>
      </c>
    </row>
    <row r="329" spans="1:55" s="204" customFormat="1">
      <c r="A329" s="341"/>
      <c r="B329" s="173" t="s">
        <v>45</v>
      </c>
      <c r="C329" s="308"/>
      <c r="D329" s="163">
        <f t="shared" ref="D329:V329" si="631">IFERROR(+D178/D170,"-")</f>
        <v>0.12690273708282712</v>
      </c>
      <c r="E329" s="163">
        <f t="shared" si="631"/>
        <v>0.11373349569037557</v>
      </c>
      <c r="F329" s="163">
        <f t="shared" si="631"/>
        <v>0.10878880100584727</v>
      </c>
      <c r="G329" s="163">
        <f t="shared" si="631"/>
        <v>0.16119442131106762</v>
      </c>
      <c r="H329" s="163">
        <f t="shared" si="631"/>
        <v>0.14678826626551336</v>
      </c>
      <c r="I329" s="163">
        <f t="shared" si="631"/>
        <v>0.20881275465584434</v>
      </c>
      <c r="J329" s="163">
        <f t="shared" si="631"/>
        <v>0.1228004988165831</v>
      </c>
      <c r="K329" s="163">
        <f t="shared" si="631"/>
        <v>0.18547363640006947</v>
      </c>
      <c r="L329" s="322">
        <f t="shared" si="631"/>
        <v>0.15670770351294369</v>
      </c>
      <c r="M329" s="163">
        <f t="shared" si="631"/>
        <v>0.15392544944746825</v>
      </c>
      <c r="N329" s="163">
        <f t="shared" si="631"/>
        <v>0.11914498141263941</v>
      </c>
      <c r="O329" s="163">
        <f t="shared" si="631"/>
        <v>0.16424502169027336</v>
      </c>
      <c r="P329" s="163">
        <f t="shared" si="631"/>
        <v>0.1521407624633431</v>
      </c>
      <c r="Q329" s="163">
        <f t="shared" si="631"/>
        <v>0.11112150735079122</v>
      </c>
      <c r="R329" s="163">
        <f t="shared" si="631"/>
        <v>0.10105879702635728</v>
      </c>
      <c r="S329" s="163">
        <f t="shared" si="631"/>
        <v>-8.6652934399329681E-2</v>
      </c>
      <c r="T329" s="163">
        <f t="shared" si="631"/>
        <v>0.10551402238835489</v>
      </c>
      <c r="U329" s="163">
        <f t="shared" si="631"/>
        <v>0.20557812671571318</v>
      </c>
      <c r="V329" s="163">
        <f t="shared" si="631"/>
        <v>-3.9782783588093319E-2</v>
      </c>
      <c r="W329" s="163">
        <f t="shared" ref="W329:X329" si="632">IFERROR(+W178/W170,"-")</f>
        <v>5.7654738647734315E-2</v>
      </c>
      <c r="X329" s="163">
        <f t="shared" si="632"/>
        <v>0.25784935741011877</v>
      </c>
      <c r="Y329" s="163">
        <f t="shared" ref="Y329:AN329" si="633">IFERROR(+Y178/Y170,"-")</f>
        <v>6.1715969950756622E-2</v>
      </c>
      <c r="Z329" s="163">
        <f t="shared" si="633"/>
        <v>0.10284968973558357</v>
      </c>
      <c r="AA329" s="163">
        <f t="shared" si="633"/>
        <v>2.3033053536286596E-2</v>
      </c>
      <c r="AB329" s="163">
        <f t="shared" si="633"/>
        <v>5.2921535893155257E-2</v>
      </c>
      <c r="AC329" s="163">
        <f t="shared" si="633"/>
        <v>0.19905510911919613</v>
      </c>
      <c r="AD329" s="163">
        <f t="shared" si="633"/>
        <v>0.17645460057285026</v>
      </c>
      <c r="AE329" s="163">
        <f t="shared" si="633"/>
        <v>-6.4562069784001898E-3</v>
      </c>
      <c r="AF329" s="163">
        <f t="shared" si="633"/>
        <v>6.5492130608409679E-2</v>
      </c>
      <c r="AG329" s="322">
        <f t="shared" si="633"/>
        <v>0.10737330482867967</v>
      </c>
      <c r="AH329" s="322">
        <f t="shared" si="633"/>
        <v>0.1434812687252181</v>
      </c>
      <c r="AI329" s="322">
        <f t="shared" si="633"/>
        <v>0.12101104730019312</v>
      </c>
      <c r="AJ329" s="163">
        <f t="shared" si="633"/>
        <v>0.22327225389710972</v>
      </c>
      <c r="AK329" s="163">
        <f t="shared" si="633"/>
        <v>0.18562904530744337</v>
      </c>
      <c r="AL329" s="163">
        <f t="shared" si="633"/>
        <v>-0.10961035727623553</v>
      </c>
      <c r="AM329" s="322">
        <f t="shared" si="633"/>
        <v>0.18451919040289033</v>
      </c>
      <c r="AN329" s="323">
        <f t="shared" si="633"/>
        <v>0.14577313663961322</v>
      </c>
      <c r="AQ329" s="322">
        <f>IFERROR(+AQ178/AQ170,"-")</f>
        <v>0.18547363640006947</v>
      </c>
      <c r="AR329" s="322">
        <f>IFERROR(+AR178/AR170,"-")</f>
        <v>0.10737330482867966</v>
      </c>
      <c r="AS329" s="322">
        <f>IFERROR(+AS178/AS170,"-")</f>
        <v>0.1434812687252181</v>
      </c>
      <c r="AT329" s="322">
        <f>IFERROR(+AT178/AT170,"-")</f>
        <v>0.12101104730019312</v>
      </c>
      <c r="AU329" s="322">
        <f>IFERROR(+AU178/AU170,"-")</f>
        <v>0.18451919040289033</v>
      </c>
      <c r="AV329" s="323">
        <f t="shared" ref="AV329" si="634">IFERROR(+AV178/AV170,"-")</f>
        <v>0.14577313663961322</v>
      </c>
      <c r="AX329" s="322">
        <f>IFERROR(+AX178/AX170,"-")</f>
        <v>0.14220063396824498</v>
      </c>
      <c r="AY329" s="322">
        <f>IFERROR(+AY178/AY170,"-")</f>
        <v>8.7155013799448025E-2</v>
      </c>
      <c r="AZ329" s="322">
        <f>IFERROR(+AZ178/AZ170,"-")</f>
        <v>0.13561039665434407</v>
      </c>
      <c r="BA329" s="322">
        <f>IFERROR(+BA178/BA170,"-")</f>
        <v>0.10584307178631051</v>
      </c>
      <c r="BB329" s="322">
        <f>IFERROR(+BB178/BB170,"-")</f>
        <v>0.18562904530744337</v>
      </c>
      <c r="BC329" s="323">
        <f t="shared" ref="BC329" si="635">IFERROR(+BC178/BC170,"-")</f>
        <v>0.10713281657897908</v>
      </c>
    </row>
    <row r="330" spans="1:55" s="204" customFormat="1">
      <c r="A330" s="341"/>
      <c r="B330" s="173" t="s">
        <v>44</v>
      </c>
      <c r="C330" s="308"/>
      <c r="D330" s="163">
        <f t="shared" ref="D330:V330" si="636">IFERROR(+(D69-D67+D60)/D42,"-")</f>
        <v>0.12508598481272171</v>
      </c>
      <c r="E330" s="163">
        <f t="shared" si="636"/>
        <v>8.593768853922823E-2</v>
      </c>
      <c r="F330" s="163">
        <f t="shared" si="636"/>
        <v>0.11141407535547024</v>
      </c>
      <c r="G330" s="163">
        <f t="shared" si="636"/>
        <v>0.16041947035725712</v>
      </c>
      <c r="H330" s="163">
        <f t="shared" si="636"/>
        <v>0.14322601186593359</v>
      </c>
      <c r="I330" s="163">
        <f t="shared" si="636"/>
        <v>0.18697309111055438</v>
      </c>
      <c r="J330" s="163">
        <f t="shared" si="636"/>
        <v>8.7203827584517654E-2</v>
      </c>
      <c r="K330" s="163">
        <f t="shared" si="636"/>
        <v>0.15210886046206262</v>
      </c>
      <c r="L330" s="322">
        <f t="shared" si="636"/>
        <v>0.14535963061104676</v>
      </c>
      <c r="M330" s="163">
        <f t="shared" si="636"/>
        <v>0.12255765199161425</v>
      </c>
      <c r="N330" s="163">
        <f t="shared" si="636"/>
        <v>0.10591258104030354</v>
      </c>
      <c r="O330" s="163">
        <f t="shared" si="636"/>
        <v>0.15397296406198482</v>
      </c>
      <c r="P330" s="163">
        <f t="shared" si="636"/>
        <v>0.12140073118409524</v>
      </c>
      <c r="Q330" s="163">
        <f t="shared" si="636"/>
        <v>8.8267831149927214E-2</v>
      </c>
      <c r="R330" s="163">
        <f t="shared" si="636"/>
        <v>0.10087333288199851</v>
      </c>
      <c r="S330" s="163">
        <f t="shared" si="636"/>
        <v>7.3727400948839592E-3</v>
      </c>
      <c r="T330" s="163">
        <f t="shared" si="636"/>
        <v>0.10102330069761364</v>
      </c>
      <c r="U330" s="163">
        <f t="shared" si="636"/>
        <v>0.17627906976744187</v>
      </c>
      <c r="V330" s="163">
        <f t="shared" si="636"/>
        <v>7.5931128881204527E-2</v>
      </c>
      <c r="W330" s="163">
        <f t="shared" ref="W330:X330" si="637">IFERROR(+(W69-W67+W60)/W42,"-")</f>
        <v>0.13281542493448148</v>
      </c>
      <c r="X330" s="163">
        <f t="shared" si="637"/>
        <v>0.21614787688551748</v>
      </c>
      <c r="Y330" s="163">
        <f t="shared" ref="Y330:AN330" si="638">IFERROR(+(Y69-Y67+Y60)/Y42,"-")</f>
        <v>0.11917740757722417</v>
      </c>
      <c r="Z330" s="163">
        <f t="shared" si="638"/>
        <v>0.1097148380860319</v>
      </c>
      <c r="AA330" s="163">
        <f t="shared" si="638"/>
        <v>0.13895996460108889</v>
      </c>
      <c r="AB330" s="163">
        <f t="shared" si="638"/>
        <v>0.10942834088510955</v>
      </c>
      <c r="AC330" s="163">
        <f t="shared" si="638"/>
        <v>0.10554436099407706</v>
      </c>
      <c r="AD330" s="163">
        <f t="shared" si="638"/>
        <v>0.16503514056224899</v>
      </c>
      <c r="AE330" s="163">
        <f t="shared" si="638"/>
        <v>-3.3700461263296622E-2</v>
      </c>
      <c r="AF330" s="163">
        <f t="shared" si="638"/>
        <v>8.6713764813126704E-2</v>
      </c>
      <c r="AG330" s="322">
        <f t="shared" si="638"/>
        <v>0.11245199496729399</v>
      </c>
      <c r="AH330" s="322">
        <f t="shared" si="638"/>
        <v>0.12480269447099887</v>
      </c>
      <c r="AI330" s="322">
        <f t="shared" si="638"/>
        <v>0.13234644720995584</v>
      </c>
      <c r="AJ330" s="163">
        <f t="shared" si="638"/>
        <v>0.13475236528521206</v>
      </c>
      <c r="AK330" s="163">
        <f t="shared" si="638"/>
        <v>0.12773054987625093</v>
      </c>
      <c r="AL330" s="163">
        <f t="shared" si="638"/>
        <v>-3.7925925925925925E-2</v>
      </c>
      <c r="AM330" s="322">
        <f t="shared" si="638"/>
        <v>0.11513780973365804</v>
      </c>
      <c r="AN330" s="323">
        <f t="shared" si="638"/>
        <v>0.13602370252586707</v>
      </c>
      <c r="AQ330" s="322">
        <f>IFERROR(+(AQ69-AQ67+AQ60)/AQ42,"-")</f>
        <v>0.15210886046206262</v>
      </c>
      <c r="AR330" s="322">
        <f>IFERROR(+(AR69-AR67+AR60)/AR42,"-")</f>
        <v>0.11245199496729398</v>
      </c>
      <c r="AS330" s="322">
        <f>IFERROR(+(AS69-AS67+AS60)/AS42,"-")</f>
        <v>0.12480269447099886</v>
      </c>
      <c r="AT330" s="322">
        <f>IFERROR(+(AT69-AT67+AT60)/AT42,"-")</f>
        <v>0.13234644720995584</v>
      </c>
      <c r="AU330" s="322">
        <f>IFERROR(+(AU69-AU67+AU60)/AU42,"-")</f>
        <v>0.11513780973365804</v>
      </c>
      <c r="AV330" s="323">
        <f t="shared" ref="AV330" si="639">IFERROR(+(AV69-AV67+AV60)/AV42,"-")</f>
        <v>0.13602370252586707</v>
      </c>
      <c r="AX330" s="322">
        <f>IFERROR(+(AX69-AX67+AX60)/AX42,"-")</f>
        <v>0.13611132441831125</v>
      </c>
      <c r="AY330" s="322">
        <f>IFERROR(+(AY69-AY67+AY60)/AY42,"-")</f>
        <v>9.3961293325231732E-2</v>
      </c>
      <c r="AZ330" s="322">
        <f>IFERROR(+(AZ69-AZ67+AZ60)/AZ42,"-")</f>
        <v>8.9760029309397332E-2</v>
      </c>
      <c r="BA330" s="322">
        <f>IFERROR(+(BA69-BA67+BA60)/BA42,"-")</f>
        <v>9.9884600589819211E-2</v>
      </c>
      <c r="BB330" s="322">
        <f>IFERROR(+(BB69-BB67+BB60)/BB42,"-")</f>
        <v>0.12773054987625093</v>
      </c>
      <c r="BC330" s="323">
        <f t="shared" ref="BC330" si="640">IFERROR(+(BC69-BC67+BC60)/BC42,"-")</f>
        <v>0.12000160833115539</v>
      </c>
    </row>
    <row r="331" spans="1:55" s="204" customFormat="1">
      <c r="A331" s="341"/>
      <c r="B331" s="173" t="s">
        <v>43</v>
      </c>
      <c r="C331" s="308"/>
      <c r="D331" s="163">
        <f t="shared" ref="D331:V331" si="641">IFERROR(+D65/D357,"-")</f>
        <v>1.2201596632977131E-2</v>
      </c>
      <c r="E331" s="163">
        <f t="shared" si="641"/>
        <v>-5.8377238317229027E-3</v>
      </c>
      <c r="F331" s="163">
        <f t="shared" si="641"/>
        <v>9.1877288559435565E-3</v>
      </c>
      <c r="G331" s="163">
        <f t="shared" si="641"/>
        <v>1.5637138605175325E-2</v>
      </c>
      <c r="H331" s="163">
        <f t="shared" si="641"/>
        <v>1.6671193452178865E-2</v>
      </c>
      <c r="I331" s="163">
        <f t="shared" si="641"/>
        <v>2.342443524714205E-2</v>
      </c>
      <c r="J331" s="163">
        <f t="shared" si="641"/>
        <v>1.3658908596291038E-4</v>
      </c>
      <c r="K331" s="163">
        <f t="shared" si="641"/>
        <v>2.6047027278686685E-2</v>
      </c>
      <c r="L331" s="322">
        <f t="shared" si="641"/>
        <v>1.5604542000348848E-2</v>
      </c>
      <c r="M331" s="163">
        <f t="shared" si="641"/>
        <v>3.5486905725600017E-2</v>
      </c>
      <c r="N331" s="163">
        <f t="shared" si="641"/>
        <v>9.4557850736577253E-3</v>
      </c>
      <c r="O331" s="163">
        <f t="shared" si="641"/>
        <v>3.7566255452882405E-2</v>
      </c>
      <c r="P331" s="163">
        <f t="shared" si="641"/>
        <v>1.0290712631849755E-2</v>
      </c>
      <c r="Q331" s="163">
        <f t="shared" si="641"/>
        <v>-5.6487286382586E-3</v>
      </c>
      <c r="R331" s="163">
        <f t="shared" si="641"/>
        <v>3.008756252169776E-3</v>
      </c>
      <c r="S331" s="163">
        <f t="shared" si="641"/>
        <v>-4.1012658227848102E-2</v>
      </c>
      <c r="T331" s="163">
        <f t="shared" si="641"/>
        <v>7.6732771508328148E-4</v>
      </c>
      <c r="U331" s="163">
        <f t="shared" si="641"/>
        <v>8.937359804479561E-2</v>
      </c>
      <c r="V331" s="163">
        <f t="shared" si="641"/>
        <v>2.217927884404234E-2</v>
      </c>
      <c r="W331" s="163">
        <f t="shared" ref="W331:X331" si="642">IFERROR(+W65/W357,"-")</f>
        <v>6.2492245336862567E-2</v>
      </c>
      <c r="X331" s="163">
        <f t="shared" si="642"/>
        <v>0.15903438185808338</v>
      </c>
      <c r="Y331" s="163">
        <f t="shared" ref="Y331:AN331" si="643">IFERROR(+Y65/Y357,"-")</f>
        <v>4.1102055102755136E-2</v>
      </c>
      <c r="Z331" s="163">
        <f t="shared" si="643"/>
        <v>1.0159376427150498E-2</v>
      </c>
      <c r="AA331" s="163">
        <f t="shared" si="643"/>
        <v>1.7771861344885419E-2</v>
      </c>
      <c r="AB331" s="163">
        <f t="shared" si="643"/>
        <v>2.5974330148023233E-2</v>
      </c>
      <c r="AC331" s="163">
        <f t="shared" si="643"/>
        <v>-4.4639693899241831E-3</v>
      </c>
      <c r="AD331" s="163">
        <f t="shared" si="643"/>
        <v>3.549989650175947E-2</v>
      </c>
      <c r="AE331" s="163">
        <f t="shared" si="643"/>
        <v>-8.0781987498405414E-2</v>
      </c>
      <c r="AF331" s="163">
        <f t="shared" si="643"/>
        <v>2.0818676506482504E-3</v>
      </c>
      <c r="AG331" s="322">
        <f t="shared" si="643"/>
        <v>1.5102094467048261E-2</v>
      </c>
      <c r="AH331" s="322">
        <f t="shared" si="643"/>
        <v>1.6038034680224623E-2</v>
      </c>
      <c r="AI331" s="322">
        <f t="shared" si="643"/>
        <v>2.2656463588599764E-2</v>
      </c>
      <c r="AJ331" s="163">
        <f t="shared" si="643"/>
        <v>5.6578755037691331E-2</v>
      </c>
      <c r="AK331" s="163">
        <f t="shared" si="643"/>
        <v>2.9075402209730566E-2</v>
      </c>
      <c r="AL331" s="163">
        <f t="shared" si="643"/>
        <v>-6.0095467341193747E-2</v>
      </c>
      <c r="AM331" s="322">
        <f t="shared" si="643"/>
        <v>3.214588866679445E-2</v>
      </c>
      <c r="AN331" s="323">
        <f t="shared" si="643"/>
        <v>1.5803570892362759E-2</v>
      </c>
      <c r="AQ331" s="322">
        <f>IFERROR(+AQ65/AQ357,"-")</f>
        <v>2.6047027278686685E-2</v>
      </c>
      <c r="AR331" s="322">
        <f>IFERROR(+AR65/AR357,"-")</f>
        <v>1.5102094467048261E-2</v>
      </c>
      <c r="AS331" s="322">
        <f>IFERROR(+AS65/AS357,"-")</f>
        <v>1.6038034680224626E-2</v>
      </c>
      <c r="AT331" s="322">
        <f>IFERROR(+AT65/AT357,"-")</f>
        <v>2.2656463588599761E-2</v>
      </c>
      <c r="AU331" s="322">
        <f>IFERROR(+AU65/AU357,"-")</f>
        <v>3.214588866679445E-2</v>
      </c>
      <c r="AV331" s="323">
        <f t="shared" ref="AV331" si="644">IFERROR(+AV65/AV357,"-")</f>
        <v>1.5803570892362759E-2</v>
      </c>
      <c r="AX331" s="322">
        <f>IFERROR(+AX65/AX357,"-")</f>
        <v>1.5382131771715629E-2</v>
      </c>
      <c r="AY331" s="322">
        <f>IFERROR(+AY65/AY357,"-")</f>
        <v>1.5070418087659467E-2</v>
      </c>
      <c r="AZ331" s="322">
        <f>IFERROR(+AZ65/AZ357,"-")</f>
        <v>1.2960778004218957E-3</v>
      </c>
      <c r="BA331" s="322">
        <f>IFERROR(+BA65/BA357,"-")</f>
        <v>2.5597230236583959E-2</v>
      </c>
      <c r="BB331" s="322">
        <f>IFERROR(+BB65/BB357,"-")</f>
        <v>2.3496976722328394E-2</v>
      </c>
      <c r="BC331" s="323">
        <f t="shared" ref="BC331" si="645">IFERROR(+BC65/BC357,"-")</f>
        <v>1.8833354106942542E-2</v>
      </c>
    </row>
    <row r="332" spans="1:55" s="204" customFormat="1">
      <c r="A332" s="341"/>
      <c r="B332" s="173" t="s">
        <v>42</v>
      </c>
      <c r="C332" s="308"/>
      <c r="D332" s="163">
        <f t="shared" ref="D332:V332" si="646">IFERROR(+D65/D127,"-")</f>
        <v>2.1218199978177484E-2</v>
      </c>
      <c r="E332" s="163">
        <f t="shared" si="646"/>
        <v>-6.586308975793544E-3</v>
      </c>
      <c r="F332" s="163">
        <f t="shared" si="646"/>
        <v>1.0512942892412171E-2</v>
      </c>
      <c r="G332" s="163">
        <f t="shared" si="646"/>
        <v>1.8908895267842989E-2</v>
      </c>
      <c r="H332" s="163">
        <f t="shared" si="646"/>
        <v>1.9011044483193535E-2</v>
      </c>
      <c r="I332" s="163">
        <f t="shared" si="646"/>
        <v>2.5575058604698567E-2</v>
      </c>
      <c r="J332" s="163">
        <f t="shared" si="646"/>
        <v>1.6098576952874771E-4</v>
      </c>
      <c r="K332" s="163">
        <f t="shared" si="646"/>
        <v>2.9136715082709045E-2</v>
      </c>
      <c r="L332" s="322">
        <f t="shared" si="646"/>
        <v>1.8275082479433241E-2</v>
      </c>
      <c r="M332" s="163">
        <f t="shared" si="646"/>
        <v>3.8218661639962299E-2</v>
      </c>
      <c r="N332" s="163">
        <f t="shared" si="646"/>
        <v>1.1007353983276381E-2</v>
      </c>
      <c r="O332" s="163">
        <f t="shared" si="646"/>
        <v>4.563195305043944E-2</v>
      </c>
      <c r="P332" s="163">
        <f t="shared" si="646"/>
        <v>1.1080792830727038E-2</v>
      </c>
      <c r="Q332" s="163">
        <f t="shared" si="646"/>
        <v>-6.3865001978915554E-3</v>
      </c>
      <c r="R332" s="163">
        <f t="shared" si="646"/>
        <v>3.8207824439945139E-3</v>
      </c>
      <c r="S332" s="163">
        <f t="shared" si="646"/>
        <v>-5.5537512179278985E-2</v>
      </c>
      <c r="T332" s="163">
        <f t="shared" si="646"/>
        <v>8.9081386597858979E-4</v>
      </c>
      <c r="U332" s="163">
        <f t="shared" si="646"/>
        <v>9.9844781478503175E-2</v>
      </c>
      <c r="V332" s="163">
        <f t="shared" si="646"/>
        <v>2.7272236323378517E-2</v>
      </c>
      <c r="W332" s="163">
        <f t="shared" ref="W332:X332" si="647">IFERROR(+W65/W127,"-")</f>
        <v>7.5256499651359693E-2</v>
      </c>
      <c r="X332" s="163">
        <f t="shared" si="647"/>
        <v>0.19422853569195034</v>
      </c>
      <c r="Y332" s="163">
        <f t="shared" ref="Y332:AN332" si="648">IFERROR(+Y65/Y127,"-")</f>
        <v>5.4052869229757571E-2</v>
      </c>
      <c r="Z332" s="163">
        <f t="shared" si="648"/>
        <v>1.2528696681446551E-2</v>
      </c>
      <c r="AA332" s="163">
        <f t="shared" si="648"/>
        <v>2.2834447837346835E-2</v>
      </c>
      <c r="AB332" s="163">
        <f t="shared" si="648"/>
        <v>2.7683474787818272E-2</v>
      </c>
      <c r="AC332" s="163">
        <f t="shared" si="648"/>
        <v>-4.9102706494417491E-3</v>
      </c>
      <c r="AD332" s="163">
        <f t="shared" si="648"/>
        <v>4.7331795690657832E-2</v>
      </c>
      <c r="AE332" s="163">
        <f t="shared" si="648"/>
        <v>-0.33968083679763983</v>
      </c>
      <c r="AF332" s="163">
        <f t="shared" si="648"/>
        <v>2.3287187228985323E-3</v>
      </c>
      <c r="AG332" s="322">
        <f t="shared" si="648"/>
        <v>1.8188867536495734E-2</v>
      </c>
      <c r="AH332" s="322">
        <f t="shared" si="648"/>
        <v>1.9329595375112377E-2</v>
      </c>
      <c r="AI332" s="322">
        <f t="shared" si="648"/>
        <v>2.9129457294197077E-2</v>
      </c>
      <c r="AJ332" s="163">
        <f t="shared" si="648"/>
        <v>6.8058224382402069E-2</v>
      </c>
      <c r="AK332" s="163">
        <f t="shared" si="648"/>
        <v>3.4343804377690267E-2</v>
      </c>
      <c r="AL332" s="163">
        <f t="shared" si="648"/>
        <v>-6.8412985927267661E-2</v>
      </c>
      <c r="AM332" s="322">
        <f t="shared" si="648"/>
        <v>3.8181345128138415E-2</v>
      </c>
      <c r="AN332" s="323">
        <f t="shared" si="648"/>
        <v>1.8618628976590071E-2</v>
      </c>
      <c r="AQ332" s="322">
        <f>IFERROR(+AQ65/AQ127,"-")</f>
        <v>2.9136715082709045E-2</v>
      </c>
      <c r="AR332" s="322">
        <f>IFERROR(+AR65/AR127,"-")</f>
        <v>1.8188867536495734E-2</v>
      </c>
      <c r="AS332" s="322">
        <f>IFERROR(+AS65/AS127,"-")</f>
        <v>1.9329595375112377E-2</v>
      </c>
      <c r="AT332" s="322">
        <f>IFERROR(+AT65/AT127,"-")</f>
        <v>2.9129457294197081E-2</v>
      </c>
      <c r="AU332" s="322">
        <f>IFERROR(+AU65/AU127,"-")</f>
        <v>3.8181345128138408E-2</v>
      </c>
      <c r="AV332" s="323">
        <f t="shared" ref="AV332" si="649">IFERROR(+AV65/AV127,"-")</f>
        <v>1.8618628976590071E-2</v>
      </c>
      <c r="AX332" s="322">
        <f>IFERROR(+AX65/AX127,"-")</f>
        <v>1.7516565276098638E-2</v>
      </c>
      <c r="AY332" s="322">
        <f>IFERROR(+AY65/AY127,"-")</f>
        <v>1.6640951210369868E-2</v>
      </c>
      <c r="AZ332" s="322">
        <f>IFERROR(+AZ65/AZ127,"-")</f>
        <v>1.4126770717639953E-3</v>
      </c>
      <c r="BA332" s="322">
        <f>IFERROR(+BA65/BA127,"-")</f>
        <v>2.6131008482563618E-2</v>
      </c>
      <c r="BB332" s="322">
        <f>IFERROR(+BB65/BB127,"-")</f>
        <v>3.4343804377690267E-2</v>
      </c>
      <c r="BC332" s="323">
        <f t="shared" ref="BC332" si="650">IFERROR(+BC65/BC127,"-")</f>
        <v>2.320723709471809E-2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1">IFERROR(+D266/D280,"-")</f>
        <v>16.85143442622951</v>
      </c>
      <c r="E338" s="161">
        <f t="shared" si="651"/>
        <v>12.26605504587156</v>
      </c>
      <c r="F338" s="161">
        <f t="shared" si="651"/>
        <v>15.754655870445344</v>
      </c>
      <c r="G338" s="161">
        <f t="shared" si="651"/>
        <v>15.511544381734224</v>
      </c>
      <c r="H338" s="161">
        <f t="shared" si="651"/>
        <v>18.08395061728395</v>
      </c>
      <c r="I338" s="161">
        <f t="shared" si="651"/>
        <v>17.46704871060172</v>
      </c>
      <c r="J338" s="161">
        <f t="shared" si="651"/>
        <v>15.5312</v>
      </c>
      <c r="K338" s="161">
        <f t="shared" si="651"/>
        <v>17.638124362895006</v>
      </c>
      <c r="L338" s="347">
        <f t="shared" si="651"/>
        <v>16.420864685626832</v>
      </c>
      <c r="M338" s="161">
        <f t="shared" si="651"/>
        <v>36.661764705882355</v>
      </c>
      <c r="N338" s="161">
        <f t="shared" si="651"/>
        <v>18.908536585365855</v>
      </c>
      <c r="O338" s="161">
        <f t="shared" si="651"/>
        <v>13.755868544600938</v>
      </c>
      <c r="P338" s="161">
        <f t="shared" si="651"/>
        <v>14.589108910891088</v>
      </c>
      <c r="Q338" s="161">
        <f t="shared" si="651"/>
        <v>15.132530120481928</v>
      </c>
      <c r="R338" s="161">
        <f t="shared" si="651"/>
        <v>19.878205128205128</v>
      </c>
      <c r="S338" s="161">
        <f t="shared" si="651"/>
        <v>13.057142857142857</v>
      </c>
      <c r="T338" s="161">
        <f t="shared" si="651"/>
        <v>14.942857142857143</v>
      </c>
      <c r="U338" s="161">
        <f t="shared" si="651"/>
        <v>36.657894736842103</v>
      </c>
      <c r="V338" s="161">
        <f t="shared" si="651"/>
        <v>18.471698113207548</v>
      </c>
      <c r="W338" s="161">
        <f t="shared" ref="W338:X338" si="652">IFERROR(+W266/W280,"-")</f>
        <v>14.739130434782609</v>
      </c>
      <c r="X338" s="161">
        <f t="shared" si="652"/>
        <v>35.533333333333331</v>
      </c>
      <c r="Y338" s="161">
        <f t="shared" ref="Y338:AN338" si="653">IFERROR(+Y266/Y280,"-")</f>
        <v>51.148936170212764</v>
      </c>
      <c r="Z338" s="161">
        <f t="shared" si="653"/>
        <v>17.049295774647888</v>
      </c>
      <c r="AA338" s="161">
        <f t="shared" si="653"/>
        <v>16.483050847457626</v>
      </c>
      <c r="AB338" s="161">
        <f t="shared" si="653"/>
        <v>18.387499999999999</v>
      </c>
      <c r="AC338" s="161">
        <f t="shared" si="653"/>
        <v>19.161993769470406</v>
      </c>
      <c r="AD338" s="161">
        <f t="shared" si="653"/>
        <v>20.733644859813083</v>
      </c>
      <c r="AE338" s="161">
        <f t="shared" si="653"/>
        <v>17.573033707865168</v>
      </c>
      <c r="AF338" s="161">
        <f t="shared" si="653"/>
        <v>17.336099585062239</v>
      </c>
      <c r="AG338" s="347">
        <f t="shared" si="653"/>
        <v>18.936160405623415</v>
      </c>
      <c r="AH338" s="347">
        <f t="shared" si="653"/>
        <v>16.794250281848928</v>
      </c>
      <c r="AI338" s="347">
        <f t="shared" si="653"/>
        <v>20.615901455767077</v>
      </c>
      <c r="AJ338" s="161">
        <f t="shared" si="653"/>
        <v>37.290581162324649</v>
      </c>
      <c r="AK338" s="161">
        <f t="shared" si="653"/>
        <v>19.209876543209877</v>
      </c>
      <c r="AL338" s="161">
        <f t="shared" si="653"/>
        <v>25.932584269662922</v>
      </c>
      <c r="AM338" s="347">
        <f t="shared" si="653"/>
        <v>33.590433482810163</v>
      </c>
      <c r="AN338" s="348">
        <f t="shared" si="653"/>
        <v>18.164215114016656</v>
      </c>
      <c r="AQ338" s="347">
        <f>IFERROR(+AQ266/AQ280,"-")</f>
        <v>17.638124362895006</v>
      </c>
      <c r="AR338" s="347">
        <f>IFERROR(+AR266/AR280,"-")</f>
        <v>18.936160405623415</v>
      </c>
      <c r="AS338" s="347">
        <f>IFERROR(+AS266/AS280,"-")</f>
        <v>16.794250281848928</v>
      </c>
      <c r="AT338" s="347">
        <f>IFERROR(+AT266/AT280,"-")</f>
        <v>20.615901455767077</v>
      </c>
      <c r="AU338" s="347">
        <f>IFERROR(+AU266/AU280,"-")</f>
        <v>33.590433482810163</v>
      </c>
      <c r="AV338" s="348">
        <f t="shared" ref="AV338" si="654">IFERROR(+AV266/AV280,"-")</f>
        <v>18.164215114016656</v>
      </c>
      <c r="AX338" s="347">
        <f>IFERROR(+AX266/AX280,"-")</f>
        <v>17.245784363822178</v>
      </c>
      <c r="AY338" s="347">
        <f>IFERROR(+AY266/AY280,"-")</f>
        <v>18.743169398907103</v>
      </c>
      <c r="AZ338" s="347">
        <f>IFERROR(+AZ266/AZ280,"-")</f>
        <v>18.25545171339564</v>
      </c>
      <c r="BA338" s="347">
        <f>IFERROR(+BA266/BA280,"-")</f>
        <v>18.891025641025642</v>
      </c>
      <c r="BB338" s="347">
        <f>IFERROR(+BB266/BB280,"-")</f>
        <v>25.932584269662922</v>
      </c>
      <c r="BC338" s="348">
        <f t="shared" ref="BC338" si="655">IFERROR(+BC266/BC280,"-")</f>
        <v>17.703389830508474</v>
      </c>
    </row>
    <row r="339" spans="1:55" s="204" customFormat="1">
      <c r="A339" s="287"/>
      <c r="B339" s="173"/>
      <c r="C339" s="308" t="s">
        <v>38</v>
      </c>
      <c r="D339" s="161">
        <f t="shared" ref="D339:V339" si="656">IFERROR(+D266/D283,"-")</f>
        <v>8.9434475258292547</v>
      </c>
      <c r="E339" s="161">
        <f t="shared" si="656"/>
        <v>4.3268608414239482</v>
      </c>
      <c r="F339" s="161">
        <f t="shared" si="656"/>
        <v>6.2222577550367761</v>
      </c>
      <c r="G339" s="161">
        <f t="shared" si="656"/>
        <v>6.9482877499425415</v>
      </c>
      <c r="H339" s="161">
        <f t="shared" si="656"/>
        <v>7.1768740813326799</v>
      </c>
      <c r="I339" s="161">
        <f t="shared" si="656"/>
        <v>5.2536627405917837</v>
      </c>
      <c r="J339" s="161">
        <f t="shared" si="656"/>
        <v>6.2950713359273669</v>
      </c>
      <c r="K339" s="161">
        <f t="shared" si="656"/>
        <v>8.655827913956978</v>
      </c>
      <c r="L339" s="347">
        <f t="shared" si="656"/>
        <v>6.7773449836824931</v>
      </c>
      <c r="M339" s="161">
        <f t="shared" si="656"/>
        <v>17.680851063829788</v>
      </c>
      <c r="N339" s="161">
        <f t="shared" si="656"/>
        <v>9.1745562130177518</v>
      </c>
      <c r="O339" s="161">
        <f t="shared" si="656"/>
        <v>7.5321336760925446</v>
      </c>
      <c r="P339" s="161">
        <f t="shared" si="656"/>
        <v>8.0961538461538467</v>
      </c>
      <c r="Q339" s="161">
        <f t="shared" si="656"/>
        <v>7.7915632754342434</v>
      </c>
      <c r="R339" s="161">
        <f t="shared" si="656"/>
        <v>11.485185185185186</v>
      </c>
      <c r="S339" s="161">
        <f t="shared" si="656"/>
        <v>9.0112676056338028</v>
      </c>
      <c r="T339" s="161">
        <f t="shared" si="656"/>
        <v>8.0109409190371998</v>
      </c>
      <c r="U339" s="161">
        <f t="shared" si="656"/>
        <v>19.347222222222221</v>
      </c>
      <c r="V339" s="161">
        <f t="shared" si="656"/>
        <v>12.714285714285714</v>
      </c>
      <c r="W339" s="161">
        <f t="shared" ref="W339:X339" si="657">IFERROR(+W266/W283,"-")</f>
        <v>8.5822784810126578</v>
      </c>
      <c r="X339" s="161">
        <f t="shared" si="657"/>
        <v>24.6</v>
      </c>
      <c r="Y339" s="161">
        <f t="shared" ref="Y339:AN339" si="658">IFERROR(+Y266/Y283,"-")</f>
        <v>15.781181619256017</v>
      </c>
      <c r="Z339" s="161">
        <f t="shared" si="658"/>
        <v>8.7164716471647168</v>
      </c>
      <c r="AA339" s="161">
        <f t="shared" si="658"/>
        <v>8.0705394190871367</v>
      </c>
      <c r="AB339" s="161">
        <f t="shared" si="658"/>
        <v>9.5210355987055024</v>
      </c>
      <c r="AC339" s="161">
        <f t="shared" si="658"/>
        <v>9.9209677419354847</v>
      </c>
      <c r="AD339" s="161">
        <f t="shared" si="658"/>
        <v>10.955555555555556</v>
      </c>
      <c r="AE339" s="161">
        <f t="shared" si="658"/>
        <v>9.4787878787878785</v>
      </c>
      <c r="AF339" s="161">
        <f t="shared" si="658"/>
        <v>10.445</v>
      </c>
      <c r="AG339" s="347">
        <f t="shared" si="658"/>
        <v>10.02</v>
      </c>
      <c r="AH339" s="347">
        <f t="shared" si="658"/>
        <v>8.8380302580836538</v>
      </c>
      <c r="AI339" s="347">
        <f t="shared" si="658"/>
        <v>10.803990610328638</v>
      </c>
      <c r="AJ339" s="161">
        <f t="shared" si="658"/>
        <v>17.671415004748336</v>
      </c>
      <c r="AK339" s="161">
        <f t="shared" si="658"/>
        <v>6.7947598253275112</v>
      </c>
      <c r="AL339" s="161">
        <f t="shared" si="658"/>
        <v>15.594594594594595</v>
      </c>
      <c r="AM339" s="347">
        <f t="shared" si="658"/>
        <v>15.714685314685315</v>
      </c>
      <c r="AN339" s="348">
        <f t="shared" si="658"/>
        <v>8.1525778957663828</v>
      </c>
      <c r="AQ339" s="347">
        <f>IFERROR(+AQ266/AQ283,"-")</f>
        <v>8.655827913956978</v>
      </c>
      <c r="AR339" s="347">
        <f>IFERROR(+AR266/AR283,"-")</f>
        <v>10.02</v>
      </c>
      <c r="AS339" s="347">
        <f>IFERROR(+AS266/AS283,"-")</f>
        <v>8.8380302580836538</v>
      </c>
      <c r="AT339" s="347">
        <f>IFERROR(+AT266/AT283,"-")</f>
        <v>10.803990610328638</v>
      </c>
      <c r="AU339" s="347">
        <f>IFERROR(+AU266/AU283,"-")</f>
        <v>15.714685314685315</v>
      </c>
      <c r="AV339" s="348">
        <f t="shared" ref="AV339" si="659">IFERROR(+AV266/AV283,"-")</f>
        <v>8.1525778957663828</v>
      </c>
      <c r="AX339" s="347">
        <f>IFERROR(+AX266/AX283,"-")</f>
        <v>8.3539603960396036</v>
      </c>
      <c r="AY339" s="347">
        <f>IFERROR(+AY266/AY283,"-")</f>
        <v>9.5410292072322669</v>
      </c>
      <c r="AZ339" s="347">
        <f>IFERROR(+AZ266/AZ283,"-")</f>
        <v>9.4516129032258061</v>
      </c>
      <c r="BA339" s="347">
        <f>IFERROR(+BA266/BA283,"-")</f>
        <v>10.232638888888889</v>
      </c>
      <c r="BB339" s="347">
        <f>IFERROR(+BB266/BB283,"-")</f>
        <v>10.078602620087336</v>
      </c>
      <c r="BC339" s="348">
        <f t="shared" ref="BC339" si="660">IFERROR(+BC266/BC283,"-")</f>
        <v>9.1422319474835891</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1">IFERROR(+(D281+D282)/D280,"-")</f>
        <v>0.88422131147540983</v>
      </c>
      <c r="E341" s="167">
        <f t="shared" si="661"/>
        <v>1.834862385321101</v>
      </c>
      <c r="F341" s="167">
        <f t="shared" si="661"/>
        <v>1.5319838056680162</v>
      </c>
      <c r="G341" s="167">
        <f t="shared" si="661"/>
        <v>1.2324268855823499</v>
      </c>
      <c r="H341" s="167">
        <f t="shared" si="661"/>
        <v>1.519753086419753</v>
      </c>
      <c r="I341" s="167">
        <f t="shared" si="661"/>
        <v>2.3247373447946513</v>
      </c>
      <c r="J341" s="167">
        <f t="shared" si="661"/>
        <v>1.4672000000000001</v>
      </c>
      <c r="K341" s="167">
        <f t="shared" si="661"/>
        <v>1.0377166156982671</v>
      </c>
      <c r="L341" s="351">
        <f t="shared" si="661"/>
        <v>1.4229052416783574</v>
      </c>
      <c r="M341" s="167">
        <f t="shared" si="661"/>
        <v>1.0735294117647058</v>
      </c>
      <c r="N341" s="167">
        <f t="shared" si="661"/>
        <v>1.0609756097560976</v>
      </c>
      <c r="O341" s="167">
        <f t="shared" si="661"/>
        <v>0.82629107981220662</v>
      </c>
      <c r="P341" s="167">
        <f t="shared" si="661"/>
        <v>0.80198019801980203</v>
      </c>
      <c r="Q341" s="167">
        <f t="shared" si="661"/>
        <v>0.94216867469879517</v>
      </c>
      <c r="R341" s="167">
        <f t="shared" si="661"/>
        <v>0.73076923076923073</v>
      </c>
      <c r="S341" s="167">
        <f t="shared" si="661"/>
        <v>0.44897959183673469</v>
      </c>
      <c r="T341" s="167">
        <f t="shared" si="661"/>
        <v>0.86530612244897964</v>
      </c>
      <c r="U341" s="167">
        <f t="shared" si="661"/>
        <v>0.89473684210526316</v>
      </c>
      <c r="V341" s="167">
        <f t="shared" si="661"/>
        <v>0.45283018867924529</v>
      </c>
      <c r="W341" s="167">
        <f t="shared" ref="W341:X341" si="662">IFERROR(+(W281+W282)/W280,"-")</f>
        <v>0.71739130434782605</v>
      </c>
      <c r="X341" s="167">
        <f t="shared" si="662"/>
        <v>0.44444444444444442</v>
      </c>
      <c r="Y341" s="167">
        <f t="shared" ref="Y341:AN341" si="663">IFERROR(+(Y281+Y282)/Y280,"-")</f>
        <v>2.2411347517730498</v>
      </c>
      <c r="Z341" s="167">
        <f t="shared" si="663"/>
        <v>0.95598591549295775</v>
      </c>
      <c r="AA341" s="167">
        <f t="shared" si="663"/>
        <v>1.0423728813559323</v>
      </c>
      <c r="AB341" s="167">
        <f t="shared" si="663"/>
        <v>0.93125000000000002</v>
      </c>
      <c r="AC341" s="167">
        <f t="shared" si="663"/>
        <v>0.93146417445482865</v>
      </c>
      <c r="AD341" s="167">
        <f t="shared" si="663"/>
        <v>0.89252336448598135</v>
      </c>
      <c r="AE341" s="167">
        <f t="shared" si="663"/>
        <v>0.8539325842696629</v>
      </c>
      <c r="AF341" s="167">
        <f t="shared" si="663"/>
        <v>0.65975103734439833</v>
      </c>
      <c r="AG341" s="351">
        <f t="shared" si="663"/>
        <v>0.88983636782668818</v>
      </c>
      <c r="AH341" s="351">
        <f t="shared" si="663"/>
        <v>0.9002254791431793</v>
      </c>
      <c r="AI341" s="351">
        <f t="shared" si="663"/>
        <v>0.90817469204927215</v>
      </c>
      <c r="AJ341" s="167">
        <f t="shared" si="663"/>
        <v>1.1102204408817635</v>
      </c>
      <c r="AK341" s="167">
        <f t="shared" si="663"/>
        <v>1.8271604938271604</v>
      </c>
      <c r="AL341" s="167">
        <f t="shared" si="663"/>
        <v>0.6629213483146067</v>
      </c>
      <c r="AM341" s="351">
        <f t="shared" si="663"/>
        <v>1.1375186846038865</v>
      </c>
      <c r="AN341" s="352">
        <f t="shared" si="663"/>
        <v>1.2280333099852128</v>
      </c>
      <c r="AQ341" s="351">
        <f>IFERROR(+(AQ281+AQ282)/AQ280,"-")</f>
        <v>1.0377166156982671</v>
      </c>
      <c r="AR341" s="351">
        <f>IFERROR(+(AR281+AR282)/AR280,"-")</f>
        <v>0.88983636782668818</v>
      </c>
      <c r="AS341" s="351">
        <f>IFERROR(+(AS281+AS282)/AS280,"-")</f>
        <v>0.9002254791431793</v>
      </c>
      <c r="AT341" s="351">
        <f>IFERROR(+(AT281+AT282)/AT280,"-")</f>
        <v>0.90817469204927204</v>
      </c>
      <c r="AU341" s="351">
        <f>IFERROR(+(AU281+AU282)/AU280,"-")</f>
        <v>1.1375186846038863</v>
      </c>
      <c r="AV341" s="352">
        <f t="shared" ref="AV341" si="664">IFERROR(+(AV281+AV282)/AV280,"-")</f>
        <v>1.2280333099852128</v>
      </c>
      <c r="AX341" s="351">
        <f>IFERROR(+(AX281+AX282)/AX280,"-")</f>
        <v>1.1492079713847727</v>
      </c>
      <c r="AY341" s="351">
        <f>IFERROR(+(AY281+AY282)/AY280,"-")</f>
        <v>0.87704918032786883</v>
      </c>
      <c r="AZ341" s="351">
        <f>IFERROR(+(AZ281+AZ282)/AZ280,"-")</f>
        <v>0.93146417445482865</v>
      </c>
      <c r="BA341" s="351">
        <f>IFERROR(+(BA281+BA282)/BA280,"-")</f>
        <v>0.73076923076923073</v>
      </c>
      <c r="BB341" s="351">
        <f>IFERROR(+(BB281+BB282)/BB280,"-")</f>
        <v>1.6629213483146068</v>
      </c>
      <c r="BC341" s="352">
        <f t="shared" ref="BC341" si="665">IFERROR(+(BC281+BC282)/BC280,"-")</f>
        <v>0.88983050847457623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6">IFERROR(+(D274+D275)/D266,"-")</f>
        <v>1.4696905210676718</v>
      </c>
      <c r="E343" s="161">
        <f t="shared" si="666"/>
        <v>1.5400149588631264</v>
      </c>
      <c r="F343" s="161">
        <f t="shared" si="666"/>
        <v>0</v>
      </c>
      <c r="G343" s="161">
        <f t="shared" si="666"/>
        <v>1</v>
      </c>
      <c r="H343" s="161">
        <f t="shared" si="666"/>
        <v>1.6440469688694703</v>
      </c>
      <c r="I343" s="161">
        <f t="shared" si="666"/>
        <v>1.3585411198600175</v>
      </c>
      <c r="J343" s="161">
        <f t="shared" si="666"/>
        <v>1.8519625012877305</v>
      </c>
      <c r="K343" s="161">
        <f t="shared" si="666"/>
        <v>1.6165404843090794</v>
      </c>
      <c r="L343" s="347">
        <f t="shared" si="666"/>
        <v>1.1913774892043867</v>
      </c>
      <c r="M343" s="161">
        <f t="shared" si="666"/>
        <v>7.4909747292418771</v>
      </c>
      <c r="N343" s="161">
        <f t="shared" si="666"/>
        <v>4.2911963882618513</v>
      </c>
      <c r="O343" s="161">
        <f t="shared" si="666"/>
        <v>3.4926621160409557</v>
      </c>
      <c r="P343" s="161">
        <f t="shared" si="666"/>
        <v>2.9535120461486257</v>
      </c>
      <c r="Q343" s="161">
        <f t="shared" si="666"/>
        <v>3.3770700636942674</v>
      </c>
      <c r="R343" s="161">
        <f t="shared" si="666"/>
        <v>2.9209932279909707</v>
      </c>
      <c r="S343" s="161">
        <f t="shared" si="666"/>
        <v>3.3982494529540483</v>
      </c>
      <c r="T343" s="161">
        <f t="shared" si="666"/>
        <v>3.0980606391696259</v>
      </c>
      <c r="U343" s="161">
        <f t="shared" si="666"/>
        <v>3.0220746590093324</v>
      </c>
      <c r="V343" s="161">
        <f t="shared" si="666"/>
        <v>6.6765406877766429</v>
      </c>
      <c r="W343" s="161">
        <f t="shared" ref="W343:X343" si="667">IFERROR(+(W274+W275)/W266,"-")</f>
        <v>2.9933628318584069</v>
      </c>
      <c r="X343" s="161">
        <f t="shared" si="667"/>
        <v>8.0218886804252652</v>
      </c>
      <c r="Y343" s="161">
        <f t="shared" ref="Y343:AN343" si="668">IFERROR(+(Y274+Y275)/Y266,"-")</f>
        <v>4.7493067110371605</v>
      </c>
      <c r="Z343" s="161">
        <f t="shared" si="668"/>
        <v>2.2954357703428334</v>
      </c>
      <c r="AA343" s="161">
        <f t="shared" si="668"/>
        <v>2.6380462724935732</v>
      </c>
      <c r="AB343" s="161">
        <f t="shared" si="668"/>
        <v>3.1111488783140722</v>
      </c>
      <c r="AC343" s="161">
        <f t="shared" si="668"/>
        <v>3.9346447732076086</v>
      </c>
      <c r="AD343" s="161">
        <f t="shared" si="668"/>
        <v>2.5388776200135226</v>
      </c>
      <c r="AE343" s="161">
        <f t="shared" si="668"/>
        <v>2.9833759590792841</v>
      </c>
      <c r="AF343" s="161">
        <f t="shared" si="668"/>
        <v>0</v>
      </c>
      <c r="AG343" s="347">
        <f t="shared" si="668"/>
        <v>3.4442699965921815</v>
      </c>
      <c r="AH343" s="347">
        <f t="shared" si="668"/>
        <v>3.0042291813513242</v>
      </c>
      <c r="AI343" s="347">
        <f t="shared" si="668"/>
        <v>2.8102118413905486</v>
      </c>
      <c r="AJ343" s="161">
        <f t="shared" si="668"/>
        <v>0</v>
      </c>
      <c r="AK343" s="161">
        <f t="shared" si="668"/>
        <v>1.1863753213367609</v>
      </c>
      <c r="AL343" s="161">
        <f t="shared" si="668"/>
        <v>2.8578856152512997</v>
      </c>
      <c r="AM343" s="347">
        <f t="shared" si="668"/>
        <v>0.3756674973300107</v>
      </c>
      <c r="AN343" s="348">
        <f t="shared" si="668"/>
        <v>1.9059522177281141</v>
      </c>
      <c r="AQ343" s="347">
        <f>IFERROR(+(AQ274+AQ275)/AQ266,"-")</f>
        <v>1.6165404843090794</v>
      </c>
      <c r="AR343" s="347">
        <f>IFERROR(+(AR274+AR275)/AR266,"-")</f>
        <v>3.4442699965921815</v>
      </c>
      <c r="AS343" s="347">
        <f>IFERROR(+(AS274+AS275)/AS266,"-")</f>
        <v>3.0042291813513238</v>
      </c>
      <c r="AT343" s="347">
        <f>IFERROR(+(AT274+AT275)/AT266,"-")</f>
        <v>2.8102118413905486</v>
      </c>
      <c r="AU343" s="347">
        <f>IFERROR(+(AU274+AU275)/AU266,"-")</f>
        <v>0.37566749733001065</v>
      </c>
      <c r="AV343" s="348">
        <f t="shared" ref="AV343" si="669">IFERROR(+(AV274+AV275)/AV266,"-")</f>
        <v>1.9059522177281141</v>
      </c>
      <c r="AX343" s="347">
        <f>IFERROR(+(AX274+AX275)/AX266,"-")</f>
        <v>1.3104296296296296</v>
      </c>
      <c r="AY343" s="347">
        <f>IFERROR(+(AY274+AY275)/AY266,"-")</f>
        <v>3.7667638483965016</v>
      </c>
      <c r="AZ343" s="347">
        <f>IFERROR(+(AZ274+AZ275)/AZ266,"-")</f>
        <v>2.5631399317406145</v>
      </c>
      <c r="BA343" s="347">
        <f>IFERROR(+(BA274+BA275)/BA266,"-")</f>
        <v>3.5039022734984728</v>
      </c>
      <c r="BB343" s="347">
        <f>IFERROR(+(BB274+BB275)/BB266,"-")</f>
        <v>0.79982668977469673</v>
      </c>
      <c r="BC343" s="348">
        <f t="shared" ref="BC343" si="670">IFERROR(+(BC274+BC275)/BC266,"-")</f>
        <v>3.1639540449976065</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1">IFERROR(+D134/(D88+D110+D119),"-")</f>
        <v>0.57505333371945977</v>
      </c>
      <c r="E347" s="168">
        <f t="shared" si="671"/>
        <v>0.8863422370827283</v>
      </c>
      <c r="F347" s="168">
        <f t="shared" si="671"/>
        <v>0.87394452247761167</v>
      </c>
      <c r="G347" s="168">
        <f t="shared" si="671"/>
        <v>0.82697261705015068</v>
      </c>
      <c r="H347" s="168">
        <f t="shared" si="671"/>
        <v>0.8769214898695763</v>
      </c>
      <c r="I347" s="168">
        <f t="shared" si="671"/>
        <v>0.91590934782212341</v>
      </c>
      <c r="J347" s="168">
        <f t="shared" si="671"/>
        <v>0.84845440912415093</v>
      </c>
      <c r="K347" s="168">
        <f t="shared" si="671"/>
        <v>0.89395895195282638</v>
      </c>
      <c r="L347" s="320">
        <f t="shared" si="671"/>
        <v>0.85386985355115008</v>
      </c>
      <c r="M347" s="168">
        <f t="shared" si="671"/>
        <v>0.92852298335047145</v>
      </c>
      <c r="N347" s="168">
        <f t="shared" si="671"/>
        <v>0.85904251721385771</v>
      </c>
      <c r="O347" s="168">
        <f t="shared" si="671"/>
        <v>0.82324452366433698</v>
      </c>
      <c r="P347" s="168">
        <f t="shared" si="671"/>
        <v>0.92869822485207099</v>
      </c>
      <c r="Q347" s="168">
        <f t="shared" si="671"/>
        <v>0.88447952136969732</v>
      </c>
      <c r="R347" s="168">
        <f t="shared" si="671"/>
        <v>0.7874712303755802</v>
      </c>
      <c r="S347" s="168">
        <f t="shared" si="671"/>
        <v>0.73849433710859425</v>
      </c>
      <c r="T347" s="168">
        <f t="shared" si="671"/>
        <v>0.86137827933374789</v>
      </c>
      <c r="U347" s="168">
        <f t="shared" si="671"/>
        <v>0.89512538082962267</v>
      </c>
      <c r="V347" s="168">
        <f t="shared" si="671"/>
        <v>0.813167025341473</v>
      </c>
      <c r="W347" s="168">
        <f t="shared" ref="W347:X347" si="672">IFERROR(+W134/(W88+W110+W119),"-")</f>
        <v>0.83039000785805861</v>
      </c>
      <c r="X347" s="168">
        <f t="shared" si="672"/>
        <v>0.81880029261155818</v>
      </c>
      <c r="Y347" s="168">
        <f t="shared" ref="Y347:AN347" si="673">IFERROR(+Y134/(Y88+Y110+Y119),"-")</f>
        <v>0.76040468690101171</v>
      </c>
      <c r="Z347" s="168">
        <f t="shared" si="673"/>
        <v>0.81088852938672196</v>
      </c>
      <c r="AA347" s="168">
        <f t="shared" si="673"/>
        <v>0.77828418432195423</v>
      </c>
      <c r="AB347" s="168">
        <f t="shared" si="673"/>
        <v>0.93826119542814312</v>
      </c>
      <c r="AC347" s="168">
        <f t="shared" si="673"/>
        <v>0.90910862325515485</v>
      </c>
      <c r="AD347" s="168">
        <f t="shared" si="673"/>
        <v>0.75002217819439931</v>
      </c>
      <c r="AE347" s="168">
        <f t="shared" si="673"/>
        <v>0.23781732363821917</v>
      </c>
      <c r="AF347" s="168">
        <f t="shared" si="673"/>
        <v>0.89399704231216526</v>
      </c>
      <c r="AG347" s="320">
        <f t="shared" si="673"/>
        <v>0.83029206186156723</v>
      </c>
      <c r="AH347" s="320">
        <f t="shared" si="673"/>
        <v>0.82971393704775798</v>
      </c>
      <c r="AI347" s="320">
        <f t="shared" si="673"/>
        <v>0.77778258998297378</v>
      </c>
      <c r="AJ347" s="168">
        <f t="shared" si="673"/>
        <v>0.83132869761323058</v>
      </c>
      <c r="AK347" s="168">
        <f t="shared" si="673"/>
        <v>0.84659817794146153</v>
      </c>
      <c r="AL347" s="168">
        <f t="shared" si="673"/>
        <v>0.87842193300966909</v>
      </c>
      <c r="AM347" s="320">
        <f t="shared" si="673"/>
        <v>0.84192656279948519</v>
      </c>
      <c r="AN347" s="321">
        <f t="shared" si="673"/>
        <v>0.84880397226242599</v>
      </c>
      <c r="AQ347" s="320">
        <f>IFERROR(+AQ134/(AQ88+AQ110+AQ119),"-")</f>
        <v>0.89395895195282638</v>
      </c>
      <c r="AR347" s="320">
        <f>IFERROR(+AR134/(AR88+AR110+AR119),"-")</f>
        <v>0.83029206186156734</v>
      </c>
      <c r="AS347" s="320">
        <f>IFERROR(+AS134/(AS88+AS110+AS119),"-")</f>
        <v>0.82971393704775809</v>
      </c>
      <c r="AT347" s="320">
        <f>IFERROR(+AT134/(AT88+AT110+AT119),"-")</f>
        <v>0.77778258998297367</v>
      </c>
      <c r="AU347" s="320">
        <f>IFERROR(+AU134/(AU88+AU110+AU119),"-")</f>
        <v>0.8419265627994853</v>
      </c>
      <c r="AV347" s="321">
        <f t="shared" ref="AV347" si="674">IFERROR(+AV134/(AV88+AV110+AV119),"-")</f>
        <v>0.84880397226242599</v>
      </c>
      <c r="AX347" s="320">
        <f>IFERROR(+AX134/(AX88+AX110+AX119),"-")</f>
        <v>0.87814771499207978</v>
      </c>
      <c r="AY347" s="320">
        <f>IFERROR(+AY134/(AY88+AY110+AY119),"-")</f>
        <v>0.90562239484653273</v>
      </c>
      <c r="AZ347" s="320">
        <f>IFERROR(+AZ134/(AZ88+AZ110+AZ119),"-")</f>
        <v>0.91746219028209808</v>
      </c>
      <c r="BA347" s="320">
        <f>IFERROR(+BA134/(BA88+BA110+BA119),"-")</f>
        <v>0.97957299480669358</v>
      </c>
      <c r="BB347" s="320">
        <f>IFERROR(+BB134/(BB88+BB110+BB119),"-")</f>
        <v>0.68416930354960992</v>
      </c>
      <c r="BC347" s="321">
        <f t="shared" ref="BC347" si="675">IFERROR(+BC134/(BC88+BC110+BC119),"-")</f>
        <v>0.81152935310980934</v>
      </c>
    </row>
    <row r="348" spans="1:55" s="204" customFormat="1">
      <c r="A348" s="287"/>
      <c r="B348" s="173" t="s">
        <v>31</v>
      </c>
      <c r="C348" s="308"/>
      <c r="D348" s="168">
        <f t="shared" ref="D348:V348" si="676">IFERROR(+(D91+D96+D122)/(D88+D110+D119),"-")</f>
        <v>0.20808597105982066</v>
      </c>
      <c r="E348" s="168">
        <f t="shared" si="676"/>
        <v>0</v>
      </c>
      <c r="F348" s="168">
        <f t="shared" si="676"/>
        <v>2.5778008719868146E-2</v>
      </c>
      <c r="G348" s="168">
        <f t="shared" si="676"/>
        <v>8.3684459377471303E-3</v>
      </c>
      <c r="H348" s="168">
        <f t="shared" si="676"/>
        <v>8.0333032127989645E-3</v>
      </c>
      <c r="I348" s="168">
        <f t="shared" si="676"/>
        <v>0</v>
      </c>
      <c r="J348" s="168">
        <f t="shared" si="676"/>
        <v>4.5472783201818915E-3</v>
      </c>
      <c r="K348" s="168">
        <f t="shared" si="676"/>
        <v>0</v>
      </c>
      <c r="L348" s="320">
        <f t="shared" si="676"/>
        <v>2.1178387228130768E-2</v>
      </c>
      <c r="M348" s="168">
        <f t="shared" si="676"/>
        <v>0</v>
      </c>
      <c r="N348" s="168">
        <f t="shared" si="676"/>
        <v>3.3548422006682628E-2</v>
      </c>
      <c r="O348" s="168">
        <f t="shared" si="676"/>
        <v>7.152657254092594E-2</v>
      </c>
      <c r="P348" s="168">
        <f t="shared" si="676"/>
        <v>0</v>
      </c>
      <c r="Q348" s="168">
        <f t="shared" si="676"/>
        <v>0</v>
      </c>
      <c r="R348" s="168">
        <f t="shared" si="676"/>
        <v>0</v>
      </c>
      <c r="S348" s="168">
        <f t="shared" si="676"/>
        <v>0.14401065956029313</v>
      </c>
      <c r="T348" s="168">
        <f t="shared" si="676"/>
        <v>5.9864791564687048E-2</v>
      </c>
      <c r="U348" s="168">
        <f t="shared" si="676"/>
        <v>0</v>
      </c>
      <c r="V348" s="168">
        <f t="shared" si="676"/>
        <v>0</v>
      </c>
      <c r="W348" s="168">
        <f t="shared" ref="W348:X348" si="677">IFERROR(+(W91+W96+W122)/(W88+W110+W119),"-")</f>
        <v>3.4740890855701227E-3</v>
      </c>
      <c r="X348" s="168">
        <f t="shared" si="677"/>
        <v>0</v>
      </c>
      <c r="Y348" s="168">
        <f t="shared" ref="Y348:AN348" si="678">IFERROR(+(Y91+Y96+Y122)/(Y88+Y110+Y119),"-")</f>
        <v>0</v>
      </c>
      <c r="Z348" s="168">
        <f t="shared" si="678"/>
        <v>0.10051396769124785</v>
      </c>
      <c r="AA348" s="168">
        <f t="shared" si="678"/>
        <v>7.459970066860705E-2</v>
      </c>
      <c r="AB348" s="168">
        <f t="shared" si="678"/>
        <v>0</v>
      </c>
      <c r="AC348" s="168">
        <f t="shared" si="678"/>
        <v>0</v>
      </c>
      <c r="AD348" s="168">
        <f t="shared" si="678"/>
        <v>6.1359671171304371E-2</v>
      </c>
      <c r="AE348" s="168">
        <f t="shared" si="678"/>
        <v>0.62565378237020031</v>
      </c>
      <c r="AF348" s="168">
        <f t="shared" si="678"/>
        <v>0</v>
      </c>
      <c r="AG348" s="320">
        <f t="shared" si="678"/>
        <v>5.1330203823811128E-2</v>
      </c>
      <c r="AH348" s="320">
        <f t="shared" si="678"/>
        <v>6.8380971565952714E-2</v>
      </c>
      <c r="AI348" s="320">
        <f t="shared" si="678"/>
        <v>9.1186175496912825E-2</v>
      </c>
      <c r="AJ348" s="168">
        <f t="shared" si="678"/>
        <v>5.4292217419449141E-3</v>
      </c>
      <c r="AK348" s="168">
        <f t="shared" si="678"/>
        <v>0</v>
      </c>
      <c r="AL348" s="168">
        <f t="shared" si="678"/>
        <v>0</v>
      </c>
      <c r="AM348" s="320">
        <f t="shared" si="678"/>
        <v>3.5595958489636099E-3</v>
      </c>
      <c r="AN348" s="321">
        <f t="shared" si="678"/>
        <v>2.7055570235757369E-2</v>
      </c>
      <c r="AQ348" s="320">
        <f>IFERROR(+(AQ91+AQ96+AQ122)/(AQ88+AQ110+AQ119),"-")</f>
        <v>0</v>
      </c>
      <c r="AR348" s="320">
        <f>IFERROR(+(AR91+AR96+AR122)/(AR88+AR110+AR119),"-")</f>
        <v>5.1330203823811135E-2</v>
      </c>
      <c r="AS348" s="320">
        <f>IFERROR(+(AS91+AS96+AS122)/(AS88+AS110+AS119),"-")</f>
        <v>6.8380971565952714E-2</v>
      </c>
      <c r="AT348" s="320">
        <f>IFERROR(+(AT91+AT96+AT122)/(AT88+AT110+AT119),"-")</f>
        <v>9.1186175496912811E-2</v>
      </c>
      <c r="AU348" s="320">
        <f>IFERROR(+(AU91+AU96+AU122)/(AU88+AU110+AU119),"-")</f>
        <v>3.5595958489636104E-3</v>
      </c>
      <c r="AV348" s="321">
        <f t="shared" ref="AV348" si="679">IFERROR(+(AV91+AV96+AV122)/(AV88+AV110+AV119),"-")</f>
        <v>2.7055570235757369E-2</v>
      </c>
      <c r="AX348" s="320">
        <f>IFERROR(+(AX91+AX96+AX122)/(AX88+AX110+AX119),"-")</f>
        <v>5.3435636493860891E-3</v>
      </c>
      <c r="AY348" s="320">
        <f>IFERROR(+(AY91+AY96+AY122)/(AY88+AY110+AY119),"-")</f>
        <v>0</v>
      </c>
      <c r="AZ348" s="320">
        <f>IFERROR(+(AZ91+AZ96+AZ122)/(AZ88+AZ110+AZ119),"-")</f>
        <v>3.0212020451213843E-2</v>
      </c>
      <c r="BA348" s="320">
        <f>IFERROR(+(BA91+BA96+BA122)/(BA88+BA110+BA119),"-")</f>
        <v>0</v>
      </c>
      <c r="BB348" s="320">
        <f>IFERROR(+(BB91+BB96+BB122)/(BB88+BB110+BB119),"-")</f>
        <v>0</v>
      </c>
      <c r="BC348" s="321">
        <f t="shared" ref="BC348" si="680">IFERROR(+(BC91+BC96+BC122)/(BC88+BC110+BC119),"-")</f>
        <v>0</v>
      </c>
    </row>
    <row r="349" spans="1:55" s="204" customFormat="1">
      <c r="A349" s="287"/>
      <c r="B349" s="173" t="s">
        <v>30</v>
      </c>
      <c r="C349" s="308"/>
      <c r="D349" s="169">
        <f t="shared" ref="D349:K349" si="681">IF(D65&lt;0.00001,"Loss",+IF(D365&gt;+D96+D97+D122+D123, "No net debt",(+D96+D97+D122+D123-D365)/D65))</f>
        <v>25.837025316455698</v>
      </c>
      <c r="E349" s="169" t="str">
        <f t="shared" si="681"/>
        <v>Loss</v>
      </c>
      <c r="F349" s="169" t="str">
        <f t="shared" si="681"/>
        <v>No net debt</v>
      </c>
      <c r="G349" s="169" t="str">
        <f t="shared" si="681"/>
        <v>No net debt</v>
      </c>
      <c r="H349" s="169" t="str">
        <f t="shared" si="681"/>
        <v>No net debt</v>
      </c>
      <c r="I349" s="169" t="str">
        <f t="shared" si="681"/>
        <v>No net debt</v>
      </c>
      <c r="J349" s="169" t="str">
        <f t="shared" si="681"/>
        <v>No net debt</v>
      </c>
      <c r="K349" s="169" t="str">
        <f t="shared" si="681"/>
        <v>No net debt</v>
      </c>
      <c r="L349" s="324"/>
      <c r="M349" s="169" t="str">
        <f t="shared" ref="M349:V349" si="682">IF(M65&lt;0.00001,"Loss",+IF(M365&gt;+M96+M97+M122+M123, "No net debt",(+M96+M97+M122+M123-M365)/M65))</f>
        <v>No net debt</v>
      </c>
      <c r="N349" s="169" t="str">
        <f t="shared" si="682"/>
        <v>No net debt</v>
      </c>
      <c r="O349" s="169" t="str">
        <f t="shared" si="682"/>
        <v>No net debt</v>
      </c>
      <c r="P349" s="169" t="str">
        <f t="shared" si="682"/>
        <v>No net debt</v>
      </c>
      <c r="Q349" s="169" t="str">
        <f t="shared" si="682"/>
        <v>Loss</v>
      </c>
      <c r="R349" s="169" t="str">
        <f t="shared" si="682"/>
        <v>No net debt</v>
      </c>
      <c r="S349" s="169" t="str">
        <f t="shared" si="682"/>
        <v>Loss</v>
      </c>
      <c r="T349" s="169">
        <f t="shared" si="682"/>
        <v>76.5</v>
      </c>
      <c r="U349" s="169" t="str">
        <f t="shared" si="682"/>
        <v>No net debt</v>
      </c>
      <c r="V349" s="169" t="str">
        <f t="shared" si="682"/>
        <v>No net debt</v>
      </c>
      <c r="W349" s="169" t="str">
        <f t="shared" ref="W349:X349" si="683">IF(W65&lt;0.00001,"Loss",+IF(W365&gt;+W96+W97+W122+W123, "No net debt",(+W96+W97+W122+W123-W365)/W65))</f>
        <v>No net debt</v>
      </c>
      <c r="X349" s="169" t="str">
        <f t="shared" si="683"/>
        <v>No net debt</v>
      </c>
      <c r="Y349" s="169" t="str">
        <f t="shared" ref="Y349:AF349" si="684">IF(Y65&lt;0.00001,"Loss",+IF(Y365&gt;+Y96+Y97+Y122+Y123, "No net debt",(+Y96+Y97+Y122+Y123-Y365)/Y65))</f>
        <v>No net debt</v>
      </c>
      <c r="Z349" s="169">
        <f t="shared" si="684"/>
        <v>11.21295238095238</v>
      </c>
      <c r="AA349" s="169">
        <f t="shared" si="684"/>
        <v>2.4168429961912823</v>
      </c>
      <c r="AB349" s="169" t="str">
        <f t="shared" si="684"/>
        <v>No net debt</v>
      </c>
      <c r="AC349" s="169" t="str">
        <f t="shared" si="684"/>
        <v>Loss</v>
      </c>
      <c r="AD349" s="169" t="str">
        <f t="shared" si="684"/>
        <v>No net debt</v>
      </c>
      <c r="AE349" s="169" t="str">
        <f t="shared" si="684"/>
        <v>Loss</v>
      </c>
      <c r="AF349" s="169" t="str">
        <f t="shared" si="684"/>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Loss</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5">IFERROR(+D53/D63,"-")</f>
        <v>3.5239939825272466E-2</v>
      </c>
      <c r="E350" s="168">
        <f t="shared" si="685"/>
        <v>5.8147124090709513E-4</v>
      </c>
      <c r="F350" s="168">
        <f t="shared" si="685"/>
        <v>5.4219357418218463E-3</v>
      </c>
      <c r="G350" s="168">
        <f t="shared" si="685"/>
        <v>0</v>
      </c>
      <c r="H350" s="168">
        <f t="shared" si="685"/>
        <v>2.459381396127904E-3</v>
      </c>
      <c r="I350" s="168">
        <f t="shared" si="685"/>
        <v>0</v>
      </c>
      <c r="J350" s="168">
        <f t="shared" si="685"/>
        <v>1.0943480462348438E-3</v>
      </c>
      <c r="K350" s="168">
        <f t="shared" si="685"/>
        <v>0</v>
      </c>
      <c r="L350" s="320">
        <f t="shared" si="685"/>
        <v>4.1248279034275014E-3</v>
      </c>
      <c r="M350" s="168">
        <f t="shared" si="685"/>
        <v>0</v>
      </c>
      <c r="N350" s="168">
        <f t="shared" si="685"/>
        <v>6.5299646039301846E-3</v>
      </c>
      <c r="O350" s="168">
        <f t="shared" si="685"/>
        <v>1.3084705525113524E-2</v>
      </c>
      <c r="P350" s="168">
        <f t="shared" si="685"/>
        <v>0</v>
      </c>
      <c r="Q350" s="168">
        <f t="shared" si="685"/>
        <v>0</v>
      </c>
      <c r="R350" s="168">
        <f t="shared" si="685"/>
        <v>2.1359355807288111E-2</v>
      </c>
      <c r="S350" s="168">
        <f t="shared" si="685"/>
        <v>1.3746754238582556E-2</v>
      </c>
      <c r="T350" s="168">
        <f t="shared" si="685"/>
        <v>1.8114848137189784E-3</v>
      </c>
      <c r="U350" s="168">
        <f t="shared" si="685"/>
        <v>0</v>
      </c>
      <c r="V350" s="168">
        <f t="shared" si="685"/>
        <v>0</v>
      </c>
      <c r="W350" s="168">
        <f t="shared" ref="W350:X350" si="686">IFERROR(+W53/W63,"-")</f>
        <v>0</v>
      </c>
      <c r="X350" s="168">
        <f t="shared" si="686"/>
        <v>0</v>
      </c>
      <c r="Y350" s="168">
        <f t="shared" ref="Y350:AN350" si="687">IFERROR(+Y53/Y63,"-")</f>
        <v>0</v>
      </c>
      <c r="Z350" s="168">
        <f t="shared" si="687"/>
        <v>1.6070003815867068E-2</v>
      </c>
      <c r="AA350" s="168">
        <f t="shared" si="687"/>
        <v>8.0014511447920027E-3</v>
      </c>
      <c r="AB350" s="168">
        <f t="shared" si="687"/>
        <v>3.214090573072349E-4</v>
      </c>
      <c r="AC350" s="168">
        <f t="shared" si="687"/>
        <v>0</v>
      </c>
      <c r="AD350" s="168">
        <f t="shared" si="687"/>
        <v>0</v>
      </c>
      <c r="AE350" s="168">
        <f t="shared" si="687"/>
        <v>5.6983052273014007E-2</v>
      </c>
      <c r="AF350" s="168">
        <f t="shared" si="687"/>
        <v>0</v>
      </c>
      <c r="AG350" s="320">
        <f t="shared" si="687"/>
        <v>6.7074856804266248E-3</v>
      </c>
      <c r="AH350" s="320">
        <f t="shared" si="687"/>
        <v>8.2869681621046774E-3</v>
      </c>
      <c r="AI350" s="320">
        <f t="shared" si="687"/>
        <v>9.1770991566706827E-3</v>
      </c>
      <c r="AJ350" s="168">
        <f t="shared" si="687"/>
        <v>4.3469134290762155E-3</v>
      </c>
      <c r="AK350" s="168">
        <f t="shared" si="687"/>
        <v>7.1764969724153402E-3</v>
      </c>
      <c r="AL350" s="168">
        <f t="shared" si="687"/>
        <v>0</v>
      </c>
      <c r="AM350" s="320">
        <f t="shared" si="687"/>
        <v>4.1523272964030878E-3</v>
      </c>
      <c r="AN350" s="321">
        <f t="shared" si="687"/>
        <v>4.7639758999194247E-3</v>
      </c>
      <c r="AQ350" s="320">
        <f>IFERROR(+AQ53/AQ63,"-")</f>
        <v>0</v>
      </c>
      <c r="AR350" s="320">
        <f>IFERROR(+AR53/AR63,"-")</f>
        <v>6.7074856804266239E-3</v>
      </c>
      <c r="AS350" s="320">
        <f>IFERROR(+AS53/AS63,"-")</f>
        <v>8.2869681621046791E-3</v>
      </c>
      <c r="AT350" s="320">
        <f>IFERROR(+AT53/AT63,"-")</f>
        <v>9.1770991566706827E-3</v>
      </c>
      <c r="AU350" s="320">
        <f>IFERROR(+AU53/AU63,"-")</f>
        <v>4.1523272964030886E-3</v>
      </c>
      <c r="AV350" s="321">
        <f t="shared" ref="AV350" si="688">IFERROR(+AV53/AV63,"-")</f>
        <v>4.7639758999194247E-3</v>
      </c>
      <c r="AX350" s="320">
        <f>IFERROR(+AX53/AX63,"-")</f>
        <v>4.8314126857436606E-4</v>
      </c>
      <c r="AY350" s="320">
        <f>IFERROR(+AY53/AY63,"-")</f>
        <v>0</v>
      </c>
      <c r="AZ350" s="320">
        <f>IFERROR(+AZ53/AZ63,"-")</f>
        <v>0</v>
      </c>
      <c r="BA350" s="320">
        <f>IFERROR(+BA53/BA63,"-")</f>
        <v>0</v>
      </c>
      <c r="BB350" s="320">
        <f>IFERROR(+BB53/BB63,"-")</f>
        <v>6.9762371920645298E-3</v>
      </c>
      <c r="BC350" s="321">
        <f t="shared" ref="BC350" si="689">IFERROR(+BC53/BC63,"-")</f>
        <v>2.0154788777813608E-4</v>
      </c>
    </row>
    <row r="351" spans="1:55" s="204" customFormat="1">
      <c r="A351" s="287"/>
      <c r="B351" s="173" t="s">
        <v>28</v>
      </c>
      <c r="C351" s="308"/>
      <c r="D351" s="169">
        <f t="shared" ref="D351:K351" si="690">IFERROR(IF(D34&gt;D53, "Positive int",(D65+D53-D34+D60)/(D53-D34)),"-")</f>
        <v>4.6864979462037892</v>
      </c>
      <c r="E351" s="169" t="str">
        <f t="shared" si="690"/>
        <v>Positive int</v>
      </c>
      <c r="F351" s="169" t="str">
        <f t="shared" si="690"/>
        <v>Positive int</v>
      </c>
      <c r="G351" s="169" t="str">
        <f t="shared" si="690"/>
        <v>Positive int</v>
      </c>
      <c r="H351" s="169" t="str">
        <f t="shared" si="690"/>
        <v>Positive int</v>
      </c>
      <c r="I351" s="169" t="str">
        <f t="shared" si="690"/>
        <v>Positive int</v>
      </c>
      <c r="J351" s="169" t="str">
        <f t="shared" si="690"/>
        <v>Positive int</v>
      </c>
      <c r="K351" s="169" t="str">
        <f t="shared" si="690"/>
        <v>Positive int</v>
      </c>
      <c r="L351" s="324"/>
      <c r="M351" s="169" t="str">
        <f t="shared" ref="M351:V351" si="691">IFERROR(IF(M34&gt;M53, "Positive int",(M65+M53-M34+M60)/(M53-M34)),"-")</f>
        <v>Positive int</v>
      </c>
      <c r="N351" s="169" t="str">
        <f t="shared" si="691"/>
        <v>Positive int</v>
      </c>
      <c r="O351" s="169" t="str">
        <f t="shared" si="691"/>
        <v>Positive int</v>
      </c>
      <c r="P351" s="169" t="str">
        <f t="shared" si="691"/>
        <v>Positive int</v>
      </c>
      <c r="Q351" s="169" t="str">
        <f t="shared" si="691"/>
        <v>Positive int</v>
      </c>
      <c r="R351" s="169" t="str">
        <f t="shared" si="691"/>
        <v>Positive int</v>
      </c>
      <c r="S351" s="169" t="str">
        <f t="shared" si="691"/>
        <v>Positive int</v>
      </c>
      <c r="T351" s="169">
        <f t="shared" si="691"/>
        <v>82.048387096774192</v>
      </c>
      <c r="U351" s="169" t="str">
        <f t="shared" si="691"/>
        <v>Positive int</v>
      </c>
      <c r="V351" s="169" t="str">
        <f t="shared" si="691"/>
        <v>Positive int</v>
      </c>
      <c r="W351" s="169" t="str">
        <f t="shared" ref="W351:X351" si="692">IFERROR(IF(W34&gt;W53, "Positive int",(W65+W53-W34+W60)/(W53-W34)),"-")</f>
        <v>Positive int</v>
      </c>
      <c r="X351" s="169" t="str">
        <f t="shared" si="692"/>
        <v>Positive int</v>
      </c>
      <c r="Y351" s="169" t="str">
        <f t="shared" ref="Y351:AF351" si="693">IFERROR(IF(Y34&gt;Y53, "Positive int",(Y65+Y53-Y34+Y60)/(Y53-Y34)),"-")</f>
        <v>Positive int</v>
      </c>
      <c r="Z351" s="169">
        <f t="shared" si="693"/>
        <v>8.8752282410225192</v>
      </c>
      <c r="AA351" s="169" t="str">
        <f t="shared" si="693"/>
        <v>Positive int</v>
      </c>
      <c r="AB351" s="169" t="str">
        <f t="shared" si="693"/>
        <v>Positive int</v>
      </c>
      <c r="AC351" s="169" t="str">
        <f t="shared" si="693"/>
        <v>Positive int</v>
      </c>
      <c r="AD351" s="169" t="str">
        <f t="shared" si="693"/>
        <v>Positive int</v>
      </c>
      <c r="AE351" s="169">
        <f t="shared" si="693"/>
        <v>0.42211460855528654</v>
      </c>
      <c r="AF351" s="169" t="str">
        <f t="shared" si="69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4">IFERROR(+D187/D58,"-")</f>
        <v>0.96983823597967456</v>
      </c>
      <c r="E355" s="167">
        <f t="shared" si="694"/>
        <v>0.95755538959422459</v>
      </c>
      <c r="F355" s="167">
        <f t="shared" si="694"/>
        <v>0.86375274874235619</v>
      </c>
      <c r="G355" s="167">
        <f t="shared" si="694"/>
        <v>1.243127156945498</v>
      </c>
      <c r="H355" s="167">
        <f t="shared" si="694"/>
        <v>1.2469734660033167</v>
      </c>
      <c r="I355" s="167">
        <f t="shared" si="694"/>
        <v>1.1851665661237349</v>
      </c>
      <c r="J355" s="167">
        <f t="shared" si="694"/>
        <v>1.4911413009453454</v>
      </c>
      <c r="K355" s="167">
        <f t="shared" si="694"/>
        <v>1.8178066273991265</v>
      </c>
      <c r="L355" s="351">
        <f t="shared" si="694"/>
        <v>1.2224404895356245</v>
      </c>
      <c r="M355" s="167">
        <f t="shared" si="694"/>
        <v>2.0181388012618298</v>
      </c>
      <c r="N355" s="167">
        <f t="shared" si="694"/>
        <v>1.2290585618977019</v>
      </c>
      <c r="O355" s="167">
        <f t="shared" si="694"/>
        <v>0.53001652285661838</v>
      </c>
      <c r="P355" s="167">
        <f t="shared" si="694"/>
        <v>0.87468850124599506</v>
      </c>
      <c r="Q355" s="167">
        <f t="shared" si="694"/>
        <v>0.80622586872586877</v>
      </c>
      <c r="R355" s="167">
        <f t="shared" si="694"/>
        <v>0.83093377211024266</v>
      </c>
      <c r="S355" s="167">
        <f t="shared" si="694"/>
        <v>1.3369135104578858</v>
      </c>
      <c r="T355" s="167">
        <f t="shared" si="694"/>
        <v>1.140247040658775</v>
      </c>
      <c r="U355" s="167">
        <f t="shared" si="694"/>
        <v>1.2282442748091602</v>
      </c>
      <c r="V355" s="167">
        <f t="shared" si="694"/>
        <v>1.6437928883343731</v>
      </c>
      <c r="W355" s="167">
        <f t="shared" ref="W355:X355" si="695">IFERROR(+W187/W58,"-")</f>
        <v>0</v>
      </c>
      <c r="X355" s="167">
        <f t="shared" si="695"/>
        <v>3.8585858585858586</v>
      </c>
      <c r="Y355" s="167">
        <f t="shared" ref="Y355:AN355" si="696">IFERROR(+Y187/Y58,"-")</f>
        <v>0.78445229681978801</v>
      </c>
      <c r="Z355" s="167">
        <f t="shared" si="696"/>
        <v>1.0539752005835157</v>
      </c>
      <c r="AA355" s="167">
        <f t="shared" si="696"/>
        <v>5.6204413472706154</v>
      </c>
      <c r="AB355" s="167">
        <f t="shared" si="696"/>
        <v>0.87786920744911212</v>
      </c>
      <c r="AC355" s="167">
        <f t="shared" si="696"/>
        <v>2.6099679926840422</v>
      </c>
      <c r="AD355" s="167">
        <f t="shared" si="696"/>
        <v>0.80781010719754975</v>
      </c>
      <c r="AE355" s="167">
        <f t="shared" si="696"/>
        <v>0.65437534397358288</v>
      </c>
      <c r="AF355" s="167">
        <f t="shared" si="696"/>
        <v>1.4286917462099944</v>
      </c>
      <c r="AG355" s="351">
        <f t="shared" si="696"/>
        <v>1.4089926138118909</v>
      </c>
      <c r="AH355" s="351">
        <f t="shared" si="696"/>
        <v>1.2624776167996092</v>
      </c>
      <c r="AI355" s="351">
        <f t="shared" si="696"/>
        <v>2.1031296572280178</v>
      </c>
      <c r="AJ355" s="167">
        <f t="shared" si="696"/>
        <v>0.49891774891774893</v>
      </c>
      <c r="AK355" s="167">
        <f t="shared" si="696"/>
        <v>0.74445812807881773</v>
      </c>
      <c r="AL355" s="167">
        <f t="shared" si="696"/>
        <v>1.4298507462686567</v>
      </c>
      <c r="AM355" s="351">
        <f t="shared" si="696"/>
        <v>0.58756719264782387</v>
      </c>
      <c r="AN355" s="352">
        <f t="shared" si="696"/>
        <v>1.2388322717038398</v>
      </c>
      <c r="AQ355" s="351">
        <f>IFERROR(+AQ187/AQ58,"-")</f>
        <v>1.8178066273991265</v>
      </c>
      <c r="AR355" s="351">
        <f>IFERROR(+AR187/AR58,"-")</f>
        <v>1.4089926138118909</v>
      </c>
      <c r="AS355" s="351">
        <f>IFERROR(+AS187/AS58,"-")</f>
        <v>1.2624776167996092</v>
      </c>
      <c r="AT355" s="351">
        <f>IFERROR(+AT187/AT58,"-")</f>
        <v>2.1031296572280178</v>
      </c>
      <c r="AU355" s="351">
        <f>IFERROR(+AU187/AU58,"-")</f>
        <v>0.58756719264782387</v>
      </c>
      <c r="AV355" s="352">
        <f t="shared" ref="AV355" si="697">IFERROR(+AV187/AV58,"-")</f>
        <v>1.2388322717038398</v>
      </c>
      <c r="AX355" s="351">
        <f>IFERROR(+AX187/AX58,"-")</f>
        <v>1.1971188132933961</v>
      </c>
      <c r="AY355" s="351">
        <f>IFERROR(+AY187/AY58,"-")</f>
        <v>1.0079898311240241</v>
      </c>
      <c r="AZ355" s="351">
        <f>IFERROR(+AZ187/AZ58,"-")</f>
        <v>0.93427574811823022</v>
      </c>
      <c r="BA355" s="351">
        <f>IFERROR(+BA187/BA58,"-")</f>
        <v>1.0640970116933737</v>
      </c>
      <c r="BB355" s="351">
        <f>IFERROR(+BB187/BB58,"-")</f>
        <v>0.74445812807881773</v>
      </c>
      <c r="BC355" s="352">
        <f t="shared" ref="BC355" si="698">IFERROR(+BC187/BC58,"-")</f>
        <v>1.0859495625321667</v>
      </c>
    </row>
    <row r="356" spans="1:55" s="204" customFormat="1">
      <c r="A356" s="287"/>
      <c r="B356" s="173" t="s">
        <v>25</v>
      </c>
      <c r="C356" s="308"/>
      <c r="D356" s="162">
        <f t="shared" ref="D356:V356" si="699">IFERROR(+(D110*1000)/D266,"-")</f>
        <v>24654.952270930869</v>
      </c>
      <c r="E356" s="162">
        <f t="shared" si="699"/>
        <v>67458.115183246075</v>
      </c>
      <c r="F356" s="162">
        <f t="shared" si="699"/>
        <v>44639.050213290844</v>
      </c>
      <c r="G356" s="162">
        <f t="shared" si="699"/>
        <v>43404.571315162742</v>
      </c>
      <c r="H356" s="162">
        <f t="shared" si="699"/>
        <v>47535.909339158927</v>
      </c>
      <c r="I356" s="162">
        <f t="shared" si="699"/>
        <v>62262.959317585301</v>
      </c>
      <c r="J356" s="162">
        <f t="shared" si="699"/>
        <v>31805.295147831461</v>
      </c>
      <c r="K356" s="162">
        <f t="shared" si="699"/>
        <v>32638.906547997456</v>
      </c>
      <c r="L356" s="337">
        <f t="shared" si="699"/>
        <v>42522.973686663143</v>
      </c>
      <c r="M356" s="162">
        <f t="shared" si="699"/>
        <v>9961.8933012434809</v>
      </c>
      <c r="N356" s="162">
        <f t="shared" si="699"/>
        <v>20801.676878426315</v>
      </c>
      <c r="O356" s="162">
        <f t="shared" si="699"/>
        <v>24883.788395904437</v>
      </c>
      <c r="P356" s="162">
        <f t="shared" si="699"/>
        <v>23438.751272480487</v>
      </c>
      <c r="Q356" s="162">
        <f t="shared" si="699"/>
        <v>24084.872611464969</v>
      </c>
      <c r="R356" s="162">
        <f t="shared" si="699"/>
        <v>18675.588519832312</v>
      </c>
      <c r="S356" s="162">
        <f t="shared" si="699"/>
        <v>10110.034385745546</v>
      </c>
      <c r="T356" s="162">
        <f t="shared" si="699"/>
        <v>19113.357006282436</v>
      </c>
      <c r="U356" s="162">
        <f t="shared" si="699"/>
        <v>5930.5455850681983</v>
      </c>
      <c r="V356" s="162">
        <f t="shared" si="699"/>
        <v>4271.0248552945186</v>
      </c>
      <c r="W356" s="162">
        <f t="shared" ref="W356:X356" si="700">IFERROR(+(W110*1000)/W266,"-")</f>
        <v>16325.221238938053</v>
      </c>
      <c r="X356" s="162">
        <f t="shared" si="700"/>
        <v>2175.7348342714195</v>
      </c>
      <c r="Y356" s="162">
        <f t="shared" ref="Y356:AN356" si="701">IFERROR(+(Y110*1000)/Y266,"-")</f>
        <v>4844.0099833610648</v>
      </c>
      <c r="Z356" s="162">
        <f t="shared" si="701"/>
        <v>26032.631144155308</v>
      </c>
      <c r="AA356" s="162">
        <f t="shared" si="701"/>
        <v>29821.850899742931</v>
      </c>
      <c r="AB356" s="162">
        <f t="shared" si="701"/>
        <v>12585.995921142081</v>
      </c>
      <c r="AC356" s="162">
        <f t="shared" si="701"/>
        <v>16211.022597951553</v>
      </c>
      <c r="AD356" s="162">
        <f t="shared" si="701"/>
        <v>11036.285778679288</v>
      </c>
      <c r="AE356" s="162">
        <f t="shared" si="701"/>
        <v>16883.631713554987</v>
      </c>
      <c r="AF356" s="162">
        <f t="shared" si="701"/>
        <v>14550.981330780278</v>
      </c>
      <c r="AG356" s="337">
        <f t="shared" si="701"/>
        <v>16587.227983058274</v>
      </c>
      <c r="AH356" s="337">
        <f t="shared" si="701"/>
        <v>20695.297553116503</v>
      </c>
      <c r="AI356" s="337">
        <f t="shared" si="701"/>
        <v>15942.422596414992</v>
      </c>
      <c r="AJ356" s="162">
        <f t="shared" si="701"/>
        <v>3365.0042992261392</v>
      </c>
      <c r="AK356" s="162">
        <f t="shared" si="701"/>
        <v>6230.7197943444726</v>
      </c>
      <c r="AL356" s="162">
        <f t="shared" si="701"/>
        <v>6717.9376083188909</v>
      </c>
      <c r="AM356" s="337">
        <f t="shared" si="701"/>
        <v>3907.7963688145246</v>
      </c>
      <c r="AN356" s="338">
        <f t="shared" si="701"/>
        <v>29674.440426407076</v>
      </c>
      <c r="AQ356" s="337">
        <f>IFERROR(+(AQ110*1000)/AQ266,"-")</f>
        <v>32638.906547997456</v>
      </c>
      <c r="AR356" s="337">
        <f>IFERROR(+(AR110*1000)/AR266,"-")</f>
        <v>16587.227983058274</v>
      </c>
      <c r="AS356" s="337">
        <f>IFERROR(+(AS110*1000)/AS266,"-")</f>
        <v>20695.297553116503</v>
      </c>
      <c r="AT356" s="337">
        <f>IFERROR(+(AT110*1000)/AT266,"-")</f>
        <v>15942.422596414994</v>
      </c>
      <c r="AU356" s="337">
        <f>IFERROR(+(AU110*1000)/AU266,"-")</f>
        <v>3907.7963688145246</v>
      </c>
      <c r="AV356" s="338">
        <f t="shared" ref="AV356" si="702">IFERROR(+(AV110*1000)/AV266,"-")</f>
        <v>29674.440426407073</v>
      </c>
      <c r="AX356" s="337">
        <f>IFERROR(+(AX110*1000)/AX266,"-")</f>
        <v>37364.65185185185</v>
      </c>
      <c r="AY356" s="337">
        <f>IFERROR(+(AY110*1000)/AY266,"-")</f>
        <v>15580.320699708454</v>
      </c>
      <c r="AZ356" s="337">
        <f>IFERROR(+(AZ110*1000)/AZ266,"-")</f>
        <v>17016.040955631401</v>
      </c>
      <c r="BA356" s="337">
        <f>IFERROR(+(BA110*1000)/BA266,"-")</f>
        <v>11213.098065829658</v>
      </c>
      <c r="BB356" s="337">
        <f>IFERROR(+(BB110*1000)/BB266,"-")</f>
        <v>6717.9376083188909</v>
      </c>
      <c r="BC356" s="338">
        <f t="shared" ref="BC356" si="703">IFERROR(+(BC110*1000)/BC266,"-")</f>
        <v>15439.444710387745</v>
      </c>
    </row>
    <row r="357" spans="1:55" s="204" customFormat="1">
      <c r="A357" s="287"/>
      <c r="B357" s="173" t="s">
        <v>24</v>
      </c>
      <c r="C357" s="308"/>
      <c r="D357" s="162">
        <f t="shared" ref="D357:V357" si="704">+D88+D110+D119</f>
        <v>414372</v>
      </c>
      <c r="E357" s="162">
        <f t="shared" si="704"/>
        <v>238963</v>
      </c>
      <c r="F357" s="162">
        <f t="shared" si="704"/>
        <v>985336</v>
      </c>
      <c r="G357" s="162">
        <f t="shared" si="704"/>
        <v>1433958</v>
      </c>
      <c r="H357" s="162">
        <f t="shared" si="704"/>
        <v>765812</v>
      </c>
      <c r="I357" s="162">
        <f t="shared" si="704"/>
        <v>1371175</v>
      </c>
      <c r="J357" s="162">
        <f t="shared" si="704"/>
        <v>351419</v>
      </c>
      <c r="K357" s="162">
        <f t="shared" si="704"/>
        <v>642223</v>
      </c>
      <c r="L357" s="337">
        <f t="shared" si="704"/>
        <v>6203258</v>
      </c>
      <c r="M357" s="162">
        <f t="shared" si="704"/>
        <v>45707</v>
      </c>
      <c r="N357" s="162">
        <f t="shared" si="704"/>
        <v>73923</v>
      </c>
      <c r="O357" s="162">
        <f t="shared" si="704"/>
        <v>170552</v>
      </c>
      <c r="P357" s="162">
        <f t="shared" si="704"/>
        <v>77740</v>
      </c>
      <c r="Q357" s="162">
        <f t="shared" si="704"/>
        <v>188538</v>
      </c>
      <c r="R357" s="162">
        <f t="shared" si="704"/>
        <v>77773</v>
      </c>
      <c r="S357" s="162">
        <f t="shared" si="704"/>
        <v>37525</v>
      </c>
      <c r="T357" s="162">
        <f t="shared" si="704"/>
        <v>75587</v>
      </c>
      <c r="U357" s="162">
        <f t="shared" si="704"/>
        <v>59738</v>
      </c>
      <c r="V357" s="162">
        <f t="shared" si="704"/>
        <v>22769</v>
      </c>
      <c r="W357" s="162">
        <f t="shared" ref="W357:X357" si="705">+W88+W110+W119</f>
        <v>24179</v>
      </c>
      <c r="X357" s="162">
        <f t="shared" si="705"/>
        <v>13670</v>
      </c>
      <c r="Y357" s="162">
        <f t="shared" ref="Y357:AN357" si="706">+Y88+Y110+Y119</f>
        <v>59997</v>
      </c>
      <c r="Z357" s="162">
        <f t="shared" si="706"/>
        <v>258382</v>
      </c>
      <c r="AA357" s="162">
        <f t="shared" si="706"/>
        <v>132963</v>
      </c>
      <c r="AB357" s="162">
        <f t="shared" si="706"/>
        <v>42696</v>
      </c>
      <c r="AC357" s="162">
        <f t="shared" si="706"/>
        <v>112904</v>
      </c>
      <c r="AD357" s="162">
        <f t="shared" si="706"/>
        <v>67634</v>
      </c>
      <c r="AE357" s="162">
        <f t="shared" si="706"/>
        <v>31356</v>
      </c>
      <c r="AF357" s="162">
        <f t="shared" si="706"/>
        <v>69649</v>
      </c>
      <c r="AG357" s="337">
        <f t="shared" si="706"/>
        <v>1643282</v>
      </c>
      <c r="AH357" s="337">
        <f t="shared" si="706"/>
        <v>685059</v>
      </c>
      <c r="AI357" s="337">
        <f t="shared" si="706"/>
        <v>369431</v>
      </c>
      <c r="AJ357" s="162">
        <f t="shared" si="706"/>
        <v>95778</v>
      </c>
      <c r="AK357" s="162">
        <f t="shared" si="706"/>
        <v>25795</v>
      </c>
      <c r="AL357" s="162">
        <f t="shared" si="706"/>
        <v>24511</v>
      </c>
      <c r="AM357" s="337">
        <f t="shared" si="706"/>
        <v>146084</v>
      </c>
      <c r="AN357" s="338">
        <f t="shared" si="706"/>
        <v>7992624</v>
      </c>
      <c r="AQ357" s="337">
        <f>+AQ88+AQ110+AQ119</f>
        <v>80277.875</v>
      </c>
      <c r="AR357" s="337">
        <f>+AR88+AR110+AR119</f>
        <v>82164.099999999991</v>
      </c>
      <c r="AS357" s="337">
        <f>+AS88+AS110+AS119</f>
        <v>137011.79999999999</v>
      </c>
      <c r="AT357" s="337">
        <f>+AT88+AT110+AT119</f>
        <v>24628.733333333337</v>
      </c>
      <c r="AU357" s="337">
        <f>+AU88+AU110+AU119</f>
        <v>48694.666666666664</v>
      </c>
      <c r="AV357" s="338">
        <f t="shared" ref="AV357" si="707">+AV88+AV110+AV119</f>
        <v>257826.58064516127</v>
      </c>
      <c r="AX357" s="337">
        <f>+AX88+AX110+AX119</f>
        <v>709264.5</v>
      </c>
      <c r="AY357" s="337">
        <f>+AY88+AY110+AY119</f>
        <v>63336</v>
      </c>
      <c r="AZ357" s="337">
        <f>+AZ88+AZ110+AZ119</f>
        <v>111876</v>
      </c>
      <c r="BA357" s="337">
        <f>+BA88+BA110+BA119</f>
        <v>43325</v>
      </c>
      <c r="BB357" s="337">
        <f>+BB88+BB110+BB119</f>
        <v>31919</v>
      </c>
      <c r="BC357" s="338">
        <f t="shared" ref="BC357" si="708">+BC88+BC110+BC119</f>
        <v>80230</v>
      </c>
    </row>
    <row r="358" spans="1:55" s="204" customFormat="1">
      <c r="A358" s="287"/>
      <c r="B358" s="173" t="s">
        <v>23</v>
      </c>
      <c r="C358" s="308"/>
      <c r="D358" s="167">
        <f t="shared" ref="D358:V358" si="709">IFERROR(+D42/D357,"-")</f>
        <v>0.5367713069415887</v>
      </c>
      <c r="E358" s="167">
        <f t="shared" si="709"/>
        <v>0.34680682783527156</v>
      </c>
      <c r="F358" s="167">
        <f t="shared" si="709"/>
        <v>0.38485958089423306</v>
      </c>
      <c r="G358" s="167">
        <f t="shared" si="709"/>
        <v>0.51663926000622051</v>
      </c>
      <c r="H358" s="167">
        <f t="shared" si="709"/>
        <v>0.33630185998652412</v>
      </c>
      <c r="I358" s="167">
        <f t="shared" si="709"/>
        <v>0.3580527649643554</v>
      </c>
      <c r="J358" s="167">
        <f t="shared" si="709"/>
        <v>0.52279188091708184</v>
      </c>
      <c r="K358" s="167">
        <f t="shared" si="709"/>
        <v>0.45061917745082314</v>
      </c>
      <c r="L358" s="351">
        <f t="shared" si="709"/>
        <v>0.42670577299864038</v>
      </c>
      <c r="M358" s="167">
        <f t="shared" si="709"/>
        <v>0.52180191217975369</v>
      </c>
      <c r="N358" s="167">
        <f t="shared" si="709"/>
        <v>0.45278194878454608</v>
      </c>
      <c r="O358" s="167">
        <f t="shared" si="709"/>
        <v>0.4623692480885595</v>
      </c>
      <c r="P358" s="167">
        <f t="shared" si="709"/>
        <v>0.42573964497041422</v>
      </c>
      <c r="Q358" s="167">
        <f t="shared" si="709"/>
        <v>0.45547847118352797</v>
      </c>
      <c r="R358" s="167">
        <f t="shared" si="709"/>
        <v>0.37984904787008344</v>
      </c>
      <c r="S358" s="167">
        <f t="shared" si="709"/>
        <v>0.83133910726182547</v>
      </c>
      <c r="T358" s="167">
        <f t="shared" si="709"/>
        <v>0.65806289441306043</v>
      </c>
      <c r="U358" s="167">
        <f t="shared" si="709"/>
        <v>0.75580032809936726</v>
      </c>
      <c r="V358" s="167">
        <f t="shared" si="709"/>
        <v>1.2192893846897097</v>
      </c>
      <c r="W358" s="167">
        <f t="shared" ref="W358:X358" si="710">IFERROR(+W42/W357,"-")</f>
        <v>0.88374209024359984</v>
      </c>
      <c r="X358" s="167">
        <f t="shared" si="710"/>
        <v>0.83899049012435989</v>
      </c>
      <c r="Y358" s="167">
        <f t="shared" ref="Y358:AN358" si="711">IFERROR(+Y42/Y357,"-")</f>
        <v>0.98149907495374766</v>
      </c>
      <c r="Z358" s="167">
        <f t="shared" si="711"/>
        <v>0.45642885340310085</v>
      </c>
      <c r="AA358" s="167">
        <f t="shared" si="711"/>
        <v>0.3909283033625896</v>
      </c>
      <c r="AB358" s="167">
        <f t="shared" si="711"/>
        <v>0.75468427955780404</v>
      </c>
      <c r="AC358" s="167">
        <f t="shared" si="711"/>
        <v>0.58020973570466949</v>
      </c>
      <c r="AD358" s="167">
        <f t="shared" si="711"/>
        <v>0.70686341189342639</v>
      </c>
      <c r="AE358" s="167">
        <f t="shared" si="711"/>
        <v>0.67757367011098357</v>
      </c>
      <c r="AF358" s="167">
        <f t="shared" si="711"/>
        <v>0.63001622420996717</v>
      </c>
      <c r="AG358" s="351">
        <f t="shared" si="711"/>
        <v>0.55428222301467434</v>
      </c>
      <c r="AH358" s="351">
        <f t="shared" si="711"/>
        <v>0.52528030432415307</v>
      </c>
      <c r="AI358" s="351">
        <f t="shared" si="711"/>
        <v>0.53942414144995954</v>
      </c>
      <c r="AJ358" s="167">
        <f t="shared" si="711"/>
        <v>1.2503184447367872</v>
      </c>
      <c r="AK358" s="167">
        <f t="shared" si="711"/>
        <v>0.72052723396006979</v>
      </c>
      <c r="AL358" s="167">
        <f t="shared" si="711"/>
        <v>0.68846640283954141</v>
      </c>
      <c r="AM358" s="351">
        <f t="shared" si="711"/>
        <v>1.0624982886558418</v>
      </c>
      <c r="AN358" s="352">
        <f t="shared" si="711"/>
        <v>0.4645560706971828</v>
      </c>
      <c r="AQ358" s="351">
        <f>IFERROR(+AQ42/AQ357,"-")</f>
        <v>0.45061917745082314</v>
      </c>
      <c r="AR358" s="351">
        <f>IFERROR(+AR42/AR357,"-")</f>
        <v>0.55428222301467434</v>
      </c>
      <c r="AS358" s="351">
        <f>IFERROR(+AS42/AS357,"-")</f>
        <v>0.52528030432415318</v>
      </c>
      <c r="AT358" s="351">
        <f>IFERROR(+AT42/AT357,"-")</f>
        <v>0.53942414144995943</v>
      </c>
      <c r="AU358" s="351">
        <f>IFERROR(+AU42/AU357,"-")</f>
        <v>1.0624982886558418</v>
      </c>
      <c r="AV358" s="352">
        <f t="shared" ref="AV358" si="712">IFERROR(+AV42/AV357,"-")</f>
        <v>0.46455607069718285</v>
      </c>
      <c r="AX358" s="351">
        <f>IFERROR(+AX42/AX357,"-")</f>
        <v>0.3855698403064019</v>
      </c>
      <c r="AY358" s="351">
        <f>IFERROR(+AY42/AY357,"-")</f>
        <v>0.61064007831249212</v>
      </c>
      <c r="AZ358" s="351">
        <f>IFERROR(+AZ42/AZ357,"-")</f>
        <v>0.58554113482784509</v>
      </c>
      <c r="BA358" s="351">
        <f>IFERROR(+BA42/BA357,"-")</f>
        <v>0.72004616272360067</v>
      </c>
      <c r="BB358" s="351">
        <f>IFERROR(+BB42/BB357,"-")</f>
        <v>0.58228641248159407</v>
      </c>
      <c r="BC358" s="352">
        <f t="shared" ref="BC358" si="713">IFERROR(+BC42/BC357,"-")</f>
        <v>0.61998005733516137</v>
      </c>
    </row>
    <row r="359" spans="1:55" s="204" customFormat="1">
      <c r="A359" s="287"/>
      <c r="B359" s="173" t="s">
        <v>22</v>
      </c>
      <c r="C359" s="308"/>
      <c r="D359" s="161">
        <f t="shared" ref="D359:V359" si="714">IFERROR(+D287/D266,"-")</f>
        <v>10.845746944731562</v>
      </c>
      <c r="E359" s="161">
        <f t="shared" si="714"/>
        <v>31.787584143605088</v>
      </c>
      <c r="F359" s="161">
        <f t="shared" si="714"/>
        <v>0</v>
      </c>
      <c r="G359" s="161">
        <f t="shared" si="714"/>
        <v>16.293265414130722</v>
      </c>
      <c r="H359" s="161">
        <f t="shared" si="714"/>
        <v>21.208560895685419</v>
      </c>
      <c r="I359" s="161">
        <f t="shared" si="714"/>
        <v>11.113024934383201</v>
      </c>
      <c r="J359" s="161">
        <f t="shared" si="714"/>
        <v>0</v>
      </c>
      <c r="K359" s="161">
        <f t="shared" si="714"/>
        <v>0</v>
      </c>
      <c r="L359" s="347">
        <f t="shared" si="714"/>
        <v>9.8624996116685821</v>
      </c>
      <c r="M359" s="161">
        <f t="shared" si="714"/>
        <v>5.8050541516245486</v>
      </c>
      <c r="N359" s="161">
        <f t="shared" si="714"/>
        <v>8.9561431796194775</v>
      </c>
      <c r="O359" s="161">
        <f t="shared" si="714"/>
        <v>0</v>
      </c>
      <c r="P359" s="161">
        <f t="shared" si="714"/>
        <v>11.985408890397014</v>
      </c>
      <c r="Q359" s="161">
        <f t="shared" si="714"/>
        <v>4.0490445859872608</v>
      </c>
      <c r="R359" s="161">
        <f t="shared" si="714"/>
        <v>7.1909061593034505</v>
      </c>
      <c r="S359" s="161">
        <f t="shared" si="714"/>
        <v>0</v>
      </c>
      <c r="T359" s="161">
        <f t="shared" si="714"/>
        <v>8.4856596558317392</v>
      </c>
      <c r="U359" s="161">
        <f t="shared" si="714"/>
        <v>3.7871500358937547</v>
      </c>
      <c r="V359" s="161">
        <f t="shared" si="714"/>
        <v>3.4559073884916582</v>
      </c>
      <c r="W359" s="161">
        <f t="shared" ref="W359:X359" si="715">IFERROR(+W287/W266,"-")</f>
        <v>0</v>
      </c>
      <c r="X359" s="161">
        <f t="shared" si="715"/>
        <v>0</v>
      </c>
      <c r="Y359" s="161">
        <f t="shared" ref="Y359:AN359" si="716">IFERROR(+Y287/Y266,"-")</f>
        <v>0</v>
      </c>
      <c r="Z359" s="161">
        <f t="shared" si="716"/>
        <v>11.678541924824453</v>
      </c>
      <c r="AA359" s="161">
        <f t="shared" si="716"/>
        <v>13.146786632390745</v>
      </c>
      <c r="AB359" s="161">
        <f t="shared" si="716"/>
        <v>10.636981645139361</v>
      </c>
      <c r="AC359" s="161">
        <f t="shared" si="716"/>
        <v>12.183872541050235</v>
      </c>
      <c r="AD359" s="161">
        <f t="shared" si="716"/>
        <v>0</v>
      </c>
      <c r="AE359" s="161">
        <f t="shared" si="716"/>
        <v>11.652813299232736</v>
      </c>
      <c r="AF359" s="161">
        <f t="shared" si="716"/>
        <v>0</v>
      </c>
      <c r="AG359" s="347">
        <f t="shared" si="716"/>
        <v>5.7970522369894359</v>
      </c>
      <c r="AH359" s="347">
        <f t="shared" si="716"/>
        <v>7.3542107206390765</v>
      </c>
      <c r="AI359" s="347">
        <f t="shared" si="716"/>
        <v>6.8326453014665942</v>
      </c>
      <c r="AJ359" s="161">
        <f t="shared" si="716"/>
        <v>0</v>
      </c>
      <c r="AK359" s="161">
        <f t="shared" si="716"/>
        <v>0</v>
      </c>
      <c r="AL359" s="161">
        <f t="shared" si="716"/>
        <v>0</v>
      </c>
      <c r="AM359" s="347">
        <f t="shared" si="716"/>
        <v>0</v>
      </c>
      <c r="AN359" s="348">
        <f t="shared" si="716"/>
        <v>7.481683176801261</v>
      </c>
      <c r="AQ359" s="347">
        <f>IFERROR(+AQ287/AQ266,"-")</f>
        <v>0</v>
      </c>
      <c r="AR359" s="347">
        <f>IFERROR(+AR287/AR266,"-")</f>
        <v>5.7970522369894359</v>
      </c>
      <c r="AS359" s="347">
        <f>IFERROR(+AS287/AS266,"-")</f>
        <v>7.3542107206390765</v>
      </c>
      <c r="AT359" s="347">
        <f>IFERROR(+AT287/AT266,"-")</f>
        <v>6.8326453014665942</v>
      </c>
      <c r="AU359" s="347">
        <f>IFERROR(+AU287/AU266,"-")</f>
        <v>0</v>
      </c>
      <c r="AV359" s="348">
        <f t="shared" ref="AV359" si="717">IFERROR(+AV287/AV266,"-")</f>
        <v>7.4816831768012619</v>
      </c>
      <c r="AX359" s="347">
        <f>IFERROR(+AX287/AX266,"-")</f>
        <v>7.803851851851852</v>
      </c>
      <c r="AY359" s="347">
        <f>IFERROR(+AY287/AY266,"-")</f>
        <v>5.7327988338192419</v>
      </c>
      <c r="AZ359" s="347">
        <f>IFERROR(+AZ287/AZ266,"-")</f>
        <v>4.3392491467576795</v>
      </c>
      <c r="BA359" s="347">
        <f>IFERROR(+BA287/BA266,"-")</f>
        <v>6.1842551747539867</v>
      </c>
      <c r="BB359" s="347">
        <f>IFERROR(+BB287/BB266,"-")</f>
        <v>0</v>
      </c>
      <c r="BC359" s="348">
        <f t="shared" ref="BC359" si="718">IFERROR(+BC287/BC266,"-")</f>
        <v>4.3621349928195308</v>
      </c>
    </row>
    <row r="360" spans="1:55" s="204" customFormat="1">
      <c r="A360" s="287"/>
      <c r="B360" s="173" t="s">
        <v>21</v>
      </c>
      <c r="C360" s="308"/>
      <c r="D360" s="162">
        <f t="shared" ref="D360:V360" si="719">IFERROR(+(D51*1000)/D287,"-")</f>
        <v>90.223119183764993</v>
      </c>
      <c r="E360" s="162">
        <f t="shared" si="719"/>
        <v>0</v>
      </c>
      <c r="F360" s="162" t="str">
        <f t="shared" si="719"/>
        <v>-</v>
      </c>
      <c r="G360" s="162">
        <f t="shared" si="719"/>
        <v>71.712500355273676</v>
      </c>
      <c r="H360" s="162">
        <f t="shared" si="719"/>
        <v>28.056125125940326</v>
      </c>
      <c r="I360" s="162">
        <f t="shared" si="719"/>
        <v>142.58370851477355</v>
      </c>
      <c r="J360" s="162" t="str">
        <f t="shared" si="719"/>
        <v>-</v>
      </c>
      <c r="K360" s="162" t="str">
        <f t="shared" si="719"/>
        <v>-</v>
      </c>
      <c r="L360" s="337">
        <f t="shared" si="719"/>
        <v>95.069834689917599</v>
      </c>
      <c r="M360" s="162">
        <f t="shared" si="719"/>
        <v>118.98839137645108</v>
      </c>
      <c r="N360" s="162">
        <f t="shared" si="719"/>
        <v>76.15309833291326</v>
      </c>
      <c r="O360" s="162" t="str">
        <f t="shared" si="719"/>
        <v>-</v>
      </c>
      <c r="P360" s="162">
        <f t="shared" si="719"/>
        <v>68.825910931174093</v>
      </c>
      <c r="Q360" s="162">
        <f t="shared" si="719"/>
        <v>155.49787635677205</v>
      </c>
      <c r="R360" s="162">
        <f t="shared" si="719"/>
        <v>122.60639490560115</v>
      </c>
      <c r="S360" s="162" t="str">
        <f t="shared" si="719"/>
        <v>-</v>
      </c>
      <c r="T360" s="162">
        <f t="shared" si="719"/>
        <v>141.40861391875362</v>
      </c>
      <c r="U360" s="162">
        <f t="shared" si="719"/>
        <v>32.413989195336931</v>
      </c>
      <c r="V360" s="162">
        <f t="shared" si="719"/>
        <v>171.42857142857142</v>
      </c>
      <c r="W360" s="162" t="str">
        <f t="shared" ref="W360:X360" si="720">IFERROR(+(W51*1000)/W287,"-")</f>
        <v>-</v>
      </c>
      <c r="X360" s="162" t="str">
        <f t="shared" si="720"/>
        <v>-</v>
      </c>
      <c r="Y360" s="162" t="str">
        <f t="shared" ref="Y360:AN360" si="721">IFERROR(+(Y51*1000)/Y287,"-")</f>
        <v>-</v>
      </c>
      <c r="Z360" s="162">
        <f t="shared" si="721"/>
        <v>55.245589990715771</v>
      </c>
      <c r="AA360" s="162">
        <f t="shared" si="721"/>
        <v>80.620245986586099</v>
      </c>
      <c r="AB360" s="162">
        <f t="shared" si="721"/>
        <v>87.077395027800861</v>
      </c>
      <c r="AC360" s="162">
        <f t="shared" si="721"/>
        <v>56.909918204502091</v>
      </c>
      <c r="AD360" s="162" t="str">
        <f t="shared" si="721"/>
        <v>-</v>
      </c>
      <c r="AE360" s="162">
        <f t="shared" si="721"/>
        <v>68.477366255144034</v>
      </c>
      <c r="AF360" s="162" t="str">
        <f t="shared" si="721"/>
        <v>-</v>
      </c>
      <c r="AG360" s="337">
        <f t="shared" si="721"/>
        <v>112.44171325757019</v>
      </c>
      <c r="AH360" s="337">
        <f t="shared" si="721"/>
        <v>116.3693953556302</v>
      </c>
      <c r="AI360" s="337">
        <f t="shared" si="721"/>
        <v>104.52424297832084</v>
      </c>
      <c r="AJ360" s="162" t="str">
        <f t="shared" si="721"/>
        <v>-</v>
      </c>
      <c r="AK360" s="162" t="str">
        <f t="shared" si="721"/>
        <v>-</v>
      </c>
      <c r="AL360" s="162" t="str">
        <f t="shared" si="721"/>
        <v>-</v>
      </c>
      <c r="AM360" s="337" t="str">
        <f t="shared" si="721"/>
        <v>-</v>
      </c>
      <c r="AN360" s="338">
        <f t="shared" si="721"/>
        <v>106.34390220855417</v>
      </c>
      <c r="AQ360" s="337" t="str">
        <f>IFERROR(+(AQ51*1000)/AQ287,"-")</f>
        <v>-</v>
      </c>
      <c r="AR360" s="337">
        <f>IFERROR(+(AR51*1000)/AR287,"-")</f>
        <v>112.44171325757019</v>
      </c>
      <c r="AS360" s="337">
        <f>IFERROR(+(AS51*1000)/AS287,"-")</f>
        <v>116.36939535563019</v>
      </c>
      <c r="AT360" s="337">
        <f>IFERROR(+(AT51*1000)/AT287,"-")</f>
        <v>104.52424297832084</v>
      </c>
      <c r="AU360" s="337" t="str">
        <f>IFERROR(+(AU51*1000)/AU287,"-")</f>
        <v>-</v>
      </c>
      <c r="AV360" s="338">
        <f t="shared" ref="AV360" si="722">IFERROR(+(AV51*1000)/AV287,"-")</f>
        <v>106.34390220855417</v>
      </c>
      <c r="AX360" s="337">
        <f>IFERROR(+(AX51*1000)/AX287,"-")</f>
        <v>106.0065304882679</v>
      </c>
      <c r="AY360" s="337">
        <f>IFERROR(+(AY51*1000)/AY287,"-")</f>
        <v>115.59488392198743</v>
      </c>
      <c r="AZ360" s="337">
        <f>IFERROR(+(AZ51*1000)/AZ287,"-")</f>
        <v>172.76230926537676</v>
      </c>
      <c r="BA360" s="337">
        <f>IFERROR(+(BA51*1000)/BA287,"-")</f>
        <v>94.485596707818928</v>
      </c>
      <c r="BB360" s="337" t="str">
        <f>IFERROR(+(BB51*1000)/BB287,"-")</f>
        <v>-</v>
      </c>
      <c r="BC360" s="338">
        <f t="shared" ref="BC360" si="723">IFERROR(+(BC51*1000)/BC287,"-")</f>
        <v>149.519890260631</v>
      </c>
    </row>
    <row r="361" spans="1:55" s="204" customFormat="1">
      <c r="A361" s="287"/>
      <c r="B361" s="173" t="s">
        <v>20</v>
      </c>
      <c r="C361" s="308"/>
      <c r="D361" s="163">
        <f t="shared" ref="D361:V361" si="724">IFERROR(+D58/D110,"-")</f>
        <v>5.2900123304562272E-2</v>
      </c>
      <c r="E361" s="163">
        <f t="shared" si="724"/>
        <v>4.4538565164123002E-2</v>
      </c>
      <c r="F361" s="163">
        <f t="shared" si="724"/>
        <v>3.8221525268783779E-2</v>
      </c>
      <c r="G361" s="163">
        <f t="shared" si="724"/>
        <v>7.1324874810148098E-2</v>
      </c>
      <c r="H361" s="163">
        <f t="shared" si="724"/>
        <v>3.46399427837761E-2</v>
      </c>
      <c r="I361" s="163">
        <f t="shared" si="724"/>
        <v>5.2408741816074085E-2</v>
      </c>
      <c r="J361" s="163">
        <f t="shared" si="724"/>
        <v>5.1737094068032674E-2</v>
      </c>
      <c r="K361" s="163">
        <f t="shared" si="724"/>
        <v>4.4191156810700648E-2</v>
      </c>
      <c r="L361" s="322">
        <f t="shared" si="724"/>
        <v>5.132355863503929E-2</v>
      </c>
      <c r="M361" s="163">
        <f t="shared" si="724"/>
        <v>5.1056976041876381E-2</v>
      </c>
      <c r="N361" s="163">
        <f t="shared" si="724"/>
        <v>4.1825566613958393E-2</v>
      </c>
      <c r="O361" s="163">
        <f t="shared" si="724"/>
        <v>3.735452855937841E-2</v>
      </c>
      <c r="P361" s="163">
        <f t="shared" si="724"/>
        <v>4.0666531545878334E-2</v>
      </c>
      <c r="Q361" s="163">
        <f t="shared" si="724"/>
        <v>5.4795607359854018E-2</v>
      </c>
      <c r="R361" s="163">
        <f t="shared" si="724"/>
        <v>4.1976758240809493E-2</v>
      </c>
      <c r="S361" s="163">
        <f t="shared" si="724"/>
        <v>5.4696679240615914E-2</v>
      </c>
      <c r="T361" s="163">
        <f t="shared" si="724"/>
        <v>5.5534912967673711E-2</v>
      </c>
      <c r="U361" s="163">
        <f t="shared" si="724"/>
        <v>7.9285822363443795E-2</v>
      </c>
      <c r="V361" s="163">
        <f t="shared" si="724"/>
        <v>0.12779017857142858</v>
      </c>
      <c r="W361" s="163">
        <f t="shared" ref="W361:X361" si="725">IFERROR(+W58/W110,"-")</f>
        <v>5.9944888647964947E-2</v>
      </c>
      <c r="X361" s="163">
        <f t="shared" si="725"/>
        <v>8.5369359011210122E-2</v>
      </c>
      <c r="Y361" s="163">
        <f t="shared" ref="Y361:AN361" si="726">IFERROR(+Y58/Y110,"-")</f>
        <v>9.7209102619149848E-2</v>
      </c>
      <c r="Z361" s="163">
        <f t="shared" si="726"/>
        <v>3.8068226894089646E-2</v>
      </c>
      <c r="AA361" s="163">
        <f t="shared" si="726"/>
        <v>3.7109829579249527E-2</v>
      </c>
      <c r="AB361" s="163">
        <f t="shared" si="726"/>
        <v>6.2358215404558714E-2</v>
      </c>
      <c r="AC361" s="163">
        <f t="shared" si="726"/>
        <v>6.579818280281606E-2</v>
      </c>
      <c r="AD361" s="163">
        <f t="shared" si="726"/>
        <v>0.10668191471981703</v>
      </c>
      <c r="AE361" s="163">
        <f t="shared" si="726"/>
        <v>6.8810118912368406E-2</v>
      </c>
      <c r="AF361" s="163">
        <f t="shared" si="726"/>
        <v>5.8591308352797973E-2</v>
      </c>
      <c r="AG361" s="322">
        <f t="shared" si="726"/>
        <v>5.2252851146071568E-2</v>
      </c>
      <c r="AH361" s="322">
        <f t="shared" si="726"/>
        <v>4.9815513116814661E-2</v>
      </c>
      <c r="AI361" s="322">
        <f t="shared" si="726"/>
        <v>5.715502555366269E-2</v>
      </c>
      <c r="AJ361" s="163">
        <f t="shared" si="726"/>
        <v>0.14756611728631661</v>
      </c>
      <c r="AK361" s="163">
        <f t="shared" si="726"/>
        <v>0.16750902527075812</v>
      </c>
      <c r="AL361" s="163">
        <f t="shared" si="726"/>
        <v>4.3211867139632376E-2</v>
      </c>
      <c r="AM361" s="322">
        <f t="shared" si="726"/>
        <v>0.13134280768880385</v>
      </c>
      <c r="AN361" s="323">
        <f t="shared" si="726"/>
        <v>5.2521038433665998E-2</v>
      </c>
      <c r="AQ361" s="322">
        <f>IFERROR(+AQ58/AQ110,"-")</f>
        <v>4.4191156810700648E-2</v>
      </c>
      <c r="AR361" s="322">
        <f>IFERROR(+AR58/AR110,"-")</f>
        <v>5.2252851146071574E-2</v>
      </c>
      <c r="AS361" s="322">
        <f>IFERROR(+AS58/AS110,"-")</f>
        <v>4.9815513116814661E-2</v>
      </c>
      <c r="AT361" s="322">
        <f>IFERROR(+AT58/AT110,"-")</f>
        <v>5.7155025553662683E-2</v>
      </c>
      <c r="AU361" s="322">
        <f>IFERROR(+AU58/AU110,"-")</f>
        <v>0.13134280768880385</v>
      </c>
      <c r="AV361" s="323">
        <f t="shared" ref="AV361" si="727">IFERROR(+AV58/AV110,"-")</f>
        <v>5.2521038433665998E-2</v>
      </c>
      <c r="AX361" s="322">
        <f>IFERROR(+AX58/AX110,"-")</f>
        <v>3.8917352665264138E-2</v>
      </c>
      <c r="AY361" s="322">
        <f>IFERROR(+AY58/AY110,"-")</f>
        <v>5.1524592771399966E-2</v>
      </c>
      <c r="AZ361" s="322">
        <f>IFERROR(+AZ58/AZ110,"-")</f>
        <v>5.4626231020719257E-2</v>
      </c>
      <c r="BA361" s="322">
        <f>IFERROR(+BA58/BA110,"-")</f>
        <v>6.987441367831744E-2</v>
      </c>
      <c r="BB361" s="322">
        <f>IFERROR(+BB58/BB110,"-")</f>
        <v>0.10474040632054175</v>
      </c>
      <c r="BC361" s="323">
        <f t="shared" ref="BC361" si="728">IFERROR(+BC58/BC110,"-")</f>
        <v>6.0242458065916347E-2</v>
      </c>
    </row>
    <row r="362" spans="1:55" s="204" customFormat="1">
      <c r="A362" s="287"/>
      <c r="B362" s="173" t="s">
        <v>19</v>
      </c>
      <c r="C362" s="308"/>
      <c r="D362" s="163">
        <f t="shared" ref="D362:V362" si="729">IFERROR(+(D69-D67+D53+D60)/D110,"-")</f>
        <v>8.7501849568434029E-2</v>
      </c>
      <c r="E362" s="163">
        <f t="shared" si="729"/>
        <v>3.9754300571561624E-2</v>
      </c>
      <c r="F362" s="163">
        <f t="shared" si="729"/>
        <v>5.0955509347849613E-2</v>
      </c>
      <c r="G362" s="163">
        <f t="shared" si="729"/>
        <v>9.0568789832701696E-2</v>
      </c>
      <c r="H362" s="163">
        <f t="shared" si="729"/>
        <v>5.3839834785281183E-2</v>
      </c>
      <c r="I362" s="163">
        <f t="shared" si="729"/>
        <v>8.0616335796744432E-2</v>
      </c>
      <c r="J362" s="163">
        <f t="shared" si="729"/>
        <v>5.2543613596170165E-2</v>
      </c>
      <c r="K362" s="163">
        <f t="shared" si="729"/>
        <v>7.7945855784230578E-2</v>
      </c>
      <c r="L362" s="322">
        <f t="shared" si="729"/>
        <v>7.219628250724007E-2</v>
      </c>
      <c r="M362" s="163">
        <f t="shared" si="729"/>
        <v>0.11769679887255889</v>
      </c>
      <c r="N362" s="163">
        <f t="shared" si="729"/>
        <v>5.827364896288717E-2</v>
      </c>
      <c r="O362" s="163">
        <f t="shared" si="729"/>
        <v>8.976882299288845E-2</v>
      </c>
      <c r="P362" s="163">
        <f t="shared" si="729"/>
        <v>5.8169499377479228E-2</v>
      </c>
      <c r="Q362" s="163">
        <f t="shared" si="729"/>
        <v>5.011470846859236E-2</v>
      </c>
      <c r="R362" s="163">
        <f t="shared" si="729"/>
        <v>6.2265812511871257E-2</v>
      </c>
      <c r="S362" s="163">
        <f t="shared" si="729"/>
        <v>2.1025292189722343E-2</v>
      </c>
      <c r="T362" s="163">
        <f t="shared" si="729"/>
        <v>7.3098579472375455E-2</v>
      </c>
      <c r="U362" s="163">
        <f t="shared" si="729"/>
        <v>0.24085338175215615</v>
      </c>
      <c r="V362" s="163">
        <f t="shared" si="729"/>
        <v>0.16804846938775511</v>
      </c>
      <c r="W362" s="163">
        <f t="shared" ref="W362:X362" si="730">IFERROR(+(W69-W67+W53+W60)/W110,"-")</f>
        <v>0.12820165334056105</v>
      </c>
      <c r="X362" s="163">
        <f t="shared" si="730"/>
        <v>0.71256108077033631</v>
      </c>
      <c r="Y362" s="163">
        <f t="shared" ref="Y362:AN362" si="731">IFERROR(+(Y69-Y67+Y53+Y60)/Y110,"-")</f>
        <v>0.20088736224416773</v>
      </c>
      <c r="Z362" s="163">
        <f t="shared" si="731"/>
        <v>5.8675128917096392E-2</v>
      </c>
      <c r="AA362" s="163">
        <f t="shared" si="731"/>
        <v>6.5685691380692551E-2</v>
      </c>
      <c r="AB362" s="163">
        <f t="shared" si="731"/>
        <v>9.5495300853408238E-2</v>
      </c>
      <c r="AC362" s="163">
        <f t="shared" si="731"/>
        <v>6.9338307559620518E-2</v>
      </c>
      <c r="AD362" s="163">
        <f t="shared" si="731"/>
        <v>0.16112563306649241</v>
      </c>
      <c r="AE362" s="163">
        <f t="shared" si="731"/>
        <v>2.419904567143831E-2</v>
      </c>
      <c r="AF362" s="163">
        <f t="shared" si="731"/>
        <v>6.2588413330262854E-2</v>
      </c>
      <c r="AG362" s="322">
        <f t="shared" si="731"/>
        <v>7.9515112560011092E-2</v>
      </c>
      <c r="AH362" s="322">
        <f t="shared" si="731"/>
        <v>7.752665936828447E-2</v>
      </c>
      <c r="AI362" s="322">
        <f t="shared" si="731"/>
        <v>9.5829642248722313E-2</v>
      </c>
      <c r="AJ362" s="163">
        <f t="shared" si="731"/>
        <v>0.26565095183339721</v>
      </c>
      <c r="AK362" s="163">
        <f t="shared" si="731"/>
        <v>0.25807117070654978</v>
      </c>
      <c r="AL362" s="163">
        <f t="shared" si="731"/>
        <v>-4.1277007416962268E-2</v>
      </c>
      <c r="AM362" s="322">
        <f t="shared" si="731"/>
        <v>0.21062221007561263</v>
      </c>
      <c r="AN362" s="323">
        <f t="shared" si="731"/>
        <v>7.5391685293938859E-2</v>
      </c>
      <c r="AQ362" s="322">
        <f>IFERROR(+(AQ69-AQ67+AQ53+AQ60)/AQ110,"-")</f>
        <v>7.7945855784230578E-2</v>
      </c>
      <c r="AR362" s="322">
        <f>IFERROR(+(AR69-AR67+AR53+AR60)/AR110,"-")</f>
        <v>7.9515112560011092E-2</v>
      </c>
      <c r="AS362" s="322">
        <f>IFERROR(+(AS69-AS67+AS53+AS60)/AS110,"-")</f>
        <v>7.7526659368284484E-2</v>
      </c>
      <c r="AT362" s="322">
        <f>IFERROR(+(AT69-AT67+AT53+AT60)/AT110,"-")</f>
        <v>9.5829642248722313E-2</v>
      </c>
      <c r="AU362" s="322">
        <f>IFERROR(+(AU69-AU67+AU53+AU60)/AU110,"-")</f>
        <v>0.21062221007561266</v>
      </c>
      <c r="AV362" s="323">
        <f t="shared" ref="AV362" si="732">IFERROR(+(AV69-AV67+AV53+AV60)/AV110,"-")</f>
        <v>7.5391685293938859E-2</v>
      </c>
      <c r="AX362" s="322">
        <f>IFERROR(+(AX69-AX67+AX53+AX60)/AX110,"-")</f>
        <v>5.9232056917332049E-2</v>
      </c>
      <c r="AY362" s="322">
        <f>IFERROR(+(AY69-AY67+AY53+AY60)/AY110,"-")</f>
        <v>6.8000860770389498E-2</v>
      </c>
      <c r="AZ362" s="322">
        <f>IFERROR(+(AZ69-AZ67+AZ53+AZ60)/AZ110,"-")</f>
        <v>5.8968650339972319E-2</v>
      </c>
      <c r="BA362" s="322">
        <f>IFERROR(+(BA69-BA67+BA53+BA60)/BA110,"-")</f>
        <v>9.4295657436828564E-2</v>
      </c>
      <c r="BB362" s="322">
        <f>IFERROR(+(BB69-BB67+BB53+BB60)/BB110,"-")</f>
        <v>0.16136730087068688</v>
      </c>
      <c r="BC362" s="323">
        <f t="shared" ref="BC362" si="733">IFERROR(+(BC69-BC67+BC53+BC60)/BC110,"-")</f>
        <v>9.2689052181192444E-2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4">+D81+D82-D91+D113</f>
        <v>2197</v>
      </c>
      <c r="E365" s="162">
        <f t="shared" si="734"/>
        <v>28245</v>
      </c>
      <c r="F365" s="162">
        <f t="shared" si="734"/>
        <v>77528</v>
      </c>
      <c r="G365" s="162">
        <f t="shared" si="734"/>
        <v>42095</v>
      </c>
      <c r="H365" s="162">
        <f t="shared" si="734"/>
        <v>51543</v>
      </c>
      <c r="I365" s="162">
        <f t="shared" si="734"/>
        <v>81918</v>
      </c>
      <c r="J365" s="162">
        <f t="shared" si="734"/>
        <v>27289</v>
      </c>
      <c r="K365" s="162">
        <f t="shared" si="734"/>
        <v>46270</v>
      </c>
      <c r="L365" s="337">
        <f t="shared" si="734"/>
        <v>357085</v>
      </c>
      <c r="M365" s="162">
        <f t="shared" si="734"/>
        <v>20046</v>
      </c>
      <c r="N365" s="162">
        <f t="shared" si="734"/>
        <v>5279</v>
      </c>
      <c r="O365" s="162">
        <f t="shared" si="734"/>
        <v>18831</v>
      </c>
      <c r="P365" s="162">
        <f t="shared" si="734"/>
        <v>6857</v>
      </c>
      <c r="Q365" s="162">
        <f t="shared" si="734"/>
        <v>32041</v>
      </c>
      <c r="R365" s="162">
        <f t="shared" si="734"/>
        <v>16364</v>
      </c>
      <c r="S365" s="162">
        <f t="shared" si="734"/>
        <v>4341</v>
      </c>
      <c r="T365" s="162">
        <f t="shared" si="734"/>
        <v>88</v>
      </c>
      <c r="U365" s="162">
        <f t="shared" si="734"/>
        <v>23279</v>
      </c>
      <c r="V365" s="162">
        <f t="shared" si="734"/>
        <v>7884</v>
      </c>
      <c r="W365" s="162">
        <f t="shared" ref="W365:X365" si="735">+W81+W82-W91+W113</f>
        <v>1525</v>
      </c>
      <c r="X365" s="162">
        <f t="shared" si="735"/>
        <v>9522</v>
      </c>
      <c r="Y365" s="162">
        <f t="shared" ref="Y365:AN365" si="736">+Y81+Y82-Y91+Y113</f>
        <v>16510</v>
      </c>
      <c r="Z365" s="162">
        <f t="shared" si="736"/>
        <v>-1056</v>
      </c>
      <c r="AA365" s="162">
        <f t="shared" si="736"/>
        <v>8193</v>
      </c>
      <c r="AB365" s="162">
        <f t="shared" si="736"/>
        <v>3964</v>
      </c>
      <c r="AC365" s="162">
        <f t="shared" si="736"/>
        <v>1060</v>
      </c>
      <c r="AD365" s="162">
        <f t="shared" si="736"/>
        <v>13537</v>
      </c>
      <c r="AE365" s="162">
        <f t="shared" si="736"/>
        <v>3774</v>
      </c>
      <c r="AF365" s="162">
        <f t="shared" si="736"/>
        <v>6706</v>
      </c>
      <c r="AG365" s="337">
        <f t="shared" si="736"/>
        <v>198745</v>
      </c>
      <c r="AH365" s="337">
        <f t="shared" si="736"/>
        <v>32460</v>
      </c>
      <c r="AI365" s="337">
        <f t="shared" si="736"/>
        <v>55640</v>
      </c>
      <c r="AJ365" s="162">
        <f t="shared" si="736"/>
        <v>21861</v>
      </c>
      <c r="AK365" s="162">
        <f t="shared" si="736"/>
        <v>14555</v>
      </c>
      <c r="AL365" s="162">
        <f t="shared" si="736"/>
        <v>5847</v>
      </c>
      <c r="AM365" s="337">
        <f t="shared" si="736"/>
        <v>42263</v>
      </c>
      <c r="AN365" s="338">
        <f t="shared" si="736"/>
        <v>598093</v>
      </c>
      <c r="AQ365" s="337">
        <f>+AQ81+AQ82-AQ91+AQ113</f>
        <v>5783.75</v>
      </c>
      <c r="AR365" s="337">
        <f>+AR81+AR82-AR91+AR113</f>
        <v>9937.2499999999982</v>
      </c>
      <c r="AS365" s="337">
        <f>+AS81+AS82-AS91+AS113</f>
        <v>6492</v>
      </c>
      <c r="AT365" s="337">
        <f>+AT81+AT82-AT91+AT113</f>
        <v>3709.333333333333</v>
      </c>
      <c r="AU365" s="337">
        <f>+AU81+AU82-AU91+AU113</f>
        <v>14087.666666666668</v>
      </c>
      <c r="AV365" s="338">
        <f t="shared" ref="AV365" si="737">+AV81+AV82-AV91+AV113</f>
        <v>19293.322580645163</v>
      </c>
      <c r="AX365" s="337">
        <f>+AX81+AX82-AX91+AX113</f>
        <v>39227</v>
      </c>
      <c r="AY365" s="337">
        <f>+AY81+AY82-AY91+AY113</f>
        <v>6517</v>
      </c>
      <c r="AZ365" s="337">
        <f>+AZ81+AZ82-AZ91+AZ113</f>
        <v>1443</v>
      </c>
      <c r="BA365" s="337">
        <f>+BA81+BA82-BA91+BA113</f>
        <v>7660</v>
      </c>
      <c r="BB365" s="337">
        <f>+BB81+BB82-BB91+BB113</f>
        <v>8776</v>
      </c>
      <c r="BC365" s="338">
        <f t="shared" ref="BC365" si="738">+BC81+BC82-BC91+BC113</f>
        <v>8075</v>
      </c>
    </row>
    <row r="366" spans="1:55" s="204" customFormat="1">
      <c r="A366" s="287"/>
      <c r="B366" s="173" t="s">
        <v>16</v>
      </c>
      <c r="C366" s="308"/>
      <c r="D366" s="161">
        <f t="shared" ref="D366:V366" si="739">IFERROR(+D88/D100,"-")</f>
        <v>0.1758742478416325</v>
      </c>
      <c r="E366" s="161">
        <f t="shared" si="739"/>
        <v>2.1907767437574863</v>
      </c>
      <c r="F366" s="161">
        <f t="shared" si="739"/>
        <v>1.1352394837734219</v>
      </c>
      <c r="G366" s="161">
        <f t="shared" si="739"/>
        <v>0.49029053429871783</v>
      </c>
      <c r="H366" s="161">
        <f t="shared" si="739"/>
        <v>1.6665642128989293</v>
      </c>
      <c r="I366" s="161">
        <f t="shared" si="739"/>
        <v>1.2728061437614473</v>
      </c>
      <c r="J366" s="161">
        <f t="shared" si="739"/>
        <v>0.8644445962252123</v>
      </c>
      <c r="K366" s="161">
        <f t="shared" si="739"/>
        <v>1.3722657788279096</v>
      </c>
      <c r="L366" s="347">
        <f t="shared" si="739"/>
        <v>0.92940935341137887</v>
      </c>
      <c r="M366" s="161">
        <f t="shared" si="739"/>
        <v>6.365591397849462</v>
      </c>
      <c r="N366" s="161">
        <f t="shared" si="739"/>
        <v>1.0495682404396098</v>
      </c>
      <c r="O366" s="161">
        <f t="shared" si="739"/>
        <v>1.1947559274755928</v>
      </c>
      <c r="P366" s="161">
        <f t="shared" si="739"/>
        <v>1.493762800223422</v>
      </c>
      <c r="Q366" s="161">
        <f t="shared" si="739"/>
        <v>1.7118916437098255</v>
      </c>
      <c r="R366" s="161">
        <f t="shared" si="739"/>
        <v>1.199084249084249</v>
      </c>
      <c r="S366" s="161">
        <f t="shared" si="739"/>
        <v>0.54000833506980617</v>
      </c>
      <c r="T366" s="161">
        <f t="shared" si="739"/>
        <v>0.24692231498514222</v>
      </c>
      <c r="U366" s="161">
        <f t="shared" si="739"/>
        <v>4.2761061946902652</v>
      </c>
      <c r="V366" s="161">
        <f t="shared" si="739"/>
        <v>2.4090154211150652</v>
      </c>
      <c r="W366" s="161">
        <f t="shared" ref="W366:X366" si="740">IFERROR(+W88/W100,"-")</f>
        <v>0.50871948181365223</v>
      </c>
      <c r="X366" s="161">
        <f t="shared" si="740"/>
        <v>4.1142511102139689</v>
      </c>
      <c r="Y366" s="161">
        <f t="shared" ref="Y366:AN366" si="741">IFERROR(+Y88/Y100,"-")</f>
        <v>1.5440969287123134</v>
      </c>
      <c r="Z366" s="161">
        <f t="shared" si="741"/>
        <v>0.27797690163281563</v>
      </c>
      <c r="AA366" s="161">
        <f t="shared" si="741"/>
        <v>0.75787728026533996</v>
      </c>
      <c r="AB366" s="161">
        <f t="shared" si="741"/>
        <v>2.1290818286592392</v>
      </c>
      <c r="AC366" s="161">
        <f t="shared" si="741"/>
        <v>0.68520418633285451</v>
      </c>
      <c r="AD366" s="161">
        <f t="shared" si="741"/>
        <v>1.1625021247662757</v>
      </c>
      <c r="AE366" s="161">
        <f t="shared" si="741"/>
        <v>0.19175931426631587</v>
      </c>
      <c r="AF366" s="161">
        <f t="shared" si="741"/>
        <v>1.2250692520775623</v>
      </c>
      <c r="AG366" s="347">
        <f t="shared" si="741"/>
        <v>1.1648515371853991</v>
      </c>
      <c r="AH366" s="347">
        <f t="shared" si="741"/>
        <v>0.72064888644487213</v>
      </c>
      <c r="AI366" s="347">
        <f t="shared" si="741"/>
        <v>1.0158642261699866</v>
      </c>
      <c r="AJ366" s="161">
        <f t="shared" si="741"/>
        <v>1.5236149798823893</v>
      </c>
      <c r="AK366" s="161">
        <f t="shared" si="741"/>
        <v>4.9783013019218849</v>
      </c>
      <c r="AL366" s="161">
        <f t="shared" si="741"/>
        <v>2.9448604492852279</v>
      </c>
      <c r="AM366" s="347">
        <f t="shared" si="741"/>
        <v>2.2100452529235182</v>
      </c>
      <c r="AN366" s="348">
        <f t="shared" si="741"/>
        <v>1.0268859928273191</v>
      </c>
      <c r="AQ366" s="347">
        <f>IFERROR(+AQ88/AQ100,"-")</f>
        <v>1.3722657788279096</v>
      </c>
      <c r="AR366" s="347">
        <f>IFERROR(+AR88/AR100,"-")</f>
        <v>1.1648515371853991</v>
      </c>
      <c r="AS366" s="347">
        <f>IFERROR(+AS88/AS100,"-")</f>
        <v>0.72064888644487213</v>
      </c>
      <c r="AT366" s="347">
        <f>IFERROR(+AT88/AT100,"-")</f>
        <v>1.0158642261699868</v>
      </c>
      <c r="AU366" s="347">
        <f>IFERROR(+AU88/AU100,"-")</f>
        <v>2.2100452529235182</v>
      </c>
      <c r="AV366" s="348">
        <f t="shared" ref="AV366" si="742">IFERROR(+AV88/AV100,"-")</f>
        <v>1.0268859928273191</v>
      </c>
      <c r="AX366" s="347">
        <f>IFERROR(+AX88/AX100,"-")</f>
        <v>1.3931330725224604</v>
      </c>
      <c r="AY366" s="347">
        <f>IFERROR(+AY88/AY100,"-")</f>
        <v>1.053902241425871</v>
      </c>
      <c r="AZ366" s="347">
        <f>IFERROR(+AZ88/AZ100,"-")</f>
        <v>0.75174230834608191</v>
      </c>
      <c r="BA366" s="347">
        <f>IFERROR(+BA88/BA100,"-")</f>
        <v>1.6337892196299275</v>
      </c>
      <c r="BB366" s="347">
        <f>IFERROR(+BB88/BB100,"-")</f>
        <v>4.9783013019218849</v>
      </c>
      <c r="BC366" s="348">
        <f t="shared" ref="BC366" si="743">IFERROR(+BC88/BC100,"-")</f>
        <v>1.0623415046491969</v>
      </c>
    </row>
    <row r="367" spans="1:55" s="204" customFormat="1">
      <c r="A367" s="287"/>
      <c r="B367" s="173" t="s">
        <v>15</v>
      </c>
      <c r="C367" s="308"/>
      <c r="D367" s="164">
        <f t="shared" ref="D367:V367" si="744">+D141</f>
        <v>8775</v>
      </c>
      <c r="E367" s="164">
        <f t="shared" si="744"/>
        <v>0</v>
      </c>
      <c r="F367" s="164">
        <f t="shared" si="744"/>
        <v>30000</v>
      </c>
      <c r="G367" s="164">
        <f t="shared" si="744"/>
        <v>0</v>
      </c>
      <c r="H367" s="164">
        <f t="shared" si="744"/>
        <v>10000</v>
      </c>
      <c r="I367" s="164">
        <f t="shared" si="744"/>
        <v>0</v>
      </c>
      <c r="J367" s="164">
        <f t="shared" si="744"/>
        <v>0</v>
      </c>
      <c r="K367" s="164">
        <f t="shared" si="744"/>
        <v>0</v>
      </c>
      <c r="L367" s="353">
        <f t="shared" si="744"/>
        <v>48775</v>
      </c>
      <c r="M367" s="164">
        <f t="shared" si="744"/>
        <v>0</v>
      </c>
      <c r="N367" s="164">
        <f t="shared" si="744"/>
        <v>0</v>
      </c>
      <c r="O367" s="164">
        <f t="shared" si="744"/>
        <v>1500</v>
      </c>
      <c r="P367" s="164">
        <f t="shared" si="744"/>
        <v>4500</v>
      </c>
      <c r="Q367" s="164">
        <f t="shared" si="744"/>
        <v>2500000</v>
      </c>
      <c r="R367" s="164">
        <f t="shared" si="744"/>
        <v>0</v>
      </c>
      <c r="S367" s="164">
        <f t="shared" si="744"/>
        <v>0</v>
      </c>
      <c r="T367" s="164">
        <f t="shared" si="744"/>
        <v>200</v>
      </c>
      <c r="U367" s="164">
        <f t="shared" si="744"/>
        <v>0</v>
      </c>
      <c r="V367" s="164">
        <f t="shared" si="744"/>
        <v>0</v>
      </c>
      <c r="W367" s="164">
        <f t="shared" ref="W367:X367" si="745">+W141</f>
        <v>0</v>
      </c>
      <c r="X367" s="164">
        <f t="shared" si="745"/>
        <v>0</v>
      </c>
      <c r="Y367" s="164">
        <f t="shared" ref="Y367:AN367" si="746">+Y141</f>
        <v>0</v>
      </c>
      <c r="Z367" s="164">
        <f t="shared" si="746"/>
        <v>8281</v>
      </c>
      <c r="AA367" s="164">
        <f t="shared" si="746"/>
        <v>8800</v>
      </c>
      <c r="AB367" s="164">
        <f t="shared" si="746"/>
        <v>0</v>
      </c>
      <c r="AC367" s="164">
        <f t="shared" si="746"/>
        <v>0</v>
      </c>
      <c r="AD367" s="164">
        <f t="shared" si="746"/>
        <v>0</v>
      </c>
      <c r="AE367" s="164">
        <f t="shared" si="746"/>
        <v>2400</v>
      </c>
      <c r="AF367" s="164">
        <f t="shared" si="746"/>
        <v>0</v>
      </c>
      <c r="AG367" s="353">
        <f t="shared" si="746"/>
        <v>2525681</v>
      </c>
      <c r="AH367" s="353">
        <f t="shared" si="746"/>
        <v>9981</v>
      </c>
      <c r="AI367" s="353">
        <f t="shared" si="746"/>
        <v>15700</v>
      </c>
      <c r="AJ367" s="164">
        <f t="shared" si="746"/>
        <v>0</v>
      </c>
      <c r="AK367" s="164">
        <f t="shared" si="746"/>
        <v>0</v>
      </c>
      <c r="AL367" s="164">
        <f t="shared" si="746"/>
        <v>0</v>
      </c>
      <c r="AM367" s="353">
        <f t="shared" si="746"/>
        <v>0</v>
      </c>
      <c r="AN367" s="354">
        <f t="shared" si="746"/>
        <v>2574456</v>
      </c>
      <c r="AQ367" s="353">
        <f>+AQ141</f>
        <v>0</v>
      </c>
      <c r="AR367" s="353">
        <f>+AR141</f>
        <v>126284.05</v>
      </c>
      <c r="AS367" s="353">
        <f>+AS141</f>
        <v>1996.2</v>
      </c>
      <c r="AT367" s="353">
        <f>+AT141</f>
        <v>1046.6666666666667</v>
      </c>
      <c r="AU367" s="353">
        <f>+AU141</f>
        <v>0</v>
      </c>
      <c r="AV367" s="354">
        <f t="shared" ref="AV367" si="747">+AV141</f>
        <v>83046.967741935485</v>
      </c>
      <c r="AX367" s="353">
        <f>+AX141</f>
        <v>0</v>
      </c>
      <c r="AY367" s="353">
        <f>+AY141</f>
        <v>0</v>
      </c>
      <c r="AZ367" s="353">
        <f>+AZ141</f>
        <v>200</v>
      </c>
      <c r="BA367" s="353">
        <f>+BA141</f>
        <v>0</v>
      </c>
      <c r="BB367" s="353">
        <f>+BB141</f>
        <v>0</v>
      </c>
      <c r="BC367" s="354">
        <f t="shared" ref="BC367" si="748">+BC141</f>
        <v>0</v>
      </c>
    </row>
    <row r="368" spans="1:55" s="204" customFormat="1">
      <c r="A368" s="287"/>
      <c r="B368" s="173" t="s">
        <v>14</v>
      </c>
      <c r="C368" s="308"/>
      <c r="D368" s="163">
        <f t="shared" ref="D368:V368" si="749">IFERROR(+D141/+D176,"-")</f>
        <v>4.4890421330495818E-2</v>
      </c>
      <c r="E368" s="163">
        <f t="shared" si="749"/>
        <v>0</v>
      </c>
      <c r="F368" s="163">
        <f t="shared" si="749"/>
        <v>8.8543111641058034E-2</v>
      </c>
      <c r="G368" s="163">
        <f t="shared" si="749"/>
        <v>0</v>
      </c>
      <c r="H368" s="163">
        <f t="shared" si="749"/>
        <v>4.4078300693351669E-2</v>
      </c>
      <c r="I368" s="163">
        <f t="shared" si="749"/>
        <v>0</v>
      </c>
      <c r="J368" s="163">
        <f t="shared" si="749"/>
        <v>0</v>
      </c>
      <c r="K368" s="163">
        <f t="shared" si="749"/>
        <v>0</v>
      </c>
      <c r="L368" s="322">
        <f t="shared" si="749"/>
        <v>2.1537002358362471E-2</v>
      </c>
      <c r="M368" s="163">
        <f t="shared" si="749"/>
        <v>0</v>
      </c>
      <c r="N368" s="163">
        <f t="shared" si="749"/>
        <v>0</v>
      </c>
      <c r="O368" s="163">
        <f t="shared" si="749"/>
        <v>2.345142428316813E-2</v>
      </c>
      <c r="P368" s="163">
        <f t="shared" si="749"/>
        <v>0.15564471499723298</v>
      </c>
      <c r="Q368" s="163">
        <f t="shared" si="749"/>
        <v>32.89473684210526</v>
      </c>
      <c r="R368" s="163">
        <f t="shared" si="749"/>
        <v>0</v>
      </c>
      <c r="S368" s="163">
        <f t="shared" si="749"/>
        <v>0</v>
      </c>
      <c r="T368" s="163">
        <f t="shared" si="749"/>
        <v>4.4221372189179034E-3</v>
      </c>
      <c r="U368" s="163">
        <f t="shared" si="749"/>
        <v>0</v>
      </c>
      <c r="V368" s="163">
        <f t="shared" si="749"/>
        <v>0</v>
      </c>
      <c r="W368" s="163">
        <f t="shared" ref="W368:X368" si="750">IFERROR(+W141/+W176,"-")</f>
        <v>0</v>
      </c>
      <c r="X368" s="163">
        <f t="shared" si="750"/>
        <v>0</v>
      </c>
      <c r="Y368" s="163">
        <f t="shared" ref="Y368:AN368" si="751">IFERROR(+Y141/+Y176,"-")</f>
        <v>0</v>
      </c>
      <c r="Z368" s="163">
        <f t="shared" si="751"/>
        <v>7.2964209561738949E-2</v>
      </c>
      <c r="AA368" s="163">
        <f t="shared" si="751"/>
        <v>0.18088014634848204</v>
      </c>
      <c r="AB368" s="163">
        <f t="shared" si="751"/>
        <v>0</v>
      </c>
      <c r="AC368" s="163">
        <f t="shared" si="751"/>
        <v>0</v>
      </c>
      <c r="AD368" s="163">
        <f t="shared" si="751"/>
        <v>0</v>
      </c>
      <c r="AE368" s="163">
        <f t="shared" si="751"/>
        <v>0.11320220744304514</v>
      </c>
      <c r="AF368" s="163">
        <f t="shared" si="751"/>
        <v>0</v>
      </c>
      <c r="AG368" s="322">
        <f t="shared" si="751"/>
        <v>3.0643510059280721</v>
      </c>
      <c r="AH368" s="322">
        <f t="shared" si="751"/>
        <v>3.1368149118919886E-2</v>
      </c>
      <c r="AI368" s="322">
        <f t="shared" si="751"/>
        <v>9.0059599951815242E-2</v>
      </c>
      <c r="AJ368" s="163">
        <f t="shared" si="751"/>
        <v>0</v>
      </c>
      <c r="AK368" s="163">
        <f t="shared" si="751"/>
        <v>0</v>
      </c>
      <c r="AL368" s="163">
        <f t="shared" si="751"/>
        <v>0</v>
      </c>
      <c r="AM368" s="322">
        <f t="shared" si="751"/>
        <v>0</v>
      </c>
      <c r="AN368" s="323">
        <f t="shared" si="751"/>
        <v>0.80023474368116143</v>
      </c>
      <c r="AQ368" s="322">
        <f>IFERROR(+AQ141/+AQ176,"-")</f>
        <v>0</v>
      </c>
      <c r="AR368" s="322">
        <f>IFERROR(+AR141/+AR176,"-")</f>
        <v>3.0643510059280725</v>
      </c>
      <c r="AS368" s="322">
        <f>IFERROR(+AS141/+AS176,"-")</f>
        <v>3.1368149118919886E-2</v>
      </c>
      <c r="AT368" s="322">
        <f>IFERROR(+AT141/+AT176,"-")</f>
        <v>9.0059599951815256E-2</v>
      </c>
      <c r="AU368" s="322">
        <f>IFERROR(+AU141/+AU176,"-")</f>
        <v>0</v>
      </c>
      <c r="AV368" s="323">
        <f t="shared" ref="AV368" si="752">IFERROR(+AV141/+AV176,"-")</f>
        <v>0.80023474368116132</v>
      </c>
      <c r="AX368" s="322">
        <f>IFERROR(+AX141/+AX176,"-")</f>
        <v>0</v>
      </c>
      <c r="AY368" s="322">
        <f>IFERROR(+AY141/+AY176,"-")</f>
        <v>0</v>
      </c>
      <c r="AZ368" s="322">
        <f>IFERROR(+AZ141/+AZ176,"-")</f>
        <v>3.5641094181591373E-3</v>
      </c>
      <c r="BA368" s="322">
        <f>IFERROR(+BA141/+BA176,"-")</f>
        <v>0</v>
      </c>
      <c r="BB368" s="322">
        <f>IFERROR(+BB141/+BB176,"-")</f>
        <v>0</v>
      </c>
      <c r="BC368" s="323">
        <f t="shared" ref="BC368" si="753">IFERROR(+BC141/+BC176,"-")</f>
        <v>0</v>
      </c>
    </row>
    <row r="369" spans="1:55" s="204" customFormat="1">
      <c r="A369" s="287"/>
      <c r="B369" s="173" t="s">
        <v>13</v>
      </c>
      <c r="C369" s="308"/>
      <c r="D369" s="163">
        <f t="shared" ref="D369:V369" si="754">+D296</f>
        <v>1.1239231414598212E-2</v>
      </c>
      <c r="E369" s="163">
        <f t="shared" si="754"/>
        <v>0.38046040490847127</v>
      </c>
      <c r="F369" s="163">
        <f t="shared" si="754"/>
        <v>0.22881901197693158</v>
      </c>
      <c r="G369" s="163">
        <f t="shared" si="754"/>
        <v>6.7846902445196242E-2</v>
      </c>
      <c r="H369" s="163">
        <f t="shared" si="754"/>
        <v>0.22719278526374251</v>
      </c>
      <c r="I369" s="163">
        <f t="shared" si="754"/>
        <v>0.2086375826789903</v>
      </c>
      <c r="J369" s="163">
        <f t="shared" si="754"/>
        <v>0.15834489001328778</v>
      </c>
      <c r="K369" s="163">
        <f t="shared" si="754"/>
        <v>0.18971511980712774</v>
      </c>
      <c r="L369" s="322">
        <f t="shared" si="754"/>
        <v>0.15767381829084293</v>
      </c>
      <c r="M369" s="163">
        <f t="shared" si="754"/>
        <v>0.97694819435645008</v>
      </c>
      <c r="N369" s="163">
        <f t="shared" si="754"/>
        <v>0.18565801505240206</v>
      </c>
      <c r="O369" s="163">
        <f t="shared" si="754"/>
        <v>0.2944091804508927</v>
      </c>
      <c r="P369" s="163">
        <f t="shared" si="754"/>
        <v>0.23716795794133924</v>
      </c>
      <c r="Q369" s="163">
        <f t="shared" si="754"/>
        <v>0.42159210526315788</v>
      </c>
      <c r="R369" s="163">
        <f t="shared" si="754"/>
        <v>0.41008420208500401</v>
      </c>
      <c r="S369" s="163">
        <f t="shared" si="754"/>
        <v>0.1394698795180723</v>
      </c>
      <c r="T369" s="163">
        <f t="shared" si="754"/>
        <v>1.9457403763238773E-3</v>
      </c>
      <c r="U369" s="163">
        <f t="shared" si="754"/>
        <v>0.64352850113341076</v>
      </c>
      <c r="V369" s="163">
        <f t="shared" si="754"/>
        <v>0.30500212774188556</v>
      </c>
      <c r="W369" s="163">
        <f t="shared" ref="W369:X369" si="755">+W296</f>
        <v>7.7109773979875618E-2</v>
      </c>
      <c r="X369" s="163">
        <f t="shared" si="755"/>
        <v>1.0436212187637002</v>
      </c>
      <c r="Y369" s="163">
        <f t="shared" ref="Y369:AN369" si="756">+Y296</f>
        <v>0.31623505976095617</v>
      </c>
      <c r="Z369" s="163">
        <f t="shared" si="756"/>
        <v>-9.3044566232576165E-3</v>
      </c>
      <c r="AA369" s="163">
        <f t="shared" si="756"/>
        <v>0.16840352716285378</v>
      </c>
      <c r="AB369" s="163">
        <f t="shared" si="756"/>
        <v>0.13974969152124098</v>
      </c>
      <c r="AC369" s="163">
        <f t="shared" si="756"/>
        <v>1.8889779916243427E-2</v>
      </c>
      <c r="AD369" s="163">
        <f t="shared" si="756"/>
        <v>0.34365718057424283</v>
      </c>
      <c r="AE369" s="163">
        <f t="shared" si="756"/>
        <v>0.17801047120418848</v>
      </c>
      <c r="AF369" s="163">
        <f t="shared" si="756"/>
        <v>0.16856869941179428</v>
      </c>
      <c r="AG369" s="322">
        <f t="shared" si="756"/>
        <v>0.2411327640637019</v>
      </c>
      <c r="AH369" s="322">
        <f t="shared" si="756"/>
        <v>0.10201484023646323</v>
      </c>
      <c r="AI369" s="322">
        <f t="shared" si="756"/>
        <v>0.31916663320503186</v>
      </c>
      <c r="AJ369" s="163">
        <f t="shared" si="756"/>
        <v>0.23189036097291907</v>
      </c>
      <c r="AK369" s="163">
        <f t="shared" si="756"/>
        <v>0.90375659733002178</v>
      </c>
      <c r="AL369" s="163">
        <f t="shared" si="756"/>
        <v>0.32798563975991474</v>
      </c>
      <c r="AM369" s="322">
        <f t="shared" si="756"/>
        <v>0.32965172965172967</v>
      </c>
      <c r="AN369" s="323">
        <f t="shared" si="756"/>
        <v>0.18590910023418417</v>
      </c>
      <c r="AQ369" s="322">
        <f>+AQ296</f>
        <v>0.18971511980712774</v>
      </c>
      <c r="AR369" s="322">
        <f>+AR296</f>
        <v>0.24113276406370188</v>
      </c>
      <c r="AS369" s="322">
        <f>+AS296</f>
        <v>0.10201484023646323</v>
      </c>
      <c r="AT369" s="322">
        <f>+AT296</f>
        <v>0.31916663320503186</v>
      </c>
      <c r="AU369" s="322">
        <f>+AU296</f>
        <v>0.32965172965172967</v>
      </c>
      <c r="AV369" s="323">
        <f t="shared" ref="AV369" si="757">+AV296</f>
        <v>0.18590910023418417</v>
      </c>
      <c r="AX369" s="322">
        <f>+AX296</f>
        <v>0.16665356730910164</v>
      </c>
      <c r="AY369" s="322">
        <f>+AY296</f>
        <v>0.17248726262158406</v>
      </c>
      <c r="AZ369" s="322">
        <f>+AZ296</f>
        <v>2.5715049452018177E-2</v>
      </c>
      <c r="BA369" s="322">
        <f>+BA296</f>
        <v>0.26939579376802419</v>
      </c>
      <c r="BB369" s="322">
        <f>+BB296</f>
        <v>0.49228698042295393</v>
      </c>
      <c r="BC369" s="323">
        <f t="shared" ref="BC369" si="758">+BC296</f>
        <v>0.17854379021381034</v>
      </c>
    </row>
    <row r="370" spans="1:55" s="204" customFormat="1">
      <c r="A370" s="287"/>
      <c r="B370" s="173" t="s">
        <v>12</v>
      </c>
      <c r="C370" s="308"/>
      <c r="D370" s="163">
        <f t="shared" ref="D370:V370" si="759">IFERROR(+D368+D369,"-")</f>
        <v>5.612965274509403E-2</v>
      </c>
      <c r="E370" s="163">
        <f t="shared" si="759"/>
        <v>0.38046040490847127</v>
      </c>
      <c r="F370" s="163">
        <f t="shared" si="759"/>
        <v>0.3173621236179896</v>
      </c>
      <c r="G370" s="163">
        <f t="shared" si="759"/>
        <v>6.7846902445196242E-2</v>
      </c>
      <c r="H370" s="163">
        <f t="shared" si="759"/>
        <v>0.27127108595709415</v>
      </c>
      <c r="I370" s="163">
        <f t="shared" si="759"/>
        <v>0.2086375826789903</v>
      </c>
      <c r="J370" s="163">
        <f t="shared" si="759"/>
        <v>0.15834489001328778</v>
      </c>
      <c r="K370" s="163">
        <f t="shared" si="759"/>
        <v>0.18971511980712774</v>
      </c>
      <c r="L370" s="322">
        <f t="shared" si="759"/>
        <v>0.1792108206492054</v>
      </c>
      <c r="M370" s="163">
        <f t="shared" si="759"/>
        <v>0.97694819435645008</v>
      </c>
      <c r="N370" s="163">
        <f t="shared" si="759"/>
        <v>0.18565801505240206</v>
      </c>
      <c r="O370" s="163">
        <f t="shared" si="759"/>
        <v>0.31786060473406086</v>
      </c>
      <c r="P370" s="163">
        <f t="shared" si="759"/>
        <v>0.39281267293857225</v>
      </c>
      <c r="Q370" s="163">
        <f t="shared" si="759"/>
        <v>33.316328947368419</v>
      </c>
      <c r="R370" s="163">
        <f t="shared" si="759"/>
        <v>0.41008420208500401</v>
      </c>
      <c r="S370" s="163">
        <f t="shared" si="759"/>
        <v>0.1394698795180723</v>
      </c>
      <c r="T370" s="163">
        <f t="shared" si="759"/>
        <v>6.3678775952417804E-3</v>
      </c>
      <c r="U370" s="163">
        <f t="shared" si="759"/>
        <v>0.64352850113341076</v>
      </c>
      <c r="V370" s="163">
        <f t="shared" si="759"/>
        <v>0.30500212774188556</v>
      </c>
      <c r="W370" s="163">
        <f t="shared" ref="W370:X370" si="760">IFERROR(+W368+W369,"-")</f>
        <v>7.7109773979875618E-2</v>
      </c>
      <c r="X370" s="163">
        <f t="shared" si="760"/>
        <v>1.0436212187637002</v>
      </c>
      <c r="Y370" s="163">
        <f t="shared" ref="Y370:AN370" si="761">IFERROR(+Y368+Y369,"-")</f>
        <v>0.31623505976095617</v>
      </c>
      <c r="Z370" s="163">
        <f t="shared" si="761"/>
        <v>6.3659752938481334E-2</v>
      </c>
      <c r="AA370" s="163">
        <f t="shared" si="761"/>
        <v>0.34928367351133582</v>
      </c>
      <c r="AB370" s="163">
        <f t="shared" si="761"/>
        <v>0.13974969152124098</v>
      </c>
      <c r="AC370" s="163">
        <f t="shared" si="761"/>
        <v>1.8889779916243427E-2</v>
      </c>
      <c r="AD370" s="163">
        <f t="shared" si="761"/>
        <v>0.34365718057424283</v>
      </c>
      <c r="AE370" s="163">
        <f t="shared" si="761"/>
        <v>0.2912126786472336</v>
      </c>
      <c r="AF370" s="163">
        <f t="shared" si="761"/>
        <v>0.16856869941179428</v>
      </c>
      <c r="AG370" s="322">
        <f t="shared" si="761"/>
        <v>3.3054837699917741</v>
      </c>
      <c r="AH370" s="322">
        <f t="shared" si="761"/>
        <v>0.13338298935538312</v>
      </c>
      <c r="AI370" s="322">
        <f t="shared" si="761"/>
        <v>0.40922623315684709</v>
      </c>
      <c r="AJ370" s="163">
        <f t="shared" si="761"/>
        <v>0.23189036097291907</v>
      </c>
      <c r="AK370" s="163">
        <f t="shared" si="761"/>
        <v>0.90375659733002178</v>
      </c>
      <c r="AL370" s="163">
        <f t="shared" si="761"/>
        <v>0.32798563975991474</v>
      </c>
      <c r="AM370" s="322">
        <f t="shared" si="761"/>
        <v>0.32965172965172967</v>
      </c>
      <c r="AN370" s="323">
        <f t="shared" si="761"/>
        <v>0.9861438439153456</v>
      </c>
      <c r="AQ370" s="322">
        <f>IFERROR(+AQ368+AQ369,"-")</f>
        <v>0.18971511980712774</v>
      </c>
      <c r="AR370" s="322">
        <f>IFERROR(+AR368+AR369,"-")</f>
        <v>3.3054837699917745</v>
      </c>
      <c r="AS370" s="322">
        <f>IFERROR(+AS368+AS369,"-")</f>
        <v>0.13338298935538312</v>
      </c>
      <c r="AT370" s="322">
        <f>IFERROR(+AT368+AT369,"-")</f>
        <v>0.40922623315684714</v>
      </c>
      <c r="AU370" s="322">
        <f>IFERROR(+AU368+AU369,"-")</f>
        <v>0.32965172965172967</v>
      </c>
      <c r="AV370" s="323">
        <f t="shared" ref="AV370" si="762">IFERROR(+AV368+AV369,"-")</f>
        <v>0.98614384391534549</v>
      </c>
      <c r="AX370" s="322">
        <f>IFERROR(+AX368+AX369,"-")</f>
        <v>0.16665356730910164</v>
      </c>
      <c r="AY370" s="322">
        <f>IFERROR(+AY368+AY369,"-")</f>
        <v>0.17248726262158406</v>
      </c>
      <c r="AZ370" s="322">
        <f>IFERROR(+AZ368+AZ369,"-")</f>
        <v>2.9279158870177315E-2</v>
      </c>
      <c r="BA370" s="322">
        <f>IFERROR(+BA368+BA369,"-")</f>
        <v>0.26939579376802419</v>
      </c>
      <c r="BB370" s="322">
        <f>IFERROR(+BB368+BB369,"-")</f>
        <v>0.49228698042295393</v>
      </c>
      <c r="BC370" s="323">
        <f t="shared" ref="BC370" si="763">IFERROR(+BC368+BC369,"-")</f>
        <v>0.17854379021381034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4">IFERROR(+(D13+D16+D26+D28+D33)/D42,"-")</f>
        <v>0.48054382865081396</v>
      </c>
      <c r="E373" s="166">
        <f t="shared" si="764"/>
        <v>0.28591596882013659</v>
      </c>
      <c r="F373" s="166">
        <f t="shared" si="764"/>
        <v>0.42983154719210159</v>
      </c>
      <c r="G373" s="166">
        <f t="shared" si="764"/>
        <v>0.4074259049537079</v>
      </c>
      <c r="H373" s="166">
        <f t="shared" si="764"/>
        <v>0.4959735035566738</v>
      </c>
      <c r="I373" s="166">
        <f t="shared" si="764"/>
        <v>0.44332960588895476</v>
      </c>
      <c r="J373" s="166">
        <f t="shared" si="764"/>
        <v>0.439698670251852</v>
      </c>
      <c r="K373" s="166">
        <f t="shared" si="764"/>
        <v>0.44382476727551678</v>
      </c>
      <c r="L373" s="357">
        <f t="shared" si="764"/>
        <v>0.43446987985489804</v>
      </c>
      <c r="M373" s="166">
        <f t="shared" si="764"/>
        <v>0.76675052410901468</v>
      </c>
      <c r="N373" s="166">
        <f t="shared" si="764"/>
        <v>0.67861731050760354</v>
      </c>
      <c r="O373" s="166">
        <f t="shared" si="764"/>
        <v>0.57379086459205153</v>
      </c>
      <c r="P373" s="166">
        <f t="shared" si="764"/>
        <v>0.59694232105628908</v>
      </c>
      <c r="Q373" s="166">
        <f t="shared" si="764"/>
        <v>0.47897525473071323</v>
      </c>
      <c r="R373" s="166">
        <f t="shared" si="764"/>
        <v>0.61123146706384135</v>
      </c>
      <c r="S373" s="166">
        <f t="shared" si="764"/>
        <v>0.7754199256314912</v>
      </c>
      <c r="T373" s="166">
        <f t="shared" si="764"/>
        <v>0.64944412054442013</v>
      </c>
      <c r="U373" s="166">
        <f t="shared" si="764"/>
        <v>0.77339977851605757</v>
      </c>
      <c r="V373" s="166">
        <f t="shared" si="764"/>
        <v>0.81157697572221021</v>
      </c>
      <c r="W373" s="166">
        <f t="shared" ref="W373:X373" si="765">IFERROR(+(W13+W16+W26+W28+W33)/W42,"-")</f>
        <v>0.74288655934107073</v>
      </c>
      <c r="X373" s="166">
        <f t="shared" si="765"/>
        <v>0.19356526288255296</v>
      </c>
      <c r="Y373" s="166">
        <f t="shared" ref="Y373:AN373" si="766">IFERROR(+(Y13+Y16+Y26+Y28+Y33)/Y42,"-")</f>
        <v>0.73060267970859438</v>
      </c>
      <c r="Z373" s="166">
        <f t="shared" si="766"/>
        <v>0.5658212713998626</v>
      </c>
      <c r="AA373" s="166">
        <f t="shared" si="766"/>
        <v>0.59481713769022104</v>
      </c>
      <c r="AB373" s="166">
        <f t="shared" si="766"/>
        <v>0.66932530569176341</v>
      </c>
      <c r="AC373" s="166">
        <f t="shared" si="766"/>
        <v>0.63204494107589915</v>
      </c>
      <c r="AD373" s="166">
        <f t="shared" si="766"/>
        <v>0.52947205488621152</v>
      </c>
      <c r="AE373" s="166">
        <f t="shared" si="766"/>
        <v>0.50334180551633245</v>
      </c>
      <c r="AF373" s="166">
        <f t="shared" si="766"/>
        <v>0.52725615314494079</v>
      </c>
      <c r="AG373" s="357">
        <f t="shared" si="766"/>
        <v>0.61483440596722594</v>
      </c>
      <c r="AH373" s="357">
        <f t="shared" si="766"/>
        <v>0.586353126875792</v>
      </c>
      <c r="AI373" s="357">
        <f t="shared" si="766"/>
        <v>0.61020172621437174</v>
      </c>
      <c r="AJ373" s="166">
        <f t="shared" si="766"/>
        <v>0.90082920678396361</v>
      </c>
      <c r="AK373" s="166">
        <f t="shared" si="766"/>
        <v>0.56031421500053802</v>
      </c>
      <c r="AL373" s="166">
        <f t="shared" si="766"/>
        <v>0.85268148148148148</v>
      </c>
      <c r="AM373" s="357">
        <f t="shared" si="766"/>
        <v>0.85481979718324375</v>
      </c>
      <c r="AN373" s="358">
        <f t="shared" si="766"/>
        <v>0.49628685205743461</v>
      </c>
      <c r="AQ373" s="357">
        <f>IFERROR(+(AQ13+AQ16+AQ26+AQ28+AQ33)/AQ42,"-")</f>
        <v>0.44382476727551678</v>
      </c>
      <c r="AR373" s="357">
        <f>IFERROR(+(AR13+AR16+AR26+AR28+AR33)/AR42,"-")</f>
        <v>0.61483440596722583</v>
      </c>
      <c r="AS373" s="357">
        <f>IFERROR(+(AS13+AS16+AS26+AS28+AS33)/AS42,"-")</f>
        <v>0.58635312687579189</v>
      </c>
      <c r="AT373" s="357">
        <f>IFERROR(+(AT13+AT16+AT26+AT28+AT33)/AT42,"-")</f>
        <v>0.61020172621437174</v>
      </c>
      <c r="AU373" s="357">
        <f>IFERROR(+(AU13+AU16+AU26+AU28+AU33)/AU42,"-")</f>
        <v>0.85481979718324375</v>
      </c>
      <c r="AV373" s="358">
        <f t="shared" ref="AV373" si="767">IFERROR(+(AV13+AV16+AV26+AV28+AV33)/AV42,"-")</f>
        <v>0.49628685205743461</v>
      </c>
      <c r="AX373" s="357">
        <f>IFERROR(+(AX13+AX16+AX26+AX28+AX33)/AX42,"-")</f>
        <v>0.44782993443546115</v>
      </c>
      <c r="AY373" s="357">
        <f>IFERROR(+(AY13+AY16+AY26+AY28+AY33)/AY42,"-")</f>
        <v>0.6091194683973058</v>
      </c>
      <c r="AZ373" s="357">
        <f>IFERROR(+(AZ13+AZ16+AZ26+AZ28+AZ33)/AZ42,"-")</f>
        <v>0.58879831470965383</v>
      </c>
      <c r="BA373" s="357">
        <f>IFERROR(+(BA13+BA16+BA26+BA28+BA33)/BA42,"-")</f>
        <v>0.62854212078471594</v>
      </c>
      <c r="BB373" s="357">
        <f>IFERROR(+(BB13+BB16+BB26+BB28+BB33)/BB42,"-")</f>
        <v>0.77418487033250838</v>
      </c>
      <c r="BC373" s="358">
        <f t="shared" ref="BC373" si="768">IFERROR(+(BC13+BC16+BC26+BC28+BC33)/BC42,"-")</f>
        <v>0.52399429042439838</v>
      </c>
    </row>
    <row r="374" spans="1:55" s="204" customFormat="1">
      <c r="A374" s="287"/>
      <c r="B374" s="173" t="s">
        <v>9</v>
      </c>
      <c r="C374" s="308"/>
      <c r="D374" s="166">
        <f t="shared" ref="D374:V374" si="769">IFERROR(+(D20+D21)/D42,"-")</f>
        <v>0.20157088070927917</v>
      </c>
      <c r="E374" s="166">
        <f t="shared" si="769"/>
        <v>7.6670608393464776E-2</v>
      </c>
      <c r="F374" s="166">
        <f t="shared" si="769"/>
        <v>0.17596303953419687</v>
      </c>
      <c r="G374" s="166">
        <f t="shared" si="769"/>
        <v>0.15027691576712349</v>
      </c>
      <c r="H374" s="166">
        <f t="shared" si="769"/>
        <v>0.1982263224924673</v>
      </c>
      <c r="I374" s="166">
        <f t="shared" si="769"/>
        <v>0.14586528649381916</v>
      </c>
      <c r="J374" s="166">
        <f t="shared" si="769"/>
        <v>0.17420626064805492</v>
      </c>
      <c r="K374" s="166">
        <f t="shared" si="769"/>
        <v>0.1942515152143415</v>
      </c>
      <c r="L374" s="357">
        <f t="shared" si="769"/>
        <v>0.16627829749229872</v>
      </c>
      <c r="M374" s="166">
        <f t="shared" si="769"/>
        <v>0.11584905660377358</v>
      </c>
      <c r="N374" s="166">
        <f t="shared" si="769"/>
        <v>0.19010486689970421</v>
      </c>
      <c r="O374" s="166">
        <f t="shared" si="769"/>
        <v>0.19351238935808668</v>
      </c>
      <c r="P374" s="166">
        <f t="shared" si="769"/>
        <v>0.19639242227392212</v>
      </c>
      <c r="Q374" s="166">
        <f t="shared" si="769"/>
        <v>0.31297816593886463</v>
      </c>
      <c r="R374" s="166">
        <f t="shared" si="769"/>
        <v>0.11360097488321712</v>
      </c>
      <c r="S374" s="166">
        <f t="shared" si="769"/>
        <v>0.14537120143608154</v>
      </c>
      <c r="T374" s="166">
        <f t="shared" si="769"/>
        <v>0.2154158541243642</v>
      </c>
      <c r="U374" s="166">
        <f t="shared" si="769"/>
        <v>3.9867109634551497E-4</v>
      </c>
      <c r="V374" s="166">
        <f t="shared" si="769"/>
        <v>0.13359988473452922</v>
      </c>
      <c r="W374" s="166">
        <f t="shared" ref="W374:X374" si="770">IFERROR(+(W20+W21)/W42,"-")</f>
        <v>0.17933358292774243</v>
      </c>
      <c r="X374" s="166">
        <f t="shared" si="770"/>
        <v>6.1470049699189115E-2</v>
      </c>
      <c r="Y374" s="166">
        <f t="shared" ref="Y374:AN374" si="771">IFERROR(+(Y20+Y21)/Y42,"-")</f>
        <v>0.20220082530949107</v>
      </c>
      <c r="Z374" s="166">
        <f t="shared" si="771"/>
        <v>0.19874844191193305</v>
      </c>
      <c r="AA374" s="166">
        <f t="shared" si="771"/>
        <v>0.19557898382038899</v>
      </c>
      <c r="AB374" s="166">
        <f t="shared" si="771"/>
        <v>0.15346657563155608</v>
      </c>
      <c r="AC374" s="166">
        <f t="shared" si="771"/>
        <v>0.16356780851193747</v>
      </c>
      <c r="AD374" s="166">
        <f t="shared" si="771"/>
        <v>0.17250251004016065</v>
      </c>
      <c r="AE374" s="166">
        <f t="shared" si="771"/>
        <v>0.24635225454203144</v>
      </c>
      <c r="AF374" s="166">
        <f t="shared" si="771"/>
        <v>0.16597538742023701</v>
      </c>
      <c r="AG374" s="357">
        <f t="shared" si="771"/>
        <v>0.18287364877772436</v>
      </c>
      <c r="AH374" s="357">
        <f t="shared" si="771"/>
        <v>0.19001356128142993</v>
      </c>
      <c r="AI374" s="357">
        <f t="shared" si="771"/>
        <v>0.15136993175431554</v>
      </c>
      <c r="AJ374" s="166">
        <f t="shared" si="771"/>
        <v>1.8346095713677318E-2</v>
      </c>
      <c r="AK374" s="166">
        <f t="shared" si="771"/>
        <v>0.33573657591735717</v>
      </c>
      <c r="AL374" s="166">
        <f t="shared" si="771"/>
        <v>0.10074074074074074</v>
      </c>
      <c r="AM374" s="357">
        <f t="shared" si="771"/>
        <v>6.5309830298813251E-2</v>
      </c>
      <c r="AN374" s="358">
        <f t="shared" si="771"/>
        <v>0.16612856050947181</v>
      </c>
      <c r="AQ374" s="357">
        <f>IFERROR(+(AQ20+AQ21)/AQ42,"-")</f>
        <v>0.1942515152143415</v>
      </c>
      <c r="AR374" s="357">
        <f>IFERROR(+(AR20+AR21)/AR42,"-")</f>
        <v>0.18287364877772433</v>
      </c>
      <c r="AS374" s="357">
        <f>IFERROR(+(AS20+AS21)/AS42,"-")</f>
        <v>0.1900135612814299</v>
      </c>
      <c r="AT374" s="357">
        <f>IFERROR(+(AT20+AT21)/AT42,"-")</f>
        <v>0.15136993175431554</v>
      </c>
      <c r="AU374" s="357">
        <f>IFERROR(+(AU20+AU21)/AU42,"-")</f>
        <v>6.5309830298813251E-2</v>
      </c>
      <c r="AV374" s="358">
        <f t="shared" ref="AV374" si="772">IFERROR(+(AV20+AV21)/AV42,"-")</f>
        <v>0.16612856050947178</v>
      </c>
      <c r="AX374" s="357">
        <f>IFERROR(+(AX20+AX21)/AX42,"-")</f>
        <v>0.1912359994295556</v>
      </c>
      <c r="AY374" s="357">
        <f>IFERROR(+(AY20+AY21)/AY42,"-")</f>
        <v>0.16629390699538468</v>
      </c>
      <c r="AZ374" s="357">
        <f>IFERROR(+(AZ20+AZ21)/AZ42,"-")</f>
        <v>0.16356780851193747</v>
      </c>
      <c r="BA374" s="357">
        <f>IFERROR(+(BA20+BA21)/BA42,"-")</f>
        <v>0.14537120143608154</v>
      </c>
      <c r="BB374" s="357">
        <f>IFERROR(+(BB20+BB21)/BB42,"-")</f>
        <v>0.11820725277090283</v>
      </c>
      <c r="BC374" s="358">
        <f t="shared" ref="BC374" si="773">IFERROR(+(BC20+BC21)/BC42,"-")</f>
        <v>0.14641844755835226</v>
      </c>
    </row>
    <row r="375" spans="1:55" s="204" customFormat="1">
      <c r="A375" s="287"/>
      <c r="B375" s="173" t="s">
        <v>8</v>
      </c>
      <c r="C375" s="308"/>
      <c r="D375" s="166">
        <f t="shared" ref="D375:V375" si="774">IFERROR(+D22/D42,"-")</f>
        <v>0.18120428193127508</v>
      </c>
      <c r="E375" s="166">
        <f t="shared" si="774"/>
        <v>0.15042112122016554</v>
      </c>
      <c r="F375" s="166">
        <f t="shared" si="774"/>
        <v>0.11103170752288934</v>
      </c>
      <c r="G375" s="166">
        <f t="shared" si="774"/>
        <v>7.7335291473586032E-2</v>
      </c>
      <c r="H375" s="166">
        <f t="shared" si="774"/>
        <v>9.6872767371788904E-2</v>
      </c>
      <c r="I375" s="166">
        <f t="shared" si="774"/>
        <v>6.8988273826618846E-2</v>
      </c>
      <c r="J375" s="166">
        <f t="shared" si="774"/>
        <v>0.13668156260375899</v>
      </c>
      <c r="K375" s="166">
        <f t="shared" si="774"/>
        <v>0.107996599838285</v>
      </c>
      <c r="L375" s="357">
        <f t="shared" si="774"/>
        <v>0.10100318628951033</v>
      </c>
      <c r="M375" s="166">
        <f t="shared" si="774"/>
        <v>8.8888888888888889E-3</v>
      </c>
      <c r="N375" s="166">
        <f t="shared" si="774"/>
        <v>1.9031400316692062E-2</v>
      </c>
      <c r="O375" s="166">
        <f t="shared" si="774"/>
        <v>9.3027974333612318E-2</v>
      </c>
      <c r="P375" s="166">
        <f t="shared" si="774"/>
        <v>6.7166208417681367E-2</v>
      </c>
      <c r="Q375" s="166">
        <f t="shared" si="774"/>
        <v>9.0503639010189235E-2</v>
      </c>
      <c r="R375" s="166">
        <f t="shared" si="774"/>
        <v>7.0171281565229171E-2</v>
      </c>
      <c r="S375" s="166">
        <f t="shared" si="774"/>
        <v>1.2533658161302731E-2</v>
      </c>
      <c r="T375" s="166">
        <f t="shared" si="774"/>
        <v>4.4952855793007777E-2</v>
      </c>
      <c r="U375" s="166">
        <f t="shared" si="774"/>
        <v>1.2270210409745293E-2</v>
      </c>
      <c r="V375" s="166">
        <f t="shared" si="774"/>
        <v>2.0891866580217563E-3</v>
      </c>
      <c r="W375" s="166">
        <f t="shared" ref="W375:X375" si="775">IFERROR(+W22/W42,"-")</f>
        <v>2.4709846499438411E-2</v>
      </c>
      <c r="X375" s="166">
        <f t="shared" si="775"/>
        <v>0</v>
      </c>
      <c r="Y375" s="166">
        <f t="shared" ref="Y375:AN375" si="776">IFERROR(+Y22/Y42,"-")</f>
        <v>5.060539677687775E-3</v>
      </c>
      <c r="Z375" s="166">
        <f t="shared" si="776"/>
        <v>0.13764595151484318</v>
      </c>
      <c r="AA375" s="166">
        <f t="shared" si="776"/>
        <v>5.8773735547047845E-2</v>
      </c>
      <c r="AB375" s="166">
        <f t="shared" si="776"/>
        <v>5.2138290608900753E-2</v>
      </c>
      <c r="AC375" s="166">
        <f t="shared" si="776"/>
        <v>8.0661903889601275E-2</v>
      </c>
      <c r="AD375" s="166">
        <f t="shared" si="776"/>
        <v>6.563755020080321E-2</v>
      </c>
      <c r="AE375" s="166">
        <f t="shared" si="776"/>
        <v>3.9066177162760049E-2</v>
      </c>
      <c r="AF375" s="166">
        <f t="shared" si="776"/>
        <v>0.18135824977210574</v>
      </c>
      <c r="AG375" s="357">
        <f t="shared" si="776"/>
        <v>6.861343679803962E-2</v>
      </c>
      <c r="AH375" s="357">
        <f t="shared" si="776"/>
        <v>9.5115159734109958E-2</v>
      </c>
      <c r="AI375" s="357">
        <f t="shared" si="776"/>
        <v>4.9177037334403852E-2</v>
      </c>
      <c r="AJ375" s="166">
        <f t="shared" si="776"/>
        <v>0</v>
      </c>
      <c r="AK375" s="166">
        <f t="shared" si="776"/>
        <v>0</v>
      </c>
      <c r="AL375" s="166">
        <f t="shared" si="776"/>
        <v>0</v>
      </c>
      <c r="AM375" s="357">
        <f t="shared" si="776"/>
        <v>0</v>
      </c>
      <c r="AN375" s="358">
        <f t="shared" si="776"/>
        <v>8.8835455324530799E-2</v>
      </c>
      <c r="AQ375" s="357">
        <f>IFERROR(+AQ22/AQ42,"-")</f>
        <v>0.107996599838285</v>
      </c>
      <c r="AR375" s="357">
        <f>IFERROR(+AR22/AR42,"-")</f>
        <v>6.861343679803962E-2</v>
      </c>
      <c r="AS375" s="357">
        <f>IFERROR(+AS22/AS42,"-")</f>
        <v>9.5115159734109944E-2</v>
      </c>
      <c r="AT375" s="357">
        <f>IFERROR(+AT22/AT42,"-")</f>
        <v>4.9177037334403852E-2</v>
      </c>
      <c r="AU375" s="357">
        <f>IFERROR(+AU22/AU42,"-")</f>
        <v>0</v>
      </c>
      <c r="AV375" s="358">
        <f t="shared" ref="AV375" si="777">IFERROR(+AV22/AV42,"-")</f>
        <v>8.8835455324530799E-2</v>
      </c>
      <c r="AX375" s="357">
        <f>IFERROR(+AX22/AX42,"-")</f>
        <v>0.11906929802428777</v>
      </c>
      <c r="AY375" s="357">
        <f>IFERROR(+AY22/AY42,"-")</f>
        <v>4.8519088311721893E-2</v>
      </c>
      <c r="AZ375" s="357">
        <f>IFERROR(+AZ22/AZ42,"-")</f>
        <v>0.11198632228124809</v>
      </c>
      <c r="BA375" s="357">
        <f>IFERROR(+BA22/BA42,"-")</f>
        <v>1.7758687011155277E-2</v>
      </c>
      <c r="BB375" s="357">
        <f>IFERROR(+BB22/BB42,"-")</f>
        <v>0</v>
      </c>
      <c r="BC375" s="358">
        <f t="shared" ref="BC375" si="778">IFERROR(+BC22/BC42,"-")</f>
        <v>4.4952855793007777E-2</v>
      </c>
    </row>
    <row r="376" spans="1:55" s="204" customFormat="1">
      <c r="A376" s="287"/>
      <c r="B376" s="173" t="s">
        <v>7</v>
      </c>
      <c r="C376" s="308"/>
      <c r="D376" s="166">
        <f t="shared" ref="D376:V376" si="779">IFERROR(+(D30-D26-D28)/D42,"-")</f>
        <v>3.2074021121916346E-2</v>
      </c>
      <c r="E376" s="166">
        <f t="shared" si="779"/>
        <v>0.23604508048362574</v>
      </c>
      <c r="F376" s="166">
        <f t="shared" si="779"/>
        <v>0.15659413104932282</v>
      </c>
      <c r="G376" s="166">
        <f t="shared" si="779"/>
        <v>0.10539806894615429</v>
      </c>
      <c r="H376" s="166">
        <f t="shared" si="779"/>
        <v>7.911269530643307E-2</v>
      </c>
      <c r="I376" s="166">
        <f t="shared" si="779"/>
        <v>0.14863744594696437</v>
      </c>
      <c r="J376" s="166">
        <f t="shared" si="779"/>
        <v>0.12680234488539563</v>
      </c>
      <c r="K376" s="166">
        <f t="shared" si="779"/>
        <v>9.6047657551192475E-2</v>
      </c>
      <c r="L376" s="357">
        <f t="shared" si="779"/>
        <v>0.11658744388858791</v>
      </c>
      <c r="M376" s="166">
        <f t="shared" si="779"/>
        <v>0</v>
      </c>
      <c r="N376" s="166">
        <f t="shared" si="779"/>
        <v>0</v>
      </c>
      <c r="O376" s="166">
        <f t="shared" si="779"/>
        <v>5.9220370793071093E-3</v>
      </c>
      <c r="P376" s="166">
        <f t="shared" si="779"/>
        <v>2.8401365682690274E-3</v>
      </c>
      <c r="Q376" s="166">
        <f t="shared" si="779"/>
        <v>0</v>
      </c>
      <c r="R376" s="166">
        <f t="shared" si="779"/>
        <v>0</v>
      </c>
      <c r="S376" s="166">
        <f t="shared" si="779"/>
        <v>0</v>
      </c>
      <c r="T376" s="166">
        <f t="shared" si="779"/>
        <v>1.045415251000181E-3</v>
      </c>
      <c r="U376" s="166">
        <f t="shared" si="779"/>
        <v>0</v>
      </c>
      <c r="V376" s="166">
        <f t="shared" si="779"/>
        <v>0</v>
      </c>
      <c r="W376" s="166">
        <f t="shared" ref="W376:X376" si="780">IFERROR(+(W30-W26-W28)/W42,"-")</f>
        <v>0</v>
      </c>
      <c r="X376" s="166">
        <f t="shared" si="780"/>
        <v>0</v>
      </c>
      <c r="Y376" s="166">
        <f t="shared" ref="Y376:AN376" si="781">IFERROR(+(Y30-Y26-Y28)/Y42,"-")</f>
        <v>1.1038089900996825E-3</v>
      </c>
      <c r="Z376" s="166">
        <f t="shared" si="781"/>
        <v>1.3456793263971917E-2</v>
      </c>
      <c r="AA376" s="166">
        <f t="shared" si="781"/>
        <v>0</v>
      </c>
      <c r="AB376" s="166">
        <f t="shared" si="781"/>
        <v>0</v>
      </c>
      <c r="AC376" s="166">
        <f t="shared" si="781"/>
        <v>0</v>
      </c>
      <c r="AD376" s="166">
        <f t="shared" si="781"/>
        <v>0</v>
      </c>
      <c r="AE376" s="166">
        <f t="shared" si="781"/>
        <v>0</v>
      </c>
      <c r="AF376" s="166">
        <f t="shared" si="781"/>
        <v>3.8969917958067458E-3</v>
      </c>
      <c r="AG376" s="357">
        <f t="shared" si="781"/>
        <v>2.6744484773429419E-3</v>
      </c>
      <c r="AH376" s="357">
        <f t="shared" si="781"/>
        <v>5.8524710433294058E-3</v>
      </c>
      <c r="AI376" s="357">
        <f t="shared" si="781"/>
        <v>4.7169811320754717E-4</v>
      </c>
      <c r="AJ376" s="166">
        <f t="shared" si="781"/>
        <v>0</v>
      </c>
      <c r="AK376" s="166">
        <f t="shared" si="781"/>
        <v>0</v>
      </c>
      <c r="AL376" s="166">
        <f t="shared" si="781"/>
        <v>9.5999999999999992E-3</v>
      </c>
      <c r="AM376" s="357">
        <f t="shared" si="781"/>
        <v>1.0437202829641657E-3</v>
      </c>
      <c r="AN376" s="358">
        <f t="shared" si="781"/>
        <v>8.3813400513113034E-2</v>
      </c>
      <c r="AQ376" s="357">
        <f>IFERROR(+(AQ30-AQ26-AQ28)/AQ42,"-")</f>
        <v>9.6047657551192475E-2</v>
      </c>
      <c r="AR376" s="357">
        <f>IFERROR(+(AR30-AR26-AR28)/AR42,"-")</f>
        <v>2.6744484773429419E-3</v>
      </c>
      <c r="AS376" s="357">
        <f>IFERROR(+(AS30-AS26-AS28)/AS42,"-")</f>
        <v>5.8524710433294058E-3</v>
      </c>
      <c r="AT376" s="357">
        <f>IFERROR(+(AT30-AT26-AT28)/AT42,"-")</f>
        <v>4.7169811320754712E-4</v>
      </c>
      <c r="AU376" s="357">
        <f>IFERROR(+(AU30-AU26-AU28)/AU42,"-")</f>
        <v>1.0437202829641657E-3</v>
      </c>
      <c r="AV376" s="358">
        <f t="shared" ref="AV376" si="782">IFERROR(+(AV30-AV26-AV28)/AV42,"-")</f>
        <v>8.3813400513113048E-2</v>
      </c>
      <c r="AX376" s="357">
        <f>IFERROR(+(AX30-AX26-AX28)/AX42,"-")</f>
        <v>8.8073324045328388E-2</v>
      </c>
      <c r="AY376" s="357">
        <f>IFERROR(+(AY30-AY26-AY28)/AY42,"-")</f>
        <v>0</v>
      </c>
      <c r="AZ376" s="357">
        <f>IFERROR(+(AZ30-AZ26-AZ28)/AZ42,"-")</f>
        <v>8.7012273310130056E-4</v>
      </c>
      <c r="BA376" s="357">
        <f>IFERROR(+(BA30-BA26-BA28)/BA42,"-")</f>
        <v>0</v>
      </c>
      <c r="BB376" s="357">
        <f>IFERROR(+(BB30-BB26-BB28)/BB42,"-")</f>
        <v>8.7162380286236948E-3</v>
      </c>
      <c r="BC376" s="358">
        <f t="shared" ref="BC376" si="783">IFERROR(+(BC30-BC26-BC28)/BC42,"-")</f>
        <v>2.4326008725196516E-3</v>
      </c>
    </row>
    <row r="377" spans="1:55" s="204" customFormat="1">
      <c r="A377" s="287"/>
      <c r="B377" s="173" t="s">
        <v>6</v>
      </c>
      <c r="C377" s="308"/>
      <c r="D377" s="166">
        <f t="shared" ref="D377:V377" si="784">IFERROR(+D34/D42,"-")</f>
        <v>5.0804098497007953E-4</v>
      </c>
      <c r="E377" s="166">
        <f t="shared" si="784"/>
        <v>3.1771122426816616E-2</v>
      </c>
      <c r="F377" s="166">
        <f t="shared" si="784"/>
        <v>1.6465549976794228E-2</v>
      </c>
      <c r="G377" s="166">
        <f t="shared" si="784"/>
        <v>1.1696198499269072E-2</v>
      </c>
      <c r="H377" s="166">
        <f t="shared" si="784"/>
        <v>2.4609387133848974E-2</v>
      </c>
      <c r="I377" s="166">
        <f t="shared" si="784"/>
        <v>2.7318297270818186E-2</v>
      </c>
      <c r="J377" s="166">
        <f t="shared" si="784"/>
        <v>1.7504994039810796E-2</v>
      </c>
      <c r="K377" s="166">
        <f t="shared" si="784"/>
        <v>1.899805803771968E-2</v>
      </c>
      <c r="L377" s="357">
        <f t="shared" si="784"/>
        <v>1.742334431194054E-2</v>
      </c>
      <c r="M377" s="166">
        <f t="shared" si="784"/>
        <v>7.4004192872117402E-2</v>
      </c>
      <c r="N377" s="166">
        <f t="shared" si="784"/>
        <v>1.5266947506796929E-2</v>
      </c>
      <c r="O377" s="166">
        <f t="shared" si="784"/>
        <v>1.7766111237921326E-2</v>
      </c>
      <c r="P377" s="166">
        <f t="shared" si="784"/>
        <v>2.1875094419433784E-2</v>
      </c>
      <c r="Q377" s="166">
        <f t="shared" si="784"/>
        <v>3.057933042212518E-2</v>
      </c>
      <c r="R377" s="166">
        <f t="shared" si="784"/>
        <v>4.867646063232009E-2</v>
      </c>
      <c r="S377" s="166">
        <f t="shared" si="784"/>
        <v>1.763046544428773E-2</v>
      </c>
      <c r="T377" s="166">
        <f t="shared" si="784"/>
        <v>5.6291590438471283E-4</v>
      </c>
      <c r="U377" s="166">
        <f t="shared" si="784"/>
        <v>3.7231450719822812E-2</v>
      </c>
      <c r="V377" s="166">
        <f t="shared" si="784"/>
        <v>2.8023917585188386E-2</v>
      </c>
      <c r="W377" s="166">
        <f t="shared" ref="W377:X377" si="785">IFERROR(+W34/W42,"-")</f>
        <v>7.7218270310745038E-3</v>
      </c>
      <c r="X377" s="166">
        <f t="shared" si="785"/>
        <v>5.4756299590199668E-2</v>
      </c>
      <c r="Y377" s="166">
        <f t="shared" ref="Y377:AN377" si="786">IFERROR(+Y34/Y42,"-")</f>
        <v>2.9225465722485439E-2</v>
      </c>
      <c r="Z377" s="166">
        <f t="shared" si="786"/>
        <v>1.7806720765180229E-3</v>
      </c>
      <c r="AA377" s="166">
        <f t="shared" si="786"/>
        <v>2.8069027876642491E-2</v>
      </c>
      <c r="AB377" s="166">
        <f t="shared" si="786"/>
        <v>1.3965613555955558E-2</v>
      </c>
      <c r="AC377" s="166">
        <f t="shared" si="786"/>
        <v>7.1746962203089702E-3</v>
      </c>
      <c r="AD377" s="166">
        <f t="shared" si="786"/>
        <v>2.3427041499330656E-2</v>
      </c>
      <c r="AE377" s="166">
        <f t="shared" si="786"/>
        <v>5.4598512661206819E-3</v>
      </c>
      <c r="AF377" s="166">
        <f t="shared" si="786"/>
        <v>2.1171376481312672E-2</v>
      </c>
      <c r="AG377" s="357">
        <f t="shared" si="786"/>
        <v>2.0607306206784491E-2</v>
      </c>
      <c r="AH377" s="357">
        <f t="shared" si="786"/>
        <v>8.9732331428825501E-3</v>
      </c>
      <c r="AI377" s="357">
        <f t="shared" si="786"/>
        <v>2.5592131674026495E-2</v>
      </c>
      <c r="AJ377" s="166">
        <f t="shared" si="786"/>
        <v>1.4613412607617346E-2</v>
      </c>
      <c r="AK377" s="166">
        <f t="shared" si="786"/>
        <v>6.5856020660712361E-2</v>
      </c>
      <c r="AL377" s="166">
        <f t="shared" si="786"/>
        <v>3.6977777777777776E-2</v>
      </c>
      <c r="AM377" s="357">
        <f t="shared" si="786"/>
        <v>2.3180898630278196E-2</v>
      </c>
      <c r="AN377" s="358">
        <f t="shared" si="786"/>
        <v>1.8445083277179614E-2</v>
      </c>
      <c r="AQ377" s="357">
        <f>IFERROR(+AQ34/AQ42,"-")</f>
        <v>1.899805803771968E-2</v>
      </c>
      <c r="AR377" s="357">
        <f>IFERROR(+AR34/AR42,"-")</f>
        <v>2.0607306206784491E-2</v>
      </c>
      <c r="AS377" s="357">
        <f>IFERROR(+AS34/AS42,"-")</f>
        <v>8.9732331428825484E-3</v>
      </c>
      <c r="AT377" s="357">
        <f>IFERROR(+AT34/AT42,"-")</f>
        <v>2.5592131674026495E-2</v>
      </c>
      <c r="AU377" s="357">
        <f>IFERROR(+AU34/AU42,"-")</f>
        <v>2.3180898630278196E-2</v>
      </c>
      <c r="AV377" s="358">
        <f t="shared" ref="AV377" si="787">IFERROR(+AV34/AV42,"-")</f>
        <v>1.8445083277179614E-2</v>
      </c>
      <c r="AX377" s="357">
        <f>IFERROR(+AX34/AX42,"-")</f>
        <v>2.1468455521792072E-2</v>
      </c>
      <c r="AY377" s="357">
        <f>IFERROR(+AY34/AY42,"-")</f>
        <v>1.9417977789556697E-2</v>
      </c>
      <c r="AZ377" s="357">
        <f>IFERROR(+AZ34/AZ42,"-")</f>
        <v>1.4181474018440495E-2</v>
      </c>
      <c r="BA377" s="357">
        <f>IFERROR(+BA34/BA42,"-")</f>
        <v>2.3208103603026029E-2</v>
      </c>
      <c r="BB377" s="357">
        <f>IFERROR(+BB34/BB42,"-")</f>
        <v>6.5856020660712361E-2</v>
      </c>
      <c r="BC377" s="358">
        <f t="shared" ref="BC377" si="788">IFERROR(+BC34/BC42,"-")</f>
        <v>2.4607466677388876E-2</v>
      </c>
    </row>
    <row r="378" spans="1:55" s="204" customFormat="1">
      <c r="A378" s="287"/>
      <c r="B378" s="173" t="s">
        <v>5</v>
      </c>
      <c r="C378" s="308"/>
      <c r="D378" s="166">
        <f t="shared" ref="D378:V378" si="789">IFERROR(+(D14+D15+D35+D36+D37+D38)/D42,"-")</f>
        <v>0.10409894660174532</v>
      </c>
      <c r="E378" s="166">
        <f t="shared" si="789"/>
        <v>0.21917609865579071</v>
      </c>
      <c r="F378" s="166">
        <f t="shared" si="789"/>
        <v>0.11011402472469516</v>
      </c>
      <c r="G378" s="166">
        <f t="shared" si="789"/>
        <v>0.24786762036015922</v>
      </c>
      <c r="H378" s="166">
        <f t="shared" si="789"/>
        <v>0.10520532413878793</v>
      </c>
      <c r="I378" s="166">
        <f t="shared" si="789"/>
        <v>0.16586109057282469</v>
      </c>
      <c r="J378" s="166">
        <f t="shared" si="789"/>
        <v>0.10510616757112765</v>
      </c>
      <c r="K378" s="166">
        <f t="shared" si="789"/>
        <v>0.13888140208294458</v>
      </c>
      <c r="L378" s="357">
        <f t="shared" si="789"/>
        <v>0.16420346917943035</v>
      </c>
      <c r="M378" s="166">
        <f t="shared" si="789"/>
        <v>3.4507337526205453E-2</v>
      </c>
      <c r="N378" s="166">
        <f t="shared" si="789"/>
        <v>9.6979474769203197E-2</v>
      </c>
      <c r="O378" s="166">
        <f t="shared" si="789"/>
        <v>0.11598062339902103</v>
      </c>
      <c r="P378" s="166">
        <f t="shared" si="789"/>
        <v>0.11478381726440463</v>
      </c>
      <c r="Q378" s="166">
        <f t="shared" si="789"/>
        <v>8.696360989810771E-2</v>
      </c>
      <c r="R378" s="166">
        <f t="shared" si="789"/>
        <v>0.15631981585539231</v>
      </c>
      <c r="S378" s="166">
        <f t="shared" si="789"/>
        <v>4.9044749326836772E-2</v>
      </c>
      <c r="T378" s="166">
        <f t="shared" si="789"/>
        <v>8.8578838382823016E-2</v>
      </c>
      <c r="U378" s="166">
        <f t="shared" si="789"/>
        <v>0.17669988925802879</v>
      </c>
      <c r="V378" s="166">
        <f t="shared" si="789"/>
        <v>2.4710035300050427E-2</v>
      </c>
      <c r="W378" s="166">
        <f t="shared" ref="W378:X378" si="790">IFERROR(+(W14+W15+W35+W36+W37+W38)/W42,"-")</f>
        <v>4.5348184200673908E-2</v>
      </c>
      <c r="X378" s="166">
        <f t="shared" si="790"/>
        <v>0.69020838782805827</v>
      </c>
      <c r="Y378" s="166">
        <f t="shared" ref="Y378:AN378" si="791">IFERROR(+(Y14+Y15+Y35+Y36+Y37+Y38)/Y42,"-")</f>
        <v>3.1806680591641621E-2</v>
      </c>
      <c r="Z378" s="166">
        <f t="shared" si="791"/>
        <v>8.2546869832871211E-2</v>
      </c>
      <c r="AA378" s="166">
        <f t="shared" si="791"/>
        <v>0.1227611150656996</v>
      </c>
      <c r="AB378" s="166">
        <f t="shared" si="791"/>
        <v>0.11110421451182421</v>
      </c>
      <c r="AC378" s="166">
        <f t="shared" si="791"/>
        <v>0.11655065030225316</v>
      </c>
      <c r="AD378" s="166">
        <f t="shared" si="791"/>
        <v>0.20896084337349397</v>
      </c>
      <c r="AE378" s="166">
        <f t="shared" si="791"/>
        <v>0.20577991151275535</v>
      </c>
      <c r="AF378" s="166">
        <f t="shared" si="791"/>
        <v>0.10034184138559708</v>
      </c>
      <c r="AG378" s="357">
        <f t="shared" si="791"/>
        <v>0.11030672718210184</v>
      </c>
      <c r="AH378" s="357">
        <f t="shared" si="791"/>
        <v>0.11369244792245614</v>
      </c>
      <c r="AI378" s="357">
        <f t="shared" si="791"/>
        <v>0.16318747490967483</v>
      </c>
      <c r="AJ378" s="166">
        <f t="shared" si="791"/>
        <v>6.6211284894741679E-2</v>
      </c>
      <c r="AK378" s="166">
        <f t="shared" si="791"/>
        <v>3.8093188421392449E-2</v>
      </c>
      <c r="AL378" s="166">
        <f t="shared" si="791"/>
        <v>0</v>
      </c>
      <c r="AM378" s="357">
        <f t="shared" si="791"/>
        <v>5.5645753604700608E-2</v>
      </c>
      <c r="AN378" s="358">
        <f t="shared" si="791"/>
        <v>0.14644405554289741</v>
      </c>
      <c r="AQ378" s="357">
        <f>IFERROR(+(AQ14+AQ15+AQ35+AQ36+AQ37+AQ38)/AQ42,"-")</f>
        <v>0.13888140208294458</v>
      </c>
      <c r="AR378" s="357">
        <f>IFERROR(+(AR14+AR15+AR35+AR36+AR37+AR38)/AR42,"-")</f>
        <v>0.11030672718210183</v>
      </c>
      <c r="AS378" s="357">
        <f>IFERROR(+(AS14+AS15+AS35+AS36+AS37+AS38)/AS42,"-")</f>
        <v>0.11369244792245613</v>
      </c>
      <c r="AT378" s="357">
        <f>IFERROR(+(AT14+AT15+AT35+AT36+AT37+AT38)/AT42,"-")</f>
        <v>0.16318747490967483</v>
      </c>
      <c r="AU378" s="357">
        <f>IFERROR(+(AU14+AU15+AU35+AU36+AU37+AU38)/AU42,"-")</f>
        <v>5.5645753604700608E-2</v>
      </c>
      <c r="AV378" s="358">
        <f t="shared" ref="AV378" si="792">IFERROR(+(AV14+AV15+AV35+AV36+AV37+AV38)/AV42,"-")</f>
        <v>0.14644405554289741</v>
      </c>
      <c r="AX378" s="357">
        <f>IFERROR(+(AX14+AX15+AX35+AX36+AX37+AX38)/AX42,"-")</f>
        <v>0.1172062119932278</v>
      </c>
      <c r="AY378" s="357">
        <f>IFERROR(+(AY14+AY15+AY35+AY36+AY37+AY38)/AY42,"-")</f>
        <v>8.953988959418753E-2</v>
      </c>
      <c r="AZ378" s="357">
        <f>IFERROR(+(AZ14+AZ15+AZ35+AZ36+AZ37+AZ38)/AZ42,"-")</f>
        <v>0.10178909446174512</v>
      </c>
      <c r="BA378" s="357">
        <f>IFERROR(+(BA14+BA15+BA35+BA36+BA37+BA38)/BA42,"-")</f>
        <v>9.4050519297345814E-2</v>
      </c>
      <c r="BB378" s="357">
        <f>IFERROR(+(BB14+BB15+BB35+BB36+BB37+BB38)/BB42,"-")</f>
        <v>3.8093188421392449E-2</v>
      </c>
      <c r="BC378" s="358">
        <f t="shared" ref="BC378" si="793">IFERROR(+(BC14+BC15+BC35+BC36+BC37+BC38)/BC42,"-")</f>
        <v>8.1019681952514022E-2</v>
      </c>
    </row>
    <row r="379" spans="1:55" s="204" customFormat="1" ht="15" thickBot="1">
      <c r="A379" s="359"/>
      <c r="B379" s="360" t="s">
        <v>4</v>
      </c>
      <c r="C379" s="361"/>
      <c r="D379" s="362">
        <f t="shared" ref="D379:V379" si="794">IFERROR(+D42/D42,"-")</f>
        <v>1</v>
      </c>
      <c r="E379" s="362">
        <f t="shared" si="794"/>
        <v>1</v>
      </c>
      <c r="F379" s="362">
        <f t="shared" si="794"/>
        <v>1</v>
      </c>
      <c r="G379" s="362">
        <f t="shared" si="794"/>
        <v>1</v>
      </c>
      <c r="H379" s="362">
        <f t="shared" si="794"/>
        <v>1</v>
      </c>
      <c r="I379" s="362">
        <f t="shared" si="794"/>
        <v>1</v>
      </c>
      <c r="J379" s="362">
        <f t="shared" si="794"/>
        <v>1</v>
      </c>
      <c r="K379" s="362">
        <f t="shared" si="794"/>
        <v>1</v>
      </c>
      <c r="L379" s="363">
        <f t="shared" si="794"/>
        <v>1</v>
      </c>
      <c r="M379" s="362">
        <f t="shared" si="794"/>
        <v>1</v>
      </c>
      <c r="N379" s="362">
        <f t="shared" si="794"/>
        <v>1</v>
      </c>
      <c r="O379" s="362">
        <f t="shared" si="794"/>
        <v>1</v>
      </c>
      <c r="P379" s="362">
        <f t="shared" si="794"/>
        <v>1</v>
      </c>
      <c r="Q379" s="362">
        <f t="shared" si="794"/>
        <v>1</v>
      </c>
      <c r="R379" s="362">
        <f t="shared" si="794"/>
        <v>1</v>
      </c>
      <c r="S379" s="362">
        <f t="shared" si="794"/>
        <v>1</v>
      </c>
      <c r="T379" s="362">
        <f t="shared" si="794"/>
        <v>1</v>
      </c>
      <c r="U379" s="362">
        <f t="shared" si="794"/>
        <v>1</v>
      </c>
      <c r="V379" s="362">
        <f t="shared" si="794"/>
        <v>1</v>
      </c>
      <c r="W379" s="362">
        <f t="shared" ref="W379:X379" si="795">IFERROR(+W42/W42,"-")</f>
        <v>1</v>
      </c>
      <c r="X379" s="362">
        <f t="shared" si="795"/>
        <v>1</v>
      </c>
      <c r="Y379" s="362">
        <f t="shared" ref="Y379:AN379" si="796">IFERROR(+Y42/Y42,"-")</f>
        <v>1</v>
      </c>
      <c r="Z379" s="362">
        <f t="shared" si="796"/>
        <v>1</v>
      </c>
      <c r="AA379" s="362">
        <f t="shared" si="796"/>
        <v>1</v>
      </c>
      <c r="AB379" s="362">
        <f t="shared" si="796"/>
        <v>1</v>
      </c>
      <c r="AC379" s="362">
        <f t="shared" si="796"/>
        <v>1</v>
      </c>
      <c r="AD379" s="362">
        <f t="shared" si="796"/>
        <v>1</v>
      </c>
      <c r="AE379" s="362">
        <f t="shared" si="796"/>
        <v>1</v>
      </c>
      <c r="AF379" s="362">
        <f t="shared" si="796"/>
        <v>1</v>
      </c>
      <c r="AG379" s="363">
        <f t="shared" si="796"/>
        <v>1</v>
      </c>
      <c r="AH379" s="363">
        <f t="shared" si="796"/>
        <v>1</v>
      </c>
      <c r="AI379" s="363">
        <f t="shared" si="796"/>
        <v>1</v>
      </c>
      <c r="AJ379" s="362">
        <f t="shared" si="796"/>
        <v>1</v>
      </c>
      <c r="AK379" s="362">
        <f t="shared" si="796"/>
        <v>1</v>
      </c>
      <c r="AL379" s="362">
        <f t="shared" si="796"/>
        <v>1</v>
      </c>
      <c r="AM379" s="363">
        <f t="shared" si="796"/>
        <v>1</v>
      </c>
      <c r="AN379" s="364">
        <f t="shared" si="796"/>
        <v>1</v>
      </c>
      <c r="AQ379" s="363">
        <f>IFERROR(+AQ42/AQ42,"-")</f>
        <v>1</v>
      </c>
      <c r="AR379" s="363">
        <f>IFERROR(+AR42/AR42,"-")</f>
        <v>1</v>
      </c>
      <c r="AS379" s="363">
        <f>IFERROR(+AS42/AS42,"-")</f>
        <v>1</v>
      </c>
      <c r="AT379" s="363">
        <f>IFERROR(+AT42/AT42,"-")</f>
        <v>1</v>
      </c>
      <c r="AU379" s="363">
        <f>IFERROR(+AU42/AU42,"-")</f>
        <v>1</v>
      </c>
      <c r="AV379" s="364">
        <f t="shared" ref="AV379" si="797">IFERROR(+AV42/AV42,"-")</f>
        <v>1</v>
      </c>
      <c r="AX379" s="363">
        <f>IFERROR(+AX42/AX42,"-")</f>
        <v>1</v>
      </c>
      <c r="AY379" s="363">
        <f>IFERROR(+AY42/AY42,"-")</f>
        <v>1</v>
      </c>
      <c r="AZ379" s="363">
        <f>IFERROR(+AZ42/AZ42,"-")</f>
        <v>1</v>
      </c>
      <c r="BA379" s="363">
        <f>IFERROR(+BA42/BA42,"-")</f>
        <v>1</v>
      </c>
      <c r="BB379" s="363">
        <f>IFERROR(+BB42/BB42,"-")</f>
        <v>1</v>
      </c>
      <c r="BC379" s="364">
        <f t="shared" ref="BC379" si="798">IFERROR(+BC42/BC42,"-")</f>
        <v>1</v>
      </c>
    </row>
    <row r="380" spans="1:55" ht="13.5" thickTop="1">
      <c r="C380" s="365" t="s">
        <v>3</v>
      </c>
      <c r="D380" s="143">
        <f t="shared" ref="D380:V380" si="799">D42-D11-D20-D22</f>
        <v>30507</v>
      </c>
      <c r="E380" s="143">
        <f t="shared" si="799"/>
        <v>40359</v>
      </c>
      <c r="F380" s="143">
        <f t="shared" si="799"/>
        <v>107384</v>
      </c>
      <c r="G380" s="143">
        <f t="shared" si="799"/>
        <v>271937</v>
      </c>
      <c r="H380" s="143">
        <f t="shared" si="799"/>
        <v>56481</v>
      </c>
      <c r="I380" s="143">
        <f t="shared" si="799"/>
        <v>166069</v>
      </c>
      <c r="J380" s="143">
        <f t="shared" si="799"/>
        <v>45822</v>
      </c>
      <c r="K380" s="143">
        <f t="shared" si="799"/>
        <v>73486</v>
      </c>
      <c r="L380" s="143">
        <f t="shared" si="799"/>
        <v>792045</v>
      </c>
      <c r="M380" s="143">
        <f t="shared" si="799"/>
        <v>2558</v>
      </c>
      <c r="N380" s="143">
        <f t="shared" si="799"/>
        <v>3134</v>
      </c>
      <c r="O380" s="143">
        <f t="shared" si="799"/>
        <v>9695</v>
      </c>
      <c r="P380" s="143">
        <f t="shared" si="799"/>
        <v>4057</v>
      </c>
      <c r="Q380" s="143">
        <f t="shared" si="799"/>
        <v>6623</v>
      </c>
      <c r="R380" s="143">
        <f t="shared" si="799"/>
        <v>5820</v>
      </c>
      <c r="S380" s="143">
        <f t="shared" si="799"/>
        <v>1305</v>
      </c>
      <c r="T380" s="143">
        <f t="shared" si="799"/>
        <v>3883</v>
      </c>
      <c r="U380" s="143">
        <f t="shared" si="799"/>
        <v>7996</v>
      </c>
      <c r="V380" s="143">
        <f t="shared" si="799"/>
        <v>1464</v>
      </c>
      <c r="W380" s="143">
        <f t="shared" ref="W380:X380" si="800">W42-W11-W20-W22</f>
        <v>1118</v>
      </c>
      <c r="X380" s="143">
        <f t="shared" si="800"/>
        <v>8318</v>
      </c>
      <c r="Y380" s="143">
        <f t="shared" ref="Y380:AV380" si="801">Y42-Y11-Y20-Y22</f>
        <v>2433</v>
      </c>
      <c r="Z380" s="143">
        <f t="shared" si="801"/>
        <v>9267</v>
      </c>
      <c r="AA380" s="143">
        <f t="shared" si="801"/>
        <v>7232</v>
      </c>
      <c r="AB380" s="143">
        <f t="shared" si="801"/>
        <v>2919</v>
      </c>
      <c r="AC380" s="143">
        <f t="shared" si="801"/>
        <v>4295</v>
      </c>
      <c r="AD380" s="143">
        <f t="shared" si="801"/>
        <v>7355</v>
      </c>
      <c r="AE380" s="143">
        <f t="shared" si="801"/>
        <v>4113</v>
      </c>
      <c r="AF380" s="143">
        <f t="shared" si="801"/>
        <v>5503</v>
      </c>
      <c r="AG380" s="143">
        <f t="shared" si="801"/>
        <v>99088</v>
      </c>
      <c r="AH380" s="143">
        <f t="shared" si="801"/>
        <v>34495</v>
      </c>
      <c r="AI380" s="143">
        <f t="shared" si="801"/>
        <v>30753</v>
      </c>
      <c r="AJ380" s="143">
        <f t="shared" si="801"/>
        <v>9679</v>
      </c>
      <c r="AK380" s="143">
        <f t="shared" si="801"/>
        <v>1932</v>
      </c>
      <c r="AL380" s="143">
        <f t="shared" si="801"/>
        <v>786</v>
      </c>
      <c r="AM380" s="143">
        <f t="shared" si="801"/>
        <v>12397</v>
      </c>
      <c r="AN380" s="143">
        <f t="shared" si="801"/>
        <v>903530</v>
      </c>
      <c r="AO380" s="143">
        <f t="shared" si="801"/>
        <v>0</v>
      </c>
      <c r="AP380" s="143">
        <f t="shared" si="801"/>
        <v>0</v>
      </c>
      <c r="AQ380" s="143">
        <f t="shared" si="801"/>
        <v>9185.75</v>
      </c>
      <c r="AR380" s="143">
        <f t="shared" si="801"/>
        <v>4954.4000000000005</v>
      </c>
      <c r="AS380" s="143">
        <f t="shared" si="801"/>
        <v>6899.0000000000036</v>
      </c>
      <c r="AT380" s="143">
        <f t="shared" si="801"/>
        <v>2050.2000000000003</v>
      </c>
      <c r="AU380" s="143">
        <f t="shared" si="801"/>
        <v>4132.3333333333358</v>
      </c>
      <c r="AV380" s="143">
        <f t="shared" si="801"/>
        <v>29146.129032258068</v>
      </c>
      <c r="AX380" s="143">
        <f>AX42-AX11-AX20-AX22</f>
        <v>60523</v>
      </c>
      <c r="AY380" s="143">
        <f>AY42-AY11-AY20-AY22</f>
        <v>6216.5</v>
      </c>
      <c r="AZ380" s="143">
        <f>AZ42-AZ11-AZ20-AZ22</f>
        <v>2854</v>
      </c>
      <c r="BA380" s="143">
        <f>BA42-BA11-BA20-BA22</f>
        <v>3576</v>
      </c>
      <c r="BB380" s="143">
        <f>BB42-BB11-BB20-BB22</f>
        <v>2000</v>
      </c>
      <c r="BC380" s="143">
        <f t="shared" ref="BC380" si="802">BC42-BC11-BC20-BC22</f>
        <v>8610</v>
      </c>
    </row>
    <row r="381" spans="1:55" ht="13">
      <c r="C381" s="365" t="s">
        <v>2</v>
      </c>
      <c r="D381" s="143">
        <f>D91+D96+D97</f>
        <v>4876</v>
      </c>
      <c r="E381" s="143">
        <f t="shared" ref="E381:AN381" si="803">E91+E96+E97</f>
        <v>43</v>
      </c>
      <c r="F381" s="143">
        <f t="shared" si="803"/>
        <v>377</v>
      </c>
      <c r="G381" s="143">
        <f t="shared" si="803"/>
        <v>726</v>
      </c>
      <c r="H381" s="143">
        <f t="shared" si="803"/>
        <v>856</v>
      </c>
      <c r="I381" s="143">
        <f t="shared" si="803"/>
        <v>0</v>
      </c>
      <c r="J381" s="143">
        <f t="shared" si="803"/>
        <v>138</v>
      </c>
      <c r="K381" s="143">
        <f t="shared" si="803"/>
        <v>0</v>
      </c>
      <c r="L381" s="143">
        <f t="shared" si="803"/>
        <v>7016</v>
      </c>
      <c r="M381" s="143">
        <f t="shared" si="803"/>
        <v>0</v>
      </c>
      <c r="N381" s="143">
        <f t="shared" si="803"/>
        <v>977</v>
      </c>
      <c r="O381" s="143">
        <f t="shared" si="803"/>
        <v>3627</v>
      </c>
      <c r="P381" s="143">
        <f t="shared" si="803"/>
        <v>0</v>
      </c>
      <c r="Q381" s="143">
        <f t="shared" si="803"/>
        <v>0</v>
      </c>
      <c r="R381" s="143">
        <f t="shared" si="803"/>
        <v>5</v>
      </c>
      <c r="S381" s="143">
        <f t="shared" si="803"/>
        <v>5618</v>
      </c>
      <c r="T381" s="143">
        <f t="shared" si="803"/>
        <v>1145</v>
      </c>
      <c r="U381" s="143">
        <f t="shared" si="803"/>
        <v>22</v>
      </c>
      <c r="V381" s="143">
        <f t="shared" si="803"/>
        <v>0</v>
      </c>
      <c r="W381" s="143">
        <f t="shared" si="803"/>
        <v>84</v>
      </c>
      <c r="X381" s="143">
        <f t="shared" si="803"/>
        <v>0</v>
      </c>
      <c r="Y381" s="143">
        <f t="shared" si="803"/>
        <v>0</v>
      </c>
      <c r="Z381" s="143">
        <f t="shared" si="803"/>
        <v>4655</v>
      </c>
      <c r="AA381" s="143">
        <f t="shared" si="803"/>
        <v>4324</v>
      </c>
      <c r="AB381" s="143">
        <f t="shared" si="803"/>
        <v>57</v>
      </c>
      <c r="AC381" s="143">
        <f t="shared" si="803"/>
        <v>0</v>
      </c>
      <c r="AD381" s="143">
        <f t="shared" si="803"/>
        <v>0</v>
      </c>
      <c r="AE381" s="143">
        <f t="shared" si="803"/>
        <v>19915</v>
      </c>
      <c r="AF381" s="143">
        <f t="shared" si="803"/>
        <v>0</v>
      </c>
      <c r="AG381" s="143">
        <f t="shared" si="803"/>
        <v>40429</v>
      </c>
      <c r="AH381" s="143">
        <f t="shared" si="803"/>
        <v>9427</v>
      </c>
      <c r="AI381" s="143">
        <f t="shared" si="803"/>
        <v>24261</v>
      </c>
      <c r="AJ381" s="143">
        <f t="shared" si="803"/>
        <v>520</v>
      </c>
      <c r="AK381" s="143">
        <f t="shared" si="803"/>
        <v>394</v>
      </c>
      <c r="AL381" s="143">
        <f t="shared" si="803"/>
        <v>43</v>
      </c>
      <c r="AM381" s="143">
        <f t="shared" si="803"/>
        <v>957</v>
      </c>
      <c r="AN381" s="143">
        <f t="shared" si="803"/>
        <v>48402</v>
      </c>
      <c r="AQ381" s="143">
        <f>AQ91+AQ96</f>
        <v>0</v>
      </c>
      <c r="AR381" s="143">
        <f>AR91+AR96</f>
        <v>1782.4</v>
      </c>
      <c r="AS381" s="143">
        <f>AS91+AS96</f>
        <v>1201.5999999999999</v>
      </c>
      <c r="AT381" s="143">
        <f>AT91+AT96</f>
        <v>1545</v>
      </c>
      <c r="AU381" s="143">
        <f>AU91+AU96</f>
        <v>173.33333333333334</v>
      </c>
      <c r="AV381" s="143">
        <f t="shared" ref="AV381" si="804">AV91+AV96</f>
        <v>1184.3548387096776</v>
      </c>
      <c r="AX381" s="143">
        <f>AX91+AX96</f>
        <v>0</v>
      </c>
      <c r="AY381" s="143">
        <f>AY91+AY96</f>
        <v>0</v>
      </c>
      <c r="AZ381" s="143">
        <f>AZ91+AZ96</f>
        <v>0</v>
      </c>
      <c r="BA381" s="143">
        <f>BA91+BA96</f>
        <v>0</v>
      </c>
      <c r="BB381" s="143">
        <f>BB91+BB96</f>
        <v>0</v>
      </c>
      <c r="BC381" s="143">
        <f t="shared" ref="BC381" si="805">BC91+BC96</f>
        <v>0</v>
      </c>
    </row>
    <row r="382" spans="1:55" ht="13">
      <c r="C382" s="365" t="s">
        <v>1</v>
      </c>
      <c r="D382" s="143">
        <f>D122+D123</f>
        <v>127953</v>
      </c>
      <c r="E382" s="143">
        <f t="shared" ref="E382:BC382" si="806">E122+E123</f>
        <v>464</v>
      </c>
      <c r="F382" s="143">
        <f t="shared" si="806"/>
        <v>25023</v>
      </c>
      <c r="G382" s="143">
        <f t="shared" si="806"/>
        <v>13089</v>
      </c>
      <c r="H382" s="143">
        <f t="shared" si="806"/>
        <v>8777</v>
      </c>
      <c r="I382" s="143">
        <f t="shared" si="806"/>
        <v>0</v>
      </c>
      <c r="J382" s="143">
        <f t="shared" si="806"/>
        <v>1460</v>
      </c>
      <c r="K382" s="143">
        <f t="shared" si="806"/>
        <v>0</v>
      </c>
      <c r="L382" s="143">
        <f t="shared" si="806"/>
        <v>176766</v>
      </c>
      <c r="M382" s="143">
        <f t="shared" si="806"/>
        <v>0</v>
      </c>
      <c r="N382" s="143">
        <f t="shared" si="806"/>
        <v>1503</v>
      </c>
      <c r="O382" s="143">
        <f t="shared" si="806"/>
        <v>9977</v>
      </c>
      <c r="P382" s="143">
        <f t="shared" si="806"/>
        <v>0</v>
      </c>
      <c r="Q382" s="143">
        <f t="shared" si="806"/>
        <v>0</v>
      </c>
      <c r="R382" s="143">
        <f t="shared" si="806"/>
        <v>0</v>
      </c>
      <c r="S382" s="143">
        <f t="shared" si="806"/>
        <v>216</v>
      </c>
      <c r="T382" s="143">
        <f t="shared" si="806"/>
        <v>3380</v>
      </c>
      <c r="U382" s="143">
        <f t="shared" si="806"/>
        <v>12</v>
      </c>
      <c r="V382" s="143">
        <f t="shared" si="806"/>
        <v>0</v>
      </c>
      <c r="W382" s="143">
        <f t="shared" si="806"/>
        <v>0</v>
      </c>
      <c r="X382" s="143">
        <f t="shared" si="806"/>
        <v>0</v>
      </c>
      <c r="Y382" s="143">
        <f t="shared" si="806"/>
        <v>0</v>
      </c>
      <c r="Z382" s="143">
        <f t="shared" si="806"/>
        <v>25723</v>
      </c>
      <c r="AA382" s="143">
        <f t="shared" si="806"/>
        <v>9580</v>
      </c>
      <c r="AB382" s="143">
        <f t="shared" si="806"/>
        <v>19</v>
      </c>
      <c r="AC382" s="143">
        <f t="shared" si="806"/>
        <v>0</v>
      </c>
      <c r="AD382" s="143">
        <f t="shared" si="806"/>
        <v>4150</v>
      </c>
      <c r="AE382" s="143">
        <f t="shared" si="806"/>
        <v>196</v>
      </c>
      <c r="AF382" s="143">
        <f t="shared" si="806"/>
        <v>0</v>
      </c>
      <c r="AG382" s="143">
        <f t="shared" si="806"/>
        <v>48702</v>
      </c>
      <c r="AH382" s="143">
        <f t="shared" si="806"/>
        <v>43230</v>
      </c>
      <c r="AI382" s="143">
        <f t="shared" si="806"/>
        <v>13938</v>
      </c>
      <c r="AJ382" s="143">
        <f t="shared" si="806"/>
        <v>0</v>
      </c>
      <c r="AK382" s="143">
        <f t="shared" si="806"/>
        <v>731</v>
      </c>
      <c r="AL382" s="143">
        <f t="shared" si="806"/>
        <v>16</v>
      </c>
      <c r="AM382" s="143">
        <f t="shared" si="806"/>
        <v>747</v>
      </c>
      <c r="AN382" s="143">
        <f t="shared" si="806"/>
        <v>226215</v>
      </c>
      <c r="AO382" s="143"/>
      <c r="AP382" s="143"/>
      <c r="AQ382" s="143">
        <f t="shared" si="806"/>
        <v>0</v>
      </c>
      <c r="AR382" s="143">
        <f t="shared" si="806"/>
        <v>2435.1</v>
      </c>
      <c r="AS382" s="143">
        <f t="shared" si="806"/>
        <v>8646</v>
      </c>
      <c r="AT382" s="143">
        <f t="shared" si="806"/>
        <v>929.19999999999993</v>
      </c>
      <c r="AU382" s="143">
        <f t="shared" si="806"/>
        <v>249</v>
      </c>
      <c r="AV382" s="143">
        <f t="shared" si="806"/>
        <v>7297.2580645161288</v>
      </c>
      <c r="AW382" s="143"/>
      <c r="AX382" s="143">
        <f t="shared" si="806"/>
        <v>4022</v>
      </c>
      <c r="AY382" s="143">
        <f t="shared" si="806"/>
        <v>0</v>
      </c>
      <c r="AZ382" s="143">
        <f t="shared" si="806"/>
        <v>3380</v>
      </c>
      <c r="BA382" s="143">
        <f t="shared" si="806"/>
        <v>0</v>
      </c>
      <c r="BB382" s="143">
        <f t="shared" si="806"/>
        <v>16</v>
      </c>
      <c r="BC382" s="143">
        <f t="shared" si="806"/>
        <v>0</v>
      </c>
    </row>
    <row r="383" spans="1:55" ht="13">
      <c r="C383" s="365" t="s">
        <v>0</v>
      </c>
      <c r="D383" s="143">
        <f t="shared" ref="D383:V383" si="807">(D125+D100)-(D382+D381)</f>
        <v>43257</v>
      </c>
      <c r="E383" s="143">
        <f t="shared" si="807"/>
        <v>26653</v>
      </c>
      <c r="F383" s="143">
        <f t="shared" si="807"/>
        <v>98807</v>
      </c>
      <c r="G383" s="143">
        <f t="shared" si="807"/>
        <v>234299</v>
      </c>
      <c r="H383" s="143">
        <f t="shared" si="807"/>
        <v>84622</v>
      </c>
      <c r="I383" s="143">
        <f t="shared" si="807"/>
        <v>115303</v>
      </c>
      <c r="J383" s="143">
        <f t="shared" si="807"/>
        <v>51658</v>
      </c>
      <c r="K383" s="143">
        <f t="shared" si="807"/>
        <v>68102</v>
      </c>
      <c r="L383" s="143">
        <f t="shared" si="807"/>
        <v>722701</v>
      </c>
      <c r="M383" s="143">
        <f t="shared" si="807"/>
        <v>3267</v>
      </c>
      <c r="N383" s="143">
        <f t="shared" si="807"/>
        <v>7940</v>
      </c>
      <c r="O383" s="143">
        <f t="shared" si="807"/>
        <v>16542</v>
      </c>
      <c r="P383" s="143">
        <f t="shared" si="807"/>
        <v>5543</v>
      </c>
      <c r="Q383" s="143">
        <f t="shared" si="807"/>
        <v>21780</v>
      </c>
      <c r="R383" s="143">
        <f t="shared" si="807"/>
        <v>16524</v>
      </c>
      <c r="S383" s="143">
        <f t="shared" si="807"/>
        <v>3980</v>
      </c>
      <c r="T383" s="143">
        <f t="shared" si="807"/>
        <v>5953</v>
      </c>
      <c r="U383" s="143">
        <f t="shared" si="807"/>
        <v>6231</v>
      </c>
      <c r="V383" s="143">
        <f t="shared" si="807"/>
        <v>4252</v>
      </c>
      <c r="W383" s="143">
        <f t="shared" ref="W383:X383" si="808">(W125+W100)-(W382+W381)</f>
        <v>4017</v>
      </c>
      <c r="X383" s="143">
        <f t="shared" si="808"/>
        <v>2477</v>
      </c>
      <c r="Y383" s="143">
        <f t="shared" ref="Y383:AN383" si="809">(Y125+Y100)-(Y382+Y381)</f>
        <v>14375</v>
      </c>
      <c r="Z383" s="143">
        <f t="shared" si="809"/>
        <v>18485</v>
      </c>
      <c r="AA383" s="143">
        <f t="shared" si="809"/>
        <v>15575</v>
      </c>
      <c r="AB383" s="143">
        <f t="shared" si="809"/>
        <v>2560</v>
      </c>
      <c r="AC383" s="143">
        <f t="shared" si="809"/>
        <v>10262</v>
      </c>
      <c r="AD383" s="143">
        <f t="shared" si="809"/>
        <v>12757</v>
      </c>
      <c r="AE383" s="143">
        <f t="shared" si="809"/>
        <v>3788</v>
      </c>
      <c r="AF383" s="143">
        <f t="shared" si="809"/>
        <v>7383</v>
      </c>
      <c r="AG383" s="143">
        <f t="shared" si="809"/>
        <v>189745</v>
      </c>
      <c r="AH383" s="143">
        <f t="shared" si="809"/>
        <v>63999</v>
      </c>
      <c r="AI383" s="143">
        <f t="shared" si="809"/>
        <v>43894</v>
      </c>
      <c r="AJ383" s="143">
        <f t="shared" si="809"/>
        <v>15635</v>
      </c>
      <c r="AK383" s="143">
        <f t="shared" si="809"/>
        <v>2832</v>
      </c>
      <c r="AL383" s="143">
        <f t="shared" si="809"/>
        <v>2921</v>
      </c>
      <c r="AM383" s="143">
        <f t="shared" si="809"/>
        <v>21388</v>
      </c>
      <c r="AN383" s="143">
        <f t="shared" si="809"/>
        <v>933834</v>
      </c>
      <c r="AQ383" s="143">
        <f>(AQ125+AQ100)-(AQ382+AQ381)</f>
        <v>8512.75</v>
      </c>
      <c r="AR383" s="143">
        <f>(AR125+AR100)-(AR382+AR381)</f>
        <v>9726.3000000000011</v>
      </c>
      <c r="AS383" s="143">
        <f>(AS125+AS100)-(AS382+AS381)</f>
        <v>13483.6</v>
      </c>
      <c r="AT383" s="143">
        <f>(AT125+AT100)-(AT382+AT381)</f>
        <v>2998.6666666666661</v>
      </c>
      <c r="AU383" s="143">
        <f>(AU125+AU100)-(AU382+AU381)</f>
        <v>7275.0000000000009</v>
      </c>
      <c r="AV383" s="143">
        <f t="shared" ref="AV383" si="810">(AV125+AV100)-(AV382+AV381)</f>
        <v>30500.677419354837</v>
      </c>
      <c r="AX383" s="143">
        <f>(AX125+AX100)-(AX382+AX381)</f>
        <v>78493.5</v>
      </c>
      <c r="AY383" s="143">
        <f>(AY125+AY100)-(AY382+AY381)</f>
        <v>9433</v>
      </c>
      <c r="AZ383" s="143">
        <f>(AZ125+AZ100)-(AZ382+AZ381)</f>
        <v>11797</v>
      </c>
      <c r="BA383" s="143">
        <f>(BA125+BA100)-(BA382+BA381)</f>
        <v>6364</v>
      </c>
      <c r="BB383" s="143">
        <f>(BB125+BB100)-(BB382+BB381)</f>
        <v>3252</v>
      </c>
      <c r="BC383" s="143">
        <f t="shared" ref="BC383" si="811">(BC125+BC100)-(BC382+BC381)</f>
        <v>14712</v>
      </c>
    </row>
  </sheetData>
  <hyperlinks>
    <hyperlink ref="AH8" location="Metro_ITPs" display="Metro ITP"/>
    <hyperlink ref="AI8" location="Regional_ITPs" display="Rural ITP"/>
    <hyperlink ref="L8" location="College_of_Education" display="Total Universitie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sheetPr>
  <dimension ref="A1:BC383"/>
  <sheetViews>
    <sheetView zoomScale="90" zoomScaleNormal="90" workbookViewId="0">
      <pane xSplit="3" ySplit="8" topLeftCell="U27" activePane="bottomRight" state="frozen"/>
      <selection activeCell="AE248" sqref="AE248"/>
      <selection pane="topRight" activeCell="AE248" sqref="AE248"/>
      <selection pane="bottomLeft" activeCell="AE248" sqref="AE248"/>
      <selection pane="bottomRight" activeCell="AM42" sqref="AM42"/>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2006</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2006</v>
      </c>
      <c r="D8" s="10" t="s">
        <v>304</v>
      </c>
      <c r="E8" s="114" t="s">
        <v>305</v>
      </c>
      <c r="F8" s="114" t="s">
        <v>306</v>
      </c>
      <c r="G8" s="114" t="s">
        <v>307</v>
      </c>
      <c r="H8" s="114" t="s">
        <v>308</v>
      </c>
      <c r="I8" s="114" t="s">
        <v>327</v>
      </c>
      <c r="J8" s="114" t="s">
        <v>328</v>
      </c>
      <c r="K8" s="11" t="s">
        <v>309</v>
      </c>
      <c r="L8" s="145"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94776</v>
      </c>
      <c r="E11" s="117">
        <f t="shared" si="0"/>
        <v>20039</v>
      </c>
      <c r="F11" s="117">
        <f t="shared" si="0"/>
        <v>151802</v>
      </c>
      <c r="G11" s="117">
        <f t="shared" si="0"/>
        <v>257758</v>
      </c>
      <c r="H11" s="117">
        <f t="shared" si="0"/>
        <v>93351</v>
      </c>
      <c r="I11" s="117">
        <f t="shared" si="0"/>
        <v>174292</v>
      </c>
      <c r="J11" s="117">
        <f t="shared" si="0"/>
        <v>73322</v>
      </c>
      <c r="K11" s="117">
        <f t="shared" si="0"/>
        <v>114307</v>
      </c>
      <c r="L11" s="97">
        <f t="shared" ref="L11:V11" si="1">L17+L26+L28+L33</f>
        <v>979647</v>
      </c>
      <c r="M11" s="117">
        <f t="shared" si="1"/>
        <v>17707</v>
      </c>
      <c r="N11" s="117">
        <f t="shared" si="1"/>
        <v>19537</v>
      </c>
      <c r="O11" s="117">
        <f t="shared" si="1"/>
        <v>40430</v>
      </c>
      <c r="P11" s="117">
        <f t="shared" si="1"/>
        <v>18883</v>
      </c>
      <c r="Q11" s="117">
        <f t="shared" si="1"/>
        <v>41510</v>
      </c>
      <c r="R11" s="117">
        <f t="shared" si="1"/>
        <v>16226</v>
      </c>
      <c r="S11" s="117">
        <f t="shared" si="1"/>
        <v>25586</v>
      </c>
      <c r="T11" s="117">
        <f t="shared" si="1"/>
        <v>30107</v>
      </c>
      <c r="U11" s="117">
        <f t="shared" si="1"/>
        <v>30416</v>
      </c>
      <c r="V11" s="117">
        <f t="shared" si="1"/>
        <v>19658</v>
      </c>
      <c r="W11" s="117">
        <f t="shared" ref="W11:X11" si="2">W17+W26+W28+W33</f>
        <v>11517</v>
      </c>
      <c r="X11" s="117">
        <f t="shared" si="2"/>
        <v>1516</v>
      </c>
      <c r="Y11" s="117">
        <f t="shared" ref="Y11:AN11" si="3">Y17+Y26+Y28+Y33</f>
        <v>45431</v>
      </c>
      <c r="Z11" s="117">
        <f t="shared" si="3"/>
        <v>59183</v>
      </c>
      <c r="AA11" s="117">
        <f t="shared" si="3"/>
        <v>34289</v>
      </c>
      <c r="AB11" s="117">
        <f t="shared" si="3"/>
        <v>16965</v>
      </c>
      <c r="AC11" s="117">
        <f t="shared" si="3"/>
        <v>43863</v>
      </c>
      <c r="AD11" s="117">
        <f t="shared" si="3"/>
        <v>23832</v>
      </c>
      <c r="AE11" s="117">
        <f t="shared" si="3"/>
        <v>9402</v>
      </c>
      <c r="AF11" s="117">
        <f t="shared" si="3"/>
        <v>19817</v>
      </c>
      <c r="AG11" s="97">
        <f t="shared" si="3"/>
        <v>525875</v>
      </c>
      <c r="AH11" s="97">
        <f t="shared" si="3"/>
        <v>197415</v>
      </c>
      <c r="AI11" s="97">
        <f t="shared" si="3"/>
        <v>116822</v>
      </c>
      <c r="AJ11" s="117">
        <f t="shared" si="3"/>
        <v>109257</v>
      </c>
      <c r="AK11" s="117">
        <f t="shared" si="3"/>
        <v>11141</v>
      </c>
      <c r="AL11" s="117">
        <f t="shared" si="3"/>
        <v>14096</v>
      </c>
      <c r="AM11" s="97">
        <f t="shared" si="3"/>
        <v>134494</v>
      </c>
      <c r="AN11" s="98">
        <f t="shared" si="3"/>
        <v>1640016</v>
      </c>
      <c r="AQ11" s="43">
        <f>K11/AQ$5</f>
        <v>14288.375</v>
      </c>
      <c r="AR11" s="43">
        <f>AG11/AR$5</f>
        <v>26293.75</v>
      </c>
      <c r="AS11" s="43">
        <f>AH11/AS$5</f>
        <v>39483</v>
      </c>
      <c r="AT11" s="43">
        <f>AI11/AT$5</f>
        <v>7788.1333333333332</v>
      </c>
      <c r="AU11" s="43">
        <f>AM11/AU$5</f>
        <v>44831.333333333336</v>
      </c>
      <c r="AV11" s="44">
        <f>AN11/AV$5</f>
        <v>52903.741935483871</v>
      </c>
      <c r="AW11" s="122"/>
      <c r="AX11" s="43">
        <f t="shared" ref="AX11:AX18" si="4">MEDIAN($D11:$K11)</f>
        <v>104541.5</v>
      </c>
      <c r="AY11" s="43">
        <f t="shared" ref="AY11:BA18" si="5">MEDIAN($M11:$AF11)</f>
        <v>21824.5</v>
      </c>
      <c r="AZ11" s="43">
        <f>MEDIAN($AC11,$AD11,$Z11,$T11,$O11,Q11,AF11)</f>
        <v>40430</v>
      </c>
      <c r="BA11" s="43">
        <f>MEDIAN(M11,N11,P11,R11,S11,U11,V11,Y11,AA11,AB11,AE11,W11,X11)</f>
        <v>18883</v>
      </c>
      <c r="BB11" s="43">
        <f t="shared" ref="BB11:BB23" si="6">MEDIAN($AJ11:$AL11)</f>
        <v>14096</v>
      </c>
      <c r="BC11" s="44">
        <f>MEDIAN(D11:K11,M11:AF11,AJ11:AL11)</f>
        <v>30107</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86082</v>
      </c>
      <c r="E13" s="160">
        <v>16300</v>
      </c>
      <c r="F13" s="160">
        <v>135767</v>
      </c>
      <c r="G13" s="160">
        <v>217248</v>
      </c>
      <c r="H13" s="144">
        <v>78427</v>
      </c>
      <c r="I13" s="144">
        <v>148814</v>
      </c>
      <c r="J13" s="160">
        <v>56584</v>
      </c>
      <c r="K13" s="144">
        <v>103265</v>
      </c>
      <c r="L13" s="43">
        <f>+SUM(D13:K13)</f>
        <v>842487</v>
      </c>
      <c r="M13" s="160">
        <v>17493</v>
      </c>
      <c r="N13" s="160">
        <v>17771</v>
      </c>
      <c r="O13" s="160">
        <v>36932</v>
      </c>
      <c r="P13" s="160">
        <v>17598</v>
      </c>
      <c r="Q13" s="160">
        <v>35430</v>
      </c>
      <c r="R13" s="160">
        <v>13866</v>
      </c>
      <c r="S13" s="160">
        <v>22902</v>
      </c>
      <c r="T13" s="160">
        <v>24648</v>
      </c>
      <c r="U13" s="160">
        <v>27096</v>
      </c>
      <c r="V13" s="144">
        <v>19658</v>
      </c>
      <c r="W13" s="144">
        <v>9116</v>
      </c>
      <c r="X13" s="144">
        <v>1351</v>
      </c>
      <c r="Y13" s="160">
        <v>42567</v>
      </c>
      <c r="Z13" s="160">
        <v>56022</v>
      </c>
      <c r="AA13" s="160">
        <v>28391</v>
      </c>
      <c r="AB13" s="160">
        <v>13954</v>
      </c>
      <c r="AC13" s="160">
        <v>39855</v>
      </c>
      <c r="AD13" s="160">
        <v>18907</v>
      </c>
      <c r="AE13" s="160">
        <v>8698</v>
      </c>
      <c r="AF13" s="160">
        <v>19817</v>
      </c>
      <c r="AG13" s="43">
        <f>+SUM(M13:AF13)</f>
        <v>472072</v>
      </c>
      <c r="AH13" s="43">
        <f t="shared" ref="AH13:AI17" si="7">AC13+AD13+Z13+T13+O13</f>
        <v>176364</v>
      </c>
      <c r="AI13" s="43">
        <f t="shared" si="7"/>
        <v>100690</v>
      </c>
      <c r="AJ13" s="160">
        <v>108435</v>
      </c>
      <c r="AK13" s="144">
        <v>10181</v>
      </c>
      <c r="AL13" s="160">
        <v>13881</v>
      </c>
      <c r="AM13" s="43">
        <f>+SUM(AJ13:AL13)</f>
        <v>132497</v>
      </c>
      <c r="AN13" s="44">
        <f>+AM13+AG13+L13</f>
        <v>1447056</v>
      </c>
      <c r="AQ13" s="43">
        <f>K13/AQ$5</f>
        <v>12908.125</v>
      </c>
      <c r="AR13" s="43">
        <f t="shared" ref="AR13:AT17" si="8">AG13/AR$5</f>
        <v>23603.599999999999</v>
      </c>
      <c r="AS13" s="43">
        <f t="shared" si="8"/>
        <v>35272.800000000003</v>
      </c>
      <c r="AT13" s="43">
        <f t="shared" si="8"/>
        <v>6712.666666666667</v>
      </c>
      <c r="AU13" s="43">
        <f t="shared" ref="AU13:AV17" si="9">AM13/AU$5</f>
        <v>44165.666666666664</v>
      </c>
      <c r="AV13" s="44">
        <f t="shared" si="9"/>
        <v>46679.225806451614</v>
      </c>
      <c r="AW13" s="122"/>
      <c r="AX13" s="43">
        <f t="shared" si="4"/>
        <v>94673.5</v>
      </c>
      <c r="AY13" s="43">
        <f t="shared" si="5"/>
        <v>19737.5</v>
      </c>
      <c r="AZ13" s="43">
        <f>MEDIAN($AC13,$AD13,$Z13,$T13,$O13,Q13,AF13)</f>
        <v>35430</v>
      </c>
      <c r="BA13" s="43">
        <f>MEDIAN(M13,N13,P13,R13,S13,U13,V13,Y13,AA13,AB13,AE13,W13,X13)</f>
        <v>17598</v>
      </c>
      <c r="BB13" s="43">
        <f t="shared" si="6"/>
        <v>13881</v>
      </c>
      <c r="BC13" s="44">
        <f>MEDIAN(D13:K13,M13:AF13,AJ13:AL13)</f>
        <v>24648</v>
      </c>
    </row>
    <row r="14" spans="1:55" s="204" customFormat="1">
      <c r="A14" s="199"/>
      <c r="B14" s="200"/>
      <c r="C14" s="201" t="s">
        <v>280</v>
      </c>
      <c r="D14" s="144">
        <v>0</v>
      </c>
      <c r="E14" s="160">
        <v>0</v>
      </c>
      <c r="F14" s="160">
        <v>0</v>
      </c>
      <c r="G14" s="160">
        <v>0</v>
      </c>
      <c r="H14" s="144">
        <v>0</v>
      </c>
      <c r="I14" s="144">
        <v>2646</v>
      </c>
      <c r="J14" s="160">
        <v>0</v>
      </c>
      <c r="K14" s="144">
        <v>0</v>
      </c>
      <c r="L14" s="43">
        <f>+SUM(D14:K14)</f>
        <v>2646</v>
      </c>
      <c r="M14" s="160">
        <v>0</v>
      </c>
      <c r="N14" s="160">
        <v>0</v>
      </c>
      <c r="O14" s="160">
        <v>0</v>
      </c>
      <c r="P14" s="160">
        <v>0</v>
      </c>
      <c r="Q14" s="160">
        <v>0</v>
      </c>
      <c r="R14" s="160">
        <v>0</v>
      </c>
      <c r="S14" s="160">
        <v>0</v>
      </c>
      <c r="T14" s="160">
        <v>0</v>
      </c>
      <c r="U14" s="160">
        <v>0</v>
      </c>
      <c r="V14" s="144">
        <v>0</v>
      </c>
      <c r="W14" s="144"/>
      <c r="X14" s="144">
        <v>0</v>
      </c>
      <c r="Y14" s="160">
        <v>0</v>
      </c>
      <c r="Z14" s="160">
        <v>0</v>
      </c>
      <c r="AA14" s="160">
        <v>0</v>
      </c>
      <c r="AB14" s="160">
        <v>0</v>
      </c>
      <c r="AC14" s="160">
        <v>0</v>
      </c>
      <c r="AD14" s="160">
        <v>0</v>
      </c>
      <c r="AE14" s="160">
        <v>0</v>
      </c>
      <c r="AF14" s="160">
        <v>0</v>
      </c>
      <c r="AG14" s="43">
        <f>+SUM(M14:AF14)</f>
        <v>0</v>
      </c>
      <c r="AH14" s="43">
        <f t="shared" si="7"/>
        <v>0</v>
      </c>
      <c r="AI14" s="43">
        <f t="shared" si="7"/>
        <v>0</v>
      </c>
      <c r="AJ14" s="160">
        <v>0</v>
      </c>
      <c r="AK14" s="144">
        <v>0</v>
      </c>
      <c r="AL14" s="160">
        <v>0</v>
      </c>
      <c r="AM14" s="43">
        <f>+SUM(AJ14:AL14)</f>
        <v>0</v>
      </c>
      <c r="AN14" s="44">
        <f>+AM14+AG14+L14</f>
        <v>2646</v>
      </c>
      <c r="AQ14" s="43">
        <f>K14/AQ$5</f>
        <v>0</v>
      </c>
      <c r="AR14" s="43">
        <f t="shared" si="8"/>
        <v>0</v>
      </c>
      <c r="AS14" s="43">
        <f t="shared" si="8"/>
        <v>0</v>
      </c>
      <c r="AT14" s="43">
        <f t="shared" si="8"/>
        <v>0</v>
      </c>
      <c r="AU14" s="43">
        <f t="shared" si="9"/>
        <v>0</v>
      </c>
      <c r="AV14" s="44">
        <f t="shared" si="9"/>
        <v>85.354838709677423</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122</v>
      </c>
      <c r="E15" s="160">
        <v>0</v>
      </c>
      <c r="F15" s="160">
        <v>0</v>
      </c>
      <c r="G15" s="160">
        <v>0</v>
      </c>
      <c r="H15" s="144">
        <v>0</v>
      </c>
      <c r="I15" s="144">
        <v>0</v>
      </c>
      <c r="J15" s="160">
        <v>0</v>
      </c>
      <c r="K15" s="144">
        <v>0</v>
      </c>
      <c r="L15" s="43"/>
      <c r="M15" s="160">
        <v>68</v>
      </c>
      <c r="N15" s="160">
        <v>530</v>
      </c>
      <c r="O15" s="160">
        <v>1581</v>
      </c>
      <c r="P15" s="160">
        <v>393</v>
      </c>
      <c r="Q15" s="160">
        <v>3104</v>
      </c>
      <c r="R15" s="160">
        <v>342</v>
      </c>
      <c r="S15" s="160">
        <v>718</v>
      </c>
      <c r="T15" s="160">
        <v>384</v>
      </c>
      <c r="U15" s="160">
        <v>1510</v>
      </c>
      <c r="V15" s="144">
        <v>0</v>
      </c>
      <c r="W15" s="144">
        <v>25</v>
      </c>
      <c r="X15" s="144">
        <v>165</v>
      </c>
      <c r="Y15" s="160">
        <v>1242</v>
      </c>
      <c r="Z15" s="160">
        <v>644</v>
      </c>
      <c r="AA15" s="160">
        <v>800</v>
      </c>
      <c r="AB15" s="160">
        <v>913</v>
      </c>
      <c r="AC15" s="160">
        <v>3445</v>
      </c>
      <c r="AD15" s="160">
        <v>3580</v>
      </c>
      <c r="AE15" s="160">
        <v>316</v>
      </c>
      <c r="AF15" s="160">
        <v>0</v>
      </c>
      <c r="AG15" s="43">
        <f>+SUM(M15:AF15)</f>
        <v>19760</v>
      </c>
      <c r="AH15" s="43">
        <f t="shared" si="7"/>
        <v>9634</v>
      </c>
      <c r="AI15" s="43">
        <f t="shared" si="7"/>
        <v>6599</v>
      </c>
      <c r="AJ15" s="160">
        <v>0</v>
      </c>
      <c r="AK15" s="144">
        <v>0</v>
      </c>
      <c r="AL15" s="160">
        <v>0</v>
      </c>
      <c r="AM15" s="43">
        <f>+SUM(AJ15:AL15)</f>
        <v>0</v>
      </c>
      <c r="AN15" s="44">
        <f>+AM15+AG15+L15</f>
        <v>19760</v>
      </c>
      <c r="AQ15" s="43">
        <f>K15/AQ$5</f>
        <v>0</v>
      </c>
      <c r="AR15" s="43">
        <f t="shared" si="8"/>
        <v>988</v>
      </c>
      <c r="AS15" s="43">
        <f t="shared" si="8"/>
        <v>1926.8</v>
      </c>
      <c r="AT15" s="43">
        <f t="shared" si="8"/>
        <v>439.93333333333334</v>
      </c>
      <c r="AU15" s="43">
        <f t="shared" si="9"/>
        <v>0</v>
      </c>
      <c r="AV15" s="44">
        <f t="shared" si="9"/>
        <v>637.41935483870964</v>
      </c>
      <c r="AW15" s="122"/>
      <c r="AX15" s="43">
        <f t="shared" si="4"/>
        <v>0</v>
      </c>
      <c r="AY15" s="43">
        <f t="shared" si="5"/>
        <v>587</v>
      </c>
      <c r="AZ15" s="43">
        <f>MEDIAN($AC15,$AD15,$Z15,$T15,$O15,Q15,AF15)</f>
        <v>1581</v>
      </c>
      <c r="BA15" s="43">
        <f t="shared" si="10"/>
        <v>393</v>
      </c>
      <c r="BB15" s="43">
        <f t="shared" si="6"/>
        <v>0</v>
      </c>
      <c r="BC15" s="44">
        <f t="shared" si="11"/>
        <v>165</v>
      </c>
    </row>
    <row r="16" spans="1:55" s="204" customFormat="1">
      <c r="A16" s="199"/>
      <c r="B16" s="200"/>
      <c r="C16" s="201" t="s">
        <v>278</v>
      </c>
      <c r="D16" s="144">
        <v>6064</v>
      </c>
      <c r="E16" s="160">
        <v>0</v>
      </c>
      <c r="F16" s="160">
        <v>0</v>
      </c>
      <c r="G16" s="160">
        <v>1876</v>
      </c>
      <c r="H16" s="144">
        <v>1317</v>
      </c>
      <c r="I16" s="144">
        <v>0</v>
      </c>
      <c r="J16" s="160">
        <v>8571</v>
      </c>
      <c r="K16" s="144">
        <v>0</v>
      </c>
      <c r="L16" s="43">
        <f>+SUM(D16:K16)</f>
        <v>17828</v>
      </c>
      <c r="M16" s="160">
        <v>146</v>
      </c>
      <c r="N16" s="160">
        <v>623</v>
      </c>
      <c r="O16" s="160">
        <v>245</v>
      </c>
      <c r="P16" s="160">
        <v>892</v>
      </c>
      <c r="Q16" s="160">
        <v>2462</v>
      </c>
      <c r="R16" s="160">
        <v>483</v>
      </c>
      <c r="S16" s="160">
        <v>864</v>
      </c>
      <c r="T16" s="160">
        <v>1052</v>
      </c>
      <c r="U16" s="160">
        <v>301</v>
      </c>
      <c r="V16" s="144">
        <v>0</v>
      </c>
      <c r="W16" s="144">
        <v>1528</v>
      </c>
      <c r="X16" s="144">
        <v>0</v>
      </c>
      <c r="Y16" s="160">
        <v>269</v>
      </c>
      <c r="Z16" s="160">
        <v>818</v>
      </c>
      <c r="AA16" s="160">
        <v>889</v>
      </c>
      <c r="AB16" s="160">
        <v>2098</v>
      </c>
      <c r="AC16" s="160">
        <v>300</v>
      </c>
      <c r="AD16" s="160">
        <v>1345</v>
      </c>
      <c r="AE16" s="160">
        <v>186</v>
      </c>
      <c r="AF16" s="160">
        <v>0</v>
      </c>
      <c r="AG16" s="43">
        <f>+SUM(M16:AF16)</f>
        <v>14501</v>
      </c>
      <c r="AH16" s="43">
        <f t="shared" si="7"/>
        <v>3760</v>
      </c>
      <c r="AI16" s="43">
        <f t="shared" si="7"/>
        <v>3613</v>
      </c>
      <c r="AJ16" s="160">
        <v>767</v>
      </c>
      <c r="AK16" s="144">
        <v>960</v>
      </c>
      <c r="AL16" s="160">
        <v>215</v>
      </c>
      <c r="AM16" s="43">
        <f>+SUM(AJ16:AL16)</f>
        <v>1942</v>
      </c>
      <c r="AN16" s="44">
        <f>+AM16+AG16+L16</f>
        <v>34271</v>
      </c>
      <c r="AQ16" s="43">
        <f>K16/AQ$5</f>
        <v>0</v>
      </c>
      <c r="AR16" s="43">
        <f t="shared" si="8"/>
        <v>725.05</v>
      </c>
      <c r="AS16" s="43">
        <f t="shared" si="8"/>
        <v>752</v>
      </c>
      <c r="AT16" s="43">
        <f t="shared" si="8"/>
        <v>240.86666666666667</v>
      </c>
      <c r="AU16" s="43">
        <f t="shared" si="9"/>
        <v>647.33333333333337</v>
      </c>
      <c r="AV16" s="44">
        <f t="shared" si="9"/>
        <v>1105.516129032258</v>
      </c>
      <c r="AW16" s="122"/>
      <c r="AX16" s="43">
        <f t="shared" si="4"/>
        <v>658.5</v>
      </c>
      <c r="AY16" s="43">
        <f t="shared" si="5"/>
        <v>553</v>
      </c>
      <c r="AZ16" s="43">
        <f>MEDIAN($AC16,$AD16,$Z16,$T16,$O16,Q16,AF16)</f>
        <v>818</v>
      </c>
      <c r="BA16" s="43">
        <f t="shared" si="10"/>
        <v>483</v>
      </c>
      <c r="BB16" s="43">
        <f t="shared" si="6"/>
        <v>767</v>
      </c>
      <c r="BC16" s="44">
        <f t="shared" si="11"/>
        <v>623</v>
      </c>
    </row>
    <row r="17" spans="1:55" s="204" customFormat="1">
      <c r="A17" s="199"/>
      <c r="B17" s="200"/>
      <c r="C17" s="210" t="s">
        <v>277</v>
      </c>
      <c r="D17" s="46">
        <f t="shared" ref="D17:K17" si="12">SUM(D13:D16)</f>
        <v>92268</v>
      </c>
      <c r="E17" s="118">
        <f t="shared" si="12"/>
        <v>16300</v>
      </c>
      <c r="F17" s="118">
        <f t="shared" si="12"/>
        <v>135767</v>
      </c>
      <c r="G17" s="118">
        <f t="shared" si="12"/>
        <v>219124</v>
      </c>
      <c r="H17" s="118">
        <f t="shared" si="12"/>
        <v>79744</v>
      </c>
      <c r="I17" s="118">
        <f t="shared" si="12"/>
        <v>151460</v>
      </c>
      <c r="J17" s="118">
        <f t="shared" si="12"/>
        <v>65155</v>
      </c>
      <c r="K17" s="118">
        <f t="shared" si="12"/>
        <v>103265</v>
      </c>
      <c r="L17" s="45">
        <f>+SUM(D17:K17)</f>
        <v>863083</v>
      </c>
      <c r="M17" s="118">
        <f t="shared" ref="M17:V17" si="13">SUM(M13:M16)</f>
        <v>17707</v>
      </c>
      <c r="N17" s="118">
        <f t="shared" si="13"/>
        <v>18924</v>
      </c>
      <c r="O17" s="118">
        <f t="shared" si="13"/>
        <v>38758</v>
      </c>
      <c r="P17" s="118">
        <f t="shared" si="13"/>
        <v>18883</v>
      </c>
      <c r="Q17" s="118">
        <f t="shared" si="13"/>
        <v>40996</v>
      </c>
      <c r="R17" s="118">
        <f t="shared" si="13"/>
        <v>14691</v>
      </c>
      <c r="S17" s="118">
        <f t="shared" si="13"/>
        <v>24484</v>
      </c>
      <c r="T17" s="118">
        <f t="shared" si="13"/>
        <v>26084</v>
      </c>
      <c r="U17" s="118">
        <f t="shared" si="13"/>
        <v>28907</v>
      </c>
      <c r="V17" s="118">
        <f t="shared" si="13"/>
        <v>19658</v>
      </c>
      <c r="W17" s="118">
        <f t="shared" ref="W17:X17" si="14">SUM(W13:W16)</f>
        <v>10669</v>
      </c>
      <c r="X17" s="118">
        <f t="shared" si="14"/>
        <v>1516</v>
      </c>
      <c r="Y17" s="118">
        <f t="shared" ref="Y17:AF17" si="15">SUM(Y13:Y16)</f>
        <v>44078</v>
      </c>
      <c r="Z17" s="118">
        <f t="shared" si="15"/>
        <v>57484</v>
      </c>
      <c r="AA17" s="118">
        <f t="shared" si="15"/>
        <v>30080</v>
      </c>
      <c r="AB17" s="118">
        <f t="shared" si="15"/>
        <v>16965</v>
      </c>
      <c r="AC17" s="118">
        <f t="shared" si="15"/>
        <v>43600</v>
      </c>
      <c r="AD17" s="118">
        <f t="shared" si="15"/>
        <v>23832</v>
      </c>
      <c r="AE17" s="118">
        <f t="shared" si="15"/>
        <v>9200</v>
      </c>
      <c r="AF17" s="118">
        <f t="shared" si="15"/>
        <v>19817</v>
      </c>
      <c r="AG17" s="45">
        <f>+SUM(M17:AF17)</f>
        <v>506333</v>
      </c>
      <c r="AH17" s="45">
        <f t="shared" si="7"/>
        <v>189758</v>
      </c>
      <c r="AI17" s="45">
        <f t="shared" si="7"/>
        <v>110902</v>
      </c>
      <c r="AJ17" s="118">
        <f>SUM(AJ13:AJ16)</f>
        <v>109202</v>
      </c>
      <c r="AK17" s="118">
        <f>SUM(AK13:AK16)</f>
        <v>11141</v>
      </c>
      <c r="AL17" s="118">
        <f>SUM(AL13:AL16)</f>
        <v>14096</v>
      </c>
      <c r="AM17" s="45">
        <f>+SUM(AJ17:AL17)</f>
        <v>134439</v>
      </c>
      <c r="AN17" s="211">
        <f>+AM17+AG17+L17</f>
        <v>1503855</v>
      </c>
      <c r="AQ17" s="45">
        <f>K17/AQ$5</f>
        <v>12908.125</v>
      </c>
      <c r="AR17" s="45">
        <f t="shared" si="8"/>
        <v>25316.65</v>
      </c>
      <c r="AS17" s="45">
        <f t="shared" si="8"/>
        <v>37951.599999999999</v>
      </c>
      <c r="AT17" s="45">
        <f t="shared" si="8"/>
        <v>7393.4666666666662</v>
      </c>
      <c r="AU17" s="45">
        <f t="shared" si="9"/>
        <v>44813</v>
      </c>
      <c r="AV17" s="211">
        <f t="shared" si="9"/>
        <v>48511.451612903227</v>
      </c>
      <c r="AW17" s="122"/>
      <c r="AX17" s="45">
        <f t="shared" si="4"/>
        <v>97766.5</v>
      </c>
      <c r="AY17" s="45">
        <f t="shared" si="5"/>
        <v>21824.5</v>
      </c>
      <c r="AZ17" s="45">
        <f>MEDIAN($AC17,$AD17,$Z17,$T17,$O17,Q17,AF17)</f>
        <v>38758</v>
      </c>
      <c r="BA17" s="45">
        <f t="shared" si="10"/>
        <v>18883</v>
      </c>
      <c r="BB17" s="45">
        <f t="shared" si="6"/>
        <v>14096</v>
      </c>
      <c r="BC17" s="211">
        <f t="shared" si="11"/>
        <v>26084</v>
      </c>
    </row>
    <row r="18" spans="1:55" s="204" customFormat="1">
      <c r="A18" s="199"/>
      <c r="B18" s="200"/>
      <c r="C18" s="212" t="s">
        <v>259</v>
      </c>
      <c r="D18" s="213">
        <f t="shared" ref="D18:V18" si="16">+D17/D$42</f>
        <v>0.44720822024040324</v>
      </c>
      <c r="E18" s="214">
        <f t="shared" si="16"/>
        <v>0.19677672481439004</v>
      </c>
      <c r="F18" s="214">
        <f t="shared" si="16"/>
        <v>0.38010168371660702</v>
      </c>
      <c r="G18" s="214">
        <f t="shared" si="16"/>
        <v>0.32556287533689321</v>
      </c>
      <c r="H18" s="119">
        <f t="shared" si="16"/>
        <v>0.38347310917904132</v>
      </c>
      <c r="I18" s="119">
        <f t="shared" si="16"/>
        <v>0.35185778868089335</v>
      </c>
      <c r="J18" s="214">
        <f t="shared" si="16"/>
        <v>0.354998474413739</v>
      </c>
      <c r="K18" s="119">
        <f t="shared" si="16"/>
        <v>0.38805089586339586</v>
      </c>
      <c r="L18" s="84">
        <f t="shared" si="16"/>
        <v>0.35850341916234574</v>
      </c>
      <c r="M18" s="214">
        <f t="shared" si="16"/>
        <v>0.76584057782967863</v>
      </c>
      <c r="N18" s="215">
        <f t="shared" si="16"/>
        <v>0.64347648678975822</v>
      </c>
      <c r="O18" s="214">
        <f t="shared" si="16"/>
        <v>0.55969039264104892</v>
      </c>
      <c r="P18" s="214">
        <f t="shared" si="16"/>
        <v>0.58854880937538956</v>
      </c>
      <c r="Q18" s="214">
        <f t="shared" si="16"/>
        <v>0.52006901101131575</v>
      </c>
      <c r="R18" s="214">
        <f t="shared" si="16"/>
        <v>0.54601204192373454</v>
      </c>
      <c r="S18" s="214">
        <f t="shared" si="16"/>
        <v>0.75208109353401931</v>
      </c>
      <c r="T18" s="214">
        <f t="shared" si="16"/>
        <v>0.55012126964040919</v>
      </c>
      <c r="U18" s="214">
        <f t="shared" si="16"/>
        <v>0.7691714118460965</v>
      </c>
      <c r="V18" s="119">
        <f t="shared" si="16"/>
        <v>0.78119535844857735</v>
      </c>
      <c r="W18" s="119">
        <f t="shared" ref="W18:X18" si="17">+W17/W$42</f>
        <v>0.66506669991272904</v>
      </c>
      <c r="X18" s="119">
        <f t="shared" si="17"/>
        <v>0.1323670653977124</v>
      </c>
      <c r="Y18" s="214">
        <f t="shared" ref="Y18:AN18" si="18">+Y17/Y$42</f>
        <v>0.69422919422919427</v>
      </c>
      <c r="Z18" s="215">
        <f t="shared" si="18"/>
        <v>0.51462846911369742</v>
      </c>
      <c r="AA18" s="214">
        <f t="shared" si="18"/>
        <v>0.54911553697584836</v>
      </c>
      <c r="AB18" s="214">
        <f t="shared" si="18"/>
        <v>0.6709511568123393</v>
      </c>
      <c r="AC18" s="214">
        <f t="shared" si="18"/>
        <v>0.66108685104318288</v>
      </c>
      <c r="AD18" s="214">
        <f t="shared" si="18"/>
        <v>0.60087741414956386</v>
      </c>
      <c r="AE18" s="215">
        <f t="shared" si="18"/>
        <v>0.50955414012738853</v>
      </c>
      <c r="AF18" s="215">
        <f t="shared" si="18"/>
        <v>0.46829879244747974</v>
      </c>
      <c r="AG18" s="84">
        <f t="shared" si="18"/>
        <v>0.59495094295282303</v>
      </c>
      <c r="AH18" s="84">
        <f t="shared" si="18"/>
        <v>0.56817514926132862</v>
      </c>
      <c r="AI18" s="84">
        <f t="shared" si="18"/>
        <v>0.60880974078018468</v>
      </c>
      <c r="AJ18" s="214">
        <f t="shared" si="18"/>
        <v>0.9038254622502524</v>
      </c>
      <c r="AK18" s="119">
        <f t="shared" si="18"/>
        <v>0.58317629815745398</v>
      </c>
      <c r="AL18" s="214">
        <f t="shared" si="18"/>
        <v>0.83103407617026293</v>
      </c>
      <c r="AM18" s="84">
        <f t="shared" si="18"/>
        <v>0.85691066238335623</v>
      </c>
      <c r="AN18" s="86">
        <f t="shared" si="18"/>
        <v>0.4403160509211369</v>
      </c>
      <c r="AQ18" s="84">
        <f t="shared" ref="AQ18:AV18" si="19">+AQ17/AQ$42</f>
        <v>0.38805089586339586</v>
      </c>
      <c r="AR18" s="84">
        <f t="shared" si="19"/>
        <v>0.59495094295282303</v>
      </c>
      <c r="AS18" s="84">
        <f t="shared" si="19"/>
        <v>0.5681751492613285</v>
      </c>
      <c r="AT18" s="84">
        <f t="shared" si="19"/>
        <v>0.60880974078018468</v>
      </c>
      <c r="AU18" s="84">
        <f t="shared" si="19"/>
        <v>0.85691066238335623</v>
      </c>
      <c r="AV18" s="86">
        <f t="shared" si="19"/>
        <v>0.4403160509211369</v>
      </c>
      <c r="AW18" s="85"/>
      <c r="AX18" s="84">
        <f t="shared" si="4"/>
        <v>0.36755007906517301</v>
      </c>
      <c r="AY18" s="84">
        <f t="shared" si="5"/>
        <v>0.59471311176247665</v>
      </c>
      <c r="AZ18" s="84">
        <f t="shared" si="5"/>
        <v>0.59471311176247665</v>
      </c>
      <c r="BA18" s="84">
        <f t="shared" si="5"/>
        <v>0.59471311176247665</v>
      </c>
      <c r="BB18" s="84">
        <f t="shared" si="6"/>
        <v>0.83103407617026293</v>
      </c>
      <c r="BC18" s="86">
        <f t="shared" ref="BC18" si="20">+BC17/BC$42</f>
        <v>0.55012126964040919</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39561</v>
      </c>
      <c r="E20" s="160">
        <v>6340</v>
      </c>
      <c r="F20" s="160">
        <v>61562</v>
      </c>
      <c r="G20" s="160">
        <v>99630</v>
      </c>
      <c r="H20" s="144">
        <v>37136</v>
      </c>
      <c r="I20" s="144">
        <v>65963</v>
      </c>
      <c r="J20" s="160">
        <v>28143</v>
      </c>
      <c r="K20" s="144">
        <v>50103</v>
      </c>
      <c r="L20" s="43">
        <f>+SUM(D20:K20)</f>
        <v>388438</v>
      </c>
      <c r="M20" s="160">
        <v>2656</v>
      </c>
      <c r="N20" s="160">
        <v>5574</v>
      </c>
      <c r="O20" s="160">
        <v>13030</v>
      </c>
      <c r="P20" s="160">
        <v>5827</v>
      </c>
      <c r="Q20" s="160">
        <v>22394</v>
      </c>
      <c r="R20" s="160">
        <v>2811</v>
      </c>
      <c r="S20" s="160">
        <v>4412</v>
      </c>
      <c r="T20" s="160">
        <v>10130</v>
      </c>
      <c r="U20" s="160">
        <v>3096</v>
      </c>
      <c r="V20" s="144">
        <v>3660</v>
      </c>
      <c r="W20" s="144">
        <v>3232</v>
      </c>
      <c r="X20" s="144">
        <v>589</v>
      </c>
      <c r="Y20" s="160">
        <v>13227</v>
      </c>
      <c r="Z20" s="160">
        <v>22607</v>
      </c>
      <c r="AA20" s="160">
        <v>10885</v>
      </c>
      <c r="AB20" s="160">
        <v>4789</v>
      </c>
      <c r="AC20" s="160">
        <v>11085</v>
      </c>
      <c r="AD20" s="160">
        <v>7567</v>
      </c>
      <c r="AE20" s="160">
        <v>3690</v>
      </c>
      <c r="AF20" s="160">
        <v>7168</v>
      </c>
      <c r="AG20" s="43">
        <f>+SUM(M20:AF20)</f>
        <v>158429</v>
      </c>
      <c r="AH20" s="43">
        <f t="shared" ref="AH20:AI23" si="21">AC20+AD20+Z20+T20+O20</f>
        <v>64419</v>
      </c>
      <c r="AI20" s="43">
        <f t="shared" si="21"/>
        <v>31065</v>
      </c>
      <c r="AJ20" s="160">
        <v>2280</v>
      </c>
      <c r="AK20" s="144">
        <v>6348</v>
      </c>
      <c r="AL20" s="160">
        <v>1298</v>
      </c>
      <c r="AM20" s="43">
        <f>+SUM(AJ20:AL20)</f>
        <v>9926</v>
      </c>
      <c r="AN20" s="44">
        <f>+AM20+AG20+L20</f>
        <v>556793</v>
      </c>
      <c r="AQ20" s="43">
        <f t="shared" ref="AQ20:AQ22" si="22">K20/AQ$5</f>
        <v>6262.875</v>
      </c>
      <c r="AR20" s="43">
        <f t="shared" ref="AR20:AT22" si="23">AG20/AR$5</f>
        <v>7921.45</v>
      </c>
      <c r="AS20" s="43">
        <f t="shared" si="23"/>
        <v>12883.8</v>
      </c>
      <c r="AT20" s="43">
        <f t="shared" si="23"/>
        <v>2071</v>
      </c>
      <c r="AU20" s="43">
        <f t="shared" ref="AU20:AV22" si="24">AM20/AU$5</f>
        <v>3308.6666666666665</v>
      </c>
      <c r="AV20" s="44">
        <f t="shared" si="24"/>
        <v>17961.064516129034</v>
      </c>
      <c r="AW20" s="122"/>
      <c r="AX20" s="43">
        <f>MEDIAN($D20:$K20)</f>
        <v>44832</v>
      </c>
      <c r="AY20" s="43">
        <f>MEDIAN($M20:$AF20)</f>
        <v>5700.5</v>
      </c>
      <c r="AZ20" s="43">
        <f>MEDIAN($AC20,$AD20,$Z20,$T20,$O20,Q20,AF20)</f>
        <v>11085</v>
      </c>
      <c r="BA20" s="43">
        <f t="shared" ref="BA20:BA23" si="25">MEDIAN(M20,N20,P20,R20,S20,U20,V20,Y20,AA20,AB20,AE20,W20,X20)</f>
        <v>3690</v>
      </c>
      <c r="BB20" s="43">
        <f t="shared" si="6"/>
        <v>2280</v>
      </c>
      <c r="BC20" s="44">
        <f t="shared" ref="BC20:BC23" si="26">MEDIAN(D20:K20,M20:AF20,AJ20:AL20)</f>
        <v>7168</v>
      </c>
    </row>
    <row r="21" spans="1:55" s="204" customFormat="1">
      <c r="A21" s="199"/>
      <c r="B21" s="200"/>
      <c r="C21" s="201" t="s">
        <v>274</v>
      </c>
      <c r="D21" s="144">
        <v>494</v>
      </c>
      <c r="E21" s="160">
        <v>0</v>
      </c>
      <c r="F21" s="160">
        <v>0</v>
      </c>
      <c r="G21" s="160">
        <v>1652</v>
      </c>
      <c r="H21" s="144">
        <v>3086</v>
      </c>
      <c r="I21" s="144">
        <v>0</v>
      </c>
      <c r="J21" s="160">
        <v>0</v>
      </c>
      <c r="K21" s="144">
        <v>0</v>
      </c>
      <c r="L21" s="43">
        <f>+SUM(D21:K21)</f>
        <v>5232</v>
      </c>
      <c r="M21" s="160">
        <v>36</v>
      </c>
      <c r="N21" s="160">
        <v>0</v>
      </c>
      <c r="O21" s="160">
        <v>253</v>
      </c>
      <c r="P21" s="160">
        <v>3082</v>
      </c>
      <c r="Q21" s="160">
        <v>0</v>
      </c>
      <c r="R21" s="160">
        <v>280</v>
      </c>
      <c r="S21" s="160">
        <v>0</v>
      </c>
      <c r="T21" s="160">
        <v>24</v>
      </c>
      <c r="U21" s="160">
        <v>0</v>
      </c>
      <c r="V21" s="144">
        <v>0</v>
      </c>
      <c r="W21" s="144"/>
      <c r="X21" s="144">
        <v>0</v>
      </c>
      <c r="Y21" s="160">
        <v>0</v>
      </c>
      <c r="Z21" s="160">
        <v>611</v>
      </c>
      <c r="AA21" s="160">
        <v>165</v>
      </c>
      <c r="AB21" s="160">
        <v>0</v>
      </c>
      <c r="AC21" s="160">
        <v>0</v>
      </c>
      <c r="AD21" s="160">
        <v>0</v>
      </c>
      <c r="AE21" s="160">
        <v>566</v>
      </c>
      <c r="AF21" s="160">
        <v>0</v>
      </c>
      <c r="AG21" s="43">
        <f>+SUM(M21:AF21)</f>
        <v>5017</v>
      </c>
      <c r="AH21" s="43">
        <f t="shared" si="21"/>
        <v>888</v>
      </c>
      <c r="AI21" s="43">
        <f t="shared" si="21"/>
        <v>3813</v>
      </c>
      <c r="AJ21" s="160">
        <v>0</v>
      </c>
      <c r="AK21" s="144">
        <v>0</v>
      </c>
      <c r="AL21" s="160">
        <v>0</v>
      </c>
      <c r="AM21" s="43">
        <f>+SUM(AJ21:AL21)</f>
        <v>0</v>
      </c>
      <c r="AN21" s="44">
        <f>+AM21+AG21+L21</f>
        <v>10249</v>
      </c>
      <c r="AQ21" s="43">
        <f t="shared" si="22"/>
        <v>0</v>
      </c>
      <c r="AR21" s="43">
        <f t="shared" si="23"/>
        <v>250.85</v>
      </c>
      <c r="AS21" s="43">
        <f t="shared" si="23"/>
        <v>177.6</v>
      </c>
      <c r="AT21" s="43">
        <f t="shared" si="23"/>
        <v>254.2</v>
      </c>
      <c r="AU21" s="43">
        <f t="shared" si="24"/>
        <v>0</v>
      </c>
      <c r="AV21" s="44">
        <f t="shared" si="24"/>
        <v>330.61290322580646</v>
      </c>
      <c r="AW21" s="122"/>
      <c r="AX21" s="43">
        <f>MEDIAN($D21:$K21)</f>
        <v>0</v>
      </c>
      <c r="AY21" s="43">
        <f>MEDIAN($M21:$AF21)</f>
        <v>0</v>
      </c>
      <c r="AZ21" s="43">
        <f>MEDIAN($AC21,$AD21,$Z21,$T21,$O21,Q21,AF21)</f>
        <v>0</v>
      </c>
      <c r="BA21" s="43">
        <f t="shared" si="25"/>
        <v>0</v>
      </c>
      <c r="BB21" s="43">
        <f t="shared" si="6"/>
        <v>0</v>
      </c>
      <c r="BC21" s="44">
        <f t="shared" si="26"/>
        <v>0</v>
      </c>
    </row>
    <row r="22" spans="1:55" s="204" customFormat="1">
      <c r="A22" s="199"/>
      <c r="B22" s="200"/>
      <c r="C22" s="201" t="s">
        <v>131</v>
      </c>
      <c r="D22" s="144">
        <v>42238</v>
      </c>
      <c r="E22" s="160">
        <v>17467</v>
      </c>
      <c r="F22" s="160">
        <v>50389</v>
      </c>
      <c r="G22" s="160">
        <v>62219</v>
      </c>
      <c r="H22" s="144">
        <v>27670</v>
      </c>
      <c r="I22" s="144">
        <v>34352</v>
      </c>
      <c r="J22" s="160">
        <v>33379</v>
      </c>
      <c r="K22" s="144">
        <v>33900</v>
      </c>
      <c r="L22" s="43">
        <f>+SUM(D22:K22)</f>
        <v>301614</v>
      </c>
      <c r="M22" s="160">
        <v>109</v>
      </c>
      <c r="N22" s="160">
        <v>620</v>
      </c>
      <c r="O22" s="160">
        <v>8654</v>
      </c>
      <c r="P22" s="160">
        <v>0</v>
      </c>
      <c r="Q22" s="160">
        <v>8629</v>
      </c>
      <c r="R22" s="160">
        <v>1742</v>
      </c>
      <c r="S22" s="160">
        <v>99</v>
      </c>
      <c r="T22" s="160">
        <v>2664</v>
      </c>
      <c r="U22" s="160">
        <v>760</v>
      </c>
      <c r="V22" s="144">
        <v>24</v>
      </c>
      <c r="W22" s="144">
        <v>538</v>
      </c>
      <c r="X22" s="144">
        <v>34</v>
      </c>
      <c r="Y22" s="160">
        <v>427</v>
      </c>
      <c r="Z22" s="160">
        <v>19657</v>
      </c>
      <c r="AA22" s="160">
        <v>3479</v>
      </c>
      <c r="AB22" s="160">
        <v>1169</v>
      </c>
      <c r="AC22" s="160">
        <v>6384</v>
      </c>
      <c r="AD22" s="160">
        <v>2937</v>
      </c>
      <c r="AE22" s="160">
        <v>1785</v>
      </c>
      <c r="AF22" s="160">
        <v>7832</v>
      </c>
      <c r="AG22" s="43">
        <f>+SUM(M22:AF22)</f>
        <v>67543</v>
      </c>
      <c r="AH22" s="43">
        <f t="shared" si="21"/>
        <v>40296</v>
      </c>
      <c r="AI22" s="43">
        <f t="shared" si="21"/>
        <v>8961</v>
      </c>
      <c r="AJ22" s="160">
        <v>0</v>
      </c>
      <c r="AK22" s="144">
        <v>0</v>
      </c>
      <c r="AL22" s="160">
        <v>0</v>
      </c>
      <c r="AM22" s="43">
        <f>+SUM(AJ22:AL22)</f>
        <v>0</v>
      </c>
      <c r="AN22" s="44">
        <f>+AM22+AG22+L22</f>
        <v>369157</v>
      </c>
      <c r="AQ22" s="43">
        <f t="shared" si="22"/>
        <v>4237.5</v>
      </c>
      <c r="AR22" s="43">
        <f t="shared" si="23"/>
        <v>3377.15</v>
      </c>
      <c r="AS22" s="43">
        <f t="shared" si="23"/>
        <v>8059.2</v>
      </c>
      <c r="AT22" s="43">
        <f t="shared" si="23"/>
        <v>597.4</v>
      </c>
      <c r="AU22" s="43">
        <f t="shared" si="24"/>
        <v>0</v>
      </c>
      <c r="AV22" s="44">
        <f t="shared" si="24"/>
        <v>11908.290322580646</v>
      </c>
      <c r="AW22" s="122"/>
      <c r="AX22" s="43">
        <f>MEDIAN($D22:$K22)</f>
        <v>34126</v>
      </c>
      <c r="AY22" s="43">
        <f>MEDIAN($M22:$AF22)</f>
        <v>1455.5</v>
      </c>
      <c r="AZ22" s="43">
        <f>MEDIAN($AC22,$AD22,$Z22,$T22,$O22,Q22,AF22)</f>
        <v>7832</v>
      </c>
      <c r="BA22" s="43">
        <f t="shared" si="25"/>
        <v>538</v>
      </c>
      <c r="BB22" s="43">
        <f t="shared" si="6"/>
        <v>0</v>
      </c>
      <c r="BC22" s="44">
        <f t="shared" si="26"/>
        <v>2664</v>
      </c>
    </row>
    <row r="23" spans="1:55" s="204" customFormat="1">
      <c r="A23" s="199"/>
      <c r="B23" s="200"/>
      <c r="C23" s="210" t="s">
        <v>273</v>
      </c>
      <c r="D23" s="46">
        <f t="shared" ref="D23:K23" si="27">SUM(D20:D22)</f>
        <v>82293</v>
      </c>
      <c r="E23" s="118">
        <f t="shared" si="27"/>
        <v>23807</v>
      </c>
      <c r="F23" s="118">
        <f t="shared" si="27"/>
        <v>111951</v>
      </c>
      <c r="G23" s="118">
        <f t="shared" si="27"/>
        <v>163501</v>
      </c>
      <c r="H23" s="118">
        <f t="shared" si="27"/>
        <v>67892</v>
      </c>
      <c r="I23" s="118">
        <f t="shared" si="27"/>
        <v>100315</v>
      </c>
      <c r="J23" s="118">
        <f t="shared" si="27"/>
        <v>61522</v>
      </c>
      <c r="K23" s="88">
        <f t="shared" si="27"/>
        <v>84003</v>
      </c>
      <c r="L23" s="45">
        <f>+SUM(D23:K23)</f>
        <v>695284</v>
      </c>
      <c r="M23" s="46">
        <f t="shared" ref="M23:V23" si="28">SUM(M20:M22)</f>
        <v>2801</v>
      </c>
      <c r="N23" s="118">
        <f t="shared" si="28"/>
        <v>6194</v>
      </c>
      <c r="O23" s="118">
        <f t="shared" si="28"/>
        <v>21937</v>
      </c>
      <c r="P23" s="118">
        <f t="shared" si="28"/>
        <v>8909</v>
      </c>
      <c r="Q23" s="118">
        <f t="shared" si="28"/>
        <v>31023</v>
      </c>
      <c r="R23" s="118">
        <f t="shared" si="28"/>
        <v>4833</v>
      </c>
      <c r="S23" s="118">
        <f t="shared" si="28"/>
        <v>4511</v>
      </c>
      <c r="T23" s="118">
        <f t="shared" si="28"/>
        <v>12818</v>
      </c>
      <c r="U23" s="118">
        <f t="shared" si="28"/>
        <v>3856</v>
      </c>
      <c r="V23" s="118">
        <f t="shared" si="28"/>
        <v>3684</v>
      </c>
      <c r="W23" s="118">
        <f t="shared" ref="W23:X23" si="29">SUM(W20:W22)</f>
        <v>3770</v>
      </c>
      <c r="X23" s="118">
        <f t="shared" si="29"/>
        <v>623</v>
      </c>
      <c r="Y23" s="118">
        <f t="shared" ref="Y23:AF23" si="30">SUM(Y20:Y22)</f>
        <v>13654</v>
      </c>
      <c r="Z23" s="118">
        <f t="shared" si="30"/>
        <v>42875</v>
      </c>
      <c r="AA23" s="118">
        <f t="shared" si="30"/>
        <v>14529</v>
      </c>
      <c r="AB23" s="118">
        <f t="shared" si="30"/>
        <v>5958</v>
      </c>
      <c r="AC23" s="118">
        <f t="shared" si="30"/>
        <v>17469</v>
      </c>
      <c r="AD23" s="118">
        <f t="shared" si="30"/>
        <v>10504</v>
      </c>
      <c r="AE23" s="118">
        <f t="shared" si="30"/>
        <v>6041</v>
      </c>
      <c r="AF23" s="88">
        <f t="shared" si="30"/>
        <v>15000</v>
      </c>
      <c r="AG23" s="45">
        <f>+SUM(M23:AF23)</f>
        <v>230989</v>
      </c>
      <c r="AH23" s="45">
        <f t="shared" si="21"/>
        <v>105603</v>
      </c>
      <c r="AI23" s="45">
        <f t="shared" si="21"/>
        <v>43839</v>
      </c>
      <c r="AJ23" s="46">
        <f>SUM(AJ20:AJ22)</f>
        <v>2280</v>
      </c>
      <c r="AK23" s="118">
        <f>SUM(AK20:AK22)</f>
        <v>6348</v>
      </c>
      <c r="AL23" s="88">
        <f>SUM(AL20:AL22)</f>
        <v>1298</v>
      </c>
      <c r="AM23" s="45">
        <f>+SUM(AJ23:AL23)</f>
        <v>9926</v>
      </c>
      <c r="AN23" s="211">
        <f>+AM23+AG23+L23</f>
        <v>936199</v>
      </c>
      <c r="AQ23" s="45">
        <f>K23/AQ$5</f>
        <v>10500.375</v>
      </c>
      <c r="AR23" s="45">
        <f>AG23/AR$5</f>
        <v>11549.45</v>
      </c>
      <c r="AS23" s="45">
        <f>AH23/AS$5</f>
        <v>21120.6</v>
      </c>
      <c r="AT23" s="45">
        <f>AI23/AT$5</f>
        <v>2922.6</v>
      </c>
      <c r="AU23" s="45">
        <f>AM23/AU$5</f>
        <v>3308.6666666666665</v>
      </c>
      <c r="AV23" s="211">
        <f>AN23/AV$5</f>
        <v>30199.967741935485</v>
      </c>
      <c r="AW23" s="122"/>
      <c r="AX23" s="45">
        <f>MEDIAN($D23:$K23)</f>
        <v>83148</v>
      </c>
      <c r="AY23" s="45">
        <f>MEDIAN($M23:$AF23)</f>
        <v>7551.5</v>
      </c>
      <c r="AZ23" s="45">
        <f>MEDIAN($AC23,$AD23,$Z23,$T23,$O23,Q23,AF23)</f>
        <v>17469</v>
      </c>
      <c r="BA23" s="45">
        <f t="shared" si="25"/>
        <v>4833</v>
      </c>
      <c r="BB23" s="45">
        <f t="shared" si="6"/>
        <v>2280</v>
      </c>
      <c r="BC23" s="211">
        <f t="shared" si="26"/>
        <v>12818</v>
      </c>
    </row>
    <row r="24" spans="1:55" s="204" customFormat="1">
      <c r="A24" s="199"/>
      <c r="B24" s="200"/>
      <c r="C24" s="212" t="s">
        <v>259</v>
      </c>
      <c r="D24" s="213">
        <f t="shared" ref="D24:V24" si="31">+D23/D$42</f>
        <v>0.39886099263280339</v>
      </c>
      <c r="E24" s="214">
        <f t="shared" si="31"/>
        <v>0.28740266795436714</v>
      </c>
      <c r="F24" s="214">
        <f t="shared" si="31"/>
        <v>0.31342493826745726</v>
      </c>
      <c r="G24" s="214">
        <f t="shared" si="31"/>
        <v>0.24292115733765982</v>
      </c>
      <c r="H24" s="119">
        <f t="shared" si="31"/>
        <v>0.32647918750480881</v>
      </c>
      <c r="I24" s="119">
        <f t="shared" si="31"/>
        <v>0.2330424803348991</v>
      </c>
      <c r="J24" s="214">
        <f t="shared" si="31"/>
        <v>0.33520399267718592</v>
      </c>
      <c r="K24" s="119">
        <f t="shared" si="31"/>
        <v>0.31566783910533913</v>
      </c>
      <c r="L24" s="84">
        <f t="shared" si="31"/>
        <v>0.28880384770511341</v>
      </c>
      <c r="M24" s="214">
        <f t="shared" si="31"/>
        <v>0.12114527918342632</v>
      </c>
      <c r="N24" s="215">
        <f t="shared" si="31"/>
        <v>0.21061579788500118</v>
      </c>
      <c r="O24" s="214">
        <f t="shared" si="31"/>
        <v>0.31678435789686493</v>
      </c>
      <c r="P24" s="214">
        <f t="shared" si="31"/>
        <v>0.27767734696421892</v>
      </c>
      <c r="Q24" s="214">
        <f t="shared" si="31"/>
        <v>0.39355305221494902</v>
      </c>
      <c r="R24" s="214">
        <f t="shared" si="31"/>
        <v>0.17962536237270496</v>
      </c>
      <c r="S24" s="214">
        <f t="shared" si="31"/>
        <v>0.13856550453079405</v>
      </c>
      <c r="T24" s="214">
        <f t="shared" si="31"/>
        <v>0.27033639143730887</v>
      </c>
      <c r="U24" s="214">
        <f t="shared" si="31"/>
        <v>0.10260230961630568</v>
      </c>
      <c r="V24" s="119">
        <f t="shared" si="31"/>
        <v>0.14639961850262279</v>
      </c>
      <c r="W24" s="119">
        <f t="shared" ref="W24:X24" si="32">+W23/W$42</f>
        <v>0.23500810372771475</v>
      </c>
      <c r="X24" s="119">
        <f t="shared" si="32"/>
        <v>5.4396228062516372E-2</v>
      </c>
      <c r="Y24" s="214">
        <f t="shared" ref="Y24:AN24" si="33">+Y23/Y$42</f>
        <v>0.21505071505071505</v>
      </c>
      <c r="Z24" s="215">
        <f t="shared" si="33"/>
        <v>0.38384064458370637</v>
      </c>
      <c r="AA24" s="214">
        <f t="shared" si="33"/>
        <v>0.26522937622081455</v>
      </c>
      <c r="AB24" s="214">
        <f t="shared" si="33"/>
        <v>0.2356337749653945</v>
      </c>
      <c r="AC24" s="214">
        <f t="shared" si="33"/>
        <v>0.26487445414847161</v>
      </c>
      <c r="AD24" s="214">
        <f t="shared" si="33"/>
        <v>0.26483788008673287</v>
      </c>
      <c r="AE24" s="215">
        <f t="shared" si="33"/>
        <v>0.33458875657712545</v>
      </c>
      <c r="AF24" s="215">
        <f t="shared" si="33"/>
        <v>0.35446747170168019</v>
      </c>
      <c r="AG24" s="84">
        <f t="shared" si="33"/>
        <v>0.27141648551788966</v>
      </c>
      <c r="AH24" s="84">
        <f t="shared" si="33"/>
        <v>0.31619747408511939</v>
      </c>
      <c r="AI24" s="84">
        <f t="shared" si="33"/>
        <v>0.24065941304992258</v>
      </c>
      <c r="AJ24" s="214">
        <f t="shared" si="33"/>
        <v>1.8870735462084721E-2</v>
      </c>
      <c r="AK24" s="119">
        <f t="shared" si="33"/>
        <v>0.332286432160804</v>
      </c>
      <c r="AL24" s="214">
        <f t="shared" si="33"/>
        <v>7.6523994811932561E-2</v>
      </c>
      <c r="AM24" s="84">
        <f t="shared" si="33"/>
        <v>6.3268063841721484E-2</v>
      </c>
      <c r="AN24" s="86">
        <f t="shared" si="33"/>
        <v>0.27411116534261443</v>
      </c>
      <c r="AQ24" s="84">
        <f t="shared" ref="AQ24:AV24" si="34">+AQ23/AQ$42</f>
        <v>0.31566783910533913</v>
      </c>
      <c r="AR24" s="84">
        <f t="shared" si="34"/>
        <v>0.27141648551788966</v>
      </c>
      <c r="AS24" s="84">
        <f t="shared" si="34"/>
        <v>0.31619747408511933</v>
      </c>
      <c r="AT24" s="84">
        <f t="shared" si="34"/>
        <v>0.24065941304992258</v>
      </c>
      <c r="AU24" s="84">
        <f t="shared" si="34"/>
        <v>6.3268063841721484E-2</v>
      </c>
      <c r="AV24" s="86">
        <f t="shared" si="34"/>
        <v>0.27411116534261448</v>
      </c>
      <c r="AW24" s="85"/>
      <c r="AX24" s="84">
        <f>MEDIAN($D24:$K24)</f>
        <v>0.31454638868639817</v>
      </c>
      <c r="AY24" s="84">
        <f>MEDIAN($M24:$AF24)</f>
        <v>0.25023582752606366</v>
      </c>
      <c r="AZ24" s="84">
        <f t="shared" ref="AZ24:BA24" si="35">MEDIAN($M24:$AF24)</f>
        <v>0.25023582752606366</v>
      </c>
      <c r="BA24" s="84">
        <f t="shared" si="35"/>
        <v>0.25023582752606366</v>
      </c>
      <c r="BB24" s="84">
        <f>MEDIAN($AJ24:$AL24)</f>
        <v>7.6523994811932561E-2</v>
      </c>
      <c r="BC24" s="86">
        <f t="shared" ref="BC24" si="36">+BC23/BC$42</f>
        <v>0.27033639143730887</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1924</v>
      </c>
      <c r="E26" s="160">
        <v>3739</v>
      </c>
      <c r="F26" s="160">
        <v>16035</v>
      </c>
      <c r="G26" s="160">
        <v>33675</v>
      </c>
      <c r="H26" s="144">
        <v>13607</v>
      </c>
      <c r="I26" s="144">
        <v>22832</v>
      </c>
      <c r="J26" s="160">
        <v>8167</v>
      </c>
      <c r="K26" s="144">
        <v>9543</v>
      </c>
      <c r="L26" s="43">
        <f>+SUM(D26:K26)</f>
        <v>109522</v>
      </c>
      <c r="M26" s="160">
        <v>0</v>
      </c>
      <c r="N26" s="160">
        <v>0</v>
      </c>
      <c r="O26" s="160">
        <v>0</v>
      </c>
      <c r="P26" s="160">
        <v>0</v>
      </c>
      <c r="Q26" s="160">
        <v>0</v>
      </c>
      <c r="R26" s="160">
        <v>0</v>
      </c>
      <c r="S26" s="160">
        <v>0</v>
      </c>
      <c r="T26" s="160">
        <v>31</v>
      </c>
      <c r="U26" s="160">
        <v>0</v>
      </c>
      <c r="V26" s="144">
        <v>0</v>
      </c>
      <c r="W26" s="144"/>
      <c r="X26" s="144">
        <v>0</v>
      </c>
      <c r="Y26" s="160">
        <v>0</v>
      </c>
      <c r="Z26" s="160">
        <v>1098</v>
      </c>
      <c r="AA26" s="160">
        <v>0</v>
      </c>
      <c r="AB26" s="160">
        <v>0</v>
      </c>
      <c r="AC26" s="160">
        <v>263</v>
      </c>
      <c r="AD26" s="160">
        <v>0</v>
      </c>
      <c r="AE26" s="160">
        <v>0</v>
      </c>
      <c r="AF26" s="160">
        <v>0</v>
      </c>
      <c r="AG26" s="43">
        <f>+SUM(M26:AF26)</f>
        <v>1392</v>
      </c>
      <c r="AH26" s="43">
        <f t="shared" ref="AH26:AI30" si="37">AC26+AD26+Z26+T26+O26</f>
        <v>1392</v>
      </c>
      <c r="AI26" s="43">
        <f t="shared" si="37"/>
        <v>0</v>
      </c>
      <c r="AJ26" s="160">
        <v>55</v>
      </c>
      <c r="AK26" s="144">
        <v>0</v>
      </c>
      <c r="AL26" s="160">
        <v>0</v>
      </c>
      <c r="AM26" s="43">
        <f>+SUM(AJ26:AL26)</f>
        <v>55</v>
      </c>
      <c r="AN26" s="44">
        <f>+AM26+AG26+L26</f>
        <v>110969</v>
      </c>
      <c r="AQ26" s="43">
        <f t="shared" ref="AQ26:AQ29" si="38">K26/AQ$5</f>
        <v>1192.875</v>
      </c>
      <c r="AR26" s="43">
        <f t="shared" ref="AR26:AT29" si="39">AG26/AR$5</f>
        <v>69.599999999999994</v>
      </c>
      <c r="AS26" s="43">
        <f t="shared" si="39"/>
        <v>278.39999999999998</v>
      </c>
      <c r="AT26" s="43">
        <f t="shared" si="39"/>
        <v>0</v>
      </c>
      <c r="AU26" s="43">
        <f t="shared" ref="AU26:AV29" si="40">AM26/AU$5</f>
        <v>18.333333333333332</v>
      </c>
      <c r="AV26" s="44">
        <f t="shared" si="40"/>
        <v>3579.6451612903224</v>
      </c>
      <c r="AW26" s="122"/>
      <c r="AX26" s="43">
        <f t="shared" ref="AX26:AX31" si="41">MEDIAN($D26:$K26)</f>
        <v>11575</v>
      </c>
      <c r="AY26" s="43">
        <f t="shared" ref="AY26:BA31" si="42">MEDIAN($M26:$AF26)</f>
        <v>0</v>
      </c>
      <c r="AZ26" s="43">
        <f t="shared" ref="AZ26:AZ30" si="43">MEDIAN($AC26,$AD26,$Z26,$T26,$O26,Q26,AF26)</f>
        <v>0</v>
      </c>
      <c r="BA26" s="43">
        <f t="shared" ref="BA26:BA30" si="44">MEDIAN(M26,N26,P26,R26,S26,U26,V26,Y26,AA26,AB26,AE26,W26,X26)</f>
        <v>0</v>
      </c>
      <c r="BB26" s="43">
        <f t="shared" ref="BB26:BB31" si="45">MEDIAN($AJ26:$AL26)</f>
        <v>0</v>
      </c>
      <c r="BC26" s="44">
        <f t="shared" ref="BC26:BC30" si="46">MEDIAN(D26:K26,M26:AF26,AJ26:AL26)</f>
        <v>0</v>
      </c>
    </row>
    <row r="27" spans="1:55" s="204" customFormat="1">
      <c r="A27" s="199"/>
      <c r="B27" s="200"/>
      <c r="C27" s="201" t="s">
        <v>270</v>
      </c>
      <c r="D27" s="144">
        <v>7377</v>
      </c>
      <c r="E27" s="160">
        <v>13077</v>
      </c>
      <c r="F27" s="160">
        <v>51184</v>
      </c>
      <c r="G27" s="160">
        <v>74160</v>
      </c>
      <c r="H27" s="144">
        <v>17876</v>
      </c>
      <c r="I27" s="144">
        <v>67509</v>
      </c>
      <c r="J27" s="160">
        <v>5076</v>
      </c>
      <c r="K27" s="144">
        <v>20602</v>
      </c>
      <c r="L27" s="43">
        <f>+SUM(D27:K27)</f>
        <v>256861</v>
      </c>
      <c r="M27" s="160">
        <v>0</v>
      </c>
      <c r="N27" s="160">
        <v>0</v>
      </c>
      <c r="O27" s="160">
        <v>238</v>
      </c>
      <c r="P27" s="160">
        <v>13</v>
      </c>
      <c r="Q27" s="160">
        <v>0</v>
      </c>
      <c r="R27" s="160">
        <v>0</v>
      </c>
      <c r="S27" s="160">
        <v>0</v>
      </c>
      <c r="T27" s="160">
        <v>115</v>
      </c>
      <c r="U27" s="160">
        <v>0</v>
      </c>
      <c r="V27" s="144">
        <v>0</v>
      </c>
      <c r="W27" s="144"/>
      <c r="X27" s="144">
        <v>0</v>
      </c>
      <c r="Y27" s="160">
        <v>0</v>
      </c>
      <c r="Z27" s="160">
        <v>643</v>
      </c>
      <c r="AA27" s="160">
        <v>0</v>
      </c>
      <c r="AB27" s="160">
        <v>0</v>
      </c>
      <c r="AC27" s="160">
        <v>83</v>
      </c>
      <c r="AD27" s="160">
        <v>0</v>
      </c>
      <c r="AE27" s="160">
        <v>0</v>
      </c>
      <c r="AF27" s="160">
        <v>0</v>
      </c>
      <c r="AG27" s="43">
        <f>+SUM(M27:AF27)</f>
        <v>1092</v>
      </c>
      <c r="AH27" s="43">
        <f t="shared" si="37"/>
        <v>1079</v>
      </c>
      <c r="AI27" s="43">
        <f t="shared" si="37"/>
        <v>13</v>
      </c>
      <c r="AJ27" s="160">
        <v>0</v>
      </c>
      <c r="AK27" s="144">
        <v>0</v>
      </c>
      <c r="AL27" s="160">
        <v>723</v>
      </c>
      <c r="AM27" s="43">
        <f>+SUM(AJ27:AL27)</f>
        <v>723</v>
      </c>
      <c r="AN27" s="44">
        <f>+AM27+AG27+L27</f>
        <v>258676</v>
      </c>
      <c r="AQ27" s="43">
        <f t="shared" si="38"/>
        <v>2575.25</v>
      </c>
      <c r="AR27" s="43">
        <f t="shared" si="39"/>
        <v>54.6</v>
      </c>
      <c r="AS27" s="43">
        <f t="shared" si="39"/>
        <v>215.8</v>
      </c>
      <c r="AT27" s="43">
        <f t="shared" si="39"/>
        <v>0.8666666666666667</v>
      </c>
      <c r="AU27" s="43">
        <f t="shared" si="40"/>
        <v>241</v>
      </c>
      <c r="AV27" s="44">
        <f t="shared" si="40"/>
        <v>8344.3870967741932</v>
      </c>
      <c r="AW27" s="122"/>
      <c r="AX27" s="43">
        <f t="shared" si="41"/>
        <v>19239</v>
      </c>
      <c r="AY27" s="43">
        <f t="shared" si="42"/>
        <v>0</v>
      </c>
      <c r="AZ27" s="43">
        <f t="shared" si="43"/>
        <v>83</v>
      </c>
      <c r="BA27" s="43">
        <f t="shared" si="44"/>
        <v>0</v>
      </c>
      <c r="BB27" s="43">
        <f t="shared" si="45"/>
        <v>0</v>
      </c>
      <c r="BC27" s="44">
        <f t="shared" si="46"/>
        <v>0</v>
      </c>
    </row>
    <row r="28" spans="1:55" s="204" customFormat="1">
      <c r="A28" s="199"/>
      <c r="B28" s="200"/>
      <c r="C28" s="201" t="s">
        <v>269</v>
      </c>
      <c r="D28" s="144">
        <v>584</v>
      </c>
      <c r="E28" s="160">
        <v>0</v>
      </c>
      <c r="F28" s="160">
        <v>0</v>
      </c>
      <c r="G28" s="160">
        <v>0</v>
      </c>
      <c r="H28" s="144">
        <v>0</v>
      </c>
      <c r="I28" s="144">
        <v>0</v>
      </c>
      <c r="J28" s="160">
        <v>0</v>
      </c>
      <c r="K28" s="144">
        <v>0</v>
      </c>
      <c r="L28" s="43">
        <f>+SUM(D28:K28)</f>
        <v>584</v>
      </c>
      <c r="M28" s="160">
        <v>0</v>
      </c>
      <c r="N28" s="160">
        <v>0</v>
      </c>
      <c r="O28" s="160">
        <v>0</v>
      </c>
      <c r="P28" s="160">
        <v>0</v>
      </c>
      <c r="Q28" s="160">
        <v>0</v>
      </c>
      <c r="R28" s="160">
        <v>0</v>
      </c>
      <c r="S28" s="160">
        <v>0</v>
      </c>
      <c r="T28" s="160">
        <v>0</v>
      </c>
      <c r="U28" s="160">
        <v>0</v>
      </c>
      <c r="V28" s="144">
        <v>0</v>
      </c>
      <c r="W28" s="144"/>
      <c r="X28" s="144">
        <v>0</v>
      </c>
      <c r="Y28" s="160">
        <v>0</v>
      </c>
      <c r="Z28" s="160">
        <v>0</v>
      </c>
      <c r="AA28" s="160">
        <v>0</v>
      </c>
      <c r="AB28" s="160">
        <v>0</v>
      </c>
      <c r="AC28" s="160">
        <v>0</v>
      </c>
      <c r="AD28" s="160">
        <v>0</v>
      </c>
      <c r="AE28" s="160">
        <v>0</v>
      </c>
      <c r="AF28" s="160">
        <v>0</v>
      </c>
      <c r="AG28" s="43">
        <f>+SUM(M28:AF28)</f>
        <v>0</v>
      </c>
      <c r="AH28" s="43">
        <f t="shared" si="37"/>
        <v>0</v>
      </c>
      <c r="AI28" s="43">
        <f t="shared" si="37"/>
        <v>0</v>
      </c>
      <c r="AJ28" s="160">
        <v>0</v>
      </c>
      <c r="AK28" s="144">
        <v>0</v>
      </c>
      <c r="AL28" s="160">
        <v>0</v>
      </c>
      <c r="AM28" s="43">
        <f>+SUM(AJ28:AL28)</f>
        <v>0</v>
      </c>
      <c r="AN28" s="44">
        <f>+AM28+AG28+L28</f>
        <v>584</v>
      </c>
      <c r="AQ28" s="43">
        <f t="shared" si="38"/>
        <v>0</v>
      </c>
      <c r="AR28" s="43">
        <f t="shared" si="39"/>
        <v>0</v>
      </c>
      <c r="AS28" s="43">
        <f t="shared" si="39"/>
        <v>0</v>
      </c>
      <c r="AT28" s="43">
        <f t="shared" si="39"/>
        <v>0</v>
      </c>
      <c r="AU28" s="43">
        <f t="shared" si="40"/>
        <v>0</v>
      </c>
      <c r="AV28" s="44">
        <f t="shared" si="40"/>
        <v>18.838709677419356</v>
      </c>
      <c r="AW28" s="122"/>
      <c r="AX28" s="43">
        <f t="shared" si="41"/>
        <v>0</v>
      </c>
      <c r="AY28" s="43">
        <f t="shared" si="42"/>
        <v>0</v>
      </c>
      <c r="AZ28" s="43">
        <f t="shared" si="43"/>
        <v>0</v>
      </c>
      <c r="BA28" s="43">
        <f t="shared" si="44"/>
        <v>0</v>
      </c>
      <c r="BB28" s="43">
        <f t="shared" si="45"/>
        <v>0</v>
      </c>
      <c r="BC28" s="44">
        <f t="shared" si="46"/>
        <v>0</v>
      </c>
    </row>
    <row r="29" spans="1:55" s="204" customFormat="1">
      <c r="A29" s="199"/>
      <c r="B29" s="200"/>
      <c r="C29" s="201" t="s">
        <v>268</v>
      </c>
      <c r="D29" s="144">
        <v>0</v>
      </c>
      <c r="E29" s="160">
        <v>0</v>
      </c>
      <c r="F29" s="160">
        <v>0</v>
      </c>
      <c r="G29" s="160">
        <v>0</v>
      </c>
      <c r="H29" s="144">
        <v>0</v>
      </c>
      <c r="I29" s="144">
        <v>0</v>
      </c>
      <c r="J29" s="160">
        <v>15241</v>
      </c>
      <c r="K29" s="144">
        <v>4705</v>
      </c>
      <c r="L29" s="43">
        <f>+SUM(D29:K29)</f>
        <v>19946</v>
      </c>
      <c r="M29" s="160">
        <v>0</v>
      </c>
      <c r="N29" s="160">
        <v>0</v>
      </c>
      <c r="O29" s="160">
        <v>0</v>
      </c>
      <c r="P29" s="160">
        <v>0</v>
      </c>
      <c r="Q29" s="160">
        <v>0</v>
      </c>
      <c r="R29" s="160">
        <v>0</v>
      </c>
      <c r="S29" s="160">
        <v>0</v>
      </c>
      <c r="T29" s="160">
        <v>0</v>
      </c>
      <c r="U29" s="160">
        <v>0</v>
      </c>
      <c r="V29" s="144">
        <v>0</v>
      </c>
      <c r="W29" s="144"/>
      <c r="X29" s="144">
        <v>0</v>
      </c>
      <c r="Y29" s="160">
        <v>63</v>
      </c>
      <c r="Z29" s="160">
        <v>0</v>
      </c>
      <c r="AA29" s="160">
        <v>21</v>
      </c>
      <c r="AB29" s="160">
        <v>0</v>
      </c>
      <c r="AC29" s="160">
        <v>0</v>
      </c>
      <c r="AD29" s="160">
        <v>0</v>
      </c>
      <c r="AE29" s="160">
        <v>0</v>
      </c>
      <c r="AF29" s="160">
        <v>0</v>
      </c>
      <c r="AG29" s="43">
        <f>+SUM(M29:AF29)</f>
        <v>84</v>
      </c>
      <c r="AH29" s="43">
        <f t="shared" si="37"/>
        <v>0</v>
      </c>
      <c r="AI29" s="43">
        <f t="shared" si="37"/>
        <v>21</v>
      </c>
      <c r="AJ29" s="160">
        <v>0</v>
      </c>
      <c r="AK29" s="144">
        <v>0</v>
      </c>
      <c r="AL29" s="160">
        <v>0</v>
      </c>
      <c r="AM29" s="43">
        <f>+SUM(AJ29:AL29)</f>
        <v>0</v>
      </c>
      <c r="AN29" s="44">
        <f>+AM29+AG29+L29</f>
        <v>20030</v>
      </c>
      <c r="AQ29" s="43">
        <f t="shared" si="38"/>
        <v>588.125</v>
      </c>
      <c r="AR29" s="43">
        <f t="shared" si="39"/>
        <v>4.2</v>
      </c>
      <c r="AS29" s="43">
        <f t="shared" si="39"/>
        <v>0</v>
      </c>
      <c r="AT29" s="43">
        <f t="shared" si="39"/>
        <v>1.4</v>
      </c>
      <c r="AU29" s="43">
        <f t="shared" si="40"/>
        <v>0</v>
      </c>
      <c r="AV29" s="44">
        <f t="shared" si="40"/>
        <v>646.12903225806451</v>
      </c>
      <c r="AW29" s="122"/>
      <c r="AX29" s="43">
        <f t="shared" si="41"/>
        <v>0</v>
      </c>
      <c r="AY29" s="43">
        <f t="shared" si="42"/>
        <v>0</v>
      </c>
      <c r="AZ29" s="43">
        <f t="shared" si="43"/>
        <v>0</v>
      </c>
      <c r="BA29" s="43">
        <f t="shared" si="44"/>
        <v>0</v>
      </c>
      <c r="BB29" s="43">
        <f t="shared" si="45"/>
        <v>0</v>
      </c>
      <c r="BC29" s="44">
        <f t="shared" si="46"/>
        <v>0</v>
      </c>
    </row>
    <row r="30" spans="1:55" s="204" customFormat="1">
      <c r="A30" s="199"/>
      <c r="B30" s="200"/>
      <c r="C30" s="210" t="s">
        <v>267</v>
      </c>
      <c r="D30" s="46">
        <f t="shared" ref="D30:K30" si="47">SUM(D26:D29)</f>
        <v>9885</v>
      </c>
      <c r="E30" s="118">
        <f t="shared" si="47"/>
        <v>16816</v>
      </c>
      <c r="F30" s="118">
        <f t="shared" si="47"/>
        <v>67219</v>
      </c>
      <c r="G30" s="118">
        <f t="shared" si="47"/>
        <v>107835</v>
      </c>
      <c r="H30" s="118">
        <f t="shared" si="47"/>
        <v>31483</v>
      </c>
      <c r="I30" s="118">
        <f t="shared" si="47"/>
        <v>90341</v>
      </c>
      <c r="J30" s="118">
        <f t="shared" si="47"/>
        <v>28484</v>
      </c>
      <c r="K30" s="88">
        <f t="shared" si="47"/>
        <v>34850</v>
      </c>
      <c r="L30" s="45">
        <f>+SUM(D30:K30)</f>
        <v>386913</v>
      </c>
      <c r="M30" s="46">
        <f t="shared" ref="M30:V30" si="48">SUM(M26:M29)</f>
        <v>0</v>
      </c>
      <c r="N30" s="118">
        <f t="shared" si="48"/>
        <v>0</v>
      </c>
      <c r="O30" s="118">
        <f t="shared" si="48"/>
        <v>238</v>
      </c>
      <c r="P30" s="118">
        <f t="shared" si="48"/>
        <v>13</v>
      </c>
      <c r="Q30" s="118">
        <f t="shared" si="48"/>
        <v>0</v>
      </c>
      <c r="R30" s="118">
        <f t="shared" si="48"/>
        <v>0</v>
      </c>
      <c r="S30" s="118">
        <f t="shared" si="48"/>
        <v>0</v>
      </c>
      <c r="T30" s="118">
        <f t="shared" si="48"/>
        <v>146</v>
      </c>
      <c r="U30" s="118">
        <f t="shared" si="48"/>
        <v>0</v>
      </c>
      <c r="V30" s="118">
        <f t="shared" si="48"/>
        <v>0</v>
      </c>
      <c r="W30" s="118">
        <f t="shared" ref="W30:X30" si="49">SUM(W26:W29)</f>
        <v>0</v>
      </c>
      <c r="X30" s="118">
        <f t="shared" si="49"/>
        <v>0</v>
      </c>
      <c r="Y30" s="118">
        <f t="shared" ref="Y30:AF30" si="50">SUM(Y26:Y29)</f>
        <v>63</v>
      </c>
      <c r="Z30" s="118">
        <f t="shared" si="50"/>
        <v>1741</v>
      </c>
      <c r="AA30" s="118">
        <f t="shared" si="50"/>
        <v>21</v>
      </c>
      <c r="AB30" s="118">
        <f t="shared" si="50"/>
        <v>0</v>
      </c>
      <c r="AC30" s="118">
        <f t="shared" si="50"/>
        <v>346</v>
      </c>
      <c r="AD30" s="118">
        <f t="shared" si="50"/>
        <v>0</v>
      </c>
      <c r="AE30" s="118">
        <f t="shared" si="50"/>
        <v>0</v>
      </c>
      <c r="AF30" s="88">
        <f t="shared" si="50"/>
        <v>0</v>
      </c>
      <c r="AG30" s="45">
        <f>+SUM(M30:AF30)</f>
        <v>2568</v>
      </c>
      <c r="AH30" s="45">
        <f t="shared" si="37"/>
        <v>2471</v>
      </c>
      <c r="AI30" s="45">
        <f t="shared" si="37"/>
        <v>34</v>
      </c>
      <c r="AJ30" s="46">
        <f>SUM(AJ26:AJ29)</f>
        <v>55</v>
      </c>
      <c r="AK30" s="118">
        <f>SUM(AK26:AK29)</f>
        <v>0</v>
      </c>
      <c r="AL30" s="88">
        <f>SUM(AL26:AL29)</f>
        <v>723</v>
      </c>
      <c r="AM30" s="45">
        <f>+SUM(AJ30:AL30)</f>
        <v>778</v>
      </c>
      <c r="AN30" s="211">
        <f>+AM30+AG30+L30</f>
        <v>390259</v>
      </c>
      <c r="AQ30" s="45">
        <f>K30/AQ$5</f>
        <v>4356.25</v>
      </c>
      <c r="AR30" s="45">
        <f>AG30/AR$5</f>
        <v>128.4</v>
      </c>
      <c r="AS30" s="45">
        <f>AH30/AS$5</f>
        <v>494.2</v>
      </c>
      <c r="AT30" s="45">
        <f>AI30/AT$5</f>
        <v>2.2666666666666666</v>
      </c>
      <c r="AU30" s="45">
        <f>AM30/AU$5</f>
        <v>259.33333333333331</v>
      </c>
      <c r="AV30" s="211">
        <f>AN30/AV$5</f>
        <v>12589</v>
      </c>
      <c r="AW30" s="122"/>
      <c r="AX30" s="45">
        <f t="shared" si="41"/>
        <v>33166.5</v>
      </c>
      <c r="AY30" s="45">
        <f t="shared" si="42"/>
        <v>0</v>
      </c>
      <c r="AZ30" s="45">
        <f t="shared" si="43"/>
        <v>146</v>
      </c>
      <c r="BA30" s="45">
        <f t="shared" si="44"/>
        <v>0</v>
      </c>
      <c r="BB30" s="45">
        <f t="shared" si="45"/>
        <v>55</v>
      </c>
      <c r="BC30" s="211">
        <f t="shared" si="46"/>
        <v>21</v>
      </c>
    </row>
    <row r="31" spans="1:55" s="204" customFormat="1">
      <c r="A31" s="199"/>
      <c r="B31" s="200"/>
      <c r="C31" s="212" t="s">
        <v>259</v>
      </c>
      <c r="D31" s="213">
        <f t="shared" ref="D31:V31" si="51">+D30/D$42</f>
        <v>4.7911012020162853E-2</v>
      </c>
      <c r="E31" s="214">
        <f t="shared" si="51"/>
        <v>0.20300597573489468</v>
      </c>
      <c r="F31" s="214">
        <f t="shared" si="51"/>
        <v>0.18819046659163574</v>
      </c>
      <c r="G31" s="214">
        <f t="shared" si="51"/>
        <v>0.16021555220767181</v>
      </c>
      <c r="H31" s="119">
        <f t="shared" si="51"/>
        <v>0.15139551434946527</v>
      </c>
      <c r="I31" s="119">
        <f t="shared" si="51"/>
        <v>0.20987181095484345</v>
      </c>
      <c r="J31" s="214">
        <f t="shared" si="51"/>
        <v>0.15519571092319762</v>
      </c>
      <c r="K31" s="119">
        <f t="shared" si="51"/>
        <v>0.1309598965848966</v>
      </c>
      <c r="L31" s="84">
        <f t="shared" si="51"/>
        <v>0.16071412994852252</v>
      </c>
      <c r="M31" s="214">
        <f t="shared" si="51"/>
        <v>0</v>
      </c>
      <c r="N31" s="215">
        <f t="shared" si="51"/>
        <v>0</v>
      </c>
      <c r="O31" s="214">
        <f t="shared" si="51"/>
        <v>3.4368727346243268E-3</v>
      </c>
      <c r="P31" s="214">
        <f t="shared" si="51"/>
        <v>4.051863857374392E-4</v>
      </c>
      <c r="Q31" s="214">
        <f t="shared" si="51"/>
        <v>0</v>
      </c>
      <c r="R31" s="214">
        <f t="shared" si="51"/>
        <v>0</v>
      </c>
      <c r="S31" s="214">
        <f t="shared" si="51"/>
        <v>0</v>
      </c>
      <c r="T31" s="214">
        <f t="shared" si="51"/>
        <v>3.0791943477802381E-3</v>
      </c>
      <c r="U31" s="214">
        <f t="shared" si="51"/>
        <v>0</v>
      </c>
      <c r="V31" s="119">
        <f t="shared" si="51"/>
        <v>0</v>
      </c>
      <c r="W31" s="119">
        <f t="shared" ref="W31:X31" si="52">+W30/W$42</f>
        <v>0</v>
      </c>
      <c r="X31" s="119">
        <f t="shared" si="52"/>
        <v>0</v>
      </c>
      <c r="Y31" s="214">
        <f t="shared" ref="Y31:AN31" si="53">+Y30/Y$42</f>
        <v>9.9225099225099217E-4</v>
      </c>
      <c r="Z31" s="215">
        <f t="shared" si="53"/>
        <v>1.5586392121754699E-2</v>
      </c>
      <c r="AA31" s="214">
        <f t="shared" si="53"/>
        <v>3.8335858631957502E-4</v>
      </c>
      <c r="AB31" s="214">
        <f t="shared" si="53"/>
        <v>0</v>
      </c>
      <c r="AC31" s="214">
        <f t="shared" si="53"/>
        <v>5.2462396894711301E-3</v>
      </c>
      <c r="AD31" s="214">
        <f t="shared" si="53"/>
        <v>0</v>
      </c>
      <c r="AE31" s="215">
        <f t="shared" si="53"/>
        <v>0</v>
      </c>
      <c r="AF31" s="215">
        <f t="shared" si="53"/>
        <v>0</v>
      </c>
      <c r="AG31" s="84">
        <f t="shared" si="53"/>
        <v>3.0174490335467953E-3</v>
      </c>
      <c r="AH31" s="84">
        <f t="shared" si="53"/>
        <v>7.3986909317380186E-3</v>
      </c>
      <c r="AI31" s="84">
        <f t="shared" si="53"/>
        <v>1.8664705042764133E-4</v>
      </c>
      <c r="AJ31" s="214">
        <f t="shared" si="53"/>
        <v>4.5521510983099106E-4</v>
      </c>
      <c r="AK31" s="119">
        <f t="shared" si="53"/>
        <v>0</v>
      </c>
      <c r="AL31" s="214">
        <f t="shared" si="53"/>
        <v>4.2624690484612662E-2</v>
      </c>
      <c r="AM31" s="84">
        <f t="shared" si="53"/>
        <v>4.9589516087909843E-3</v>
      </c>
      <c r="AN31" s="86">
        <f t="shared" si="53"/>
        <v>0.11426454127321581</v>
      </c>
      <c r="AQ31" s="84">
        <f t="shared" ref="AQ31:AV31" si="54">+AQ30/AQ$42</f>
        <v>0.1309598965848966</v>
      </c>
      <c r="AR31" s="84">
        <f t="shared" si="54"/>
        <v>3.0174490335467953E-3</v>
      </c>
      <c r="AS31" s="84">
        <f t="shared" si="54"/>
        <v>7.3986909317380178E-3</v>
      </c>
      <c r="AT31" s="84">
        <f t="shared" si="54"/>
        <v>1.8664705042764133E-4</v>
      </c>
      <c r="AU31" s="84">
        <f t="shared" si="54"/>
        <v>4.9589516087909843E-3</v>
      </c>
      <c r="AV31" s="86">
        <f t="shared" si="54"/>
        <v>0.11426454127321581</v>
      </c>
      <c r="AW31" s="85"/>
      <c r="AX31" s="84">
        <f t="shared" si="41"/>
        <v>0.15770563156543471</v>
      </c>
      <c r="AY31" s="84">
        <f t="shared" si="42"/>
        <v>0</v>
      </c>
      <c r="AZ31" s="84">
        <f t="shared" si="42"/>
        <v>0</v>
      </c>
      <c r="BA31" s="84">
        <f t="shared" si="42"/>
        <v>0</v>
      </c>
      <c r="BB31" s="84">
        <f t="shared" si="45"/>
        <v>4.5521510983099106E-4</v>
      </c>
      <c r="BC31" s="86">
        <f t="shared" ref="BC31" si="55">+BC30/BC$42</f>
        <v>4.4289781714647265E-4</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0</v>
      </c>
      <c r="F33" s="160">
        <v>0</v>
      </c>
      <c r="G33" s="160">
        <v>4959</v>
      </c>
      <c r="H33" s="144">
        <v>0</v>
      </c>
      <c r="I33" s="144">
        <v>0</v>
      </c>
      <c r="J33" s="160">
        <v>0</v>
      </c>
      <c r="K33" s="144">
        <v>1499</v>
      </c>
      <c r="L33" s="43">
        <f t="shared" ref="L33:L39" si="56">+SUM(D33:K33)</f>
        <v>6458</v>
      </c>
      <c r="M33" s="160">
        <v>0</v>
      </c>
      <c r="N33" s="160">
        <v>613</v>
      </c>
      <c r="O33" s="160">
        <v>1672</v>
      </c>
      <c r="P33" s="160">
        <v>0</v>
      </c>
      <c r="Q33" s="160">
        <v>514</v>
      </c>
      <c r="R33" s="160">
        <v>1535</v>
      </c>
      <c r="S33" s="160">
        <v>1102</v>
      </c>
      <c r="T33" s="160">
        <v>3992</v>
      </c>
      <c r="U33" s="160">
        <v>1509</v>
      </c>
      <c r="V33" s="144">
        <v>0</v>
      </c>
      <c r="W33" s="144">
        <v>848</v>
      </c>
      <c r="X33" s="144">
        <v>0</v>
      </c>
      <c r="Y33" s="160">
        <v>1353</v>
      </c>
      <c r="Z33" s="160">
        <v>601</v>
      </c>
      <c r="AA33" s="160">
        <v>4209</v>
      </c>
      <c r="AB33" s="160">
        <v>0</v>
      </c>
      <c r="AC33" s="160">
        <v>0</v>
      </c>
      <c r="AD33" s="160">
        <v>0</v>
      </c>
      <c r="AE33" s="160">
        <v>202</v>
      </c>
      <c r="AF33" s="160">
        <v>0</v>
      </c>
      <c r="AG33" s="43">
        <f>+SUM(M33:AF33)</f>
        <v>18150</v>
      </c>
      <c r="AH33" s="43">
        <f t="shared" ref="AH33:AI39" si="57">AC33+AD33+Z33+T33+O33</f>
        <v>6265</v>
      </c>
      <c r="AI33" s="43">
        <f t="shared" si="57"/>
        <v>5920</v>
      </c>
      <c r="AJ33" s="160">
        <v>0</v>
      </c>
      <c r="AK33" s="144">
        <v>0</v>
      </c>
      <c r="AL33" s="160">
        <v>0</v>
      </c>
      <c r="AM33" s="43">
        <f t="shared" ref="AM33:AM39" si="58">+SUM(AJ33:AL33)</f>
        <v>0</v>
      </c>
      <c r="AN33" s="44">
        <f t="shared" ref="AN33:AN39" si="59">+AM33+AG33+L33</f>
        <v>24608</v>
      </c>
      <c r="AQ33" s="43">
        <f t="shared" ref="AQ33:AQ38" si="60">K33/AQ$5</f>
        <v>187.375</v>
      </c>
      <c r="AR33" s="43">
        <f t="shared" ref="AR33:AT38" si="61">AG33/AR$5</f>
        <v>907.5</v>
      </c>
      <c r="AS33" s="43">
        <f t="shared" si="61"/>
        <v>1253</v>
      </c>
      <c r="AT33" s="43">
        <f t="shared" si="61"/>
        <v>394.66666666666669</v>
      </c>
      <c r="AU33" s="43">
        <f t="shared" ref="AU33:AV38" si="62">AM33/AU$5</f>
        <v>0</v>
      </c>
      <c r="AV33" s="44">
        <f t="shared" si="62"/>
        <v>793.80645161290317</v>
      </c>
      <c r="AW33" s="122"/>
      <c r="AX33" s="43">
        <f t="shared" ref="AX33:AX40" si="63">MEDIAN($D33:$K33)</f>
        <v>0</v>
      </c>
      <c r="AY33" s="43">
        <f t="shared" ref="AY33:BA40" si="64">MEDIAN($M33:$AF33)</f>
        <v>557.5</v>
      </c>
      <c r="AZ33" s="43">
        <f t="shared" ref="AZ33:AZ39" si="65">MEDIAN($AC33,$AD33,$Z33,$T33,$O33,Q33,AF33)</f>
        <v>514</v>
      </c>
      <c r="BA33" s="43">
        <f t="shared" ref="BA33:BA39" si="66">MEDIAN(M33,N33,P33,R33,S33,U33,V33,Y33,AA33,AB33,AE33,W33,X33)</f>
        <v>613</v>
      </c>
      <c r="BB33" s="43">
        <f t="shared" ref="BB33:BB40" si="67">MEDIAN($AJ33:$AL33)</f>
        <v>0</v>
      </c>
      <c r="BC33" s="44">
        <f t="shared" ref="BC33:BC39" si="68">MEDIAN(D33:K33,M33:AF33,AJ33:AL33)</f>
        <v>0</v>
      </c>
    </row>
    <row r="34" spans="1:55" s="204" customFormat="1">
      <c r="A34" s="199"/>
      <c r="B34" s="200"/>
      <c r="C34" s="201" t="s">
        <v>264</v>
      </c>
      <c r="D34" s="220">
        <v>73</v>
      </c>
      <c r="E34" s="160">
        <v>2485</v>
      </c>
      <c r="F34" s="160">
        <v>4370</v>
      </c>
      <c r="G34" s="160">
        <v>6975</v>
      </c>
      <c r="H34" s="144">
        <v>4316</v>
      </c>
      <c r="I34" s="144">
        <v>9379</v>
      </c>
      <c r="J34" s="160">
        <v>3005</v>
      </c>
      <c r="K34" s="144">
        <v>4400</v>
      </c>
      <c r="L34" s="43">
        <f t="shared" si="56"/>
        <v>35003</v>
      </c>
      <c r="M34" s="160">
        <v>1504</v>
      </c>
      <c r="N34" s="160">
        <v>552</v>
      </c>
      <c r="O34" s="160">
        <v>1049</v>
      </c>
      <c r="P34" s="160">
        <v>527</v>
      </c>
      <c r="Q34" s="160">
        <v>2325</v>
      </c>
      <c r="R34" s="160">
        <v>1280</v>
      </c>
      <c r="S34" s="160">
        <v>879</v>
      </c>
      <c r="T34" s="160">
        <v>51</v>
      </c>
      <c r="U34" s="160">
        <v>1335</v>
      </c>
      <c r="V34" s="144">
        <v>866</v>
      </c>
      <c r="W34" s="144">
        <v>237</v>
      </c>
      <c r="X34" s="144">
        <v>406</v>
      </c>
      <c r="Y34" s="160">
        <v>1716</v>
      </c>
      <c r="Z34" s="160">
        <v>225</v>
      </c>
      <c r="AA34" s="160">
        <v>2063</v>
      </c>
      <c r="AB34" s="160">
        <v>255</v>
      </c>
      <c r="AC34" s="160">
        <v>1812</v>
      </c>
      <c r="AD34" s="160">
        <v>723</v>
      </c>
      <c r="AE34" s="160">
        <v>58</v>
      </c>
      <c r="AF34" s="160">
        <v>813</v>
      </c>
      <c r="AG34" s="43">
        <f>+SUM(M34:AF34)</f>
        <v>18676</v>
      </c>
      <c r="AH34" s="43">
        <f t="shared" si="57"/>
        <v>3860</v>
      </c>
      <c r="AI34" s="43">
        <f t="shared" si="57"/>
        <v>4706</v>
      </c>
      <c r="AJ34" s="160">
        <v>1571</v>
      </c>
      <c r="AK34" s="144">
        <v>1002</v>
      </c>
      <c r="AL34" s="160">
        <v>800</v>
      </c>
      <c r="AM34" s="43">
        <f t="shared" si="58"/>
        <v>3373</v>
      </c>
      <c r="AN34" s="44">
        <f t="shared" si="59"/>
        <v>57052</v>
      </c>
      <c r="AQ34" s="43">
        <f t="shared" si="60"/>
        <v>550</v>
      </c>
      <c r="AR34" s="43">
        <f t="shared" si="61"/>
        <v>933.8</v>
      </c>
      <c r="AS34" s="43">
        <f t="shared" si="61"/>
        <v>772</v>
      </c>
      <c r="AT34" s="43">
        <f t="shared" si="61"/>
        <v>313.73333333333335</v>
      </c>
      <c r="AU34" s="43">
        <f t="shared" si="62"/>
        <v>1124.3333333333333</v>
      </c>
      <c r="AV34" s="44">
        <f t="shared" si="62"/>
        <v>1840.3870967741937</v>
      </c>
      <c r="AW34" s="122"/>
      <c r="AX34" s="43">
        <f t="shared" si="63"/>
        <v>4343</v>
      </c>
      <c r="AY34" s="43">
        <f t="shared" si="64"/>
        <v>839.5</v>
      </c>
      <c r="AZ34" s="43">
        <f t="shared" si="65"/>
        <v>813</v>
      </c>
      <c r="BA34" s="43">
        <f t="shared" si="66"/>
        <v>866</v>
      </c>
      <c r="BB34" s="43">
        <f t="shared" si="67"/>
        <v>1002</v>
      </c>
      <c r="BC34" s="44">
        <f t="shared" si="68"/>
        <v>1049</v>
      </c>
    </row>
    <row r="35" spans="1:55" s="204" customFormat="1">
      <c r="A35" s="199"/>
      <c r="B35" s="200"/>
      <c r="C35" s="201" t="s">
        <v>263</v>
      </c>
      <c r="D35" s="220">
        <v>12</v>
      </c>
      <c r="E35" s="160">
        <v>0</v>
      </c>
      <c r="F35" s="160">
        <v>0</v>
      </c>
      <c r="G35" s="160">
        <v>32</v>
      </c>
      <c r="H35" s="144">
        <v>0</v>
      </c>
      <c r="I35" s="144">
        <v>1933</v>
      </c>
      <c r="J35" s="160">
        <v>0</v>
      </c>
      <c r="K35" s="144">
        <v>0</v>
      </c>
      <c r="L35" s="43">
        <f t="shared" si="56"/>
        <v>1977</v>
      </c>
      <c r="M35" s="160">
        <v>8</v>
      </c>
      <c r="N35" s="160">
        <v>17</v>
      </c>
      <c r="O35" s="160">
        <v>0</v>
      </c>
      <c r="P35" s="160">
        <v>0</v>
      </c>
      <c r="Q35" s="160">
        <v>0</v>
      </c>
      <c r="R35" s="160">
        <v>0</v>
      </c>
      <c r="S35" s="160">
        <v>0</v>
      </c>
      <c r="T35" s="160">
        <v>0</v>
      </c>
      <c r="U35" s="160">
        <v>0</v>
      </c>
      <c r="V35" s="144">
        <v>0</v>
      </c>
      <c r="W35" s="144"/>
      <c r="X35" s="144">
        <v>0</v>
      </c>
      <c r="Y35" s="160">
        <v>0</v>
      </c>
      <c r="Z35" s="160">
        <v>0</v>
      </c>
      <c r="AA35" s="160">
        <v>0</v>
      </c>
      <c r="AB35" s="160">
        <v>6</v>
      </c>
      <c r="AC35" s="160">
        <v>0</v>
      </c>
      <c r="AD35" s="160">
        <v>0</v>
      </c>
      <c r="AE35" s="160">
        <v>4</v>
      </c>
      <c r="AF35" s="160">
        <v>0</v>
      </c>
      <c r="AG35" s="43"/>
      <c r="AH35" s="43">
        <f t="shared" si="57"/>
        <v>0</v>
      </c>
      <c r="AI35" s="43">
        <f t="shared" si="57"/>
        <v>4</v>
      </c>
      <c r="AJ35" s="160">
        <v>0</v>
      </c>
      <c r="AK35" s="144">
        <v>0</v>
      </c>
      <c r="AL35" s="160">
        <v>0</v>
      </c>
      <c r="AM35" s="43">
        <f t="shared" si="58"/>
        <v>0</v>
      </c>
      <c r="AN35" s="44">
        <f t="shared" si="59"/>
        <v>1977</v>
      </c>
      <c r="AQ35" s="43">
        <f t="shared" si="60"/>
        <v>0</v>
      </c>
      <c r="AR35" s="43">
        <f t="shared" si="61"/>
        <v>0</v>
      </c>
      <c r="AS35" s="43">
        <f t="shared" si="61"/>
        <v>0</v>
      </c>
      <c r="AT35" s="43">
        <f t="shared" si="61"/>
        <v>0.26666666666666666</v>
      </c>
      <c r="AU35" s="43">
        <f t="shared" si="62"/>
        <v>0</v>
      </c>
      <c r="AV35" s="44">
        <f t="shared" si="62"/>
        <v>63.774193548387096</v>
      </c>
      <c r="AW35" s="122"/>
      <c r="AX35" s="43">
        <f t="shared" si="63"/>
        <v>0</v>
      </c>
      <c r="AY35" s="43">
        <f t="shared" si="64"/>
        <v>0</v>
      </c>
      <c r="AZ35" s="43">
        <f t="shared" si="65"/>
        <v>0</v>
      </c>
      <c r="BA35" s="43">
        <f t="shared" si="66"/>
        <v>0</v>
      </c>
      <c r="BB35" s="43">
        <f t="shared" si="67"/>
        <v>0</v>
      </c>
      <c r="BC35" s="44">
        <f t="shared" si="68"/>
        <v>0</v>
      </c>
    </row>
    <row r="36" spans="1:55" s="204" customFormat="1">
      <c r="A36" s="199"/>
      <c r="B36" s="200"/>
      <c r="C36" s="201" t="s">
        <v>262</v>
      </c>
      <c r="D36" s="144">
        <v>0</v>
      </c>
      <c r="E36" s="160">
        <v>0</v>
      </c>
      <c r="F36" s="160">
        <v>0</v>
      </c>
      <c r="G36" s="160">
        <v>0</v>
      </c>
      <c r="H36" s="144">
        <v>1408</v>
      </c>
      <c r="I36" s="144">
        <v>0</v>
      </c>
      <c r="J36" s="160">
        <v>0</v>
      </c>
      <c r="K36" s="144">
        <v>0</v>
      </c>
      <c r="L36" s="43">
        <f t="shared" si="56"/>
        <v>1408</v>
      </c>
      <c r="M36" s="160">
        <v>0</v>
      </c>
      <c r="N36" s="160">
        <v>0</v>
      </c>
      <c r="O36" s="160">
        <v>0</v>
      </c>
      <c r="P36" s="160">
        <v>0</v>
      </c>
      <c r="Q36" s="160">
        <v>2793</v>
      </c>
      <c r="R36" s="160">
        <v>1248</v>
      </c>
      <c r="S36" s="160">
        <v>0</v>
      </c>
      <c r="T36" s="160">
        <v>0</v>
      </c>
      <c r="U36" s="160">
        <v>0</v>
      </c>
      <c r="V36" s="144">
        <v>0</v>
      </c>
      <c r="W36" s="144"/>
      <c r="X36" s="144">
        <v>7163</v>
      </c>
      <c r="Y36" s="160">
        <v>0</v>
      </c>
      <c r="Z36" s="160">
        <v>0</v>
      </c>
      <c r="AA36" s="160">
        <v>431</v>
      </c>
      <c r="AB36" s="160">
        <v>0</v>
      </c>
      <c r="AC36" s="160">
        <v>0</v>
      </c>
      <c r="AD36" s="160">
        <v>0</v>
      </c>
      <c r="AE36" s="160">
        <v>1176</v>
      </c>
      <c r="AF36" s="160">
        <v>0</v>
      </c>
      <c r="AG36" s="43">
        <f>+SUM(M36:AF36)</f>
        <v>12811</v>
      </c>
      <c r="AH36" s="43">
        <f t="shared" si="57"/>
        <v>0</v>
      </c>
      <c r="AI36" s="43">
        <f t="shared" si="57"/>
        <v>1607</v>
      </c>
      <c r="AJ36" s="160">
        <v>3113</v>
      </c>
      <c r="AK36" s="144">
        <v>0</v>
      </c>
      <c r="AL36" s="160">
        <v>0</v>
      </c>
      <c r="AM36" s="43">
        <f t="shared" si="58"/>
        <v>3113</v>
      </c>
      <c r="AN36" s="44">
        <f t="shared" si="59"/>
        <v>17332</v>
      </c>
      <c r="AQ36" s="43">
        <f t="shared" si="60"/>
        <v>0</v>
      </c>
      <c r="AR36" s="43">
        <f t="shared" si="61"/>
        <v>640.54999999999995</v>
      </c>
      <c r="AS36" s="43">
        <f t="shared" si="61"/>
        <v>0</v>
      </c>
      <c r="AT36" s="43">
        <f t="shared" si="61"/>
        <v>107.13333333333334</v>
      </c>
      <c r="AU36" s="43">
        <f t="shared" si="62"/>
        <v>1037.6666666666667</v>
      </c>
      <c r="AV36" s="44">
        <f t="shared" si="62"/>
        <v>559.09677419354841</v>
      </c>
      <c r="AW36" s="122"/>
      <c r="AX36" s="43">
        <f t="shared" si="63"/>
        <v>0</v>
      </c>
      <c r="AY36" s="43">
        <f t="shared" si="64"/>
        <v>0</v>
      </c>
      <c r="AZ36" s="43">
        <f t="shared" si="65"/>
        <v>0</v>
      </c>
      <c r="BA36" s="43">
        <f t="shared" si="66"/>
        <v>0</v>
      </c>
      <c r="BB36" s="43">
        <f t="shared" si="67"/>
        <v>0</v>
      </c>
      <c r="BC36" s="44">
        <f t="shared" si="68"/>
        <v>0</v>
      </c>
    </row>
    <row r="37" spans="1:55" s="204" customFormat="1">
      <c r="A37" s="199"/>
      <c r="B37" s="200"/>
      <c r="C37" s="217" t="s">
        <v>5</v>
      </c>
      <c r="D37" s="144">
        <v>21789</v>
      </c>
      <c r="E37" s="160">
        <v>22737</v>
      </c>
      <c r="F37" s="160">
        <v>36104</v>
      </c>
      <c r="G37" s="160">
        <v>161502</v>
      </c>
      <c r="H37" s="144">
        <v>23109</v>
      </c>
      <c r="I37" s="144">
        <v>77030</v>
      </c>
      <c r="J37" s="160">
        <v>25370</v>
      </c>
      <c r="K37" s="144">
        <v>35674</v>
      </c>
      <c r="L37" s="43">
        <f t="shared" si="56"/>
        <v>403315</v>
      </c>
      <c r="M37" s="160">
        <v>1101</v>
      </c>
      <c r="N37" s="160">
        <v>3109</v>
      </c>
      <c r="O37" s="160">
        <v>5466</v>
      </c>
      <c r="P37" s="160">
        <v>3752</v>
      </c>
      <c r="Q37" s="160">
        <v>1177</v>
      </c>
      <c r="R37" s="160">
        <v>3319</v>
      </c>
      <c r="S37" s="160">
        <v>1579</v>
      </c>
      <c r="T37" s="160">
        <v>4010</v>
      </c>
      <c r="U37" s="160">
        <v>1975</v>
      </c>
      <c r="V37" s="144">
        <v>956</v>
      </c>
      <c r="W37" s="144">
        <v>518</v>
      </c>
      <c r="X37" s="144">
        <v>1745</v>
      </c>
      <c r="Y37" s="160">
        <v>2628</v>
      </c>
      <c r="Z37" s="160">
        <v>8723</v>
      </c>
      <c r="AA37" s="160">
        <v>3446</v>
      </c>
      <c r="AB37" s="160">
        <v>2101</v>
      </c>
      <c r="AC37" s="160">
        <v>2699</v>
      </c>
      <c r="AD37" s="160">
        <v>4603</v>
      </c>
      <c r="AE37" s="160">
        <v>1374</v>
      </c>
      <c r="AF37" s="160">
        <v>6687</v>
      </c>
      <c r="AG37" s="43">
        <f>+SUM(M37:AF37)</f>
        <v>60968</v>
      </c>
      <c r="AH37" s="43">
        <f t="shared" si="57"/>
        <v>25501</v>
      </c>
      <c r="AI37" s="43">
        <f t="shared" si="57"/>
        <v>15150</v>
      </c>
      <c r="AJ37" s="160">
        <v>4601</v>
      </c>
      <c r="AK37" s="144">
        <v>613</v>
      </c>
      <c r="AL37" s="160">
        <v>45</v>
      </c>
      <c r="AM37" s="43">
        <f t="shared" si="58"/>
        <v>5259</v>
      </c>
      <c r="AN37" s="44">
        <f t="shared" si="59"/>
        <v>469542</v>
      </c>
      <c r="AQ37" s="43">
        <f t="shared" si="60"/>
        <v>4459.25</v>
      </c>
      <c r="AR37" s="43">
        <f t="shared" si="61"/>
        <v>3048.4</v>
      </c>
      <c r="AS37" s="43">
        <f t="shared" si="61"/>
        <v>5100.2</v>
      </c>
      <c r="AT37" s="43">
        <f t="shared" si="61"/>
        <v>1010</v>
      </c>
      <c r="AU37" s="43">
        <f t="shared" si="62"/>
        <v>1753</v>
      </c>
      <c r="AV37" s="44">
        <f t="shared" si="62"/>
        <v>15146.516129032258</v>
      </c>
      <c r="AW37" s="122"/>
      <c r="AX37" s="43">
        <f t="shared" si="63"/>
        <v>30522</v>
      </c>
      <c r="AY37" s="43">
        <f t="shared" si="64"/>
        <v>2663.5</v>
      </c>
      <c r="AZ37" s="43">
        <f t="shared" si="65"/>
        <v>4603</v>
      </c>
      <c r="BA37" s="43">
        <f t="shared" si="66"/>
        <v>1975</v>
      </c>
      <c r="BB37" s="43">
        <f t="shared" si="67"/>
        <v>613</v>
      </c>
      <c r="BC37" s="44">
        <f t="shared" si="68"/>
        <v>3446</v>
      </c>
    </row>
    <row r="38" spans="1:55" s="204" customFormat="1">
      <c r="A38" s="199"/>
      <c r="B38" s="200"/>
      <c r="C38" s="201" t="s">
        <v>261</v>
      </c>
      <c r="D38" s="144">
        <v>0</v>
      </c>
      <c r="E38" s="160">
        <v>690</v>
      </c>
      <c r="F38" s="160">
        <v>1775</v>
      </c>
      <c r="G38" s="160">
        <v>9134</v>
      </c>
      <c r="H38" s="144">
        <v>0</v>
      </c>
      <c r="I38" s="144">
        <v>0</v>
      </c>
      <c r="J38" s="160">
        <v>0</v>
      </c>
      <c r="K38" s="144">
        <v>2421</v>
      </c>
      <c r="L38" s="43">
        <f t="shared" si="56"/>
        <v>14020</v>
      </c>
      <c r="M38" s="160">
        <v>0</v>
      </c>
      <c r="N38" s="160">
        <v>0</v>
      </c>
      <c r="O38" s="160">
        <v>129</v>
      </c>
      <c r="P38" s="160">
        <v>0</v>
      </c>
      <c r="Q38" s="160">
        <v>0</v>
      </c>
      <c r="R38" s="160">
        <v>0</v>
      </c>
      <c r="S38" s="160">
        <v>0</v>
      </c>
      <c r="T38" s="160">
        <v>314</v>
      </c>
      <c r="U38" s="160">
        <v>0</v>
      </c>
      <c r="V38" s="144">
        <v>0</v>
      </c>
      <c r="W38" s="144"/>
      <c r="X38" s="144">
        <v>0</v>
      </c>
      <c r="Y38" s="160">
        <v>0</v>
      </c>
      <c r="Z38" s="160">
        <v>51</v>
      </c>
      <c r="AA38" s="160">
        <v>0</v>
      </c>
      <c r="AB38" s="160">
        <v>0</v>
      </c>
      <c r="AC38" s="160">
        <v>26</v>
      </c>
      <c r="AD38" s="160">
        <v>0</v>
      </c>
      <c r="AE38" s="160">
        <v>0</v>
      </c>
      <c r="AF38" s="160">
        <v>0</v>
      </c>
      <c r="AG38" s="43">
        <f>+SUM(M38:AF38)</f>
        <v>520</v>
      </c>
      <c r="AH38" s="43">
        <f t="shared" si="57"/>
        <v>520</v>
      </c>
      <c r="AI38" s="43">
        <f t="shared" si="57"/>
        <v>0</v>
      </c>
      <c r="AJ38" s="160">
        <v>0</v>
      </c>
      <c r="AK38" s="144">
        <v>0</v>
      </c>
      <c r="AL38" s="160">
        <v>0</v>
      </c>
      <c r="AM38" s="43">
        <f t="shared" si="58"/>
        <v>0</v>
      </c>
      <c r="AN38" s="44">
        <f t="shared" si="59"/>
        <v>14540</v>
      </c>
      <c r="AQ38" s="43">
        <f t="shared" si="60"/>
        <v>302.625</v>
      </c>
      <c r="AR38" s="43">
        <f t="shared" si="61"/>
        <v>26</v>
      </c>
      <c r="AS38" s="43">
        <f t="shared" si="61"/>
        <v>104</v>
      </c>
      <c r="AT38" s="43">
        <f t="shared" si="61"/>
        <v>0</v>
      </c>
      <c r="AU38" s="43">
        <f t="shared" si="62"/>
        <v>0</v>
      </c>
      <c r="AV38" s="44">
        <f t="shared" si="62"/>
        <v>469.03225806451616</v>
      </c>
      <c r="AW38" s="122"/>
      <c r="AX38" s="43">
        <f t="shared" si="63"/>
        <v>345</v>
      </c>
      <c r="AY38" s="43">
        <f t="shared" si="64"/>
        <v>0</v>
      </c>
      <c r="AZ38" s="43">
        <f t="shared" si="65"/>
        <v>26</v>
      </c>
      <c r="BA38" s="43">
        <f t="shared" si="66"/>
        <v>0</v>
      </c>
      <c r="BB38" s="43">
        <f t="shared" si="67"/>
        <v>0</v>
      </c>
      <c r="BC38" s="44">
        <f t="shared" si="68"/>
        <v>0</v>
      </c>
    </row>
    <row r="39" spans="1:55" s="204" customFormat="1">
      <c r="A39" s="199"/>
      <c r="B39" s="200"/>
      <c r="C39" s="210" t="s">
        <v>260</v>
      </c>
      <c r="D39" s="221">
        <f t="shared" ref="D39:K39" si="69">SUM(D33:D38)</f>
        <v>21874</v>
      </c>
      <c r="E39" s="222">
        <f t="shared" si="69"/>
        <v>25912</v>
      </c>
      <c r="F39" s="222">
        <f t="shared" si="69"/>
        <v>42249</v>
      </c>
      <c r="G39" s="222">
        <f t="shared" si="69"/>
        <v>182602</v>
      </c>
      <c r="H39" s="222">
        <f t="shared" si="69"/>
        <v>28833</v>
      </c>
      <c r="I39" s="222">
        <f t="shared" si="69"/>
        <v>88342</v>
      </c>
      <c r="J39" s="222">
        <f t="shared" si="69"/>
        <v>28375</v>
      </c>
      <c r="K39" s="223">
        <f t="shared" si="69"/>
        <v>43994</v>
      </c>
      <c r="L39" s="45">
        <f t="shared" si="56"/>
        <v>462181</v>
      </c>
      <c r="M39" s="221">
        <f t="shared" ref="M39:V39" si="70">SUM(M33:M38)</f>
        <v>2613</v>
      </c>
      <c r="N39" s="222">
        <f t="shared" si="70"/>
        <v>4291</v>
      </c>
      <c r="O39" s="222">
        <f t="shared" si="70"/>
        <v>8316</v>
      </c>
      <c r="P39" s="222">
        <f t="shared" si="70"/>
        <v>4279</v>
      </c>
      <c r="Q39" s="222">
        <f t="shared" si="70"/>
        <v>6809</v>
      </c>
      <c r="R39" s="222">
        <f t="shared" si="70"/>
        <v>7382</v>
      </c>
      <c r="S39" s="222">
        <f t="shared" si="70"/>
        <v>3560</v>
      </c>
      <c r="T39" s="222">
        <f t="shared" si="70"/>
        <v>8367</v>
      </c>
      <c r="U39" s="222">
        <f t="shared" si="70"/>
        <v>4819</v>
      </c>
      <c r="V39" s="222">
        <f t="shared" si="70"/>
        <v>1822</v>
      </c>
      <c r="W39" s="222">
        <f t="shared" ref="W39:X39" si="71">SUM(W33:W38)</f>
        <v>1603</v>
      </c>
      <c r="X39" s="222">
        <f t="shared" si="71"/>
        <v>9314</v>
      </c>
      <c r="Y39" s="222">
        <f t="shared" ref="Y39:AF39" si="72">SUM(Y33:Y38)</f>
        <v>5697</v>
      </c>
      <c r="Z39" s="222">
        <f t="shared" si="72"/>
        <v>9600</v>
      </c>
      <c r="AA39" s="222">
        <f t="shared" si="72"/>
        <v>10149</v>
      </c>
      <c r="AB39" s="222">
        <f t="shared" si="72"/>
        <v>2362</v>
      </c>
      <c r="AC39" s="222">
        <f t="shared" si="72"/>
        <v>4537</v>
      </c>
      <c r="AD39" s="222">
        <f t="shared" si="72"/>
        <v>5326</v>
      </c>
      <c r="AE39" s="222">
        <f t="shared" si="72"/>
        <v>2814</v>
      </c>
      <c r="AF39" s="223">
        <f t="shared" si="72"/>
        <v>7500</v>
      </c>
      <c r="AG39" s="45">
        <f>+SUM(M39:AF39)</f>
        <v>111160</v>
      </c>
      <c r="AH39" s="45">
        <f t="shared" si="57"/>
        <v>36146</v>
      </c>
      <c r="AI39" s="45">
        <f t="shared" si="57"/>
        <v>27387</v>
      </c>
      <c r="AJ39" s="221">
        <f>SUM(AJ33:AJ38)</f>
        <v>9285</v>
      </c>
      <c r="AK39" s="222">
        <f>SUM(AK33:AK38)</f>
        <v>1615</v>
      </c>
      <c r="AL39" s="223">
        <f>SUM(AL33:AL38)</f>
        <v>845</v>
      </c>
      <c r="AM39" s="45">
        <f t="shared" si="58"/>
        <v>11745</v>
      </c>
      <c r="AN39" s="211">
        <f t="shared" si="59"/>
        <v>585086</v>
      </c>
      <c r="AP39" s="224">
        <f>SUM(AQ33:AQ38)</f>
        <v>5499.25</v>
      </c>
      <c r="AQ39" s="45">
        <f>K39/AQ$5</f>
        <v>5499.25</v>
      </c>
      <c r="AR39" s="45">
        <f>AG39/AR$5</f>
        <v>5558</v>
      </c>
      <c r="AS39" s="45">
        <f>AH39/AS$5</f>
        <v>7229.2</v>
      </c>
      <c r="AT39" s="45">
        <f>AI39/AT$5</f>
        <v>1825.8</v>
      </c>
      <c r="AU39" s="45">
        <f>AM39/AU$5</f>
        <v>3915</v>
      </c>
      <c r="AV39" s="211">
        <f>AN39/AV$5</f>
        <v>18873.741935483871</v>
      </c>
      <c r="AW39" s="122"/>
      <c r="AX39" s="45">
        <f t="shared" si="63"/>
        <v>35541</v>
      </c>
      <c r="AY39" s="45">
        <f t="shared" si="64"/>
        <v>5072.5</v>
      </c>
      <c r="AZ39" s="45">
        <f t="shared" si="65"/>
        <v>7500</v>
      </c>
      <c r="BA39" s="45">
        <f t="shared" si="66"/>
        <v>4279</v>
      </c>
      <c r="BB39" s="45">
        <f t="shared" si="67"/>
        <v>1615</v>
      </c>
      <c r="BC39" s="211">
        <f t="shared" si="68"/>
        <v>7382</v>
      </c>
    </row>
    <row r="40" spans="1:55" s="204" customFormat="1">
      <c r="A40" s="199"/>
      <c r="B40" s="200"/>
      <c r="C40" s="212" t="s">
        <v>259</v>
      </c>
      <c r="D40" s="213">
        <f t="shared" ref="D40:V40" si="73">+D39/D$42</f>
        <v>0.10601977510663048</v>
      </c>
      <c r="E40" s="214">
        <f t="shared" si="73"/>
        <v>0.31281463149634814</v>
      </c>
      <c r="F40" s="214">
        <f t="shared" si="73"/>
        <v>0.11828291142429995</v>
      </c>
      <c r="G40" s="214">
        <f t="shared" si="73"/>
        <v>0.2713004151177752</v>
      </c>
      <c r="H40" s="119">
        <f t="shared" si="73"/>
        <v>0.13865218896668463</v>
      </c>
      <c r="I40" s="119">
        <f t="shared" si="73"/>
        <v>0.20522792002936407</v>
      </c>
      <c r="J40" s="214">
        <f t="shared" si="73"/>
        <v>0.15460182198587744</v>
      </c>
      <c r="K40" s="119">
        <f t="shared" si="73"/>
        <v>0.16532136844636844</v>
      </c>
      <c r="L40" s="84">
        <f t="shared" si="73"/>
        <v>0.19197860318401835</v>
      </c>
      <c r="M40" s="214">
        <f t="shared" si="73"/>
        <v>0.11301414298689504</v>
      </c>
      <c r="N40" s="215">
        <f t="shared" si="73"/>
        <v>0.14590771532524058</v>
      </c>
      <c r="O40" s="214">
        <f t="shared" si="73"/>
        <v>0.12008837672746177</v>
      </c>
      <c r="P40" s="214">
        <f t="shared" si="73"/>
        <v>0.13336865727465402</v>
      </c>
      <c r="Q40" s="214">
        <f t="shared" si="73"/>
        <v>8.6377936773735217E-2</v>
      </c>
      <c r="R40" s="214">
        <f t="shared" si="73"/>
        <v>0.27436259570356053</v>
      </c>
      <c r="S40" s="214">
        <f t="shared" si="73"/>
        <v>0.10935340193518661</v>
      </c>
      <c r="T40" s="214">
        <f t="shared" si="73"/>
        <v>0.17646314457450174</v>
      </c>
      <c r="U40" s="214">
        <f t="shared" si="73"/>
        <v>0.1282262785375978</v>
      </c>
      <c r="V40" s="119">
        <f t="shared" si="73"/>
        <v>7.240502304879988E-2</v>
      </c>
      <c r="W40" s="119">
        <f t="shared" ref="W40:X40" si="74">+W39/W$42</f>
        <v>9.992519635955617E-2</v>
      </c>
      <c r="X40" s="119">
        <f t="shared" si="74"/>
        <v>0.8132367065397712</v>
      </c>
      <c r="Y40" s="214">
        <f t="shared" ref="Y40:AN40" si="75">+Y39/Y$42</f>
        <v>8.9727839727839723E-2</v>
      </c>
      <c r="Z40" s="215">
        <f t="shared" si="75"/>
        <v>8.5944494180841546E-2</v>
      </c>
      <c r="AA40" s="214">
        <f t="shared" si="75"/>
        <v>0.18527172821701748</v>
      </c>
      <c r="AB40" s="214">
        <f t="shared" si="75"/>
        <v>9.3415068222266168E-2</v>
      </c>
      <c r="AC40" s="214">
        <f t="shared" si="75"/>
        <v>6.8792455118874329E-2</v>
      </c>
      <c r="AD40" s="214">
        <f t="shared" si="75"/>
        <v>0.1342847057637033</v>
      </c>
      <c r="AE40" s="215">
        <f t="shared" si="75"/>
        <v>0.15585710329548602</v>
      </c>
      <c r="AF40" s="215">
        <f t="shared" si="75"/>
        <v>0.1772337358508401</v>
      </c>
      <c r="AG40" s="84">
        <f t="shared" si="75"/>
        <v>0.13061512249574056</v>
      </c>
      <c r="AH40" s="84">
        <f t="shared" si="75"/>
        <v>0.10822868572181402</v>
      </c>
      <c r="AI40" s="84">
        <f t="shared" si="75"/>
        <v>0.15034419911946509</v>
      </c>
      <c r="AJ40" s="214">
        <f t="shared" si="75"/>
        <v>7.6848587177831856E-2</v>
      </c>
      <c r="AK40" s="119">
        <f t="shared" si="75"/>
        <v>8.453726968174205E-2</v>
      </c>
      <c r="AL40" s="214">
        <f t="shared" si="75"/>
        <v>4.9817238533191838E-2</v>
      </c>
      <c r="AM40" s="84">
        <f t="shared" si="75"/>
        <v>7.4862322166131257E-2</v>
      </c>
      <c r="AN40" s="86">
        <f t="shared" si="75"/>
        <v>0.17130824246303286</v>
      </c>
      <c r="AQ40" s="84">
        <f t="shared" ref="AQ40:AV40" si="76">+AQ39/AQ$42</f>
        <v>0.16532136844636844</v>
      </c>
      <c r="AR40" s="84">
        <f t="shared" si="76"/>
        <v>0.13061512249574056</v>
      </c>
      <c r="AS40" s="84">
        <f t="shared" si="76"/>
        <v>0.108228685721814</v>
      </c>
      <c r="AT40" s="84">
        <f t="shared" si="76"/>
        <v>0.15034419911946509</v>
      </c>
      <c r="AU40" s="84">
        <f t="shared" si="76"/>
        <v>7.4862322166131257E-2</v>
      </c>
      <c r="AV40" s="86">
        <f t="shared" si="76"/>
        <v>0.17130824246303289</v>
      </c>
      <c r="AW40" s="85"/>
      <c r="AX40" s="84">
        <f t="shared" si="63"/>
        <v>0.15996159521612294</v>
      </c>
      <c r="AY40" s="84">
        <f t="shared" si="64"/>
        <v>0.12415732763252979</v>
      </c>
      <c r="AZ40" s="84">
        <f t="shared" si="64"/>
        <v>0.12415732763252979</v>
      </c>
      <c r="BA40" s="84">
        <f t="shared" si="64"/>
        <v>0.12415732763252979</v>
      </c>
      <c r="BB40" s="84">
        <f t="shared" si="67"/>
        <v>7.6848587177831856E-2</v>
      </c>
      <c r="BC40" s="86">
        <f t="shared" ref="BC40" si="77">+BC39/BC$42</f>
        <v>0.15568912791310766</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8">D39+D30+D23+D17</f>
        <v>206320</v>
      </c>
      <c r="E42" s="122">
        <f t="shared" si="78"/>
        <v>82835</v>
      </c>
      <c r="F42" s="122">
        <f t="shared" si="78"/>
        <v>357186</v>
      </c>
      <c r="G42" s="122">
        <f t="shared" si="78"/>
        <v>673062</v>
      </c>
      <c r="H42" s="122">
        <f t="shared" si="78"/>
        <v>207952</v>
      </c>
      <c r="I42" s="122">
        <f t="shared" si="78"/>
        <v>430458</v>
      </c>
      <c r="J42" s="122">
        <f t="shared" si="78"/>
        <v>183536</v>
      </c>
      <c r="K42" s="122">
        <f t="shared" si="78"/>
        <v>266112</v>
      </c>
      <c r="L42" s="43">
        <f>+SUM(D42:K42)</f>
        <v>2407461</v>
      </c>
      <c r="M42" s="122">
        <f t="shared" ref="M42:V42" si="79">M39+M30+M23+M17</f>
        <v>23121</v>
      </c>
      <c r="N42" s="122">
        <f t="shared" si="79"/>
        <v>29409</v>
      </c>
      <c r="O42" s="122">
        <f t="shared" si="79"/>
        <v>69249</v>
      </c>
      <c r="P42" s="122">
        <f t="shared" si="79"/>
        <v>32084</v>
      </c>
      <c r="Q42" s="122">
        <f t="shared" si="79"/>
        <v>78828</v>
      </c>
      <c r="R42" s="122">
        <f t="shared" si="79"/>
        <v>26906</v>
      </c>
      <c r="S42" s="122">
        <f t="shared" si="79"/>
        <v>32555</v>
      </c>
      <c r="T42" s="122">
        <f t="shared" si="79"/>
        <v>47415</v>
      </c>
      <c r="U42" s="122">
        <f t="shared" si="79"/>
        <v>37582</v>
      </c>
      <c r="V42" s="122">
        <f t="shared" si="79"/>
        <v>25164</v>
      </c>
      <c r="W42" s="122">
        <f t="shared" ref="W42:X42" si="80">W39+W30+W23+W17</f>
        <v>16042</v>
      </c>
      <c r="X42" s="122">
        <f t="shared" si="80"/>
        <v>11453</v>
      </c>
      <c r="Y42" s="122">
        <f t="shared" ref="Y42:AF42" si="81">Y39+Y30+Y23+Y17</f>
        <v>63492</v>
      </c>
      <c r="Z42" s="122">
        <f t="shared" si="81"/>
        <v>111700</v>
      </c>
      <c r="AA42" s="122">
        <f t="shared" si="81"/>
        <v>54779</v>
      </c>
      <c r="AB42" s="122">
        <f t="shared" si="81"/>
        <v>25285</v>
      </c>
      <c r="AC42" s="122">
        <f t="shared" si="81"/>
        <v>65952</v>
      </c>
      <c r="AD42" s="122">
        <f t="shared" si="81"/>
        <v>39662</v>
      </c>
      <c r="AE42" s="122">
        <f t="shared" si="81"/>
        <v>18055</v>
      </c>
      <c r="AF42" s="122">
        <f t="shared" si="81"/>
        <v>42317</v>
      </c>
      <c r="AG42" s="43">
        <f>+SUM(M42:AF42)</f>
        <v>851050</v>
      </c>
      <c r="AH42" s="43">
        <f>AC42+AD42+Z42+T42+O42</f>
        <v>333978</v>
      </c>
      <c r="AI42" s="43">
        <f>AD42+AE42+AA42+U42+P42</f>
        <v>182162</v>
      </c>
      <c r="AJ42" s="122">
        <f>AJ39+AJ30+AJ23+AJ17</f>
        <v>120822</v>
      </c>
      <c r="AK42" s="122">
        <f>AK39+AK30+AK23+AK17</f>
        <v>19104</v>
      </c>
      <c r="AL42" s="122">
        <f>AL39+AL30+AL23+AL17</f>
        <v>16962</v>
      </c>
      <c r="AM42" s="43">
        <f>+SUM(AJ42:AL42)</f>
        <v>156888</v>
      </c>
      <c r="AN42" s="44">
        <f>+AM42+AG42+L42</f>
        <v>3415399</v>
      </c>
      <c r="AQ42" s="43">
        <f>K42/AQ$5</f>
        <v>33264</v>
      </c>
      <c r="AR42" s="43">
        <f>AG42/AR$5</f>
        <v>42552.5</v>
      </c>
      <c r="AS42" s="43">
        <f>AH42/AS$5</f>
        <v>66795.600000000006</v>
      </c>
      <c r="AT42" s="43">
        <f>AI42/AT$5</f>
        <v>12144.133333333333</v>
      </c>
      <c r="AU42" s="43">
        <f>AM42/AU$5</f>
        <v>52296</v>
      </c>
      <c r="AV42" s="44">
        <f>AN42/AV$5</f>
        <v>110174.16129032258</v>
      </c>
      <c r="AW42" s="122"/>
      <c r="AX42" s="43">
        <f>MEDIAN($D42:$K42)</f>
        <v>237032</v>
      </c>
      <c r="AY42" s="43">
        <f>MEDIAN($M42:$AF42)</f>
        <v>35068.5</v>
      </c>
      <c r="AZ42" s="43">
        <f>MEDIAN($AC42,$AD42,$Z42,$T42,$O42,Q42,AF42)</f>
        <v>65952</v>
      </c>
      <c r="BA42" s="43">
        <f>MEDIAN(M42,N42,P42,R42,S42,U42,V42,Y42,AA42,AB42,AE42,W42,X42)</f>
        <v>26906</v>
      </c>
      <c r="BB42" s="43">
        <f t="shared" ref="BB42" si="82">MEDIAN($AJ42:$AL42)</f>
        <v>19104</v>
      </c>
      <c r="BC42" s="44">
        <f>MEDIAN(D42:K42,M42:AF42,AJ42:AL42)</f>
        <v>47415</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117992</v>
      </c>
      <c r="E46" s="160">
        <v>44636</v>
      </c>
      <c r="F46" s="160">
        <v>213810</v>
      </c>
      <c r="G46" s="160">
        <v>365079</v>
      </c>
      <c r="H46" s="144">
        <v>125121</v>
      </c>
      <c r="I46" s="144">
        <v>237836</v>
      </c>
      <c r="J46" s="160">
        <v>111098</v>
      </c>
      <c r="K46" s="144">
        <v>148170</v>
      </c>
      <c r="L46" s="43">
        <f>+SUM(D46:K46)</f>
        <v>1363742</v>
      </c>
      <c r="M46" s="160">
        <v>7648</v>
      </c>
      <c r="N46" s="160">
        <v>18304</v>
      </c>
      <c r="O46" s="160">
        <v>46536</v>
      </c>
      <c r="P46" s="160">
        <v>18518</v>
      </c>
      <c r="Q46" s="160">
        <v>52416</v>
      </c>
      <c r="R46" s="160">
        <v>15012</v>
      </c>
      <c r="S46" s="160">
        <v>16770</v>
      </c>
      <c r="T46" s="160">
        <v>28696</v>
      </c>
      <c r="U46" s="160">
        <v>14544</v>
      </c>
      <c r="V46" s="144">
        <v>8122</v>
      </c>
      <c r="W46" s="144">
        <v>12294</v>
      </c>
      <c r="X46" s="144">
        <v>1806</v>
      </c>
      <c r="Y46" s="160">
        <v>29117</v>
      </c>
      <c r="Z46" s="160">
        <v>70174</v>
      </c>
      <c r="AA46" s="160">
        <v>28266</v>
      </c>
      <c r="AB46" s="160">
        <v>17541</v>
      </c>
      <c r="AC46" s="160">
        <v>35895</v>
      </c>
      <c r="AD46" s="160">
        <v>23373</v>
      </c>
      <c r="AE46" s="160">
        <v>12067</v>
      </c>
      <c r="AF46" s="160">
        <v>22138</v>
      </c>
      <c r="AG46" s="43">
        <f>+SUM(M46:AF46)</f>
        <v>479237</v>
      </c>
      <c r="AH46" s="43">
        <f>AC46+AD46+Z46+T46+O46</f>
        <v>204674</v>
      </c>
      <c r="AI46" s="43">
        <f>AD46+AE46+AA46+U46+P46</f>
        <v>96768</v>
      </c>
      <c r="AJ46" s="160">
        <v>63341</v>
      </c>
      <c r="AK46" s="144">
        <v>10048</v>
      </c>
      <c r="AL46" s="160">
        <v>10164</v>
      </c>
      <c r="AM46" s="43">
        <f>+SUM(AJ46:AL46)</f>
        <v>83553</v>
      </c>
      <c r="AN46" s="44">
        <f>+AM46+AG46+L46</f>
        <v>1926532</v>
      </c>
      <c r="AQ46" s="43">
        <f>K46/AQ$5</f>
        <v>18521.25</v>
      </c>
      <c r="AR46" s="43">
        <f>AG46/AR$5</f>
        <v>23961.85</v>
      </c>
      <c r="AS46" s="43">
        <f>AH46/AS$5</f>
        <v>40934.800000000003</v>
      </c>
      <c r="AT46" s="43">
        <f>AI46/AT$5</f>
        <v>6451.2</v>
      </c>
      <c r="AU46" s="43">
        <f>AM46/AU$5</f>
        <v>27851</v>
      </c>
      <c r="AV46" s="44">
        <f>AN46/AV$5</f>
        <v>62146.193548387098</v>
      </c>
      <c r="AW46" s="122"/>
      <c r="AX46" s="43">
        <f>MEDIAN($D46:$K46)</f>
        <v>136645.5</v>
      </c>
      <c r="AY46" s="43">
        <f>MEDIAN($M46:$AF46)</f>
        <v>18411</v>
      </c>
      <c r="AZ46" s="43">
        <f>MEDIAN($AC46,$AD46,$Z46,$T46,$O46,Q46,AF46)</f>
        <v>35895</v>
      </c>
      <c r="BA46" s="43">
        <f>MEDIAN(M46,N46,P46,R46,S46,U46,V46,Y46,AA46,AB46,AE46,W46,X46)</f>
        <v>15012</v>
      </c>
      <c r="BB46" s="43">
        <f t="shared" ref="BB46" si="83">MEDIAN($AJ46:$AL46)</f>
        <v>10164</v>
      </c>
      <c r="BC46" s="44">
        <f>MEDIAN(D46:K46,M46:AF46,AJ46:AL46)</f>
        <v>28266</v>
      </c>
    </row>
    <row r="47" spans="1:55" s="204" customFormat="1">
      <c r="A47" s="199"/>
      <c r="B47" s="200"/>
      <c r="C47" s="212" t="s">
        <v>243</v>
      </c>
      <c r="D47" s="213">
        <f t="shared" ref="D47:V47" si="84">+D46/D63</f>
        <v>0.58523133084675816</v>
      </c>
      <c r="E47" s="214">
        <f t="shared" si="84"/>
        <v>0.54599275858694585</v>
      </c>
      <c r="F47" s="214">
        <f t="shared" si="84"/>
        <v>0.59605916823248006</v>
      </c>
      <c r="G47" s="214">
        <f t="shared" si="84"/>
        <v>0.5596392717372809</v>
      </c>
      <c r="H47" s="119">
        <f t="shared" si="84"/>
        <v>0.62705035105919149</v>
      </c>
      <c r="I47" s="119">
        <f t="shared" si="84"/>
        <v>0.59458851352871622</v>
      </c>
      <c r="J47" s="214">
        <f t="shared" si="84"/>
        <v>0.63825215722771822</v>
      </c>
      <c r="K47" s="119">
        <f t="shared" si="84"/>
        <v>0.57711857475042938</v>
      </c>
      <c r="L47" s="84">
        <f t="shared" si="84"/>
        <v>0.58661423419455183</v>
      </c>
      <c r="M47" s="214">
        <f t="shared" si="84"/>
        <v>0.35811949803333959</v>
      </c>
      <c r="N47" s="215">
        <f t="shared" si="84"/>
        <v>0.62790298789063836</v>
      </c>
      <c r="O47" s="214">
        <f t="shared" si="84"/>
        <v>0.64997136751539863</v>
      </c>
      <c r="P47" s="214">
        <f t="shared" si="84"/>
        <v>0.60818444561219132</v>
      </c>
      <c r="Q47" s="214">
        <f t="shared" si="84"/>
        <v>0.65684210526315789</v>
      </c>
      <c r="R47" s="214">
        <f t="shared" si="84"/>
        <v>0.57264924661453365</v>
      </c>
      <c r="S47" s="214">
        <f t="shared" si="84"/>
        <v>0.52817234102862898</v>
      </c>
      <c r="T47" s="214">
        <f t="shared" si="84"/>
        <v>0.61171153887148</v>
      </c>
      <c r="U47" s="214">
        <f t="shared" si="84"/>
        <v>0.42323361657548597</v>
      </c>
      <c r="V47" s="119">
        <f t="shared" si="84"/>
        <v>0.33179459945259204</v>
      </c>
      <c r="W47" s="119">
        <f t="shared" ref="W47:X47" si="85">+W46/W63</f>
        <v>0.58548433184112769</v>
      </c>
      <c r="X47" s="119">
        <f t="shared" si="85"/>
        <v>0.19229131175468483</v>
      </c>
      <c r="Y47" s="214">
        <f t="shared" ref="Y47:AG47" si="86">+Y46/Y63</f>
        <v>0.48935312011562832</v>
      </c>
      <c r="Z47" s="215">
        <f t="shared" si="86"/>
        <v>0.6249187393693284</v>
      </c>
      <c r="AA47" s="214">
        <f t="shared" si="86"/>
        <v>0.52812914556902901</v>
      </c>
      <c r="AB47" s="214">
        <f t="shared" si="86"/>
        <v>0.660230352303523</v>
      </c>
      <c r="AC47" s="214">
        <f t="shared" si="86"/>
        <v>0.53952292916084232</v>
      </c>
      <c r="AD47" s="214">
        <f t="shared" si="86"/>
        <v>0.59385639514202959</v>
      </c>
      <c r="AE47" s="215">
        <f t="shared" si="86"/>
        <v>0.54348511462414983</v>
      </c>
      <c r="AF47" s="215">
        <f t="shared" si="86"/>
        <v>0.50425948703931489</v>
      </c>
      <c r="AG47" s="84">
        <f t="shared" si="86"/>
        <v>0.56358346494750922</v>
      </c>
      <c r="AH47" s="84"/>
      <c r="AI47" s="84"/>
      <c r="AJ47" s="214">
        <f>+AJ46/AJ63</f>
        <v>0.46453008690550401</v>
      </c>
      <c r="AK47" s="119">
        <f>+AK46/AK63</f>
        <v>0.54814249086247335</v>
      </c>
      <c r="AL47" s="214">
        <f>+AL46/AL63</f>
        <v>0.46877594317867355</v>
      </c>
      <c r="AM47" s="84">
        <f>+AM46/AM63</f>
        <v>0.47374240224984127</v>
      </c>
      <c r="AN47" s="86">
        <f>+AN46/AN63</f>
        <v>0.57483108183710152</v>
      </c>
      <c r="AQ47" s="84">
        <f t="shared" ref="AQ47:AU47" si="87">+AQ46/AQ63</f>
        <v>0.57711857475042938</v>
      </c>
      <c r="AR47" s="84">
        <f t="shared" si="87"/>
        <v>0.56358346494750922</v>
      </c>
      <c r="AS47" s="84">
        <f t="shared" si="87"/>
        <v>0.60790044254358611</v>
      </c>
      <c r="AT47" s="84">
        <f t="shared" si="87"/>
        <v>0.53791677321089093</v>
      </c>
      <c r="AU47" s="84">
        <f t="shared" si="87"/>
        <v>0.47374240224984121</v>
      </c>
      <c r="AV47" s="86">
        <f>+AV46/AV63</f>
        <v>0.57483108183710163</v>
      </c>
      <c r="AW47" s="85"/>
      <c r="AX47" s="84">
        <f>MEDIAN($D47:$K47)</f>
        <v>0.58990992218773719</v>
      </c>
      <c r="AY47" s="84">
        <f>MEDIAN($M47:$AF47)</f>
        <v>0.5580671806193418</v>
      </c>
      <c r="AZ47" s="84">
        <f t="shared" ref="AZ47:BA47" si="88">MEDIAN($M47:$AF47)</f>
        <v>0.5580671806193418</v>
      </c>
      <c r="BA47" s="84">
        <f t="shared" si="88"/>
        <v>0.5580671806193418</v>
      </c>
      <c r="BB47" s="84">
        <f>MEDIAN($AJ47:$AL47)</f>
        <v>0.46877594317867355</v>
      </c>
      <c r="BC47" s="86">
        <f>+BC46/BC63</f>
        <v>0.60254524525164677</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16470</v>
      </c>
      <c r="E49" s="160">
        <v>29154</v>
      </c>
      <c r="F49" s="160">
        <v>69914</v>
      </c>
      <c r="G49" s="160">
        <v>114216</v>
      </c>
      <c r="H49" s="144">
        <v>27788</v>
      </c>
      <c r="I49" s="144">
        <v>73202</v>
      </c>
      <c r="J49" s="160">
        <v>3356</v>
      </c>
      <c r="K49" s="144">
        <v>60471</v>
      </c>
      <c r="L49" s="43">
        <f t="shared" ref="L49:L55" si="89">+SUM(D49:K49)</f>
        <v>394571</v>
      </c>
      <c r="M49" s="160">
        <v>3018</v>
      </c>
      <c r="N49" s="160">
        <v>3142</v>
      </c>
      <c r="O49" s="160">
        <v>11545</v>
      </c>
      <c r="P49" s="160">
        <v>4067</v>
      </c>
      <c r="Q49" s="160">
        <v>6794</v>
      </c>
      <c r="R49" s="160">
        <v>3075</v>
      </c>
      <c r="S49" s="160">
        <v>6748</v>
      </c>
      <c r="T49" s="160">
        <v>4375</v>
      </c>
      <c r="U49" s="160">
        <v>7372</v>
      </c>
      <c r="V49" s="144">
        <v>5366</v>
      </c>
      <c r="W49" s="144">
        <v>3739</v>
      </c>
      <c r="X49" s="144">
        <v>1422</v>
      </c>
      <c r="Y49" s="160">
        <v>14124</v>
      </c>
      <c r="Z49" s="160">
        <v>5434</v>
      </c>
      <c r="AA49" s="160">
        <v>7453</v>
      </c>
      <c r="AB49" s="160">
        <v>1998</v>
      </c>
      <c r="AC49" s="160">
        <v>17159</v>
      </c>
      <c r="AD49" s="160">
        <v>2611</v>
      </c>
      <c r="AE49" s="160">
        <v>4365</v>
      </c>
      <c r="AF49" s="160">
        <v>0</v>
      </c>
      <c r="AG49" s="43">
        <f t="shared" ref="AG49:AG55" si="90">+SUM(M49:AF49)</f>
        <v>113807</v>
      </c>
      <c r="AH49" s="43">
        <f t="shared" ref="AH49:AI55" si="91">AC49+AD49+Z49+T49+O49</f>
        <v>41124</v>
      </c>
      <c r="AI49" s="43">
        <f t="shared" si="91"/>
        <v>25868</v>
      </c>
      <c r="AJ49" s="160">
        <v>47435</v>
      </c>
      <c r="AK49" s="144">
        <v>1789</v>
      </c>
      <c r="AL49" s="160">
        <v>6631</v>
      </c>
      <c r="AM49" s="43">
        <f t="shared" ref="AM49:AM55" si="92">+SUM(AJ49:AL49)</f>
        <v>55855</v>
      </c>
      <c r="AN49" s="44">
        <f t="shared" ref="AN49:AN55" si="93">+AM49+AG49+L49</f>
        <v>564233</v>
      </c>
      <c r="AQ49" s="43">
        <f t="shared" ref="AQ49:AQ54" si="94">K49/AQ$5</f>
        <v>7558.875</v>
      </c>
      <c r="AR49" s="43">
        <f t="shared" ref="AR49:AT54" si="95">AG49/AR$5</f>
        <v>5690.35</v>
      </c>
      <c r="AS49" s="43">
        <f t="shared" si="95"/>
        <v>8224.7999999999993</v>
      </c>
      <c r="AT49" s="43">
        <f t="shared" si="95"/>
        <v>1724.5333333333333</v>
      </c>
      <c r="AU49" s="43">
        <f t="shared" ref="AU49:AV54" si="96">AM49/AU$5</f>
        <v>18618.333333333332</v>
      </c>
      <c r="AV49" s="44">
        <f t="shared" si="96"/>
        <v>18201.064516129034</v>
      </c>
      <c r="AW49" s="122"/>
      <c r="AX49" s="43">
        <f t="shared" ref="AX49:AX56" si="97">MEDIAN($D49:$K49)</f>
        <v>44812.5</v>
      </c>
      <c r="AY49" s="43">
        <f t="shared" ref="AY49:BA56" si="98">MEDIAN($M49:$AF49)</f>
        <v>4370</v>
      </c>
      <c r="AZ49" s="43">
        <f t="shared" ref="AZ49:AZ55" si="99">MEDIAN($AC49,$AD49,$Z49,$T49,$O49,Q49,AF49)</f>
        <v>5434</v>
      </c>
      <c r="BA49" s="43">
        <f t="shared" ref="BA49:BA55" si="100">MEDIAN(M49,N49,P49,R49,S49,U49,V49,Y49,AA49,AB49,AE49,W49,X49)</f>
        <v>4067</v>
      </c>
      <c r="BB49" s="43">
        <f t="shared" ref="BB49:BB56" si="101">MEDIAN($AJ49:$AL49)</f>
        <v>6631</v>
      </c>
      <c r="BC49" s="44">
        <f t="shared" ref="BC49:BC55" si="102">MEDIAN(D49:K49,M49:AF49,AJ49:AL49)</f>
        <v>6631</v>
      </c>
    </row>
    <row r="50" spans="1:55" s="204" customFormat="1">
      <c r="A50" s="199"/>
      <c r="B50" s="200"/>
      <c r="C50" s="201" t="s">
        <v>253</v>
      </c>
      <c r="D50" s="144">
        <v>0</v>
      </c>
      <c r="E50" s="160">
        <v>0</v>
      </c>
      <c r="F50" s="160">
        <v>0</v>
      </c>
      <c r="G50" s="160">
        <v>25876</v>
      </c>
      <c r="H50" s="144">
        <v>503</v>
      </c>
      <c r="I50" s="144">
        <v>0</v>
      </c>
      <c r="J50" s="160">
        <v>0</v>
      </c>
      <c r="K50" s="144">
        <v>0</v>
      </c>
      <c r="L50" s="43">
        <f t="shared" si="89"/>
        <v>26379</v>
      </c>
      <c r="M50" s="160">
        <v>7151</v>
      </c>
      <c r="N50" s="160">
        <v>620</v>
      </c>
      <c r="O50" s="160">
        <v>0</v>
      </c>
      <c r="P50" s="160">
        <v>0</v>
      </c>
      <c r="Q50" s="160">
        <v>0</v>
      </c>
      <c r="R50" s="160">
        <v>0</v>
      </c>
      <c r="S50" s="160">
        <v>3747</v>
      </c>
      <c r="T50" s="160">
        <v>713</v>
      </c>
      <c r="U50" s="160">
        <v>7003</v>
      </c>
      <c r="V50" s="144">
        <v>7931</v>
      </c>
      <c r="W50" s="144"/>
      <c r="X50" s="144">
        <v>4657</v>
      </c>
      <c r="Y50" s="160">
        <v>305</v>
      </c>
      <c r="Z50" s="160">
        <v>3620</v>
      </c>
      <c r="AA50" s="160">
        <v>294</v>
      </c>
      <c r="AB50" s="160">
        <v>0</v>
      </c>
      <c r="AC50" s="160">
        <v>0</v>
      </c>
      <c r="AD50" s="160">
        <v>0</v>
      </c>
      <c r="AE50" s="160">
        <v>1024</v>
      </c>
      <c r="AF50" s="160">
        <v>0</v>
      </c>
      <c r="AG50" s="43">
        <f t="shared" si="90"/>
        <v>37065</v>
      </c>
      <c r="AH50" s="43">
        <f t="shared" si="91"/>
        <v>4333</v>
      </c>
      <c r="AI50" s="43">
        <f t="shared" si="91"/>
        <v>8321</v>
      </c>
      <c r="AJ50" s="160">
        <v>0</v>
      </c>
      <c r="AK50" s="144">
        <v>605</v>
      </c>
      <c r="AL50" s="160">
        <v>0</v>
      </c>
      <c r="AM50" s="43">
        <f t="shared" si="92"/>
        <v>605</v>
      </c>
      <c r="AN50" s="44">
        <f t="shared" si="93"/>
        <v>64049</v>
      </c>
      <c r="AQ50" s="43">
        <f t="shared" si="94"/>
        <v>0</v>
      </c>
      <c r="AR50" s="43">
        <f t="shared" si="95"/>
        <v>1853.25</v>
      </c>
      <c r="AS50" s="43">
        <f t="shared" si="95"/>
        <v>866.6</v>
      </c>
      <c r="AT50" s="43">
        <f t="shared" si="95"/>
        <v>554.73333333333335</v>
      </c>
      <c r="AU50" s="43">
        <f t="shared" si="96"/>
        <v>201.66666666666666</v>
      </c>
      <c r="AV50" s="44">
        <f t="shared" si="96"/>
        <v>2066.0967741935483</v>
      </c>
      <c r="AW50" s="122"/>
      <c r="AX50" s="43">
        <f t="shared" si="97"/>
        <v>0</v>
      </c>
      <c r="AY50" s="43">
        <f t="shared" si="98"/>
        <v>305</v>
      </c>
      <c r="AZ50" s="43">
        <f t="shared" si="99"/>
        <v>0</v>
      </c>
      <c r="BA50" s="43">
        <f t="shared" si="100"/>
        <v>822</v>
      </c>
      <c r="BB50" s="43">
        <f t="shared" si="101"/>
        <v>0</v>
      </c>
      <c r="BC50" s="44">
        <f t="shared" si="102"/>
        <v>0</v>
      </c>
    </row>
    <row r="51" spans="1:55" s="204" customFormat="1">
      <c r="A51" s="199"/>
      <c r="B51" s="200"/>
      <c r="C51" s="201" t="s">
        <v>252</v>
      </c>
      <c r="D51" s="144">
        <v>15399</v>
      </c>
      <c r="E51" s="160">
        <v>0</v>
      </c>
      <c r="F51" s="160">
        <v>13271</v>
      </c>
      <c r="G51" s="160">
        <v>36166</v>
      </c>
      <c r="H51" s="144">
        <v>7155</v>
      </c>
      <c r="I51" s="144">
        <v>33997</v>
      </c>
      <c r="J51" s="160">
        <v>0</v>
      </c>
      <c r="K51" s="144">
        <v>18542</v>
      </c>
      <c r="L51" s="43">
        <f t="shared" si="89"/>
        <v>124530</v>
      </c>
      <c r="M51" s="160">
        <v>1072</v>
      </c>
      <c r="N51" s="160">
        <v>1690</v>
      </c>
      <c r="O51" s="160">
        <v>6083</v>
      </c>
      <c r="P51" s="160">
        <v>2190</v>
      </c>
      <c r="Q51" s="160">
        <v>5234</v>
      </c>
      <c r="R51" s="160">
        <v>2358</v>
      </c>
      <c r="S51" s="160">
        <v>1102</v>
      </c>
      <c r="T51" s="160">
        <v>4057</v>
      </c>
      <c r="U51" s="160">
        <v>1806</v>
      </c>
      <c r="V51" s="144">
        <v>1397</v>
      </c>
      <c r="W51" s="144">
        <v>1133</v>
      </c>
      <c r="X51" s="144">
        <v>647</v>
      </c>
      <c r="Y51" s="160">
        <v>1789</v>
      </c>
      <c r="Z51" s="160">
        <v>6071</v>
      </c>
      <c r="AA51" s="160">
        <v>4451</v>
      </c>
      <c r="AB51" s="160">
        <v>2371</v>
      </c>
      <c r="AC51" s="160">
        <v>3404</v>
      </c>
      <c r="AD51" s="160">
        <v>3467</v>
      </c>
      <c r="AE51" s="160">
        <v>1362</v>
      </c>
      <c r="AF51" s="160">
        <v>0</v>
      </c>
      <c r="AG51" s="43">
        <f t="shared" si="90"/>
        <v>51684</v>
      </c>
      <c r="AH51" s="43">
        <f t="shared" si="91"/>
        <v>23082</v>
      </c>
      <c r="AI51" s="43">
        <f t="shared" si="91"/>
        <v>13276</v>
      </c>
      <c r="AJ51" s="160">
        <v>11410</v>
      </c>
      <c r="AK51" s="144">
        <v>659</v>
      </c>
      <c r="AL51" s="160">
        <v>966</v>
      </c>
      <c r="AM51" s="43">
        <f t="shared" si="92"/>
        <v>13035</v>
      </c>
      <c r="AN51" s="44">
        <f t="shared" si="93"/>
        <v>189249</v>
      </c>
      <c r="AQ51" s="43">
        <f t="shared" si="94"/>
        <v>2317.75</v>
      </c>
      <c r="AR51" s="43">
        <f t="shared" si="95"/>
        <v>2584.1999999999998</v>
      </c>
      <c r="AS51" s="43">
        <f t="shared" si="95"/>
        <v>4616.3999999999996</v>
      </c>
      <c r="AT51" s="43">
        <f t="shared" si="95"/>
        <v>885.06666666666672</v>
      </c>
      <c r="AU51" s="43">
        <f t="shared" si="96"/>
        <v>4345</v>
      </c>
      <c r="AV51" s="44">
        <f t="shared" si="96"/>
        <v>6104.8064516129034</v>
      </c>
      <c r="AW51" s="122"/>
      <c r="AX51" s="43">
        <f t="shared" si="97"/>
        <v>14335</v>
      </c>
      <c r="AY51" s="43">
        <f t="shared" si="98"/>
        <v>1998</v>
      </c>
      <c r="AZ51" s="43">
        <f t="shared" si="99"/>
        <v>4057</v>
      </c>
      <c r="BA51" s="43">
        <f t="shared" si="100"/>
        <v>1690</v>
      </c>
      <c r="BB51" s="43">
        <f t="shared" si="101"/>
        <v>966</v>
      </c>
      <c r="BC51" s="44">
        <f t="shared" si="102"/>
        <v>2358</v>
      </c>
    </row>
    <row r="52" spans="1:55" s="204" customFormat="1">
      <c r="A52" s="199"/>
      <c r="B52" s="200"/>
      <c r="C52" s="201" t="s">
        <v>251</v>
      </c>
      <c r="D52" s="220">
        <v>1065</v>
      </c>
      <c r="E52" s="160">
        <v>0</v>
      </c>
      <c r="F52" s="160">
        <v>3461</v>
      </c>
      <c r="G52" s="160">
        <v>10499</v>
      </c>
      <c r="H52" s="144">
        <v>381</v>
      </c>
      <c r="I52" s="144">
        <v>0</v>
      </c>
      <c r="J52" s="160">
        <v>0</v>
      </c>
      <c r="K52" s="144">
        <v>2974</v>
      </c>
      <c r="L52" s="43">
        <f t="shared" si="89"/>
        <v>18380</v>
      </c>
      <c r="M52" s="160">
        <v>12</v>
      </c>
      <c r="N52" s="160">
        <v>0</v>
      </c>
      <c r="O52" s="160">
        <v>676</v>
      </c>
      <c r="P52" s="160">
        <v>0</v>
      </c>
      <c r="Q52" s="160">
        <v>0</v>
      </c>
      <c r="R52" s="160">
        <v>21</v>
      </c>
      <c r="S52" s="160">
        <v>160</v>
      </c>
      <c r="T52" s="160">
        <v>14</v>
      </c>
      <c r="U52" s="160">
        <v>203</v>
      </c>
      <c r="V52" s="144">
        <v>0</v>
      </c>
      <c r="W52" s="144"/>
      <c r="X52" s="144">
        <v>0</v>
      </c>
      <c r="Y52" s="160">
        <v>0</v>
      </c>
      <c r="Z52" s="160">
        <v>126</v>
      </c>
      <c r="AA52" s="160">
        <v>454</v>
      </c>
      <c r="AB52" s="160">
        <v>0</v>
      </c>
      <c r="AC52" s="160">
        <v>0</v>
      </c>
      <c r="AD52" s="160">
        <v>647</v>
      </c>
      <c r="AE52" s="160">
        <v>140</v>
      </c>
      <c r="AF52" s="160">
        <v>0</v>
      </c>
      <c r="AG52" s="43">
        <f t="shared" si="90"/>
        <v>2453</v>
      </c>
      <c r="AH52" s="43">
        <f t="shared" si="91"/>
        <v>1463</v>
      </c>
      <c r="AI52" s="43">
        <f t="shared" si="91"/>
        <v>1444</v>
      </c>
      <c r="AJ52" s="160">
        <v>0</v>
      </c>
      <c r="AK52" s="144">
        <v>0</v>
      </c>
      <c r="AL52" s="160">
        <v>0</v>
      </c>
      <c r="AM52" s="43">
        <f t="shared" si="92"/>
        <v>0</v>
      </c>
      <c r="AN52" s="44">
        <f t="shared" si="93"/>
        <v>20833</v>
      </c>
      <c r="AQ52" s="43">
        <f t="shared" si="94"/>
        <v>371.75</v>
      </c>
      <c r="AR52" s="43">
        <f t="shared" si="95"/>
        <v>122.65</v>
      </c>
      <c r="AS52" s="43">
        <f t="shared" si="95"/>
        <v>292.60000000000002</v>
      </c>
      <c r="AT52" s="43">
        <f t="shared" si="95"/>
        <v>96.266666666666666</v>
      </c>
      <c r="AU52" s="43">
        <f t="shared" si="96"/>
        <v>0</v>
      </c>
      <c r="AV52" s="44">
        <f t="shared" si="96"/>
        <v>672.0322580645161</v>
      </c>
      <c r="AW52" s="122"/>
      <c r="AX52" s="43">
        <f t="shared" si="97"/>
        <v>723</v>
      </c>
      <c r="AY52" s="43">
        <f t="shared" si="98"/>
        <v>12</v>
      </c>
      <c r="AZ52" s="43">
        <f t="shared" si="99"/>
        <v>14</v>
      </c>
      <c r="BA52" s="43">
        <f t="shared" si="100"/>
        <v>6</v>
      </c>
      <c r="BB52" s="43">
        <f t="shared" si="101"/>
        <v>0</v>
      </c>
      <c r="BC52" s="44">
        <f t="shared" si="102"/>
        <v>6</v>
      </c>
    </row>
    <row r="53" spans="1:55" s="204" customFormat="1">
      <c r="A53" s="199"/>
      <c r="B53" s="200"/>
      <c r="C53" s="201" t="s">
        <v>250</v>
      </c>
      <c r="D53" s="220">
        <v>8280</v>
      </c>
      <c r="E53" s="160">
        <v>53</v>
      </c>
      <c r="F53" s="160">
        <v>585</v>
      </c>
      <c r="G53" s="160">
        <v>85</v>
      </c>
      <c r="H53" s="144">
        <v>734</v>
      </c>
      <c r="I53" s="144">
        <v>0</v>
      </c>
      <c r="J53" s="160">
        <v>201</v>
      </c>
      <c r="K53" s="144">
        <v>0</v>
      </c>
      <c r="L53" s="43">
        <f t="shared" si="89"/>
        <v>9938</v>
      </c>
      <c r="M53" s="160">
        <v>0</v>
      </c>
      <c r="N53" s="160">
        <v>229</v>
      </c>
      <c r="O53" s="160">
        <v>1113</v>
      </c>
      <c r="P53" s="160">
        <v>83</v>
      </c>
      <c r="Q53" s="160">
        <v>0</v>
      </c>
      <c r="R53" s="160">
        <v>495</v>
      </c>
      <c r="S53" s="160">
        <v>29</v>
      </c>
      <c r="T53" s="160">
        <v>73</v>
      </c>
      <c r="U53" s="160">
        <v>2</v>
      </c>
      <c r="V53" s="144">
        <v>0</v>
      </c>
      <c r="W53" s="144"/>
      <c r="X53" s="144">
        <v>0</v>
      </c>
      <c r="Y53" s="160">
        <v>6</v>
      </c>
      <c r="Z53" s="160">
        <v>973</v>
      </c>
      <c r="AA53" s="160">
        <v>761</v>
      </c>
      <c r="AB53" s="160">
        <v>20</v>
      </c>
      <c r="AC53" s="160">
        <v>0</v>
      </c>
      <c r="AD53" s="160">
        <v>744</v>
      </c>
      <c r="AE53" s="160">
        <v>331</v>
      </c>
      <c r="AF53" s="160">
        <v>0</v>
      </c>
      <c r="AG53" s="43">
        <f t="shared" si="90"/>
        <v>4859</v>
      </c>
      <c r="AH53" s="43">
        <f t="shared" si="91"/>
        <v>2903</v>
      </c>
      <c r="AI53" s="43">
        <f t="shared" si="91"/>
        <v>1921</v>
      </c>
      <c r="AJ53" s="160">
        <v>550</v>
      </c>
      <c r="AK53" s="144">
        <v>65</v>
      </c>
      <c r="AL53" s="160">
        <v>7</v>
      </c>
      <c r="AM53" s="43">
        <f t="shared" si="92"/>
        <v>622</v>
      </c>
      <c r="AN53" s="44">
        <f t="shared" si="93"/>
        <v>15419</v>
      </c>
      <c r="AQ53" s="43">
        <f t="shared" si="94"/>
        <v>0</v>
      </c>
      <c r="AR53" s="43">
        <f t="shared" si="95"/>
        <v>242.95</v>
      </c>
      <c r="AS53" s="43">
        <f t="shared" si="95"/>
        <v>580.6</v>
      </c>
      <c r="AT53" s="43">
        <f t="shared" si="95"/>
        <v>128.06666666666666</v>
      </c>
      <c r="AU53" s="43">
        <f t="shared" si="96"/>
        <v>207.33333333333334</v>
      </c>
      <c r="AV53" s="44">
        <f t="shared" si="96"/>
        <v>497.38709677419354</v>
      </c>
      <c r="AW53" s="122"/>
      <c r="AX53" s="43">
        <f t="shared" si="97"/>
        <v>143</v>
      </c>
      <c r="AY53" s="43">
        <f t="shared" si="98"/>
        <v>29</v>
      </c>
      <c r="AZ53" s="43">
        <f t="shared" si="99"/>
        <v>73</v>
      </c>
      <c r="BA53" s="43">
        <f t="shared" si="100"/>
        <v>24.5</v>
      </c>
      <c r="BB53" s="43">
        <f t="shared" si="101"/>
        <v>65</v>
      </c>
      <c r="BC53" s="44">
        <f t="shared" si="102"/>
        <v>69</v>
      </c>
    </row>
    <row r="54" spans="1:55" s="204" customFormat="1">
      <c r="A54" s="199"/>
      <c r="B54" s="200"/>
      <c r="C54" s="217" t="s">
        <v>125</v>
      </c>
      <c r="D54" s="144">
        <v>20118</v>
      </c>
      <c r="E54" s="160">
        <v>0</v>
      </c>
      <c r="F54" s="160">
        <v>25989</v>
      </c>
      <c r="G54" s="160">
        <v>33092</v>
      </c>
      <c r="H54" s="144">
        <v>15442</v>
      </c>
      <c r="I54" s="144">
        <v>15460</v>
      </c>
      <c r="J54" s="160">
        <v>44536</v>
      </c>
      <c r="K54" s="144">
        <v>0</v>
      </c>
      <c r="L54" s="43">
        <f t="shared" si="89"/>
        <v>154637</v>
      </c>
      <c r="M54" s="160">
        <v>779</v>
      </c>
      <c r="N54" s="160">
        <v>2335</v>
      </c>
      <c r="O54" s="160">
        <v>0</v>
      </c>
      <c r="P54" s="160">
        <v>2799</v>
      </c>
      <c r="Q54" s="160">
        <v>7761</v>
      </c>
      <c r="R54" s="160">
        <v>3035</v>
      </c>
      <c r="S54" s="160">
        <v>1270</v>
      </c>
      <c r="T54" s="160">
        <v>4240</v>
      </c>
      <c r="U54" s="160">
        <v>595</v>
      </c>
      <c r="V54" s="144">
        <v>0</v>
      </c>
      <c r="W54" s="144">
        <v>2404</v>
      </c>
      <c r="X54" s="144">
        <v>572</v>
      </c>
      <c r="Y54" s="160">
        <v>9822</v>
      </c>
      <c r="Z54" s="160">
        <v>15489</v>
      </c>
      <c r="AA54" s="160">
        <v>6474</v>
      </c>
      <c r="AB54" s="160">
        <v>1947</v>
      </c>
      <c r="AC54" s="160">
        <v>2849</v>
      </c>
      <c r="AD54" s="160">
        <v>5159</v>
      </c>
      <c r="AE54" s="160">
        <v>988</v>
      </c>
      <c r="AF54" s="160">
        <v>18009</v>
      </c>
      <c r="AG54" s="43">
        <f t="shared" si="90"/>
        <v>86527</v>
      </c>
      <c r="AH54" s="43">
        <f t="shared" si="91"/>
        <v>27737</v>
      </c>
      <c r="AI54" s="43">
        <f t="shared" si="91"/>
        <v>16015</v>
      </c>
      <c r="AJ54" s="160">
        <v>0</v>
      </c>
      <c r="AK54" s="144">
        <v>3713</v>
      </c>
      <c r="AL54" s="160">
        <v>2684</v>
      </c>
      <c r="AM54" s="43">
        <f t="shared" si="92"/>
        <v>6397</v>
      </c>
      <c r="AN54" s="44">
        <f t="shared" si="93"/>
        <v>247561</v>
      </c>
      <c r="AQ54" s="43">
        <f t="shared" si="94"/>
        <v>0</v>
      </c>
      <c r="AR54" s="43">
        <f t="shared" si="95"/>
        <v>4326.3500000000004</v>
      </c>
      <c r="AS54" s="43">
        <f t="shared" si="95"/>
        <v>5547.4</v>
      </c>
      <c r="AT54" s="43">
        <f t="shared" si="95"/>
        <v>1067.6666666666667</v>
      </c>
      <c r="AU54" s="43">
        <f t="shared" si="96"/>
        <v>2132.3333333333335</v>
      </c>
      <c r="AV54" s="44">
        <f t="shared" si="96"/>
        <v>7985.8387096774195</v>
      </c>
      <c r="AW54" s="122"/>
      <c r="AX54" s="43">
        <f t="shared" si="97"/>
        <v>17789</v>
      </c>
      <c r="AY54" s="43">
        <f t="shared" si="98"/>
        <v>2601.5</v>
      </c>
      <c r="AZ54" s="43">
        <f t="shared" si="99"/>
        <v>5159</v>
      </c>
      <c r="BA54" s="43">
        <f t="shared" si="100"/>
        <v>1947</v>
      </c>
      <c r="BB54" s="43">
        <f t="shared" si="101"/>
        <v>2684</v>
      </c>
      <c r="BC54" s="44">
        <f t="shared" si="102"/>
        <v>2849</v>
      </c>
    </row>
    <row r="55" spans="1:55" s="204" customFormat="1">
      <c r="A55" s="199"/>
      <c r="B55" s="200"/>
      <c r="C55" s="210" t="s">
        <v>249</v>
      </c>
      <c r="D55" s="46">
        <f t="shared" ref="D55:K55" si="103">SUM(D49:D54)</f>
        <v>61332</v>
      </c>
      <c r="E55" s="118">
        <f t="shared" si="103"/>
        <v>29207</v>
      </c>
      <c r="F55" s="118">
        <f t="shared" si="103"/>
        <v>113220</v>
      </c>
      <c r="G55" s="118">
        <f t="shared" si="103"/>
        <v>219934</v>
      </c>
      <c r="H55" s="118">
        <f t="shared" si="103"/>
        <v>52003</v>
      </c>
      <c r="I55" s="118">
        <f t="shared" si="103"/>
        <v>122659</v>
      </c>
      <c r="J55" s="118">
        <f t="shared" si="103"/>
        <v>48093</v>
      </c>
      <c r="K55" s="88">
        <f t="shared" si="103"/>
        <v>81987</v>
      </c>
      <c r="L55" s="45">
        <f t="shared" si="89"/>
        <v>728435</v>
      </c>
      <c r="M55" s="46">
        <f t="shared" ref="M55:V55" si="104">M54+M53+M52+M51+M50+M49</f>
        <v>12032</v>
      </c>
      <c r="N55" s="118">
        <f t="shared" si="104"/>
        <v>8016</v>
      </c>
      <c r="O55" s="118">
        <f t="shared" si="104"/>
        <v>19417</v>
      </c>
      <c r="P55" s="118">
        <f t="shared" si="104"/>
        <v>9139</v>
      </c>
      <c r="Q55" s="118">
        <f t="shared" si="104"/>
        <v>19789</v>
      </c>
      <c r="R55" s="118">
        <f t="shared" si="104"/>
        <v>8984</v>
      </c>
      <c r="S55" s="118">
        <f t="shared" si="104"/>
        <v>13056</v>
      </c>
      <c r="T55" s="118">
        <f t="shared" si="104"/>
        <v>13472</v>
      </c>
      <c r="U55" s="118">
        <f t="shared" si="104"/>
        <v>16981</v>
      </c>
      <c r="V55" s="118">
        <f t="shared" si="104"/>
        <v>14694</v>
      </c>
      <c r="W55" s="118">
        <f t="shared" ref="W55:X55" si="105">W54+W53+W52+W51+W50+W49</f>
        <v>7276</v>
      </c>
      <c r="X55" s="118">
        <f t="shared" si="105"/>
        <v>7298</v>
      </c>
      <c r="Y55" s="118">
        <f t="shared" ref="Y55:AF55" si="106">Y54+Y53+Y52+Y51+Y50+Y49</f>
        <v>26046</v>
      </c>
      <c r="Z55" s="118">
        <f t="shared" si="106"/>
        <v>31713</v>
      </c>
      <c r="AA55" s="118">
        <f t="shared" si="106"/>
        <v>19887</v>
      </c>
      <c r="AB55" s="118">
        <f t="shared" si="106"/>
        <v>6336</v>
      </c>
      <c r="AC55" s="118">
        <f t="shared" si="106"/>
        <v>23412</v>
      </c>
      <c r="AD55" s="118">
        <f t="shared" si="106"/>
        <v>12628</v>
      </c>
      <c r="AE55" s="118">
        <f t="shared" si="106"/>
        <v>8210</v>
      </c>
      <c r="AF55" s="88">
        <f t="shared" si="106"/>
        <v>18009</v>
      </c>
      <c r="AG55" s="45">
        <f t="shared" si="90"/>
        <v>296395</v>
      </c>
      <c r="AH55" s="45">
        <f t="shared" si="91"/>
        <v>100642</v>
      </c>
      <c r="AI55" s="45">
        <f t="shared" si="91"/>
        <v>66845</v>
      </c>
      <c r="AJ55" s="46">
        <f>AJ54+AJ53+AJ52+AJ51+AJ50+AJ49</f>
        <v>59395</v>
      </c>
      <c r="AK55" s="118">
        <f>AK54+AK53+AK52+AK51+AK50+AK49</f>
        <v>6831</v>
      </c>
      <c r="AL55" s="88">
        <f>AL54+AL53+AL52+AL51+AL50+AL49</f>
        <v>10288</v>
      </c>
      <c r="AM55" s="45">
        <f t="shared" si="92"/>
        <v>76514</v>
      </c>
      <c r="AN55" s="211">
        <f t="shared" si="93"/>
        <v>1101344</v>
      </c>
      <c r="AQ55" s="45">
        <f>K55/AQ$5</f>
        <v>10248.375</v>
      </c>
      <c r="AR55" s="45">
        <f>AG55/AR$5</f>
        <v>14819.75</v>
      </c>
      <c r="AS55" s="45">
        <f>AH55/AS$5</f>
        <v>20128.400000000001</v>
      </c>
      <c r="AT55" s="45">
        <f>AI55/AT$5</f>
        <v>4456.333333333333</v>
      </c>
      <c r="AU55" s="45">
        <f>AM55/AU$5</f>
        <v>25504.666666666668</v>
      </c>
      <c r="AV55" s="211">
        <f>AN55/AV$5</f>
        <v>35527.225806451614</v>
      </c>
      <c r="AW55" s="122"/>
      <c r="AX55" s="45">
        <f t="shared" si="97"/>
        <v>71659.5</v>
      </c>
      <c r="AY55" s="45">
        <f t="shared" si="98"/>
        <v>13264</v>
      </c>
      <c r="AZ55" s="45">
        <f t="shared" si="99"/>
        <v>19417</v>
      </c>
      <c r="BA55" s="45">
        <f t="shared" si="100"/>
        <v>9139</v>
      </c>
      <c r="BB55" s="45">
        <f t="shared" si="101"/>
        <v>10288</v>
      </c>
      <c r="BC55" s="211">
        <f t="shared" si="102"/>
        <v>18009</v>
      </c>
    </row>
    <row r="56" spans="1:55" s="229" customFormat="1" ht="12">
      <c r="A56" s="227"/>
      <c r="B56" s="228"/>
      <c r="C56" s="212" t="s">
        <v>248</v>
      </c>
      <c r="D56" s="87">
        <f t="shared" ref="D56:V56" si="107">+D55/D$63</f>
        <v>0.30420204745655105</v>
      </c>
      <c r="E56" s="214">
        <f t="shared" si="107"/>
        <v>0.35726343086407675</v>
      </c>
      <c r="F56" s="214">
        <f t="shared" si="107"/>
        <v>0.31563453078565734</v>
      </c>
      <c r="G56" s="214">
        <f t="shared" si="107"/>
        <v>0.33714265567251783</v>
      </c>
      <c r="H56" s="119">
        <f t="shared" si="107"/>
        <v>0.26061571923283167</v>
      </c>
      <c r="I56" s="119">
        <f t="shared" si="107"/>
        <v>0.30664673338316656</v>
      </c>
      <c r="J56" s="214">
        <f t="shared" si="107"/>
        <v>0.27629175140463963</v>
      </c>
      <c r="K56" s="119">
        <f t="shared" si="107"/>
        <v>0.31933738670488937</v>
      </c>
      <c r="L56" s="84">
        <f t="shared" si="107"/>
        <v>0.3133366426241242</v>
      </c>
      <c r="M56" s="214">
        <f t="shared" si="107"/>
        <v>0.56340138602734591</v>
      </c>
      <c r="N56" s="215">
        <f t="shared" si="107"/>
        <v>0.27498199032623238</v>
      </c>
      <c r="O56" s="214">
        <f t="shared" si="107"/>
        <v>0.27119851390421384</v>
      </c>
      <c r="P56" s="214">
        <f t="shared" si="107"/>
        <v>0.30015107724645296</v>
      </c>
      <c r="Q56" s="214">
        <f t="shared" si="107"/>
        <v>0.24798245614035089</v>
      </c>
      <c r="R56" s="214">
        <f t="shared" si="107"/>
        <v>0.34270455845889758</v>
      </c>
      <c r="S56" s="214">
        <f t="shared" si="107"/>
        <v>0.41119964725520458</v>
      </c>
      <c r="T56" s="214">
        <f t="shared" si="107"/>
        <v>0.28718211080556799</v>
      </c>
      <c r="U56" s="214">
        <f t="shared" si="107"/>
        <v>0.49415085554650218</v>
      </c>
      <c r="V56" s="119">
        <f t="shared" si="107"/>
        <v>0.60026961885697949</v>
      </c>
      <c r="W56" s="119">
        <f t="shared" ref="W56:X56" si="108">+W55/W$63</f>
        <v>0.34650919135155728</v>
      </c>
      <c r="X56" s="119">
        <f t="shared" si="108"/>
        <v>0.77704429301533218</v>
      </c>
      <c r="Y56" s="214">
        <f t="shared" ref="Y56:AN56" si="109">+Y55/Y$63</f>
        <v>0.43774054217576175</v>
      </c>
      <c r="Z56" s="215">
        <f t="shared" si="109"/>
        <v>0.28241297320402875</v>
      </c>
      <c r="AA56" s="214">
        <f t="shared" si="109"/>
        <v>0.37157377477999293</v>
      </c>
      <c r="AB56" s="214">
        <f t="shared" si="109"/>
        <v>0.23848238482384823</v>
      </c>
      <c r="AC56" s="214">
        <f t="shared" si="109"/>
        <v>0.35189610858096226</v>
      </c>
      <c r="AD56" s="214">
        <f t="shared" si="109"/>
        <v>0.32084963666852989</v>
      </c>
      <c r="AE56" s="215">
        <f t="shared" si="109"/>
        <v>0.36976985092104669</v>
      </c>
      <c r="AF56" s="215">
        <f t="shared" si="109"/>
        <v>0.41020910209102091</v>
      </c>
      <c r="AG56" s="84">
        <f t="shared" si="109"/>
        <v>0.34856098567747684</v>
      </c>
      <c r="AH56" s="84">
        <f t="shared" si="109"/>
        <v>0.29891591671864326</v>
      </c>
      <c r="AI56" s="84">
        <f t="shared" si="109"/>
        <v>0.37157993040345982</v>
      </c>
      <c r="AJ56" s="214">
        <f t="shared" si="109"/>
        <v>0.43559092075831468</v>
      </c>
      <c r="AK56" s="119">
        <f t="shared" si="109"/>
        <v>0.37264742785445421</v>
      </c>
      <c r="AL56" s="214">
        <f t="shared" si="109"/>
        <v>0.47449497278848812</v>
      </c>
      <c r="AM56" s="84">
        <f t="shared" si="109"/>
        <v>0.43383153406513653</v>
      </c>
      <c r="AN56" s="86">
        <f t="shared" si="109"/>
        <v>0.32861471441678664</v>
      </c>
      <c r="AQ56" s="84">
        <f t="shared" ref="AQ56:AV56" si="110">+AQ55/AQ$63</f>
        <v>0.31933738670488937</v>
      </c>
      <c r="AR56" s="84">
        <f t="shared" si="110"/>
        <v>0.3485609856774769</v>
      </c>
      <c r="AS56" s="84">
        <f t="shared" si="110"/>
        <v>0.29891591671864326</v>
      </c>
      <c r="AT56" s="84">
        <f t="shared" si="110"/>
        <v>0.37157993040345982</v>
      </c>
      <c r="AU56" s="84">
        <f t="shared" si="110"/>
        <v>0.43383153406513653</v>
      </c>
      <c r="AV56" s="86">
        <f t="shared" si="110"/>
        <v>0.32861471441678664</v>
      </c>
      <c r="AW56" s="85"/>
      <c r="AX56" s="84">
        <f t="shared" si="97"/>
        <v>0.31114063208441195</v>
      </c>
      <c r="AY56" s="84">
        <f t="shared" si="98"/>
        <v>0.34920264996625977</v>
      </c>
      <c r="AZ56" s="84">
        <f t="shared" si="98"/>
        <v>0.34920264996625977</v>
      </c>
      <c r="BA56" s="84">
        <f t="shared" si="98"/>
        <v>0.34920264996625977</v>
      </c>
      <c r="BB56" s="84">
        <f t="shared" si="101"/>
        <v>0.43559092075831468</v>
      </c>
      <c r="BC56" s="86">
        <f t="shared" ref="BC56" si="111">+BC55/BC$63</f>
        <v>0.38389716697576259</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21940</v>
      </c>
      <c r="E58" s="160">
        <v>7909</v>
      </c>
      <c r="F58" s="160">
        <v>31676</v>
      </c>
      <c r="G58" s="160">
        <v>67334</v>
      </c>
      <c r="H58" s="144">
        <v>22415</v>
      </c>
      <c r="I58" s="144">
        <v>39506</v>
      </c>
      <c r="J58" s="160">
        <v>14875</v>
      </c>
      <c r="K58" s="144">
        <v>26584</v>
      </c>
      <c r="L58" s="43">
        <f>+SUM(D58:K58)</f>
        <v>232239</v>
      </c>
      <c r="M58" s="160">
        <v>1026</v>
      </c>
      <c r="N58" s="160">
        <v>2831</v>
      </c>
      <c r="O58" s="160">
        <v>5644</v>
      </c>
      <c r="P58" s="160">
        <v>2591</v>
      </c>
      <c r="Q58" s="160">
        <v>7595</v>
      </c>
      <c r="R58" s="160">
        <v>2219</v>
      </c>
      <c r="S58" s="160">
        <v>1925</v>
      </c>
      <c r="T58" s="160">
        <v>4743</v>
      </c>
      <c r="U58" s="160">
        <v>2839</v>
      </c>
      <c r="V58" s="144">
        <v>1663</v>
      </c>
      <c r="W58" s="144">
        <v>1428</v>
      </c>
      <c r="X58" s="144">
        <v>288</v>
      </c>
      <c r="Y58" s="160">
        <v>3111</v>
      </c>
      <c r="Z58" s="160">
        <v>10406</v>
      </c>
      <c r="AA58" s="160">
        <v>5357</v>
      </c>
      <c r="AB58" s="160">
        <v>2676</v>
      </c>
      <c r="AC58" s="160">
        <v>7224</v>
      </c>
      <c r="AD58" s="160">
        <v>3351</v>
      </c>
      <c r="AE58" s="160">
        <v>1926</v>
      </c>
      <c r="AF58" s="160">
        <v>3755</v>
      </c>
      <c r="AG58" s="43">
        <f>+SUM(M58:AF58)</f>
        <v>72598</v>
      </c>
      <c r="AH58" s="43">
        <f t="shared" ref="AH58:AI60" si="112">AC58+AD58+Z58+T58+O58</f>
        <v>31368</v>
      </c>
      <c r="AI58" s="43">
        <f t="shared" si="112"/>
        <v>16064</v>
      </c>
      <c r="AJ58" s="160">
        <v>11524</v>
      </c>
      <c r="AK58" s="144">
        <v>1452</v>
      </c>
      <c r="AL58" s="160">
        <v>1170</v>
      </c>
      <c r="AM58" s="43">
        <f>+SUM(AJ58:AL58)</f>
        <v>14146</v>
      </c>
      <c r="AN58" s="44">
        <f>+AM58+AG58+L58</f>
        <v>318983</v>
      </c>
      <c r="AQ58" s="43">
        <f t="shared" ref="AQ58:AQ59" si="113">K58/AQ$5</f>
        <v>3323</v>
      </c>
      <c r="AR58" s="43">
        <f t="shared" ref="AR58:AT59" si="114">AG58/AR$5</f>
        <v>3629.9</v>
      </c>
      <c r="AS58" s="43">
        <f t="shared" si="114"/>
        <v>6273.6</v>
      </c>
      <c r="AT58" s="43">
        <f t="shared" si="114"/>
        <v>1070.9333333333334</v>
      </c>
      <c r="AU58" s="43">
        <f t="shared" ref="AU58:AV59" si="115">AM58/AU$5</f>
        <v>4715.333333333333</v>
      </c>
      <c r="AV58" s="44">
        <f t="shared" si="115"/>
        <v>10289.774193548386</v>
      </c>
      <c r="AW58" s="122"/>
      <c r="AX58" s="43">
        <f>MEDIAN($D58:$K58)</f>
        <v>24499.5</v>
      </c>
      <c r="AY58" s="43">
        <f>MEDIAN($M58:$AF58)</f>
        <v>2835</v>
      </c>
      <c r="AZ58" s="43">
        <f t="shared" ref="AZ58:AZ60" si="116">MEDIAN($AC58,$AD58,$Z58,$T58,$O58,Q58,AF58)</f>
        <v>5644</v>
      </c>
      <c r="BA58" s="43">
        <f t="shared" ref="BA58:BA60" si="117">MEDIAN(M58,N58,P58,R58,S58,U58,V58,Y58,AA58,AB58,AE58,W58,X58)</f>
        <v>2219</v>
      </c>
      <c r="BB58" s="43">
        <f t="shared" ref="BB58:BB60" si="118">MEDIAN($AJ58:$AL58)</f>
        <v>1452</v>
      </c>
      <c r="BC58" s="44">
        <f t="shared" ref="BC58:BC60" si="119">MEDIAN(D58:K58,M58:AF58,AJ58:AL58)</f>
        <v>3755</v>
      </c>
    </row>
    <row r="59" spans="1:55" s="204" customFormat="1">
      <c r="A59" s="199"/>
      <c r="B59" s="200"/>
      <c r="C59" s="201" t="s">
        <v>245</v>
      </c>
      <c r="D59" s="144">
        <v>352</v>
      </c>
      <c r="E59" s="160">
        <v>0</v>
      </c>
      <c r="F59" s="160">
        <v>0</v>
      </c>
      <c r="G59" s="160">
        <v>0</v>
      </c>
      <c r="H59" s="144">
        <v>0</v>
      </c>
      <c r="I59" s="144">
        <v>0</v>
      </c>
      <c r="J59" s="160">
        <v>0</v>
      </c>
      <c r="K59" s="144">
        <v>0</v>
      </c>
      <c r="L59" s="43">
        <f>+SUM(D59:K59)</f>
        <v>352</v>
      </c>
      <c r="M59" s="160">
        <v>650</v>
      </c>
      <c r="N59" s="160">
        <v>0</v>
      </c>
      <c r="O59" s="160">
        <v>0</v>
      </c>
      <c r="P59" s="160">
        <v>200</v>
      </c>
      <c r="Q59" s="160">
        <v>0</v>
      </c>
      <c r="R59" s="160">
        <v>0</v>
      </c>
      <c r="S59" s="160">
        <v>0</v>
      </c>
      <c r="T59" s="160">
        <v>0</v>
      </c>
      <c r="U59" s="160">
        <v>0</v>
      </c>
      <c r="V59" s="144">
        <v>0</v>
      </c>
      <c r="W59" s="144"/>
      <c r="X59" s="144">
        <v>0</v>
      </c>
      <c r="Y59" s="160">
        <v>1227</v>
      </c>
      <c r="Z59" s="160">
        <v>0</v>
      </c>
      <c r="AA59" s="160">
        <v>11</v>
      </c>
      <c r="AB59" s="160">
        <v>15</v>
      </c>
      <c r="AC59" s="160">
        <v>0</v>
      </c>
      <c r="AD59" s="160">
        <v>6</v>
      </c>
      <c r="AE59" s="160">
        <v>0</v>
      </c>
      <c r="AF59" s="160">
        <v>0</v>
      </c>
      <c r="AG59" s="43">
        <f>+SUM(M59:AF59)</f>
        <v>2109</v>
      </c>
      <c r="AH59" s="43">
        <f t="shared" si="112"/>
        <v>6</v>
      </c>
      <c r="AI59" s="43">
        <f t="shared" si="112"/>
        <v>217</v>
      </c>
      <c r="AJ59" s="160">
        <v>2095</v>
      </c>
      <c r="AK59" s="144">
        <v>0</v>
      </c>
      <c r="AL59" s="160">
        <v>60</v>
      </c>
      <c r="AM59" s="43">
        <f>+SUM(AJ59:AL59)</f>
        <v>2155</v>
      </c>
      <c r="AN59" s="44">
        <f>+AM59+AG59+L59</f>
        <v>4616</v>
      </c>
      <c r="AQ59" s="43">
        <f t="shared" si="113"/>
        <v>0</v>
      </c>
      <c r="AR59" s="43">
        <f t="shared" si="114"/>
        <v>105.45</v>
      </c>
      <c r="AS59" s="43">
        <f t="shared" si="114"/>
        <v>1.2</v>
      </c>
      <c r="AT59" s="43">
        <f t="shared" si="114"/>
        <v>14.466666666666667</v>
      </c>
      <c r="AU59" s="43">
        <f t="shared" si="115"/>
        <v>718.33333333333337</v>
      </c>
      <c r="AV59" s="44">
        <f t="shared" si="115"/>
        <v>148.90322580645162</v>
      </c>
      <c r="AW59" s="122"/>
      <c r="AX59" s="43">
        <f>MEDIAN($D59:$K59)</f>
        <v>0</v>
      </c>
      <c r="AY59" s="43">
        <f>MEDIAN($M59:$AF59)</f>
        <v>0</v>
      </c>
      <c r="AZ59" s="43">
        <f t="shared" si="116"/>
        <v>0</v>
      </c>
      <c r="BA59" s="43">
        <f t="shared" si="117"/>
        <v>0</v>
      </c>
      <c r="BB59" s="43">
        <f t="shared" si="118"/>
        <v>60</v>
      </c>
      <c r="BC59" s="44">
        <f t="shared" si="119"/>
        <v>0</v>
      </c>
    </row>
    <row r="60" spans="1:55" s="204" customFormat="1">
      <c r="A60" s="199"/>
      <c r="B60" s="200"/>
      <c r="C60" s="210" t="s">
        <v>244</v>
      </c>
      <c r="D60" s="46">
        <f t="shared" ref="D60:V60" si="120">D59+D58</f>
        <v>22292</v>
      </c>
      <c r="E60" s="118">
        <f t="shared" si="120"/>
        <v>7909</v>
      </c>
      <c r="F60" s="118">
        <f t="shared" si="120"/>
        <v>31676</v>
      </c>
      <c r="G60" s="118">
        <f t="shared" si="120"/>
        <v>67334</v>
      </c>
      <c r="H60" s="118">
        <f t="shared" si="120"/>
        <v>22415</v>
      </c>
      <c r="I60" s="118">
        <f t="shared" si="120"/>
        <v>39506</v>
      </c>
      <c r="J60" s="118">
        <f t="shared" si="120"/>
        <v>14875</v>
      </c>
      <c r="K60" s="88">
        <f t="shared" si="120"/>
        <v>26584</v>
      </c>
      <c r="L60" s="45">
        <f t="shared" si="120"/>
        <v>232591</v>
      </c>
      <c r="M60" s="46">
        <f t="shared" si="120"/>
        <v>1676</v>
      </c>
      <c r="N60" s="118">
        <f t="shared" si="120"/>
        <v>2831</v>
      </c>
      <c r="O60" s="118">
        <f t="shared" si="120"/>
        <v>5644</v>
      </c>
      <c r="P60" s="118">
        <f t="shared" si="120"/>
        <v>2791</v>
      </c>
      <c r="Q60" s="118">
        <f t="shared" si="120"/>
        <v>7595</v>
      </c>
      <c r="R60" s="118">
        <f t="shared" si="120"/>
        <v>2219</v>
      </c>
      <c r="S60" s="118">
        <f t="shared" si="120"/>
        <v>1925</v>
      </c>
      <c r="T60" s="118">
        <f t="shared" si="120"/>
        <v>4743</v>
      </c>
      <c r="U60" s="118">
        <f t="shared" si="120"/>
        <v>2839</v>
      </c>
      <c r="V60" s="118">
        <f t="shared" si="120"/>
        <v>1663</v>
      </c>
      <c r="W60" s="118">
        <f t="shared" ref="W60:X60" si="121">W59+W58</f>
        <v>1428</v>
      </c>
      <c r="X60" s="118">
        <f t="shared" si="121"/>
        <v>288</v>
      </c>
      <c r="Y60" s="118">
        <f t="shared" ref="Y60:AF60" si="122">Y59+Y58</f>
        <v>4338</v>
      </c>
      <c r="Z60" s="118">
        <f t="shared" si="122"/>
        <v>10406</v>
      </c>
      <c r="AA60" s="118">
        <f t="shared" si="122"/>
        <v>5368</v>
      </c>
      <c r="AB60" s="118">
        <f t="shared" si="122"/>
        <v>2691</v>
      </c>
      <c r="AC60" s="118">
        <f t="shared" si="122"/>
        <v>7224</v>
      </c>
      <c r="AD60" s="118">
        <f t="shared" si="122"/>
        <v>3357</v>
      </c>
      <c r="AE60" s="118">
        <f t="shared" si="122"/>
        <v>1926</v>
      </c>
      <c r="AF60" s="88">
        <f t="shared" si="122"/>
        <v>3755</v>
      </c>
      <c r="AG60" s="45">
        <f>+SUM(M60:AF60)</f>
        <v>74707</v>
      </c>
      <c r="AH60" s="45">
        <f t="shared" si="112"/>
        <v>31374</v>
      </c>
      <c r="AI60" s="45">
        <f t="shared" si="112"/>
        <v>16281</v>
      </c>
      <c r="AJ60" s="46">
        <f>AJ59+AJ58</f>
        <v>13619</v>
      </c>
      <c r="AK60" s="118">
        <f>AK59+AK58</f>
        <v>1452</v>
      </c>
      <c r="AL60" s="88">
        <f>AL59+AL58</f>
        <v>1230</v>
      </c>
      <c r="AM60" s="45">
        <f>+SUM(AJ60:AL60)</f>
        <v>16301</v>
      </c>
      <c r="AN60" s="211">
        <f>+AM60+AG60+L60</f>
        <v>323599</v>
      </c>
      <c r="AQ60" s="45">
        <f>K60/AQ$5</f>
        <v>3323</v>
      </c>
      <c r="AR60" s="45">
        <f>AG60/AR$5</f>
        <v>3735.35</v>
      </c>
      <c r="AS60" s="45">
        <f>AH60/AS$5</f>
        <v>6274.8</v>
      </c>
      <c r="AT60" s="45">
        <f>AI60/AT$5</f>
        <v>1085.4000000000001</v>
      </c>
      <c r="AU60" s="45">
        <f>AM60/AU$5</f>
        <v>5433.666666666667</v>
      </c>
      <c r="AV60" s="211">
        <f>AN60/AV$5</f>
        <v>10438.677419354839</v>
      </c>
      <c r="AW60" s="122"/>
      <c r="AX60" s="45">
        <f>MEDIAN($D60:$K60)</f>
        <v>24499.5</v>
      </c>
      <c r="AY60" s="45">
        <f>MEDIAN($M60:$AF60)</f>
        <v>2835</v>
      </c>
      <c r="AZ60" s="45">
        <f t="shared" si="116"/>
        <v>5644</v>
      </c>
      <c r="BA60" s="45">
        <f t="shared" si="117"/>
        <v>2219</v>
      </c>
      <c r="BB60" s="45">
        <f t="shared" si="118"/>
        <v>1452</v>
      </c>
      <c r="BC60" s="211">
        <f t="shared" si="119"/>
        <v>4338</v>
      </c>
    </row>
    <row r="61" spans="1:55" s="229" customFormat="1" ht="12">
      <c r="A61" s="227"/>
      <c r="B61" s="228"/>
      <c r="C61" s="212" t="s">
        <v>243</v>
      </c>
      <c r="D61" s="87">
        <f t="shared" ref="D61:V61" si="123">+D60/D$63</f>
        <v>0.11056662169669074</v>
      </c>
      <c r="E61" s="214">
        <f t="shared" si="123"/>
        <v>9.6743810548977391E-2</v>
      </c>
      <c r="F61" s="214">
        <f t="shared" si="123"/>
        <v>8.8306300981862582E-2</v>
      </c>
      <c r="G61" s="214">
        <f t="shared" si="123"/>
        <v>0.10321807259020123</v>
      </c>
      <c r="H61" s="119">
        <f t="shared" si="123"/>
        <v>0.11233392970797688</v>
      </c>
      <c r="I61" s="119">
        <f t="shared" si="123"/>
        <v>9.8764753088117274E-2</v>
      </c>
      <c r="J61" s="214">
        <f t="shared" si="123"/>
        <v>8.5456091367642165E-2</v>
      </c>
      <c r="K61" s="119">
        <f t="shared" si="123"/>
        <v>0.10354403854468122</v>
      </c>
      <c r="L61" s="84">
        <f t="shared" si="123"/>
        <v>0.1000491231813239</v>
      </c>
      <c r="M61" s="214">
        <f t="shared" si="123"/>
        <v>7.8479115939314475E-2</v>
      </c>
      <c r="N61" s="215">
        <f t="shared" si="123"/>
        <v>9.7115021783129224E-2</v>
      </c>
      <c r="O61" s="214">
        <f t="shared" si="123"/>
        <v>7.8830118580387451E-2</v>
      </c>
      <c r="P61" s="214">
        <f t="shared" si="123"/>
        <v>9.1664477141355755E-2</v>
      </c>
      <c r="Q61" s="214">
        <f t="shared" si="123"/>
        <v>9.5175438596491233E-2</v>
      </c>
      <c r="R61" s="214">
        <f t="shared" si="123"/>
        <v>8.464619492656876E-2</v>
      </c>
      <c r="S61" s="214">
        <f t="shared" si="123"/>
        <v>6.062801171616642E-2</v>
      </c>
      <c r="T61" s="214">
        <f t="shared" si="123"/>
        <v>0.10110635032295197</v>
      </c>
      <c r="U61" s="214">
        <f t="shared" si="123"/>
        <v>8.261552787801188E-2</v>
      </c>
      <c r="V61" s="119">
        <f t="shared" si="123"/>
        <v>6.7935781690428534E-2</v>
      </c>
      <c r="W61" s="119">
        <f t="shared" ref="W61:X61" si="124">+W60/W$63</f>
        <v>6.8006476807314989E-2</v>
      </c>
      <c r="X61" s="119">
        <f t="shared" si="124"/>
        <v>3.0664395229982964E-2</v>
      </c>
      <c r="Y61" s="214">
        <f t="shared" ref="Y61:AN61" si="125">+Y60/Y$63</f>
        <v>7.2906337708609936E-2</v>
      </c>
      <c r="Z61" s="215">
        <f t="shared" si="125"/>
        <v>9.2668287426642806E-2</v>
      </c>
      <c r="AA61" s="214">
        <f t="shared" si="125"/>
        <v>0.10029707965097812</v>
      </c>
      <c r="AB61" s="214">
        <f t="shared" si="125"/>
        <v>0.10128726287262872</v>
      </c>
      <c r="AC61" s="214">
        <f t="shared" si="125"/>
        <v>0.10858096225819543</v>
      </c>
      <c r="AD61" s="214">
        <f t="shared" si="125"/>
        <v>8.5293968189440517E-2</v>
      </c>
      <c r="AE61" s="215">
        <f t="shared" si="125"/>
        <v>8.6745034454803402E-2</v>
      </c>
      <c r="AF61" s="215">
        <f t="shared" si="125"/>
        <v>8.5531410869664246E-2</v>
      </c>
      <c r="AG61" s="84">
        <f t="shared" si="125"/>
        <v>8.7855549375013969E-2</v>
      </c>
      <c r="AH61" s="84">
        <f t="shared" si="125"/>
        <v>9.3183640737770648E-2</v>
      </c>
      <c r="AI61" s="84">
        <f t="shared" si="125"/>
        <v>9.0503296385649329E-2</v>
      </c>
      <c r="AJ61" s="214">
        <f t="shared" si="125"/>
        <v>9.9878992336181291E-2</v>
      </c>
      <c r="AK61" s="119">
        <f t="shared" si="125"/>
        <v>7.9210081283072387E-2</v>
      </c>
      <c r="AL61" s="214">
        <f t="shared" si="125"/>
        <v>5.6729084032838301E-2</v>
      </c>
      <c r="AM61" s="84">
        <f t="shared" si="125"/>
        <v>9.2426063685022222E-2</v>
      </c>
      <c r="AN61" s="86">
        <f t="shared" si="125"/>
        <v>9.6554203746111789E-2</v>
      </c>
      <c r="AQ61" s="84">
        <f t="shared" ref="AQ61:AV61" si="126">+AQ60/AQ$63</f>
        <v>0.10354403854468122</v>
      </c>
      <c r="AR61" s="84">
        <f t="shared" si="126"/>
        <v>8.7855549375013969E-2</v>
      </c>
      <c r="AS61" s="84">
        <f t="shared" si="126"/>
        <v>9.3183640737770648E-2</v>
      </c>
      <c r="AT61" s="84">
        <f t="shared" si="126"/>
        <v>9.0503296385649343E-2</v>
      </c>
      <c r="AU61" s="84">
        <f t="shared" si="126"/>
        <v>9.2426063685022222E-2</v>
      </c>
      <c r="AV61" s="86">
        <f t="shared" si="126"/>
        <v>9.6554203746111789E-2</v>
      </c>
      <c r="AW61" s="85"/>
      <c r="AX61" s="84">
        <f>MEDIAN($D61:$K61)</f>
        <v>0.10099141283915924</v>
      </c>
      <c r="AY61" s="84">
        <f>MEDIAN($M61:$AF61)</f>
        <v>8.5412689529552388E-2</v>
      </c>
      <c r="AZ61" s="84">
        <f t="shared" ref="AZ61:BA61" si="127">MEDIAN($M61:$AF61)</f>
        <v>8.5412689529552388E-2</v>
      </c>
      <c r="BA61" s="84">
        <f t="shared" si="127"/>
        <v>8.5412689529552388E-2</v>
      </c>
      <c r="BB61" s="84">
        <f>MEDIAN($AJ61:$AL61)</f>
        <v>7.9210081283072387E-2</v>
      </c>
      <c r="BC61" s="86">
        <f t="shared" ref="BC61" si="128">+BC60/BC$63</f>
        <v>9.2472980750783404E-2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9">D60+D55+D46</f>
        <v>201616</v>
      </c>
      <c r="E63" s="125">
        <f t="shared" si="129"/>
        <v>81752</v>
      </c>
      <c r="F63" s="125">
        <f t="shared" si="129"/>
        <v>358706</v>
      </c>
      <c r="G63" s="125">
        <f t="shared" si="129"/>
        <v>652347</v>
      </c>
      <c r="H63" s="125">
        <f t="shared" si="129"/>
        <v>199539</v>
      </c>
      <c r="I63" s="125">
        <f t="shared" si="129"/>
        <v>400001</v>
      </c>
      <c r="J63" s="125">
        <f t="shared" si="129"/>
        <v>174066</v>
      </c>
      <c r="K63" s="80">
        <f t="shared" si="129"/>
        <v>256741</v>
      </c>
      <c r="L63" s="45">
        <f>+SUM(D63:K63)</f>
        <v>2324768</v>
      </c>
      <c r="M63" s="81">
        <f t="shared" ref="M63:V63" si="130">M60+M55+M46</f>
        <v>21356</v>
      </c>
      <c r="N63" s="125">
        <f t="shared" si="130"/>
        <v>29151</v>
      </c>
      <c r="O63" s="125">
        <f t="shared" si="130"/>
        <v>71597</v>
      </c>
      <c r="P63" s="125">
        <f t="shared" si="130"/>
        <v>30448</v>
      </c>
      <c r="Q63" s="125">
        <f t="shared" si="130"/>
        <v>79800</v>
      </c>
      <c r="R63" s="125">
        <f t="shared" si="130"/>
        <v>26215</v>
      </c>
      <c r="S63" s="125">
        <f t="shared" si="130"/>
        <v>31751</v>
      </c>
      <c r="T63" s="125">
        <f t="shared" si="130"/>
        <v>46911</v>
      </c>
      <c r="U63" s="125">
        <f t="shared" si="130"/>
        <v>34364</v>
      </c>
      <c r="V63" s="125">
        <f t="shared" si="130"/>
        <v>24479</v>
      </c>
      <c r="W63" s="125">
        <f t="shared" ref="W63:X63" si="131">W60+W55+W46</f>
        <v>20998</v>
      </c>
      <c r="X63" s="125">
        <f t="shared" si="131"/>
        <v>9392</v>
      </c>
      <c r="Y63" s="125">
        <f t="shared" ref="Y63:AF63" si="132">Y60+Y55+Y46</f>
        <v>59501</v>
      </c>
      <c r="Z63" s="125">
        <f t="shared" si="132"/>
        <v>112293</v>
      </c>
      <c r="AA63" s="125">
        <f t="shared" si="132"/>
        <v>53521</v>
      </c>
      <c r="AB63" s="125">
        <f t="shared" si="132"/>
        <v>26568</v>
      </c>
      <c r="AC63" s="125">
        <f t="shared" si="132"/>
        <v>66531</v>
      </c>
      <c r="AD63" s="125">
        <f t="shared" si="132"/>
        <v>39358</v>
      </c>
      <c r="AE63" s="125">
        <f t="shared" si="132"/>
        <v>22203</v>
      </c>
      <c r="AF63" s="80">
        <f t="shared" si="132"/>
        <v>43902</v>
      </c>
      <c r="AG63" s="45">
        <f>+SUM(M63:AF63)</f>
        <v>850339</v>
      </c>
      <c r="AH63" s="45">
        <f>AC63+AD63+Z63+T63+O63</f>
        <v>336690</v>
      </c>
      <c r="AI63" s="45">
        <f>AD63+AE63+AA63+U63+P63</f>
        <v>179894</v>
      </c>
      <c r="AJ63" s="81">
        <f>AJ60+AJ55+AJ46</f>
        <v>136355</v>
      </c>
      <c r="AK63" s="125">
        <f>AK60+AK55+AK46</f>
        <v>18331</v>
      </c>
      <c r="AL63" s="80">
        <f>AL60+AL55+AL46</f>
        <v>21682</v>
      </c>
      <c r="AM63" s="45">
        <f>+SUM(AJ63:AL63)</f>
        <v>176368</v>
      </c>
      <c r="AN63" s="211">
        <f>+AM63+AG63+L63</f>
        <v>3351475</v>
      </c>
      <c r="AQ63" s="45">
        <f>K63/AQ$5</f>
        <v>32092.625</v>
      </c>
      <c r="AR63" s="45">
        <f>AG63/AR$5</f>
        <v>42516.95</v>
      </c>
      <c r="AS63" s="45">
        <f>AH63/AS$5</f>
        <v>67338</v>
      </c>
      <c r="AT63" s="45">
        <f>AI63/AT$5</f>
        <v>11992.933333333332</v>
      </c>
      <c r="AU63" s="45">
        <f>AM63/AU$5</f>
        <v>58789.333333333336</v>
      </c>
      <c r="AV63" s="211">
        <f>AN63/AV$5</f>
        <v>108112.09677419355</v>
      </c>
      <c r="AW63" s="122"/>
      <c r="AX63" s="45">
        <f>MEDIAN($D63:$K63)</f>
        <v>229178.5</v>
      </c>
      <c r="AY63" s="45">
        <f>MEDIAN($M63:$AF63)</f>
        <v>33057.5</v>
      </c>
      <c r="AZ63" s="45">
        <f>MEDIAN($AC63,$AD63,$Z63,$T63,$O63,Q63,AF63)</f>
        <v>66531</v>
      </c>
      <c r="BA63" s="45">
        <f>MEDIAN(M63,N63,P63,R63,S63,U63,V63,Y63,AA63,AB63,AE63,W63,X63)</f>
        <v>26568</v>
      </c>
      <c r="BB63" s="45">
        <f t="shared" ref="BB63" si="133">MEDIAN($AJ63:$AL63)</f>
        <v>21682</v>
      </c>
      <c r="BC63" s="211">
        <f>MEDIAN(D63:K63,M63:AF63,AJ63:AL63)</f>
        <v>46911</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4">D42-D63</f>
        <v>4704</v>
      </c>
      <c r="E65" s="125">
        <f t="shared" si="134"/>
        <v>1083</v>
      </c>
      <c r="F65" s="125">
        <f t="shared" si="134"/>
        <v>-1520</v>
      </c>
      <c r="G65" s="125">
        <f t="shared" si="134"/>
        <v>20715</v>
      </c>
      <c r="H65" s="125">
        <f t="shared" si="134"/>
        <v>8413</v>
      </c>
      <c r="I65" s="125">
        <f t="shared" si="134"/>
        <v>30457</v>
      </c>
      <c r="J65" s="125">
        <f t="shared" si="134"/>
        <v>9470</v>
      </c>
      <c r="K65" s="80">
        <f t="shared" si="134"/>
        <v>9371</v>
      </c>
      <c r="L65" s="45">
        <f>+SUM(D65:K65)</f>
        <v>82693</v>
      </c>
      <c r="M65" s="81">
        <f t="shared" ref="M65:V65" si="135">M42-M63</f>
        <v>1765</v>
      </c>
      <c r="N65" s="125">
        <f t="shared" si="135"/>
        <v>258</v>
      </c>
      <c r="O65" s="125">
        <f t="shared" si="135"/>
        <v>-2348</v>
      </c>
      <c r="P65" s="125">
        <f t="shared" si="135"/>
        <v>1636</v>
      </c>
      <c r="Q65" s="125">
        <f t="shared" si="135"/>
        <v>-972</v>
      </c>
      <c r="R65" s="125">
        <f t="shared" si="135"/>
        <v>691</v>
      </c>
      <c r="S65" s="125">
        <f t="shared" si="135"/>
        <v>804</v>
      </c>
      <c r="T65" s="125">
        <f t="shared" si="135"/>
        <v>504</v>
      </c>
      <c r="U65" s="125">
        <f t="shared" si="135"/>
        <v>3218</v>
      </c>
      <c r="V65" s="125">
        <f t="shared" si="135"/>
        <v>685</v>
      </c>
      <c r="W65" s="125">
        <f t="shared" ref="W65:X65" si="136">W42-W63</f>
        <v>-4956</v>
      </c>
      <c r="X65" s="125">
        <f t="shared" si="136"/>
        <v>2061</v>
      </c>
      <c r="Y65" s="125">
        <f t="shared" ref="Y65:AF65" si="137">Y42-Y63</f>
        <v>3991</v>
      </c>
      <c r="Z65" s="125">
        <f t="shared" si="137"/>
        <v>-593</v>
      </c>
      <c r="AA65" s="125">
        <f t="shared" si="137"/>
        <v>1258</v>
      </c>
      <c r="AB65" s="125">
        <f t="shared" si="137"/>
        <v>-1283</v>
      </c>
      <c r="AC65" s="125">
        <f t="shared" si="137"/>
        <v>-579</v>
      </c>
      <c r="AD65" s="125">
        <f t="shared" si="137"/>
        <v>304</v>
      </c>
      <c r="AE65" s="125">
        <f t="shared" si="137"/>
        <v>-4148</v>
      </c>
      <c r="AF65" s="80">
        <f t="shared" si="137"/>
        <v>-1585</v>
      </c>
      <c r="AG65" s="45">
        <f>+SUM(M65:AF65)</f>
        <v>711</v>
      </c>
      <c r="AH65" s="45">
        <f>AC65+AD65+Z65+T65+O65</f>
        <v>-2712</v>
      </c>
      <c r="AI65" s="45">
        <f>AD65+AE65+AA65+U65+P65</f>
        <v>2268</v>
      </c>
      <c r="AJ65" s="81">
        <f>AJ42-AJ63</f>
        <v>-15533</v>
      </c>
      <c r="AK65" s="125">
        <f>AK42-AK63</f>
        <v>773</v>
      </c>
      <c r="AL65" s="80">
        <f>AL42-AL63</f>
        <v>-4720</v>
      </c>
      <c r="AM65" s="45">
        <f>+SUM(AJ65:AL65)</f>
        <v>-19480</v>
      </c>
      <c r="AN65" s="211">
        <f>+AM65+AG65+L65</f>
        <v>63924</v>
      </c>
      <c r="AQ65" s="45">
        <f>K65/AQ$5</f>
        <v>1171.375</v>
      </c>
      <c r="AR65" s="45">
        <f>AG65/AR$5</f>
        <v>35.549999999999997</v>
      </c>
      <c r="AS65" s="45">
        <f>AH65/AS$5</f>
        <v>-542.4</v>
      </c>
      <c r="AT65" s="45">
        <f>AI65/AT$5</f>
        <v>151.19999999999999</v>
      </c>
      <c r="AU65" s="45">
        <f>AM65/AU$5</f>
        <v>-6493.333333333333</v>
      </c>
      <c r="AV65" s="211">
        <f>AN65/AV$5</f>
        <v>2062.0645161290322</v>
      </c>
      <c r="AW65" s="122"/>
      <c r="AX65" s="45">
        <f>MEDIAN($D65:$K65)</f>
        <v>8892</v>
      </c>
      <c r="AY65" s="45">
        <f>MEDIAN($M65:$AF65)</f>
        <v>404</v>
      </c>
      <c r="AZ65" s="45">
        <f>MEDIAN($AC65,$AD65,$Z65,$T65,$O65,Q65,AF65)</f>
        <v>-593</v>
      </c>
      <c r="BA65" s="45">
        <f>MEDIAN(M65,N65,P65,R65,S65,U65,V65,Y65,AA65,AB65,AE65,W65,X65)</f>
        <v>804</v>
      </c>
      <c r="BB65" s="45">
        <f t="shared" ref="BB65" si="138">MEDIAN($AJ65:$AL65)</f>
        <v>-4720</v>
      </c>
      <c r="BC65" s="211">
        <f>MEDIAN(D65:K65,M65:AF65,AJ65:AL65)</f>
        <v>691</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0</v>
      </c>
      <c r="F67" s="160">
        <v>0</v>
      </c>
      <c r="G67" s="160">
        <v>-4196</v>
      </c>
      <c r="H67" s="144">
        <v>396</v>
      </c>
      <c r="I67" s="144">
        <v>0</v>
      </c>
      <c r="J67" s="160">
        <v>0</v>
      </c>
      <c r="K67" s="144">
        <v>0</v>
      </c>
      <c r="L67" s="43">
        <f>+SUM(D67:K67)</f>
        <v>-3800</v>
      </c>
      <c r="M67" s="160">
        <v>0</v>
      </c>
      <c r="N67" s="160">
        <v>0</v>
      </c>
      <c r="O67" s="160">
        <v>0</v>
      </c>
      <c r="P67" s="160">
        <v>0</v>
      </c>
      <c r="Q67" s="160">
        <v>0</v>
      </c>
      <c r="R67" s="160">
        <v>1305</v>
      </c>
      <c r="S67" s="160">
        <v>-472</v>
      </c>
      <c r="T67" s="160">
        <v>0</v>
      </c>
      <c r="U67" s="160">
        <v>0</v>
      </c>
      <c r="V67" s="144">
        <v>0</v>
      </c>
      <c r="W67" s="144">
        <v>0</v>
      </c>
      <c r="X67" s="144">
        <v>0</v>
      </c>
      <c r="Y67" s="160">
        <v>0</v>
      </c>
      <c r="Z67" s="160">
        <v>0</v>
      </c>
      <c r="AA67" s="160">
        <v>-1395</v>
      </c>
      <c r="AB67" s="160">
        <v>1778</v>
      </c>
      <c r="AC67" s="160">
        <v>0</v>
      </c>
      <c r="AD67" s="160">
        <v>-283</v>
      </c>
      <c r="AE67" s="160">
        <v>-872</v>
      </c>
      <c r="AF67" s="160">
        <v>0</v>
      </c>
      <c r="AG67" s="43">
        <f>+SUM(M67:AF67)</f>
        <v>61</v>
      </c>
      <c r="AH67" s="43">
        <f>AC67+AD67+Z67+T67+O67</f>
        <v>-283</v>
      </c>
      <c r="AI67" s="43">
        <f>AD67+AE67+AA67+U67+P67</f>
        <v>-2550</v>
      </c>
      <c r="AJ67" s="160">
        <v>0</v>
      </c>
      <c r="AK67" s="144">
        <v>0</v>
      </c>
      <c r="AL67" s="160">
        <v>0</v>
      </c>
      <c r="AM67" s="43">
        <f>+SUM(AJ67:AL67)</f>
        <v>0</v>
      </c>
      <c r="AN67" s="44">
        <f>+AM67+AG67+L67</f>
        <v>-3739</v>
      </c>
      <c r="AQ67" s="43">
        <f>K67/AQ$5</f>
        <v>0</v>
      </c>
      <c r="AR67" s="43">
        <f>AG67/AR$5</f>
        <v>3.05</v>
      </c>
      <c r="AS67" s="43">
        <f>AH67/AS$5</f>
        <v>-56.6</v>
      </c>
      <c r="AT67" s="43">
        <f>AI67/AT$5</f>
        <v>-170</v>
      </c>
      <c r="AU67" s="43">
        <f>AM67/AU$5</f>
        <v>0</v>
      </c>
      <c r="AV67" s="44">
        <f>AN67/AV$5</f>
        <v>-120.61290322580645</v>
      </c>
      <c r="AW67" s="122"/>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0">D65+D67</f>
        <v>4704</v>
      </c>
      <c r="E69" s="126">
        <f t="shared" si="140"/>
        <v>1083</v>
      </c>
      <c r="F69" s="126">
        <f t="shared" si="140"/>
        <v>-1520</v>
      </c>
      <c r="G69" s="126">
        <f t="shared" si="140"/>
        <v>16519</v>
      </c>
      <c r="H69" s="126">
        <f t="shared" si="140"/>
        <v>8809</v>
      </c>
      <c r="I69" s="126">
        <f t="shared" si="140"/>
        <v>30457</v>
      </c>
      <c r="J69" s="126">
        <f t="shared" si="140"/>
        <v>9470</v>
      </c>
      <c r="K69" s="78">
        <f t="shared" si="140"/>
        <v>9371</v>
      </c>
      <c r="L69" s="42">
        <f>+SUM(D69:K69)</f>
        <v>78893</v>
      </c>
      <c r="M69" s="79">
        <f t="shared" ref="M69:V69" si="141">M65+M67</f>
        <v>1765</v>
      </c>
      <c r="N69" s="126">
        <f t="shared" si="141"/>
        <v>258</v>
      </c>
      <c r="O69" s="126">
        <f t="shared" si="141"/>
        <v>-2348</v>
      </c>
      <c r="P69" s="126">
        <f t="shared" si="141"/>
        <v>1636</v>
      </c>
      <c r="Q69" s="126">
        <f t="shared" si="141"/>
        <v>-972</v>
      </c>
      <c r="R69" s="126">
        <f t="shared" si="141"/>
        <v>1996</v>
      </c>
      <c r="S69" s="126">
        <f t="shared" si="141"/>
        <v>332</v>
      </c>
      <c r="T69" s="126">
        <f t="shared" si="141"/>
        <v>504</v>
      </c>
      <c r="U69" s="126">
        <f t="shared" si="141"/>
        <v>3218</v>
      </c>
      <c r="V69" s="126">
        <f t="shared" si="141"/>
        <v>685</v>
      </c>
      <c r="W69" s="126">
        <f t="shared" ref="W69:X69" si="142">W65+W67</f>
        <v>-4956</v>
      </c>
      <c r="X69" s="126">
        <f t="shared" si="142"/>
        <v>2061</v>
      </c>
      <c r="Y69" s="126">
        <f t="shared" ref="Y69:AF69" si="143">Y65+Y67</f>
        <v>3991</v>
      </c>
      <c r="Z69" s="126">
        <f t="shared" si="143"/>
        <v>-593</v>
      </c>
      <c r="AA69" s="126">
        <f t="shared" si="143"/>
        <v>-137</v>
      </c>
      <c r="AB69" s="126">
        <f t="shared" si="143"/>
        <v>495</v>
      </c>
      <c r="AC69" s="126">
        <f t="shared" si="143"/>
        <v>-579</v>
      </c>
      <c r="AD69" s="126">
        <f t="shared" si="143"/>
        <v>21</v>
      </c>
      <c r="AE69" s="126">
        <f t="shared" si="143"/>
        <v>-5020</v>
      </c>
      <c r="AF69" s="78">
        <f t="shared" si="143"/>
        <v>-1585</v>
      </c>
      <c r="AG69" s="42">
        <f>+SUM(M69:AF69)</f>
        <v>772</v>
      </c>
      <c r="AH69" s="42">
        <f>AC69+AD69+Z69+T69+O69</f>
        <v>-2995</v>
      </c>
      <c r="AI69" s="42">
        <f>AD69+AE69+AA69+U69+P69</f>
        <v>-282</v>
      </c>
      <c r="AJ69" s="79">
        <f>AJ65+AJ67</f>
        <v>-15533</v>
      </c>
      <c r="AK69" s="126">
        <f>AK65+AK67</f>
        <v>773</v>
      </c>
      <c r="AL69" s="78">
        <f>AL65+AL67</f>
        <v>-4720</v>
      </c>
      <c r="AM69" s="42">
        <f>+SUM(AJ69:AL69)</f>
        <v>-19480</v>
      </c>
      <c r="AN69" s="230">
        <f>+AM69+AG69+L69</f>
        <v>60185</v>
      </c>
      <c r="AQ69" s="42">
        <f>K69/AQ$5</f>
        <v>1171.375</v>
      </c>
      <c r="AR69" s="42">
        <f>AG69/AR$5</f>
        <v>38.6</v>
      </c>
      <c r="AS69" s="42">
        <f>AH69/AS$5</f>
        <v>-599</v>
      </c>
      <c r="AT69" s="42">
        <f>AI69/AT$5</f>
        <v>-18.8</v>
      </c>
      <c r="AU69" s="42">
        <f>AM69/AU$5</f>
        <v>-6493.333333333333</v>
      </c>
      <c r="AV69" s="230">
        <f>AN69/AV$5</f>
        <v>1941.4516129032259</v>
      </c>
      <c r="AW69" s="122"/>
      <c r="AX69" s="42">
        <f>MEDIAN($D69:$K69)</f>
        <v>9090</v>
      </c>
      <c r="AY69" s="42">
        <f>MEDIAN($M69:$AF69)</f>
        <v>295</v>
      </c>
      <c r="AZ69" s="42">
        <f>MEDIAN($AC69,$AD69,$Z69,$T69,$O69,Q69,AF69)</f>
        <v>-593</v>
      </c>
      <c r="BA69" s="42">
        <f>MEDIAN(M69,N69,P69,R69,S69,U69,V69,Y69,AA69,AB69,AE69,W69,X69)</f>
        <v>685</v>
      </c>
      <c r="BB69" s="42">
        <f t="shared" ref="BB69" si="144">MEDIAN($AJ69:$AL69)</f>
        <v>-4720</v>
      </c>
      <c r="BC69" s="230">
        <f>MEDIAN(D69:K69,M69:AF69,AJ69:AL69)</f>
        <v>504</v>
      </c>
    </row>
    <row r="70" spans="1:55" s="204" customFormat="1" ht="15" thickTop="1">
      <c r="A70" s="199"/>
      <c r="B70" s="231"/>
      <c r="C70" s="232" t="s">
        <v>238</v>
      </c>
      <c r="D70" s="77">
        <f t="shared" ref="D70:V70" si="145">+D65/D42</f>
        <v>2.2799534703373401E-2</v>
      </c>
      <c r="E70" s="233">
        <f t="shared" si="145"/>
        <v>1.3074183618035855E-2</v>
      </c>
      <c r="F70" s="233">
        <f t="shared" si="145"/>
        <v>-4.255485937298774E-3</v>
      </c>
      <c r="G70" s="233">
        <f t="shared" si="145"/>
        <v>3.0777253804255774E-2</v>
      </c>
      <c r="H70" s="127">
        <f t="shared" si="145"/>
        <v>4.0456451488805112E-2</v>
      </c>
      <c r="I70" s="127">
        <f t="shared" si="145"/>
        <v>7.0754870393859567E-2</v>
      </c>
      <c r="J70" s="233">
        <f t="shared" si="145"/>
        <v>5.1597506756167727E-2</v>
      </c>
      <c r="K70" s="127">
        <f t="shared" si="145"/>
        <v>3.521449615199615E-2</v>
      </c>
      <c r="L70" s="75">
        <f t="shared" si="145"/>
        <v>3.4348635346533131E-2</v>
      </c>
      <c r="M70" s="233">
        <f t="shared" si="145"/>
        <v>7.633752865360495E-2</v>
      </c>
      <c r="N70" s="127">
        <f t="shared" si="145"/>
        <v>8.7728246455166786E-3</v>
      </c>
      <c r="O70" s="233">
        <f t="shared" si="145"/>
        <v>-3.3906626810495458E-2</v>
      </c>
      <c r="P70" s="233">
        <f t="shared" si="145"/>
        <v>5.0991148235880815E-2</v>
      </c>
      <c r="Q70" s="233">
        <f t="shared" si="145"/>
        <v>-1.2330643933627644E-2</v>
      </c>
      <c r="R70" s="233">
        <f t="shared" si="145"/>
        <v>2.568200401397458E-2</v>
      </c>
      <c r="S70" s="233">
        <f t="shared" si="145"/>
        <v>2.4696667178620797E-2</v>
      </c>
      <c r="T70" s="233">
        <f t="shared" si="145"/>
        <v>1.0629547611515343E-2</v>
      </c>
      <c r="U70" s="233">
        <f t="shared" si="145"/>
        <v>8.5626097599914852E-2</v>
      </c>
      <c r="V70" s="127">
        <f t="shared" si="145"/>
        <v>2.7221427436019709E-2</v>
      </c>
      <c r="W70" s="127">
        <f t="shared" ref="W70:X70" si="146">+W65/W42</f>
        <v>-0.30893903503303827</v>
      </c>
      <c r="X70" s="127">
        <f t="shared" si="146"/>
        <v>0.17995285078145465</v>
      </c>
      <c r="Y70" s="233">
        <f t="shared" ref="Y70:AG70" si="147">+Y65/Y42</f>
        <v>6.2858312858312865E-2</v>
      </c>
      <c r="Z70" s="127">
        <f t="shared" si="147"/>
        <v>-5.3088630259623994E-3</v>
      </c>
      <c r="AA70" s="233">
        <f t="shared" si="147"/>
        <v>2.2965004837620255E-2</v>
      </c>
      <c r="AB70" s="233">
        <f t="shared" si="147"/>
        <v>-5.0741546371366422E-2</v>
      </c>
      <c r="AC70" s="233">
        <f t="shared" si="147"/>
        <v>-8.779112081513829E-3</v>
      </c>
      <c r="AD70" s="233">
        <f t="shared" si="147"/>
        <v>7.664767283545963E-3</v>
      </c>
      <c r="AE70" s="127">
        <f t="shared" si="147"/>
        <v>-0.22974245361395734</v>
      </c>
      <c r="AF70" s="127">
        <f t="shared" si="147"/>
        <v>-3.7455396176477536E-2</v>
      </c>
      <c r="AG70" s="75">
        <f t="shared" si="147"/>
        <v>8.3543857587685801E-4</v>
      </c>
      <c r="AH70" s="75">
        <f>AH65/AH42</f>
        <v>-8.1202953487954296E-3</v>
      </c>
      <c r="AI70" s="75">
        <f>AI65/AI42</f>
        <v>1.2450456187349721E-2</v>
      </c>
      <c r="AJ70" s="233">
        <f>+AJ65/AJ42</f>
        <v>-0.12856102365463243</v>
      </c>
      <c r="AK70" s="127">
        <f>+AK65/AK42</f>
        <v>4.0462730318257957E-2</v>
      </c>
      <c r="AL70" s="233">
        <f>+AL65/AL42</f>
        <v>-0.27826907204339113</v>
      </c>
      <c r="AM70" s="75">
        <f>+AM65/AM42</f>
        <v>-0.12416500943348122</v>
      </c>
      <c r="AN70" s="76">
        <f>+AN65/AN42</f>
        <v>1.8716407658373152E-2</v>
      </c>
      <c r="AQ70" s="75">
        <f>AQ65/AQ42</f>
        <v>3.521449615199615E-2</v>
      </c>
      <c r="AR70" s="75">
        <f>AR65/AR42</f>
        <v>8.354385758768579E-4</v>
      </c>
      <c r="AS70" s="75">
        <f>AS65/AS42</f>
        <v>-8.1202953487954279E-3</v>
      </c>
      <c r="AT70" s="75">
        <f>AT65/AT42</f>
        <v>1.2450456187349721E-2</v>
      </c>
      <c r="AU70" s="75">
        <f>AU65/AU42</f>
        <v>-0.1241650094334812</v>
      </c>
      <c r="AV70" s="76">
        <f>+AV65/AV42</f>
        <v>1.8716407658373152E-2</v>
      </c>
      <c r="AW70" s="71"/>
      <c r="AX70" s="75">
        <f>MEDIAN($D70:$K70)</f>
        <v>3.2995874978125964E-2</v>
      </c>
      <c r="AY70" s="75">
        <f>MEDIAN($M70:$AF70)</f>
        <v>9.7011861285160109E-3</v>
      </c>
      <c r="AZ70" s="75">
        <f t="shared" ref="AZ70:BA71" si="148">MEDIAN($M70:$AF70)</f>
        <v>9.7011861285160109E-3</v>
      </c>
      <c r="BA70" s="75">
        <f t="shared" si="148"/>
        <v>9.7011861285160109E-3</v>
      </c>
      <c r="BB70" s="75">
        <f>MEDIAN($AJ70:$AL70)</f>
        <v>-0.12856102365463243</v>
      </c>
      <c r="BC70" s="76">
        <f>+BC65/BC42</f>
        <v>1.4573447221343457E-2</v>
      </c>
    </row>
    <row r="71" spans="1:55" s="204" customFormat="1">
      <c r="A71" s="199"/>
      <c r="B71" s="200"/>
      <c r="C71" s="232" t="s">
        <v>237</v>
      </c>
      <c r="D71" s="74">
        <f t="shared" ref="D71:V71" si="149">+D69/D42</f>
        <v>2.2799534703373401E-2</v>
      </c>
      <c r="E71" s="234">
        <f t="shared" si="149"/>
        <v>1.3074183618035855E-2</v>
      </c>
      <c r="F71" s="234">
        <f t="shared" si="149"/>
        <v>-4.255485937298774E-3</v>
      </c>
      <c r="G71" s="234">
        <f t="shared" si="149"/>
        <v>2.4543058440381422E-2</v>
      </c>
      <c r="H71" s="128">
        <f t="shared" si="149"/>
        <v>4.2360737093175345E-2</v>
      </c>
      <c r="I71" s="128">
        <f t="shared" si="149"/>
        <v>7.0754870393859567E-2</v>
      </c>
      <c r="J71" s="234">
        <f t="shared" si="149"/>
        <v>5.1597506756167727E-2</v>
      </c>
      <c r="K71" s="128">
        <f t="shared" si="149"/>
        <v>3.521449615199615E-2</v>
      </c>
      <c r="L71" s="73">
        <f t="shared" si="149"/>
        <v>3.2770208946271612E-2</v>
      </c>
      <c r="M71" s="234">
        <f t="shared" si="149"/>
        <v>7.633752865360495E-2</v>
      </c>
      <c r="N71" s="235">
        <f t="shared" si="149"/>
        <v>8.7728246455166786E-3</v>
      </c>
      <c r="O71" s="234">
        <f t="shared" si="149"/>
        <v>-3.3906626810495458E-2</v>
      </c>
      <c r="P71" s="234">
        <f t="shared" si="149"/>
        <v>5.0991148235880815E-2</v>
      </c>
      <c r="Q71" s="234">
        <f t="shared" si="149"/>
        <v>-1.2330643933627644E-2</v>
      </c>
      <c r="R71" s="234">
        <f t="shared" si="149"/>
        <v>7.4184196833420049E-2</v>
      </c>
      <c r="S71" s="234">
        <f t="shared" si="149"/>
        <v>1.0198126247888189E-2</v>
      </c>
      <c r="T71" s="234">
        <f t="shared" si="149"/>
        <v>1.0629547611515343E-2</v>
      </c>
      <c r="U71" s="234">
        <f t="shared" si="149"/>
        <v>8.5626097599914852E-2</v>
      </c>
      <c r="V71" s="128">
        <f t="shared" si="149"/>
        <v>2.7221427436019709E-2</v>
      </c>
      <c r="W71" s="128">
        <f t="shared" ref="W71:X71" si="150">+W69/W42</f>
        <v>-0.30893903503303827</v>
      </c>
      <c r="X71" s="128">
        <f t="shared" si="150"/>
        <v>0.17995285078145465</v>
      </c>
      <c r="Y71" s="234">
        <f t="shared" ref="Y71:AG71" si="151">+Y69/Y42</f>
        <v>6.2858312858312865E-2</v>
      </c>
      <c r="Z71" s="235">
        <f t="shared" si="151"/>
        <v>-5.3088630259623994E-3</v>
      </c>
      <c r="AA71" s="234">
        <f t="shared" si="151"/>
        <v>-2.5009583964657987E-3</v>
      </c>
      <c r="AB71" s="234">
        <f t="shared" si="151"/>
        <v>1.957682420407356E-2</v>
      </c>
      <c r="AC71" s="234">
        <f t="shared" si="151"/>
        <v>-8.779112081513829E-3</v>
      </c>
      <c r="AD71" s="234">
        <f t="shared" si="151"/>
        <v>5.2947405577126721E-4</v>
      </c>
      <c r="AE71" s="235">
        <f t="shared" si="151"/>
        <v>-0.27803932428690115</v>
      </c>
      <c r="AF71" s="235">
        <f t="shared" si="151"/>
        <v>-3.7455396176477536E-2</v>
      </c>
      <c r="AG71" s="70">
        <f t="shared" si="151"/>
        <v>9.0711474061453497E-4</v>
      </c>
      <c r="AH71" s="70">
        <f>AH69/AH42</f>
        <v>-8.9676565522279917E-3</v>
      </c>
      <c r="AI71" s="70">
        <f>AI69/AI42</f>
        <v>-1.5480725947233781E-3</v>
      </c>
      <c r="AJ71" s="234">
        <f>+AJ69/AJ42</f>
        <v>-0.12856102365463243</v>
      </c>
      <c r="AK71" s="128">
        <f>+AK69/AK42</f>
        <v>4.0462730318257957E-2</v>
      </c>
      <c r="AL71" s="234">
        <f>+AL69/AL42</f>
        <v>-0.27826907204339113</v>
      </c>
      <c r="AM71" s="70">
        <f>+AM69/AM42</f>
        <v>-0.12416500943348122</v>
      </c>
      <c r="AN71" s="72">
        <f>+AN69/AN42</f>
        <v>1.7621660016882361E-2</v>
      </c>
      <c r="AQ71" s="70">
        <f>AQ69/AQ42</f>
        <v>3.521449615199615E-2</v>
      </c>
      <c r="AR71" s="70">
        <f>AR69/AR42</f>
        <v>9.0711474061453497E-4</v>
      </c>
      <c r="AS71" s="70">
        <f>AS69/AS42</f>
        <v>-8.96765655222799E-3</v>
      </c>
      <c r="AT71" s="70">
        <f>AT69/AT42</f>
        <v>-1.5480725947233781E-3</v>
      </c>
      <c r="AU71" s="70">
        <f>AU69/AU42</f>
        <v>-0.1241650094334812</v>
      </c>
      <c r="AV71" s="72">
        <f>+AV69/AV42</f>
        <v>1.7621660016882361E-2</v>
      </c>
      <c r="AW71" s="71"/>
      <c r="AX71" s="70">
        <f>MEDIAN($D71:$K71)</f>
        <v>2.9878777296188784E-2</v>
      </c>
      <c r="AY71" s="70">
        <f>MEDIAN($M71:$AF71)</f>
        <v>9.4854754467024339E-3</v>
      </c>
      <c r="AZ71" s="70">
        <f t="shared" si="148"/>
        <v>9.4854754467024339E-3</v>
      </c>
      <c r="BA71" s="70">
        <f t="shared" si="148"/>
        <v>9.4854754467024339E-3</v>
      </c>
      <c r="BB71" s="70">
        <f>MEDIAN($AJ71:$AL71)</f>
        <v>-0.12856102365463243</v>
      </c>
      <c r="BC71" s="72">
        <f>+BC69/BC42</f>
        <v>1.0629547611515343E-2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2006</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2">D81+D82+D113</f>
        <v>1274</v>
      </c>
      <c r="E77" s="130">
        <f t="shared" si="152"/>
        <v>25007</v>
      </c>
      <c r="F77" s="130">
        <f t="shared" si="152"/>
        <v>51377</v>
      </c>
      <c r="G77" s="130">
        <f t="shared" si="152"/>
        <v>17850</v>
      </c>
      <c r="H77" s="130">
        <f t="shared" si="152"/>
        <v>41681</v>
      </c>
      <c r="I77" s="130">
        <f t="shared" si="152"/>
        <v>125428</v>
      </c>
      <c r="J77" s="130">
        <f t="shared" si="152"/>
        <v>26986</v>
      </c>
      <c r="K77" s="130">
        <f t="shared" si="152"/>
        <v>33242</v>
      </c>
      <c r="L77" s="130">
        <f t="shared" si="152"/>
        <v>322845</v>
      </c>
      <c r="M77" s="130">
        <f t="shared" si="152"/>
        <v>18689</v>
      </c>
      <c r="N77" s="130">
        <f t="shared" si="152"/>
        <v>5302</v>
      </c>
      <c r="O77" s="130">
        <f t="shared" si="152"/>
        <v>9092</v>
      </c>
      <c r="P77" s="130">
        <f t="shared" si="152"/>
        <v>5169</v>
      </c>
      <c r="Q77" s="130">
        <f t="shared" si="152"/>
        <v>29219</v>
      </c>
      <c r="R77" s="130">
        <f t="shared" si="152"/>
        <v>14550</v>
      </c>
      <c r="S77" s="130">
        <f t="shared" si="152"/>
        <v>9959</v>
      </c>
      <c r="T77" s="130">
        <f t="shared" si="152"/>
        <v>2268</v>
      </c>
      <c r="U77" s="130">
        <f t="shared" si="152"/>
        <v>16985</v>
      </c>
      <c r="V77" s="130">
        <f t="shared" si="152"/>
        <v>11510</v>
      </c>
      <c r="W77" s="130">
        <f t="shared" ref="W77:X77" si="153">W81+W82+W113</f>
        <v>401</v>
      </c>
      <c r="X77" s="130">
        <f t="shared" si="153"/>
        <v>7498</v>
      </c>
      <c r="Y77" s="130">
        <f t="shared" ref="Y77:AN77" si="154">Y81+Y82+Y113</f>
        <v>17031</v>
      </c>
      <c r="Z77" s="130">
        <f t="shared" si="154"/>
        <v>1485</v>
      </c>
      <c r="AA77" s="130">
        <f t="shared" si="154"/>
        <v>27277</v>
      </c>
      <c r="AB77" s="130">
        <f t="shared" si="154"/>
        <v>4470</v>
      </c>
      <c r="AC77" s="130">
        <f t="shared" si="154"/>
        <v>5163</v>
      </c>
      <c r="AD77" s="130">
        <f t="shared" si="154"/>
        <v>11247</v>
      </c>
      <c r="AE77" s="130">
        <f t="shared" si="154"/>
        <v>1450</v>
      </c>
      <c r="AF77" s="130">
        <f t="shared" si="154"/>
        <v>8016</v>
      </c>
      <c r="AG77" s="130">
        <f t="shared" si="154"/>
        <v>206781</v>
      </c>
      <c r="AH77" s="130">
        <f t="shared" si="154"/>
        <v>29255</v>
      </c>
      <c r="AI77" s="130">
        <f t="shared" si="154"/>
        <v>62128</v>
      </c>
      <c r="AJ77" s="130">
        <f t="shared" si="154"/>
        <v>9007</v>
      </c>
      <c r="AK77" s="130">
        <f t="shared" si="154"/>
        <v>12420</v>
      </c>
      <c r="AL77" s="130">
        <f t="shared" si="154"/>
        <v>8022</v>
      </c>
      <c r="AM77" s="130">
        <f t="shared" si="154"/>
        <v>29449</v>
      </c>
      <c r="AN77" s="130">
        <f t="shared" si="154"/>
        <v>559075</v>
      </c>
      <c r="AQ77" s="43">
        <f>K77/AQ$5</f>
        <v>4155.25</v>
      </c>
      <c r="AR77" s="43">
        <f t="shared" ref="AR77:AT78" si="155">AG77/AR$5</f>
        <v>10339.049999999999</v>
      </c>
      <c r="AS77" s="43">
        <f t="shared" si="155"/>
        <v>5851</v>
      </c>
      <c r="AT77" s="43">
        <f t="shared" si="155"/>
        <v>4141.8666666666668</v>
      </c>
      <c r="AU77" s="43">
        <f>AM77/AU$5</f>
        <v>9816.3333333333339</v>
      </c>
      <c r="AV77" s="44">
        <f>AN77/AV$5</f>
        <v>18034.677419354837</v>
      </c>
      <c r="AW77" s="50"/>
      <c r="AX77" s="43">
        <f t="shared" ref="AX77:AX78" si="156">MEDIAN($D77:$K77)</f>
        <v>30114</v>
      </c>
      <c r="AY77" s="43">
        <f t="shared" ref="AY77:AY78" si="157">MEDIAN($M77:$AF77)</f>
        <v>8554</v>
      </c>
      <c r="AZ77" s="43">
        <f t="shared" ref="AZ77:AZ78" si="158">MEDIAN($AC77,$AD77,$Z77,$T77,$O77,Q77,AF77)</f>
        <v>8016</v>
      </c>
      <c r="BA77" s="43">
        <f t="shared" ref="BA77:BA78" si="159">MEDIAN(M77,N77,P77,R77,S77,U77,V77,Y77,AA77,AB77,AE77,W77,X77)</f>
        <v>9959</v>
      </c>
      <c r="BB77" s="43">
        <f t="shared" ref="BB77:BB78" si="160">MEDIAN($AJ77:$AL77)</f>
        <v>9007</v>
      </c>
      <c r="BC77" s="44">
        <f t="shared" ref="BC77:BC78" si="161">MEDIAN(D77:K77,M77:AF77,AJ77:AL77)</f>
        <v>11247</v>
      </c>
    </row>
    <row r="78" spans="1:55" s="204" customFormat="1">
      <c r="A78" s="199"/>
      <c r="B78" s="200"/>
      <c r="C78" s="201" t="s">
        <v>234</v>
      </c>
      <c r="D78" s="131">
        <f t="shared" ref="D78:V78" si="162">D88+D119</f>
        <v>7393</v>
      </c>
      <c r="E78" s="131">
        <f t="shared" si="162"/>
        <v>43844</v>
      </c>
      <c r="F78" s="131">
        <f t="shared" si="162"/>
        <v>101757</v>
      </c>
      <c r="G78" s="131">
        <f t="shared" si="162"/>
        <v>91206</v>
      </c>
      <c r="H78" s="131">
        <f t="shared" si="162"/>
        <v>62195</v>
      </c>
      <c r="I78" s="131">
        <f t="shared" si="162"/>
        <v>161654</v>
      </c>
      <c r="J78" s="131">
        <f t="shared" si="162"/>
        <v>40157</v>
      </c>
      <c r="K78" s="131">
        <f t="shared" si="162"/>
        <v>81112</v>
      </c>
      <c r="L78" s="68">
        <f t="shared" si="162"/>
        <v>589318</v>
      </c>
      <c r="M78" s="131">
        <f t="shared" si="162"/>
        <v>19324</v>
      </c>
      <c r="N78" s="131">
        <f t="shared" si="162"/>
        <v>6433</v>
      </c>
      <c r="O78" s="131">
        <f t="shared" si="162"/>
        <v>14198</v>
      </c>
      <c r="P78" s="131">
        <f t="shared" si="162"/>
        <v>7745</v>
      </c>
      <c r="Q78" s="131">
        <f t="shared" si="162"/>
        <v>31942</v>
      </c>
      <c r="R78" s="131">
        <f t="shared" si="162"/>
        <v>17116</v>
      </c>
      <c r="S78" s="131">
        <f t="shared" si="162"/>
        <v>10914</v>
      </c>
      <c r="T78" s="131">
        <f t="shared" si="162"/>
        <v>6613</v>
      </c>
      <c r="U78" s="131">
        <f t="shared" si="162"/>
        <v>20282</v>
      </c>
      <c r="V78" s="131">
        <f t="shared" si="162"/>
        <v>13231</v>
      </c>
      <c r="W78" s="131">
        <f t="shared" ref="W78:X78" si="163">W88+W119</f>
        <v>628</v>
      </c>
      <c r="X78" s="131">
        <f t="shared" si="163"/>
        <v>8702</v>
      </c>
      <c r="Y78" s="131">
        <f t="shared" ref="Y78:AN78" si="164">Y88+Y119</f>
        <v>29534</v>
      </c>
      <c r="Z78" s="131">
        <f t="shared" si="164"/>
        <v>14723</v>
      </c>
      <c r="AA78" s="131">
        <f t="shared" si="164"/>
        <v>34846</v>
      </c>
      <c r="AB78" s="131">
        <f t="shared" si="164"/>
        <v>5459</v>
      </c>
      <c r="AC78" s="131">
        <f t="shared" si="164"/>
        <v>15514</v>
      </c>
      <c r="AD78" s="131">
        <f t="shared" si="164"/>
        <v>16554</v>
      </c>
      <c r="AE78" s="131">
        <f t="shared" si="164"/>
        <v>3029</v>
      </c>
      <c r="AF78" s="131">
        <f t="shared" si="164"/>
        <v>8975</v>
      </c>
      <c r="AG78" s="68">
        <f t="shared" si="164"/>
        <v>285762</v>
      </c>
      <c r="AH78" s="68">
        <f t="shared" si="164"/>
        <v>67602</v>
      </c>
      <c r="AI78" s="68">
        <f t="shared" si="164"/>
        <v>82456</v>
      </c>
      <c r="AJ78" s="131">
        <f t="shared" si="164"/>
        <v>24930</v>
      </c>
      <c r="AK78" s="131">
        <f t="shared" si="164"/>
        <v>14580</v>
      </c>
      <c r="AL78" s="131">
        <f t="shared" si="164"/>
        <v>10064</v>
      </c>
      <c r="AM78" s="68">
        <f t="shared" si="164"/>
        <v>49574</v>
      </c>
      <c r="AN78" s="69">
        <f t="shared" si="164"/>
        <v>924654</v>
      </c>
      <c r="AQ78" s="43">
        <f>K78/AQ$5</f>
        <v>10139</v>
      </c>
      <c r="AR78" s="43">
        <f t="shared" si="155"/>
        <v>14288.1</v>
      </c>
      <c r="AS78" s="43">
        <f t="shared" si="155"/>
        <v>13520.4</v>
      </c>
      <c r="AT78" s="43">
        <f t="shared" si="155"/>
        <v>5497.0666666666666</v>
      </c>
      <c r="AU78" s="43">
        <f>AM78/AU$5</f>
        <v>16524.666666666668</v>
      </c>
      <c r="AV78" s="44">
        <f>AN78/AV$5</f>
        <v>29827.548387096773</v>
      </c>
      <c r="AW78" s="131"/>
      <c r="AX78" s="43">
        <f t="shared" si="156"/>
        <v>71653.5</v>
      </c>
      <c r="AY78" s="43">
        <f t="shared" si="157"/>
        <v>13714.5</v>
      </c>
      <c r="AZ78" s="43">
        <f t="shared" si="158"/>
        <v>14723</v>
      </c>
      <c r="BA78" s="43">
        <f t="shared" si="159"/>
        <v>10914</v>
      </c>
      <c r="BB78" s="43">
        <f t="shared" si="160"/>
        <v>14580</v>
      </c>
      <c r="BC78" s="44">
        <f t="shared" si="161"/>
        <v>15514</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1233</v>
      </c>
      <c r="E81" s="246">
        <v>1135</v>
      </c>
      <c r="F81" s="247">
        <v>2770</v>
      </c>
      <c r="G81" s="247">
        <v>11695</v>
      </c>
      <c r="H81" s="144">
        <v>1681</v>
      </c>
      <c r="I81" s="144">
        <v>5649</v>
      </c>
      <c r="J81" s="247">
        <v>5004</v>
      </c>
      <c r="K81" s="144">
        <v>6367</v>
      </c>
      <c r="L81" s="43">
        <f t="shared" ref="L81:L88" si="165">+SUM(D81:K81)</f>
        <v>35534</v>
      </c>
      <c r="M81" s="246">
        <v>240</v>
      </c>
      <c r="N81" s="160">
        <v>5302</v>
      </c>
      <c r="O81" s="247">
        <v>75</v>
      </c>
      <c r="P81" s="246">
        <v>92</v>
      </c>
      <c r="Q81" s="247">
        <v>3448</v>
      </c>
      <c r="R81" s="247">
        <v>1500</v>
      </c>
      <c r="S81" s="247">
        <v>34</v>
      </c>
      <c r="T81" s="246">
        <v>418</v>
      </c>
      <c r="U81" s="247">
        <v>1521</v>
      </c>
      <c r="V81" s="248">
        <v>2391</v>
      </c>
      <c r="W81" s="248">
        <v>1</v>
      </c>
      <c r="X81" s="248">
        <v>210</v>
      </c>
      <c r="Y81" s="247">
        <v>5</v>
      </c>
      <c r="Z81" s="160">
        <v>1485</v>
      </c>
      <c r="AA81" s="249">
        <v>27267</v>
      </c>
      <c r="AB81" s="247">
        <v>1603</v>
      </c>
      <c r="AC81" s="247">
        <v>0</v>
      </c>
      <c r="AD81" s="246">
        <v>465</v>
      </c>
      <c r="AE81" s="246">
        <v>1427</v>
      </c>
      <c r="AF81" s="246">
        <v>506</v>
      </c>
      <c r="AG81" s="43">
        <f t="shared" ref="AG81:AG88" si="166">+SUM(M81:AF81)</f>
        <v>47990</v>
      </c>
      <c r="AH81" s="43">
        <f t="shared" ref="AH81:AI88" si="167">AC81+AD81+Z81+T81+O81</f>
        <v>2443</v>
      </c>
      <c r="AI81" s="43">
        <f t="shared" si="167"/>
        <v>30772</v>
      </c>
      <c r="AJ81" s="247">
        <v>5449</v>
      </c>
      <c r="AK81" s="248">
        <v>757</v>
      </c>
      <c r="AL81" s="247">
        <v>173</v>
      </c>
      <c r="AM81" s="43">
        <f t="shared" ref="AM81:AM88" si="168">+SUM(AJ81:AL81)</f>
        <v>6379</v>
      </c>
      <c r="AN81" s="44">
        <f t="shared" ref="AN81:AN88" si="169">+AM81+AG81+L81</f>
        <v>89903</v>
      </c>
      <c r="AQ81" s="43">
        <f t="shared" ref="AQ81:AQ87" si="170">K81/AQ$5</f>
        <v>795.875</v>
      </c>
      <c r="AR81" s="43">
        <f t="shared" ref="AR81:AT87" si="171">AG81/AR$5</f>
        <v>2399.5</v>
      </c>
      <c r="AS81" s="43">
        <f t="shared" si="171"/>
        <v>488.6</v>
      </c>
      <c r="AT81" s="43">
        <f t="shared" si="171"/>
        <v>2051.4666666666667</v>
      </c>
      <c r="AU81" s="43">
        <f t="shared" ref="AU81:AV87" si="172">AM81/AU$5</f>
        <v>2126.3333333333335</v>
      </c>
      <c r="AV81" s="44">
        <f t="shared" si="172"/>
        <v>2900.0967741935483</v>
      </c>
      <c r="AW81" s="122"/>
      <c r="AX81" s="43">
        <f t="shared" ref="AX81:AX88" si="173">MEDIAN($D81:$K81)</f>
        <v>3887</v>
      </c>
      <c r="AY81" s="43">
        <f t="shared" ref="AY81:AY88" si="174">MEDIAN($M81:$AF81)</f>
        <v>485.5</v>
      </c>
      <c r="AZ81" s="43">
        <f t="shared" ref="AZ81:AZ88" si="175">MEDIAN($AC81,$AD81,$Z81,$T81,$O81,Q81,AF81)</f>
        <v>465</v>
      </c>
      <c r="BA81" s="43">
        <f t="shared" ref="BA81:BA88" si="176">MEDIAN(M81,N81,P81,R81,S81,U81,V81,Y81,AA81,AB81,AE81,W81,X81)</f>
        <v>1427</v>
      </c>
      <c r="BB81" s="43">
        <f t="shared" ref="BB81:BB88" si="177">MEDIAN($AJ81:$AL81)</f>
        <v>757</v>
      </c>
      <c r="BC81" s="44">
        <f t="shared" ref="BC81:BC88" si="178">MEDIAN(D81:K81,M81:AF81,AJ81:AL81)</f>
        <v>1427</v>
      </c>
    </row>
    <row r="82" spans="1:55" s="204" customFormat="1">
      <c r="A82" s="199"/>
      <c r="B82" s="200" t="s">
        <v>231</v>
      </c>
      <c r="C82" s="201"/>
      <c r="D82" s="144">
        <v>0</v>
      </c>
      <c r="E82" s="160">
        <v>23872</v>
      </c>
      <c r="F82" s="160">
        <v>40775</v>
      </c>
      <c r="G82" s="160">
        <v>6005</v>
      </c>
      <c r="H82" s="144">
        <v>40000</v>
      </c>
      <c r="I82" s="144">
        <v>30689</v>
      </c>
      <c r="J82" s="160">
        <v>18567</v>
      </c>
      <c r="K82" s="144">
        <v>26875</v>
      </c>
      <c r="L82" s="43">
        <f t="shared" si="165"/>
        <v>186783</v>
      </c>
      <c r="M82" s="160">
        <v>18280</v>
      </c>
      <c r="N82" s="160">
        <v>0</v>
      </c>
      <c r="O82" s="160">
        <v>8967</v>
      </c>
      <c r="P82" s="160">
        <v>5062</v>
      </c>
      <c r="Q82" s="160">
        <v>25771</v>
      </c>
      <c r="R82" s="160">
        <v>12400</v>
      </c>
      <c r="S82" s="160">
        <v>9925</v>
      </c>
      <c r="T82" s="160">
        <v>0</v>
      </c>
      <c r="U82" s="160">
        <v>15450</v>
      </c>
      <c r="V82" s="144">
        <v>9119</v>
      </c>
      <c r="W82" s="144">
        <v>400</v>
      </c>
      <c r="X82" s="144">
        <v>7287</v>
      </c>
      <c r="Y82" s="160">
        <v>17026</v>
      </c>
      <c r="Z82" s="160">
        <v>0</v>
      </c>
      <c r="AA82" s="250">
        <v>0</v>
      </c>
      <c r="AB82" s="160">
        <v>2847</v>
      </c>
      <c r="AC82" s="160">
        <v>5163</v>
      </c>
      <c r="AD82" s="160">
        <v>10782</v>
      </c>
      <c r="AE82" s="160">
        <v>0</v>
      </c>
      <c r="AF82" s="160">
        <v>7500</v>
      </c>
      <c r="AG82" s="43">
        <f t="shared" si="166"/>
        <v>155979</v>
      </c>
      <c r="AH82" s="43">
        <f t="shared" si="167"/>
        <v>24912</v>
      </c>
      <c r="AI82" s="43">
        <f t="shared" si="167"/>
        <v>31294</v>
      </c>
      <c r="AJ82" s="160">
        <v>0</v>
      </c>
      <c r="AK82" s="144">
        <v>11663</v>
      </c>
      <c r="AL82" s="160">
        <v>7849</v>
      </c>
      <c r="AM82" s="43">
        <f t="shared" si="168"/>
        <v>19512</v>
      </c>
      <c r="AN82" s="44">
        <f t="shared" si="169"/>
        <v>362274</v>
      </c>
      <c r="AQ82" s="43">
        <f t="shared" si="170"/>
        <v>3359.375</v>
      </c>
      <c r="AR82" s="43">
        <f t="shared" si="171"/>
        <v>7798.95</v>
      </c>
      <c r="AS82" s="43">
        <f t="shared" si="171"/>
        <v>4982.3999999999996</v>
      </c>
      <c r="AT82" s="43">
        <f t="shared" si="171"/>
        <v>2086.2666666666669</v>
      </c>
      <c r="AU82" s="43">
        <f t="shared" si="172"/>
        <v>6504</v>
      </c>
      <c r="AV82" s="44">
        <f t="shared" si="172"/>
        <v>11686.258064516129</v>
      </c>
      <c r="AW82" s="122"/>
      <c r="AX82" s="43">
        <f t="shared" si="173"/>
        <v>25373.5</v>
      </c>
      <c r="AY82" s="43">
        <f t="shared" si="174"/>
        <v>7393.5</v>
      </c>
      <c r="AZ82" s="43">
        <f t="shared" si="175"/>
        <v>7500</v>
      </c>
      <c r="BA82" s="43">
        <f t="shared" si="176"/>
        <v>7287</v>
      </c>
      <c r="BB82" s="43">
        <f t="shared" si="177"/>
        <v>7849</v>
      </c>
      <c r="BC82" s="44">
        <f t="shared" si="178"/>
        <v>8967</v>
      </c>
    </row>
    <row r="83" spans="1:55" s="204" customFormat="1">
      <c r="A83" s="199"/>
      <c r="B83" s="200" t="s">
        <v>230</v>
      </c>
      <c r="C83" s="201"/>
      <c r="D83" s="144">
        <v>437</v>
      </c>
      <c r="E83" s="160">
        <v>4500</v>
      </c>
      <c r="F83" s="160">
        <v>16015</v>
      </c>
      <c r="G83" s="160">
        <v>193</v>
      </c>
      <c r="H83" s="144">
        <v>0</v>
      </c>
      <c r="I83" s="144">
        <v>0</v>
      </c>
      <c r="J83" s="160">
        <v>0</v>
      </c>
      <c r="K83" s="144">
        <v>13485</v>
      </c>
      <c r="L83" s="43">
        <f t="shared" si="165"/>
        <v>34630</v>
      </c>
      <c r="M83" s="160">
        <v>14</v>
      </c>
      <c r="N83" s="160">
        <v>0</v>
      </c>
      <c r="O83" s="160">
        <v>114</v>
      </c>
      <c r="P83" s="160">
        <v>646</v>
      </c>
      <c r="Q83" s="160">
        <v>0</v>
      </c>
      <c r="R83" s="160">
        <v>258</v>
      </c>
      <c r="S83" s="160">
        <v>4</v>
      </c>
      <c r="T83" s="160">
        <v>0</v>
      </c>
      <c r="U83" s="160">
        <v>0</v>
      </c>
      <c r="V83" s="144">
        <v>256</v>
      </c>
      <c r="W83" s="144"/>
      <c r="X83" s="144">
        <v>0</v>
      </c>
      <c r="Y83" s="160">
        <v>9</v>
      </c>
      <c r="Z83" s="160">
        <v>218</v>
      </c>
      <c r="AA83" s="250">
        <v>0</v>
      </c>
      <c r="AB83" s="160">
        <v>14</v>
      </c>
      <c r="AC83" s="160">
        <v>0</v>
      </c>
      <c r="AD83" s="160">
        <v>0</v>
      </c>
      <c r="AE83" s="160">
        <v>0</v>
      </c>
      <c r="AF83" s="160">
        <v>0</v>
      </c>
      <c r="AG83" s="43">
        <f t="shared" si="166"/>
        <v>1533</v>
      </c>
      <c r="AH83" s="43">
        <f t="shared" si="167"/>
        <v>332</v>
      </c>
      <c r="AI83" s="43">
        <f t="shared" si="167"/>
        <v>646</v>
      </c>
      <c r="AJ83" s="160">
        <v>0</v>
      </c>
      <c r="AK83" s="144">
        <v>0</v>
      </c>
      <c r="AL83" s="160">
        <v>0</v>
      </c>
      <c r="AM83" s="43">
        <f t="shared" si="168"/>
        <v>0</v>
      </c>
      <c r="AN83" s="44">
        <f t="shared" si="169"/>
        <v>36163</v>
      </c>
      <c r="AQ83" s="43">
        <f t="shared" si="170"/>
        <v>1685.625</v>
      </c>
      <c r="AR83" s="43">
        <f t="shared" si="171"/>
        <v>76.650000000000006</v>
      </c>
      <c r="AS83" s="43">
        <f t="shared" si="171"/>
        <v>66.400000000000006</v>
      </c>
      <c r="AT83" s="43">
        <f t="shared" si="171"/>
        <v>43.06666666666667</v>
      </c>
      <c r="AU83" s="43">
        <f t="shared" si="172"/>
        <v>0</v>
      </c>
      <c r="AV83" s="44">
        <f t="shared" si="172"/>
        <v>1166.5483870967741</v>
      </c>
      <c r="AW83" s="122"/>
      <c r="AX83" s="43">
        <f t="shared" si="173"/>
        <v>315</v>
      </c>
      <c r="AY83" s="43">
        <f t="shared" si="174"/>
        <v>0</v>
      </c>
      <c r="AZ83" s="43">
        <f t="shared" si="175"/>
        <v>0</v>
      </c>
      <c r="BA83" s="43">
        <f t="shared" si="176"/>
        <v>6.5</v>
      </c>
      <c r="BB83" s="43">
        <f t="shared" si="177"/>
        <v>0</v>
      </c>
      <c r="BC83" s="44">
        <f t="shared" si="178"/>
        <v>0</v>
      </c>
    </row>
    <row r="84" spans="1:55" s="204" customFormat="1">
      <c r="A84" s="199"/>
      <c r="B84" s="200" t="s">
        <v>229</v>
      </c>
      <c r="C84" s="201"/>
      <c r="D84" s="144">
        <v>4419</v>
      </c>
      <c r="E84" s="160">
        <v>5903</v>
      </c>
      <c r="F84" s="160">
        <v>23782</v>
      </c>
      <c r="G84" s="160">
        <v>31415</v>
      </c>
      <c r="H84" s="144">
        <v>11658</v>
      </c>
      <c r="I84" s="144">
        <v>22400</v>
      </c>
      <c r="J84" s="160">
        <v>9229</v>
      </c>
      <c r="K84" s="144">
        <v>7583</v>
      </c>
      <c r="L84" s="43">
        <f t="shared" si="165"/>
        <v>116389</v>
      </c>
      <c r="M84" s="160">
        <v>601</v>
      </c>
      <c r="N84" s="160">
        <v>325</v>
      </c>
      <c r="O84" s="160">
        <v>876</v>
      </c>
      <c r="P84" s="160">
        <v>1503</v>
      </c>
      <c r="Q84" s="160">
        <v>2548</v>
      </c>
      <c r="R84" s="160">
        <v>1905</v>
      </c>
      <c r="S84" s="160">
        <v>867</v>
      </c>
      <c r="T84" s="160">
        <v>2240</v>
      </c>
      <c r="U84" s="160">
        <v>2024</v>
      </c>
      <c r="V84" s="144">
        <v>1323</v>
      </c>
      <c r="W84" s="144">
        <v>154</v>
      </c>
      <c r="X84" s="144">
        <v>1137</v>
      </c>
      <c r="Y84" s="160">
        <v>7862</v>
      </c>
      <c r="Z84" s="160">
        <v>12145</v>
      </c>
      <c r="AA84" s="250">
        <v>6410</v>
      </c>
      <c r="AB84" s="160">
        <v>852</v>
      </c>
      <c r="AC84" s="160">
        <v>8293</v>
      </c>
      <c r="AD84" s="160">
        <v>4913</v>
      </c>
      <c r="AE84" s="160">
        <v>763</v>
      </c>
      <c r="AF84" s="160">
        <v>527</v>
      </c>
      <c r="AG84" s="43">
        <f t="shared" si="166"/>
        <v>57268</v>
      </c>
      <c r="AH84" s="43">
        <f t="shared" si="167"/>
        <v>28467</v>
      </c>
      <c r="AI84" s="43">
        <f t="shared" si="167"/>
        <v>15613</v>
      </c>
      <c r="AJ84" s="160">
        <v>8123</v>
      </c>
      <c r="AK84" s="144">
        <v>1867</v>
      </c>
      <c r="AL84" s="160">
        <v>1465</v>
      </c>
      <c r="AM84" s="43">
        <f t="shared" si="168"/>
        <v>11455</v>
      </c>
      <c r="AN84" s="44">
        <f t="shared" si="169"/>
        <v>185112</v>
      </c>
      <c r="AQ84" s="43">
        <f t="shared" si="170"/>
        <v>947.875</v>
      </c>
      <c r="AR84" s="43">
        <f t="shared" si="171"/>
        <v>2863.4</v>
      </c>
      <c r="AS84" s="43">
        <f t="shared" si="171"/>
        <v>5693.4</v>
      </c>
      <c r="AT84" s="43">
        <f t="shared" si="171"/>
        <v>1040.8666666666666</v>
      </c>
      <c r="AU84" s="43">
        <f t="shared" si="172"/>
        <v>3818.3333333333335</v>
      </c>
      <c r="AV84" s="44">
        <f t="shared" si="172"/>
        <v>5971.3548387096771</v>
      </c>
      <c r="AW84" s="122"/>
      <c r="AX84" s="43">
        <f t="shared" si="173"/>
        <v>10443.5</v>
      </c>
      <c r="AY84" s="43">
        <f t="shared" si="174"/>
        <v>1413</v>
      </c>
      <c r="AZ84" s="43">
        <f t="shared" si="175"/>
        <v>2548</v>
      </c>
      <c r="BA84" s="43">
        <f t="shared" si="176"/>
        <v>1137</v>
      </c>
      <c r="BB84" s="43">
        <f t="shared" si="177"/>
        <v>1867</v>
      </c>
      <c r="BC84" s="44">
        <f t="shared" si="178"/>
        <v>2240</v>
      </c>
    </row>
    <row r="85" spans="1:55" s="204" customFormat="1">
      <c r="A85" s="199"/>
      <c r="B85" s="200" t="s">
        <v>228</v>
      </c>
      <c r="C85" s="201"/>
      <c r="D85" s="144">
        <v>512</v>
      </c>
      <c r="E85" s="160">
        <v>1133</v>
      </c>
      <c r="F85" s="160">
        <v>5700</v>
      </c>
      <c r="G85" s="160">
        <v>11220</v>
      </c>
      <c r="H85" s="144">
        <v>4491</v>
      </c>
      <c r="I85" s="144">
        <v>5444</v>
      </c>
      <c r="J85" s="160">
        <v>2870</v>
      </c>
      <c r="K85" s="144">
        <v>6186</v>
      </c>
      <c r="L85" s="43">
        <f t="shared" si="165"/>
        <v>37556</v>
      </c>
      <c r="M85" s="160">
        <v>9</v>
      </c>
      <c r="N85" s="160">
        <v>806</v>
      </c>
      <c r="O85" s="160">
        <v>244</v>
      </c>
      <c r="P85" s="160">
        <v>189</v>
      </c>
      <c r="Q85" s="160">
        <v>20</v>
      </c>
      <c r="R85" s="160">
        <v>403</v>
      </c>
      <c r="S85" s="160">
        <v>84</v>
      </c>
      <c r="T85" s="160">
        <v>231</v>
      </c>
      <c r="U85" s="160">
        <v>891</v>
      </c>
      <c r="V85" s="144">
        <v>139</v>
      </c>
      <c r="W85" s="144"/>
      <c r="X85" s="144">
        <v>43</v>
      </c>
      <c r="Y85" s="160">
        <v>708</v>
      </c>
      <c r="Z85" s="160">
        <v>268</v>
      </c>
      <c r="AA85" s="250">
        <v>339</v>
      </c>
      <c r="AB85" s="160">
        <v>43</v>
      </c>
      <c r="AC85" s="160">
        <v>700</v>
      </c>
      <c r="AD85" s="160">
        <v>312</v>
      </c>
      <c r="AE85" s="160">
        <v>267</v>
      </c>
      <c r="AF85" s="160">
        <v>358</v>
      </c>
      <c r="AG85" s="43">
        <f t="shared" si="166"/>
        <v>6054</v>
      </c>
      <c r="AH85" s="43">
        <f t="shared" si="167"/>
        <v>1755</v>
      </c>
      <c r="AI85" s="43">
        <f t="shared" si="167"/>
        <v>1998</v>
      </c>
      <c r="AJ85" s="160">
        <v>191</v>
      </c>
      <c r="AK85" s="144">
        <v>123</v>
      </c>
      <c r="AL85" s="160">
        <v>38</v>
      </c>
      <c r="AM85" s="43">
        <f t="shared" si="168"/>
        <v>352</v>
      </c>
      <c r="AN85" s="44">
        <f t="shared" si="169"/>
        <v>43962</v>
      </c>
      <c r="AQ85" s="43">
        <f t="shared" si="170"/>
        <v>773.25</v>
      </c>
      <c r="AR85" s="43">
        <f t="shared" si="171"/>
        <v>302.7</v>
      </c>
      <c r="AS85" s="43">
        <f t="shared" si="171"/>
        <v>351</v>
      </c>
      <c r="AT85" s="43">
        <f t="shared" si="171"/>
        <v>133.19999999999999</v>
      </c>
      <c r="AU85" s="43">
        <f t="shared" si="172"/>
        <v>117.33333333333333</v>
      </c>
      <c r="AV85" s="44">
        <f t="shared" si="172"/>
        <v>1418.1290322580646</v>
      </c>
      <c r="AW85" s="122"/>
      <c r="AX85" s="43">
        <f t="shared" si="173"/>
        <v>4967.5</v>
      </c>
      <c r="AY85" s="43">
        <f t="shared" si="174"/>
        <v>267</v>
      </c>
      <c r="AZ85" s="43">
        <f t="shared" si="175"/>
        <v>268</v>
      </c>
      <c r="BA85" s="43">
        <f t="shared" si="176"/>
        <v>228</v>
      </c>
      <c r="BB85" s="43">
        <f t="shared" si="177"/>
        <v>123</v>
      </c>
      <c r="BC85" s="44">
        <f t="shared" si="178"/>
        <v>325.5</v>
      </c>
    </row>
    <row r="86" spans="1:55" s="204" customFormat="1">
      <c r="A86" s="199"/>
      <c r="B86" s="200" t="s">
        <v>227</v>
      </c>
      <c r="C86" s="201"/>
      <c r="D86" s="144">
        <v>103</v>
      </c>
      <c r="E86" s="160">
        <v>2927</v>
      </c>
      <c r="F86" s="160">
        <v>4883</v>
      </c>
      <c r="G86" s="160">
        <v>6787</v>
      </c>
      <c r="H86" s="144">
        <v>1709</v>
      </c>
      <c r="I86" s="144">
        <v>686</v>
      </c>
      <c r="J86" s="160">
        <v>1072</v>
      </c>
      <c r="K86" s="144">
        <v>520</v>
      </c>
      <c r="L86" s="43">
        <f t="shared" si="165"/>
        <v>18687</v>
      </c>
      <c r="M86" s="160">
        <v>11</v>
      </c>
      <c r="N86" s="160">
        <v>0</v>
      </c>
      <c r="O86" s="160">
        <v>472</v>
      </c>
      <c r="P86" s="160">
        <v>238</v>
      </c>
      <c r="Q86" s="160">
        <v>155</v>
      </c>
      <c r="R86" s="160">
        <v>0</v>
      </c>
      <c r="S86" s="160">
        <v>0</v>
      </c>
      <c r="T86" s="160">
        <v>176</v>
      </c>
      <c r="U86" s="160">
        <v>382</v>
      </c>
      <c r="V86" s="144">
        <v>0</v>
      </c>
      <c r="W86" s="144">
        <v>73</v>
      </c>
      <c r="X86" s="144">
        <v>24</v>
      </c>
      <c r="Y86" s="160">
        <v>879</v>
      </c>
      <c r="Z86" s="160">
        <v>607</v>
      </c>
      <c r="AA86" s="250">
        <v>14</v>
      </c>
      <c r="AB86" s="160">
        <v>36</v>
      </c>
      <c r="AC86" s="160">
        <v>117</v>
      </c>
      <c r="AD86" s="160">
        <v>81</v>
      </c>
      <c r="AE86" s="160">
        <v>6</v>
      </c>
      <c r="AF86" s="160">
        <v>74</v>
      </c>
      <c r="AG86" s="43">
        <f t="shared" si="166"/>
        <v>3345</v>
      </c>
      <c r="AH86" s="43">
        <f t="shared" si="167"/>
        <v>1453</v>
      </c>
      <c r="AI86" s="43">
        <f t="shared" si="167"/>
        <v>721</v>
      </c>
      <c r="AJ86" s="160">
        <v>4754</v>
      </c>
      <c r="AK86" s="144">
        <v>170</v>
      </c>
      <c r="AL86" s="160">
        <v>6</v>
      </c>
      <c r="AM86" s="43">
        <f t="shared" si="168"/>
        <v>4930</v>
      </c>
      <c r="AN86" s="44">
        <f t="shared" si="169"/>
        <v>26962</v>
      </c>
      <c r="AQ86" s="43">
        <f t="shared" si="170"/>
        <v>65</v>
      </c>
      <c r="AR86" s="43">
        <f t="shared" si="171"/>
        <v>167.25</v>
      </c>
      <c r="AS86" s="43">
        <f t="shared" si="171"/>
        <v>290.60000000000002</v>
      </c>
      <c r="AT86" s="43">
        <f t="shared" si="171"/>
        <v>48.06666666666667</v>
      </c>
      <c r="AU86" s="43">
        <f t="shared" si="172"/>
        <v>1643.3333333333333</v>
      </c>
      <c r="AV86" s="44">
        <f t="shared" si="172"/>
        <v>869.74193548387098</v>
      </c>
      <c r="AW86" s="122"/>
      <c r="AX86" s="43">
        <f t="shared" si="173"/>
        <v>1390.5</v>
      </c>
      <c r="AY86" s="43">
        <f t="shared" si="174"/>
        <v>73.5</v>
      </c>
      <c r="AZ86" s="43">
        <f t="shared" si="175"/>
        <v>155</v>
      </c>
      <c r="BA86" s="43">
        <f t="shared" si="176"/>
        <v>14</v>
      </c>
      <c r="BB86" s="43">
        <f t="shared" si="177"/>
        <v>170</v>
      </c>
      <c r="BC86" s="44">
        <f t="shared" si="178"/>
        <v>155</v>
      </c>
    </row>
    <row r="87" spans="1:55" s="204" customFormat="1">
      <c r="A87" s="199"/>
      <c r="B87" s="251" t="s">
        <v>125</v>
      </c>
      <c r="C87" s="201"/>
      <c r="D87" s="144">
        <v>0</v>
      </c>
      <c r="E87" s="160">
        <v>1005</v>
      </c>
      <c r="F87" s="160">
        <v>0</v>
      </c>
      <c r="G87" s="160">
        <v>0</v>
      </c>
      <c r="H87" s="144">
        <v>0</v>
      </c>
      <c r="I87" s="144">
        <v>0</v>
      </c>
      <c r="J87" s="160">
        <v>0</v>
      </c>
      <c r="K87" s="144">
        <v>131</v>
      </c>
      <c r="L87" s="43">
        <f t="shared" si="165"/>
        <v>1136</v>
      </c>
      <c r="M87" s="160">
        <v>0</v>
      </c>
      <c r="N87" s="160">
        <v>0</v>
      </c>
      <c r="O87" s="160">
        <v>0</v>
      </c>
      <c r="P87" s="160">
        <v>0</v>
      </c>
      <c r="Q87" s="160">
        <v>0</v>
      </c>
      <c r="R87" s="160">
        <v>0</v>
      </c>
      <c r="S87" s="160">
        <v>0</v>
      </c>
      <c r="T87" s="160">
        <v>0</v>
      </c>
      <c r="U87" s="160">
        <v>0</v>
      </c>
      <c r="V87" s="144">
        <v>3</v>
      </c>
      <c r="W87" s="144"/>
      <c r="X87" s="144">
        <v>0</v>
      </c>
      <c r="Y87" s="160">
        <v>0</v>
      </c>
      <c r="Z87" s="160">
        <v>0</v>
      </c>
      <c r="AA87" s="250">
        <v>459</v>
      </c>
      <c r="AB87" s="160">
        <v>0</v>
      </c>
      <c r="AC87" s="160">
        <v>0</v>
      </c>
      <c r="AD87" s="160">
        <v>0</v>
      </c>
      <c r="AE87" s="160">
        <v>0</v>
      </c>
      <c r="AF87" s="160">
        <v>0</v>
      </c>
      <c r="AG87" s="43">
        <f t="shared" si="166"/>
        <v>462</v>
      </c>
      <c r="AH87" s="43">
        <f t="shared" si="167"/>
        <v>0</v>
      </c>
      <c r="AI87" s="43">
        <f t="shared" si="167"/>
        <v>459</v>
      </c>
      <c r="AJ87" s="160">
        <v>0</v>
      </c>
      <c r="AK87" s="144">
        <v>0</v>
      </c>
      <c r="AL87" s="160">
        <v>10</v>
      </c>
      <c r="AM87" s="43">
        <f t="shared" si="168"/>
        <v>10</v>
      </c>
      <c r="AN87" s="44">
        <f t="shared" si="169"/>
        <v>1608</v>
      </c>
      <c r="AQ87" s="43">
        <f t="shared" si="170"/>
        <v>16.375</v>
      </c>
      <c r="AR87" s="43">
        <f t="shared" si="171"/>
        <v>23.1</v>
      </c>
      <c r="AS87" s="43">
        <f t="shared" si="171"/>
        <v>0</v>
      </c>
      <c r="AT87" s="43">
        <f t="shared" si="171"/>
        <v>30.6</v>
      </c>
      <c r="AU87" s="43">
        <f t="shared" si="172"/>
        <v>3.3333333333333335</v>
      </c>
      <c r="AV87" s="44">
        <f t="shared" si="172"/>
        <v>51.87096774193548</v>
      </c>
      <c r="AW87" s="122"/>
      <c r="AX87" s="43">
        <f t="shared" si="173"/>
        <v>0</v>
      </c>
      <c r="AY87" s="43">
        <f t="shared" si="174"/>
        <v>0</v>
      </c>
      <c r="AZ87" s="43">
        <f t="shared" si="175"/>
        <v>0</v>
      </c>
      <c r="BA87" s="43">
        <f t="shared" si="176"/>
        <v>0</v>
      </c>
      <c r="BB87" s="43">
        <f t="shared" si="177"/>
        <v>0</v>
      </c>
      <c r="BC87" s="44">
        <f t="shared" si="178"/>
        <v>0</v>
      </c>
    </row>
    <row r="88" spans="1:55" s="204" customFormat="1">
      <c r="A88" s="199"/>
      <c r="B88" s="200"/>
      <c r="C88" s="210" t="s">
        <v>226</v>
      </c>
      <c r="D88" s="252">
        <f t="shared" ref="D88:K88" si="179">SUM(D81:D87)</f>
        <v>6704</v>
      </c>
      <c r="E88" s="252">
        <f t="shared" si="179"/>
        <v>40475</v>
      </c>
      <c r="F88" s="252">
        <f t="shared" si="179"/>
        <v>93925</v>
      </c>
      <c r="G88" s="252">
        <f t="shared" si="179"/>
        <v>67315</v>
      </c>
      <c r="H88" s="252">
        <f t="shared" si="179"/>
        <v>59539</v>
      </c>
      <c r="I88" s="252">
        <f t="shared" si="179"/>
        <v>64868</v>
      </c>
      <c r="J88" s="252">
        <f t="shared" si="179"/>
        <v>36742</v>
      </c>
      <c r="K88" s="252">
        <f t="shared" si="179"/>
        <v>61147</v>
      </c>
      <c r="L88" s="45">
        <f t="shared" si="165"/>
        <v>430715</v>
      </c>
      <c r="M88" s="252">
        <f t="shared" ref="M88:V88" si="180">SUM(M81:M87)</f>
        <v>19155</v>
      </c>
      <c r="N88" s="252">
        <f t="shared" si="180"/>
        <v>6433</v>
      </c>
      <c r="O88" s="252">
        <f t="shared" si="180"/>
        <v>10748</v>
      </c>
      <c r="P88" s="252">
        <f t="shared" si="180"/>
        <v>7730</v>
      </c>
      <c r="Q88" s="252">
        <f t="shared" si="180"/>
        <v>31942</v>
      </c>
      <c r="R88" s="252">
        <f t="shared" si="180"/>
        <v>16466</v>
      </c>
      <c r="S88" s="252">
        <f t="shared" si="180"/>
        <v>10914</v>
      </c>
      <c r="T88" s="252">
        <f t="shared" si="180"/>
        <v>3065</v>
      </c>
      <c r="U88" s="252">
        <f t="shared" si="180"/>
        <v>20268</v>
      </c>
      <c r="V88" s="252">
        <f t="shared" si="180"/>
        <v>13231</v>
      </c>
      <c r="W88" s="252">
        <f t="shared" ref="W88:X88" si="181">SUM(W81:W87)</f>
        <v>628</v>
      </c>
      <c r="X88" s="252">
        <f t="shared" si="181"/>
        <v>8701</v>
      </c>
      <c r="Y88" s="252">
        <f t="shared" ref="Y88:AF88" si="182">SUM(Y81:Y87)</f>
        <v>26489</v>
      </c>
      <c r="Z88" s="252">
        <f t="shared" si="182"/>
        <v>14723</v>
      </c>
      <c r="AA88" s="252">
        <f t="shared" si="182"/>
        <v>34489</v>
      </c>
      <c r="AB88" s="252">
        <f t="shared" si="182"/>
        <v>5395</v>
      </c>
      <c r="AC88" s="252">
        <f t="shared" si="182"/>
        <v>14273</v>
      </c>
      <c r="AD88" s="252">
        <f t="shared" si="182"/>
        <v>16553</v>
      </c>
      <c r="AE88" s="252">
        <f t="shared" si="182"/>
        <v>2463</v>
      </c>
      <c r="AF88" s="252">
        <f t="shared" si="182"/>
        <v>8965</v>
      </c>
      <c r="AG88" s="45">
        <f t="shared" si="166"/>
        <v>272631</v>
      </c>
      <c r="AH88" s="45">
        <f t="shared" si="167"/>
        <v>59362</v>
      </c>
      <c r="AI88" s="45">
        <f t="shared" si="167"/>
        <v>81503</v>
      </c>
      <c r="AJ88" s="252">
        <f>SUM(AJ81:AJ87)</f>
        <v>18517</v>
      </c>
      <c r="AK88" s="252">
        <f>SUM(AK81:AK87)</f>
        <v>14580</v>
      </c>
      <c r="AL88" s="252">
        <f>SUM(AL81:AL87)</f>
        <v>9541</v>
      </c>
      <c r="AM88" s="45">
        <f t="shared" si="168"/>
        <v>42638</v>
      </c>
      <c r="AN88" s="211">
        <f t="shared" si="169"/>
        <v>745984</v>
      </c>
      <c r="AQ88" s="45">
        <f>K88/AQ$5</f>
        <v>7643.375</v>
      </c>
      <c r="AR88" s="45">
        <f>AG88/AR$5</f>
        <v>13631.55</v>
      </c>
      <c r="AS88" s="45">
        <f>AH88/AS$5</f>
        <v>11872.4</v>
      </c>
      <c r="AT88" s="45">
        <f>AI88/AT$5</f>
        <v>5433.5333333333338</v>
      </c>
      <c r="AU88" s="45">
        <f>AM88/AU$5</f>
        <v>14212.666666666666</v>
      </c>
      <c r="AV88" s="211">
        <f>AN88/AV$5</f>
        <v>24064</v>
      </c>
      <c r="AW88" s="122"/>
      <c r="AX88" s="45">
        <f t="shared" si="173"/>
        <v>60343</v>
      </c>
      <c r="AY88" s="45">
        <f t="shared" si="174"/>
        <v>12072.5</v>
      </c>
      <c r="AZ88" s="45">
        <f t="shared" si="175"/>
        <v>14273</v>
      </c>
      <c r="BA88" s="45">
        <f t="shared" si="176"/>
        <v>10914</v>
      </c>
      <c r="BB88" s="45">
        <f t="shared" si="177"/>
        <v>14580</v>
      </c>
      <c r="BC88" s="211">
        <f t="shared" si="178"/>
        <v>14723</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369</v>
      </c>
      <c r="J91" s="160">
        <v>0</v>
      </c>
      <c r="K91" s="144">
        <v>0</v>
      </c>
      <c r="L91" s="43"/>
      <c r="M91" s="160">
        <v>0</v>
      </c>
      <c r="N91" s="160">
        <v>0</v>
      </c>
      <c r="O91" s="160">
        <v>0</v>
      </c>
      <c r="P91" s="160">
        <v>2</v>
      </c>
      <c r="Q91" s="160">
        <v>0</v>
      </c>
      <c r="R91" s="160">
        <v>0</v>
      </c>
      <c r="S91" s="160">
        <v>0</v>
      </c>
      <c r="T91" s="160">
        <v>0</v>
      </c>
      <c r="U91" s="160">
        <v>0</v>
      </c>
      <c r="V91" s="144">
        <v>0</v>
      </c>
      <c r="W91" s="144">
        <v>2</v>
      </c>
      <c r="X91" s="144">
        <v>0</v>
      </c>
      <c r="Y91" s="160">
        <v>0</v>
      </c>
      <c r="Z91" s="160">
        <v>3000</v>
      </c>
      <c r="AA91" s="250">
        <v>0</v>
      </c>
      <c r="AB91" s="160">
        <v>0</v>
      </c>
      <c r="AC91" s="160">
        <v>1293</v>
      </c>
      <c r="AD91" s="160">
        <v>0</v>
      </c>
      <c r="AE91" s="160">
        <v>1369</v>
      </c>
      <c r="AF91" s="160">
        <v>0</v>
      </c>
      <c r="AG91" s="43">
        <f t="shared" ref="AG91:AG100" si="183">+SUM(M91:AF91)</f>
        <v>5666</v>
      </c>
      <c r="AH91" s="43">
        <f t="shared" ref="AH91:AH100" si="184">AC91+AD91+Z91+T91+O91</f>
        <v>4293</v>
      </c>
      <c r="AI91" s="43">
        <f t="shared" ref="AI91:AI100" si="185">AD91+AE91+AA91+U91+P91</f>
        <v>1371</v>
      </c>
      <c r="AJ91" s="160">
        <v>0</v>
      </c>
      <c r="AK91" s="144">
        <v>0</v>
      </c>
      <c r="AL91" s="160">
        <v>0</v>
      </c>
      <c r="AM91" s="43">
        <f t="shared" ref="AM91:AM100" si="186">+SUM(AJ91:AL91)</f>
        <v>0</v>
      </c>
      <c r="AN91" s="44">
        <f t="shared" ref="AN91:AN100" si="187">+AM91+AG91+L91</f>
        <v>5666</v>
      </c>
      <c r="AQ91" s="43">
        <f>K91/AQ$5</f>
        <v>0</v>
      </c>
      <c r="AR91" s="43">
        <f>AG91/AR$5</f>
        <v>283.3</v>
      </c>
      <c r="AS91" s="43">
        <f>AH91/AS$5</f>
        <v>858.6</v>
      </c>
      <c r="AT91" s="43">
        <f>AI91/AT$5</f>
        <v>91.4</v>
      </c>
      <c r="AU91" s="43">
        <f>AM91/AU$5</f>
        <v>0</v>
      </c>
      <c r="AV91" s="44">
        <f>AN91/AV$5</f>
        <v>182.7741935483871</v>
      </c>
      <c r="AW91" s="122"/>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204" customFormat="1">
      <c r="A92" s="199"/>
      <c r="B92" s="200" t="s">
        <v>223</v>
      </c>
      <c r="C92" s="201"/>
      <c r="D92" s="144">
        <v>16447</v>
      </c>
      <c r="E92" s="160">
        <v>5526</v>
      </c>
      <c r="F92" s="160">
        <v>25769</v>
      </c>
      <c r="G92" s="160">
        <v>157276</v>
      </c>
      <c r="H92" s="144">
        <v>16532</v>
      </c>
      <c r="I92" s="144">
        <v>28028</v>
      </c>
      <c r="J92" s="160">
        <v>10687</v>
      </c>
      <c r="K92" s="144">
        <v>21863</v>
      </c>
      <c r="L92" s="43">
        <f t="shared" ref="L92:L100" si="194">+SUM(D92:K92)</f>
        <v>282128</v>
      </c>
      <c r="M92" s="160">
        <v>1988</v>
      </c>
      <c r="N92" s="160">
        <v>2660</v>
      </c>
      <c r="O92" s="160">
        <v>4521</v>
      </c>
      <c r="P92" s="160">
        <v>2266</v>
      </c>
      <c r="Q92" s="160">
        <v>9545</v>
      </c>
      <c r="R92" s="160">
        <v>1857</v>
      </c>
      <c r="S92" s="160">
        <v>2517</v>
      </c>
      <c r="T92" s="160">
        <v>4272</v>
      </c>
      <c r="U92" s="160">
        <v>3388</v>
      </c>
      <c r="V92" s="144">
        <v>3382</v>
      </c>
      <c r="W92" s="144">
        <v>1369</v>
      </c>
      <c r="X92" s="144">
        <v>2027</v>
      </c>
      <c r="Y92" s="160">
        <v>5738</v>
      </c>
      <c r="Z92" s="160">
        <v>8137</v>
      </c>
      <c r="AA92" s="250">
        <v>4683</v>
      </c>
      <c r="AB92" s="160">
        <v>2661</v>
      </c>
      <c r="AC92" s="160">
        <v>3640</v>
      </c>
      <c r="AD92" s="160">
        <v>3342</v>
      </c>
      <c r="AE92" s="160">
        <v>1578</v>
      </c>
      <c r="AF92" s="160">
        <v>2757</v>
      </c>
      <c r="AG92" s="43">
        <f t="shared" si="183"/>
        <v>72328</v>
      </c>
      <c r="AH92" s="43">
        <f t="shared" si="184"/>
        <v>23912</v>
      </c>
      <c r="AI92" s="43">
        <f t="shared" si="185"/>
        <v>15257</v>
      </c>
      <c r="AJ92" s="160">
        <v>6025</v>
      </c>
      <c r="AK92" s="144">
        <v>1277</v>
      </c>
      <c r="AL92" s="160">
        <v>2504</v>
      </c>
      <c r="AM92" s="43">
        <f t="shared" si="186"/>
        <v>9806</v>
      </c>
      <c r="AN92" s="44">
        <f t="shared" si="187"/>
        <v>364262</v>
      </c>
      <c r="AQ92" s="43">
        <f t="shared" ref="AQ92:AQ99" si="195">K92/AQ$5</f>
        <v>2732.875</v>
      </c>
      <c r="AR92" s="43">
        <f t="shared" ref="AR92:AT99" si="196">AG92/AR$5</f>
        <v>3616.4</v>
      </c>
      <c r="AS92" s="43">
        <f t="shared" si="196"/>
        <v>4782.3999999999996</v>
      </c>
      <c r="AT92" s="43">
        <f t="shared" si="196"/>
        <v>1017.1333333333333</v>
      </c>
      <c r="AU92" s="43">
        <f t="shared" ref="AU92:AV99" si="197">AM92/AU$5</f>
        <v>3268.6666666666665</v>
      </c>
      <c r="AV92" s="44">
        <f t="shared" si="197"/>
        <v>11750.387096774193</v>
      </c>
      <c r="AW92" s="122"/>
      <c r="AX92" s="43">
        <f t="shared" si="188"/>
        <v>19197.5</v>
      </c>
      <c r="AY92" s="43">
        <f t="shared" si="189"/>
        <v>3049.5</v>
      </c>
      <c r="AZ92" s="43">
        <f t="shared" si="190"/>
        <v>4272</v>
      </c>
      <c r="BA92" s="43">
        <f t="shared" si="191"/>
        <v>2517</v>
      </c>
      <c r="BB92" s="43">
        <f t="shared" si="192"/>
        <v>2504</v>
      </c>
      <c r="BC92" s="44">
        <f t="shared" si="193"/>
        <v>3640</v>
      </c>
    </row>
    <row r="93" spans="1:55" s="204" customFormat="1">
      <c r="A93" s="199"/>
      <c r="B93" s="200" t="s">
        <v>222</v>
      </c>
      <c r="C93" s="201"/>
      <c r="D93" s="144">
        <v>9576</v>
      </c>
      <c r="E93" s="160">
        <v>4710</v>
      </c>
      <c r="F93" s="160">
        <v>14702</v>
      </c>
      <c r="G93" s="160">
        <v>21587</v>
      </c>
      <c r="H93" s="144">
        <v>5460</v>
      </c>
      <c r="I93" s="144">
        <v>27961</v>
      </c>
      <c r="J93" s="160">
        <v>11905</v>
      </c>
      <c r="K93" s="144">
        <v>11263</v>
      </c>
      <c r="L93" s="43">
        <f t="shared" si="194"/>
        <v>107164</v>
      </c>
      <c r="M93" s="160">
        <v>447</v>
      </c>
      <c r="N93" s="160">
        <v>1028</v>
      </c>
      <c r="O93" s="160">
        <v>2040</v>
      </c>
      <c r="P93" s="160">
        <v>924</v>
      </c>
      <c r="Q93" s="160">
        <v>3291</v>
      </c>
      <c r="R93" s="160">
        <v>1190</v>
      </c>
      <c r="S93" s="160">
        <v>969</v>
      </c>
      <c r="T93" s="160">
        <v>530</v>
      </c>
      <c r="U93" s="160">
        <v>796</v>
      </c>
      <c r="V93" s="144">
        <v>214</v>
      </c>
      <c r="W93" s="144">
        <v>811</v>
      </c>
      <c r="X93" s="144">
        <v>54</v>
      </c>
      <c r="Y93" s="160">
        <v>1306</v>
      </c>
      <c r="Z93" s="160">
        <v>3060</v>
      </c>
      <c r="AA93" s="250">
        <v>4014</v>
      </c>
      <c r="AB93" s="160">
        <v>942</v>
      </c>
      <c r="AC93" s="160">
        <v>1847</v>
      </c>
      <c r="AD93" s="160">
        <v>1720</v>
      </c>
      <c r="AE93" s="160">
        <v>761</v>
      </c>
      <c r="AF93" s="160">
        <v>1266</v>
      </c>
      <c r="AG93" s="43">
        <f t="shared" si="183"/>
        <v>27210</v>
      </c>
      <c r="AH93" s="43">
        <f t="shared" si="184"/>
        <v>9197</v>
      </c>
      <c r="AI93" s="43">
        <f t="shared" si="185"/>
        <v>8215</v>
      </c>
      <c r="AJ93" s="160">
        <v>3601</v>
      </c>
      <c r="AK93" s="144">
        <v>440</v>
      </c>
      <c r="AL93" s="160">
        <v>578</v>
      </c>
      <c r="AM93" s="43">
        <f t="shared" si="186"/>
        <v>4619</v>
      </c>
      <c r="AN93" s="44">
        <f t="shared" si="187"/>
        <v>138993</v>
      </c>
      <c r="AQ93" s="43">
        <f t="shared" si="195"/>
        <v>1407.875</v>
      </c>
      <c r="AR93" s="43">
        <f t="shared" si="196"/>
        <v>1360.5</v>
      </c>
      <c r="AS93" s="43">
        <f t="shared" si="196"/>
        <v>1839.4</v>
      </c>
      <c r="AT93" s="43">
        <f t="shared" si="196"/>
        <v>547.66666666666663</v>
      </c>
      <c r="AU93" s="43">
        <f t="shared" si="197"/>
        <v>1539.6666666666667</v>
      </c>
      <c r="AV93" s="44">
        <f t="shared" si="197"/>
        <v>4483.6451612903229</v>
      </c>
      <c r="AW93" s="122"/>
      <c r="AX93" s="43">
        <f t="shared" si="188"/>
        <v>11584</v>
      </c>
      <c r="AY93" s="43">
        <f t="shared" si="189"/>
        <v>998.5</v>
      </c>
      <c r="AZ93" s="43">
        <f t="shared" si="190"/>
        <v>1847</v>
      </c>
      <c r="BA93" s="43">
        <f t="shared" si="191"/>
        <v>924</v>
      </c>
      <c r="BB93" s="43">
        <f t="shared" si="192"/>
        <v>578</v>
      </c>
      <c r="BC93" s="44">
        <f t="shared" si="193"/>
        <v>1306</v>
      </c>
    </row>
    <row r="94" spans="1:55" s="204" customFormat="1">
      <c r="A94" s="199"/>
      <c r="B94" s="200" t="s">
        <v>221</v>
      </c>
      <c r="C94" s="201"/>
      <c r="D94" s="144">
        <v>13716</v>
      </c>
      <c r="E94" s="160">
        <v>3296</v>
      </c>
      <c r="F94" s="160">
        <v>11563</v>
      </c>
      <c r="G94" s="160">
        <v>3800</v>
      </c>
      <c r="H94" s="144">
        <v>7492</v>
      </c>
      <c r="I94" s="144">
        <v>5295</v>
      </c>
      <c r="J94" s="160">
        <v>8960</v>
      </c>
      <c r="K94" s="144">
        <v>4600</v>
      </c>
      <c r="L94" s="43">
        <f t="shared" si="194"/>
        <v>58722</v>
      </c>
      <c r="M94" s="160">
        <v>38</v>
      </c>
      <c r="N94" s="160">
        <v>1003</v>
      </c>
      <c r="O94" s="160">
        <v>4051</v>
      </c>
      <c r="P94" s="160">
        <v>1420</v>
      </c>
      <c r="Q94" s="160">
        <v>5320</v>
      </c>
      <c r="R94" s="160">
        <v>1814</v>
      </c>
      <c r="S94" s="160">
        <v>1029</v>
      </c>
      <c r="T94" s="160">
        <v>663</v>
      </c>
      <c r="U94" s="160">
        <v>225</v>
      </c>
      <c r="V94" s="144">
        <v>43</v>
      </c>
      <c r="W94" s="144">
        <v>722</v>
      </c>
      <c r="X94" s="144">
        <v>12</v>
      </c>
      <c r="Y94" s="160">
        <v>337</v>
      </c>
      <c r="Z94" s="160">
        <v>14202</v>
      </c>
      <c r="AA94" s="250">
        <v>5521</v>
      </c>
      <c r="AB94" s="160">
        <v>293</v>
      </c>
      <c r="AC94" s="160">
        <v>1219</v>
      </c>
      <c r="AD94" s="160">
        <v>4774</v>
      </c>
      <c r="AE94" s="160">
        <v>605</v>
      </c>
      <c r="AF94" s="160">
        <v>2871</v>
      </c>
      <c r="AG94" s="43">
        <f t="shared" si="183"/>
        <v>46162</v>
      </c>
      <c r="AH94" s="43">
        <f t="shared" si="184"/>
        <v>24909</v>
      </c>
      <c r="AI94" s="43">
        <f t="shared" si="185"/>
        <v>12545</v>
      </c>
      <c r="AJ94" s="160">
        <v>0</v>
      </c>
      <c r="AK94" s="144">
        <v>261</v>
      </c>
      <c r="AL94" s="160">
        <v>0</v>
      </c>
      <c r="AM94" s="43">
        <f t="shared" si="186"/>
        <v>261</v>
      </c>
      <c r="AN94" s="44">
        <f t="shared" si="187"/>
        <v>105145</v>
      </c>
      <c r="AQ94" s="43">
        <f t="shared" si="195"/>
        <v>575</v>
      </c>
      <c r="AR94" s="43">
        <f t="shared" si="196"/>
        <v>2308.1</v>
      </c>
      <c r="AS94" s="43">
        <f t="shared" si="196"/>
        <v>4981.8</v>
      </c>
      <c r="AT94" s="43">
        <f t="shared" si="196"/>
        <v>836.33333333333337</v>
      </c>
      <c r="AU94" s="43">
        <f t="shared" si="197"/>
        <v>87</v>
      </c>
      <c r="AV94" s="44">
        <f t="shared" si="197"/>
        <v>3391.7741935483873</v>
      </c>
      <c r="AW94" s="122"/>
      <c r="AX94" s="43">
        <f t="shared" si="188"/>
        <v>6393.5</v>
      </c>
      <c r="AY94" s="43">
        <f t="shared" si="189"/>
        <v>1016</v>
      </c>
      <c r="AZ94" s="43">
        <f t="shared" si="190"/>
        <v>4051</v>
      </c>
      <c r="BA94" s="43">
        <f t="shared" si="191"/>
        <v>605</v>
      </c>
      <c r="BB94" s="43">
        <f t="shared" si="192"/>
        <v>0</v>
      </c>
      <c r="BC94" s="44">
        <f t="shared" si="193"/>
        <v>1420</v>
      </c>
    </row>
    <row r="95" spans="1:55" s="204" customFormat="1">
      <c r="A95" s="199"/>
      <c r="B95" s="200" t="s">
        <v>220</v>
      </c>
      <c r="C95" s="201"/>
      <c r="D95" s="144">
        <v>0</v>
      </c>
      <c r="E95" s="160">
        <v>6616</v>
      </c>
      <c r="F95" s="160">
        <v>32299</v>
      </c>
      <c r="G95" s="160">
        <v>8786</v>
      </c>
      <c r="H95" s="144">
        <v>8296</v>
      </c>
      <c r="I95" s="144">
        <v>19522</v>
      </c>
      <c r="J95" s="160">
        <v>860</v>
      </c>
      <c r="K95" s="144">
        <v>5515</v>
      </c>
      <c r="L95" s="43">
        <f t="shared" si="194"/>
        <v>81894</v>
      </c>
      <c r="M95" s="160">
        <v>0</v>
      </c>
      <c r="N95" s="160">
        <v>0</v>
      </c>
      <c r="O95" s="160">
        <v>1880</v>
      </c>
      <c r="P95" s="160">
        <v>0</v>
      </c>
      <c r="Q95" s="160">
        <v>0</v>
      </c>
      <c r="R95" s="160">
        <v>0</v>
      </c>
      <c r="S95" s="160">
        <v>0</v>
      </c>
      <c r="T95" s="160">
        <v>0</v>
      </c>
      <c r="U95" s="160">
        <v>86</v>
      </c>
      <c r="V95" s="144">
        <v>2916</v>
      </c>
      <c r="W95" s="144">
        <v>235</v>
      </c>
      <c r="X95" s="144">
        <v>6</v>
      </c>
      <c r="Y95" s="160">
        <v>668</v>
      </c>
      <c r="Z95" s="160">
        <v>0</v>
      </c>
      <c r="AA95" s="250">
        <v>3329</v>
      </c>
      <c r="AB95" s="160">
        <v>0</v>
      </c>
      <c r="AC95" s="160">
        <v>0</v>
      </c>
      <c r="AD95" s="160">
        <v>2162</v>
      </c>
      <c r="AE95" s="160">
        <v>326</v>
      </c>
      <c r="AF95" s="160">
        <v>85</v>
      </c>
      <c r="AG95" s="43">
        <f t="shared" si="183"/>
        <v>11693</v>
      </c>
      <c r="AH95" s="43">
        <f t="shared" si="184"/>
        <v>4042</v>
      </c>
      <c r="AI95" s="43">
        <f t="shared" si="185"/>
        <v>5903</v>
      </c>
      <c r="AJ95" s="160">
        <v>0</v>
      </c>
      <c r="AK95" s="144">
        <v>0</v>
      </c>
      <c r="AL95" s="160">
        <v>0</v>
      </c>
      <c r="AM95" s="43">
        <f t="shared" si="186"/>
        <v>0</v>
      </c>
      <c r="AN95" s="44">
        <f t="shared" si="187"/>
        <v>93587</v>
      </c>
      <c r="AQ95" s="43">
        <f t="shared" si="195"/>
        <v>689.375</v>
      </c>
      <c r="AR95" s="43">
        <f t="shared" si="196"/>
        <v>584.65</v>
      </c>
      <c r="AS95" s="43">
        <f t="shared" si="196"/>
        <v>808.4</v>
      </c>
      <c r="AT95" s="43">
        <f t="shared" si="196"/>
        <v>393.53333333333336</v>
      </c>
      <c r="AU95" s="43">
        <f t="shared" si="197"/>
        <v>0</v>
      </c>
      <c r="AV95" s="44">
        <f t="shared" si="197"/>
        <v>3018.9354838709678</v>
      </c>
      <c r="AW95" s="122"/>
      <c r="AX95" s="43">
        <f t="shared" si="188"/>
        <v>7456</v>
      </c>
      <c r="AY95" s="43">
        <f t="shared" si="189"/>
        <v>3</v>
      </c>
      <c r="AZ95" s="43">
        <f t="shared" si="190"/>
        <v>0</v>
      </c>
      <c r="BA95" s="43">
        <f t="shared" si="191"/>
        <v>6</v>
      </c>
      <c r="BB95" s="43">
        <f t="shared" si="192"/>
        <v>0</v>
      </c>
      <c r="BC95" s="44">
        <f t="shared" si="193"/>
        <v>85</v>
      </c>
    </row>
    <row r="96" spans="1:55" s="204" customFormat="1">
      <c r="A96" s="199"/>
      <c r="B96" s="200" t="s">
        <v>219</v>
      </c>
      <c r="C96" s="201"/>
      <c r="D96" s="144">
        <v>0</v>
      </c>
      <c r="E96" s="160">
        <v>0</v>
      </c>
      <c r="F96" s="160">
        <v>8081</v>
      </c>
      <c r="G96" s="160">
        <v>0</v>
      </c>
      <c r="H96" s="144">
        <v>2000</v>
      </c>
      <c r="I96" s="144">
        <v>0</v>
      </c>
      <c r="J96" s="160">
        <v>161</v>
      </c>
      <c r="K96" s="144">
        <v>0</v>
      </c>
      <c r="L96" s="43">
        <f t="shared" si="194"/>
        <v>10242</v>
      </c>
      <c r="M96" s="160">
        <v>0</v>
      </c>
      <c r="N96" s="160">
        <v>680</v>
      </c>
      <c r="O96" s="160">
        <v>2863</v>
      </c>
      <c r="P96" s="160">
        <v>1000</v>
      </c>
      <c r="Q96" s="160">
        <v>0</v>
      </c>
      <c r="R96" s="160">
        <v>0</v>
      </c>
      <c r="S96" s="160">
        <v>763</v>
      </c>
      <c r="T96" s="160">
        <v>1147</v>
      </c>
      <c r="U96" s="160">
        <v>0</v>
      </c>
      <c r="V96" s="144">
        <v>0</v>
      </c>
      <c r="W96" s="144"/>
      <c r="X96" s="144">
        <v>0</v>
      </c>
      <c r="Y96" s="160">
        <v>0</v>
      </c>
      <c r="Z96" s="160">
        <v>0</v>
      </c>
      <c r="AA96" s="250">
        <v>34</v>
      </c>
      <c r="AB96" s="160">
        <v>0</v>
      </c>
      <c r="AC96" s="160">
        <v>0</v>
      </c>
      <c r="AD96" s="160">
        <v>12776</v>
      </c>
      <c r="AE96" s="160">
        <v>14268</v>
      </c>
      <c r="AF96" s="160">
        <v>0</v>
      </c>
      <c r="AG96" s="43">
        <f t="shared" si="183"/>
        <v>33531</v>
      </c>
      <c r="AH96" s="43">
        <f t="shared" si="184"/>
        <v>16786</v>
      </c>
      <c r="AI96" s="43">
        <f t="shared" si="185"/>
        <v>28078</v>
      </c>
      <c r="AJ96" s="160">
        <v>6000</v>
      </c>
      <c r="AK96" s="144">
        <v>0</v>
      </c>
      <c r="AL96" s="160">
        <v>0</v>
      </c>
      <c r="AM96" s="43">
        <f t="shared" si="186"/>
        <v>6000</v>
      </c>
      <c r="AN96" s="44">
        <f t="shared" si="187"/>
        <v>49773</v>
      </c>
      <c r="AQ96" s="43">
        <f t="shared" si="195"/>
        <v>0</v>
      </c>
      <c r="AR96" s="43">
        <f t="shared" si="196"/>
        <v>1676.55</v>
      </c>
      <c r="AS96" s="43">
        <f t="shared" si="196"/>
        <v>3357.2</v>
      </c>
      <c r="AT96" s="43">
        <f t="shared" si="196"/>
        <v>1871.8666666666666</v>
      </c>
      <c r="AU96" s="43">
        <f t="shared" si="197"/>
        <v>2000</v>
      </c>
      <c r="AV96" s="44">
        <f t="shared" si="197"/>
        <v>1605.5806451612902</v>
      </c>
      <c r="AW96" s="122"/>
      <c r="AX96" s="43">
        <f t="shared" si="188"/>
        <v>0</v>
      </c>
      <c r="AY96" s="43">
        <f t="shared" si="189"/>
        <v>0</v>
      </c>
      <c r="AZ96" s="43">
        <f t="shared" si="190"/>
        <v>0</v>
      </c>
      <c r="BA96" s="43">
        <f t="shared" si="191"/>
        <v>0</v>
      </c>
      <c r="BB96" s="43">
        <f t="shared" si="192"/>
        <v>0</v>
      </c>
      <c r="BC96" s="44">
        <f t="shared" si="193"/>
        <v>0</v>
      </c>
    </row>
    <row r="97" spans="1:55" s="204" customFormat="1">
      <c r="A97" s="199"/>
      <c r="B97" s="200" t="s">
        <v>218</v>
      </c>
      <c r="C97" s="201"/>
      <c r="D97" s="144">
        <v>4825</v>
      </c>
      <c r="E97" s="160">
        <v>39</v>
      </c>
      <c r="F97" s="160">
        <v>0</v>
      </c>
      <c r="G97" s="160">
        <v>726</v>
      </c>
      <c r="H97" s="144">
        <v>709</v>
      </c>
      <c r="I97" s="144">
        <v>0</v>
      </c>
      <c r="J97" s="160">
        <v>0</v>
      </c>
      <c r="K97" s="144">
        <v>0</v>
      </c>
      <c r="L97" s="43">
        <f t="shared" si="194"/>
        <v>6299</v>
      </c>
      <c r="M97" s="160">
        <v>0</v>
      </c>
      <c r="N97" s="160">
        <v>0</v>
      </c>
      <c r="O97" s="160">
        <v>765</v>
      </c>
      <c r="P97" s="160">
        <v>0</v>
      </c>
      <c r="Q97" s="160">
        <v>0</v>
      </c>
      <c r="R97" s="160">
        <v>21</v>
      </c>
      <c r="S97" s="160">
        <v>330</v>
      </c>
      <c r="T97" s="160">
        <v>0</v>
      </c>
      <c r="U97" s="160">
        <v>99</v>
      </c>
      <c r="V97" s="144">
        <v>0</v>
      </c>
      <c r="W97" s="144"/>
      <c r="X97" s="144">
        <v>0</v>
      </c>
      <c r="Y97" s="160">
        <v>0</v>
      </c>
      <c r="Z97" s="160">
        <v>2728</v>
      </c>
      <c r="AA97" s="250">
        <v>1224</v>
      </c>
      <c r="AB97" s="160">
        <v>57</v>
      </c>
      <c r="AC97" s="160">
        <v>3</v>
      </c>
      <c r="AD97" s="160">
        <v>0</v>
      </c>
      <c r="AE97" s="160">
        <v>332</v>
      </c>
      <c r="AF97" s="160">
        <v>0</v>
      </c>
      <c r="AG97" s="43">
        <f t="shared" si="183"/>
        <v>5559</v>
      </c>
      <c r="AH97" s="43">
        <f t="shared" si="184"/>
        <v>3496</v>
      </c>
      <c r="AI97" s="43">
        <f t="shared" si="185"/>
        <v>1655</v>
      </c>
      <c r="AJ97" s="160">
        <v>0</v>
      </c>
      <c r="AK97" s="144">
        <v>328</v>
      </c>
      <c r="AL97" s="160">
        <v>107</v>
      </c>
      <c r="AM97" s="43">
        <f t="shared" si="186"/>
        <v>435</v>
      </c>
      <c r="AN97" s="44">
        <f t="shared" si="187"/>
        <v>12293</v>
      </c>
      <c r="AQ97" s="43">
        <f t="shared" si="195"/>
        <v>0</v>
      </c>
      <c r="AR97" s="43">
        <f t="shared" si="196"/>
        <v>277.95</v>
      </c>
      <c r="AS97" s="43">
        <f t="shared" si="196"/>
        <v>699.2</v>
      </c>
      <c r="AT97" s="43">
        <f t="shared" si="196"/>
        <v>110.33333333333333</v>
      </c>
      <c r="AU97" s="43">
        <f t="shared" si="197"/>
        <v>145</v>
      </c>
      <c r="AV97" s="44">
        <f t="shared" si="197"/>
        <v>396.54838709677421</v>
      </c>
      <c r="AW97" s="122"/>
      <c r="AX97" s="43">
        <f t="shared" si="188"/>
        <v>19.5</v>
      </c>
      <c r="AY97" s="43">
        <f t="shared" si="189"/>
        <v>0</v>
      </c>
      <c r="AZ97" s="43">
        <f t="shared" si="190"/>
        <v>0</v>
      </c>
      <c r="BA97" s="43">
        <f t="shared" si="191"/>
        <v>10.5</v>
      </c>
      <c r="BB97" s="43">
        <f t="shared" si="192"/>
        <v>107</v>
      </c>
      <c r="BC97" s="44">
        <f t="shared" si="193"/>
        <v>1.5</v>
      </c>
    </row>
    <row r="98" spans="1:55" s="204" customFormat="1">
      <c r="A98" s="199"/>
      <c r="B98" s="200" t="s">
        <v>217</v>
      </c>
      <c r="C98" s="201"/>
      <c r="D98" s="144">
        <v>0</v>
      </c>
      <c r="E98" s="160">
        <v>0</v>
      </c>
      <c r="F98" s="160">
        <v>0</v>
      </c>
      <c r="G98" s="160">
        <v>0</v>
      </c>
      <c r="H98" s="144">
        <v>0</v>
      </c>
      <c r="I98" s="144">
        <v>0</v>
      </c>
      <c r="J98" s="160">
        <v>0</v>
      </c>
      <c r="K98" s="144">
        <v>0</v>
      </c>
      <c r="L98" s="43">
        <f t="shared" si="194"/>
        <v>0</v>
      </c>
      <c r="M98" s="160">
        <v>14</v>
      </c>
      <c r="N98" s="160">
        <v>0</v>
      </c>
      <c r="O98" s="160">
        <v>67</v>
      </c>
      <c r="P98" s="160">
        <v>0</v>
      </c>
      <c r="Q98" s="160">
        <v>0</v>
      </c>
      <c r="R98" s="160">
        <v>258</v>
      </c>
      <c r="S98" s="160">
        <v>0</v>
      </c>
      <c r="T98" s="160">
        <v>0</v>
      </c>
      <c r="U98" s="160">
        <v>0</v>
      </c>
      <c r="V98" s="144">
        <v>256</v>
      </c>
      <c r="W98" s="144"/>
      <c r="X98" s="144">
        <v>0</v>
      </c>
      <c r="Y98" s="160">
        <v>0</v>
      </c>
      <c r="Z98" s="160">
        <v>136</v>
      </c>
      <c r="AA98" s="250">
        <v>0</v>
      </c>
      <c r="AB98" s="160">
        <v>0</v>
      </c>
      <c r="AC98" s="160">
        <v>0</v>
      </c>
      <c r="AD98" s="160">
        <v>0</v>
      </c>
      <c r="AE98" s="160">
        <v>0</v>
      </c>
      <c r="AF98" s="160">
        <v>0</v>
      </c>
      <c r="AG98" s="43">
        <f t="shared" si="183"/>
        <v>731</v>
      </c>
      <c r="AH98" s="43">
        <f t="shared" si="184"/>
        <v>203</v>
      </c>
      <c r="AI98" s="43">
        <f t="shared" si="185"/>
        <v>0</v>
      </c>
      <c r="AJ98" s="160">
        <v>0</v>
      </c>
      <c r="AK98" s="144">
        <v>0</v>
      </c>
      <c r="AL98" s="160">
        <v>0</v>
      </c>
      <c r="AM98" s="43">
        <f t="shared" si="186"/>
        <v>0</v>
      </c>
      <c r="AN98" s="44">
        <f t="shared" si="187"/>
        <v>731</v>
      </c>
      <c r="AQ98" s="43">
        <f t="shared" si="195"/>
        <v>0</v>
      </c>
      <c r="AR98" s="43">
        <f t="shared" si="196"/>
        <v>36.549999999999997</v>
      </c>
      <c r="AS98" s="43">
        <f t="shared" si="196"/>
        <v>40.6</v>
      </c>
      <c r="AT98" s="43">
        <f t="shared" si="196"/>
        <v>0</v>
      </c>
      <c r="AU98" s="43">
        <f t="shared" si="197"/>
        <v>0</v>
      </c>
      <c r="AV98" s="44">
        <f t="shared" si="197"/>
        <v>23.580645161290324</v>
      </c>
      <c r="AW98" s="122"/>
      <c r="AX98" s="43">
        <f t="shared" si="188"/>
        <v>0</v>
      </c>
      <c r="AY98" s="43">
        <f t="shared" si="189"/>
        <v>0</v>
      </c>
      <c r="AZ98" s="43">
        <f t="shared" si="190"/>
        <v>0</v>
      </c>
      <c r="BA98" s="43">
        <f t="shared" si="191"/>
        <v>0</v>
      </c>
      <c r="BB98" s="43">
        <f t="shared" si="192"/>
        <v>0</v>
      </c>
      <c r="BC98" s="44">
        <f t="shared" si="193"/>
        <v>0</v>
      </c>
    </row>
    <row r="99" spans="1:55" s="204" customFormat="1">
      <c r="A99" s="199"/>
      <c r="B99" s="251" t="s">
        <v>198</v>
      </c>
      <c r="C99" s="201"/>
      <c r="D99" s="144">
        <v>0</v>
      </c>
      <c r="E99" s="160">
        <v>0</v>
      </c>
      <c r="F99" s="160">
        <v>0</v>
      </c>
      <c r="G99" s="160">
        <v>0</v>
      </c>
      <c r="H99" s="144">
        <v>4221</v>
      </c>
      <c r="I99" s="144">
        <v>0</v>
      </c>
      <c r="J99" s="160">
        <v>0</v>
      </c>
      <c r="K99" s="144">
        <v>2984</v>
      </c>
      <c r="L99" s="43">
        <f t="shared" si="194"/>
        <v>7205</v>
      </c>
      <c r="M99" s="160">
        <v>0</v>
      </c>
      <c r="N99" s="160">
        <v>0</v>
      </c>
      <c r="O99" s="160">
        <v>0</v>
      </c>
      <c r="P99" s="160">
        <v>290</v>
      </c>
      <c r="Q99" s="160">
        <v>0</v>
      </c>
      <c r="R99" s="160">
        <v>9505</v>
      </c>
      <c r="S99" s="160">
        <v>2673</v>
      </c>
      <c r="T99" s="160">
        <v>0</v>
      </c>
      <c r="U99" s="160">
        <v>200</v>
      </c>
      <c r="V99" s="144">
        <v>0</v>
      </c>
      <c r="W99" s="144">
        <v>47</v>
      </c>
      <c r="X99" s="144">
        <v>219</v>
      </c>
      <c r="Y99" s="160">
        <v>67</v>
      </c>
      <c r="Z99" s="160">
        <v>0</v>
      </c>
      <c r="AA99" s="250">
        <v>4167</v>
      </c>
      <c r="AB99" s="160">
        <v>0</v>
      </c>
      <c r="AC99" s="160">
        <v>0</v>
      </c>
      <c r="AD99" s="160">
        <v>0</v>
      </c>
      <c r="AE99" s="160">
        <v>0</v>
      </c>
      <c r="AF99" s="160">
        <v>0</v>
      </c>
      <c r="AG99" s="43">
        <f t="shared" si="183"/>
        <v>17168</v>
      </c>
      <c r="AH99" s="43">
        <f t="shared" si="184"/>
        <v>0</v>
      </c>
      <c r="AI99" s="43">
        <f t="shared" si="185"/>
        <v>4657</v>
      </c>
      <c r="AJ99" s="160">
        <v>0</v>
      </c>
      <c r="AK99" s="144">
        <v>168</v>
      </c>
      <c r="AL99" s="160">
        <v>53</v>
      </c>
      <c r="AM99" s="43">
        <f t="shared" si="186"/>
        <v>221</v>
      </c>
      <c r="AN99" s="44">
        <f t="shared" si="187"/>
        <v>24594</v>
      </c>
      <c r="AQ99" s="43">
        <f t="shared" si="195"/>
        <v>373</v>
      </c>
      <c r="AR99" s="43">
        <f t="shared" si="196"/>
        <v>858.4</v>
      </c>
      <c r="AS99" s="43">
        <f t="shared" si="196"/>
        <v>0</v>
      </c>
      <c r="AT99" s="43">
        <f t="shared" si="196"/>
        <v>310.46666666666664</v>
      </c>
      <c r="AU99" s="43">
        <f t="shared" si="197"/>
        <v>73.666666666666671</v>
      </c>
      <c r="AV99" s="44">
        <f t="shared" si="197"/>
        <v>793.35483870967744</v>
      </c>
      <c r="AW99" s="122"/>
      <c r="AX99" s="43">
        <f t="shared" si="188"/>
        <v>0</v>
      </c>
      <c r="AY99" s="43">
        <f t="shared" si="189"/>
        <v>0</v>
      </c>
      <c r="AZ99" s="43">
        <f t="shared" si="190"/>
        <v>0</v>
      </c>
      <c r="BA99" s="43">
        <f t="shared" si="191"/>
        <v>67</v>
      </c>
      <c r="BB99" s="43">
        <f t="shared" si="192"/>
        <v>53</v>
      </c>
      <c r="BC99" s="44">
        <f t="shared" si="193"/>
        <v>0</v>
      </c>
    </row>
    <row r="100" spans="1:55" s="204" customFormat="1">
      <c r="A100" s="199"/>
      <c r="B100" s="200"/>
      <c r="C100" s="210" t="s">
        <v>216</v>
      </c>
      <c r="D100" s="252">
        <f t="shared" ref="D100:K100" si="198">SUM(D91:D99)</f>
        <v>44564</v>
      </c>
      <c r="E100" s="252">
        <f t="shared" si="198"/>
        <v>20187</v>
      </c>
      <c r="F100" s="252">
        <f t="shared" si="198"/>
        <v>92414</v>
      </c>
      <c r="G100" s="252">
        <f t="shared" si="198"/>
        <v>192175</v>
      </c>
      <c r="H100" s="252">
        <f t="shared" si="198"/>
        <v>44710</v>
      </c>
      <c r="I100" s="252">
        <f t="shared" si="198"/>
        <v>81175</v>
      </c>
      <c r="J100" s="252">
        <f t="shared" si="198"/>
        <v>32573</v>
      </c>
      <c r="K100" s="252">
        <f t="shared" si="198"/>
        <v>46225</v>
      </c>
      <c r="L100" s="45">
        <f t="shared" si="194"/>
        <v>554023</v>
      </c>
      <c r="M100" s="252">
        <f t="shared" ref="M100:V100" si="199">SUM(M91:M99)</f>
        <v>2487</v>
      </c>
      <c r="N100" s="252">
        <f t="shared" si="199"/>
        <v>5371</v>
      </c>
      <c r="O100" s="252">
        <f t="shared" si="199"/>
        <v>16187</v>
      </c>
      <c r="P100" s="252">
        <f t="shared" si="199"/>
        <v>5902</v>
      </c>
      <c r="Q100" s="252">
        <f t="shared" si="199"/>
        <v>18156</v>
      </c>
      <c r="R100" s="252">
        <f t="shared" si="199"/>
        <v>14645</v>
      </c>
      <c r="S100" s="252">
        <f t="shared" si="199"/>
        <v>8281</v>
      </c>
      <c r="T100" s="252">
        <f t="shared" si="199"/>
        <v>6612</v>
      </c>
      <c r="U100" s="252">
        <f t="shared" si="199"/>
        <v>4794</v>
      </c>
      <c r="V100" s="252">
        <f t="shared" si="199"/>
        <v>6811</v>
      </c>
      <c r="W100" s="252">
        <f t="shared" ref="W100:X100" si="200">SUM(W91:W99)</f>
        <v>3186</v>
      </c>
      <c r="X100" s="252">
        <f t="shared" si="200"/>
        <v>2318</v>
      </c>
      <c r="Y100" s="252">
        <f t="shared" ref="Y100:AF100" si="201">SUM(Y91:Y99)</f>
        <v>8116</v>
      </c>
      <c r="Z100" s="252">
        <f t="shared" si="201"/>
        <v>31263</v>
      </c>
      <c r="AA100" s="252">
        <f t="shared" si="201"/>
        <v>22972</v>
      </c>
      <c r="AB100" s="252">
        <f t="shared" si="201"/>
        <v>3953</v>
      </c>
      <c r="AC100" s="252">
        <f t="shared" si="201"/>
        <v>8002</v>
      </c>
      <c r="AD100" s="252">
        <f t="shared" si="201"/>
        <v>24774</v>
      </c>
      <c r="AE100" s="252">
        <f t="shared" si="201"/>
        <v>19239</v>
      </c>
      <c r="AF100" s="252">
        <f t="shared" si="201"/>
        <v>6979</v>
      </c>
      <c r="AG100" s="45">
        <f t="shared" si="183"/>
        <v>220048</v>
      </c>
      <c r="AH100" s="45">
        <f t="shared" si="184"/>
        <v>86838</v>
      </c>
      <c r="AI100" s="45">
        <f t="shared" si="185"/>
        <v>77681</v>
      </c>
      <c r="AJ100" s="252">
        <f>SUM(AJ91:AJ99)</f>
        <v>15626</v>
      </c>
      <c r="AK100" s="252">
        <f>SUM(AK91:AK99)</f>
        <v>2474</v>
      </c>
      <c r="AL100" s="252">
        <f>SUM(AL91:AL99)</f>
        <v>3242</v>
      </c>
      <c r="AM100" s="45">
        <f t="shared" si="186"/>
        <v>21342</v>
      </c>
      <c r="AN100" s="211">
        <f t="shared" si="187"/>
        <v>795413</v>
      </c>
      <c r="AQ100" s="45">
        <f>K100/AQ$5</f>
        <v>5778.125</v>
      </c>
      <c r="AR100" s="45">
        <f>AG100/AR$5</f>
        <v>11002.4</v>
      </c>
      <c r="AS100" s="45">
        <f>AH100/AS$5</f>
        <v>17367.599999999999</v>
      </c>
      <c r="AT100" s="45">
        <f>AI100/AT$5</f>
        <v>5178.7333333333336</v>
      </c>
      <c r="AU100" s="45">
        <f>AM100/AU$5</f>
        <v>7114</v>
      </c>
      <c r="AV100" s="211">
        <f>AN100/AV$5</f>
        <v>25658.483870967742</v>
      </c>
      <c r="AW100" s="122"/>
      <c r="AX100" s="45">
        <f t="shared" si="188"/>
        <v>45467.5</v>
      </c>
      <c r="AY100" s="45">
        <f t="shared" si="189"/>
        <v>7490.5</v>
      </c>
      <c r="AZ100" s="45">
        <f t="shared" si="190"/>
        <v>16187</v>
      </c>
      <c r="BA100" s="45">
        <f t="shared" si="191"/>
        <v>5902</v>
      </c>
      <c r="BB100" s="45">
        <f t="shared" si="192"/>
        <v>3242</v>
      </c>
      <c r="BC100" s="211">
        <f t="shared" si="193"/>
        <v>14645</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2">D88-D100</f>
        <v>-37860</v>
      </c>
      <c r="E102" s="256">
        <f t="shared" si="202"/>
        <v>20288</v>
      </c>
      <c r="F102" s="256">
        <f t="shared" si="202"/>
        <v>1511</v>
      </c>
      <c r="G102" s="256">
        <f t="shared" si="202"/>
        <v>-124860</v>
      </c>
      <c r="H102" s="256">
        <f t="shared" si="202"/>
        <v>14829</v>
      </c>
      <c r="I102" s="256">
        <f t="shared" si="202"/>
        <v>-16307</v>
      </c>
      <c r="J102" s="256">
        <f t="shared" si="202"/>
        <v>4169</v>
      </c>
      <c r="K102" s="256">
        <f t="shared" si="202"/>
        <v>14922</v>
      </c>
      <c r="L102" s="42">
        <f>+SUM(D102:K102)</f>
        <v>-123308</v>
      </c>
      <c r="M102" s="256">
        <f t="shared" ref="M102:V102" si="203">M88-M100</f>
        <v>16668</v>
      </c>
      <c r="N102" s="256">
        <f t="shared" si="203"/>
        <v>1062</v>
      </c>
      <c r="O102" s="256">
        <f t="shared" si="203"/>
        <v>-5439</v>
      </c>
      <c r="P102" s="256">
        <f t="shared" si="203"/>
        <v>1828</v>
      </c>
      <c r="Q102" s="256">
        <f t="shared" si="203"/>
        <v>13786</v>
      </c>
      <c r="R102" s="256">
        <f t="shared" si="203"/>
        <v>1821</v>
      </c>
      <c r="S102" s="256">
        <f t="shared" si="203"/>
        <v>2633</v>
      </c>
      <c r="T102" s="256">
        <f t="shared" si="203"/>
        <v>-3547</v>
      </c>
      <c r="U102" s="256">
        <f t="shared" si="203"/>
        <v>15474</v>
      </c>
      <c r="V102" s="256">
        <f t="shared" si="203"/>
        <v>6420</v>
      </c>
      <c r="W102" s="256">
        <f t="shared" ref="W102:X102" si="204">W88-W100</f>
        <v>-2558</v>
      </c>
      <c r="X102" s="256">
        <f t="shared" si="204"/>
        <v>6383</v>
      </c>
      <c r="Y102" s="256">
        <f t="shared" ref="Y102:AF102" si="205">Y88-Y100</f>
        <v>18373</v>
      </c>
      <c r="Z102" s="256">
        <f t="shared" si="205"/>
        <v>-16540</v>
      </c>
      <c r="AA102" s="256">
        <f t="shared" si="205"/>
        <v>11517</v>
      </c>
      <c r="AB102" s="256">
        <f t="shared" si="205"/>
        <v>1442</v>
      </c>
      <c r="AC102" s="256">
        <f t="shared" si="205"/>
        <v>6271</v>
      </c>
      <c r="AD102" s="256">
        <f t="shared" si="205"/>
        <v>-8221</v>
      </c>
      <c r="AE102" s="256">
        <f t="shared" si="205"/>
        <v>-16776</v>
      </c>
      <c r="AF102" s="256">
        <f t="shared" si="205"/>
        <v>1986</v>
      </c>
      <c r="AG102" s="42">
        <f>+SUM(M102:AF102)</f>
        <v>52583</v>
      </c>
      <c r="AH102" s="42">
        <f>AC102+AD102+Z102+T102+O102</f>
        <v>-27476</v>
      </c>
      <c r="AI102" s="42">
        <f>AD102+AE102+AA102+U102+P102</f>
        <v>3822</v>
      </c>
      <c r="AJ102" s="256">
        <f>AJ88-AJ100</f>
        <v>2891</v>
      </c>
      <c r="AK102" s="256">
        <f>AK88-AK100</f>
        <v>12106</v>
      </c>
      <c r="AL102" s="256">
        <f>AL88-AL100</f>
        <v>6299</v>
      </c>
      <c r="AM102" s="42">
        <f>+SUM(AJ102:AL102)</f>
        <v>21296</v>
      </c>
      <c r="AN102" s="230">
        <f>+AM102+AG102+L102</f>
        <v>-49429</v>
      </c>
      <c r="AQ102" s="42">
        <f>K102/AQ$5</f>
        <v>1865.25</v>
      </c>
      <c r="AR102" s="42">
        <f>AG102/AR$5</f>
        <v>2629.15</v>
      </c>
      <c r="AS102" s="42">
        <f>AH102/AS$5</f>
        <v>-5495.2</v>
      </c>
      <c r="AT102" s="42">
        <f>AI102/AT$5</f>
        <v>254.8</v>
      </c>
      <c r="AU102" s="42">
        <f>AM102/AU$5</f>
        <v>7098.666666666667</v>
      </c>
      <c r="AV102" s="230">
        <f>AN102/AV$5</f>
        <v>-1594.483870967742</v>
      </c>
      <c r="AW102" s="122"/>
      <c r="AX102" s="42">
        <f t="shared" si="188"/>
        <v>2840</v>
      </c>
      <c r="AY102" s="42">
        <f t="shared" si="189"/>
        <v>1907</v>
      </c>
      <c r="AZ102" s="42">
        <f>MEDIAN($AC102,$AD102,$Z102,$T102,$O102,Q102,AF102)</f>
        <v>-3547</v>
      </c>
      <c r="BA102" s="42">
        <f>MEDIAN(M102,N102,P102,R102,S102,U102,V102,Y102,AA102,AB102,AE102,W102,X102)</f>
        <v>2633</v>
      </c>
      <c r="BB102" s="42">
        <f t="shared" ref="BB102" si="206">MEDIAN($AJ102:$AL102)</f>
        <v>6299</v>
      </c>
      <c r="BC102" s="230">
        <f>MEDIAN(D102:K102,M102:AF102,AJ102:AL102)</f>
        <v>2633</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303403</v>
      </c>
      <c r="E105" s="160">
        <v>142072</v>
      </c>
      <c r="F105" s="160">
        <v>752199</v>
      </c>
      <c r="G105" s="160">
        <v>819741</v>
      </c>
      <c r="H105" s="144">
        <v>447144</v>
      </c>
      <c r="I105" s="144">
        <v>0</v>
      </c>
      <c r="J105" s="160">
        <v>250666</v>
      </c>
      <c r="K105" s="144">
        <v>445187</v>
      </c>
      <c r="L105" s="43">
        <f t="shared" ref="L105:L110" si="207">+SUM(D105:K105)</f>
        <v>3160412</v>
      </c>
      <c r="M105" s="160">
        <v>22176</v>
      </c>
      <c r="N105" s="160">
        <v>34778</v>
      </c>
      <c r="O105" s="160">
        <v>133613</v>
      </c>
      <c r="P105" s="160">
        <v>63047</v>
      </c>
      <c r="Q105" s="160">
        <v>141484</v>
      </c>
      <c r="R105" s="160">
        <v>54759</v>
      </c>
      <c r="S105" s="160">
        <v>22164</v>
      </c>
      <c r="T105" s="160">
        <v>53201</v>
      </c>
      <c r="U105" s="160">
        <v>28370</v>
      </c>
      <c r="V105" s="144">
        <v>8997</v>
      </c>
      <c r="W105" s="144">
        <v>20975</v>
      </c>
      <c r="X105" s="144">
        <v>1968</v>
      </c>
      <c r="Y105" s="160">
        <v>21243</v>
      </c>
      <c r="Z105" s="160">
        <v>184638</v>
      </c>
      <c r="AA105" s="250">
        <v>81972</v>
      </c>
      <c r="AB105" s="160">
        <v>30347</v>
      </c>
      <c r="AC105" s="160">
        <v>82861</v>
      </c>
      <c r="AD105" s="160">
        <v>38522</v>
      </c>
      <c r="AE105" s="160">
        <v>21560</v>
      </c>
      <c r="AF105" s="160">
        <v>36902</v>
      </c>
      <c r="AG105" s="43">
        <f t="shared" ref="AG105:AG110" si="208">+SUM(M105:AF105)</f>
        <v>1083577</v>
      </c>
      <c r="AH105" s="43">
        <f t="shared" ref="AH105:AI110" si="209">AC105+AD105+Z105+T105+O105</f>
        <v>492835</v>
      </c>
      <c r="AI105" s="43">
        <f t="shared" si="209"/>
        <v>233471</v>
      </c>
      <c r="AJ105" s="160">
        <v>54037</v>
      </c>
      <c r="AK105" s="144">
        <v>7238</v>
      </c>
      <c r="AL105" s="160">
        <v>7571</v>
      </c>
      <c r="AM105" s="43">
        <f t="shared" ref="AM105:AM110" si="210">+SUM(AJ105:AL105)</f>
        <v>68846</v>
      </c>
      <c r="AN105" s="44">
        <f t="shared" ref="AN105:AN110" si="211">+AM105+AG105+L105</f>
        <v>4312835</v>
      </c>
      <c r="AQ105" s="43">
        <f t="shared" ref="AQ105:AQ109" si="212">K105/AQ$5</f>
        <v>55648.375</v>
      </c>
      <c r="AR105" s="43">
        <f t="shared" ref="AR105:AT109" si="213">AG105/AR$5</f>
        <v>54178.85</v>
      </c>
      <c r="AS105" s="43">
        <f t="shared" si="213"/>
        <v>98567</v>
      </c>
      <c r="AT105" s="43">
        <f t="shared" si="213"/>
        <v>15564.733333333334</v>
      </c>
      <c r="AU105" s="43">
        <f t="shared" ref="AU105:AV109" si="214">AM105/AU$5</f>
        <v>22948.666666666668</v>
      </c>
      <c r="AV105" s="44">
        <f t="shared" si="214"/>
        <v>139123.70967741936</v>
      </c>
      <c r="AW105" s="122"/>
      <c r="AX105" s="43">
        <f t="shared" ref="AX105:AX110" si="215">MEDIAN($D105:$K105)</f>
        <v>374295</v>
      </c>
      <c r="AY105" s="43">
        <f>MEDIAN($M105:$AF105)</f>
        <v>35840</v>
      </c>
      <c r="AZ105" s="43">
        <f t="shared" ref="AZ105:AZ110" si="216">MEDIAN($AC105,$AD105,$Z105,$T105,$O105,Q105,AF105)</f>
        <v>82861</v>
      </c>
      <c r="BA105" s="43">
        <f t="shared" ref="BA105:BA110" si="217">MEDIAN(M105,N105,P105,R105,S105,U105,V105,Y105,AA105,AB105,AE105,W105,X105)</f>
        <v>22176</v>
      </c>
      <c r="BB105" s="43">
        <f t="shared" ref="BB105:BB110" si="218">MEDIAN($AJ105:$AL105)</f>
        <v>7571</v>
      </c>
      <c r="BC105" s="44">
        <f t="shared" ref="BC105:BC110" si="219">MEDIAN(D105:K105,M105:AF105,AJ105:AL105)</f>
        <v>53201</v>
      </c>
    </row>
    <row r="106" spans="1:55" s="204" customFormat="1">
      <c r="A106" s="199"/>
      <c r="B106" s="200" t="s">
        <v>212</v>
      </c>
      <c r="C106" s="201"/>
      <c r="D106" s="144">
        <v>26958</v>
      </c>
      <c r="E106" s="160">
        <v>8686</v>
      </c>
      <c r="F106" s="160">
        <v>34378</v>
      </c>
      <c r="G106" s="160">
        <v>113349</v>
      </c>
      <c r="H106" s="144">
        <v>68044</v>
      </c>
      <c r="I106" s="144">
        <v>0</v>
      </c>
      <c r="J106" s="160">
        <v>21974</v>
      </c>
      <c r="K106" s="144">
        <v>28626</v>
      </c>
      <c r="L106" s="43">
        <f t="shared" si="207"/>
        <v>302015</v>
      </c>
      <c r="M106" s="160">
        <v>424</v>
      </c>
      <c r="N106" s="160">
        <v>2418</v>
      </c>
      <c r="O106" s="160">
        <v>7106</v>
      </c>
      <c r="P106" s="160">
        <v>0</v>
      </c>
      <c r="Q106" s="160">
        <v>6325</v>
      </c>
      <c r="R106" s="160">
        <v>2063</v>
      </c>
      <c r="S106" s="160">
        <v>2186</v>
      </c>
      <c r="T106" s="160">
        <v>7978</v>
      </c>
      <c r="U106" s="160">
        <v>1482</v>
      </c>
      <c r="V106" s="144">
        <v>88</v>
      </c>
      <c r="W106" s="144">
        <v>571</v>
      </c>
      <c r="X106" s="144">
        <v>0</v>
      </c>
      <c r="Y106" s="160">
        <v>9139</v>
      </c>
      <c r="Z106" s="160">
        <v>7923</v>
      </c>
      <c r="AA106" s="250">
        <v>5862</v>
      </c>
      <c r="AB106" s="160">
        <v>1187</v>
      </c>
      <c r="AC106" s="160">
        <v>1652</v>
      </c>
      <c r="AD106" s="160">
        <v>2456</v>
      </c>
      <c r="AE106" s="160">
        <v>1522</v>
      </c>
      <c r="AF106" s="160">
        <v>3229</v>
      </c>
      <c r="AG106" s="43">
        <f t="shared" si="208"/>
        <v>63611</v>
      </c>
      <c r="AH106" s="43">
        <f t="shared" si="209"/>
        <v>27115</v>
      </c>
      <c r="AI106" s="43">
        <f t="shared" si="209"/>
        <v>11322</v>
      </c>
      <c r="AJ106" s="160">
        <v>2092</v>
      </c>
      <c r="AK106" s="144">
        <v>1407</v>
      </c>
      <c r="AL106" s="160">
        <v>865</v>
      </c>
      <c r="AM106" s="43">
        <f t="shared" si="210"/>
        <v>4364</v>
      </c>
      <c r="AN106" s="44">
        <f t="shared" si="211"/>
        <v>369990</v>
      </c>
      <c r="AQ106" s="43">
        <f t="shared" si="212"/>
        <v>3578.25</v>
      </c>
      <c r="AR106" s="43">
        <f t="shared" si="213"/>
        <v>3180.55</v>
      </c>
      <c r="AS106" s="43">
        <f t="shared" si="213"/>
        <v>5423</v>
      </c>
      <c r="AT106" s="43">
        <f t="shared" si="213"/>
        <v>754.8</v>
      </c>
      <c r="AU106" s="43">
        <f t="shared" si="214"/>
        <v>1454.6666666666667</v>
      </c>
      <c r="AV106" s="44">
        <f t="shared" si="214"/>
        <v>11935.161290322581</v>
      </c>
      <c r="AW106" s="122"/>
      <c r="AX106" s="43">
        <f t="shared" si="215"/>
        <v>27792</v>
      </c>
      <c r="AY106" s="43">
        <f>MEDIAN($M106:$AF106)</f>
        <v>2124.5</v>
      </c>
      <c r="AZ106" s="43">
        <f t="shared" si="216"/>
        <v>6325</v>
      </c>
      <c r="BA106" s="43">
        <f t="shared" si="217"/>
        <v>1482</v>
      </c>
      <c r="BB106" s="43">
        <f t="shared" si="218"/>
        <v>1407</v>
      </c>
      <c r="BC106" s="44">
        <f t="shared" si="219"/>
        <v>2418</v>
      </c>
    </row>
    <row r="107" spans="1:55" s="204" customFormat="1">
      <c r="A107" s="199"/>
      <c r="B107" s="200" t="s">
        <v>211</v>
      </c>
      <c r="C107" s="201"/>
      <c r="D107" s="144">
        <v>10485</v>
      </c>
      <c r="E107" s="160">
        <v>10700</v>
      </c>
      <c r="F107" s="160">
        <v>32381</v>
      </c>
      <c r="G107" s="160">
        <v>94055</v>
      </c>
      <c r="H107" s="144">
        <v>32364</v>
      </c>
      <c r="I107" s="144">
        <v>0</v>
      </c>
      <c r="J107" s="160">
        <v>23094</v>
      </c>
      <c r="K107" s="144">
        <v>22151</v>
      </c>
      <c r="L107" s="43">
        <f t="shared" si="207"/>
        <v>225230</v>
      </c>
      <c r="M107" s="160">
        <v>1451</v>
      </c>
      <c r="N107" s="160">
        <v>1734</v>
      </c>
      <c r="O107" s="160">
        <v>3454</v>
      </c>
      <c r="P107" s="160">
        <v>4106</v>
      </c>
      <c r="Q107" s="160">
        <v>3307</v>
      </c>
      <c r="R107" s="160">
        <v>1520</v>
      </c>
      <c r="S107" s="160">
        <v>1890</v>
      </c>
      <c r="T107" s="160">
        <v>2839</v>
      </c>
      <c r="U107" s="160">
        <v>2301</v>
      </c>
      <c r="V107" s="144">
        <v>2467</v>
      </c>
      <c r="W107" s="144">
        <v>1799</v>
      </c>
      <c r="X107" s="144">
        <v>265</v>
      </c>
      <c r="Y107" s="160">
        <v>0</v>
      </c>
      <c r="Z107" s="160">
        <v>3165</v>
      </c>
      <c r="AA107" s="250">
        <v>4311</v>
      </c>
      <c r="AB107" s="160">
        <v>4046</v>
      </c>
      <c r="AC107" s="160">
        <v>10224</v>
      </c>
      <c r="AD107" s="160">
        <v>2068</v>
      </c>
      <c r="AE107" s="160">
        <v>1153</v>
      </c>
      <c r="AF107" s="160">
        <v>1096</v>
      </c>
      <c r="AG107" s="43">
        <f t="shared" si="208"/>
        <v>53196</v>
      </c>
      <c r="AH107" s="43">
        <f t="shared" si="209"/>
        <v>21750</v>
      </c>
      <c r="AI107" s="43">
        <f t="shared" si="209"/>
        <v>13939</v>
      </c>
      <c r="AJ107" s="160">
        <v>8589</v>
      </c>
      <c r="AK107" s="144">
        <v>766</v>
      </c>
      <c r="AL107" s="160">
        <v>481</v>
      </c>
      <c r="AM107" s="43">
        <f t="shared" si="210"/>
        <v>9836</v>
      </c>
      <c r="AN107" s="44">
        <f t="shared" si="211"/>
        <v>288262</v>
      </c>
      <c r="AQ107" s="43">
        <f t="shared" si="212"/>
        <v>2768.875</v>
      </c>
      <c r="AR107" s="43">
        <f t="shared" si="213"/>
        <v>2659.8</v>
      </c>
      <c r="AS107" s="43">
        <f t="shared" si="213"/>
        <v>4350</v>
      </c>
      <c r="AT107" s="43">
        <f t="shared" si="213"/>
        <v>929.26666666666665</v>
      </c>
      <c r="AU107" s="43">
        <f t="shared" si="214"/>
        <v>3278.6666666666665</v>
      </c>
      <c r="AV107" s="44">
        <f t="shared" si="214"/>
        <v>9298.7741935483864</v>
      </c>
      <c r="AW107" s="122"/>
      <c r="AX107" s="43">
        <f t="shared" si="215"/>
        <v>22622.5</v>
      </c>
      <c r="AY107" s="43">
        <f t="shared" ref="AY107:AY110" si="220">MEDIAN($M107:$AF107)</f>
        <v>2184.5</v>
      </c>
      <c r="AZ107" s="43">
        <f t="shared" si="216"/>
        <v>3165</v>
      </c>
      <c r="BA107" s="43">
        <f t="shared" si="217"/>
        <v>1799</v>
      </c>
      <c r="BB107" s="43">
        <f t="shared" si="218"/>
        <v>766</v>
      </c>
      <c r="BC107" s="44">
        <f t="shared" si="219"/>
        <v>2839</v>
      </c>
    </row>
    <row r="108" spans="1:55" s="204" customFormat="1">
      <c r="A108" s="199"/>
      <c r="B108" s="200" t="s">
        <v>210</v>
      </c>
      <c r="C108" s="201"/>
      <c r="D108" s="144">
        <v>0</v>
      </c>
      <c r="E108" s="160">
        <v>5045</v>
      </c>
      <c r="F108" s="160">
        <v>0</v>
      </c>
      <c r="G108" s="160">
        <v>0</v>
      </c>
      <c r="H108" s="144">
        <v>0</v>
      </c>
      <c r="I108" s="144">
        <v>0</v>
      </c>
      <c r="J108" s="160">
        <v>0</v>
      </c>
      <c r="K108" s="144">
        <v>0</v>
      </c>
      <c r="L108" s="43">
        <f t="shared" si="207"/>
        <v>5045</v>
      </c>
      <c r="M108" s="160">
        <v>0</v>
      </c>
      <c r="N108" s="160">
        <v>0</v>
      </c>
      <c r="O108" s="160">
        <v>1810</v>
      </c>
      <c r="P108" s="160">
        <v>0</v>
      </c>
      <c r="Q108" s="160">
        <v>0</v>
      </c>
      <c r="R108" s="160">
        <v>0</v>
      </c>
      <c r="S108" s="160">
        <v>0</v>
      </c>
      <c r="T108" s="160">
        <v>0</v>
      </c>
      <c r="U108" s="160">
        <v>0</v>
      </c>
      <c r="V108" s="144">
        <v>0</v>
      </c>
      <c r="W108" s="144"/>
      <c r="X108" s="144">
        <v>0</v>
      </c>
      <c r="Y108" s="160">
        <v>0</v>
      </c>
      <c r="Z108" s="160">
        <v>1868</v>
      </c>
      <c r="AA108" s="250">
        <v>0</v>
      </c>
      <c r="AB108" s="160">
        <v>0</v>
      </c>
      <c r="AC108" s="160">
        <v>0</v>
      </c>
      <c r="AD108" s="160">
        <v>0</v>
      </c>
      <c r="AE108" s="160">
        <v>0</v>
      </c>
      <c r="AF108" s="160">
        <v>0</v>
      </c>
      <c r="AG108" s="43">
        <f t="shared" si="208"/>
        <v>3678</v>
      </c>
      <c r="AH108" s="43">
        <f t="shared" si="209"/>
        <v>3678</v>
      </c>
      <c r="AI108" s="43">
        <f t="shared" si="209"/>
        <v>0</v>
      </c>
      <c r="AJ108" s="160">
        <v>0</v>
      </c>
      <c r="AK108" s="144">
        <v>0</v>
      </c>
      <c r="AL108" s="160">
        <v>0</v>
      </c>
      <c r="AM108" s="43">
        <f t="shared" si="210"/>
        <v>0</v>
      </c>
      <c r="AN108" s="44">
        <f t="shared" si="211"/>
        <v>8723</v>
      </c>
      <c r="AQ108" s="43">
        <f t="shared" si="212"/>
        <v>0</v>
      </c>
      <c r="AR108" s="43">
        <f t="shared" si="213"/>
        <v>183.9</v>
      </c>
      <c r="AS108" s="43">
        <f t="shared" si="213"/>
        <v>735.6</v>
      </c>
      <c r="AT108" s="43">
        <f t="shared" si="213"/>
        <v>0</v>
      </c>
      <c r="AU108" s="43">
        <f t="shared" si="214"/>
        <v>0</v>
      </c>
      <c r="AV108" s="44">
        <f t="shared" si="214"/>
        <v>281.38709677419354</v>
      </c>
      <c r="AW108" s="122"/>
      <c r="AX108" s="43">
        <f t="shared" si="215"/>
        <v>0</v>
      </c>
      <c r="AY108" s="43">
        <f t="shared" si="220"/>
        <v>0</v>
      </c>
      <c r="AZ108" s="43">
        <f t="shared" si="216"/>
        <v>0</v>
      </c>
      <c r="BA108" s="43">
        <f t="shared" si="217"/>
        <v>0</v>
      </c>
      <c r="BB108" s="43">
        <f t="shared" si="218"/>
        <v>0</v>
      </c>
      <c r="BC108" s="44">
        <f t="shared" si="219"/>
        <v>0</v>
      </c>
    </row>
    <row r="109" spans="1:55" s="204" customFormat="1">
      <c r="A109" s="199"/>
      <c r="B109" s="251" t="s">
        <v>198</v>
      </c>
      <c r="C109" s="201"/>
      <c r="D109" s="144">
        <v>2396</v>
      </c>
      <c r="E109" s="160">
        <v>1443</v>
      </c>
      <c r="F109" s="160">
        <v>61405</v>
      </c>
      <c r="G109" s="160">
        <v>140755</v>
      </c>
      <c r="H109" s="144">
        <v>4346</v>
      </c>
      <c r="I109" s="144">
        <v>1080440</v>
      </c>
      <c r="J109" s="160">
        <v>6363</v>
      </c>
      <c r="K109" s="144">
        <v>12558</v>
      </c>
      <c r="L109" s="43">
        <f t="shared" si="207"/>
        <v>1309706</v>
      </c>
      <c r="M109" s="160">
        <v>0</v>
      </c>
      <c r="N109" s="160">
        <v>1934</v>
      </c>
      <c r="O109" s="160">
        <v>733</v>
      </c>
      <c r="P109" s="160">
        <v>2783</v>
      </c>
      <c r="Q109" s="160">
        <v>2922</v>
      </c>
      <c r="R109" s="160">
        <v>207</v>
      </c>
      <c r="S109" s="160">
        <v>11</v>
      </c>
      <c r="T109" s="160">
        <v>246</v>
      </c>
      <c r="U109" s="160">
        <v>623</v>
      </c>
      <c r="V109" s="144">
        <v>0</v>
      </c>
      <c r="W109" s="144">
        <v>105</v>
      </c>
      <c r="X109" s="144">
        <v>430</v>
      </c>
      <c r="Y109" s="160">
        <v>592</v>
      </c>
      <c r="Z109" s="160">
        <v>1065</v>
      </c>
      <c r="AA109" s="250">
        <v>5400</v>
      </c>
      <c r="AB109" s="160">
        <v>2078</v>
      </c>
      <c r="AC109" s="160">
        <v>0</v>
      </c>
      <c r="AD109" s="160">
        <v>290</v>
      </c>
      <c r="AE109" s="160">
        <v>62</v>
      </c>
      <c r="AF109" s="160">
        <v>2555</v>
      </c>
      <c r="AG109" s="43">
        <f t="shared" si="208"/>
        <v>22036</v>
      </c>
      <c r="AH109" s="43">
        <f t="shared" si="209"/>
        <v>2334</v>
      </c>
      <c r="AI109" s="43">
        <f t="shared" si="209"/>
        <v>9158</v>
      </c>
      <c r="AJ109" s="160">
        <v>8781</v>
      </c>
      <c r="AK109" s="144">
        <v>363</v>
      </c>
      <c r="AL109" s="160">
        <v>1483</v>
      </c>
      <c r="AM109" s="43">
        <f t="shared" si="210"/>
        <v>10627</v>
      </c>
      <c r="AN109" s="44">
        <f t="shared" si="211"/>
        <v>1342369</v>
      </c>
      <c r="AQ109" s="43">
        <f t="shared" si="212"/>
        <v>1569.75</v>
      </c>
      <c r="AR109" s="43">
        <f t="shared" si="213"/>
        <v>1101.8</v>
      </c>
      <c r="AS109" s="43">
        <f t="shared" si="213"/>
        <v>466.8</v>
      </c>
      <c r="AT109" s="43">
        <f t="shared" si="213"/>
        <v>610.5333333333333</v>
      </c>
      <c r="AU109" s="43">
        <f t="shared" si="214"/>
        <v>3542.3333333333335</v>
      </c>
      <c r="AV109" s="44">
        <f t="shared" si="214"/>
        <v>43302.225806451614</v>
      </c>
      <c r="AW109" s="122"/>
      <c r="AX109" s="43">
        <f t="shared" si="215"/>
        <v>9460.5</v>
      </c>
      <c r="AY109" s="43">
        <f t="shared" si="220"/>
        <v>511</v>
      </c>
      <c r="AZ109" s="43">
        <f t="shared" si="216"/>
        <v>733</v>
      </c>
      <c r="BA109" s="43">
        <f t="shared" si="217"/>
        <v>430</v>
      </c>
      <c r="BB109" s="43">
        <f t="shared" si="218"/>
        <v>1483</v>
      </c>
      <c r="BC109" s="44">
        <f t="shared" si="219"/>
        <v>1443</v>
      </c>
    </row>
    <row r="110" spans="1:55" s="204" customFormat="1">
      <c r="A110" s="199"/>
      <c r="B110" s="200"/>
      <c r="C110" s="210" t="s">
        <v>209</v>
      </c>
      <c r="D110" s="252">
        <f t="shared" ref="D110:K110" si="221">SUM(D105:D109)</f>
        <v>343242</v>
      </c>
      <c r="E110" s="252">
        <f t="shared" si="221"/>
        <v>167946</v>
      </c>
      <c r="F110" s="252">
        <f t="shared" si="221"/>
        <v>880363</v>
      </c>
      <c r="G110" s="252">
        <f t="shared" si="221"/>
        <v>1167900</v>
      </c>
      <c r="H110" s="252">
        <f t="shared" si="221"/>
        <v>551898</v>
      </c>
      <c r="I110" s="252">
        <f t="shared" si="221"/>
        <v>1080440</v>
      </c>
      <c r="J110" s="252">
        <f t="shared" si="221"/>
        <v>302097</v>
      </c>
      <c r="K110" s="252">
        <f t="shared" si="221"/>
        <v>508522</v>
      </c>
      <c r="L110" s="45">
        <f t="shared" si="207"/>
        <v>5002408</v>
      </c>
      <c r="M110" s="252">
        <f t="shared" ref="M110:V110" si="222">SUM(M105:M109)</f>
        <v>24051</v>
      </c>
      <c r="N110" s="252">
        <f t="shared" si="222"/>
        <v>40864</v>
      </c>
      <c r="O110" s="252">
        <f t="shared" si="222"/>
        <v>146716</v>
      </c>
      <c r="P110" s="252">
        <f t="shared" si="222"/>
        <v>69936</v>
      </c>
      <c r="Q110" s="252">
        <f t="shared" si="222"/>
        <v>154038</v>
      </c>
      <c r="R110" s="252">
        <f t="shared" si="222"/>
        <v>58549</v>
      </c>
      <c r="S110" s="252">
        <f t="shared" si="222"/>
        <v>26251</v>
      </c>
      <c r="T110" s="252">
        <f t="shared" si="222"/>
        <v>64264</v>
      </c>
      <c r="U110" s="252">
        <f t="shared" si="222"/>
        <v>32776</v>
      </c>
      <c r="V110" s="252">
        <f t="shared" si="222"/>
        <v>11552</v>
      </c>
      <c r="W110" s="252">
        <f t="shared" ref="W110:X110" si="223">SUM(W105:W109)</f>
        <v>23450</v>
      </c>
      <c r="X110" s="252">
        <f t="shared" si="223"/>
        <v>2663</v>
      </c>
      <c r="Y110" s="252">
        <f t="shared" ref="Y110:AF110" si="224">SUM(Y105:Y109)</f>
        <v>30974</v>
      </c>
      <c r="Z110" s="252">
        <f t="shared" si="224"/>
        <v>198659</v>
      </c>
      <c r="AA110" s="252">
        <f t="shared" si="224"/>
        <v>97545</v>
      </c>
      <c r="AB110" s="252">
        <f t="shared" si="224"/>
        <v>37658</v>
      </c>
      <c r="AC110" s="252">
        <f t="shared" si="224"/>
        <v>94737</v>
      </c>
      <c r="AD110" s="252">
        <f t="shared" si="224"/>
        <v>43336</v>
      </c>
      <c r="AE110" s="252">
        <f t="shared" si="224"/>
        <v>24297</v>
      </c>
      <c r="AF110" s="252">
        <f t="shared" si="224"/>
        <v>43782</v>
      </c>
      <c r="AG110" s="45">
        <f t="shared" si="208"/>
        <v>1226098</v>
      </c>
      <c r="AH110" s="45">
        <f t="shared" si="209"/>
        <v>547712</v>
      </c>
      <c r="AI110" s="45">
        <f t="shared" si="209"/>
        <v>267890</v>
      </c>
      <c r="AJ110" s="252">
        <f>SUM(AJ105:AJ109)</f>
        <v>73499</v>
      </c>
      <c r="AK110" s="252">
        <f>SUM(AK105:AK109)</f>
        <v>9774</v>
      </c>
      <c r="AL110" s="252">
        <f>SUM(AL105:AL109)</f>
        <v>10400</v>
      </c>
      <c r="AM110" s="45">
        <f t="shared" si="210"/>
        <v>93673</v>
      </c>
      <c r="AN110" s="211">
        <f t="shared" si="211"/>
        <v>6322179</v>
      </c>
      <c r="AQ110" s="45">
        <f>K110/AQ$5</f>
        <v>63565.25</v>
      </c>
      <c r="AR110" s="45">
        <f>AG110/AR$5</f>
        <v>61304.9</v>
      </c>
      <c r="AS110" s="45">
        <f>AH110/AS$5</f>
        <v>109542.39999999999</v>
      </c>
      <c r="AT110" s="45">
        <f>AI110/AT$5</f>
        <v>17859.333333333332</v>
      </c>
      <c r="AU110" s="45">
        <f>AM110/AU$5</f>
        <v>31224.333333333332</v>
      </c>
      <c r="AV110" s="211">
        <f>AN110/AV$5</f>
        <v>203941.25806451612</v>
      </c>
      <c r="AW110" s="122"/>
      <c r="AX110" s="45">
        <f t="shared" si="215"/>
        <v>530210</v>
      </c>
      <c r="AY110" s="45">
        <f t="shared" si="220"/>
        <v>42100</v>
      </c>
      <c r="AZ110" s="45">
        <f t="shared" si="216"/>
        <v>94737</v>
      </c>
      <c r="BA110" s="45">
        <f t="shared" si="217"/>
        <v>30974</v>
      </c>
      <c r="BB110" s="45">
        <f t="shared" si="218"/>
        <v>10400</v>
      </c>
      <c r="BC110" s="211">
        <f t="shared" si="219"/>
        <v>64264</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v>0</v>
      </c>
      <c r="N112" s="160">
        <v>30</v>
      </c>
      <c r="O112" s="160">
        <v>105</v>
      </c>
      <c r="P112" s="160">
        <v>0</v>
      </c>
      <c r="Q112" s="160">
        <v>0</v>
      </c>
      <c r="R112" s="160">
        <v>0</v>
      </c>
      <c r="S112" s="160">
        <v>0</v>
      </c>
      <c r="T112" s="160">
        <v>18</v>
      </c>
      <c r="U112" s="160">
        <v>0</v>
      </c>
      <c r="V112" s="144">
        <v>0</v>
      </c>
      <c r="W112" s="144"/>
      <c r="X112" s="144">
        <v>0</v>
      </c>
      <c r="Y112" s="160">
        <v>0</v>
      </c>
      <c r="Z112" s="160">
        <v>0</v>
      </c>
      <c r="AA112" s="250">
        <v>0</v>
      </c>
      <c r="AB112" s="160">
        <v>0</v>
      </c>
      <c r="AC112" s="160">
        <v>38</v>
      </c>
      <c r="AD112" s="160">
        <v>0</v>
      </c>
      <c r="AE112" s="160">
        <v>0</v>
      </c>
      <c r="AF112" s="160">
        <v>0</v>
      </c>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41</v>
      </c>
      <c r="E113" s="160">
        <v>0</v>
      </c>
      <c r="F113" s="160">
        <v>7832</v>
      </c>
      <c r="G113" s="160">
        <v>150</v>
      </c>
      <c r="H113" s="144">
        <v>0</v>
      </c>
      <c r="I113" s="144">
        <v>89090</v>
      </c>
      <c r="J113" s="160">
        <v>3415</v>
      </c>
      <c r="K113" s="144">
        <v>0</v>
      </c>
      <c r="L113" s="43">
        <f>+SUM(D113:K113)</f>
        <v>100528</v>
      </c>
      <c r="M113" s="160">
        <v>169</v>
      </c>
      <c r="N113" s="160">
        <v>0</v>
      </c>
      <c r="O113" s="160">
        <v>50</v>
      </c>
      <c r="P113" s="160">
        <v>15</v>
      </c>
      <c r="Q113" s="160">
        <v>0</v>
      </c>
      <c r="R113" s="160">
        <v>650</v>
      </c>
      <c r="S113" s="160">
        <v>0</v>
      </c>
      <c r="T113" s="160">
        <v>1850</v>
      </c>
      <c r="U113" s="160">
        <v>14</v>
      </c>
      <c r="V113" s="144">
        <v>0</v>
      </c>
      <c r="W113" s="144"/>
      <c r="X113" s="144">
        <v>1</v>
      </c>
      <c r="Y113" s="160">
        <v>0</v>
      </c>
      <c r="Z113" s="160">
        <v>0</v>
      </c>
      <c r="AA113" s="250">
        <v>10</v>
      </c>
      <c r="AB113" s="160">
        <v>20</v>
      </c>
      <c r="AC113" s="160">
        <v>0</v>
      </c>
      <c r="AD113" s="160">
        <v>0</v>
      </c>
      <c r="AE113" s="160">
        <v>23</v>
      </c>
      <c r="AF113" s="160">
        <v>10</v>
      </c>
      <c r="AG113" s="43">
        <f>+SUM(M113:AF113)</f>
        <v>2812</v>
      </c>
      <c r="AH113" s="43">
        <f>AC113+AD113+Z113+T113+O113</f>
        <v>1900</v>
      </c>
      <c r="AI113" s="43">
        <f>AD113+AE113+AA113+U113+P113</f>
        <v>62</v>
      </c>
      <c r="AJ113" s="160">
        <v>3558</v>
      </c>
      <c r="AK113" s="144">
        <v>0</v>
      </c>
      <c r="AL113" s="160">
        <v>0</v>
      </c>
      <c r="AM113" s="43">
        <f t="shared" ref="AM113:AM119" si="225">+SUM(AJ113:AL113)</f>
        <v>3558</v>
      </c>
      <c r="AN113" s="44">
        <f t="shared" ref="AN113:AN119" si="226">+AM113+AG113+L113</f>
        <v>106898</v>
      </c>
      <c r="AQ113" s="43">
        <f t="shared" ref="AQ113:AQ114" si="227">K113/AQ$5</f>
        <v>0</v>
      </c>
      <c r="AR113" s="43">
        <f t="shared" ref="AR113:AT114" si="228">AG113/AR$5</f>
        <v>140.6</v>
      </c>
      <c r="AS113" s="43">
        <f t="shared" si="228"/>
        <v>380</v>
      </c>
      <c r="AT113" s="43">
        <f t="shared" si="228"/>
        <v>4.1333333333333337</v>
      </c>
      <c r="AU113" s="43">
        <f t="shared" ref="AU113:AV114" si="229">AM113/AU$5</f>
        <v>1186</v>
      </c>
      <c r="AV113" s="44">
        <f t="shared" si="229"/>
        <v>3448.3225806451615</v>
      </c>
      <c r="AW113" s="122"/>
      <c r="AX113" s="43">
        <f t="shared" ref="AX113:AX119" si="230">MEDIAN($D113:$K113)</f>
        <v>95.5</v>
      </c>
      <c r="AY113" s="43">
        <f>MEDIAN($M113:$AF113)</f>
        <v>10</v>
      </c>
      <c r="AZ113" s="43">
        <f t="shared" ref="AZ113:AZ119" si="231">MEDIAN($AC113,$AD113,$Z113,$T113,$O113,Q113,AF113)</f>
        <v>0</v>
      </c>
      <c r="BA113" s="43">
        <f t="shared" ref="BA113:BA119" si="232">MEDIAN(M113,N113,P113,R113,S113,U113,V113,Y113,AA113,AB113,AE113,W113,X113)</f>
        <v>12</v>
      </c>
      <c r="BB113" s="43">
        <f t="shared" ref="BB113:BB119" si="233">MEDIAN($AJ113:$AL113)</f>
        <v>0</v>
      </c>
      <c r="BC113" s="44">
        <f t="shared" ref="BC113:BC119" si="234">MEDIAN(D113:K113,M113:AF113,AJ113:AL113)</f>
        <v>10</v>
      </c>
    </row>
    <row r="114" spans="1:55" s="204" customFormat="1">
      <c r="A114" s="199"/>
      <c r="B114" s="200" t="s">
        <v>206</v>
      </c>
      <c r="C114" s="201"/>
      <c r="D114" s="144">
        <v>648</v>
      </c>
      <c r="E114" s="160">
        <v>2364</v>
      </c>
      <c r="F114" s="160">
        <v>0</v>
      </c>
      <c r="G114" s="160">
        <v>0</v>
      </c>
      <c r="H114" s="144">
        <v>1634</v>
      </c>
      <c r="I114" s="144">
        <v>7696</v>
      </c>
      <c r="J114" s="160">
        <v>0</v>
      </c>
      <c r="K114" s="144">
        <v>601</v>
      </c>
      <c r="L114" s="43">
        <f>+SUM(D114:K114)</f>
        <v>12943</v>
      </c>
      <c r="M114" s="160"/>
      <c r="N114" s="160"/>
      <c r="O114" s="160"/>
      <c r="P114" s="160"/>
      <c r="Q114" s="160"/>
      <c r="R114" s="160"/>
      <c r="S114" s="160"/>
      <c r="T114" s="160"/>
      <c r="U114" s="160"/>
      <c r="V114" s="144"/>
      <c r="W114" s="144"/>
      <c r="X114" s="144"/>
      <c r="Y114" s="160"/>
      <c r="Z114" s="160"/>
      <c r="AA114" s="250"/>
      <c r="AB114" s="160"/>
      <c r="AC114" s="160"/>
      <c r="AD114" s="160"/>
      <c r="AE114" s="160"/>
      <c r="AF114" s="160"/>
      <c r="AG114" s="43">
        <f>+SUM(M114:AF114)</f>
        <v>0</v>
      </c>
      <c r="AH114" s="43">
        <f>AC114+AD114+Z114+T114+O114</f>
        <v>0</v>
      </c>
      <c r="AI114" s="43">
        <f>AD114+AE114+AA114+U114+P114</f>
        <v>0</v>
      </c>
      <c r="AJ114" s="160">
        <v>6</v>
      </c>
      <c r="AK114" s="144">
        <v>0</v>
      </c>
      <c r="AL114" s="160">
        <v>0</v>
      </c>
      <c r="AM114" s="43">
        <f t="shared" si="225"/>
        <v>6</v>
      </c>
      <c r="AN114" s="44">
        <f t="shared" si="226"/>
        <v>12949</v>
      </c>
      <c r="AQ114" s="43">
        <f t="shared" si="227"/>
        <v>75.125</v>
      </c>
      <c r="AR114" s="43">
        <f t="shared" si="228"/>
        <v>0</v>
      </c>
      <c r="AS114" s="43">
        <f t="shared" si="228"/>
        <v>0</v>
      </c>
      <c r="AT114" s="43">
        <f t="shared" si="228"/>
        <v>0</v>
      </c>
      <c r="AU114" s="43">
        <f t="shared" si="229"/>
        <v>2</v>
      </c>
      <c r="AV114" s="44">
        <f t="shared" si="229"/>
        <v>417.70967741935482</v>
      </c>
      <c r="AW114" s="122"/>
      <c r="AX114" s="258">
        <f t="shared" si="230"/>
        <v>624.5</v>
      </c>
      <c r="AY114" s="258" t="e">
        <f t="shared" ref="AY114:AY119" si="235">MEDIAN($M114:$AF114)</f>
        <v>#NUM!</v>
      </c>
      <c r="AZ114" s="258" t="e">
        <f t="shared" si="231"/>
        <v>#NUM!</v>
      </c>
      <c r="BA114" s="258" t="e">
        <f t="shared" si="232"/>
        <v>#NUM!</v>
      </c>
      <c r="BB114" s="258">
        <f t="shared" si="233"/>
        <v>0</v>
      </c>
      <c r="BC114" s="44">
        <f t="shared" si="234"/>
        <v>6</v>
      </c>
    </row>
    <row r="115" spans="1:55" s="204" customFormat="1">
      <c r="A115" s="245"/>
      <c r="B115" s="200" t="s">
        <v>205</v>
      </c>
      <c r="C115" s="201"/>
      <c r="D115" s="259">
        <f t="shared" ref="D115:V115" si="236">D113+D114</f>
        <v>689</v>
      </c>
      <c r="E115" s="252">
        <f t="shared" si="236"/>
        <v>2364</v>
      </c>
      <c r="F115" s="252">
        <f t="shared" si="236"/>
        <v>7832</v>
      </c>
      <c r="G115" s="252">
        <f t="shared" si="236"/>
        <v>150</v>
      </c>
      <c r="H115" s="252">
        <f t="shared" si="236"/>
        <v>1634</v>
      </c>
      <c r="I115" s="252">
        <f t="shared" si="236"/>
        <v>96786</v>
      </c>
      <c r="J115" s="252">
        <f t="shared" si="236"/>
        <v>3415</v>
      </c>
      <c r="K115" s="252">
        <f t="shared" si="236"/>
        <v>601</v>
      </c>
      <c r="L115" s="45">
        <f t="shared" si="236"/>
        <v>113471</v>
      </c>
      <c r="M115" s="252">
        <f t="shared" si="236"/>
        <v>169</v>
      </c>
      <c r="N115" s="252">
        <f t="shared" si="236"/>
        <v>0</v>
      </c>
      <c r="O115" s="252">
        <f t="shared" si="236"/>
        <v>50</v>
      </c>
      <c r="P115" s="252">
        <f t="shared" si="236"/>
        <v>15</v>
      </c>
      <c r="Q115" s="252">
        <f t="shared" si="236"/>
        <v>0</v>
      </c>
      <c r="R115" s="252">
        <f t="shared" si="236"/>
        <v>650</v>
      </c>
      <c r="S115" s="252">
        <f t="shared" si="236"/>
        <v>0</v>
      </c>
      <c r="T115" s="252">
        <f t="shared" si="236"/>
        <v>1850</v>
      </c>
      <c r="U115" s="252">
        <f t="shared" si="236"/>
        <v>14</v>
      </c>
      <c r="V115" s="252">
        <f t="shared" si="236"/>
        <v>0</v>
      </c>
      <c r="W115" s="252">
        <f t="shared" ref="W115:X115" si="237">W113+W114</f>
        <v>0</v>
      </c>
      <c r="X115" s="252">
        <f t="shared" si="237"/>
        <v>1</v>
      </c>
      <c r="Y115" s="252">
        <f t="shared" ref="Y115:AL115" si="238">Y113+Y114</f>
        <v>0</v>
      </c>
      <c r="Z115" s="252">
        <f t="shared" si="238"/>
        <v>0</v>
      </c>
      <c r="AA115" s="252">
        <f t="shared" si="238"/>
        <v>10</v>
      </c>
      <c r="AB115" s="252">
        <f t="shared" si="238"/>
        <v>20</v>
      </c>
      <c r="AC115" s="252">
        <f t="shared" si="238"/>
        <v>0</v>
      </c>
      <c r="AD115" s="252">
        <f t="shared" si="238"/>
        <v>0</v>
      </c>
      <c r="AE115" s="252">
        <f t="shared" si="238"/>
        <v>23</v>
      </c>
      <c r="AF115" s="252">
        <f t="shared" si="238"/>
        <v>10</v>
      </c>
      <c r="AG115" s="45">
        <f t="shared" si="238"/>
        <v>2812</v>
      </c>
      <c r="AH115" s="45">
        <f t="shared" si="238"/>
        <v>1900</v>
      </c>
      <c r="AI115" s="45">
        <f t="shared" si="238"/>
        <v>62</v>
      </c>
      <c r="AJ115" s="252">
        <f t="shared" si="238"/>
        <v>3564</v>
      </c>
      <c r="AK115" s="252">
        <f t="shared" si="238"/>
        <v>0</v>
      </c>
      <c r="AL115" s="252">
        <f t="shared" si="238"/>
        <v>0</v>
      </c>
      <c r="AM115" s="45">
        <f t="shared" si="225"/>
        <v>3564</v>
      </c>
      <c r="AN115" s="211">
        <f t="shared" si="226"/>
        <v>119847</v>
      </c>
      <c r="AQ115" s="45">
        <f>K115/AQ$5</f>
        <v>75.125</v>
      </c>
      <c r="AR115" s="45">
        <f>AG115/AR$5</f>
        <v>140.6</v>
      </c>
      <c r="AS115" s="45">
        <f>AH115/AS$5</f>
        <v>380</v>
      </c>
      <c r="AT115" s="45">
        <f>AI115/AT$5</f>
        <v>4.1333333333333337</v>
      </c>
      <c r="AU115" s="45">
        <f>AM115/AU$5</f>
        <v>1188</v>
      </c>
      <c r="AV115" s="211">
        <f>AN115/AV$5</f>
        <v>3866.0322580645161</v>
      </c>
      <c r="AW115" s="122"/>
      <c r="AX115" s="43">
        <f t="shared" si="230"/>
        <v>1999</v>
      </c>
      <c r="AY115" s="43">
        <f t="shared" si="235"/>
        <v>5.5</v>
      </c>
      <c r="AZ115" s="43">
        <f t="shared" si="231"/>
        <v>0</v>
      </c>
      <c r="BA115" s="43">
        <f t="shared" si="232"/>
        <v>10</v>
      </c>
      <c r="BB115" s="43">
        <f t="shared" si="233"/>
        <v>0</v>
      </c>
      <c r="BC115" s="211">
        <f t="shared" si="234"/>
        <v>15</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1698</v>
      </c>
      <c r="U116" s="160">
        <v>0</v>
      </c>
      <c r="V116" s="144">
        <v>0</v>
      </c>
      <c r="W116" s="144"/>
      <c r="X116" s="144">
        <v>0</v>
      </c>
      <c r="Y116" s="160">
        <v>3045</v>
      </c>
      <c r="Z116" s="160">
        <v>0</v>
      </c>
      <c r="AA116" s="250">
        <v>3</v>
      </c>
      <c r="AB116" s="160">
        <v>44</v>
      </c>
      <c r="AC116" s="160">
        <v>0</v>
      </c>
      <c r="AD116" s="160">
        <v>1</v>
      </c>
      <c r="AE116" s="160">
        <v>543</v>
      </c>
      <c r="AF116" s="160">
        <v>0</v>
      </c>
      <c r="AG116" s="43">
        <f>+SUM(M116:AF116)</f>
        <v>5334</v>
      </c>
      <c r="AH116" s="43">
        <f t="shared" ref="AH116:AI119" si="239">AC116+AD116+Z116+T116+O116</f>
        <v>1699</v>
      </c>
      <c r="AI116" s="43">
        <f t="shared" si="239"/>
        <v>547</v>
      </c>
      <c r="AJ116" s="160">
        <v>2849</v>
      </c>
      <c r="AK116" s="144">
        <v>0</v>
      </c>
      <c r="AL116" s="160">
        <v>221</v>
      </c>
      <c r="AM116" s="43">
        <f t="shared" si="225"/>
        <v>3070</v>
      </c>
      <c r="AN116" s="44">
        <f t="shared" si="226"/>
        <v>8404</v>
      </c>
      <c r="AQ116" s="43">
        <f t="shared" ref="AQ116:AQ118" si="240">K116/AQ$5</f>
        <v>0</v>
      </c>
      <c r="AR116" s="43">
        <f t="shared" ref="AR116:AT118" si="241">AG116/AR$5</f>
        <v>266.7</v>
      </c>
      <c r="AS116" s="43">
        <f t="shared" si="241"/>
        <v>339.8</v>
      </c>
      <c r="AT116" s="43">
        <f t="shared" si="241"/>
        <v>36.466666666666669</v>
      </c>
      <c r="AU116" s="43">
        <f t="shared" ref="AU116:AV118" si="242">AM116/AU$5</f>
        <v>1023.3333333333334</v>
      </c>
      <c r="AV116" s="44">
        <f t="shared" si="242"/>
        <v>271.09677419354841</v>
      </c>
      <c r="AW116" s="122"/>
      <c r="AX116" s="43">
        <f t="shared" si="230"/>
        <v>0</v>
      </c>
      <c r="AY116" s="43">
        <f t="shared" si="235"/>
        <v>0</v>
      </c>
      <c r="AZ116" s="43">
        <f t="shared" si="231"/>
        <v>0</v>
      </c>
      <c r="BA116" s="43">
        <f t="shared" si="232"/>
        <v>0</v>
      </c>
      <c r="BB116" s="43">
        <f t="shared" si="233"/>
        <v>221</v>
      </c>
      <c r="BC116" s="44">
        <f t="shared" si="234"/>
        <v>0</v>
      </c>
    </row>
    <row r="117" spans="1:55" s="204" customFormat="1">
      <c r="A117" s="199"/>
      <c r="B117" s="200" t="s">
        <v>203</v>
      </c>
      <c r="C117" s="201"/>
      <c r="D117" s="144">
        <v>0</v>
      </c>
      <c r="E117" s="160">
        <v>0</v>
      </c>
      <c r="F117" s="160">
        <v>0</v>
      </c>
      <c r="G117" s="160">
        <v>21930</v>
      </c>
      <c r="H117" s="144">
        <v>0</v>
      </c>
      <c r="I117" s="144">
        <v>0</v>
      </c>
      <c r="J117" s="160">
        <v>0</v>
      </c>
      <c r="K117" s="144">
        <v>5289</v>
      </c>
      <c r="L117" s="43">
        <f>+SUM(D117:K117)</f>
        <v>27219</v>
      </c>
      <c r="M117" s="160">
        <v>0</v>
      </c>
      <c r="N117" s="160">
        <v>0</v>
      </c>
      <c r="O117" s="160">
        <v>3400</v>
      </c>
      <c r="P117" s="160">
        <v>0</v>
      </c>
      <c r="Q117" s="160">
        <v>0</v>
      </c>
      <c r="R117" s="160">
        <v>0</v>
      </c>
      <c r="S117" s="160">
        <v>0</v>
      </c>
      <c r="T117" s="160">
        <v>0</v>
      </c>
      <c r="U117" s="160">
        <v>0</v>
      </c>
      <c r="V117" s="144">
        <v>0</v>
      </c>
      <c r="W117" s="144"/>
      <c r="X117" s="144">
        <v>0</v>
      </c>
      <c r="Y117" s="160">
        <v>0</v>
      </c>
      <c r="Z117" s="160">
        <v>0</v>
      </c>
      <c r="AA117" s="250">
        <v>0</v>
      </c>
      <c r="AB117" s="160">
        <v>0</v>
      </c>
      <c r="AC117" s="160">
        <v>100</v>
      </c>
      <c r="AD117" s="160">
        <v>0</v>
      </c>
      <c r="AE117" s="160">
        <v>0</v>
      </c>
      <c r="AF117" s="160">
        <v>0</v>
      </c>
      <c r="AG117" s="43">
        <f>+SUM(M117:AF117)</f>
        <v>3500</v>
      </c>
      <c r="AH117" s="43">
        <f t="shared" si="239"/>
        <v>3500</v>
      </c>
      <c r="AI117" s="43">
        <f t="shared" si="239"/>
        <v>0</v>
      </c>
      <c r="AJ117" s="160">
        <v>0</v>
      </c>
      <c r="AK117" s="144">
        <v>0</v>
      </c>
      <c r="AL117" s="160">
        <v>0</v>
      </c>
      <c r="AM117" s="43">
        <f t="shared" si="225"/>
        <v>0</v>
      </c>
      <c r="AN117" s="44">
        <f t="shared" si="226"/>
        <v>30719</v>
      </c>
      <c r="AQ117" s="43">
        <f t="shared" si="240"/>
        <v>661.125</v>
      </c>
      <c r="AR117" s="43">
        <f t="shared" si="241"/>
        <v>175</v>
      </c>
      <c r="AS117" s="43">
        <f t="shared" si="241"/>
        <v>700</v>
      </c>
      <c r="AT117" s="43">
        <f t="shared" si="241"/>
        <v>0</v>
      </c>
      <c r="AU117" s="43">
        <f t="shared" si="242"/>
        <v>0</v>
      </c>
      <c r="AV117" s="44">
        <f t="shared" si="242"/>
        <v>990.93548387096769</v>
      </c>
      <c r="AW117" s="122"/>
      <c r="AX117" s="43">
        <f t="shared" si="230"/>
        <v>0</v>
      </c>
      <c r="AY117" s="43">
        <f t="shared" si="235"/>
        <v>0</v>
      </c>
      <c r="AZ117" s="43">
        <f t="shared" si="231"/>
        <v>0</v>
      </c>
      <c r="BA117" s="43">
        <f t="shared" si="232"/>
        <v>0</v>
      </c>
      <c r="BB117" s="43">
        <f t="shared" si="233"/>
        <v>0</v>
      </c>
      <c r="BC117" s="44">
        <f t="shared" si="234"/>
        <v>0</v>
      </c>
    </row>
    <row r="118" spans="1:55" s="204" customFormat="1">
      <c r="A118" s="199"/>
      <c r="B118" s="251" t="s">
        <v>198</v>
      </c>
      <c r="C118" s="201"/>
      <c r="D118" s="144">
        <v>0</v>
      </c>
      <c r="E118" s="160">
        <v>1005</v>
      </c>
      <c r="F118" s="160">
        <v>0</v>
      </c>
      <c r="G118" s="160">
        <v>1811</v>
      </c>
      <c r="H118" s="144">
        <v>1022</v>
      </c>
      <c r="I118" s="144">
        <v>0</v>
      </c>
      <c r="J118" s="160">
        <v>0</v>
      </c>
      <c r="K118" s="144">
        <v>14075</v>
      </c>
      <c r="L118" s="43">
        <f>+SUM(D118:K118)</f>
        <v>17913</v>
      </c>
      <c r="M118" s="160">
        <v>0</v>
      </c>
      <c r="N118" s="160">
        <v>0</v>
      </c>
      <c r="O118" s="160">
        <v>0</v>
      </c>
      <c r="P118" s="160">
        <v>0</v>
      </c>
      <c r="Q118" s="160">
        <v>0</v>
      </c>
      <c r="R118" s="160">
        <v>0</v>
      </c>
      <c r="S118" s="160">
        <v>0</v>
      </c>
      <c r="T118" s="160">
        <v>0</v>
      </c>
      <c r="U118" s="160">
        <v>0</v>
      </c>
      <c r="V118" s="144">
        <v>0</v>
      </c>
      <c r="W118" s="144"/>
      <c r="X118" s="144">
        <v>0</v>
      </c>
      <c r="Y118" s="160">
        <v>0</v>
      </c>
      <c r="Z118" s="160">
        <v>0</v>
      </c>
      <c r="AA118" s="250">
        <v>344</v>
      </c>
      <c r="AB118" s="160">
        <v>0</v>
      </c>
      <c r="AC118" s="160">
        <v>1141</v>
      </c>
      <c r="AD118" s="160">
        <v>0</v>
      </c>
      <c r="AE118" s="160">
        <v>0</v>
      </c>
      <c r="AF118" s="160">
        <v>0</v>
      </c>
      <c r="AG118" s="43">
        <f>+SUM(M118:AF118)</f>
        <v>1485</v>
      </c>
      <c r="AH118" s="43">
        <f t="shared" si="239"/>
        <v>1141</v>
      </c>
      <c r="AI118" s="43">
        <f t="shared" si="239"/>
        <v>344</v>
      </c>
      <c r="AJ118" s="160">
        <v>0</v>
      </c>
      <c r="AK118" s="144">
        <v>0</v>
      </c>
      <c r="AL118" s="160">
        <v>302</v>
      </c>
      <c r="AM118" s="43">
        <f t="shared" si="225"/>
        <v>302</v>
      </c>
      <c r="AN118" s="44">
        <f t="shared" si="226"/>
        <v>19700</v>
      </c>
      <c r="AQ118" s="43">
        <f t="shared" si="240"/>
        <v>1759.375</v>
      </c>
      <c r="AR118" s="43">
        <f t="shared" si="241"/>
        <v>74.25</v>
      </c>
      <c r="AS118" s="43">
        <f t="shared" si="241"/>
        <v>228.2</v>
      </c>
      <c r="AT118" s="43">
        <f t="shared" si="241"/>
        <v>22.933333333333334</v>
      </c>
      <c r="AU118" s="43">
        <f t="shared" si="242"/>
        <v>100.66666666666667</v>
      </c>
      <c r="AV118" s="44">
        <f t="shared" si="242"/>
        <v>635.48387096774195</v>
      </c>
      <c r="AW118" s="122"/>
      <c r="AX118" s="43">
        <f t="shared" si="230"/>
        <v>502.5</v>
      </c>
      <c r="AY118" s="43">
        <f t="shared" si="235"/>
        <v>0</v>
      </c>
      <c r="AZ118" s="43">
        <f t="shared" si="231"/>
        <v>0</v>
      </c>
      <c r="BA118" s="43">
        <f t="shared" si="232"/>
        <v>0</v>
      </c>
      <c r="BB118" s="43">
        <f t="shared" si="233"/>
        <v>0</v>
      </c>
      <c r="BC118" s="44">
        <f t="shared" si="234"/>
        <v>0</v>
      </c>
    </row>
    <row r="119" spans="1:55" s="204" customFormat="1">
      <c r="A119" s="199"/>
      <c r="B119" s="200"/>
      <c r="C119" s="210" t="s">
        <v>202</v>
      </c>
      <c r="D119" s="252">
        <f t="shared" ref="D119:K119" si="243">SUM(D115:D118)</f>
        <v>689</v>
      </c>
      <c r="E119" s="252">
        <f t="shared" si="243"/>
        <v>3369</v>
      </c>
      <c r="F119" s="252">
        <f t="shared" si="243"/>
        <v>7832</v>
      </c>
      <c r="G119" s="252">
        <f t="shared" si="243"/>
        <v>23891</v>
      </c>
      <c r="H119" s="252">
        <f t="shared" si="243"/>
        <v>2656</v>
      </c>
      <c r="I119" s="252">
        <f t="shared" si="243"/>
        <v>96786</v>
      </c>
      <c r="J119" s="252">
        <f t="shared" si="243"/>
        <v>3415</v>
      </c>
      <c r="K119" s="252">
        <f t="shared" si="243"/>
        <v>19965</v>
      </c>
      <c r="L119" s="45">
        <f>+SUM(D119:K119)</f>
        <v>158603</v>
      </c>
      <c r="M119" s="252">
        <f t="shared" ref="M119:V119" si="244">SUM(M115:M118)</f>
        <v>169</v>
      </c>
      <c r="N119" s="252">
        <f t="shared" si="244"/>
        <v>0</v>
      </c>
      <c r="O119" s="252">
        <f t="shared" si="244"/>
        <v>3450</v>
      </c>
      <c r="P119" s="252">
        <f t="shared" si="244"/>
        <v>15</v>
      </c>
      <c r="Q119" s="252">
        <f t="shared" si="244"/>
        <v>0</v>
      </c>
      <c r="R119" s="252">
        <f t="shared" si="244"/>
        <v>650</v>
      </c>
      <c r="S119" s="252">
        <f t="shared" si="244"/>
        <v>0</v>
      </c>
      <c r="T119" s="252">
        <f t="shared" si="244"/>
        <v>3548</v>
      </c>
      <c r="U119" s="252">
        <f t="shared" si="244"/>
        <v>14</v>
      </c>
      <c r="V119" s="252">
        <f t="shared" si="244"/>
        <v>0</v>
      </c>
      <c r="W119" s="252">
        <f t="shared" ref="W119:X119" si="245">SUM(W115:W118)</f>
        <v>0</v>
      </c>
      <c r="X119" s="252">
        <f t="shared" si="245"/>
        <v>1</v>
      </c>
      <c r="Y119" s="252">
        <f t="shared" ref="Y119:AF119" si="246">SUM(Y115:Y118)</f>
        <v>3045</v>
      </c>
      <c r="Z119" s="252">
        <f t="shared" si="246"/>
        <v>0</v>
      </c>
      <c r="AA119" s="252">
        <f t="shared" si="246"/>
        <v>357</v>
      </c>
      <c r="AB119" s="252">
        <f t="shared" si="246"/>
        <v>64</v>
      </c>
      <c r="AC119" s="252">
        <f t="shared" si="246"/>
        <v>1241</v>
      </c>
      <c r="AD119" s="252">
        <f t="shared" si="246"/>
        <v>1</v>
      </c>
      <c r="AE119" s="252">
        <f t="shared" si="246"/>
        <v>566</v>
      </c>
      <c r="AF119" s="252">
        <f t="shared" si="246"/>
        <v>10</v>
      </c>
      <c r="AG119" s="45">
        <f>+SUM(M119:AF119)</f>
        <v>13131</v>
      </c>
      <c r="AH119" s="45">
        <f t="shared" si="239"/>
        <v>8240</v>
      </c>
      <c r="AI119" s="45">
        <f t="shared" si="239"/>
        <v>953</v>
      </c>
      <c r="AJ119" s="252">
        <f>SUM(AJ115:AJ118)</f>
        <v>6413</v>
      </c>
      <c r="AK119" s="252">
        <f>SUM(AK115:AK118)</f>
        <v>0</v>
      </c>
      <c r="AL119" s="252">
        <f>SUM(AL115:AL118)</f>
        <v>523</v>
      </c>
      <c r="AM119" s="45">
        <f t="shared" si="225"/>
        <v>6936</v>
      </c>
      <c r="AN119" s="211">
        <f t="shared" si="226"/>
        <v>178670</v>
      </c>
      <c r="AQ119" s="45">
        <f>K119/AQ$5</f>
        <v>2495.625</v>
      </c>
      <c r="AR119" s="45">
        <f>AG119/AR$5</f>
        <v>656.55</v>
      </c>
      <c r="AS119" s="45">
        <f>AH119/AS$5</f>
        <v>1648</v>
      </c>
      <c r="AT119" s="45">
        <f>AI119/AT$5</f>
        <v>63.533333333333331</v>
      </c>
      <c r="AU119" s="45">
        <f>AM119/AU$5</f>
        <v>2312</v>
      </c>
      <c r="AV119" s="211">
        <f>AN119/AV$5</f>
        <v>5763.5483870967746</v>
      </c>
      <c r="AW119" s="122"/>
      <c r="AX119" s="45">
        <f t="shared" si="230"/>
        <v>5623.5</v>
      </c>
      <c r="AY119" s="45">
        <f t="shared" si="235"/>
        <v>14.5</v>
      </c>
      <c r="AZ119" s="45">
        <f t="shared" si="231"/>
        <v>10</v>
      </c>
      <c r="BA119" s="45">
        <f t="shared" si="232"/>
        <v>15</v>
      </c>
      <c r="BB119" s="45">
        <f t="shared" si="233"/>
        <v>523</v>
      </c>
      <c r="BC119" s="211">
        <f t="shared" si="234"/>
        <v>523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87630</v>
      </c>
      <c r="E122" s="160">
        <v>4475</v>
      </c>
      <c r="F122" s="160">
        <v>27293</v>
      </c>
      <c r="G122" s="160">
        <v>0</v>
      </c>
      <c r="H122" s="144">
        <v>5000</v>
      </c>
      <c r="I122" s="144">
        <v>17009</v>
      </c>
      <c r="J122" s="160">
        <v>1620</v>
      </c>
      <c r="K122" s="144">
        <v>0</v>
      </c>
      <c r="L122" s="43">
        <f>+SUM(D122:K122)</f>
        <v>143027</v>
      </c>
      <c r="M122" s="160">
        <v>0</v>
      </c>
      <c r="N122" s="160">
        <v>2410</v>
      </c>
      <c r="O122" s="160">
        <v>12199</v>
      </c>
      <c r="P122" s="160">
        <v>0</v>
      </c>
      <c r="Q122" s="160">
        <v>0</v>
      </c>
      <c r="R122" s="160">
        <v>0</v>
      </c>
      <c r="S122" s="160">
        <v>5378</v>
      </c>
      <c r="T122" s="160">
        <v>3434</v>
      </c>
      <c r="U122" s="160">
        <v>0</v>
      </c>
      <c r="V122" s="144">
        <v>0</v>
      </c>
      <c r="W122" s="144"/>
      <c r="X122" s="144">
        <v>0</v>
      </c>
      <c r="Y122" s="160">
        <v>0</v>
      </c>
      <c r="Z122" s="160">
        <v>22024</v>
      </c>
      <c r="AA122" s="250">
        <v>485</v>
      </c>
      <c r="AB122" s="160">
        <v>0</v>
      </c>
      <c r="AC122" s="160">
        <v>0</v>
      </c>
      <c r="AD122" s="160">
        <v>0</v>
      </c>
      <c r="AE122" s="160">
        <v>0</v>
      </c>
      <c r="AF122" s="160">
        <v>0</v>
      </c>
      <c r="AG122" s="43">
        <f>+SUM(M122:AF122)</f>
        <v>45930</v>
      </c>
      <c r="AH122" s="43">
        <f t="shared" ref="AH122:AI125" si="247">AC122+AD122+Z122+T122+O122</f>
        <v>37657</v>
      </c>
      <c r="AI122" s="43">
        <f t="shared" si="247"/>
        <v>485</v>
      </c>
      <c r="AJ122" s="160">
        <v>5993</v>
      </c>
      <c r="AK122" s="144">
        <v>0</v>
      </c>
      <c r="AL122" s="160">
        <v>0</v>
      </c>
      <c r="AM122" s="43">
        <f>+SUM(AJ122:AL122)</f>
        <v>5993</v>
      </c>
      <c r="AN122" s="44">
        <f>+AM122+AG122+L122</f>
        <v>194950</v>
      </c>
      <c r="AQ122" s="43">
        <f t="shared" ref="AQ122:AQ124" si="248">K122/AQ$5</f>
        <v>0</v>
      </c>
      <c r="AR122" s="43">
        <f t="shared" ref="AR122:AT124" si="249">AG122/AR$5</f>
        <v>2296.5</v>
      </c>
      <c r="AS122" s="43">
        <f t="shared" si="249"/>
        <v>7531.4</v>
      </c>
      <c r="AT122" s="43">
        <f t="shared" si="249"/>
        <v>32.333333333333336</v>
      </c>
      <c r="AU122" s="43">
        <f t="shared" ref="AU122:AV124" si="250">AM122/AU$5</f>
        <v>1997.6666666666667</v>
      </c>
      <c r="AV122" s="44">
        <f t="shared" si="250"/>
        <v>6288.7096774193551</v>
      </c>
      <c r="AW122" s="122"/>
      <c r="AX122" s="43">
        <f>MEDIAN($D122:$K122)</f>
        <v>4737.5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204" customFormat="1">
      <c r="A123" s="199"/>
      <c r="B123" s="200" t="s">
        <v>199</v>
      </c>
      <c r="C123" s="201"/>
      <c r="D123" s="144">
        <v>41906</v>
      </c>
      <c r="E123" s="160">
        <v>506</v>
      </c>
      <c r="F123" s="160">
        <v>0</v>
      </c>
      <c r="G123" s="160">
        <v>1816</v>
      </c>
      <c r="H123" s="144">
        <v>791</v>
      </c>
      <c r="I123" s="144">
        <v>0</v>
      </c>
      <c r="J123" s="160">
        <v>0</v>
      </c>
      <c r="K123" s="144">
        <v>0</v>
      </c>
      <c r="L123" s="43">
        <f>+SUM(D123:K123)</f>
        <v>45019</v>
      </c>
      <c r="M123" s="160">
        <v>0</v>
      </c>
      <c r="N123" s="160">
        <v>0</v>
      </c>
      <c r="O123" s="160">
        <v>368</v>
      </c>
      <c r="P123" s="160">
        <v>0</v>
      </c>
      <c r="Q123" s="160">
        <v>0</v>
      </c>
      <c r="R123" s="160">
        <v>5</v>
      </c>
      <c r="S123" s="160">
        <v>133</v>
      </c>
      <c r="T123" s="160">
        <v>0</v>
      </c>
      <c r="U123" s="160">
        <v>34</v>
      </c>
      <c r="V123" s="144">
        <v>0</v>
      </c>
      <c r="W123" s="144"/>
      <c r="X123" s="144">
        <v>0</v>
      </c>
      <c r="Y123" s="160">
        <v>0</v>
      </c>
      <c r="Z123" s="160">
        <v>1809</v>
      </c>
      <c r="AA123" s="250">
        <v>6425</v>
      </c>
      <c r="AB123" s="160">
        <v>75</v>
      </c>
      <c r="AC123" s="160">
        <v>0</v>
      </c>
      <c r="AD123" s="160">
        <v>0</v>
      </c>
      <c r="AE123" s="160">
        <v>494</v>
      </c>
      <c r="AF123" s="160">
        <v>0</v>
      </c>
      <c r="AG123" s="43"/>
      <c r="AH123" s="43">
        <f t="shared" si="247"/>
        <v>2177</v>
      </c>
      <c r="AI123" s="43">
        <f t="shared" si="247"/>
        <v>6953</v>
      </c>
      <c r="AJ123" s="160">
        <v>0</v>
      </c>
      <c r="AK123" s="144">
        <v>783</v>
      </c>
      <c r="AL123" s="160">
        <v>56</v>
      </c>
      <c r="AM123" s="43">
        <f>+SUM(AJ123:AL123)</f>
        <v>839</v>
      </c>
      <c r="AN123" s="44">
        <f>+AM123+AG123+L123</f>
        <v>45858</v>
      </c>
      <c r="AQ123" s="43">
        <f t="shared" si="248"/>
        <v>0</v>
      </c>
      <c r="AR123" s="43">
        <f t="shared" si="249"/>
        <v>0</v>
      </c>
      <c r="AS123" s="43">
        <f t="shared" si="249"/>
        <v>435.4</v>
      </c>
      <c r="AT123" s="43">
        <f t="shared" si="249"/>
        <v>463.53333333333336</v>
      </c>
      <c r="AU123" s="43">
        <f t="shared" si="250"/>
        <v>279.66666666666669</v>
      </c>
      <c r="AV123" s="44">
        <f t="shared" si="250"/>
        <v>1479.2903225806451</v>
      </c>
      <c r="AW123" s="122"/>
      <c r="AX123" s="43">
        <f>MEDIAN($D123:$K123)</f>
        <v>253</v>
      </c>
      <c r="AY123" s="43">
        <f>MEDIAN($M123:$AF123)</f>
        <v>0</v>
      </c>
      <c r="AZ123" s="43">
        <f t="shared" si="251"/>
        <v>0</v>
      </c>
      <c r="BA123" s="43">
        <f t="shared" si="252"/>
        <v>2.5</v>
      </c>
      <c r="BB123" s="43">
        <f t="shared" si="253"/>
        <v>56</v>
      </c>
      <c r="BC123" s="44">
        <f t="shared" si="254"/>
        <v>0</v>
      </c>
    </row>
    <row r="124" spans="1:55" s="204" customFormat="1">
      <c r="A124" s="199"/>
      <c r="B124" s="251" t="s">
        <v>198</v>
      </c>
      <c r="C124" s="201"/>
      <c r="D124" s="144">
        <v>1667</v>
      </c>
      <c r="E124" s="160">
        <v>1293</v>
      </c>
      <c r="F124" s="160">
        <v>23930</v>
      </c>
      <c r="G124" s="160">
        <v>24963</v>
      </c>
      <c r="H124" s="144">
        <v>46080</v>
      </c>
      <c r="I124" s="144">
        <v>22409</v>
      </c>
      <c r="J124" s="160">
        <v>7568</v>
      </c>
      <c r="K124" s="144">
        <v>11844</v>
      </c>
      <c r="L124" s="43">
        <f>+SUM(D124:K124)</f>
        <v>139754</v>
      </c>
      <c r="M124" s="160">
        <v>12</v>
      </c>
      <c r="N124" s="160">
        <v>0</v>
      </c>
      <c r="O124" s="160">
        <v>2684</v>
      </c>
      <c r="P124" s="160">
        <v>135</v>
      </c>
      <c r="Q124" s="160">
        <v>0</v>
      </c>
      <c r="R124" s="160">
        <v>0</v>
      </c>
      <c r="S124" s="160">
        <v>0</v>
      </c>
      <c r="T124" s="160">
        <v>96</v>
      </c>
      <c r="U124" s="160">
        <v>29</v>
      </c>
      <c r="V124" s="144">
        <v>0</v>
      </c>
      <c r="W124" s="144">
        <v>73</v>
      </c>
      <c r="X124" s="144">
        <v>0</v>
      </c>
      <c r="Y124" s="160">
        <v>206</v>
      </c>
      <c r="Z124" s="160">
        <v>546</v>
      </c>
      <c r="AA124" s="250">
        <v>0</v>
      </c>
      <c r="AB124" s="160">
        <v>29</v>
      </c>
      <c r="AC124" s="160">
        <v>0</v>
      </c>
      <c r="AD124" s="160">
        <v>0</v>
      </c>
      <c r="AE124" s="160">
        <v>123</v>
      </c>
      <c r="AF124" s="160">
        <v>130</v>
      </c>
      <c r="AG124" s="43">
        <f>+SUM(M124:AF124)</f>
        <v>4063</v>
      </c>
      <c r="AH124" s="43">
        <f t="shared" si="247"/>
        <v>3326</v>
      </c>
      <c r="AI124" s="43">
        <f t="shared" si="247"/>
        <v>287</v>
      </c>
      <c r="AJ124" s="160">
        <v>0</v>
      </c>
      <c r="AK124" s="144">
        <v>0</v>
      </c>
      <c r="AL124" s="160">
        <v>213</v>
      </c>
      <c r="AM124" s="43">
        <f>+SUM(AJ124:AL124)</f>
        <v>213</v>
      </c>
      <c r="AN124" s="44">
        <f>+AM124+AG124+L124</f>
        <v>144030</v>
      </c>
      <c r="AQ124" s="43">
        <f t="shared" si="248"/>
        <v>1480.5</v>
      </c>
      <c r="AR124" s="43">
        <f t="shared" si="249"/>
        <v>203.15</v>
      </c>
      <c r="AS124" s="43">
        <f t="shared" si="249"/>
        <v>665.2</v>
      </c>
      <c r="AT124" s="43">
        <f t="shared" si="249"/>
        <v>19.133333333333333</v>
      </c>
      <c r="AU124" s="43">
        <f t="shared" si="250"/>
        <v>71</v>
      </c>
      <c r="AV124" s="44">
        <f t="shared" si="250"/>
        <v>4646.1290322580644</v>
      </c>
      <c r="AW124" s="122"/>
      <c r="AX124" s="43">
        <f>MEDIAN($D124:$K124)</f>
        <v>17126.5</v>
      </c>
      <c r="AY124" s="43">
        <f>MEDIAN($M124:$AF124)</f>
        <v>20.5</v>
      </c>
      <c r="AZ124" s="43">
        <f t="shared" si="251"/>
        <v>96</v>
      </c>
      <c r="BA124" s="43">
        <f t="shared" si="252"/>
        <v>12</v>
      </c>
      <c r="BB124" s="43">
        <f t="shared" si="253"/>
        <v>0</v>
      </c>
      <c r="BC124" s="44">
        <f t="shared" si="254"/>
        <v>96</v>
      </c>
    </row>
    <row r="125" spans="1:55" s="204" customFormat="1">
      <c r="A125" s="199"/>
      <c r="B125" s="200"/>
      <c r="C125" s="210" t="s">
        <v>197</v>
      </c>
      <c r="D125" s="252">
        <f t="shared" ref="D125:K125" si="255">SUM(D122:D124)</f>
        <v>131203</v>
      </c>
      <c r="E125" s="252">
        <f t="shared" si="255"/>
        <v>6274</v>
      </c>
      <c r="F125" s="252">
        <f t="shared" si="255"/>
        <v>51223</v>
      </c>
      <c r="G125" s="252">
        <f t="shared" si="255"/>
        <v>26779</v>
      </c>
      <c r="H125" s="252">
        <f t="shared" si="255"/>
        <v>51871</v>
      </c>
      <c r="I125" s="252">
        <f t="shared" si="255"/>
        <v>39418</v>
      </c>
      <c r="J125" s="252">
        <f t="shared" si="255"/>
        <v>9188</v>
      </c>
      <c r="K125" s="252">
        <f t="shared" si="255"/>
        <v>11844</v>
      </c>
      <c r="L125" s="45">
        <f>+SUM(D125:K125)</f>
        <v>327800</v>
      </c>
      <c r="M125" s="252">
        <f t="shared" ref="M125:V125" si="256">SUM(M122:M124)</f>
        <v>12</v>
      </c>
      <c r="N125" s="252">
        <f t="shared" si="256"/>
        <v>2410</v>
      </c>
      <c r="O125" s="252">
        <f t="shared" si="256"/>
        <v>15251</v>
      </c>
      <c r="P125" s="252">
        <f t="shared" si="256"/>
        <v>135</v>
      </c>
      <c r="Q125" s="252">
        <f t="shared" si="256"/>
        <v>0</v>
      </c>
      <c r="R125" s="252">
        <f t="shared" si="256"/>
        <v>5</v>
      </c>
      <c r="S125" s="252">
        <f t="shared" si="256"/>
        <v>5511</v>
      </c>
      <c r="T125" s="252">
        <f t="shared" si="256"/>
        <v>3530</v>
      </c>
      <c r="U125" s="252">
        <f t="shared" si="256"/>
        <v>63</v>
      </c>
      <c r="V125" s="252">
        <f t="shared" si="256"/>
        <v>0</v>
      </c>
      <c r="W125" s="252">
        <f t="shared" ref="W125:X125" si="257">SUM(W122:W124)</f>
        <v>73</v>
      </c>
      <c r="X125" s="252">
        <f t="shared" si="257"/>
        <v>0</v>
      </c>
      <c r="Y125" s="252">
        <f t="shared" ref="Y125:AF125" si="258">SUM(Y122:Y124)</f>
        <v>206</v>
      </c>
      <c r="Z125" s="252">
        <f t="shared" si="258"/>
        <v>24379</v>
      </c>
      <c r="AA125" s="252">
        <f t="shared" si="258"/>
        <v>6910</v>
      </c>
      <c r="AB125" s="252">
        <f t="shared" si="258"/>
        <v>104</v>
      </c>
      <c r="AC125" s="252">
        <f t="shared" si="258"/>
        <v>0</v>
      </c>
      <c r="AD125" s="252">
        <f t="shared" si="258"/>
        <v>0</v>
      </c>
      <c r="AE125" s="252">
        <f t="shared" si="258"/>
        <v>617</v>
      </c>
      <c r="AF125" s="252">
        <f t="shared" si="258"/>
        <v>130</v>
      </c>
      <c r="AG125" s="45">
        <f>+SUM(M125:AF125)</f>
        <v>59336</v>
      </c>
      <c r="AH125" s="45">
        <f t="shared" si="247"/>
        <v>43160</v>
      </c>
      <c r="AI125" s="45">
        <f t="shared" si="247"/>
        <v>7725</v>
      </c>
      <c r="AJ125" s="252">
        <f>SUM(AJ122:AJ124)</f>
        <v>5993</v>
      </c>
      <c r="AK125" s="252">
        <f>SUM(AK122:AK124)</f>
        <v>783</v>
      </c>
      <c r="AL125" s="252">
        <f>SUM(AL122:AL124)</f>
        <v>269</v>
      </c>
      <c r="AM125" s="45">
        <f>+SUM(AJ125:AL125)</f>
        <v>7045</v>
      </c>
      <c r="AN125" s="211">
        <f>+AM125+AG125+L125</f>
        <v>394181</v>
      </c>
      <c r="AQ125" s="45">
        <f>K125/AQ$5</f>
        <v>1480.5</v>
      </c>
      <c r="AR125" s="45">
        <f>AG125/AR$5</f>
        <v>2966.8</v>
      </c>
      <c r="AS125" s="45">
        <f>AH125/AS$5</f>
        <v>8632</v>
      </c>
      <c r="AT125" s="45">
        <f>AI125/AT$5</f>
        <v>515</v>
      </c>
      <c r="AU125" s="45">
        <f>AM125/AU$5</f>
        <v>2348.3333333333335</v>
      </c>
      <c r="AV125" s="211">
        <f>AN125/AV$5</f>
        <v>12715.516129032258</v>
      </c>
      <c r="AW125" s="122"/>
      <c r="AX125" s="45">
        <f>MEDIAN($D125:$K125)</f>
        <v>33098.5</v>
      </c>
      <c r="AY125" s="45">
        <f>MEDIAN($M125:$AF125)</f>
        <v>117</v>
      </c>
      <c r="AZ125" s="45">
        <f t="shared" si="251"/>
        <v>130</v>
      </c>
      <c r="BA125" s="45">
        <f t="shared" si="252"/>
        <v>104</v>
      </c>
      <c r="BB125" s="45">
        <f t="shared" si="253"/>
        <v>783</v>
      </c>
      <c r="BC125" s="211">
        <f t="shared" si="254"/>
        <v>783</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9">D102+D110+D119-D125</f>
        <v>174868</v>
      </c>
      <c r="E127" s="256">
        <f t="shared" si="259"/>
        <v>185329</v>
      </c>
      <c r="F127" s="256">
        <f t="shared" si="259"/>
        <v>838483</v>
      </c>
      <c r="G127" s="256">
        <f t="shared" si="259"/>
        <v>1040152</v>
      </c>
      <c r="H127" s="256">
        <f t="shared" si="259"/>
        <v>517512</v>
      </c>
      <c r="I127" s="256">
        <f t="shared" si="259"/>
        <v>1121501</v>
      </c>
      <c r="J127" s="256">
        <f t="shared" si="259"/>
        <v>300493</v>
      </c>
      <c r="K127" s="256">
        <f t="shared" si="259"/>
        <v>531565</v>
      </c>
      <c r="L127" s="42">
        <f>+SUM(D127:K127)</f>
        <v>4709903</v>
      </c>
      <c r="M127" s="256">
        <f t="shared" ref="M127:V127" si="260">M102+M110+M119-M125</f>
        <v>40876</v>
      </c>
      <c r="N127" s="256">
        <f t="shared" si="260"/>
        <v>39516</v>
      </c>
      <c r="O127" s="256">
        <f t="shared" si="260"/>
        <v>129476</v>
      </c>
      <c r="P127" s="256">
        <f t="shared" si="260"/>
        <v>71644</v>
      </c>
      <c r="Q127" s="256">
        <f t="shared" si="260"/>
        <v>167824</v>
      </c>
      <c r="R127" s="256">
        <f t="shared" si="260"/>
        <v>61015</v>
      </c>
      <c r="S127" s="256">
        <f t="shared" si="260"/>
        <v>23373</v>
      </c>
      <c r="T127" s="256">
        <f t="shared" si="260"/>
        <v>60735</v>
      </c>
      <c r="U127" s="256">
        <f t="shared" si="260"/>
        <v>48201</v>
      </c>
      <c r="V127" s="256">
        <f t="shared" si="260"/>
        <v>17972</v>
      </c>
      <c r="W127" s="256">
        <f t="shared" ref="W127:X127" si="261">W102+W110+W119-W125</f>
        <v>20819</v>
      </c>
      <c r="X127" s="256">
        <f t="shared" si="261"/>
        <v>9047</v>
      </c>
      <c r="Y127" s="256">
        <f t="shared" ref="Y127:AF127" si="262">Y102+Y110+Y119-Y125</f>
        <v>52186</v>
      </c>
      <c r="Z127" s="256">
        <f t="shared" si="262"/>
        <v>157740</v>
      </c>
      <c r="AA127" s="256">
        <f t="shared" si="262"/>
        <v>102509</v>
      </c>
      <c r="AB127" s="256">
        <f t="shared" si="262"/>
        <v>39060</v>
      </c>
      <c r="AC127" s="256">
        <f t="shared" si="262"/>
        <v>102249</v>
      </c>
      <c r="AD127" s="256">
        <f t="shared" si="262"/>
        <v>35116</v>
      </c>
      <c r="AE127" s="256">
        <f t="shared" si="262"/>
        <v>7470</v>
      </c>
      <c r="AF127" s="256">
        <f t="shared" si="262"/>
        <v>45648</v>
      </c>
      <c r="AG127" s="42">
        <f>+SUM(M127:AF127)</f>
        <v>1232476</v>
      </c>
      <c r="AH127" s="42">
        <f>AC127+AD127+Z127+T127+O127</f>
        <v>485316</v>
      </c>
      <c r="AI127" s="42">
        <f>AD127+AE127+AA127+U127+P127</f>
        <v>264940</v>
      </c>
      <c r="AJ127" s="256">
        <f>AJ102+AJ110+AJ119-AJ125</f>
        <v>76810</v>
      </c>
      <c r="AK127" s="256">
        <f>AK102+AK110+AK119-AK125</f>
        <v>21097</v>
      </c>
      <c r="AL127" s="256">
        <f>AL102+AL110+AL119-AL125</f>
        <v>16953</v>
      </c>
      <c r="AM127" s="42">
        <f>+SUM(AJ127:AL127)</f>
        <v>114860</v>
      </c>
      <c r="AN127" s="230">
        <f>+AM127+AG127+L127</f>
        <v>6057239</v>
      </c>
      <c r="AQ127" s="42">
        <f>K127/AQ$5</f>
        <v>66445.625</v>
      </c>
      <c r="AR127" s="42">
        <f>AG127/AR$5</f>
        <v>61623.8</v>
      </c>
      <c r="AS127" s="42">
        <f>AH127/AS$5</f>
        <v>97063.2</v>
      </c>
      <c r="AT127" s="42">
        <f>AI127/AT$5</f>
        <v>17662.666666666668</v>
      </c>
      <c r="AU127" s="42">
        <f>AM127/AU$5</f>
        <v>38286.666666666664</v>
      </c>
      <c r="AV127" s="230">
        <f>AN127/AV$5</f>
        <v>195394.80645161291</v>
      </c>
      <c r="AW127" s="122"/>
      <c r="AX127" s="42">
        <f>MEDIAN($D127:$K127)</f>
        <v>524538.5</v>
      </c>
      <c r="AY127" s="42">
        <f>MEDIAN($M127:$AF127)</f>
        <v>46924.5</v>
      </c>
      <c r="AZ127" s="42">
        <f>MEDIAN($AC127,$AD127,$Z127,$T127,$O127,Q127,AF127)</f>
        <v>102249</v>
      </c>
      <c r="BA127" s="42">
        <f>MEDIAN(M127,N127,P127,R127,S127,U127,V127,Y127,AA127,AB127,AE127,W127,X127)</f>
        <v>39516</v>
      </c>
      <c r="BB127" s="42">
        <f t="shared" ref="BB127" si="263">MEDIAN($AJ127:$AL127)</f>
        <v>21097</v>
      </c>
      <c r="BC127" s="230">
        <f>MEDIAN(D127:K127,M127:AF127,AJ127:AL127)</f>
        <v>61015</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115206</v>
      </c>
      <c r="E130" s="160">
        <v>70116</v>
      </c>
      <c r="F130" s="160">
        <v>458240</v>
      </c>
      <c r="G130" s="160">
        <v>812828</v>
      </c>
      <c r="H130" s="144">
        <v>326031</v>
      </c>
      <c r="I130" s="144">
        <v>538630</v>
      </c>
      <c r="J130" s="160">
        <v>170718</v>
      </c>
      <c r="K130" s="144">
        <v>212886</v>
      </c>
      <c r="L130" s="43">
        <f>+SUM(D130:K130)</f>
        <v>2704655</v>
      </c>
      <c r="M130" s="160">
        <v>28007</v>
      </c>
      <c r="N130" s="160">
        <v>39491</v>
      </c>
      <c r="O130" s="160">
        <v>71154</v>
      </c>
      <c r="P130" s="160">
        <v>51298</v>
      </c>
      <c r="Q130" s="160">
        <v>93737</v>
      </c>
      <c r="R130" s="160">
        <v>17823</v>
      </c>
      <c r="S130" s="160">
        <v>2248</v>
      </c>
      <c r="T130" s="160">
        <v>38408</v>
      </c>
      <c r="U130" s="160">
        <v>39094</v>
      </c>
      <c r="V130" s="144">
        <v>16132</v>
      </c>
      <c r="W130" s="144">
        <v>10789</v>
      </c>
      <c r="X130" s="144">
        <v>9047</v>
      </c>
      <c r="Y130" s="160">
        <v>35389</v>
      </c>
      <c r="Z130" s="160">
        <v>67244</v>
      </c>
      <c r="AA130" s="250">
        <v>21714</v>
      </c>
      <c r="AB130" s="160">
        <v>23795</v>
      </c>
      <c r="AC130" s="160">
        <v>90783</v>
      </c>
      <c r="AD130" s="160">
        <v>23102</v>
      </c>
      <c r="AE130" s="160">
        <v>3309</v>
      </c>
      <c r="AF130" s="160">
        <v>37284</v>
      </c>
      <c r="AG130" s="43">
        <f>+SUM(M130:AF130)</f>
        <v>719848</v>
      </c>
      <c r="AH130" s="43">
        <f t="shared" ref="AH130:AI134" si="264">AC130+AD130+Z130+T130+O130</f>
        <v>290691</v>
      </c>
      <c r="AI130" s="43">
        <f t="shared" si="264"/>
        <v>138517</v>
      </c>
      <c r="AJ130" s="160">
        <v>76810</v>
      </c>
      <c r="AK130" s="144">
        <v>18747</v>
      </c>
      <c r="AL130" s="160">
        <v>16953</v>
      </c>
      <c r="AM130" s="43">
        <f>+SUM(AJ130:AL130)</f>
        <v>112510</v>
      </c>
      <c r="AN130" s="44">
        <f>+AM130+AG130+L130</f>
        <v>3537013</v>
      </c>
      <c r="AQ130" s="43">
        <f t="shared" ref="AQ130:AQ133" si="265">K130/AQ$5</f>
        <v>26610.75</v>
      </c>
      <c r="AR130" s="43">
        <f t="shared" ref="AR130:AT133" si="266">AG130/AR$5</f>
        <v>35992.400000000001</v>
      </c>
      <c r="AS130" s="43">
        <f t="shared" si="266"/>
        <v>58138.2</v>
      </c>
      <c r="AT130" s="43">
        <f t="shared" si="266"/>
        <v>9234.4666666666672</v>
      </c>
      <c r="AU130" s="43">
        <f t="shared" ref="AU130:AV133" si="267">AM130/AU$5</f>
        <v>37503.333333333336</v>
      </c>
      <c r="AV130" s="44">
        <f t="shared" si="267"/>
        <v>114097.19354838709</v>
      </c>
      <c r="AW130" s="122"/>
      <c r="AX130" s="43">
        <f>MEDIAN($D130:$K130)</f>
        <v>269458.5</v>
      </c>
      <c r="AY130" s="43">
        <f>MEDIAN($M130:$AF130)</f>
        <v>31698</v>
      </c>
      <c r="AZ130" s="43">
        <f t="shared" ref="AZ130:AZ134" si="268">MEDIAN($AC130,$AD130,$Z130,$T130,$O130,Q130,AF130)</f>
        <v>67244</v>
      </c>
      <c r="BA130" s="43">
        <f t="shared" ref="BA130:BA134" si="269">MEDIAN(M130,N130,P130,R130,S130,U130,V130,Y130,AA130,AB130,AE130,W130,X130)</f>
        <v>21714</v>
      </c>
      <c r="BB130" s="43">
        <f t="shared" ref="BB130:BB134" si="270">MEDIAN($AJ130:$AL130)</f>
        <v>18747</v>
      </c>
      <c r="BC130" s="44">
        <f t="shared" ref="BC130:BC134" si="271">MEDIAN(D130:K130,M130:AF130,AJ130:AL130)</f>
        <v>39094</v>
      </c>
    </row>
    <row r="131" spans="1:55" s="204" customFormat="1">
      <c r="A131" s="199"/>
      <c r="B131" s="200" t="s">
        <v>194</v>
      </c>
      <c r="C131" s="201"/>
      <c r="D131" s="144">
        <v>59662</v>
      </c>
      <c r="E131" s="160">
        <v>104209</v>
      </c>
      <c r="F131" s="160">
        <v>346730</v>
      </c>
      <c r="G131" s="160">
        <v>210653</v>
      </c>
      <c r="H131" s="144">
        <v>191481</v>
      </c>
      <c r="I131" s="144">
        <v>582871</v>
      </c>
      <c r="J131" s="160">
        <v>119973</v>
      </c>
      <c r="K131" s="144">
        <v>309309</v>
      </c>
      <c r="L131" s="43">
        <f>+SUM(D131:K131)</f>
        <v>1924888</v>
      </c>
      <c r="M131" s="160">
        <v>12869</v>
      </c>
      <c r="N131" s="160">
        <v>0</v>
      </c>
      <c r="O131" s="160">
        <v>53174</v>
      </c>
      <c r="P131" s="160">
        <v>19700</v>
      </c>
      <c r="Q131" s="160">
        <v>74087</v>
      </c>
      <c r="R131" s="160">
        <v>40337</v>
      </c>
      <c r="S131" s="160">
        <v>7884</v>
      </c>
      <c r="T131" s="160">
        <v>21821</v>
      </c>
      <c r="U131" s="160">
        <v>9072</v>
      </c>
      <c r="V131" s="144">
        <v>1802</v>
      </c>
      <c r="W131" s="144">
        <v>10030</v>
      </c>
      <c r="X131" s="144">
        <v>0</v>
      </c>
      <c r="Y131" s="160">
        <v>16797</v>
      </c>
      <c r="Z131" s="160">
        <v>89012</v>
      </c>
      <c r="AA131" s="250">
        <v>24724</v>
      </c>
      <c r="AB131" s="160">
        <v>14251</v>
      </c>
      <c r="AC131" s="160">
        <v>11396</v>
      </c>
      <c r="AD131" s="160">
        <v>12014</v>
      </c>
      <c r="AE131" s="160">
        <v>4079</v>
      </c>
      <c r="AF131" s="160">
        <v>8364</v>
      </c>
      <c r="AG131" s="43">
        <f>+SUM(M131:AF131)</f>
        <v>431413</v>
      </c>
      <c r="AH131" s="43">
        <f t="shared" si="264"/>
        <v>187417</v>
      </c>
      <c r="AI131" s="43">
        <f t="shared" si="264"/>
        <v>69589</v>
      </c>
      <c r="AJ131" s="160">
        <v>0</v>
      </c>
      <c r="AK131" s="144">
        <v>0</v>
      </c>
      <c r="AL131" s="160">
        <v>0</v>
      </c>
      <c r="AM131" s="43">
        <f>+SUM(AJ131:AL131)</f>
        <v>0</v>
      </c>
      <c r="AN131" s="44">
        <f>+AM131+AG131+L131</f>
        <v>2356301</v>
      </c>
      <c r="AQ131" s="43">
        <f t="shared" si="265"/>
        <v>38663.625</v>
      </c>
      <c r="AR131" s="43">
        <f t="shared" si="266"/>
        <v>21570.65</v>
      </c>
      <c r="AS131" s="43">
        <f t="shared" si="266"/>
        <v>37483.4</v>
      </c>
      <c r="AT131" s="43">
        <f t="shared" si="266"/>
        <v>4639.2666666666664</v>
      </c>
      <c r="AU131" s="43">
        <f t="shared" si="267"/>
        <v>0</v>
      </c>
      <c r="AV131" s="44">
        <f t="shared" si="267"/>
        <v>76009.709677419349</v>
      </c>
      <c r="AW131" s="122"/>
      <c r="AX131" s="43">
        <f>MEDIAN($D131:$K131)</f>
        <v>201067</v>
      </c>
      <c r="AY131" s="43">
        <f>MEDIAN($M131:$AF131)</f>
        <v>12441.5</v>
      </c>
      <c r="AZ131" s="43">
        <f t="shared" si="268"/>
        <v>21821</v>
      </c>
      <c r="BA131" s="43">
        <f t="shared" si="269"/>
        <v>10030</v>
      </c>
      <c r="BB131" s="43">
        <f t="shared" si="270"/>
        <v>0</v>
      </c>
      <c r="BC131" s="44">
        <f t="shared" si="271"/>
        <v>16797</v>
      </c>
    </row>
    <row r="132" spans="1:55" s="204" customFormat="1">
      <c r="A132" s="199"/>
      <c r="B132" s="251" t="s">
        <v>193</v>
      </c>
      <c r="C132" s="201"/>
      <c r="D132" s="144">
        <v>0</v>
      </c>
      <c r="E132" s="160">
        <v>11004</v>
      </c>
      <c r="F132" s="160">
        <v>16017</v>
      </c>
      <c r="G132" s="160">
        <v>16671</v>
      </c>
      <c r="H132" s="144">
        <v>0</v>
      </c>
      <c r="I132" s="144">
        <v>0</v>
      </c>
      <c r="J132" s="160">
        <v>814</v>
      </c>
      <c r="K132" s="144">
        <v>9370</v>
      </c>
      <c r="L132" s="43">
        <f>+SUM(D132:K132)</f>
        <v>53876</v>
      </c>
      <c r="M132" s="160">
        <v>0</v>
      </c>
      <c r="N132" s="160">
        <v>0</v>
      </c>
      <c r="O132" s="160">
        <v>5253</v>
      </c>
      <c r="P132" s="160">
        <v>646</v>
      </c>
      <c r="Q132" s="160">
        <v>0</v>
      </c>
      <c r="R132" s="160">
        <v>0</v>
      </c>
      <c r="S132" s="160">
        <v>0</v>
      </c>
      <c r="T132" s="160">
        <v>525</v>
      </c>
      <c r="U132" s="160">
        <v>0</v>
      </c>
      <c r="V132" s="144">
        <v>39</v>
      </c>
      <c r="W132" s="144"/>
      <c r="X132" s="144">
        <v>0</v>
      </c>
      <c r="Y132" s="160">
        <v>0</v>
      </c>
      <c r="Z132" s="160">
        <v>1484</v>
      </c>
      <c r="AA132" s="250">
        <v>0</v>
      </c>
      <c r="AB132" s="160">
        <v>14</v>
      </c>
      <c r="AC132" s="160">
        <v>108</v>
      </c>
      <c r="AD132" s="160">
        <v>0</v>
      </c>
      <c r="AE132" s="160">
        <v>82</v>
      </c>
      <c r="AF132" s="160">
        <v>0</v>
      </c>
      <c r="AG132" s="43">
        <f>+SUM(M132:AF132)</f>
        <v>8151</v>
      </c>
      <c r="AH132" s="43">
        <f t="shared" si="264"/>
        <v>7370</v>
      </c>
      <c r="AI132" s="43">
        <f t="shared" si="264"/>
        <v>728</v>
      </c>
      <c r="AJ132" s="160">
        <v>0</v>
      </c>
      <c r="AK132" s="144">
        <v>0</v>
      </c>
      <c r="AL132" s="160">
        <v>0</v>
      </c>
      <c r="AM132" s="43">
        <f>+SUM(AJ132:AL132)</f>
        <v>0</v>
      </c>
      <c r="AN132" s="44">
        <f>+AM132+AG132+L132</f>
        <v>62027</v>
      </c>
      <c r="AQ132" s="43">
        <f t="shared" si="265"/>
        <v>1171.25</v>
      </c>
      <c r="AR132" s="43">
        <f t="shared" si="266"/>
        <v>407.55</v>
      </c>
      <c r="AS132" s="43">
        <f t="shared" si="266"/>
        <v>1474</v>
      </c>
      <c r="AT132" s="43">
        <f t="shared" si="266"/>
        <v>48.533333333333331</v>
      </c>
      <c r="AU132" s="43">
        <f t="shared" si="267"/>
        <v>0</v>
      </c>
      <c r="AV132" s="44">
        <f t="shared" si="267"/>
        <v>2000.8709677419354</v>
      </c>
      <c r="AW132" s="122"/>
      <c r="AX132" s="43">
        <f>MEDIAN($D132:$K132)</f>
        <v>5092</v>
      </c>
      <c r="AY132" s="43">
        <f>MEDIAN($M132:$AF132)</f>
        <v>0</v>
      </c>
      <c r="AZ132" s="43">
        <f t="shared" si="268"/>
        <v>108</v>
      </c>
      <c r="BA132" s="43">
        <f t="shared" si="269"/>
        <v>0</v>
      </c>
      <c r="BB132" s="43">
        <f t="shared" si="270"/>
        <v>0</v>
      </c>
      <c r="BC132" s="44">
        <f t="shared" si="271"/>
        <v>0</v>
      </c>
    </row>
    <row r="133" spans="1:55" s="204" customFormat="1">
      <c r="A133" s="199"/>
      <c r="B133" s="200" t="s">
        <v>192</v>
      </c>
      <c r="C133" s="201"/>
      <c r="D133" s="144">
        <v>0</v>
      </c>
      <c r="E133" s="160">
        <v>0</v>
      </c>
      <c r="F133" s="160">
        <v>17496</v>
      </c>
      <c r="G133" s="160">
        <v>0</v>
      </c>
      <c r="H133" s="144">
        <v>0</v>
      </c>
      <c r="I133" s="144">
        <v>0</v>
      </c>
      <c r="J133" s="160">
        <v>8988</v>
      </c>
      <c r="K133" s="144">
        <v>0</v>
      </c>
      <c r="L133" s="43">
        <f>+SUM(D133:K133)</f>
        <v>26484</v>
      </c>
      <c r="M133" s="160">
        <v>0</v>
      </c>
      <c r="N133" s="160">
        <v>55</v>
      </c>
      <c r="O133" s="160">
        <v>0</v>
      </c>
      <c r="P133" s="160">
        <v>0</v>
      </c>
      <c r="Q133" s="160">
        <v>0</v>
      </c>
      <c r="R133" s="160">
        <v>2855</v>
      </c>
      <c r="S133" s="160">
        <v>13240</v>
      </c>
      <c r="T133" s="160">
        <v>0</v>
      </c>
      <c r="U133" s="160">
        <v>35</v>
      </c>
      <c r="V133" s="144">
        <v>0</v>
      </c>
      <c r="W133" s="144"/>
      <c r="X133" s="144">
        <v>0</v>
      </c>
      <c r="Y133" s="160">
        <v>0</v>
      </c>
      <c r="Z133" s="160">
        <v>0</v>
      </c>
      <c r="AA133" s="250">
        <v>56071</v>
      </c>
      <c r="AB133" s="160">
        <v>1000</v>
      </c>
      <c r="AC133" s="160">
        <v>0</v>
      </c>
      <c r="AD133" s="160">
        <v>0</v>
      </c>
      <c r="AE133" s="160">
        <v>0</v>
      </c>
      <c r="AF133" s="160">
        <v>0</v>
      </c>
      <c r="AG133" s="43">
        <f>+SUM(M133:AF133)</f>
        <v>73256</v>
      </c>
      <c r="AH133" s="43">
        <f t="shared" si="264"/>
        <v>0</v>
      </c>
      <c r="AI133" s="43">
        <f t="shared" si="264"/>
        <v>56106</v>
      </c>
      <c r="AJ133" s="160">
        <v>0</v>
      </c>
      <c r="AK133" s="144">
        <v>2350</v>
      </c>
      <c r="AL133" s="160">
        <v>0</v>
      </c>
      <c r="AM133" s="43">
        <f>+SUM(AJ133:AL133)</f>
        <v>2350</v>
      </c>
      <c r="AN133" s="44">
        <f>+AM133+AG133+L133</f>
        <v>102090</v>
      </c>
      <c r="AQ133" s="43">
        <f t="shared" si="265"/>
        <v>0</v>
      </c>
      <c r="AR133" s="43">
        <f t="shared" si="266"/>
        <v>3662.8</v>
      </c>
      <c r="AS133" s="43">
        <f t="shared" si="266"/>
        <v>0</v>
      </c>
      <c r="AT133" s="43">
        <f t="shared" si="266"/>
        <v>3740.4</v>
      </c>
      <c r="AU133" s="43">
        <f t="shared" si="267"/>
        <v>783.33333333333337</v>
      </c>
      <c r="AV133" s="44">
        <f t="shared" si="267"/>
        <v>3293.2258064516127</v>
      </c>
      <c r="AW133" s="122"/>
      <c r="AX133" s="43">
        <f>MEDIAN($D133:$K133)</f>
        <v>0</v>
      </c>
      <c r="AY133" s="43">
        <f>MEDIAN($M133:$AF133)</f>
        <v>0</v>
      </c>
      <c r="AZ133" s="43">
        <f t="shared" si="268"/>
        <v>0</v>
      </c>
      <c r="BA133" s="43">
        <f t="shared" si="269"/>
        <v>17.5</v>
      </c>
      <c r="BB133" s="43">
        <f t="shared" si="270"/>
        <v>0</v>
      </c>
      <c r="BC133" s="44">
        <f t="shared" si="271"/>
        <v>0</v>
      </c>
    </row>
    <row r="134" spans="1:55" s="204" customFormat="1" ht="15" thickBot="1">
      <c r="A134" s="260"/>
      <c r="B134" s="261"/>
      <c r="C134" s="262" t="s">
        <v>191</v>
      </c>
      <c r="D134" s="263">
        <f t="shared" ref="D134:K134" si="272">SUM(D130:D133)</f>
        <v>174868</v>
      </c>
      <c r="E134" s="256">
        <f t="shared" si="272"/>
        <v>185329</v>
      </c>
      <c r="F134" s="256">
        <f t="shared" si="272"/>
        <v>838483</v>
      </c>
      <c r="G134" s="256">
        <f t="shared" si="272"/>
        <v>1040152</v>
      </c>
      <c r="H134" s="256">
        <f t="shared" si="272"/>
        <v>517512</v>
      </c>
      <c r="I134" s="256">
        <f t="shared" si="272"/>
        <v>1121501</v>
      </c>
      <c r="J134" s="256">
        <f t="shared" si="272"/>
        <v>300493</v>
      </c>
      <c r="K134" s="256">
        <f t="shared" si="272"/>
        <v>531565</v>
      </c>
      <c r="L134" s="42">
        <f>+SUM(D134:K134)</f>
        <v>4709903</v>
      </c>
      <c r="M134" s="256">
        <f t="shared" ref="M134:V134" si="273">SUM(M130:M133)</f>
        <v>40876</v>
      </c>
      <c r="N134" s="256">
        <f t="shared" si="273"/>
        <v>39546</v>
      </c>
      <c r="O134" s="256">
        <f t="shared" si="273"/>
        <v>129581</v>
      </c>
      <c r="P134" s="256">
        <f t="shared" si="273"/>
        <v>71644</v>
      </c>
      <c r="Q134" s="256">
        <f t="shared" si="273"/>
        <v>167824</v>
      </c>
      <c r="R134" s="256">
        <f t="shared" si="273"/>
        <v>61015</v>
      </c>
      <c r="S134" s="256">
        <f t="shared" si="273"/>
        <v>23372</v>
      </c>
      <c r="T134" s="256">
        <f t="shared" si="273"/>
        <v>60754</v>
      </c>
      <c r="U134" s="256">
        <f t="shared" si="273"/>
        <v>48201</v>
      </c>
      <c r="V134" s="256">
        <f t="shared" si="273"/>
        <v>17973</v>
      </c>
      <c r="W134" s="256">
        <f t="shared" ref="W134:X134" si="274">SUM(W130:W133)</f>
        <v>20819</v>
      </c>
      <c r="X134" s="256">
        <f t="shared" si="274"/>
        <v>9047</v>
      </c>
      <c r="Y134" s="256">
        <f t="shared" ref="Y134:AF134" si="275">SUM(Y130:Y133)</f>
        <v>52186</v>
      </c>
      <c r="Z134" s="256">
        <f t="shared" si="275"/>
        <v>157740</v>
      </c>
      <c r="AA134" s="256">
        <f t="shared" si="275"/>
        <v>102509</v>
      </c>
      <c r="AB134" s="256">
        <f t="shared" si="275"/>
        <v>39060</v>
      </c>
      <c r="AC134" s="256">
        <f t="shared" si="275"/>
        <v>102287</v>
      </c>
      <c r="AD134" s="256">
        <f t="shared" si="275"/>
        <v>35116</v>
      </c>
      <c r="AE134" s="256">
        <f t="shared" si="275"/>
        <v>7470</v>
      </c>
      <c r="AF134" s="256">
        <f t="shared" si="275"/>
        <v>45648</v>
      </c>
      <c r="AG134" s="42">
        <f>+SUM(M134:AF134)</f>
        <v>1232668</v>
      </c>
      <c r="AH134" s="42">
        <f t="shared" si="264"/>
        <v>485478</v>
      </c>
      <c r="AI134" s="42">
        <f t="shared" si="264"/>
        <v>264940</v>
      </c>
      <c r="AJ134" s="256">
        <f>SUM(AJ130:AJ133)</f>
        <v>76810</v>
      </c>
      <c r="AK134" s="256">
        <f>SUM(AK130:AK133)</f>
        <v>21097</v>
      </c>
      <c r="AL134" s="256">
        <f>SUM(AL130:AL133)</f>
        <v>16953</v>
      </c>
      <c r="AM134" s="42">
        <f>+SUM(AJ134:AL134)</f>
        <v>114860</v>
      </c>
      <c r="AN134" s="230">
        <f>+AM134+AG134+L134</f>
        <v>6057431</v>
      </c>
      <c r="AQ134" s="42">
        <f>K134/AQ$5</f>
        <v>66445.625</v>
      </c>
      <c r="AR134" s="42">
        <f>AG134/AR$5</f>
        <v>61633.4</v>
      </c>
      <c r="AS134" s="42">
        <f>AH134/AS$5</f>
        <v>97095.6</v>
      </c>
      <c r="AT134" s="42">
        <f>AI134/AT$5</f>
        <v>17662.666666666668</v>
      </c>
      <c r="AU134" s="42">
        <f>AM134/AU$5</f>
        <v>38286.666666666664</v>
      </c>
      <c r="AV134" s="230">
        <f>AN134/AV$5</f>
        <v>195401</v>
      </c>
      <c r="AW134" s="122"/>
      <c r="AX134" s="42">
        <f>MEDIAN($D134:$K134)</f>
        <v>524538.5</v>
      </c>
      <c r="AY134" s="42">
        <f>MEDIAN($M134:$AF134)</f>
        <v>46924.5</v>
      </c>
      <c r="AZ134" s="42">
        <f t="shared" si="268"/>
        <v>102287</v>
      </c>
      <c r="BA134" s="42">
        <f t="shared" si="269"/>
        <v>39546</v>
      </c>
      <c r="BB134" s="42">
        <f t="shared" si="270"/>
        <v>21097</v>
      </c>
      <c r="BC134" s="230">
        <f t="shared" si="271"/>
        <v>61015</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2006</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14546</v>
      </c>
      <c r="E138" s="28">
        <v>6580</v>
      </c>
      <c r="F138" s="28">
        <v>44338</v>
      </c>
      <c r="G138" s="28">
        <v>143729</v>
      </c>
      <c r="H138" s="141">
        <v>23486</v>
      </c>
      <c r="I138" s="141">
        <v>0</v>
      </c>
      <c r="J138" s="28">
        <v>18245</v>
      </c>
      <c r="K138" s="141">
        <v>31817</v>
      </c>
      <c r="L138" s="25">
        <f>+SUM(D138:K138)</f>
        <v>282741</v>
      </c>
      <c r="M138" s="28">
        <v>2790</v>
      </c>
      <c r="N138" s="28">
        <v>0</v>
      </c>
      <c r="O138" s="28">
        <v>3460</v>
      </c>
      <c r="P138" s="28">
        <v>2642</v>
      </c>
      <c r="Q138" s="28">
        <v>5633</v>
      </c>
      <c r="R138" s="28">
        <v>0</v>
      </c>
      <c r="S138" s="28">
        <v>0</v>
      </c>
      <c r="T138" s="28">
        <v>4247</v>
      </c>
      <c r="U138" s="28">
        <v>4108</v>
      </c>
      <c r="V138" s="141">
        <v>2836</v>
      </c>
      <c r="W138" s="141">
        <v>1246</v>
      </c>
      <c r="X138" s="141">
        <v>322</v>
      </c>
      <c r="Y138" s="28">
        <v>6292</v>
      </c>
      <c r="Z138" s="28">
        <v>7394</v>
      </c>
      <c r="AA138" s="29">
        <v>9294</v>
      </c>
      <c r="AB138" s="28">
        <v>0</v>
      </c>
      <c r="AC138" s="269">
        <v>11586</v>
      </c>
      <c r="AD138" s="28">
        <v>2780</v>
      </c>
      <c r="AE138" s="28">
        <v>0</v>
      </c>
      <c r="AF138" s="28">
        <v>0</v>
      </c>
      <c r="AG138" s="25">
        <f>+SUM(M138:AF138)</f>
        <v>64630</v>
      </c>
      <c r="AH138" s="25">
        <f>AC138+AD138+Z138+T138+O138</f>
        <v>29467</v>
      </c>
      <c r="AI138" s="25">
        <f>AD138+AE138+AA138+U138+P138</f>
        <v>18824</v>
      </c>
      <c r="AJ138" s="28">
        <v>0</v>
      </c>
      <c r="AK138" s="141">
        <v>486</v>
      </c>
      <c r="AL138" s="28">
        <v>0</v>
      </c>
      <c r="AM138" s="25">
        <f>+SUM(AJ138:AL138)</f>
        <v>486</v>
      </c>
      <c r="AN138" s="270">
        <f>+AM138+AG138+L138</f>
        <v>347857</v>
      </c>
      <c r="AQ138" s="43">
        <f t="shared" ref="AQ138" si="276">K138/AQ$5</f>
        <v>3977.125</v>
      </c>
      <c r="AR138" s="43">
        <f t="shared" ref="AR138:AT138" si="277">AG138/AR$5</f>
        <v>3231.5</v>
      </c>
      <c r="AS138" s="43">
        <f t="shared" si="277"/>
        <v>5893.4</v>
      </c>
      <c r="AT138" s="43">
        <f t="shared" si="277"/>
        <v>1254.9333333333334</v>
      </c>
      <c r="AU138" s="43">
        <f t="shared" ref="AU138:AV138" si="278">AM138/AU$5</f>
        <v>162</v>
      </c>
      <c r="AV138" s="44">
        <f t="shared" si="278"/>
        <v>11221.193548387097</v>
      </c>
      <c r="AW138" s="23"/>
      <c r="AX138" s="25">
        <f>MEDIAN($D138:$K138)</f>
        <v>20865.5</v>
      </c>
      <c r="AY138" s="25">
        <f>MEDIAN($M138:$AF138)</f>
        <v>2785</v>
      </c>
      <c r="AZ138" s="25">
        <f>MEDIAN($AC138,$AD138,$Z138,$T138,$O138,Q138,AF138)</f>
        <v>4247</v>
      </c>
      <c r="BA138" s="25">
        <f>MEDIAN(M138,N138,P138,R138,S138,U138,V138,Y138,AA138,AB138,AE138,W138,X138)</f>
        <v>1246</v>
      </c>
      <c r="BB138" s="25">
        <f t="shared" ref="BB138" si="279">MEDIAN($AJ138:$AL138)</f>
        <v>0</v>
      </c>
      <c r="BC138" s="270">
        <f>MEDIAN(D138:K138,M138:AF138,AJ138:AL138)</f>
        <v>2836</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110000</v>
      </c>
      <c r="E140" s="162">
        <v>0</v>
      </c>
      <c r="F140" s="162">
        <v>30000</v>
      </c>
      <c r="G140" s="162">
        <v>0</v>
      </c>
      <c r="H140" s="137">
        <v>22000</v>
      </c>
      <c r="I140" s="137">
        <v>0</v>
      </c>
      <c r="J140" s="162">
        <v>0</v>
      </c>
      <c r="K140" s="137">
        <v>0</v>
      </c>
      <c r="L140" s="22">
        <f>+SUM(D140:K140)</f>
        <v>162000</v>
      </c>
      <c r="M140" s="162">
        <v>0</v>
      </c>
      <c r="N140" s="162">
        <v>0</v>
      </c>
      <c r="O140" s="162">
        <v>1500</v>
      </c>
      <c r="P140" s="162">
        <v>4500</v>
      </c>
      <c r="Q140" s="162">
        <v>0</v>
      </c>
      <c r="R140" s="162">
        <v>0</v>
      </c>
      <c r="S140" s="162">
        <v>0</v>
      </c>
      <c r="T140" s="162">
        <v>4500</v>
      </c>
      <c r="U140" s="162">
        <v>0</v>
      </c>
      <c r="V140" s="137">
        <v>0</v>
      </c>
      <c r="W140" s="137"/>
      <c r="X140" s="137">
        <v>0</v>
      </c>
      <c r="Y140" s="162">
        <v>0</v>
      </c>
      <c r="Z140" s="162">
        <v>22024</v>
      </c>
      <c r="AA140" s="271">
        <v>0</v>
      </c>
      <c r="AB140" s="162">
        <v>0</v>
      </c>
      <c r="AC140" s="162">
        <v>0</v>
      </c>
      <c r="AD140" s="162">
        <v>0</v>
      </c>
      <c r="AE140" s="162">
        <v>0</v>
      </c>
      <c r="AF140" s="162">
        <v>0</v>
      </c>
      <c r="AG140" s="22">
        <f>+SUM(M140:AF140)</f>
        <v>32524</v>
      </c>
      <c r="AH140" s="22">
        <f>AC140+AD140+Z140+T140+O140</f>
        <v>28024</v>
      </c>
      <c r="AI140" s="22">
        <f>AD140+AE140+AA140+U140+P140</f>
        <v>4500</v>
      </c>
      <c r="AJ140" s="162">
        <v>0</v>
      </c>
      <c r="AK140" s="137">
        <v>0</v>
      </c>
      <c r="AL140" s="162">
        <v>0</v>
      </c>
      <c r="AM140" s="22">
        <f>+SUM(AJ140:AL140)</f>
        <v>0</v>
      </c>
      <c r="AN140" s="65">
        <f>+AM140+AG140+L140</f>
        <v>194524</v>
      </c>
      <c r="AQ140" s="43">
        <f t="shared" ref="AQ140:AQ141" si="280">K140/AQ$5</f>
        <v>0</v>
      </c>
      <c r="AR140" s="43">
        <f t="shared" ref="AR140:AT141" si="281">AG140/AR$5</f>
        <v>1626.2</v>
      </c>
      <c r="AS140" s="43">
        <f t="shared" si="281"/>
        <v>5604.8</v>
      </c>
      <c r="AT140" s="43">
        <f t="shared" si="281"/>
        <v>300</v>
      </c>
      <c r="AU140" s="43">
        <f t="shared" ref="AU140:AV141" si="282">AM140/AU$5</f>
        <v>0</v>
      </c>
      <c r="AV140" s="44">
        <f t="shared" si="282"/>
        <v>6274.9677419354839</v>
      </c>
      <c r="AW140" s="23"/>
      <c r="AX140" s="22">
        <f>MEDIAN($D140:$K140)</f>
        <v>0</v>
      </c>
      <c r="AY140" s="22">
        <f>MEDIAN($M140:$AF140)</f>
        <v>0</v>
      </c>
      <c r="AZ140" s="22">
        <f t="shared" ref="AZ140:AZ141" si="283">MEDIAN($AC140,$AD140,$Z140,$T140,$O140,Q140,AF140)</f>
        <v>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204" customFormat="1">
      <c r="A141" s="272" t="s">
        <v>188</v>
      </c>
      <c r="B141" s="261"/>
      <c r="C141" s="273"/>
      <c r="D141" s="112">
        <v>22370</v>
      </c>
      <c r="E141" s="274">
        <v>0</v>
      </c>
      <c r="F141" s="274">
        <v>30000</v>
      </c>
      <c r="G141" s="274">
        <v>0</v>
      </c>
      <c r="H141" s="275">
        <v>15000</v>
      </c>
      <c r="I141" s="275">
        <v>0</v>
      </c>
      <c r="J141" s="274">
        <v>0</v>
      </c>
      <c r="K141" s="275">
        <v>0</v>
      </c>
      <c r="L141" s="276">
        <f>+SUM(D141:K141)</f>
        <v>67370</v>
      </c>
      <c r="M141" s="274">
        <v>0</v>
      </c>
      <c r="N141" s="274">
        <v>0</v>
      </c>
      <c r="O141" s="274">
        <v>1500</v>
      </c>
      <c r="P141" s="274">
        <v>4500</v>
      </c>
      <c r="Q141" s="274">
        <v>2500</v>
      </c>
      <c r="R141" s="274">
        <v>0</v>
      </c>
      <c r="S141" s="274">
        <v>0</v>
      </c>
      <c r="T141" s="274">
        <v>0</v>
      </c>
      <c r="U141" s="274">
        <v>0</v>
      </c>
      <c r="V141" s="275">
        <v>0</v>
      </c>
      <c r="W141" s="275"/>
      <c r="X141" s="275">
        <v>0</v>
      </c>
      <c r="Y141" s="274">
        <v>0</v>
      </c>
      <c r="Z141" s="277">
        <v>11976</v>
      </c>
      <c r="AA141" s="277">
        <v>6030</v>
      </c>
      <c r="AB141" s="274">
        <v>0</v>
      </c>
      <c r="AC141" s="274">
        <v>0</v>
      </c>
      <c r="AD141" s="274">
        <v>0</v>
      </c>
      <c r="AE141" s="274">
        <v>0</v>
      </c>
      <c r="AF141" s="274">
        <v>0</v>
      </c>
      <c r="AG141" s="276">
        <f>+SUM(M141:AF141)</f>
        <v>26506</v>
      </c>
      <c r="AH141" s="276">
        <f>AC141+AD141+Z141+T141+O141</f>
        <v>13476</v>
      </c>
      <c r="AI141" s="276">
        <f>AD141+AE141+AA141+U141+P141</f>
        <v>10530</v>
      </c>
      <c r="AJ141" s="274">
        <v>0</v>
      </c>
      <c r="AK141" s="275">
        <v>0</v>
      </c>
      <c r="AL141" s="274">
        <v>0</v>
      </c>
      <c r="AM141" s="276">
        <f>+SUM(AJ141:AL141)</f>
        <v>0</v>
      </c>
      <c r="AN141" s="278">
        <f>+AM141+AG141+L141</f>
        <v>93876</v>
      </c>
      <c r="AQ141" s="258">
        <f t="shared" si="280"/>
        <v>0</v>
      </c>
      <c r="AR141" s="258">
        <f t="shared" si="281"/>
        <v>1325.3</v>
      </c>
      <c r="AS141" s="258">
        <f t="shared" si="281"/>
        <v>2695.2</v>
      </c>
      <c r="AT141" s="258">
        <f t="shared" si="281"/>
        <v>702</v>
      </c>
      <c r="AU141" s="258">
        <f t="shared" si="282"/>
        <v>0</v>
      </c>
      <c r="AV141" s="397">
        <f t="shared" si="282"/>
        <v>3028.2580645161293</v>
      </c>
      <c r="AW141" s="23"/>
      <c r="AX141" s="276">
        <f>MEDIAN($D141:$K141)</f>
        <v>0</v>
      </c>
      <c r="AY141" s="276">
        <f>MEDIAN($M141:$AF141)</f>
        <v>0</v>
      </c>
      <c r="AZ141" s="276">
        <f t="shared" si="283"/>
        <v>0</v>
      </c>
      <c r="BA141" s="276">
        <f t="shared" si="284"/>
        <v>0</v>
      </c>
      <c r="BB141" s="276">
        <f t="shared" si="285"/>
        <v>0</v>
      </c>
      <c r="BC141" s="278">
        <f t="shared" si="286"/>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2006</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168517</v>
      </c>
      <c r="E149" s="160">
        <v>156591</v>
      </c>
      <c r="F149" s="160">
        <v>594742</v>
      </c>
      <c r="G149" s="160">
        <v>1015084</v>
      </c>
      <c r="H149" s="144">
        <v>508152</v>
      </c>
      <c r="I149" s="144">
        <v>1091044</v>
      </c>
      <c r="J149" s="160">
        <v>234984</v>
      </c>
      <c r="K149" s="144">
        <v>521326</v>
      </c>
      <c r="L149" s="43">
        <f>+SUM(D149:K149)</f>
        <v>4290440</v>
      </c>
      <c r="M149" s="160">
        <v>27895</v>
      </c>
      <c r="N149" s="160">
        <v>39288</v>
      </c>
      <c r="O149" s="160">
        <v>105033</v>
      </c>
      <c r="P149" s="160">
        <v>59261</v>
      </c>
      <c r="Q149" s="160">
        <v>109451</v>
      </c>
      <c r="R149" s="160">
        <v>41592</v>
      </c>
      <c r="S149" s="160">
        <v>23039</v>
      </c>
      <c r="T149" s="160">
        <v>60750</v>
      </c>
      <c r="U149" s="160">
        <v>44982</v>
      </c>
      <c r="V149" s="144">
        <v>15485</v>
      </c>
      <c r="W149" s="144">
        <v>20279</v>
      </c>
      <c r="X149" s="144">
        <v>6986</v>
      </c>
      <c r="Y149" s="160">
        <v>46334</v>
      </c>
      <c r="Z149" s="160">
        <v>108551</v>
      </c>
      <c r="AA149" s="250">
        <v>88752</v>
      </c>
      <c r="AB149" s="160">
        <v>29334</v>
      </c>
      <c r="AC149" s="160">
        <v>102866</v>
      </c>
      <c r="AD149" s="160">
        <v>31762</v>
      </c>
      <c r="AE149" s="160">
        <v>12134</v>
      </c>
      <c r="AF149" s="160">
        <v>47616</v>
      </c>
      <c r="AG149" s="43">
        <f>+SUM(M149:AF149)</f>
        <v>1021390</v>
      </c>
      <c r="AH149" s="43">
        <f>AC149+AD149+Z149+T149+O149</f>
        <v>408962</v>
      </c>
      <c r="AI149" s="43">
        <f>AD149+AE149+AA149+U149+P149</f>
        <v>236891</v>
      </c>
      <c r="AJ149" s="160">
        <v>92343</v>
      </c>
      <c r="AK149" s="144">
        <v>19902</v>
      </c>
      <c r="AL149" s="160">
        <v>21249</v>
      </c>
      <c r="AM149" s="43">
        <f>+SUM(AJ149:AL149)</f>
        <v>133494</v>
      </c>
      <c r="AN149" s="62">
        <f>+AM149+AG149+L149</f>
        <v>5445324</v>
      </c>
      <c r="AQ149" s="43">
        <f t="shared" ref="AQ149" si="287">K149/AQ$5</f>
        <v>65165.75</v>
      </c>
      <c r="AR149" s="43">
        <f t="shared" ref="AR149:AT149" si="288">AG149/AR$5</f>
        <v>51069.5</v>
      </c>
      <c r="AS149" s="43">
        <f t="shared" si="288"/>
        <v>81792.399999999994</v>
      </c>
      <c r="AT149" s="43">
        <f t="shared" si="288"/>
        <v>15792.733333333334</v>
      </c>
      <c r="AU149" s="43">
        <f t="shared" ref="AU149:AV149" si="289">AM149/AU$5</f>
        <v>44498</v>
      </c>
      <c r="AV149" s="44">
        <f t="shared" si="289"/>
        <v>175655.61290322582</v>
      </c>
      <c r="AW149" s="122"/>
      <c r="AX149" s="43">
        <f>MEDIAN($D149:$K149)</f>
        <v>514739</v>
      </c>
      <c r="AY149" s="43">
        <f>MEDIAN($M149:$AF149)</f>
        <v>43287</v>
      </c>
      <c r="AZ149" s="43">
        <f>MEDIAN($AC149,$AD149,$Z149,$T149,$O149,Q149,AF149)</f>
        <v>102866</v>
      </c>
      <c r="BA149" s="43">
        <f>MEDIAN(M149,N149,P149,R149,S149,U149,V149,Y149,AA149,AB149,AE149,W149,X149)</f>
        <v>29334</v>
      </c>
      <c r="BB149" s="43">
        <f t="shared" ref="BB149" si="290">MEDIAN($AJ149:$AL149)</f>
        <v>21249</v>
      </c>
      <c r="BC149" s="62">
        <f>MEDIAN(D149:K149,M149:AF149,AJ149:AL149)</f>
        <v>59261</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4704</v>
      </c>
      <c r="E151" s="160">
        <v>1083</v>
      </c>
      <c r="F151" s="160">
        <v>-1520</v>
      </c>
      <c r="G151" s="160">
        <v>16519</v>
      </c>
      <c r="H151" s="144">
        <v>8809</v>
      </c>
      <c r="I151" s="144">
        <v>30457</v>
      </c>
      <c r="J151" s="160">
        <v>9470</v>
      </c>
      <c r="K151" s="144">
        <v>9371</v>
      </c>
      <c r="L151" s="43">
        <f>+SUM(D151:K151)</f>
        <v>78893</v>
      </c>
      <c r="M151" s="160">
        <v>1765</v>
      </c>
      <c r="N151" s="160">
        <v>258</v>
      </c>
      <c r="O151" s="160">
        <v>-2348</v>
      </c>
      <c r="P151" s="160">
        <v>1636</v>
      </c>
      <c r="Q151" s="160">
        <v>-972</v>
      </c>
      <c r="R151" s="160">
        <v>1996</v>
      </c>
      <c r="S151" s="160">
        <v>333</v>
      </c>
      <c r="T151" s="160">
        <v>503</v>
      </c>
      <c r="U151" s="160">
        <v>3218</v>
      </c>
      <c r="V151" s="144">
        <v>686</v>
      </c>
      <c r="W151" s="144">
        <v>-4956</v>
      </c>
      <c r="X151" s="144">
        <v>2061</v>
      </c>
      <c r="Y151" s="160">
        <v>3991</v>
      </c>
      <c r="Z151" s="160">
        <v>-593</v>
      </c>
      <c r="AA151" s="250">
        <v>-137</v>
      </c>
      <c r="AB151" s="160">
        <v>495</v>
      </c>
      <c r="AC151" s="160">
        <v>-579</v>
      </c>
      <c r="AD151" s="160">
        <v>21</v>
      </c>
      <c r="AE151" s="160">
        <v>-5020</v>
      </c>
      <c r="AF151" s="160">
        <v>-1585</v>
      </c>
      <c r="AG151" s="43">
        <f>+SUM(M151:AF151)</f>
        <v>773</v>
      </c>
      <c r="AH151" s="43">
        <f t="shared" ref="AH151:AI154" si="291">AC151+AD151+Z151+T151+O151</f>
        <v>-2996</v>
      </c>
      <c r="AI151" s="43">
        <f t="shared" si="291"/>
        <v>-282</v>
      </c>
      <c r="AJ151" s="160">
        <v>-15533</v>
      </c>
      <c r="AK151" s="144">
        <v>773</v>
      </c>
      <c r="AL151" s="160">
        <v>-4296</v>
      </c>
      <c r="AM151" s="43">
        <f>+SUM(AJ151:AL151)</f>
        <v>-19056</v>
      </c>
      <c r="AN151" s="62">
        <f>+AM151+AG151+L151</f>
        <v>60610</v>
      </c>
      <c r="AQ151" s="43">
        <f t="shared" ref="AQ151:AQ154" si="292">K151/AQ$5</f>
        <v>1171.375</v>
      </c>
      <c r="AR151" s="43">
        <f t="shared" ref="AR151:AT154" si="293">AG151/AR$5</f>
        <v>38.65</v>
      </c>
      <c r="AS151" s="43">
        <f t="shared" si="293"/>
        <v>-599.20000000000005</v>
      </c>
      <c r="AT151" s="43">
        <f t="shared" si="293"/>
        <v>-18.8</v>
      </c>
      <c r="AU151" s="43">
        <f t="shared" ref="AU151:AV154" si="294">AM151/AU$5</f>
        <v>-6352</v>
      </c>
      <c r="AV151" s="44">
        <f t="shared" si="294"/>
        <v>1955.1612903225807</v>
      </c>
      <c r="AW151" s="122"/>
      <c r="AX151" s="43">
        <f>MEDIAN($D151:$K151)</f>
        <v>9090</v>
      </c>
      <c r="AY151" s="43">
        <f>MEDIAN($M151:$AF151)</f>
        <v>295.5</v>
      </c>
      <c r="AZ151" s="43">
        <f t="shared" ref="AZ151:AZ154" si="295">MEDIAN($AC151,$AD151,$Z151,$T151,$O151,Q151,AF151)</f>
        <v>-593</v>
      </c>
      <c r="BA151" s="43">
        <f t="shared" ref="BA151:BA154" si="296">MEDIAN(M151,N151,P151,R151,S151,U151,V151,Y151,AA151,AB151,AE151,W151,X151)</f>
        <v>686</v>
      </c>
      <c r="BB151" s="43">
        <f t="shared" ref="BB151:BB154" si="297">MEDIAN($AJ151:$AL151)</f>
        <v>-4296</v>
      </c>
      <c r="BC151" s="62">
        <f t="shared" ref="BC151:BC154" si="298">MEDIAN(D151:K151,M151:AF151,AJ151:AL151)</f>
        <v>503</v>
      </c>
    </row>
    <row r="152" spans="1:55" s="204" customFormat="1">
      <c r="A152" s="199" t="s">
        <v>184</v>
      </c>
      <c r="B152" s="200"/>
      <c r="C152" s="201"/>
      <c r="D152" s="144">
        <v>0</v>
      </c>
      <c r="E152" s="160">
        <v>27655</v>
      </c>
      <c r="F152" s="160">
        <v>244919</v>
      </c>
      <c r="G152" s="160">
        <v>8549</v>
      </c>
      <c r="H152" s="144">
        <v>0</v>
      </c>
      <c r="I152" s="144">
        <v>0</v>
      </c>
      <c r="J152" s="160">
        <v>56039</v>
      </c>
      <c r="K152" s="144">
        <v>868</v>
      </c>
      <c r="L152" s="43">
        <f>+SUM(D152:K152)</f>
        <v>338030</v>
      </c>
      <c r="M152" s="160">
        <v>10710</v>
      </c>
      <c r="N152" s="160">
        <v>0</v>
      </c>
      <c r="O152" s="160">
        <v>21754</v>
      </c>
      <c r="P152" s="160">
        <v>10747</v>
      </c>
      <c r="Q152" s="160">
        <v>59345</v>
      </c>
      <c r="R152" s="160">
        <v>17314</v>
      </c>
      <c r="S152" s="160">
        <v>0</v>
      </c>
      <c r="T152" s="160">
        <v>-31</v>
      </c>
      <c r="U152" s="160">
        <v>0</v>
      </c>
      <c r="V152" s="144">
        <v>1802</v>
      </c>
      <c r="W152" s="144">
        <v>5496</v>
      </c>
      <c r="X152" s="144">
        <v>0</v>
      </c>
      <c r="Y152" s="160">
        <v>1861</v>
      </c>
      <c r="Z152" s="160">
        <v>49782</v>
      </c>
      <c r="AA152" s="250">
        <v>13894</v>
      </c>
      <c r="AB152" s="160">
        <v>9231</v>
      </c>
      <c r="AC152" s="160">
        <v>0</v>
      </c>
      <c r="AD152" s="160">
        <v>3333</v>
      </c>
      <c r="AE152" s="160">
        <v>356</v>
      </c>
      <c r="AF152" s="160">
        <v>-383</v>
      </c>
      <c r="AG152" s="43">
        <f>+SUM(M152:AF152)</f>
        <v>205211</v>
      </c>
      <c r="AH152" s="43">
        <f t="shared" si="291"/>
        <v>74838</v>
      </c>
      <c r="AI152" s="43">
        <f t="shared" si="291"/>
        <v>28330</v>
      </c>
      <c r="AJ152" s="160">
        <v>0</v>
      </c>
      <c r="AK152" s="144">
        <v>0</v>
      </c>
      <c r="AL152" s="160">
        <v>0</v>
      </c>
      <c r="AM152" s="43">
        <f>+SUM(AJ152:AL152)</f>
        <v>0</v>
      </c>
      <c r="AN152" s="62">
        <f>+AM152+AG152+L152</f>
        <v>543241</v>
      </c>
      <c r="AQ152" s="43">
        <f t="shared" si="292"/>
        <v>108.5</v>
      </c>
      <c r="AR152" s="43">
        <f t="shared" si="293"/>
        <v>10260.549999999999</v>
      </c>
      <c r="AS152" s="43">
        <f t="shared" si="293"/>
        <v>14967.6</v>
      </c>
      <c r="AT152" s="43">
        <f t="shared" si="293"/>
        <v>1888.6666666666667</v>
      </c>
      <c r="AU152" s="43">
        <f t="shared" si="294"/>
        <v>0</v>
      </c>
      <c r="AV152" s="44">
        <f t="shared" si="294"/>
        <v>17523.903225806451</v>
      </c>
      <c r="AW152" s="122"/>
      <c r="AX152" s="43">
        <f>MEDIAN($D152:$K152)</f>
        <v>4708.5</v>
      </c>
      <c r="AY152" s="43">
        <f>MEDIAN($M152:$AF152)</f>
        <v>2597</v>
      </c>
      <c r="AZ152" s="43">
        <f t="shared" si="295"/>
        <v>3333</v>
      </c>
      <c r="BA152" s="43">
        <f t="shared" si="296"/>
        <v>1861</v>
      </c>
      <c r="BB152" s="43">
        <f t="shared" si="297"/>
        <v>0</v>
      </c>
      <c r="BC152" s="62">
        <f t="shared" si="298"/>
        <v>1802</v>
      </c>
    </row>
    <row r="153" spans="1:55" s="204" customFormat="1">
      <c r="A153" s="199" t="s">
        <v>183</v>
      </c>
      <c r="B153" s="200"/>
      <c r="C153" s="201"/>
      <c r="D153" s="144">
        <v>0</v>
      </c>
      <c r="E153" s="160">
        <v>0</v>
      </c>
      <c r="F153" s="160">
        <v>0</v>
      </c>
      <c r="G153" s="160">
        <v>0</v>
      </c>
      <c r="H153" s="144">
        <v>0</v>
      </c>
      <c r="I153" s="144">
        <v>0</v>
      </c>
      <c r="J153" s="160">
        <v>0</v>
      </c>
      <c r="K153" s="144">
        <v>0</v>
      </c>
      <c r="L153" s="43"/>
      <c r="M153" s="160">
        <v>0</v>
      </c>
      <c r="N153" s="160">
        <v>0</v>
      </c>
      <c r="O153" s="160">
        <v>0</v>
      </c>
      <c r="P153" s="160">
        <v>0</v>
      </c>
      <c r="Q153" s="160">
        <v>0</v>
      </c>
      <c r="R153" s="160">
        <v>0</v>
      </c>
      <c r="S153" s="160">
        <v>0</v>
      </c>
      <c r="T153" s="160">
        <v>0</v>
      </c>
      <c r="U153" s="160">
        <v>0</v>
      </c>
      <c r="V153" s="144">
        <v>0</v>
      </c>
      <c r="W153" s="144"/>
      <c r="X153" s="144">
        <v>0</v>
      </c>
      <c r="Y153" s="160">
        <v>0</v>
      </c>
      <c r="Z153" s="160">
        <v>0</v>
      </c>
      <c r="AA153" s="250">
        <v>0</v>
      </c>
      <c r="AB153" s="160">
        <v>0</v>
      </c>
      <c r="AC153" s="160">
        <v>0</v>
      </c>
      <c r="AD153" s="160">
        <v>0</v>
      </c>
      <c r="AE153" s="160">
        <v>0</v>
      </c>
      <c r="AF153" s="160">
        <v>0</v>
      </c>
      <c r="AG153" s="43">
        <f>+SUM(M153:AF153)</f>
        <v>0</v>
      </c>
      <c r="AH153" s="43">
        <f t="shared" si="291"/>
        <v>0</v>
      </c>
      <c r="AI153" s="43">
        <f t="shared" si="291"/>
        <v>0</v>
      </c>
      <c r="AJ153" s="160">
        <v>0</v>
      </c>
      <c r="AK153" s="144">
        <v>422</v>
      </c>
      <c r="AL153" s="160">
        <v>0</v>
      </c>
      <c r="AM153" s="43">
        <f>+SUM(AJ153:AL153)</f>
        <v>422</v>
      </c>
      <c r="AN153" s="62">
        <f>+AM153+AG153+L153</f>
        <v>422</v>
      </c>
      <c r="AQ153" s="43">
        <f t="shared" si="292"/>
        <v>0</v>
      </c>
      <c r="AR153" s="43">
        <f t="shared" si="293"/>
        <v>0</v>
      </c>
      <c r="AS153" s="43">
        <f t="shared" si="293"/>
        <v>0</v>
      </c>
      <c r="AT153" s="43">
        <f t="shared" si="293"/>
        <v>0</v>
      </c>
      <c r="AU153" s="43">
        <f t="shared" si="294"/>
        <v>140.66666666666666</v>
      </c>
      <c r="AV153" s="44">
        <f t="shared" si="294"/>
        <v>13.612903225806452</v>
      </c>
      <c r="AW153" s="122"/>
      <c r="AX153" s="43">
        <f>MEDIAN($D153:$K153)</f>
        <v>0</v>
      </c>
      <c r="AY153" s="43">
        <f>MEDIAN($M153:$AF153)</f>
        <v>0</v>
      </c>
      <c r="AZ153" s="43">
        <f t="shared" si="295"/>
        <v>0</v>
      </c>
      <c r="BA153" s="43">
        <f t="shared" si="296"/>
        <v>0</v>
      </c>
      <c r="BB153" s="43">
        <f t="shared" si="297"/>
        <v>0</v>
      </c>
      <c r="BC153" s="62">
        <f t="shared" si="298"/>
        <v>0</v>
      </c>
    </row>
    <row r="154" spans="1:55" s="204" customFormat="1">
      <c r="A154" s="199" t="s">
        <v>125</v>
      </c>
      <c r="B154" s="200"/>
      <c r="C154" s="201"/>
      <c r="D154" s="144">
        <v>1647</v>
      </c>
      <c r="E154" s="160">
        <v>0</v>
      </c>
      <c r="F154" s="160">
        <v>342</v>
      </c>
      <c r="G154" s="160">
        <v>0</v>
      </c>
      <c r="H154" s="144">
        <v>551</v>
      </c>
      <c r="I154" s="144">
        <v>0</v>
      </c>
      <c r="J154" s="160">
        <v>0</v>
      </c>
      <c r="K154" s="144">
        <v>0</v>
      </c>
      <c r="L154" s="43">
        <f>+SUM(D154:K154)</f>
        <v>2540</v>
      </c>
      <c r="M154" s="160">
        <v>506</v>
      </c>
      <c r="N154" s="160">
        <v>0</v>
      </c>
      <c r="O154" s="160">
        <v>5142</v>
      </c>
      <c r="P154" s="160">
        <v>0</v>
      </c>
      <c r="Q154" s="160">
        <v>0</v>
      </c>
      <c r="R154" s="160">
        <v>113</v>
      </c>
      <c r="S154" s="160">
        <v>0</v>
      </c>
      <c r="T154" s="160">
        <v>-468</v>
      </c>
      <c r="U154" s="160">
        <v>1</v>
      </c>
      <c r="V154" s="144">
        <v>0</v>
      </c>
      <c r="W154" s="144"/>
      <c r="X154" s="144">
        <v>0</v>
      </c>
      <c r="Y154" s="160">
        <v>0</v>
      </c>
      <c r="Z154" s="160">
        <v>0</v>
      </c>
      <c r="AA154" s="250">
        <v>0</v>
      </c>
      <c r="AB154" s="160">
        <v>0</v>
      </c>
      <c r="AC154" s="160">
        <v>0</v>
      </c>
      <c r="AD154" s="160">
        <v>0</v>
      </c>
      <c r="AE154" s="160">
        <v>0</v>
      </c>
      <c r="AF154" s="160">
        <v>0</v>
      </c>
      <c r="AG154" s="43">
        <f>+SUM(M154:AF154)</f>
        <v>5294</v>
      </c>
      <c r="AH154" s="43">
        <f t="shared" si="291"/>
        <v>4674</v>
      </c>
      <c r="AI154" s="43">
        <f t="shared" si="291"/>
        <v>1</v>
      </c>
      <c r="AJ154" s="160">
        <v>0</v>
      </c>
      <c r="AK154" s="144">
        <v>0</v>
      </c>
      <c r="AL154" s="160">
        <v>0</v>
      </c>
      <c r="AM154" s="43">
        <f>+SUM(AJ154:AL154)</f>
        <v>0</v>
      </c>
      <c r="AN154" s="62">
        <f>+AM154+AG154+L154</f>
        <v>7834</v>
      </c>
      <c r="AQ154" s="43">
        <f t="shared" si="292"/>
        <v>0</v>
      </c>
      <c r="AR154" s="43">
        <f t="shared" si="293"/>
        <v>264.7</v>
      </c>
      <c r="AS154" s="43">
        <f t="shared" si="293"/>
        <v>934.8</v>
      </c>
      <c r="AT154" s="43">
        <f t="shared" si="293"/>
        <v>6.6666666666666666E-2</v>
      </c>
      <c r="AU154" s="43">
        <f t="shared" si="294"/>
        <v>0</v>
      </c>
      <c r="AV154" s="44">
        <f t="shared" si="294"/>
        <v>252.70967741935485</v>
      </c>
      <c r="AW154" s="122"/>
      <c r="AX154" s="43">
        <f>MEDIAN($D154:$K154)</f>
        <v>0</v>
      </c>
      <c r="AY154" s="43">
        <f>MEDIAN($M154:$AF154)</f>
        <v>0</v>
      </c>
      <c r="AZ154" s="43">
        <f t="shared" si="295"/>
        <v>0</v>
      </c>
      <c r="BA154" s="43">
        <f t="shared" si="296"/>
        <v>0</v>
      </c>
      <c r="BB154" s="43">
        <f t="shared" si="297"/>
        <v>0</v>
      </c>
      <c r="BC154" s="62">
        <f t="shared" si="29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9">SUM(D149:D155)</f>
        <v>174868</v>
      </c>
      <c r="E156" s="280">
        <f t="shared" si="299"/>
        <v>185329</v>
      </c>
      <c r="F156" s="280">
        <f t="shared" si="299"/>
        <v>838483</v>
      </c>
      <c r="G156" s="280">
        <f t="shared" si="299"/>
        <v>1040152</v>
      </c>
      <c r="H156" s="280">
        <f t="shared" si="299"/>
        <v>517512</v>
      </c>
      <c r="I156" s="280">
        <f t="shared" si="299"/>
        <v>1121501</v>
      </c>
      <c r="J156" s="280">
        <f t="shared" si="299"/>
        <v>300493</v>
      </c>
      <c r="K156" s="280">
        <f t="shared" si="299"/>
        <v>531565</v>
      </c>
      <c r="L156" s="42">
        <f>+SUM(D156:K156)</f>
        <v>4709903</v>
      </c>
      <c r="M156" s="280">
        <f t="shared" ref="M156:V156" si="300">SUM(M149:M155)</f>
        <v>40876</v>
      </c>
      <c r="N156" s="280">
        <f t="shared" si="300"/>
        <v>39546</v>
      </c>
      <c r="O156" s="280">
        <f t="shared" si="300"/>
        <v>129581</v>
      </c>
      <c r="P156" s="280">
        <f t="shared" si="300"/>
        <v>71644</v>
      </c>
      <c r="Q156" s="280">
        <f t="shared" si="300"/>
        <v>167824</v>
      </c>
      <c r="R156" s="280">
        <f t="shared" si="300"/>
        <v>61015</v>
      </c>
      <c r="S156" s="280">
        <f t="shared" si="300"/>
        <v>23372</v>
      </c>
      <c r="T156" s="280">
        <f t="shared" si="300"/>
        <v>60754</v>
      </c>
      <c r="U156" s="280">
        <f t="shared" si="300"/>
        <v>48201</v>
      </c>
      <c r="V156" s="280">
        <f t="shared" si="300"/>
        <v>17973</v>
      </c>
      <c r="W156" s="280">
        <f t="shared" ref="W156:X156" si="301">SUM(W149:W155)</f>
        <v>20819</v>
      </c>
      <c r="X156" s="280">
        <f t="shared" si="301"/>
        <v>9047</v>
      </c>
      <c r="Y156" s="280">
        <f t="shared" ref="Y156:AF156" si="302">SUM(Y149:Y155)</f>
        <v>52186</v>
      </c>
      <c r="Z156" s="280">
        <f t="shared" si="302"/>
        <v>157740</v>
      </c>
      <c r="AA156" s="280">
        <f t="shared" si="302"/>
        <v>102509</v>
      </c>
      <c r="AB156" s="280">
        <f t="shared" si="302"/>
        <v>39060</v>
      </c>
      <c r="AC156" s="280">
        <f t="shared" si="302"/>
        <v>102287</v>
      </c>
      <c r="AD156" s="280">
        <f t="shared" si="302"/>
        <v>35116</v>
      </c>
      <c r="AE156" s="280">
        <f t="shared" si="302"/>
        <v>7470</v>
      </c>
      <c r="AF156" s="280">
        <f t="shared" si="302"/>
        <v>45648</v>
      </c>
      <c r="AG156" s="42">
        <f>+SUM(M156:AF156)</f>
        <v>1232668</v>
      </c>
      <c r="AH156" s="42">
        <f>AC156+AD156+Z156+T156+O156</f>
        <v>485478</v>
      </c>
      <c r="AI156" s="42">
        <f>AD156+AE156+AA156+U156+P156</f>
        <v>264940</v>
      </c>
      <c r="AJ156" s="280">
        <f>SUM(AJ149:AJ155)</f>
        <v>76810</v>
      </c>
      <c r="AK156" s="280">
        <f>SUM(AK149:AK155)</f>
        <v>21097</v>
      </c>
      <c r="AL156" s="280">
        <f>SUM(AL149:AL155)</f>
        <v>16953</v>
      </c>
      <c r="AM156" s="42">
        <f>+SUM(AJ156:AL156)</f>
        <v>114860</v>
      </c>
      <c r="AN156" s="281">
        <f>+AM156+AG156+L156</f>
        <v>6057431</v>
      </c>
      <c r="AQ156" s="42">
        <f>K156/AQ$5</f>
        <v>66445.625</v>
      </c>
      <c r="AR156" s="42">
        <f>AG156/AR$5</f>
        <v>61633.4</v>
      </c>
      <c r="AS156" s="42">
        <f>AH156/AS$5</f>
        <v>97095.6</v>
      </c>
      <c r="AT156" s="42">
        <f>AI156/AT$5</f>
        <v>17662.666666666668</v>
      </c>
      <c r="AU156" s="42">
        <f>AM156/AU$5</f>
        <v>38286.666666666664</v>
      </c>
      <c r="AV156" s="281">
        <f>AN156/AV$5</f>
        <v>195401</v>
      </c>
      <c r="AW156" s="122"/>
      <c r="AX156" s="42">
        <f>MEDIAN($D156:$K156)</f>
        <v>524538.5</v>
      </c>
      <c r="AY156" s="42">
        <f>MEDIAN($M156:$AF156)</f>
        <v>46924.5</v>
      </c>
      <c r="AZ156" s="42">
        <f>MEDIAN($AC156,$AD156,$Z156,$T156,$O156,Q156,AF156)</f>
        <v>102287</v>
      </c>
      <c r="BA156" s="42">
        <f>MEDIAN(M156,N156,P156,R156,S156,U156,V156,Y156,AA156,AB156,AE156,W156,X156)</f>
        <v>39546</v>
      </c>
      <c r="BB156" s="42">
        <f t="shared" ref="BB156" si="303">MEDIAN($AJ156:$AL156)</f>
        <v>21097</v>
      </c>
      <c r="BC156" s="281">
        <f>MEDIAN(D156:K156,M156:AF156,AJ156:AL156)</f>
        <v>61015</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2006</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92809</v>
      </c>
      <c r="E165" s="160">
        <v>19670</v>
      </c>
      <c r="F165" s="160">
        <v>152909</v>
      </c>
      <c r="G165" s="160">
        <v>258041</v>
      </c>
      <c r="H165" s="144">
        <v>81143</v>
      </c>
      <c r="I165" s="144">
        <v>175420</v>
      </c>
      <c r="J165" s="160">
        <v>73090</v>
      </c>
      <c r="K165" s="144">
        <v>103267</v>
      </c>
      <c r="L165" s="43">
        <f t="shared" ref="L165:L170" si="304">+SUM(D165:K165)</f>
        <v>956349</v>
      </c>
      <c r="M165" s="160">
        <v>18034</v>
      </c>
      <c r="N165" s="160">
        <v>21403</v>
      </c>
      <c r="O165" s="160">
        <v>37131</v>
      </c>
      <c r="P165" s="160">
        <v>17624</v>
      </c>
      <c r="Q165" s="160">
        <v>36966</v>
      </c>
      <c r="R165" s="160">
        <v>17176</v>
      </c>
      <c r="S165" s="160">
        <v>28230</v>
      </c>
      <c r="T165" s="160">
        <v>28146</v>
      </c>
      <c r="U165" s="160">
        <v>28544</v>
      </c>
      <c r="V165" s="144">
        <v>16643</v>
      </c>
      <c r="W165" s="144">
        <v>9908</v>
      </c>
      <c r="X165" s="144">
        <v>8215</v>
      </c>
      <c r="Y165" s="160">
        <v>42757</v>
      </c>
      <c r="Z165" s="160">
        <v>56437</v>
      </c>
      <c r="AA165" s="250">
        <v>28436</v>
      </c>
      <c r="AB165" s="160">
        <v>14556</v>
      </c>
      <c r="AC165" s="160">
        <v>40397</v>
      </c>
      <c r="AD165" s="160">
        <v>19500</v>
      </c>
      <c r="AE165" s="160">
        <v>10455</v>
      </c>
      <c r="AF165" s="160">
        <v>20989</v>
      </c>
      <c r="AG165" s="43">
        <f t="shared" ref="AG165:AG170" si="305">+SUM(M165:AF165)</f>
        <v>501547</v>
      </c>
      <c r="AH165" s="43">
        <f t="shared" ref="AH165:AI170" si="306">AC165+AD165+Z165+T165+O165</f>
        <v>181611</v>
      </c>
      <c r="AI165" s="43">
        <f t="shared" si="306"/>
        <v>104559</v>
      </c>
      <c r="AJ165" s="160">
        <v>106750</v>
      </c>
      <c r="AK165" s="144">
        <v>11047</v>
      </c>
      <c r="AL165" s="160">
        <v>14539</v>
      </c>
      <c r="AM165" s="43">
        <f t="shared" ref="AM165:AM170" si="307">+SUM(AJ165:AL165)</f>
        <v>132336</v>
      </c>
      <c r="AN165" s="44">
        <f t="shared" ref="AN165:AN170" si="308">+AM165+AG165+L165</f>
        <v>1590232</v>
      </c>
      <c r="AQ165" s="43">
        <f t="shared" ref="AQ165:AQ169" si="309">K165/AQ$5</f>
        <v>12908.375</v>
      </c>
      <c r="AR165" s="43">
        <f t="shared" ref="AR165:AT169" si="310">AG165/AR$5</f>
        <v>25077.35</v>
      </c>
      <c r="AS165" s="43">
        <f t="shared" si="310"/>
        <v>36322.199999999997</v>
      </c>
      <c r="AT165" s="43">
        <f t="shared" si="310"/>
        <v>6970.6</v>
      </c>
      <c r="AU165" s="43">
        <f t="shared" ref="AU165:AV169" si="311">AM165/AU$5</f>
        <v>44112</v>
      </c>
      <c r="AV165" s="44">
        <f t="shared" si="311"/>
        <v>51297.806451612902</v>
      </c>
      <c r="AW165" s="122"/>
      <c r="AX165" s="43">
        <f t="shared" ref="AX165:AX170" si="312">MEDIAN($D165:$K165)</f>
        <v>98038</v>
      </c>
      <c r="AY165" s="43">
        <f t="shared" ref="AY165:AY170" si="313">MEDIAN($M165:$AF165)</f>
        <v>21196</v>
      </c>
      <c r="AZ165" s="43">
        <f t="shared" ref="AZ165:AZ170" si="314">MEDIAN($AC165,$AD165,$Z165,$T165,$O165,Q165,AF165)</f>
        <v>36966</v>
      </c>
      <c r="BA165" s="43">
        <f t="shared" ref="BA165:BA170" si="315">MEDIAN(M165,N165,P165,R165,S165,U165,V165,Y165,AA165,AB165,AE165,W165,X165)</f>
        <v>17624</v>
      </c>
      <c r="BB165" s="43">
        <f t="shared" ref="BB165:BB170" si="316">MEDIAN($AJ165:$AL165)</f>
        <v>14539</v>
      </c>
      <c r="BC165" s="44">
        <f t="shared" ref="BC165:BC170" si="317">MEDIAN(D165:K165,M165:AF165,AJ165:AL165)</f>
        <v>28230</v>
      </c>
    </row>
    <row r="166" spans="1:55" s="204" customFormat="1">
      <c r="A166" s="199"/>
      <c r="B166" s="200"/>
      <c r="C166" s="201" t="s">
        <v>178</v>
      </c>
      <c r="D166" s="144">
        <v>86775</v>
      </c>
      <c r="E166" s="160">
        <v>22697</v>
      </c>
      <c r="F166" s="160">
        <v>133403</v>
      </c>
      <c r="G166" s="160">
        <v>168749</v>
      </c>
      <c r="H166" s="144">
        <v>72906</v>
      </c>
      <c r="I166" s="144">
        <v>100354</v>
      </c>
      <c r="J166" s="160">
        <v>63929</v>
      </c>
      <c r="K166" s="144">
        <v>84003</v>
      </c>
      <c r="L166" s="43">
        <f t="shared" si="304"/>
        <v>732816</v>
      </c>
      <c r="M166" s="160">
        <v>3659</v>
      </c>
      <c r="N166" s="160">
        <v>6003</v>
      </c>
      <c r="O166" s="160">
        <v>21626</v>
      </c>
      <c r="P166" s="160">
        <v>8783</v>
      </c>
      <c r="Q166" s="160">
        <v>43235</v>
      </c>
      <c r="R166" s="160">
        <v>6570</v>
      </c>
      <c r="S166" s="160">
        <v>4579</v>
      </c>
      <c r="T166" s="160">
        <v>13969</v>
      </c>
      <c r="U166" s="160">
        <v>3818</v>
      </c>
      <c r="V166" s="144">
        <v>3751</v>
      </c>
      <c r="W166" s="144">
        <v>3903</v>
      </c>
      <c r="X166" s="144">
        <v>623</v>
      </c>
      <c r="Y166" s="160">
        <v>10689</v>
      </c>
      <c r="Z166" s="160">
        <v>46776</v>
      </c>
      <c r="AA166" s="250">
        <v>11527</v>
      </c>
      <c r="AB166" s="160">
        <v>5927</v>
      </c>
      <c r="AC166" s="160">
        <v>16598</v>
      </c>
      <c r="AD166" s="160">
        <v>13149</v>
      </c>
      <c r="AE166" s="160">
        <v>4714</v>
      </c>
      <c r="AF166" s="160">
        <v>15736</v>
      </c>
      <c r="AG166" s="43">
        <f t="shared" si="305"/>
        <v>245635</v>
      </c>
      <c r="AH166" s="43">
        <f t="shared" si="306"/>
        <v>112118</v>
      </c>
      <c r="AI166" s="43">
        <f t="shared" si="306"/>
        <v>41991</v>
      </c>
      <c r="AJ166" s="160">
        <v>2327</v>
      </c>
      <c r="AK166" s="144">
        <v>5800</v>
      </c>
      <c r="AL166" s="160">
        <v>1082</v>
      </c>
      <c r="AM166" s="43">
        <f t="shared" si="307"/>
        <v>9209</v>
      </c>
      <c r="AN166" s="44">
        <f t="shared" si="308"/>
        <v>987660</v>
      </c>
      <c r="AQ166" s="43">
        <f t="shared" si="309"/>
        <v>10500.375</v>
      </c>
      <c r="AR166" s="43">
        <f t="shared" si="310"/>
        <v>12281.75</v>
      </c>
      <c r="AS166" s="43">
        <f t="shared" si="310"/>
        <v>22423.599999999999</v>
      </c>
      <c r="AT166" s="43">
        <f t="shared" si="310"/>
        <v>2799.4</v>
      </c>
      <c r="AU166" s="43">
        <f t="shared" si="311"/>
        <v>3069.6666666666665</v>
      </c>
      <c r="AV166" s="44">
        <f t="shared" si="311"/>
        <v>31860</v>
      </c>
      <c r="AW166" s="122"/>
      <c r="AX166" s="43">
        <f t="shared" si="312"/>
        <v>85389</v>
      </c>
      <c r="AY166" s="43">
        <f t="shared" si="313"/>
        <v>7676.5</v>
      </c>
      <c r="AZ166" s="43">
        <f t="shared" si="314"/>
        <v>16598</v>
      </c>
      <c r="BA166" s="43">
        <f t="shared" si="315"/>
        <v>4714</v>
      </c>
      <c r="BB166" s="43">
        <f t="shared" si="316"/>
        <v>2327</v>
      </c>
      <c r="BC166" s="44">
        <f t="shared" si="317"/>
        <v>11527</v>
      </c>
    </row>
    <row r="167" spans="1:55" s="204" customFormat="1">
      <c r="A167" s="199"/>
      <c r="B167" s="200"/>
      <c r="C167" s="201" t="s">
        <v>177</v>
      </c>
      <c r="D167" s="144">
        <v>23196</v>
      </c>
      <c r="E167" s="160">
        <v>37285</v>
      </c>
      <c r="F167" s="160">
        <v>72059</v>
      </c>
      <c r="G167" s="160">
        <v>250436</v>
      </c>
      <c r="H167" s="144">
        <v>0</v>
      </c>
      <c r="I167" s="144">
        <v>142793</v>
      </c>
      <c r="J167" s="160">
        <v>45047</v>
      </c>
      <c r="K167" s="144">
        <v>68997</v>
      </c>
      <c r="L167" s="43">
        <f t="shared" si="304"/>
        <v>639813</v>
      </c>
      <c r="M167" s="160">
        <v>455</v>
      </c>
      <c r="N167" s="160">
        <v>1496</v>
      </c>
      <c r="O167" s="160">
        <v>10469</v>
      </c>
      <c r="P167" s="160">
        <v>4394</v>
      </c>
      <c r="Q167" s="160">
        <v>0</v>
      </c>
      <c r="R167" s="160">
        <v>2415</v>
      </c>
      <c r="S167" s="160">
        <v>0</v>
      </c>
      <c r="T167" s="160">
        <v>4212</v>
      </c>
      <c r="U167" s="160">
        <v>3217</v>
      </c>
      <c r="V167" s="144">
        <v>956</v>
      </c>
      <c r="W167" s="144">
        <v>546</v>
      </c>
      <c r="X167" s="144">
        <v>2460</v>
      </c>
      <c r="Y167" s="160">
        <v>4778</v>
      </c>
      <c r="Z167" s="160">
        <v>8590</v>
      </c>
      <c r="AA167" s="250">
        <v>15063</v>
      </c>
      <c r="AB167" s="160">
        <v>0</v>
      </c>
      <c r="AC167" s="160">
        <v>2736</v>
      </c>
      <c r="AD167" s="160">
        <v>8366</v>
      </c>
      <c r="AE167" s="160">
        <v>2876</v>
      </c>
      <c r="AF167" s="160">
        <v>5267</v>
      </c>
      <c r="AG167" s="43">
        <f t="shared" si="305"/>
        <v>78296</v>
      </c>
      <c r="AH167" s="43">
        <f t="shared" si="306"/>
        <v>34373</v>
      </c>
      <c r="AI167" s="43">
        <f t="shared" si="306"/>
        <v>33916</v>
      </c>
      <c r="AJ167" s="160">
        <v>0</v>
      </c>
      <c r="AK167" s="144">
        <v>-197</v>
      </c>
      <c r="AL167" s="160">
        <v>160</v>
      </c>
      <c r="AM167" s="43">
        <f t="shared" si="307"/>
        <v>-37</v>
      </c>
      <c r="AN167" s="44">
        <f t="shared" si="308"/>
        <v>718072</v>
      </c>
      <c r="AQ167" s="43">
        <f t="shared" si="309"/>
        <v>8624.625</v>
      </c>
      <c r="AR167" s="43">
        <f t="shared" si="310"/>
        <v>3914.8</v>
      </c>
      <c r="AS167" s="43">
        <f t="shared" si="310"/>
        <v>6874.6</v>
      </c>
      <c r="AT167" s="43">
        <f t="shared" si="310"/>
        <v>2261.0666666666666</v>
      </c>
      <c r="AU167" s="43">
        <f t="shared" si="311"/>
        <v>-12.333333333333334</v>
      </c>
      <c r="AV167" s="44">
        <f t="shared" si="311"/>
        <v>23163.612903225807</v>
      </c>
      <c r="AW167" s="122"/>
      <c r="AX167" s="43">
        <f t="shared" si="312"/>
        <v>57022</v>
      </c>
      <c r="AY167" s="43">
        <f t="shared" si="313"/>
        <v>2806</v>
      </c>
      <c r="AZ167" s="43">
        <f t="shared" si="314"/>
        <v>5267</v>
      </c>
      <c r="BA167" s="43">
        <f t="shared" si="315"/>
        <v>2415</v>
      </c>
      <c r="BB167" s="43">
        <f t="shared" si="316"/>
        <v>0</v>
      </c>
      <c r="BC167" s="44">
        <f t="shared" si="317"/>
        <v>3217</v>
      </c>
    </row>
    <row r="168" spans="1:55" s="204" customFormat="1">
      <c r="A168" s="199"/>
      <c r="B168" s="200"/>
      <c r="C168" s="201" t="s">
        <v>176</v>
      </c>
      <c r="D168" s="144">
        <v>85</v>
      </c>
      <c r="E168" s="160">
        <v>2257</v>
      </c>
      <c r="F168" s="160">
        <v>4457</v>
      </c>
      <c r="G168" s="160">
        <v>6202</v>
      </c>
      <c r="H168" s="144">
        <v>3273</v>
      </c>
      <c r="I168" s="144">
        <v>15511</v>
      </c>
      <c r="J168" s="160">
        <v>3024</v>
      </c>
      <c r="K168" s="144">
        <v>4395</v>
      </c>
      <c r="L168" s="43">
        <f t="shared" si="304"/>
        <v>39204</v>
      </c>
      <c r="M168" s="160">
        <v>1512</v>
      </c>
      <c r="N168" s="160">
        <v>564</v>
      </c>
      <c r="O168" s="160">
        <v>1100</v>
      </c>
      <c r="P168" s="160">
        <v>526</v>
      </c>
      <c r="Q168" s="160">
        <v>2322</v>
      </c>
      <c r="R168" s="160">
        <v>1280</v>
      </c>
      <c r="S168" s="160">
        <v>879</v>
      </c>
      <c r="T168" s="160">
        <v>51</v>
      </c>
      <c r="U168" s="160">
        <v>1291</v>
      </c>
      <c r="V168" s="144">
        <v>866</v>
      </c>
      <c r="W168" s="144">
        <v>272</v>
      </c>
      <c r="X168" s="144">
        <v>406</v>
      </c>
      <c r="Y168" s="160">
        <v>1618</v>
      </c>
      <c r="Z168" s="160">
        <v>226</v>
      </c>
      <c r="AA168" s="250">
        <v>2379</v>
      </c>
      <c r="AB168" s="160">
        <v>261</v>
      </c>
      <c r="AC168" s="160">
        <v>1943</v>
      </c>
      <c r="AD168" s="160">
        <v>611</v>
      </c>
      <c r="AE168" s="160">
        <v>57</v>
      </c>
      <c r="AF168" s="160">
        <v>836</v>
      </c>
      <c r="AG168" s="43">
        <f t="shared" si="305"/>
        <v>19000</v>
      </c>
      <c r="AH168" s="43">
        <f t="shared" si="306"/>
        <v>3931</v>
      </c>
      <c r="AI168" s="43">
        <f t="shared" si="306"/>
        <v>4864</v>
      </c>
      <c r="AJ168" s="160">
        <v>1570</v>
      </c>
      <c r="AK168" s="144">
        <v>1002</v>
      </c>
      <c r="AL168" s="160">
        <v>837</v>
      </c>
      <c r="AM168" s="43">
        <f t="shared" si="307"/>
        <v>3409</v>
      </c>
      <c r="AN168" s="44">
        <f t="shared" si="308"/>
        <v>61613</v>
      </c>
      <c r="AQ168" s="43">
        <f t="shared" si="309"/>
        <v>549.375</v>
      </c>
      <c r="AR168" s="43">
        <f t="shared" si="310"/>
        <v>950</v>
      </c>
      <c r="AS168" s="43">
        <f t="shared" si="310"/>
        <v>786.2</v>
      </c>
      <c r="AT168" s="43">
        <f t="shared" si="310"/>
        <v>324.26666666666665</v>
      </c>
      <c r="AU168" s="43">
        <f t="shared" si="311"/>
        <v>1136.3333333333333</v>
      </c>
      <c r="AV168" s="44">
        <f t="shared" si="311"/>
        <v>1987.516129032258</v>
      </c>
      <c r="AW168" s="122"/>
      <c r="AX168" s="43">
        <f t="shared" si="312"/>
        <v>3834</v>
      </c>
      <c r="AY168" s="43">
        <f t="shared" si="313"/>
        <v>851</v>
      </c>
      <c r="AZ168" s="43">
        <f t="shared" si="314"/>
        <v>836</v>
      </c>
      <c r="BA168" s="43">
        <f t="shared" si="315"/>
        <v>866</v>
      </c>
      <c r="BB168" s="43">
        <f t="shared" si="316"/>
        <v>1002</v>
      </c>
      <c r="BC168" s="44">
        <f t="shared" si="317"/>
        <v>1100</v>
      </c>
    </row>
    <row r="169" spans="1:55" s="204" customFormat="1">
      <c r="A169" s="199"/>
      <c r="B169" s="200"/>
      <c r="C169" s="201" t="s">
        <v>125</v>
      </c>
      <c r="D169" s="144">
        <v>7457</v>
      </c>
      <c r="E169" s="160">
        <v>0</v>
      </c>
      <c r="F169" s="160">
        <v>482</v>
      </c>
      <c r="G169" s="160">
        <v>32</v>
      </c>
      <c r="H169" s="144">
        <v>56871</v>
      </c>
      <c r="I169" s="144">
        <v>0</v>
      </c>
      <c r="J169" s="160">
        <v>-114</v>
      </c>
      <c r="K169" s="144">
        <v>2387</v>
      </c>
      <c r="L169" s="43">
        <f t="shared" si="304"/>
        <v>67115</v>
      </c>
      <c r="M169" s="160">
        <v>0</v>
      </c>
      <c r="N169" s="160">
        <v>17</v>
      </c>
      <c r="O169" s="160">
        <v>0</v>
      </c>
      <c r="P169" s="160">
        <v>0</v>
      </c>
      <c r="Q169" s="160">
        <v>0</v>
      </c>
      <c r="R169" s="160">
        <v>13415</v>
      </c>
      <c r="S169" s="160">
        <v>1228</v>
      </c>
      <c r="T169" s="160">
        <v>0</v>
      </c>
      <c r="U169" s="160">
        <v>0</v>
      </c>
      <c r="V169" s="144">
        <v>0</v>
      </c>
      <c r="W169" s="144"/>
      <c r="X169" s="144">
        <v>0</v>
      </c>
      <c r="Y169" s="160">
        <v>0</v>
      </c>
      <c r="Z169" s="160">
        <v>1420</v>
      </c>
      <c r="AA169" s="250">
        <v>0</v>
      </c>
      <c r="AB169" s="160">
        <v>6657</v>
      </c>
      <c r="AC169" s="160">
        <v>0</v>
      </c>
      <c r="AD169" s="160">
        <v>0</v>
      </c>
      <c r="AE169" s="160">
        <v>0</v>
      </c>
      <c r="AF169" s="160">
        <v>0</v>
      </c>
      <c r="AG169" s="43">
        <f t="shared" si="305"/>
        <v>22737</v>
      </c>
      <c r="AH169" s="43">
        <f t="shared" si="306"/>
        <v>1420</v>
      </c>
      <c r="AI169" s="43">
        <f t="shared" si="306"/>
        <v>0</v>
      </c>
      <c r="AJ169" s="160">
        <v>10869</v>
      </c>
      <c r="AK169" s="144">
        <v>142</v>
      </c>
      <c r="AL169" s="160">
        <v>62</v>
      </c>
      <c r="AM169" s="43">
        <f t="shared" si="307"/>
        <v>11073</v>
      </c>
      <c r="AN169" s="44">
        <f t="shared" si="308"/>
        <v>100925</v>
      </c>
      <c r="AQ169" s="43">
        <f t="shared" si="309"/>
        <v>298.375</v>
      </c>
      <c r="AR169" s="43">
        <f t="shared" si="310"/>
        <v>1136.8499999999999</v>
      </c>
      <c r="AS169" s="43">
        <f t="shared" si="310"/>
        <v>284</v>
      </c>
      <c r="AT169" s="43">
        <f t="shared" si="310"/>
        <v>0</v>
      </c>
      <c r="AU169" s="43">
        <f t="shared" si="311"/>
        <v>3691</v>
      </c>
      <c r="AV169" s="44">
        <f t="shared" si="311"/>
        <v>3255.6451612903224</v>
      </c>
      <c r="AW169" s="122"/>
      <c r="AX169" s="43">
        <f t="shared" si="312"/>
        <v>257</v>
      </c>
      <c r="AY169" s="43">
        <f t="shared" si="313"/>
        <v>0</v>
      </c>
      <c r="AZ169" s="43">
        <f t="shared" si="314"/>
        <v>0</v>
      </c>
      <c r="BA169" s="43">
        <f t="shared" si="315"/>
        <v>0</v>
      </c>
      <c r="BB169" s="43">
        <f t="shared" si="316"/>
        <v>142</v>
      </c>
      <c r="BC169" s="44">
        <f t="shared" si="317"/>
        <v>0</v>
      </c>
    </row>
    <row r="170" spans="1:55" s="204" customFormat="1">
      <c r="A170" s="199"/>
      <c r="B170" s="200"/>
      <c r="C170" s="210" t="s">
        <v>158</v>
      </c>
      <c r="D170" s="252">
        <f t="shared" ref="D170:K170" si="318">SUM(D165:D169)</f>
        <v>210322</v>
      </c>
      <c r="E170" s="252">
        <f t="shared" si="318"/>
        <v>81909</v>
      </c>
      <c r="F170" s="252">
        <f t="shared" si="318"/>
        <v>363310</v>
      </c>
      <c r="G170" s="252">
        <f t="shared" si="318"/>
        <v>683460</v>
      </c>
      <c r="H170" s="252">
        <f t="shared" si="318"/>
        <v>214193</v>
      </c>
      <c r="I170" s="252">
        <f t="shared" si="318"/>
        <v>434078</v>
      </c>
      <c r="J170" s="252">
        <f t="shared" si="318"/>
        <v>184976</v>
      </c>
      <c r="K170" s="252">
        <f t="shared" si="318"/>
        <v>263049</v>
      </c>
      <c r="L170" s="45">
        <f t="shared" si="304"/>
        <v>2435297</v>
      </c>
      <c r="M170" s="252">
        <f t="shared" ref="M170:V170" si="319">SUM(M165:M169)</f>
        <v>23660</v>
      </c>
      <c r="N170" s="252">
        <f t="shared" si="319"/>
        <v>29483</v>
      </c>
      <c r="O170" s="252">
        <f t="shared" si="319"/>
        <v>70326</v>
      </c>
      <c r="P170" s="252">
        <f t="shared" si="319"/>
        <v>31327</v>
      </c>
      <c r="Q170" s="252">
        <f t="shared" si="319"/>
        <v>82523</v>
      </c>
      <c r="R170" s="252">
        <f t="shared" si="319"/>
        <v>40856</v>
      </c>
      <c r="S170" s="252">
        <f t="shared" si="319"/>
        <v>34916</v>
      </c>
      <c r="T170" s="252">
        <f t="shared" si="319"/>
        <v>46378</v>
      </c>
      <c r="U170" s="252">
        <f t="shared" si="319"/>
        <v>36870</v>
      </c>
      <c r="V170" s="252">
        <f t="shared" si="319"/>
        <v>22216</v>
      </c>
      <c r="W170" s="252">
        <f t="shared" ref="W170:X170" si="320">SUM(W165:W169)</f>
        <v>14629</v>
      </c>
      <c r="X170" s="252">
        <f t="shared" si="320"/>
        <v>11704</v>
      </c>
      <c r="Y170" s="252">
        <f t="shared" ref="Y170:AF170" si="321">SUM(Y165:Y169)</f>
        <v>59842</v>
      </c>
      <c r="Z170" s="252">
        <f t="shared" si="321"/>
        <v>113449</v>
      </c>
      <c r="AA170" s="252">
        <f t="shared" si="321"/>
        <v>57405</v>
      </c>
      <c r="AB170" s="252">
        <f t="shared" si="321"/>
        <v>27401</v>
      </c>
      <c r="AC170" s="252">
        <f t="shared" si="321"/>
        <v>61674</v>
      </c>
      <c r="AD170" s="252">
        <f t="shared" si="321"/>
        <v>41626</v>
      </c>
      <c r="AE170" s="252">
        <f t="shared" si="321"/>
        <v>18102</v>
      </c>
      <c r="AF170" s="252">
        <f t="shared" si="321"/>
        <v>42828</v>
      </c>
      <c r="AG170" s="45">
        <f t="shared" si="305"/>
        <v>867215</v>
      </c>
      <c r="AH170" s="45">
        <f t="shared" si="306"/>
        <v>333453</v>
      </c>
      <c r="AI170" s="45">
        <f t="shared" si="306"/>
        <v>185330</v>
      </c>
      <c r="AJ170" s="252">
        <f>SUM(AJ165:AJ169)</f>
        <v>121516</v>
      </c>
      <c r="AK170" s="252">
        <f>SUM(AK165:AK169)</f>
        <v>17794</v>
      </c>
      <c r="AL170" s="252">
        <f>SUM(AL165:AL169)</f>
        <v>16680</v>
      </c>
      <c r="AM170" s="45">
        <f t="shared" si="307"/>
        <v>155990</v>
      </c>
      <c r="AN170" s="211">
        <f t="shared" si="308"/>
        <v>3458502</v>
      </c>
      <c r="AQ170" s="45">
        <f>K170/AQ$5</f>
        <v>32881.125</v>
      </c>
      <c r="AR170" s="45">
        <f>AG170/AR$5</f>
        <v>43360.75</v>
      </c>
      <c r="AS170" s="45">
        <f>AH170/AS$5</f>
        <v>66690.600000000006</v>
      </c>
      <c r="AT170" s="45">
        <f>AI170/AT$5</f>
        <v>12355.333333333334</v>
      </c>
      <c r="AU170" s="45">
        <f>AM170/AU$5</f>
        <v>51996.666666666664</v>
      </c>
      <c r="AV170" s="211">
        <f>AN170/AV$5</f>
        <v>111564.58064516129</v>
      </c>
      <c r="AW170" s="122"/>
      <c r="AX170" s="45">
        <f t="shared" si="312"/>
        <v>238621</v>
      </c>
      <c r="AY170" s="45">
        <f t="shared" si="313"/>
        <v>38863</v>
      </c>
      <c r="AZ170" s="45">
        <f t="shared" si="314"/>
        <v>61674</v>
      </c>
      <c r="BA170" s="45">
        <f t="shared" si="315"/>
        <v>29483</v>
      </c>
      <c r="BB170" s="45">
        <f t="shared" si="316"/>
        <v>17794</v>
      </c>
      <c r="BC170" s="211">
        <f t="shared" si="317"/>
        <v>46378</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169465</v>
      </c>
      <c r="E172" s="160">
        <v>73464</v>
      </c>
      <c r="F172" s="160">
        <v>311628</v>
      </c>
      <c r="G172" s="160">
        <v>582438</v>
      </c>
      <c r="H172" s="144">
        <v>176589</v>
      </c>
      <c r="I172" s="144">
        <v>356849</v>
      </c>
      <c r="J172" s="160">
        <v>163208</v>
      </c>
      <c r="K172" s="144">
        <v>228604</v>
      </c>
      <c r="L172" s="43">
        <f>+SUM(D172:K172)</f>
        <v>2062245</v>
      </c>
      <c r="M172" s="160">
        <v>19732</v>
      </c>
      <c r="N172" s="160">
        <v>25126</v>
      </c>
      <c r="O172" s="160">
        <v>63905</v>
      </c>
      <c r="P172" s="160">
        <v>26520</v>
      </c>
      <c r="Q172" s="160">
        <v>72939</v>
      </c>
      <c r="R172" s="160">
        <v>23837</v>
      </c>
      <c r="S172" s="160">
        <v>30183</v>
      </c>
      <c r="T172" s="160">
        <v>42241</v>
      </c>
      <c r="U172" s="160">
        <v>33536</v>
      </c>
      <c r="V172" s="144">
        <v>24111</v>
      </c>
      <c r="W172" s="144">
        <v>19343</v>
      </c>
      <c r="X172" s="144">
        <v>8211</v>
      </c>
      <c r="Y172" s="160">
        <v>54956</v>
      </c>
      <c r="Z172" s="160">
        <v>102193</v>
      </c>
      <c r="AA172" s="250">
        <v>50330</v>
      </c>
      <c r="AB172" s="160">
        <v>23936</v>
      </c>
      <c r="AC172" s="160">
        <v>59508</v>
      </c>
      <c r="AD172" s="160">
        <v>35755</v>
      </c>
      <c r="AE172" s="160">
        <v>20305</v>
      </c>
      <c r="AF172" s="160">
        <v>22027</v>
      </c>
      <c r="AG172" s="43">
        <f>+SUM(M172:AF172)</f>
        <v>758694</v>
      </c>
      <c r="AH172" s="43">
        <f t="shared" ref="AH172:AI176" si="322">AC172+AD172+Z172+T172+O172</f>
        <v>303602</v>
      </c>
      <c r="AI172" s="43">
        <f t="shared" si="322"/>
        <v>166446</v>
      </c>
      <c r="AJ172" s="160">
        <v>123850</v>
      </c>
      <c r="AK172" s="144">
        <v>16502</v>
      </c>
      <c r="AL172" s="160">
        <v>19247</v>
      </c>
      <c r="AM172" s="43">
        <f>+SUM(AJ172:AL172)</f>
        <v>159599</v>
      </c>
      <c r="AN172" s="44">
        <f>+AM172+AG172+L172</f>
        <v>2980538</v>
      </c>
      <c r="AQ172" s="43">
        <f t="shared" ref="AQ172:AQ175" si="323">K172/AQ$5</f>
        <v>28575.5</v>
      </c>
      <c r="AR172" s="43">
        <f t="shared" ref="AR172:AT175" si="324">AG172/AR$5</f>
        <v>37934.699999999997</v>
      </c>
      <c r="AS172" s="43">
        <f t="shared" si="324"/>
        <v>60720.4</v>
      </c>
      <c r="AT172" s="43">
        <f t="shared" si="324"/>
        <v>11096.4</v>
      </c>
      <c r="AU172" s="43">
        <f t="shared" ref="AU172:AV175" si="325">AM172/AU$5</f>
        <v>53199.666666666664</v>
      </c>
      <c r="AV172" s="44">
        <f t="shared" si="325"/>
        <v>96146.387096774197</v>
      </c>
      <c r="AW172" s="122"/>
      <c r="AX172" s="43">
        <f>MEDIAN($D172:$K172)</f>
        <v>202596.5</v>
      </c>
      <c r="AY172" s="43">
        <f>MEDIAN($M172:$AF172)</f>
        <v>28351.5</v>
      </c>
      <c r="AZ172" s="43">
        <f t="shared" ref="AZ172:AZ176" si="326">MEDIAN($AC172,$AD172,$Z172,$T172,$O172,Q172,AF172)</f>
        <v>59508</v>
      </c>
      <c r="BA172" s="43">
        <f t="shared" ref="BA172:BA176" si="327">MEDIAN(M172,N172,P172,R172,S172,U172,V172,Y172,AA172,AB172,AE172,W172,X172)</f>
        <v>24111</v>
      </c>
      <c r="BB172" s="43">
        <f t="shared" ref="BB172:BB176" si="328">MEDIAN($AJ172:$AL172)</f>
        <v>19247</v>
      </c>
      <c r="BC172" s="44">
        <f t="shared" ref="BC172:BC176" si="329">MEDIAN(D172:K172,M172:AF172,AJ172:AL172)</f>
        <v>42241</v>
      </c>
    </row>
    <row r="173" spans="1:55" s="204" customFormat="1">
      <c r="A173" s="199"/>
      <c r="B173" s="200"/>
      <c r="C173" s="201" t="s">
        <v>174</v>
      </c>
      <c r="D173" s="144">
        <v>8280</v>
      </c>
      <c r="E173" s="160">
        <v>53</v>
      </c>
      <c r="F173" s="160">
        <v>614</v>
      </c>
      <c r="G173" s="160">
        <v>85</v>
      </c>
      <c r="H173" s="144">
        <v>717</v>
      </c>
      <c r="I173" s="144">
        <v>0</v>
      </c>
      <c r="J173" s="160">
        <v>55</v>
      </c>
      <c r="K173" s="144">
        <v>0</v>
      </c>
      <c r="L173" s="43">
        <f>+SUM(D173:K173)</f>
        <v>9804</v>
      </c>
      <c r="M173" s="160">
        <v>0</v>
      </c>
      <c r="N173" s="160">
        <v>221</v>
      </c>
      <c r="O173" s="160">
        <v>1177</v>
      </c>
      <c r="P173" s="160">
        <v>80</v>
      </c>
      <c r="Q173" s="160">
        <v>0</v>
      </c>
      <c r="R173" s="160">
        <v>475</v>
      </c>
      <c r="S173" s="160">
        <v>501</v>
      </c>
      <c r="T173" s="160">
        <v>73</v>
      </c>
      <c r="U173" s="160">
        <v>0</v>
      </c>
      <c r="V173" s="144">
        <v>0</v>
      </c>
      <c r="W173" s="144"/>
      <c r="X173" s="144">
        <v>0</v>
      </c>
      <c r="Y173" s="160">
        <v>6</v>
      </c>
      <c r="Z173" s="160">
        <v>873</v>
      </c>
      <c r="AA173" s="250">
        <v>66</v>
      </c>
      <c r="AB173" s="160">
        <v>20</v>
      </c>
      <c r="AC173" s="160">
        <v>0</v>
      </c>
      <c r="AD173" s="160">
        <v>281</v>
      </c>
      <c r="AE173" s="160">
        <v>330</v>
      </c>
      <c r="AF173" s="160">
        <v>17716</v>
      </c>
      <c r="AG173" s="43">
        <f>+SUM(M173:AF173)</f>
        <v>21819</v>
      </c>
      <c r="AH173" s="43">
        <f t="shared" si="322"/>
        <v>2404</v>
      </c>
      <c r="AI173" s="43">
        <f t="shared" si="322"/>
        <v>757</v>
      </c>
      <c r="AJ173" s="160">
        <v>550</v>
      </c>
      <c r="AK173" s="144">
        <v>65</v>
      </c>
      <c r="AL173" s="160">
        <v>0</v>
      </c>
      <c r="AM173" s="43">
        <f>+SUM(AJ173:AL173)</f>
        <v>615</v>
      </c>
      <c r="AN173" s="44">
        <f>+AM173+AG173+L173</f>
        <v>32238</v>
      </c>
      <c r="AQ173" s="43">
        <f t="shared" si="323"/>
        <v>0</v>
      </c>
      <c r="AR173" s="43">
        <f t="shared" si="324"/>
        <v>1090.95</v>
      </c>
      <c r="AS173" s="43">
        <f t="shared" si="324"/>
        <v>480.8</v>
      </c>
      <c r="AT173" s="43">
        <f t="shared" si="324"/>
        <v>50.466666666666669</v>
      </c>
      <c r="AU173" s="43">
        <f t="shared" si="325"/>
        <v>205</v>
      </c>
      <c r="AV173" s="44">
        <f t="shared" si="325"/>
        <v>1039.9354838709678</v>
      </c>
      <c r="AW173" s="122"/>
      <c r="AX173" s="43">
        <f>MEDIAN($D173:$K173)</f>
        <v>70</v>
      </c>
      <c r="AY173" s="43">
        <f>MEDIAN($M173:$AF173)</f>
        <v>73</v>
      </c>
      <c r="AZ173" s="43">
        <f t="shared" si="326"/>
        <v>281</v>
      </c>
      <c r="BA173" s="43">
        <f t="shared" si="327"/>
        <v>43</v>
      </c>
      <c r="BB173" s="43">
        <f t="shared" si="328"/>
        <v>65</v>
      </c>
      <c r="BC173" s="44">
        <f t="shared" si="329"/>
        <v>69.5</v>
      </c>
    </row>
    <row r="174" spans="1:55" s="204" customFormat="1">
      <c r="A174" s="199"/>
      <c r="B174" s="200"/>
      <c r="C174" s="201" t="s">
        <v>173</v>
      </c>
      <c r="D174" s="144">
        <v>2271</v>
      </c>
      <c r="E174" s="160">
        <v>33</v>
      </c>
      <c r="F174" s="160">
        <v>14450</v>
      </c>
      <c r="G174" s="160">
        <v>2332</v>
      </c>
      <c r="H174" s="144">
        <v>425</v>
      </c>
      <c r="I174" s="144">
        <v>0</v>
      </c>
      <c r="J174" s="160">
        <v>0</v>
      </c>
      <c r="K174" s="144">
        <v>0</v>
      </c>
      <c r="L174" s="43">
        <f>+SUM(D174:K174)</f>
        <v>19511</v>
      </c>
      <c r="M174" s="160">
        <v>107</v>
      </c>
      <c r="N174" s="160">
        <v>0</v>
      </c>
      <c r="O174" s="160">
        <v>-215</v>
      </c>
      <c r="P174" s="160">
        <v>0</v>
      </c>
      <c r="Q174" s="160">
        <v>-114</v>
      </c>
      <c r="R174" s="160">
        <v>175</v>
      </c>
      <c r="S174" s="160">
        <v>0</v>
      </c>
      <c r="T174" s="160">
        <v>-71</v>
      </c>
      <c r="U174" s="160">
        <v>322</v>
      </c>
      <c r="V174" s="144">
        <v>-7</v>
      </c>
      <c r="W174" s="144">
        <v>189</v>
      </c>
      <c r="X174" s="144">
        <v>0</v>
      </c>
      <c r="Y174" s="160">
        <v>-210</v>
      </c>
      <c r="Z174" s="160">
        <v>1807</v>
      </c>
      <c r="AA174" s="250">
        <v>-863</v>
      </c>
      <c r="AB174" s="160">
        <v>-116</v>
      </c>
      <c r="AC174" s="160">
        <v>843</v>
      </c>
      <c r="AD174" s="160">
        <v>48</v>
      </c>
      <c r="AE174" s="160">
        <v>-63</v>
      </c>
      <c r="AF174" s="160">
        <v>-46</v>
      </c>
      <c r="AG174" s="43">
        <f>+SUM(M174:AF174)</f>
        <v>1786</v>
      </c>
      <c r="AH174" s="43">
        <f t="shared" si="322"/>
        <v>2412</v>
      </c>
      <c r="AI174" s="43">
        <f t="shared" si="322"/>
        <v>-556</v>
      </c>
      <c r="AJ174" s="160">
        <v>0</v>
      </c>
      <c r="AK174" s="144">
        <v>0</v>
      </c>
      <c r="AL174" s="160">
        <v>904</v>
      </c>
      <c r="AM174" s="43">
        <f>+SUM(AJ174:AL174)</f>
        <v>904</v>
      </c>
      <c r="AN174" s="44">
        <f>+AM174+AG174+L174</f>
        <v>22201</v>
      </c>
      <c r="AQ174" s="43">
        <f t="shared" si="323"/>
        <v>0</v>
      </c>
      <c r="AR174" s="43">
        <f t="shared" si="324"/>
        <v>89.3</v>
      </c>
      <c r="AS174" s="43">
        <f t="shared" si="324"/>
        <v>482.4</v>
      </c>
      <c r="AT174" s="43">
        <f t="shared" si="324"/>
        <v>-37.06666666666667</v>
      </c>
      <c r="AU174" s="43">
        <f t="shared" si="325"/>
        <v>301.33333333333331</v>
      </c>
      <c r="AV174" s="44">
        <f t="shared" si="325"/>
        <v>716.16129032258061</v>
      </c>
      <c r="AW174" s="122"/>
      <c r="AX174" s="43">
        <f>MEDIAN($D174:$K174)</f>
        <v>229</v>
      </c>
      <c r="AY174" s="43">
        <f>MEDIAN($M174:$AF174)</f>
        <v>0</v>
      </c>
      <c r="AZ174" s="43">
        <f t="shared" si="326"/>
        <v>-46</v>
      </c>
      <c r="BA174" s="43">
        <f t="shared" si="327"/>
        <v>0</v>
      </c>
      <c r="BB174" s="43">
        <f t="shared" si="328"/>
        <v>0</v>
      </c>
      <c r="BC174" s="44">
        <f t="shared" si="329"/>
        <v>0</v>
      </c>
    </row>
    <row r="175" spans="1:55" s="204" customFormat="1">
      <c r="A175" s="199"/>
      <c r="B175" s="200"/>
      <c r="C175" s="201" t="s">
        <v>125</v>
      </c>
      <c r="D175" s="144">
        <v>0</v>
      </c>
      <c r="E175" s="160">
        <v>0</v>
      </c>
      <c r="F175" s="160">
        <v>0</v>
      </c>
      <c r="G175" s="160">
        <v>0</v>
      </c>
      <c r="H175" s="144">
        <v>5030</v>
      </c>
      <c r="I175" s="144">
        <v>0</v>
      </c>
      <c r="J175" s="160">
        <v>0</v>
      </c>
      <c r="K175" s="144">
        <v>0</v>
      </c>
      <c r="L175" s="43">
        <f>+SUM(D175:K175)</f>
        <v>5030</v>
      </c>
      <c r="M175" s="160">
        <v>0</v>
      </c>
      <c r="N175" s="160">
        <v>0</v>
      </c>
      <c r="O175" s="160">
        <v>0</v>
      </c>
      <c r="P175" s="160">
        <v>0</v>
      </c>
      <c r="Q175" s="160">
        <v>0</v>
      </c>
      <c r="R175" s="160">
        <v>12563</v>
      </c>
      <c r="S175" s="160">
        <v>0</v>
      </c>
      <c r="T175" s="160">
        <v>0</v>
      </c>
      <c r="U175" s="160">
        <v>0</v>
      </c>
      <c r="V175" s="144">
        <v>0</v>
      </c>
      <c r="W175" s="144"/>
      <c r="X175" s="144">
        <v>0</v>
      </c>
      <c r="Y175" s="160">
        <v>0</v>
      </c>
      <c r="Z175" s="160">
        <v>0</v>
      </c>
      <c r="AA175" s="250">
        <v>0</v>
      </c>
      <c r="AB175" s="160">
        <v>4</v>
      </c>
      <c r="AC175" s="160">
        <v>0</v>
      </c>
      <c r="AD175" s="160">
        <v>0</v>
      </c>
      <c r="AE175" s="160">
        <v>0</v>
      </c>
      <c r="AF175" s="160">
        <v>0</v>
      </c>
      <c r="AG175" s="43">
        <f>+SUM(M175:AF175)</f>
        <v>12567</v>
      </c>
      <c r="AH175" s="43">
        <f t="shared" si="322"/>
        <v>0</v>
      </c>
      <c r="AI175" s="43">
        <f t="shared" si="322"/>
        <v>0</v>
      </c>
      <c r="AJ175" s="160">
        <v>0</v>
      </c>
      <c r="AK175" s="144">
        <v>0</v>
      </c>
      <c r="AL175" s="160">
        <v>0</v>
      </c>
      <c r="AM175" s="43">
        <f>+SUM(AJ175:AL175)</f>
        <v>0</v>
      </c>
      <c r="AN175" s="44">
        <f>+AM175+AG175+L175</f>
        <v>17597</v>
      </c>
      <c r="AQ175" s="43">
        <f t="shared" si="323"/>
        <v>0</v>
      </c>
      <c r="AR175" s="43">
        <f t="shared" si="324"/>
        <v>628.35</v>
      </c>
      <c r="AS175" s="43">
        <f t="shared" si="324"/>
        <v>0</v>
      </c>
      <c r="AT175" s="43">
        <f t="shared" si="324"/>
        <v>0</v>
      </c>
      <c r="AU175" s="43">
        <f t="shared" si="325"/>
        <v>0</v>
      </c>
      <c r="AV175" s="44">
        <f t="shared" si="325"/>
        <v>567.64516129032256</v>
      </c>
      <c r="AW175" s="122"/>
      <c r="AX175" s="43">
        <f>MEDIAN($D175:$K175)</f>
        <v>0</v>
      </c>
      <c r="AY175" s="43">
        <f>MEDIAN($M175:$AF175)</f>
        <v>0</v>
      </c>
      <c r="AZ175" s="43">
        <f t="shared" si="326"/>
        <v>0</v>
      </c>
      <c r="BA175" s="43">
        <f t="shared" si="327"/>
        <v>0</v>
      </c>
      <c r="BB175" s="43">
        <f t="shared" si="328"/>
        <v>0</v>
      </c>
      <c r="BC175" s="44">
        <f t="shared" si="329"/>
        <v>0</v>
      </c>
    </row>
    <row r="176" spans="1:55" s="204" customFormat="1">
      <c r="A176" s="199"/>
      <c r="B176" s="200"/>
      <c r="C176" s="210" t="s">
        <v>158</v>
      </c>
      <c r="D176" s="252">
        <f t="shared" ref="D176:K176" si="330">SUM(D172:D175)</f>
        <v>180016</v>
      </c>
      <c r="E176" s="252">
        <f t="shared" si="330"/>
        <v>73550</v>
      </c>
      <c r="F176" s="252">
        <f t="shared" si="330"/>
        <v>326692</v>
      </c>
      <c r="G176" s="252">
        <f t="shared" si="330"/>
        <v>584855</v>
      </c>
      <c r="H176" s="252">
        <f t="shared" si="330"/>
        <v>182761</v>
      </c>
      <c r="I176" s="252">
        <f t="shared" si="330"/>
        <v>356849</v>
      </c>
      <c r="J176" s="252">
        <f t="shared" si="330"/>
        <v>163263</v>
      </c>
      <c r="K176" s="252">
        <f t="shared" si="330"/>
        <v>228604</v>
      </c>
      <c r="L176" s="45">
        <f>+SUM(D176:K176)</f>
        <v>2096590</v>
      </c>
      <c r="M176" s="252">
        <f t="shared" ref="M176:V176" si="331">SUM(M172:M175)</f>
        <v>19839</v>
      </c>
      <c r="N176" s="252">
        <f t="shared" si="331"/>
        <v>25347</v>
      </c>
      <c r="O176" s="252">
        <f t="shared" si="331"/>
        <v>64867</v>
      </c>
      <c r="P176" s="252">
        <f t="shared" si="331"/>
        <v>26600</v>
      </c>
      <c r="Q176" s="252">
        <f t="shared" si="331"/>
        <v>72825</v>
      </c>
      <c r="R176" s="252">
        <f t="shared" si="331"/>
        <v>37050</v>
      </c>
      <c r="S176" s="252">
        <f t="shared" si="331"/>
        <v>30684</v>
      </c>
      <c r="T176" s="252">
        <f t="shared" si="331"/>
        <v>42243</v>
      </c>
      <c r="U176" s="252">
        <f t="shared" si="331"/>
        <v>33858</v>
      </c>
      <c r="V176" s="252">
        <f t="shared" si="331"/>
        <v>24104</v>
      </c>
      <c r="W176" s="252">
        <f t="shared" ref="W176:X176" si="332">SUM(W172:W175)</f>
        <v>19532</v>
      </c>
      <c r="X176" s="252">
        <f t="shared" si="332"/>
        <v>8211</v>
      </c>
      <c r="Y176" s="252">
        <f t="shared" ref="Y176:AF176" si="333">SUM(Y172:Y175)</f>
        <v>54752</v>
      </c>
      <c r="Z176" s="252">
        <f t="shared" si="333"/>
        <v>104873</v>
      </c>
      <c r="AA176" s="252">
        <f t="shared" si="333"/>
        <v>49533</v>
      </c>
      <c r="AB176" s="252">
        <f t="shared" si="333"/>
        <v>23844</v>
      </c>
      <c r="AC176" s="252">
        <f t="shared" si="333"/>
        <v>60351</v>
      </c>
      <c r="AD176" s="252">
        <f t="shared" si="333"/>
        <v>36084</v>
      </c>
      <c r="AE176" s="252">
        <f t="shared" si="333"/>
        <v>20572</v>
      </c>
      <c r="AF176" s="252">
        <f t="shared" si="333"/>
        <v>39697</v>
      </c>
      <c r="AG176" s="45">
        <f>+SUM(M176:AF176)</f>
        <v>794866</v>
      </c>
      <c r="AH176" s="45">
        <f t="shared" si="322"/>
        <v>308418</v>
      </c>
      <c r="AI176" s="45">
        <f t="shared" si="322"/>
        <v>166647</v>
      </c>
      <c r="AJ176" s="252">
        <f>SUM(AJ172:AJ175)</f>
        <v>124400</v>
      </c>
      <c r="AK176" s="252">
        <f>SUM(AK172:AK175)</f>
        <v>16567</v>
      </c>
      <c r="AL176" s="252">
        <f>SUM(AL172:AL175)</f>
        <v>20151</v>
      </c>
      <c r="AM176" s="45">
        <f>+SUM(AJ176:AL176)</f>
        <v>161118</v>
      </c>
      <c r="AN176" s="211">
        <f>+AM176+AG176+L176</f>
        <v>3052574</v>
      </c>
      <c r="AQ176" s="45">
        <f>K176/AQ$5</f>
        <v>28575.5</v>
      </c>
      <c r="AR176" s="45">
        <f>AG176/AR$5</f>
        <v>39743.300000000003</v>
      </c>
      <c r="AS176" s="45">
        <f>AH176/AS$5</f>
        <v>61683.6</v>
      </c>
      <c r="AT176" s="45">
        <f>AI176/AT$5</f>
        <v>11109.8</v>
      </c>
      <c r="AU176" s="45">
        <f>AM176/AU$5</f>
        <v>53706</v>
      </c>
      <c r="AV176" s="211">
        <f>AN176/AV$5</f>
        <v>98470.129032258061</v>
      </c>
      <c r="AW176" s="122"/>
      <c r="AX176" s="45">
        <f>MEDIAN($D176:$K176)</f>
        <v>205682.5</v>
      </c>
      <c r="AY176" s="45">
        <f>MEDIAN($M176:$AF176)</f>
        <v>34971</v>
      </c>
      <c r="AZ176" s="45">
        <f t="shared" si="326"/>
        <v>60351</v>
      </c>
      <c r="BA176" s="45">
        <f t="shared" si="327"/>
        <v>25347</v>
      </c>
      <c r="BB176" s="45">
        <f t="shared" si="328"/>
        <v>20151</v>
      </c>
      <c r="BC176" s="211">
        <f t="shared" si="329"/>
        <v>42243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4">D170-D176</f>
        <v>30306</v>
      </c>
      <c r="E178" s="256">
        <f t="shared" si="334"/>
        <v>8359</v>
      </c>
      <c r="F178" s="256">
        <f t="shared" si="334"/>
        <v>36618</v>
      </c>
      <c r="G178" s="256">
        <f t="shared" si="334"/>
        <v>98605</v>
      </c>
      <c r="H178" s="256">
        <f t="shared" si="334"/>
        <v>31432</v>
      </c>
      <c r="I178" s="256">
        <f t="shared" si="334"/>
        <v>77229</v>
      </c>
      <c r="J178" s="256">
        <f t="shared" si="334"/>
        <v>21713</v>
      </c>
      <c r="K178" s="256">
        <f t="shared" si="334"/>
        <v>34445</v>
      </c>
      <c r="L178" s="42">
        <f>+SUM(D178:K178)</f>
        <v>338707</v>
      </c>
      <c r="M178" s="256">
        <f t="shared" ref="M178:V178" si="335">M170-M176</f>
        <v>3821</v>
      </c>
      <c r="N178" s="256">
        <f t="shared" si="335"/>
        <v>4136</v>
      </c>
      <c r="O178" s="256">
        <f t="shared" si="335"/>
        <v>5459</v>
      </c>
      <c r="P178" s="256">
        <f t="shared" si="335"/>
        <v>4727</v>
      </c>
      <c r="Q178" s="256">
        <f t="shared" si="335"/>
        <v>9698</v>
      </c>
      <c r="R178" s="256">
        <f t="shared" si="335"/>
        <v>3806</v>
      </c>
      <c r="S178" s="256">
        <f t="shared" si="335"/>
        <v>4232</v>
      </c>
      <c r="T178" s="256">
        <f t="shared" si="335"/>
        <v>4135</v>
      </c>
      <c r="U178" s="256">
        <f t="shared" si="335"/>
        <v>3012</v>
      </c>
      <c r="V178" s="256">
        <f t="shared" si="335"/>
        <v>-1888</v>
      </c>
      <c r="W178" s="256">
        <f t="shared" ref="W178:X178" si="336">W170-W176</f>
        <v>-4903</v>
      </c>
      <c r="X178" s="256">
        <f t="shared" si="336"/>
        <v>3493</v>
      </c>
      <c r="Y178" s="256">
        <f t="shared" ref="Y178:AF178" si="337">Y170-Y176</f>
        <v>5090</v>
      </c>
      <c r="Z178" s="256">
        <f t="shared" si="337"/>
        <v>8576</v>
      </c>
      <c r="AA178" s="256">
        <f t="shared" si="337"/>
        <v>7872</v>
      </c>
      <c r="AB178" s="256">
        <f t="shared" si="337"/>
        <v>3557</v>
      </c>
      <c r="AC178" s="256">
        <f t="shared" si="337"/>
        <v>1323</v>
      </c>
      <c r="AD178" s="256">
        <f t="shared" si="337"/>
        <v>5542</v>
      </c>
      <c r="AE178" s="256">
        <f t="shared" si="337"/>
        <v>-2470</v>
      </c>
      <c r="AF178" s="256">
        <f t="shared" si="337"/>
        <v>3131</v>
      </c>
      <c r="AG178" s="42">
        <f>+SUM(M178:AF178)</f>
        <v>72349</v>
      </c>
      <c r="AH178" s="42">
        <f>AC178+AD178+Z178+T178+O178</f>
        <v>25035</v>
      </c>
      <c r="AI178" s="42">
        <f>AD178+AE178+AA178+U178+P178</f>
        <v>18683</v>
      </c>
      <c r="AJ178" s="256">
        <f>AJ170-AJ176</f>
        <v>-2884</v>
      </c>
      <c r="AK178" s="256">
        <f>AK170-AK176</f>
        <v>1227</v>
      </c>
      <c r="AL178" s="256">
        <f>AL170-AL176</f>
        <v>-3471</v>
      </c>
      <c r="AM178" s="42">
        <f>+SUM(AJ178:AL178)</f>
        <v>-5128</v>
      </c>
      <c r="AN178" s="230">
        <f>+AM178+AG178+L178</f>
        <v>405928</v>
      </c>
      <c r="AQ178" s="42">
        <f>K178/AQ$5</f>
        <v>4305.625</v>
      </c>
      <c r="AR178" s="42">
        <f>AG178/AR$5</f>
        <v>3617.45</v>
      </c>
      <c r="AS178" s="42">
        <f>AH178/AS$5</f>
        <v>5007</v>
      </c>
      <c r="AT178" s="42">
        <f>AI178/AT$5</f>
        <v>1245.5333333333333</v>
      </c>
      <c r="AU178" s="42">
        <f>AM178/AU$5</f>
        <v>-1709.3333333333333</v>
      </c>
      <c r="AV178" s="230">
        <f>AN178/AV$5</f>
        <v>13094.451612903225</v>
      </c>
      <c r="AW178" s="122"/>
      <c r="AX178" s="42">
        <f>MEDIAN($D178:$K178)</f>
        <v>32938.5</v>
      </c>
      <c r="AY178" s="42">
        <f>MEDIAN($M178:$AF178)</f>
        <v>3978</v>
      </c>
      <c r="AZ178" s="42">
        <f>MEDIAN($AC178,$AD178,$Z178,$T178,$O178,Q178,AF178)</f>
        <v>5459</v>
      </c>
      <c r="BA178" s="42">
        <f>MEDIAN(M178,N178,P178,R178,S178,U178,V178,Y178,AA178,AB178,AE178,W178,X178)</f>
        <v>3806</v>
      </c>
      <c r="BB178" s="42">
        <f t="shared" ref="BB178" si="338">MEDIAN($AJ178:$AL178)</f>
        <v>-2884</v>
      </c>
      <c r="BC178" s="230">
        <f>MEDIAN(D178:K178,M178:AF178,AJ178:AL178)</f>
        <v>4232</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0</v>
      </c>
      <c r="E182" s="160">
        <v>72</v>
      </c>
      <c r="F182" s="160">
        <v>198</v>
      </c>
      <c r="G182" s="160">
        <v>0</v>
      </c>
      <c r="H182" s="144">
        <v>62</v>
      </c>
      <c r="I182" s="144">
        <v>172</v>
      </c>
      <c r="J182" s="160">
        <v>70</v>
      </c>
      <c r="K182" s="144">
        <v>214</v>
      </c>
      <c r="L182" s="43">
        <f>+SUM(D182:K182)</f>
        <v>788</v>
      </c>
      <c r="M182" s="160">
        <v>23</v>
      </c>
      <c r="N182" s="160">
        <v>71</v>
      </c>
      <c r="O182" s="160">
        <v>7</v>
      </c>
      <c r="P182" s="160">
        <v>0</v>
      </c>
      <c r="Q182" s="160">
        <v>22</v>
      </c>
      <c r="R182" s="160">
        <v>2770</v>
      </c>
      <c r="S182" s="160">
        <v>227</v>
      </c>
      <c r="T182" s="160">
        <v>87</v>
      </c>
      <c r="U182" s="160">
        <v>-96</v>
      </c>
      <c r="V182" s="144">
        <v>0</v>
      </c>
      <c r="W182" s="144">
        <v>91</v>
      </c>
      <c r="X182" s="144">
        <v>12</v>
      </c>
      <c r="Y182" s="160">
        <v>52</v>
      </c>
      <c r="Z182" s="160">
        <v>681</v>
      </c>
      <c r="AA182" s="250">
        <v>25</v>
      </c>
      <c r="AB182" s="160">
        <v>13</v>
      </c>
      <c r="AC182" s="160">
        <v>40</v>
      </c>
      <c r="AD182" s="160">
        <v>29</v>
      </c>
      <c r="AE182" s="160">
        <v>52</v>
      </c>
      <c r="AF182" s="160">
        <v>1541</v>
      </c>
      <c r="AG182" s="43">
        <f>+SUM(M182:AF182)</f>
        <v>5647</v>
      </c>
      <c r="AH182" s="43">
        <f t="shared" ref="AH182:AI185" si="339">AC182+AD182+Z182+T182+O182</f>
        <v>844</v>
      </c>
      <c r="AI182" s="43">
        <f t="shared" si="339"/>
        <v>10</v>
      </c>
      <c r="AJ182" s="160">
        <v>5656</v>
      </c>
      <c r="AK182" s="144">
        <v>30</v>
      </c>
      <c r="AL182" s="160">
        <v>0</v>
      </c>
      <c r="AM182" s="43">
        <f>+SUM(AJ182:AL182)</f>
        <v>5686</v>
      </c>
      <c r="AN182" s="44">
        <f>+AM182+AG182+L182</f>
        <v>12121</v>
      </c>
      <c r="AQ182" s="43">
        <f t="shared" ref="AQ182:AQ184" si="340">K182/AQ$5</f>
        <v>26.75</v>
      </c>
      <c r="AR182" s="43">
        <f t="shared" ref="AR182:AT184" si="341">AG182/AR$5</f>
        <v>282.35000000000002</v>
      </c>
      <c r="AS182" s="43">
        <f t="shared" si="341"/>
        <v>168.8</v>
      </c>
      <c r="AT182" s="43">
        <f t="shared" si="341"/>
        <v>0.66666666666666663</v>
      </c>
      <c r="AU182" s="43">
        <f t="shared" ref="AU182:AV184" si="342">AM182/AU$5</f>
        <v>1895.3333333333333</v>
      </c>
      <c r="AV182" s="44">
        <f t="shared" si="342"/>
        <v>391</v>
      </c>
      <c r="AW182" s="122"/>
      <c r="AX182" s="43">
        <f>MEDIAN($D182:$K182)</f>
        <v>71</v>
      </c>
      <c r="AY182" s="43">
        <f>MEDIAN($M182:$AF182)</f>
        <v>34.5</v>
      </c>
      <c r="AZ182" s="43">
        <f t="shared" ref="AZ182:AZ185" si="343">MEDIAN($AC182,$AD182,$Z182,$T182,$O182,Q182,AF182)</f>
        <v>40</v>
      </c>
      <c r="BA182" s="43">
        <f t="shared" ref="BA182:BA185" si="344">MEDIAN(M182,N182,P182,R182,S182,U182,V182,Y182,AA182,AB182,AE182,W182,X182)</f>
        <v>25</v>
      </c>
      <c r="BB182" s="43">
        <f t="shared" ref="BB182:BB185" si="345">MEDIAN($AJ182:$AL182)</f>
        <v>30</v>
      </c>
      <c r="BC182" s="44">
        <f t="shared" ref="BC182:BC185" si="346">MEDIAN(D182:K182,M182:AF182,AJ182:AL182)</f>
        <v>52</v>
      </c>
    </row>
    <row r="183" spans="1:55" s="204" customFormat="1">
      <c r="A183" s="199"/>
      <c r="B183" s="200"/>
      <c r="C183" s="201" t="s">
        <v>170</v>
      </c>
      <c r="D183" s="144">
        <v>0</v>
      </c>
      <c r="E183" s="160">
        <v>697</v>
      </c>
      <c r="F183" s="160">
        <v>2007</v>
      </c>
      <c r="G183" s="160">
        <v>0</v>
      </c>
      <c r="H183" s="144">
        <v>0</v>
      </c>
      <c r="I183" s="144">
        <v>359</v>
      </c>
      <c r="J183" s="160">
        <v>27</v>
      </c>
      <c r="K183" s="144">
        <v>0</v>
      </c>
      <c r="L183" s="43">
        <f>+SUM(D183:K183)</f>
        <v>3090</v>
      </c>
      <c r="M183" s="160">
        <v>0</v>
      </c>
      <c r="N183" s="160">
        <v>0</v>
      </c>
      <c r="O183" s="160">
        <v>96</v>
      </c>
      <c r="P183" s="160">
        <v>0</v>
      </c>
      <c r="Q183" s="160">
        <v>0</v>
      </c>
      <c r="R183" s="160">
        <v>0</v>
      </c>
      <c r="S183" s="160">
        <v>0</v>
      </c>
      <c r="T183" s="160">
        <v>0</v>
      </c>
      <c r="U183" s="160">
        <v>0</v>
      </c>
      <c r="V183" s="144">
        <v>0</v>
      </c>
      <c r="W183" s="144"/>
      <c r="X183" s="144">
        <v>0</v>
      </c>
      <c r="Y183" s="160">
        <v>1900</v>
      </c>
      <c r="Z183" s="160">
        <v>0</v>
      </c>
      <c r="AA183" s="250">
        <v>0</v>
      </c>
      <c r="AB183" s="160">
        <v>-1982</v>
      </c>
      <c r="AC183" s="160">
        <v>0</v>
      </c>
      <c r="AD183" s="160">
        <v>0</v>
      </c>
      <c r="AE183" s="160">
        <v>0</v>
      </c>
      <c r="AF183" s="160">
        <v>0</v>
      </c>
      <c r="AG183" s="43">
        <f>+SUM(M183:AF183)</f>
        <v>14</v>
      </c>
      <c r="AH183" s="43">
        <f t="shared" si="339"/>
        <v>96</v>
      </c>
      <c r="AI183" s="43">
        <f t="shared" si="339"/>
        <v>0</v>
      </c>
      <c r="AJ183" s="160">
        <v>0</v>
      </c>
      <c r="AK183" s="144">
        <v>0</v>
      </c>
      <c r="AL183" s="160">
        <v>0</v>
      </c>
      <c r="AM183" s="43">
        <f>+SUM(AJ183:AL183)</f>
        <v>0</v>
      </c>
      <c r="AN183" s="44">
        <f>+AM183+AG183+L183</f>
        <v>3104</v>
      </c>
      <c r="AQ183" s="43">
        <f t="shared" si="340"/>
        <v>0</v>
      </c>
      <c r="AR183" s="43">
        <f t="shared" si="341"/>
        <v>0.7</v>
      </c>
      <c r="AS183" s="43">
        <f t="shared" si="341"/>
        <v>19.2</v>
      </c>
      <c r="AT183" s="43">
        <f t="shared" si="341"/>
        <v>0</v>
      </c>
      <c r="AU183" s="43">
        <f t="shared" si="342"/>
        <v>0</v>
      </c>
      <c r="AV183" s="44">
        <f t="shared" si="342"/>
        <v>100.12903225806451</v>
      </c>
      <c r="AW183" s="122"/>
      <c r="AX183" s="43">
        <f>MEDIAN($D183:$K183)</f>
        <v>13.5</v>
      </c>
      <c r="AY183" s="43">
        <f>MEDIAN($M183:$AF183)</f>
        <v>0</v>
      </c>
      <c r="AZ183" s="43">
        <f t="shared" si="343"/>
        <v>0</v>
      </c>
      <c r="BA183" s="43">
        <f t="shared" si="344"/>
        <v>0</v>
      </c>
      <c r="BB183" s="43">
        <f t="shared" si="345"/>
        <v>0</v>
      </c>
      <c r="BC183" s="44">
        <f t="shared" si="346"/>
        <v>0</v>
      </c>
    </row>
    <row r="184" spans="1:55" s="204" customFormat="1">
      <c r="A184" s="199"/>
      <c r="B184" s="200"/>
      <c r="C184" s="201" t="s">
        <v>125</v>
      </c>
      <c r="D184" s="144">
        <v>0</v>
      </c>
      <c r="E184" s="160">
        <v>0</v>
      </c>
      <c r="F184" s="160">
        <v>0</v>
      </c>
      <c r="G184" s="160">
        <v>0</v>
      </c>
      <c r="H184" s="144">
        <v>0</v>
      </c>
      <c r="I184" s="144">
        <v>0</v>
      </c>
      <c r="J184" s="160">
        <v>0</v>
      </c>
      <c r="K184" s="144">
        <v>0</v>
      </c>
      <c r="L184" s="43">
        <f>+SUM(D184:K184)</f>
        <v>0</v>
      </c>
      <c r="M184" s="160">
        <v>0</v>
      </c>
      <c r="N184" s="160">
        <v>18</v>
      </c>
      <c r="O184" s="160">
        <v>32</v>
      </c>
      <c r="P184" s="160">
        <v>0</v>
      </c>
      <c r="Q184" s="160">
        <v>0</v>
      </c>
      <c r="R184" s="160">
        <v>0</v>
      </c>
      <c r="S184" s="160">
        <v>0</v>
      </c>
      <c r="T184" s="160">
        <v>0</v>
      </c>
      <c r="U184" s="160">
        <v>0</v>
      </c>
      <c r="V184" s="144">
        <v>0</v>
      </c>
      <c r="W184" s="144"/>
      <c r="X184" s="144">
        <v>0</v>
      </c>
      <c r="Y184" s="160">
        <v>0</v>
      </c>
      <c r="Z184" s="160">
        <v>0</v>
      </c>
      <c r="AA184" s="250">
        <v>0</v>
      </c>
      <c r="AB184" s="160">
        <v>0</v>
      </c>
      <c r="AC184" s="160">
        <v>0</v>
      </c>
      <c r="AD184" s="160">
        <v>0</v>
      </c>
      <c r="AE184" s="160">
        <v>0</v>
      </c>
      <c r="AF184" s="160">
        <v>0</v>
      </c>
      <c r="AG184" s="43">
        <f>+SUM(M184:AF184)</f>
        <v>50</v>
      </c>
      <c r="AH184" s="43">
        <f t="shared" si="339"/>
        <v>32</v>
      </c>
      <c r="AI184" s="43">
        <f t="shared" si="339"/>
        <v>0</v>
      </c>
      <c r="AJ184" s="160">
        <v>0</v>
      </c>
      <c r="AK184" s="144">
        <v>0</v>
      </c>
      <c r="AL184" s="160">
        <v>0</v>
      </c>
      <c r="AM184" s="43">
        <f>+SUM(AJ184:AL184)</f>
        <v>0</v>
      </c>
      <c r="AN184" s="44">
        <f>+AM184+AG184+L184</f>
        <v>50</v>
      </c>
      <c r="AQ184" s="43">
        <f t="shared" si="340"/>
        <v>0</v>
      </c>
      <c r="AR184" s="43">
        <f t="shared" si="341"/>
        <v>2.5</v>
      </c>
      <c r="AS184" s="43">
        <f t="shared" si="341"/>
        <v>6.4</v>
      </c>
      <c r="AT184" s="43">
        <f t="shared" si="341"/>
        <v>0</v>
      </c>
      <c r="AU184" s="43">
        <f t="shared" si="342"/>
        <v>0</v>
      </c>
      <c r="AV184" s="44">
        <f t="shared" si="342"/>
        <v>1.6129032258064515</v>
      </c>
      <c r="AW184" s="122"/>
      <c r="AX184" s="43">
        <f>MEDIAN($D184:$K184)</f>
        <v>0</v>
      </c>
      <c r="AY184" s="43">
        <f>MEDIAN($M184:$AF184)</f>
        <v>0</v>
      </c>
      <c r="AZ184" s="43">
        <f t="shared" si="343"/>
        <v>0</v>
      </c>
      <c r="BA184" s="43">
        <f t="shared" si="344"/>
        <v>0</v>
      </c>
      <c r="BB184" s="43">
        <f t="shared" si="345"/>
        <v>0</v>
      </c>
      <c r="BC184" s="44">
        <f t="shared" si="346"/>
        <v>0</v>
      </c>
    </row>
    <row r="185" spans="1:55" s="204" customFormat="1">
      <c r="A185" s="199"/>
      <c r="B185" s="200"/>
      <c r="C185" s="210" t="s">
        <v>158</v>
      </c>
      <c r="D185" s="283">
        <f t="shared" ref="D185:K185" si="347">SUM(D182:D184)</f>
        <v>0</v>
      </c>
      <c r="E185" s="283">
        <f t="shared" si="347"/>
        <v>769</v>
      </c>
      <c r="F185" s="283">
        <f t="shared" si="347"/>
        <v>2205</v>
      </c>
      <c r="G185" s="283">
        <f t="shared" si="347"/>
        <v>0</v>
      </c>
      <c r="H185" s="283">
        <f t="shared" si="347"/>
        <v>62</v>
      </c>
      <c r="I185" s="283">
        <f t="shared" si="347"/>
        <v>531</v>
      </c>
      <c r="J185" s="283">
        <f t="shared" si="347"/>
        <v>97</v>
      </c>
      <c r="K185" s="283">
        <f t="shared" si="347"/>
        <v>214</v>
      </c>
      <c r="L185" s="45">
        <f>+SUM(D185:K185)</f>
        <v>3878</v>
      </c>
      <c r="M185" s="283">
        <f t="shared" ref="M185:V185" si="348">SUM(M182:M184)</f>
        <v>23</v>
      </c>
      <c r="N185" s="283">
        <f t="shared" si="348"/>
        <v>89</v>
      </c>
      <c r="O185" s="283">
        <f t="shared" si="348"/>
        <v>135</v>
      </c>
      <c r="P185" s="283">
        <f t="shared" si="348"/>
        <v>0</v>
      </c>
      <c r="Q185" s="283">
        <f t="shared" si="348"/>
        <v>22</v>
      </c>
      <c r="R185" s="283">
        <f t="shared" si="348"/>
        <v>2770</v>
      </c>
      <c r="S185" s="283">
        <f t="shared" si="348"/>
        <v>227</v>
      </c>
      <c r="T185" s="283">
        <f t="shared" si="348"/>
        <v>87</v>
      </c>
      <c r="U185" s="283">
        <f t="shared" si="348"/>
        <v>-96</v>
      </c>
      <c r="V185" s="283">
        <f t="shared" si="348"/>
        <v>0</v>
      </c>
      <c r="W185" s="283">
        <f t="shared" ref="W185:X185" si="349">SUM(W182:W184)</f>
        <v>91</v>
      </c>
      <c r="X185" s="283">
        <f t="shared" si="349"/>
        <v>12</v>
      </c>
      <c r="Y185" s="283">
        <f t="shared" ref="Y185:AF185" si="350">SUM(Y182:Y184)</f>
        <v>1952</v>
      </c>
      <c r="Z185" s="283">
        <f t="shared" si="350"/>
        <v>681</v>
      </c>
      <c r="AA185" s="283">
        <f t="shared" si="350"/>
        <v>25</v>
      </c>
      <c r="AB185" s="283">
        <f t="shared" si="350"/>
        <v>-1969</v>
      </c>
      <c r="AC185" s="283">
        <f t="shared" si="350"/>
        <v>40</v>
      </c>
      <c r="AD185" s="283">
        <f t="shared" si="350"/>
        <v>29</v>
      </c>
      <c r="AE185" s="283">
        <f t="shared" si="350"/>
        <v>52</v>
      </c>
      <c r="AF185" s="283">
        <f t="shared" si="350"/>
        <v>1541</v>
      </c>
      <c r="AG185" s="45">
        <f>+SUM(M185:AF185)</f>
        <v>5711</v>
      </c>
      <c r="AH185" s="45">
        <f t="shared" si="339"/>
        <v>972</v>
      </c>
      <c r="AI185" s="45">
        <f t="shared" si="339"/>
        <v>10</v>
      </c>
      <c r="AJ185" s="283">
        <f>SUM(AJ182:AJ184)</f>
        <v>5656</v>
      </c>
      <c r="AK185" s="283">
        <f>SUM(AK182:AK184)</f>
        <v>30</v>
      </c>
      <c r="AL185" s="283">
        <f>SUM(AL182:AL184)</f>
        <v>0</v>
      </c>
      <c r="AM185" s="45">
        <f>+SUM(AJ185:AL185)</f>
        <v>5686</v>
      </c>
      <c r="AN185" s="211">
        <f>+AM185+AG185+L185</f>
        <v>15275</v>
      </c>
      <c r="AQ185" s="45">
        <f>K185/AQ$5</f>
        <v>26.75</v>
      </c>
      <c r="AR185" s="45">
        <f>AG185/AR$5</f>
        <v>285.55</v>
      </c>
      <c r="AS185" s="45">
        <f>AH185/AS$5</f>
        <v>194.4</v>
      </c>
      <c r="AT185" s="45">
        <f>AI185/AT$5</f>
        <v>0.66666666666666663</v>
      </c>
      <c r="AU185" s="45">
        <f>AM185/AU$5</f>
        <v>1895.3333333333333</v>
      </c>
      <c r="AV185" s="211">
        <f>AN185/AV$5</f>
        <v>492.74193548387098</v>
      </c>
      <c r="AW185" s="122"/>
      <c r="AX185" s="45">
        <f>MEDIAN($D185:$K185)</f>
        <v>155.5</v>
      </c>
      <c r="AY185" s="45">
        <f>MEDIAN($M185:$AF185)</f>
        <v>46</v>
      </c>
      <c r="AZ185" s="45">
        <f t="shared" si="343"/>
        <v>87</v>
      </c>
      <c r="BA185" s="45">
        <f t="shared" si="344"/>
        <v>25</v>
      </c>
      <c r="BB185" s="45">
        <f t="shared" si="345"/>
        <v>30</v>
      </c>
      <c r="BC185" s="211">
        <f t="shared" si="346"/>
        <v>62</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14546</v>
      </c>
      <c r="E187" s="160">
        <v>6235</v>
      </c>
      <c r="F187" s="160">
        <v>44338</v>
      </c>
      <c r="G187" s="160">
        <v>143729</v>
      </c>
      <c r="H187" s="144">
        <v>19360</v>
      </c>
      <c r="I187" s="144">
        <v>62768</v>
      </c>
      <c r="J187" s="160">
        <v>18245</v>
      </c>
      <c r="K187" s="144">
        <v>31817</v>
      </c>
      <c r="L187" s="43">
        <f>+SUM(D187:K187)</f>
        <v>341038</v>
      </c>
      <c r="M187" s="160">
        <v>2790</v>
      </c>
      <c r="N187" s="160">
        <v>3425</v>
      </c>
      <c r="O187" s="160">
        <v>2685</v>
      </c>
      <c r="P187" s="160">
        <v>2642</v>
      </c>
      <c r="Q187" s="160">
        <v>5493</v>
      </c>
      <c r="R187" s="160">
        <v>2485</v>
      </c>
      <c r="S187" s="160">
        <v>2371</v>
      </c>
      <c r="T187" s="160">
        <v>4331</v>
      </c>
      <c r="U187" s="160">
        <v>4108</v>
      </c>
      <c r="V187" s="144">
        <v>2827</v>
      </c>
      <c r="W187" s="144">
        <v>1246</v>
      </c>
      <c r="X187" s="144">
        <v>322</v>
      </c>
      <c r="Y187" s="160">
        <v>4606</v>
      </c>
      <c r="Z187" s="160">
        <v>7394</v>
      </c>
      <c r="AA187" s="250">
        <v>9294</v>
      </c>
      <c r="AB187" s="160">
        <v>1332</v>
      </c>
      <c r="AC187" s="160">
        <v>11586</v>
      </c>
      <c r="AD187" s="160">
        <v>2780</v>
      </c>
      <c r="AE187" s="160">
        <v>423</v>
      </c>
      <c r="AF187" s="160">
        <v>2383</v>
      </c>
      <c r="AG187" s="43">
        <f>+SUM(M187:AF187)</f>
        <v>74523</v>
      </c>
      <c r="AH187" s="43">
        <f t="shared" ref="AH187:AI191" si="351">AC187+AD187+Z187+T187+O187</f>
        <v>28776</v>
      </c>
      <c r="AI187" s="43">
        <f t="shared" si="351"/>
        <v>19247</v>
      </c>
      <c r="AJ187" s="160">
        <v>1886</v>
      </c>
      <c r="AK187" s="144">
        <v>441</v>
      </c>
      <c r="AL187" s="160">
        <v>1165</v>
      </c>
      <c r="AM187" s="43">
        <f>+SUM(AJ187:AL187)</f>
        <v>3492</v>
      </c>
      <c r="AN187" s="44">
        <f>+AM187+AG187+L187</f>
        <v>419053</v>
      </c>
      <c r="AQ187" s="43">
        <f t="shared" ref="AQ187:AQ190" si="352">K187/AQ$5</f>
        <v>3977.125</v>
      </c>
      <c r="AR187" s="43">
        <f t="shared" ref="AR187:AT190" si="353">AG187/AR$5</f>
        <v>3726.15</v>
      </c>
      <c r="AS187" s="43">
        <f t="shared" si="353"/>
        <v>5755.2</v>
      </c>
      <c r="AT187" s="43">
        <f t="shared" si="353"/>
        <v>1283.1333333333334</v>
      </c>
      <c r="AU187" s="43">
        <f t="shared" ref="AU187:AV190" si="354">AM187/AU$5</f>
        <v>1164</v>
      </c>
      <c r="AV187" s="44">
        <f t="shared" si="354"/>
        <v>13517.838709677419</v>
      </c>
      <c r="AW187" s="122"/>
      <c r="AX187" s="43">
        <f>MEDIAN($D187:$K187)</f>
        <v>25588.5</v>
      </c>
      <c r="AY187" s="43">
        <f>MEDIAN($M187:$AF187)</f>
        <v>2785</v>
      </c>
      <c r="AZ187" s="43">
        <f t="shared" ref="AZ187:AZ191" si="355">MEDIAN($AC187,$AD187,$Z187,$T187,$O187,Q187,AF187)</f>
        <v>4331</v>
      </c>
      <c r="BA187" s="43">
        <f t="shared" ref="BA187:BA191" si="356">MEDIAN(M187,N187,P187,R187,S187,U187,V187,Y187,AA187,AB187,AE187,W187,X187)</f>
        <v>2642</v>
      </c>
      <c r="BB187" s="43">
        <f t="shared" ref="BB187:BB191" si="357">MEDIAN($AJ187:$AL187)</f>
        <v>1165</v>
      </c>
      <c r="BC187" s="44">
        <f t="shared" ref="BC187:BC191" si="358">MEDIAN(D187:K187,M187:AF187,AJ187:AL187)</f>
        <v>3425</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0</v>
      </c>
      <c r="U188" s="160">
        <v>0</v>
      </c>
      <c r="V188" s="144">
        <v>0</v>
      </c>
      <c r="W188" s="144"/>
      <c r="X188" s="144">
        <v>0</v>
      </c>
      <c r="Y188" s="160">
        <v>892</v>
      </c>
      <c r="Z188" s="160">
        <v>0</v>
      </c>
      <c r="AA188" s="250">
        <v>0</v>
      </c>
      <c r="AB188" s="160">
        <v>40</v>
      </c>
      <c r="AC188" s="160">
        <v>0</v>
      </c>
      <c r="AD188" s="160">
        <v>250</v>
      </c>
      <c r="AE188" s="160">
        <v>68</v>
      </c>
      <c r="AF188" s="160">
        <v>0</v>
      </c>
      <c r="AG188" s="43">
        <f>+SUM(M188:AF188)</f>
        <v>1250</v>
      </c>
      <c r="AH188" s="43">
        <f t="shared" si="351"/>
        <v>250</v>
      </c>
      <c r="AI188" s="43">
        <f t="shared" si="351"/>
        <v>318</v>
      </c>
      <c r="AJ188" s="160">
        <v>0</v>
      </c>
      <c r="AK188" s="144">
        <v>0</v>
      </c>
      <c r="AL188" s="160">
        <v>0</v>
      </c>
      <c r="AM188" s="43">
        <f>+SUM(AJ188:AL188)</f>
        <v>0</v>
      </c>
      <c r="AN188" s="44">
        <f>+AM188+AG188+L188</f>
        <v>1250</v>
      </c>
      <c r="AQ188" s="43">
        <f t="shared" si="352"/>
        <v>0</v>
      </c>
      <c r="AR188" s="43">
        <f t="shared" si="353"/>
        <v>62.5</v>
      </c>
      <c r="AS188" s="43">
        <f t="shared" si="353"/>
        <v>50</v>
      </c>
      <c r="AT188" s="43">
        <f t="shared" si="353"/>
        <v>21.2</v>
      </c>
      <c r="AU188" s="43">
        <f t="shared" si="354"/>
        <v>0</v>
      </c>
      <c r="AV188" s="44">
        <f t="shared" si="354"/>
        <v>40.322580645161288</v>
      </c>
      <c r="AW188" s="122"/>
      <c r="AX188" s="43">
        <f>MEDIAN($D188:$K188)</f>
        <v>0</v>
      </c>
      <c r="AY188" s="43">
        <f>MEDIAN($M188:$AF188)</f>
        <v>0</v>
      </c>
      <c r="AZ188" s="43">
        <f t="shared" si="355"/>
        <v>0</v>
      </c>
      <c r="BA188" s="43">
        <f t="shared" si="356"/>
        <v>0</v>
      </c>
      <c r="BB188" s="43">
        <f t="shared" si="357"/>
        <v>0</v>
      </c>
      <c r="BC188" s="44">
        <f t="shared" si="358"/>
        <v>0</v>
      </c>
    </row>
    <row r="189" spans="1:55" s="204" customFormat="1">
      <c r="A189" s="199"/>
      <c r="B189" s="200"/>
      <c r="C189" s="201" t="s">
        <v>167</v>
      </c>
      <c r="D189" s="144">
        <v>0</v>
      </c>
      <c r="E189" s="160">
        <v>26</v>
      </c>
      <c r="F189" s="160">
        <v>14536</v>
      </c>
      <c r="G189" s="160">
        <v>1378</v>
      </c>
      <c r="H189" s="144">
        <v>0</v>
      </c>
      <c r="I189" s="144">
        <v>29303</v>
      </c>
      <c r="J189" s="160">
        <v>144</v>
      </c>
      <c r="K189" s="144">
        <v>2556</v>
      </c>
      <c r="L189" s="43">
        <f>+SUM(D189:K189)</f>
        <v>47943</v>
      </c>
      <c r="M189" s="160">
        <v>0</v>
      </c>
      <c r="N189" s="160">
        <v>0</v>
      </c>
      <c r="O189" s="160">
        <v>96</v>
      </c>
      <c r="P189" s="160">
        <v>0</v>
      </c>
      <c r="Q189" s="160">
        <v>0</v>
      </c>
      <c r="R189" s="160">
        <v>0</v>
      </c>
      <c r="S189" s="160">
        <v>0</v>
      </c>
      <c r="T189" s="160">
        <v>0</v>
      </c>
      <c r="U189" s="160">
        <v>0</v>
      </c>
      <c r="V189" s="144">
        <v>0</v>
      </c>
      <c r="W189" s="144"/>
      <c r="X189" s="144">
        <v>3118</v>
      </c>
      <c r="Y189" s="160">
        <v>0</v>
      </c>
      <c r="Z189" s="160">
        <v>0</v>
      </c>
      <c r="AA189" s="250">
        <v>0</v>
      </c>
      <c r="AB189" s="160">
        <v>0</v>
      </c>
      <c r="AC189" s="160">
        <v>0</v>
      </c>
      <c r="AD189" s="160">
        <v>0</v>
      </c>
      <c r="AE189" s="160">
        <v>0</v>
      </c>
      <c r="AF189" s="160">
        <v>0</v>
      </c>
      <c r="AG189" s="43">
        <f>+SUM(M189:AF189)</f>
        <v>3214</v>
      </c>
      <c r="AH189" s="43">
        <f t="shared" si="351"/>
        <v>96</v>
      </c>
      <c r="AI189" s="43">
        <f t="shared" si="351"/>
        <v>0</v>
      </c>
      <c r="AJ189" s="160">
        <v>443</v>
      </c>
      <c r="AK189" s="144">
        <v>0</v>
      </c>
      <c r="AL189" s="160">
        <v>0</v>
      </c>
      <c r="AM189" s="43">
        <f>+SUM(AJ189:AL189)</f>
        <v>443</v>
      </c>
      <c r="AN189" s="44">
        <f>+AM189+AG189+L189</f>
        <v>51600</v>
      </c>
      <c r="AQ189" s="43">
        <f t="shared" si="352"/>
        <v>319.5</v>
      </c>
      <c r="AR189" s="43">
        <f t="shared" si="353"/>
        <v>160.69999999999999</v>
      </c>
      <c r="AS189" s="43">
        <f t="shared" si="353"/>
        <v>19.2</v>
      </c>
      <c r="AT189" s="43">
        <f t="shared" si="353"/>
        <v>0</v>
      </c>
      <c r="AU189" s="43">
        <f t="shared" si="354"/>
        <v>147.66666666666666</v>
      </c>
      <c r="AV189" s="44">
        <f t="shared" si="354"/>
        <v>1664.516129032258</v>
      </c>
      <c r="AW189" s="122"/>
      <c r="AX189" s="43">
        <f>MEDIAN($D189:$K189)</f>
        <v>761</v>
      </c>
      <c r="AY189" s="43">
        <f>MEDIAN($M189:$AF189)</f>
        <v>0</v>
      </c>
      <c r="AZ189" s="43">
        <f t="shared" si="355"/>
        <v>0</v>
      </c>
      <c r="BA189" s="43">
        <f t="shared" si="356"/>
        <v>0</v>
      </c>
      <c r="BB189" s="43">
        <f t="shared" si="357"/>
        <v>0</v>
      </c>
      <c r="BC189" s="44">
        <f t="shared" si="358"/>
        <v>0</v>
      </c>
    </row>
    <row r="190" spans="1:55" s="204" customFormat="1">
      <c r="A190" s="199"/>
      <c r="B190" s="200"/>
      <c r="C190" s="201" t="s">
        <v>125</v>
      </c>
      <c r="D190" s="144">
        <v>0</v>
      </c>
      <c r="E190" s="160">
        <v>169</v>
      </c>
      <c r="F190" s="160">
        <v>0</v>
      </c>
      <c r="G190" s="160">
        <v>0</v>
      </c>
      <c r="H190" s="144">
        <v>0</v>
      </c>
      <c r="I190" s="144">
        <v>0</v>
      </c>
      <c r="J190" s="160">
        <v>0</v>
      </c>
      <c r="K190" s="144">
        <v>0</v>
      </c>
      <c r="L190" s="43">
        <f>+SUM(D190:K190)</f>
        <v>169</v>
      </c>
      <c r="M190" s="160">
        <v>0</v>
      </c>
      <c r="N190" s="160">
        <v>12</v>
      </c>
      <c r="O190" s="160">
        <v>0</v>
      </c>
      <c r="P190" s="160">
        <v>0</v>
      </c>
      <c r="Q190" s="160">
        <v>0</v>
      </c>
      <c r="R190" s="160">
        <v>0</v>
      </c>
      <c r="S190" s="160">
        <v>0</v>
      </c>
      <c r="T190" s="160">
        <v>0</v>
      </c>
      <c r="U190" s="160">
        <v>0</v>
      </c>
      <c r="V190" s="144">
        <v>0</v>
      </c>
      <c r="W190" s="144"/>
      <c r="X190" s="144">
        <v>0</v>
      </c>
      <c r="Y190" s="160">
        <v>0</v>
      </c>
      <c r="Z190" s="160">
        <v>0</v>
      </c>
      <c r="AA190" s="250">
        <v>0</v>
      </c>
      <c r="AB190" s="160">
        <v>0</v>
      </c>
      <c r="AC190" s="160">
        <v>0</v>
      </c>
      <c r="AD190" s="160">
        <v>0</v>
      </c>
      <c r="AE190" s="160">
        <v>0</v>
      </c>
      <c r="AF190" s="160">
        <v>0</v>
      </c>
      <c r="AG190" s="43">
        <f>+SUM(M190:AF190)</f>
        <v>12</v>
      </c>
      <c r="AH190" s="43">
        <f t="shared" si="351"/>
        <v>0</v>
      </c>
      <c r="AI190" s="43">
        <f t="shared" si="351"/>
        <v>0</v>
      </c>
      <c r="AJ190" s="160">
        <v>0</v>
      </c>
      <c r="AK190" s="144">
        <v>0</v>
      </c>
      <c r="AL190" s="160">
        <v>161</v>
      </c>
      <c r="AM190" s="43">
        <f>+SUM(AJ190:AL190)</f>
        <v>161</v>
      </c>
      <c r="AN190" s="44">
        <f>+AM190+AG190+L190</f>
        <v>342</v>
      </c>
      <c r="AQ190" s="43">
        <f t="shared" si="352"/>
        <v>0</v>
      </c>
      <c r="AR190" s="43">
        <f t="shared" si="353"/>
        <v>0.6</v>
      </c>
      <c r="AS190" s="43">
        <f t="shared" si="353"/>
        <v>0</v>
      </c>
      <c r="AT190" s="43">
        <f t="shared" si="353"/>
        <v>0</v>
      </c>
      <c r="AU190" s="43">
        <f t="shared" si="354"/>
        <v>53.666666666666664</v>
      </c>
      <c r="AV190" s="44">
        <f t="shared" si="354"/>
        <v>11.03225806451613</v>
      </c>
      <c r="AW190" s="122"/>
      <c r="AX190" s="43">
        <f>MEDIAN($D190:$K190)</f>
        <v>0</v>
      </c>
      <c r="AY190" s="43">
        <f>MEDIAN($M190:$AF190)</f>
        <v>0</v>
      </c>
      <c r="AZ190" s="43">
        <f t="shared" si="355"/>
        <v>0</v>
      </c>
      <c r="BA190" s="43">
        <f t="shared" si="356"/>
        <v>0</v>
      </c>
      <c r="BB190" s="43">
        <f t="shared" si="357"/>
        <v>0</v>
      </c>
      <c r="BC190" s="44">
        <f t="shared" si="358"/>
        <v>0</v>
      </c>
    </row>
    <row r="191" spans="1:55" s="204" customFormat="1">
      <c r="A191" s="199"/>
      <c r="B191" s="200"/>
      <c r="C191" s="210" t="s">
        <v>158</v>
      </c>
      <c r="D191" s="252">
        <f t="shared" ref="D191:K191" si="359">SUM(D187:D190)</f>
        <v>14546</v>
      </c>
      <c r="E191" s="252">
        <f t="shared" si="359"/>
        <v>6430</v>
      </c>
      <c r="F191" s="252">
        <f t="shared" si="359"/>
        <v>58874</v>
      </c>
      <c r="G191" s="252">
        <f t="shared" si="359"/>
        <v>145107</v>
      </c>
      <c r="H191" s="252">
        <f t="shared" si="359"/>
        <v>19360</v>
      </c>
      <c r="I191" s="252">
        <f t="shared" si="359"/>
        <v>92071</v>
      </c>
      <c r="J191" s="252">
        <f t="shared" si="359"/>
        <v>18389</v>
      </c>
      <c r="K191" s="252">
        <f t="shared" si="359"/>
        <v>34373</v>
      </c>
      <c r="L191" s="45">
        <f>+SUM(D191:K191)</f>
        <v>389150</v>
      </c>
      <c r="M191" s="252">
        <f t="shared" ref="M191:V191" si="360">SUM(M187:M190)</f>
        <v>2790</v>
      </c>
      <c r="N191" s="252">
        <f t="shared" si="360"/>
        <v>3437</v>
      </c>
      <c r="O191" s="252">
        <f t="shared" si="360"/>
        <v>2781</v>
      </c>
      <c r="P191" s="252">
        <f t="shared" si="360"/>
        <v>2642</v>
      </c>
      <c r="Q191" s="252">
        <f t="shared" si="360"/>
        <v>5493</v>
      </c>
      <c r="R191" s="252">
        <f t="shared" si="360"/>
        <v>2485</v>
      </c>
      <c r="S191" s="252">
        <f t="shared" si="360"/>
        <v>2371</v>
      </c>
      <c r="T191" s="252">
        <f t="shared" si="360"/>
        <v>4331</v>
      </c>
      <c r="U191" s="252">
        <f t="shared" si="360"/>
        <v>4108</v>
      </c>
      <c r="V191" s="252">
        <f t="shared" si="360"/>
        <v>2827</v>
      </c>
      <c r="W191" s="252">
        <f t="shared" ref="W191:X191" si="361">SUM(W187:W190)</f>
        <v>1246</v>
      </c>
      <c r="X191" s="252">
        <f t="shared" si="361"/>
        <v>3440</v>
      </c>
      <c r="Y191" s="252">
        <f t="shared" ref="Y191:AF191" si="362">SUM(Y187:Y190)</f>
        <v>5498</v>
      </c>
      <c r="Z191" s="252">
        <f t="shared" si="362"/>
        <v>7394</v>
      </c>
      <c r="AA191" s="252">
        <f t="shared" si="362"/>
        <v>9294</v>
      </c>
      <c r="AB191" s="252">
        <f t="shared" si="362"/>
        <v>1372</v>
      </c>
      <c r="AC191" s="252">
        <f t="shared" si="362"/>
        <v>11586</v>
      </c>
      <c r="AD191" s="252">
        <f t="shared" si="362"/>
        <v>3030</v>
      </c>
      <c r="AE191" s="252">
        <f t="shared" si="362"/>
        <v>491</v>
      </c>
      <c r="AF191" s="252">
        <f t="shared" si="362"/>
        <v>2383</v>
      </c>
      <c r="AG191" s="45">
        <f>+SUM(M191:AF191)</f>
        <v>78999</v>
      </c>
      <c r="AH191" s="45">
        <f t="shared" si="351"/>
        <v>29122</v>
      </c>
      <c r="AI191" s="45">
        <f t="shared" si="351"/>
        <v>19565</v>
      </c>
      <c r="AJ191" s="252">
        <f>SUM(AJ187:AJ190)</f>
        <v>2329</v>
      </c>
      <c r="AK191" s="252">
        <f>SUM(AK187:AK190)</f>
        <v>441</v>
      </c>
      <c r="AL191" s="252">
        <f>SUM(AL187:AL190)</f>
        <v>1326</v>
      </c>
      <c r="AM191" s="45">
        <f>+SUM(AJ191:AL191)</f>
        <v>4096</v>
      </c>
      <c r="AN191" s="211">
        <f>+AM191+AG191+L191</f>
        <v>472245</v>
      </c>
      <c r="AQ191" s="45">
        <f>K191/AQ$5</f>
        <v>4296.625</v>
      </c>
      <c r="AR191" s="45">
        <f>AG191/AR$5</f>
        <v>3949.95</v>
      </c>
      <c r="AS191" s="45">
        <f>AH191/AS$5</f>
        <v>5824.4</v>
      </c>
      <c r="AT191" s="45">
        <f>AI191/AT$5</f>
        <v>1304.3333333333333</v>
      </c>
      <c r="AU191" s="45">
        <f>AM191/AU$5</f>
        <v>1365.3333333333333</v>
      </c>
      <c r="AV191" s="211">
        <f>AN191/AV$5</f>
        <v>15233.709677419354</v>
      </c>
      <c r="AW191" s="122"/>
      <c r="AX191" s="45">
        <f>MEDIAN($D191:$K191)</f>
        <v>26866.5</v>
      </c>
      <c r="AY191" s="45">
        <f>MEDIAN($M191:$AF191)</f>
        <v>2928.5</v>
      </c>
      <c r="AZ191" s="45">
        <f t="shared" si="355"/>
        <v>4331</v>
      </c>
      <c r="BA191" s="45">
        <f t="shared" si="356"/>
        <v>2790</v>
      </c>
      <c r="BB191" s="45">
        <f t="shared" si="357"/>
        <v>1326</v>
      </c>
      <c r="BC191" s="211">
        <f t="shared" si="358"/>
        <v>3440</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3">D185-D191</f>
        <v>-14546</v>
      </c>
      <c r="E193" s="256">
        <f t="shared" si="363"/>
        <v>-5661</v>
      </c>
      <c r="F193" s="256">
        <f t="shared" si="363"/>
        <v>-56669</v>
      </c>
      <c r="G193" s="256">
        <f t="shared" si="363"/>
        <v>-145107</v>
      </c>
      <c r="H193" s="256">
        <f t="shared" si="363"/>
        <v>-19298</v>
      </c>
      <c r="I193" s="256">
        <f t="shared" si="363"/>
        <v>-91540</v>
      </c>
      <c r="J193" s="256">
        <f t="shared" si="363"/>
        <v>-18292</v>
      </c>
      <c r="K193" s="256">
        <f t="shared" si="363"/>
        <v>-34159</v>
      </c>
      <c r="L193" s="42">
        <f>+SUM(D193:K193)</f>
        <v>-385272</v>
      </c>
      <c r="M193" s="256">
        <f t="shared" ref="M193:V193" si="364">M185-M191</f>
        <v>-2767</v>
      </c>
      <c r="N193" s="256">
        <f t="shared" si="364"/>
        <v>-3348</v>
      </c>
      <c r="O193" s="256">
        <f t="shared" si="364"/>
        <v>-2646</v>
      </c>
      <c r="P193" s="256">
        <f t="shared" si="364"/>
        <v>-2642</v>
      </c>
      <c r="Q193" s="256">
        <f t="shared" si="364"/>
        <v>-5471</v>
      </c>
      <c r="R193" s="256">
        <f t="shared" si="364"/>
        <v>285</v>
      </c>
      <c r="S193" s="256">
        <f t="shared" si="364"/>
        <v>-2144</v>
      </c>
      <c r="T193" s="256">
        <f t="shared" si="364"/>
        <v>-4244</v>
      </c>
      <c r="U193" s="256">
        <f t="shared" si="364"/>
        <v>-4204</v>
      </c>
      <c r="V193" s="256">
        <f t="shared" si="364"/>
        <v>-2827</v>
      </c>
      <c r="W193" s="256">
        <f t="shared" ref="W193:X193" si="365">W185-W191</f>
        <v>-1155</v>
      </c>
      <c r="X193" s="256">
        <f t="shared" si="365"/>
        <v>-3428</v>
      </c>
      <c r="Y193" s="256">
        <f t="shared" ref="Y193:AF193" si="366">Y185-Y191</f>
        <v>-3546</v>
      </c>
      <c r="Z193" s="256">
        <f t="shared" si="366"/>
        <v>-6713</v>
      </c>
      <c r="AA193" s="256">
        <f t="shared" si="366"/>
        <v>-9269</v>
      </c>
      <c r="AB193" s="256">
        <f t="shared" si="366"/>
        <v>-3341</v>
      </c>
      <c r="AC193" s="256">
        <f t="shared" si="366"/>
        <v>-11546</v>
      </c>
      <c r="AD193" s="256">
        <f t="shared" si="366"/>
        <v>-3001</v>
      </c>
      <c r="AE193" s="256">
        <f t="shared" si="366"/>
        <v>-439</v>
      </c>
      <c r="AF193" s="256">
        <f t="shared" si="366"/>
        <v>-842</v>
      </c>
      <c r="AG193" s="42">
        <f>+SUM(M193:AF193)</f>
        <v>-73288</v>
      </c>
      <c r="AH193" s="42">
        <f>AC193+AD193+Z193+T193+O193</f>
        <v>-28150</v>
      </c>
      <c r="AI193" s="42">
        <f>AD193+AE193+AA193+U193+P193</f>
        <v>-19555</v>
      </c>
      <c r="AJ193" s="256">
        <f>AJ185-AJ191</f>
        <v>3327</v>
      </c>
      <c r="AK193" s="256">
        <f>AK185-AK191</f>
        <v>-411</v>
      </c>
      <c r="AL193" s="256">
        <f>AL185-AL191</f>
        <v>-1326</v>
      </c>
      <c r="AM193" s="42">
        <f>+SUM(AJ193:AL193)</f>
        <v>1590</v>
      </c>
      <c r="AN193" s="230">
        <f>+AM193+AG193+L193</f>
        <v>-456970</v>
      </c>
      <c r="AQ193" s="42">
        <f>K193/AQ$5</f>
        <v>-4269.875</v>
      </c>
      <c r="AR193" s="42">
        <f>AG193/AR$5</f>
        <v>-3664.4</v>
      </c>
      <c r="AS193" s="42">
        <f>AH193/AS$5</f>
        <v>-5630</v>
      </c>
      <c r="AT193" s="42">
        <f>AI193/AT$5</f>
        <v>-1303.6666666666667</v>
      </c>
      <c r="AU193" s="42">
        <f>AM193/AU$5</f>
        <v>530</v>
      </c>
      <c r="AV193" s="230">
        <f>AN193/AV$5</f>
        <v>-14740.967741935483</v>
      </c>
      <c r="AW193" s="122"/>
      <c r="AX193" s="42">
        <f>MEDIAN($D193:$K193)</f>
        <v>-26728.5</v>
      </c>
      <c r="AY193" s="42">
        <f>MEDIAN($M193:$AF193)</f>
        <v>-3171</v>
      </c>
      <c r="AZ193" s="42">
        <f>MEDIAN($AC193,$AD193,$Z193,$T193,$O193,Q193,AF193)</f>
        <v>-4244</v>
      </c>
      <c r="BA193" s="42">
        <f>MEDIAN(M193,N193,P193,R193,S193,U193,V193,Y193,AA193,AB193,AE193,W193,X193)</f>
        <v>-2827</v>
      </c>
      <c r="BB193" s="42">
        <f t="shared" ref="BB193" si="367">MEDIAN($AJ193:$AL193)</f>
        <v>-411</v>
      </c>
      <c r="BC193" s="230">
        <f>MEDIAN(D193:K193,M193:AF193,AJ193:AL193)</f>
        <v>-3428</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27632</v>
      </c>
      <c r="G197" s="160">
        <v>0</v>
      </c>
      <c r="H197" s="144">
        <v>5781</v>
      </c>
      <c r="I197" s="144">
        <v>9555</v>
      </c>
      <c r="J197" s="160">
        <v>569</v>
      </c>
      <c r="K197" s="144">
        <v>0</v>
      </c>
      <c r="L197" s="43">
        <f>+SUM(D197:K197)</f>
        <v>43537</v>
      </c>
      <c r="M197" s="160">
        <v>0</v>
      </c>
      <c r="N197" s="160">
        <v>236</v>
      </c>
      <c r="O197" s="160">
        <v>0</v>
      </c>
      <c r="P197" s="160">
        <v>0</v>
      </c>
      <c r="Q197" s="160">
        <v>0</v>
      </c>
      <c r="R197" s="160">
        <v>0</v>
      </c>
      <c r="S197" s="160">
        <v>0</v>
      </c>
      <c r="T197" s="160">
        <v>17680</v>
      </c>
      <c r="U197" s="160">
        <v>56</v>
      </c>
      <c r="V197" s="144">
        <v>0</v>
      </c>
      <c r="W197" s="144"/>
      <c r="X197" s="144">
        <v>0</v>
      </c>
      <c r="Y197" s="160">
        <v>0</v>
      </c>
      <c r="Z197" s="160">
        <v>0</v>
      </c>
      <c r="AA197" s="250">
        <v>0</v>
      </c>
      <c r="AB197" s="160">
        <v>0</v>
      </c>
      <c r="AC197" s="160">
        <v>0</v>
      </c>
      <c r="AD197" s="160">
        <v>8000</v>
      </c>
      <c r="AE197" s="160">
        <v>4524</v>
      </c>
      <c r="AF197" s="160">
        <v>0</v>
      </c>
      <c r="AG197" s="43">
        <f>+SUM(M197:AF197)</f>
        <v>30496</v>
      </c>
      <c r="AH197" s="43">
        <f t="shared" ref="AH197:AI200" si="368">AC197+AD197+Z197+T197+O197</f>
        <v>25680</v>
      </c>
      <c r="AI197" s="43">
        <f t="shared" si="368"/>
        <v>12580</v>
      </c>
      <c r="AJ197" s="160"/>
      <c r="AK197" s="144"/>
      <c r="AL197" s="160"/>
      <c r="AM197" s="43">
        <f>+SUM(AJ197:AL197)</f>
        <v>0</v>
      </c>
      <c r="AN197" s="44">
        <f>+AM197+AG197+L197</f>
        <v>74033</v>
      </c>
      <c r="AQ197" s="43">
        <f t="shared" ref="AQ197:AQ199" si="369">K197/AQ$5</f>
        <v>0</v>
      </c>
      <c r="AR197" s="43">
        <f t="shared" ref="AR197:AT199" si="370">AG197/AR$5</f>
        <v>1524.8</v>
      </c>
      <c r="AS197" s="43">
        <f t="shared" si="370"/>
        <v>5136</v>
      </c>
      <c r="AT197" s="43">
        <f t="shared" si="370"/>
        <v>838.66666666666663</v>
      </c>
      <c r="AU197" s="43">
        <f t="shared" ref="AU197:AV199" si="371">AM197/AU$5</f>
        <v>0</v>
      </c>
      <c r="AV197" s="44">
        <f t="shared" si="371"/>
        <v>2388.1612903225805</v>
      </c>
      <c r="AW197" s="122"/>
      <c r="AX197" s="43">
        <f>MEDIAN($D197:$K197)</f>
        <v>284.5</v>
      </c>
      <c r="AY197" s="43">
        <f>MEDIAN($M197:$AF197)</f>
        <v>0</v>
      </c>
      <c r="AZ197" s="43">
        <f t="shared" ref="AZ197:AZ200" si="372">MEDIAN($AC197,$AD197,$Z197,$T197,$O197,Q197,AF197)</f>
        <v>0</v>
      </c>
      <c r="BA197" s="43">
        <f t="shared" ref="BA197:BA200" si="373">MEDIAN(M197,N197,P197,R197,S197,U197,V197,Y197,AA197,AB197,AE197,W197,X197)</f>
        <v>0</v>
      </c>
      <c r="BB197" s="43" t="e">
        <f t="shared" ref="BB197:BB200" si="374">MEDIAN($AJ197:$AL197)</f>
        <v>#NUM!</v>
      </c>
      <c r="BC197" s="44">
        <f t="shared" ref="BC197:BC200" si="375">MEDIAN(D197:K197,M197:AF197,AJ197:AL197)</f>
        <v>0</v>
      </c>
    </row>
    <row r="198" spans="1:55" s="204" customFormat="1">
      <c r="A198" s="199"/>
      <c r="B198" s="200"/>
      <c r="C198" s="201" t="s">
        <v>162</v>
      </c>
      <c r="D198" s="144">
        <v>0</v>
      </c>
      <c r="E198" s="160">
        <v>4475</v>
      </c>
      <c r="F198" s="160">
        <v>0</v>
      </c>
      <c r="G198" s="160">
        <v>0</v>
      </c>
      <c r="H198" s="144">
        <v>0</v>
      </c>
      <c r="I198" s="144">
        <v>0</v>
      </c>
      <c r="J198" s="160">
        <v>0</v>
      </c>
      <c r="K198" s="144">
        <v>0</v>
      </c>
      <c r="L198" s="43">
        <f>+SUM(D198:K198)</f>
        <v>4475</v>
      </c>
      <c r="M198" s="160">
        <v>0</v>
      </c>
      <c r="N198" s="160">
        <v>0</v>
      </c>
      <c r="O198" s="160">
        <v>0</v>
      </c>
      <c r="P198" s="160">
        <v>0</v>
      </c>
      <c r="Q198" s="160">
        <v>0</v>
      </c>
      <c r="R198" s="160">
        <v>0</v>
      </c>
      <c r="S198" s="160">
        <v>0</v>
      </c>
      <c r="T198" s="160">
        <v>0</v>
      </c>
      <c r="U198" s="160">
        <v>0</v>
      </c>
      <c r="V198" s="144">
        <v>0</v>
      </c>
      <c r="W198" s="144"/>
      <c r="X198" s="144">
        <v>0</v>
      </c>
      <c r="Y198" s="160">
        <v>0</v>
      </c>
      <c r="Z198" s="160">
        <v>0</v>
      </c>
      <c r="AA198" s="250">
        <v>0</v>
      </c>
      <c r="AB198" s="160">
        <v>0</v>
      </c>
      <c r="AC198" s="160">
        <v>0</v>
      </c>
      <c r="AD198" s="160">
        <v>0</v>
      </c>
      <c r="AE198" s="160">
        <v>0</v>
      </c>
      <c r="AF198" s="160">
        <v>0</v>
      </c>
      <c r="AG198" s="43">
        <f>+SUM(M198:AF198)</f>
        <v>0</v>
      </c>
      <c r="AH198" s="43">
        <f t="shared" si="368"/>
        <v>0</v>
      </c>
      <c r="AI198" s="43">
        <f t="shared" si="368"/>
        <v>0</v>
      </c>
      <c r="AJ198" s="160">
        <v>0</v>
      </c>
      <c r="AK198" s="144">
        <v>0</v>
      </c>
      <c r="AL198" s="160">
        <v>0</v>
      </c>
      <c r="AM198" s="43">
        <f>+SUM(AJ198:AL198)</f>
        <v>0</v>
      </c>
      <c r="AN198" s="44">
        <f>+AM198+AG198+L198</f>
        <v>4475</v>
      </c>
      <c r="AQ198" s="43">
        <f t="shared" si="369"/>
        <v>0</v>
      </c>
      <c r="AR198" s="43">
        <f t="shared" si="370"/>
        <v>0</v>
      </c>
      <c r="AS198" s="43">
        <f t="shared" si="370"/>
        <v>0</v>
      </c>
      <c r="AT198" s="43">
        <f t="shared" si="370"/>
        <v>0</v>
      </c>
      <c r="AU198" s="43">
        <f t="shared" si="371"/>
        <v>0</v>
      </c>
      <c r="AV198" s="44">
        <f t="shared" si="371"/>
        <v>144.35483870967741</v>
      </c>
      <c r="AW198" s="122"/>
      <c r="AX198" s="43">
        <f>MEDIAN($D198:$K198)</f>
        <v>0</v>
      </c>
      <c r="AY198" s="43">
        <f>MEDIAN($M198:$AF198)</f>
        <v>0</v>
      </c>
      <c r="AZ198" s="43">
        <f t="shared" si="372"/>
        <v>0</v>
      </c>
      <c r="BA198" s="43">
        <f t="shared" si="373"/>
        <v>0</v>
      </c>
      <c r="BB198" s="43">
        <f t="shared" si="374"/>
        <v>0</v>
      </c>
      <c r="BC198" s="44">
        <f t="shared" si="375"/>
        <v>0</v>
      </c>
    </row>
    <row r="199" spans="1:55" s="204" customFormat="1">
      <c r="A199" s="199"/>
      <c r="B199" s="200"/>
      <c r="C199" s="201" t="s">
        <v>161</v>
      </c>
      <c r="D199" s="144">
        <v>0</v>
      </c>
      <c r="E199" s="160">
        <v>0</v>
      </c>
      <c r="F199" s="160">
        <v>0</v>
      </c>
      <c r="G199" s="160">
        <v>0</v>
      </c>
      <c r="H199" s="144">
        <v>-9</v>
      </c>
      <c r="I199" s="144">
        <v>0</v>
      </c>
      <c r="J199" s="160">
        <v>0</v>
      </c>
      <c r="K199" s="144">
        <v>0</v>
      </c>
      <c r="L199" s="43">
        <f>+SUM(D199:K199)</f>
        <v>-9</v>
      </c>
      <c r="M199" s="160">
        <v>0</v>
      </c>
      <c r="N199" s="160">
        <v>0</v>
      </c>
      <c r="O199" s="160">
        <v>0</v>
      </c>
      <c r="P199" s="160">
        <v>0</v>
      </c>
      <c r="Q199" s="160">
        <v>0</v>
      </c>
      <c r="R199" s="160">
        <v>0</v>
      </c>
      <c r="S199" s="160">
        <v>0</v>
      </c>
      <c r="T199" s="160">
        <v>0</v>
      </c>
      <c r="U199" s="160">
        <v>0</v>
      </c>
      <c r="V199" s="144">
        <v>0</v>
      </c>
      <c r="W199" s="144"/>
      <c r="X199" s="144">
        <v>0</v>
      </c>
      <c r="Y199" s="160">
        <v>0</v>
      </c>
      <c r="Z199" s="160">
        <v>0</v>
      </c>
      <c r="AA199" s="250">
        <v>0</v>
      </c>
      <c r="AB199" s="160">
        <v>0</v>
      </c>
      <c r="AC199" s="160">
        <v>0</v>
      </c>
      <c r="AD199" s="160">
        <v>0</v>
      </c>
      <c r="AE199" s="160">
        <v>0</v>
      </c>
      <c r="AF199" s="160">
        <v>0</v>
      </c>
      <c r="AG199" s="43">
        <f>+SUM(M199:AF199)</f>
        <v>0</v>
      </c>
      <c r="AH199" s="43">
        <f t="shared" si="368"/>
        <v>0</v>
      </c>
      <c r="AI199" s="43">
        <f t="shared" si="368"/>
        <v>0</v>
      </c>
      <c r="AJ199" s="160">
        <v>0</v>
      </c>
      <c r="AK199" s="144">
        <v>9</v>
      </c>
      <c r="AL199" s="160">
        <v>0</v>
      </c>
      <c r="AM199" s="43">
        <f>+SUM(AJ199:AL199)</f>
        <v>9</v>
      </c>
      <c r="AN199" s="44">
        <f>+AM199+AG199+L199</f>
        <v>0</v>
      </c>
      <c r="AQ199" s="43">
        <f t="shared" si="369"/>
        <v>0</v>
      </c>
      <c r="AR199" s="43">
        <f t="shared" si="370"/>
        <v>0</v>
      </c>
      <c r="AS199" s="43">
        <f t="shared" si="370"/>
        <v>0</v>
      </c>
      <c r="AT199" s="43">
        <f t="shared" si="370"/>
        <v>0</v>
      </c>
      <c r="AU199" s="43">
        <f t="shared" si="371"/>
        <v>3</v>
      </c>
      <c r="AV199" s="44">
        <f t="shared" si="371"/>
        <v>0</v>
      </c>
      <c r="AW199" s="122"/>
      <c r="AX199" s="43">
        <f>MEDIAN($D199:$K199)</f>
        <v>0</v>
      </c>
      <c r="AY199" s="43">
        <f>MEDIAN($M199:$AF199)</f>
        <v>0</v>
      </c>
      <c r="AZ199" s="43">
        <f t="shared" si="372"/>
        <v>0</v>
      </c>
      <c r="BA199" s="43">
        <f t="shared" si="373"/>
        <v>0</v>
      </c>
      <c r="BB199" s="43">
        <f t="shared" si="374"/>
        <v>0</v>
      </c>
      <c r="BC199" s="44">
        <f t="shared" si="375"/>
        <v>0</v>
      </c>
    </row>
    <row r="200" spans="1:55" s="204" customFormat="1">
      <c r="A200" s="199"/>
      <c r="B200" s="200"/>
      <c r="C200" s="210" t="s">
        <v>158</v>
      </c>
      <c r="D200" s="252">
        <f t="shared" ref="D200:K200" si="376">SUM(D197:D199)</f>
        <v>0</v>
      </c>
      <c r="E200" s="252">
        <f t="shared" si="376"/>
        <v>4475</v>
      </c>
      <c r="F200" s="252">
        <f t="shared" si="376"/>
        <v>27632</v>
      </c>
      <c r="G200" s="252">
        <f t="shared" si="376"/>
        <v>0</v>
      </c>
      <c r="H200" s="252">
        <f t="shared" si="376"/>
        <v>5772</v>
      </c>
      <c r="I200" s="252">
        <f t="shared" si="376"/>
        <v>9555</v>
      </c>
      <c r="J200" s="252">
        <f t="shared" si="376"/>
        <v>569</v>
      </c>
      <c r="K200" s="252">
        <f t="shared" si="376"/>
        <v>0</v>
      </c>
      <c r="L200" s="45">
        <f>+SUM(D200:K200)</f>
        <v>48003</v>
      </c>
      <c r="M200" s="252">
        <f t="shared" ref="M200:V200" si="377">SUM(M197:M199)</f>
        <v>0</v>
      </c>
      <c r="N200" s="252">
        <f t="shared" si="377"/>
        <v>236</v>
      </c>
      <c r="O200" s="252">
        <f t="shared" si="377"/>
        <v>0</v>
      </c>
      <c r="P200" s="252">
        <f t="shared" si="377"/>
        <v>0</v>
      </c>
      <c r="Q200" s="252">
        <f t="shared" si="377"/>
        <v>0</v>
      </c>
      <c r="R200" s="252">
        <f t="shared" si="377"/>
        <v>0</v>
      </c>
      <c r="S200" s="252">
        <f t="shared" si="377"/>
        <v>0</v>
      </c>
      <c r="T200" s="252">
        <f t="shared" si="377"/>
        <v>17680</v>
      </c>
      <c r="U200" s="252">
        <f t="shared" si="377"/>
        <v>56</v>
      </c>
      <c r="V200" s="252">
        <f t="shared" si="377"/>
        <v>0</v>
      </c>
      <c r="W200" s="252">
        <f t="shared" ref="W200:X200" si="378">SUM(W197:W199)</f>
        <v>0</v>
      </c>
      <c r="X200" s="252">
        <f t="shared" si="378"/>
        <v>0</v>
      </c>
      <c r="Y200" s="252">
        <f t="shared" ref="Y200:AF200" si="379">SUM(Y197:Y199)</f>
        <v>0</v>
      </c>
      <c r="Z200" s="252">
        <f t="shared" si="379"/>
        <v>0</v>
      </c>
      <c r="AA200" s="252">
        <f t="shared" si="379"/>
        <v>0</v>
      </c>
      <c r="AB200" s="252">
        <f t="shared" si="379"/>
        <v>0</v>
      </c>
      <c r="AC200" s="252">
        <f t="shared" si="379"/>
        <v>0</v>
      </c>
      <c r="AD200" s="252">
        <f t="shared" si="379"/>
        <v>8000</v>
      </c>
      <c r="AE200" s="252">
        <f t="shared" si="379"/>
        <v>4524</v>
      </c>
      <c r="AF200" s="252">
        <f t="shared" si="379"/>
        <v>0</v>
      </c>
      <c r="AG200" s="45">
        <f>+SUM(M200:AF200)</f>
        <v>30496</v>
      </c>
      <c r="AH200" s="45">
        <f t="shared" si="368"/>
        <v>25680</v>
      </c>
      <c r="AI200" s="45">
        <f t="shared" si="368"/>
        <v>12580</v>
      </c>
      <c r="AJ200" s="252">
        <v>0</v>
      </c>
      <c r="AK200" s="252">
        <v>0</v>
      </c>
      <c r="AL200" s="252">
        <v>0</v>
      </c>
      <c r="AM200" s="45">
        <f>+SUM(AJ200:AL200)</f>
        <v>0</v>
      </c>
      <c r="AN200" s="211">
        <f>+AM200+AG200+L200</f>
        <v>78499</v>
      </c>
      <c r="AQ200" s="45">
        <f>K200/AQ$5</f>
        <v>0</v>
      </c>
      <c r="AR200" s="45">
        <f>AG200/AR$5</f>
        <v>1524.8</v>
      </c>
      <c r="AS200" s="45">
        <f>AH200/AS$5</f>
        <v>5136</v>
      </c>
      <c r="AT200" s="45">
        <f>AI200/AT$5</f>
        <v>838.66666666666663</v>
      </c>
      <c r="AU200" s="45">
        <f>AM200/AU$5</f>
        <v>0</v>
      </c>
      <c r="AV200" s="211">
        <f>AN200/AV$5</f>
        <v>2532.2258064516127</v>
      </c>
      <c r="AW200" s="122"/>
      <c r="AX200" s="45">
        <f>MEDIAN($D200:$K200)</f>
        <v>2522</v>
      </c>
      <c r="AY200" s="45">
        <f>MEDIAN($M200:$AF200)</f>
        <v>0</v>
      </c>
      <c r="AZ200" s="45">
        <f t="shared" si="372"/>
        <v>0</v>
      </c>
      <c r="BA200" s="45">
        <f t="shared" si="373"/>
        <v>0</v>
      </c>
      <c r="BB200" s="45">
        <f t="shared" si="374"/>
        <v>0</v>
      </c>
      <c r="BC200" s="211">
        <f t="shared" si="375"/>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10145</v>
      </c>
      <c r="E202" s="160">
        <v>49</v>
      </c>
      <c r="F202" s="160">
        <v>272</v>
      </c>
      <c r="G202" s="160">
        <v>0</v>
      </c>
      <c r="H202" s="144">
        <v>2000</v>
      </c>
      <c r="I202" s="144">
        <v>0</v>
      </c>
      <c r="J202" s="160">
        <v>7540</v>
      </c>
      <c r="K202" s="144">
        <v>92</v>
      </c>
      <c r="L202" s="43">
        <f>+SUM(D202:K202)</f>
        <v>20098</v>
      </c>
      <c r="M202" s="160">
        <v>0</v>
      </c>
      <c r="N202" s="160">
        <v>641</v>
      </c>
      <c r="O202" s="160">
        <v>2863</v>
      </c>
      <c r="P202" s="160">
        <v>0</v>
      </c>
      <c r="Q202" s="160">
        <v>0</v>
      </c>
      <c r="R202" s="160">
        <v>0</v>
      </c>
      <c r="S202" s="160">
        <v>0</v>
      </c>
      <c r="T202" s="160">
        <v>17404</v>
      </c>
      <c r="U202" s="160">
        <v>92</v>
      </c>
      <c r="V202" s="144">
        <v>0</v>
      </c>
      <c r="W202" s="144"/>
      <c r="X202" s="144">
        <v>0</v>
      </c>
      <c r="Y202" s="160">
        <v>0</v>
      </c>
      <c r="Z202" s="160">
        <v>3519</v>
      </c>
      <c r="AA202" s="250">
        <v>1306</v>
      </c>
      <c r="AB202" s="160">
        <v>133</v>
      </c>
      <c r="AC202" s="160">
        <v>0</v>
      </c>
      <c r="AD202" s="160">
        <v>1077</v>
      </c>
      <c r="AE202" s="160">
        <v>336</v>
      </c>
      <c r="AF202" s="160">
        <v>0</v>
      </c>
      <c r="AG202" s="43">
        <f>+SUM(M202:AF202)</f>
        <v>27371</v>
      </c>
      <c r="AH202" s="43">
        <f t="shared" ref="AH202:AI204" si="380">AC202+AD202+Z202+T202+O202</f>
        <v>24863</v>
      </c>
      <c r="AI202" s="43">
        <f t="shared" si="380"/>
        <v>2811</v>
      </c>
      <c r="AJ202" s="160">
        <v>7</v>
      </c>
      <c r="AK202" s="144">
        <v>129</v>
      </c>
      <c r="AL202" s="160">
        <v>81</v>
      </c>
      <c r="AM202" s="43">
        <f>+SUM(AJ202:AL202)</f>
        <v>217</v>
      </c>
      <c r="AN202" s="44">
        <f>+AM202+AG202+L202</f>
        <v>47686</v>
      </c>
      <c r="AQ202" s="43">
        <f t="shared" ref="AQ202:AQ203" si="381">K202/AQ$5</f>
        <v>11.5</v>
      </c>
      <c r="AR202" s="43">
        <f t="shared" ref="AR202:AT203" si="382">AG202/AR$5</f>
        <v>1368.55</v>
      </c>
      <c r="AS202" s="43">
        <f t="shared" si="382"/>
        <v>4972.6000000000004</v>
      </c>
      <c r="AT202" s="43">
        <f t="shared" si="382"/>
        <v>187.4</v>
      </c>
      <c r="AU202" s="43">
        <f t="shared" ref="AU202:AV203" si="383">AM202/AU$5</f>
        <v>72.333333333333329</v>
      </c>
      <c r="AV202" s="44">
        <f t="shared" si="383"/>
        <v>1538.258064516129</v>
      </c>
      <c r="AW202" s="122"/>
      <c r="AX202" s="43">
        <f>MEDIAN($D202:$K202)</f>
        <v>182</v>
      </c>
      <c r="AY202" s="43">
        <f>MEDIAN($M202:$AF202)</f>
        <v>0</v>
      </c>
      <c r="AZ202" s="43">
        <f t="shared" ref="AZ202:AZ204" si="384">MEDIAN($AC202,$AD202,$Z202,$T202,$O202,Q202,AF202)</f>
        <v>1077</v>
      </c>
      <c r="BA202" s="43">
        <f t="shared" ref="BA202:BA204" si="385">MEDIAN(M202,N202,P202,R202,S202,U202,V202,Y202,AA202,AB202,AE202,W202,X202)</f>
        <v>0</v>
      </c>
      <c r="BB202" s="43">
        <f t="shared" ref="BB202:BB204" si="386">MEDIAN($AJ202:$AL202)</f>
        <v>81</v>
      </c>
      <c r="BC202" s="44">
        <f t="shared" ref="BC202:BC204" si="387">MEDIAN(D202:K202,M202:AF202,AJ202:AL202)</f>
        <v>86.5</v>
      </c>
    </row>
    <row r="203" spans="1:55" s="204" customFormat="1">
      <c r="A203" s="199"/>
      <c r="B203" s="200"/>
      <c r="C203" s="201" t="s">
        <v>125</v>
      </c>
      <c r="D203" s="144">
        <v>5673</v>
      </c>
      <c r="E203" s="160">
        <v>0</v>
      </c>
      <c r="F203" s="160">
        <v>106</v>
      </c>
      <c r="G203" s="160">
        <v>700</v>
      </c>
      <c r="H203" s="144">
        <v>0</v>
      </c>
      <c r="I203" s="144">
        <v>40</v>
      </c>
      <c r="J203" s="160">
        <v>0</v>
      </c>
      <c r="K203" s="144">
        <v>0</v>
      </c>
      <c r="L203" s="43">
        <f>+SUM(D203:K203)</f>
        <v>6519</v>
      </c>
      <c r="M203" s="160">
        <v>0</v>
      </c>
      <c r="N203" s="160">
        <v>0</v>
      </c>
      <c r="O203" s="160">
        <v>1167</v>
      </c>
      <c r="P203" s="160">
        <v>0</v>
      </c>
      <c r="Q203" s="160">
        <v>0</v>
      </c>
      <c r="R203" s="160">
        <v>0</v>
      </c>
      <c r="S203" s="160">
        <v>1357</v>
      </c>
      <c r="T203" s="160">
        <v>0</v>
      </c>
      <c r="U203" s="160">
        <v>0</v>
      </c>
      <c r="V203" s="144">
        <v>0</v>
      </c>
      <c r="W203" s="144">
        <v>94</v>
      </c>
      <c r="X203" s="144">
        <v>0</v>
      </c>
      <c r="Y203" s="160">
        <v>0</v>
      </c>
      <c r="Z203" s="160">
        <v>0</v>
      </c>
      <c r="AA203" s="250">
        <v>0</v>
      </c>
      <c r="AB203" s="160">
        <v>0</v>
      </c>
      <c r="AC203" s="160">
        <v>0</v>
      </c>
      <c r="AD203" s="160">
        <v>0</v>
      </c>
      <c r="AE203" s="160">
        <v>0</v>
      </c>
      <c r="AF203" s="160">
        <v>0</v>
      </c>
      <c r="AG203" s="43">
        <f>+SUM(M203:AF203)</f>
        <v>2618</v>
      </c>
      <c r="AH203" s="43">
        <f t="shared" si="380"/>
        <v>1167</v>
      </c>
      <c r="AI203" s="43">
        <f t="shared" si="380"/>
        <v>0</v>
      </c>
      <c r="AJ203" s="160">
        <v>0</v>
      </c>
      <c r="AK203" s="144">
        <v>210</v>
      </c>
      <c r="AL203" s="160">
        <v>0</v>
      </c>
      <c r="AM203" s="43">
        <f>+SUM(AJ203:AL203)</f>
        <v>210</v>
      </c>
      <c r="AN203" s="44">
        <f>+AM203+AG203+L203</f>
        <v>9347</v>
      </c>
      <c r="AQ203" s="43">
        <f t="shared" si="381"/>
        <v>0</v>
      </c>
      <c r="AR203" s="43">
        <f t="shared" si="382"/>
        <v>130.9</v>
      </c>
      <c r="AS203" s="43">
        <f t="shared" si="382"/>
        <v>233.4</v>
      </c>
      <c r="AT203" s="43">
        <f t="shared" si="382"/>
        <v>0</v>
      </c>
      <c r="AU203" s="43">
        <f t="shared" si="383"/>
        <v>70</v>
      </c>
      <c r="AV203" s="44">
        <f t="shared" si="383"/>
        <v>301.51612903225805</v>
      </c>
      <c r="AW203" s="122"/>
      <c r="AX203" s="43">
        <f>MEDIAN($D203:$K203)</f>
        <v>20</v>
      </c>
      <c r="AY203" s="43">
        <f>MEDIAN($M203:$AF203)</f>
        <v>0</v>
      </c>
      <c r="AZ203" s="43">
        <f t="shared" si="384"/>
        <v>0</v>
      </c>
      <c r="BA203" s="43">
        <f t="shared" si="385"/>
        <v>0</v>
      </c>
      <c r="BB203" s="43">
        <f t="shared" si="386"/>
        <v>0</v>
      </c>
      <c r="BC203" s="44">
        <f t="shared" si="387"/>
        <v>0</v>
      </c>
    </row>
    <row r="204" spans="1:55" s="204" customFormat="1">
      <c r="A204" s="199"/>
      <c r="B204" s="200"/>
      <c r="C204" s="210" t="s">
        <v>158</v>
      </c>
      <c r="D204" s="252">
        <f t="shared" ref="D204:K204" si="388">SUM(D202:D203)</f>
        <v>15818</v>
      </c>
      <c r="E204" s="252">
        <f t="shared" si="388"/>
        <v>49</v>
      </c>
      <c r="F204" s="252">
        <f t="shared" si="388"/>
        <v>378</v>
      </c>
      <c r="G204" s="252">
        <f t="shared" si="388"/>
        <v>700</v>
      </c>
      <c r="H204" s="252">
        <f t="shared" si="388"/>
        <v>2000</v>
      </c>
      <c r="I204" s="252">
        <f t="shared" si="388"/>
        <v>40</v>
      </c>
      <c r="J204" s="252">
        <f t="shared" si="388"/>
        <v>7540</v>
      </c>
      <c r="K204" s="252">
        <f t="shared" si="388"/>
        <v>92</v>
      </c>
      <c r="L204" s="45">
        <f>+SUM(D204:K204)</f>
        <v>26617</v>
      </c>
      <c r="M204" s="252">
        <f t="shared" ref="M204:V204" si="389">SUM(M202:M203)</f>
        <v>0</v>
      </c>
      <c r="N204" s="252">
        <f t="shared" si="389"/>
        <v>641</v>
      </c>
      <c r="O204" s="252">
        <f t="shared" si="389"/>
        <v>4030</v>
      </c>
      <c r="P204" s="252">
        <f t="shared" si="389"/>
        <v>0</v>
      </c>
      <c r="Q204" s="252">
        <f t="shared" si="389"/>
        <v>0</v>
      </c>
      <c r="R204" s="252">
        <f t="shared" si="389"/>
        <v>0</v>
      </c>
      <c r="S204" s="252">
        <f t="shared" si="389"/>
        <v>1357</v>
      </c>
      <c r="T204" s="252">
        <f t="shared" si="389"/>
        <v>17404</v>
      </c>
      <c r="U204" s="252">
        <f t="shared" si="389"/>
        <v>92</v>
      </c>
      <c r="V204" s="252">
        <f t="shared" si="389"/>
        <v>0</v>
      </c>
      <c r="W204" s="252">
        <f t="shared" ref="W204:X204" si="390">SUM(W202:W203)</f>
        <v>94</v>
      </c>
      <c r="X204" s="252">
        <f t="shared" si="390"/>
        <v>0</v>
      </c>
      <c r="Y204" s="252">
        <f t="shared" ref="Y204:AF204" si="391">SUM(Y202:Y203)</f>
        <v>0</v>
      </c>
      <c r="Z204" s="252">
        <f t="shared" si="391"/>
        <v>3519</v>
      </c>
      <c r="AA204" s="252">
        <f t="shared" si="391"/>
        <v>1306</v>
      </c>
      <c r="AB204" s="252">
        <f t="shared" si="391"/>
        <v>133</v>
      </c>
      <c r="AC204" s="252">
        <f t="shared" si="391"/>
        <v>0</v>
      </c>
      <c r="AD204" s="252">
        <f t="shared" si="391"/>
        <v>1077</v>
      </c>
      <c r="AE204" s="252">
        <f t="shared" si="391"/>
        <v>336</v>
      </c>
      <c r="AF204" s="252">
        <f t="shared" si="391"/>
        <v>0</v>
      </c>
      <c r="AG204" s="45">
        <f>+SUM(M204:AF204)</f>
        <v>29989</v>
      </c>
      <c r="AH204" s="45">
        <f t="shared" si="380"/>
        <v>26030</v>
      </c>
      <c r="AI204" s="45">
        <f t="shared" si="380"/>
        <v>2811</v>
      </c>
      <c r="AJ204" s="252">
        <f>SUM(AJ202:AJ203)</f>
        <v>7</v>
      </c>
      <c r="AK204" s="252">
        <f>SUM(AK202:AK203)</f>
        <v>339</v>
      </c>
      <c r="AL204" s="252">
        <f>SUM(AL202:AL203)</f>
        <v>81</v>
      </c>
      <c r="AM204" s="45">
        <f>+SUM(AJ204:AL204)</f>
        <v>427</v>
      </c>
      <c r="AN204" s="211">
        <f>+AM204+AG204+L204</f>
        <v>57033</v>
      </c>
      <c r="AQ204" s="45">
        <f>K204/AQ$5</f>
        <v>11.5</v>
      </c>
      <c r="AR204" s="45">
        <f>AG204/AR$5</f>
        <v>1499.45</v>
      </c>
      <c r="AS204" s="45">
        <f>AH204/AS$5</f>
        <v>5206</v>
      </c>
      <c r="AT204" s="45">
        <f>AI204/AT$5</f>
        <v>187.4</v>
      </c>
      <c r="AU204" s="45">
        <f>AM204/AU$5</f>
        <v>142.33333333333334</v>
      </c>
      <c r="AV204" s="211">
        <f>AN204/AV$5</f>
        <v>1839.7741935483871</v>
      </c>
      <c r="AW204" s="122"/>
      <c r="AX204" s="45">
        <f>MEDIAN($D204:$K204)</f>
        <v>539</v>
      </c>
      <c r="AY204" s="45">
        <f>MEDIAN($M204:$AF204)</f>
        <v>93</v>
      </c>
      <c r="AZ204" s="45">
        <f t="shared" si="384"/>
        <v>1077</v>
      </c>
      <c r="BA204" s="45">
        <f t="shared" si="385"/>
        <v>92</v>
      </c>
      <c r="BB204" s="45">
        <f t="shared" si="386"/>
        <v>81</v>
      </c>
      <c r="BC204" s="211">
        <f t="shared" si="387"/>
        <v>94</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2">D200-D204</f>
        <v>-15818</v>
      </c>
      <c r="E206" s="256">
        <f t="shared" si="392"/>
        <v>4426</v>
      </c>
      <c r="F206" s="256">
        <f t="shared" si="392"/>
        <v>27254</v>
      </c>
      <c r="G206" s="256">
        <f t="shared" si="392"/>
        <v>-700</v>
      </c>
      <c r="H206" s="256">
        <f t="shared" si="392"/>
        <v>3772</v>
      </c>
      <c r="I206" s="256">
        <f t="shared" si="392"/>
        <v>9515</v>
      </c>
      <c r="J206" s="256">
        <f t="shared" si="392"/>
        <v>-6971</v>
      </c>
      <c r="K206" s="256">
        <f t="shared" si="392"/>
        <v>-92</v>
      </c>
      <c r="L206" s="42">
        <f>+SUM(D206:K206)</f>
        <v>21386</v>
      </c>
      <c r="M206" s="256">
        <f t="shared" ref="M206:V206" si="393">M200-M204</f>
        <v>0</v>
      </c>
      <c r="N206" s="256">
        <f t="shared" si="393"/>
        <v>-405</v>
      </c>
      <c r="O206" s="256">
        <f t="shared" si="393"/>
        <v>-4030</v>
      </c>
      <c r="P206" s="256">
        <f t="shared" si="393"/>
        <v>0</v>
      </c>
      <c r="Q206" s="256">
        <f t="shared" si="393"/>
        <v>0</v>
      </c>
      <c r="R206" s="256">
        <f t="shared" si="393"/>
        <v>0</v>
      </c>
      <c r="S206" s="256">
        <f t="shared" si="393"/>
        <v>-1357</v>
      </c>
      <c r="T206" s="256">
        <f t="shared" si="393"/>
        <v>276</v>
      </c>
      <c r="U206" s="256">
        <f t="shared" si="393"/>
        <v>-36</v>
      </c>
      <c r="V206" s="256">
        <f t="shared" si="393"/>
        <v>0</v>
      </c>
      <c r="W206" s="256">
        <f t="shared" ref="W206:X206" si="394">W200-W204</f>
        <v>-94</v>
      </c>
      <c r="X206" s="256">
        <f t="shared" si="394"/>
        <v>0</v>
      </c>
      <c r="Y206" s="256">
        <f t="shared" ref="Y206:AF206" si="395">Y200-Y204</f>
        <v>0</v>
      </c>
      <c r="Z206" s="256">
        <f t="shared" si="395"/>
        <v>-3519</v>
      </c>
      <c r="AA206" s="256">
        <f t="shared" si="395"/>
        <v>-1306</v>
      </c>
      <c r="AB206" s="256">
        <f t="shared" si="395"/>
        <v>-133</v>
      </c>
      <c r="AC206" s="256">
        <f t="shared" si="395"/>
        <v>0</v>
      </c>
      <c r="AD206" s="256">
        <f t="shared" si="395"/>
        <v>6923</v>
      </c>
      <c r="AE206" s="256">
        <f t="shared" si="395"/>
        <v>4188</v>
      </c>
      <c r="AF206" s="256">
        <f t="shared" si="395"/>
        <v>0</v>
      </c>
      <c r="AG206" s="42">
        <f>+SUM(M206:AF206)</f>
        <v>507</v>
      </c>
      <c r="AH206" s="42">
        <f>AC206+AD206+Z206+T206+O206</f>
        <v>-350</v>
      </c>
      <c r="AI206" s="42">
        <f>AD206+AE206+AA206+U206+P206</f>
        <v>9769</v>
      </c>
      <c r="AJ206" s="256">
        <f>AJ200-AJ204</f>
        <v>-7</v>
      </c>
      <c r="AK206" s="256">
        <f>AK200-AK204</f>
        <v>-339</v>
      </c>
      <c r="AL206" s="256">
        <f>AL200-AL204</f>
        <v>-81</v>
      </c>
      <c r="AM206" s="42">
        <f>+SUM(AJ206:AL206)</f>
        <v>-427</v>
      </c>
      <c r="AN206" s="230">
        <f>+AM206+AG206+L206</f>
        <v>21466</v>
      </c>
      <c r="AQ206" s="42">
        <f>K206/AQ$5</f>
        <v>-11.5</v>
      </c>
      <c r="AR206" s="42">
        <f>AG206/AR$5</f>
        <v>25.35</v>
      </c>
      <c r="AS206" s="42">
        <f>AH206/AS$5</f>
        <v>-70</v>
      </c>
      <c r="AT206" s="42">
        <f>AI206/AT$5</f>
        <v>651.26666666666665</v>
      </c>
      <c r="AU206" s="42">
        <f>AM206/AU$5</f>
        <v>-142.33333333333334</v>
      </c>
      <c r="AV206" s="230">
        <f>AN206/AV$5</f>
        <v>692.45161290322585</v>
      </c>
      <c r="AW206" s="122"/>
      <c r="AX206" s="42">
        <f>MEDIAN($D206:$K206)</f>
        <v>1840</v>
      </c>
      <c r="AY206" s="42">
        <f>MEDIAN($M206:$AF206)</f>
        <v>0</v>
      </c>
      <c r="AZ206" s="42">
        <f>MEDIAN($AC206,$AD206,$Z206,$T206,$O206,Q206,AF206)</f>
        <v>0</v>
      </c>
      <c r="BA206" s="42">
        <f>MEDIAN(M206,N206,P206,R206,S206,U206,V206,Y206,AA206,AB206,AE206,W206,X206)</f>
        <v>0</v>
      </c>
      <c r="BB206" s="42">
        <f t="shared" ref="BB206" si="396">MEDIAN($AJ206:$AL206)</f>
        <v>-81</v>
      </c>
      <c r="BC206" s="230">
        <f>MEDIAN(D206:K206,M206:AF206,AJ206:AL206)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7">D178+D193+D206</f>
        <v>-58</v>
      </c>
      <c r="E208" s="256">
        <f t="shared" si="397"/>
        <v>7124</v>
      </c>
      <c r="F208" s="256">
        <f t="shared" si="397"/>
        <v>7203</v>
      </c>
      <c r="G208" s="256">
        <f t="shared" si="397"/>
        <v>-47202</v>
      </c>
      <c r="H208" s="256">
        <f t="shared" si="397"/>
        <v>15906</v>
      </c>
      <c r="I208" s="256">
        <f t="shared" si="397"/>
        <v>-4796</v>
      </c>
      <c r="J208" s="256">
        <f t="shared" si="397"/>
        <v>-3550</v>
      </c>
      <c r="K208" s="256">
        <f t="shared" si="397"/>
        <v>194</v>
      </c>
      <c r="L208" s="42">
        <f>+SUM(D208:K208)</f>
        <v>-25179</v>
      </c>
      <c r="M208" s="256">
        <f t="shared" ref="M208:V208" si="398">M178+M193+M206</f>
        <v>1054</v>
      </c>
      <c r="N208" s="256">
        <f t="shared" si="398"/>
        <v>383</v>
      </c>
      <c r="O208" s="256">
        <f t="shared" si="398"/>
        <v>-1217</v>
      </c>
      <c r="P208" s="256">
        <f t="shared" si="398"/>
        <v>2085</v>
      </c>
      <c r="Q208" s="256">
        <f t="shared" si="398"/>
        <v>4227</v>
      </c>
      <c r="R208" s="256">
        <f t="shared" si="398"/>
        <v>4091</v>
      </c>
      <c r="S208" s="256">
        <f t="shared" si="398"/>
        <v>731</v>
      </c>
      <c r="T208" s="256">
        <f t="shared" si="398"/>
        <v>167</v>
      </c>
      <c r="U208" s="256">
        <f t="shared" si="398"/>
        <v>-1228</v>
      </c>
      <c r="V208" s="256">
        <f t="shared" si="398"/>
        <v>-4715</v>
      </c>
      <c r="W208" s="256">
        <f t="shared" ref="W208:X208" si="399">W178+W193+W206</f>
        <v>-6152</v>
      </c>
      <c r="X208" s="256">
        <f t="shared" si="399"/>
        <v>65</v>
      </c>
      <c r="Y208" s="256">
        <f t="shared" ref="Y208:AF208" si="400">Y178+Y193+Y206</f>
        <v>1544</v>
      </c>
      <c r="Z208" s="256">
        <f t="shared" si="400"/>
        <v>-1656</v>
      </c>
      <c r="AA208" s="256">
        <f t="shared" si="400"/>
        <v>-2703</v>
      </c>
      <c r="AB208" s="256">
        <f t="shared" si="400"/>
        <v>83</v>
      </c>
      <c r="AC208" s="256">
        <f t="shared" si="400"/>
        <v>-10223</v>
      </c>
      <c r="AD208" s="256">
        <f t="shared" si="400"/>
        <v>9464</v>
      </c>
      <c r="AE208" s="256">
        <f t="shared" si="400"/>
        <v>1279</v>
      </c>
      <c r="AF208" s="256">
        <f t="shared" si="400"/>
        <v>2289</v>
      </c>
      <c r="AG208" s="42">
        <f>+SUM(M208:AF208)</f>
        <v>-432</v>
      </c>
      <c r="AH208" s="42">
        <f>AC208+AD208+Z208+T208+O208</f>
        <v>-3465</v>
      </c>
      <c r="AI208" s="42">
        <f>AD208+AE208+AA208+U208+P208</f>
        <v>8897</v>
      </c>
      <c r="AJ208" s="256">
        <f>AJ178+AJ193+AJ206</f>
        <v>436</v>
      </c>
      <c r="AK208" s="256">
        <f>AK178+AK193+AK206</f>
        <v>477</v>
      </c>
      <c r="AL208" s="256">
        <f>AL178+AL193+AL206</f>
        <v>-4878</v>
      </c>
      <c r="AM208" s="42">
        <f>+SUM(AJ208:AL208)</f>
        <v>-3965</v>
      </c>
      <c r="AN208" s="230">
        <f>+AM208+AG208+L208</f>
        <v>-29576</v>
      </c>
      <c r="AQ208" s="42">
        <f>K208/AQ$5</f>
        <v>24.25</v>
      </c>
      <c r="AR208" s="42">
        <f>AG208/AR$5</f>
        <v>-21.6</v>
      </c>
      <c r="AS208" s="42">
        <f>AH208/AS$5</f>
        <v>-693</v>
      </c>
      <c r="AT208" s="42">
        <f>AI208/AT$5</f>
        <v>593.13333333333333</v>
      </c>
      <c r="AU208" s="42">
        <f>AM208/AU$5</f>
        <v>-1321.6666666666667</v>
      </c>
      <c r="AV208" s="230">
        <f>AN208/AV$5</f>
        <v>-954.06451612903231</v>
      </c>
      <c r="AW208" s="122"/>
      <c r="AX208" s="42">
        <f>MEDIAN($D208:$K208)</f>
        <v>68</v>
      </c>
      <c r="AY208" s="42">
        <f>MEDIAN($M208:$AF208)</f>
        <v>275</v>
      </c>
      <c r="AZ208" s="42">
        <f>MEDIAN($AC208,$AD208,$Z208,$T208,$O208,Q208,AF208)</f>
        <v>167</v>
      </c>
      <c r="BA208" s="42">
        <f>MEDIAN(M208,N208,P208,R208,S208,U208,V208,Y208,AA208,AB208,AE208,W208,X208)</f>
        <v>383</v>
      </c>
      <c r="BB208" s="42">
        <f t="shared" ref="BB208" si="401">MEDIAN($AJ208:$AL208)</f>
        <v>436</v>
      </c>
      <c r="BC208" s="230">
        <f>MEDIAN(D208:K208,M208:AF208,AJ208:AL208)</f>
        <v>194</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1728</v>
      </c>
      <c r="E210" s="160">
        <v>22383</v>
      </c>
      <c r="F210" s="160">
        <v>37585</v>
      </c>
      <c r="G210" s="160">
        <v>65095</v>
      </c>
      <c r="H210" s="144">
        <v>25775</v>
      </c>
      <c r="I210" s="144">
        <v>40765</v>
      </c>
      <c r="J210" s="160">
        <v>27077</v>
      </c>
      <c r="K210" s="144">
        <v>46533</v>
      </c>
      <c r="L210" s="43">
        <f>+SUM(D210:K210)</f>
        <v>266941</v>
      </c>
      <c r="M210" s="160">
        <v>17465</v>
      </c>
      <c r="N210" s="160">
        <v>4919</v>
      </c>
      <c r="O210" s="160">
        <v>10373</v>
      </c>
      <c r="P210" s="160">
        <v>3713</v>
      </c>
      <c r="Q210" s="160">
        <v>24992</v>
      </c>
      <c r="R210" s="160">
        <v>10067</v>
      </c>
      <c r="S210" s="160">
        <v>9232</v>
      </c>
      <c r="T210" s="160">
        <v>251</v>
      </c>
      <c r="U210" s="160">
        <v>18199</v>
      </c>
      <c r="V210" s="144">
        <v>16480</v>
      </c>
      <c r="W210" s="144">
        <v>6551</v>
      </c>
      <c r="X210" s="144">
        <v>145</v>
      </c>
      <c r="Y210" s="160">
        <v>15496</v>
      </c>
      <c r="Z210" s="160">
        <v>3358</v>
      </c>
      <c r="AA210" s="250">
        <v>29970</v>
      </c>
      <c r="AB210" s="160">
        <v>1534</v>
      </c>
      <c r="AC210" s="160">
        <v>14093</v>
      </c>
      <c r="AD210" s="160">
        <v>1783</v>
      </c>
      <c r="AE210" s="160">
        <v>-1222</v>
      </c>
      <c r="AF210" s="160">
        <v>5717</v>
      </c>
      <c r="AG210" s="43">
        <f>+SUM(M210:AF210)</f>
        <v>193116</v>
      </c>
      <c r="AH210" s="43">
        <f>AC210+AD210+Z210+T210+O210</f>
        <v>29858</v>
      </c>
      <c r="AI210" s="43">
        <f>AD210+AE210+AA210+U210+P210</f>
        <v>52443</v>
      </c>
      <c r="AJ210" s="160">
        <v>5013</v>
      </c>
      <c r="AK210" s="144">
        <v>11934</v>
      </c>
      <c r="AL210" s="160">
        <v>12899</v>
      </c>
      <c r="AM210" s="43">
        <f>+SUM(AJ210:AL210)</f>
        <v>29846</v>
      </c>
      <c r="AN210" s="44">
        <f>+AM210+AG210+L210</f>
        <v>489903</v>
      </c>
      <c r="AQ210" s="43">
        <f t="shared" ref="AQ210" si="402">K210/AQ$5</f>
        <v>5816.625</v>
      </c>
      <c r="AR210" s="43">
        <f t="shared" ref="AR210:AT210" si="403">AG210/AR$5</f>
        <v>9655.7999999999993</v>
      </c>
      <c r="AS210" s="43">
        <f t="shared" si="403"/>
        <v>5971.6</v>
      </c>
      <c r="AT210" s="43">
        <f t="shared" si="403"/>
        <v>3496.2</v>
      </c>
      <c r="AU210" s="43">
        <f t="shared" ref="AU210:AV210" si="404">AM210/AU$5</f>
        <v>9948.6666666666661</v>
      </c>
      <c r="AV210" s="44">
        <f t="shared" si="404"/>
        <v>15803.322580645161</v>
      </c>
      <c r="AW210" s="122"/>
      <c r="AX210" s="43">
        <f>MEDIAN($D210:$K210)</f>
        <v>32331</v>
      </c>
      <c r="AY210" s="43">
        <f>MEDIAN($M210:$AF210)</f>
        <v>7891.5</v>
      </c>
      <c r="AZ210" s="43">
        <f>MEDIAN($AC210,$AD210,$Z210,$T210,$O210,Q210,AF210)</f>
        <v>5717</v>
      </c>
      <c r="BA210" s="43">
        <f>MEDIAN(M210,N210,P210,R210,S210,U210,V210,Y210,AA210,AB210,AE210,W210,X210)</f>
        <v>9232</v>
      </c>
      <c r="BB210" s="43">
        <f t="shared" ref="BB210" si="405">MEDIAN($AJ210:$AL210)</f>
        <v>11934</v>
      </c>
      <c r="BC210" s="44">
        <f>MEDIAN(D210:K210,M210:AF210,AJ210:AL210)</f>
        <v>11934</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6">D208+D210</f>
        <v>1670</v>
      </c>
      <c r="E212" s="280">
        <f t="shared" si="406"/>
        <v>29507</v>
      </c>
      <c r="F212" s="280">
        <f t="shared" si="406"/>
        <v>44788</v>
      </c>
      <c r="G212" s="280">
        <f t="shared" si="406"/>
        <v>17893</v>
      </c>
      <c r="H212" s="280">
        <f t="shared" si="406"/>
        <v>41681</v>
      </c>
      <c r="I212" s="280">
        <f t="shared" si="406"/>
        <v>35969</v>
      </c>
      <c r="J212" s="280">
        <f t="shared" si="406"/>
        <v>23527</v>
      </c>
      <c r="K212" s="280">
        <f t="shared" si="406"/>
        <v>46727</v>
      </c>
      <c r="L212" s="42">
        <f t="shared" si="406"/>
        <v>241762</v>
      </c>
      <c r="M212" s="280">
        <f t="shared" si="406"/>
        <v>18519</v>
      </c>
      <c r="N212" s="280">
        <f t="shared" si="406"/>
        <v>5302</v>
      </c>
      <c r="O212" s="280">
        <f t="shared" si="406"/>
        <v>9156</v>
      </c>
      <c r="P212" s="280">
        <f t="shared" si="406"/>
        <v>5798</v>
      </c>
      <c r="Q212" s="280">
        <f t="shared" si="406"/>
        <v>29219</v>
      </c>
      <c r="R212" s="280">
        <f t="shared" si="406"/>
        <v>14158</v>
      </c>
      <c r="S212" s="280">
        <f t="shared" si="406"/>
        <v>9963</v>
      </c>
      <c r="T212" s="280">
        <f t="shared" si="406"/>
        <v>418</v>
      </c>
      <c r="U212" s="280">
        <f t="shared" si="406"/>
        <v>16971</v>
      </c>
      <c r="V212" s="280">
        <f t="shared" si="406"/>
        <v>11765</v>
      </c>
      <c r="W212" s="280">
        <f t="shared" ref="W212:X212" si="407">W208+W210</f>
        <v>399</v>
      </c>
      <c r="X212" s="280">
        <f t="shared" si="407"/>
        <v>210</v>
      </c>
      <c r="Y212" s="280">
        <f t="shared" ref="Y212:AN212" si="408">Y208+Y210</f>
        <v>17040</v>
      </c>
      <c r="Z212" s="280">
        <f t="shared" si="408"/>
        <v>1702</v>
      </c>
      <c r="AA212" s="280">
        <f t="shared" si="408"/>
        <v>27267</v>
      </c>
      <c r="AB212" s="280">
        <f t="shared" si="408"/>
        <v>1617</v>
      </c>
      <c r="AC212" s="280">
        <f t="shared" si="408"/>
        <v>3870</v>
      </c>
      <c r="AD212" s="280">
        <f t="shared" si="408"/>
        <v>11247</v>
      </c>
      <c r="AE212" s="280">
        <f t="shared" si="408"/>
        <v>57</v>
      </c>
      <c r="AF212" s="280">
        <f t="shared" si="408"/>
        <v>8006</v>
      </c>
      <c r="AG212" s="42">
        <f t="shared" si="408"/>
        <v>192684</v>
      </c>
      <c r="AH212" s="42">
        <f t="shared" si="408"/>
        <v>26393</v>
      </c>
      <c r="AI212" s="42">
        <f t="shared" si="408"/>
        <v>61340</v>
      </c>
      <c r="AJ212" s="284">
        <f t="shared" si="408"/>
        <v>5449</v>
      </c>
      <c r="AK212" s="280">
        <f t="shared" si="408"/>
        <v>12411</v>
      </c>
      <c r="AL212" s="285">
        <f t="shared" si="408"/>
        <v>8021</v>
      </c>
      <c r="AM212" s="42">
        <f t="shared" si="408"/>
        <v>25881</v>
      </c>
      <c r="AN212" s="230">
        <f t="shared" si="408"/>
        <v>460327</v>
      </c>
      <c r="AQ212" s="42">
        <f>K212/AQ$5</f>
        <v>5840.875</v>
      </c>
      <c r="AR212" s="42">
        <f>AG212/AR$5</f>
        <v>9634.2000000000007</v>
      </c>
      <c r="AS212" s="42">
        <f>AH212/AS$5</f>
        <v>5278.6</v>
      </c>
      <c r="AT212" s="42">
        <f>AI212/AT$5</f>
        <v>4089.3333333333335</v>
      </c>
      <c r="AU212" s="42">
        <f>AM212/AU$5</f>
        <v>8627</v>
      </c>
      <c r="AV212" s="230">
        <f>AN212/AV$5</f>
        <v>14849.258064516129</v>
      </c>
      <c r="AW212" s="122"/>
      <c r="AX212" s="42">
        <f>MEDIAN($D212:$K212)</f>
        <v>32738</v>
      </c>
      <c r="AY212" s="42">
        <f>MEDIAN($M212:$AF212)</f>
        <v>8581</v>
      </c>
      <c r="AZ212" s="42">
        <f>MEDIAN($AC212,$AD212,$Z212,$T212,$O212,Q212,AF212)</f>
        <v>8006</v>
      </c>
      <c r="BA212" s="42">
        <f>MEDIAN(M212,N212,P212,R212,S212,U212,V212,Y212,AA212,AB212,AE212,W212,X212)</f>
        <v>9963</v>
      </c>
      <c r="BB212" s="42">
        <f t="shared" ref="BB212" si="409">MEDIAN($AJ212:$AL212)</f>
        <v>8021</v>
      </c>
      <c r="BC212" s="230">
        <f>MEDIAN(D212:K212,M212:AF212,AJ212:AL212)</f>
        <v>11247</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11658</v>
      </c>
      <c r="I215" s="144">
        <v>0</v>
      </c>
      <c r="J215" s="160">
        <v>0</v>
      </c>
      <c r="K215" s="144">
        <v>0</v>
      </c>
      <c r="L215" s="43">
        <f>+SUM(D215:K215)</f>
        <v>11658</v>
      </c>
      <c r="M215" s="160">
        <v>0</v>
      </c>
      <c r="N215" s="160">
        <v>0</v>
      </c>
      <c r="O215" s="160">
        <v>0</v>
      </c>
      <c r="P215" s="160">
        <v>0</v>
      </c>
      <c r="Q215" s="160">
        <v>0</v>
      </c>
      <c r="R215" s="160">
        <v>0</v>
      </c>
      <c r="S215" s="160">
        <v>0</v>
      </c>
      <c r="T215" s="160">
        <v>18</v>
      </c>
      <c r="U215" s="160">
        <v>0</v>
      </c>
      <c r="V215" s="144">
        <v>0</v>
      </c>
      <c r="W215" s="144"/>
      <c r="X215" s="144">
        <v>0</v>
      </c>
      <c r="Y215" s="160">
        <v>0</v>
      </c>
      <c r="Z215" s="160">
        <v>0</v>
      </c>
      <c r="AA215" s="250">
        <v>0</v>
      </c>
      <c r="AB215" s="160">
        <v>2847</v>
      </c>
      <c r="AC215" s="160">
        <v>0</v>
      </c>
      <c r="AD215" s="160">
        <v>0</v>
      </c>
      <c r="AE215" s="160">
        <v>0</v>
      </c>
      <c r="AF215" s="160">
        <v>0</v>
      </c>
      <c r="AG215" s="43">
        <f>+SUM(M215:AF215)</f>
        <v>2865</v>
      </c>
      <c r="AH215" s="43">
        <f>AC215+AD215+Z215+T215+O215</f>
        <v>18</v>
      </c>
      <c r="AI215" s="43">
        <f>AD215+AE215+AA215+U215+P215</f>
        <v>0</v>
      </c>
      <c r="AJ215" s="160">
        <v>0</v>
      </c>
      <c r="AK215" s="144">
        <v>0</v>
      </c>
      <c r="AL215" s="160">
        <v>0</v>
      </c>
      <c r="AM215" s="43">
        <f>+SUM(AJ215:AL215)</f>
        <v>0</v>
      </c>
      <c r="AN215" s="44">
        <f>+AM215+AG215+L215</f>
        <v>14523</v>
      </c>
      <c r="AQ215" s="43">
        <f t="shared" ref="AQ215" si="410">K215/AQ$5</f>
        <v>0</v>
      </c>
      <c r="AR215" s="43">
        <f t="shared" ref="AR215:AT215" si="411">AG215/AR$5</f>
        <v>143.25</v>
      </c>
      <c r="AS215" s="43">
        <f t="shared" si="411"/>
        <v>3.6</v>
      </c>
      <c r="AT215" s="43">
        <f t="shared" si="411"/>
        <v>0</v>
      </c>
      <c r="AU215" s="43">
        <f t="shared" ref="AU215:AV215" si="412">AM215/AU$5</f>
        <v>0</v>
      </c>
      <c r="AV215" s="44">
        <f t="shared" si="412"/>
        <v>468.48387096774195</v>
      </c>
      <c r="AW215" s="122"/>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4">D215+D212</f>
        <v>1670</v>
      </c>
      <c r="E217" s="280">
        <f t="shared" si="414"/>
        <v>29507</v>
      </c>
      <c r="F217" s="280">
        <f t="shared" si="414"/>
        <v>44788</v>
      </c>
      <c r="G217" s="280">
        <f t="shared" si="414"/>
        <v>17893</v>
      </c>
      <c r="H217" s="280">
        <f t="shared" si="414"/>
        <v>53339</v>
      </c>
      <c r="I217" s="280">
        <f t="shared" si="414"/>
        <v>35969</v>
      </c>
      <c r="J217" s="280">
        <f t="shared" si="414"/>
        <v>23527</v>
      </c>
      <c r="K217" s="280">
        <f t="shared" si="414"/>
        <v>46727</v>
      </c>
      <c r="L217" s="42">
        <f>+SUM(D217:K217)</f>
        <v>253420</v>
      </c>
      <c r="M217" s="280">
        <f t="shared" ref="M217:V217" si="415">M215+M212</f>
        <v>18519</v>
      </c>
      <c r="N217" s="280">
        <f t="shared" si="415"/>
        <v>5302</v>
      </c>
      <c r="O217" s="280">
        <f t="shared" si="415"/>
        <v>9156</v>
      </c>
      <c r="P217" s="280">
        <f t="shared" si="415"/>
        <v>5798</v>
      </c>
      <c r="Q217" s="280">
        <f t="shared" si="415"/>
        <v>29219</v>
      </c>
      <c r="R217" s="280">
        <f t="shared" si="415"/>
        <v>14158</v>
      </c>
      <c r="S217" s="280">
        <f t="shared" si="415"/>
        <v>9963</v>
      </c>
      <c r="T217" s="280">
        <f t="shared" si="415"/>
        <v>436</v>
      </c>
      <c r="U217" s="280">
        <f t="shared" si="415"/>
        <v>16971</v>
      </c>
      <c r="V217" s="280">
        <f t="shared" si="415"/>
        <v>11765</v>
      </c>
      <c r="W217" s="280">
        <f t="shared" ref="W217:X217" si="416">W215+W212</f>
        <v>399</v>
      </c>
      <c r="X217" s="280">
        <f t="shared" si="416"/>
        <v>210</v>
      </c>
      <c r="Y217" s="280">
        <f t="shared" ref="Y217:AF217" si="417">Y215+Y212</f>
        <v>17040</v>
      </c>
      <c r="Z217" s="280">
        <f t="shared" si="417"/>
        <v>1702</v>
      </c>
      <c r="AA217" s="280">
        <f t="shared" si="417"/>
        <v>27267</v>
      </c>
      <c r="AB217" s="280">
        <f t="shared" si="417"/>
        <v>4464</v>
      </c>
      <c r="AC217" s="280">
        <f t="shared" si="417"/>
        <v>3870</v>
      </c>
      <c r="AD217" s="280">
        <f t="shared" si="417"/>
        <v>11247</v>
      </c>
      <c r="AE217" s="280">
        <f t="shared" si="417"/>
        <v>57</v>
      </c>
      <c r="AF217" s="280">
        <f t="shared" si="417"/>
        <v>8006</v>
      </c>
      <c r="AG217" s="42">
        <f>+SUM(M217:AF217)</f>
        <v>195549</v>
      </c>
      <c r="AH217" s="42">
        <f>AC217+AD217+Z217+T217+O217</f>
        <v>26411</v>
      </c>
      <c r="AI217" s="42">
        <f>AD217+AE217+AA217+U217+P217</f>
        <v>61340</v>
      </c>
      <c r="AJ217" s="280">
        <f>AJ215+AJ212</f>
        <v>5449</v>
      </c>
      <c r="AK217" s="280">
        <f>AK215+AK212</f>
        <v>12411</v>
      </c>
      <c r="AL217" s="280">
        <f>AL215+AL212</f>
        <v>8021</v>
      </c>
      <c r="AM217" s="42">
        <f>+SUM(AJ217:AL217)</f>
        <v>25881</v>
      </c>
      <c r="AN217" s="230">
        <f>+AM217+AG217+L217</f>
        <v>474850</v>
      </c>
      <c r="AQ217" s="42">
        <f>K217/AQ$5</f>
        <v>5840.875</v>
      </c>
      <c r="AR217" s="42">
        <f>AG217/AR$5</f>
        <v>9777.4500000000007</v>
      </c>
      <c r="AS217" s="42">
        <f>AH217/AS$5</f>
        <v>5282.2</v>
      </c>
      <c r="AT217" s="42">
        <f>AI217/AT$5</f>
        <v>4089.3333333333335</v>
      </c>
      <c r="AU217" s="42">
        <f>AM217/AU$5</f>
        <v>8627</v>
      </c>
      <c r="AV217" s="230">
        <f>AN217/AV$5</f>
        <v>15317.741935483871</v>
      </c>
      <c r="AW217" s="122"/>
      <c r="AX217" s="42">
        <f>MEDIAN($D217:$K217)</f>
        <v>32738</v>
      </c>
      <c r="AY217" s="42">
        <f>MEDIAN($M217:$AF217)</f>
        <v>8581</v>
      </c>
      <c r="AZ217" s="42">
        <f>MEDIAN($AC217,$AD217,$Z217,$T217,$O217,Q217,AF217)</f>
        <v>8006</v>
      </c>
      <c r="BA217" s="42">
        <f>MEDIAN(M217,N217,P217,R217,S217,U217,V217,Y217,AA217,AB217,AE217,W217,X217)</f>
        <v>9963</v>
      </c>
      <c r="BB217" s="42">
        <f t="shared" ref="BB217" si="418">MEDIAN($AJ217:$AL217)</f>
        <v>8021</v>
      </c>
      <c r="BC217" s="230">
        <f>MEDIAN(D217:K217,M217:AF217,AJ217:AL217)</f>
        <v>11247</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2006</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44">
        <v>4704</v>
      </c>
      <c r="E225" s="160">
        <v>1083</v>
      </c>
      <c r="F225" s="160">
        <v>-1520</v>
      </c>
      <c r="G225" s="160">
        <v>16519</v>
      </c>
      <c r="H225" s="144">
        <v>8809</v>
      </c>
      <c r="I225" s="144">
        <v>30457</v>
      </c>
      <c r="J225" s="160">
        <v>9470</v>
      </c>
      <c r="K225" s="144">
        <v>9371</v>
      </c>
      <c r="L225" s="43">
        <f>+SUM(D225:K225)</f>
        <v>78893</v>
      </c>
      <c r="M225" s="160">
        <v>1765</v>
      </c>
      <c r="N225" s="160">
        <v>258</v>
      </c>
      <c r="O225" s="160">
        <v>-2348</v>
      </c>
      <c r="P225" s="160">
        <v>1636</v>
      </c>
      <c r="Q225" s="160">
        <v>-972</v>
      </c>
      <c r="R225" s="160">
        <v>1996</v>
      </c>
      <c r="S225" s="160">
        <v>332</v>
      </c>
      <c r="T225" s="160">
        <v>503</v>
      </c>
      <c r="U225" s="160">
        <v>3218</v>
      </c>
      <c r="V225" s="144">
        <v>686</v>
      </c>
      <c r="W225" s="144">
        <v>-4956</v>
      </c>
      <c r="X225" s="144">
        <v>2061</v>
      </c>
      <c r="Y225" s="160">
        <v>3991</v>
      </c>
      <c r="Z225" s="160">
        <v>-593</v>
      </c>
      <c r="AA225" s="250">
        <v>-137</v>
      </c>
      <c r="AB225" s="160">
        <v>495</v>
      </c>
      <c r="AC225" s="160">
        <v>-579</v>
      </c>
      <c r="AD225" s="160">
        <v>21</v>
      </c>
      <c r="AE225" s="160">
        <v>-5020</v>
      </c>
      <c r="AF225" s="160">
        <v>-1585</v>
      </c>
      <c r="AG225" s="43">
        <f>+SUM(M225:AF225)</f>
        <v>772</v>
      </c>
      <c r="AH225" s="43">
        <f>AC225+AD225+Z225+T225+O225</f>
        <v>-2996</v>
      </c>
      <c r="AI225" s="43">
        <f>AD225+AE225+AA225+U225+P225</f>
        <v>-282</v>
      </c>
      <c r="AJ225" s="160">
        <v>-15533</v>
      </c>
      <c r="AK225" s="144">
        <v>773</v>
      </c>
      <c r="AL225" s="160">
        <v>-4296</v>
      </c>
      <c r="AM225" s="43">
        <f>+SUM(AJ225:AL225)</f>
        <v>-19056</v>
      </c>
      <c r="AN225" s="44">
        <f>+AM225+AG225+L225</f>
        <v>60609</v>
      </c>
      <c r="AQ225" s="43">
        <f t="shared" ref="AQ225" si="419">K225/AQ$5</f>
        <v>1171.375</v>
      </c>
      <c r="AR225" s="43">
        <f t="shared" ref="AR225:AT225" si="420">AG225/AR$5</f>
        <v>38.6</v>
      </c>
      <c r="AS225" s="43">
        <f t="shared" si="420"/>
        <v>-599.20000000000005</v>
      </c>
      <c r="AT225" s="43">
        <f t="shared" si="420"/>
        <v>-18.8</v>
      </c>
      <c r="AU225" s="43">
        <f t="shared" ref="AU225:AV225" si="421">AM225/AU$5</f>
        <v>-6352</v>
      </c>
      <c r="AV225" s="44">
        <f t="shared" si="421"/>
        <v>1955.1290322580646</v>
      </c>
      <c r="AW225" s="122"/>
      <c r="AX225" s="43">
        <f>MEDIAN($D225:$K225)</f>
        <v>9090</v>
      </c>
      <c r="AY225" s="43">
        <f>MEDIAN($M225:$AF225)</f>
        <v>295</v>
      </c>
      <c r="AZ225" s="43">
        <f>MEDIAN($AC225,$AD225,$Z225,$T225,$O225,Q225,AF225)</f>
        <v>-593</v>
      </c>
      <c r="BA225" s="43">
        <f>MEDIAN(M225,N225,P225,R225,S225,U225,V225,Y225,AA225,AB225,AE225,W225,X225)</f>
        <v>686</v>
      </c>
      <c r="BB225" s="43">
        <f t="shared" ref="BB225" si="422">MEDIAN($AJ225:$AL225)</f>
        <v>-4296</v>
      </c>
      <c r="BC225" s="44">
        <f>MEDIAN(D225:K225,M225:AF225,AJ225:AL225)</f>
        <v>503</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22292</v>
      </c>
      <c r="E228" s="160">
        <v>7909</v>
      </c>
      <c r="F228" s="160">
        <v>31676</v>
      </c>
      <c r="G228" s="160">
        <v>67334</v>
      </c>
      <c r="H228" s="144">
        <v>22415</v>
      </c>
      <c r="I228" s="144">
        <v>39506</v>
      </c>
      <c r="J228" s="160">
        <v>14875</v>
      </c>
      <c r="K228" s="144">
        <v>26584</v>
      </c>
      <c r="L228" s="43">
        <f>+SUM(D228:K228)</f>
        <v>232591</v>
      </c>
      <c r="M228" s="160">
        <v>1026</v>
      </c>
      <c r="N228" s="160">
        <v>2831</v>
      </c>
      <c r="O228" s="160">
        <v>5644</v>
      </c>
      <c r="P228" s="160">
        <v>2811</v>
      </c>
      <c r="Q228" s="160">
        <v>7595</v>
      </c>
      <c r="R228" s="160">
        <v>2219</v>
      </c>
      <c r="S228" s="160">
        <v>1925</v>
      </c>
      <c r="T228" s="160">
        <v>4743</v>
      </c>
      <c r="U228" s="160">
        <v>2739</v>
      </c>
      <c r="V228" s="144">
        <v>1663</v>
      </c>
      <c r="W228" s="144">
        <v>1428</v>
      </c>
      <c r="X228" s="144">
        <v>286</v>
      </c>
      <c r="Y228" s="160">
        <v>4338</v>
      </c>
      <c r="Z228" s="160">
        <v>10470</v>
      </c>
      <c r="AA228" s="250">
        <v>5357</v>
      </c>
      <c r="AB228" s="160">
        <v>2691</v>
      </c>
      <c r="AC228" s="160">
        <v>7227</v>
      </c>
      <c r="AD228" s="160">
        <v>3357</v>
      </c>
      <c r="AE228" s="160">
        <v>1926</v>
      </c>
      <c r="AF228" s="160">
        <v>3755</v>
      </c>
      <c r="AG228" s="43">
        <f>+SUM(M228:AF228)</f>
        <v>74031</v>
      </c>
      <c r="AH228" s="43">
        <f t="shared" ref="AH228:AI231" si="423">AC228+AD228+Z228+T228+O228</f>
        <v>31441</v>
      </c>
      <c r="AI228" s="43">
        <f t="shared" si="423"/>
        <v>16190</v>
      </c>
      <c r="AJ228" s="160">
        <v>11524</v>
      </c>
      <c r="AK228" s="144">
        <v>1452</v>
      </c>
      <c r="AL228" s="160">
        <v>791</v>
      </c>
      <c r="AM228" s="43">
        <f>+SUM(AJ228:AL228)</f>
        <v>13767</v>
      </c>
      <c r="AN228" s="44">
        <f>+AM228+AG228+L228</f>
        <v>320389</v>
      </c>
      <c r="AQ228" s="43">
        <f t="shared" ref="AQ228:AQ231" si="424">K228/AQ$5</f>
        <v>3323</v>
      </c>
      <c r="AR228" s="43">
        <f t="shared" ref="AR228:AT231" si="425">AG228/AR$5</f>
        <v>3701.55</v>
      </c>
      <c r="AS228" s="43">
        <f t="shared" si="425"/>
        <v>6288.2</v>
      </c>
      <c r="AT228" s="43">
        <f t="shared" si="425"/>
        <v>1079.3333333333333</v>
      </c>
      <c r="AU228" s="43">
        <f t="shared" ref="AU228:AV231" si="426">AM228/AU$5</f>
        <v>4589</v>
      </c>
      <c r="AV228" s="44">
        <f t="shared" si="426"/>
        <v>10335.129032258064</v>
      </c>
      <c r="AW228" s="122"/>
      <c r="AX228" s="43">
        <f>MEDIAN($D228:$K228)</f>
        <v>24499.5</v>
      </c>
      <c r="AY228" s="43">
        <f>MEDIAN($M228:$AF228)</f>
        <v>2821</v>
      </c>
      <c r="AZ228" s="43">
        <f t="shared" ref="AZ228:AZ232" si="427">MEDIAN($AC228,$AD228,$Z228,$T228,$O228,Q228,AF228)</f>
        <v>5644</v>
      </c>
      <c r="BA228" s="43">
        <f t="shared" ref="BA228:BA232" si="428">MEDIAN(M228,N228,P228,R228,S228,U228,V228,Y228,AA228,AB228,AE228,W228,X228)</f>
        <v>2219</v>
      </c>
      <c r="BB228" s="43">
        <f t="shared" ref="BB228:BB232" si="429">MEDIAN($AJ228:$AL228)</f>
        <v>1452</v>
      </c>
      <c r="BC228" s="44">
        <f t="shared" ref="BC228:BC232" si="430">MEDIAN(D228:K228,M228:AF228,AJ228:AL228)</f>
        <v>4338</v>
      </c>
    </row>
    <row r="229" spans="1:55" s="204" customFormat="1">
      <c r="A229" s="199"/>
      <c r="B229" s="200" t="s">
        <v>142</v>
      </c>
      <c r="C229" s="201"/>
      <c r="D229" s="144">
        <v>0</v>
      </c>
      <c r="E229" s="160">
        <v>-35</v>
      </c>
      <c r="F229" s="160">
        <v>40</v>
      </c>
      <c r="G229" s="160">
        <v>2629</v>
      </c>
      <c r="H229" s="144">
        <v>0</v>
      </c>
      <c r="I229" s="144">
        <v>107</v>
      </c>
      <c r="J229" s="160">
        <v>75</v>
      </c>
      <c r="K229" s="144">
        <v>44</v>
      </c>
      <c r="L229" s="43">
        <f>+SUM(D229:K229)</f>
        <v>2860</v>
      </c>
      <c r="M229" s="160">
        <v>6</v>
      </c>
      <c r="N229" s="160">
        <v>0</v>
      </c>
      <c r="O229" s="160">
        <v>-7</v>
      </c>
      <c r="P229" s="160">
        <v>0</v>
      </c>
      <c r="Q229" s="160">
        <v>6</v>
      </c>
      <c r="R229" s="160">
        <v>-1328</v>
      </c>
      <c r="S229" s="160">
        <v>-21</v>
      </c>
      <c r="T229" s="160">
        <v>-28</v>
      </c>
      <c r="U229" s="160">
        <v>-42</v>
      </c>
      <c r="V229" s="144">
        <v>0</v>
      </c>
      <c r="W229" s="144"/>
      <c r="X229" s="144">
        <v>0</v>
      </c>
      <c r="Y229" s="160">
        <v>-1907</v>
      </c>
      <c r="Z229" s="160">
        <v>-641</v>
      </c>
      <c r="AA229" s="250">
        <v>40</v>
      </c>
      <c r="AB229" s="160">
        <v>-13</v>
      </c>
      <c r="AC229" s="160">
        <v>-19</v>
      </c>
      <c r="AD229" s="160">
        <v>43</v>
      </c>
      <c r="AE229" s="160">
        <v>18</v>
      </c>
      <c r="AF229" s="160">
        <v>-810</v>
      </c>
      <c r="AG229" s="43">
        <f>+SUM(M229:AF229)</f>
        <v>-4703</v>
      </c>
      <c r="AH229" s="43">
        <f t="shared" si="423"/>
        <v>-652</v>
      </c>
      <c r="AI229" s="43">
        <f t="shared" si="423"/>
        <v>59</v>
      </c>
      <c r="AJ229" s="160">
        <v>2095</v>
      </c>
      <c r="AK229" s="144">
        <v>12</v>
      </c>
      <c r="AL229" s="160">
        <v>14</v>
      </c>
      <c r="AM229" s="43">
        <f>+SUM(AJ229:AL229)</f>
        <v>2121</v>
      </c>
      <c r="AN229" s="44">
        <f>+AM229+AG229+L229</f>
        <v>278</v>
      </c>
      <c r="AQ229" s="43">
        <f t="shared" si="424"/>
        <v>5.5</v>
      </c>
      <c r="AR229" s="43">
        <f t="shared" si="425"/>
        <v>-235.15</v>
      </c>
      <c r="AS229" s="43">
        <f t="shared" si="425"/>
        <v>-130.4</v>
      </c>
      <c r="AT229" s="43">
        <f t="shared" si="425"/>
        <v>3.9333333333333331</v>
      </c>
      <c r="AU229" s="43">
        <f t="shared" si="426"/>
        <v>707</v>
      </c>
      <c r="AV229" s="44">
        <f t="shared" si="426"/>
        <v>8.9677419354838701</v>
      </c>
      <c r="AW229" s="122"/>
      <c r="AX229" s="43">
        <f>MEDIAN($D229:$K229)</f>
        <v>42</v>
      </c>
      <c r="AY229" s="43">
        <f>MEDIAN($M229:$AF229)</f>
        <v>-7</v>
      </c>
      <c r="AZ229" s="43">
        <f t="shared" si="427"/>
        <v>-19</v>
      </c>
      <c r="BA229" s="43">
        <f t="shared" si="428"/>
        <v>0</v>
      </c>
      <c r="BB229" s="43">
        <f t="shared" si="429"/>
        <v>14</v>
      </c>
      <c r="BC229" s="44">
        <f t="shared" si="430"/>
        <v>0</v>
      </c>
    </row>
    <row r="230" spans="1:55" s="204" customFormat="1">
      <c r="A230" s="199"/>
      <c r="B230" s="200" t="s">
        <v>141</v>
      </c>
      <c r="C230" s="201"/>
      <c r="D230" s="144">
        <v>1063</v>
      </c>
      <c r="E230" s="160">
        <v>0</v>
      </c>
      <c r="F230" s="160">
        <v>0</v>
      </c>
      <c r="G230" s="160">
        <v>0</v>
      </c>
      <c r="H230" s="144">
        <v>724</v>
      </c>
      <c r="I230" s="144">
        <v>0</v>
      </c>
      <c r="J230" s="160">
        <v>0</v>
      </c>
      <c r="K230" s="144">
        <v>-135</v>
      </c>
      <c r="L230" s="43">
        <f>+SUM(D230:K230)</f>
        <v>1652</v>
      </c>
      <c r="M230" s="160">
        <v>0</v>
      </c>
      <c r="N230" s="160">
        <v>41</v>
      </c>
      <c r="O230" s="160">
        <v>0</v>
      </c>
      <c r="P230" s="160">
        <v>305</v>
      </c>
      <c r="Q230" s="160">
        <v>0</v>
      </c>
      <c r="R230" s="160">
        <v>0</v>
      </c>
      <c r="S230" s="160">
        <v>0</v>
      </c>
      <c r="T230" s="160">
        <v>0</v>
      </c>
      <c r="U230" s="160">
        <v>100</v>
      </c>
      <c r="V230" s="144">
        <v>0</v>
      </c>
      <c r="W230" s="144"/>
      <c r="X230" s="144">
        <v>0</v>
      </c>
      <c r="Y230" s="160">
        <v>160</v>
      </c>
      <c r="Z230" s="160">
        <v>0</v>
      </c>
      <c r="AA230" s="250">
        <v>84</v>
      </c>
      <c r="AB230" s="160">
        <v>0</v>
      </c>
      <c r="AC230" s="160">
        <v>0</v>
      </c>
      <c r="AD230" s="160">
        <v>105</v>
      </c>
      <c r="AE230" s="160">
        <v>0</v>
      </c>
      <c r="AF230" s="160">
        <v>0</v>
      </c>
      <c r="AG230" s="43">
        <f>+SUM(M230:AF230)</f>
        <v>795</v>
      </c>
      <c r="AH230" s="43">
        <f t="shared" si="423"/>
        <v>105</v>
      </c>
      <c r="AI230" s="43">
        <f t="shared" si="423"/>
        <v>594</v>
      </c>
      <c r="AJ230" s="160">
        <v>0</v>
      </c>
      <c r="AK230" s="144">
        <v>0</v>
      </c>
      <c r="AL230" s="160">
        <v>0</v>
      </c>
      <c r="AM230" s="43">
        <f>+SUM(AJ230:AL230)</f>
        <v>0</v>
      </c>
      <c r="AN230" s="44">
        <f>+AM230+AG230+L230</f>
        <v>2447</v>
      </c>
      <c r="AQ230" s="43">
        <f t="shared" si="424"/>
        <v>-16.875</v>
      </c>
      <c r="AR230" s="43">
        <f t="shared" si="425"/>
        <v>39.75</v>
      </c>
      <c r="AS230" s="43">
        <f t="shared" si="425"/>
        <v>21</v>
      </c>
      <c r="AT230" s="43">
        <f t="shared" si="425"/>
        <v>39.6</v>
      </c>
      <c r="AU230" s="43">
        <f t="shared" si="426"/>
        <v>0</v>
      </c>
      <c r="AV230" s="44">
        <f t="shared" si="426"/>
        <v>78.935483870967744</v>
      </c>
      <c r="AW230" s="122"/>
      <c r="AX230" s="43">
        <f>MEDIAN($D230:$K230)</f>
        <v>0</v>
      </c>
      <c r="AY230" s="43">
        <f>MEDIAN($M230:$AF230)</f>
        <v>0</v>
      </c>
      <c r="AZ230" s="43">
        <f t="shared" si="427"/>
        <v>0</v>
      </c>
      <c r="BA230" s="43">
        <f t="shared" si="428"/>
        <v>0</v>
      </c>
      <c r="BB230" s="43">
        <f t="shared" si="429"/>
        <v>0</v>
      </c>
      <c r="BC230" s="44">
        <f t="shared" si="430"/>
        <v>0</v>
      </c>
    </row>
    <row r="231" spans="1:55" s="204" customFormat="1">
      <c r="A231" s="199"/>
      <c r="B231" s="200" t="s">
        <v>125</v>
      </c>
      <c r="C231" s="201"/>
      <c r="D231" s="144">
        <v>91</v>
      </c>
      <c r="E231" s="160">
        <v>-34</v>
      </c>
      <c r="F231" s="160">
        <v>1555</v>
      </c>
      <c r="G231" s="160">
        <v>-2168</v>
      </c>
      <c r="H231" s="144">
        <v>-1166</v>
      </c>
      <c r="I231" s="144">
        <v>2335</v>
      </c>
      <c r="J231" s="160">
        <v>726</v>
      </c>
      <c r="K231" s="144">
        <v>1570</v>
      </c>
      <c r="L231" s="43">
        <f>+SUM(D231:K231)</f>
        <v>2909</v>
      </c>
      <c r="M231" s="160">
        <v>650</v>
      </c>
      <c r="N231" s="160">
        <v>0</v>
      </c>
      <c r="O231" s="160">
        <v>23</v>
      </c>
      <c r="P231" s="160">
        <v>0</v>
      </c>
      <c r="Q231" s="160">
        <v>0</v>
      </c>
      <c r="R231" s="160">
        <v>-1490</v>
      </c>
      <c r="S231" s="160">
        <v>0</v>
      </c>
      <c r="T231" s="160">
        <v>0</v>
      </c>
      <c r="U231" s="160">
        <v>-286</v>
      </c>
      <c r="V231" s="144">
        <v>0</v>
      </c>
      <c r="W231" s="144"/>
      <c r="X231" s="144">
        <v>0</v>
      </c>
      <c r="Y231" s="160">
        <v>44</v>
      </c>
      <c r="Z231" s="160">
        <v>307</v>
      </c>
      <c r="AA231" s="250">
        <v>64</v>
      </c>
      <c r="AB231" s="160">
        <v>0</v>
      </c>
      <c r="AC231" s="160">
        <v>0</v>
      </c>
      <c r="AD231" s="160">
        <v>0</v>
      </c>
      <c r="AE231" s="160">
        <v>-18</v>
      </c>
      <c r="AF231" s="160">
        <v>0</v>
      </c>
      <c r="AG231" s="43">
        <f>+SUM(M231:AF231)</f>
        <v>-706</v>
      </c>
      <c r="AH231" s="43">
        <f t="shared" si="423"/>
        <v>330</v>
      </c>
      <c r="AI231" s="43">
        <f t="shared" si="423"/>
        <v>-240</v>
      </c>
      <c r="AJ231" s="160">
        <v>0</v>
      </c>
      <c r="AK231" s="144">
        <v>207</v>
      </c>
      <c r="AL231" s="160">
        <v>-532</v>
      </c>
      <c r="AM231" s="43">
        <f>+SUM(AJ231:AL231)</f>
        <v>-325</v>
      </c>
      <c r="AN231" s="44">
        <f>+AM231+AG231+L231</f>
        <v>1878</v>
      </c>
      <c r="AQ231" s="43">
        <f t="shared" si="424"/>
        <v>196.25</v>
      </c>
      <c r="AR231" s="43">
        <f t="shared" si="425"/>
        <v>-35.299999999999997</v>
      </c>
      <c r="AS231" s="43">
        <f t="shared" si="425"/>
        <v>66</v>
      </c>
      <c r="AT231" s="43">
        <f t="shared" si="425"/>
        <v>-16</v>
      </c>
      <c r="AU231" s="43">
        <f t="shared" si="426"/>
        <v>-108.33333333333333</v>
      </c>
      <c r="AV231" s="44">
        <f t="shared" si="426"/>
        <v>60.58064516129032</v>
      </c>
      <c r="AW231" s="122"/>
      <c r="AX231" s="258">
        <f>MEDIAN($D231:$K231)</f>
        <v>408.5</v>
      </c>
      <c r="AY231" s="258">
        <f>MEDIAN($M231:$AF231)</f>
        <v>0</v>
      </c>
      <c r="AZ231" s="258">
        <f t="shared" si="427"/>
        <v>0</v>
      </c>
      <c r="BA231" s="258">
        <f t="shared" si="428"/>
        <v>0</v>
      </c>
      <c r="BB231" s="258">
        <f t="shared" si="429"/>
        <v>0</v>
      </c>
      <c r="BC231" s="44">
        <f t="shared" si="430"/>
        <v>0</v>
      </c>
    </row>
    <row r="232" spans="1:55" s="204" customFormat="1">
      <c r="A232" s="199"/>
      <c r="B232" s="200"/>
      <c r="C232" s="201"/>
      <c r="D232" s="46">
        <f t="shared" ref="D232:V232" si="431">SUM(D228:D231)</f>
        <v>23446</v>
      </c>
      <c r="E232" s="252">
        <f t="shared" si="431"/>
        <v>7840</v>
      </c>
      <c r="F232" s="252">
        <f t="shared" si="431"/>
        <v>33271</v>
      </c>
      <c r="G232" s="252">
        <f t="shared" si="431"/>
        <v>67795</v>
      </c>
      <c r="H232" s="118">
        <f t="shared" si="431"/>
        <v>21973</v>
      </c>
      <c r="I232" s="118">
        <f t="shared" si="431"/>
        <v>41948</v>
      </c>
      <c r="J232" s="252">
        <f t="shared" si="431"/>
        <v>15676</v>
      </c>
      <c r="K232" s="118">
        <f t="shared" si="431"/>
        <v>28063</v>
      </c>
      <c r="L232" s="45">
        <f t="shared" si="431"/>
        <v>240012</v>
      </c>
      <c r="M232" s="252">
        <f t="shared" si="431"/>
        <v>1682</v>
      </c>
      <c r="N232" s="252">
        <f t="shared" si="431"/>
        <v>2872</v>
      </c>
      <c r="O232" s="252">
        <f t="shared" si="431"/>
        <v>5660</v>
      </c>
      <c r="P232" s="252">
        <f t="shared" si="431"/>
        <v>3116</v>
      </c>
      <c r="Q232" s="252">
        <f t="shared" si="431"/>
        <v>7601</v>
      </c>
      <c r="R232" s="252">
        <f t="shared" si="431"/>
        <v>-599</v>
      </c>
      <c r="S232" s="252">
        <f t="shared" si="431"/>
        <v>1904</v>
      </c>
      <c r="T232" s="252">
        <f t="shared" si="431"/>
        <v>4715</v>
      </c>
      <c r="U232" s="252">
        <f t="shared" si="431"/>
        <v>2511</v>
      </c>
      <c r="V232" s="118">
        <f t="shared" si="431"/>
        <v>1663</v>
      </c>
      <c r="W232" s="118">
        <f t="shared" ref="W232:X232" si="432">SUM(W228:W231)</f>
        <v>1428</v>
      </c>
      <c r="X232" s="118">
        <f t="shared" si="432"/>
        <v>286</v>
      </c>
      <c r="Y232" s="252">
        <f t="shared" ref="Y232:AN232" si="433">SUM(Y228:Y231)</f>
        <v>2635</v>
      </c>
      <c r="Z232" s="252">
        <f t="shared" si="433"/>
        <v>10136</v>
      </c>
      <c r="AA232" s="292">
        <f t="shared" si="433"/>
        <v>5545</v>
      </c>
      <c r="AB232" s="252">
        <f t="shared" si="433"/>
        <v>2678</v>
      </c>
      <c r="AC232" s="252">
        <f t="shared" si="433"/>
        <v>7208</v>
      </c>
      <c r="AD232" s="252">
        <f t="shared" si="433"/>
        <v>3505</v>
      </c>
      <c r="AE232" s="252">
        <f t="shared" si="433"/>
        <v>1926</v>
      </c>
      <c r="AF232" s="252">
        <f t="shared" si="433"/>
        <v>2945</v>
      </c>
      <c r="AG232" s="45">
        <f t="shared" si="433"/>
        <v>69417</v>
      </c>
      <c r="AH232" s="45">
        <f t="shared" si="433"/>
        <v>31224</v>
      </c>
      <c r="AI232" s="45">
        <f t="shared" si="433"/>
        <v>16603</v>
      </c>
      <c r="AJ232" s="252">
        <f t="shared" si="433"/>
        <v>13619</v>
      </c>
      <c r="AK232" s="118">
        <f t="shared" si="433"/>
        <v>1671</v>
      </c>
      <c r="AL232" s="252">
        <f t="shared" si="433"/>
        <v>273</v>
      </c>
      <c r="AM232" s="45">
        <f t="shared" si="433"/>
        <v>15563</v>
      </c>
      <c r="AN232" s="211">
        <f t="shared" si="433"/>
        <v>324992</v>
      </c>
      <c r="AQ232" s="45">
        <f>K232/AQ$5</f>
        <v>3507.875</v>
      </c>
      <c r="AR232" s="45">
        <f>AG232/AR$5</f>
        <v>3470.85</v>
      </c>
      <c r="AS232" s="45">
        <f>AH232/AS$5</f>
        <v>6244.8</v>
      </c>
      <c r="AT232" s="45">
        <f>AI232/AT$5</f>
        <v>1106.8666666666666</v>
      </c>
      <c r="AU232" s="45">
        <f>AM232/AU$5</f>
        <v>5187.666666666667</v>
      </c>
      <c r="AV232" s="211">
        <f>AN232/AV$5</f>
        <v>10483.612903225807</v>
      </c>
      <c r="AW232" s="122"/>
      <c r="AX232" s="43">
        <f>MEDIAN($D232:$K232)</f>
        <v>25754.5</v>
      </c>
      <c r="AY232" s="43">
        <f>MEDIAN($M232:$AF232)</f>
        <v>2775</v>
      </c>
      <c r="AZ232" s="43">
        <f t="shared" si="427"/>
        <v>5660</v>
      </c>
      <c r="BA232" s="43">
        <f t="shared" si="428"/>
        <v>1926</v>
      </c>
      <c r="BB232" s="43">
        <f t="shared" si="429"/>
        <v>1671</v>
      </c>
      <c r="BC232" s="211">
        <f t="shared" si="430"/>
        <v>3505</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14565</v>
      </c>
      <c r="E235" s="160">
        <v>-3241</v>
      </c>
      <c r="F235" s="160">
        <v>-3975</v>
      </c>
      <c r="G235" s="160">
        <v>8388</v>
      </c>
      <c r="H235" s="144">
        <v>-2680</v>
      </c>
      <c r="I235" s="144">
        <v>-1652</v>
      </c>
      <c r="J235" s="160">
        <v>-5150</v>
      </c>
      <c r="K235" s="144">
        <v>-3270</v>
      </c>
      <c r="L235" s="43">
        <f>+SUM(D235:K235)</f>
        <v>2985</v>
      </c>
      <c r="M235" s="160">
        <v>68</v>
      </c>
      <c r="N235" s="160">
        <v>-142</v>
      </c>
      <c r="O235" s="160">
        <v>314</v>
      </c>
      <c r="P235" s="160">
        <v>-875</v>
      </c>
      <c r="Q235" s="160">
        <v>1345</v>
      </c>
      <c r="R235" s="160">
        <v>220</v>
      </c>
      <c r="S235" s="160">
        <v>-385</v>
      </c>
      <c r="T235" s="160">
        <v>-83</v>
      </c>
      <c r="U235" s="160">
        <v>-1396</v>
      </c>
      <c r="V235" s="144">
        <v>2</v>
      </c>
      <c r="W235" s="144">
        <v>-1413</v>
      </c>
      <c r="X235" s="144">
        <v>460</v>
      </c>
      <c r="Y235" s="160">
        <v>-1375</v>
      </c>
      <c r="Z235" s="160">
        <v>1241</v>
      </c>
      <c r="AA235" s="250">
        <v>-301</v>
      </c>
      <c r="AB235" s="160">
        <v>-513</v>
      </c>
      <c r="AC235" s="160">
        <v>-6591</v>
      </c>
      <c r="AD235" s="160">
        <v>-468</v>
      </c>
      <c r="AE235" s="160">
        <v>477</v>
      </c>
      <c r="AF235" s="160">
        <v>982</v>
      </c>
      <c r="AG235" s="43">
        <f>+SUM(M235:AF235)</f>
        <v>-8433</v>
      </c>
      <c r="AH235" s="43">
        <f t="shared" ref="AH235:AI237" si="434">AC235+AD235+Z235+T235+O235</f>
        <v>-5587</v>
      </c>
      <c r="AI235" s="43">
        <f t="shared" si="434"/>
        <v>-2563</v>
      </c>
      <c r="AJ235" s="160">
        <v>-4967</v>
      </c>
      <c r="AK235" s="144">
        <v>-726</v>
      </c>
      <c r="AL235" s="160">
        <v>687</v>
      </c>
      <c r="AM235" s="43">
        <f>+SUM(AJ235:AL235)</f>
        <v>-5006</v>
      </c>
      <c r="AN235" s="44">
        <f>+AM235+AG235+L235</f>
        <v>-10454</v>
      </c>
      <c r="AQ235" s="43">
        <f t="shared" ref="AQ235:AQ237" si="435">K235/AQ$5</f>
        <v>-408.75</v>
      </c>
      <c r="AR235" s="43">
        <f t="shared" ref="AR235:AT237" si="436">AG235/AR$5</f>
        <v>-421.65</v>
      </c>
      <c r="AS235" s="43">
        <f t="shared" si="436"/>
        <v>-1117.4000000000001</v>
      </c>
      <c r="AT235" s="43">
        <f t="shared" si="436"/>
        <v>-170.86666666666667</v>
      </c>
      <c r="AU235" s="43">
        <f t="shared" ref="AU235:AV237" si="437">AM235/AU$5</f>
        <v>-1668.6666666666667</v>
      </c>
      <c r="AV235" s="44">
        <f t="shared" si="437"/>
        <v>-337.22580645161293</v>
      </c>
      <c r="AW235" s="122"/>
      <c r="AX235" s="43">
        <f>MEDIAN($D235:$K235)</f>
        <v>-2960.5</v>
      </c>
      <c r="AY235" s="43">
        <f>MEDIAN($M235:$AF235)</f>
        <v>-112.5</v>
      </c>
      <c r="AZ235" s="43">
        <f t="shared" ref="AZ235:AZ238" si="438">MEDIAN($AC235,$AD235,$Z235,$T235,$O235,Q235,AF235)</f>
        <v>314</v>
      </c>
      <c r="BA235" s="43">
        <f t="shared" ref="BA235:BA238" si="439">MEDIAN(M235,N235,P235,R235,S235,U235,V235,Y235,AA235,AB235,AE235,W235,X235)</f>
        <v>-301</v>
      </c>
      <c r="BB235" s="43">
        <f t="shared" ref="BB235:BB238" si="440">MEDIAN($AJ235:$AL235)</f>
        <v>-726</v>
      </c>
      <c r="BC235" s="44">
        <f t="shared" ref="BC235:BC238" si="441">MEDIAN(D235:K235,M235:AF235,AJ235:AL235)</f>
        <v>-385</v>
      </c>
    </row>
    <row r="236" spans="1:55" s="204" customFormat="1">
      <c r="A236" s="199"/>
      <c r="B236" s="200" t="s">
        <v>138</v>
      </c>
      <c r="C236" s="201"/>
      <c r="D236" s="144">
        <v>-13663</v>
      </c>
      <c r="E236" s="160">
        <v>1382</v>
      </c>
      <c r="F236" s="160">
        <v>8842</v>
      </c>
      <c r="G236" s="160">
        <v>3767</v>
      </c>
      <c r="H236" s="144">
        <v>4468</v>
      </c>
      <c r="I236" s="144">
        <v>6476</v>
      </c>
      <c r="J236" s="160">
        <v>2116</v>
      </c>
      <c r="K236" s="144">
        <v>281</v>
      </c>
      <c r="L236" s="43">
        <f>+SUM(D236:K236)</f>
        <v>13669</v>
      </c>
      <c r="M236" s="160">
        <v>306</v>
      </c>
      <c r="N236" s="160">
        <v>987</v>
      </c>
      <c r="O236" s="160">
        <v>1833</v>
      </c>
      <c r="P236" s="160">
        <v>850</v>
      </c>
      <c r="Q236" s="160">
        <v>1724</v>
      </c>
      <c r="R236" s="160">
        <v>-171</v>
      </c>
      <c r="S236" s="160">
        <v>2381</v>
      </c>
      <c r="T236" s="160">
        <v>-1099</v>
      </c>
      <c r="U236" s="160">
        <v>-1324</v>
      </c>
      <c r="V236" s="144">
        <v>-4245</v>
      </c>
      <c r="W236" s="144">
        <v>38</v>
      </c>
      <c r="X236" s="144">
        <v>686</v>
      </c>
      <c r="Y236" s="160">
        <v>-161</v>
      </c>
      <c r="Z236" s="160">
        <v>-2208</v>
      </c>
      <c r="AA236" s="250">
        <v>2765</v>
      </c>
      <c r="AB236" s="160">
        <v>901</v>
      </c>
      <c r="AC236" s="160">
        <v>1285</v>
      </c>
      <c r="AD236" s="160">
        <v>2484</v>
      </c>
      <c r="AE236" s="160">
        <v>41</v>
      </c>
      <c r="AF236" s="160">
        <v>828</v>
      </c>
      <c r="AG236" s="43">
        <f>+SUM(M236:AF236)</f>
        <v>7901</v>
      </c>
      <c r="AH236" s="43">
        <f t="shared" si="434"/>
        <v>2295</v>
      </c>
      <c r="AI236" s="43">
        <f t="shared" si="434"/>
        <v>4816</v>
      </c>
      <c r="AJ236" s="160">
        <v>3997</v>
      </c>
      <c r="AK236" s="144">
        <v>-491</v>
      </c>
      <c r="AL236" s="160">
        <v>-135</v>
      </c>
      <c r="AM236" s="43">
        <f>+SUM(AJ236:AL236)</f>
        <v>3371</v>
      </c>
      <c r="AN236" s="44">
        <f>+AM236+AG236+L236</f>
        <v>24941</v>
      </c>
      <c r="AQ236" s="43">
        <f t="shared" si="435"/>
        <v>35.125</v>
      </c>
      <c r="AR236" s="43">
        <f t="shared" si="436"/>
        <v>395.05</v>
      </c>
      <c r="AS236" s="43">
        <f t="shared" si="436"/>
        <v>459</v>
      </c>
      <c r="AT236" s="43">
        <f t="shared" si="436"/>
        <v>321.06666666666666</v>
      </c>
      <c r="AU236" s="43">
        <f t="shared" si="437"/>
        <v>1123.6666666666667</v>
      </c>
      <c r="AV236" s="44">
        <f t="shared" si="437"/>
        <v>804.54838709677415</v>
      </c>
      <c r="AW236" s="122"/>
      <c r="AX236" s="43">
        <f>MEDIAN($D236:$K236)</f>
        <v>2941.5</v>
      </c>
      <c r="AY236" s="43">
        <f>MEDIAN($M236:$AF236)</f>
        <v>757</v>
      </c>
      <c r="AZ236" s="43">
        <f t="shared" si="438"/>
        <v>1285</v>
      </c>
      <c r="BA236" s="43">
        <f t="shared" si="439"/>
        <v>306</v>
      </c>
      <c r="BB236" s="43">
        <f t="shared" si="440"/>
        <v>-135</v>
      </c>
      <c r="BC236" s="44">
        <f t="shared" si="441"/>
        <v>850</v>
      </c>
    </row>
    <row r="237" spans="1:55" s="204" customFormat="1">
      <c r="A237" s="199"/>
      <c r="B237" s="200" t="s">
        <v>125</v>
      </c>
      <c r="C237" s="201"/>
      <c r="D237" s="144">
        <v>1254</v>
      </c>
      <c r="E237" s="160">
        <v>1295</v>
      </c>
      <c r="F237" s="160">
        <v>0</v>
      </c>
      <c r="G237" s="160">
        <v>2136</v>
      </c>
      <c r="H237" s="144">
        <v>-1138</v>
      </c>
      <c r="I237" s="144">
        <v>0</v>
      </c>
      <c r="J237" s="160">
        <v>-399</v>
      </c>
      <c r="K237" s="144">
        <v>0</v>
      </c>
      <c r="L237" s="43">
        <f>+SUM(D237:K237)</f>
        <v>3148</v>
      </c>
      <c r="M237" s="160">
        <v>0</v>
      </c>
      <c r="N237" s="160">
        <v>161</v>
      </c>
      <c r="O237" s="160">
        <v>0</v>
      </c>
      <c r="P237" s="160">
        <v>0</v>
      </c>
      <c r="Q237" s="160">
        <v>0</v>
      </c>
      <c r="R237" s="160">
        <v>2360</v>
      </c>
      <c r="S237" s="160">
        <v>0</v>
      </c>
      <c r="T237" s="160">
        <v>99</v>
      </c>
      <c r="U237" s="160">
        <v>3</v>
      </c>
      <c r="V237" s="144">
        <v>7</v>
      </c>
      <c r="W237" s="144"/>
      <c r="X237" s="144">
        <v>0</v>
      </c>
      <c r="Y237" s="160">
        <v>0</v>
      </c>
      <c r="Z237" s="160">
        <v>0</v>
      </c>
      <c r="AA237" s="250">
        <v>0</v>
      </c>
      <c r="AB237" s="160">
        <v>-4</v>
      </c>
      <c r="AC237" s="160">
        <v>0</v>
      </c>
      <c r="AD237" s="160">
        <v>0</v>
      </c>
      <c r="AE237" s="160">
        <v>106</v>
      </c>
      <c r="AF237" s="160">
        <v>-39</v>
      </c>
      <c r="AG237" s="43">
        <f>+SUM(M237:AF237)</f>
        <v>2693</v>
      </c>
      <c r="AH237" s="43">
        <f t="shared" si="434"/>
        <v>99</v>
      </c>
      <c r="AI237" s="43">
        <f t="shared" si="434"/>
        <v>109</v>
      </c>
      <c r="AJ237" s="160">
        <v>0</v>
      </c>
      <c r="AK237" s="144">
        <v>0</v>
      </c>
      <c r="AL237" s="160">
        <v>0</v>
      </c>
      <c r="AM237" s="43">
        <f>+SUM(AJ237:AL237)</f>
        <v>0</v>
      </c>
      <c r="AN237" s="44">
        <f>+AM237+AG237+L237</f>
        <v>5841</v>
      </c>
      <c r="AQ237" s="43">
        <f t="shared" si="435"/>
        <v>0</v>
      </c>
      <c r="AR237" s="43">
        <f t="shared" si="436"/>
        <v>134.65</v>
      </c>
      <c r="AS237" s="43">
        <f t="shared" si="436"/>
        <v>19.8</v>
      </c>
      <c r="AT237" s="43">
        <f t="shared" si="436"/>
        <v>7.2666666666666666</v>
      </c>
      <c r="AU237" s="43">
        <f t="shared" si="437"/>
        <v>0</v>
      </c>
      <c r="AV237" s="44">
        <f t="shared" si="437"/>
        <v>188.41935483870967</v>
      </c>
      <c r="AW237" s="122"/>
      <c r="AX237" s="258">
        <f>MEDIAN($D237:$K237)</f>
        <v>0</v>
      </c>
      <c r="AY237" s="258">
        <f>MEDIAN($M237:$AF237)</f>
        <v>0</v>
      </c>
      <c r="AZ237" s="258">
        <f t="shared" si="438"/>
        <v>0</v>
      </c>
      <c r="BA237" s="258">
        <f t="shared" si="439"/>
        <v>0</v>
      </c>
      <c r="BB237" s="258">
        <f t="shared" si="440"/>
        <v>0</v>
      </c>
      <c r="BC237" s="44">
        <f t="shared" si="441"/>
        <v>0</v>
      </c>
    </row>
    <row r="238" spans="1:55" s="204" customFormat="1">
      <c r="A238" s="199"/>
      <c r="B238" s="200"/>
      <c r="C238" s="201"/>
      <c r="D238" s="46">
        <f t="shared" ref="D238:V238" si="442">SUM(D235:D237)</f>
        <v>2156</v>
      </c>
      <c r="E238" s="252">
        <f t="shared" si="442"/>
        <v>-564</v>
      </c>
      <c r="F238" s="252">
        <f t="shared" si="442"/>
        <v>4867</v>
      </c>
      <c r="G238" s="252">
        <f t="shared" si="442"/>
        <v>14291</v>
      </c>
      <c r="H238" s="118">
        <f t="shared" si="442"/>
        <v>650</v>
      </c>
      <c r="I238" s="118">
        <f t="shared" si="442"/>
        <v>4824</v>
      </c>
      <c r="J238" s="252">
        <f t="shared" si="442"/>
        <v>-3433</v>
      </c>
      <c r="K238" s="118">
        <f t="shared" si="442"/>
        <v>-2989</v>
      </c>
      <c r="L238" s="45">
        <f t="shared" si="442"/>
        <v>19802</v>
      </c>
      <c r="M238" s="252">
        <f t="shared" si="442"/>
        <v>374</v>
      </c>
      <c r="N238" s="252">
        <f t="shared" si="442"/>
        <v>1006</v>
      </c>
      <c r="O238" s="252">
        <f t="shared" si="442"/>
        <v>2147</v>
      </c>
      <c r="P238" s="252">
        <f t="shared" si="442"/>
        <v>-25</v>
      </c>
      <c r="Q238" s="252">
        <f t="shared" si="442"/>
        <v>3069</v>
      </c>
      <c r="R238" s="252">
        <f t="shared" si="442"/>
        <v>2409</v>
      </c>
      <c r="S238" s="252">
        <f t="shared" si="442"/>
        <v>1996</v>
      </c>
      <c r="T238" s="252">
        <f t="shared" si="442"/>
        <v>-1083</v>
      </c>
      <c r="U238" s="252">
        <f t="shared" si="442"/>
        <v>-2717</v>
      </c>
      <c r="V238" s="118">
        <f t="shared" si="442"/>
        <v>-4236</v>
      </c>
      <c r="W238" s="118">
        <f t="shared" ref="W238:X238" si="443">SUM(W235:W237)</f>
        <v>-1375</v>
      </c>
      <c r="X238" s="118">
        <f t="shared" si="443"/>
        <v>1146</v>
      </c>
      <c r="Y238" s="252">
        <f t="shared" ref="Y238:AN238" si="444">SUM(Y235:Y237)</f>
        <v>-1536</v>
      </c>
      <c r="Z238" s="252">
        <f t="shared" si="444"/>
        <v>-967</v>
      </c>
      <c r="AA238" s="292">
        <f t="shared" si="444"/>
        <v>2464</v>
      </c>
      <c r="AB238" s="252">
        <f t="shared" si="444"/>
        <v>384</v>
      </c>
      <c r="AC238" s="252">
        <f t="shared" si="444"/>
        <v>-5306</v>
      </c>
      <c r="AD238" s="252">
        <f t="shared" si="444"/>
        <v>2016</v>
      </c>
      <c r="AE238" s="252">
        <f t="shared" si="444"/>
        <v>624</v>
      </c>
      <c r="AF238" s="252">
        <f t="shared" si="444"/>
        <v>1771</v>
      </c>
      <c r="AG238" s="45">
        <f t="shared" si="444"/>
        <v>2161</v>
      </c>
      <c r="AH238" s="45">
        <f t="shared" si="444"/>
        <v>-3193</v>
      </c>
      <c r="AI238" s="45">
        <f t="shared" si="444"/>
        <v>2362</v>
      </c>
      <c r="AJ238" s="252">
        <f t="shared" si="444"/>
        <v>-970</v>
      </c>
      <c r="AK238" s="118">
        <f t="shared" si="444"/>
        <v>-1217</v>
      </c>
      <c r="AL238" s="252">
        <f t="shared" si="444"/>
        <v>552</v>
      </c>
      <c r="AM238" s="45">
        <f t="shared" si="444"/>
        <v>-1635</v>
      </c>
      <c r="AN238" s="211">
        <f t="shared" si="444"/>
        <v>20328</v>
      </c>
      <c r="AQ238" s="45">
        <f>K238/AQ$5</f>
        <v>-373.625</v>
      </c>
      <c r="AR238" s="45">
        <f>AG238/AR$5</f>
        <v>108.05</v>
      </c>
      <c r="AS238" s="45">
        <f>AH238/AS$5</f>
        <v>-638.6</v>
      </c>
      <c r="AT238" s="45">
        <f>AI238/AT$5</f>
        <v>157.46666666666667</v>
      </c>
      <c r="AU238" s="45">
        <f>AM238/AU$5</f>
        <v>-545</v>
      </c>
      <c r="AV238" s="211">
        <f>AN238/AV$5</f>
        <v>655.74193548387098</v>
      </c>
      <c r="AW238" s="122"/>
      <c r="AX238" s="43">
        <f>MEDIAN($D238:$K238)</f>
        <v>1403</v>
      </c>
      <c r="AY238" s="43">
        <f>MEDIAN($M238:$AF238)</f>
        <v>504</v>
      </c>
      <c r="AZ238" s="43">
        <f t="shared" si="438"/>
        <v>1771</v>
      </c>
      <c r="BA238" s="43">
        <f t="shared" si="439"/>
        <v>384</v>
      </c>
      <c r="BB238" s="43">
        <f t="shared" si="440"/>
        <v>-970</v>
      </c>
      <c r="BC238" s="211">
        <f t="shared" si="441"/>
        <v>552</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5">D225+D232+D238</f>
        <v>30306</v>
      </c>
      <c r="E240" s="256">
        <f t="shared" si="445"/>
        <v>8359</v>
      </c>
      <c r="F240" s="256">
        <f t="shared" si="445"/>
        <v>36618</v>
      </c>
      <c r="G240" s="256">
        <f t="shared" si="445"/>
        <v>98605</v>
      </c>
      <c r="H240" s="256">
        <f t="shared" si="445"/>
        <v>31432</v>
      </c>
      <c r="I240" s="256">
        <f t="shared" si="445"/>
        <v>77229</v>
      </c>
      <c r="J240" s="256">
        <f t="shared" si="445"/>
        <v>21713</v>
      </c>
      <c r="K240" s="256">
        <f t="shared" si="445"/>
        <v>34445</v>
      </c>
      <c r="L240" s="42">
        <f t="shared" si="445"/>
        <v>338707</v>
      </c>
      <c r="M240" s="256">
        <f t="shared" si="445"/>
        <v>3821</v>
      </c>
      <c r="N240" s="256">
        <f t="shared" si="445"/>
        <v>4136</v>
      </c>
      <c r="O240" s="256">
        <f t="shared" si="445"/>
        <v>5459</v>
      </c>
      <c r="P240" s="256">
        <f t="shared" si="445"/>
        <v>4727</v>
      </c>
      <c r="Q240" s="256">
        <f t="shared" si="445"/>
        <v>9698</v>
      </c>
      <c r="R240" s="256">
        <f t="shared" si="445"/>
        <v>3806</v>
      </c>
      <c r="S240" s="256">
        <f t="shared" si="445"/>
        <v>4232</v>
      </c>
      <c r="T240" s="256">
        <f t="shared" si="445"/>
        <v>4135</v>
      </c>
      <c r="U240" s="256">
        <f t="shared" si="445"/>
        <v>3012</v>
      </c>
      <c r="V240" s="256">
        <f t="shared" si="445"/>
        <v>-1887</v>
      </c>
      <c r="W240" s="256">
        <f t="shared" ref="W240:X240" si="446">W225+W232+W238</f>
        <v>-4903</v>
      </c>
      <c r="X240" s="256">
        <f t="shared" si="446"/>
        <v>3493</v>
      </c>
      <c r="Y240" s="256">
        <f t="shared" ref="Y240:AN240" si="447">Y225+Y232+Y238</f>
        <v>5090</v>
      </c>
      <c r="Z240" s="256">
        <f t="shared" si="447"/>
        <v>8576</v>
      </c>
      <c r="AA240" s="256">
        <f t="shared" si="447"/>
        <v>7872</v>
      </c>
      <c r="AB240" s="256">
        <f t="shared" si="447"/>
        <v>3557</v>
      </c>
      <c r="AC240" s="256">
        <f t="shared" si="447"/>
        <v>1323</v>
      </c>
      <c r="AD240" s="256">
        <f t="shared" si="447"/>
        <v>5542</v>
      </c>
      <c r="AE240" s="256">
        <f t="shared" si="447"/>
        <v>-2470</v>
      </c>
      <c r="AF240" s="256">
        <f t="shared" si="447"/>
        <v>3131</v>
      </c>
      <c r="AG240" s="42">
        <f t="shared" si="447"/>
        <v>72350</v>
      </c>
      <c r="AH240" s="42">
        <f t="shared" si="447"/>
        <v>25035</v>
      </c>
      <c r="AI240" s="42">
        <f t="shared" si="447"/>
        <v>18683</v>
      </c>
      <c r="AJ240" s="256">
        <f t="shared" si="447"/>
        <v>-2884</v>
      </c>
      <c r="AK240" s="256">
        <f t="shared" si="447"/>
        <v>1227</v>
      </c>
      <c r="AL240" s="256">
        <f t="shared" si="447"/>
        <v>-3471</v>
      </c>
      <c r="AM240" s="42">
        <f t="shared" si="447"/>
        <v>-5128</v>
      </c>
      <c r="AN240" s="230">
        <f t="shared" si="447"/>
        <v>405929</v>
      </c>
      <c r="AQ240" s="42">
        <f t="shared" ref="AQ240" si="448">K240/AQ$5</f>
        <v>4305.625</v>
      </c>
      <c r="AR240" s="42">
        <f t="shared" ref="AR240:AT240" si="449">AG240/AR$5</f>
        <v>3617.5</v>
      </c>
      <c r="AS240" s="42">
        <f t="shared" si="449"/>
        <v>5007</v>
      </c>
      <c r="AT240" s="42">
        <f t="shared" si="449"/>
        <v>1245.5333333333333</v>
      </c>
      <c r="AU240" s="42">
        <f t="shared" ref="AU240:AV240" si="450">AM240/AU$5</f>
        <v>-1709.3333333333333</v>
      </c>
      <c r="AV240" s="230">
        <f t="shared" si="450"/>
        <v>13094.483870967742</v>
      </c>
      <c r="AW240" s="122"/>
      <c r="AX240" s="42">
        <f>MEDIAN($D240:$K240)</f>
        <v>32938.5</v>
      </c>
      <c r="AY240" s="42">
        <f>MEDIAN($M240:$AF240)</f>
        <v>3978</v>
      </c>
      <c r="AZ240" s="42">
        <f>MEDIAN($AC240,$AD240,$Z240,$T240,$O240,Q240,AF240)</f>
        <v>5459</v>
      </c>
      <c r="BA240" s="42">
        <f>MEDIAN(M240,N240,P240,R240,S240,U240,V240,Y240,AA240,AB240,AE240,W240,X240)</f>
        <v>3806</v>
      </c>
      <c r="BB240" s="42">
        <f t="shared" ref="BB240" si="451">MEDIAN($AJ240:$AL240)</f>
        <v>-2884</v>
      </c>
      <c r="BC240" s="230">
        <f>MEDIAN(D240:K240,M240:AF240,AJ240:AL240)</f>
        <v>4232</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2006</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149</v>
      </c>
      <c r="E249" s="162">
        <v>27</v>
      </c>
      <c r="F249" s="162">
        <v>0</v>
      </c>
      <c r="G249" s="162">
        <v>0</v>
      </c>
      <c r="H249" s="137">
        <v>114</v>
      </c>
      <c r="I249" s="137">
        <v>33</v>
      </c>
      <c r="J249" s="162">
        <v>0</v>
      </c>
      <c r="K249" s="137">
        <v>166</v>
      </c>
      <c r="L249" s="22">
        <f>+SUM(D249:K249)</f>
        <v>489</v>
      </c>
      <c r="M249" s="162">
        <v>101</v>
      </c>
      <c r="N249" s="162">
        <v>187</v>
      </c>
      <c r="O249" s="162">
        <v>250</v>
      </c>
      <c r="P249" s="162">
        <v>333</v>
      </c>
      <c r="Q249" s="162">
        <v>588</v>
      </c>
      <c r="R249" s="162">
        <v>319</v>
      </c>
      <c r="S249" s="162">
        <v>79</v>
      </c>
      <c r="T249" s="162">
        <v>225</v>
      </c>
      <c r="U249" s="162">
        <v>24</v>
      </c>
      <c r="V249" s="137">
        <v>0</v>
      </c>
      <c r="W249" s="137">
        <v>500</v>
      </c>
      <c r="X249" s="137">
        <v>20</v>
      </c>
      <c r="Y249" s="162">
        <v>0</v>
      </c>
      <c r="Z249" s="162">
        <v>174</v>
      </c>
      <c r="AA249" s="271">
        <v>604</v>
      </c>
      <c r="AB249" s="162">
        <v>220</v>
      </c>
      <c r="AC249" s="162">
        <v>0</v>
      </c>
      <c r="AD249" s="162">
        <v>168</v>
      </c>
      <c r="AE249" s="162">
        <v>104</v>
      </c>
      <c r="AF249" s="162">
        <v>303</v>
      </c>
      <c r="AG249" s="22">
        <f>+SUM(M249:AF249)</f>
        <v>4199</v>
      </c>
      <c r="AH249" s="22">
        <f t="shared" ref="AH249:AI253" si="452">AC249+AD249+Z249+T249+O249</f>
        <v>817</v>
      </c>
      <c r="AI249" s="22">
        <f t="shared" si="452"/>
        <v>1233</v>
      </c>
      <c r="AJ249" s="162">
        <v>0</v>
      </c>
      <c r="AK249" s="137">
        <v>18</v>
      </c>
      <c r="AL249" s="162">
        <v>920</v>
      </c>
      <c r="AM249" s="22">
        <f>+SUM(AJ249:AL249)</f>
        <v>938</v>
      </c>
      <c r="AN249" s="24">
        <f>+AM249+AG249+L249</f>
        <v>5626</v>
      </c>
      <c r="AQ249" s="43">
        <f t="shared" ref="AQ249:AQ253" si="453">K249/AQ$5</f>
        <v>20.75</v>
      </c>
      <c r="AR249" s="43">
        <f t="shared" ref="AR249:AT253" si="454">AG249/AR$5</f>
        <v>209.95</v>
      </c>
      <c r="AS249" s="43">
        <f t="shared" si="454"/>
        <v>163.4</v>
      </c>
      <c r="AT249" s="43">
        <f t="shared" si="454"/>
        <v>82.2</v>
      </c>
      <c r="AU249" s="43">
        <f t="shared" ref="AU249:AV253" si="455">AM249/AU$5</f>
        <v>312.66666666666669</v>
      </c>
      <c r="AV249" s="44">
        <f t="shared" si="455"/>
        <v>181.48387096774192</v>
      </c>
      <c r="AW249" s="23"/>
      <c r="AX249" s="22">
        <f t="shared" ref="AX249:AX254" si="456">MEDIAN($D249:$K249)</f>
        <v>30</v>
      </c>
      <c r="AY249" s="22">
        <f t="shared" ref="AY249:AY254" si="457">MEDIAN($M249:$AF249)</f>
        <v>180.5</v>
      </c>
      <c r="AZ249" s="22">
        <f t="shared" ref="AZ249:AZ254" si="458">MEDIAN($AC249,$AD249,$Z249,$T249,$O249,Q249,AF249)</f>
        <v>225</v>
      </c>
      <c r="BA249" s="22">
        <f t="shared" ref="BA249:BA254" si="459">MEDIAN(M249,N249,P249,R249,S249,U249,V249,Y249,AA249,AB249,AE249,W249,X249)</f>
        <v>104</v>
      </c>
      <c r="BB249" s="22">
        <f t="shared" ref="BB249:BB254" si="460">MEDIAN($AJ249:$AL249)</f>
        <v>18</v>
      </c>
      <c r="BC249" s="24">
        <f t="shared" ref="BC249:BC254" si="461">MEDIAN(D249:K249,M249:AF249,AJ249:AL249)</f>
        <v>114</v>
      </c>
    </row>
    <row r="250" spans="1:55" s="204" customFormat="1">
      <c r="A250" s="199"/>
      <c r="B250" s="200"/>
      <c r="C250" s="201" t="s">
        <v>130</v>
      </c>
      <c r="D250" s="137">
        <v>3905</v>
      </c>
      <c r="E250" s="162">
        <v>161</v>
      </c>
      <c r="F250" s="162">
        <v>546</v>
      </c>
      <c r="G250" s="162">
        <v>722</v>
      </c>
      <c r="H250" s="137">
        <v>152</v>
      </c>
      <c r="I250" s="137">
        <v>211</v>
      </c>
      <c r="J250" s="162">
        <v>386</v>
      </c>
      <c r="K250" s="137">
        <v>740</v>
      </c>
      <c r="L250" s="22">
        <f>+SUM(D250:K250)</f>
        <v>6823</v>
      </c>
      <c r="M250" s="162">
        <v>2223</v>
      </c>
      <c r="N250" s="162">
        <v>2363</v>
      </c>
      <c r="O250" s="162">
        <v>3319</v>
      </c>
      <c r="P250" s="162">
        <v>1579</v>
      </c>
      <c r="Q250" s="162">
        <v>3721</v>
      </c>
      <c r="R250" s="162">
        <v>2426</v>
      </c>
      <c r="S250" s="162">
        <v>2777</v>
      </c>
      <c r="T250" s="162">
        <v>1941</v>
      </c>
      <c r="U250" s="162">
        <v>3517</v>
      </c>
      <c r="V250" s="137">
        <v>2711</v>
      </c>
      <c r="W250" s="137">
        <v>812</v>
      </c>
      <c r="X250" s="137">
        <v>1668</v>
      </c>
      <c r="Y250" s="162">
        <v>5429</v>
      </c>
      <c r="Z250" s="162">
        <v>4318</v>
      </c>
      <c r="AA250" s="271">
        <v>2432</v>
      </c>
      <c r="AB250" s="162">
        <v>1419</v>
      </c>
      <c r="AC250" s="162">
        <v>3615</v>
      </c>
      <c r="AD250" s="162">
        <v>2005</v>
      </c>
      <c r="AE250" s="162">
        <v>958</v>
      </c>
      <c r="AF250" s="162">
        <v>2016</v>
      </c>
      <c r="AG250" s="22">
        <f>+SUM(M250:AF250)</f>
        <v>51249</v>
      </c>
      <c r="AH250" s="22">
        <f t="shared" si="452"/>
        <v>15198</v>
      </c>
      <c r="AI250" s="22">
        <f t="shared" si="452"/>
        <v>10491</v>
      </c>
      <c r="AJ250" s="162">
        <v>19472</v>
      </c>
      <c r="AK250" s="137">
        <v>317</v>
      </c>
      <c r="AL250" s="162">
        <v>1301</v>
      </c>
      <c r="AM250" s="22">
        <f>+SUM(AJ250:AL250)</f>
        <v>21090</v>
      </c>
      <c r="AN250" s="24">
        <f>+AM250+AG250+L250</f>
        <v>79162</v>
      </c>
      <c r="AQ250" s="43">
        <f t="shared" si="453"/>
        <v>92.5</v>
      </c>
      <c r="AR250" s="43">
        <f t="shared" si="454"/>
        <v>2562.4499999999998</v>
      </c>
      <c r="AS250" s="43">
        <f t="shared" si="454"/>
        <v>3039.6</v>
      </c>
      <c r="AT250" s="43">
        <f t="shared" si="454"/>
        <v>699.4</v>
      </c>
      <c r="AU250" s="43">
        <f t="shared" si="455"/>
        <v>7030</v>
      </c>
      <c r="AV250" s="44">
        <f t="shared" si="455"/>
        <v>2553.6129032258063</v>
      </c>
      <c r="AW250" s="23"/>
      <c r="AX250" s="22">
        <f t="shared" si="456"/>
        <v>466</v>
      </c>
      <c r="AY250" s="22">
        <f t="shared" si="457"/>
        <v>2394.5</v>
      </c>
      <c r="AZ250" s="22">
        <f t="shared" si="458"/>
        <v>3319</v>
      </c>
      <c r="BA250" s="22">
        <f t="shared" si="459"/>
        <v>2363</v>
      </c>
      <c r="BB250" s="22">
        <f t="shared" si="460"/>
        <v>1301</v>
      </c>
      <c r="BC250" s="24">
        <f t="shared" si="461"/>
        <v>2005</v>
      </c>
    </row>
    <row r="251" spans="1:55" s="204" customFormat="1">
      <c r="A251" s="199"/>
      <c r="B251" s="200"/>
      <c r="C251" s="201" t="s">
        <v>129</v>
      </c>
      <c r="D251" s="137">
        <v>7285</v>
      </c>
      <c r="E251" s="162">
        <v>1315</v>
      </c>
      <c r="F251" s="162">
        <v>12703</v>
      </c>
      <c r="G251" s="162">
        <v>20511</v>
      </c>
      <c r="H251" s="137">
        <v>8375</v>
      </c>
      <c r="I251" s="137">
        <v>12897</v>
      </c>
      <c r="J251" s="162">
        <v>6054</v>
      </c>
      <c r="K251" s="137">
        <v>11519</v>
      </c>
      <c r="L251" s="22">
        <f>+SUM(D251:K251)</f>
        <v>80659</v>
      </c>
      <c r="M251" s="162">
        <v>0</v>
      </c>
      <c r="N251" s="162">
        <v>50</v>
      </c>
      <c r="O251" s="162">
        <v>1414</v>
      </c>
      <c r="P251" s="162">
        <v>759</v>
      </c>
      <c r="Q251" s="162">
        <v>904</v>
      </c>
      <c r="R251" s="162">
        <v>248</v>
      </c>
      <c r="S251" s="162">
        <v>328</v>
      </c>
      <c r="T251" s="162">
        <v>1016</v>
      </c>
      <c r="U251" s="162">
        <v>519</v>
      </c>
      <c r="V251" s="137">
        <v>0</v>
      </c>
      <c r="W251" s="137">
        <v>93</v>
      </c>
      <c r="X251" s="137">
        <v>0</v>
      </c>
      <c r="Y251" s="162">
        <v>1229</v>
      </c>
      <c r="Z251" s="162">
        <v>3009</v>
      </c>
      <c r="AA251" s="271">
        <v>1097</v>
      </c>
      <c r="AB251" s="162">
        <v>347</v>
      </c>
      <c r="AC251" s="162">
        <v>1360</v>
      </c>
      <c r="AD251" s="162">
        <v>475</v>
      </c>
      <c r="AE251" s="162">
        <v>284</v>
      </c>
      <c r="AF251" s="162">
        <v>551</v>
      </c>
      <c r="AG251" s="22">
        <f>+SUM(M251:AF251)</f>
        <v>13683</v>
      </c>
      <c r="AH251" s="22">
        <f t="shared" si="452"/>
        <v>7274</v>
      </c>
      <c r="AI251" s="22">
        <f t="shared" si="452"/>
        <v>3134</v>
      </c>
      <c r="AJ251" s="162">
        <v>232</v>
      </c>
      <c r="AK251" s="137">
        <v>1226</v>
      </c>
      <c r="AL251" s="162">
        <v>328</v>
      </c>
      <c r="AM251" s="22">
        <f>+SUM(AJ251:AL251)</f>
        <v>1786</v>
      </c>
      <c r="AN251" s="24">
        <f>+AM251+AG251+L251</f>
        <v>96128</v>
      </c>
      <c r="AQ251" s="43">
        <f t="shared" si="453"/>
        <v>1439.875</v>
      </c>
      <c r="AR251" s="43">
        <f t="shared" si="454"/>
        <v>684.15</v>
      </c>
      <c r="AS251" s="43">
        <f t="shared" si="454"/>
        <v>1454.8</v>
      </c>
      <c r="AT251" s="43">
        <f t="shared" si="454"/>
        <v>208.93333333333334</v>
      </c>
      <c r="AU251" s="43">
        <f t="shared" si="455"/>
        <v>595.33333333333337</v>
      </c>
      <c r="AV251" s="44">
        <f t="shared" si="455"/>
        <v>3100.9032258064517</v>
      </c>
      <c r="AW251" s="23"/>
      <c r="AX251" s="22">
        <f t="shared" si="456"/>
        <v>9947</v>
      </c>
      <c r="AY251" s="22">
        <f t="shared" si="457"/>
        <v>497</v>
      </c>
      <c r="AZ251" s="22">
        <f t="shared" si="458"/>
        <v>1016</v>
      </c>
      <c r="BA251" s="22">
        <f t="shared" si="459"/>
        <v>284</v>
      </c>
      <c r="BB251" s="22">
        <f t="shared" si="460"/>
        <v>328</v>
      </c>
      <c r="BC251" s="24">
        <f t="shared" si="461"/>
        <v>904</v>
      </c>
    </row>
    <row r="252" spans="1:55" s="204" customFormat="1">
      <c r="A252" s="199"/>
      <c r="B252" s="200"/>
      <c r="C252" s="201" t="s">
        <v>128</v>
      </c>
      <c r="D252" s="137">
        <v>463</v>
      </c>
      <c r="E252" s="162">
        <v>118</v>
      </c>
      <c r="F252" s="162">
        <v>2098</v>
      </c>
      <c r="G252" s="162">
        <v>2943</v>
      </c>
      <c r="H252" s="137">
        <v>797</v>
      </c>
      <c r="I252" s="137">
        <v>1271</v>
      </c>
      <c r="J252" s="162">
        <v>831</v>
      </c>
      <c r="K252" s="137">
        <v>1410</v>
      </c>
      <c r="L252" s="22">
        <f>+SUM(D252:K252)</f>
        <v>9931</v>
      </c>
      <c r="M252" s="162">
        <v>0</v>
      </c>
      <c r="N252" s="162">
        <v>0</v>
      </c>
      <c r="O252" s="162">
        <v>0</v>
      </c>
      <c r="P252" s="162">
        <v>30</v>
      </c>
      <c r="Q252" s="162">
        <v>11</v>
      </c>
      <c r="R252" s="162">
        <v>0</v>
      </c>
      <c r="S252" s="162">
        <v>0</v>
      </c>
      <c r="T252" s="162">
        <v>93</v>
      </c>
      <c r="U252" s="162">
        <v>34</v>
      </c>
      <c r="V252" s="137">
        <v>0</v>
      </c>
      <c r="W252" s="137"/>
      <c r="X252" s="137">
        <v>0</v>
      </c>
      <c r="Y252" s="162">
        <v>0</v>
      </c>
      <c r="Z252" s="162">
        <v>185</v>
      </c>
      <c r="AA252" s="271">
        <v>19</v>
      </c>
      <c r="AB252" s="162">
        <v>0</v>
      </c>
      <c r="AC252" s="162">
        <v>42</v>
      </c>
      <c r="AD252" s="162">
        <v>0</v>
      </c>
      <c r="AE252" s="162">
        <v>0</v>
      </c>
      <c r="AF252" s="162">
        <v>161</v>
      </c>
      <c r="AG252" s="22">
        <f>+SUM(M252:AF252)</f>
        <v>575</v>
      </c>
      <c r="AH252" s="22">
        <f t="shared" si="452"/>
        <v>320</v>
      </c>
      <c r="AI252" s="22">
        <f t="shared" si="452"/>
        <v>83</v>
      </c>
      <c r="AJ252" s="162">
        <v>0</v>
      </c>
      <c r="AK252" s="137">
        <v>203</v>
      </c>
      <c r="AL252" s="162">
        <v>23</v>
      </c>
      <c r="AM252" s="22">
        <f>+SUM(AJ252:AL252)</f>
        <v>226</v>
      </c>
      <c r="AN252" s="24">
        <f>+AM252+AG252+L252</f>
        <v>10732</v>
      </c>
      <c r="AQ252" s="43">
        <f t="shared" si="453"/>
        <v>176.25</v>
      </c>
      <c r="AR252" s="43">
        <f t="shared" si="454"/>
        <v>28.75</v>
      </c>
      <c r="AS252" s="43">
        <f t="shared" si="454"/>
        <v>64</v>
      </c>
      <c r="AT252" s="43">
        <f t="shared" si="454"/>
        <v>5.5333333333333332</v>
      </c>
      <c r="AU252" s="43">
        <f t="shared" si="455"/>
        <v>75.333333333333329</v>
      </c>
      <c r="AV252" s="44">
        <f t="shared" si="455"/>
        <v>346.19354838709677</v>
      </c>
      <c r="AW252" s="23"/>
      <c r="AX252" s="22">
        <f t="shared" si="456"/>
        <v>1051</v>
      </c>
      <c r="AY252" s="22">
        <f t="shared" si="457"/>
        <v>0</v>
      </c>
      <c r="AZ252" s="22">
        <f t="shared" si="458"/>
        <v>42</v>
      </c>
      <c r="BA252" s="22">
        <f t="shared" si="459"/>
        <v>0</v>
      </c>
      <c r="BB252" s="22">
        <f t="shared" si="460"/>
        <v>23</v>
      </c>
      <c r="BC252" s="24">
        <f t="shared" si="461"/>
        <v>26.5</v>
      </c>
    </row>
    <row r="253" spans="1:55" s="204" customFormat="1">
      <c r="A253" s="199"/>
      <c r="B253" s="200"/>
      <c r="C253" s="201" t="s">
        <v>127</v>
      </c>
      <c r="D253" s="137">
        <v>286</v>
      </c>
      <c r="E253" s="162">
        <v>105</v>
      </c>
      <c r="F253" s="162">
        <v>1065</v>
      </c>
      <c r="G253" s="162">
        <v>1530</v>
      </c>
      <c r="H253" s="137">
        <v>703</v>
      </c>
      <c r="I253" s="137">
        <v>1105</v>
      </c>
      <c r="J253" s="162">
        <v>426</v>
      </c>
      <c r="K253" s="137">
        <v>562</v>
      </c>
      <c r="L253" s="22">
        <f>+SUM(D253:K253)</f>
        <v>5782</v>
      </c>
      <c r="M253" s="162">
        <v>0</v>
      </c>
      <c r="N253" s="162">
        <v>0</v>
      </c>
      <c r="O253" s="162">
        <v>0</v>
      </c>
      <c r="P253" s="162">
        <v>0</v>
      </c>
      <c r="Q253" s="162">
        <v>0</v>
      </c>
      <c r="R253" s="162">
        <v>0</v>
      </c>
      <c r="S253" s="162">
        <v>0</v>
      </c>
      <c r="T253" s="162">
        <v>16</v>
      </c>
      <c r="U253" s="162">
        <v>17</v>
      </c>
      <c r="V253" s="137">
        <v>0</v>
      </c>
      <c r="W253" s="137"/>
      <c r="X253" s="137">
        <v>0</v>
      </c>
      <c r="Y253" s="162">
        <v>0</v>
      </c>
      <c r="Z253" s="162">
        <v>47</v>
      </c>
      <c r="AA253" s="271">
        <v>8</v>
      </c>
      <c r="AB253" s="162">
        <v>0</v>
      </c>
      <c r="AC253" s="162">
        <v>1</v>
      </c>
      <c r="AD253" s="162">
        <v>0</v>
      </c>
      <c r="AE253" s="162">
        <v>0</v>
      </c>
      <c r="AF253" s="162">
        <v>0</v>
      </c>
      <c r="AG253" s="22">
        <f>+SUM(M253:AF253)</f>
        <v>89</v>
      </c>
      <c r="AH253" s="22">
        <f t="shared" si="452"/>
        <v>64</v>
      </c>
      <c r="AI253" s="22">
        <f t="shared" si="452"/>
        <v>25</v>
      </c>
      <c r="AJ253" s="162">
        <v>0</v>
      </c>
      <c r="AK253" s="137">
        <v>0</v>
      </c>
      <c r="AL253" s="162">
        <v>24</v>
      </c>
      <c r="AM253" s="22">
        <f>+SUM(AJ253:AL253)</f>
        <v>24</v>
      </c>
      <c r="AN253" s="24">
        <f>+AM253+AG253+L253</f>
        <v>5895</v>
      </c>
      <c r="AQ253" s="43">
        <f t="shared" si="453"/>
        <v>70.25</v>
      </c>
      <c r="AR253" s="43">
        <f t="shared" si="454"/>
        <v>4.45</v>
      </c>
      <c r="AS253" s="43">
        <f t="shared" si="454"/>
        <v>12.8</v>
      </c>
      <c r="AT253" s="43">
        <f t="shared" si="454"/>
        <v>1.6666666666666667</v>
      </c>
      <c r="AU253" s="43">
        <f t="shared" si="455"/>
        <v>8</v>
      </c>
      <c r="AV253" s="44">
        <f t="shared" si="455"/>
        <v>190.16129032258064</v>
      </c>
      <c r="AW253" s="23"/>
      <c r="AX253" s="276">
        <f t="shared" si="456"/>
        <v>632.5</v>
      </c>
      <c r="AY253" s="276">
        <f t="shared" si="457"/>
        <v>0</v>
      </c>
      <c r="AZ253" s="276">
        <f t="shared" si="458"/>
        <v>0</v>
      </c>
      <c r="BA253" s="276">
        <f t="shared" si="459"/>
        <v>0</v>
      </c>
      <c r="BB253" s="276">
        <f t="shared" si="460"/>
        <v>0</v>
      </c>
      <c r="BC253" s="24">
        <f t="shared" si="461"/>
        <v>0</v>
      </c>
    </row>
    <row r="254" spans="1:55" s="204" customFormat="1">
      <c r="A254" s="199"/>
      <c r="B254" s="200"/>
      <c r="C254" s="201" t="s">
        <v>132</v>
      </c>
      <c r="D254" s="110">
        <f t="shared" ref="D254:V254" si="462">SUM(D249:D253)</f>
        <v>12088</v>
      </c>
      <c r="E254" s="28">
        <f t="shared" si="462"/>
        <v>1726</v>
      </c>
      <c r="F254" s="28">
        <f t="shared" si="462"/>
        <v>16412</v>
      </c>
      <c r="G254" s="28">
        <f t="shared" si="462"/>
        <v>25706</v>
      </c>
      <c r="H254" s="141">
        <f t="shared" si="462"/>
        <v>10141</v>
      </c>
      <c r="I254" s="141">
        <f t="shared" si="462"/>
        <v>15517</v>
      </c>
      <c r="J254" s="28">
        <f t="shared" si="462"/>
        <v>7697</v>
      </c>
      <c r="K254" s="141">
        <f t="shared" si="462"/>
        <v>14397</v>
      </c>
      <c r="L254" s="25">
        <f t="shared" si="462"/>
        <v>103684</v>
      </c>
      <c r="M254" s="28">
        <f t="shared" si="462"/>
        <v>2324</v>
      </c>
      <c r="N254" s="28">
        <f t="shared" si="462"/>
        <v>2600</v>
      </c>
      <c r="O254" s="28">
        <f t="shared" si="462"/>
        <v>4983</v>
      </c>
      <c r="P254" s="28">
        <f t="shared" si="462"/>
        <v>2701</v>
      </c>
      <c r="Q254" s="28">
        <f t="shared" si="462"/>
        <v>5224</v>
      </c>
      <c r="R254" s="28">
        <f t="shared" si="462"/>
        <v>2993</v>
      </c>
      <c r="S254" s="28">
        <f t="shared" si="462"/>
        <v>3184</v>
      </c>
      <c r="T254" s="28">
        <f t="shared" si="462"/>
        <v>3291</v>
      </c>
      <c r="U254" s="28">
        <f t="shared" si="462"/>
        <v>4111</v>
      </c>
      <c r="V254" s="141">
        <f t="shared" si="462"/>
        <v>2711</v>
      </c>
      <c r="W254" s="141">
        <f t="shared" ref="W254:X254" si="463">SUM(W249:W253)</f>
        <v>1405</v>
      </c>
      <c r="X254" s="141">
        <f t="shared" si="463"/>
        <v>1688</v>
      </c>
      <c r="Y254" s="28">
        <f t="shared" ref="Y254:AN254" si="464">SUM(Y249:Y253)</f>
        <v>6658</v>
      </c>
      <c r="Z254" s="28">
        <f t="shared" si="464"/>
        <v>7733</v>
      </c>
      <c r="AA254" s="29">
        <f t="shared" si="464"/>
        <v>4160</v>
      </c>
      <c r="AB254" s="28">
        <f t="shared" si="464"/>
        <v>1986</v>
      </c>
      <c r="AC254" s="28">
        <f t="shared" si="464"/>
        <v>5018</v>
      </c>
      <c r="AD254" s="28">
        <f t="shared" si="464"/>
        <v>2648</v>
      </c>
      <c r="AE254" s="28">
        <f t="shared" si="464"/>
        <v>1346</v>
      </c>
      <c r="AF254" s="28">
        <f t="shared" si="464"/>
        <v>3031</v>
      </c>
      <c r="AG254" s="25">
        <f t="shared" si="464"/>
        <v>69795</v>
      </c>
      <c r="AH254" s="25">
        <f t="shared" si="464"/>
        <v>23673</v>
      </c>
      <c r="AI254" s="25">
        <f t="shared" si="464"/>
        <v>14966</v>
      </c>
      <c r="AJ254" s="28">
        <f t="shared" si="464"/>
        <v>19704</v>
      </c>
      <c r="AK254" s="141">
        <f t="shared" si="464"/>
        <v>1764</v>
      </c>
      <c r="AL254" s="28">
        <f t="shared" si="464"/>
        <v>2596</v>
      </c>
      <c r="AM254" s="25">
        <f t="shared" si="464"/>
        <v>24064</v>
      </c>
      <c r="AN254" s="305">
        <f t="shared" si="464"/>
        <v>197543</v>
      </c>
      <c r="AQ254" s="45">
        <f>K254/AQ$5</f>
        <v>1799.625</v>
      </c>
      <c r="AR254" s="45">
        <f>AG254/AR$5</f>
        <v>3489.75</v>
      </c>
      <c r="AS254" s="45">
        <f>AH254/AS$5</f>
        <v>4734.6000000000004</v>
      </c>
      <c r="AT254" s="45">
        <f>AI254/AT$5</f>
        <v>997.73333333333335</v>
      </c>
      <c r="AU254" s="45">
        <f>AM254/AU$5</f>
        <v>8021.333333333333</v>
      </c>
      <c r="AV254" s="211">
        <f>AN254/AV$5</f>
        <v>6372.3548387096771</v>
      </c>
      <c r="AW254" s="23"/>
      <c r="AX254" s="22">
        <f t="shared" si="456"/>
        <v>13242.5</v>
      </c>
      <c r="AY254" s="22">
        <f t="shared" si="457"/>
        <v>3012</v>
      </c>
      <c r="AZ254" s="22">
        <f t="shared" si="458"/>
        <v>4983</v>
      </c>
      <c r="BA254" s="22">
        <f t="shared" si="459"/>
        <v>2701</v>
      </c>
      <c r="BB254" s="22">
        <f t="shared" si="460"/>
        <v>2596</v>
      </c>
      <c r="BC254" s="305">
        <f t="shared" si="461"/>
        <v>3291</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965</v>
      </c>
      <c r="E256" s="162">
        <v>125</v>
      </c>
      <c r="F256" s="162">
        <v>134</v>
      </c>
      <c r="G256" s="162">
        <v>28</v>
      </c>
      <c r="H256" s="137">
        <v>193</v>
      </c>
      <c r="I256" s="137">
        <v>4</v>
      </c>
      <c r="J256" s="162">
        <v>380</v>
      </c>
      <c r="K256" s="137">
        <v>0</v>
      </c>
      <c r="L256" s="22">
        <f>+SUM(D256:K256)</f>
        <v>1829</v>
      </c>
      <c r="M256" s="162">
        <v>30</v>
      </c>
      <c r="N256" s="162">
        <v>51</v>
      </c>
      <c r="O256" s="162">
        <v>574</v>
      </c>
      <c r="P256" s="162">
        <v>133</v>
      </c>
      <c r="Q256" s="162">
        <v>437</v>
      </c>
      <c r="R256" s="162">
        <v>32</v>
      </c>
      <c r="S256" s="162">
        <v>43</v>
      </c>
      <c r="T256" s="162">
        <v>115</v>
      </c>
      <c r="U256" s="162">
        <v>69</v>
      </c>
      <c r="V256" s="137">
        <v>16</v>
      </c>
      <c r="W256" s="137">
        <v>45</v>
      </c>
      <c r="X256" s="137">
        <v>2</v>
      </c>
      <c r="Y256" s="162">
        <v>65</v>
      </c>
      <c r="Z256" s="162">
        <v>945</v>
      </c>
      <c r="AA256" s="271">
        <v>129</v>
      </c>
      <c r="AB256" s="162">
        <v>82</v>
      </c>
      <c r="AC256" s="162">
        <v>245</v>
      </c>
      <c r="AD256" s="162">
        <v>318</v>
      </c>
      <c r="AE256" s="162">
        <v>52</v>
      </c>
      <c r="AF256" s="162">
        <v>658</v>
      </c>
      <c r="AG256" s="22">
        <f>+SUM(M256:AF256)</f>
        <v>4041</v>
      </c>
      <c r="AH256" s="22">
        <f t="shared" ref="AH256:AI259" si="465">AC256+AD256+Z256+T256+O256</f>
        <v>2197</v>
      </c>
      <c r="AI256" s="22">
        <f t="shared" si="465"/>
        <v>701</v>
      </c>
      <c r="AJ256" s="162">
        <v>0</v>
      </c>
      <c r="AK256" s="137">
        <v>0</v>
      </c>
      <c r="AL256" s="162">
        <v>0</v>
      </c>
      <c r="AM256" s="22">
        <f>+SUM(AJ256:AL256)</f>
        <v>0</v>
      </c>
      <c r="AN256" s="24">
        <f>+AM256+AG256+L256</f>
        <v>5870</v>
      </c>
      <c r="AQ256" s="43">
        <f t="shared" ref="AQ256:AQ259" si="466">K256/AQ$5</f>
        <v>0</v>
      </c>
      <c r="AR256" s="43">
        <f t="shared" ref="AR256:AT259" si="467">AG256/AR$5</f>
        <v>202.05</v>
      </c>
      <c r="AS256" s="43">
        <f t="shared" si="467"/>
        <v>439.4</v>
      </c>
      <c r="AT256" s="43">
        <f t="shared" si="467"/>
        <v>46.733333333333334</v>
      </c>
      <c r="AU256" s="43">
        <f t="shared" ref="AU256:AV259" si="468">AM256/AU$5</f>
        <v>0</v>
      </c>
      <c r="AV256" s="44">
        <f t="shared" si="468"/>
        <v>189.35483870967741</v>
      </c>
      <c r="AW256" s="23"/>
      <c r="AX256" s="22">
        <f>MEDIAN($D256:$K256)</f>
        <v>129.5</v>
      </c>
      <c r="AY256" s="22">
        <f>MEDIAN($M256:$AF256)</f>
        <v>75.5</v>
      </c>
      <c r="AZ256" s="22">
        <f t="shared" ref="AZ256:AZ260" si="469">MEDIAN($AC256,$AD256,$Z256,$T256,$O256,Q256,AF256)</f>
        <v>437</v>
      </c>
      <c r="BA256" s="22">
        <f t="shared" ref="BA256:BA260" si="470">MEDIAN(M256,N256,P256,R256,S256,U256,V256,Y256,AA256,AB256,AE256,W256,X256)</f>
        <v>51</v>
      </c>
      <c r="BB256" s="22">
        <f t="shared" ref="BB256:BB260" si="471">MEDIAN($AJ256:$AL256)</f>
        <v>0</v>
      </c>
      <c r="BC256" s="24">
        <f t="shared" ref="BC256:BC260" si="472">MEDIAN(D256:K256,M256:AF256,AJ256:AL256)</f>
        <v>69</v>
      </c>
    </row>
    <row r="257" spans="1:55" s="204" customFormat="1">
      <c r="A257" s="199"/>
      <c r="B257" s="200"/>
      <c r="C257" s="201" t="s">
        <v>129</v>
      </c>
      <c r="D257" s="137">
        <v>1998</v>
      </c>
      <c r="E257" s="162">
        <v>1056</v>
      </c>
      <c r="F257" s="162">
        <v>2981</v>
      </c>
      <c r="G257" s="162">
        <v>3057</v>
      </c>
      <c r="H257" s="137">
        <v>1625</v>
      </c>
      <c r="I257" s="137">
        <v>1710</v>
      </c>
      <c r="J257" s="162">
        <v>1803</v>
      </c>
      <c r="K257" s="137">
        <v>2103</v>
      </c>
      <c r="L257" s="22">
        <f>+SUM(D257:K257)</f>
        <v>16333</v>
      </c>
      <c r="M257" s="162">
        <v>0</v>
      </c>
      <c r="N257" s="162">
        <v>4</v>
      </c>
      <c r="O257" s="162">
        <v>149</v>
      </c>
      <c r="P257" s="162">
        <v>44</v>
      </c>
      <c r="Q257" s="162">
        <v>245</v>
      </c>
      <c r="R257" s="162">
        <v>94</v>
      </c>
      <c r="S257" s="162">
        <v>17</v>
      </c>
      <c r="T257" s="162">
        <v>82</v>
      </c>
      <c r="U257" s="162">
        <v>18</v>
      </c>
      <c r="V257" s="137">
        <v>0</v>
      </c>
      <c r="W257" s="137">
        <v>2</v>
      </c>
      <c r="X257" s="137">
        <v>0</v>
      </c>
      <c r="Y257" s="162">
        <v>38</v>
      </c>
      <c r="Z257" s="162">
        <v>784</v>
      </c>
      <c r="AA257" s="271">
        <v>122</v>
      </c>
      <c r="AB257" s="162">
        <v>18</v>
      </c>
      <c r="AC257" s="162">
        <v>229</v>
      </c>
      <c r="AD257" s="162">
        <v>0</v>
      </c>
      <c r="AE257" s="162">
        <v>73</v>
      </c>
      <c r="AF257" s="162">
        <v>177</v>
      </c>
      <c r="AG257" s="22">
        <f>+SUM(M257:AF257)</f>
        <v>2096</v>
      </c>
      <c r="AH257" s="22">
        <f t="shared" si="465"/>
        <v>1244</v>
      </c>
      <c r="AI257" s="22">
        <f t="shared" si="465"/>
        <v>257</v>
      </c>
      <c r="AJ257" s="162">
        <v>0</v>
      </c>
      <c r="AK257" s="137">
        <v>0</v>
      </c>
      <c r="AL257" s="162">
        <v>0</v>
      </c>
      <c r="AM257" s="22">
        <f>+SUM(AJ257:AL257)</f>
        <v>0</v>
      </c>
      <c r="AN257" s="24">
        <f>+AM257+AG257+L257</f>
        <v>18429</v>
      </c>
      <c r="AQ257" s="43">
        <f t="shared" si="466"/>
        <v>262.875</v>
      </c>
      <c r="AR257" s="43">
        <f t="shared" si="467"/>
        <v>104.8</v>
      </c>
      <c r="AS257" s="43">
        <f t="shared" si="467"/>
        <v>248.8</v>
      </c>
      <c r="AT257" s="43">
        <f t="shared" si="467"/>
        <v>17.133333333333333</v>
      </c>
      <c r="AU257" s="43">
        <f t="shared" si="468"/>
        <v>0</v>
      </c>
      <c r="AV257" s="44">
        <f t="shared" si="468"/>
        <v>594.48387096774195</v>
      </c>
      <c r="AW257" s="23"/>
      <c r="AX257" s="22">
        <f>MEDIAN($D257:$K257)</f>
        <v>1900.5</v>
      </c>
      <c r="AY257" s="22">
        <f>MEDIAN($M257:$AF257)</f>
        <v>41</v>
      </c>
      <c r="AZ257" s="22">
        <f t="shared" si="469"/>
        <v>177</v>
      </c>
      <c r="BA257" s="22">
        <f t="shared" si="470"/>
        <v>18</v>
      </c>
      <c r="BB257" s="22">
        <f t="shared" si="471"/>
        <v>0</v>
      </c>
      <c r="BC257" s="24">
        <f t="shared" si="472"/>
        <v>82</v>
      </c>
    </row>
    <row r="258" spans="1:55" s="204" customFormat="1">
      <c r="A258" s="199"/>
      <c r="B258" s="200"/>
      <c r="C258" s="201" t="s">
        <v>128</v>
      </c>
      <c r="D258" s="137">
        <v>114</v>
      </c>
      <c r="E258" s="162">
        <v>103</v>
      </c>
      <c r="F258" s="162">
        <v>297</v>
      </c>
      <c r="G258" s="162">
        <v>241</v>
      </c>
      <c r="H258" s="137">
        <v>66</v>
      </c>
      <c r="I258" s="137">
        <v>111</v>
      </c>
      <c r="J258" s="162">
        <v>187</v>
      </c>
      <c r="K258" s="137">
        <v>199</v>
      </c>
      <c r="L258" s="22">
        <f>+SUM(D258:K258)</f>
        <v>1318</v>
      </c>
      <c r="M258" s="162">
        <v>0</v>
      </c>
      <c r="N258" s="162">
        <v>0</v>
      </c>
      <c r="O258" s="162">
        <v>0</v>
      </c>
      <c r="P258" s="162">
        <v>0</v>
      </c>
      <c r="Q258" s="162">
        <v>4</v>
      </c>
      <c r="R258" s="162">
        <v>0</v>
      </c>
      <c r="S258" s="162">
        <v>0</v>
      </c>
      <c r="T258" s="162">
        <v>1</v>
      </c>
      <c r="U258" s="162">
        <v>0</v>
      </c>
      <c r="V258" s="137">
        <v>0</v>
      </c>
      <c r="W258" s="137"/>
      <c r="X258" s="137">
        <v>0</v>
      </c>
      <c r="Y258" s="162">
        <v>0</v>
      </c>
      <c r="Z258" s="162">
        <v>47</v>
      </c>
      <c r="AA258" s="271">
        <v>14</v>
      </c>
      <c r="AB258" s="162">
        <v>0</v>
      </c>
      <c r="AC258" s="162">
        <v>1</v>
      </c>
      <c r="AD258" s="162">
        <v>0</v>
      </c>
      <c r="AE258" s="162">
        <v>0</v>
      </c>
      <c r="AF258" s="162">
        <v>0</v>
      </c>
      <c r="AG258" s="22">
        <f>+SUM(M258:AF258)</f>
        <v>67</v>
      </c>
      <c r="AH258" s="22">
        <f t="shared" si="465"/>
        <v>49</v>
      </c>
      <c r="AI258" s="22">
        <f t="shared" si="465"/>
        <v>14</v>
      </c>
      <c r="AJ258" s="162">
        <v>0</v>
      </c>
      <c r="AK258" s="137">
        <v>0</v>
      </c>
      <c r="AL258" s="162">
        <v>0</v>
      </c>
      <c r="AM258" s="22">
        <f>+SUM(AJ258:AL258)</f>
        <v>0</v>
      </c>
      <c r="AN258" s="24">
        <f>+AM258+AG258+L258</f>
        <v>1385</v>
      </c>
      <c r="AQ258" s="43">
        <f t="shared" si="466"/>
        <v>24.875</v>
      </c>
      <c r="AR258" s="43">
        <f t="shared" si="467"/>
        <v>3.35</v>
      </c>
      <c r="AS258" s="43">
        <f t="shared" si="467"/>
        <v>9.8000000000000007</v>
      </c>
      <c r="AT258" s="43">
        <f t="shared" si="467"/>
        <v>0.93333333333333335</v>
      </c>
      <c r="AU258" s="43">
        <f t="shared" si="468"/>
        <v>0</v>
      </c>
      <c r="AV258" s="44">
        <f t="shared" si="468"/>
        <v>44.677419354838712</v>
      </c>
      <c r="AW258" s="23"/>
      <c r="AX258" s="22">
        <f>MEDIAN($D258:$K258)</f>
        <v>150.5</v>
      </c>
      <c r="AY258" s="22">
        <f>MEDIAN($M258:$AF258)</f>
        <v>0</v>
      </c>
      <c r="AZ258" s="22">
        <f t="shared" si="469"/>
        <v>1</v>
      </c>
      <c r="BA258" s="22">
        <f t="shared" si="470"/>
        <v>0</v>
      </c>
      <c r="BB258" s="22">
        <f t="shared" si="471"/>
        <v>0</v>
      </c>
      <c r="BC258" s="24">
        <f t="shared" si="472"/>
        <v>0</v>
      </c>
    </row>
    <row r="259" spans="1:55" s="204" customFormat="1">
      <c r="A259" s="199"/>
      <c r="B259" s="200"/>
      <c r="C259" s="201" t="s">
        <v>127</v>
      </c>
      <c r="D259" s="137">
        <v>17</v>
      </c>
      <c r="E259" s="162">
        <v>83</v>
      </c>
      <c r="F259" s="162">
        <v>0</v>
      </c>
      <c r="G259" s="162">
        <v>129</v>
      </c>
      <c r="H259" s="137">
        <v>64</v>
      </c>
      <c r="I259" s="137">
        <v>85</v>
      </c>
      <c r="J259" s="162">
        <v>33</v>
      </c>
      <c r="K259" s="137">
        <v>54</v>
      </c>
      <c r="L259" s="22">
        <f>+SUM(D259:K259)</f>
        <v>465</v>
      </c>
      <c r="M259" s="162">
        <v>0</v>
      </c>
      <c r="N259" s="162">
        <v>0</v>
      </c>
      <c r="O259" s="162">
        <v>0</v>
      </c>
      <c r="P259" s="162">
        <v>0</v>
      </c>
      <c r="Q259" s="162">
        <v>0</v>
      </c>
      <c r="R259" s="162">
        <v>0</v>
      </c>
      <c r="S259" s="162">
        <v>0</v>
      </c>
      <c r="T259" s="162">
        <v>0</v>
      </c>
      <c r="U259" s="162">
        <v>0</v>
      </c>
      <c r="V259" s="137">
        <v>0</v>
      </c>
      <c r="W259" s="137"/>
      <c r="X259" s="137">
        <v>0</v>
      </c>
      <c r="Y259" s="162">
        <v>0</v>
      </c>
      <c r="Z259" s="162">
        <v>3</v>
      </c>
      <c r="AA259" s="271">
        <v>2</v>
      </c>
      <c r="AB259" s="162">
        <v>0</v>
      </c>
      <c r="AC259" s="162">
        <v>0</v>
      </c>
      <c r="AD259" s="162">
        <v>0</v>
      </c>
      <c r="AE259" s="162">
        <v>0</v>
      </c>
      <c r="AF259" s="162">
        <v>0</v>
      </c>
      <c r="AG259" s="22">
        <f>+SUM(M259:AF259)</f>
        <v>5</v>
      </c>
      <c r="AH259" s="22">
        <f t="shared" si="465"/>
        <v>3</v>
      </c>
      <c r="AI259" s="22">
        <f t="shared" si="465"/>
        <v>2</v>
      </c>
      <c r="AJ259" s="162">
        <v>0</v>
      </c>
      <c r="AK259" s="137">
        <v>0</v>
      </c>
      <c r="AL259" s="162">
        <v>0</v>
      </c>
      <c r="AM259" s="22">
        <f>+SUM(AJ259:AL259)</f>
        <v>0</v>
      </c>
      <c r="AN259" s="24">
        <f>+AM259+AG259+L259</f>
        <v>470</v>
      </c>
      <c r="AQ259" s="43">
        <f t="shared" si="466"/>
        <v>6.75</v>
      </c>
      <c r="AR259" s="43">
        <f t="shared" si="467"/>
        <v>0.25</v>
      </c>
      <c r="AS259" s="43">
        <f t="shared" si="467"/>
        <v>0.6</v>
      </c>
      <c r="AT259" s="43">
        <f t="shared" si="467"/>
        <v>0.13333333333333333</v>
      </c>
      <c r="AU259" s="43">
        <f t="shared" si="468"/>
        <v>0</v>
      </c>
      <c r="AV259" s="44">
        <f t="shared" si="468"/>
        <v>15.161290322580646</v>
      </c>
      <c r="AW259" s="23"/>
      <c r="AX259" s="276">
        <f>MEDIAN($D259:$K259)</f>
        <v>59</v>
      </c>
      <c r="AY259" s="276">
        <f>MEDIAN($M259:$AF259)</f>
        <v>0</v>
      </c>
      <c r="AZ259" s="276">
        <f t="shared" si="469"/>
        <v>0</v>
      </c>
      <c r="BA259" s="276">
        <f t="shared" si="470"/>
        <v>0</v>
      </c>
      <c r="BB259" s="276">
        <f t="shared" si="471"/>
        <v>0</v>
      </c>
      <c r="BC259" s="24">
        <f t="shared" si="472"/>
        <v>0</v>
      </c>
    </row>
    <row r="260" spans="1:55" s="204" customFormat="1">
      <c r="A260" s="199"/>
      <c r="B260" s="200"/>
      <c r="C260" s="201" t="s">
        <v>126</v>
      </c>
      <c r="D260" s="110">
        <f t="shared" ref="D260:V260" si="473">SUM(D256:D259)</f>
        <v>3094</v>
      </c>
      <c r="E260" s="28">
        <f t="shared" si="473"/>
        <v>1367</v>
      </c>
      <c r="F260" s="28">
        <f t="shared" si="473"/>
        <v>3412</v>
      </c>
      <c r="G260" s="28">
        <f t="shared" si="473"/>
        <v>3455</v>
      </c>
      <c r="H260" s="141">
        <f t="shared" si="473"/>
        <v>1948</v>
      </c>
      <c r="I260" s="141">
        <f t="shared" si="473"/>
        <v>1910</v>
      </c>
      <c r="J260" s="28">
        <f t="shared" si="473"/>
        <v>2403</v>
      </c>
      <c r="K260" s="141">
        <f t="shared" si="473"/>
        <v>2356</v>
      </c>
      <c r="L260" s="25">
        <f t="shared" si="473"/>
        <v>19945</v>
      </c>
      <c r="M260" s="28">
        <f t="shared" si="473"/>
        <v>30</v>
      </c>
      <c r="N260" s="28">
        <f t="shared" si="473"/>
        <v>55</v>
      </c>
      <c r="O260" s="28">
        <f t="shared" si="473"/>
        <v>723</v>
      </c>
      <c r="P260" s="28">
        <f t="shared" si="473"/>
        <v>177</v>
      </c>
      <c r="Q260" s="28">
        <f t="shared" si="473"/>
        <v>686</v>
      </c>
      <c r="R260" s="28">
        <f t="shared" si="473"/>
        <v>126</v>
      </c>
      <c r="S260" s="28">
        <f t="shared" si="473"/>
        <v>60</v>
      </c>
      <c r="T260" s="28">
        <f t="shared" si="473"/>
        <v>198</v>
      </c>
      <c r="U260" s="28">
        <f t="shared" si="473"/>
        <v>87</v>
      </c>
      <c r="V260" s="141">
        <f t="shared" si="473"/>
        <v>16</v>
      </c>
      <c r="W260" s="141">
        <f t="shared" ref="W260:X260" si="474">SUM(W256:W259)</f>
        <v>47</v>
      </c>
      <c r="X260" s="141">
        <f t="shared" si="474"/>
        <v>2</v>
      </c>
      <c r="Y260" s="28">
        <f t="shared" ref="Y260:AN260" si="475">SUM(Y256:Y259)</f>
        <v>103</v>
      </c>
      <c r="Z260" s="28">
        <f t="shared" si="475"/>
        <v>1779</v>
      </c>
      <c r="AA260" s="29">
        <f t="shared" si="475"/>
        <v>267</v>
      </c>
      <c r="AB260" s="28">
        <f t="shared" si="475"/>
        <v>100</v>
      </c>
      <c r="AC260" s="28">
        <f t="shared" si="475"/>
        <v>475</v>
      </c>
      <c r="AD260" s="28">
        <f t="shared" si="475"/>
        <v>318</v>
      </c>
      <c r="AE260" s="28">
        <f t="shared" si="475"/>
        <v>125</v>
      </c>
      <c r="AF260" s="28">
        <f t="shared" si="475"/>
        <v>835</v>
      </c>
      <c r="AG260" s="25">
        <f t="shared" si="475"/>
        <v>6209</v>
      </c>
      <c r="AH260" s="25">
        <f t="shared" si="475"/>
        <v>3493</v>
      </c>
      <c r="AI260" s="25">
        <f t="shared" si="475"/>
        <v>974</v>
      </c>
      <c r="AJ260" s="28">
        <f t="shared" si="475"/>
        <v>0</v>
      </c>
      <c r="AK260" s="141">
        <f t="shared" si="475"/>
        <v>0</v>
      </c>
      <c r="AL260" s="28">
        <f t="shared" si="475"/>
        <v>0</v>
      </c>
      <c r="AM260" s="25">
        <f t="shared" si="475"/>
        <v>0</v>
      </c>
      <c r="AN260" s="305">
        <f t="shared" si="475"/>
        <v>26154</v>
      </c>
      <c r="AQ260" s="45">
        <f>K260/AQ$5</f>
        <v>294.5</v>
      </c>
      <c r="AR260" s="45">
        <f>AG260/AR$5</f>
        <v>310.45</v>
      </c>
      <c r="AS260" s="45">
        <f>AH260/AS$5</f>
        <v>698.6</v>
      </c>
      <c r="AT260" s="45">
        <f>AI260/AT$5</f>
        <v>64.933333333333337</v>
      </c>
      <c r="AU260" s="45">
        <f>AM260/AU$5</f>
        <v>0</v>
      </c>
      <c r="AV260" s="211">
        <f>AN260/AV$5</f>
        <v>843.67741935483866</v>
      </c>
      <c r="AW260" s="23"/>
      <c r="AX260" s="22">
        <f>MEDIAN($D260:$K260)</f>
        <v>2379.5</v>
      </c>
      <c r="AY260" s="22">
        <f>MEDIAN($M260:$AF260)</f>
        <v>125.5</v>
      </c>
      <c r="AZ260" s="22">
        <f t="shared" si="469"/>
        <v>686</v>
      </c>
      <c r="BA260" s="22">
        <f t="shared" si="470"/>
        <v>87</v>
      </c>
      <c r="BB260" s="22">
        <f t="shared" si="471"/>
        <v>0</v>
      </c>
      <c r="BC260" s="305">
        <f t="shared" si="472"/>
        <v>198</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9</v>
      </c>
      <c r="G262" s="162">
        <v>0</v>
      </c>
      <c r="H262" s="137">
        <v>0</v>
      </c>
      <c r="I262" s="137">
        <v>89</v>
      </c>
      <c r="J262" s="162">
        <v>0</v>
      </c>
      <c r="K262" s="137">
        <v>91</v>
      </c>
      <c r="L262" s="22">
        <f>+SUM(D262:K262)</f>
        <v>189</v>
      </c>
      <c r="M262" s="162">
        <v>0</v>
      </c>
      <c r="N262" s="162">
        <v>0</v>
      </c>
      <c r="O262" s="162">
        <v>0</v>
      </c>
      <c r="P262" s="162">
        <v>35</v>
      </c>
      <c r="Q262" s="162">
        <v>0</v>
      </c>
      <c r="R262" s="162">
        <v>0</v>
      </c>
      <c r="S262" s="162">
        <v>0</v>
      </c>
      <c r="T262" s="162">
        <v>6</v>
      </c>
      <c r="U262" s="162">
        <v>0</v>
      </c>
      <c r="V262" s="137">
        <v>0</v>
      </c>
      <c r="W262" s="137"/>
      <c r="X262" s="137">
        <v>0</v>
      </c>
      <c r="Y262" s="162">
        <v>0</v>
      </c>
      <c r="Z262" s="162">
        <v>1</v>
      </c>
      <c r="AA262" s="271">
        <v>0</v>
      </c>
      <c r="AB262" s="162">
        <v>0</v>
      </c>
      <c r="AC262" s="162">
        <v>0</v>
      </c>
      <c r="AD262" s="162">
        <v>0</v>
      </c>
      <c r="AE262" s="162">
        <v>0</v>
      </c>
      <c r="AF262" s="162">
        <v>0</v>
      </c>
      <c r="AG262" s="22">
        <f>+SUM(M262:AF262)</f>
        <v>42</v>
      </c>
      <c r="AH262" s="22">
        <f t="shared" ref="AH262:AI264" si="476">AC262+AD262+Z262+T262+O262</f>
        <v>7</v>
      </c>
      <c r="AI262" s="22">
        <f t="shared" si="476"/>
        <v>35</v>
      </c>
      <c r="AJ262" s="162">
        <v>0</v>
      </c>
      <c r="AK262" s="137">
        <v>0</v>
      </c>
      <c r="AL262" s="162">
        <v>0</v>
      </c>
      <c r="AM262" s="22">
        <f>+SUM(AJ262:AL262)</f>
        <v>0</v>
      </c>
      <c r="AN262" s="24">
        <f>+AM262+AG262+L262</f>
        <v>231</v>
      </c>
      <c r="AQ262" s="43">
        <f t="shared" ref="AQ262:AQ264" si="477">K262/AQ$5</f>
        <v>11.375</v>
      </c>
      <c r="AR262" s="43">
        <f t="shared" ref="AR262:AT264" si="478">AG262/AR$5</f>
        <v>2.1</v>
      </c>
      <c r="AS262" s="43">
        <f t="shared" si="478"/>
        <v>1.4</v>
      </c>
      <c r="AT262" s="43">
        <f t="shared" si="478"/>
        <v>2.3333333333333335</v>
      </c>
      <c r="AU262" s="43">
        <f t="shared" ref="AU262:AV264" si="479">AM262/AU$5</f>
        <v>0</v>
      </c>
      <c r="AV262" s="44">
        <f t="shared" si="479"/>
        <v>7.4516129032258061</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204" customFormat="1">
      <c r="A263" s="199"/>
      <c r="B263" s="200"/>
      <c r="C263" s="201" t="s">
        <v>123</v>
      </c>
      <c r="D263" s="137">
        <v>166</v>
      </c>
      <c r="E263" s="162">
        <v>0</v>
      </c>
      <c r="F263" s="162">
        <v>642</v>
      </c>
      <c r="G263" s="162">
        <v>0</v>
      </c>
      <c r="H263" s="137">
        <v>0</v>
      </c>
      <c r="I263" s="137">
        <v>64</v>
      </c>
      <c r="J263" s="162">
        <v>3</v>
      </c>
      <c r="K263" s="137">
        <v>0</v>
      </c>
      <c r="L263" s="22">
        <f>+SUM(D263:K263)</f>
        <v>875</v>
      </c>
      <c r="M263" s="162">
        <v>0</v>
      </c>
      <c r="N263" s="162">
        <v>291</v>
      </c>
      <c r="O263" s="162">
        <v>261</v>
      </c>
      <c r="P263" s="162">
        <v>188</v>
      </c>
      <c r="Q263" s="162">
        <v>35</v>
      </c>
      <c r="R263" s="162">
        <v>0</v>
      </c>
      <c r="S263" s="162">
        <v>209</v>
      </c>
      <c r="T263" s="162">
        <v>174</v>
      </c>
      <c r="U263" s="162">
        <v>344</v>
      </c>
      <c r="V263" s="137">
        <v>0</v>
      </c>
      <c r="W263" s="137">
        <v>258</v>
      </c>
      <c r="X263" s="137">
        <v>0</v>
      </c>
      <c r="Y263" s="162">
        <v>766</v>
      </c>
      <c r="Z263" s="162">
        <v>296</v>
      </c>
      <c r="AA263" s="271">
        <v>0</v>
      </c>
      <c r="AB263" s="162">
        <v>276</v>
      </c>
      <c r="AC263" s="162">
        <v>958</v>
      </c>
      <c r="AD263" s="162">
        <v>1295</v>
      </c>
      <c r="AE263" s="162">
        <v>113</v>
      </c>
      <c r="AF263" s="162">
        <v>0</v>
      </c>
      <c r="AG263" s="22">
        <f>+SUM(M263:AF263)</f>
        <v>5464</v>
      </c>
      <c r="AH263" s="22">
        <f t="shared" si="476"/>
        <v>2984</v>
      </c>
      <c r="AI263" s="22">
        <f t="shared" si="476"/>
        <v>1940</v>
      </c>
      <c r="AJ263" s="162">
        <v>0</v>
      </c>
      <c r="AK263" s="137">
        <v>0</v>
      </c>
      <c r="AL263" s="162">
        <v>12</v>
      </c>
      <c r="AM263" s="22">
        <f>+SUM(AJ263:AL263)</f>
        <v>12</v>
      </c>
      <c r="AN263" s="24">
        <f>+AM263+AG263+L263</f>
        <v>6351</v>
      </c>
      <c r="AQ263" s="43">
        <f t="shared" si="477"/>
        <v>0</v>
      </c>
      <c r="AR263" s="43">
        <f t="shared" si="478"/>
        <v>273.2</v>
      </c>
      <c r="AS263" s="43">
        <f t="shared" si="478"/>
        <v>596.79999999999995</v>
      </c>
      <c r="AT263" s="43">
        <f t="shared" si="478"/>
        <v>129.33333333333334</v>
      </c>
      <c r="AU263" s="43">
        <f t="shared" si="479"/>
        <v>4</v>
      </c>
      <c r="AV263" s="44">
        <f t="shared" si="479"/>
        <v>204.87096774193549</v>
      </c>
      <c r="AW263" s="23"/>
      <c r="AX263" s="22">
        <f>MEDIAN($D263:$K263)</f>
        <v>1.5</v>
      </c>
      <c r="AY263" s="22">
        <f>MEDIAN($M263:$AF263)</f>
        <v>198.5</v>
      </c>
      <c r="AZ263" s="22">
        <f t="shared" si="480"/>
        <v>261</v>
      </c>
      <c r="BA263" s="22">
        <f t="shared" si="481"/>
        <v>188</v>
      </c>
      <c r="BB263" s="22">
        <f t="shared" si="482"/>
        <v>0</v>
      </c>
      <c r="BC263" s="24">
        <f t="shared" si="483"/>
        <v>64</v>
      </c>
    </row>
    <row r="264" spans="1:55" s="204" customFormat="1">
      <c r="A264" s="199"/>
      <c r="B264" s="200"/>
      <c r="C264" s="201" t="s">
        <v>122</v>
      </c>
      <c r="D264" s="137">
        <v>174</v>
      </c>
      <c r="E264" s="162">
        <v>0</v>
      </c>
      <c r="F264" s="162">
        <v>0</v>
      </c>
      <c r="G264" s="162">
        <v>290</v>
      </c>
      <c r="H264" s="137">
        <v>0</v>
      </c>
      <c r="I264" s="137">
        <v>0</v>
      </c>
      <c r="J264" s="162">
        <v>31</v>
      </c>
      <c r="K264" s="137">
        <v>0</v>
      </c>
      <c r="L264" s="22">
        <f>+SUM(D264:K264)</f>
        <v>495</v>
      </c>
      <c r="M264" s="162">
        <v>37</v>
      </c>
      <c r="N264" s="162">
        <v>0</v>
      </c>
      <c r="O264" s="162">
        <v>0</v>
      </c>
      <c r="P264" s="162">
        <v>0</v>
      </c>
      <c r="Q264" s="162">
        <v>591</v>
      </c>
      <c r="R264" s="162">
        <v>112</v>
      </c>
      <c r="S264" s="162">
        <v>0</v>
      </c>
      <c r="T264" s="162">
        <v>0</v>
      </c>
      <c r="U264" s="162">
        <v>127</v>
      </c>
      <c r="V264" s="137">
        <v>216</v>
      </c>
      <c r="W264" s="137"/>
      <c r="X264" s="137">
        <v>0</v>
      </c>
      <c r="Y264" s="162">
        <v>0</v>
      </c>
      <c r="Z264" s="162">
        <v>0</v>
      </c>
      <c r="AA264" s="271">
        <v>289</v>
      </c>
      <c r="AB264" s="162">
        <v>0</v>
      </c>
      <c r="AC264" s="162">
        <v>0</v>
      </c>
      <c r="AD264" s="162">
        <v>0</v>
      </c>
      <c r="AE264" s="162">
        <v>0</v>
      </c>
      <c r="AF264" s="162">
        <v>199</v>
      </c>
      <c r="AG264" s="22">
        <f>+SUM(M264:AF264)</f>
        <v>1571</v>
      </c>
      <c r="AH264" s="22">
        <f t="shared" si="476"/>
        <v>0</v>
      </c>
      <c r="AI264" s="22">
        <f t="shared" si="476"/>
        <v>416</v>
      </c>
      <c r="AJ264" s="162">
        <v>0</v>
      </c>
      <c r="AK264" s="137">
        <v>0</v>
      </c>
      <c r="AL264" s="162">
        <v>0</v>
      </c>
      <c r="AM264" s="22">
        <f>+SUM(AJ264:AL264)</f>
        <v>0</v>
      </c>
      <c r="AN264" s="24">
        <f>+AM264+AG264+L264</f>
        <v>2066</v>
      </c>
      <c r="AQ264" s="43">
        <f t="shared" si="477"/>
        <v>0</v>
      </c>
      <c r="AR264" s="43">
        <f t="shared" si="478"/>
        <v>78.55</v>
      </c>
      <c r="AS264" s="43">
        <f t="shared" si="478"/>
        <v>0</v>
      </c>
      <c r="AT264" s="43">
        <f t="shared" si="478"/>
        <v>27.733333333333334</v>
      </c>
      <c r="AU264" s="43">
        <f t="shared" si="479"/>
        <v>0</v>
      </c>
      <c r="AV264" s="44">
        <f t="shared" si="479"/>
        <v>66.645161290322577</v>
      </c>
      <c r="AW264" s="23"/>
      <c r="AX264" s="276">
        <f>MEDIAN($D264:$K264)</f>
        <v>0</v>
      </c>
      <c r="AY264" s="276">
        <f>MEDIAN($M264:$AF264)</f>
        <v>0</v>
      </c>
      <c r="AZ264" s="276">
        <f t="shared" si="480"/>
        <v>0</v>
      </c>
      <c r="BA264" s="276">
        <f t="shared" si="481"/>
        <v>0</v>
      </c>
      <c r="BB264" s="276">
        <f t="shared" si="482"/>
        <v>0</v>
      </c>
      <c r="BC264" s="24">
        <f t="shared" si="483"/>
        <v>0</v>
      </c>
    </row>
    <row r="265" spans="1:55" s="204" customFormat="1">
      <c r="A265" s="199"/>
      <c r="B265" s="200"/>
      <c r="C265" s="201" t="s">
        <v>121</v>
      </c>
      <c r="D265" s="27">
        <f t="shared" ref="D265:L265" si="484">SUM(D262:D264)</f>
        <v>340</v>
      </c>
      <c r="E265" s="28">
        <f t="shared" si="484"/>
        <v>0</v>
      </c>
      <c r="F265" s="28">
        <f t="shared" si="484"/>
        <v>651</v>
      </c>
      <c r="G265" s="28">
        <f t="shared" si="484"/>
        <v>290</v>
      </c>
      <c r="H265" s="141">
        <f t="shared" si="484"/>
        <v>0</v>
      </c>
      <c r="I265" s="141">
        <f t="shared" si="484"/>
        <v>153</v>
      </c>
      <c r="J265" s="28">
        <f t="shared" si="484"/>
        <v>34</v>
      </c>
      <c r="K265" s="141">
        <f t="shared" si="484"/>
        <v>91</v>
      </c>
      <c r="L265" s="25">
        <f t="shared" si="484"/>
        <v>1559</v>
      </c>
      <c r="M265" s="28">
        <v>37</v>
      </c>
      <c r="N265" s="28">
        <v>291</v>
      </c>
      <c r="O265" s="28">
        <v>261</v>
      </c>
      <c r="P265" s="28">
        <v>223</v>
      </c>
      <c r="Q265" s="28">
        <v>626</v>
      </c>
      <c r="R265" s="28">
        <v>112</v>
      </c>
      <c r="S265" s="28">
        <v>209</v>
      </c>
      <c r="T265" s="28">
        <v>180</v>
      </c>
      <c r="U265" s="28">
        <v>471</v>
      </c>
      <c r="V265" s="141">
        <v>216</v>
      </c>
      <c r="W265" s="141">
        <v>258</v>
      </c>
      <c r="X265" s="141">
        <v>0</v>
      </c>
      <c r="Y265" s="28">
        <v>766</v>
      </c>
      <c r="Z265" s="28">
        <v>297</v>
      </c>
      <c r="AA265" s="29">
        <v>289</v>
      </c>
      <c r="AB265" s="28">
        <v>276</v>
      </c>
      <c r="AC265" s="28">
        <v>958</v>
      </c>
      <c r="AD265" s="28">
        <v>1295</v>
      </c>
      <c r="AE265" s="28">
        <v>113</v>
      </c>
      <c r="AF265" s="28">
        <v>199</v>
      </c>
      <c r="AG265" s="25">
        <f t="shared" ref="AG265:AN265" si="485">SUM(AG262:AG264)</f>
        <v>7077</v>
      </c>
      <c r="AH265" s="25">
        <f t="shared" si="485"/>
        <v>2991</v>
      </c>
      <c r="AI265" s="25">
        <f t="shared" si="485"/>
        <v>2391</v>
      </c>
      <c r="AJ265" s="28">
        <f t="shared" si="485"/>
        <v>0</v>
      </c>
      <c r="AK265" s="141">
        <f t="shared" si="485"/>
        <v>0</v>
      </c>
      <c r="AL265" s="28">
        <f t="shared" si="485"/>
        <v>12</v>
      </c>
      <c r="AM265" s="25">
        <f t="shared" si="485"/>
        <v>12</v>
      </c>
      <c r="AN265" s="305">
        <f t="shared" si="485"/>
        <v>8648</v>
      </c>
      <c r="AQ265" s="45">
        <f>K265/AQ$5</f>
        <v>11.375</v>
      </c>
      <c r="AR265" s="45">
        <f t="shared" ref="AR265:AT266" si="486">AG265/AR$5</f>
        <v>353.85</v>
      </c>
      <c r="AS265" s="45">
        <f t="shared" si="486"/>
        <v>598.20000000000005</v>
      </c>
      <c r="AT265" s="45">
        <f t="shared" si="486"/>
        <v>159.4</v>
      </c>
      <c r="AU265" s="45">
        <f>AM265/AU$5</f>
        <v>4</v>
      </c>
      <c r="AV265" s="211">
        <f>AN265/AV$5</f>
        <v>278.96774193548384</v>
      </c>
      <c r="AW265" s="23"/>
      <c r="AX265" s="22">
        <f>MEDIAN($D265:$K265)</f>
        <v>122</v>
      </c>
      <c r="AY265" s="22">
        <f>MEDIAN($M265:$AF265)</f>
        <v>259.5</v>
      </c>
      <c r="AZ265" s="22">
        <f t="shared" si="480"/>
        <v>297</v>
      </c>
      <c r="BA265" s="22">
        <f t="shared" si="481"/>
        <v>223</v>
      </c>
      <c r="BB265" s="22">
        <f t="shared" si="482"/>
        <v>0</v>
      </c>
      <c r="BC265" s="305">
        <f t="shared" si="483"/>
        <v>216</v>
      </c>
    </row>
    <row r="266" spans="1:55" s="204" customFormat="1">
      <c r="A266" s="199"/>
      <c r="B266" s="207" t="s">
        <v>120</v>
      </c>
      <c r="C266" s="201"/>
      <c r="D266" s="26">
        <f t="shared" ref="D266:V266" si="487">D254+D260+D265</f>
        <v>15522</v>
      </c>
      <c r="E266" s="306">
        <f t="shared" si="487"/>
        <v>3093</v>
      </c>
      <c r="F266" s="306">
        <f t="shared" si="487"/>
        <v>20475</v>
      </c>
      <c r="G266" s="306">
        <f t="shared" si="487"/>
        <v>29451</v>
      </c>
      <c r="H266" s="142">
        <f t="shared" si="487"/>
        <v>12089</v>
      </c>
      <c r="I266" s="142">
        <f t="shared" si="487"/>
        <v>17580</v>
      </c>
      <c r="J266" s="306">
        <f t="shared" si="487"/>
        <v>10134</v>
      </c>
      <c r="K266" s="142">
        <f t="shared" si="487"/>
        <v>16844</v>
      </c>
      <c r="L266" s="25">
        <f t="shared" si="487"/>
        <v>125188</v>
      </c>
      <c r="M266" s="306">
        <f t="shared" si="487"/>
        <v>2391</v>
      </c>
      <c r="N266" s="306">
        <f t="shared" si="487"/>
        <v>2946</v>
      </c>
      <c r="O266" s="306">
        <f t="shared" si="487"/>
        <v>5967</v>
      </c>
      <c r="P266" s="306">
        <f t="shared" si="487"/>
        <v>3101</v>
      </c>
      <c r="Q266" s="306">
        <f t="shared" si="487"/>
        <v>6536</v>
      </c>
      <c r="R266" s="306">
        <f t="shared" si="487"/>
        <v>3231</v>
      </c>
      <c r="S266" s="306">
        <f t="shared" si="487"/>
        <v>3453</v>
      </c>
      <c r="T266" s="306">
        <f t="shared" si="487"/>
        <v>3669</v>
      </c>
      <c r="U266" s="306">
        <f t="shared" si="487"/>
        <v>4669</v>
      </c>
      <c r="V266" s="142">
        <f t="shared" si="487"/>
        <v>2943</v>
      </c>
      <c r="W266" s="142">
        <f t="shared" ref="W266:X266" si="488">W254+W260+W265</f>
        <v>1710</v>
      </c>
      <c r="X266" s="142">
        <f t="shared" si="488"/>
        <v>1690</v>
      </c>
      <c r="Y266" s="306">
        <f t="shared" ref="Y266:AN266" si="489">Y254+Y260+Y265</f>
        <v>7527</v>
      </c>
      <c r="Z266" s="306">
        <f t="shared" si="489"/>
        <v>9809</v>
      </c>
      <c r="AA266" s="307">
        <f t="shared" si="489"/>
        <v>4716</v>
      </c>
      <c r="AB266" s="306">
        <f t="shared" si="489"/>
        <v>2362</v>
      </c>
      <c r="AC266" s="306">
        <f t="shared" si="489"/>
        <v>6451</v>
      </c>
      <c r="AD266" s="306">
        <f t="shared" si="489"/>
        <v>4261</v>
      </c>
      <c r="AE266" s="306">
        <f t="shared" si="489"/>
        <v>1584</v>
      </c>
      <c r="AF266" s="306">
        <f t="shared" si="489"/>
        <v>4065</v>
      </c>
      <c r="AG266" s="25">
        <f t="shared" si="489"/>
        <v>83081</v>
      </c>
      <c r="AH266" s="25">
        <f t="shared" si="489"/>
        <v>30157</v>
      </c>
      <c r="AI266" s="25">
        <f t="shared" si="489"/>
        <v>18331</v>
      </c>
      <c r="AJ266" s="306">
        <f t="shared" si="489"/>
        <v>19704</v>
      </c>
      <c r="AK266" s="142">
        <f t="shared" si="489"/>
        <v>1764</v>
      </c>
      <c r="AL266" s="306">
        <f t="shared" si="489"/>
        <v>2608</v>
      </c>
      <c r="AM266" s="25">
        <f t="shared" si="489"/>
        <v>24076</v>
      </c>
      <c r="AN266" s="305">
        <f t="shared" si="489"/>
        <v>232345</v>
      </c>
      <c r="AQ266" s="45">
        <f>K266/AQ$5</f>
        <v>2105.5</v>
      </c>
      <c r="AR266" s="45">
        <f t="shared" si="486"/>
        <v>4154.05</v>
      </c>
      <c r="AS266" s="45">
        <f t="shared" si="486"/>
        <v>6031.4</v>
      </c>
      <c r="AT266" s="45">
        <f t="shared" si="486"/>
        <v>1222.0666666666666</v>
      </c>
      <c r="AU266" s="45">
        <f>AM266/AU$5</f>
        <v>8025.333333333333</v>
      </c>
      <c r="AV266" s="211">
        <f>AN266/AV$5</f>
        <v>7495</v>
      </c>
      <c r="AW266" s="23"/>
      <c r="AX266" s="25">
        <f>MEDIAN($D266:$K266)</f>
        <v>16183</v>
      </c>
      <c r="AY266" s="25">
        <f>MEDIAN($M266:$AF266)</f>
        <v>3561</v>
      </c>
      <c r="AZ266" s="25">
        <f t="shared" si="480"/>
        <v>5967</v>
      </c>
      <c r="BA266" s="25">
        <f t="shared" si="481"/>
        <v>2946</v>
      </c>
      <c r="BB266" s="25">
        <f t="shared" si="482"/>
        <v>2608</v>
      </c>
      <c r="BC266" s="305">
        <f t="shared" si="483"/>
        <v>4261</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15182</v>
      </c>
      <c r="E268" s="162">
        <v>3000</v>
      </c>
      <c r="F268" s="162">
        <v>14002</v>
      </c>
      <c r="G268" s="162">
        <v>29451</v>
      </c>
      <c r="H268" s="137">
        <v>12090</v>
      </c>
      <c r="I268" s="137">
        <v>16891</v>
      </c>
      <c r="J268" s="162">
        <v>9723</v>
      </c>
      <c r="K268" s="137">
        <v>16752</v>
      </c>
      <c r="L268" s="22">
        <f>+SUM(D268:K268)</f>
        <v>117091</v>
      </c>
      <c r="M268" s="162">
        <v>975</v>
      </c>
      <c r="N268" s="162">
        <v>2846</v>
      </c>
      <c r="O268" s="162">
        <v>5773</v>
      </c>
      <c r="P268" s="162">
        <v>3020</v>
      </c>
      <c r="Q268" s="162">
        <v>6442</v>
      </c>
      <c r="R268" s="162">
        <v>2038</v>
      </c>
      <c r="S268" s="162">
        <v>2619</v>
      </c>
      <c r="T268" s="162">
        <v>3375</v>
      </c>
      <c r="U268" s="162">
        <v>2516</v>
      </c>
      <c r="V268" s="137">
        <v>1183</v>
      </c>
      <c r="W268" s="137">
        <v>1710</v>
      </c>
      <c r="X268" s="137">
        <v>178</v>
      </c>
      <c r="Y268" s="162">
        <v>0</v>
      </c>
      <c r="Z268" s="162">
        <v>8506</v>
      </c>
      <c r="AA268" s="271">
        <v>4717</v>
      </c>
      <c r="AB268" s="162">
        <v>2186</v>
      </c>
      <c r="AC268" s="162">
        <v>5447</v>
      </c>
      <c r="AD268" s="162">
        <v>4261</v>
      </c>
      <c r="AE268" s="162">
        <v>1202</v>
      </c>
      <c r="AF268" s="162">
        <v>3420</v>
      </c>
      <c r="AG268" s="22">
        <f>+SUM(M268:AF268)</f>
        <v>62414</v>
      </c>
      <c r="AH268" s="22">
        <f t="shared" ref="AH268:AI270" si="490">AC268+AD268+Z268+T268+O268</f>
        <v>27362</v>
      </c>
      <c r="AI268" s="22">
        <f t="shared" si="490"/>
        <v>15716</v>
      </c>
      <c r="AJ268" s="162">
        <v>11830</v>
      </c>
      <c r="AK268" s="137">
        <v>1764</v>
      </c>
      <c r="AL268" s="162">
        <v>1525</v>
      </c>
      <c r="AM268" s="22">
        <f>+SUM(AJ268:AL268)</f>
        <v>15119</v>
      </c>
      <c r="AN268" s="24">
        <f>+AM268+AG268+L268</f>
        <v>194624</v>
      </c>
      <c r="AQ268" s="43">
        <f t="shared" ref="AQ268:AQ270" si="491">K268/AQ$5</f>
        <v>2094</v>
      </c>
      <c r="AR268" s="43">
        <f t="shared" ref="AR268:AT270" si="492">AG268/AR$5</f>
        <v>3120.7</v>
      </c>
      <c r="AS268" s="43">
        <f t="shared" si="492"/>
        <v>5472.4</v>
      </c>
      <c r="AT268" s="43">
        <f t="shared" si="492"/>
        <v>1047.7333333333333</v>
      </c>
      <c r="AU268" s="43">
        <f t="shared" ref="AU268:AV270" si="493">AM268/AU$5</f>
        <v>5039.666666666667</v>
      </c>
      <c r="AV268" s="44">
        <f t="shared" si="493"/>
        <v>6278.1935483870966</v>
      </c>
      <c r="AW268" s="23"/>
      <c r="AX268" s="22">
        <f>MEDIAN($D268:$K268)</f>
        <v>14592</v>
      </c>
      <c r="AY268" s="22">
        <f>MEDIAN($M268:$AF268)</f>
        <v>2732.5</v>
      </c>
      <c r="AZ268" s="22">
        <f t="shared" ref="AZ268:AZ271" si="494">MEDIAN($AC268,$AD268,$Z268,$T268,$O268,Q268,AF268)</f>
        <v>5447</v>
      </c>
      <c r="BA268" s="22">
        <f t="shared" ref="BA268:BA271" si="495">MEDIAN(M268,N268,P268,R268,S268,U268,V268,Y268,AA268,AB268,AE268,W268,X268)</f>
        <v>2038</v>
      </c>
      <c r="BB268" s="22">
        <f t="shared" ref="BB268:BB271" si="496">MEDIAN($AJ268:$AL268)</f>
        <v>1764</v>
      </c>
      <c r="BC268" s="24">
        <f t="shared" ref="BC268:BC271" si="497">MEDIAN(D268:K268,M268:AF268,AJ268:AL268)</f>
        <v>3375</v>
      </c>
    </row>
    <row r="269" spans="1:55" s="204" customFormat="1">
      <c r="A269" s="199"/>
      <c r="B269" s="200"/>
      <c r="C269" s="201" t="s">
        <v>117</v>
      </c>
      <c r="D269" s="137">
        <v>166</v>
      </c>
      <c r="E269" s="162">
        <v>94</v>
      </c>
      <c r="F269" s="162">
        <v>6473</v>
      </c>
      <c r="G269" s="162">
        <v>0</v>
      </c>
      <c r="H269" s="137">
        <v>0</v>
      </c>
      <c r="I269" s="137">
        <v>690</v>
      </c>
      <c r="J269" s="162">
        <v>411</v>
      </c>
      <c r="K269" s="137">
        <v>0</v>
      </c>
      <c r="L269" s="22">
        <f>+SUM(D269:K269)</f>
        <v>7834</v>
      </c>
      <c r="M269" s="162">
        <v>31</v>
      </c>
      <c r="N269" s="162">
        <v>0</v>
      </c>
      <c r="O269" s="162">
        <v>194</v>
      </c>
      <c r="P269" s="162">
        <v>72</v>
      </c>
      <c r="Q269" s="162">
        <v>94</v>
      </c>
      <c r="R269" s="162">
        <v>260</v>
      </c>
      <c r="S269" s="162">
        <v>140</v>
      </c>
      <c r="T269" s="162">
        <v>270</v>
      </c>
      <c r="U269" s="162">
        <v>1550</v>
      </c>
      <c r="V269" s="137">
        <v>0</v>
      </c>
      <c r="W269" s="137"/>
      <c r="X269" s="137">
        <v>60</v>
      </c>
      <c r="Y269" s="162">
        <v>7527</v>
      </c>
      <c r="Z269" s="162">
        <v>333</v>
      </c>
      <c r="AA269" s="271">
        <v>0</v>
      </c>
      <c r="AB269" s="162">
        <v>176</v>
      </c>
      <c r="AC269" s="162">
        <v>0</v>
      </c>
      <c r="AD269" s="162">
        <v>0</v>
      </c>
      <c r="AE269" s="162">
        <v>0</v>
      </c>
      <c r="AF269" s="162">
        <v>645</v>
      </c>
      <c r="AG269" s="22">
        <f>+SUM(M269:AF269)</f>
        <v>11352</v>
      </c>
      <c r="AH269" s="22">
        <f t="shared" si="490"/>
        <v>797</v>
      </c>
      <c r="AI269" s="22">
        <f t="shared" si="490"/>
        <v>1622</v>
      </c>
      <c r="AJ269" s="162">
        <v>4642</v>
      </c>
      <c r="AK269" s="137">
        <v>0</v>
      </c>
      <c r="AL269" s="162">
        <v>155</v>
      </c>
      <c r="AM269" s="22">
        <f>+SUM(AJ269:AL269)</f>
        <v>4797</v>
      </c>
      <c r="AN269" s="24">
        <f>+AM269+AG269+L269</f>
        <v>23983</v>
      </c>
      <c r="AQ269" s="43">
        <f t="shared" si="491"/>
        <v>0</v>
      </c>
      <c r="AR269" s="43">
        <f t="shared" si="492"/>
        <v>567.6</v>
      </c>
      <c r="AS269" s="43">
        <f t="shared" si="492"/>
        <v>159.4</v>
      </c>
      <c r="AT269" s="43">
        <f t="shared" si="492"/>
        <v>108.13333333333334</v>
      </c>
      <c r="AU269" s="43">
        <f t="shared" si="493"/>
        <v>1599</v>
      </c>
      <c r="AV269" s="44">
        <f t="shared" si="493"/>
        <v>773.64516129032256</v>
      </c>
      <c r="AW269" s="23"/>
      <c r="AX269" s="22">
        <f>MEDIAN($D269:$K269)</f>
        <v>130</v>
      </c>
      <c r="AY269" s="22">
        <f>MEDIAN($M269:$AF269)</f>
        <v>94</v>
      </c>
      <c r="AZ269" s="22">
        <f t="shared" si="494"/>
        <v>194</v>
      </c>
      <c r="BA269" s="22">
        <f t="shared" si="495"/>
        <v>66</v>
      </c>
      <c r="BB269" s="22">
        <f t="shared" si="496"/>
        <v>155</v>
      </c>
      <c r="BC269" s="24">
        <f t="shared" si="497"/>
        <v>117</v>
      </c>
    </row>
    <row r="270" spans="1:55" s="204" customFormat="1">
      <c r="A270" s="199"/>
      <c r="B270" s="200"/>
      <c r="C270" s="201" t="s">
        <v>116</v>
      </c>
      <c r="D270" s="137">
        <v>174</v>
      </c>
      <c r="E270" s="162">
        <v>0</v>
      </c>
      <c r="F270" s="162">
        <v>0</v>
      </c>
      <c r="G270" s="162">
        <v>0</v>
      </c>
      <c r="H270" s="137">
        <v>0</v>
      </c>
      <c r="I270" s="137">
        <v>0</v>
      </c>
      <c r="J270" s="162">
        <v>0</v>
      </c>
      <c r="K270" s="137">
        <v>91</v>
      </c>
      <c r="L270" s="22">
        <f>+SUM(D270:K270)</f>
        <v>265</v>
      </c>
      <c r="M270" s="162">
        <v>1385</v>
      </c>
      <c r="N270" s="162">
        <v>100</v>
      </c>
      <c r="O270" s="162">
        <v>0</v>
      </c>
      <c r="P270" s="162">
        <v>10</v>
      </c>
      <c r="Q270" s="162">
        <v>0</v>
      </c>
      <c r="R270" s="162">
        <v>933</v>
      </c>
      <c r="S270" s="162">
        <v>694</v>
      </c>
      <c r="T270" s="162">
        <v>24</v>
      </c>
      <c r="U270" s="162">
        <v>603</v>
      </c>
      <c r="V270" s="137">
        <v>1760</v>
      </c>
      <c r="W270" s="137"/>
      <c r="X270" s="137">
        <v>1452</v>
      </c>
      <c r="Y270" s="162">
        <v>0</v>
      </c>
      <c r="Z270" s="162">
        <v>970</v>
      </c>
      <c r="AA270" s="271">
        <v>0</v>
      </c>
      <c r="AB270" s="162">
        <v>0</v>
      </c>
      <c r="AC270" s="162">
        <v>1004</v>
      </c>
      <c r="AD270" s="162">
        <v>0</v>
      </c>
      <c r="AE270" s="162">
        <v>382</v>
      </c>
      <c r="AF270" s="162">
        <v>0</v>
      </c>
      <c r="AG270" s="22">
        <f>+SUM(M270:AF270)</f>
        <v>9317</v>
      </c>
      <c r="AH270" s="22">
        <f t="shared" si="490"/>
        <v>1998</v>
      </c>
      <c r="AI270" s="22">
        <f t="shared" si="490"/>
        <v>995</v>
      </c>
      <c r="AJ270" s="162">
        <v>3232</v>
      </c>
      <c r="AK270" s="137">
        <v>0</v>
      </c>
      <c r="AL270" s="162">
        <v>928</v>
      </c>
      <c r="AM270" s="22">
        <f>+SUM(AJ270:AL270)</f>
        <v>4160</v>
      </c>
      <c r="AN270" s="24">
        <f>+AM270+AG270+L270</f>
        <v>13742</v>
      </c>
      <c r="AQ270" s="43">
        <f t="shared" si="491"/>
        <v>11.375</v>
      </c>
      <c r="AR270" s="43">
        <f t="shared" si="492"/>
        <v>465.85</v>
      </c>
      <c r="AS270" s="43">
        <f t="shared" si="492"/>
        <v>399.6</v>
      </c>
      <c r="AT270" s="43">
        <f t="shared" si="492"/>
        <v>66.333333333333329</v>
      </c>
      <c r="AU270" s="43">
        <f t="shared" si="493"/>
        <v>1386.6666666666667</v>
      </c>
      <c r="AV270" s="44">
        <f t="shared" si="493"/>
        <v>443.29032258064518</v>
      </c>
      <c r="AW270" s="23"/>
      <c r="AX270" s="22">
        <f>MEDIAN($D270:$K270)</f>
        <v>0</v>
      </c>
      <c r="AY270" s="22">
        <f>MEDIAN($M270:$AF270)</f>
        <v>100</v>
      </c>
      <c r="AZ270" s="22">
        <f t="shared" si="494"/>
        <v>0</v>
      </c>
      <c r="BA270" s="22">
        <f t="shared" si="495"/>
        <v>492.5</v>
      </c>
      <c r="BB270" s="22">
        <f t="shared" si="496"/>
        <v>928</v>
      </c>
      <c r="BC270" s="24">
        <f t="shared" si="497"/>
        <v>17</v>
      </c>
    </row>
    <row r="271" spans="1:55" s="204" customFormat="1">
      <c r="A271" s="199"/>
      <c r="B271" s="207" t="s">
        <v>115</v>
      </c>
      <c r="C271" s="201"/>
      <c r="D271" s="26">
        <f t="shared" ref="D271:V271" si="498">SUM(D268:D270)</f>
        <v>15522</v>
      </c>
      <c r="E271" s="306">
        <f t="shared" si="498"/>
        <v>3094</v>
      </c>
      <c r="F271" s="306">
        <f t="shared" si="498"/>
        <v>20475</v>
      </c>
      <c r="G271" s="306">
        <f t="shared" si="498"/>
        <v>29451</v>
      </c>
      <c r="H271" s="142">
        <f t="shared" si="498"/>
        <v>12090</v>
      </c>
      <c r="I271" s="142">
        <f t="shared" si="498"/>
        <v>17581</v>
      </c>
      <c r="J271" s="306">
        <f t="shared" si="498"/>
        <v>10134</v>
      </c>
      <c r="K271" s="142">
        <f t="shared" si="498"/>
        <v>16843</v>
      </c>
      <c r="L271" s="25">
        <f t="shared" si="498"/>
        <v>125190</v>
      </c>
      <c r="M271" s="306">
        <f t="shared" si="498"/>
        <v>2391</v>
      </c>
      <c r="N271" s="306">
        <f t="shared" si="498"/>
        <v>2946</v>
      </c>
      <c r="O271" s="306">
        <f t="shared" si="498"/>
        <v>5967</v>
      </c>
      <c r="P271" s="306">
        <f t="shared" si="498"/>
        <v>3102</v>
      </c>
      <c r="Q271" s="306">
        <f t="shared" si="498"/>
        <v>6536</v>
      </c>
      <c r="R271" s="306">
        <f t="shared" si="498"/>
        <v>3231</v>
      </c>
      <c r="S271" s="306">
        <f t="shared" si="498"/>
        <v>3453</v>
      </c>
      <c r="T271" s="306">
        <f t="shared" si="498"/>
        <v>3669</v>
      </c>
      <c r="U271" s="306">
        <f t="shared" si="498"/>
        <v>4669</v>
      </c>
      <c r="V271" s="142">
        <f t="shared" si="498"/>
        <v>2943</v>
      </c>
      <c r="W271" s="142">
        <f t="shared" ref="W271:X271" si="499">SUM(W268:W270)</f>
        <v>1710</v>
      </c>
      <c r="X271" s="142">
        <f t="shared" si="499"/>
        <v>1690</v>
      </c>
      <c r="Y271" s="306">
        <f t="shared" ref="Y271:AN271" si="500">SUM(Y268:Y270)</f>
        <v>7527</v>
      </c>
      <c r="Z271" s="306">
        <f t="shared" si="500"/>
        <v>9809</v>
      </c>
      <c r="AA271" s="307">
        <f t="shared" si="500"/>
        <v>4717</v>
      </c>
      <c r="AB271" s="306">
        <f t="shared" si="500"/>
        <v>2362</v>
      </c>
      <c r="AC271" s="306">
        <f t="shared" si="500"/>
        <v>6451</v>
      </c>
      <c r="AD271" s="306">
        <f t="shared" si="500"/>
        <v>4261</v>
      </c>
      <c r="AE271" s="306">
        <f t="shared" si="500"/>
        <v>1584</v>
      </c>
      <c r="AF271" s="306">
        <f t="shared" si="500"/>
        <v>4065</v>
      </c>
      <c r="AG271" s="25">
        <f t="shared" si="500"/>
        <v>83083</v>
      </c>
      <c r="AH271" s="25">
        <f t="shared" si="500"/>
        <v>30157</v>
      </c>
      <c r="AI271" s="25">
        <f t="shared" si="500"/>
        <v>18333</v>
      </c>
      <c r="AJ271" s="306">
        <f t="shared" si="500"/>
        <v>19704</v>
      </c>
      <c r="AK271" s="142">
        <f t="shared" si="500"/>
        <v>1764</v>
      </c>
      <c r="AL271" s="306">
        <f t="shared" si="500"/>
        <v>2608</v>
      </c>
      <c r="AM271" s="25">
        <f t="shared" si="500"/>
        <v>24076</v>
      </c>
      <c r="AN271" s="305">
        <f t="shared" si="500"/>
        <v>232349</v>
      </c>
      <c r="AQ271" s="45">
        <f>K271/AQ$5</f>
        <v>2105.375</v>
      </c>
      <c r="AR271" s="45">
        <f>AG271/AR$5</f>
        <v>4154.1499999999996</v>
      </c>
      <c r="AS271" s="45">
        <f>AH271/AS$5</f>
        <v>6031.4</v>
      </c>
      <c r="AT271" s="45">
        <f>AI271/AT$5</f>
        <v>1222.2</v>
      </c>
      <c r="AU271" s="45">
        <f>AM271/AU$5</f>
        <v>8025.333333333333</v>
      </c>
      <c r="AV271" s="211">
        <f>AN271/AV$5</f>
        <v>7495.1290322580644</v>
      </c>
      <c r="AW271" s="23"/>
      <c r="AX271" s="25">
        <f>MEDIAN($D271:$K271)</f>
        <v>16182.5</v>
      </c>
      <c r="AY271" s="25">
        <f>MEDIAN($M271:$AF271)</f>
        <v>3561</v>
      </c>
      <c r="AZ271" s="25">
        <f t="shared" si="494"/>
        <v>5967</v>
      </c>
      <c r="BA271" s="25">
        <f t="shared" si="495"/>
        <v>2946</v>
      </c>
      <c r="BB271" s="25">
        <f t="shared" si="496"/>
        <v>2608</v>
      </c>
      <c r="BC271" s="305">
        <f t="shared" si="497"/>
        <v>4261</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21179</v>
      </c>
      <c r="E274" s="162">
        <v>3942</v>
      </c>
      <c r="F274" s="162">
        <v>0</v>
      </c>
      <c r="G274" s="162">
        <v>29451</v>
      </c>
      <c r="H274" s="137">
        <v>13908</v>
      </c>
      <c r="I274" s="137">
        <v>19853</v>
      </c>
      <c r="J274" s="162">
        <v>12561</v>
      </c>
      <c r="K274" s="137">
        <v>21444</v>
      </c>
      <c r="L274" s="22">
        <f>+SUM(D274:K274)</f>
        <v>122338</v>
      </c>
      <c r="M274" s="162">
        <v>17220</v>
      </c>
      <c r="N274" s="162">
        <v>9980</v>
      </c>
      <c r="O274" s="162">
        <v>15301</v>
      </c>
      <c r="P274" s="162">
        <v>6520</v>
      </c>
      <c r="Q274" s="162">
        <v>11660</v>
      </c>
      <c r="R274" s="162">
        <v>9985</v>
      </c>
      <c r="S274" s="162">
        <v>10417</v>
      </c>
      <c r="T274" s="162">
        <v>8647</v>
      </c>
      <c r="U274" s="162">
        <v>13145</v>
      </c>
      <c r="V274" s="137">
        <v>18397</v>
      </c>
      <c r="W274" s="137">
        <v>2864</v>
      </c>
      <c r="X274" s="137">
        <v>29469</v>
      </c>
      <c r="Y274" s="162">
        <v>31908</v>
      </c>
      <c r="Z274" s="162">
        <v>48685</v>
      </c>
      <c r="AA274" s="271">
        <v>14744</v>
      </c>
      <c r="AB274" s="162">
        <v>5310</v>
      </c>
      <c r="AC274" s="162">
        <v>32367</v>
      </c>
      <c r="AD274" s="162">
        <v>11937</v>
      </c>
      <c r="AE274" s="162">
        <v>3739</v>
      </c>
      <c r="AF274" s="162">
        <v>6984</v>
      </c>
      <c r="AG274" s="22">
        <f>+SUM(M274:AF274)</f>
        <v>309279</v>
      </c>
      <c r="AH274" s="22">
        <f t="shared" ref="AH274:AH282" si="501">AC274+AD274+Z274+T274+O274</f>
        <v>116937</v>
      </c>
      <c r="AI274" s="22">
        <f t="shared" ref="AI274:AI282" si="502">AD274+AE274+AA274+U274+P274</f>
        <v>50085</v>
      </c>
      <c r="AJ274" s="162">
        <v>42455</v>
      </c>
      <c r="AK274" s="137">
        <v>1988</v>
      </c>
      <c r="AL274" s="162">
        <v>4155</v>
      </c>
      <c r="AM274" s="22">
        <f>+SUM(AJ274:AL274)</f>
        <v>48598</v>
      </c>
      <c r="AN274" s="24">
        <f>+AM274+AG274+L274</f>
        <v>480215</v>
      </c>
      <c r="AQ274" s="43">
        <f t="shared" ref="AQ274:AQ275" si="503">K274/AQ$5</f>
        <v>2680.5</v>
      </c>
      <c r="AR274" s="43">
        <f t="shared" ref="AR274:AT275" si="504">AG274/AR$5</f>
        <v>15463.95</v>
      </c>
      <c r="AS274" s="43">
        <f t="shared" si="504"/>
        <v>23387.4</v>
      </c>
      <c r="AT274" s="43">
        <f t="shared" si="504"/>
        <v>3339</v>
      </c>
      <c r="AU274" s="43">
        <f t="shared" ref="AU274:AV275" si="505">AM274/AU$5</f>
        <v>16199.333333333334</v>
      </c>
      <c r="AV274" s="44">
        <f t="shared" si="505"/>
        <v>15490.806451612903</v>
      </c>
      <c r="AW274" s="23"/>
      <c r="AX274" s="22">
        <f>MEDIAN($D274:$K274)</f>
        <v>16880.5</v>
      </c>
      <c r="AY274" s="22">
        <f>MEDIAN($M274:$AF274)</f>
        <v>11798.5</v>
      </c>
      <c r="AZ274" s="22">
        <f t="shared" ref="AZ274:AZ275" si="506">MEDIAN($AC274,$AD274,$Z274,$T274,$O274,Q274,AF274)</f>
        <v>11937</v>
      </c>
      <c r="BA274" s="22">
        <f t="shared" ref="BA274:BA275" si="507">MEDIAN(M274,N274,P274,R274,S274,U274,V274,Y274,AA274,AB274,AE274,W274,X274)</f>
        <v>10417</v>
      </c>
      <c r="BB274" s="22">
        <f t="shared" ref="BB274:BB275" si="508">MEDIAN($AJ274:$AL274)</f>
        <v>4155</v>
      </c>
      <c r="BC274" s="24">
        <f t="shared" ref="BC274:BC275" si="509">MEDIAN(D274:K274,M274:AF274,AJ274:AL274)</f>
        <v>12561</v>
      </c>
    </row>
    <row r="275" spans="1:55" s="204" customFormat="1">
      <c r="A275" s="199"/>
      <c r="B275" s="200"/>
      <c r="C275" s="201" t="s">
        <v>112</v>
      </c>
      <c r="D275" s="137">
        <v>1480</v>
      </c>
      <c r="E275" s="162">
        <v>660</v>
      </c>
      <c r="F275" s="162">
        <v>0</v>
      </c>
      <c r="G275" s="162">
        <v>0</v>
      </c>
      <c r="H275" s="137">
        <v>4003</v>
      </c>
      <c r="I275" s="137">
        <v>1848</v>
      </c>
      <c r="J275" s="162">
        <v>5269</v>
      </c>
      <c r="K275" s="137">
        <v>4306</v>
      </c>
      <c r="L275" s="22">
        <f>+SUM(D275:K275)</f>
        <v>17566</v>
      </c>
      <c r="M275" s="162">
        <v>3457</v>
      </c>
      <c r="N275" s="162">
        <v>2620</v>
      </c>
      <c r="O275" s="162">
        <v>6573</v>
      </c>
      <c r="P275" s="162">
        <v>3157</v>
      </c>
      <c r="Q275" s="162">
        <v>12604</v>
      </c>
      <c r="R275" s="162">
        <v>0</v>
      </c>
      <c r="S275" s="162">
        <v>1799</v>
      </c>
      <c r="T275" s="162">
        <v>4128</v>
      </c>
      <c r="U275" s="162">
        <v>2036</v>
      </c>
      <c r="V275" s="137">
        <v>0</v>
      </c>
      <c r="W275" s="137">
        <v>4901</v>
      </c>
      <c r="X275" s="137">
        <v>0</v>
      </c>
      <c r="Y275" s="162">
        <v>0</v>
      </c>
      <c r="Z275" s="162">
        <v>3713</v>
      </c>
      <c r="AA275" s="271">
        <v>0</v>
      </c>
      <c r="AB275" s="162">
        <v>3603</v>
      </c>
      <c r="AC275" s="162">
        <v>0</v>
      </c>
      <c r="AD275" s="162">
        <v>0</v>
      </c>
      <c r="AE275" s="162">
        <v>3558</v>
      </c>
      <c r="AF275" s="162">
        <v>3929</v>
      </c>
      <c r="AG275" s="22">
        <f>+SUM(M275:AF275)</f>
        <v>56078</v>
      </c>
      <c r="AH275" s="22">
        <f t="shared" si="501"/>
        <v>14414</v>
      </c>
      <c r="AI275" s="22">
        <f t="shared" si="502"/>
        <v>8751</v>
      </c>
      <c r="AJ275" s="162">
        <v>0</v>
      </c>
      <c r="AK275" s="137">
        <v>0</v>
      </c>
      <c r="AL275" s="162">
        <v>5596</v>
      </c>
      <c r="AM275" s="22">
        <f>+SUM(AJ275:AL275)</f>
        <v>5596</v>
      </c>
      <c r="AN275" s="24">
        <f>+AM275+AG275+L275</f>
        <v>79240</v>
      </c>
      <c r="AQ275" s="43">
        <f t="shared" si="503"/>
        <v>538.25</v>
      </c>
      <c r="AR275" s="43">
        <f t="shared" si="504"/>
        <v>2803.9</v>
      </c>
      <c r="AS275" s="43">
        <f t="shared" si="504"/>
        <v>2882.8</v>
      </c>
      <c r="AT275" s="43">
        <f t="shared" si="504"/>
        <v>583.4</v>
      </c>
      <c r="AU275" s="43">
        <f t="shared" si="505"/>
        <v>1865.3333333333333</v>
      </c>
      <c r="AV275" s="44">
        <f t="shared" si="505"/>
        <v>2556.1290322580644</v>
      </c>
      <c r="AW275" s="23"/>
      <c r="AX275" s="22">
        <f>MEDIAN($D275:$K275)</f>
        <v>1664</v>
      </c>
      <c r="AY275" s="22">
        <f>MEDIAN($M275:$AF275)</f>
        <v>2888.5</v>
      </c>
      <c r="AZ275" s="22">
        <f t="shared" si="506"/>
        <v>3929</v>
      </c>
      <c r="BA275" s="22">
        <f t="shared" si="507"/>
        <v>2036</v>
      </c>
      <c r="BB275" s="22">
        <f t="shared" si="508"/>
        <v>0</v>
      </c>
      <c r="BC275" s="24">
        <f t="shared" si="509"/>
        <v>2036</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501"/>
        <v>0</v>
      </c>
      <c r="AI276" s="22">
        <f t="shared" si="502"/>
        <v>0</v>
      </c>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1491</v>
      </c>
      <c r="E277" s="162">
        <v>510</v>
      </c>
      <c r="F277" s="162">
        <v>2476</v>
      </c>
      <c r="G277" s="162">
        <v>3818</v>
      </c>
      <c r="H277" s="137">
        <v>1403</v>
      </c>
      <c r="I277" s="137">
        <v>2327</v>
      </c>
      <c r="J277" s="162">
        <v>0</v>
      </c>
      <c r="K277" s="137">
        <v>1694</v>
      </c>
      <c r="L277" s="22">
        <f>+SUM(D277:K277)</f>
        <v>13719</v>
      </c>
      <c r="M277" s="162">
        <v>89</v>
      </c>
      <c r="N277" s="162">
        <v>273</v>
      </c>
      <c r="O277" s="162">
        <v>0</v>
      </c>
      <c r="P277" s="162">
        <v>0</v>
      </c>
      <c r="Q277" s="162">
        <v>681</v>
      </c>
      <c r="R277" s="162">
        <v>0</v>
      </c>
      <c r="S277" s="162">
        <v>228</v>
      </c>
      <c r="T277" s="162">
        <v>336</v>
      </c>
      <c r="U277" s="162">
        <v>227</v>
      </c>
      <c r="V277" s="137">
        <v>119</v>
      </c>
      <c r="W277" s="137">
        <v>160</v>
      </c>
      <c r="X277" s="137">
        <v>32</v>
      </c>
      <c r="Y277" s="162">
        <v>421</v>
      </c>
      <c r="Z277" s="162">
        <v>1054</v>
      </c>
      <c r="AA277" s="271">
        <v>395</v>
      </c>
      <c r="AB277" s="162">
        <v>236</v>
      </c>
      <c r="AC277" s="162">
        <v>514</v>
      </c>
      <c r="AD277" s="162">
        <v>0</v>
      </c>
      <c r="AE277" s="162">
        <v>166</v>
      </c>
      <c r="AF277" s="162">
        <v>307</v>
      </c>
      <c r="AG277" s="22">
        <f>+SUM(M277:AF277)</f>
        <v>5238</v>
      </c>
      <c r="AH277" s="22">
        <f t="shared" si="501"/>
        <v>1904</v>
      </c>
      <c r="AI277" s="22">
        <f t="shared" si="502"/>
        <v>788</v>
      </c>
      <c r="AJ277" s="162">
        <v>1174</v>
      </c>
      <c r="AK277" s="137">
        <v>198</v>
      </c>
      <c r="AL277" s="162">
        <v>123</v>
      </c>
      <c r="AM277" s="22">
        <f>+SUM(AJ277:AL277)</f>
        <v>1495</v>
      </c>
      <c r="AN277" s="24">
        <f>+AM277+AG277+L277</f>
        <v>20452</v>
      </c>
      <c r="AQ277" s="43">
        <f t="shared" ref="AQ277:AQ278" si="510">K277/AQ$5</f>
        <v>211.75</v>
      </c>
      <c r="AR277" s="43">
        <f t="shared" ref="AR277:AT278" si="511">AG277/AR$5</f>
        <v>261.89999999999998</v>
      </c>
      <c r="AS277" s="43">
        <f t="shared" si="511"/>
        <v>380.8</v>
      </c>
      <c r="AT277" s="43">
        <f t="shared" si="511"/>
        <v>52.533333333333331</v>
      </c>
      <c r="AU277" s="43">
        <f t="shared" ref="AU277:AV278" si="512">AM277/AU$5</f>
        <v>498.33333333333331</v>
      </c>
      <c r="AV277" s="44">
        <f t="shared" si="512"/>
        <v>659.74193548387098</v>
      </c>
      <c r="AW277" s="23"/>
      <c r="AX277" s="22">
        <f>MEDIAN($D277:$K277)</f>
        <v>1592.5</v>
      </c>
      <c r="AY277" s="22">
        <f>MEDIAN($M277:$AF277)</f>
        <v>227.5</v>
      </c>
      <c r="AZ277" s="22">
        <f t="shared" ref="AZ277:AZ278" si="513">MEDIAN($AC277,$AD277,$Z277,$T277,$O277,Q277,AF277)</f>
        <v>336</v>
      </c>
      <c r="BA277" s="22">
        <f t="shared" ref="BA277:BA278" si="514">MEDIAN(M277,N277,P277,R277,S277,U277,V277,Y277,AA277,AB277,AE277,W277,X277)</f>
        <v>166</v>
      </c>
      <c r="BB277" s="22">
        <f t="shared" ref="BB277:BB278" si="515">MEDIAN($AJ277:$AL277)</f>
        <v>198</v>
      </c>
      <c r="BC277" s="24">
        <f t="shared" ref="BC277:BC278" si="516">MEDIAN(D277:K277,M277:AF277,AJ277:AL277)</f>
        <v>273</v>
      </c>
    </row>
    <row r="278" spans="1:55" s="204" customFormat="1">
      <c r="A278" s="199"/>
      <c r="B278" s="200" t="s">
        <v>109</v>
      </c>
      <c r="C278" s="201"/>
      <c r="D278" s="137">
        <v>282</v>
      </c>
      <c r="E278" s="162">
        <v>115</v>
      </c>
      <c r="F278" s="162">
        <v>669</v>
      </c>
      <c r="G278" s="162">
        <v>1703</v>
      </c>
      <c r="H278" s="137">
        <v>570</v>
      </c>
      <c r="I278" s="137">
        <v>1374</v>
      </c>
      <c r="J278" s="162">
        <v>0</v>
      </c>
      <c r="K278" s="137">
        <v>686</v>
      </c>
      <c r="L278" s="22">
        <f>+SUM(D278:K278)</f>
        <v>5399</v>
      </c>
      <c r="M278" s="162">
        <v>60</v>
      </c>
      <c r="N278" s="162">
        <v>127</v>
      </c>
      <c r="O278" s="162">
        <v>0</v>
      </c>
      <c r="P278" s="162">
        <v>0</v>
      </c>
      <c r="Q278" s="162">
        <v>220</v>
      </c>
      <c r="R278" s="162">
        <v>0</v>
      </c>
      <c r="S278" s="162">
        <v>229</v>
      </c>
      <c r="T278" s="162">
        <v>162</v>
      </c>
      <c r="U278" s="162">
        <v>115</v>
      </c>
      <c r="V278" s="137">
        <v>36</v>
      </c>
      <c r="W278" s="137">
        <v>444</v>
      </c>
      <c r="X278" s="137">
        <v>100</v>
      </c>
      <c r="Y278" s="162">
        <v>80</v>
      </c>
      <c r="Z278" s="162">
        <v>265</v>
      </c>
      <c r="AA278" s="271">
        <v>193</v>
      </c>
      <c r="AB278" s="162">
        <v>160</v>
      </c>
      <c r="AC278" s="162">
        <v>304</v>
      </c>
      <c r="AD278" s="162">
        <v>0</v>
      </c>
      <c r="AE278" s="162">
        <v>145</v>
      </c>
      <c r="AF278" s="162">
        <v>172</v>
      </c>
      <c r="AG278" s="22">
        <f>+SUM(M278:AF278)</f>
        <v>2812</v>
      </c>
      <c r="AH278" s="22">
        <f t="shared" si="501"/>
        <v>731</v>
      </c>
      <c r="AI278" s="22">
        <f t="shared" si="502"/>
        <v>453</v>
      </c>
      <c r="AJ278" s="162">
        <v>0</v>
      </c>
      <c r="AK278" s="137">
        <v>26</v>
      </c>
      <c r="AL278" s="162">
        <v>76</v>
      </c>
      <c r="AM278" s="22">
        <f>+SUM(AJ278:AL278)</f>
        <v>102</v>
      </c>
      <c r="AN278" s="24">
        <f>+AM278+AG278+L278</f>
        <v>8313</v>
      </c>
      <c r="AQ278" s="43">
        <f t="shared" si="510"/>
        <v>85.75</v>
      </c>
      <c r="AR278" s="43">
        <f t="shared" si="511"/>
        <v>140.6</v>
      </c>
      <c r="AS278" s="43">
        <f t="shared" si="511"/>
        <v>146.19999999999999</v>
      </c>
      <c r="AT278" s="43">
        <f t="shared" si="511"/>
        <v>30.2</v>
      </c>
      <c r="AU278" s="43">
        <f t="shared" si="512"/>
        <v>34</v>
      </c>
      <c r="AV278" s="44">
        <f t="shared" si="512"/>
        <v>268.16129032258067</v>
      </c>
      <c r="AW278" s="23"/>
      <c r="AX278" s="22">
        <f>MEDIAN($D278:$K278)</f>
        <v>619.5</v>
      </c>
      <c r="AY278" s="22">
        <f>MEDIAN($M278:$AF278)</f>
        <v>136</v>
      </c>
      <c r="AZ278" s="22">
        <f t="shared" si="513"/>
        <v>172</v>
      </c>
      <c r="BA278" s="22">
        <f t="shared" si="514"/>
        <v>115</v>
      </c>
      <c r="BB278" s="22">
        <f t="shared" si="515"/>
        <v>26</v>
      </c>
      <c r="BC278" s="24">
        <f t="shared" si="516"/>
        <v>145</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1"/>
        <v>0</v>
      </c>
      <c r="AI279" s="22">
        <f t="shared" si="502"/>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941</v>
      </c>
      <c r="E280" s="162">
        <v>191</v>
      </c>
      <c r="F280" s="162">
        <v>1260</v>
      </c>
      <c r="G280" s="162">
        <v>1956</v>
      </c>
      <c r="H280" s="137">
        <v>665</v>
      </c>
      <c r="I280" s="137">
        <v>1081</v>
      </c>
      <c r="J280" s="162">
        <v>648</v>
      </c>
      <c r="K280" s="137">
        <v>962</v>
      </c>
      <c r="L280" s="22">
        <f>+SUM(D280:K280)</f>
        <v>7704</v>
      </c>
      <c r="M280" s="162">
        <v>96</v>
      </c>
      <c r="N280" s="162">
        <v>162</v>
      </c>
      <c r="O280" s="162">
        <v>436</v>
      </c>
      <c r="P280" s="162">
        <v>200</v>
      </c>
      <c r="Q280" s="162">
        <v>412</v>
      </c>
      <c r="R280" s="162">
        <v>162</v>
      </c>
      <c r="S280" s="162">
        <v>197</v>
      </c>
      <c r="T280" s="162">
        <v>254</v>
      </c>
      <c r="U280" s="162">
        <v>162</v>
      </c>
      <c r="V280" s="137">
        <v>83</v>
      </c>
      <c r="W280" s="137">
        <v>136</v>
      </c>
      <c r="X280" s="137">
        <v>55</v>
      </c>
      <c r="Y280" s="162">
        <v>140</v>
      </c>
      <c r="Z280" s="162">
        <v>635</v>
      </c>
      <c r="AA280" s="271">
        <v>258</v>
      </c>
      <c r="AB280" s="162">
        <v>156</v>
      </c>
      <c r="AC280" s="162">
        <v>301</v>
      </c>
      <c r="AD280" s="162">
        <v>202</v>
      </c>
      <c r="AE280" s="162">
        <v>104</v>
      </c>
      <c r="AF280" s="162">
        <v>238</v>
      </c>
      <c r="AG280" s="22">
        <f>+SUM(M280:AF280)</f>
        <v>4389</v>
      </c>
      <c r="AH280" s="22">
        <f t="shared" si="501"/>
        <v>1828</v>
      </c>
      <c r="AI280" s="22">
        <f t="shared" si="502"/>
        <v>926</v>
      </c>
      <c r="AJ280" s="162">
        <v>473</v>
      </c>
      <c r="AK280" s="137">
        <v>71</v>
      </c>
      <c r="AL280" s="162">
        <v>129</v>
      </c>
      <c r="AM280" s="22">
        <f>+SUM(AJ280:AL280)</f>
        <v>673</v>
      </c>
      <c r="AN280" s="24">
        <f>+AM280+AG280+L280</f>
        <v>12766</v>
      </c>
      <c r="AQ280" s="43">
        <f t="shared" ref="AQ280:AQ282" si="517">K280/AQ$5</f>
        <v>120.25</v>
      </c>
      <c r="AR280" s="43">
        <f t="shared" ref="AR280:AT282" si="518">AG280/AR$5</f>
        <v>219.45</v>
      </c>
      <c r="AS280" s="43">
        <f t="shared" si="518"/>
        <v>365.6</v>
      </c>
      <c r="AT280" s="43">
        <f t="shared" si="518"/>
        <v>61.733333333333334</v>
      </c>
      <c r="AU280" s="43">
        <f t="shared" ref="AU280:AV282" si="519">AM280/AU$5</f>
        <v>224.33333333333334</v>
      </c>
      <c r="AV280" s="44">
        <f t="shared" si="519"/>
        <v>411.80645161290323</v>
      </c>
      <c r="AW280" s="23"/>
      <c r="AX280" s="22">
        <f>MEDIAN($D280:$K280)</f>
        <v>951.5</v>
      </c>
      <c r="AY280" s="22">
        <f>MEDIAN($M280:$AF280)</f>
        <v>179.5</v>
      </c>
      <c r="AZ280" s="22">
        <f t="shared" ref="AZ280:AZ283" si="520">MEDIAN($AC280,$AD280,$Z280,$T280,$O280,Q280,AF280)</f>
        <v>301</v>
      </c>
      <c r="BA280" s="22">
        <f t="shared" ref="BA280:BA283" si="521">MEDIAN(M280,N280,P280,R280,S280,U280,V280,Y280,AA280,AB280,AE280,W280,X280)</f>
        <v>156</v>
      </c>
      <c r="BB280" s="22">
        <f t="shared" ref="BB280:BB283" si="522">MEDIAN($AJ280:$AL280)</f>
        <v>129</v>
      </c>
      <c r="BC280" s="24">
        <f t="shared" ref="BC280:BC283" si="523">MEDIAN(D280:K280,M280:AF280,AJ280:AL280)</f>
        <v>202</v>
      </c>
    </row>
    <row r="281" spans="1:55" s="204" customFormat="1">
      <c r="A281" s="199"/>
      <c r="B281" s="200" t="s">
        <v>107</v>
      </c>
      <c r="C281" s="201"/>
      <c r="D281" s="137">
        <v>0</v>
      </c>
      <c r="E281" s="162">
        <v>15</v>
      </c>
      <c r="F281" s="162">
        <v>464</v>
      </c>
      <c r="G281" s="162">
        <v>0</v>
      </c>
      <c r="H281" s="137">
        <v>59</v>
      </c>
      <c r="I281" s="137">
        <v>658</v>
      </c>
      <c r="J281" s="162">
        <v>0</v>
      </c>
      <c r="K281" s="137">
        <v>0</v>
      </c>
      <c r="L281" s="22">
        <f>+SUM(D281:K281)</f>
        <v>1196</v>
      </c>
      <c r="M281" s="162">
        <v>0</v>
      </c>
      <c r="N281" s="162">
        <v>0</v>
      </c>
      <c r="O281" s="162">
        <v>2</v>
      </c>
      <c r="P281" s="162">
        <v>2</v>
      </c>
      <c r="Q281" s="162">
        <v>0</v>
      </c>
      <c r="R281" s="162">
        <v>1</v>
      </c>
      <c r="S281" s="162">
        <v>0</v>
      </c>
      <c r="T281" s="162">
        <v>2</v>
      </c>
      <c r="U281" s="162">
        <v>0</v>
      </c>
      <c r="V281" s="137">
        <v>0</v>
      </c>
      <c r="W281" s="137"/>
      <c r="X281" s="137">
        <v>0</v>
      </c>
      <c r="Y281" s="162">
        <v>0</v>
      </c>
      <c r="Z281" s="162">
        <v>0</v>
      </c>
      <c r="AA281" s="271">
        <v>3</v>
      </c>
      <c r="AB281" s="162">
        <v>0</v>
      </c>
      <c r="AC281" s="162">
        <v>4</v>
      </c>
      <c r="AD281" s="162">
        <v>0</v>
      </c>
      <c r="AE281" s="162">
        <v>0</v>
      </c>
      <c r="AF281" s="162">
        <v>0</v>
      </c>
      <c r="AG281" s="22">
        <f>+SUM(M281:AF281)</f>
        <v>14</v>
      </c>
      <c r="AH281" s="22">
        <f t="shared" si="501"/>
        <v>8</v>
      </c>
      <c r="AI281" s="22">
        <f t="shared" si="502"/>
        <v>5</v>
      </c>
      <c r="AJ281" s="162">
        <v>0</v>
      </c>
      <c r="AK281" s="137">
        <v>0</v>
      </c>
      <c r="AL281" s="162">
        <v>0</v>
      </c>
      <c r="AM281" s="22">
        <f>+SUM(AJ281:AL281)</f>
        <v>0</v>
      </c>
      <c r="AN281" s="24">
        <f>+AM281+AG281+L281</f>
        <v>1210</v>
      </c>
      <c r="AQ281" s="43">
        <f t="shared" si="517"/>
        <v>0</v>
      </c>
      <c r="AR281" s="43">
        <f t="shared" si="518"/>
        <v>0.7</v>
      </c>
      <c r="AS281" s="43">
        <f t="shared" si="518"/>
        <v>1.6</v>
      </c>
      <c r="AT281" s="43">
        <f t="shared" si="518"/>
        <v>0.33333333333333331</v>
      </c>
      <c r="AU281" s="43">
        <f t="shared" si="519"/>
        <v>0</v>
      </c>
      <c r="AV281" s="44">
        <f t="shared" si="519"/>
        <v>39.032258064516128</v>
      </c>
      <c r="AW281" s="23"/>
      <c r="AX281" s="22">
        <f>MEDIAN($D281:$K281)</f>
        <v>7.5</v>
      </c>
      <c r="AY281" s="22">
        <f>MEDIAN($M281:$AF281)</f>
        <v>0</v>
      </c>
      <c r="AZ281" s="22">
        <f t="shared" si="520"/>
        <v>0</v>
      </c>
      <c r="BA281" s="22">
        <f t="shared" si="521"/>
        <v>0</v>
      </c>
      <c r="BB281" s="22">
        <f t="shared" si="522"/>
        <v>0</v>
      </c>
      <c r="BC281" s="24">
        <f t="shared" si="523"/>
        <v>0</v>
      </c>
    </row>
    <row r="282" spans="1:55" s="204" customFormat="1">
      <c r="A282" s="199"/>
      <c r="B282" s="200" t="s">
        <v>106</v>
      </c>
      <c r="C282" s="201"/>
      <c r="D282" s="137">
        <v>828</v>
      </c>
      <c r="E282" s="162">
        <v>367</v>
      </c>
      <c r="F282" s="162">
        <v>1433</v>
      </c>
      <c r="G282" s="162">
        <v>2405</v>
      </c>
      <c r="H282" s="137">
        <v>982</v>
      </c>
      <c r="I282" s="137">
        <v>1478</v>
      </c>
      <c r="J282" s="162">
        <v>929</v>
      </c>
      <c r="K282" s="137">
        <v>988</v>
      </c>
      <c r="L282" s="22">
        <f>+SUM(D282:K282)</f>
        <v>9410</v>
      </c>
      <c r="M282" s="162">
        <v>44</v>
      </c>
      <c r="N282" s="162">
        <v>169</v>
      </c>
      <c r="O282" s="162">
        <v>372</v>
      </c>
      <c r="P282" s="162">
        <v>155</v>
      </c>
      <c r="Q282" s="162">
        <v>394</v>
      </c>
      <c r="R282" s="162">
        <v>132</v>
      </c>
      <c r="S282" s="162">
        <v>124</v>
      </c>
      <c r="T282" s="162">
        <v>198</v>
      </c>
      <c r="U282" s="162">
        <v>119</v>
      </c>
      <c r="V282" s="137">
        <v>58</v>
      </c>
      <c r="W282" s="137">
        <v>89</v>
      </c>
      <c r="X282" s="137">
        <v>20</v>
      </c>
      <c r="Y282" s="162">
        <v>330</v>
      </c>
      <c r="Z282" s="162">
        <v>497</v>
      </c>
      <c r="AA282" s="271">
        <v>256</v>
      </c>
      <c r="AB282" s="162">
        <v>126</v>
      </c>
      <c r="AC282" s="162">
        <v>302</v>
      </c>
      <c r="AD282" s="162">
        <v>188</v>
      </c>
      <c r="AE282" s="162">
        <v>80</v>
      </c>
      <c r="AF282" s="162">
        <v>155</v>
      </c>
      <c r="AG282" s="22">
        <f>+SUM(M282:AF282)</f>
        <v>3808</v>
      </c>
      <c r="AH282" s="22">
        <f t="shared" si="501"/>
        <v>1557</v>
      </c>
      <c r="AI282" s="22">
        <f t="shared" si="502"/>
        <v>798</v>
      </c>
      <c r="AJ282" s="162">
        <v>566</v>
      </c>
      <c r="AK282" s="137">
        <v>143</v>
      </c>
      <c r="AL282" s="162">
        <v>70</v>
      </c>
      <c r="AM282" s="22">
        <f>+SUM(AJ282:AL282)</f>
        <v>779</v>
      </c>
      <c r="AN282" s="24">
        <f>+AM282+AG282+L282</f>
        <v>13997</v>
      </c>
      <c r="AQ282" s="43">
        <f t="shared" si="517"/>
        <v>123.5</v>
      </c>
      <c r="AR282" s="43">
        <f t="shared" si="518"/>
        <v>190.4</v>
      </c>
      <c r="AS282" s="43">
        <f t="shared" si="518"/>
        <v>311.39999999999998</v>
      </c>
      <c r="AT282" s="43">
        <f t="shared" si="518"/>
        <v>53.2</v>
      </c>
      <c r="AU282" s="43">
        <f t="shared" si="519"/>
        <v>259.66666666666669</v>
      </c>
      <c r="AV282" s="44">
        <f t="shared" si="519"/>
        <v>451.51612903225805</v>
      </c>
      <c r="AW282" s="23"/>
      <c r="AX282" s="22">
        <f>MEDIAN($D282:$K282)</f>
        <v>985</v>
      </c>
      <c r="AY282" s="22">
        <f>MEDIAN($M282:$AF282)</f>
        <v>155</v>
      </c>
      <c r="AZ282" s="22">
        <f t="shared" si="520"/>
        <v>302</v>
      </c>
      <c r="BA282" s="22">
        <f t="shared" si="521"/>
        <v>124</v>
      </c>
      <c r="BB282" s="22">
        <f t="shared" si="522"/>
        <v>143</v>
      </c>
      <c r="BC282" s="24">
        <f t="shared" si="523"/>
        <v>198</v>
      </c>
    </row>
    <row r="283" spans="1:55" s="204" customFormat="1">
      <c r="A283" s="199"/>
      <c r="B283" s="200" t="s">
        <v>105</v>
      </c>
      <c r="C283" s="201"/>
      <c r="D283" s="26">
        <f t="shared" ref="D283:V283" si="524">SUM(D280:D282)</f>
        <v>1769</v>
      </c>
      <c r="E283" s="306">
        <f t="shared" si="524"/>
        <v>573</v>
      </c>
      <c r="F283" s="306">
        <f t="shared" si="524"/>
        <v>3157</v>
      </c>
      <c r="G283" s="306">
        <f t="shared" si="524"/>
        <v>4361</v>
      </c>
      <c r="H283" s="142">
        <f t="shared" si="524"/>
        <v>1706</v>
      </c>
      <c r="I283" s="142">
        <f t="shared" si="524"/>
        <v>3217</v>
      </c>
      <c r="J283" s="306">
        <f t="shared" si="524"/>
        <v>1577</v>
      </c>
      <c r="K283" s="142">
        <f t="shared" si="524"/>
        <v>1950</v>
      </c>
      <c r="L283" s="25">
        <f t="shared" si="524"/>
        <v>18310</v>
      </c>
      <c r="M283" s="306">
        <f t="shared" si="524"/>
        <v>140</v>
      </c>
      <c r="N283" s="306">
        <f t="shared" si="524"/>
        <v>331</v>
      </c>
      <c r="O283" s="306">
        <f t="shared" si="524"/>
        <v>810</v>
      </c>
      <c r="P283" s="306">
        <f t="shared" si="524"/>
        <v>357</v>
      </c>
      <c r="Q283" s="306">
        <f t="shared" si="524"/>
        <v>806</v>
      </c>
      <c r="R283" s="306">
        <f t="shared" si="524"/>
        <v>295</v>
      </c>
      <c r="S283" s="306">
        <f t="shared" si="524"/>
        <v>321</v>
      </c>
      <c r="T283" s="306">
        <f t="shared" si="524"/>
        <v>454</v>
      </c>
      <c r="U283" s="306">
        <f t="shared" si="524"/>
        <v>281</v>
      </c>
      <c r="V283" s="142">
        <f t="shared" si="524"/>
        <v>141</v>
      </c>
      <c r="W283" s="142">
        <f t="shared" ref="W283:X283" si="525">SUM(W280:W282)</f>
        <v>225</v>
      </c>
      <c r="X283" s="142">
        <f t="shared" si="525"/>
        <v>75</v>
      </c>
      <c r="Y283" s="306">
        <f t="shared" ref="Y283:AN283" si="526">SUM(Y280:Y282)</f>
        <v>470</v>
      </c>
      <c r="Z283" s="306">
        <f t="shared" si="526"/>
        <v>1132</v>
      </c>
      <c r="AA283" s="307">
        <f t="shared" si="526"/>
        <v>517</v>
      </c>
      <c r="AB283" s="306">
        <f t="shared" si="526"/>
        <v>282</v>
      </c>
      <c r="AC283" s="306">
        <f t="shared" si="526"/>
        <v>607</v>
      </c>
      <c r="AD283" s="306">
        <f t="shared" si="526"/>
        <v>390</v>
      </c>
      <c r="AE283" s="306">
        <f t="shared" si="526"/>
        <v>184</v>
      </c>
      <c r="AF283" s="306">
        <f t="shared" si="526"/>
        <v>393</v>
      </c>
      <c r="AG283" s="25">
        <f t="shared" si="526"/>
        <v>8211</v>
      </c>
      <c r="AH283" s="25">
        <f t="shared" si="526"/>
        <v>3393</v>
      </c>
      <c r="AI283" s="25">
        <f t="shared" si="526"/>
        <v>1729</v>
      </c>
      <c r="AJ283" s="306">
        <f t="shared" si="526"/>
        <v>1039</v>
      </c>
      <c r="AK283" s="142">
        <f t="shared" si="526"/>
        <v>214</v>
      </c>
      <c r="AL283" s="306">
        <f t="shared" si="526"/>
        <v>199</v>
      </c>
      <c r="AM283" s="25">
        <f t="shared" si="526"/>
        <v>1452</v>
      </c>
      <c r="AN283" s="305">
        <f t="shared" si="526"/>
        <v>27973</v>
      </c>
      <c r="AQ283" s="45">
        <f>K283/AQ$5</f>
        <v>243.75</v>
      </c>
      <c r="AR283" s="45">
        <f>AG283/AR$5</f>
        <v>410.55</v>
      </c>
      <c r="AS283" s="45">
        <f>AH283/AS$5</f>
        <v>678.6</v>
      </c>
      <c r="AT283" s="45">
        <f>AI283/AT$5</f>
        <v>115.26666666666667</v>
      </c>
      <c r="AU283" s="45">
        <f>AM283/AU$5</f>
        <v>484</v>
      </c>
      <c r="AV283" s="211">
        <f>AN283/AV$5</f>
        <v>902.35483870967744</v>
      </c>
      <c r="AW283" s="23"/>
      <c r="AX283" s="25">
        <f>MEDIAN($D283:$K283)</f>
        <v>1859.5</v>
      </c>
      <c r="AY283" s="25">
        <f>MEDIAN($M283:$AF283)</f>
        <v>344</v>
      </c>
      <c r="AZ283" s="25">
        <f t="shared" si="520"/>
        <v>607</v>
      </c>
      <c r="BA283" s="25">
        <f t="shared" si="521"/>
        <v>282</v>
      </c>
      <c r="BB283" s="25">
        <f t="shared" si="522"/>
        <v>214</v>
      </c>
      <c r="BC283" s="305">
        <f t="shared" si="523"/>
        <v>454</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11891</v>
      </c>
      <c r="E285" s="162">
        <v>12971</v>
      </c>
      <c r="F285" s="162">
        <v>50389</v>
      </c>
      <c r="G285" s="162">
        <v>152354</v>
      </c>
      <c r="H285" s="137">
        <v>18397</v>
      </c>
      <c r="I285" s="137">
        <v>68261</v>
      </c>
      <c r="J285" s="162">
        <v>0</v>
      </c>
      <c r="K285" s="137">
        <v>0</v>
      </c>
      <c r="L285" s="22">
        <f>+SUM(D285:K285)</f>
        <v>314263</v>
      </c>
      <c r="M285" s="162">
        <v>0</v>
      </c>
      <c r="N285" s="162">
        <v>0</v>
      </c>
      <c r="O285" s="162">
        <v>478</v>
      </c>
      <c r="P285" s="162">
        <v>0</v>
      </c>
      <c r="Q285" s="162">
        <v>178</v>
      </c>
      <c r="R285" s="162">
        <v>0</v>
      </c>
      <c r="S285" s="162">
        <v>137</v>
      </c>
      <c r="T285" s="162">
        <v>369</v>
      </c>
      <c r="U285" s="162">
        <v>1</v>
      </c>
      <c r="V285" s="137">
        <v>0</v>
      </c>
      <c r="W285" s="137"/>
      <c r="X285" s="137">
        <v>0</v>
      </c>
      <c r="Y285" s="162">
        <v>0</v>
      </c>
      <c r="Z285" s="162">
        <v>1741</v>
      </c>
      <c r="AA285" s="271">
        <v>79</v>
      </c>
      <c r="AB285" s="162">
        <v>0</v>
      </c>
      <c r="AC285" s="162">
        <v>515</v>
      </c>
      <c r="AD285" s="162">
        <v>0</v>
      </c>
      <c r="AE285" s="162">
        <v>0</v>
      </c>
      <c r="AF285" s="162">
        <v>0</v>
      </c>
      <c r="AG285" s="22">
        <f>+SUM(M285:AF285)</f>
        <v>3498</v>
      </c>
      <c r="AH285" s="22">
        <f>AC285+AD285+Z285+T285+O285</f>
        <v>3103</v>
      </c>
      <c r="AI285" s="22">
        <f>AD285+AE285+AA285+U285+P285</f>
        <v>80</v>
      </c>
      <c r="AJ285" s="162">
        <v>0</v>
      </c>
      <c r="AK285" s="137">
        <v>0</v>
      </c>
      <c r="AL285" s="162">
        <v>0</v>
      </c>
      <c r="AM285" s="22">
        <f>+SUM(AJ285:AL285)</f>
        <v>0</v>
      </c>
      <c r="AN285" s="24">
        <f>+AM285+AG285+L285</f>
        <v>317761</v>
      </c>
      <c r="AQ285" s="43">
        <f t="shared" ref="AQ285" si="527">K285/AQ$5</f>
        <v>0</v>
      </c>
      <c r="AR285" s="43">
        <f t="shared" ref="AR285:AT285" si="528">AG285/AR$5</f>
        <v>174.9</v>
      </c>
      <c r="AS285" s="43">
        <f t="shared" si="528"/>
        <v>620.6</v>
      </c>
      <c r="AT285" s="43">
        <f t="shared" si="528"/>
        <v>5.333333333333333</v>
      </c>
      <c r="AU285" s="43">
        <f t="shared" ref="AU285:AV285" si="529">AM285/AU$5</f>
        <v>0</v>
      </c>
      <c r="AV285" s="44">
        <f t="shared" si="529"/>
        <v>10250.354838709678</v>
      </c>
      <c r="AW285" s="23"/>
      <c r="AX285" s="22">
        <f>MEDIAN($D285:$K285)</f>
        <v>15684</v>
      </c>
      <c r="AY285" s="22">
        <f>MEDIAN($M285:$AF285)</f>
        <v>0</v>
      </c>
      <c r="AZ285" s="22">
        <f>MEDIAN($AC285,$AD285,$Z285,$T285,$O285,Q285,AF285)</f>
        <v>369</v>
      </c>
      <c r="BA285" s="22">
        <f>MEDIAN(M285,N285,P285,R285,S285,U285,V285,Y285,AA285,AB285,AE285,W285,X285)</f>
        <v>0</v>
      </c>
      <c r="BB285" s="22">
        <f t="shared" ref="BB285" si="530">MEDIAN($AJ285:$AL285)</f>
        <v>0</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172822</v>
      </c>
      <c r="E287" s="311">
        <v>84873</v>
      </c>
      <c r="F287" s="274">
        <v>333541</v>
      </c>
      <c r="G287" s="274">
        <v>422174</v>
      </c>
      <c r="H287" s="275">
        <v>241897</v>
      </c>
      <c r="I287" s="275">
        <v>181466</v>
      </c>
      <c r="J287" s="274">
        <v>0</v>
      </c>
      <c r="K287" s="275">
        <v>0</v>
      </c>
      <c r="L287" s="276">
        <f>+SUM(D287:K287)</f>
        <v>1436773</v>
      </c>
      <c r="M287" s="274">
        <v>13651</v>
      </c>
      <c r="N287" s="274">
        <v>27773</v>
      </c>
      <c r="O287" s="274">
        <v>0</v>
      </c>
      <c r="P287" s="274">
        <v>35200</v>
      </c>
      <c r="Q287" s="274">
        <v>25428</v>
      </c>
      <c r="R287" s="274">
        <v>20966</v>
      </c>
      <c r="S287" s="274">
        <v>0</v>
      </c>
      <c r="T287" s="274">
        <v>30996</v>
      </c>
      <c r="U287" s="274">
        <v>21102</v>
      </c>
      <c r="V287" s="275">
        <v>10150</v>
      </c>
      <c r="W287" s="275"/>
      <c r="X287" s="275">
        <v>0</v>
      </c>
      <c r="Y287" s="274">
        <v>0</v>
      </c>
      <c r="Z287" s="274">
        <v>113095</v>
      </c>
      <c r="AA287" s="277">
        <v>51743</v>
      </c>
      <c r="AB287" s="274">
        <v>31294</v>
      </c>
      <c r="AC287" s="274">
        <v>71017</v>
      </c>
      <c r="AD287" s="274">
        <v>0</v>
      </c>
      <c r="AE287" s="274">
        <v>17932</v>
      </c>
      <c r="AF287" s="274">
        <v>0</v>
      </c>
      <c r="AG287" s="276">
        <f>+SUM(M287:AF287)</f>
        <v>470347</v>
      </c>
      <c r="AH287" s="276">
        <f>AC287+AD287+Z287+T287+O287</f>
        <v>215108</v>
      </c>
      <c r="AI287" s="276">
        <f>AD287+AE287+AA287+U287+P287</f>
        <v>125977</v>
      </c>
      <c r="AJ287" s="274">
        <v>0</v>
      </c>
      <c r="AK287" s="275">
        <v>0</v>
      </c>
      <c r="AL287" s="274">
        <v>0</v>
      </c>
      <c r="AM287" s="276">
        <f>+SUM(AJ287:AL287)</f>
        <v>0</v>
      </c>
      <c r="AN287" s="312">
        <f>+AM287+AG287+L287</f>
        <v>1907120</v>
      </c>
      <c r="AQ287" s="276">
        <f>K287/AQ$5</f>
        <v>0</v>
      </c>
      <c r="AR287" s="276">
        <f>AG287/AR$5</f>
        <v>23517.35</v>
      </c>
      <c r="AS287" s="276">
        <f>AH287/AS$5</f>
        <v>43021.599999999999</v>
      </c>
      <c r="AT287" s="276">
        <f>AI287/AT$5</f>
        <v>8398.4666666666672</v>
      </c>
      <c r="AU287" s="276">
        <f>AM287/AU$5</f>
        <v>0</v>
      </c>
      <c r="AV287" s="312">
        <f>AN287/AV$5</f>
        <v>61520</v>
      </c>
      <c r="AW287" s="23"/>
      <c r="AX287" s="276">
        <f>MEDIAN($D287:$K287)</f>
        <v>177144</v>
      </c>
      <c r="AY287" s="276">
        <f>MEDIAN($M287:$AF287)</f>
        <v>20966</v>
      </c>
      <c r="AZ287" s="276">
        <f>MEDIAN($AC287,$AD287,$Z287,$T287,$O287,Q287,AF287)</f>
        <v>25428</v>
      </c>
      <c r="BA287" s="276">
        <f>MEDIAN(M287,N287,P287,R287,S287,U287,V287,Y287,AA287,AB287,AE287,W287,X287)</f>
        <v>19449</v>
      </c>
      <c r="BB287" s="276">
        <f t="shared" ref="BB287" si="531">MEDIAN($AJ287:$AL287)</f>
        <v>0</v>
      </c>
      <c r="BC287" s="312">
        <f>MEDIAN(D287:K287,M287:AF287,AJ287:AL287)</f>
        <v>21034</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2006</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2">IFERROR(+D65/D42,"-")</f>
        <v>2.2799534703373401E-2</v>
      </c>
      <c r="E293" s="168">
        <f t="shared" si="532"/>
        <v>1.3074183618035855E-2</v>
      </c>
      <c r="F293" s="168">
        <f t="shared" si="532"/>
        <v>-4.255485937298774E-3</v>
      </c>
      <c r="G293" s="168">
        <f t="shared" si="532"/>
        <v>3.0777253804255774E-2</v>
      </c>
      <c r="H293" s="168">
        <f t="shared" si="532"/>
        <v>4.0456451488805112E-2</v>
      </c>
      <c r="I293" s="168">
        <f t="shared" si="532"/>
        <v>7.0754870393859567E-2</v>
      </c>
      <c r="J293" s="168">
        <f t="shared" si="532"/>
        <v>5.1597506756167727E-2</v>
      </c>
      <c r="K293" s="168">
        <f t="shared" si="532"/>
        <v>3.521449615199615E-2</v>
      </c>
      <c r="L293" s="320">
        <f t="shared" si="532"/>
        <v>3.4348635346533131E-2</v>
      </c>
      <c r="M293" s="168">
        <f t="shared" si="532"/>
        <v>7.633752865360495E-2</v>
      </c>
      <c r="N293" s="168">
        <f t="shared" si="532"/>
        <v>8.7728246455166786E-3</v>
      </c>
      <c r="O293" s="168">
        <f t="shared" si="532"/>
        <v>-3.3906626810495458E-2</v>
      </c>
      <c r="P293" s="168">
        <f t="shared" si="532"/>
        <v>5.0991148235880815E-2</v>
      </c>
      <c r="Q293" s="168">
        <f t="shared" si="532"/>
        <v>-1.2330643933627644E-2</v>
      </c>
      <c r="R293" s="168">
        <f t="shared" si="532"/>
        <v>2.568200401397458E-2</v>
      </c>
      <c r="S293" s="168">
        <f t="shared" si="532"/>
        <v>2.4696667178620797E-2</v>
      </c>
      <c r="T293" s="168">
        <f t="shared" si="532"/>
        <v>1.0629547611515343E-2</v>
      </c>
      <c r="U293" s="168">
        <f t="shared" si="532"/>
        <v>8.5626097599914852E-2</v>
      </c>
      <c r="V293" s="168">
        <f t="shared" si="532"/>
        <v>2.7221427436019709E-2</v>
      </c>
      <c r="W293" s="168">
        <f t="shared" ref="W293:X293" si="533">IFERROR(+W65/W42,"-")</f>
        <v>-0.30893903503303827</v>
      </c>
      <c r="X293" s="168">
        <f t="shared" si="533"/>
        <v>0.17995285078145465</v>
      </c>
      <c r="Y293" s="168">
        <f t="shared" ref="Y293:AN293" si="534">IFERROR(+Y65/Y42,"-")</f>
        <v>6.2858312858312865E-2</v>
      </c>
      <c r="Z293" s="168">
        <f t="shared" si="534"/>
        <v>-5.3088630259623994E-3</v>
      </c>
      <c r="AA293" s="168">
        <f t="shared" si="534"/>
        <v>2.2965004837620255E-2</v>
      </c>
      <c r="AB293" s="168">
        <f t="shared" si="534"/>
        <v>-5.0741546371366422E-2</v>
      </c>
      <c r="AC293" s="168">
        <f t="shared" si="534"/>
        <v>-8.779112081513829E-3</v>
      </c>
      <c r="AD293" s="168">
        <f t="shared" si="534"/>
        <v>7.664767283545963E-3</v>
      </c>
      <c r="AE293" s="168">
        <f t="shared" si="534"/>
        <v>-0.22974245361395734</v>
      </c>
      <c r="AF293" s="168">
        <f t="shared" si="534"/>
        <v>-3.7455396176477536E-2</v>
      </c>
      <c r="AG293" s="320">
        <f t="shared" si="534"/>
        <v>8.3543857587685801E-4</v>
      </c>
      <c r="AH293" s="320">
        <f t="shared" si="534"/>
        <v>-8.1202953487954296E-3</v>
      </c>
      <c r="AI293" s="320">
        <f t="shared" si="534"/>
        <v>1.2450456187349721E-2</v>
      </c>
      <c r="AJ293" s="168">
        <f t="shared" si="534"/>
        <v>-0.12856102365463243</v>
      </c>
      <c r="AK293" s="168">
        <f t="shared" si="534"/>
        <v>4.0462730318257957E-2</v>
      </c>
      <c r="AL293" s="168">
        <f t="shared" si="534"/>
        <v>-0.27826907204339113</v>
      </c>
      <c r="AM293" s="320">
        <f t="shared" si="534"/>
        <v>-0.12416500943348122</v>
      </c>
      <c r="AN293" s="321">
        <f t="shared" si="534"/>
        <v>1.8716407658373152E-2</v>
      </c>
      <c r="AQ293" s="320">
        <f>IFERROR(+AQ65/AQ42,"-")</f>
        <v>3.521449615199615E-2</v>
      </c>
      <c r="AR293" s="320">
        <f>IFERROR(+AR65/AR42,"-")</f>
        <v>8.354385758768579E-4</v>
      </c>
      <c r="AS293" s="320">
        <f>IFERROR(+AS65/AS42,"-")</f>
        <v>-8.1202953487954279E-3</v>
      </c>
      <c r="AT293" s="320">
        <f>IFERROR(+AT65/AT42,"-")</f>
        <v>1.2450456187349721E-2</v>
      </c>
      <c r="AU293" s="320">
        <f>IFERROR(+AU65/AU42,"-")</f>
        <v>-0.1241650094334812</v>
      </c>
      <c r="AV293" s="321">
        <f t="shared" ref="AV293" si="535">IFERROR(+AV65/AV42,"-")</f>
        <v>1.8716407658373152E-2</v>
      </c>
      <c r="AX293" s="320">
        <f>IFERROR(+AX65/AX42,"-")</f>
        <v>3.7513922170846127E-2</v>
      </c>
      <c r="AY293" s="320">
        <f>IFERROR(+AY65/AY42,"-")</f>
        <v>1.1520310249939405E-2</v>
      </c>
      <c r="AZ293" s="320">
        <f>IFERROR(+AZ65/AZ42,"-")</f>
        <v>-8.9913876758854917E-3</v>
      </c>
      <c r="BA293" s="320">
        <f>IFERROR(+BA65/BA42,"-")</f>
        <v>2.9881810748531926E-2</v>
      </c>
      <c r="BB293" s="320">
        <f>IFERROR(+BB65/BB42,"-")</f>
        <v>-0.24706867671691793</v>
      </c>
      <c r="BC293" s="321">
        <f t="shared" ref="BC293" si="536">IFERROR(+BC65/BC42,"-")</f>
        <v>1.4573447221343457E-2</v>
      </c>
    </row>
    <row r="294" spans="1:55" s="204" customFormat="1">
      <c r="A294" s="291"/>
      <c r="B294" s="316" t="s">
        <v>72</v>
      </c>
      <c r="C294" s="201"/>
      <c r="D294" s="168">
        <f t="shared" ref="D294:V294" si="537">IFERROR(+(D65+D60+D53-D34)/D42,"-")</f>
        <v>0.17062330360604885</v>
      </c>
      <c r="E294" s="168">
        <f t="shared" si="537"/>
        <v>7.9193577594012188E-2</v>
      </c>
      <c r="F294" s="168">
        <f t="shared" si="537"/>
        <v>7.3829881350332874E-2</v>
      </c>
      <c r="G294" s="168">
        <f t="shared" si="537"/>
        <v>0.12058175918414649</v>
      </c>
      <c r="H294" s="168">
        <f t="shared" si="537"/>
        <v>0.13102062014310994</v>
      </c>
      <c r="I294" s="168">
        <f t="shared" si="537"/>
        <v>0.14074311547235735</v>
      </c>
      <c r="J294" s="168">
        <f t="shared" si="537"/>
        <v>0.11736662017260918</v>
      </c>
      <c r="K294" s="168">
        <f t="shared" si="537"/>
        <v>0.11857789201539201</v>
      </c>
      <c r="L294" s="320">
        <f t="shared" si="537"/>
        <v>0.12054982406776267</v>
      </c>
      <c r="M294" s="168">
        <f t="shared" si="537"/>
        <v>8.3776653258942083E-2</v>
      </c>
      <c r="N294" s="168">
        <f t="shared" si="537"/>
        <v>9.4052840967050896E-2</v>
      </c>
      <c r="O294" s="168">
        <f t="shared" si="537"/>
        <v>4.8520556253519906E-2</v>
      </c>
      <c r="P294" s="168">
        <f t="shared" si="537"/>
        <v>0.12414287495324773</v>
      </c>
      <c r="Q294" s="168">
        <f t="shared" si="537"/>
        <v>5.4523773278530474E-2</v>
      </c>
      <c r="R294" s="168">
        <f t="shared" si="537"/>
        <v>7.8978666468445702E-2</v>
      </c>
      <c r="S294" s="168">
        <f t="shared" si="537"/>
        <v>5.7717708493318996E-2</v>
      </c>
      <c r="T294" s="168">
        <f t="shared" si="537"/>
        <v>0.11112517135927449</v>
      </c>
      <c r="U294" s="168">
        <f t="shared" si="537"/>
        <v>0.12569847267308817</v>
      </c>
      <c r="V294" s="168">
        <f t="shared" si="537"/>
        <v>5.8893657606103961E-2</v>
      </c>
      <c r="W294" s="168">
        <f t="shared" ref="W294:X294" si="538">IFERROR(+(W65+W60+W53-W34)/W42,"-")</f>
        <v>-0.23469642189253209</v>
      </c>
      <c r="X294" s="168">
        <f t="shared" si="538"/>
        <v>0.16964987339561688</v>
      </c>
      <c r="Y294" s="168">
        <f t="shared" ref="Y294:AN294" si="539">IFERROR(+(Y65+Y60+Y53-Y34)/Y42,"-")</f>
        <v>0.10424935424935425</v>
      </c>
      <c r="Z294" s="168">
        <f t="shared" si="539"/>
        <v>9.4547896150402863E-2</v>
      </c>
      <c r="AA294" s="168">
        <f t="shared" si="539"/>
        <v>9.7190529217400831E-2</v>
      </c>
      <c r="AB294" s="168">
        <f t="shared" si="539"/>
        <v>4.6391140992683412E-2</v>
      </c>
      <c r="AC294" s="168">
        <f t="shared" si="539"/>
        <v>7.328056768558952E-2</v>
      </c>
      <c r="AD294" s="168">
        <f t="shared" si="539"/>
        <v>9.2834451111895519E-2</v>
      </c>
      <c r="AE294" s="168">
        <f t="shared" si="539"/>
        <v>-0.10794793685959568</v>
      </c>
      <c r="AF294" s="168">
        <f t="shared" si="539"/>
        <v>3.2067490606612001E-2</v>
      </c>
      <c r="AG294" s="320">
        <f t="shared" si="539"/>
        <v>7.2382351213207213E-2</v>
      </c>
      <c r="AH294" s="320">
        <f t="shared" si="539"/>
        <v>8.2954565869608171E-2</v>
      </c>
      <c r="AI294" s="320">
        <f t="shared" si="539"/>
        <v>8.6538355968862876E-2</v>
      </c>
      <c r="AJ294" s="168">
        <f t="shared" si="539"/>
        <v>-2.4291933588253795E-2</v>
      </c>
      <c r="AK294" s="168">
        <f t="shared" si="539"/>
        <v>6.7420435510887777E-2</v>
      </c>
      <c r="AL294" s="168">
        <f t="shared" si="539"/>
        <v>-0.25250560075462797</v>
      </c>
      <c r="AM294" s="320">
        <f t="shared" si="539"/>
        <v>-3.7797664576003261E-2</v>
      </c>
      <c r="AN294" s="321">
        <f t="shared" si="539"/>
        <v>0.10127367256358627</v>
      </c>
      <c r="AQ294" s="320">
        <f>IFERROR(+(AQ65+AQ60+AQ53-AQ34)/AQ42,"-")</f>
        <v>0.11857789201539201</v>
      </c>
      <c r="AR294" s="320">
        <f>IFERROR(+(AR65+AR60+AR53-AR34)/AR42,"-")</f>
        <v>7.2382351213207213E-2</v>
      </c>
      <c r="AS294" s="320">
        <f>IFERROR(+(AS65+AS60+AS53-AS34)/AS42,"-")</f>
        <v>8.2954565869608185E-2</v>
      </c>
      <c r="AT294" s="320">
        <f>IFERROR(+(AT65+AT60+AT53-AT34)/AT42,"-")</f>
        <v>8.653835596886289E-2</v>
      </c>
      <c r="AU294" s="320">
        <f>IFERROR(+(AU65+AU60+AU53-AU34)/AU42,"-")</f>
        <v>-3.7797664576003254E-2</v>
      </c>
      <c r="AV294" s="321">
        <f t="shared" ref="AV294" si="540">IFERROR(+(AV65+AV60+AV53-AV34)/AV42,"-")</f>
        <v>0.10127367256358628</v>
      </c>
      <c r="AX294" s="320">
        <f>IFERROR(+(AX65+AX60+AX53-AX34)/AX42,"-")</f>
        <v>0.12315425765297512</v>
      </c>
      <c r="AY294" s="320">
        <f>IFERROR(+(AY65+AY60+AY53-AY34)/AY42,"-")</f>
        <v>6.9250181787073872E-2</v>
      </c>
      <c r="AZ294" s="320">
        <f>IFERROR(+(AZ65+AZ60+AZ53-AZ34)/AZ42,"-")</f>
        <v>6.536572052401747E-2</v>
      </c>
      <c r="BA294" s="320">
        <f>IFERROR(+(BA65+BA60+BA53-BA34)/BA42,"-")</f>
        <v>8.1078569835724368E-2</v>
      </c>
      <c r="BB294" s="320">
        <f>IFERROR(+(BB65+BB60+BB53-BB34)/BB42,"-")</f>
        <v>-0.2201109715242881</v>
      </c>
      <c r="BC294" s="321">
        <f t="shared" ref="BC294" si="541">IFERROR(+(BC65+BC60+BC53-BC34)/BC42,"-")</f>
        <v>8.5394917220288941E-2</v>
      </c>
    </row>
    <row r="295" spans="1:55" s="204" customFormat="1">
      <c r="A295" s="291"/>
      <c r="B295" s="316" t="s">
        <v>71</v>
      </c>
      <c r="C295" s="201"/>
      <c r="D295" s="168">
        <f t="shared" ref="D295:V295" si="542">IFERROR(+D170/D176,"-")</f>
        <v>1.1683517020709271</v>
      </c>
      <c r="E295" s="168">
        <f t="shared" si="542"/>
        <v>1.1136505778382053</v>
      </c>
      <c r="F295" s="168">
        <f t="shared" si="542"/>
        <v>1.1120872258886045</v>
      </c>
      <c r="G295" s="168">
        <f t="shared" si="542"/>
        <v>1.1685973446409794</v>
      </c>
      <c r="H295" s="168">
        <f t="shared" si="542"/>
        <v>1.1719841760550664</v>
      </c>
      <c r="I295" s="168">
        <f t="shared" si="542"/>
        <v>1.216419269775171</v>
      </c>
      <c r="J295" s="168">
        <f t="shared" si="542"/>
        <v>1.1329940035403001</v>
      </c>
      <c r="K295" s="168">
        <f t="shared" si="542"/>
        <v>1.1506754037549649</v>
      </c>
      <c r="L295" s="320">
        <f t="shared" si="542"/>
        <v>1.1615513762824397</v>
      </c>
      <c r="M295" s="168">
        <f t="shared" si="542"/>
        <v>1.1926004334895912</v>
      </c>
      <c r="N295" s="168">
        <f t="shared" si="542"/>
        <v>1.1631751292066121</v>
      </c>
      <c r="O295" s="168">
        <f t="shared" si="542"/>
        <v>1.0841568131715664</v>
      </c>
      <c r="P295" s="168">
        <f t="shared" si="542"/>
        <v>1.1777067669172931</v>
      </c>
      <c r="Q295" s="168">
        <f t="shared" si="542"/>
        <v>1.1331685547545485</v>
      </c>
      <c r="R295" s="168">
        <f t="shared" si="542"/>
        <v>1.1027260458839405</v>
      </c>
      <c r="S295" s="168">
        <f t="shared" si="542"/>
        <v>1.1379220440620519</v>
      </c>
      <c r="T295" s="168">
        <f t="shared" si="542"/>
        <v>1.0978860402906991</v>
      </c>
      <c r="U295" s="168">
        <f t="shared" si="542"/>
        <v>1.0889597731702996</v>
      </c>
      <c r="V295" s="168">
        <f t="shared" si="542"/>
        <v>0.92167275141055427</v>
      </c>
      <c r="W295" s="168">
        <f t="shared" ref="W295:X295" si="543">IFERROR(+W170/W176,"-")</f>
        <v>0.74897603932009016</v>
      </c>
      <c r="X295" s="168">
        <f t="shared" si="543"/>
        <v>1.4254049445865302</v>
      </c>
      <c r="Y295" s="168">
        <f t="shared" ref="Y295:AN295" si="544">IFERROR(+Y170/Y176,"-")</f>
        <v>1.0929646405610753</v>
      </c>
      <c r="Z295" s="168">
        <f t="shared" si="544"/>
        <v>1.0817750994059481</v>
      </c>
      <c r="AA295" s="168">
        <f t="shared" si="544"/>
        <v>1.1589243534613287</v>
      </c>
      <c r="AB295" s="168">
        <f t="shared" si="544"/>
        <v>1.1491779902700889</v>
      </c>
      <c r="AC295" s="168">
        <f t="shared" si="544"/>
        <v>1.0219217577173534</v>
      </c>
      <c r="AD295" s="168">
        <f t="shared" si="544"/>
        <v>1.153586076931604</v>
      </c>
      <c r="AE295" s="168">
        <f t="shared" si="544"/>
        <v>0.87993389072525763</v>
      </c>
      <c r="AF295" s="168">
        <f t="shared" si="544"/>
        <v>1.0788724588759855</v>
      </c>
      <c r="AG295" s="320">
        <f t="shared" si="544"/>
        <v>1.0910203732453017</v>
      </c>
      <c r="AH295" s="320">
        <f t="shared" si="544"/>
        <v>1.0811723051183784</v>
      </c>
      <c r="AI295" s="320">
        <f t="shared" si="544"/>
        <v>1.1121112291250368</v>
      </c>
      <c r="AJ295" s="168">
        <f t="shared" si="544"/>
        <v>0.97681672025723476</v>
      </c>
      <c r="AK295" s="168">
        <f t="shared" si="544"/>
        <v>1.0740628961187904</v>
      </c>
      <c r="AL295" s="168">
        <f t="shared" si="544"/>
        <v>0.82775048384695549</v>
      </c>
      <c r="AM295" s="320">
        <f t="shared" si="544"/>
        <v>0.96817239538723177</v>
      </c>
      <c r="AN295" s="321">
        <f t="shared" si="544"/>
        <v>1.1329789220507021</v>
      </c>
      <c r="AQ295" s="320">
        <f>IFERROR(+AQ170/AQ176,"-")</f>
        <v>1.1506754037549649</v>
      </c>
      <c r="AR295" s="320">
        <f>IFERROR(+AR170/AR176,"-")</f>
        <v>1.0910203732453017</v>
      </c>
      <c r="AS295" s="320">
        <f>IFERROR(+AS170/AS176,"-")</f>
        <v>1.0811723051183784</v>
      </c>
      <c r="AT295" s="320">
        <f>IFERROR(+AT170/AT176,"-")</f>
        <v>1.1121112291250368</v>
      </c>
      <c r="AU295" s="320">
        <f>IFERROR(+AU170/AU176,"-")</f>
        <v>0.96817239538723165</v>
      </c>
      <c r="AV295" s="321">
        <f t="shared" ref="AV295" si="545">IFERROR(+AV170/AV176,"-")</f>
        <v>1.1329789220507021</v>
      </c>
      <c r="AX295" s="320">
        <f>IFERROR(+AX170/AX176,"-")</f>
        <v>1.1601424525664557</v>
      </c>
      <c r="AY295" s="320">
        <f>IFERROR(+AY170/AY176,"-")</f>
        <v>1.1112922135483687</v>
      </c>
      <c r="AZ295" s="320">
        <f>IFERROR(+AZ170/AZ176,"-")</f>
        <v>1.0219217577173534</v>
      </c>
      <c r="BA295" s="320">
        <f>IFERROR(+BA170/BA176,"-")</f>
        <v>1.1631751292066121</v>
      </c>
      <c r="BB295" s="320">
        <f>IFERROR(+BB170/BB176,"-")</f>
        <v>0.88303310009428815</v>
      </c>
      <c r="BC295" s="321">
        <f t="shared" ref="BC295" si="546">IFERROR(+BC170/BC176,"-")</f>
        <v>1.0978860402906991</v>
      </c>
    </row>
    <row r="296" spans="1:55" s="204" customFormat="1">
      <c r="A296" s="199"/>
      <c r="B296" s="316" t="s">
        <v>70</v>
      </c>
      <c r="C296" s="201"/>
      <c r="D296" s="163">
        <f t="shared" ref="D296:V296" si="547">IFERROR(+(D81+D82-D91+D113)/D176,"-")</f>
        <v>7.0771486978935209E-3</v>
      </c>
      <c r="E296" s="163">
        <f t="shared" si="547"/>
        <v>0.34</v>
      </c>
      <c r="F296" s="163">
        <f t="shared" si="547"/>
        <v>0.15726433460262265</v>
      </c>
      <c r="G296" s="163">
        <f t="shared" si="547"/>
        <v>3.0520385394670474E-2</v>
      </c>
      <c r="H296" s="163">
        <f t="shared" si="547"/>
        <v>0.22806287993609139</v>
      </c>
      <c r="I296" s="163">
        <f t="shared" si="547"/>
        <v>0.35045355318355942</v>
      </c>
      <c r="J296" s="163">
        <f t="shared" si="547"/>
        <v>0.16529158474363451</v>
      </c>
      <c r="K296" s="163">
        <f t="shared" si="547"/>
        <v>0.14541302864341832</v>
      </c>
      <c r="L296" s="322">
        <f t="shared" si="547"/>
        <v>0.15398575782580284</v>
      </c>
      <c r="M296" s="163">
        <f t="shared" si="547"/>
        <v>0.94203336861736986</v>
      </c>
      <c r="N296" s="163">
        <f t="shared" si="547"/>
        <v>0.20917662839783802</v>
      </c>
      <c r="O296" s="163">
        <f t="shared" si="547"/>
        <v>0.14016371961089613</v>
      </c>
      <c r="P296" s="163">
        <f t="shared" si="547"/>
        <v>0.19424812030075189</v>
      </c>
      <c r="Q296" s="163">
        <f t="shared" si="547"/>
        <v>0.4012221077926536</v>
      </c>
      <c r="R296" s="163">
        <f t="shared" si="547"/>
        <v>0.39271255060728744</v>
      </c>
      <c r="S296" s="163">
        <f t="shared" si="547"/>
        <v>0.32456654934167645</v>
      </c>
      <c r="T296" s="163">
        <f t="shared" si="547"/>
        <v>5.3689368652794549E-2</v>
      </c>
      <c r="U296" s="163">
        <f t="shared" si="547"/>
        <v>0.50165396656624728</v>
      </c>
      <c r="V296" s="163">
        <f t="shared" si="547"/>
        <v>0.4775141055426485</v>
      </c>
      <c r="W296" s="163">
        <f t="shared" ref="W296:X296" si="548">IFERROR(+(W81+W82-W91+W113)/W176,"-")</f>
        <v>2.0428015564202335E-2</v>
      </c>
      <c r="X296" s="163">
        <f t="shared" si="548"/>
        <v>0.91316526610644255</v>
      </c>
      <c r="Y296" s="163">
        <f t="shared" ref="Y296:AN296" si="549">IFERROR(+(Y81+Y82-Y91+Y113)/Y176,"-")</f>
        <v>0.31105713033313853</v>
      </c>
      <c r="Z296" s="163">
        <f t="shared" si="549"/>
        <v>-1.4446044263061036E-2</v>
      </c>
      <c r="AA296" s="163">
        <f t="shared" si="549"/>
        <v>0.55068338279530815</v>
      </c>
      <c r="AB296" s="163">
        <f t="shared" si="549"/>
        <v>0.18746854554604933</v>
      </c>
      <c r="AC296" s="163">
        <f t="shared" si="549"/>
        <v>6.4124869513346922E-2</v>
      </c>
      <c r="AD296" s="163">
        <f t="shared" si="549"/>
        <v>0.31168939142001995</v>
      </c>
      <c r="AE296" s="163">
        <f t="shared" si="549"/>
        <v>3.93739062803811E-3</v>
      </c>
      <c r="AF296" s="163">
        <f t="shared" si="549"/>
        <v>0.20192961684762073</v>
      </c>
      <c r="AG296" s="322">
        <f t="shared" si="549"/>
        <v>0.25301748974040905</v>
      </c>
      <c r="AH296" s="322">
        <f t="shared" si="549"/>
        <v>8.0935613355900105E-2</v>
      </c>
      <c r="AI296" s="322">
        <f t="shared" si="549"/>
        <v>0.36458502103248186</v>
      </c>
      <c r="AJ296" s="163">
        <f t="shared" si="549"/>
        <v>7.2403536977491967E-2</v>
      </c>
      <c r="AK296" s="163">
        <f t="shared" si="549"/>
        <v>0.74968310496770685</v>
      </c>
      <c r="AL296" s="163">
        <f t="shared" si="549"/>
        <v>0.39809438737531638</v>
      </c>
      <c r="AM296" s="322">
        <f t="shared" si="549"/>
        <v>0.18277908117032238</v>
      </c>
      <c r="AN296" s="323">
        <f t="shared" si="549"/>
        <v>0.1812925747254612</v>
      </c>
      <c r="AQ296" s="322">
        <f>IFERROR(+(AQ81+AQ82-AQ91+AQ113)/AQ176,"-")</f>
        <v>0.14541302864341832</v>
      </c>
      <c r="AR296" s="322">
        <f>IFERROR(+(AR81+AR82-AR91+AR113)/AR176,"-")</f>
        <v>0.25301748974040911</v>
      </c>
      <c r="AS296" s="322">
        <f>IFERROR(+(AS81+AS82-AS91+AS113)/AS176,"-")</f>
        <v>8.0935613355900105E-2</v>
      </c>
      <c r="AT296" s="322">
        <f>IFERROR(+(AT81+AT82-AT91+AT113)/AT176,"-")</f>
        <v>0.36458502103248186</v>
      </c>
      <c r="AU296" s="322">
        <f>IFERROR(+(AU81+AU82-AU91+AU113)/AU176,"-")</f>
        <v>0.18277908117032238</v>
      </c>
      <c r="AV296" s="323">
        <f t="shared" ref="AV296" si="550">IFERROR(+(AV81+AV82-AV91+AV113)/AV176,"-")</f>
        <v>0.18129257472546123</v>
      </c>
      <c r="AX296" s="322">
        <f>IFERROR(+(AX81+AX82-AX91+AX113)/AX176,"-")</f>
        <v>0.14272483074641742</v>
      </c>
      <c r="AY296" s="322">
        <f>IFERROR(+(AY81+AY82-AY91+AY113)/AY176,"-")</f>
        <v>0.22558691487232277</v>
      </c>
      <c r="AZ296" s="322">
        <f>IFERROR(+(AZ81+AZ82-AZ91+AZ113)/AZ176,"-")</f>
        <v>0.13197792911467912</v>
      </c>
      <c r="BA296" s="322">
        <f>IFERROR(+(BA81+BA82-BA91+BA113)/BA176,"-")</f>
        <v>0.34426164832130035</v>
      </c>
      <c r="BB296" s="322">
        <f>IFERROR(+(BB81+BB82-BB91+BB113)/BB176,"-")</f>
        <v>0.42707557937571339</v>
      </c>
      <c r="BC296" s="323">
        <f t="shared" ref="BC296" si="551">IFERROR(+(BC81+BC82-BC91+BC113)/BC176,"-")</f>
        <v>0.24628932604218451</v>
      </c>
    </row>
    <row r="297" spans="1:55" s="204" customFormat="1">
      <c r="A297" s="199"/>
      <c r="B297" s="316" t="s">
        <v>69</v>
      </c>
      <c r="C297" s="201"/>
      <c r="D297" s="169">
        <f t="shared" ref="D297:V297" si="552">IF(D91+D96+D97+D122+D123=0,"No debt",+(D69-D67+D53)/D53)</f>
        <v>1.5681159420289854</v>
      </c>
      <c r="E297" s="169">
        <f t="shared" si="552"/>
        <v>21.433962264150942</v>
      </c>
      <c r="F297" s="169">
        <f t="shared" si="552"/>
        <v>-1.5982905982905984</v>
      </c>
      <c r="G297" s="169">
        <f t="shared" si="552"/>
        <v>244.70588235294119</v>
      </c>
      <c r="H297" s="169">
        <f t="shared" si="552"/>
        <v>12.461852861035423</v>
      </c>
      <c r="I297" s="169" t="e">
        <f t="shared" si="552"/>
        <v>#DIV/0!</v>
      </c>
      <c r="J297" s="169">
        <f t="shared" si="552"/>
        <v>48.114427860696516</v>
      </c>
      <c r="K297" s="169" t="str">
        <f t="shared" si="552"/>
        <v>No debt</v>
      </c>
      <c r="L297" s="324">
        <f t="shared" si="552"/>
        <v>9.320889514992956</v>
      </c>
      <c r="M297" s="169" t="str">
        <f t="shared" si="552"/>
        <v>No debt</v>
      </c>
      <c r="N297" s="169">
        <f t="shared" si="552"/>
        <v>2.126637554585153</v>
      </c>
      <c r="O297" s="169">
        <f t="shared" si="552"/>
        <v>-1.109613656783468</v>
      </c>
      <c r="P297" s="169">
        <f t="shared" si="552"/>
        <v>20.710843373493976</v>
      </c>
      <c r="Q297" s="169" t="str">
        <f t="shared" si="552"/>
        <v>No debt</v>
      </c>
      <c r="R297" s="169">
        <f t="shared" si="552"/>
        <v>2.3959595959595958</v>
      </c>
      <c r="S297" s="169">
        <f t="shared" si="552"/>
        <v>28.724137931034484</v>
      </c>
      <c r="T297" s="169">
        <f t="shared" si="552"/>
        <v>7.904109589041096</v>
      </c>
      <c r="U297" s="169">
        <f t="shared" si="552"/>
        <v>1610</v>
      </c>
      <c r="V297" s="169" t="str">
        <f t="shared" si="552"/>
        <v>No debt</v>
      </c>
      <c r="W297" s="169" t="e">
        <f t="shared" ref="W297:X297" si="553">IF(W91+W96+W97+W122+W123=0,"No debt",+(W69-W67+W53)/W53)</f>
        <v>#DIV/0!</v>
      </c>
      <c r="X297" s="169" t="str">
        <f t="shared" si="553"/>
        <v>No debt</v>
      </c>
      <c r="Y297" s="169" t="str">
        <f t="shared" ref="Y297:AN297" si="554">IF(Y91+Y96+Y97+Y122+Y123=0,"No debt",+(Y69-Y67+Y53)/Y53)</f>
        <v>No debt</v>
      </c>
      <c r="Z297" s="169">
        <f t="shared" si="554"/>
        <v>0.39054470709146966</v>
      </c>
      <c r="AA297" s="169">
        <f t="shared" si="554"/>
        <v>2.6530880420499341</v>
      </c>
      <c r="AB297" s="169">
        <f t="shared" si="554"/>
        <v>-63.15</v>
      </c>
      <c r="AC297" s="169" t="e">
        <f t="shared" si="554"/>
        <v>#DIV/0!</v>
      </c>
      <c r="AD297" s="169">
        <f t="shared" si="554"/>
        <v>1.4086021505376345</v>
      </c>
      <c r="AE297" s="169">
        <f t="shared" si="554"/>
        <v>-11.531722054380664</v>
      </c>
      <c r="AF297" s="169" t="str">
        <f t="shared" si="554"/>
        <v>No debt</v>
      </c>
      <c r="AG297" s="324">
        <f t="shared" si="554"/>
        <v>1.1463264046100021</v>
      </c>
      <c r="AH297" s="324">
        <f t="shared" si="554"/>
        <v>6.5794006200482258E-2</v>
      </c>
      <c r="AI297" s="324">
        <f t="shared" si="554"/>
        <v>2.1806350858927641</v>
      </c>
      <c r="AJ297" s="169">
        <f t="shared" si="554"/>
        <v>-27.241818181818182</v>
      </c>
      <c r="AK297" s="169">
        <f t="shared" si="554"/>
        <v>12.892307692307693</v>
      </c>
      <c r="AL297" s="169">
        <f t="shared" si="554"/>
        <v>-673.28571428571433</v>
      </c>
      <c r="AM297" s="324">
        <f t="shared" si="554"/>
        <v>-30.318327974276528</v>
      </c>
      <c r="AN297" s="325">
        <f t="shared" si="554"/>
        <v>5.1457941500745834</v>
      </c>
      <c r="AQ297" s="324" t="str">
        <f>IF(AQ91+AQ96+AQ97+AQ122+AQ123=0,"No debt",+(AQ69-AQ67+AQ53)/AQ53)</f>
        <v>No debt</v>
      </c>
      <c r="AR297" s="324">
        <f>IF(AR91+AR96+AR97+AR122+AR123=0,"No debt",+(AR69-AR67+AR53)/AR53)</f>
        <v>1.1463264046100021</v>
      </c>
      <c r="AS297" s="324">
        <f>IF(AS91+AS96+AS97+AS122+AS123=0,"No debt",+(AS69-AS67+AS53)/AS53)</f>
        <v>6.5794006200482341E-2</v>
      </c>
      <c r="AT297" s="324">
        <f>IF(AT91+AT96+AT97+AT122+AT123=0,"No debt",+(AT69-AT67+AT53)/AT53)</f>
        <v>2.1806350858927641</v>
      </c>
      <c r="AU297" s="324">
        <f>IF(AU91+AU96+AU97+AU122+AU123=0,"No debt",+(AU69-AU67+AU53)/AU53)</f>
        <v>-30.318327974276524</v>
      </c>
      <c r="AV297" s="325">
        <f t="shared" ref="AV297" si="555">IF(AV91+AV96+AV97+AV122+AV123=0,"No debt",+(AV69-AV67+AV53)/AV53)</f>
        <v>5.1457941500745834</v>
      </c>
      <c r="AX297" s="324">
        <f>IF(AX91+AX96+AX97+AX122+AX123=0,"No debt",+(AX69-AX67+AX53)/AX53)</f>
        <v>64.56643356643356</v>
      </c>
      <c r="AY297" s="324" t="str">
        <f>IF(AY91+AY96+AY97+AY122+AY123=0,"No debt",+(AY69-AY67+AY53)/AY53)</f>
        <v>No debt</v>
      </c>
      <c r="AZ297" s="324" t="str">
        <f>IF(AZ91+AZ96+AZ97+AZ122+AZ123=0,"No debt",+(AZ69-AZ67+AZ53)/AZ53)</f>
        <v>No debt</v>
      </c>
      <c r="BA297" s="324">
        <f>IF(BA91+BA96+BA97+BA122+BA123=0,"No debt",+(BA69-BA67+BA53)/BA53)</f>
        <v>28.959183673469386</v>
      </c>
      <c r="BB297" s="324">
        <f>IF(BB91+BB96+BB97+BB122+BB123=0,"No debt",+(BB69-BB67+BB53)/BB53)</f>
        <v>-71.615384615384613</v>
      </c>
      <c r="BC297" s="325">
        <f t="shared" ref="BC297" si="556">IF(BC91+BC96+BC97+BC122+BC123=0,"No debt",+(BC69-BC67+BC53)/BC53)</f>
        <v>8.304347826086957</v>
      </c>
    </row>
    <row r="298" spans="1:55" s="204" customFormat="1">
      <c r="A298" s="199"/>
      <c r="B298" s="316" t="s">
        <v>68</v>
      </c>
      <c r="C298" s="201"/>
      <c r="D298" s="169">
        <f t="shared" ref="D298:V298" si="557">IFERROR(+(D81+D82+D84+D113)/(+D91+D92+D96+D97),"-")</f>
        <v>0.26762880782248966</v>
      </c>
      <c r="E298" s="169">
        <f t="shared" si="557"/>
        <v>5.5543575920934414</v>
      </c>
      <c r="F298" s="169">
        <f t="shared" si="557"/>
        <v>2.2203545051698672</v>
      </c>
      <c r="G298" s="169">
        <f t="shared" si="557"/>
        <v>0.31179985063480209</v>
      </c>
      <c r="H298" s="169">
        <f t="shared" si="557"/>
        <v>2.7721532144898915</v>
      </c>
      <c r="I298" s="169">
        <f t="shared" si="557"/>
        <v>5.2057611719547836</v>
      </c>
      <c r="J298" s="169">
        <f t="shared" si="557"/>
        <v>3.3384033923303833</v>
      </c>
      <c r="K298" s="169">
        <f t="shared" si="557"/>
        <v>1.8673100672368843</v>
      </c>
      <c r="L298" s="324">
        <f t="shared" si="557"/>
        <v>1.470638064211552</v>
      </c>
      <c r="M298" s="169">
        <f t="shared" si="557"/>
        <v>9.7032193158953728</v>
      </c>
      <c r="N298" s="169">
        <f t="shared" si="557"/>
        <v>1.6847305389221556</v>
      </c>
      <c r="O298" s="169">
        <f t="shared" si="557"/>
        <v>1.2232175727083077</v>
      </c>
      <c r="P298" s="169">
        <f t="shared" si="557"/>
        <v>2.0416156670746632</v>
      </c>
      <c r="Q298" s="169">
        <f t="shared" si="557"/>
        <v>3.3281299109481406</v>
      </c>
      <c r="R298" s="169">
        <f t="shared" si="557"/>
        <v>8.761980830670927</v>
      </c>
      <c r="S298" s="169">
        <f t="shared" si="557"/>
        <v>2.9988919667590026</v>
      </c>
      <c r="T298" s="169">
        <f t="shared" si="557"/>
        <v>0.83188780217752356</v>
      </c>
      <c r="U298" s="169">
        <f t="shared" si="557"/>
        <v>5.451390880412962</v>
      </c>
      <c r="V298" s="169">
        <f t="shared" si="557"/>
        <v>3.7945002956830276</v>
      </c>
      <c r="W298" s="169">
        <f t="shared" ref="W298:X298" si="558">IFERROR(+(W81+W82+W84+W113)/(+W91+W92+W96+W97),"-")</f>
        <v>0.40481400437636761</v>
      </c>
      <c r="X298" s="169">
        <f t="shared" si="558"/>
        <v>4.259990133201776</v>
      </c>
      <c r="Y298" s="169">
        <f t="shared" ref="Y298:AN298" si="559">IFERROR(+(Y81+Y82+Y84+Y113)/(+Y91+Y92+Y96+Y97),"-")</f>
        <v>4.3382711746253051</v>
      </c>
      <c r="Z298" s="169">
        <f t="shared" si="559"/>
        <v>0.98305084745762716</v>
      </c>
      <c r="AA298" s="169">
        <f t="shared" si="559"/>
        <v>5.6702575324019522</v>
      </c>
      <c r="AB298" s="169">
        <f t="shared" si="559"/>
        <v>1.9580573951434879</v>
      </c>
      <c r="AC298" s="169">
        <f t="shared" si="559"/>
        <v>2.7260940032414909</v>
      </c>
      <c r="AD298" s="169">
        <f t="shared" si="559"/>
        <v>1.0026057823551309</v>
      </c>
      <c r="AE298" s="169">
        <f t="shared" si="559"/>
        <v>0.12611842480196045</v>
      </c>
      <c r="AF298" s="169">
        <f t="shared" si="559"/>
        <v>3.0986579615524121</v>
      </c>
      <c r="AG298" s="324">
        <f t="shared" si="559"/>
        <v>2.2552099347477026</v>
      </c>
      <c r="AH298" s="324">
        <f t="shared" si="559"/>
        <v>1.1904634231855962</v>
      </c>
      <c r="AI298" s="324">
        <f t="shared" si="559"/>
        <v>1.6768620176441404</v>
      </c>
      <c r="AJ298" s="169">
        <f t="shared" si="559"/>
        <v>1.4245322245322245</v>
      </c>
      <c r="AK298" s="169">
        <f t="shared" si="559"/>
        <v>8.9015576323987542</v>
      </c>
      <c r="AL298" s="169">
        <f t="shared" si="559"/>
        <v>3.6334737648410571</v>
      </c>
      <c r="AM298" s="324">
        <f t="shared" si="559"/>
        <v>2.5185641278246411</v>
      </c>
      <c r="AN298" s="325">
        <f t="shared" si="559"/>
        <v>1.7226790186900744</v>
      </c>
      <c r="AQ298" s="324">
        <f>IFERROR(+(AQ81+AQ82+AQ84+AQ113)/(+AQ91+AQ92+AQ96+AQ97),"-")</f>
        <v>1.8673100672368843</v>
      </c>
      <c r="AR298" s="324">
        <f>IFERROR(+(AR81+AR82+AR84+AR113)/(+AR91+AR92+AR96+AR97),"-")</f>
        <v>2.2552099347477026</v>
      </c>
      <c r="AS298" s="324">
        <f>IFERROR(+(AS81+AS82+AS84+AS113)/(+AS91+AS92+AS96+AS97),"-")</f>
        <v>1.1904634231855959</v>
      </c>
      <c r="AT298" s="324">
        <f>IFERROR(+(AT81+AT82+AT84+AT113)/(+AT91+AT92+AT96+AT97),"-")</f>
        <v>1.6768620176441407</v>
      </c>
      <c r="AU298" s="324">
        <f>IFERROR(+(AU81+AU82+AU84+AU113)/(+AU91+AU92+AU96+AU97),"-")</f>
        <v>2.518564127824642</v>
      </c>
      <c r="AV298" s="325">
        <f t="shared" ref="AV298" si="560">IFERROR(+(AV81+AV82+AV84+AV113)/(+AV91+AV92+AV96+AV97),"-")</f>
        <v>1.7226790186900747</v>
      </c>
      <c r="AX298" s="324">
        <f>IFERROR(+(AX81+AX82+AX84+AX113)/(+AX91+AX92+AX96+AX97),"-")</f>
        <v>2.0710568767237341</v>
      </c>
      <c r="AY298" s="324">
        <f>IFERROR(+(AY81+AY82+AY84+AY113)/(+AY91+AY92+AY96+AY97),"-")</f>
        <v>3.0503361206755204</v>
      </c>
      <c r="AZ298" s="324">
        <f>IFERROR(+(AZ81+AZ82+AZ84+AZ113)/(+AZ91+AZ92+AZ96+AZ97),"-")</f>
        <v>2.4609082397003745</v>
      </c>
      <c r="BA298" s="324">
        <f>IFERROR(+(BA81+BA82+BA84+BA113)/(+BA91+BA92+BA96+BA97),"-")</f>
        <v>3.9022749752720078</v>
      </c>
      <c r="BB298" s="324">
        <f>IFERROR(+(BB81+BB82+BB84+BB113)/(+BB91+BB92+BB96+BB97),"-")</f>
        <v>4.0111068556108771</v>
      </c>
      <c r="BC298" s="325">
        <f t="shared" ref="BC298" si="561">IFERROR(+(BC81+BC82+BC84+BC113)/(+BC91+BC92+BC96+BC97),"-")</f>
        <v>3.4721955238226005</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2">IFERROR(+(D91+D96+D97+D122+D123)/(+D91+D96+D97+D122+D123+D134),"-")</f>
        <v>0.43450323223242321</v>
      </c>
      <c r="E302" s="172">
        <f t="shared" si="562"/>
        <v>2.6372610310534859E-2</v>
      </c>
      <c r="F302" s="172">
        <f t="shared" si="562"/>
        <v>4.0480307418719538E-2</v>
      </c>
      <c r="G302" s="172">
        <f t="shared" si="562"/>
        <v>2.4379156300889811E-3</v>
      </c>
      <c r="H302" s="172">
        <f t="shared" si="562"/>
        <v>1.6159327163638854E-2</v>
      </c>
      <c r="I302" s="172">
        <f t="shared" si="562"/>
        <v>1.525886419891841E-2</v>
      </c>
      <c r="J302" s="172">
        <f t="shared" si="562"/>
        <v>5.8920052667447414E-3</v>
      </c>
      <c r="K302" s="172">
        <f t="shared" si="562"/>
        <v>0</v>
      </c>
      <c r="L302" s="330">
        <f t="shared" si="562"/>
        <v>4.1629345059202481E-2</v>
      </c>
      <c r="M302" s="172">
        <f t="shared" si="562"/>
        <v>0</v>
      </c>
      <c r="N302" s="172">
        <f t="shared" si="562"/>
        <v>7.2473965662820147E-2</v>
      </c>
      <c r="O302" s="172">
        <f t="shared" si="562"/>
        <v>0.11109510481835144</v>
      </c>
      <c r="P302" s="172">
        <f t="shared" si="562"/>
        <v>1.3792913580926686E-2</v>
      </c>
      <c r="Q302" s="172">
        <f t="shared" si="562"/>
        <v>0</v>
      </c>
      <c r="R302" s="172">
        <f t="shared" si="562"/>
        <v>4.2594321849248867E-4</v>
      </c>
      <c r="S302" s="172">
        <f t="shared" si="562"/>
        <v>0.22030958099813183</v>
      </c>
      <c r="T302" s="172">
        <f t="shared" si="562"/>
        <v>7.0115558276574577E-2</v>
      </c>
      <c r="U302" s="172">
        <f t="shared" si="562"/>
        <v>2.7516861836388465E-3</v>
      </c>
      <c r="V302" s="172">
        <f t="shared" si="562"/>
        <v>0</v>
      </c>
      <c r="W302" s="172">
        <f t="shared" ref="W302:X302" si="563">IFERROR(+(W91+W96+W97+W122+W123)/(+W91+W96+W97+W122+W123+W134),"-")</f>
        <v>9.6056865664473362E-5</v>
      </c>
      <c r="X302" s="172">
        <f t="shared" si="563"/>
        <v>0</v>
      </c>
      <c r="Y302" s="172">
        <f t="shared" ref="Y302:AN302" si="564">IFERROR(+(Y91+Y96+Y97+Y122+Y123)/(+Y91+Y96+Y97+Y122+Y123+Y134),"-")</f>
        <v>0</v>
      </c>
      <c r="Z302" s="172">
        <f t="shared" si="564"/>
        <v>0.15782617284477926</v>
      </c>
      <c r="AA302" s="172">
        <f t="shared" si="564"/>
        <v>7.3800337920254436E-2</v>
      </c>
      <c r="AB302" s="172">
        <f t="shared" si="564"/>
        <v>3.3680342927127987E-3</v>
      </c>
      <c r="AC302" s="172">
        <f t="shared" si="564"/>
        <v>1.2511705588754911E-2</v>
      </c>
      <c r="AD302" s="172">
        <f t="shared" si="564"/>
        <v>0.2667668921740583</v>
      </c>
      <c r="AE302" s="172">
        <f t="shared" si="564"/>
        <v>0.6878786612626917</v>
      </c>
      <c r="AF302" s="172">
        <f t="shared" si="564"/>
        <v>0</v>
      </c>
      <c r="AG302" s="330">
        <f t="shared" si="564"/>
        <v>6.8527393274966486E-2</v>
      </c>
      <c r="AH302" s="330">
        <f t="shared" si="564"/>
        <v>0.11713133789305803</v>
      </c>
      <c r="AI302" s="330">
        <f t="shared" si="564"/>
        <v>0.12699929485109496</v>
      </c>
      <c r="AJ302" s="172">
        <f t="shared" si="564"/>
        <v>0.13505174374739592</v>
      </c>
      <c r="AK302" s="172">
        <f t="shared" si="564"/>
        <v>5.0027017291066282E-2</v>
      </c>
      <c r="AL302" s="172">
        <f t="shared" si="564"/>
        <v>9.5232530965178776E-3</v>
      </c>
      <c r="AM302" s="330">
        <f t="shared" si="564"/>
        <v>0.10354570075003708</v>
      </c>
      <c r="AN302" s="331">
        <f t="shared" si="564"/>
        <v>4.8467075957461948E-2</v>
      </c>
      <c r="AQ302" s="330">
        <f>IFERROR(+(AQ91+AQ96+AQ97+AQ122+AQ123)/(+AQ91+AQ96+AQ97+AQ122+AQ123+AQ134),"-")</f>
        <v>0</v>
      </c>
      <c r="AR302" s="330">
        <f>IFERROR(+(AR91+AR96+AR97+AR122+AR123)/(+AR91+AR96+AR97+AR122+AR123+AR134),"-")</f>
        <v>6.8527393274966472E-2</v>
      </c>
      <c r="AS302" s="330">
        <f>IFERROR(+(AS91+AS96+AS97+AS122+AS123)/(+AS91+AS96+AS97+AS122+AS123+AS134),"-")</f>
        <v>0.11713133789305802</v>
      </c>
      <c r="AT302" s="330">
        <f>IFERROR(+(AT91+AT96+AT97+AT122+AT123)/(+AT91+AT96+AT97+AT122+AT123+AT134),"-")</f>
        <v>0.12699929485109496</v>
      </c>
      <c r="AU302" s="330">
        <f>IFERROR(+(AU91+AU96+AU97+AU122+AU123)/(+AU91+AU96+AU97+AU122+AU123+AU134),"-")</f>
        <v>0.10354570075003709</v>
      </c>
      <c r="AV302" s="331">
        <f t="shared" ref="AV302" si="565">IFERROR(+(AV91+AV96+AV97+AV122+AV123)/(+AV91+AV96+AV97+AV122+AV123+AV134),"-")</f>
        <v>4.8467075957461955E-2</v>
      </c>
      <c r="AX302" s="330">
        <f>IFERROR(+(AX91+AX96+AX97+AX122+AX123)/(+AX91+AX96+AX97+AX122+AX123+AX134),"-")</f>
        <v>9.4608897957410894E-3</v>
      </c>
      <c r="AY302" s="330">
        <f>IFERROR(+(AY91+AY96+AY97+AY122+AY123)/(+AY91+AY96+AY97+AY122+AY123+AY134),"-")</f>
        <v>0</v>
      </c>
      <c r="AZ302" s="330">
        <f>IFERROR(+(AZ91+AZ96+AZ97+AZ122+AZ123)/(+AZ91+AZ96+AZ97+AZ122+AZ123+AZ134),"-")</f>
        <v>0</v>
      </c>
      <c r="BA302" s="330">
        <f>IFERROR(+(BA91+BA96+BA97+BA122+BA123)/(+BA91+BA96+BA97+BA122+BA123+BA134),"-")</f>
        <v>3.2862306933946765E-4</v>
      </c>
      <c r="BB302" s="330">
        <f>IFERROR(+(BB91+BB96+BB97+BB122+BB123)/(+BB91+BB96+BB97+BB122+BB123+BB134),"-")</f>
        <v>7.6669802445907811E-3</v>
      </c>
      <c r="BC302" s="331">
        <f t="shared" ref="BC302" si="566">IFERROR(+(BC91+BC96+BC97+BC122+BC123)/(+BC91+BC96+BC97+BC122+BC123+BC134),"-")</f>
        <v>2.4583514295313562E-5</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7">IFERROR(+(D42*1000)/D266,"-")</f>
        <v>13292.101533307563</v>
      </c>
      <c r="E308" s="162">
        <f t="shared" si="567"/>
        <v>26781.441965729067</v>
      </c>
      <c r="F308" s="162">
        <f t="shared" si="567"/>
        <v>17444.981684981685</v>
      </c>
      <c r="G308" s="162">
        <f t="shared" si="567"/>
        <v>22853.621269226853</v>
      </c>
      <c r="H308" s="162">
        <f t="shared" si="567"/>
        <v>17201.753660352388</v>
      </c>
      <c r="I308" s="162">
        <f t="shared" si="567"/>
        <v>24485.665529010239</v>
      </c>
      <c r="J308" s="162">
        <f t="shared" si="567"/>
        <v>18110.91375567397</v>
      </c>
      <c r="K308" s="162">
        <f t="shared" si="567"/>
        <v>15798.622654951318</v>
      </c>
      <c r="L308" s="337">
        <f t="shared" si="567"/>
        <v>19230.764929545963</v>
      </c>
      <c r="M308" s="162">
        <f t="shared" si="567"/>
        <v>9670.0125470514431</v>
      </c>
      <c r="N308" s="162">
        <f t="shared" si="567"/>
        <v>9982.6883910386969</v>
      </c>
      <c r="O308" s="162">
        <f t="shared" si="567"/>
        <v>11605.329311211664</v>
      </c>
      <c r="P308" s="162">
        <f t="shared" si="567"/>
        <v>10346.339890357949</v>
      </c>
      <c r="Q308" s="162">
        <f t="shared" si="567"/>
        <v>12060.587515299878</v>
      </c>
      <c r="R308" s="162">
        <f t="shared" si="567"/>
        <v>8327.4528009904061</v>
      </c>
      <c r="S308" s="162">
        <f t="shared" si="567"/>
        <v>9428.0335939762517</v>
      </c>
      <c r="T308" s="162">
        <f t="shared" si="567"/>
        <v>12923.139820114473</v>
      </c>
      <c r="U308" s="162">
        <f t="shared" si="567"/>
        <v>8049.2610837438424</v>
      </c>
      <c r="V308" s="162">
        <f t="shared" si="567"/>
        <v>8550.4587155963309</v>
      </c>
      <c r="W308" s="162">
        <f t="shared" ref="W308:X308" si="568">IFERROR(+(W42*1000)/W266,"-")</f>
        <v>9381.2865497076018</v>
      </c>
      <c r="X308" s="162">
        <f t="shared" si="568"/>
        <v>6776.9230769230771</v>
      </c>
      <c r="Y308" s="162">
        <f t="shared" ref="Y308:AN308" si="569">IFERROR(+(Y42*1000)/Y266,"-")</f>
        <v>8435.2331606217613</v>
      </c>
      <c r="Z308" s="162">
        <f t="shared" si="569"/>
        <v>11387.501274339891</v>
      </c>
      <c r="AA308" s="162">
        <f t="shared" si="569"/>
        <v>11615.564037319762</v>
      </c>
      <c r="AB308" s="162">
        <f t="shared" si="569"/>
        <v>10704.911092294666</v>
      </c>
      <c r="AC308" s="162">
        <f t="shared" si="569"/>
        <v>10223.53123546737</v>
      </c>
      <c r="AD308" s="162">
        <f t="shared" si="569"/>
        <v>9308.1436282562772</v>
      </c>
      <c r="AE308" s="162">
        <f t="shared" si="569"/>
        <v>11398.358585858587</v>
      </c>
      <c r="AF308" s="162">
        <f t="shared" si="569"/>
        <v>10410.086100861008</v>
      </c>
      <c r="AG308" s="337">
        <f t="shared" si="569"/>
        <v>10243.617674317835</v>
      </c>
      <c r="AH308" s="337">
        <f t="shared" si="569"/>
        <v>11074.642703186657</v>
      </c>
      <c r="AI308" s="337">
        <f t="shared" si="569"/>
        <v>9937.3738475806003</v>
      </c>
      <c r="AJ308" s="162">
        <f t="shared" si="569"/>
        <v>6131.8514007308158</v>
      </c>
      <c r="AK308" s="162">
        <f t="shared" si="569"/>
        <v>10829.931972789116</v>
      </c>
      <c r="AL308" s="162">
        <f t="shared" si="569"/>
        <v>6503.8343558282213</v>
      </c>
      <c r="AM308" s="337">
        <f t="shared" si="569"/>
        <v>6516.3648446585812</v>
      </c>
      <c r="AN308" s="338">
        <f t="shared" si="569"/>
        <v>14699.687964019024</v>
      </c>
      <c r="AQ308" s="337">
        <f>IFERROR(+(AQ42*1000)/AQ266,"-")</f>
        <v>15798.622654951318</v>
      </c>
      <c r="AR308" s="337">
        <f>IFERROR(+(AR42*1000)/AR266,"-")</f>
        <v>10243.617674317835</v>
      </c>
      <c r="AS308" s="337">
        <f>IFERROR(+(AS42*1000)/AS266,"-")</f>
        <v>11074.642703186659</v>
      </c>
      <c r="AT308" s="337">
        <f>IFERROR(+(AT42*1000)/AT266,"-")</f>
        <v>9937.3738475806022</v>
      </c>
      <c r="AU308" s="337">
        <f>IFERROR(+(AU42*1000)/AU266,"-")</f>
        <v>6516.3648446585812</v>
      </c>
      <c r="AV308" s="338">
        <f t="shared" ref="AV308" si="570">IFERROR(+(AV42*1000)/AV266,"-")</f>
        <v>14699.687964019022</v>
      </c>
      <c r="AX308" s="337">
        <f>IFERROR(+(AX42*1000)/AX266,"-")</f>
        <v>14646.975220910832</v>
      </c>
      <c r="AY308" s="337">
        <f>IFERROR(+(AY42*1000)/AY266,"-")</f>
        <v>9847.9359730412798</v>
      </c>
      <c r="AZ308" s="337">
        <f>IFERROR(+(AZ42*1000)/AZ266,"-")</f>
        <v>11052.790346907994</v>
      </c>
      <c r="BA308" s="337">
        <f>IFERROR(+(BA42*1000)/BA266,"-")</f>
        <v>9133.0617786829607</v>
      </c>
      <c r="BB308" s="337">
        <f>IFERROR(+(BB42*1000)/BB266,"-")</f>
        <v>7325.1533742331285</v>
      </c>
      <c r="BC308" s="338">
        <f t="shared" ref="BC308" si="571">IFERROR(+(BC42*1000)/BC266,"-")</f>
        <v>11127.669561135883</v>
      </c>
    </row>
    <row r="309" spans="1:55" s="204" customFormat="1">
      <c r="A309" s="199"/>
      <c r="B309" s="200" t="s">
        <v>61</v>
      </c>
      <c r="C309" s="201"/>
      <c r="D309" s="162">
        <f t="shared" ref="D309:V309" si="572">IFERROR(+(D63*1000)/D266,"-")</f>
        <v>12989.047803118156</v>
      </c>
      <c r="E309" s="162">
        <f t="shared" si="572"/>
        <v>26431.296475913354</v>
      </c>
      <c r="F309" s="162">
        <f t="shared" si="572"/>
        <v>17519.21855921856</v>
      </c>
      <c r="G309" s="162">
        <f t="shared" si="572"/>
        <v>22150.249567077517</v>
      </c>
      <c r="H309" s="162">
        <f t="shared" si="572"/>
        <v>16505.831747869965</v>
      </c>
      <c r="I309" s="162">
        <f t="shared" si="572"/>
        <v>22753.185437997723</v>
      </c>
      <c r="J309" s="162">
        <f t="shared" si="572"/>
        <v>17176.435760805209</v>
      </c>
      <c r="K309" s="162">
        <f t="shared" si="572"/>
        <v>15242.282118261695</v>
      </c>
      <c r="L309" s="337">
        <f t="shared" si="572"/>
        <v>18570.214397546089</v>
      </c>
      <c r="M309" s="162">
        <f t="shared" si="572"/>
        <v>8931.8276871601847</v>
      </c>
      <c r="N309" s="162">
        <f t="shared" si="572"/>
        <v>9895.1120162932784</v>
      </c>
      <c r="O309" s="162">
        <f t="shared" si="572"/>
        <v>11998.826881179823</v>
      </c>
      <c r="P309" s="162">
        <f t="shared" si="572"/>
        <v>9818.7681393098992</v>
      </c>
      <c r="Q309" s="162">
        <f t="shared" si="572"/>
        <v>12209.302325581395</v>
      </c>
      <c r="R309" s="162">
        <f t="shared" si="572"/>
        <v>8113.5871247291861</v>
      </c>
      <c r="S309" s="162">
        <f t="shared" si="572"/>
        <v>9195.1925861569653</v>
      </c>
      <c r="T309" s="162">
        <f t="shared" si="572"/>
        <v>12785.772690106296</v>
      </c>
      <c r="U309" s="162">
        <f t="shared" si="572"/>
        <v>7360.034268579996</v>
      </c>
      <c r="V309" s="162">
        <f t="shared" si="572"/>
        <v>8317.7030241250432</v>
      </c>
      <c r="W309" s="162">
        <f t="shared" ref="W309:X309" si="573">IFERROR(+(W63*1000)/W266,"-")</f>
        <v>12279.53216374269</v>
      </c>
      <c r="X309" s="162">
        <f t="shared" si="573"/>
        <v>5557.3964497041416</v>
      </c>
      <c r="Y309" s="162">
        <f t="shared" ref="Y309:AN309" si="574">IFERROR(+(Y63*1000)/Y266,"-")</f>
        <v>7905.0086355785834</v>
      </c>
      <c r="Z309" s="162">
        <f t="shared" si="574"/>
        <v>11447.955958813334</v>
      </c>
      <c r="AA309" s="162">
        <f t="shared" si="574"/>
        <v>11348.812553011026</v>
      </c>
      <c r="AB309" s="162">
        <f t="shared" si="574"/>
        <v>11248.094834885691</v>
      </c>
      <c r="AC309" s="162">
        <f t="shared" si="574"/>
        <v>10313.284762052395</v>
      </c>
      <c r="AD309" s="162">
        <f t="shared" si="574"/>
        <v>9236.7988735038725</v>
      </c>
      <c r="AE309" s="162">
        <f t="shared" si="574"/>
        <v>14017.045454545454</v>
      </c>
      <c r="AF309" s="162">
        <f t="shared" si="574"/>
        <v>10800</v>
      </c>
      <c r="AG309" s="337">
        <f t="shared" si="574"/>
        <v>10235.059760956176</v>
      </c>
      <c r="AH309" s="337">
        <f t="shared" si="574"/>
        <v>11164.572072818914</v>
      </c>
      <c r="AI309" s="337">
        <f t="shared" si="574"/>
        <v>9813.6490098739832</v>
      </c>
      <c r="AJ309" s="162">
        <f t="shared" si="574"/>
        <v>6920.1684937068612</v>
      </c>
      <c r="AK309" s="162">
        <f t="shared" si="574"/>
        <v>10391.72335600907</v>
      </c>
      <c r="AL309" s="162">
        <f t="shared" si="574"/>
        <v>8313.6503067484664</v>
      </c>
      <c r="AM309" s="337">
        <f t="shared" si="574"/>
        <v>7325.4693470676193</v>
      </c>
      <c r="AN309" s="338">
        <f t="shared" si="574"/>
        <v>14424.562611633562</v>
      </c>
      <c r="AQ309" s="337">
        <f>IFERROR(+(AQ63*1000)/AQ266,"-")</f>
        <v>15242.282118261695</v>
      </c>
      <c r="AR309" s="337">
        <f>IFERROR(+(AR63*1000)/AR266,"-")</f>
        <v>10235.059760956176</v>
      </c>
      <c r="AS309" s="337">
        <f>IFERROR(+(AS63*1000)/AS266,"-")</f>
        <v>11164.572072818915</v>
      </c>
      <c r="AT309" s="337">
        <f>IFERROR(+(AT63*1000)/AT266,"-")</f>
        <v>9813.6490098739832</v>
      </c>
      <c r="AU309" s="337">
        <f>IFERROR(+(AU63*1000)/AU266,"-")</f>
        <v>7325.4693470676202</v>
      </c>
      <c r="AV309" s="338">
        <f t="shared" ref="AV309" si="575">IFERROR(+(AV63*1000)/AV266,"-")</f>
        <v>14424.562611633561</v>
      </c>
      <c r="AX309" s="337">
        <f>IFERROR(+(AX63*1000)/AX266,"-")</f>
        <v>14161.682011987888</v>
      </c>
      <c r="AY309" s="337">
        <f>IFERROR(+(AY63*1000)/AY266,"-")</f>
        <v>9283.2069643358609</v>
      </c>
      <c r="AZ309" s="337">
        <f>IFERROR(+(AZ63*1000)/AZ266,"-")</f>
        <v>11149.824032176974</v>
      </c>
      <c r="BA309" s="337">
        <f>IFERROR(+(BA63*1000)/BA266,"-")</f>
        <v>9018.3299389002041</v>
      </c>
      <c r="BB309" s="337">
        <f>IFERROR(+(BB63*1000)/BB266,"-")</f>
        <v>8313.6503067484664</v>
      </c>
      <c r="BC309" s="338">
        <f t="shared" ref="BC309" si="576">IFERROR(+(BC63*1000)/BC266,"-")</f>
        <v>11009.387467730579</v>
      </c>
    </row>
    <row r="310" spans="1:55" s="204" customFormat="1">
      <c r="A310" s="199"/>
      <c r="B310" s="200" t="s">
        <v>60</v>
      </c>
      <c r="C310" s="201"/>
      <c r="D310" s="162">
        <f t="shared" ref="D310:V310" si="577">IFERROR(+(D65*1000)/D266,"-")</f>
        <v>303.05373018940855</v>
      </c>
      <c r="E310" s="162">
        <f t="shared" si="577"/>
        <v>350.14548981571289</v>
      </c>
      <c r="F310" s="162">
        <f t="shared" si="577"/>
        <v>-74.236874236874243</v>
      </c>
      <c r="G310" s="162">
        <f t="shared" si="577"/>
        <v>703.3717021493328</v>
      </c>
      <c r="H310" s="162">
        <f t="shared" si="577"/>
        <v>695.92191248242204</v>
      </c>
      <c r="I310" s="162">
        <f t="shared" si="577"/>
        <v>1732.4800910125143</v>
      </c>
      <c r="J310" s="162">
        <f t="shared" si="577"/>
        <v>934.47799486875863</v>
      </c>
      <c r="K310" s="162">
        <f t="shared" si="577"/>
        <v>556.34053668962247</v>
      </c>
      <c r="L310" s="337">
        <f t="shared" si="577"/>
        <v>660.55053199987219</v>
      </c>
      <c r="M310" s="162">
        <f t="shared" si="577"/>
        <v>738.18485989125884</v>
      </c>
      <c r="N310" s="162">
        <f t="shared" si="577"/>
        <v>87.57637474541751</v>
      </c>
      <c r="O310" s="162">
        <f t="shared" si="577"/>
        <v>-393.49756996815819</v>
      </c>
      <c r="P310" s="162">
        <f t="shared" si="577"/>
        <v>527.57175104804901</v>
      </c>
      <c r="Q310" s="162">
        <f t="shared" si="577"/>
        <v>-148.71481028151774</v>
      </c>
      <c r="R310" s="162">
        <f t="shared" si="577"/>
        <v>213.86567626121945</v>
      </c>
      <c r="S310" s="162">
        <f t="shared" si="577"/>
        <v>232.84100781928757</v>
      </c>
      <c r="T310" s="162">
        <f t="shared" si="577"/>
        <v>137.36713000817662</v>
      </c>
      <c r="U310" s="162">
        <f t="shared" si="577"/>
        <v>689.2268151638466</v>
      </c>
      <c r="V310" s="162">
        <f t="shared" si="577"/>
        <v>232.7556914712878</v>
      </c>
      <c r="W310" s="162">
        <f t="shared" ref="W310:X310" si="578">IFERROR(+(W65*1000)/W266,"-")</f>
        <v>-2898.2456140350878</v>
      </c>
      <c r="X310" s="162">
        <f t="shared" si="578"/>
        <v>1219.5266272189349</v>
      </c>
      <c r="Y310" s="162">
        <f t="shared" ref="Y310:AN310" si="579">IFERROR(+(Y65*1000)/Y266,"-")</f>
        <v>530.22452504317789</v>
      </c>
      <c r="Z310" s="162">
        <f t="shared" si="579"/>
        <v>-60.454684473442754</v>
      </c>
      <c r="AA310" s="162">
        <f t="shared" si="579"/>
        <v>266.75148430873622</v>
      </c>
      <c r="AB310" s="162">
        <f t="shared" si="579"/>
        <v>-543.18374259102461</v>
      </c>
      <c r="AC310" s="162">
        <f t="shared" si="579"/>
        <v>-89.753526585025583</v>
      </c>
      <c r="AD310" s="162">
        <f t="shared" si="579"/>
        <v>71.344754752405535</v>
      </c>
      <c r="AE310" s="162">
        <f t="shared" si="579"/>
        <v>-2618.6868686868688</v>
      </c>
      <c r="AF310" s="162">
        <f t="shared" si="579"/>
        <v>-389.91389913899138</v>
      </c>
      <c r="AG310" s="337">
        <f t="shared" si="579"/>
        <v>8.5579133616591037</v>
      </c>
      <c r="AH310" s="337">
        <f t="shared" si="579"/>
        <v>-89.929369632257846</v>
      </c>
      <c r="AI310" s="337">
        <f t="shared" si="579"/>
        <v>123.72483770661721</v>
      </c>
      <c r="AJ310" s="162">
        <f t="shared" si="579"/>
        <v>-788.3170929760455</v>
      </c>
      <c r="AK310" s="162">
        <f t="shared" si="579"/>
        <v>438.20861678004536</v>
      </c>
      <c r="AL310" s="162">
        <f t="shared" si="579"/>
        <v>-1809.8159509202453</v>
      </c>
      <c r="AM310" s="337">
        <f t="shared" si="579"/>
        <v>-809.10450240903799</v>
      </c>
      <c r="AN310" s="338">
        <f t="shared" si="579"/>
        <v>275.12535238546127</v>
      </c>
      <c r="AQ310" s="337">
        <f>IFERROR(+(AQ65*1000)/AQ266,"-")</f>
        <v>556.34053668962247</v>
      </c>
      <c r="AR310" s="337">
        <f>IFERROR(+(AR65*1000)/AR266,"-")</f>
        <v>8.5579133616591037</v>
      </c>
      <c r="AS310" s="337">
        <f>IFERROR(+(AS65*1000)/AS266,"-")</f>
        <v>-89.92936963225786</v>
      </c>
      <c r="AT310" s="337">
        <f>IFERROR(+(AT65*1000)/AT266,"-")</f>
        <v>123.72483770661721</v>
      </c>
      <c r="AU310" s="337">
        <f>IFERROR(+(AU65*1000)/AU266,"-")</f>
        <v>-809.10450240903799</v>
      </c>
      <c r="AV310" s="338">
        <f t="shared" ref="AV310" si="580">IFERROR(+(AV65*1000)/AV266,"-")</f>
        <v>275.12535238546127</v>
      </c>
      <c r="AX310" s="337">
        <f>IFERROR(+(AX65*1000)/AX266,"-")</f>
        <v>549.46548847556073</v>
      </c>
      <c r="AY310" s="337">
        <f>IFERROR(+(AY65*1000)/AY266,"-")</f>
        <v>113.45127773097444</v>
      </c>
      <c r="AZ310" s="337">
        <f>IFERROR(+(AZ65*1000)/AZ266,"-")</f>
        <v>-99.379922909334681</v>
      </c>
      <c r="BA310" s="337">
        <f>IFERROR(+(BA65*1000)/BA266,"-")</f>
        <v>272.91242362525458</v>
      </c>
      <c r="BB310" s="337">
        <f>IFERROR(+(BB65*1000)/BB266,"-")</f>
        <v>-1809.8159509202453</v>
      </c>
      <c r="BC310" s="338">
        <f t="shared" ref="BC310" si="581">IFERROR(+(BC65*1000)/BC266,"-")</f>
        <v>162.16850504576391</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2">IFERROR(+(D20+D21)*1000/(D254+D265),"-")</f>
        <v>3222.9642742195042</v>
      </c>
      <c r="E314" s="162">
        <f t="shared" si="582"/>
        <v>3673.2329084588646</v>
      </c>
      <c r="F314" s="162">
        <f t="shared" si="582"/>
        <v>3607.923577331067</v>
      </c>
      <c r="G314" s="162">
        <f t="shared" si="582"/>
        <v>3896.0609324511465</v>
      </c>
      <c r="H314" s="162">
        <f t="shared" si="582"/>
        <v>3966.2755152351838</v>
      </c>
      <c r="I314" s="162">
        <f t="shared" si="582"/>
        <v>4209.5086151882579</v>
      </c>
      <c r="J314" s="162">
        <f t="shared" si="582"/>
        <v>3640.279394644936</v>
      </c>
      <c r="K314" s="162">
        <f t="shared" si="582"/>
        <v>3458.2413031474325</v>
      </c>
      <c r="L314" s="337">
        <f t="shared" si="582"/>
        <v>3740.5813213230335</v>
      </c>
      <c r="M314" s="162">
        <f t="shared" si="582"/>
        <v>1140.1948326980093</v>
      </c>
      <c r="N314" s="162">
        <f t="shared" si="582"/>
        <v>1928.0525769629885</v>
      </c>
      <c r="O314" s="162">
        <f t="shared" si="582"/>
        <v>2532.9900839054158</v>
      </c>
      <c r="P314" s="162">
        <f t="shared" si="582"/>
        <v>3046.8536251709988</v>
      </c>
      <c r="Q314" s="162">
        <f t="shared" si="582"/>
        <v>3828.034188034188</v>
      </c>
      <c r="R314" s="162">
        <f t="shared" si="582"/>
        <v>995.49114331723024</v>
      </c>
      <c r="S314" s="162">
        <f t="shared" si="582"/>
        <v>1300.324196875921</v>
      </c>
      <c r="T314" s="162">
        <f t="shared" si="582"/>
        <v>2925.3817343704986</v>
      </c>
      <c r="U314" s="162">
        <f t="shared" si="582"/>
        <v>675.68747271933648</v>
      </c>
      <c r="V314" s="162">
        <f t="shared" si="582"/>
        <v>1250.4270584215922</v>
      </c>
      <c r="W314" s="162">
        <f t="shared" ref="W314:X314" si="583">IFERROR(+(W20+W21)*1000/(W254+W265),"-")</f>
        <v>1943.4756464221286</v>
      </c>
      <c r="X314" s="162">
        <f t="shared" si="583"/>
        <v>348.93364928909955</v>
      </c>
      <c r="Y314" s="162">
        <f t="shared" ref="Y314:AN314" si="584">IFERROR(+(Y20+Y21)*1000/(Y254+Y265),"-")</f>
        <v>1781.6540948275863</v>
      </c>
      <c r="Z314" s="162">
        <f t="shared" si="584"/>
        <v>2891.407222914072</v>
      </c>
      <c r="AA314" s="162">
        <f t="shared" si="584"/>
        <v>2483.7042031917285</v>
      </c>
      <c r="AB314" s="162">
        <f t="shared" si="584"/>
        <v>2117.1529619805483</v>
      </c>
      <c r="AC314" s="162">
        <f t="shared" si="584"/>
        <v>1854.9196787148594</v>
      </c>
      <c r="AD314" s="162">
        <f t="shared" si="584"/>
        <v>1919.0971341618058</v>
      </c>
      <c r="AE314" s="162">
        <f t="shared" si="584"/>
        <v>2917.0664838930775</v>
      </c>
      <c r="AF314" s="162">
        <f t="shared" si="584"/>
        <v>2219.1950464396286</v>
      </c>
      <c r="AG314" s="337">
        <f t="shared" si="584"/>
        <v>2126.2098033093976</v>
      </c>
      <c r="AH314" s="337">
        <f t="shared" si="584"/>
        <v>2449.2574257425745</v>
      </c>
      <c r="AI314" s="337">
        <f t="shared" si="584"/>
        <v>2009.4486374373453</v>
      </c>
      <c r="AJ314" s="162">
        <f t="shared" si="584"/>
        <v>115.71254567600488</v>
      </c>
      <c r="AK314" s="162">
        <f t="shared" si="584"/>
        <v>3598.6394557823128</v>
      </c>
      <c r="AL314" s="162">
        <f t="shared" si="584"/>
        <v>497.6993865030675</v>
      </c>
      <c r="AM314" s="337">
        <f t="shared" si="584"/>
        <v>412.27778700780863</v>
      </c>
      <c r="AN314" s="338">
        <f t="shared" si="584"/>
        <v>2750.0812353594483</v>
      </c>
      <c r="AQ314" s="337">
        <f>IFERROR(+(AQ20+AQ21)*1000/(AQ254+AQ265),"-")</f>
        <v>3458.2413031474325</v>
      </c>
      <c r="AR314" s="337">
        <f>IFERROR(+(AR20+AR21)*1000/(AR254+AR265),"-")</f>
        <v>2126.2098033093976</v>
      </c>
      <c r="AS314" s="337">
        <f>IFERROR(+(AS20+AS21)*1000/(AS254+AS265),"-")</f>
        <v>2449.257425742574</v>
      </c>
      <c r="AT314" s="337">
        <f>IFERROR(+(AT20+AT21)*1000/(AT254+AT265),"-")</f>
        <v>2009.448637437345</v>
      </c>
      <c r="AU314" s="337">
        <f>IFERROR(+(AU20+AU21)*1000/(AU254+AU265),"-")</f>
        <v>412.27778700780863</v>
      </c>
      <c r="AV314" s="338">
        <f t="shared" ref="AV314" si="585">IFERROR(+(AV20+AV21)*1000/(AV254+AV265),"-")</f>
        <v>2750.0812353594488</v>
      </c>
      <c r="AX314" s="337">
        <f>IFERROR(+(AX20+AX21)*1000/(AX254+AX265),"-")</f>
        <v>3354.5587189943508</v>
      </c>
      <c r="AY314" s="337">
        <f>IFERROR(+(AY20+AY21)*1000/(AY254+AY265),"-")</f>
        <v>1742.4728717713588</v>
      </c>
      <c r="AZ314" s="337">
        <f>IFERROR(+(AZ20+AZ21)*1000/(AZ254+AZ265),"-")</f>
        <v>2099.431818181818</v>
      </c>
      <c r="BA314" s="337">
        <f>IFERROR(+(BA20+BA21)*1000/(BA254+BA265),"-")</f>
        <v>1261.969904240766</v>
      </c>
      <c r="BB314" s="337">
        <f>IFERROR(+(BB20+BB21)*1000/(BB254+BB265),"-")</f>
        <v>878.27426810477652</v>
      </c>
      <c r="BC314" s="338">
        <f t="shared" ref="BC314" si="586">IFERROR(+(BC20+BC21)*1000/(BC254+BC265),"-")</f>
        <v>2043.9121756487025</v>
      </c>
    </row>
    <row r="315" spans="1:55" s="204" customFormat="1">
      <c r="A315" s="199"/>
      <c r="B315" s="200" t="s">
        <v>56</v>
      </c>
      <c r="C315" s="308"/>
      <c r="D315" s="162">
        <f t="shared" ref="D315:V315" si="587">IFERROR(+D22*1000/D260,"-")</f>
        <v>13651.58371040724</v>
      </c>
      <c r="E315" s="162">
        <f t="shared" si="587"/>
        <v>12777.615215801025</v>
      </c>
      <c r="F315" s="162">
        <f t="shared" si="587"/>
        <v>14768.171160609612</v>
      </c>
      <c r="G315" s="162">
        <f t="shared" si="587"/>
        <v>18008.393632416788</v>
      </c>
      <c r="H315" s="162">
        <f t="shared" si="587"/>
        <v>14204.312114989732</v>
      </c>
      <c r="I315" s="162">
        <f t="shared" si="587"/>
        <v>17985.340314136127</v>
      </c>
      <c r="J315" s="162">
        <f t="shared" si="587"/>
        <v>13890.553474823138</v>
      </c>
      <c r="K315" s="162">
        <f t="shared" si="587"/>
        <v>14388.794567062818</v>
      </c>
      <c r="L315" s="337">
        <f t="shared" si="587"/>
        <v>15122.286287290048</v>
      </c>
      <c r="M315" s="162">
        <f t="shared" si="587"/>
        <v>3633.3333333333335</v>
      </c>
      <c r="N315" s="162">
        <f t="shared" si="587"/>
        <v>11272.727272727272</v>
      </c>
      <c r="O315" s="162">
        <f t="shared" si="587"/>
        <v>11969.571230982019</v>
      </c>
      <c r="P315" s="162">
        <f t="shared" si="587"/>
        <v>0</v>
      </c>
      <c r="Q315" s="162">
        <f t="shared" si="587"/>
        <v>12578.717201166181</v>
      </c>
      <c r="R315" s="162">
        <f t="shared" si="587"/>
        <v>13825.396825396825</v>
      </c>
      <c r="S315" s="162">
        <f t="shared" si="587"/>
        <v>1650</v>
      </c>
      <c r="T315" s="162">
        <f t="shared" si="587"/>
        <v>13454.545454545454</v>
      </c>
      <c r="U315" s="162">
        <f t="shared" si="587"/>
        <v>8735.6321839080465</v>
      </c>
      <c r="V315" s="162">
        <f t="shared" si="587"/>
        <v>1500</v>
      </c>
      <c r="W315" s="162">
        <f t="shared" ref="W315:X315" si="588">IFERROR(+W22*1000/W260,"-")</f>
        <v>11446.808510638299</v>
      </c>
      <c r="X315" s="162">
        <f t="shared" si="588"/>
        <v>17000</v>
      </c>
      <c r="Y315" s="162">
        <f t="shared" ref="Y315:AN315" si="589">IFERROR(+Y22*1000/Y260,"-")</f>
        <v>4145.6310679611652</v>
      </c>
      <c r="Z315" s="162">
        <f t="shared" si="589"/>
        <v>11049.46599213041</v>
      </c>
      <c r="AA315" s="162">
        <f t="shared" si="589"/>
        <v>13029.96254681648</v>
      </c>
      <c r="AB315" s="162">
        <f t="shared" si="589"/>
        <v>11690</v>
      </c>
      <c r="AC315" s="162">
        <f t="shared" si="589"/>
        <v>13440</v>
      </c>
      <c r="AD315" s="162">
        <f t="shared" si="589"/>
        <v>9235.8490566037744</v>
      </c>
      <c r="AE315" s="162">
        <f t="shared" si="589"/>
        <v>14280</v>
      </c>
      <c r="AF315" s="162">
        <f t="shared" si="589"/>
        <v>9379.6407185628741</v>
      </c>
      <c r="AG315" s="337">
        <f t="shared" si="589"/>
        <v>10878.241262683201</v>
      </c>
      <c r="AH315" s="337">
        <f t="shared" si="589"/>
        <v>11536.215287718294</v>
      </c>
      <c r="AI315" s="337">
        <f t="shared" si="589"/>
        <v>9200.2053388090353</v>
      </c>
      <c r="AJ315" s="162" t="str">
        <f t="shared" si="589"/>
        <v>-</v>
      </c>
      <c r="AK315" s="162" t="str">
        <f t="shared" si="589"/>
        <v>-</v>
      </c>
      <c r="AL315" s="162" t="str">
        <f t="shared" si="589"/>
        <v>-</v>
      </c>
      <c r="AM315" s="337" t="str">
        <f t="shared" si="589"/>
        <v>-</v>
      </c>
      <c r="AN315" s="338">
        <f t="shared" si="589"/>
        <v>14114.743442685631</v>
      </c>
      <c r="AQ315" s="337">
        <f>IFERROR(+AQ22*1000/AQ260,"-")</f>
        <v>14388.794567062818</v>
      </c>
      <c r="AR315" s="337">
        <f>IFERROR(+AR22*1000/AR260,"-")</f>
        <v>10878.241262683203</v>
      </c>
      <c r="AS315" s="337">
        <f>IFERROR(+AS22*1000/AS260,"-")</f>
        <v>11536.215287718293</v>
      </c>
      <c r="AT315" s="337">
        <f>IFERROR(+AT22*1000/AT260,"-")</f>
        <v>9200.2053388090335</v>
      </c>
      <c r="AU315" s="337" t="str">
        <f>IFERROR(+AU22*1000/AU260,"-")</f>
        <v>-</v>
      </c>
      <c r="AV315" s="338">
        <f t="shared" ref="AV315" si="590">IFERROR(+AV22*1000/AV260,"-")</f>
        <v>14114.743442685634</v>
      </c>
      <c r="AX315" s="337">
        <f>IFERROR(+AX22*1000/AX260,"-")</f>
        <v>14341.668417734818</v>
      </c>
      <c r="AY315" s="337">
        <f>IFERROR(+AY22*1000/AY260,"-")</f>
        <v>11597.609561752988</v>
      </c>
      <c r="AZ315" s="337">
        <f>IFERROR(+AZ22*1000/AZ260,"-")</f>
        <v>11416.909620991253</v>
      </c>
      <c r="BA315" s="337">
        <f>IFERROR(+BA22*1000/BA260,"-")</f>
        <v>6183.9080459770112</v>
      </c>
      <c r="BB315" s="337" t="str">
        <f>IFERROR(+BB22*1000/BB260,"-")</f>
        <v>-</v>
      </c>
      <c r="BC315" s="338">
        <f t="shared" ref="BC315" si="591">IFERROR(+BC22*1000/BC260,"-")</f>
        <v>13454.545454545454</v>
      </c>
    </row>
    <row r="316" spans="1:55" s="204" customFormat="1">
      <c r="A316" s="199"/>
      <c r="B316" s="200" t="s">
        <v>55</v>
      </c>
      <c r="C316" s="308"/>
      <c r="D316" s="162">
        <f t="shared" ref="D316:V316" si="592">IFERROR(+(D42*1000)/D283,"-")</f>
        <v>116630.86489542114</v>
      </c>
      <c r="E316" s="162">
        <f t="shared" si="592"/>
        <v>144563.69982547994</v>
      </c>
      <c r="F316" s="162">
        <f t="shared" si="592"/>
        <v>113140.95660437124</v>
      </c>
      <c r="G316" s="162">
        <f t="shared" si="592"/>
        <v>154336.62004127493</v>
      </c>
      <c r="H316" s="162">
        <f t="shared" si="592"/>
        <v>121894.49003516999</v>
      </c>
      <c r="I316" s="162">
        <f t="shared" si="592"/>
        <v>133807.27385763134</v>
      </c>
      <c r="J316" s="162">
        <f t="shared" si="592"/>
        <v>116383.00570703868</v>
      </c>
      <c r="K316" s="162">
        <f t="shared" si="592"/>
        <v>136467.69230769231</v>
      </c>
      <c r="L316" s="337">
        <f t="shared" si="592"/>
        <v>131483.39705079191</v>
      </c>
      <c r="M316" s="162">
        <f t="shared" si="592"/>
        <v>165150</v>
      </c>
      <c r="N316" s="162">
        <f t="shared" si="592"/>
        <v>88848.942598187306</v>
      </c>
      <c r="O316" s="162">
        <f t="shared" si="592"/>
        <v>85492.592592592599</v>
      </c>
      <c r="P316" s="162">
        <f t="shared" si="592"/>
        <v>89871.148459383752</v>
      </c>
      <c r="Q316" s="162">
        <f t="shared" si="592"/>
        <v>97801.488833746902</v>
      </c>
      <c r="R316" s="162">
        <f t="shared" si="592"/>
        <v>91206.779661016946</v>
      </c>
      <c r="S316" s="162">
        <f t="shared" si="592"/>
        <v>101417.44548286604</v>
      </c>
      <c r="T316" s="162">
        <f t="shared" si="592"/>
        <v>104438.32599118943</v>
      </c>
      <c r="U316" s="162">
        <f t="shared" si="592"/>
        <v>133743.77224199288</v>
      </c>
      <c r="V316" s="162">
        <f t="shared" si="592"/>
        <v>178468.08510638299</v>
      </c>
      <c r="W316" s="162">
        <f t="shared" ref="W316:X316" si="593">IFERROR(+(W42*1000)/W283,"-")</f>
        <v>71297.777777777781</v>
      </c>
      <c r="X316" s="162">
        <f t="shared" si="593"/>
        <v>152706.66666666666</v>
      </c>
      <c r="Y316" s="162">
        <f t="shared" ref="Y316:AN316" si="594">IFERROR(+(Y42*1000)/Y283,"-")</f>
        <v>135089.36170212767</v>
      </c>
      <c r="Z316" s="162">
        <f t="shared" si="594"/>
        <v>98674.91166077739</v>
      </c>
      <c r="AA316" s="162">
        <f t="shared" si="594"/>
        <v>105955.51257253384</v>
      </c>
      <c r="AB316" s="162">
        <f t="shared" si="594"/>
        <v>89663.120567375881</v>
      </c>
      <c r="AC316" s="162">
        <f t="shared" si="594"/>
        <v>108652.38879736408</v>
      </c>
      <c r="AD316" s="162">
        <f t="shared" si="594"/>
        <v>101697.43589743589</v>
      </c>
      <c r="AE316" s="162">
        <f t="shared" si="594"/>
        <v>98125</v>
      </c>
      <c r="AF316" s="162">
        <f t="shared" si="594"/>
        <v>107676.84478371502</v>
      </c>
      <c r="AG316" s="337">
        <f t="shared" si="594"/>
        <v>103647.5459749117</v>
      </c>
      <c r="AH316" s="337">
        <f t="shared" si="594"/>
        <v>98431.476569407605</v>
      </c>
      <c r="AI316" s="337">
        <f t="shared" si="594"/>
        <v>105356.85367264315</v>
      </c>
      <c r="AJ316" s="162">
        <f t="shared" si="594"/>
        <v>116286.81424446583</v>
      </c>
      <c r="AK316" s="162">
        <f t="shared" si="594"/>
        <v>89271.028037383177</v>
      </c>
      <c r="AL316" s="162">
        <f t="shared" si="594"/>
        <v>85236.180904522611</v>
      </c>
      <c r="AM316" s="337">
        <f t="shared" si="594"/>
        <v>108049.58677685951</v>
      </c>
      <c r="AN316" s="338">
        <f t="shared" si="594"/>
        <v>122096.27140456869</v>
      </c>
      <c r="AQ316" s="337">
        <f>IFERROR(+(AQ42*1000)/AQ283,"-")</f>
        <v>136467.69230769231</v>
      </c>
      <c r="AR316" s="337">
        <f>IFERROR(+(AR42*1000)/AR283,"-")</f>
        <v>103647.5459749117</v>
      </c>
      <c r="AS316" s="337">
        <f>IFERROR(+(AS42*1000)/AS283,"-")</f>
        <v>98431.476569407605</v>
      </c>
      <c r="AT316" s="337">
        <f>IFERROR(+(AT42*1000)/AT283,"-")</f>
        <v>105356.85367264315</v>
      </c>
      <c r="AU316" s="337">
        <f>IFERROR(+(AU42*1000)/AU283,"-")</f>
        <v>108049.58677685951</v>
      </c>
      <c r="AV316" s="338">
        <f t="shared" ref="AV316" si="595">IFERROR(+(AV42*1000)/AV283,"-")</f>
        <v>122096.27140456867</v>
      </c>
      <c r="AX316" s="337">
        <f>IFERROR(+(AX42*1000)/AX283,"-")</f>
        <v>127470.82549072331</v>
      </c>
      <c r="AY316" s="337">
        <f>IFERROR(+(AY42*1000)/AY283,"-")</f>
        <v>101943.31395348837</v>
      </c>
      <c r="AZ316" s="337">
        <f>IFERROR(+(AZ42*1000)/AZ283,"-")</f>
        <v>108652.38879736408</v>
      </c>
      <c r="BA316" s="337">
        <f>IFERROR(+(BA42*1000)/BA283,"-")</f>
        <v>95411.347517730494</v>
      </c>
      <c r="BB316" s="337">
        <f>IFERROR(+(BB42*1000)/BB283,"-")</f>
        <v>89271.028037383177</v>
      </c>
      <c r="BC316" s="338">
        <f t="shared" ref="BC316" si="596">IFERROR(+(BC42*1000)/BC283,"-")</f>
        <v>104438.32599118943</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7">IFERROR(+(D46*1000)/D283,"-")</f>
        <v>66699.830412662515</v>
      </c>
      <c r="E320" s="162">
        <f t="shared" si="597"/>
        <v>77898.778359511343</v>
      </c>
      <c r="F320" s="162">
        <f t="shared" si="597"/>
        <v>67725.688945201138</v>
      </c>
      <c r="G320" s="162">
        <f t="shared" si="597"/>
        <v>83714.515019490937</v>
      </c>
      <c r="H320" s="162">
        <f t="shared" si="597"/>
        <v>73341.735052754986</v>
      </c>
      <c r="I320" s="162">
        <f t="shared" si="597"/>
        <v>73930.991607087344</v>
      </c>
      <c r="J320" s="162">
        <f t="shared" si="597"/>
        <v>70448.953709575144</v>
      </c>
      <c r="K320" s="162">
        <f t="shared" si="597"/>
        <v>75984.61538461539</v>
      </c>
      <c r="L320" s="337">
        <f t="shared" si="597"/>
        <v>74480.720917531406</v>
      </c>
      <c r="M320" s="162">
        <f t="shared" si="597"/>
        <v>54628.571428571428</v>
      </c>
      <c r="N320" s="162">
        <f t="shared" si="597"/>
        <v>55299.093655589124</v>
      </c>
      <c r="O320" s="162">
        <f t="shared" si="597"/>
        <v>57451.851851851854</v>
      </c>
      <c r="P320" s="162">
        <f t="shared" si="597"/>
        <v>51871.148459383752</v>
      </c>
      <c r="Q320" s="162">
        <f t="shared" si="597"/>
        <v>65032.258064516129</v>
      </c>
      <c r="R320" s="162">
        <f t="shared" si="597"/>
        <v>50888.135593220337</v>
      </c>
      <c r="S320" s="162">
        <f t="shared" si="597"/>
        <v>52242.990654205605</v>
      </c>
      <c r="T320" s="162">
        <f t="shared" si="597"/>
        <v>63207.04845814978</v>
      </c>
      <c r="U320" s="162">
        <f t="shared" si="597"/>
        <v>51758.007117437723</v>
      </c>
      <c r="V320" s="162">
        <f t="shared" si="597"/>
        <v>57602.836879432623</v>
      </c>
      <c r="W320" s="162">
        <f t="shared" ref="W320:X320" si="598">IFERROR(+(W46*1000)/W283,"-")</f>
        <v>54640</v>
      </c>
      <c r="X320" s="162">
        <f t="shared" si="598"/>
        <v>24080</v>
      </c>
      <c r="Y320" s="162">
        <f t="shared" ref="Y320:AN320" si="599">IFERROR(+(Y46*1000)/Y283,"-")</f>
        <v>61951.063829787236</v>
      </c>
      <c r="Z320" s="162">
        <f t="shared" si="599"/>
        <v>61991.166077738519</v>
      </c>
      <c r="AA320" s="162">
        <f t="shared" si="599"/>
        <v>54673.114119922633</v>
      </c>
      <c r="AB320" s="162">
        <f t="shared" si="599"/>
        <v>62202.127659574471</v>
      </c>
      <c r="AC320" s="162">
        <f t="shared" si="599"/>
        <v>59135.090609555191</v>
      </c>
      <c r="AD320" s="162">
        <f t="shared" si="599"/>
        <v>59930.769230769234</v>
      </c>
      <c r="AE320" s="162">
        <f t="shared" si="599"/>
        <v>65581.521739130432</v>
      </c>
      <c r="AF320" s="162">
        <f t="shared" si="599"/>
        <v>56330.78880407125</v>
      </c>
      <c r="AG320" s="337">
        <f t="shared" si="599"/>
        <v>58365.241748873465</v>
      </c>
      <c r="AH320" s="337">
        <f t="shared" si="599"/>
        <v>60322.42852932508</v>
      </c>
      <c r="AI320" s="337">
        <f t="shared" si="599"/>
        <v>55967.611336032387</v>
      </c>
      <c r="AJ320" s="162">
        <f t="shared" si="599"/>
        <v>60963.426371511072</v>
      </c>
      <c r="AK320" s="162">
        <f t="shared" si="599"/>
        <v>46953.271028037387</v>
      </c>
      <c r="AL320" s="162">
        <f t="shared" si="599"/>
        <v>51075.376884422112</v>
      </c>
      <c r="AM320" s="337">
        <f t="shared" si="599"/>
        <v>57543.388429752064</v>
      </c>
      <c r="AN320" s="338">
        <f t="shared" si="599"/>
        <v>68871.125728380939</v>
      </c>
      <c r="AQ320" s="337">
        <f>IFERROR(+(AQ46*1000)/AQ283,"-")</f>
        <v>75984.61538461539</v>
      </c>
      <c r="AR320" s="337">
        <f>IFERROR(+(AR46*1000)/AR283,"-")</f>
        <v>58365.241748873457</v>
      </c>
      <c r="AS320" s="337">
        <f>IFERROR(+(AS46*1000)/AS283,"-")</f>
        <v>60322.42852932508</v>
      </c>
      <c r="AT320" s="337">
        <f>IFERROR(+(AT46*1000)/AT283,"-")</f>
        <v>55967.611336032387</v>
      </c>
      <c r="AU320" s="337">
        <f>IFERROR(+(AU46*1000)/AU283,"-")</f>
        <v>57543.388429752064</v>
      </c>
      <c r="AV320" s="338">
        <f t="shared" ref="AV320" si="600">IFERROR(+(AV46*1000)/AV283,"-")</f>
        <v>68871.125728380939</v>
      </c>
      <c r="AX320" s="337">
        <f>IFERROR(+(AX46*1000)/AX283,"-")</f>
        <v>73485.076633503631</v>
      </c>
      <c r="AY320" s="337">
        <f>IFERROR(+(AY46*1000)/AY283,"-")</f>
        <v>53520.348837209305</v>
      </c>
      <c r="AZ320" s="337">
        <f>IFERROR(+(AZ46*1000)/AZ283,"-")</f>
        <v>59135.090609555191</v>
      </c>
      <c r="BA320" s="337">
        <f>IFERROR(+(BA46*1000)/BA283,"-")</f>
        <v>53234.042553191488</v>
      </c>
      <c r="BB320" s="337">
        <f>IFERROR(+(BB46*1000)/BB283,"-")</f>
        <v>47495.327102803742</v>
      </c>
      <c r="BC320" s="338">
        <f t="shared" ref="BC320" si="601">IFERROR(+(BC46*1000)/BC283,"-")</f>
        <v>62259.911894273129</v>
      </c>
    </row>
    <row r="321" spans="1:55" s="204" customFormat="1">
      <c r="A321" s="341"/>
      <c r="B321" s="173" t="s">
        <v>52</v>
      </c>
      <c r="C321" s="308"/>
      <c r="D321" s="162">
        <f t="shared" ref="D321:V321" si="602">IFERROR(+(D46*1000)/D266,"-")</f>
        <v>7601.5977322509989</v>
      </c>
      <c r="E321" s="162">
        <f t="shared" si="602"/>
        <v>14431.296475913352</v>
      </c>
      <c r="F321" s="162">
        <f t="shared" si="602"/>
        <v>10442.490842490843</v>
      </c>
      <c r="G321" s="162">
        <f t="shared" si="602"/>
        <v>12396.149536518285</v>
      </c>
      <c r="H321" s="162">
        <f t="shared" si="602"/>
        <v>10349.987592025809</v>
      </c>
      <c r="I321" s="162">
        <f t="shared" si="602"/>
        <v>13528.782707622298</v>
      </c>
      <c r="J321" s="162">
        <f t="shared" si="602"/>
        <v>10962.897177817249</v>
      </c>
      <c r="K321" s="162">
        <f t="shared" si="602"/>
        <v>8796.6041320351469</v>
      </c>
      <c r="L321" s="337">
        <f t="shared" si="602"/>
        <v>10893.552097645143</v>
      </c>
      <c r="M321" s="162">
        <f t="shared" si="602"/>
        <v>3198.6616478460896</v>
      </c>
      <c r="N321" s="162">
        <f t="shared" si="602"/>
        <v>6213.1704005431093</v>
      </c>
      <c r="O321" s="162">
        <f t="shared" si="602"/>
        <v>7798.8939165409756</v>
      </c>
      <c r="P321" s="162">
        <f t="shared" si="602"/>
        <v>5971.6220574008385</v>
      </c>
      <c r="Q321" s="162">
        <f t="shared" si="602"/>
        <v>8019.5838433292538</v>
      </c>
      <c r="R321" s="162">
        <f t="shared" si="602"/>
        <v>4646.2395543175489</v>
      </c>
      <c r="S321" s="162">
        <f t="shared" si="602"/>
        <v>4856.6463944396173</v>
      </c>
      <c r="T321" s="162">
        <f t="shared" si="602"/>
        <v>7821.2046879258651</v>
      </c>
      <c r="U321" s="162">
        <f t="shared" si="602"/>
        <v>3115.0139216106231</v>
      </c>
      <c r="V321" s="162">
        <f t="shared" si="602"/>
        <v>2759.768943255182</v>
      </c>
      <c r="W321" s="162">
        <f t="shared" ref="W321:X321" si="603">IFERROR(+(W46*1000)/W266,"-")</f>
        <v>7189.4736842105267</v>
      </c>
      <c r="X321" s="162">
        <f t="shared" si="603"/>
        <v>1068.6390532544378</v>
      </c>
      <c r="Y321" s="162">
        <f t="shared" ref="Y321:AN321" si="604">IFERROR(+(Y46*1000)/Y266,"-")</f>
        <v>3868.3406403613658</v>
      </c>
      <c r="Z321" s="162">
        <f t="shared" si="604"/>
        <v>7154.042206137221</v>
      </c>
      <c r="AA321" s="162">
        <f t="shared" si="604"/>
        <v>5993.6386768447837</v>
      </c>
      <c r="AB321" s="162">
        <f t="shared" si="604"/>
        <v>7426.3336155800171</v>
      </c>
      <c r="AC321" s="162">
        <f t="shared" si="604"/>
        <v>5564.2536040923887</v>
      </c>
      <c r="AD321" s="162">
        <f t="shared" si="604"/>
        <v>5485.3320816709693</v>
      </c>
      <c r="AE321" s="162">
        <f t="shared" si="604"/>
        <v>7618.0555555555557</v>
      </c>
      <c r="AF321" s="162">
        <f t="shared" si="604"/>
        <v>5446.0024600246006</v>
      </c>
      <c r="AG321" s="337">
        <f t="shared" si="604"/>
        <v>5768.3104440245061</v>
      </c>
      <c r="AH321" s="337">
        <f t="shared" si="604"/>
        <v>6786.9483038763801</v>
      </c>
      <c r="AI321" s="337">
        <f t="shared" si="604"/>
        <v>5278.9264088156679</v>
      </c>
      <c r="AJ321" s="162">
        <f t="shared" si="604"/>
        <v>3214.6264717823792</v>
      </c>
      <c r="AK321" s="162">
        <f t="shared" si="604"/>
        <v>5696.1451247165533</v>
      </c>
      <c r="AL321" s="162">
        <f t="shared" si="604"/>
        <v>3897.2392638036808</v>
      </c>
      <c r="AM321" s="337">
        <f t="shared" si="604"/>
        <v>3470.3854460873899</v>
      </c>
      <c r="AN321" s="338">
        <f t="shared" si="604"/>
        <v>8291.6869310723287</v>
      </c>
      <c r="AQ321" s="337">
        <f>IFERROR(+(AQ46*1000)/AQ266,"-")</f>
        <v>8796.6041320351469</v>
      </c>
      <c r="AR321" s="337">
        <f>IFERROR(+(AR46*1000)/AR266,"-")</f>
        <v>5768.3104440245061</v>
      </c>
      <c r="AS321" s="337">
        <f>IFERROR(+(AS46*1000)/AS266,"-")</f>
        <v>6786.948303876381</v>
      </c>
      <c r="AT321" s="337">
        <f>IFERROR(+(AT46*1000)/AT266,"-")</f>
        <v>5278.9264088156679</v>
      </c>
      <c r="AU321" s="337">
        <f>IFERROR(+(AU46*1000)/AU266,"-")</f>
        <v>3470.3854460873899</v>
      </c>
      <c r="AV321" s="338">
        <f t="shared" ref="AV321" si="605">IFERROR(+(AV46*1000)/AV266,"-")</f>
        <v>8291.6869310723268</v>
      </c>
      <c r="AX321" s="337">
        <f>IFERROR(+(AX46*1000)/AX266,"-")</f>
        <v>8443.7681517641977</v>
      </c>
      <c r="AY321" s="337">
        <f>IFERROR(+(AY46*1000)/AY266,"-")</f>
        <v>5170.1769165964615</v>
      </c>
      <c r="AZ321" s="337">
        <f>IFERROR(+(AZ46*1000)/AZ266,"-")</f>
        <v>6015.5857214680746</v>
      </c>
      <c r="BA321" s="337">
        <f>IFERROR(+(BA46*1000)/BA266,"-")</f>
        <v>5095.7230142566195</v>
      </c>
      <c r="BB321" s="337">
        <f>IFERROR(+(BB46*1000)/BB266,"-")</f>
        <v>3897.2392638036808</v>
      </c>
      <c r="BC321" s="338">
        <f t="shared" ref="BC321" si="606">IFERROR(+(BC46*1000)/BC266,"-")</f>
        <v>6633.6540718141277</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7">+D65</f>
        <v>4704</v>
      </c>
      <c r="E324" s="162">
        <f t="shared" si="607"/>
        <v>1083</v>
      </c>
      <c r="F324" s="162">
        <f t="shared" si="607"/>
        <v>-1520</v>
      </c>
      <c r="G324" s="162">
        <f t="shared" si="607"/>
        <v>20715</v>
      </c>
      <c r="H324" s="162">
        <f t="shared" si="607"/>
        <v>8413</v>
      </c>
      <c r="I324" s="162">
        <f t="shared" si="607"/>
        <v>30457</v>
      </c>
      <c r="J324" s="162">
        <f t="shared" si="607"/>
        <v>9470</v>
      </c>
      <c r="K324" s="162">
        <f t="shared" si="607"/>
        <v>9371</v>
      </c>
      <c r="L324" s="337">
        <f t="shared" si="607"/>
        <v>82693</v>
      </c>
      <c r="M324" s="162">
        <f t="shared" si="607"/>
        <v>1765</v>
      </c>
      <c r="N324" s="162">
        <f t="shared" si="607"/>
        <v>258</v>
      </c>
      <c r="O324" s="162">
        <f t="shared" si="607"/>
        <v>-2348</v>
      </c>
      <c r="P324" s="162">
        <f t="shared" si="607"/>
        <v>1636</v>
      </c>
      <c r="Q324" s="162">
        <f t="shared" si="607"/>
        <v>-972</v>
      </c>
      <c r="R324" s="162">
        <f t="shared" si="607"/>
        <v>691</v>
      </c>
      <c r="S324" s="162">
        <f t="shared" si="607"/>
        <v>804</v>
      </c>
      <c r="T324" s="162">
        <f t="shared" si="607"/>
        <v>504</v>
      </c>
      <c r="U324" s="162">
        <f t="shared" si="607"/>
        <v>3218</v>
      </c>
      <c r="V324" s="162">
        <f t="shared" si="607"/>
        <v>685</v>
      </c>
      <c r="W324" s="162">
        <f t="shared" ref="W324:X324" si="608">+W65</f>
        <v>-4956</v>
      </c>
      <c r="X324" s="162">
        <f t="shared" si="608"/>
        <v>2061</v>
      </c>
      <c r="Y324" s="162">
        <f t="shared" ref="Y324:AN324" si="609">+Y65</f>
        <v>3991</v>
      </c>
      <c r="Z324" s="162">
        <f t="shared" si="609"/>
        <v>-593</v>
      </c>
      <c r="AA324" s="162">
        <f t="shared" si="609"/>
        <v>1258</v>
      </c>
      <c r="AB324" s="162">
        <f t="shared" si="609"/>
        <v>-1283</v>
      </c>
      <c r="AC324" s="162">
        <f t="shared" si="609"/>
        <v>-579</v>
      </c>
      <c r="AD324" s="162">
        <f t="shared" si="609"/>
        <v>304</v>
      </c>
      <c r="AE324" s="162">
        <f t="shared" si="609"/>
        <v>-4148</v>
      </c>
      <c r="AF324" s="162">
        <f t="shared" si="609"/>
        <v>-1585</v>
      </c>
      <c r="AG324" s="337">
        <f t="shared" si="609"/>
        <v>711</v>
      </c>
      <c r="AH324" s="337">
        <f t="shared" si="609"/>
        <v>-2712</v>
      </c>
      <c r="AI324" s="337">
        <f t="shared" si="609"/>
        <v>2268</v>
      </c>
      <c r="AJ324" s="162">
        <f t="shared" si="609"/>
        <v>-15533</v>
      </c>
      <c r="AK324" s="162">
        <f t="shared" si="609"/>
        <v>773</v>
      </c>
      <c r="AL324" s="162">
        <f t="shared" si="609"/>
        <v>-4720</v>
      </c>
      <c r="AM324" s="337">
        <f t="shared" si="609"/>
        <v>-19480</v>
      </c>
      <c r="AN324" s="338">
        <f t="shared" si="609"/>
        <v>63924</v>
      </c>
      <c r="AQ324" s="337">
        <f>+AQ65</f>
        <v>1171.375</v>
      </c>
      <c r="AR324" s="337">
        <f>+AR65</f>
        <v>35.549999999999997</v>
      </c>
      <c r="AS324" s="337">
        <f>+AS65</f>
        <v>-542.4</v>
      </c>
      <c r="AT324" s="337">
        <f>+AT65</f>
        <v>151.19999999999999</v>
      </c>
      <c r="AU324" s="337">
        <f>+AU65</f>
        <v>-6493.333333333333</v>
      </c>
      <c r="AV324" s="338">
        <f t="shared" ref="AV324" si="610">+AV65</f>
        <v>2062.0645161290322</v>
      </c>
      <c r="AX324" s="337">
        <f>+AX65</f>
        <v>8892</v>
      </c>
      <c r="AY324" s="337">
        <f>+AY65</f>
        <v>404</v>
      </c>
      <c r="AZ324" s="337">
        <f>+AZ65</f>
        <v>-593</v>
      </c>
      <c r="BA324" s="337">
        <f>+BA65</f>
        <v>804</v>
      </c>
      <c r="BB324" s="337">
        <f>+BB65</f>
        <v>-4720</v>
      </c>
      <c r="BC324" s="338">
        <f t="shared" ref="BC324" si="611">+BC65</f>
        <v>691</v>
      </c>
    </row>
    <row r="325" spans="1:55" s="204" customFormat="1">
      <c r="A325" s="245"/>
      <c r="B325" s="173" t="s">
        <v>49</v>
      </c>
      <c r="C325" s="308"/>
      <c r="D325" s="163">
        <f t="shared" ref="D325:V325" si="612">+D293</f>
        <v>2.2799534703373401E-2</v>
      </c>
      <c r="E325" s="163">
        <f t="shared" si="612"/>
        <v>1.3074183618035855E-2</v>
      </c>
      <c r="F325" s="163">
        <f t="shared" si="612"/>
        <v>-4.255485937298774E-3</v>
      </c>
      <c r="G325" s="163">
        <f t="shared" si="612"/>
        <v>3.0777253804255774E-2</v>
      </c>
      <c r="H325" s="163">
        <f t="shared" si="612"/>
        <v>4.0456451488805112E-2</v>
      </c>
      <c r="I325" s="163">
        <f t="shared" si="612"/>
        <v>7.0754870393859567E-2</v>
      </c>
      <c r="J325" s="163">
        <f t="shared" si="612"/>
        <v>5.1597506756167727E-2</v>
      </c>
      <c r="K325" s="163">
        <f t="shared" si="612"/>
        <v>3.521449615199615E-2</v>
      </c>
      <c r="L325" s="322">
        <f t="shared" si="612"/>
        <v>3.4348635346533131E-2</v>
      </c>
      <c r="M325" s="163">
        <f t="shared" si="612"/>
        <v>7.633752865360495E-2</v>
      </c>
      <c r="N325" s="163">
        <f t="shared" si="612"/>
        <v>8.7728246455166786E-3</v>
      </c>
      <c r="O325" s="163">
        <f t="shared" si="612"/>
        <v>-3.3906626810495458E-2</v>
      </c>
      <c r="P325" s="163">
        <f t="shared" si="612"/>
        <v>5.0991148235880815E-2</v>
      </c>
      <c r="Q325" s="163">
        <f t="shared" si="612"/>
        <v>-1.2330643933627644E-2</v>
      </c>
      <c r="R325" s="163">
        <f t="shared" si="612"/>
        <v>2.568200401397458E-2</v>
      </c>
      <c r="S325" s="163">
        <f t="shared" si="612"/>
        <v>2.4696667178620797E-2</v>
      </c>
      <c r="T325" s="163">
        <f t="shared" si="612"/>
        <v>1.0629547611515343E-2</v>
      </c>
      <c r="U325" s="163">
        <f t="shared" si="612"/>
        <v>8.5626097599914852E-2</v>
      </c>
      <c r="V325" s="163">
        <f t="shared" si="612"/>
        <v>2.7221427436019709E-2</v>
      </c>
      <c r="W325" s="163">
        <f t="shared" ref="W325:X325" si="613">+W293</f>
        <v>-0.30893903503303827</v>
      </c>
      <c r="X325" s="163">
        <f t="shared" si="613"/>
        <v>0.17995285078145465</v>
      </c>
      <c r="Y325" s="163">
        <f t="shared" ref="Y325:AN325" si="614">+Y293</f>
        <v>6.2858312858312865E-2</v>
      </c>
      <c r="Z325" s="163">
        <f t="shared" si="614"/>
        <v>-5.3088630259623994E-3</v>
      </c>
      <c r="AA325" s="163">
        <f t="shared" si="614"/>
        <v>2.2965004837620255E-2</v>
      </c>
      <c r="AB325" s="163">
        <f t="shared" si="614"/>
        <v>-5.0741546371366422E-2</v>
      </c>
      <c r="AC325" s="163">
        <f t="shared" si="614"/>
        <v>-8.779112081513829E-3</v>
      </c>
      <c r="AD325" s="163">
        <f t="shared" si="614"/>
        <v>7.664767283545963E-3</v>
      </c>
      <c r="AE325" s="163">
        <f t="shared" si="614"/>
        <v>-0.22974245361395734</v>
      </c>
      <c r="AF325" s="163">
        <f t="shared" si="614"/>
        <v>-3.7455396176477536E-2</v>
      </c>
      <c r="AG325" s="322">
        <f t="shared" si="614"/>
        <v>8.3543857587685801E-4</v>
      </c>
      <c r="AH325" s="322">
        <f t="shared" si="614"/>
        <v>-8.1202953487954296E-3</v>
      </c>
      <c r="AI325" s="322">
        <f t="shared" si="614"/>
        <v>1.2450456187349721E-2</v>
      </c>
      <c r="AJ325" s="163">
        <f t="shared" si="614"/>
        <v>-0.12856102365463243</v>
      </c>
      <c r="AK325" s="163">
        <f t="shared" si="614"/>
        <v>4.0462730318257957E-2</v>
      </c>
      <c r="AL325" s="163">
        <f t="shared" si="614"/>
        <v>-0.27826907204339113</v>
      </c>
      <c r="AM325" s="322">
        <f t="shared" si="614"/>
        <v>-0.12416500943348122</v>
      </c>
      <c r="AN325" s="323">
        <f t="shared" si="614"/>
        <v>1.8716407658373152E-2</v>
      </c>
      <c r="AQ325" s="322">
        <f>+AQ293</f>
        <v>3.521449615199615E-2</v>
      </c>
      <c r="AR325" s="322">
        <f>+AR293</f>
        <v>8.354385758768579E-4</v>
      </c>
      <c r="AS325" s="322">
        <f>+AS293</f>
        <v>-8.1202953487954279E-3</v>
      </c>
      <c r="AT325" s="322">
        <f>+AT293</f>
        <v>1.2450456187349721E-2</v>
      </c>
      <c r="AU325" s="322">
        <f>+AU293</f>
        <v>-0.1241650094334812</v>
      </c>
      <c r="AV325" s="323">
        <f t="shared" ref="AV325" si="615">+AV293</f>
        <v>1.8716407658373152E-2</v>
      </c>
      <c r="AX325" s="322">
        <f>+AX293</f>
        <v>3.7513922170846127E-2</v>
      </c>
      <c r="AY325" s="322">
        <f>+AY293</f>
        <v>1.1520310249939405E-2</v>
      </c>
      <c r="AZ325" s="322">
        <f>+AZ293</f>
        <v>-8.9913876758854917E-3</v>
      </c>
      <c r="BA325" s="322">
        <f>+BA293</f>
        <v>2.9881810748531926E-2</v>
      </c>
      <c r="BB325" s="322">
        <f>+BB293</f>
        <v>-0.24706867671691793</v>
      </c>
      <c r="BC325" s="323">
        <f t="shared" ref="BC325" si="616">+BC293</f>
        <v>1.4573447221343457E-2</v>
      </c>
    </row>
    <row r="326" spans="1:55" s="204" customFormat="1">
      <c r="A326" s="341"/>
      <c r="B326" s="173" t="s">
        <v>48</v>
      </c>
      <c r="C326" s="308"/>
      <c r="D326" s="163">
        <f t="shared" ref="D326:V326" si="617">IFERROR(+(D69-D67+D53+D60)/D42,"-")</f>
        <v>0.17097712291585887</v>
      </c>
      <c r="E326" s="163">
        <f t="shared" si="617"/>
        <v>0.10919297398442687</v>
      </c>
      <c r="F326" s="163">
        <f t="shared" si="617"/>
        <v>8.6064403420066854E-2</v>
      </c>
      <c r="G326" s="163">
        <f t="shared" si="617"/>
        <v>0.13094484609144477</v>
      </c>
      <c r="H326" s="163">
        <f t="shared" si="617"/>
        <v>0.15177540970993306</v>
      </c>
      <c r="I326" s="163">
        <f t="shared" si="617"/>
        <v>0.16253153617774557</v>
      </c>
      <c r="J326" s="163">
        <f t="shared" si="617"/>
        <v>0.13373942986662019</v>
      </c>
      <c r="K326" s="163">
        <f t="shared" si="617"/>
        <v>0.13511228354978355</v>
      </c>
      <c r="L326" s="322">
        <f t="shared" si="617"/>
        <v>0.13508920809101374</v>
      </c>
      <c r="M326" s="163">
        <f t="shared" si="617"/>
        <v>0.14882574283119243</v>
      </c>
      <c r="N326" s="163">
        <f t="shared" si="617"/>
        <v>0.11282260532490054</v>
      </c>
      <c r="O326" s="163">
        <f t="shared" si="617"/>
        <v>6.3668789441002752E-2</v>
      </c>
      <c r="P326" s="163">
        <f t="shared" si="617"/>
        <v>0.14056850766737314</v>
      </c>
      <c r="Q326" s="163">
        <f t="shared" si="617"/>
        <v>8.401836910742376E-2</v>
      </c>
      <c r="R326" s="163">
        <f t="shared" si="617"/>
        <v>0.12655169850590947</v>
      </c>
      <c r="S326" s="163">
        <f t="shared" si="617"/>
        <v>8.4718169252035014E-2</v>
      </c>
      <c r="T326" s="163">
        <f t="shared" si="617"/>
        <v>0.11220078034377307</v>
      </c>
      <c r="U326" s="163">
        <f t="shared" si="617"/>
        <v>0.1612207971901442</v>
      </c>
      <c r="V326" s="163">
        <f t="shared" si="617"/>
        <v>9.3307900174852965E-2</v>
      </c>
      <c r="W326" s="163">
        <f t="shared" ref="W326:X326" si="618">IFERROR(+(W69-W67+W53+W60)/W42,"-")</f>
        <v>-0.2199227029048747</v>
      </c>
      <c r="X326" s="163">
        <f t="shared" si="618"/>
        <v>0.20509910067231293</v>
      </c>
      <c r="Y326" s="163">
        <f t="shared" ref="Y326:AN326" si="619">IFERROR(+(Y69-Y67+Y53+Y60)/Y42,"-")</f>
        <v>0.13127638127638128</v>
      </c>
      <c r="Z326" s="163">
        <f t="shared" si="619"/>
        <v>9.6562220232766338E-2</v>
      </c>
      <c r="AA326" s="163">
        <f t="shared" si="619"/>
        <v>0.13485094653060478</v>
      </c>
      <c r="AB326" s="163">
        <f t="shared" si="619"/>
        <v>5.6476171643266758E-2</v>
      </c>
      <c r="AC326" s="163">
        <f t="shared" si="619"/>
        <v>0.10075509461426492</v>
      </c>
      <c r="AD326" s="163">
        <f t="shared" si="619"/>
        <v>0.111063486460592</v>
      </c>
      <c r="AE326" s="163">
        <f t="shared" si="619"/>
        <v>-0.10473553032400996</v>
      </c>
      <c r="AF326" s="163">
        <f t="shared" si="619"/>
        <v>5.1279627572843066E-2</v>
      </c>
      <c r="AG326" s="322">
        <f t="shared" si="619"/>
        <v>9.432700781387697E-2</v>
      </c>
      <c r="AH326" s="322">
        <f t="shared" si="619"/>
        <v>9.4512213379324389E-2</v>
      </c>
      <c r="AI326" s="322">
        <f t="shared" si="619"/>
        <v>0.11237250359570053</v>
      </c>
      <c r="AJ326" s="163">
        <f t="shared" si="619"/>
        <v>-1.1289334723808577E-2</v>
      </c>
      <c r="AK326" s="163">
        <f t="shared" si="619"/>
        <v>0.11987018425460637</v>
      </c>
      <c r="AL326" s="163">
        <f t="shared" si="619"/>
        <v>-0.20534135125574815</v>
      </c>
      <c r="AM326" s="322">
        <f t="shared" si="619"/>
        <v>-1.6298250981591964E-2</v>
      </c>
      <c r="AN326" s="323">
        <f t="shared" si="619"/>
        <v>0.11797801662411918</v>
      </c>
      <c r="AQ326" s="322">
        <f>IFERROR(+(AQ69-AQ67+AQ53+AQ60)/AQ42,"-")</f>
        <v>0.13511228354978355</v>
      </c>
      <c r="AR326" s="322">
        <f>IFERROR(+(AR69-AR67+AR53+AR60)/AR42,"-")</f>
        <v>9.432700781387697E-2</v>
      </c>
      <c r="AS326" s="322">
        <f>IFERROR(+(AS69-AS67+AS53+AS60)/AS42,"-")</f>
        <v>9.4512213379324375E-2</v>
      </c>
      <c r="AT326" s="322">
        <f>IFERROR(+(AT69-AT67+AT53+AT60)/AT42,"-")</f>
        <v>0.11237250359570054</v>
      </c>
      <c r="AU326" s="322">
        <f>IFERROR(+(AU69-AU67+AU53+AU60)/AU42,"-")</f>
        <v>-1.6298250981591957E-2</v>
      </c>
      <c r="AV326" s="323">
        <f t="shared" ref="AV326" si="620">IFERROR(+(AV69-AV67+AV53+AV60)/AV42,"-")</f>
        <v>0.11797801662411918</v>
      </c>
      <c r="AX326" s="322">
        <f>IFERROR(+(AX69-AX67+AX53+AX60)/AX42,"-")</f>
        <v>0.14231200850518075</v>
      </c>
      <c r="AY326" s="322">
        <f>IFERROR(+(AY69-AY67+AY53+AY60)/AY42,"-")</f>
        <v>9.0080841781085594E-2</v>
      </c>
      <c r="AZ326" s="322">
        <f>IFERROR(+(AZ69-AZ67+AZ53+AZ60)/AZ42,"-")</f>
        <v>7.7692867540029117E-2</v>
      </c>
      <c r="BA326" s="322">
        <f>IFERROR(+(BA69-BA67+BA53+BA60)/BA42,"-")</f>
        <v>0.10884189400133799</v>
      </c>
      <c r="BB326" s="322">
        <f>IFERROR(+(BB69-BB67+BB53+BB60)/BB42,"-")</f>
        <v>-0.16766122278056952</v>
      </c>
      <c r="BC326" s="323">
        <f t="shared" ref="BC326" si="621">IFERROR(+(BC69-BC67+BC53+BC60)/BC42,"-")</f>
        <v>0.10357481809553938</v>
      </c>
    </row>
    <row r="327" spans="1:55" s="204" customFormat="1">
      <c r="A327" s="341"/>
      <c r="B327" s="173" t="s">
        <v>47</v>
      </c>
      <c r="C327" s="308"/>
      <c r="D327" s="163">
        <f t="shared" ref="D327:V327" si="622">+D294</f>
        <v>0.17062330360604885</v>
      </c>
      <c r="E327" s="163">
        <f t="shared" si="622"/>
        <v>7.9193577594012188E-2</v>
      </c>
      <c r="F327" s="163">
        <f t="shared" si="622"/>
        <v>7.3829881350332874E-2</v>
      </c>
      <c r="G327" s="163">
        <f t="shared" si="622"/>
        <v>0.12058175918414649</v>
      </c>
      <c r="H327" s="163">
        <f t="shared" si="622"/>
        <v>0.13102062014310994</v>
      </c>
      <c r="I327" s="163">
        <f t="shared" si="622"/>
        <v>0.14074311547235735</v>
      </c>
      <c r="J327" s="163">
        <f t="shared" si="622"/>
        <v>0.11736662017260918</v>
      </c>
      <c r="K327" s="163">
        <f t="shared" si="622"/>
        <v>0.11857789201539201</v>
      </c>
      <c r="L327" s="322">
        <f t="shared" si="622"/>
        <v>0.12054982406776267</v>
      </c>
      <c r="M327" s="163">
        <f t="shared" si="622"/>
        <v>8.3776653258942083E-2</v>
      </c>
      <c r="N327" s="163">
        <f t="shared" si="622"/>
        <v>9.4052840967050896E-2</v>
      </c>
      <c r="O327" s="163">
        <f t="shared" si="622"/>
        <v>4.8520556253519906E-2</v>
      </c>
      <c r="P327" s="163">
        <f t="shared" si="622"/>
        <v>0.12414287495324773</v>
      </c>
      <c r="Q327" s="163">
        <f t="shared" si="622"/>
        <v>5.4523773278530474E-2</v>
      </c>
      <c r="R327" s="163">
        <f t="shared" si="622"/>
        <v>7.8978666468445702E-2</v>
      </c>
      <c r="S327" s="163">
        <f t="shared" si="622"/>
        <v>5.7717708493318996E-2</v>
      </c>
      <c r="T327" s="163">
        <f t="shared" si="622"/>
        <v>0.11112517135927449</v>
      </c>
      <c r="U327" s="163">
        <f t="shared" si="622"/>
        <v>0.12569847267308817</v>
      </c>
      <c r="V327" s="163">
        <f t="shared" si="622"/>
        <v>5.8893657606103961E-2</v>
      </c>
      <c r="W327" s="163">
        <f t="shared" ref="W327:X327" si="623">+W294</f>
        <v>-0.23469642189253209</v>
      </c>
      <c r="X327" s="163">
        <f t="shared" si="623"/>
        <v>0.16964987339561688</v>
      </c>
      <c r="Y327" s="163">
        <f t="shared" ref="Y327:AN327" si="624">+Y294</f>
        <v>0.10424935424935425</v>
      </c>
      <c r="Z327" s="163">
        <f t="shared" si="624"/>
        <v>9.4547896150402863E-2</v>
      </c>
      <c r="AA327" s="163">
        <f t="shared" si="624"/>
        <v>9.7190529217400831E-2</v>
      </c>
      <c r="AB327" s="163">
        <f t="shared" si="624"/>
        <v>4.6391140992683412E-2</v>
      </c>
      <c r="AC327" s="163">
        <f t="shared" si="624"/>
        <v>7.328056768558952E-2</v>
      </c>
      <c r="AD327" s="163">
        <f t="shared" si="624"/>
        <v>9.2834451111895519E-2</v>
      </c>
      <c r="AE327" s="163">
        <f t="shared" si="624"/>
        <v>-0.10794793685959568</v>
      </c>
      <c r="AF327" s="163">
        <f t="shared" si="624"/>
        <v>3.2067490606612001E-2</v>
      </c>
      <c r="AG327" s="322">
        <f t="shared" si="624"/>
        <v>7.2382351213207213E-2</v>
      </c>
      <c r="AH327" s="322">
        <f t="shared" si="624"/>
        <v>8.2954565869608171E-2</v>
      </c>
      <c r="AI327" s="322">
        <f t="shared" si="624"/>
        <v>8.6538355968862876E-2</v>
      </c>
      <c r="AJ327" s="163">
        <f t="shared" si="624"/>
        <v>-2.4291933588253795E-2</v>
      </c>
      <c r="AK327" s="163">
        <f t="shared" si="624"/>
        <v>6.7420435510887777E-2</v>
      </c>
      <c r="AL327" s="163">
        <f t="shared" si="624"/>
        <v>-0.25250560075462797</v>
      </c>
      <c r="AM327" s="322">
        <f t="shared" si="624"/>
        <v>-3.7797664576003261E-2</v>
      </c>
      <c r="AN327" s="323">
        <f t="shared" si="624"/>
        <v>0.10127367256358627</v>
      </c>
      <c r="AQ327" s="322">
        <f>+AQ294</f>
        <v>0.11857789201539201</v>
      </c>
      <c r="AR327" s="322">
        <f>+AR294</f>
        <v>7.2382351213207213E-2</v>
      </c>
      <c r="AS327" s="322">
        <f>+AS294</f>
        <v>8.2954565869608185E-2</v>
      </c>
      <c r="AT327" s="322">
        <f>+AT294</f>
        <v>8.653835596886289E-2</v>
      </c>
      <c r="AU327" s="322">
        <f>+AU294</f>
        <v>-3.7797664576003254E-2</v>
      </c>
      <c r="AV327" s="323">
        <f t="shared" ref="AV327" si="625">+AV294</f>
        <v>0.10127367256358628</v>
      </c>
      <c r="AX327" s="322">
        <f>+AX294</f>
        <v>0.12315425765297512</v>
      </c>
      <c r="AY327" s="322">
        <f>+AY294</f>
        <v>6.9250181787073872E-2</v>
      </c>
      <c r="AZ327" s="322">
        <f>+AZ294</f>
        <v>6.536572052401747E-2</v>
      </c>
      <c r="BA327" s="322">
        <f>+BA294</f>
        <v>8.1078569835724368E-2</v>
      </c>
      <c r="BB327" s="322">
        <f>+BB294</f>
        <v>-0.2201109715242881</v>
      </c>
      <c r="BC327" s="323">
        <f t="shared" ref="BC327" si="626">+BC294</f>
        <v>8.5394917220288941E-2</v>
      </c>
    </row>
    <row r="328" spans="1:55" s="204" customFormat="1">
      <c r="A328" s="341"/>
      <c r="B328" s="173" t="s">
        <v>46</v>
      </c>
      <c r="C328" s="308"/>
      <c r="D328" s="163">
        <f t="shared" ref="D328:V328" si="627">IFERROR(+D34/D42,"-")</f>
        <v>3.5381930981000389E-4</v>
      </c>
      <c r="E328" s="163">
        <f t="shared" si="627"/>
        <v>2.9999396390414681E-2</v>
      </c>
      <c r="F328" s="163">
        <f t="shared" si="627"/>
        <v>1.2234522069733977E-2</v>
      </c>
      <c r="G328" s="163">
        <f t="shared" si="627"/>
        <v>1.0363086907298287E-2</v>
      </c>
      <c r="H328" s="163">
        <f t="shared" si="627"/>
        <v>2.0754789566823112E-2</v>
      </c>
      <c r="I328" s="163">
        <f t="shared" si="627"/>
        <v>2.1788420705388216E-2</v>
      </c>
      <c r="J328" s="163">
        <f t="shared" si="627"/>
        <v>1.6372809694010983E-2</v>
      </c>
      <c r="K328" s="163">
        <f t="shared" si="627"/>
        <v>1.6534391534391533E-2</v>
      </c>
      <c r="L328" s="322">
        <f t="shared" si="627"/>
        <v>1.4539384023251051E-2</v>
      </c>
      <c r="M328" s="163">
        <f t="shared" si="627"/>
        <v>6.5049089572250335E-2</v>
      </c>
      <c r="N328" s="163">
        <f t="shared" si="627"/>
        <v>1.8769764357849637E-2</v>
      </c>
      <c r="O328" s="163">
        <f t="shared" si="627"/>
        <v>1.5148233187482851E-2</v>
      </c>
      <c r="P328" s="163">
        <f t="shared" si="627"/>
        <v>1.6425632714125421E-2</v>
      </c>
      <c r="Q328" s="163">
        <f t="shared" si="627"/>
        <v>2.9494595828893286E-2</v>
      </c>
      <c r="R328" s="163">
        <f t="shared" si="627"/>
        <v>4.7573032037463762E-2</v>
      </c>
      <c r="S328" s="163">
        <f t="shared" si="627"/>
        <v>2.7000460758716018E-2</v>
      </c>
      <c r="T328" s="163">
        <f t="shared" si="627"/>
        <v>1.0756089844985764E-3</v>
      </c>
      <c r="U328" s="163">
        <f t="shared" si="627"/>
        <v>3.5522324517056038E-2</v>
      </c>
      <c r="V328" s="163">
        <f t="shared" si="627"/>
        <v>3.4414242568749004E-2</v>
      </c>
      <c r="W328" s="163">
        <f t="shared" ref="W328:X328" si="628">IFERROR(+W34/W42,"-")</f>
        <v>1.4773718987657398E-2</v>
      </c>
      <c r="X328" s="163">
        <f t="shared" si="628"/>
        <v>3.5449227276696062E-2</v>
      </c>
      <c r="Y328" s="163">
        <f t="shared" ref="Y328:AN328" si="629">IFERROR(+Y34/Y42,"-")</f>
        <v>2.7027027027027029E-2</v>
      </c>
      <c r="Z328" s="163">
        <f t="shared" si="629"/>
        <v>2.0143240823634737E-3</v>
      </c>
      <c r="AA328" s="163">
        <f t="shared" si="629"/>
        <v>3.7660417313203964E-2</v>
      </c>
      <c r="AB328" s="163">
        <f t="shared" si="629"/>
        <v>1.0085030650583349E-2</v>
      </c>
      <c r="AC328" s="163">
        <f t="shared" si="629"/>
        <v>2.74745269286754E-2</v>
      </c>
      <c r="AD328" s="163">
        <f t="shared" si="629"/>
        <v>1.8229035348696486E-2</v>
      </c>
      <c r="AE328" s="163">
        <f t="shared" si="629"/>
        <v>3.2124065355857104E-3</v>
      </c>
      <c r="AF328" s="163">
        <f t="shared" si="629"/>
        <v>1.9212136966231065E-2</v>
      </c>
      <c r="AG328" s="322">
        <f t="shared" si="629"/>
        <v>2.194465660066976E-2</v>
      </c>
      <c r="AH328" s="322">
        <f t="shared" si="629"/>
        <v>1.1557647509716209E-2</v>
      </c>
      <c r="AI328" s="322">
        <f t="shared" si="629"/>
        <v>2.583414762683765E-2</v>
      </c>
      <c r="AJ328" s="163">
        <f t="shared" si="629"/>
        <v>1.3002598864445217E-2</v>
      </c>
      <c r="AK328" s="163">
        <f t="shared" si="629"/>
        <v>5.2449748743718591E-2</v>
      </c>
      <c r="AL328" s="163">
        <f t="shared" si="629"/>
        <v>4.7164249498879852E-2</v>
      </c>
      <c r="AM328" s="322">
        <f t="shared" si="629"/>
        <v>2.14994135944113E-2</v>
      </c>
      <c r="AN328" s="323">
        <f t="shared" si="629"/>
        <v>1.6704344060532898E-2</v>
      </c>
      <c r="AQ328" s="322">
        <f>IFERROR(+AQ34/AQ42,"-")</f>
        <v>1.6534391534391533E-2</v>
      </c>
      <c r="AR328" s="322">
        <f>IFERROR(+AR34/AR42,"-")</f>
        <v>2.194465660066976E-2</v>
      </c>
      <c r="AS328" s="322">
        <f>IFERROR(+AS34/AS42,"-")</f>
        <v>1.1557647509716207E-2</v>
      </c>
      <c r="AT328" s="322">
        <f>IFERROR(+AT34/AT42,"-")</f>
        <v>2.5834147626837653E-2</v>
      </c>
      <c r="AU328" s="322">
        <f>IFERROR(+AU34/AU42,"-")</f>
        <v>2.14994135944113E-2</v>
      </c>
      <c r="AV328" s="323">
        <f t="shared" ref="AV328" si="630">IFERROR(+AV34/AV42,"-")</f>
        <v>1.6704344060532901E-2</v>
      </c>
      <c r="AX328" s="322">
        <f>IFERROR(+AX34/AX42,"-")</f>
        <v>1.8322420601437781E-2</v>
      </c>
      <c r="AY328" s="322">
        <f>IFERROR(+AY34/AY42,"-")</f>
        <v>2.3938862511940915E-2</v>
      </c>
      <c r="AZ328" s="322">
        <f>IFERROR(+AZ34/AZ42,"-")</f>
        <v>1.2327147016011645E-2</v>
      </c>
      <c r="BA328" s="322">
        <f>IFERROR(+BA34/BA42,"-")</f>
        <v>3.2186129487846576E-2</v>
      </c>
      <c r="BB328" s="322">
        <f>IFERROR(+BB34/BB42,"-")</f>
        <v>5.2449748743718591E-2</v>
      </c>
      <c r="BC328" s="323">
        <f t="shared" ref="BC328" si="631">IFERROR(+BC34/BC42,"-")</f>
        <v>2.2123800485078563E-2</v>
      </c>
    </row>
    <row r="329" spans="1:55" s="204" customFormat="1">
      <c r="A329" s="341"/>
      <c r="B329" s="173" t="s">
        <v>45</v>
      </c>
      <c r="C329" s="308"/>
      <c r="D329" s="163">
        <f t="shared" ref="D329:V329" si="632">IFERROR(+D178/D170,"-")</f>
        <v>0.1440933425889826</v>
      </c>
      <c r="E329" s="163">
        <f t="shared" si="632"/>
        <v>0.10205227752750003</v>
      </c>
      <c r="F329" s="163">
        <f t="shared" si="632"/>
        <v>0.1007899589881919</v>
      </c>
      <c r="G329" s="163">
        <f t="shared" si="632"/>
        <v>0.14427325666461827</v>
      </c>
      <c r="H329" s="163">
        <f t="shared" si="632"/>
        <v>0.14674615883805728</v>
      </c>
      <c r="I329" s="163">
        <f t="shared" si="632"/>
        <v>0.17791502909615323</v>
      </c>
      <c r="J329" s="163">
        <f t="shared" si="632"/>
        <v>0.11738279560591644</v>
      </c>
      <c r="K329" s="163">
        <f t="shared" si="632"/>
        <v>0.13094518511760167</v>
      </c>
      <c r="L329" s="322">
        <f t="shared" si="632"/>
        <v>0.13908241992660444</v>
      </c>
      <c r="M329" s="163">
        <f t="shared" si="632"/>
        <v>0.16149619611158073</v>
      </c>
      <c r="N329" s="163">
        <f t="shared" si="632"/>
        <v>0.14028423159108638</v>
      </c>
      <c r="O329" s="163">
        <f t="shared" si="632"/>
        <v>7.762420726331655E-2</v>
      </c>
      <c r="P329" s="163">
        <f t="shared" si="632"/>
        <v>0.1508922016152201</v>
      </c>
      <c r="Q329" s="163">
        <f t="shared" si="632"/>
        <v>0.1175187523478303</v>
      </c>
      <c r="R329" s="163">
        <f t="shared" si="632"/>
        <v>9.3156451928725278E-2</v>
      </c>
      <c r="S329" s="163">
        <f t="shared" si="632"/>
        <v>0.1212051781418261</v>
      </c>
      <c r="T329" s="163">
        <f t="shared" si="632"/>
        <v>8.915865280952176E-2</v>
      </c>
      <c r="U329" s="163">
        <f t="shared" si="632"/>
        <v>8.1692432872253862E-2</v>
      </c>
      <c r="V329" s="163">
        <f t="shared" si="632"/>
        <v>-8.4983795462729564E-2</v>
      </c>
      <c r="W329" s="163">
        <f t="shared" ref="W329:X329" si="633">IFERROR(+W178/W170,"-")</f>
        <v>-0.33515619659580287</v>
      </c>
      <c r="X329" s="163">
        <f t="shared" si="633"/>
        <v>0.29844497607655501</v>
      </c>
      <c r="Y329" s="163">
        <f t="shared" ref="Y329:AN329" si="634">IFERROR(+Y178/Y170,"-")</f>
        <v>8.5057317603021293E-2</v>
      </c>
      <c r="Z329" s="163">
        <f t="shared" si="634"/>
        <v>7.5593438461335052E-2</v>
      </c>
      <c r="AA329" s="163">
        <f t="shared" si="634"/>
        <v>0.13713091194146851</v>
      </c>
      <c r="AB329" s="163">
        <f t="shared" si="634"/>
        <v>0.12981278055545417</v>
      </c>
      <c r="AC329" s="163">
        <f t="shared" si="634"/>
        <v>2.1451503064500436E-2</v>
      </c>
      <c r="AD329" s="163">
        <f t="shared" si="634"/>
        <v>0.13313794263200884</v>
      </c>
      <c r="AE329" s="163">
        <f t="shared" si="634"/>
        <v>-0.13644901115898797</v>
      </c>
      <c r="AF329" s="163">
        <f t="shared" si="634"/>
        <v>7.3106379004389654E-2</v>
      </c>
      <c r="AG329" s="322">
        <f t="shared" si="634"/>
        <v>8.3426831869836196E-2</v>
      </c>
      <c r="AH329" s="322">
        <f t="shared" si="634"/>
        <v>7.5078046981133767E-2</v>
      </c>
      <c r="AI329" s="322">
        <f t="shared" si="634"/>
        <v>0.10080936707494739</v>
      </c>
      <c r="AJ329" s="163">
        <f t="shared" si="634"/>
        <v>-2.3733500115211165E-2</v>
      </c>
      <c r="AK329" s="163">
        <f t="shared" si="634"/>
        <v>6.8955827807126002E-2</v>
      </c>
      <c r="AL329" s="163">
        <f t="shared" si="634"/>
        <v>-0.2080935251798561</v>
      </c>
      <c r="AM329" s="322">
        <f t="shared" si="634"/>
        <v>-3.287390217321623E-2</v>
      </c>
      <c r="AN329" s="323">
        <f t="shared" si="634"/>
        <v>0.11737104677111651</v>
      </c>
      <c r="AQ329" s="322">
        <f>IFERROR(+AQ178/AQ170,"-")</f>
        <v>0.13094518511760167</v>
      </c>
      <c r="AR329" s="322">
        <f>IFERROR(+AR178/AR170,"-")</f>
        <v>8.3426831869836196E-2</v>
      </c>
      <c r="AS329" s="322">
        <f>IFERROR(+AS178/AS170,"-")</f>
        <v>7.5078046981133767E-2</v>
      </c>
      <c r="AT329" s="322">
        <f>IFERROR(+AT178/AT170,"-")</f>
        <v>0.10080936707494738</v>
      </c>
      <c r="AU329" s="322">
        <f>IFERROR(+AU178/AU170,"-")</f>
        <v>-3.287390217321623E-2</v>
      </c>
      <c r="AV329" s="323">
        <f t="shared" ref="AV329" si="635">IFERROR(+AV178/AV170,"-")</f>
        <v>0.11737104677111651</v>
      </c>
      <c r="AX329" s="322">
        <f>IFERROR(+AX178/AX170,"-")</f>
        <v>0.1380368869462453</v>
      </c>
      <c r="AY329" s="322">
        <f>IFERROR(+AY178/AY170,"-")</f>
        <v>0.10235957079998971</v>
      </c>
      <c r="AZ329" s="322">
        <f>IFERROR(+AZ178/AZ170,"-")</f>
        <v>8.8513798359114049E-2</v>
      </c>
      <c r="BA329" s="322">
        <f>IFERROR(+BA178/BA170,"-")</f>
        <v>0.12909134077264864</v>
      </c>
      <c r="BB329" s="322">
        <f>IFERROR(+BB178/BB170,"-")</f>
        <v>-0.16207710464201416</v>
      </c>
      <c r="BC329" s="323">
        <f t="shared" ref="BC329" si="636">IFERROR(+BC178/BC170,"-")</f>
        <v>9.1250161714606065E-2</v>
      </c>
    </row>
    <row r="330" spans="1:55" s="204" customFormat="1">
      <c r="A330" s="341"/>
      <c r="B330" s="173" t="s">
        <v>44</v>
      </c>
      <c r="C330" s="308"/>
      <c r="D330" s="163">
        <f t="shared" ref="D330:V330" si="637">IFERROR(+(D69-D67+D60)/D42,"-")</f>
        <v>0.13084528887165567</v>
      </c>
      <c r="E330" s="163">
        <f t="shared" si="637"/>
        <v>0.10855314782398745</v>
      </c>
      <c r="F330" s="163">
        <f t="shared" si="637"/>
        <v>8.4426601266566995E-2</v>
      </c>
      <c r="G330" s="163">
        <f t="shared" si="637"/>
        <v>0.13081855757716229</v>
      </c>
      <c r="H330" s="163">
        <f t="shared" si="637"/>
        <v>0.14824574901900439</v>
      </c>
      <c r="I330" s="163">
        <f t="shared" si="637"/>
        <v>0.16253153617774557</v>
      </c>
      <c r="J330" s="163">
        <f t="shared" si="637"/>
        <v>0.13264427687211228</v>
      </c>
      <c r="K330" s="163">
        <f t="shared" si="637"/>
        <v>0.13511228354978355</v>
      </c>
      <c r="L330" s="322">
        <f t="shared" si="637"/>
        <v>0.13096120767896136</v>
      </c>
      <c r="M330" s="163">
        <f t="shared" si="637"/>
        <v>0.14882574283119243</v>
      </c>
      <c r="N330" s="163">
        <f t="shared" si="637"/>
        <v>0.10503587337209698</v>
      </c>
      <c r="O330" s="163">
        <f t="shared" si="637"/>
        <v>4.7596355182024291E-2</v>
      </c>
      <c r="P330" s="163">
        <f t="shared" si="637"/>
        <v>0.13798154843535718</v>
      </c>
      <c r="Q330" s="163">
        <f t="shared" si="637"/>
        <v>8.401836910742376E-2</v>
      </c>
      <c r="R330" s="163">
        <f t="shared" si="637"/>
        <v>0.10815431502267152</v>
      </c>
      <c r="S330" s="163">
        <f t="shared" si="637"/>
        <v>8.3827369067731528E-2</v>
      </c>
      <c r="T330" s="163">
        <f t="shared" si="637"/>
        <v>0.11066118316988295</v>
      </c>
      <c r="U330" s="163">
        <f t="shared" si="637"/>
        <v>0.16116758022457559</v>
      </c>
      <c r="V330" s="163">
        <f t="shared" si="637"/>
        <v>9.3307900174852965E-2</v>
      </c>
      <c r="W330" s="163">
        <f t="shared" ref="W330:X330" si="638">IFERROR(+(W69-W67+W60)/W42,"-")</f>
        <v>-0.2199227029048747</v>
      </c>
      <c r="X330" s="163">
        <f t="shared" si="638"/>
        <v>0.20509910067231293</v>
      </c>
      <c r="Y330" s="163">
        <f t="shared" ref="Y330:AN330" si="639">IFERROR(+(Y69-Y67+Y60)/Y42,"-")</f>
        <v>0.13118188118188118</v>
      </c>
      <c r="Z330" s="163">
        <f t="shared" si="639"/>
        <v>8.7851387645478965E-2</v>
      </c>
      <c r="AA330" s="163">
        <f t="shared" si="639"/>
        <v>0.12095876156921448</v>
      </c>
      <c r="AB330" s="163">
        <f t="shared" si="639"/>
        <v>5.5685188847142575E-2</v>
      </c>
      <c r="AC330" s="163">
        <f t="shared" si="639"/>
        <v>0.10075509461426492</v>
      </c>
      <c r="AD330" s="163">
        <f t="shared" si="639"/>
        <v>9.2304977056124254E-2</v>
      </c>
      <c r="AE330" s="163">
        <f t="shared" si="639"/>
        <v>-0.12306840210468015</v>
      </c>
      <c r="AF330" s="163">
        <f t="shared" si="639"/>
        <v>5.1279627572843066E-2</v>
      </c>
      <c r="AG330" s="322">
        <f t="shared" si="639"/>
        <v>8.8617590035838079E-2</v>
      </c>
      <c r="AH330" s="322">
        <f t="shared" si="639"/>
        <v>8.5820024073441969E-2</v>
      </c>
      <c r="AI330" s="322">
        <f t="shared" si="639"/>
        <v>0.10182694524653879</v>
      </c>
      <c r="AJ330" s="163">
        <f t="shared" si="639"/>
        <v>-1.5841485822118487E-2</v>
      </c>
      <c r="AK330" s="163">
        <f t="shared" si="639"/>
        <v>0.1164677554438861</v>
      </c>
      <c r="AL330" s="163">
        <f t="shared" si="639"/>
        <v>-0.20575403843886333</v>
      </c>
      <c r="AM330" s="322">
        <f t="shared" si="639"/>
        <v>-2.0262862679108665E-2</v>
      </c>
      <c r="AN330" s="323">
        <f t="shared" si="639"/>
        <v>0.11346346356604309</v>
      </c>
      <c r="AQ330" s="322">
        <f>IFERROR(+(AQ69-AQ67+AQ60)/AQ42,"-")</f>
        <v>0.13511228354978355</v>
      </c>
      <c r="AR330" s="322">
        <f>IFERROR(+(AR69-AR67+AR60)/AR42,"-")</f>
        <v>8.8617590035838079E-2</v>
      </c>
      <c r="AS330" s="322">
        <f>IFERROR(+(AS69-AS67+AS60)/AS42,"-")</f>
        <v>8.5820024073441969E-2</v>
      </c>
      <c r="AT330" s="322">
        <f>IFERROR(+(AT69-AT67+AT60)/AT42,"-")</f>
        <v>0.10182694524653881</v>
      </c>
      <c r="AU330" s="322">
        <f>IFERROR(+(AU69-AU67+AU60)/AU42,"-")</f>
        <v>-2.0262862679108651E-2</v>
      </c>
      <c r="AV330" s="323">
        <f t="shared" ref="AV330" si="640">IFERROR(+(AV69-AV67+AV60)/AV42,"-")</f>
        <v>0.1134634635660431</v>
      </c>
      <c r="AX330" s="322">
        <f>IFERROR(+(AX69-AX67+AX60)/AX42,"-")</f>
        <v>0.14170871443518174</v>
      </c>
      <c r="AY330" s="322">
        <f>IFERROR(+(AY69-AY67+AY60)/AY42,"-")</f>
        <v>8.9253888817599839E-2</v>
      </c>
      <c r="AZ330" s="322">
        <f>IFERROR(+(AZ69-AZ67+AZ60)/AZ42,"-")</f>
        <v>7.6586001940805434E-2</v>
      </c>
      <c r="BA330" s="322">
        <f>IFERROR(+(BA69-BA67+BA60)/BA42,"-")</f>
        <v>0.10793131643499591</v>
      </c>
      <c r="BB330" s="322">
        <f>IFERROR(+(BB69-BB67+BB60)/BB42,"-")</f>
        <v>-0.17106365159128978</v>
      </c>
      <c r="BC330" s="323">
        <f t="shared" ref="BC330" si="641">IFERROR(+(BC69-BC67+BC60)/BC42,"-")</f>
        <v>0.10211958241062954</v>
      </c>
    </row>
    <row r="331" spans="1:55" s="204" customFormat="1">
      <c r="A331" s="341"/>
      <c r="B331" s="173" t="s">
        <v>43</v>
      </c>
      <c r="C331" s="308"/>
      <c r="D331" s="163">
        <f t="shared" ref="D331:V331" si="642">IFERROR(+D65/D357,"-")</f>
        <v>1.3415660159425044E-2</v>
      </c>
      <c r="E331" s="163">
        <f t="shared" si="642"/>
        <v>5.1135558808253455E-3</v>
      </c>
      <c r="F331" s="163">
        <f t="shared" si="642"/>
        <v>-1.547672382193622E-3</v>
      </c>
      <c r="G331" s="163">
        <f t="shared" si="642"/>
        <v>1.6452149382180689E-2</v>
      </c>
      <c r="H331" s="163">
        <f t="shared" si="642"/>
        <v>1.3699879334237648E-2</v>
      </c>
      <c r="I331" s="163">
        <f t="shared" si="642"/>
        <v>2.4520688450310524E-2</v>
      </c>
      <c r="J331" s="163">
        <f t="shared" si="642"/>
        <v>2.7669508610564084E-2</v>
      </c>
      <c r="K331" s="163">
        <f t="shared" si="642"/>
        <v>1.5892909838984861E-2</v>
      </c>
      <c r="L331" s="322">
        <f t="shared" si="642"/>
        <v>1.4788457088204966E-2</v>
      </c>
      <c r="M331" s="163">
        <f t="shared" si="642"/>
        <v>4.0691642651296829E-2</v>
      </c>
      <c r="N331" s="163">
        <f t="shared" si="642"/>
        <v>5.4548914307461357E-3</v>
      </c>
      <c r="O331" s="163">
        <f t="shared" si="642"/>
        <v>-1.4591645226642804E-2</v>
      </c>
      <c r="P331" s="163">
        <f t="shared" si="642"/>
        <v>2.1060490982350896E-2</v>
      </c>
      <c r="Q331" s="163">
        <f t="shared" si="642"/>
        <v>-5.2263684267125493E-3</v>
      </c>
      <c r="R331" s="163">
        <f t="shared" si="642"/>
        <v>9.132359743606688E-3</v>
      </c>
      <c r="S331" s="163">
        <f t="shared" si="642"/>
        <v>2.1633257096730796E-2</v>
      </c>
      <c r="T331" s="163">
        <f t="shared" si="642"/>
        <v>7.110910450498751E-3</v>
      </c>
      <c r="U331" s="163">
        <f t="shared" si="642"/>
        <v>6.0650608767763577E-2</v>
      </c>
      <c r="V331" s="163">
        <f t="shared" si="642"/>
        <v>2.7639914457491022E-2</v>
      </c>
      <c r="W331" s="163">
        <f t="shared" ref="W331:X331" si="643">IFERROR(+W65/W357,"-")</f>
        <v>-0.20583104909045602</v>
      </c>
      <c r="X331" s="163">
        <f t="shared" si="643"/>
        <v>0.18134623845138584</v>
      </c>
      <c r="Y331" s="163">
        <f t="shared" ref="Y331:AN331" si="644">IFERROR(+Y65/Y357,"-")</f>
        <v>6.5958220400608183E-2</v>
      </c>
      <c r="Z331" s="163">
        <f t="shared" si="644"/>
        <v>-2.7790535284138306E-3</v>
      </c>
      <c r="AA331" s="163">
        <f t="shared" si="644"/>
        <v>9.5021564910001428E-3</v>
      </c>
      <c r="AB331" s="163">
        <f t="shared" si="644"/>
        <v>-2.9756244636686226E-2</v>
      </c>
      <c r="AC331" s="163">
        <f t="shared" si="644"/>
        <v>-5.2516530462308735E-3</v>
      </c>
      <c r="AD331" s="163">
        <f t="shared" si="644"/>
        <v>5.0759726164635163E-3</v>
      </c>
      <c r="AE331" s="163">
        <f t="shared" si="644"/>
        <v>-0.1517968235380224</v>
      </c>
      <c r="AF331" s="163">
        <f t="shared" si="644"/>
        <v>-3.0043406562162367E-2</v>
      </c>
      <c r="AG331" s="322">
        <f t="shared" si="644"/>
        <v>4.702816398343762E-4</v>
      </c>
      <c r="AH331" s="322">
        <f t="shared" si="644"/>
        <v>-4.4075057612861079E-3</v>
      </c>
      <c r="AI331" s="322">
        <f t="shared" si="644"/>
        <v>6.4736003836207631E-3</v>
      </c>
      <c r="AJ331" s="163">
        <f t="shared" si="644"/>
        <v>-0.15780918225319773</v>
      </c>
      <c r="AK331" s="163">
        <f t="shared" si="644"/>
        <v>3.1740165886507347E-2</v>
      </c>
      <c r="AL331" s="163">
        <f t="shared" si="644"/>
        <v>-0.23064894448788115</v>
      </c>
      <c r="AM331" s="322">
        <f t="shared" si="644"/>
        <v>-0.13598888632920758</v>
      </c>
      <c r="AN331" s="323">
        <f t="shared" si="644"/>
        <v>8.8209566854928218E-3</v>
      </c>
      <c r="AQ331" s="322">
        <f>IFERROR(+AQ65/AQ357,"-")</f>
        <v>1.5892909838984861E-2</v>
      </c>
      <c r="AR331" s="322">
        <f>IFERROR(+AR65/AR357,"-")</f>
        <v>4.7028163983437615E-4</v>
      </c>
      <c r="AS331" s="322">
        <f>IFERROR(+AS65/AS357,"-")</f>
        <v>-4.4075057612861079E-3</v>
      </c>
      <c r="AT331" s="322">
        <f>IFERROR(+AT65/AT357,"-")</f>
        <v>6.473600383620764E-3</v>
      </c>
      <c r="AU331" s="322">
        <f>IFERROR(+AU65/AU357,"-")</f>
        <v>-0.13598888632920758</v>
      </c>
      <c r="AV331" s="323">
        <f t="shared" ref="AV331" si="645">IFERROR(+AV65/AV357,"-")</f>
        <v>8.8209566854928218E-3</v>
      </c>
      <c r="AX331" s="322">
        <f>IFERROR(+AX65/AX357,"-")</f>
        <v>1.4915046131472811E-2</v>
      </c>
      <c r="AY331" s="322">
        <f>IFERROR(+AY65/AY357,"-")</f>
        <v>7.4556627973499179E-3</v>
      </c>
      <c r="AZ331" s="322">
        <f>IFERROR(+AZ65/AZ357,"-")</f>
        <v>-5.4393689231333701E-3</v>
      </c>
      <c r="BA331" s="322">
        <f>IFERROR(+BA65/BA357,"-")</f>
        <v>1.9187170369663269E-2</v>
      </c>
      <c r="BB331" s="322">
        <f>IFERROR(+BB65/BB357,"-")</f>
        <v>-0.18507626553738776</v>
      </c>
      <c r="BC331" s="323">
        <f t="shared" ref="BC331" si="646">IFERROR(+BC65/BC357,"-")</f>
        <v>8.6907307256948816E-3</v>
      </c>
    </row>
    <row r="332" spans="1:55" s="204" customFormat="1">
      <c r="A332" s="341"/>
      <c r="B332" s="173" t="s">
        <v>42</v>
      </c>
      <c r="C332" s="308"/>
      <c r="D332" s="163">
        <f t="shared" ref="D332:V332" si="647">IFERROR(+D65/D127,"-")</f>
        <v>2.6900290504837936E-2</v>
      </c>
      <c r="E332" s="163">
        <f t="shared" si="647"/>
        <v>5.8436618122366174E-3</v>
      </c>
      <c r="F332" s="163">
        <f t="shared" si="647"/>
        <v>-1.8127976357302413E-3</v>
      </c>
      <c r="G332" s="163">
        <f t="shared" si="647"/>
        <v>1.9915358524523339E-2</v>
      </c>
      <c r="H332" s="163">
        <f t="shared" si="647"/>
        <v>1.6256627865634032E-2</v>
      </c>
      <c r="I332" s="163">
        <f t="shared" si="647"/>
        <v>2.7157354295716186E-2</v>
      </c>
      <c r="J332" s="163">
        <f t="shared" si="647"/>
        <v>3.1514877218437702E-2</v>
      </c>
      <c r="K332" s="163">
        <f t="shared" si="647"/>
        <v>1.7629076406460168E-2</v>
      </c>
      <c r="L332" s="322">
        <f t="shared" si="647"/>
        <v>1.7557261794988135E-2</v>
      </c>
      <c r="M332" s="163">
        <f t="shared" si="647"/>
        <v>4.3179371758489092E-2</v>
      </c>
      <c r="N332" s="163">
        <f t="shared" si="647"/>
        <v>6.5290009110233827E-3</v>
      </c>
      <c r="O332" s="163">
        <f t="shared" si="647"/>
        <v>-1.8134634990268468E-2</v>
      </c>
      <c r="P332" s="163">
        <f t="shared" si="647"/>
        <v>2.2835129250181451E-2</v>
      </c>
      <c r="Q332" s="163">
        <f t="shared" si="647"/>
        <v>-5.7917818667175139E-3</v>
      </c>
      <c r="R332" s="163">
        <f t="shared" si="647"/>
        <v>1.1325083995738753E-2</v>
      </c>
      <c r="S332" s="163">
        <f t="shared" si="647"/>
        <v>3.4398665126427933E-2</v>
      </c>
      <c r="T332" s="163">
        <f t="shared" si="647"/>
        <v>8.2983452704371453E-3</v>
      </c>
      <c r="U332" s="163">
        <f t="shared" si="647"/>
        <v>6.6762100371361585E-2</v>
      </c>
      <c r="V332" s="163">
        <f t="shared" si="647"/>
        <v>3.8114845314934344E-2</v>
      </c>
      <c r="W332" s="163">
        <f t="shared" ref="W332:X332" si="648">IFERROR(+W65/W127,"-")</f>
        <v>-0.23805177962438157</v>
      </c>
      <c r="X332" s="163">
        <f t="shared" si="648"/>
        <v>0.22781032386426439</v>
      </c>
      <c r="Y332" s="163">
        <f t="shared" ref="Y332:AN332" si="649">IFERROR(+Y65/Y127,"-")</f>
        <v>7.647644962250412E-2</v>
      </c>
      <c r="Z332" s="163">
        <f t="shared" si="649"/>
        <v>-3.7593508304805375E-3</v>
      </c>
      <c r="AA332" s="163">
        <f t="shared" si="649"/>
        <v>1.2272093182062063E-2</v>
      </c>
      <c r="AB332" s="163">
        <f t="shared" si="649"/>
        <v>-3.2846902201740913E-2</v>
      </c>
      <c r="AC332" s="163">
        <f t="shared" si="649"/>
        <v>-5.6626470674529823E-3</v>
      </c>
      <c r="AD332" s="163">
        <f t="shared" si="649"/>
        <v>8.6570224399134289E-3</v>
      </c>
      <c r="AE332" s="163">
        <f t="shared" si="649"/>
        <v>-0.5552878179384203</v>
      </c>
      <c r="AF332" s="163">
        <f t="shared" si="649"/>
        <v>-3.4722222222222224E-2</v>
      </c>
      <c r="AG332" s="322">
        <f t="shared" si="649"/>
        <v>5.7688750125763099E-4</v>
      </c>
      <c r="AH332" s="322">
        <f t="shared" si="649"/>
        <v>-5.5881116633286357E-3</v>
      </c>
      <c r="AI332" s="322">
        <f t="shared" si="649"/>
        <v>8.5604287763267149E-3</v>
      </c>
      <c r="AJ332" s="163">
        <f t="shared" si="649"/>
        <v>-0.20222627262075252</v>
      </c>
      <c r="AK332" s="163">
        <f t="shared" si="649"/>
        <v>3.6640280608617341E-2</v>
      </c>
      <c r="AL332" s="163">
        <f t="shared" si="649"/>
        <v>-0.27841679938653924</v>
      </c>
      <c r="AM332" s="322">
        <f t="shared" si="649"/>
        <v>-0.16959777119972139</v>
      </c>
      <c r="AN332" s="323">
        <f t="shared" si="649"/>
        <v>1.055332305692412E-2</v>
      </c>
      <c r="AQ332" s="322">
        <f>IFERROR(+AQ65/AQ127,"-")</f>
        <v>1.7629076406460168E-2</v>
      </c>
      <c r="AR332" s="322">
        <f>IFERROR(+AR65/AR127,"-")</f>
        <v>5.7688750125763088E-4</v>
      </c>
      <c r="AS332" s="322">
        <f>IFERROR(+AS65/AS127,"-")</f>
        <v>-5.5881116633286357E-3</v>
      </c>
      <c r="AT332" s="322">
        <f>IFERROR(+AT65/AT127,"-")</f>
        <v>8.5604287763267149E-3</v>
      </c>
      <c r="AU332" s="322">
        <f>IFERROR(+AU65/AU127,"-")</f>
        <v>-0.16959777119972141</v>
      </c>
      <c r="AV332" s="323">
        <f t="shared" ref="AV332" si="650">IFERROR(+AV65/AV127,"-")</f>
        <v>1.055332305692412E-2</v>
      </c>
      <c r="AX332" s="322">
        <f>IFERROR(+AX65/AX127,"-")</f>
        <v>1.6952044511508689E-2</v>
      </c>
      <c r="AY332" s="322">
        <f>IFERROR(+AY65/AY127,"-")</f>
        <v>8.6095749555136439E-3</v>
      </c>
      <c r="AZ332" s="322">
        <f>IFERROR(+AZ65/AZ127,"-")</f>
        <v>-5.799567721933711E-3</v>
      </c>
      <c r="BA332" s="322">
        <f>IFERROR(+BA65/BA127,"-")</f>
        <v>2.0346188885514729E-2</v>
      </c>
      <c r="BB332" s="322">
        <f>IFERROR(+BB65/BB127,"-")</f>
        <v>-0.22372849220268284</v>
      </c>
      <c r="BC332" s="323">
        <f t="shared" ref="BC332" si="651">IFERROR(+BC65/BC127,"-")</f>
        <v>1.1325083995738753E-2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2">IFERROR(+D266/D280,"-")</f>
        <v>16.495217853347501</v>
      </c>
      <c r="E338" s="161">
        <f t="shared" si="652"/>
        <v>16.193717277486911</v>
      </c>
      <c r="F338" s="161">
        <f t="shared" si="652"/>
        <v>16.25</v>
      </c>
      <c r="G338" s="161">
        <f t="shared" si="652"/>
        <v>15.056748466257668</v>
      </c>
      <c r="H338" s="161">
        <f t="shared" si="652"/>
        <v>18.178947368421053</v>
      </c>
      <c r="I338" s="161">
        <f t="shared" si="652"/>
        <v>16.262719703977798</v>
      </c>
      <c r="J338" s="161">
        <f t="shared" si="652"/>
        <v>15.638888888888889</v>
      </c>
      <c r="K338" s="161">
        <f t="shared" si="652"/>
        <v>17.509355509355508</v>
      </c>
      <c r="L338" s="347">
        <f t="shared" si="652"/>
        <v>16.249740394600206</v>
      </c>
      <c r="M338" s="161">
        <f t="shared" si="652"/>
        <v>24.90625</v>
      </c>
      <c r="N338" s="161">
        <f t="shared" si="652"/>
        <v>18.185185185185187</v>
      </c>
      <c r="O338" s="161">
        <f t="shared" si="652"/>
        <v>13.685779816513762</v>
      </c>
      <c r="P338" s="161">
        <f t="shared" si="652"/>
        <v>15.505000000000001</v>
      </c>
      <c r="Q338" s="161">
        <f t="shared" si="652"/>
        <v>15.864077669902912</v>
      </c>
      <c r="R338" s="161">
        <f t="shared" si="652"/>
        <v>19.944444444444443</v>
      </c>
      <c r="S338" s="161">
        <f t="shared" si="652"/>
        <v>17.527918781725887</v>
      </c>
      <c r="T338" s="161">
        <f t="shared" si="652"/>
        <v>14.44488188976378</v>
      </c>
      <c r="U338" s="161">
        <f t="shared" si="652"/>
        <v>28.820987654320987</v>
      </c>
      <c r="V338" s="161">
        <f t="shared" si="652"/>
        <v>35.457831325301207</v>
      </c>
      <c r="W338" s="161">
        <f t="shared" ref="W338:X338" si="653">IFERROR(+W266/W280,"-")</f>
        <v>12.573529411764707</v>
      </c>
      <c r="X338" s="161">
        <f t="shared" si="653"/>
        <v>30.727272727272727</v>
      </c>
      <c r="Y338" s="161">
        <f t="shared" ref="Y338:AN338" si="654">IFERROR(+Y266/Y280,"-")</f>
        <v>53.764285714285712</v>
      </c>
      <c r="Z338" s="161">
        <f t="shared" si="654"/>
        <v>15.447244094488189</v>
      </c>
      <c r="AA338" s="161">
        <f t="shared" si="654"/>
        <v>18.279069767441861</v>
      </c>
      <c r="AB338" s="161">
        <f t="shared" si="654"/>
        <v>15.141025641025641</v>
      </c>
      <c r="AC338" s="161">
        <f t="shared" si="654"/>
        <v>21.431893687707642</v>
      </c>
      <c r="AD338" s="161">
        <f t="shared" si="654"/>
        <v>21.094059405940595</v>
      </c>
      <c r="AE338" s="161">
        <f t="shared" si="654"/>
        <v>15.23076923076923</v>
      </c>
      <c r="AF338" s="161">
        <f t="shared" si="654"/>
        <v>17.079831932773111</v>
      </c>
      <c r="AG338" s="347">
        <f t="shared" si="654"/>
        <v>18.929368876737296</v>
      </c>
      <c r="AH338" s="347">
        <f t="shared" si="654"/>
        <v>16.497264770240701</v>
      </c>
      <c r="AI338" s="347">
        <f t="shared" si="654"/>
        <v>19.795896328293736</v>
      </c>
      <c r="AJ338" s="161">
        <f t="shared" si="654"/>
        <v>41.657505285412263</v>
      </c>
      <c r="AK338" s="161">
        <f t="shared" si="654"/>
        <v>24.845070422535212</v>
      </c>
      <c r="AL338" s="161">
        <f t="shared" si="654"/>
        <v>20.217054263565892</v>
      </c>
      <c r="AM338" s="347">
        <f t="shared" si="654"/>
        <v>35.774145616641903</v>
      </c>
      <c r="AN338" s="348">
        <f t="shared" si="654"/>
        <v>18.200297665674448</v>
      </c>
      <c r="AQ338" s="347">
        <f>IFERROR(+AQ266/AQ280,"-")</f>
        <v>17.509355509355508</v>
      </c>
      <c r="AR338" s="347">
        <f>IFERROR(+AR266/AR280,"-")</f>
        <v>18.9293688767373</v>
      </c>
      <c r="AS338" s="347">
        <f>IFERROR(+AS266/AS280,"-")</f>
        <v>16.497264770240697</v>
      </c>
      <c r="AT338" s="347">
        <f>IFERROR(+AT266/AT280,"-")</f>
        <v>19.795896328293736</v>
      </c>
      <c r="AU338" s="347">
        <f>IFERROR(+AU266/AU280,"-")</f>
        <v>35.774145616641896</v>
      </c>
      <c r="AV338" s="348">
        <f t="shared" ref="AV338" si="655">IFERROR(+AV266/AV280,"-")</f>
        <v>18.200297665674448</v>
      </c>
      <c r="AX338" s="347">
        <f>IFERROR(+AX266/AX280,"-")</f>
        <v>17.007882291119284</v>
      </c>
      <c r="AY338" s="347">
        <f>IFERROR(+AY266/AY280,"-")</f>
        <v>19.838440111420613</v>
      </c>
      <c r="AZ338" s="347">
        <f>IFERROR(+AZ266/AZ280,"-")</f>
        <v>19.823920265780732</v>
      </c>
      <c r="BA338" s="347">
        <f>IFERROR(+BA266/BA280,"-")</f>
        <v>18.884615384615383</v>
      </c>
      <c r="BB338" s="347">
        <f>IFERROR(+BB266/BB280,"-")</f>
        <v>20.217054263565892</v>
      </c>
      <c r="BC338" s="348">
        <f t="shared" ref="BC338" si="656">IFERROR(+BC266/BC280,"-")</f>
        <v>21.094059405940595</v>
      </c>
    </row>
    <row r="339" spans="1:55" s="204" customFormat="1">
      <c r="A339" s="287"/>
      <c r="B339" s="173"/>
      <c r="C339" s="308" t="s">
        <v>38</v>
      </c>
      <c r="D339" s="161">
        <f t="shared" ref="D339:V339" si="657">IFERROR(+D266/D283,"-")</f>
        <v>8.7744488411531947</v>
      </c>
      <c r="E339" s="161">
        <f t="shared" si="657"/>
        <v>5.3979057591623034</v>
      </c>
      <c r="F339" s="161">
        <f t="shared" si="657"/>
        <v>6.4855875831485585</v>
      </c>
      <c r="G339" s="161">
        <f t="shared" si="657"/>
        <v>6.7532675991745013</v>
      </c>
      <c r="H339" s="161">
        <f t="shared" si="657"/>
        <v>7.0861664712778429</v>
      </c>
      <c r="I339" s="161">
        <f t="shared" si="657"/>
        <v>5.4647186820018652</v>
      </c>
      <c r="J339" s="161">
        <f t="shared" si="657"/>
        <v>6.4261255548509828</v>
      </c>
      <c r="K339" s="161">
        <f t="shared" si="657"/>
        <v>8.6379487179487171</v>
      </c>
      <c r="L339" s="347">
        <f t="shared" si="657"/>
        <v>6.8371381758601855</v>
      </c>
      <c r="M339" s="161">
        <f t="shared" si="657"/>
        <v>17.078571428571429</v>
      </c>
      <c r="N339" s="161">
        <f t="shared" si="657"/>
        <v>8.9003021148036261</v>
      </c>
      <c r="O339" s="161">
        <f t="shared" si="657"/>
        <v>7.3666666666666663</v>
      </c>
      <c r="P339" s="161">
        <f t="shared" si="657"/>
        <v>8.6862745098039209</v>
      </c>
      <c r="Q339" s="161">
        <f t="shared" si="657"/>
        <v>8.1091811414392065</v>
      </c>
      <c r="R339" s="161">
        <f t="shared" si="657"/>
        <v>10.952542372881355</v>
      </c>
      <c r="S339" s="161">
        <f t="shared" si="657"/>
        <v>10.757009345794392</v>
      </c>
      <c r="T339" s="161">
        <f t="shared" si="657"/>
        <v>8.0814977973568283</v>
      </c>
      <c r="U339" s="161">
        <f t="shared" si="657"/>
        <v>16.615658362989326</v>
      </c>
      <c r="V339" s="161">
        <f t="shared" si="657"/>
        <v>20.872340425531913</v>
      </c>
      <c r="W339" s="161">
        <f t="shared" ref="W339:X339" si="658">IFERROR(+W266/W283,"-")</f>
        <v>7.6</v>
      </c>
      <c r="X339" s="161">
        <f t="shared" si="658"/>
        <v>22.533333333333335</v>
      </c>
      <c r="Y339" s="161">
        <f t="shared" ref="Y339:AN339" si="659">IFERROR(+Y266/Y283,"-")</f>
        <v>16.014893617021276</v>
      </c>
      <c r="Z339" s="161">
        <f t="shared" si="659"/>
        <v>8.665194346289752</v>
      </c>
      <c r="AA339" s="161">
        <f t="shared" si="659"/>
        <v>9.1218568665377173</v>
      </c>
      <c r="AB339" s="161">
        <f t="shared" si="659"/>
        <v>8.375886524822695</v>
      </c>
      <c r="AC339" s="161">
        <f t="shared" si="659"/>
        <v>10.627677100494234</v>
      </c>
      <c r="AD339" s="161">
        <f t="shared" si="659"/>
        <v>10.925641025641026</v>
      </c>
      <c r="AE339" s="161">
        <f t="shared" si="659"/>
        <v>8.6086956521739122</v>
      </c>
      <c r="AF339" s="161">
        <f t="shared" si="659"/>
        <v>10.34351145038168</v>
      </c>
      <c r="AG339" s="347">
        <f t="shared" si="659"/>
        <v>10.118255998051394</v>
      </c>
      <c r="AH339" s="347">
        <f t="shared" si="659"/>
        <v>8.8880047155909221</v>
      </c>
      <c r="AI339" s="347">
        <f t="shared" si="659"/>
        <v>10.602082128397917</v>
      </c>
      <c r="AJ339" s="161">
        <f t="shared" si="659"/>
        <v>18.964388835418671</v>
      </c>
      <c r="AK339" s="161">
        <f t="shared" si="659"/>
        <v>8.2429906542056077</v>
      </c>
      <c r="AL339" s="161">
        <f t="shared" si="659"/>
        <v>13.105527638190955</v>
      </c>
      <c r="AM339" s="347">
        <f t="shared" si="659"/>
        <v>16.581267217630852</v>
      </c>
      <c r="AN339" s="348">
        <f t="shared" si="659"/>
        <v>8.3060451149322567</v>
      </c>
      <c r="AQ339" s="347">
        <f>IFERROR(+AQ266/AQ283,"-")</f>
        <v>8.6379487179487171</v>
      </c>
      <c r="AR339" s="347">
        <f>IFERROR(+AR266/AR283,"-")</f>
        <v>10.118255998051394</v>
      </c>
      <c r="AS339" s="347">
        <f>IFERROR(+AS266/AS283,"-")</f>
        <v>8.8880047155909221</v>
      </c>
      <c r="AT339" s="347">
        <f>IFERROR(+AT266/AT283,"-")</f>
        <v>10.602082128397917</v>
      </c>
      <c r="AU339" s="347">
        <f>IFERROR(+AU266/AU283,"-")</f>
        <v>16.581267217630852</v>
      </c>
      <c r="AV339" s="348">
        <f t="shared" ref="AV339" si="660">IFERROR(+AV266/AV283,"-")</f>
        <v>8.3060451149322567</v>
      </c>
      <c r="AX339" s="347">
        <f>IFERROR(+AX266/AX283,"-")</f>
        <v>8.7028771175047055</v>
      </c>
      <c r="AY339" s="347">
        <f>IFERROR(+AY266/AY283,"-")</f>
        <v>10.351744186046512</v>
      </c>
      <c r="AZ339" s="347">
        <f>IFERROR(+AZ266/AZ283,"-")</f>
        <v>9.8303130148270181</v>
      </c>
      <c r="BA339" s="347">
        <f>IFERROR(+BA266/BA283,"-")</f>
        <v>10.446808510638299</v>
      </c>
      <c r="BB339" s="347">
        <f>IFERROR(+BB266/BB283,"-")</f>
        <v>12.186915887850468</v>
      </c>
      <c r="BC339" s="348">
        <f t="shared" ref="BC339" si="661">IFERROR(+BC266/BC283,"-")</f>
        <v>9.3854625550660788</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2">IFERROR(+(D281+D282)/D280,"-")</f>
        <v>0.87991498405951118</v>
      </c>
      <c r="E341" s="167">
        <f t="shared" si="662"/>
        <v>2</v>
      </c>
      <c r="F341" s="167">
        <f t="shared" si="662"/>
        <v>1.5055555555555555</v>
      </c>
      <c r="G341" s="167">
        <f t="shared" si="662"/>
        <v>1.2295501022494888</v>
      </c>
      <c r="H341" s="167">
        <f t="shared" si="662"/>
        <v>1.5654135338345865</v>
      </c>
      <c r="I341" s="167">
        <f t="shared" si="662"/>
        <v>1.9759481961147085</v>
      </c>
      <c r="J341" s="167">
        <f t="shared" si="662"/>
        <v>1.433641975308642</v>
      </c>
      <c r="K341" s="167">
        <f t="shared" si="662"/>
        <v>1.027027027027027</v>
      </c>
      <c r="L341" s="351">
        <f t="shared" si="662"/>
        <v>1.37668743509865</v>
      </c>
      <c r="M341" s="167">
        <f t="shared" si="662"/>
        <v>0.45833333333333331</v>
      </c>
      <c r="N341" s="167">
        <f t="shared" si="662"/>
        <v>1.0432098765432098</v>
      </c>
      <c r="O341" s="167">
        <f t="shared" si="662"/>
        <v>0.85779816513761464</v>
      </c>
      <c r="P341" s="167">
        <f t="shared" si="662"/>
        <v>0.78500000000000003</v>
      </c>
      <c r="Q341" s="167">
        <f t="shared" si="662"/>
        <v>0.9563106796116505</v>
      </c>
      <c r="R341" s="167">
        <f t="shared" si="662"/>
        <v>0.82098765432098764</v>
      </c>
      <c r="S341" s="167">
        <f t="shared" si="662"/>
        <v>0.62944162436548223</v>
      </c>
      <c r="T341" s="167">
        <f t="shared" si="662"/>
        <v>0.78740157480314965</v>
      </c>
      <c r="U341" s="167">
        <f t="shared" si="662"/>
        <v>0.73456790123456794</v>
      </c>
      <c r="V341" s="167">
        <f t="shared" si="662"/>
        <v>0.6987951807228916</v>
      </c>
      <c r="W341" s="167">
        <f t="shared" ref="W341:X341" si="663">IFERROR(+(W281+W282)/W280,"-")</f>
        <v>0.65441176470588236</v>
      </c>
      <c r="X341" s="167">
        <f t="shared" si="663"/>
        <v>0.36363636363636365</v>
      </c>
      <c r="Y341" s="167">
        <f t="shared" ref="Y341:AN341" si="664">IFERROR(+(Y281+Y282)/Y280,"-")</f>
        <v>2.3571428571428572</v>
      </c>
      <c r="Z341" s="167">
        <f t="shared" si="664"/>
        <v>0.78267716535433074</v>
      </c>
      <c r="AA341" s="167">
        <f t="shared" si="664"/>
        <v>1.0038759689922481</v>
      </c>
      <c r="AB341" s="167">
        <f t="shared" si="664"/>
        <v>0.80769230769230771</v>
      </c>
      <c r="AC341" s="167">
        <f t="shared" si="664"/>
        <v>1.0166112956810631</v>
      </c>
      <c r="AD341" s="167">
        <f t="shared" si="664"/>
        <v>0.93069306930693074</v>
      </c>
      <c r="AE341" s="167">
        <f t="shared" si="664"/>
        <v>0.76923076923076927</v>
      </c>
      <c r="AF341" s="167">
        <f t="shared" si="664"/>
        <v>0.65126050420168069</v>
      </c>
      <c r="AG341" s="351">
        <f t="shared" si="664"/>
        <v>0.87081339712918659</v>
      </c>
      <c r="AH341" s="351">
        <f t="shared" si="664"/>
        <v>0.85612691466083146</v>
      </c>
      <c r="AI341" s="351">
        <f t="shared" si="664"/>
        <v>0.86717062634989206</v>
      </c>
      <c r="AJ341" s="167">
        <f t="shared" si="664"/>
        <v>1.1966173361522199</v>
      </c>
      <c r="AK341" s="167">
        <f t="shared" si="664"/>
        <v>2.0140845070422535</v>
      </c>
      <c r="AL341" s="167">
        <f t="shared" si="664"/>
        <v>0.54263565891472865</v>
      </c>
      <c r="AM341" s="351">
        <f t="shared" si="664"/>
        <v>1.1575037147102527</v>
      </c>
      <c r="AN341" s="352">
        <f t="shared" si="664"/>
        <v>1.191211029296569</v>
      </c>
      <c r="AQ341" s="351">
        <f>IFERROR(+(AQ281+AQ282)/AQ280,"-")</f>
        <v>1.027027027027027</v>
      </c>
      <c r="AR341" s="351">
        <f>IFERROR(+(AR281+AR282)/AR280,"-")</f>
        <v>0.87081339712918659</v>
      </c>
      <c r="AS341" s="351">
        <f>IFERROR(+(AS281+AS282)/AS280,"-")</f>
        <v>0.85612691466083146</v>
      </c>
      <c r="AT341" s="351">
        <f>IFERROR(+(AT281+AT282)/AT280,"-")</f>
        <v>0.86717062634989206</v>
      </c>
      <c r="AU341" s="351">
        <f>IFERROR(+(AU281+AU282)/AU280,"-")</f>
        <v>1.1575037147102527</v>
      </c>
      <c r="AV341" s="352">
        <f t="shared" ref="AV341" si="665">IFERROR(+(AV281+AV282)/AV280,"-")</f>
        <v>1.191211029296569</v>
      </c>
      <c r="AX341" s="351">
        <f>IFERROR(+(AX281+AX282)/AX280,"-")</f>
        <v>1.0430898581187598</v>
      </c>
      <c r="AY341" s="351">
        <f>IFERROR(+(AY281+AY282)/AY280,"-")</f>
        <v>0.86350974930362112</v>
      </c>
      <c r="AZ341" s="351">
        <f>IFERROR(+(AZ281+AZ282)/AZ280,"-")</f>
        <v>1.0033222591362125</v>
      </c>
      <c r="BA341" s="351">
        <f>IFERROR(+(BA281+BA282)/BA280,"-")</f>
        <v>0.79487179487179482</v>
      </c>
      <c r="BB341" s="351">
        <f>IFERROR(+(BB281+BB282)/BB280,"-")</f>
        <v>1.1085271317829457</v>
      </c>
      <c r="BC341" s="352">
        <f t="shared" ref="BC341" si="666">IFERROR(+(BC281+BC282)/BC280,"-")</f>
        <v>0.98019801980198018</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7">IFERROR(+(D274+D275)/D266,"-")</f>
        <v>1.4597989949748744</v>
      </c>
      <c r="E343" s="161">
        <f t="shared" si="667"/>
        <v>1.4878758486905916</v>
      </c>
      <c r="F343" s="161">
        <f t="shared" si="667"/>
        <v>0</v>
      </c>
      <c r="G343" s="161">
        <f t="shared" si="667"/>
        <v>1</v>
      </c>
      <c r="H343" s="161">
        <f t="shared" si="667"/>
        <v>1.4815948382827364</v>
      </c>
      <c r="I343" s="161">
        <f t="shared" si="667"/>
        <v>1.2344141069397041</v>
      </c>
      <c r="J343" s="161">
        <f t="shared" si="667"/>
        <v>1.7594237221235445</v>
      </c>
      <c r="K343" s="161">
        <f t="shared" si="667"/>
        <v>1.528734267394918</v>
      </c>
      <c r="L343" s="347">
        <f t="shared" si="667"/>
        <v>1.117551202990702</v>
      </c>
      <c r="M343" s="161">
        <f t="shared" si="667"/>
        <v>8.6478460895023002</v>
      </c>
      <c r="N343" s="161">
        <f t="shared" si="667"/>
        <v>4.2769857433808554</v>
      </c>
      <c r="O343" s="161">
        <f t="shared" si="667"/>
        <v>3.6658287246522541</v>
      </c>
      <c r="P343" s="161">
        <f t="shared" si="667"/>
        <v>3.1206062560464365</v>
      </c>
      <c r="Q343" s="161">
        <f t="shared" si="667"/>
        <v>3.7123623011015914</v>
      </c>
      <c r="R343" s="161">
        <f t="shared" si="667"/>
        <v>3.090374497059734</v>
      </c>
      <c r="S343" s="161">
        <f t="shared" si="667"/>
        <v>3.5377932232841007</v>
      </c>
      <c r="T343" s="161">
        <f t="shared" si="667"/>
        <v>3.4818751703461435</v>
      </c>
      <c r="U343" s="161">
        <f t="shared" si="667"/>
        <v>3.2514457057185693</v>
      </c>
      <c r="V343" s="161">
        <f t="shared" si="667"/>
        <v>6.2511043153244987</v>
      </c>
      <c r="W343" s="161">
        <f t="shared" ref="W343:X343" si="668">IFERROR(+(W274+W275)/W266,"-")</f>
        <v>4.5409356725146202</v>
      </c>
      <c r="X343" s="161">
        <f t="shared" si="668"/>
        <v>17.437278106508877</v>
      </c>
      <c r="Y343" s="161">
        <f t="shared" ref="Y343:AN343" si="669">IFERROR(+(Y274+Y275)/Y266,"-")</f>
        <v>4.2391390992427258</v>
      </c>
      <c r="Z343" s="161">
        <f t="shared" si="669"/>
        <v>5.3418289326129065</v>
      </c>
      <c r="AA343" s="161">
        <f t="shared" si="669"/>
        <v>3.12637828668363</v>
      </c>
      <c r="AB343" s="161">
        <f t="shared" si="669"/>
        <v>3.7734970364098221</v>
      </c>
      <c r="AC343" s="161">
        <f t="shared" si="669"/>
        <v>5.0173616493566886</v>
      </c>
      <c r="AD343" s="161">
        <f t="shared" si="669"/>
        <v>2.8014550574982398</v>
      </c>
      <c r="AE343" s="161">
        <f t="shared" si="669"/>
        <v>4.6066919191919196</v>
      </c>
      <c r="AF343" s="161">
        <f t="shared" si="669"/>
        <v>2.6846248462484623</v>
      </c>
      <c r="AG343" s="347">
        <f t="shared" si="669"/>
        <v>4.3975999325959005</v>
      </c>
      <c r="AH343" s="347">
        <f t="shared" si="669"/>
        <v>4.3555725038962763</v>
      </c>
      <c r="AI343" s="347">
        <f t="shared" si="669"/>
        <v>3.2096448638917678</v>
      </c>
      <c r="AJ343" s="161">
        <f t="shared" si="669"/>
        <v>2.1546386520503451</v>
      </c>
      <c r="AK343" s="161">
        <f t="shared" si="669"/>
        <v>1.126984126984127</v>
      </c>
      <c r="AL343" s="161">
        <f t="shared" si="669"/>
        <v>3.7388803680981595</v>
      </c>
      <c r="AM343" s="347">
        <f t="shared" si="669"/>
        <v>2.2509553081907292</v>
      </c>
      <c r="AN343" s="348">
        <f t="shared" si="669"/>
        <v>2.4078633067206092</v>
      </c>
      <c r="AQ343" s="347">
        <f>IFERROR(+(AQ274+AQ275)/AQ266,"-")</f>
        <v>1.528734267394918</v>
      </c>
      <c r="AR343" s="347">
        <f>IFERROR(+(AR274+AR275)/AR266,"-")</f>
        <v>4.3975999325959005</v>
      </c>
      <c r="AS343" s="347">
        <f>IFERROR(+(AS274+AS275)/AS266,"-")</f>
        <v>4.3555725038962763</v>
      </c>
      <c r="AT343" s="347">
        <f>IFERROR(+(AT274+AT275)/AT266,"-")</f>
        <v>3.2096448638917683</v>
      </c>
      <c r="AU343" s="347">
        <f>IFERROR(+(AU274+AU275)/AU266,"-")</f>
        <v>2.2509553081907296</v>
      </c>
      <c r="AV343" s="348">
        <f t="shared" ref="AV343" si="670">IFERROR(+(AV274+AV275)/AV266,"-")</f>
        <v>2.4078633067206097</v>
      </c>
      <c r="AX343" s="347">
        <f>IFERROR(+(AX274+AX275)/AX266,"-")</f>
        <v>1.1459247358338998</v>
      </c>
      <c r="AY343" s="347">
        <f>IFERROR(+(AY274+AY275)/AY266,"-")</f>
        <v>4.1244032575119345</v>
      </c>
      <c r="AZ343" s="347">
        <f>IFERROR(+(AZ274+AZ275)/AZ266,"-")</f>
        <v>2.6589576001340709</v>
      </c>
      <c r="BA343" s="347">
        <f>IFERROR(+(BA274+BA275)/BA266,"-")</f>
        <v>4.2270875763747453</v>
      </c>
      <c r="BB343" s="347">
        <f>IFERROR(+(BB274+BB275)/BB266,"-")</f>
        <v>1.5931748466257669</v>
      </c>
      <c r="BC343" s="348">
        <f t="shared" ref="BC343" si="671">IFERROR(+(BC274+BC275)/BC266,"-")</f>
        <v>3.4257216615817883</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2">IFERROR(+D134/(D88+D110+D119),"-")</f>
        <v>0.49871804012719778</v>
      </c>
      <c r="E347" s="168">
        <f t="shared" si="672"/>
        <v>0.87506020114264127</v>
      </c>
      <c r="F347" s="168">
        <f t="shared" si="672"/>
        <v>0.85374801449924653</v>
      </c>
      <c r="G347" s="168">
        <f t="shared" si="672"/>
        <v>0.82610360049114218</v>
      </c>
      <c r="H347" s="168">
        <f t="shared" si="672"/>
        <v>0.84272577606323473</v>
      </c>
      <c r="I347" s="168">
        <f t="shared" si="672"/>
        <v>0.90291153487578235</v>
      </c>
      <c r="J347" s="168">
        <f t="shared" si="672"/>
        <v>0.87798243409865184</v>
      </c>
      <c r="K347" s="168">
        <f t="shared" si="672"/>
        <v>0.90151687317895512</v>
      </c>
      <c r="L347" s="320">
        <f t="shared" si="672"/>
        <v>0.8422986033292762</v>
      </c>
      <c r="M347" s="168">
        <f t="shared" si="672"/>
        <v>0.9423861671469741</v>
      </c>
      <c r="N347" s="168">
        <f t="shared" si="672"/>
        <v>0.83612068418715779</v>
      </c>
      <c r="O347" s="168">
        <f t="shared" si="672"/>
        <v>0.80528108182010272</v>
      </c>
      <c r="P347" s="168">
        <f t="shared" si="672"/>
        <v>0.92228472856940569</v>
      </c>
      <c r="Q347" s="168">
        <f t="shared" si="672"/>
        <v>0.90237659963436934</v>
      </c>
      <c r="R347" s="168">
        <f t="shared" si="672"/>
        <v>0.80638340051542989</v>
      </c>
      <c r="S347" s="168">
        <f t="shared" si="672"/>
        <v>0.62887124983183107</v>
      </c>
      <c r="T347" s="168">
        <f t="shared" si="672"/>
        <v>0.85717510616984349</v>
      </c>
      <c r="U347" s="168">
        <f t="shared" si="672"/>
        <v>0.90845866787289387</v>
      </c>
      <c r="V347" s="168">
        <f t="shared" si="672"/>
        <v>0.7252148650284469</v>
      </c>
      <c r="W347" s="168">
        <f t="shared" ref="W347:X347" si="673">IFERROR(+W134/(W88+W110+W119),"-")</f>
        <v>0.86464822659689344</v>
      </c>
      <c r="X347" s="168">
        <f t="shared" si="673"/>
        <v>0.79604047514298282</v>
      </c>
      <c r="Y347" s="168">
        <f t="shared" ref="Y347:AN347" si="674">IFERROR(+Y134/(Y88+Y110+Y119),"-")</f>
        <v>0.86246446750842864</v>
      </c>
      <c r="Z347" s="168">
        <f t="shared" si="674"/>
        <v>0.73923761141989486</v>
      </c>
      <c r="AA347" s="168">
        <f t="shared" si="674"/>
        <v>0.77428979311282486</v>
      </c>
      <c r="AB347" s="168">
        <f t="shared" si="674"/>
        <v>0.90590718278173343</v>
      </c>
      <c r="AC347" s="168">
        <f t="shared" si="674"/>
        <v>0.92776482752990908</v>
      </c>
      <c r="AD347" s="168">
        <f t="shared" si="674"/>
        <v>0.58634162631491071</v>
      </c>
      <c r="AE347" s="168">
        <f t="shared" si="674"/>
        <v>0.27336602503110591</v>
      </c>
      <c r="AF347" s="168">
        <f t="shared" si="674"/>
        <v>0.86525010899027621</v>
      </c>
      <c r="AG347" s="320">
        <f t="shared" si="674"/>
        <v>0.81533210747026841</v>
      </c>
      <c r="AH347" s="320">
        <f t="shared" si="674"/>
        <v>0.78899228686491774</v>
      </c>
      <c r="AI347" s="320">
        <f t="shared" si="674"/>
        <v>0.75622384728240077</v>
      </c>
      <c r="AJ347" s="168">
        <f t="shared" si="674"/>
        <v>0.78035944691097137</v>
      </c>
      <c r="AK347" s="168">
        <f t="shared" si="674"/>
        <v>0.86626426870329309</v>
      </c>
      <c r="AL347" s="168">
        <f t="shared" si="674"/>
        <v>0.82843041438623921</v>
      </c>
      <c r="AM347" s="320">
        <f t="shared" si="674"/>
        <v>0.80183180101502993</v>
      </c>
      <c r="AN347" s="321">
        <f t="shared" si="674"/>
        <v>0.83587285646019438</v>
      </c>
      <c r="AQ347" s="320">
        <f>IFERROR(+AQ134/(AQ88+AQ110+AQ119),"-")</f>
        <v>0.90151687317895512</v>
      </c>
      <c r="AR347" s="320">
        <f>IFERROR(+AR134/(AR88+AR110+AR119),"-")</f>
        <v>0.81533210747026841</v>
      </c>
      <c r="AS347" s="320">
        <f>IFERROR(+AS134/(AS88+AS110+AS119),"-")</f>
        <v>0.78899228686491785</v>
      </c>
      <c r="AT347" s="320">
        <f>IFERROR(+AT134/(AT88+AT110+AT119),"-")</f>
        <v>0.756223847282401</v>
      </c>
      <c r="AU347" s="320">
        <f>IFERROR(+AU134/(AU88+AU110+AU119),"-")</f>
        <v>0.80183180101502993</v>
      </c>
      <c r="AV347" s="321">
        <f t="shared" ref="AV347" si="675">IFERROR(+AV134/(AV88+AV110+AV119),"-")</f>
        <v>0.83587285646019438</v>
      </c>
      <c r="AX347" s="320">
        <f>IFERROR(+AX134/(AX88+AX110+AX119),"-")</f>
        <v>0.87983759842932419</v>
      </c>
      <c r="AY347" s="320">
        <f>IFERROR(+AY134/(AY88+AY110+AY119),"-")</f>
        <v>0.8659733884511045</v>
      </c>
      <c r="AZ347" s="320">
        <f>IFERROR(+AZ134/(AZ88+AZ110+AZ119),"-")</f>
        <v>0.93824068978169139</v>
      </c>
      <c r="BA347" s="320">
        <f>IFERROR(+BA134/(BA88+BA110+BA119),"-")</f>
        <v>0.9437510440779896</v>
      </c>
      <c r="BB347" s="320">
        <f>IFERROR(+BB134/(BB88+BB110+BB119),"-")</f>
        <v>0.82723601144963332</v>
      </c>
      <c r="BC347" s="321">
        <f t="shared" ref="BC347" si="676">IFERROR(+BC134/(BC88+BC110+BC119),"-")</f>
        <v>0.76738774996855741</v>
      </c>
    </row>
    <row r="348" spans="1:55" s="204" customFormat="1">
      <c r="A348" s="287"/>
      <c r="B348" s="173" t="s">
        <v>31</v>
      </c>
      <c r="C348" s="308"/>
      <c r="D348" s="168">
        <f t="shared" ref="D348:V348" si="677">IFERROR(+(D91+D96+D122)/(D88+D110+D119),"-")</f>
        <v>0.24991800590357494</v>
      </c>
      <c r="E348" s="168">
        <f t="shared" si="677"/>
        <v>2.1129420652533169E-2</v>
      </c>
      <c r="F348" s="168">
        <f t="shared" si="677"/>
        <v>3.601800187349815E-2</v>
      </c>
      <c r="G348" s="168">
        <f t="shared" si="677"/>
        <v>0</v>
      </c>
      <c r="H348" s="168">
        <f t="shared" si="677"/>
        <v>1.1398924918538398E-2</v>
      </c>
      <c r="I348" s="168">
        <f t="shared" si="677"/>
        <v>1.3990889578405498E-2</v>
      </c>
      <c r="J348" s="168">
        <f t="shared" si="677"/>
        <v>5.2037375750173843E-3</v>
      </c>
      <c r="K348" s="168">
        <f t="shared" si="677"/>
        <v>0</v>
      </c>
      <c r="L348" s="320">
        <f t="shared" si="677"/>
        <v>2.7409962505315889E-2</v>
      </c>
      <c r="M348" s="168">
        <f t="shared" si="677"/>
        <v>0</v>
      </c>
      <c r="N348" s="168">
        <f t="shared" si="677"/>
        <v>6.5331839228703725E-2</v>
      </c>
      <c r="O348" s="168">
        <f t="shared" si="677"/>
        <v>9.3602794039051918E-2</v>
      </c>
      <c r="P348" s="168">
        <f t="shared" si="677"/>
        <v>1.2898907068652566E-2</v>
      </c>
      <c r="Q348" s="168">
        <f t="shared" si="677"/>
        <v>0</v>
      </c>
      <c r="R348" s="168">
        <f t="shared" si="677"/>
        <v>0</v>
      </c>
      <c r="S348" s="168">
        <f t="shared" si="677"/>
        <v>0.16523610924256693</v>
      </c>
      <c r="T348" s="168">
        <f t="shared" si="677"/>
        <v>6.4633096773283299E-2</v>
      </c>
      <c r="U348" s="168">
        <f t="shared" si="677"/>
        <v>0</v>
      </c>
      <c r="V348" s="168">
        <f t="shared" si="677"/>
        <v>0</v>
      </c>
      <c r="W348" s="168">
        <f t="shared" ref="W348:X348" si="678">IFERROR(+(W91+W96+W122)/(W88+W110+W119),"-")</f>
        <v>8.3063377356923338E-5</v>
      </c>
      <c r="X348" s="168">
        <f t="shared" si="678"/>
        <v>0</v>
      </c>
      <c r="Y348" s="168">
        <f t="shared" ref="Y348:AN348" si="679">IFERROR(+(Y91+Y96+Y122)/(Y88+Y110+Y119),"-")</f>
        <v>0</v>
      </c>
      <c r="Z348" s="168">
        <f t="shared" si="679"/>
        <v>0.11727324704051888</v>
      </c>
      <c r="AA348" s="168">
        <f t="shared" si="679"/>
        <v>3.9202060563029205E-3</v>
      </c>
      <c r="AB348" s="168">
        <f t="shared" si="679"/>
        <v>0</v>
      </c>
      <c r="AC348" s="168">
        <f t="shared" si="679"/>
        <v>1.1727784781997442E-2</v>
      </c>
      <c r="AD348" s="168">
        <f t="shared" si="679"/>
        <v>0.21332442811821672</v>
      </c>
      <c r="AE348" s="168">
        <f t="shared" si="679"/>
        <v>0.57223889336163358</v>
      </c>
      <c r="AF348" s="168">
        <f t="shared" si="679"/>
        <v>0</v>
      </c>
      <c r="AG348" s="320">
        <f t="shared" si="679"/>
        <v>5.6306139457357164E-2</v>
      </c>
      <c r="AH348" s="320">
        <f t="shared" si="679"/>
        <v>9.54569536854354E-2</v>
      </c>
      <c r="AI348" s="320">
        <f t="shared" si="679"/>
        <v>8.5441249507629602E-2</v>
      </c>
      <c r="AJ348" s="168">
        <f t="shared" si="679"/>
        <v>0.12184417194119619</v>
      </c>
      <c r="AK348" s="168">
        <f t="shared" si="679"/>
        <v>0</v>
      </c>
      <c r="AL348" s="168">
        <f t="shared" si="679"/>
        <v>0</v>
      </c>
      <c r="AM348" s="320">
        <f t="shared" si="679"/>
        <v>8.3722521239537301E-2</v>
      </c>
      <c r="AN348" s="321">
        <f t="shared" si="679"/>
        <v>3.4551506844438112E-2</v>
      </c>
      <c r="AQ348" s="320">
        <f>IFERROR(+(AQ91+AQ96+AQ122)/(AQ88+AQ110+AQ119),"-")</f>
        <v>0</v>
      </c>
      <c r="AR348" s="320">
        <f>IFERROR(+(AR91+AR96+AR122)/(AR88+AR110+AR119),"-")</f>
        <v>5.6306139457357164E-2</v>
      </c>
      <c r="AS348" s="320">
        <f>IFERROR(+(AS91+AS96+AS122)/(AS88+AS110+AS119),"-")</f>
        <v>9.5456953685435414E-2</v>
      </c>
      <c r="AT348" s="320">
        <f>IFERROR(+(AT91+AT96+AT122)/(AT88+AT110+AT119),"-")</f>
        <v>8.5441249507629602E-2</v>
      </c>
      <c r="AU348" s="320">
        <f>IFERROR(+(AU91+AU96+AU122)/(AU88+AU110+AU119),"-")</f>
        <v>8.3722521239537315E-2</v>
      </c>
      <c r="AV348" s="321">
        <f t="shared" ref="AV348" si="680">IFERROR(+(AV91+AV96+AV122)/(AV88+AV110+AV119),"-")</f>
        <v>3.4551506844438112E-2</v>
      </c>
      <c r="AX348" s="320">
        <f>IFERROR(+(AX91+AX96+AX122)/(AX88+AX110+AX119),"-")</f>
        <v>7.9464722276037375E-3</v>
      </c>
      <c r="AY348" s="320">
        <f>IFERROR(+(AY91+AY96+AY122)/(AY88+AY110+AY119),"-")</f>
        <v>0</v>
      </c>
      <c r="AZ348" s="320">
        <f>IFERROR(+(AZ91+AZ96+AZ122)/(AZ88+AZ110+AZ119),"-")</f>
        <v>0</v>
      </c>
      <c r="BA348" s="320">
        <f>IFERROR(+(BA91+BA96+BA122)/(BA88+BA110+BA119),"-")</f>
        <v>0</v>
      </c>
      <c r="BB348" s="320">
        <f>IFERROR(+(BB91+BB96+BB122)/(BB88+BB110+BB119),"-")</f>
        <v>0</v>
      </c>
      <c r="BC348" s="321">
        <f t="shared" ref="BC348" si="681">IFERROR(+(BC91+BC96+BC122)/(BC88+BC110+BC119),"-")</f>
        <v>0</v>
      </c>
    </row>
    <row r="349" spans="1:55" s="204" customFormat="1">
      <c r="A349" s="287"/>
      <c r="B349" s="173" t="s">
        <v>30</v>
      </c>
      <c r="C349" s="308"/>
      <c r="D349" s="169">
        <f t="shared" ref="D349:K349" si="682">IF(D65&lt;0.00001,"Loss",+IF(D365&gt;+D96+D97+D122+D123, "No net debt",(+D96+D97+D122+D123-D365)/D65))</f>
        <v>28.292304421768709</v>
      </c>
      <c r="E349" s="169" t="str">
        <f t="shared" si="682"/>
        <v>No net debt</v>
      </c>
      <c r="F349" s="169" t="str">
        <f t="shared" si="682"/>
        <v>Loss</v>
      </c>
      <c r="G349" s="169" t="str">
        <f t="shared" si="682"/>
        <v>No net debt</v>
      </c>
      <c r="H349" s="169" t="str">
        <f t="shared" si="682"/>
        <v>No net debt</v>
      </c>
      <c r="I349" s="169" t="str">
        <f t="shared" si="682"/>
        <v>No net debt</v>
      </c>
      <c r="J349" s="169" t="str">
        <f t="shared" si="682"/>
        <v>No net debt</v>
      </c>
      <c r="K349" s="169" t="str">
        <f t="shared" si="682"/>
        <v>No net debt</v>
      </c>
      <c r="L349" s="324"/>
      <c r="M349" s="169" t="str">
        <f t="shared" ref="M349:V349" si="683">IF(M65&lt;0.00001,"Loss",+IF(M365&gt;+M96+M97+M122+M123, "No net debt",(+M96+M97+M122+M123-M365)/M65))</f>
        <v>No net debt</v>
      </c>
      <c r="N349" s="169" t="str">
        <f t="shared" si="683"/>
        <v>No net debt</v>
      </c>
      <c r="O349" s="169" t="str">
        <f t="shared" si="683"/>
        <v>Loss</v>
      </c>
      <c r="P349" s="169" t="str">
        <f t="shared" si="683"/>
        <v>No net debt</v>
      </c>
      <c r="Q349" s="169" t="str">
        <f t="shared" si="683"/>
        <v>Loss</v>
      </c>
      <c r="R349" s="169" t="str">
        <f t="shared" si="683"/>
        <v>No net debt</v>
      </c>
      <c r="S349" s="169" t="str">
        <f t="shared" si="683"/>
        <v>No net debt</v>
      </c>
      <c r="T349" s="169">
        <f t="shared" si="683"/>
        <v>4.5892857142857144</v>
      </c>
      <c r="U349" s="169" t="str">
        <f t="shared" si="683"/>
        <v>No net debt</v>
      </c>
      <c r="V349" s="169" t="str">
        <f t="shared" si="683"/>
        <v>No net debt</v>
      </c>
      <c r="W349" s="169" t="str">
        <f t="shared" ref="W349:X349" si="684">IF(W65&lt;0.00001,"Loss",+IF(W365&gt;+W96+W97+W122+W123, "No net debt",(+W96+W97+W122+W123-W365)/W65))</f>
        <v>Loss</v>
      </c>
      <c r="X349" s="169" t="str">
        <f t="shared" si="684"/>
        <v>No net debt</v>
      </c>
      <c r="Y349" s="169" t="str">
        <f t="shared" ref="Y349:AF349" si="685">IF(Y65&lt;0.00001,"Loss",+IF(Y365&gt;+Y96+Y97+Y122+Y123, "No net debt",(+Y96+Y97+Y122+Y123-Y365)/Y65))</f>
        <v>No net debt</v>
      </c>
      <c r="Z349" s="169" t="str">
        <f t="shared" si="685"/>
        <v>Loss</v>
      </c>
      <c r="AA349" s="169" t="str">
        <f t="shared" si="685"/>
        <v>No net debt</v>
      </c>
      <c r="AB349" s="169" t="str">
        <f t="shared" si="685"/>
        <v>Loss</v>
      </c>
      <c r="AC349" s="169" t="str">
        <f t="shared" si="685"/>
        <v>Loss</v>
      </c>
      <c r="AD349" s="169">
        <f t="shared" si="685"/>
        <v>5.0296052631578947</v>
      </c>
      <c r="AE349" s="169" t="str">
        <f t="shared" si="685"/>
        <v>Loss</v>
      </c>
      <c r="AF349" s="169" t="str">
        <f t="shared" si="685"/>
        <v>Loss</v>
      </c>
      <c r="AG349" s="324"/>
      <c r="AH349" s="324"/>
      <c r="AI349" s="324"/>
      <c r="AJ349" s="169" t="str">
        <f>IF(AJ65&lt;0.00001,"Loss",+IF(AJ365&gt;+AJ96+AJ97+AJ122+AJ123, "No net debt",(+AJ96+AJ97+AJ122+AJ123-AJ365)/AJ65))</f>
        <v>Loss</v>
      </c>
      <c r="AK349" s="169" t="str">
        <f>IF(AK65&lt;0.00001,"Loss",+IF(AK365&gt;+AK96+AK97+AK122+AK123, "No net debt",(+AK96+AK97+AK122+AK123-AK365)/AK65))</f>
        <v>No net debt</v>
      </c>
      <c r="AL349" s="169" t="str">
        <f>IF(AL65&lt;0.00001,"Loss",+IF(AL365&gt;+AL96+AL97+AL122+AL123, "No net debt",(+AL96+AL97+AL122+AL123-AL365)/AL65))</f>
        <v>Loss</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6">IFERROR(+D53/D63,"-")</f>
        <v>4.1068169192921194E-2</v>
      </c>
      <c r="E350" s="168">
        <f t="shared" si="686"/>
        <v>6.483021822096095E-4</v>
      </c>
      <c r="F350" s="168">
        <f t="shared" si="686"/>
        <v>1.6308620430101532E-3</v>
      </c>
      <c r="G350" s="168">
        <f t="shared" si="686"/>
        <v>1.302987520445407E-4</v>
      </c>
      <c r="H350" s="168">
        <f t="shared" si="686"/>
        <v>3.6784788938503251E-3</v>
      </c>
      <c r="I350" s="168">
        <f t="shared" si="686"/>
        <v>0</v>
      </c>
      <c r="J350" s="168">
        <f t="shared" si="686"/>
        <v>1.1547344110854503E-3</v>
      </c>
      <c r="K350" s="168">
        <f t="shared" si="686"/>
        <v>0</v>
      </c>
      <c r="L350" s="320">
        <f t="shared" si="686"/>
        <v>4.2748351663477822E-3</v>
      </c>
      <c r="M350" s="168">
        <f t="shared" si="686"/>
        <v>0</v>
      </c>
      <c r="N350" s="168">
        <f t="shared" si="686"/>
        <v>7.855648176734932E-3</v>
      </c>
      <c r="O350" s="168">
        <f t="shared" si="686"/>
        <v>1.5545344078662513E-2</v>
      </c>
      <c r="P350" s="168">
        <f t="shared" si="686"/>
        <v>2.7259590120861797E-3</v>
      </c>
      <c r="Q350" s="168">
        <f t="shared" si="686"/>
        <v>0</v>
      </c>
      <c r="R350" s="168">
        <f t="shared" si="686"/>
        <v>1.8882319282853329E-2</v>
      </c>
      <c r="S350" s="168">
        <f t="shared" si="686"/>
        <v>9.1335705962016943E-4</v>
      </c>
      <c r="T350" s="168">
        <f t="shared" si="686"/>
        <v>1.5561382191810022E-3</v>
      </c>
      <c r="U350" s="168">
        <f t="shared" si="686"/>
        <v>5.8200442323361659E-5</v>
      </c>
      <c r="V350" s="168">
        <f t="shared" si="686"/>
        <v>0</v>
      </c>
      <c r="W350" s="168">
        <f t="shared" ref="W350:X350" si="687">IFERROR(+W53/W63,"-")</f>
        <v>0</v>
      </c>
      <c r="X350" s="168">
        <f t="shared" si="687"/>
        <v>0</v>
      </c>
      <c r="Y350" s="168">
        <f t="shared" ref="Y350:AN350" si="688">IFERROR(+Y53/Y63,"-")</f>
        <v>1.0083864136737197E-4</v>
      </c>
      <c r="Z350" s="168">
        <f t="shared" si="688"/>
        <v>8.664832180100274E-3</v>
      </c>
      <c r="AA350" s="168">
        <f t="shared" si="688"/>
        <v>1.42187178864371E-2</v>
      </c>
      <c r="AB350" s="168">
        <f t="shared" si="688"/>
        <v>7.5278530563083407E-4</v>
      </c>
      <c r="AC350" s="168">
        <f t="shared" si="688"/>
        <v>0</v>
      </c>
      <c r="AD350" s="168">
        <f t="shared" si="688"/>
        <v>1.8903399562985923E-2</v>
      </c>
      <c r="AE350" s="168">
        <f t="shared" si="688"/>
        <v>1.4907895329459983E-2</v>
      </c>
      <c r="AF350" s="168">
        <f t="shared" si="688"/>
        <v>0</v>
      </c>
      <c r="AG350" s="320">
        <f t="shared" si="688"/>
        <v>5.7141916341600235E-3</v>
      </c>
      <c r="AH350" s="320">
        <f t="shared" si="688"/>
        <v>8.6221747007633135E-3</v>
      </c>
      <c r="AI350" s="320">
        <f t="shared" si="688"/>
        <v>1.0678510678510679E-2</v>
      </c>
      <c r="AJ350" s="168">
        <f t="shared" si="688"/>
        <v>4.0335887939569508E-3</v>
      </c>
      <c r="AK350" s="168">
        <f t="shared" si="688"/>
        <v>3.5459058425617806E-3</v>
      </c>
      <c r="AL350" s="168">
        <f t="shared" si="688"/>
        <v>3.2284844571533989E-4</v>
      </c>
      <c r="AM350" s="320">
        <f t="shared" si="688"/>
        <v>3.5267168647373673E-3</v>
      </c>
      <c r="AN350" s="321">
        <f t="shared" si="688"/>
        <v>4.6006609030352311E-3</v>
      </c>
      <c r="AQ350" s="320">
        <f>IFERROR(+AQ53/AQ63,"-")</f>
        <v>0</v>
      </c>
      <c r="AR350" s="320">
        <f>IFERROR(+AR53/AR63,"-")</f>
        <v>5.7141916341600235E-3</v>
      </c>
      <c r="AS350" s="320">
        <f>IFERROR(+AS53/AS63,"-")</f>
        <v>8.6221747007633135E-3</v>
      </c>
      <c r="AT350" s="320">
        <f>IFERROR(+AT53/AT63,"-")</f>
        <v>1.0678510678510679E-2</v>
      </c>
      <c r="AU350" s="320">
        <f>IFERROR(+AU53/AU63,"-")</f>
        <v>3.5267168647373673E-3</v>
      </c>
      <c r="AV350" s="321">
        <f t="shared" ref="AV350" si="689">IFERROR(+AV53/AV63,"-")</f>
        <v>4.6006609030352311E-3</v>
      </c>
      <c r="AX350" s="320">
        <f>IFERROR(+AX53/AX63,"-")</f>
        <v>6.2396778057278502E-4</v>
      </c>
      <c r="AY350" s="320">
        <f>IFERROR(+AY53/AY63,"-")</f>
        <v>8.7725932088028439E-4</v>
      </c>
      <c r="AZ350" s="320">
        <f>IFERROR(+AZ53/AZ63,"-")</f>
        <v>1.0972328688881874E-3</v>
      </c>
      <c r="BA350" s="320">
        <f>IFERROR(+BA53/BA63,"-")</f>
        <v>9.221619993977718E-4</v>
      </c>
      <c r="BB350" s="320">
        <f>IFERROR(+BB53/BB63,"-")</f>
        <v>2.9978784244995851E-3</v>
      </c>
      <c r="BC350" s="321">
        <f t="shared" ref="BC350" si="690">IFERROR(+BC53/BC63,"-")</f>
        <v>1.470870371554646E-3</v>
      </c>
    </row>
    <row r="351" spans="1:55" s="204" customFormat="1">
      <c r="A351" s="287"/>
      <c r="B351" s="173" t="s">
        <v>28</v>
      </c>
      <c r="C351" s="308"/>
      <c r="D351" s="169">
        <f t="shared" ref="D351:K351" si="691">IFERROR(IF(D34&gt;D53, "Positive int",(D65+D53-D34+D60)/(D53-D34)),"-")</f>
        <v>4.2893871085658581</v>
      </c>
      <c r="E351" s="169" t="str">
        <f t="shared" si="691"/>
        <v>Positive int</v>
      </c>
      <c r="F351" s="169" t="str">
        <f t="shared" si="691"/>
        <v>Positive int</v>
      </c>
      <c r="G351" s="169" t="str">
        <f t="shared" si="691"/>
        <v>Positive int</v>
      </c>
      <c r="H351" s="169" t="str">
        <f t="shared" si="691"/>
        <v>Positive int</v>
      </c>
      <c r="I351" s="169" t="str">
        <f t="shared" si="691"/>
        <v>Positive int</v>
      </c>
      <c r="J351" s="169" t="str">
        <f t="shared" si="691"/>
        <v>Positive int</v>
      </c>
      <c r="K351" s="169" t="str">
        <f t="shared" si="691"/>
        <v>Positive int</v>
      </c>
      <c r="L351" s="324"/>
      <c r="M351" s="169" t="str">
        <f t="shared" ref="M351:V351" si="692">IFERROR(IF(M34&gt;M53, "Positive int",(M65+M53-M34+M60)/(M53-M34)),"-")</f>
        <v>Positive int</v>
      </c>
      <c r="N351" s="169" t="str">
        <f t="shared" si="692"/>
        <v>Positive int</v>
      </c>
      <c r="O351" s="169">
        <f t="shared" si="692"/>
        <v>52.5</v>
      </c>
      <c r="P351" s="169" t="str">
        <f t="shared" si="692"/>
        <v>Positive int</v>
      </c>
      <c r="Q351" s="169" t="str">
        <f t="shared" si="692"/>
        <v>Positive int</v>
      </c>
      <c r="R351" s="169" t="str">
        <f t="shared" si="692"/>
        <v>Positive int</v>
      </c>
      <c r="S351" s="169" t="str">
        <f t="shared" si="692"/>
        <v>Positive int</v>
      </c>
      <c r="T351" s="169">
        <f t="shared" si="692"/>
        <v>239.5</v>
      </c>
      <c r="U351" s="169" t="str">
        <f t="shared" si="692"/>
        <v>Positive int</v>
      </c>
      <c r="V351" s="169" t="str">
        <f t="shared" si="692"/>
        <v>Positive int</v>
      </c>
      <c r="W351" s="169" t="str">
        <f t="shared" ref="W351:X351" si="693">IFERROR(IF(W34&gt;W53, "Positive int",(W65+W53-W34+W60)/(W53-W34)),"-")</f>
        <v>Positive int</v>
      </c>
      <c r="X351" s="169" t="str">
        <f t="shared" si="693"/>
        <v>Positive int</v>
      </c>
      <c r="Y351" s="169" t="str">
        <f t="shared" ref="Y351:AF351" si="694">IFERROR(IF(Y34&gt;Y53, "Positive int",(Y65+Y53-Y34+Y60)/(Y53-Y34)),"-")</f>
        <v>Positive int</v>
      </c>
      <c r="Z351" s="169">
        <f t="shared" si="694"/>
        <v>14.118983957219251</v>
      </c>
      <c r="AA351" s="169" t="str">
        <f t="shared" si="694"/>
        <v>Positive int</v>
      </c>
      <c r="AB351" s="169" t="str">
        <f t="shared" si="694"/>
        <v>Positive int</v>
      </c>
      <c r="AC351" s="169" t="str">
        <f t="shared" si="694"/>
        <v>Positive int</v>
      </c>
      <c r="AD351" s="169">
        <f t="shared" si="694"/>
        <v>175.33333333333334</v>
      </c>
      <c r="AE351" s="169">
        <f t="shared" si="694"/>
        <v>-7.1391941391941396</v>
      </c>
      <c r="AF351" s="169" t="str">
        <f t="shared" si="694"/>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5">IFERROR(+D187/D58,"-")</f>
        <v>0.66298997265268911</v>
      </c>
      <c r="E355" s="167">
        <f t="shared" si="695"/>
        <v>0.78834239474016943</v>
      </c>
      <c r="F355" s="167">
        <f t="shared" si="695"/>
        <v>1.3997348150018942</v>
      </c>
      <c r="G355" s="167">
        <f t="shared" si="695"/>
        <v>2.1345679745745092</v>
      </c>
      <c r="H355" s="167">
        <f t="shared" si="695"/>
        <v>0.86370733883560113</v>
      </c>
      <c r="I355" s="167">
        <f t="shared" si="695"/>
        <v>1.588821951096036</v>
      </c>
      <c r="J355" s="167">
        <f t="shared" si="695"/>
        <v>1.2265546218487395</v>
      </c>
      <c r="K355" s="167">
        <f t="shared" si="695"/>
        <v>1.1968477279566656</v>
      </c>
      <c r="L355" s="351">
        <f t="shared" si="695"/>
        <v>1.4684785931734119</v>
      </c>
      <c r="M355" s="167">
        <f t="shared" si="695"/>
        <v>2.7192982456140351</v>
      </c>
      <c r="N355" s="167">
        <f t="shared" si="695"/>
        <v>1.2098198516425291</v>
      </c>
      <c r="O355" s="167">
        <f t="shared" si="695"/>
        <v>0.47572643515237423</v>
      </c>
      <c r="P355" s="167">
        <f t="shared" si="695"/>
        <v>1.0196835198764955</v>
      </c>
      <c r="Q355" s="167">
        <f t="shared" si="695"/>
        <v>0.72323897300855822</v>
      </c>
      <c r="R355" s="167">
        <f t="shared" si="695"/>
        <v>1.1198738170347002</v>
      </c>
      <c r="S355" s="167">
        <f t="shared" si="695"/>
        <v>1.2316883116883117</v>
      </c>
      <c r="T355" s="167">
        <f t="shared" si="695"/>
        <v>0.913135146531731</v>
      </c>
      <c r="U355" s="167">
        <f t="shared" si="695"/>
        <v>1.4469883761887989</v>
      </c>
      <c r="V355" s="167">
        <f t="shared" si="695"/>
        <v>1.6999398677089597</v>
      </c>
      <c r="W355" s="167">
        <f t="shared" ref="W355:X355" si="696">IFERROR(+W187/W58,"-")</f>
        <v>0.87254901960784315</v>
      </c>
      <c r="X355" s="167">
        <f t="shared" si="696"/>
        <v>1.1180555555555556</v>
      </c>
      <c r="Y355" s="167">
        <f t="shared" ref="Y355:AN355" si="697">IFERROR(+Y187/Y58,"-")</f>
        <v>1.4805528768884604</v>
      </c>
      <c r="Z355" s="167">
        <f t="shared" si="697"/>
        <v>0.71055160484335955</v>
      </c>
      <c r="AA355" s="167">
        <f t="shared" si="697"/>
        <v>1.734926264700392</v>
      </c>
      <c r="AB355" s="167">
        <f t="shared" si="697"/>
        <v>0.49775784753363228</v>
      </c>
      <c r="AC355" s="167">
        <f t="shared" si="697"/>
        <v>1.6038205980066444</v>
      </c>
      <c r="AD355" s="167">
        <f t="shared" si="697"/>
        <v>0.82960310355117872</v>
      </c>
      <c r="AE355" s="167">
        <f t="shared" si="697"/>
        <v>0.21962616822429906</v>
      </c>
      <c r="AF355" s="167">
        <f t="shared" si="697"/>
        <v>0.6346205059920107</v>
      </c>
      <c r="AG355" s="351">
        <f t="shared" si="697"/>
        <v>1.0265158819802198</v>
      </c>
      <c r="AH355" s="351">
        <f t="shared" si="697"/>
        <v>0.91736801836266257</v>
      </c>
      <c r="AI355" s="351">
        <f t="shared" si="697"/>
        <v>1.1981449203187251</v>
      </c>
      <c r="AJ355" s="167">
        <f t="shared" si="697"/>
        <v>0.16365845192641443</v>
      </c>
      <c r="AK355" s="167">
        <f t="shared" si="697"/>
        <v>0.3037190082644628</v>
      </c>
      <c r="AL355" s="167">
        <f t="shared" si="697"/>
        <v>0.99572649572649574</v>
      </c>
      <c r="AM355" s="351">
        <f t="shared" si="697"/>
        <v>0.24685423441255477</v>
      </c>
      <c r="AN355" s="352">
        <f t="shared" si="697"/>
        <v>1.3137157779568189</v>
      </c>
      <c r="AQ355" s="351">
        <f>IFERROR(+AQ187/AQ58,"-")</f>
        <v>1.1968477279566656</v>
      </c>
      <c r="AR355" s="351">
        <f>IFERROR(+AR187/AR58,"-")</f>
        <v>1.0265158819802198</v>
      </c>
      <c r="AS355" s="351">
        <f>IFERROR(+AS187/AS58,"-")</f>
        <v>0.91736801836266246</v>
      </c>
      <c r="AT355" s="351">
        <f>IFERROR(+AT187/AT58,"-")</f>
        <v>1.1981449203187251</v>
      </c>
      <c r="AU355" s="351">
        <f>IFERROR(+AU187/AU58,"-")</f>
        <v>0.2468542344125548</v>
      </c>
      <c r="AV355" s="352">
        <f t="shared" ref="AV355" si="698">IFERROR(+AV187/AV58,"-")</f>
        <v>1.3137157779568189</v>
      </c>
      <c r="AX355" s="351">
        <f>IFERROR(+AX187/AX58,"-")</f>
        <v>1.0444498867323824</v>
      </c>
      <c r="AY355" s="351">
        <f>IFERROR(+AY187/AY58,"-")</f>
        <v>0.98236331569664903</v>
      </c>
      <c r="AZ355" s="351">
        <f>IFERROR(+AZ187/AZ58,"-")</f>
        <v>0.76736357193479798</v>
      </c>
      <c r="BA355" s="351">
        <f>IFERROR(+BA187/BA58,"-")</f>
        <v>1.1906264082920235</v>
      </c>
      <c r="BB355" s="351">
        <f>IFERROR(+BB187/BB58,"-")</f>
        <v>0.80234159779614322</v>
      </c>
      <c r="BC355" s="352">
        <f t="shared" ref="BC355" si="699">IFERROR(+BC187/BC58,"-")</f>
        <v>0.91211717709720375</v>
      </c>
    </row>
    <row r="356" spans="1:55" s="204" customFormat="1">
      <c r="A356" s="287"/>
      <c r="B356" s="173" t="s">
        <v>25</v>
      </c>
      <c r="C356" s="308"/>
      <c r="D356" s="162">
        <f t="shared" ref="D356:V356" si="700">IFERROR(+(D110*1000)/D266,"-")</f>
        <v>22113.258600695786</v>
      </c>
      <c r="E356" s="162">
        <f t="shared" si="700"/>
        <v>54298.739088263821</v>
      </c>
      <c r="F356" s="162">
        <f t="shared" si="700"/>
        <v>42996.971916971917</v>
      </c>
      <c r="G356" s="162">
        <f t="shared" si="700"/>
        <v>39655.699297137617</v>
      </c>
      <c r="H356" s="162">
        <f t="shared" si="700"/>
        <v>45652.907601952189</v>
      </c>
      <c r="I356" s="162">
        <f t="shared" si="700"/>
        <v>61458.475540386804</v>
      </c>
      <c r="J356" s="162">
        <f t="shared" si="700"/>
        <v>29810.242747187684</v>
      </c>
      <c r="K356" s="162">
        <f t="shared" si="700"/>
        <v>30190.097364046545</v>
      </c>
      <c r="L356" s="337">
        <f t="shared" si="700"/>
        <v>39959.165415215517</v>
      </c>
      <c r="M356" s="162">
        <f t="shared" si="700"/>
        <v>10058.971141781682</v>
      </c>
      <c r="N356" s="162">
        <f t="shared" si="700"/>
        <v>13871.011541072641</v>
      </c>
      <c r="O356" s="162">
        <f t="shared" si="700"/>
        <v>24587.900117311881</v>
      </c>
      <c r="P356" s="162">
        <f t="shared" si="700"/>
        <v>22552.72492744276</v>
      </c>
      <c r="Q356" s="162">
        <f t="shared" si="700"/>
        <v>23567.625458996328</v>
      </c>
      <c r="R356" s="162">
        <f t="shared" si="700"/>
        <v>18121.015165583412</v>
      </c>
      <c r="S356" s="162">
        <f t="shared" si="700"/>
        <v>7602.3747465971619</v>
      </c>
      <c r="T356" s="162">
        <f t="shared" si="700"/>
        <v>17515.399291360045</v>
      </c>
      <c r="U356" s="162">
        <f t="shared" si="700"/>
        <v>7019.9186121225102</v>
      </c>
      <c r="V356" s="162">
        <f t="shared" si="700"/>
        <v>3925.2463472646959</v>
      </c>
      <c r="W356" s="162">
        <f t="shared" ref="W356:X356" si="701">IFERROR(+(W110*1000)/W266,"-")</f>
        <v>13713.450292397662</v>
      </c>
      <c r="X356" s="162">
        <f t="shared" si="701"/>
        <v>1575.7396449704142</v>
      </c>
      <c r="Y356" s="162">
        <f t="shared" ref="Y356:AN356" si="702">IFERROR(+(Y110*1000)/Y266,"-")</f>
        <v>4115.0524777467781</v>
      </c>
      <c r="Z356" s="162">
        <f t="shared" si="702"/>
        <v>20252.727087368741</v>
      </c>
      <c r="AA356" s="162">
        <f t="shared" si="702"/>
        <v>20683.842239185749</v>
      </c>
      <c r="AB356" s="162">
        <f t="shared" si="702"/>
        <v>15943.268416596105</v>
      </c>
      <c r="AC356" s="162">
        <f t="shared" si="702"/>
        <v>14685.630134862811</v>
      </c>
      <c r="AD356" s="162">
        <f t="shared" si="702"/>
        <v>10170.382539310021</v>
      </c>
      <c r="AE356" s="162">
        <f t="shared" si="702"/>
        <v>15339.015151515152</v>
      </c>
      <c r="AF356" s="162">
        <f t="shared" si="702"/>
        <v>10770.479704797048</v>
      </c>
      <c r="AG356" s="337">
        <f t="shared" si="702"/>
        <v>14757.862808584394</v>
      </c>
      <c r="AH356" s="337">
        <f t="shared" si="702"/>
        <v>18162.018768445138</v>
      </c>
      <c r="AI356" s="337">
        <f t="shared" si="702"/>
        <v>14614.041787136544</v>
      </c>
      <c r="AJ356" s="162">
        <f t="shared" si="702"/>
        <v>3730.1563134388957</v>
      </c>
      <c r="AK356" s="162">
        <f t="shared" si="702"/>
        <v>5540.8163265306121</v>
      </c>
      <c r="AL356" s="162">
        <f t="shared" si="702"/>
        <v>3987.7300613496932</v>
      </c>
      <c r="AM356" s="337">
        <f t="shared" si="702"/>
        <v>3890.721050008307</v>
      </c>
      <c r="AN356" s="338">
        <f t="shared" si="702"/>
        <v>27210.307947233639</v>
      </c>
      <c r="AQ356" s="337">
        <f>IFERROR(+(AQ110*1000)/AQ266,"-")</f>
        <v>30190.097364046545</v>
      </c>
      <c r="AR356" s="337">
        <f>IFERROR(+(AR110*1000)/AR266,"-")</f>
        <v>14757.862808584392</v>
      </c>
      <c r="AS356" s="337">
        <f>IFERROR(+(AS110*1000)/AS266,"-")</f>
        <v>18162.018768445138</v>
      </c>
      <c r="AT356" s="337">
        <f>IFERROR(+(AT110*1000)/AT266,"-")</f>
        <v>14614.041787136544</v>
      </c>
      <c r="AU356" s="337">
        <f>IFERROR(+(AU110*1000)/AU266,"-")</f>
        <v>3890.721050008307</v>
      </c>
      <c r="AV356" s="338">
        <f t="shared" ref="AV356" si="703">IFERROR(+(AV110*1000)/AV266,"-")</f>
        <v>27210.307947233639</v>
      </c>
      <c r="AX356" s="337">
        <f>IFERROR(+(AX110*1000)/AX266,"-")</f>
        <v>32763.393684730891</v>
      </c>
      <c r="AY356" s="337">
        <f>IFERROR(+(AY110*1000)/AY266,"-")</f>
        <v>11822.521763549565</v>
      </c>
      <c r="AZ356" s="337">
        <f>IFERROR(+(AZ110*1000)/AZ266,"-")</f>
        <v>15876.822523881347</v>
      </c>
      <c r="BA356" s="337">
        <f>IFERROR(+(BA110*1000)/BA266,"-")</f>
        <v>10513.917175831637</v>
      </c>
      <c r="BB356" s="337">
        <f>IFERROR(+(BB110*1000)/BB266,"-")</f>
        <v>3987.7300613496932</v>
      </c>
      <c r="BC356" s="338">
        <f t="shared" ref="BC356" si="704">IFERROR(+(BC110*1000)/BC266,"-")</f>
        <v>15081.905655949307</v>
      </c>
    </row>
    <row r="357" spans="1:55" s="204" customFormat="1">
      <c r="A357" s="287"/>
      <c r="B357" s="173" t="s">
        <v>24</v>
      </c>
      <c r="C357" s="308"/>
      <c r="D357" s="162">
        <f t="shared" ref="D357:V357" si="705">+D88+D110+D119</f>
        <v>350635</v>
      </c>
      <c r="E357" s="162">
        <f t="shared" si="705"/>
        <v>211790</v>
      </c>
      <c r="F357" s="162">
        <f t="shared" si="705"/>
        <v>982120</v>
      </c>
      <c r="G357" s="162">
        <f t="shared" si="705"/>
        <v>1259106</v>
      </c>
      <c r="H357" s="162">
        <f t="shared" si="705"/>
        <v>614093</v>
      </c>
      <c r="I357" s="162">
        <f t="shared" si="705"/>
        <v>1242094</v>
      </c>
      <c r="J357" s="162">
        <f t="shared" si="705"/>
        <v>342254</v>
      </c>
      <c r="K357" s="162">
        <f t="shared" si="705"/>
        <v>589634</v>
      </c>
      <c r="L357" s="337">
        <f t="shared" si="705"/>
        <v>5591726</v>
      </c>
      <c r="M357" s="162">
        <f t="shared" si="705"/>
        <v>43375</v>
      </c>
      <c r="N357" s="162">
        <f t="shared" si="705"/>
        <v>47297</v>
      </c>
      <c r="O357" s="162">
        <f t="shared" si="705"/>
        <v>160914</v>
      </c>
      <c r="P357" s="162">
        <f t="shared" si="705"/>
        <v>77681</v>
      </c>
      <c r="Q357" s="162">
        <f t="shared" si="705"/>
        <v>185980</v>
      </c>
      <c r="R357" s="162">
        <f t="shared" si="705"/>
        <v>75665</v>
      </c>
      <c r="S357" s="162">
        <f t="shared" si="705"/>
        <v>37165</v>
      </c>
      <c r="T357" s="162">
        <f t="shared" si="705"/>
        <v>70877</v>
      </c>
      <c r="U357" s="162">
        <f t="shared" si="705"/>
        <v>53058</v>
      </c>
      <c r="V357" s="162">
        <f t="shared" si="705"/>
        <v>24783</v>
      </c>
      <c r="W357" s="162">
        <f t="shared" ref="W357:X357" si="706">+W88+W110+W119</f>
        <v>24078</v>
      </c>
      <c r="X357" s="162">
        <f t="shared" si="706"/>
        <v>11365</v>
      </c>
      <c r="Y357" s="162">
        <f t="shared" ref="Y357:AN357" si="707">+Y88+Y110+Y119</f>
        <v>60508</v>
      </c>
      <c r="Z357" s="162">
        <f t="shared" si="707"/>
        <v>213382</v>
      </c>
      <c r="AA357" s="162">
        <f t="shared" si="707"/>
        <v>132391</v>
      </c>
      <c r="AB357" s="162">
        <f t="shared" si="707"/>
        <v>43117</v>
      </c>
      <c r="AC357" s="162">
        <f t="shared" si="707"/>
        <v>110251</v>
      </c>
      <c r="AD357" s="162">
        <f t="shared" si="707"/>
        <v>59890</v>
      </c>
      <c r="AE357" s="162">
        <f t="shared" si="707"/>
        <v>27326</v>
      </c>
      <c r="AF357" s="162">
        <f t="shared" si="707"/>
        <v>52757</v>
      </c>
      <c r="AG357" s="337">
        <f t="shared" si="707"/>
        <v>1511860</v>
      </c>
      <c r="AH357" s="337">
        <f t="shared" si="707"/>
        <v>615314</v>
      </c>
      <c r="AI357" s="337">
        <f t="shared" si="707"/>
        <v>350346</v>
      </c>
      <c r="AJ357" s="162">
        <f t="shared" si="707"/>
        <v>98429</v>
      </c>
      <c r="AK357" s="162">
        <f t="shared" si="707"/>
        <v>24354</v>
      </c>
      <c r="AL357" s="162">
        <f t="shared" si="707"/>
        <v>20464</v>
      </c>
      <c r="AM357" s="337">
        <f t="shared" si="707"/>
        <v>143247</v>
      </c>
      <c r="AN357" s="338">
        <f t="shared" si="707"/>
        <v>7246833</v>
      </c>
      <c r="AQ357" s="337">
        <f>+AQ88+AQ110+AQ119</f>
        <v>73704.25</v>
      </c>
      <c r="AR357" s="337">
        <f>+AR88+AR110+AR119</f>
        <v>75593</v>
      </c>
      <c r="AS357" s="337">
        <f>+AS88+AS110+AS119</f>
        <v>123062.79999999999</v>
      </c>
      <c r="AT357" s="337">
        <f>+AT88+AT110+AT119</f>
        <v>23356.399999999998</v>
      </c>
      <c r="AU357" s="337">
        <f>+AU88+AU110+AU119</f>
        <v>47749</v>
      </c>
      <c r="AV357" s="338">
        <f t="shared" ref="AV357" si="708">+AV88+AV110+AV119</f>
        <v>233768.80645161291</v>
      </c>
      <c r="AX357" s="337">
        <f>+AX88+AX110+AX119</f>
        <v>596176.5</v>
      </c>
      <c r="AY357" s="337">
        <f>+AY88+AY110+AY119</f>
        <v>54187</v>
      </c>
      <c r="AZ357" s="337">
        <f>+AZ88+AZ110+AZ119</f>
        <v>109020</v>
      </c>
      <c r="BA357" s="337">
        <f>+BA88+BA110+BA119</f>
        <v>41903</v>
      </c>
      <c r="BB357" s="337">
        <f>+BB88+BB110+BB119</f>
        <v>25503</v>
      </c>
      <c r="BC357" s="338">
        <f t="shared" ref="BC357" si="709">+BC88+BC110+BC119</f>
        <v>79510</v>
      </c>
    </row>
    <row r="358" spans="1:55" s="204" customFormat="1">
      <c r="A358" s="287"/>
      <c r="B358" s="173" t="s">
        <v>23</v>
      </c>
      <c r="C358" s="308"/>
      <c r="D358" s="167">
        <f t="shared" ref="D358:V358" si="710">IFERROR(+D42/D357,"-")</f>
        <v>0.5884181556319249</v>
      </c>
      <c r="E358" s="167">
        <f t="shared" si="710"/>
        <v>0.3911185608385665</v>
      </c>
      <c r="F358" s="167">
        <f t="shared" si="710"/>
        <v>0.36368875493829672</v>
      </c>
      <c r="G358" s="167">
        <f t="shared" si="710"/>
        <v>0.53455547030988659</v>
      </c>
      <c r="H358" s="167">
        <f t="shared" si="710"/>
        <v>0.33863274780855668</v>
      </c>
      <c r="I358" s="167">
        <f t="shared" si="710"/>
        <v>0.34655831201181231</v>
      </c>
      <c r="J358" s="167">
        <f t="shared" si="710"/>
        <v>0.53625669824165678</v>
      </c>
      <c r="K358" s="167">
        <f t="shared" si="710"/>
        <v>0.45131725782434529</v>
      </c>
      <c r="L358" s="351">
        <f t="shared" si="710"/>
        <v>0.43053987266185789</v>
      </c>
      <c r="M358" s="167">
        <f t="shared" si="710"/>
        <v>0.53304899135446682</v>
      </c>
      <c r="N358" s="167">
        <f t="shared" si="710"/>
        <v>0.62179419413493453</v>
      </c>
      <c r="O358" s="167">
        <f t="shared" si="710"/>
        <v>0.43034788769156196</v>
      </c>
      <c r="P358" s="167">
        <f t="shared" si="710"/>
        <v>0.41302248941182529</v>
      </c>
      <c r="Q358" s="167">
        <f t="shared" si="710"/>
        <v>0.42385202709968811</v>
      </c>
      <c r="R358" s="167">
        <f t="shared" si="710"/>
        <v>0.35559373554483581</v>
      </c>
      <c r="S358" s="167">
        <f t="shared" si="710"/>
        <v>0.87595856316426746</v>
      </c>
      <c r="T358" s="167">
        <f t="shared" si="710"/>
        <v>0.66897583136983785</v>
      </c>
      <c r="U358" s="167">
        <f t="shared" si="710"/>
        <v>0.70831919785894681</v>
      </c>
      <c r="V358" s="167">
        <f t="shared" si="710"/>
        <v>1.0153734414719768</v>
      </c>
      <c r="W358" s="167">
        <f t="shared" ref="W358:X358" si="711">IFERROR(+W42/W357,"-")</f>
        <v>0.6662513497798821</v>
      </c>
      <c r="X358" s="167">
        <f t="shared" si="711"/>
        <v>1.0077430708315003</v>
      </c>
      <c r="Y358" s="167">
        <f t="shared" ref="Y358:AN358" si="712">IFERROR(+Y42/Y357,"-")</f>
        <v>1.0493157929529979</v>
      </c>
      <c r="Z358" s="167">
        <f t="shared" si="712"/>
        <v>0.52347433241791719</v>
      </c>
      <c r="AA358" s="167">
        <f t="shared" si="712"/>
        <v>0.41376679683664297</v>
      </c>
      <c r="AB358" s="167">
        <f t="shared" si="712"/>
        <v>0.58642762715402275</v>
      </c>
      <c r="AC358" s="167">
        <f t="shared" si="712"/>
        <v>0.59819865579450526</v>
      </c>
      <c r="AD358" s="167">
        <f t="shared" si="712"/>
        <v>0.66224745366505255</v>
      </c>
      <c r="AE358" s="167">
        <f t="shared" si="712"/>
        <v>0.66072604845202376</v>
      </c>
      <c r="AF358" s="167">
        <f t="shared" si="712"/>
        <v>0.80211156813313877</v>
      </c>
      <c r="AG358" s="351">
        <f t="shared" si="712"/>
        <v>0.5629158784543542</v>
      </c>
      <c r="AH358" s="351">
        <f t="shared" si="712"/>
        <v>0.54277653360723144</v>
      </c>
      <c r="AI358" s="351">
        <f t="shared" si="712"/>
        <v>0.51994885056487017</v>
      </c>
      <c r="AJ358" s="167">
        <f t="shared" si="712"/>
        <v>1.2275040892419917</v>
      </c>
      <c r="AK358" s="167">
        <f t="shared" si="712"/>
        <v>0.78442966247844292</v>
      </c>
      <c r="AL358" s="167">
        <f t="shared" si="712"/>
        <v>0.82887021110242376</v>
      </c>
      <c r="AM358" s="351">
        <f t="shared" si="712"/>
        <v>1.0952271251753964</v>
      </c>
      <c r="AN358" s="352">
        <f t="shared" si="712"/>
        <v>0.47129539206988763</v>
      </c>
      <c r="AQ358" s="351">
        <f>IFERROR(+AQ42/AQ357,"-")</f>
        <v>0.45131725782434529</v>
      </c>
      <c r="AR358" s="351">
        <f>IFERROR(+AR42/AR357,"-")</f>
        <v>0.5629158784543542</v>
      </c>
      <c r="AS358" s="351">
        <f>IFERROR(+AS42/AS357,"-")</f>
        <v>0.54277653360723155</v>
      </c>
      <c r="AT358" s="351">
        <f>IFERROR(+AT42/AT357,"-")</f>
        <v>0.51994885056487017</v>
      </c>
      <c r="AU358" s="351">
        <f>IFERROR(+AU42/AU357,"-")</f>
        <v>1.0952271251753964</v>
      </c>
      <c r="AV358" s="352">
        <f t="shared" ref="AV358" si="713">IFERROR(+AV42/AV357,"-")</f>
        <v>0.47129539206988758</v>
      </c>
      <c r="AX358" s="351">
        <f>IFERROR(+AX42/AX357,"-")</f>
        <v>0.39758695621179296</v>
      </c>
      <c r="AY358" s="351">
        <f>IFERROR(+AY42/AY357,"-")</f>
        <v>0.64717552180412274</v>
      </c>
      <c r="AZ358" s="351">
        <f>IFERROR(+AZ42/AZ357,"-")</f>
        <v>0.60495321959273529</v>
      </c>
      <c r="BA358" s="351">
        <f>IFERROR(+BA42/BA357,"-")</f>
        <v>0.64210199747034824</v>
      </c>
      <c r="BB358" s="351">
        <f>IFERROR(+BB42/BB357,"-")</f>
        <v>0.74908834254793555</v>
      </c>
      <c r="BC358" s="352">
        <f t="shared" ref="BC358" si="714">IFERROR(+BC42/BC357,"-")</f>
        <v>0.59634008300842656</v>
      </c>
    </row>
    <row r="359" spans="1:55" s="204" customFormat="1">
      <c r="A359" s="287"/>
      <c r="B359" s="173" t="s">
        <v>22</v>
      </c>
      <c r="C359" s="308"/>
      <c r="D359" s="161">
        <f t="shared" ref="D359:V359" si="715">IFERROR(+D287/D266,"-")</f>
        <v>11.134003350083752</v>
      </c>
      <c r="E359" s="161">
        <f t="shared" si="715"/>
        <v>27.44034917555771</v>
      </c>
      <c r="F359" s="161">
        <f t="shared" si="715"/>
        <v>16.29015873015873</v>
      </c>
      <c r="G359" s="161">
        <f t="shared" si="715"/>
        <v>14.334793385623579</v>
      </c>
      <c r="H359" s="161">
        <f t="shared" si="715"/>
        <v>20.009678219869304</v>
      </c>
      <c r="I359" s="161">
        <f t="shared" si="715"/>
        <v>10.322298065984073</v>
      </c>
      <c r="J359" s="161">
        <f t="shared" si="715"/>
        <v>0</v>
      </c>
      <c r="K359" s="161">
        <f t="shared" si="715"/>
        <v>0</v>
      </c>
      <c r="L359" s="347">
        <f t="shared" si="715"/>
        <v>11.476922708246796</v>
      </c>
      <c r="M359" s="161">
        <f t="shared" si="715"/>
        <v>5.7093266415725639</v>
      </c>
      <c r="N359" s="161">
        <f t="shared" si="715"/>
        <v>9.4273591310251188</v>
      </c>
      <c r="O359" s="161">
        <f t="shared" si="715"/>
        <v>0</v>
      </c>
      <c r="P359" s="161">
        <f t="shared" si="715"/>
        <v>11.351177039664623</v>
      </c>
      <c r="Q359" s="161">
        <f t="shared" si="715"/>
        <v>3.890452876376989</v>
      </c>
      <c r="R359" s="161">
        <f t="shared" si="715"/>
        <v>6.489012689569793</v>
      </c>
      <c r="S359" s="161">
        <f t="shared" si="715"/>
        <v>0</v>
      </c>
      <c r="T359" s="161">
        <f t="shared" si="715"/>
        <v>8.4480784955028625</v>
      </c>
      <c r="U359" s="161">
        <f t="shared" si="715"/>
        <v>4.5195973441850503</v>
      </c>
      <c r="V359" s="161">
        <f t="shared" si="715"/>
        <v>3.4488617057424396</v>
      </c>
      <c r="W359" s="161">
        <f t="shared" ref="W359:X359" si="716">IFERROR(+W287/W266,"-")</f>
        <v>0</v>
      </c>
      <c r="X359" s="161">
        <f t="shared" si="716"/>
        <v>0</v>
      </c>
      <c r="Y359" s="161">
        <f t="shared" ref="Y359:AN359" si="717">IFERROR(+Y287/Y266,"-")</f>
        <v>0</v>
      </c>
      <c r="Z359" s="161">
        <f t="shared" si="717"/>
        <v>11.529717606279947</v>
      </c>
      <c r="AA359" s="161">
        <f t="shared" si="717"/>
        <v>10.971798134011875</v>
      </c>
      <c r="AB359" s="161">
        <f t="shared" si="717"/>
        <v>13.248941574936495</v>
      </c>
      <c r="AC359" s="161">
        <f t="shared" si="717"/>
        <v>11.008680824678345</v>
      </c>
      <c r="AD359" s="161">
        <f t="shared" si="717"/>
        <v>0</v>
      </c>
      <c r="AE359" s="161">
        <f t="shared" si="717"/>
        <v>11.320707070707071</v>
      </c>
      <c r="AF359" s="161">
        <f t="shared" si="717"/>
        <v>0</v>
      </c>
      <c r="AG359" s="347">
        <f t="shared" si="717"/>
        <v>5.6613064358878686</v>
      </c>
      <c r="AH359" s="347">
        <f t="shared" si="717"/>
        <v>7.1329376264217261</v>
      </c>
      <c r="AI359" s="347">
        <f t="shared" si="717"/>
        <v>6.8723473896677758</v>
      </c>
      <c r="AJ359" s="161">
        <f t="shared" si="717"/>
        <v>0</v>
      </c>
      <c r="AK359" s="161">
        <f t="shared" si="717"/>
        <v>0</v>
      </c>
      <c r="AL359" s="161">
        <f t="shared" si="717"/>
        <v>0</v>
      </c>
      <c r="AM359" s="347">
        <f t="shared" si="717"/>
        <v>0</v>
      </c>
      <c r="AN359" s="348">
        <f t="shared" si="717"/>
        <v>8.2081387591727815</v>
      </c>
      <c r="AQ359" s="347">
        <f>IFERROR(+AQ287/AQ266,"-")</f>
        <v>0</v>
      </c>
      <c r="AR359" s="347">
        <f>IFERROR(+AR287/AR266,"-")</f>
        <v>5.6613064358878677</v>
      </c>
      <c r="AS359" s="347">
        <f>IFERROR(+AS287/AS266,"-")</f>
        <v>7.1329376264217261</v>
      </c>
      <c r="AT359" s="347">
        <f>IFERROR(+AT287/AT266,"-")</f>
        <v>6.8723473896677767</v>
      </c>
      <c r="AU359" s="347">
        <f>IFERROR(+AU287/AU266,"-")</f>
        <v>0</v>
      </c>
      <c r="AV359" s="348">
        <f t="shared" ref="AV359" si="718">IFERROR(+AV287/AV266,"-")</f>
        <v>8.2081387591727815</v>
      </c>
      <c r="AX359" s="347">
        <f>IFERROR(+AX287/AX266,"-")</f>
        <v>10.9463016745968</v>
      </c>
      <c r="AY359" s="347">
        <f>IFERROR(+AY287/AY266,"-")</f>
        <v>5.8876720022465596</v>
      </c>
      <c r="AZ359" s="347">
        <f>IFERROR(+AZ287/AZ266,"-")</f>
        <v>4.261437908496732</v>
      </c>
      <c r="BA359" s="347">
        <f>IFERROR(+BA287/BA266,"-")</f>
        <v>6.60183299389002</v>
      </c>
      <c r="BB359" s="347">
        <f>IFERROR(+BB287/BB266,"-")</f>
        <v>0</v>
      </c>
      <c r="BC359" s="348">
        <f t="shared" ref="BC359" si="719">IFERROR(+BC287/BC266,"-")</f>
        <v>4.936399906125323</v>
      </c>
    </row>
    <row r="360" spans="1:55" s="204" customFormat="1">
      <c r="A360" s="287"/>
      <c r="B360" s="173" t="s">
        <v>21</v>
      </c>
      <c r="C360" s="308"/>
      <c r="D360" s="162">
        <f t="shared" ref="D360:V360" si="720">IFERROR(+(D51*1000)/D287,"-")</f>
        <v>89.103239170938892</v>
      </c>
      <c r="E360" s="162">
        <f t="shared" si="720"/>
        <v>0</v>
      </c>
      <c r="F360" s="162">
        <f t="shared" si="720"/>
        <v>39.788211943958913</v>
      </c>
      <c r="G360" s="162">
        <f t="shared" si="720"/>
        <v>85.666099759814671</v>
      </c>
      <c r="H360" s="162">
        <f t="shared" si="720"/>
        <v>29.578704986006439</v>
      </c>
      <c r="I360" s="162">
        <f t="shared" si="720"/>
        <v>187.34638995734738</v>
      </c>
      <c r="J360" s="162" t="str">
        <f t="shared" si="720"/>
        <v>-</v>
      </c>
      <c r="K360" s="162" t="str">
        <f t="shared" si="720"/>
        <v>-</v>
      </c>
      <c r="L360" s="337">
        <f t="shared" si="720"/>
        <v>86.673399347008882</v>
      </c>
      <c r="M360" s="162">
        <f t="shared" si="720"/>
        <v>78.529045491172809</v>
      </c>
      <c r="N360" s="162">
        <f t="shared" si="720"/>
        <v>60.850466280200195</v>
      </c>
      <c r="O360" s="162" t="str">
        <f t="shared" si="720"/>
        <v>-</v>
      </c>
      <c r="P360" s="162">
        <f t="shared" si="720"/>
        <v>62.215909090909093</v>
      </c>
      <c r="Q360" s="162">
        <f t="shared" si="720"/>
        <v>205.83608620418437</v>
      </c>
      <c r="R360" s="162">
        <f t="shared" si="720"/>
        <v>112.46780501764762</v>
      </c>
      <c r="S360" s="162" t="str">
        <f t="shared" si="720"/>
        <v>-</v>
      </c>
      <c r="T360" s="162">
        <f t="shared" si="720"/>
        <v>130.8878564976126</v>
      </c>
      <c r="U360" s="162">
        <f t="shared" si="720"/>
        <v>85.584304805231739</v>
      </c>
      <c r="V360" s="162">
        <f t="shared" si="720"/>
        <v>137.63546798029557</v>
      </c>
      <c r="W360" s="162" t="str">
        <f t="shared" ref="W360:X360" si="721">IFERROR(+(W51*1000)/W287,"-")</f>
        <v>-</v>
      </c>
      <c r="X360" s="162" t="str">
        <f t="shared" si="721"/>
        <v>-</v>
      </c>
      <c r="Y360" s="162" t="str">
        <f t="shared" ref="Y360:AN360" si="722">IFERROR(+(Y51*1000)/Y287,"-")</f>
        <v>-</v>
      </c>
      <c r="Z360" s="162">
        <f t="shared" si="722"/>
        <v>53.680534064282242</v>
      </c>
      <c r="AA360" s="162">
        <f t="shared" si="722"/>
        <v>86.021297566820635</v>
      </c>
      <c r="AB360" s="162">
        <f t="shared" si="722"/>
        <v>75.765322426024156</v>
      </c>
      <c r="AC360" s="162">
        <f t="shared" si="722"/>
        <v>47.932185251418673</v>
      </c>
      <c r="AD360" s="162" t="str">
        <f t="shared" si="722"/>
        <v>-</v>
      </c>
      <c r="AE360" s="162">
        <f t="shared" si="722"/>
        <v>75.953602498327015</v>
      </c>
      <c r="AF360" s="162" t="str">
        <f t="shared" si="722"/>
        <v>-</v>
      </c>
      <c r="AG360" s="337">
        <f t="shared" si="722"/>
        <v>109.88482971083052</v>
      </c>
      <c r="AH360" s="337">
        <f t="shared" si="722"/>
        <v>107.30423787120888</v>
      </c>
      <c r="AI360" s="337">
        <f t="shared" si="722"/>
        <v>105.38431618470038</v>
      </c>
      <c r="AJ360" s="162" t="str">
        <f t="shared" si="722"/>
        <v>-</v>
      </c>
      <c r="AK360" s="162" t="str">
        <f t="shared" si="722"/>
        <v>-</v>
      </c>
      <c r="AL360" s="162" t="str">
        <f t="shared" si="722"/>
        <v>-</v>
      </c>
      <c r="AM360" s="337" t="str">
        <f t="shared" si="722"/>
        <v>-</v>
      </c>
      <c r="AN360" s="338">
        <f t="shared" si="722"/>
        <v>99.232874701120011</v>
      </c>
      <c r="AQ360" s="337" t="str">
        <f>IFERROR(+(AQ51*1000)/AQ287,"-")</f>
        <v>-</v>
      </c>
      <c r="AR360" s="337">
        <f>IFERROR(+(AR51*1000)/AR287,"-")</f>
        <v>109.88482971083052</v>
      </c>
      <c r="AS360" s="337">
        <f>IFERROR(+(AS51*1000)/AS287,"-")</f>
        <v>107.30423787120888</v>
      </c>
      <c r="AT360" s="337">
        <f>IFERROR(+(AT51*1000)/AT287,"-")</f>
        <v>105.38431618470038</v>
      </c>
      <c r="AU360" s="337" t="str">
        <f>IFERROR(+(AU51*1000)/AU287,"-")</f>
        <v>-</v>
      </c>
      <c r="AV360" s="338">
        <f t="shared" ref="AV360" si="723">IFERROR(+(AV51*1000)/AV287,"-")</f>
        <v>99.232874701120025</v>
      </c>
      <c r="AX360" s="337">
        <f>IFERROR(+(AX51*1000)/AX287,"-")</f>
        <v>80.9228650137741</v>
      </c>
      <c r="AY360" s="337">
        <f>IFERROR(+(AY51*1000)/AY287,"-")</f>
        <v>95.297147763044933</v>
      </c>
      <c r="AZ360" s="337">
        <f>IFERROR(+(AZ51*1000)/AZ287,"-")</f>
        <v>159.54852918043102</v>
      </c>
      <c r="BA360" s="337">
        <f>IFERROR(+(BA51*1000)/BA287,"-")</f>
        <v>86.893927708365467</v>
      </c>
      <c r="BB360" s="337" t="str">
        <f>IFERROR(+(BB51*1000)/BB287,"-")</f>
        <v>-</v>
      </c>
      <c r="BC360" s="338">
        <f t="shared" ref="BC360" si="724">IFERROR(+(BC51*1000)/BC287,"-")</f>
        <v>112.10421222782162</v>
      </c>
    </row>
    <row r="361" spans="1:55" s="204" customFormat="1">
      <c r="A361" s="287"/>
      <c r="B361" s="173" t="s">
        <v>20</v>
      </c>
      <c r="C361" s="308"/>
      <c r="D361" s="163">
        <f t="shared" ref="D361:V361" si="725">IFERROR(+D58/D110,"-")</f>
        <v>6.3919916560327694E-2</v>
      </c>
      <c r="E361" s="163">
        <f t="shared" si="725"/>
        <v>4.7092517833113023E-2</v>
      </c>
      <c r="F361" s="163">
        <f t="shared" si="725"/>
        <v>3.5980612542780649E-2</v>
      </c>
      <c r="G361" s="163">
        <f t="shared" si="725"/>
        <v>5.7653908725062077E-2</v>
      </c>
      <c r="H361" s="163">
        <f t="shared" si="725"/>
        <v>4.061438889070082E-2</v>
      </c>
      <c r="I361" s="163">
        <f t="shared" si="725"/>
        <v>3.6564732886601753E-2</v>
      </c>
      <c r="J361" s="163">
        <f t="shared" si="725"/>
        <v>4.9239151663207512E-2</v>
      </c>
      <c r="K361" s="163">
        <f t="shared" si="725"/>
        <v>5.2276990965975906E-2</v>
      </c>
      <c r="L361" s="322">
        <f t="shared" si="725"/>
        <v>4.6425441507370054E-2</v>
      </c>
      <c r="M361" s="163">
        <f t="shared" si="725"/>
        <v>4.26593488836223E-2</v>
      </c>
      <c r="N361" s="163">
        <f t="shared" si="725"/>
        <v>6.9278582615505097E-2</v>
      </c>
      <c r="O361" s="163">
        <f t="shared" si="725"/>
        <v>3.8468878649908667E-2</v>
      </c>
      <c r="P361" s="163">
        <f t="shared" si="725"/>
        <v>3.7048158316174785E-2</v>
      </c>
      <c r="Q361" s="163">
        <f t="shared" si="725"/>
        <v>4.9306015398797698E-2</v>
      </c>
      <c r="R361" s="163">
        <f t="shared" si="725"/>
        <v>3.7899878734051817E-2</v>
      </c>
      <c r="S361" s="163">
        <f t="shared" si="725"/>
        <v>7.3330539788960425E-2</v>
      </c>
      <c r="T361" s="163">
        <f t="shared" si="725"/>
        <v>7.380492966513133E-2</v>
      </c>
      <c r="U361" s="163">
        <f t="shared" si="725"/>
        <v>8.6618257261410786E-2</v>
      </c>
      <c r="V361" s="163">
        <f t="shared" si="725"/>
        <v>0.14395775623268697</v>
      </c>
      <c r="W361" s="163">
        <f t="shared" ref="W361:X361" si="726">IFERROR(+W58/W110,"-")</f>
        <v>6.0895522388059703E-2</v>
      </c>
      <c r="X361" s="163">
        <f t="shared" si="726"/>
        <v>0.10814870446864439</v>
      </c>
      <c r="Y361" s="163">
        <f t="shared" ref="Y361:AN361" si="727">IFERROR(+Y58/Y110,"-")</f>
        <v>0.10043907793633369</v>
      </c>
      <c r="Z361" s="163">
        <f t="shared" si="727"/>
        <v>5.2381216053639656E-2</v>
      </c>
      <c r="AA361" s="163">
        <f t="shared" si="727"/>
        <v>5.49182428622687E-2</v>
      </c>
      <c r="AB361" s="163">
        <f t="shared" si="727"/>
        <v>7.1060598013702264E-2</v>
      </c>
      <c r="AC361" s="163">
        <f t="shared" si="727"/>
        <v>7.6253206244656258E-2</v>
      </c>
      <c r="AD361" s="163">
        <f t="shared" si="727"/>
        <v>7.7326010707033419E-2</v>
      </c>
      <c r="AE361" s="163">
        <f t="shared" si="727"/>
        <v>7.926904556118039E-2</v>
      </c>
      <c r="AF361" s="163">
        <f t="shared" si="727"/>
        <v>8.5765839842857794E-2</v>
      </c>
      <c r="AG361" s="322">
        <f t="shared" si="727"/>
        <v>5.9210601436426778E-2</v>
      </c>
      <c r="AH361" s="322">
        <f t="shared" si="727"/>
        <v>5.727097452675859E-2</v>
      </c>
      <c r="AI361" s="322">
        <f t="shared" si="727"/>
        <v>5.9964910970920902E-2</v>
      </c>
      <c r="AJ361" s="163">
        <f t="shared" si="727"/>
        <v>0.15679124886052873</v>
      </c>
      <c r="AK361" s="163">
        <f t="shared" si="727"/>
        <v>0.14855739717618172</v>
      </c>
      <c r="AL361" s="163">
        <f t="shared" si="727"/>
        <v>0.1125</v>
      </c>
      <c r="AM361" s="322">
        <f t="shared" si="727"/>
        <v>0.1510147000736605</v>
      </c>
      <c r="AN361" s="323">
        <f t="shared" si="727"/>
        <v>5.0454598011223664E-2</v>
      </c>
      <c r="AQ361" s="322">
        <f>IFERROR(+AQ58/AQ110,"-")</f>
        <v>5.2276990965975906E-2</v>
      </c>
      <c r="AR361" s="322">
        <f>IFERROR(+AR58/AR110,"-")</f>
        <v>5.9210601436426778E-2</v>
      </c>
      <c r="AS361" s="322">
        <f>IFERROR(+AS58/AS110,"-")</f>
        <v>5.7270974526758597E-2</v>
      </c>
      <c r="AT361" s="322">
        <f>IFERROR(+AT58/AT110,"-")</f>
        <v>5.9964910970920909E-2</v>
      </c>
      <c r="AU361" s="322">
        <f>IFERROR(+AU58/AU110,"-")</f>
        <v>0.1510147000736605</v>
      </c>
      <c r="AV361" s="323">
        <f t="shared" ref="AV361" si="728">IFERROR(+AV58/AV110,"-")</f>
        <v>5.0454598011223657E-2</v>
      </c>
      <c r="AX361" s="322">
        <f>IFERROR(+AX58/AX110,"-")</f>
        <v>4.6207163199486999E-2</v>
      </c>
      <c r="AY361" s="322">
        <f>IFERROR(+AY58/AY110,"-")</f>
        <v>6.7339667458432298E-2</v>
      </c>
      <c r="AZ361" s="322">
        <f>IFERROR(+AZ58/AZ110,"-")</f>
        <v>5.9575456263128448E-2</v>
      </c>
      <c r="BA361" s="322">
        <f>IFERROR(+BA58/BA110,"-")</f>
        <v>7.1640730935623426E-2</v>
      </c>
      <c r="BB361" s="322">
        <f>IFERROR(+BB58/BB110,"-")</f>
        <v>0.13961538461538461</v>
      </c>
      <c r="BC361" s="323">
        <f t="shared" ref="BC361" si="729">IFERROR(+BC58/BC110,"-")</f>
        <v>5.8430847753018794E-2</v>
      </c>
    </row>
    <row r="362" spans="1:55" s="204" customFormat="1">
      <c r="A362" s="287"/>
      <c r="B362" s="173" t="s">
        <v>19</v>
      </c>
      <c r="C362" s="308"/>
      <c r="D362" s="163">
        <f t="shared" ref="D362:V362" si="730">IFERROR(+(D69-D67+D53+D60)/D110,"-")</f>
        <v>0.10277297067375205</v>
      </c>
      <c r="E362" s="163">
        <f t="shared" si="730"/>
        <v>5.3856596763245328E-2</v>
      </c>
      <c r="F362" s="163">
        <f t="shared" si="730"/>
        <v>3.4918550643314179E-2</v>
      </c>
      <c r="G362" s="163">
        <f t="shared" si="730"/>
        <v>7.5463652709992293E-2</v>
      </c>
      <c r="H362" s="163">
        <f t="shared" si="730"/>
        <v>5.7188103598853408E-2</v>
      </c>
      <c r="I362" s="163">
        <f t="shared" si="730"/>
        <v>6.4754174225315611E-2</v>
      </c>
      <c r="J362" s="163">
        <f t="shared" si="730"/>
        <v>8.1252048183199435E-2</v>
      </c>
      <c r="K362" s="163">
        <f t="shared" si="730"/>
        <v>7.0704905589138722E-2</v>
      </c>
      <c r="L362" s="322">
        <f t="shared" si="730"/>
        <v>6.5013089696002405E-2</v>
      </c>
      <c r="M362" s="163">
        <f t="shared" si="730"/>
        <v>0.14307097417986778</v>
      </c>
      <c r="N362" s="163">
        <f t="shared" si="730"/>
        <v>8.1196162881754116E-2</v>
      </c>
      <c r="O362" s="163">
        <f t="shared" si="730"/>
        <v>3.0051255486790808E-2</v>
      </c>
      <c r="P362" s="163">
        <f t="shared" si="730"/>
        <v>6.4487531457332423E-2</v>
      </c>
      <c r="Q362" s="163">
        <f t="shared" si="730"/>
        <v>4.299588413248679E-2</v>
      </c>
      <c r="R362" s="163">
        <f t="shared" si="730"/>
        <v>5.8156415993441388E-2</v>
      </c>
      <c r="S362" s="163">
        <f t="shared" si="730"/>
        <v>0.10506266427945601</v>
      </c>
      <c r="T362" s="163">
        <f t="shared" si="730"/>
        <v>8.2783517988298264E-2</v>
      </c>
      <c r="U362" s="163">
        <f t="shared" si="730"/>
        <v>0.18486087381010496</v>
      </c>
      <c r="V362" s="163">
        <f t="shared" si="730"/>
        <v>0.20325484764542937</v>
      </c>
      <c r="W362" s="163">
        <f t="shared" ref="W362:X362" si="731">IFERROR(+(W69-W67+W53+W60)/W110,"-")</f>
        <v>-0.15044776119402986</v>
      </c>
      <c r="X362" s="163">
        <f t="shared" si="731"/>
        <v>0.88208787082238083</v>
      </c>
      <c r="Y362" s="163">
        <f t="shared" ref="Y362:AN362" si="732">IFERROR(+(Y69-Y67+Y53+Y60)/Y110,"-")</f>
        <v>0.26909666171627816</v>
      </c>
      <c r="Z362" s="163">
        <f t="shared" si="732"/>
        <v>5.4294041548583249E-2</v>
      </c>
      <c r="AA362" s="163">
        <f t="shared" si="732"/>
        <v>7.5729150648418675E-2</v>
      </c>
      <c r="AB362" s="163">
        <f t="shared" si="732"/>
        <v>3.7920229433320941E-2</v>
      </c>
      <c r="AC362" s="163">
        <f t="shared" si="732"/>
        <v>7.0141549764083724E-2</v>
      </c>
      <c r="AD362" s="163">
        <f t="shared" si="732"/>
        <v>0.101647590917482</v>
      </c>
      <c r="AE362" s="163">
        <f t="shared" si="732"/>
        <v>-7.7828538502695804E-2</v>
      </c>
      <c r="AF362" s="163">
        <f t="shared" si="732"/>
        <v>4.9563747658855239E-2</v>
      </c>
      <c r="AG362" s="322">
        <f t="shared" si="732"/>
        <v>6.5473559209785842E-2</v>
      </c>
      <c r="AH362" s="322">
        <f t="shared" si="732"/>
        <v>5.7630652605749004E-2</v>
      </c>
      <c r="AI362" s="322">
        <f t="shared" si="732"/>
        <v>7.6411960132890366E-2</v>
      </c>
      <c r="AJ362" s="163">
        <f t="shared" si="732"/>
        <v>-1.8558075620076463E-2</v>
      </c>
      <c r="AK362" s="163">
        <f t="shared" si="732"/>
        <v>0.2342950685492122</v>
      </c>
      <c r="AL362" s="163">
        <f t="shared" si="732"/>
        <v>-0.33490384615384616</v>
      </c>
      <c r="AM362" s="322">
        <f t="shared" si="732"/>
        <v>-2.7297086673854793E-2</v>
      </c>
      <c r="AN362" s="323">
        <f t="shared" si="732"/>
        <v>6.3734671226486947E-2</v>
      </c>
      <c r="AQ362" s="322">
        <f>IFERROR(+(AQ69-AQ67+AQ53+AQ60)/AQ110,"-")</f>
        <v>7.0704905589138722E-2</v>
      </c>
      <c r="AR362" s="322">
        <f>IFERROR(+(AR69-AR67+AR53+AR60)/AR110,"-")</f>
        <v>6.5473559209785842E-2</v>
      </c>
      <c r="AS362" s="322">
        <f>IFERROR(+(AS69-AS67+AS53+AS60)/AS110,"-")</f>
        <v>5.7630652605749011E-2</v>
      </c>
      <c r="AT362" s="322">
        <f>IFERROR(+(AT69-AT67+AT53+AT60)/AT110,"-")</f>
        <v>7.641196013289038E-2</v>
      </c>
      <c r="AU362" s="322">
        <f>IFERROR(+(AU69-AU67+AU53+AU60)/AU110,"-")</f>
        <v>-2.7297086673854783E-2</v>
      </c>
      <c r="AV362" s="323">
        <f t="shared" ref="AV362" si="733">IFERROR(+(AV69-AV67+AV53+AV60)/AV110,"-")</f>
        <v>6.3734671226486947E-2</v>
      </c>
      <c r="AX362" s="322">
        <f>IFERROR(+(AX69-AX67+AX53+AX60)/AX110,"-")</f>
        <v>6.3621018087173006E-2</v>
      </c>
      <c r="AY362" s="322">
        <f>IFERROR(+(AY69-AY67+AY53+AY60)/AY110,"-")</f>
        <v>7.503562945368171E-2</v>
      </c>
      <c r="AZ362" s="322">
        <f>IFERROR(+(AZ69-AZ67+AZ53+AZ60)/AZ110,"-")</f>
        <v>5.4086576522372462E-2</v>
      </c>
      <c r="BA362" s="322">
        <f>IFERROR(+(BA69-BA67+BA53+BA60)/BA110,"-")</f>
        <v>9.4547039452443984E-2</v>
      </c>
      <c r="BB362" s="322">
        <f>IFERROR(+(BB69-BB67+BB53+BB60)/BB110,"-")</f>
        <v>-0.30798076923076922</v>
      </c>
      <c r="BC362" s="323">
        <f t="shared" ref="BC362" si="734">IFERROR(+(BC69-BC67+BC53+BC60)/BC110,"-")</f>
        <v>7.6419146022656537E-2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5">+D81+D82-D91+D113</f>
        <v>1274</v>
      </c>
      <c r="E365" s="162">
        <f t="shared" si="735"/>
        <v>25007</v>
      </c>
      <c r="F365" s="162">
        <f t="shared" si="735"/>
        <v>51377</v>
      </c>
      <c r="G365" s="162">
        <f t="shared" si="735"/>
        <v>17850</v>
      </c>
      <c r="H365" s="162">
        <f t="shared" si="735"/>
        <v>41681</v>
      </c>
      <c r="I365" s="162">
        <f t="shared" si="735"/>
        <v>125059</v>
      </c>
      <c r="J365" s="162">
        <f t="shared" si="735"/>
        <v>26986</v>
      </c>
      <c r="K365" s="162">
        <f t="shared" si="735"/>
        <v>33242</v>
      </c>
      <c r="L365" s="337">
        <f t="shared" si="735"/>
        <v>322845</v>
      </c>
      <c r="M365" s="162">
        <f t="shared" si="735"/>
        <v>18689</v>
      </c>
      <c r="N365" s="162">
        <f t="shared" si="735"/>
        <v>5302</v>
      </c>
      <c r="O365" s="162">
        <f t="shared" si="735"/>
        <v>9092</v>
      </c>
      <c r="P365" s="162">
        <f t="shared" si="735"/>
        <v>5167</v>
      </c>
      <c r="Q365" s="162">
        <f t="shared" si="735"/>
        <v>29219</v>
      </c>
      <c r="R365" s="162">
        <f t="shared" si="735"/>
        <v>14550</v>
      </c>
      <c r="S365" s="162">
        <f t="shared" si="735"/>
        <v>9959</v>
      </c>
      <c r="T365" s="162">
        <f t="shared" si="735"/>
        <v>2268</v>
      </c>
      <c r="U365" s="162">
        <f t="shared" si="735"/>
        <v>16985</v>
      </c>
      <c r="V365" s="162">
        <f t="shared" si="735"/>
        <v>11510</v>
      </c>
      <c r="W365" s="162">
        <f t="shared" ref="W365:X365" si="736">+W81+W82-W91+W113</f>
        <v>399</v>
      </c>
      <c r="X365" s="162">
        <f t="shared" si="736"/>
        <v>7498</v>
      </c>
      <c r="Y365" s="162">
        <f t="shared" ref="Y365:AN365" si="737">+Y81+Y82-Y91+Y113</f>
        <v>17031</v>
      </c>
      <c r="Z365" s="162">
        <f t="shared" si="737"/>
        <v>-1515</v>
      </c>
      <c r="AA365" s="162">
        <f t="shared" si="737"/>
        <v>27277</v>
      </c>
      <c r="AB365" s="162">
        <f t="shared" si="737"/>
        <v>4470</v>
      </c>
      <c r="AC365" s="162">
        <f t="shared" si="737"/>
        <v>3870</v>
      </c>
      <c r="AD365" s="162">
        <f t="shared" si="737"/>
        <v>11247</v>
      </c>
      <c r="AE365" s="162">
        <f t="shared" si="737"/>
        <v>81</v>
      </c>
      <c r="AF365" s="162">
        <f t="shared" si="737"/>
        <v>8016</v>
      </c>
      <c r="AG365" s="337">
        <f t="shared" si="737"/>
        <v>201115</v>
      </c>
      <c r="AH365" s="337">
        <f t="shared" si="737"/>
        <v>24962</v>
      </c>
      <c r="AI365" s="337">
        <f t="shared" si="737"/>
        <v>60757</v>
      </c>
      <c r="AJ365" s="162">
        <f t="shared" si="737"/>
        <v>9007</v>
      </c>
      <c r="AK365" s="162">
        <f t="shared" si="737"/>
        <v>12420</v>
      </c>
      <c r="AL365" s="162">
        <f t="shared" si="737"/>
        <v>8022</v>
      </c>
      <c r="AM365" s="337">
        <f t="shared" si="737"/>
        <v>29449</v>
      </c>
      <c r="AN365" s="338">
        <f t="shared" si="737"/>
        <v>553409</v>
      </c>
      <c r="AQ365" s="337">
        <f>+AQ81+AQ82-AQ91+AQ113</f>
        <v>4155.25</v>
      </c>
      <c r="AR365" s="337">
        <f>+AR81+AR82-AR91+AR113</f>
        <v>10055.750000000002</v>
      </c>
      <c r="AS365" s="337">
        <f>+AS81+AS82-AS91+AS113</f>
        <v>4992.3999999999996</v>
      </c>
      <c r="AT365" s="337">
        <f>+AT81+AT82-AT91+AT113</f>
        <v>4050.4666666666667</v>
      </c>
      <c r="AU365" s="337">
        <f>+AU81+AU82-AU91+AU113</f>
        <v>9816.3333333333339</v>
      </c>
      <c r="AV365" s="338">
        <f t="shared" ref="AV365" si="738">+AV81+AV82-AV91+AV113</f>
        <v>17851.903225806454</v>
      </c>
      <c r="AX365" s="337">
        <f>+AX81+AX82-AX91+AX113</f>
        <v>29356</v>
      </c>
      <c r="AY365" s="337">
        <f>+AY81+AY82-AY91+AY113</f>
        <v>7889</v>
      </c>
      <c r="AZ365" s="337">
        <f>+AZ81+AZ82-AZ91+AZ113</f>
        <v>7965</v>
      </c>
      <c r="BA365" s="337">
        <f>+BA81+BA82-BA91+BA113</f>
        <v>8726</v>
      </c>
      <c r="BB365" s="337">
        <f>+BB81+BB82-BB91+BB113</f>
        <v>8606</v>
      </c>
      <c r="BC365" s="338">
        <f t="shared" ref="BC365" si="739">+BC81+BC82-BC91+BC113</f>
        <v>10404</v>
      </c>
    </row>
    <row r="366" spans="1:55" s="204" customFormat="1">
      <c r="A366" s="287"/>
      <c r="B366" s="173" t="s">
        <v>16</v>
      </c>
      <c r="C366" s="308"/>
      <c r="D366" s="161">
        <f t="shared" ref="D366:V366" si="740">IFERROR(+D88/D100,"-")</f>
        <v>0.15043532896508394</v>
      </c>
      <c r="E366" s="161">
        <f t="shared" si="740"/>
        <v>2.0050032198939913</v>
      </c>
      <c r="F366" s="161">
        <f t="shared" si="740"/>
        <v>1.0163503365290973</v>
      </c>
      <c r="G366" s="161">
        <f t="shared" si="740"/>
        <v>0.35027969298816181</v>
      </c>
      <c r="H366" s="161">
        <f t="shared" si="740"/>
        <v>1.331670767166182</v>
      </c>
      <c r="I366" s="161">
        <f t="shared" si="740"/>
        <v>0.79911302740991685</v>
      </c>
      <c r="J366" s="161">
        <f t="shared" si="740"/>
        <v>1.1279894391060081</v>
      </c>
      <c r="K366" s="161">
        <f t="shared" si="740"/>
        <v>1.3228123309897242</v>
      </c>
      <c r="L366" s="347">
        <f t="shared" si="740"/>
        <v>0.77743162287486256</v>
      </c>
      <c r="M366" s="161">
        <f t="shared" si="740"/>
        <v>7.7020506634499393</v>
      </c>
      <c r="N366" s="161">
        <f t="shared" si="740"/>
        <v>1.1977285421709178</v>
      </c>
      <c r="O366" s="161">
        <f t="shared" si="740"/>
        <v>0.663989621301044</v>
      </c>
      <c r="P366" s="161">
        <f t="shared" si="740"/>
        <v>1.309725516773975</v>
      </c>
      <c r="Q366" s="161">
        <f t="shared" si="740"/>
        <v>1.7593082176690902</v>
      </c>
      <c r="R366" s="161">
        <f t="shared" si="740"/>
        <v>1.1243427791054967</v>
      </c>
      <c r="S366" s="161">
        <f t="shared" si="740"/>
        <v>1.317956768506219</v>
      </c>
      <c r="T366" s="161">
        <f t="shared" si="740"/>
        <v>0.4635511191772535</v>
      </c>
      <c r="U366" s="161">
        <f t="shared" si="740"/>
        <v>4.2277847309136423</v>
      </c>
      <c r="V366" s="161">
        <f t="shared" si="740"/>
        <v>1.942592864483923</v>
      </c>
      <c r="W366" s="161">
        <f t="shared" ref="W366:X366" si="741">IFERROR(+W88/W100,"-")</f>
        <v>0.19711236660389203</v>
      </c>
      <c r="X366" s="161">
        <f t="shared" si="741"/>
        <v>3.7536669542709231</v>
      </c>
      <c r="Y366" s="161">
        <f t="shared" ref="Y366:AN366" si="742">IFERROR(+Y88/Y100,"-")</f>
        <v>3.2637999014292753</v>
      </c>
      <c r="Z366" s="161">
        <f t="shared" si="742"/>
        <v>0.47094008892300804</v>
      </c>
      <c r="AA366" s="161">
        <f t="shared" si="742"/>
        <v>1.5013494689186837</v>
      </c>
      <c r="AB366" s="161">
        <f t="shared" si="742"/>
        <v>1.3647862383000253</v>
      </c>
      <c r="AC366" s="161">
        <f t="shared" si="742"/>
        <v>1.7836790802299425</v>
      </c>
      <c r="AD366" s="161">
        <f t="shared" si="742"/>
        <v>0.6681601679179785</v>
      </c>
      <c r="AE366" s="161">
        <f t="shared" si="742"/>
        <v>0.12802120692343677</v>
      </c>
      <c r="AF366" s="161">
        <f t="shared" si="742"/>
        <v>1.2845679896833357</v>
      </c>
      <c r="AG366" s="347">
        <f t="shared" si="742"/>
        <v>1.2389614993092417</v>
      </c>
      <c r="AH366" s="347">
        <f t="shared" si="742"/>
        <v>0.68359473963011586</v>
      </c>
      <c r="AI366" s="347">
        <f t="shared" si="742"/>
        <v>1.0492012203756389</v>
      </c>
      <c r="AJ366" s="161">
        <f t="shared" si="742"/>
        <v>1.1850121592218099</v>
      </c>
      <c r="AK366" s="161">
        <f t="shared" si="742"/>
        <v>5.8932902182700078</v>
      </c>
      <c r="AL366" s="161">
        <f t="shared" si="742"/>
        <v>2.9429364589759408</v>
      </c>
      <c r="AM366" s="347">
        <f t="shared" si="742"/>
        <v>1.9978446256208415</v>
      </c>
      <c r="AN366" s="348">
        <f t="shared" si="742"/>
        <v>0.9378574400971571</v>
      </c>
      <c r="AQ366" s="347">
        <f>IFERROR(+AQ88/AQ100,"-")</f>
        <v>1.3228123309897242</v>
      </c>
      <c r="AR366" s="347">
        <f>IFERROR(+AR88/AR100,"-")</f>
        <v>1.2389614993092415</v>
      </c>
      <c r="AS366" s="347">
        <f>IFERROR(+AS88/AS100,"-")</f>
        <v>0.68359473963011586</v>
      </c>
      <c r="AT366" s="347">
        <f>IFERROR(+AT88/AT100,"-")</f>
        <v>1.0492012203756389</v>
      </c>
      <c r="AU366" s="347">
        <f>IFERROR(+AU88/AU100,"-")</f>
        <v>1.9978446256208415</v>
      </c>
      <c r="AV366" s="348">
        <f t="shared" ref="AV366" si="743">IFERROR(+AV88/AV100,"-")</f>
        <v>0.9378574400971571</v>
      </c>
      <c r="AX366" s="347">
        <f>IFERROR(+AX88/AX100,"-")</f>
        <v>1.3271677571892011</v>
      </c>
      <c r="AY366" s="347">
        <f>IFERROR(+AY88/AY100,"-")</f>
        <v>1.6117081636739869</v>
      </c>
      <c r="AZ366" s="347">
        <f>IFERROR(+AZ88/AZ100,"-")</f>
        <v>0.88175696546611482</v>
      </c>
      <c r="BA366" s="347">
        <f>IFERROR(+BA88/BA100,"-")</f>
        <v>1.849203659776347</v>
      </c>
      <c r="BB366" s="347">
        <f>IFERROR(+BB88/BB100,"-")</f>
        <v>4.4972239358420731</v>
      </c>
      <c r="BC366" s="348">
        <f t="shared" ref="BC366" si="744">IFERROR(+BC88/BC100,"-")</f>
        <v>1.0053260498463639</v>
      </c>
    </row>
    <row r="367" spans="1:55" s="204" customFormat="1">
      <c r="A367" s="287"/>
      <c r="B367" s="173" t="s">
        <v>15</v>
      </c>
      <c r="C367" s="308"/>
      <c r="D367" s="164">
        <f t="shared" ref="D367:V367" si="745">+D141</f>
        <v>22370</v>
      </c>
      <c r="E367" s="164">
        <f t="shared" si="745"/>
        <v>0</v>
      </c>
      <c r="F367" s="164">
        <f t="shared" si="745"/>
        <v>30000</v>
      </c>
      <c r="G367" s="164">
        <f t="shared" si="745"/>
        <v>0</v>
      </c>
      <c r="H367" s="164">
        <f t="shared" si="745"/>
        <v>15000</v>
      </c>
      <c r="I367" s="164">
        <f t="shared" si="745"/>
        <v>0</v>
      </c>
      <c r="J367" s="164">
        <f t="shared" si="745"/>
        <v>0</v>
      </c>
      <c r="K367" s="164">
        <f t="shared" si="745"/>
        <v>0</v>
      </c>
      <c r="L367" s="353">
        <f t="shared" si="745"/>
        <v>67370</v>
      </c>
      <c r="M367" s="164">
        <f t="shared" si="745"/>
        <v>0</v>
      </c>
      <c r="N367" s="164">
        <f t="shared" si="745"/>
        <v>0</v>
      </c>
      <c r="O367" s="164">
        <f t="shared" si="745"/>
        <v>1500</v>
      </c>
      <c r="P367" s="164">
        <f t="shared" si="745"/>
        <v>4500</v>
      </c>
      <c r="Q367" s="164">
        <f t="shared" si="745"/>
        <v>2500</v>
      </c>
      <c r="R367" s="164">
        <f t="shared" si="745"/>
        <v>0</v>
      </c>
      <c r="S367" s="164">
        <f t="shared" si="745"/>
        <v>0</v>
      </c>
      <c r="T367" s="164">
        <f t="shared" si="745"/>
        <v>0</v>
      </c>
      <c r="U367" s="164">
        <f t="shared" si="745"/>
        <v>0</v>
      </c>
      <c r="V367" s="164">
        <f t="shared" si="745"/>
        <v>0</v>
      </c>
      <c r="W367" s="164">
        <f t="shared" ref="W367:X367" si="746">+W141</f>
        <v>0</v>
      </c>
      <c r="X367" s="164">
        <f t="shared" si="746"/>
        <v>0</v>
      </c>
      <c r="Y367" s="164">
        <f t="shared" ref="Y367:AN367" si="747">+Y141</f>
        <v>0</v>
      </c>
      <c r="Z367" s="164">
        <f t="shared" si="747"/>
        <v>11976</v>
      </c>
      <c r="AA367" s="164">
        <f t="shared" si="747"/>
        <v>6030</v>
      </c>
      <c r="AB367" s="164">
        <f t="shared" si="747"/>
        <v>0</v>
      </c>
      <c r="AC367" s="164">
        <f t="shared" si="747"/>
        <v>0</v>
      </c>
      <c r="AD367" s="164">
        <f t="shared" si="747"/>
        <v>0</v>
      </c>
      <c r="AE367" s="164">
        <f t="shared" si="747"/>
        <v>0</v>
      </c>
      <c r="AF367" s="164">
        <f t="shared" si="747"/>
        <v>0</v>
      </c>
      <c r="AG367" s="353">
        <f t="shared" si="747"/>
        <v>26506</v>
      </c>
      <c r="AH367" s="353">
        <f t="shared" si="747"/>
        <v>13476</v>
      </c>
      <c r="AI367" s="353">
        <f t="shared" si="747"/>
        <v>10530</v>
      </c>
      <c r="AJ367" s="164">
        <f t="shared" si="747"/>
        <v>0</v>
      </c>
      <c r="AK367" s="164">
        <f t="shared" si="747"/>
        <v>0</v>
      </c>
      <c r="AL367" s="164">
        <f t="shared" si="747"/>
        <v>0</v>
      </c>
      <c r="AM367" s="353">
        <f t="shared" si="747"/>
        <v>0</v>
      </c>
      <c r="AN367" s="354">
        <f t="shared" si="747"/>
        <v>93876</v>
      </c>
      <c r="AQ367" s="353">
        <f>+AQ141</f>
        <v>0</v>
      </c>
      <c r="AR367" s="353">
        <f>+AR141</f>
        <v>1325.3</v>
      </c>
      <c r="AS367" s="353">
        <f>+AS141</f>
        <v>2695.2</v>
      </c>
      <c r="AT367" s="353">
        <f>+AT141</f>
        <v>702</v>
      </c>
      <c r="AU367" s="353">
        <f>+AU141</f>
        <v>0</v>
      </c>
      <c r="AV367" s="354">
        <f t="shared" ref="AV367" si="748">+AV141</f>
        <v>3028.2580645161293</v>
      </c>
      <c r="AX367" s="353">
        <f>+AX141</f>
        <v>0</v>
      </c>
      <c r="AY367" s="353">
        <f>+AY141</f>
        <v>0</v>
      </c>
      <c r="AZ367" s="353">
        <f>+AZ141</f>
        <v>0</v>
      </c>
      <c r="BA367" s="353">
        <f>+BA141</f>
        <v>0</v>
      </c>
      <c r="BB367" s="353">
        <f>+BB141</f>
        <v>0</v>
      </c>
      <c r="BC367" s="354">
        <f t="shared" ref="BC367" si="749">+BC141</f>
        <v>0</v>
      </c>
    </row>
    <row r="368" spans="1:55" s="204" customFormat="1">
      <c r="A368" s="287"/>
      <c r="B368" s="173" t="s">
        <v>14</v>
      </c>
      <c r="C368" s="308"/>
      <c r="D368" s="163">
        <f t="shared" ref="D368:V368" si="750">IFERROR(+D141/+D176,"-")</f>
        <v>0.12426673184605813</v>
      </c>
      <c r="E368" s="163">
        <f t="shared" si="750"/>
        <v>0</v>
      </c>
      <c r="F368" s="163">
        <f t="shared" si="750"/>
        <v>9.1829613213669142E-2</v>
      </c>
      <c r="G368" s="163">
        <f t="shared" si="750"/>
        <v>0</v>
      </c>
      <c r="H368" s="163">
        <f t="shared" si="750"/>
        <v>8.2074403182298195E-2</v>
      </c>
      <c r="I368" s="163">
        <f t="shared" si="750"/>
        <v>0</v>
      </c>
      <c r="J368" s="163">
        <f t="shared" si="750"/>
        <v>0</v>
      </c>
      <c r="K368" s="163">
        <f t="shared" si="750"/>
        <v>0</v>
      </c>
      <c r="L368" s="322">
        <f t="shared" si="750"/>
        <v>3.2133130464230011E-2</v>
      </c>
      <c r="M368" s="163">
        <f t="shared" si="750"/>
        <v>0</v>
      </c>
      <c r="N368" s="163">
        <f t="shared" si="750"/>
        <v>0</v>
      </c>
      <c r="O368" s="163">
        <f t="shared" si="750"/>
        <v>2.3124238827138606E-2</v>
      </c>
      <c r="P368" s="163">
        <f t="shared" si="750"/>
        <v>0.16917293233082706</v>
      </c>
      <c r="Q368" s="163">
        <f t="shared" si="750"/>
        <v>3.4328870580157912E-2</v>
      </c>
      <c r="R368" s="163">
        <f t="shared" si="750"/>
        <v>0</v>
      </c>
      <c r="S368" s="163">
        <f t="shared" si="750"/>
        <v>0</v>
      </c>
      <c r="T368" s="163">
        <f t="shared" si="750"/>
        <v>0</v>
      </c>
      <c r="U368" s="163">
        <f t="shared" si="750"/>
        <v>0</v>
      </c>
      <c r="V368" s="163">
        <f t="shared" si="750"/>
        <v>0</v>
      </c>
      <c r="W368" s="163">
        <f t="shared" ref="W368:X368" si="751">IFERROR(+W141/+W176,"-")</f>
        <v>0</v>
      </c>
      <c r="X368" s="163">
        <f t="shared" si="751"/>
        <v>0</v>
      </c>
      <c r="Y368" s="163">
        <f t="shared" ref="Y368:AN368" si="752">IFERROR(+Y141/+Y176,"-")</f>
        <v>0</v>
      </c>
      <c r="Z368" s="163">
        <f t="shared" si="752"/>
        <v>0.11419526474879139</v>
      </c>
      <c r="AA368" s="163">
        <f t="shared" si="752"/>
        <v>0.1217370238023136</v>
      </c>
      <c r="AB368" s="163">
        <f t="shared" si="752"/>
        <v>0</v>
      </c>
      <c r="AC368" s="163">
        <f t="shared" si="752"/>
        <v>0</v>
      </c>
      <c r="AD368" s="163">
        <f t="shared" si="752"/>
        <v>0</v>
      </c>
      <c r="AE368" s="163">
        <f t="shared" si="752"/>
        <v>0</v>
      </c>
      <c r="AF368" s="163">
        <f t="shared" si="752"/>
        <v>0</v>
      </c>
      <c r="AG368" s="322">
        <f t="shared" si="752"/>
        <v>3.3346501171266606E-2</v>
      </c>
      <c r="AH368" s="322">
        <f t="shared" si="752"/>
        <v>4.3693947824056958E-2</v>
      </c>
      <c r="AI368" s="322">
        <f t="shared" si="752"/>
        <v>6.3187456119822141E-2</v>
      </c>
      <c r="AJ368" s="163">
        <f t="shared" si="752"/>
        <v>0</v>
      </c>
      <c r="AK368" s="163">
        <f t="shared" si="752"/>
        <v>0</v>
      </c>
      <c r="AL368" s="163">
        <f t="shared" si="752"/>
        <v>0</v>
      </c>
      <c r="AM368" s="322">
        <f t="shared" si="752"/>
        <v>0</v>
      </c>
      <c r="AN368" s="323">
        <f t="shared" si="752"/>
        <v>3.0753062825012598E-2</v>
      </c>
      <c r="AQ368" s="322">
        <f>IFERROR(+AQ141/+AQ176,"-")</f>
        <v>0</v>
      </c>
      <c r="AR368" s="322">
        <f>IFERROR(+AR141/+AR176,"-")</f>
        <v>3.3346501171266599E-2</v>
      </c>
      <c r="AS368" s="322">
        <f>IFERROR(+AS141/+AS176,"-")</f>
        <v>4.3693947824056958E-2</v>
      </c>
      <c r="AT368" s="322">
        <f>IFERROR(+AT141/+AT176,"-")</f>
        <v>6.3187456119822141E-2</v>
      </c>
      <c r="AU368" s="322">
        <f>IFERROR(+AU141/+AU176,"-")</f>
        <v>0</v>
      </c>
      <c r="AV368" s="323">
        <f t="shared" ref="AV368" si="753">IFERROR(+AV141/+AV176,"-")</f>
        <v>3.0753062825012601E-2</v>
      </c>
      <c r="AX368" s="322">
        <f>IFERROR(+AX141/+AX176,"-")</f>
        <v>0</v>
      </c>
      <c r="AY368" s="322">
        <f>IFERROR(+AY141/+AY176,"-")</f>
        <v>0</v>
      </c>
      <c r="AZ368" s="322">
        <f>IFERROR(+AZ141/+AZ176,"-")</f>
        <v>0</v>
      </c>
      <c r="BA368" s="322">
        <f>IFERROR(+BA141/+BA176,"-")</f>
        <v>0</v>
      </c>
      <c r="BB368" s="322">
        <f>IFERROR(+BB141/+BB176,"-")</f>
        <v>0</v>
      </c>
      <c r="BC368" s="323">
        <f t="shared" ref="BC368" si="754">IFERROR(+BC141/+BC176,"-")</f>
        <v>0</v>
      </c>
    </row>
    <row r="369" spans="1:55" s="204" customFormat="1">
      <c r="A369" s="287"/>
      <c r="B369" s="173" t="s">
        <v>13</v>
      </c>
      <c r="C369" s="308"/>
      <c r="D369" s="163">
        <f t="shared" ref="D369:V369" si="755">+D296</f>
        <v>7.0771486978935209E-3</v>
      </c>
      <c r="E369" s="163">
        <f t="shared" si="755"/>
        <v>0.34</v>
      </c>
      <c r="F369" s="163">
        <f t="shared" si="755"/>
        <v>0.15726433460262265</v>
      </c>
      <c r="G369" s="163">
        <f t="shared" si="755"/>
        <v>3.0520385394670474E-2</v>
      </c>
      <c r="H369" s="163">
        <f t="shared" si="755"/>
        <v>0.22806287993609139</v>
      </c>
      <c r="I369" s="163">
        <f t="shared" si="755"/>
        <v>0.35045355318355942</v>
      </c>
      <c r="J369" s="163">
        <f t="shared" si="755"/>
        <v>0.16529158474363451</v>
      </c>
      <c r="K369" s="163">
        <f t="shared" si="755"/>
        <v>0.14541302864341832</v>
      </c>
      <c r="L369" s="322">
        <f t="shared" si="755"/>
        <v>0.15398575782580284</v>
      </c>
      <c r="M369" s="163">
        <f t="shared" si="755"/>
        <v>0.94203336861736986</v>
      </c>
      <c r="N369" s="163">
        <f t="shared" si="755"/>
        <v>0.20917662839783802</v>
      </c>
      <c r="O369" s="163">
        <f t="shared" si="755"/>
        <v>0.14016371961089613</v>
      </c>
      <c r="P369" s="163">
        <f t="shared" si="755"/>
        <v>0.19424812030075189</v>
      </c>
      <c r="Q369" s="163">
        <f t="shared" si="755"/>
        <v>0.4012221077926536</v>
      </c>
      <c r="R369" s="163">
        <f t="shared" si="755"/>
        <v>0.39271255060728744</v>
      </c>
      <c r="S369" s="163">
        <f t="shared" si="755"/>
        <v>0.32456654934167645</v>
      </c>
      <c r="T369" s="163">
        <f t="shared" si="755"/>
        <v>5.3689368652794549E-2</v>
      </c>
      <c r="U369" s="163">
        <f t="shared" si="755"/>
        <v>0.50165396656624728</v>
      </c>
      <c r="V369" s="163">
        <f t="shared" si="755"/>
        <v>0.4775141055426485</v>
      </c>
      <c r="W369" s="163">
        <f t="shared" ref="W369:X369" si="756">+W296</f>
        <v>2.0428015564202335E-2</v>
      </c>
      <c r="X369" s="163">
        <f t="shared" si="756"/>
        <v>0.91316526610644255</v>
      </c>
      <c r="Y369" s="163">
        <f t="shared" ref="Y369:AN369" si="757">+Y296</f>
        <v>0.31105713033313853</v>
      </c>
      <c r="Z369" s="163">
        <f t="shared" si="757"/>
        <v>-1.4446044263061036E-2</v>
      </c>
      <c r="AA369" s="163">
        <f t="shared" si="757"/>
        <v>0.55068338279530815</v>
      </c>
      <c r="AB369" s="163">
        <f t="shared" si="757"/>
        <v>0.18746854554604933</v>
      </c>
      <c r="AC369" s="163">
        <f t="shared" si="757"/>
        <v>6.4124869513346922E-2</v>
      </c>
      <c r="AD369" s="163">
        <f t="shared" si="757"/>
        <v>0.31168939142001995</v>
      </c>
      <c r="AE369" s="163">
        <f t="shared" si="757"/>
        <v>3.93739062803811E-3</v>
      </c>
      <c r="AF369" s="163">
        <f t="shared" si="757"/>
        <v>0.20192961684762073</v>
      </c>
      <c r="AG369" s="322">
        <f t="shared" si="757"/>
        <v>0.25301748974040905</v>
      </c>
      <c r="AH369" s="322">
        <f t="shared" si="757"/>
        <v>8.0935613355900105E-2</v>
      </c>
      <c r="AI369" s="322">
        <f t="shared" si="757"/>
        <v>0.36458502103248186</v>
      </c>
      <c r="AJ369" s="163">
        <f t="shared" si="757"/>
        <v>7.2403536977491967E-2</v>
      </c>
      <c r="AK369" s="163">
        <f t="shared" si="757"/>
        <v>0.74968310496770685</v>
      </c>
      <c r="AL369" s="163">
        <f t="shared" si="757"/>
        <v>0.39809438737531638</v>
      </c>
      <c r="AM369" s="322">
        <f t="shared" si="757"/>
        <v>0.18277908117032238</v>
      </c>
      <c r="AN369" s="323">
        <f t="shared" si="757"/>
        <v>0.1812925747254612</v>
      </c>
      <c r="AQ369" s="322">
        <f>+AQ296</f>
        <v>0.14541302864341832</v>
      </c>
      <c r="AR369" s="322">
        <f>+AR296</f>
        <v>0.25301748974040911</v>
      </c>
      <c r="AS369" s="322">
        <f>+AS296</f>
        <v>8.0935613355900105E-2</v>
      </c>
      <c r="AT369" s="322">
        <f>+AT296</f>
        <v>0.36458502103248186</v>
      </c>
      <c r="AU369" s="322">
        <f>+AU296</f>
        <v>0.18277908117032238</v>
      </c>
      <c r="AV369" s="323">
        <f t="shared" ref="AV369" si="758">+AV296</f>
        <v>0.18129257472546123</v>
      </c>
      <c r="AX369" s="322">
        <f>+AX296</f>
        <v>0.14272483074641742</v>
      </c>
      <c r="AY369" s="322">
        <f>+AY296</f>
        <v>0.22558691487232277</v>
      </c>
      <c r="AZ369" s="322">
        <f>+AZ296</f>
        <v>0.13197792911467912</v>
      </c>
      <c r="BA369" s="322">
        <f>+BA296</f>
        <v>0.34426164832130035</v>
      </c>
      <c r="BB369" s="322">
        <f>+BB296</f>
        <v>0.42707557937571339</v>
      </c>
      <c r="BC369" s="323">
        <f t="shared" ref="BC369" si="759">+BC296</f>
        <v>0.24628932604218451</v>
      </c>
    </row>
    <row r="370" spans="1:55" s="204" customFormat="1">
      <c r="A370" s="287"/>
      <c r="B370" s="173" t="s">
        <v>12</v>
      </c>
      <c r="C370" s="308"/>
      <c r="D370" s="163">
        <f t="shared" ref="D370:V370" si="760">IFERROR(+D368+D369,"-")</f>
        <v>0.13134388054395166</v>
      </c>
      <c r="E370" s="163">
        <f t="shared" si="760"/>
        <v>0.34</v>
      </c>
      <c r="F370" s="163">
        <f t="shared" si="760"/>
        <v>0.24909394781629179</v>
      </c>
      <c r="G370" s="163">
        <f t="shared" si="760"/>
        <v>3.0520385394670474E-2</v>
      </c>
      <c r="H370" s="163">
        <f t="shared" si="760"/>
        <v>0.31013728311838962</v>
      </c>
      <c r="I370" s="163">
        <f t="shared" si="760"/>
        <v>0.35045355318355942</v>
      </c>
      <c r="J370" s="163">
        <f t="shared" si="760"/>
        <v>0.16529158474363451</v>
      </c>
      <c r="K370" s="163">
        <f t="shared" si="760"/>
        <v>0.14541302864341832</v>
      </c>
      <c r="L370" s="322">
        <f t="shared" si="760"/>
        <v>0.18611888829003287</v>
      </c>
      <c r="M370" s="163">
        <f t="shared" si="760"/>
        <v>0.94203336861736986</v>
      </c>
      <c r="N370" s="163">
        <f t="shared" si="760"/>
        <v>0.20917662839783802</v>
      </c>
      <c r="O370" s="163">
        <f t="shared" si="760"/>
        <v>0.16328795843803473</v>
      </c>
      <c r="P370" s="163">
        <f t="shared" si="760"/>
        <v>0.36342105263157898</v>
      </c>
      <c r="Q370" s="163">
        <f t="shared" si="760"/>
        <v>0.43555097837281154</v>
      </c>
      <c r="R370" s="163">
        <f t="shared" si="760"/>
        <v>0.39271255060728744</v>
      </c>
      <c r="S370" s="163">
        <f t="shared" si="760"/>
        <v>0.32456654934167645</v>
      </c>
      <c r="T370" s="163">
        <f t="shared" si="760"/>
        <v>5.3689368652794549E-2</v>
      </c>
      <c r="U370" s="163">
        <f t="shared" si="760"/>
        <v>0.50165396656624728</v>
      </c>
      <c r="V370" s="163">
        <f t="shared" si="760"/>
        <v>0.4775141055426485</v>
      </c>
      <c r="W370" s="163">
        <f t="shared" ref="W370:X370" si="761">IFERROR(+W368+W369,"-")</f>
        <v>2.0428015564202335E-2</v>
      </c>
      <c r="X370" s="163">
        <f t="shared" si="761"/>
        <v>0.91316526610644255</v>
      </c>
      <c r="Y370" s="163">
        <f t="shared" ref="Y370:AN370" si="762">IFERROR(+Y368+Y369,"-")</f>
        <v>0.31105713033313853</v>
      </c>
      <c r="Z370" s="163">
        <f t="shared" si="762"/>
        <v>9.9749220485730358E-2</v>
      </c>
      <c r="AA370" s="163">
        <f t="shared" si="762"/>
        <v>0.67242040659762181</v>
      </c>
      <c r="AB370" s="163">
        <f t="shared" si="762"/>
        <v>0.18746854554604933</v>
      </c>
      <c r="AC370" s="163">
        <f t="shared" si="762"/>
        <v>6.4124869513346922E-2</v>
      </c>
      <c r="AD370" s="163">
        <f t="shared" si="762"/>
        <v>0.31168939142001995</v>
      </c>
      <c r="AE370" s="163">
        <f t="shared" si="762"/>
        <v>3.93739062803811E-3</v>
      </c>
      <c r="AF370" s="163">
        <f t="shared" si="762"/>
        <v>0.20192961684762073</v>
      </c>
      <c r="AG370" s="322">
        <f t="shared" si="762"/>
        <v>0.28636399091167564</v>
      </c>
      <c r="AH370" s="322">
        <f t="shared" si="762"/>
        <v>0.12462956117995706</v>
      </c>
      <c r="AI370" s="322">
        <f t="shared" si="762"/>
        <v>0.42777247715230399</v>
      </c>
      <c r="AJ370" s="163">
        <f t="shared" si="762"/>
        <v>7.2403536977491967E-2</v>
      </c>
      <c r="AK370" s="163">
        <f t="shared" si="762"/>
        <v>0.74968310496770685</v>
      </c>
      <c r="AL370" s="163">
        <f t="shared" si="762"/>
        <v>0.39809438737531638</v>
      </c>
      <c r="AM370" s="322">
        <f t="shared" si="762"/>
        <v>0.18277908117032238</v>
      </c>
      <c r="AN370" s="323">
        <f t="shared" si="762"/>
        <v>0.21204563755047379</v>
      </c>
      <c r="AQ370" s="322">
        <f>IFERROR(+AQ368+AQ369,"-")</f>
        <v>0.14541302864341832</v>
      </c>
      <c r="AR370" s="322">
        <f>IFERROR(+AR368+AR369,"-")</f>
        <v>0.28636399091167569</v>
      </c>
      <c r="AS370" s="322">
        <f>IFERROR(+AS368+AS369,"-")</f>
        <v>0.12462956117995706</v>
      </c>
      <c r="AT370" s="322">
        <f>IFERROR(+AT368+AT369,"-")</f>
        <v>0.42777247715230399</v>
      </c>
      <c r="AU370" s="322">
        <f>IFERROR(+AU368+AU369,"-")</f>
        <v>0.18277908117032238</v>
      </c>
      <c r="AV370" s="323">
        <f t="shared" ref="AV370" si="763">IFERROR(+AV368+AV369,"-")</f>
        <v>0.21204563755047384</v>
      </c>
      <c r="AX370" s="322">
        <f>IFERROR(+AX368+AX369,"-")</f>
        <v>0.14272483074641742</v>
      </c>
      <c r="AY370" s="322">
        <f>IFERROR(+AY368+AY369,"-")</f>
        <v>0.22558691487232277</v>
      </c>
      <c r="AZ370" s="322">
        <f>IFERROR(+AZ368+AZ369,"-")</f>
        <v>0.13197792911467912</v>
      </c>
      <c r="BA370" s="322">
        <f>IFERROR(+BA368+BA369,"-")</f>
        <v>0.34426164832130035</v>
      </c>
      <c r="BB370" s="322">
        <f>IFERROR(+BB368+BB369,"-")</f>
        <v>0.42707557937571339</v>
      </c>
      <c r="BC370" s="323">
        <f t="shared" ref="BC370" si="764">IFERROR(+BC368+BC369,"-")</f>
        <v>0.24628932604218451</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5">IFERROR(+(D13+D16+D26+D28+D33)/D42,"-")</f>
        <v>0.45877278014734391</v>
      </c>
      <c r="E373" s="166">
        <f t="shared" si="765"/>
        <v>0.24191464960463571</v>
      </c>
      <c r="F373" s="166">
        <f t="shared" si="765"/>
        <v>0.42499426069330826</v>
      </c>
      <c r="G373" s="166">
        <f t="shared" si="765"/>
        <v>0.38296323369912433</v>
      </c>
      <c r="H373" s="166">
        <f t="shared" si="765"/>
        <v>0.4489064784180965</v>
      </c>
      <c r="I373" s="166">
        <f t="shared" si="765"/>
        <v>0.39875202691087169</v>
      </c>
      <c r="J373" s="166">
        <f t="shared" si="765"/>
        <v>0.39949655653386801</v>
      </c>
      <c r="K373" s="166">
        <f t="shared" si="765"/>
        <v>0.42954470298220299</v>
      </c>
      <c r="L373" s="357">
        <f t="shared" si="765"/>
        <v>0.40577147459501939</v>
      </c>
      <c r="M373" s="166">
        <f t="shared" si="765"/>
        <v>0.76289952856710352</v>
      </c>
      <c r="N373" s="166">
        <f t="shared" si="765"/>
        <v>0.64629875208269583</v>
      </c>
      <c r="O373" s="166">
        <f t="shared" si="765"/>
        <v>0.56100449103958183</v>
      </c>
      <c r="P373" s="166">
        <f t="shared" si="765"/>
        <v>0.57629971325271168</v>
      </c>
      <c r="Q373" s="166">
        <f t="shared" si="765"/>
        <v>0.48721266555031206</v>
      </c>
      <c r="R373" s="166">
        <f t="shared" si="765"/>
        <v>0.59035159443990193</v>
      </c>
      <c r="S373" s="166">
        <f t="shared" si="765"/>
        <v>0.76387651666410694</v>
      </c>
      <c r="T373" s="166">
        <f t="shared" si="765"/>
        <v>0.62686913424021939</v>
      </c>
      <c r="U373" s="166">
        <f t="shared" si="765"/>
        <v>0.76914480336331226</v>
      </c>
      <c r="V373" s="166">
        <f t="shared" si="765"/>
        <v>0.78119535844857735</v>
      </c>
      <c r="W373" s="166">
        <f t="shared" ref="W373:X373" si="766">IFERROR(+(W13+W16+W26+W28+W33)/W42,"-")</f>
        <v>0.71636952998379255</v>
      </c>
      <c r="X373" s="166">
        <f t="shared" si="766"/>
        <v>0.11796035973107483</v>
      </c>
      <c r="Y373" s="166">
        <f t="shared" ref="Y373:AN373" si="767">IFERROR(+(Y13+Y16+Y26+Y28+Y33)/Y42,"-")</f>
        <v>0.69597744597744593</v>
      </c>
      <c r="Z373" s="166">
        <f t="shared" si="767"/>
        <v>0.52407341092211279</v>
      </c>
      <c r="AA373" s="166">
        <f t="shared" si="767"/>
        <v>0.61134741415505944</v>
      </c>
      <c r="AB373" s="166">
        <f t="shared" si="767"/>
        <v>0.63484279216927031</v>
      </c>
      <c r="AC373" s="166">
        <f t="shared" si="767"/>
        <v>0.61283964095099464</v>
      </c>
      <c r="AD373" s="166">
        <f t="shared" si="767"/>
        <v>0.51061469416570016</v>
      </c>
      <c r="AE373" s="166">
        <f t="shared" si="767"/>
        <v>0.5032400996953752</v>
      </c>
      <c r="AF373" s="166">
        <f t="shared" si="767"/>
        <v>0.46829879244747974</v>
      </c>
      <c r="AG373" s="357">
        <f t="shared" si="767"/>
        <v>0.5946947887903179</v>
      </c>
      <c r="AH373" s="357">
        <f t="shared" si="767"/>
        <v>0.56225559767409827</v>
      </c>
      <c r="AI373" s="357">
        <f t="shared" si="767"/>
        <v>0.60508228939076203</v>
      </c>
      <c r="AJ373" s="166">
        <f t="shared" si="767"/>
        <v>0.90428067736008344</v>
      </c>
      <c r="AK373" s="166">
        <f t="shared" si="767"/>
        <v>0.58317629815745398</v>
      </c>
      <c r="AL373" s="166">
        <f t="shared" si="767"/>
        <v>0.83103407617026293</v>
      </c>
      <c r="AM373" s="357">
        <f t="shared" si="767"/>
        <v>0.85726123094181839</v>
      </c>
      <c r="AN373" s="358">
        <f t="shared" si="767"/>
        <v>0.47358683421761266</v>
      </c>
      <c r="AQ373" s="357">
        <f>IFERROR(+(AQ13+AQ16+AQ26+AQ28+AQ33)/AQ42,"-")</f>
        <v>0.42954470298220299</v>
      </c>
      <c r="AR373" s="357">
        <f>IFERROR(+(AR13+AR16+AR26+AR28+AR33)/AR42,"-")</f>
        <v>0.59469478879031779</v>
      </c>
      <c r="AS373" s="357">
        <f>IFERROR(+(AS13+AS16+AS26+AS28+AS33)/AS42,"-")</f>
        <v>0.56225559767409827</v>
      </c>
      <c r="AT373" s="357">
        <f>IFERROR(+(AT13+AT16+AT26+AT28+AT33)/AT42,"-")</f>
        <v>0.60508228939076214</v>
      </c>
      <c r="AU373" s="357">
        <f>IFERROR(+(AU13+AU16+AU26+AU28+AU33)/AU42,"-")</f>
        <v>0.85726123094181839</v>
      </c>
      <c r="AV373" s="358">
        <f t="shared" ref="AV373" si="768">IFERROR(+(AV13+AV16+AV26+AV28+AV33)/AV42,"-")</f>
        <v>0.47358683421761266</v>
      </c>
      <c r="AX373" s="357">
        <f>IFERROR(+(AX13+AX16+AX26+AX28+AX33)/AX42,"-")</f>
        <v>0.45102349049917312</v>
      </c>
      <c r="AY373" s="357">
        <f>IFERROR(+(AY13+AY16+AY26+AY28+AY33)/AY42,"-")</f>
        <v>0.59449363388796217</v>
      </c>
      <c r="AZ373" s="357">
        <f>IFERROR(+(AZ13+AZ16+AZ26+AZ28+AZ33)/AZ42,"-")</f>
        <v>0.55740538573508003</v>
      </c>
      <c r="BA373" s="357">
        <f>IFERROR(+(BA13+BA16+BA26+BA28+BA33)/BA42,"-")</f>
        <v>0.69478926633464655</v>
      </c>
      <c r="BB373" s="357">
        <f>IFERROR(+(BB13+BB16+BB26+BB28+BB33)/BB42,"-")</f>
        <v>0.76675041876046901</v>
      </c>
      <c r="BC373" s="358">
        <f t="shared" ref="BC373" si="769">IFERROR(+(BC13+BC16+BC26+BC28+BC33)/BC42,"-")</f>
        <v>0.53297479700516714</v>
      </c>
    </row>
    <row r="374" spans="1:55" s="204" customFormat="1">
      <c r="A374" s="287"/>
      <c r="B374" s="173" t="s">
        <v>9</v>
      </c>
      <c r="C374" s="308"/>
      <c r="D374" s="166">
        <f t="shared" ref="D374:V374" si="770">IFERROR(+(D20+D21)/D42,"-")</f>
        <v>0.1941401706087631</v>
      </c>
      <c r="E374" s="166">
        <f t="shared" si="770"/>
        <v>7.6537695418603252E-2</v>
      </c>
      <c r="F374" s="166">
        <f t="shared" si="770"/>
        <v>0.17235277978420208</v>
      </c>
      <c r="G374" s="166">
        <f t="shared" si="770"/>
        <v>0.1504794506301054</v>
      </c>
      <c r="H374" s="166">
        <f t="shared" si="770"/>
        <v>0.19341963530045395</v>
      </c>
      <c r="I374" s="166">
        <f t="shared" si="770"/>
        <v>0.15323910811275432</v>
      </c>
      <c r="J374" s="166">
        <f t="shared" si="770"/>
        <v>0.15333776479818673</v>
      </c>
      <c r="K374" s="166">
        <f t="shared" si="770"/>
        <v>0.18827786796536797</v>
      </c>
      <c r="L374" s="357">
        <f t="shared" si="770"/>
        <v>0.16352082131340862</v>
      </c>
      <c r="M374" s="166">
        <f t="shared" si="770"/>
        <v>0.11643095021841615</v>
      </c>
      <c r="N374" s="166">
        <f t="shared" si="770"/>
        <v>0.18953381617872081</v>
      </c>
      <c r="O374" s="166">
        <f t="shared" si="770"/>
        <v>0.19181504426056695</v>
      </c>
      <c r="P374" s="166">
        <f t="shared" si="770"/>
        <v>0.27767734696421892</v>
      </c>
      <c r="Q374" s="166">
        <f t="shared" si="770"/>
        <v>0.28408687268483279</v>
      </c>
      <c r="R374" s="166">
        <f t="shared" si="770"/>
        <v>0.11488143908421913</v>
      </c>
      <c r="S374" s="166">
        <f t="shared" si="770"/>
        <v>0.13552449700506836</v>
      </c>
      <c r="T374" s="166">
        <f t="shared" si="770"/>
        <v>0.21415163977644205</v>
      </c>
      <c r="U374" s="166">
        <f t="shared" si="770"/>
        <v>8.2379862700228831E-2</v>
      </c>
      <c r="V374" s="166">
        <f t="shared" si="770"/>
        <v>0.14544587505960896</v>
      </c>
      <c r="W374" s="166">
        <f t="shared" ref="W374:X374" si="771">IFERROR(+(W20+W21)/W42,"-")</f>
        <v>0.20147113826206209</v>
      </c>
      <c r="X374" s="166">
        <f t="shared" si="771"/>
        <v>5.1427573561512264E-2</v>
      </c>
      <c r="Y374" s="166">
        <f t="shared" ref="Y374:AN374" si="772">IFERROR(+(Y20+Y21)/Y42,"-")</f>
        <v>0.20832545832545832</v>
      </c>
      <c r="Z374" s="166">
        <f t="shared" si="772"/>
        <v>0.20786034019695612</v>
      </c>
      <c r="AA374" s="166">
        <f t="shared" si="772"/>
        <v>0.20171963708720494</v>
      </c>
      <c r="AB374" s="166">
        <f t="shared" si="772"/>
        <v>0.18940083053193593</v>
      </c>
      <c r="AC374" s="166">
        <f t="shared" si="772"/>
        <v>0.16807678311499272</v>
      </c>
      <c r="AD374" s="166">
        <f t="shared" si="772"/>
        <v>0.19078715142957994</v>
      </c>
      <c r="AE374" s="166">
        <f t="shared" si="772"/>
        <v>0.23572417612849625</v>
      </c>
      <c r="AF374" s="166">
        <f t="shared" si="772"/>
        <v>0.1693881891438429</v>
      </c>
      <c r="AG374" s="357">
        <f t="shared" si="772"/>
        <v>0.19205217084777629</v>
      </c>
      <c r="AH374" s="357">
        <f t="shared" si="772"/>
        <v>0.19554282018576075</v>
      </c>
      <c r="AI374" s="357">
        <f t="shared" si="772"/>
        <v>0.19146693602397866</v>
      </c>
      <c r="AJ374" s="166">
        <f t="shared" si="772"/>
        <v>1.8870735462084721E-2</v>
      </c>
      <c r="AK374" s="166">
        <f t="shared" si="772"/>
        <v>0.332286432160804</v>
      </c>
      <c r="AL374" s="166">
        <f t="shared" si="772"/>
        <v>7.6523994811932561E-2</v>
      </c>
      <c r="AM374" s="357">
        <f t="shared" si="772"/>
        <v>6.3268063841721484E-2</v>
      </c>
      <c r="AN374" s="358">
        <f t="shared" si="772"/>
        <v>0.16602511156090402</v>
      </c>
      <c r="AQ374" s="357">
        <f>IFERROR(+(AQ20+AQ21)/AQ42,"-")</f>
        <v>0.18827786796536797</v>
      </c>
      <c r="AR374" s="357">
        <f>IFERROR(+(AR20+AR21)/AR42,"-")</f>
        <v>0.19205217084777629</v>
      </c>
      <c r="AS374" s="357">
        <f>IFERROR(+(AS20+AS21)/AS42,"-")</f>
        <v>0.19554282018576072</v>
      </c>
      <c r="AT374" s="357">
        <f>IFERROR(+(AT20+AT21)/AT42,"-")</f>
        <v>0.19146693602397866</v>
      </c>
      <c r="AU374" s="357">
        <f>IFERROR(+(AU20+AU21)/AU42,"-")</f>
        <v>6.3268063841721484E-2</v>
      </c>
      <c r="AV374" s="358">
        <f t="shared" ref="AV374" si="773">IFERROR(+(AV20+AV21)/AV42,"-")</f>
        <v>0.16602511156090405</v>
      </c>
      <c r="AX374" s="357">
        <f>IFERROR(+(AX20+AX21)/AX42,"-")</f>
        <v>0.1891390192041581</v>
      </c>
      <c r="AY374" s="357">
        <f>IFERROR(+(AY20+AY21)/AY42,"-")</f>
        <v>0.16255328856381082</v>
      </c>
      <c r="AZ374" s="357">
        <f>IFERROR(+(AZ20+AZ21)/AZ42,"-")</f>
        <v>0.16807678311499272</v>
      </c>
      <c r="BA374" s="357">
        <f>IFERROR(+(BA20+BA21)/BA42,"-")</f>
        <v>0.137144131420501</v>
      </c>
      <c r="BB374" s="357">
        <f>IFERROR(+(BB20+BB21)/BB42,"-")</f>
        <v>0.11934673366834171</v>
      </c>
      <c r="BC374" s="358">
        <f t="shared" ref="BC374" si="774">IFERROR(+(BC20+BC21)/BC42,"-")</f>
        <v>0.15117578825266265</v>
      </c>
    </row>
    <row r="375" spans="1:55" s="204" customFormat="1">
      <c r="A375" s="287"/>
      <c r="B375" s="173" t="s">
        <v>8</v>
      </c>
      <c r="C375" s="308"/>
      <c r="D375" s="166">
        <f t="shared" ref="D375:V375" si="775">IFERROR(+D22/D42,"-")</f>
        <v>0.20472082202404032</v>
      </c>
      <c r="E375" s="166">
        <f t="shared" si="775"/>
        <v>0.21086497253576386</v>
      </c>
      <c r="F375" s="166">
        <f t="shared" si="775"/>
        <v>0.14107215848325522</v>
      </c>
      <c r="G375" s="166">
        <f t="shared" si="775"/>
        <v>9.244170670755443E-2</v>
      </c>
      <c r="H375" s="166">
        <f t="shared" si="775"/>
        <v>0.13305955220435486</v>
      </c>
      <c r="I375" s="166">
        <f t="shared" si="775"/>
        <v>7.9803372222144786E-2</v>
      </c>
      <c r="J375" s="166">
        <f t="shared" si="775"/>
        <v>0.18186622787899923</v>
      </c>
      <c r="K375" s="166">
        <f t="shared" si="775"/>
        <v>0.12738997113997114</v>
      </c>
      <c r="L375" s="357">
        <f t="shared" si="775"/>
        <v>0.1252830263917048</v>
      </c>
      <c r="M375" s="166">
        <f t="shared" si="775"/>
        <v>4.7143289650101641E-3</v>
      </c>
      <c r="N375" s="166">
        <f t="shared" si="775"/>
        <v>2.1081981706280391E-2</v>
      </c>
      <c r="O375" s="166">
        <f t="shared" si="775"/>
        <v>0.124969313636298</v>
      </c>
      <c r="P375" s="166">
        <f t="shared" si="775"/>
        <v>0</v>
      </c>
      <c r="Q375" s="166">
        <f t="shared" si="775"/>
        <v>0.1094661795301162</v>
      </c>
      <c r="R375" s="166">
        <f t="shared" si="775"/>
        <v>6.4743923288485841E-2</v>
      </c>
      <c r="S375" s="166">
        <f t="shared" si="775"/>
        <v>3.0410075257256948E-3</v>
      </c>
      <c r="T375" s="166">
        <f t="shared" si="775"/>
        <v>5.6184751660866818E-2</v>
      </c>
      <c r="U375" s="166">
        <f t="shared" si="775"/>
        <v>2.0222446916076844E-2</v>
      </c>
      <c r="V375" s="166">
        <f t="shared" si="775"/>
        <v>9.5374344301382924E-4</v>
      </c>
      <c r="W375" s="166">
        <f t="shared" ref="W375:X375" si="776">IFERROR(+W22/W42,"-")</f>
        <v>3.3536965465652664E-2</v>
      </c>
      <c r="X375" s="166">
        <f t="shared" si="776"/>
        <v>2.9686545010041039E-3</v>
      </c>
      <c r="Y375" s="166">
        <f t="shared" ref="Y375:AN375" si="777">IFERROR(+Y22/Y42,"-")</f>
        <v>6.7252567252567251E-3</v>
      </c>
      <c r="Z375" s="166">
        <f t="shared" si="777"/>
        <v>0.17598030438675022</v>
      </c>
      <c r="AA375" s="166">
        <f t="shared" si="777"/>
        <v>6.3509739133609591E-2</v>
      </c>
      <c r="AB375" s="166">
        <f t="shared" si="777"/>
        <v>4.6232944433458573E-2</v>
      </c>
      <c r="AC375" s="166">
        <f t="shared" si="777"/>
        <v>9.6797671033478888E-2</v>
      </c>
      <c r="AD375" s="166">
        <f t="shared" si="777"/>
        <v>7.4050728657152939E-2</v>
      </c>
      <c r="AE375" s="166">
        <f t="shared" si="777"/>
        <v>9.8864580448629183E-2</v>
      </c>
      <c r="AF375" s="166">
        <f t="shared" si="777"/>
        <v>0.18507928255783729</v>
      </c>
      <c r="AG375" s="357">
        <f t="shared" si="777"/>
        <v>7.9364314670113387E-2</v>
      </c>
      <c r="AH375" s="357">
        <f t="shared" si="777"/>
        <v>0.12065465389935864</v>
      </c>
      <c r="AI375" s="357">
        <f t="shared" si="777"/>
        <v>4.919247702594394E-2</v>
      </c>
      <c r="AJ375" s="166">
        <f t="shared" si="777"/>
        <v>0</v>
      </c>
      <c r="AK375" s="166">
        <f t="shared" si="777"/>
        <v>0</v>
      </c>
      <c r="AL375" s="166">
        <f t="shared" si="777"/>
        <v>0</v>
      </c>
      <c r="AM375" s="357">
        <f t="shared" si="777"/>
        <v>0</v>
      </c>
      <c r="AN375" s="358">
        <f t="shared" si="777"/>
        <v>0.10808605378171042</v>
      </c>
      <c r="AQ375" s="357">
        <f>IFERROR(+AQ22/AQ42,"-")</f>
        <v>0.12738997113997114</v>
      </c>
      <c r="AR375" s="357">
        <f>IFERROR(+AR22/AR42,"-")</f>
        <v>7.9364314670113387E-2</v>
      </c>
      <c r="AS375" s="357">
        <f>IFERROR(+AS22/AS42,"-")</f>
        <v>0.12065465389935863</v>
      </c>
      <c r="AT375" s="357">
        <f>IFERROR(+AT22/AT42,"-")</f>
        <v>4.919247702594394E-2</v>
      </c>
      <c r="AU375" s="357">
        <f>IFERROR(+AU22/AU42,"-")</f>
        <v>0</v>
      </c>
      <c r="AV375" s="358">
        <f t="shared" ref="AV375" si="778">IFERROR(+AV22/AV42,"-")</f>
        <v>0.10808605378171043</v>
      </c>
      <c r="AX375" s="357">
        <f>IFERROR(+AX22/AX42,"-")</f>
        <v>0.14397212190759054</v>
      </c>
      <c r="AY375" s="357">
        <f>IFERROR(+AY22/AY42,"-")</f>
        <v>4.1504484081155452E-2</v>
      </c>
      <c r="AZ375" s="357">
        <f>IFERROR(+AZ22/AZ42,"-")</f>
        <v>0.11875303250849102</v>
      </c>
      <c r="BA375" s="357">
        <f>IFERROR(+BA22/BA42,"-")</f>
        <v>1.9995540028246488E-2</v>
      </c>
      <c r="BB375" s="357">
        <f>IFERROR(+BB22/BB42,"-")</f>
        <v>0</v>
      </c>
      <c r="BC375" s="358">
        <f t="shared" ref="BC375" si="779">IFERROR(+BC22/BC42,"-")</f>
        <v>5.6184751660866818E-2</v>
      </c>
    </row>
    <row r="376" spans="1:55" s="204" customFormat="1">
      <c r="A376" s="287"/>
      <c r="B376" s="173" t="s">
        <v>7</v>
      </c>
      <c r="C376" s="308"/>
      <c r="D376" s="166">
        <f t="shared" ref="D376:V376" si="780">IFERROR(+(D30-D26-D28)/D42,"-")</f>
        <v>3.5755137650252039E-2</v>
      </c>
      <c r="E376" s="166">
        <f t="shared" si="780"/>
        <v>0.15786805094464901</v>
      </c>
      <c r="F376" s="166">
        <f t="shared" si="780"/>
        <v>0.1432978896149345</v>
      </c>
      <c r="G376" s="166">
        <f t="shared" si="780"/>
        <v>0.11018301434340373</v>
      </c>
      <c r="H376" s="166">
        <f t="shared" si="780"/>
        <v>8.5962145110410101E-2</v>
      </c>
      <c r="I376" s="166">
        <f t="shared" si="780"/>
        <v>0.15683063155987342</v>
      </c>
      <c r="J376" s="166">
        <f t="shared" si="780"/>
        <v>0.1106976288030686</v>
      </c>
      <c r="K376" s="166">
        <f t="shared" si="780"/>
        <v>9.5099056036556037E-2</v>
      </c>
      <c r="L376" s="357">
        <f t="shared" si="780"/>
        <v>0.11497880962557649</v>
      </c>
      <c r="M376" s="166">
        <f t="shared" si="780"/>
        <v>0</v>
      </c>
      <c r="N376" s="166">
        <f t="shared" si="780"/>
        <v>0</v>
      </c>
      <c r="O376" s="166">
        <f t="shared" si="780"/>
        <v>3.4368727346243268E-3</v>
      </c>
      <c r="P376" s="166">
        <f t="shared" si="780"/>
        <v>4.051863857374392E-4</v>
      </c>
      <c r="Q376" s="166">
        <f t="shared" si="780"/>
        <v>0</v>
      </c>
      <c r="R376" s="166">
        <f t="shared" si="780"/>
        <v>0</v>
      </c>
      <c r="S376" s="166">
        <f t="shared" si="780"/>
        <v>0</v>
      </c>
      <c r="T376" s="166">
        <f t="shared" si="780"/>
        <v>2.4253928081830645E-3</v>
      </c>
      <c r="U376" s="166">
        <f t="shared" si="780"/>
        <v>0</v>
      </c>
      <c r="V376" s="166">
        <f t="shared" si="780"/>
        <v>0</v>
      </c>
      <c r="W376" s="166">
        <f t="shared" ref="W376:X376" si="781">IFERROR(+(W30-W26-W28)/W42,"-")</f>
        <v>0</v>
      </c>
      <c r="X376" s="166">
        <f t="shared" si="781"/>
        <v>0</v>
      </c>
      <c r="Y376" s="166">
        <f t="shared" ref="Y376:AN376" si="782">IFERROR(+(Y30-Y26-Y28)/Y42,"-")</f>
        <v>9.9225099225099217E-4</v>
      </c>
      <c r="Z376" s="166">
        <f t="shared" si="782"/>
        <v>5.7564905998209494E-3</v>
      </c>
      <c r="AA376" s="166">
        <f t="shared" si="782"/>
        <v>3.8335858631957502E-4</v>
      </c>
      <c r="AB376" s="166">
        <f t="shared" si="782"/>
        <v>0</v>
      </c>
      <c r="AC376" s="166">
        <f t="shared" si="782"/>
        <v>1.2584910237748667E-3</v>
      </c>
      <c r="AD376" s="166">
        <f t="shared" si="782"/>
        <v>0</v>
      </c>
      <c r="AE376" s="166">
        <f t="shared" si="782"/>
        <v>0</v>
      </c>
      <c r="AF376" s="166">
        <f t="shared" si="782"/>
        <v>0</v>
      </c>
      <c r="AG376" s="357">
        <f t="shared" si="782"/>
        <v>1.3818224546148874E-3</v>
      </c>
      <c r="AH376" s="357">
        <f t="shared" si="782"/>
        <v>3.2307517261616035E-3</v>
      </c>
      <c r="AI376" s="357">
        <f t="shared" si="782"/>
        <v>1.8664705042764133E-4</v>
      </c>
      <c r="AJ376" s="166">
        <f t="shared" si="782"/>
        <v>0</v>
      </c>
      <c r="AK376" s="166">
        <f t="shared" si="782"/>
        <v>0</v>
      </c>
      <c r="AL376" s="166">
        <f t="shared" si="782"/>
        <v>4.2624690484612662E-2</v>
      </c>
      <c r="AM376" s="357">
        <f t="shared" si="782"/>
        <v>4.6083830503288971E-3</v>
      </c>
      <c r="AN376" s="358">
        <f t="shared" si="782"/>
        <v>8.1602764420789495E-2</v>
      </c>
      <c r="AQ376" s="357">
        <f>IFERROR(+(AQ30-AQ26-AQ28)/AQ42,"-")</f>
        <v>9.5099056036556037E-2</v>
      </c>
      <c r="AR376" s="357">
        <f>IFERROR(+(AR30-AR26-AR28)/AR42,"-")</f>
        <v>1.3818224546148878E-3</v>
      </c>
      <c r="AS376" s="357">
        <f>IFERROR(+(AS30-AS26-AS28)/AS42,"-")</f>
        <v>3.2307517261616035E-3</v>
      </c>
      <c r="AT376" s="357">
        <f>IFERROR(+(AT30-AT26-AT28)/AT42,"-")</f>
        <v>1.8664705042764133E-4</v>
      </c>
      <c r="AU376" s="357">
        <f>IFERROR(+(AU30-AU26-AU28)/AU42,"-")</f>
        <v>4.6083830503288962E-3</v>
      </c>
      <c r="AV376" s="358">
        <f t="shared" ref="AV376" si="783">IFERROR(+(AV30-AV26-AV28)/AV42,"-")</f>
        <v>8.1602764420789509E-2</v>
      </c>
      <c r="AX376" s="357">
        <f>IFERROR(+(AX30-AX26-AX28)/AX42,"-")</f>
        <v>9.1091076310371596E-2</v>
      </c>
      <c r="AY376" s="357">
        <f>IFERROR(+(AY30-AY26-AY28)/AY42,"-")</f>
        <v>0</v>
      </c>
      <c r="AZ376" s="357">
        <f>IFERROR(+(AZ30-AZ26-AZ28)/AZ42,"-")</f>
        <v>2.2137311984473558E-3</v>
      </c>
      <c r="BA376" s="357">
        <f>IFERROR(+(BA30-BA26-BA28)/BA42,"-")</f>
        <v>0</v>
      </c>
      <c r="BB376" s="357">
        <f>IFERROR(+(BB30-BB26-BB28)/BB42,"-")</f>
        <v>2.8789782244556116E-3</v>
      </c>
      <c r="BC376" s="358">
        <f t="shared" ref="BC376" si="784">IFERROR(+(BC30-BC26-BC28)/BC42,"-")</f>
        <v>4.4289781714647265E-4</v>
      </c>
    </row>
    <row r="377" spans="1:55" s="204" customFormat="1">
      <c r="A377" s="287"/>
      <c r="B377" s="173" t="s">
        <v>6</v>
      </c>
      <c r="C377" s="308"/>
      <c r="D377" s="166">
        <f t="shared" ref="D377:V377" si="785">IFERROR(+D34/D42,"-")</f>
        <v>3.5381930981000389E-4</v>
      </c>
      <c r="E377" s="166">
        <f t="shared" si="785"/>
        <v>2.9999396390414681E-2</v>
      </c>
      <c r="F377" s="166">
        <f t="shared" si="785"/>
        <v>1.2234522069733977E-2</v>
      </c>
      <c r="G377" s="166">
        <f t="shared" si="785"/>
        <v>1.0363086907298287E-2</v>
      </c>
      <c r="H377" s="166">
        <f t="shared" si="785"/>
        <v>2.0754789566823112E-2</v>
      </c>
      <c r="I377" s="166">
        <f t="shared" si="785"/>
        <v>2.1788420705388216E-2</v>
      </c>
      <c r="J377" s="166">
        <f t="shared" si="785"/>
        <v>1.6372809694010983E-2</v>
      </c>
      <c r="K377" s="166">
        <f t="shared" si="785"/>
        <v>1.6534391534391533E-2</v>
      </c>
      <c r="L377" s="357">
        <f t="shared" si="785"/>
        <v>1.4539384023251051E-2</v>
      </c>
      <c r="M377" s="166">
        <f t="shared" si="785"/>
        <v>6.5049089572250335E-2</v>
      </c>
      <c r="N377" s="166">
        <f t="shared" si="785"/>
        <v>1.8769764357849637E-2</v>
      </c>
      <c r="O377" s="166">
        <f t="shared" si="785"/>
        <v>1.5148233187482851E-2</v>
      </c>
      <c r="P377" s="166">
        <f t="shared" si="785"/>
        <v>1.6425632714125421E-2</v>
      </c>
      <c r="Q377" s="166">
        <f t="shared" si="785"/>
        <v>2.9494595828893286E-2</v>
      </c>
      <c r="R377" s="166">
        <f t="shared" si="785"/>
        <v>4.7573032037463762E-2</v>
      </c>
      <c r="S377" s="166">
        <f t="shared" si="785"/>
        <v>2.7000460758716018E-2</v>
      </c>
      <c r="T377" s="166">
        <f t="shared" si="785"/>
        <v>1.0756089844985764E-3</v>
      </c>
      <c r="U377" s="166">
        <f t="shared" si="785"/>
        <v>3.5522324517056038E-2</v>
      </c>
      <c r="V377" s="166">
        <f t="shared" si="785"/>
        <v>3.4414242568749004E-2</v>
      </c>
      <c r="W377" s="166">
        <f t="shared" ref="W377:X377" si="786">IFERROR(+W34/W42,"-")</f>
        <v>1.4773718987657398E-2</v>
      </c>
      <c r="X377" s="166">
        <f t="shared" si="786"/>
        <v>3.5449227276696062E-2</v>
      </c>
      <c r="Y377" s="166">
        <f t="shared" ref="Y377:AN377" si="787">IFERROR(+Y34/Y42,"-")</f>
        <v>2.7027027027027029E-2</v>
      </c>
      <c r="Z377" s="166">
        <f t="shared" si="787"/>
        <v>2.0143240823634737E-3</v>
      </c>
      <c r="AA377" s="166">
        <f t="shared" si="787"/>
        <v>3.7660417313203964E-2</v>
      </c>
      <c r="AB377" s="166">
        <f t="shared" si="787"/>
        <v>1.0085030650583349E-2</v>
      </c>
      <c r="AC377" s="166">
        <f t="shared" si="787"/>
        <v>2.74745269286754E-2</v>
      </c>
      <c r="AD377" s="166">
        <f t="shared" si="787"/>
        <v>1.8229035348696486E-2</v>
      </c>
      <c r="AE377" s="166">
        <f t="shared" si="787"/>
        <v>3.2124065355857104E-3</v>
      </c>
      <c r="AF377" s="166">
        <f t="shared" si="787"/>
        <v>1.9212136966231065E-2</v>
      </c>
      <c r="AG377" s="357">
        <f t="shared" si="787"/>
        <v>2.194465660066976E-2</v>
      </c>
      <c r="AH377" s="357">
        <f t="shared" si="787"/>
        <v>1.1557647509716209E-2</v>
      </c>
      <c r="AI377" s="357">
        <f t="shared" si="787"/>
        <v>2.583414762683765E-2</v>
      </c>
      <c r="AJ377" s="166">
        <f t="shared" si="787"/>
        <v>1.3002598864445217E-2</v>
      </c>
      <c r="AK377" s="166">
        <f t="shared" si="787"/>
        <v>5.2449748743718591E-2</v>
      </c>
      <c r="AL377" s="166">
        <f t="shared" si="787"/>
        <v>4.7164249498879852E-2</v>
      </c>
      <c r="AM377" s="357">
        <f t="shared" si="787"/>
        <v>2.14994135944113E-2</v>
      </c>
      <c r="AN377" s="358">
        <f t="shared" si="787"/>
        <v>1.6704344060532898E-2</v>
      </c>
      <c r="AQ377" s="357">
        <f>IFERROR(+AQ34/AQ42,"-")</f>
        <v>1.6534391534391533E-2</v>
      </c>
      <c r="AR377" s="357">
        <f>IFERROR(+AR34/AR42,"-")</f>
        <v>2.194465660066976E-2</v>
      </c>
      <c r="AS377" s="357">
        <f>IFERROR(+AS34/AS42,"-")</f>
        <v>1.1557647509716207E-2</v>
      </c>
      <c r="AT377" s="357">
        <f>IFERROR(+AT34/AT42,"-")</f>
        <v>2.5834147626837653E-2</v>
      </c>
      <c r="AU377" s="357">
        <f>IFERROR(+AU34/AU42,"-")</f>
        <v>2.14994135944113E-2</v>
      </c>
      <c r="AV377" s="358">
        <f t="shared" ref="AV377" si="788">IFERROR(+AV34/AV42,"-")</f>
        <v>1.6704344060532901E-2</v>
      </c>
      <c r="AX377" s="357">
        <f>IFERROR(+AX34/AX42,"-")</f>
        <v>1.8322420601437781E-2</v>
      </c>
      <c r="AY377" s="357">
        <f>IFERROR(+AY34/AY42,"-")</f>
        <v>2.3938862511940915E-2</v>
      </c>
      <c r="AZ377" s="357">
        <f>IFERROR(+AZ34/AZ42,"-")</f>
        <v>1.2327147016011645E-2</v>
      </c>
      <c r="BA377" s="357">
        <f>IFERROR(+BA34/BA42,"-")</f>
        <v>3.2186129487846576E-2</v>
      </c>
      <c r="BB377" s="357">
        <f>IFERROR(+BB34/BB42,"-")</f>
        <v>5.2449748743718591E-2</v>
      </c>
      <c r="BC377" s="358">
        <f t="shared" ref="BC377" si="789">IFERROR(+BC34/BC42,"-")</f>
        <v>2.2123800485078563E-2</v>
      </c>
    </row>
    <row r="378" spans="1:55" s="204" customFormat="1">
      <c r="A378" s="287"/>
      <c r="B378" s="173" t="s">
        <v>5</v>
      </c>
      <c r="C378" s="308"/>
      <c r="D378" s="166">
        <f t="shared" ref="D378:V378" si="790">IFERROR(+(D14+D15+D35+D36+D37+D38)/D42,"-")</f>
        <v>0.10625727025979062</v>
      </c>
      <c r="E378" s="166">
        <f t="shared" si="790"/>
        <v>0.28281523510593348</v>
      </c>
      <c r="F378" s="166">
        <f t="shared" si="790"/>
        <v>0.10604838935456597</v>
      </c>
      <c r="G378" s="166">
        <f t="shared" si="790"/>
        <v>0.25356950771251385</v>
      </c>
      <c r="H378" s="166">
        <f t="shared" si="790"/>
        <v>0.1178973993998615</v>
      </c>
      <c r="I378" s="166">
        <f t="shared" si="790"/>
        <v>0.18958644048896756</v>
      </c>
      <c r="J378" s="166">
        <f t="shared" si="790"/>
        <v>0.13822901229186643</v>
      </c>
      <c r="K378" s="166">
        <f t="shared" si="790"/>
        <v>0.14315401034151035</v>
      </c>
      <c r="L378" s="357">
        <f t="shared" si="790"/>
        <v>0.17585580825608391</v>
      </c>
      <c r="M378" s="166">
        <f t="shared" si="790"/>
        <v>5.0906102677219844E-2</v>
      </c>
      <c r="N378" s="166">
        <f t="shared" si="790"/>
        <v>0.12431568567445341</v>
      </c>
      <c r="O378" s="166">
        <f t="shared" si="790"/>
        <v>0.10362604514144609</v>
      </c>
      <c r="P378" s="166">
        <f t="shared" si="790"/>
        <v>0.1291921206832066</v>
      </c>
      <c r="Q378" s="166">
        <f t="shared" si="790"/>
        <v>8.9739686405845634E-2</v>
      </c>
      <c r="R378" s="166">
        <f t="shared" si="790"/>
        <v>0.1824500111499294</v>
      </c>
      <c r="S378" s="166">
        <f t="shared" si="790"/>
        <v>7.055751804638305E-2</v>
      </c>
      <c r="T378" s="166">
        <f t="shared" si="790"/>
        <v>9.929347252979015E-2</v>
      </c>
      <c r="U378" s="166">
        <f t="shared" si="790"/>
        <v>9.2730562503326064E-2</v>
      </c>
      <c r="V378" s="166">
        <f t="shared" si="790"/>
        <v>3.7990780480050869E-2</v>
      </c>
      <c r="W378" s="166">
        <f t="shared" ref="W378:X378" si="791">IFERROR(+(W14+W15+W35+W36+W37+W38)/W42,"-")</f>
        <v>3.3848647300835311E-2</v>
      </c>
      <c r="X378" s="166">
        <f t="shared" si="791"/>
        <v>0.79219418492971272</v>
      </c>
      <c r="Y378" s="166">
        <f t="shared" ref="Y378:AN378" si="792">IFERROR(+(Y14+Y15+Y35+Y36+Y37+Y38)/Y42,"-")</f>
        <v>6.095256095256095E-2</v>
      </c>
      <c r="Z378" s="166">
        <f t="shared" si="792"/>
        <v>8.4315129811996417E-2</v>
      </c>
      <c r="AA378" s="166">
        <f t="shared" si="792"/>
        <v>8.5379433724602494E-2</v>
      </c>
      <c r="AB378" s="166">
        <f t="shared" si="792"/>
        <v>0.11943840221475183</v>
      </c>
      <c r="AC378" s="166">
        <f t="shared" si="792"/>
        <v>9.3552886948083461E-2</v>
      </c>
      <c r="AD378" s="166">
        <f t="shared" si="792"/>
        <v>0.20631839039887045</v>
      </c>
      <c r="AE378" s="166">
        <f t="shared" si="792"/>
        <v>0.15895873719191358</v>
      </c>
      <c r="AF378" s="166">
        <f t="shared" si="792"/>
        <v>0.15802159888460901</v>
      </c>
      <c r="AG378" s="357">
        <f t="shared" si="792"/>
        <v>0.11052112096821573</v>
      </c>
      <c r="AH378" s="357">
        <f t="shared" si="792"/>
        <v>0.10675852900490451</v>
      </c>
      <c r="AI378" s="357">
        <f t="shared" si="792"/>
        <v>0.12823750288205005</v>
      </c>
      <c r="AJ378" s="166">
        <f t="shared" si="792"/>
        <v>6.3845988313386628E-2</v>
      </c>
      <c r="AK378" s="166">
        <f t="shared" si="792"/>
        <v>3.2087520938023452E-2</v>
      </c>
      <c r="AL378" s="166">
        <f t="shared" si="792"/>
        <v>2.6529890343119913E-3</v>
      </c>
      <c r="AM378" s="357">
        <f t="shared" si="792"/>
        <v>5.336290857171995E-2</v>
      </c>
      <c r="AN378" s="358">
        <f t="shared" si="792"/>
        <v>0.1539489236835872</v>
      </c>
      <c r="AQ378" s="357">
        <f>IFERROR(+(AQ14+AQ15+AQ35+AQ36+AQ37+AQ38)/AQ42,"-")</f>
        <v>0.14315401034151035</v>
      </c>
      <c r="AR378" s="357">
        <f>IFERROR(+(AR14+AR15+AR35+AR36+AR37+AR38)/AR42,"-")</f>
        <v>0.11052112096821573</v>
      </c>
      <c r="AS378" s="357">
        <f>IFERROR(+(AS14+AS15+AS35+AS36+AS37+AS38)/AS42,"-")</f>
        <v>0.10675852900490451</v>
      </c>
      <c r="AT378" s="357">
        <f>IFERROR(+(AT14+AT15+AT35+AT36+AT37+AT38)/AT42,"-")</f>
        <v>0.12823750288205005</v>
      </c>
      <c r="AU378" s="357">
        <f>IFERROR(+(AU14+AU15+AU35+AU36+AU37+AU38)/AU42,"-")</f>
        <v>5.3362908571719957E-2</v>
      </c>
      <c r="AV378" s="358">
        <f t="shared" ref="AV378" si="793">IFERROR(+(AV14+AV15+AV35+AV36+AV37+AV38)/AV42,"-")</f>
        <v>0.15394892368358717</v>
      </c>
      <c r="AX378" s="357">
        <f>IFERROR(+(AX14+AX15+AX35+AX36+AX37+AX38)/AX42,"-")</f>
        <v>0.13022292348712411</v>
      </c>
      <c r="AY378" s="357">
        <f>IFERROR(+(AY14+AY15+AY35+AY36+AY37+AY38)/AY42,"-")</f>
        <v>9.2690020958980282E-2</v>
      </c>
      <c r="AZ378" s="357">
        <f>IFERROR(+(AZ14+AZ15+AZ35+AZ36+AZ37+AZ38)/AZ42,"-")</f>
        <v>9.4159388646288214E-2</v>
      </c>
      <c r="BA378" s="357">
        <f>IFERROR(+(BA14+BA15+BA35+BA36+BA37+BA38)/BA42,"-")</f>
        <v>8.8010109269307968E-2</v>
      </c>
      <c r="BB378" s="357">
        <f>IFERROR(+(BB14+BB15+BB35+BB36+BB37+BB38)/BB42,"-")</f>
        <v>3.2087520938023452E-2</v>
      </c>
      <c r="BC378" s="358">
        <f t="shared" ref="BC378" si="794">IFERROR(+(BC14+BC15+BC35+BC36+BC37+BC38)/BC42,"-")</f>
        <v>7.6157334176948227E-2</v>
      </c>
    </row>
    <row r="379" spans="1:55" s="204" customFormat="1" ht="15" thickBot="1">
      <c r="A379" s="359"/>
      <c r="B379" s="360" t="s">
        <v>4</v>
      </c>
      <c r="C379" s="361"/>
      <c r="D379" s="362">
        <f t="shared" ref="D379:V379" si="795">IFERROR(+D42/D42,"-")</f>
        <v>1</v>
      </c>
      <c r="E379" s="362">
        <f t="shared" si="795"/>
        <v>1</v>
      </c>
      <c r="F379" s="362">
        <f t="shared" si="795"/>
        <v>1</v>
      </c>
      <c r="G379" s="362">
        <f t="shared" si="795"/>
        <v>1</v>
      </c>
      <c r="H379" s="362">
        <f t="shared" si="795"/>
        <v>1</v>
      </c>
      <c r="I379" s="362">
        <f t="shared" si="795"/>
        <v>1</v>
      </c>
      <c r="J379" s="362">
        <f t="shared" si="795"/>
        <v>1</v>
      </c>
      <c r="K379" s="362">
        <f t="shared" si="795"/>
        <v>1</v>
      </c>
      <c r="L379" s="363">
        <f t="shared" si="795"/>
        <v>1</v>
      </c>
      <c r="M379" s="362">
        <f t="shared" si="795"/>
        <v>1</v>
      </c>
      <c r="N379" s="362">
        <f t="shared" si="795"/>
        <v>1</v>
      </c>
      <c r="O379" s="362">
        <f t="shared" si="795"/>
        <v>1</v>
      </c>
      <c r="P379" s="362">
        <f t="shared" si="795"/>
        <v>1</v>
      </c>
      <c r="Q379" s="362">
        <f t="shared" si="795"/>
        <v>1</v>
      </c>
      <c r="R379" s="362">
        <f t="shared" si="795"/>
        <v>1</v>
      </c>
      <c r="S379" s="362">
        <f t="shared" si="795"/>
        <v>1</v>
      </c>
      <c r="T379" s="362">
        <f t="shared" si="795"/>
        <v>1</v>
      </c>
      <c r="U379" s="362">
        <f t="shared" si="795"/>
        <v>1</v>
      </c>
      <c r="V379" s="362">
        <f t="shared" si="795"/>
        <v>1</v>
      </c>
      <c r="W379" s="362">
        <f t="shared" ref="W379:X379" si="796">IFERROR(+W42/W42,"-")</f>
        <v>1</v>
      </c>
      <c r="X379" s="362">
        <f t="shared" si="796"/>
        <v>1</v>
      </c>
      <c r="Y379" s="362">
        <f t="shared" ref="Y379:AN379" si="797">IFERROR(+Y42/Y42,"-")</f>
        <v>1</v>
      </c>
      <c r="Z379" s="362">
        <f t="shared" si="797"/>
        <v>1</v>
      </c>
      <c r="AA379" s="362">
        <f t="shared" si="797"/>
        <v>1</v>
      </c>
      <c r="AB379" s="362">
        <f t="shared" si="797"/>
        <v>1</v>
      </c>
      <c r="AC379" s="362">
        <f t="shared" si="797"/>
        <v>1</v>
      </c>
      <c r="AD379" s="362">
        <f t="shared" si="797"/>
        <v>1</v>
      </c>
      <c r="AE379" s="362">
        <f t="shared" si="797"/>
        <v>1</v>
      </c>
      <c r="AF379" s="362">
        <f t="shared" si="797"/>
        <v>1</v>
      </c>
      <c r="AG379" s="363">
        <f t="shared" si="797"/>
        <v>1</v>
      </c>
      <c r="AH379" s="363">
        <f t="shared" si="797"/>
        <v>1</v>
      </c>
      <c r="AI379" s="363">
        <f t="shared" si="797"/>
        <v>1</v>
      </c>
      <c r="AJ379" s="362">
        <f t="shared" si="797"/>
        <v>1</v>
      </c>
      <c r="AK379" s="362">
        <f t="shared" si="797"/>
        <v>1</v>
      </c>
      <c r="AL379" s="362">
        <f t="shared" si="797"/>
        <v>1</v>
      </c>
      <c r="AM379" s="363">
        <f t="shared" si="797"/>
        <v>1</v>
      </c>
      <c r="AN379" s="364">
        <f t="shared" si="797"/>
        <v>1</v>
      </c>
      <c r="AQ379" s="363">
        <f>IFERROR(+AQ42/AQ42,"-")</f>
        <v>1</v>
      </c>
      <c r="AR379" s="363">
        <f>IFERROR(+AR42/AR42,"-")</f>
        <v>1</v>
      </c>
      <c r="AS379" s="363">
        <f>IFERROR(+AS42/AS42,"-")</f>
        <v>1</v>
      </c>
      <c r="AT379" s="363">
        <f>IFERROR(+AT42/AT42,"-")</f>
        <v>1</v>
      </c>
      <c r="AU379" s="363">
        <f>IFERROR(+AU42/AU42,"-")</f>
        <v>1</v>
      </c>
      <c r="AV379" s="364">
        <f t="shared" ref="AV379" si="798">IFERROR(+AV42/AV42,"-")</f>
        <v>1</v>
      </c>
      <c r="AX379" s="363">
        <f>IFERROR(+AX42/AX42,"-")</f>
        <v>1</v>
      </c>
      <c r="AY379" s="363">
        <f>IFERROR(+AY42/AY42,"-")</f>
        <v>1</v>
      </c>
      <c r="AZ379" s="363">
        <f>IFERROR(+AZ42/AZ42,"-")</f>
        <v>1</v>
      </c>
      <c r="BA379" s="363">
        <f>IFERROR(+BA42/BA42,"-")</f>
        <v>1</v>
      </c>
      <c r="BB379" s="363">
        <f>IFERROR(+BB42/BB42,"-")</f>
        <v>1</v>
      </c>
      <c r="BC379" s="364">
        <f t="shared" ref="BC379" si="799">IFERROR(+BC42/BC42,"-")</f>
        <v>1</v>
      </c>
    </row>
    <row r="380" spans="1:55" ht="13.5" thickTop="1">
      <c r="C380" s="365" t="s">
        <v>3</v>
      </c>
      <c r="D380" s="143">
        <f t="shared" ref="D380:V380" si="800">D42-D11-D20-D22</f>
        <v>29745</v>
      </c>
      <c r="E380" s="143">
        <f t="shared" si="800"/>
        <v>38989</v>
      </c>
      <c r="F380" s="143">
        <f t="shared" si="800"/>
        <v>93433</v>
      </c>
      <c r="G380" s="143">
        <f t="shared" si="800"/>
        <v>253455</v>
      </c>
      <c r="H380" s="143">
        <f t="shared" si="800"/>
        <v>49795</v>
      </c>
      <c r="I380" s="143">
        <f t="shared" si="800"/>
        <v>155851</v>
      </c>
      <c r="J380" s="143">
        <f t="shared" si="800"/>
        <v>48692</v>
      </c>
      <c r="K380" s="143">
        <f t="shared" si="800"/>
        <v>67802</v>
      </c>
      <c r="L380" s="143">
        <f t="shared" si="800"/>
        <v>737762</v>
      </c>
      <c r="M380" s="143">
        <f t="shared" si="800"/>
        <v>2649</v>
      </c>
      <c r="N380" s="143">
        <f t="shared" si="800"/>
        <v>3678</v>
      </c>
      <c r="O380" s="143">
        <f t="shared" si="800"/>
        <v>7135</v>
      </c>
      <c r="P380" s="143">
        <f t="shared" si="800"/>
        <v>7374</v>
      </c>
      <c r="Q380" s="143">
        <f t="shared" si="800"/>
        <v>6295</v>
      </c>
      <c r="R380" s="143">
        <f t="shared" si="800"/>
        <v>6127</v>
      </c>
      <c r="S380" s="143">
        <f t="shared" si="800"/>
        <v>2458</v>
      </c>
      <c r="T380" s="143">
        <f t="shared" si="800"/>
        <v>4514</v>
      </c>
      <c r="U380" s="143">
        <f t="shared" si="800"/>
        <v>3310</v>
      </c>
      <c r="V380" s="143">
        <f t="shared" si="800"/>
        <v>1822</v>
      </c>
      <c r="W380" s="143">
        <f t="shared" ref="W380:X380" si="801">W42-W11-W20-W22</f>
        <v>755</v>
      </c>
      <c r="X380" s="143">
        <f t="shared" si="801"/>
        <v>9314</v>
      </c>
      <c r="Y380" s="143">
        <f t="shared" ref="Y380:AV380" si="802">Y42-Y11-Y20-Y22</f>
        <v>4407</v>
      </c>
      <c r="Z380" s="143">
        <f t="shared" si="802"/>
        <v>10253</v>
      </c>
      <c r="AA380" s="143">
        <f t="shared" si="802"/>
        <v>6126</v>
      </c>
      <c r="AB380" s="143">
        <f t="shared" si="802"/>
        <v>2362</v>
      </c>
      <c r="AC380" s="143">
        <f t="shared" si="802"/>
        <v>4620</v>
      </c>
      <c r="AD380" s="143">
        <f t="shared" si="802"/>
        <v>5326</v>
      </c>
      <c r="AE380" s="143">
        <f t="shared" si="802"/>
        <v>3178</v>
      </c>
      <c r="AF380" s="143">
        <f t="shared" si="802"/>
        <v>7500</v>
      </c>
      <c r="AG380" s="143">
        <f t="shared" si="802"/>
        <v>99203</v>
      </c>
      <c r="AH380" s="143">
        <f t="shared" si="802"/>
        <v>31848</v>
      </c>
      <c r="AI380" s="143">
        <f t="shared" si="802"/>
        <v>25314</v>
      </c>
      <c r="AJ380" s="143">
        <f t="shared" si="802"/>
        <v>9285</v>
      </c>
      <c r="AK380" s="143">
        <f t="shared" si="802"/>
        <v>1615</v>
      </c>
      <c r="AL380" s="143">
        <f t="shared" si="802"/>
        <v>1568</v>
      </c>
      <c r="AM380" s="143">
        <f t="shared" si="802"/>
        <v>12468</v>
      </c>
      <c r="AN380" s="143">
        <f t="shared" si="802"/>
        <v>849433</v>
      </c>
      <c r="AO380" s="143">
        <f t="shared" si="802"/>
        <v>0</v>
      </c>
      <c r="AP380" s="143">
        <f t="shared" si="802"/>
        <v>0</v>
      </c>
      <c r="AQ380" s="143">
        <f t="shared" si="802"/>
        <v>8475.25</v>
      </c>
      <c r="AR380" s="143">
        <f t="shared" si="802"/>
        <v>4960.1499999999996</v>
      </c>
      <c r="AS380" s="143">
        <f t="shared" si="802"/>
        <v>6369.6000000000067</v>
      </c>
      <c r="AT380" s="143">
        <f t="shared" si="802"/>
        <v>1687.6</v>
      </c>
      <c r="AU380" s="143">
        <f t="shared" si="802"/>
        <v>4155.9999999999982</v>
      </c>
      <c r="AV380" s="143">
        <f t="shared" si="802"/>
        <v>27401.064516129023</v>
      </c>
      <c r="AX380" s="143">
        <f>AX42-AX11-AX20-AX22</f>
        <v>53532.5</v>
      </c>
      <c r="AY380" s="143">
        <f>AY42-AY11-AY20-AY22</f>
        <v>6088</v>
      </c>
      <c r="AZ380" s="143">
        <f>AZ42-AZ11-AZ20-AZ22</f>
        <v>6605</v>
      </c>
      <c r="BA380" s="143">
        <f>BA42-BA11-BA20-BA22</f>
        <v>3795</v>
      </c>
      <c r="BB380" s="143">
        <f>BB42-BB11-BB20-BB22</f>
        <v>2728</v>
      </c>
      <c r="BC380" s="143">
        <f t="shared" ref="BC380" si="803">BC42-BC11-BC20-BC22</f>
        <v>7476</v>
      </c>
    </row>
    <row r="381" spans="1:55" ht="13">
      <c r="C381" s="365" t="s">
        <v>2</v>
      </c>
      <c r="D381" s="143">
        <f>D91+D96+D97</f>
        <v>4825</v>
      </c>
      <c r="E381" s="143">
        <f t="shared" ref="E381:AN381" si="804">E91+E96+E97</f>
        <v>39</v>
      </c>
      <c r="F381" s="143">
        <f t="shared" si="804"/>
        <v>8081</v>
      </c>
      <c r="G381" s="143">
        <f t="shared" si="804"/>
        <v>726</v>
      </c>
      <c r="H381" s="143">
        <f t="shared" si="804"/>
        <v>2709</v>
      </c>
      <c r="I381" s="143">
        <f t="shared" si="804"/>
        <v>369</v>
      </c>
      <c r="J381" s="143">
        <f t="shared" si="804"/>
        <v>161</v>
      </c>
      <c r="K381" s="143">
        <f t="shared" si="804"/>
        <v>0</v>
      </c>
      <c r="L381" s="143">
        <f t="shared" si="804"/>
        <v>16541</v>
      </c>
      <c r="M381" s="143">
        <f t="shared" si="804"/>
        <v>0</v>
      </c>
      <c r="N381" s="143">
        <f t="shared" si="804"/>
        <v>680</v>
      </c>
      <c r="O381" s="143">
        <f t="shared" si="804"/>
        <v>3628</v>
      </c>
      <c r="P381" s="143">
        <f t="shared" si="804"/>
        <v>1002</v>
      </c>
      <c r="Q381" s="143">
        <f t="shared" si="804"/>
        <v>0</v>
      </c>
      <c r="R381" s="143">
        <f t="shared" si="804"/>
        <v>21</v>
      </c>
      <c r="S381" s="143">
        <f t="shared" si="804"/>
        <v>1093</v>
      </c>
      <c r="T381" s="143">
        <f t="shared" si="804"/>
        <v>1147</v>
      </c>
      <c r="U381" s="143">
        <f t="shared" si="804"/>
        <v>99</v>
      </c>
      <c r="V381" s="143">
        <f t="shared" si="804"/>
        <v>0</v>
      </c>
      <c r="W381" s="143">
        <f t="shared" si="804"/>
        <v>2</v>
      </c>
      <c r="X381" s="143">
        <f t="shared" si="804"/>
        <v>0</v>
      </c>
      <c r="Y381" s="143">
        <f t="shared" si="804"/>
        <v>0</v>
      </c>
      <c r="Z381" s="143">
        <f t="shared" si="804"/>
        <v>5728</v>
      </c>
      <c r="AA381" s="143">
        <f t="shared" si="804"/>
        <v>1258</v>
      </c>
      <c r="AB381" s="143">
        <f t="shared" si="804"/>
        <v>57</v>
      </c>
      <c r="AC381" s="143">
        <f t="shared" si="804"/>
        <v>1296</v>
      </c>
      <c r="AD381" s="143">
        <f t="shared" si="804"/>
        <v>12776</v>
      </c>
      <c r="AE381" s="143">
        <f t="shared" si="804"/>
        <v>15969</v>
      </c>
      <c r="AF381" s="143">
        <f t="shared" si="804"/>
        <v>0</v>
      </c>
      <c r="AG381" s="143">
        <f t="shared" si="804"/>
        <v>44756</v>
      </c>
      <c r="AH381" s="143">
        <f t="shared" si="804"/>
        <v>24575</v>
      </c>
      <c r="AI381" s="143">
        <f t="shared" si="804"/>
        <v>31104</v>
      </c>
      <c r="AJ381" s="143">
        <f t="shared" si="804"/>
        <v>6000</v>
      </c>
      <c r="AK381" s="143">
        <f t="shared" si="804"/>
        <v>328</v>
      </c>
      <c r="AL381" s="143">
        <f t="shared" si="804"/>
        <v>107</v>
      </c>
      <c r="AM381" s="143">
        <f t="shared" si="804"/>
        <v>6435</v>
      </c>
      <c r="AN381" s="143">
        <f t="shared" si="804"/>
        <v>67732</v>
      </c>
      <c r="AQ381" s="143">
        <f>AQ91+AQ96</f>
        <v>0</v>
      </c>
      <c r="AR381" s="143">
        <f>AR91+AR96</f>
        <v>1959.85</v>
      </c>
      <c r="AS381" s="143">
        <f>AS91+AS96</f>
        <v>4215.8</v>
      </c>
      <c r="AT381" s="143">
        <f>AT91+AT96</f>
        <v>1963.2666666666667</v>
      </c>
      <c r="AU381" s="143">
        <f>AU91+AU96</f>
        <v>2000</v>
      </c>
      <c r="AV381" s="143">
        <f t="shared" ref="AV381" si="805">AV91+AV96</f>
        <v>1788.3548387096773</v>
      </c>
      <c r="AX381" s="143">
        <f>AX91+AX96</f>
        <v>0</v>
      </c>
      <c r="AY381" s="143">
        <f>AY91+AY96</f>
        <v>0</v>
      </c>
      <c r="AZ381" s="143">
        <f>AZ91+AZ96</f>
        <v>0</v>
      </c>
      <c r="BA381" s="143">
        <f>BA91+BA96</f>
        <v>0</v>
      </c>
      <c r="BB381" s="143">
        <f>BB91+BB96</f>
        <v>0</v>
      </c>
      <c r="BC381" s="143">
        <f t="shared" ref="BC381" si="806">BC91+BC96</f>
        <v>0</v>
      </c>
    </row>
    <row r="382" spans="1:55" ht="13">
      <c r="C382" s="365" t="s">
        <v>1</v>
      </c>
      <c r="D382" s="143">
        <f>D122+D123</f>
        <v>129536</v>
      </c>
      <c r="E382" s="143">
        <f t="shared" ref="E382:BC382" si="807">E122+E123</f>
        <v>4981</v>
      </c>
      <c r="F382" s="143">
        <f t="shared" si="807"/>
        <v>27293</v>
      </c>
      <c r="G382" s="143">
        <f t="shared" si="807"/>
        <v>1816</v>
      </c>
      <c r="H382" s="143">
        <f t="shared" si="807"/>
        <v>5791</v>
      </c>
      <c r="I382" s="143">
        <f t="shared" si="807"/>
        <v>17009</v>
      </c>
      <c r="J382" s="143">
        <f t="shared" si="807"/>
        <v>1620</v>
      </c>
      <c r="K382" s="143">
        <f t="shared" si="807"/>
        <v>0</v>
      </c>
      <c r="L382" s="143">
        <f t="shared" si="807"/>
        <v>188046</v>
      </c>
      <c r="M382" s="143">
        <f t="shared" si="807"/>
        <v>0</v>
      </c>
      <c r="N382" s="143">
        <f t="shared" si="807"/>
        <v>2410</v>
      </c>
      <c r="O382" s="143">
        <f t="shared" si="807"/>
        <v>12567</v>
      </c>
      <c r="P382" s="143">
        <f t="shared" si="807"/>
        <v>0</v>
      </c>
      <c r="Q382" s="143">
        <f t="shared" si="807"/>
        <v>0</v>
      </c>
      <c r="R382" s="143">
        <f t="shared" si="807"/>
        <v>5</v>
      </c>
      <c r="S382" s="143">
        <f t="shared" si="807"/>
        <v>5511</v>
      </c>
      <c r="T382" s="143">
        <f t="shared" si="807"/>
        <v>3434</v>
      </c>
      <c r="U382" s="143">
        <f t="shared" si="807"/>
        <v>34</v>
      </c>
      <c r="V382" s="143">
        <f t="shared" si="807"/>
        <v>0</v>
      </c>
      <c r="W382" s="143">
        <f t="shared" si="807"/>
        <v>0</v>
      </c>
      <c r="X382" s="143">
        <f t="shared" si="807"/>
        <v>0</v>
      </c>
      <c r="Y382" s="143">
        <f t="shared" si="807"/>
        <v>0</v>
      </c>
      <c r="Z382" s="143">
        <f t="shared" si="807"/>
        <v>23833</v>
      </c>
      <c r="AA382" s="143">
        <f t="shared" si="807"/>
        <v>6910</v>
      </c>
      <c r="AB382" s="143">
        <f t="shared" si="807"/>
        <v>75</v>
      </c>
      <c r="AC382" s="143">
        <f t="shared" si="807"/>
        <v>0</v>
      </c>
      <c r="AD382" s="143">
        <f t="shared" si="807"/>
        <v>0</v>
      </c>
      <c r="AE382" s="143">
        <f t="shared" si="807"/>
        <v>494</v>
      </c>
      <c r="AF382" s="143">
        <f t="shared" si="807"/>
        <v>0</v>
      </c>
      <c r="AG382" s="143">
        <f t="shared" si="807"/>
        <v>45930</v>
      </c>
      <c r="AH382" s="143">
        <f t="shared" si="807"/>
        <v>39834</v>
      </c>
      <c r="AI382" s="143">
        <f t="shared" si="807"/>
        <v>7438</v>
      </c>
      <c r="AJ382" s="143">
        <f t="shared" si="807"/>
        <v>5993</v>
      </c>
      <c r="AK382" s="143">
        <f t="shared" si="807"/>
        <v>783</v>
      </c>
      <c r="AL382" s="143">
        <f t="shared" si="807"/>
        <v>56</v>
      </c>
      <c r="AM382" s="143">
        <f t="shared" si="807"/>
        <v>6832</v>
      </c>
      <c r="AN382" s="143">
        <f t="shared" si="807"/>
        <v>240808</v>
      </c>
      <c r="AO382" s="143"/>
      <c r="AP382" s="143"/>
      <c r="AQ382" s="143">
        <f t="shared" si="807"/>
        <v>0</v>
      </c>
      <c r="AR382" s="143">
        <f t="shared" si="807"/>
        <v>2296.5</v>
      </c>
      <c r="AS382" s="143">
        <f t="shared" si="807"/>
        <v>7966.7999999999993</v>
      </c>
      <c r="AT382" s="143">
        <f t="shared" si="807"/>
        <v>495.86666666666667</v>
      </c>
      <c r="AU382" s="143">
        <f t="shared" si="807"/>
        <v>2277.3333333333335</v>
      </c>
      <c r="AV382" s="143">
        <f t="shared" si="807"/>
        <v>7768</v>
      </c>
      <c r="AW382" s="143"/>
      <c r="AX382" s="143">
        <f t="shared" si="807"/>
        <v>4990.5</v>
      </c>
      <c r="AY382" s="143">
        <f t="shared" si="807"/>
        <v>0</v>
      </c>
      <c r="AZ382" s="143">
        <f t="shared" si="807"/>
        <v>0</v>
      </c>
      <c r="BA382" s="143">
        <f t="shared" si="807"/>
        <v>2.5</v>
      </c>
      <c r="BB382" s="143">
        <f t="shared" si="807"/>
        <v>56</v>
      </c>
      <c r="BC382" s="143">
        <f t="shared" si="807"/>
        <v>0</v>
      </c>
    </row>
    <row r="383" spans="1:55" ht="13">
      <c r="C383" s="365" t="s">
        <v>0</v>
      </c>
      <c r="D383" s="143">
        <f t="shared" ref="D383:V383" si="808">(D125+D100)-(D382+D381)</f>
        <v>41406</v>
      </c>
      <c r="E383" s="143">
        <f t="shared" si="808"/>
        <v>21441</v>
      </c>
      <c r="F383" s="143">
        <f t="shared" si="808"/>
        <v>108263</v>
      </c>
      <c r="G383" s="143">
        <f t="shared" si="808"/>
        <v>216412</v>
      </c>
      <c r="H383" s="143">
        <f t="shared" si="808"/>
        <v>88081</v>
      </c>
      <c r="I383" s="143">
        <f t="shared" si="808"/>
        <v>103215</v>
      </c>
      <c r="J383" s="143">
        <f t="shared" si="808"/>
        <v>39980</v>
      </c>
      <c r="K383" s="143">
        <f t="shared" si="808"/>
        <v>58069</v>
      </c>
      <c r="L383" s="143">
        <f t="shared" si="808"/>
        <v>677236</v>
      </c>
      <c r="M383" s="143">
        <f t="shared" si="808"/>
        <v>2499</v>
      </c>
      <c r="N383" s="143">
        <f t="shared" si="808"/>
        <v>4691</v>
      </c>
      <c r="O383" s="143">
        <f t="shared" si="808"/>
        <v>15243</v>
      </c>
      <c r="P383" s="143">
        <f t="shared" si="808"/>
        <v>5035</v>
      </c>
      <c r="Q383" s="143">
        <f t="shared" si="808"/>
        <v>18156</v>
      </c>
      <c r="R383" s="143">
        <f t="shared" si="808"/>
        <v>14624</v>
      </c>
      <c r="S383" s="143">
        <f t="shared" si="808"/>
        <v>7188</v>
      </c>
      <c r="T383" s="143">
        <f t="shared" si="808"/>
        <v>5561</v>
      </c>
      <c r="U383" s="143">
        <f t="shared" si="808"/>
        <v>4724</v>
      </c>
      <c r="V383" s="143">
        <f t="shared" si="808"/>
        <v>6811</v>
      </c>
      <c r="W383" s="143">
        <f t="shared" ref="W383:X383" si="809">(W125+W100)-(W382+W381)</f>
        <v>3257</v>
      </c>
      <c r="X383" s="143">
        <f t="shared" si="809"/>
        <v>2318</v>
      </c>
      <c r="Y383" s="143">
        <f t="shared" ref="Y383:AN383" si="810">(Y125+Y100)-(Y382+Y381)</f>
        <v>8322</v>
      </c>
      <c r="Z383" s="143">
        <f t="shared" si="810"/>
        <v>26081</v>
      </c>
      <c r="AA383" s="143">
        <f t="shared" si="810"/>
        <v>21714</v>
      </c>
      <c r="AB383" s="143">
        <f t="shared" si="810"/>
        <v>3925</v>
      </c>
      <c r="AC383" s="143">
        <f t="shared" si="810"/>
        <v>6706</v>
      </c>
      <c r="AD383" s="143">
        <f t="shared" si="810"/>
        <v>11998</v>
      </c>
      <c r="AE383" s="143">
        <f t="shared" si="810"/>
        <v>3393</v>
      </c>
      <c r="AF383" s="143">
        <f t="shared" si="810"/>
        <v>7109</v>
      </c>
      <c r="AG383" s="143">
        <f t="shared" si="810"/>
        <v>188698</v>
      </c>
      <c r="AH383" s="143">
        <f t="shared" si="810"/>
        <v>65589</v>
      </c>
      <c r="AI383" s="143">
        <f t="shared" si="810"/>
        <v>46864</v>
      </c>
      <c r="AJ383" s="143">
        <f t="shared" si="810"/>
        <v>9626</v>
      </c>
      <c r="AK383" s="143">
        <f t="shared" si="810"/>
        <v>2146</v>
      </c>
      <c r="AL383" s="143">
        <f t="shared" si="810"/>
        <v>3348</v>
      </c>
      <c r="AM383" s="143">
        <f t="shared" si="810"/>
        <v>15120</v>
      </c>
      <c r="AN383" s="143">
        <f t="shared" si="810"/>
        <v>881054</v>
      </c>
      <c r="AQ383" s="143">
        <f>(AQ125+AQ100)-(AQ382+AQ381)</f>
        <v>7258.625</v>
      </c>
      <c r="AR383" s="143">
        <f>(AR125+AR100)-(AR382+AR381)</f>
        <v>9712.85</v>
      </c>
      <c r="AS383" s="143">
        <f>(AS125+AS100)-(AS382+AS381)</f>
        <v>13817</v>
      </c>
      <c r="AT383" s="143">
        <f>(AT125+AT100)-(AT382+AT381)</f>
        <v>3234.6000000000004</v>
      </c>
      <c r="AU383" s="143">
        <f>(AU125+AU100)-(AU382+AU381)</f>
        <v>5185</v>
      </c>
      <c r="AV383" s="143">
        <f t="shared" ref="AV383" si="811">(AV125+AV100)-(AV382+AV381)</f>
        <v>28817.645161290322</v>
      </c>
      <c r="AX383" s="143">
        <f>(AX125+AX100)-(AX382+AX381)</f>
        <v>73575.5</v>
      </c>
      <c r="AY383" s="143">
        <f>(AY125+AY100)-(AY382+AY381)</f>
        <v>7607.5</v>
      </c>
      <c r="AZ383" s="143">
        <f>(AZ125+AZ100)-(AZ382+AZ381)</f>
        <v>16317</v>
      </c>
      <c r="BA383" s="143">
        <f>(BA125+BA100)-(BA382+BA381)</f>
        <v>6003.5</v>
      </c>
      <c r="BB383" s="143">
        <f>(BB125+BB100)-(BB382+BB381)</f>
        <v>3969</v>
      </c>
      <c r="BC383" s="143">
        <f t="shared" ref="BC383" si="812">(BC125+BC100)-(BC382+BC381)</f>
        <v>15428</v>
      </c>
    </row>
  </sheetData>
  <hyperlinks>
    <hyperlink ref="AH8" location="Metro_ITPs" display="Metro ITP"/>
    <hyperlink ref="AI8" location="Regional_ITPs" display="Rural ITP"/>
    <hyperlink ref="L8" location="College_of_Education" display="Total Universitie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sheetPr>
  <dimension ref="A1:BC383"/>
  <sheetViews>
    <sheetView zoomScale="90" zoomScaleNormal="90" workbookViewId="0">
      <pane xSplit="3" ySplit="8" topLeftCell="D111"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1" width="10.26953125"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2005</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2005</v>
      </c>
      <c r="D8" s="10" t="s">
        <v>304</v>
      </c>
      <c r="E8" s="114" t="s">
        <v>305</v>
      </c>
      <c r="F8" s="114" t="s">
        <v>306</v>
      </c>
      <c r="G8" s="114" t="s">
        <v>307</v>
      </c>
      <c r="H8" s="114" t="s">
        <v>308</v>
      </c>
      <c r="I8" s="114" t="s">
        <v>327</v>
      </c>
      <c r="J8" s="114" t="s">
        <v>328</v>
      </c>
      <c r="K8" s="11" t="s">
        <v>309</v>
      </c>
      <c r="L8" s="145"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89532</v>
      </c>
      <c r="E11" s="117">
        <f t="shared" si="0"/>
        <v>17564</v>
      </c>
      <c r="F11" s="117">
        <f t="shared" si="0"/>
        <v>139336</v>
      </c>
      <c r="G11" s="117">
        <f t="shared" si="0"/>
        <v>240895.37059700003</v>
      </c>
      <c r="H11" s="117">
        <f t="shared" si="0"/>
        <v>87399</v>
      </c>
      <c r="I11" s="117">
        <f t="shared" si="0"/>
        <v>158371</v>
      </c>
      <c r="J11" s="117">
        <f t="shared" si="0"/>
        <v>67887</v>
      </c>
      <c r="K11" s="117">
        <f t="shared" si="0"/>
        <v>101835</v>
      </c>
      <c r="L11" s="97">
        <f t="shared" ref="L11:V11" si="1">L17+L26+L28+L33</f>
        <v>902819.37059699988</v>
      </c>
      <c r="M11" s="117">
        <f t="shared" si="1"/>
        <v>21713</v>
      </c>
      <c r="N11" s="117">
        <f t="shared" si="1"/>
        <v>20003</v>
      </c>
      <c r="O11" s="117">
        <f t="shared" si="1"/>
        <v>37649</v>
      </c>
      <c r="P11" s="117">
        <f t="shared" si="1"/>
        <v>18438</v>
      </c>
      <c r="Q11" s="117">
        <f t="shared" si="1"/>
        <v>44928</v>
      </c>
      <c r="R11" s="117">
        <f t="shared" si="1"/>
        <v>12868</v>
      </c>
      <c r="S11" s="117">
        <f t="shared" si="1"/>
        <v>26325.504999999997</v>
      </c>
      <c r="T11" s="117">
        <f t="shared" si="1"/>
        <v>27397.200000000001</v>
      </c>
      <c r="U11" s="117">
        <f t="shared" si="1"/>
        <v>25421</v>
      </c>
      <c r="V11" s="117">
        <f t="shared" si="1"/>
        <v>18314</v>
      </c>
      <c r="W11" s="117">
        <f t="shared" ref="W11:X11" si="2">W17+W26+W28+W33</f>
        <v>10985</v>
      </c>
      <c r="X11" s="117">
        <f t="shared" si="2"/>
        <v>6647</v>
      </c>
      <c r="Y11" s="117">
        <f t="shared" ref="Y11:AN11" si="3">Y17+Y26+Y28+Y33</f>
        <v>41483</v>
      </c>
      <c r="Z11" s="117">
        <f t="shared" si="3"/>
        <v>56181</v>
      </c>
      <c r="AA11" s="117">
        <f t="shared" si="3"/>
        <v>35492.740749999997</v>
      </c>
      <c r="AB11" s="117">
        <f t="shared" si="3"/>
        <v>17680</v>
      </c>
      <c r="AC11" s="117">
        <f t="shared" si="3"/>
        <v>45430</v>
      </c>
      <c r="AD11" s="117">
        <f t="shared" si="3"/>
        <v>22983</v>
      </c>
      <c r="AE11" s="117">
        <f t="shared" si="3"/>
        <v>9861</v>
      </c>
      <c r="AF11" s="117">
        <f t="shared" si="3"/>
        <v>20425.698</v>
      </c>
      <c r="AG11" s="97">
        <f t="shared" si="3"/>
        <v>520225.14374999999</v>
      </c>
      <c r="AH11" s="97">
        <f t="shared" si="3"/>
        <v>189640.2</v>
      </c>
      <c r="AI11" s="97">
        <f t="shared" si="3"/>
        <v>112195.74075</v>
      </c>
      <c r="AJ11" s="117">
        <f t="shared" si="3"/>
        <v>147227</v>
      </c>
      <c r="AK11" s="117">
        <f t="shared" si="3"/>
        <v>11363</v>
      </c>
      <c r="AL11" s="117">
        <f t="shared" si="3"/>
        <v>13035</v>
      </c>
      <c r="AM11" s="97">
        <f t="shared" si="3"/>
        <v>171625</v>
      </c>
      <c r="AN11" s="98">
        <f t="shared" si="3"/>
        <v>1594669.5143469998</v>
      </c>
      <c r="AQ11" s="43">
        <f>K11/AQ$5</f>
        <v>12729.375</v>
      </c>
      <c r="AR11" s="43">
        <f>AG11/AR$5</f>
        <v>26011.257187499999</v>
      </c>
      <c r="AS11" s="43">
        <f>AH11/AS$5</f>
        <v>37928.04</v>
      </c>
      <c r="AT11" s="43">
        <f>AI11/AT$5</f>
        <v>7479.71605</v>
      </c>
      <c r="AU11" s="43">
        <f>AM11/AU$5</f>
        <v>57208.333333333336</v>
      </c>
      <c r="AV11" s="44">
        <f>AN11/AV$5</f>
        <v>51440.952075709669</v>
      </c>
      <c r="AW11" s="122"/>
      <c r="AX11" s="43">
        <f t="shared" ref="AX11:AX18" si="4">MEDIAN($D11:$K11)</f>
        <v>95683.5</v>
      </c>
      <c r="AY11" s="43">
        <f t="shared" ref="AY11:BA18" si="5">MEDIAN($M11:$AF11)</f>
        <v>22348</v>
      </c>
      <c r="AZ11" s="43">
        <f>MEDIAN($AC11,$AD11,$Z11,$T11,$O11,Q11,AF11)</f>
        <v>37649</v>
      </c>
      <c r="BA11" s="43">
        <f>MEDIAN(M11,N11,P11,R11,S11,U11,V11,Y11,AA11,AB11,AE11,W11,X11)</f>
        <v>18438</v>
      </c>
      <c r="BB11" s="43">
        <f t="shared" ref="BB11:BB23" si="6">MEDIAN($AJ11:$AL11)</f>
        <v>13035</v>
      </c>
      <c r="BC11" s="44">
        <f>MEDIAN(D11:K11,M11:AF11,AJ11:AL11)</f>
        <v>26325.504999999997</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83092</v>
      </c>
      <c r="E13" s="160">
        <v>16242</v>
      </c>
      <c r="F13" s="160">
        <v>133673</v>
      </c>
      <c r="G13" s="160">
        <v>224349.39976900001</v>
      </c>
      <c r="H13" s="144">
        <v>81744</v>
      </c>
      <c r="I13" s="144">
        <v>147129</v>
      </c>
      <c r="J13" s="160">
        <v>56957</v>
      </c>
      <c r="K13" s="144">
        <v>97154</v>
      </c>
      <c r="L13" s="43">
        <f>+SUM(D13:K13)</f>
        <v>840340.39976900001</v>
      </c>
      <c r="M13" s="160">
        <v>21509</v>
      </c>
      <c r="N13" s="160">
        <v>18512</v>
      </c>
      <c r="O13" s="160">
        <v>35544</v>
      </c>
      <c r="P13" s="160">
        <v>17879</v>
      </c>
      <c r="Q13" s="160">
        <v>38860</v>
      </c>
      <c r="R13" s="160">
        <v>11832</v>
      </c>
      <c r="S13" s="160">
        <v>24465.048999999999</v>
      </c>
      <c r="T13" s="160">
        <v>25824.5</v>
      </c>
      <c r="U13" s="160">
        <v>22787</v>
      </c>
      <c r="V13" s="144">
        <v>18314</v>
      </c>
      <c r="W13" s="144">
        <v>8716</v>
      </c>
      <c r="X13" s="144">
        <v>6523</v>
      </c>
      <c r="Y13" s="160">
        <v>39071</v>
      </c>
      <c r="Z13" s="160">
        <v>53728</v>
      </c>
      <c r="AA13" s="160">
        <v>33446</v>
      </c>
      <c r="AB13" s="160">
        <v>16696</v>
      </c>
      <c r="AC13" s="160">
        <v>41683</v>
      </c>
      <c r="AD13" s="160">
        <v>18769</v>
      </c>
      <c r="AE13" s="160">
        <v>8989</v>
      </c>
      <c r="AF13" s="160">
        <v>20425.698</v>
      </c>
      <c r="AG13" s="43">
        <f>+SUM(M13:AF13)</f>
        <v>483573.24699999997</v>
      </c>
      <c r="AH13" s="43">
        <f t="shared" ref="AH13:AI17" si="7">AC13+AD13+Z13+T13+O13</f>
        <v>175548.5</v>
      </c>
      <c r="AI13" s="43">
        <f t="shared" si="7"/>
        <v>101870</v>
      </c>
      <c r="AJ13" s="144">
        <v>147208</v>
      </c>
      <c r="AK13" s="144">
        <v>10778</v>
      </c>
      <c r="AL13" s="160">
        <v>12535</v>
      </c>
      <c r="AM13" s="43">
        <f>+SUM(AJ13:AL13)</f>
        <v>170521</v>
      </c>
      <c r="AN13" s="44">
        <f>+AM13+AG13+L13</f>
        <v>1494434.646769</v>
      </c>
      <c r="AQ13" s="43">
        <f>K13/AQ$5</f>
        <v>12144.25</v>
      </c>
      <c r="AR13" s="43">
        <f t="shared" ref="AR13:AT17" si="8">AG13/AR$5</f>
        <v>24178.662349999999</v>
      </c>
      <c r="AS13" s="43">
        <f t="shared" si="8"/>
        <v>35109.699999999997</v>
      </c>
      <c r="AT13" s="43">
        <f t="shared" si="8"/>
        <v>6791.333333333333</v>
      </c>
      <c r="AU13" s="43">
        <f t="shared" ref="AU13:AV17" si="9">AM13/AU$5</f>
        <v>56840.333333333336</v>
      </c>
      <c r="AV13" s="44">
        <f t="shared" si="9"/>
        <v>48207.569250612905</v>
      </c>
      <c r="AW13" s="122"/>
      <c r="AX13" s="43">
        <f t="shared" si="4"/>
        <v>90123</v>
      </c>
      <c r="AY13" s="43">
        <f t="shared" si="5"/>
        <v>20967.349000000002</v>
      </c>
      <c r="AZ13" s="43">
        <f>MEDIAN($AC13,$AD13,$Z13,$T13,$O13,Q13,AF13)</f>
        <v>35544</v>
      </c>
      <c r="BA13" s="43">
        <f>MEDIAN(M13,N13,P13,R13,S13,U13,V13,Y13,AA13,AB13,AE13,W13,X13)</f>
        <v>18314</v>
      </c>
      <c r="BB13" s="43">
        <f t="shared" si="6"/>
        <v>12535</v>
      </c>
      <c r="BC13" s="44">
        <f>MEDIAN(D13:K13,M13:AF13,AJ13:AL13)</f>
        <v>24465.048999999999</v>
      </c>
    </row>
    <row r="14" spans="1:55" s="204" customFormat="1">
      <c r="A14" s="199"/>
      <c r="B14" s="200"/>
      <c r="C14" s="201" t="s">
        <v>280</v>
      </c>
      <c r="D14" s="144">
        <v>634</v>
      </c>
      <c r="E14" s="160">
        <v>0</v>
      </c>
      <c r="F14" s="160">
        <v>0</v>
      </c>
      <c r="G14" s="160">
        <v>0</v>
      </c>
      <c r="H14" s="144">
        <v>0</v>
      </c>
      <c r="I14" s="144">
        <v>2815</v>
      </c>
      <c r="J14" s="160">
        <v>0</v>
      </c>
      <c r="K14" s="144">
        <v>0</v>
      </c>
      <c r="L14" s="43">
        <f>+SUM(D14:K14)</f>
        <v>3449</v>
      </c>
      <c r="M14" s="160">
        <v>0</v>
      </c>
      <c r="N14" s="160">
        <v>0</v>
      </c>
      <c r="O14" s="160">
        <v>0</v>
      </c>
      <c r="P14" s="160">
        <v>250</v>
      </c>
      <c r="Q14" s="160">
        <v>0</v>
      </c>
      <c r="R14" s="160">
        <v>0</v>
      </c>
      <c r="S14" s="160">
        <v>0</v>
      </c>
      <c r="T14" s="160">
        <v>0</v>
      </c>
      <c r="U14" s="160">
        <v>0</v>
      </c>
      <c r="V14" s="144">
        <v>0</v>
      </c>
      <c r="W14" s="144">
        <v>0</v>
      </c>
      <c r="X14" s="144">
        <v>0</v>
      </c>
      <c r="Y14" s="160">
        <v>0</v>
      </c>
      <c r="Z14" s="160">
        <v>0</v>
      </c>
      <c r="AA14" s="160">
        <v>0</v>
      </c>
      <c r="AB14" s="160">
        <v>0</v>
      </c>
      <c r="AC14" s="160">
        <v>0</v>
      </c>
      <c r="AD14" s="160">
        <v>0</v>
      </c>
      <c r="AE14" s="160">
        <v>0</v>
      </c>
      <c r="AF14" s="160">
        <v>0</v>
      </c>
      <c r="AG14" s="43">
        <f>+SUM(M14:AF14)</f>
        <v>250</v>
      </c>
      <c r="AH14" s="43">
        <f t="shared" si="7"/>
        <v>0</v>
      </c>
      <c r="AI14" s="43">
        <f t="shared" si="7"/>
        <v>250</v>
      </c>
      <c r="AJ14" s="144">
        <v>0</v>
      </c>
      <c r="AK14" s="144">
        <v>0</v>
      </c>
      <c r="AL14" s="160">
        <v>0</v>
      </c>
      <c r="AM14" s="43">
        <f>+SUM(AJ14:AL14)</f>
        <v>0</v>
      </c>
      <c r="AN14" s="44">
        <f>+AM14+AG14+L14</f>
        <v>3699</v>
      </c>
      <c r="AQ14" s="43">
        <f>K14/AQ$5</f>
        <v>0</v>
      </c>
      <c r="AR14" s="43">
        <f t="shared" si="8"/>
        <v>12.5</v>
      </c>
      <c r="AS14" s="43">
        <f t="shared" si="8"/>
        <v>0</v>
      </c>
      <c r="AT14" s="43">
        <f t="shared" si="8"/>
        <v>16.666666666666668</v>
      </c>
      <c r="AU14" s="43">
        <f t="shared" si="9"/>
        <v>0</v>
      </c>
      <c r="AV14" s="44">
        <f t="shared" si="9"/>
        <v>119.3225806451613</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48</v>
      </c>
      <c r="E15" s="160">
        <v>0</v>
      </c>
      <c r="F15" s="160">
        <v>0</v>
      </c>
      <c r="G15" s="160">
        <v>0</v>
      </c>
      <c r="H15" s="144">
        <v>0</v>
      </c>
      <c r="I15" s="144">
        <v>0</v>
      </c>
      <c r="J15" s="160">
        <v>0</v>
      </c>
      <c r="K15" s="144">
        <v>0</v>
      </c>
      <c r="L15" s="43"/>
      <c r="M15" s="160">
        <v>204</v>
      </c>
      <c r="N15" s="160">
        <v>476</v>
      </c>
      <c r="O15" s="160">
        <v>1327</v>
      </c>
      <c r="P15" s="160">
        <v>203</v>
      </c>
      <c r="Q15" s="160">
        <v>2819</v>
      </c>
      <c r="R15" s="160">
        <v>175</v>
      </c>
      <c r="S15" s="160">
        <v>674.88900000000001</v>
      </c>
      <c r="T15" s="160">
        <v>318.89999999999998</v>
      </c>
      <c r="U15" s="160">
        <v>1333</v>
      </c>
      <c r="V15" s="144">
        <v>0</v>
      </c>
      <c r="W15" s="144">
        <v>23</v>
      </c>
      <c r="X15" s="144">
        <v>124</v>
      </c>
      <c r="Y15" s="160">
        <v>1264</v>
      </c>
      <c r="Z15" s="160">
        <v>660</v>
      </c>
      <c r="AA15" s="160">
        <v>540.18115</v>
      </c>
      <c r="AB15" s="160">
        <v>798</v>
      </c>
      <c r="AC15" s="160">
        <v>2968</v>
      </c>
      <c r="AD15" s="160">
        <v>3092</v>
      </c>
      <c r="AE15" s="160">
        <v>276</v>
      </c>
      <c r="AF15" s="160">
        <v>0</v>
      </c>
      <c r="AG15" s="43">
        <f>+SUM(M15:AF15)</f>
        <v>17275.970150000001</v>
      </c>
      <c r="AH15" s="43">
        <f t="shared" si="7"/>
        <v>8365.9</v>
      </c>
      <c r="AI15" s="43">
        <f t="shared" si="7"/>
        <v>5444.1811500000003</v>
      </c>
      <c r="AJ15" s="144">
        <v>0</v>
      </c>
      <c r="AK15" s="144">
        <v>0</v>
      </c>
      <c r="AL15" s="160">
        <v>0</v>
      </c>
      <c r="AM15" s="43">
        <f>+SUM(AJ15:AL15)</f>
        <v>0</v>
      </c>
      <c r="AN15" s="44">
        <f>+AM15+AG15+L15</f>
        <v>17275.970150000001</v>
      </c>
      <c r="AQ15" s="43">
        <f>K15/AQ$5</f>
        <v>0</v>
      </c>
      <c r="AR15" s="43">
        <f t="shared" si="8"/>
        <v>863.79850750000003</v>
      </c>
      <c r="AS15" s="43">
        <f t="shared" si="8"/>
        <v>1673.1799999999998</v>
      </c>
      <c r="AT15" s="43">
        <f t="shared" si="8"/>
        <v>362.94541000000004</v>
      </c>
      <c r="AU15" s="43">
        <f t="shared" si="9"/>
        <v>0</v>
      </c>
      <c r="AV15" s="44">
        <f t="shared" si="9"/>
        <v>557.28935967741938</v>
      </c>
      <c r="AW15" s="122"/>
      <c r="AX15" s="43">
        <f t="shared" si="4"/>
        <v>0</v>
      </c>
      <c r="AY15" s="43">
        <f t="shared" si="5"/>
        <v>508.090575</v>
      </c>
      <c r="AZ15" s="43">
        <f>MEDIAN($AC15,$AD15,$Z15,$T15,$O15,Q15,AF15)</f>
        <v>1327</v>
      </c>
      <c r="BA15" s="43">
        <f t="shared" si="10"/>
        <v>276</v>
      </c>
      <c r="BB15" s="43">
        <f t="shared" si="6"/>
        <v>0</v>
      </c>
      <c r="BC15" s="44">
        <f t="shared" si="11"/>
        <v>175</v>
      </c>
    </row>
    <row r="16" spans="1:55" s="204" customFormat="1">
      <c r="A16" s="199"/>
      <c r="B16" s="200"/>
      <c r="C16" s="201" t="s">
        <v>278</v>
      </c>
      <c r="D16" s="144">
        <v>3746</v>
      </c>
      <c r="E16" s="160">
        <v>0</v>
      </c>
      <c r="F16" s="160">
        <v>0</v>
      </c>
      <c r="G16" s="160">
        <v>1854.70381</v>
      </c>
      <c r="H16" s="144">
        <v>972</v>
      </c>
      <c r="I16" s="144">
        <v>0</v>
      </c>
      <c r="J16" s="160">
        <v>8026</v>
      </c>
      <c r="K16" s="144">
        <v>0</v>
      </c>
      <c r="L16" s="43">
        <f>+SUM(D16:K16)</f>
        <v>14598.703809999999</v>
      </c>
      <c r="M16" s="160">
        <v>0</v>
      </c>
      <c r="N16" s="160">
        <v>1015</v>
      </c>
      <c r="O16" s="160">
        <v>449</v>
      </c>
      <c r="P16" s="160">
        <v>106</v>
      </c>
      <c r="Q16" s="160">
        <v>2736</v>
      </c>
      <c r="R16" s="160">
        <v>611</v>
      </c>
      <c r="S16" s="160">
        <v>641.56700000000001</v>
      </c>
      <c r="T16" s="160">
        <v>1253.8</v>
      </c>
      <c r="U16" s="160">
        <v>307</v>
      </c>
      <c r="V16" s="144">
        <v>0</v>
      </c>
      <c r="W16" s="144">
        <v>1443</v>
      </c>
      <c r="X16" s="144">
        <v>0</v>
      </c>
      <c r="Y16" s="160">
        <v>378</v>
      </c>
      <c r="Z16" s="160">
        <v>748</v>
      </c>
      <c r="AA16" s="160">
        <v>1239.89294</v>
      </c>
      <c r="AB16" s="160">
        <v>186</v>
      </c>
      <c r="AC16" s="160">
        <v>260</v>
      </c>
      <c r="AD16" s="160">
        <v>1122</v>
      </c>
      <c r="AE16" s="160">
        <v>374</v>
      </c>
      <c r="AF16" s="160">
        <v>0</v>
      </c>
      <c r="AG16" s="43">
        <f>+SUM(M16:AF16)</f>
        <v>12870.25994</v>
      </c>
      <c r="AH16" s="43">
        <f t="shared" si="7"/>
        <v>3832.8</v>
      </c>
      <c r="AI16" s="43">
        <f t="shared" si="7"/>
        <v>3148.8929399999997</v>
      </c>
      <c r="AJ16" s="144">
        <v>19</v>
      </c>
      <c r="AK16" s="144">
        <v>585</v>
      </c>
      <c r="AL16" s="160">
        <v>500</v>
      </c>
      <c r="AM16" s="43">
        <f>+SUM(AJ16:AL16)</f>
        <v>1104</v>
      </c>
      <c r="AN16" s="44">
        <f>+AM16+AG16+L16</f>
        <v>28572.963749999999</v>
      </c>
      <c r="AQ16" s="43">
        <f>K16/AQ$5</f>
        <v>0</v>
      </c>
      <c r="AR16" s="43">
        <f t="shared" si="8"/>
        <v>643.51299700000004</v>
      </c>
      <c r="AS16" s="43">
        <f t="shared" si="8"/>
        <v>766.56000000000006</v>
      </c>
      <c r="AT16" s="43">
        <f t="shared" si="8"/>
        <v>209.92619599999998</v>
      </c>
      <c r="AU16" s="43">
        <f t="shared" si="9"/>
        <v>368</v>
      </c>
      <c r="AV16" s="44">
        <f t="shared" si="9"/>
        <v>921.70850806451608</v>
      </c>
      <c r="AW16" s="122"/>
      <c r="AX16" s="43">
        <f t="shared" si="4"/>
        <v>486</v>
      </c>
      <c r="AY16" s="43">
        <f t="shared" si="5"/>
        <v>413.5</v>
      </c>
      <c r="AZ16" s="43">
        <f>MEDIAN($AC16,$AD16,$Z16,$T16,$O16,Q16,AF16)</f>
        <v>748</v>
      </c>
      <c r="BA16" s="43">
        <f t="shared" si="10"/>
        <v>374</v>
      </c>
      <c r="BB16" s="43">
        <f t="shared" si="6"/>
        <v>500</v>
      </c>
      <c r="BC16" s="44">
        <f t="shared" si="11"/>
        <v>449</v>
      </c>
    </row>
    <row r="17" spans="1:55" s="204" customFormat="1">
      <c r="A17" s="199"/>
      <c r="B17" s="200"/>
      <c r="C17" s="210" t="s">
        <v>277</v>
      </c>
      <c r="D17" s="46">
        <f t="shared" ref="D17:K17" si="12">SUM(D13:D16)</f>
        <v>87520</v>
      </c>
      <c r="E17" s="118">
        <f t="shared" si="12"/>
        <v>16242</v>
      </c>
      <c r="F17" s="118">
        <f t="shared" si="12"/>
        <v>133673</v>
      </c>
      <c r="G17" s="118">
        <f t="shared" si="12"/>
        <v>226204.10357900002</v>
      </c>
      <c r="H17" s="118">
        <f t="shared" si="12"/>
        <v>82716</v>
      </c>
      <c r="I17" s="118">
        <f t="shared" si="12"/>
        <v>149944</v>
      </c>
      <c r="J17" s="118">
        <f t="shared" si="12"/>
        <v>64983</v>
      </c>
      <c r="K17" s="118">
        <f t="shared" si="12"/>
        <v>97154</v>
      </c>
      <c r="L17" s="45">
        <f>+SUM(D17:K17)</f>
        <v>858436.10357899999</v>
      </c>
      <c r="M17" s="118">
        <f t="shared" ref="M17:X17" si="13">SUM(M13:M16)</f>
        <v>21713</v>
      </c>
      <c r="N17" s="118">
        <f t="shared" si="13"/>
        <v>20003</v>
      </c>
      <c r="O17" s="118">
        <f t="shared" si="13"/>
        <v>37320</v>
      </c>
      <c r="P17" s="118">
        <f t="shared" si="13"/>
        <v>18438</v>
      </c>
      <c r="Q17" s="118">
        <f t="shared" si="13"/>
        <v>44415</v>
      </c>
      <c r="R17" s="118">
        <f t="shared" si="13"/>
        <v>12618</v>
      </c>
      <c r="S17" s="118">
        <f t="shared" si="13"/>
        <v>25781.504999999997</v>
      </c>
      <c r="T17" s="118">
        <f t="shared" si="13"/>
        <v>27397.200000000001</v>
      </c>
      <c r="U17" s="118">
        <f t="shared" si="13"/>
        <v>24427</v>
      </c>
      <c r="V17" s="118">
        <f t="shared" si="13"/>
        <v>18314</v>
      </c>
      <c r="W17" s="118">
        <f t="shared" si="13"/>
        <v>10182</v>
      </c>
      <c r="X17" s="118">
        <f t="shared" si="13"/>
        <v>6647</v>
      </c>
      <c r="Y17" s="118">
        <f t="shared" ref="Y17:AF17" si="14">SUM(Y13:Y16)</f>
        <v>40713</v>
      </c>
      <c r="Z17" s="118">
        <f t="shared" si="14"/>
        <v>55136</v>
      </c>
      <c r="AA17" s="118">
        <f t="shared" si="14"/>
        <v>35226.074089999995</v>
      </c>
      <c r="AB17" s="118">
        <f t="shared" si="14"/>
        <v>17680</v>
      </c>
      <c r="AC17" s="118">
        <f t="shared" si="14"/>
        <v>44911</v>
      </c>
      <c r="AD17" s="118">
        <f t="shared" si="14"/>
        <v>22983</v>
      </c>
      <c r="AE17" s="118">
        <f t="shared" si="14"/>
        <v>9639</v>
      </c>
      <c r="AF17" s="118">
        <f t="shared" si="14"/>
        <v>20425.698</v>
      </c>
      <c r="AG17" s="45">
        <f>+SUM(M17:AF17)</f>
        <v>513969.47709</v>
      </c>
      <c r="AH17" s="45">
        <f t="shared" si="7"/>
        <v>187747.20000000001</v>
      </c>
      <c r="AI17" s="45">
        <f t="shared" si="7"/>
        <v>110713.07408999999</v>
      </c>
      <c r="AJ17" s="118">
        <f>SUM(AJ13:AJ16)</f>
        <v>147227</v>
      </c>
      <c r="AK17" s="118">
        <f>SUM(AK13:AK16)</f>
        <v>11363</v>
      </c>
      <c r="AL17" s="118">
        <f>SUM(AL13:AL16)</f>
        <v>13035</v>
      </c>
      <c r="AM17" s="45">
        <f>+SUM(AJ17:AL17)</f>
        <v>171625</v>
      </c>
      <c r="AN17" s="211">
        <f>+AM17+AG17+L17</f>
        <v>1544030.5806689998</v>
      </c>
      <c r="AQ17" s="45">
        <f>K17/AQ$5</f>
        <v>12144.25</v>
      </c>
      <c r="AR17" s="45">
        <f t="shared" si="8"/>
        <v>25698.4738545</v>
      </c>
      <c r="AS17" s="45">
        <f t="shared" si="8"/>
        <v>37549.440000000002</v>
      </c>
      <c r="AT17" s="45">
        <f t="shared" si="8"/>
        <v>7380.8716059999997</v>
      </c>
      <c r="AU17" s="45">
        <f t="shared" si="9"/>
        <v>57208.333333333336</v>
      </c>
      <c r="AV17" s="211">
        <f t="shared" si="9"/>
        <v>49807.438086096765</v>
      </c>
      <c r="AW17" s="122"/>
      <c r="AX17" s="45">
        <f t="shared" si="4"/>
        <v>92337</v>
      </c>
      <c r="AY17" s="45">
        <f t="shared" si="5"/>
        <v>22348</v>
      </c>
      <c r="AZ17" s="45">
        <f>MEDIAN($AC17,$AD17,$Z17,$T17,$O17,Q17,AF17)</f>
        <v>37320</v>
      </c>
      <c r="BA17" s="45">
        <f t="shared" si="10"/>
        <v>18438</v>
      </c>
      <c r="BB17" s="45">
        <f t="shared" si="6"/>
        <v>13035</v>
      </c>
      <c r="BC17" s="211">
        <f t="shared" si="11"/>
        <v>25781.504999999997</v>
      </c>
    </row>
    <row r="18" spans="1:55" s="204" customFormat="1">
      <c r="A18" s="199"/>
      <c r="B18" s="200"/>
      <c r="C18" s="212" t="s">
        <v>259</v>
      </c>
      <c r="D18" s="213">
        <f t="shared" ref="D18:X18" si="15">+D17/D$42</f>
        <v>0.44017945158629568</v>
      </c>
      <c r="E18" s="214">
        <f t="shared" si="15"/>
        <v>0.1960386718325669</v>
      </c>
      <c r="F18" s="214">
        <f t="shared" si="15"/>
        <v>0.37934332254952041</v>
      </c>
      <c r="G18" s="214">
        <f t="shared" si="15"/>
        <v>0.34717457724512424</v>
      </c>
      <c r="H18" s="119">
        <f t="shared" si="15"/>
        <v>0.4184126662957155</v>
      </c>
      <c r="I18" s="119">
        <f t="shared" si="15"/>
        <v>0.30582841105635872</v>
      </c>
      <c r="J18" s="214">
        <f t="shared" si="15"/>
        <v>0.36140015238391848</v>
      </c>
      <c r="K18" s="119">
        <f t="shared" si="15"/>
        <v>0.40872872300145563</v>
      </c>
      <c r="L18" s="84">
        <f t="shared" si="15"/>
        <v>0.35901286619913958</v>
      </c>
      <c r="M18" s="214">
        <f t="shared" si="15"/>
        <v>0.80222419271410628</v>
      </c>
      <c r="N18" s="215">
        <f t="shared" si="15"/>
        <v>0.67737893667456828</v>
      </c>
      <c r="O18" s="214">
        <f t="shared" si="15"/>
        <v>0.54484137991444881</v>
      </c>
      <c r="P18" s="214">
        <f t="shared" si="15"/>
        <v>0.57562985857450599</v>
      </c>
      <c r="Q18" s="214">
        <f t="shared" si="15"/>
        <v>0.53936391125359762</v>
      </c>
      <c r="R18" s="214">
        <f t="shared" si="15"/>
        <v>0.50807328367223681</v>
      </c>
      <c r="S18" s="214">
        <f t="shared" si="15"/>
        <v>0.7936896734471659</v>
      </c>
      <c r="T18" s="214">
        <f t="shared" si="15"/>
        <v>0.62325572930647755</v>
      </c>
      <c r="U18" s="214">
        <f t="shared" si="15"/>
        <v>0.73737434720922512</v>
      </c>
      <c r="V18" s="119">
        <f t="shared" si="15"/>
        <v>0.76817247598674554</v>
      </c>
      <c r="W18" s="119">
        <f t="shared" si="15"/>
        <v>0.62913989125061787</v>
      </c>
      <c r="X18" s="119">
        <f t="shared" si="15"/>
        <v>0.79462044231918705</v>
      </c>
      <c r="Y18" s="214">
        <f t="shared" ref="Y18:AN18" si="16">+Y17/Y$42</f>
        <v>0.67516293262134952</v>
      </c>
      <c r="Z18" s="215">
        <f t="shared" si="16"/>
        <v>0.4995515126255991</v>
      </c>
      <c r="AA18" s="214">
        <f t="shared" si="16"/>
        <v>0.625196544263808</v>
      </c>
      <c r="AB18" s="214">
        <f t="shared" si="16"/>
        <v>0.64544392523364491</v>
      </c>
      <c r="AC18" s="214">
        <f t="shared" si="16"/>
        <v>0.6473750972986998</v>
      </c>
      <c r="AD18" s="214">
        <f t="shared" si="16"/>
        <v>0.59289547002373333</v>
      </c>
      <c r="AE18" s="215">
        <f t="shared" si="16"/>
        <v>0.48595916309553822</v>
      </c>
      <c r="AF18" s="215">
        <f t="shared" si="16"/>
        <v>0.48652589648950156</v>
      </c>
      <c r="AG18" s="84">
        <f t="shared" si="16"/>
        <v>0.60707824458702886</v>
      </c>
      <c r="AH18" s="84">
        <f t="shared" si="16"/>
        <v>0.56727343924206908</v>
      </c>
      <c r="AI18" s="84">
        <f t="shared" si="16"/>
        <v>0.61472770328871018</v>
      </c>
      <c r="AJ18" s="214">
        <f t="shared" si="16"/>
        <v>0.89294508667014394</v>
      </c>
      <c r="AK18" s="119">
        <f t="shared" si="16"/>
        <v>0.59751801020139872</v>
      </c>
      <c r="AL18" s="214">
        <f t="shared" si="16"/>
        <v>0.80462962962962958</v>
      </c>
      <c r="AM18" s="84">
        <f t="shared" si="16"/>
        <v>0.85771758414752997</v>
      </c>
      <c r="AN18" s="86">
        <f t="shared" si="16"/>
        <v>0.44913016284254714</v>
      </c>
      <c r="AQ18" s="84">
        <f t="shared" ref="AQ18:AV18" si="17">+AQ17/AQ$42</f>
        <v>0.40872872300145563</v>
      </c>
      <c r="AR18" s="84">
        <f t="shared" si="17"/>
        <v>0.60707824458702886</v>
      </c>
      <c r="AS18" s="84">
        <f t="shared" si="17"/>
        <v>0.56727343924206919</v>
      </c>
      <c r="AT18" s="84">
        <f t="shared" si="17"/>
        <v>0.61472770328871018</v>
      </c>
      <c r="AU18" s="84">
        <f t="shared" si="17"/>
        <v>0.85771758414753008</v>
      </c>
      <c r="AV18" s="86">
        <f t="shared" si="17"/>
        <v>0.44913016284254709</v>
      </c>
      <c r="AW18" s="85"/>
      <c r="AX18" s="84">
        <f t="shared" si="4"/>
        <v>0.37037173746671948</v>
      </c>
      <c r="AY18" s="84">
        <f t="shared" si="5"/>
        <v>0.62716821775721288</v>
      </c>
      <c r="AZ18" s="84">
        <f t="shared" si="5"/>
        <v>0.62716821775721288</v>
      </c>
      <c r="BA18" s="84">
        <f t="shared" si="5"/>
        <v>0.62716821775721288</v>
      </c>
      <c r="BB18" s="84">
        <f t="shared" si="6"/>
        <v>0.80462962962962958</v>
      </c>
      <c r="BC18" s="86">
        <f t="shared" ref="BC18" si="18">+BC17/BC$42</f>
        <v>0.58650047090190227</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34377</v>
      </c>
      <c r="E20" s="160">
        <v>5778</v>
      </c>
      <c r="F20" s="160">
        <v>62169</v>
      </c>
      <c r="G20" s="160">
        <v>97203.312950000007</v>
      </c>
      <c r="H20" s="144">
        <v>34590</v>
      </c>
      <c r="I20" s="144">
        <v>63878</v>
      </c>
      <c r="J20" s="160">
        <v>27172</v>
      </c>
      <c r="K20" s="144">
        <v>44724</v>
      </c>
      <c r="L20" s="43">
        <f>+SUM(D20:K20)</f>
        <v>369891.31294999999</v>
      </c>
      <c r="M20" s="160">
        <v>2822</v>
      </c>
      <c r="N20" s="160">
        <v>5730</v>
      </c>
      <c r="O20" s="160">
        <v>12604</v>
      </c>
      <c r="P20" s="160">
        <v>7081</v>
      </c>
      <c r="Q20" s="160">
        <v>22318</v>
      </c>
      <c r="R20" s="160">
        <v>4197</v>
      </c>
      <c r="S20" s="160">
        <v>3695.6</v>
      </c>
      <c r="T20" s="160">
        <v>9923.2000000000007</v>
      </c>
      <c r="U20" s="160">
        <v>3177</v>
      </c>
      <c r="V20" s="144">
        <v>3470</v>
      </c>
      <c r="W20" s="144">
        <v>3998</v>
      </c>
      <c r="X20" s="144">
        <v>378</v>
      </c>
      <c r="Y20" s="160">
        <v>14351</v>
      </c>
      <c r="Z20" s="160">
        <v>23281</v>
      </c>
      <c r="AA20" s="160">
        <v>11344.634959999999</v>
      </c>
      <c r="AB20" s="160">
        <v>4485</v>
      </c>
      <c r="AC20" s="160">
        <v>11036</v>
      </c>
      <c r="AD20" s="160">
        <v>7055</v>
      </c>
      <c r="AE20" s="160">
        <v>3207</v>
      </c>
      <c r="AF20" s="160">
        <v>6584.3940000000002</v>
      </c>
      <c r="AG20" s="43">
        <f>+SUM(M20:AF20)</f>
        <v>160737.82895999998</v>
      </c>
      <c r="AH20" s="43">
        <f t="shared" ref="AH20:AI23" si="19">AC20+AD20+Z20+T20+O20</f>
        <v>63899.199999999997</v>
      </c>
      <c r="AI20" s="43">
        <f t="shared" si="19"/>
        <v>31864.634959999999</v>
      </c>
      <c r="AJ20" s="144">
        <v>5383</v>
      </c>
      <c r="AK20" s="144">
        <v>5953</v>
      </c>
      <c r="AL20" s="160">
        <v>1696</v>
      </c>
      <c r="AM20" s="43">
        <f>+SUM(AJ20:AL20)</f>
        <v>13032</v>
      </c>
      <c r="AN20" s="44">
        <f>+AM20+AG20+L20</f>
        <v>543661.14191000001</v>
      </c>
      <c r="AQ20" s="43">
        <f t="shared" ref="AQ20:AQ22" si="20">K20/AQ$5</f>
        <v>5590.5</v>
      </c>
      <c r="AR20" s="43">
        <f t="shared" ref="AR20:AT22" si="21">AG20/AR$5</f>
        <v>8036.8914479999994</v>
      </c>
      <c r="AS20" s="43">
        <f t="shared" si="21"/>
        <v>12779.84</v>
      </c>
      <c r="AT20" s="43">
        <f t="shared" si="21"/>
        <v>2124.3089973333331</v>
      </c>
      <c r="AU20" s="43">
        <f t="shared" ref="AU20:AV22" si="22">AM20/AU$5</f>
        <v>4344</v>
      </c>
      <c r="AV20" s="44">
        <f t="shared" si="22"/>
        <v>17537.45619064516</v>
      </c>
      <c r="AW20" s="122"/>
      <c r="AX20" s="43">
        <f>MEDIAN($D20:$K20)</f>
        <v>39657</v>
      </c>
      <c r="AY20" s="43">
        <f>MEDIAN($M20:$AF20)</f>
        <v>6157.1970000000001</v>
      </c>
      <c r="AZ20" s="43">
        <f>MEDIAN($AC20,$AD20,$Z20,$T20,$O20,Q20,AF20)</f>
        <v>11036</v>
      </c>
      <c r="BA20" s="43">
        <f t="shared" ref="BA20:BA23" si="23">MEDIAN(M20,N20,P20,R20,S20,U20,V20,Y20,AA20,AB20,AE20,W20,X20)</f>
        <v>3998</v>
      </c>
      <c r="BB20" s="43">
        <f t="shared" si="6"/>
        <v>5383</v>
      </c>
      <c r="BC20" s="44">
        <f t="shared" ref="BC20:BC23" si="24">MEDIAN(D20:K20,M20:AF20,AJ20:AL20)</f>
        <v>7055</v>
      </c>
    </row>
    <row r="21" spans="1:55" s="204" customFormat="1">
      <c r="A21" s="199"/>
      <c r="B21" s="200"/>
      <c r="C21" s="201" t="s">
        <v>274</v>
      </c>
      <c r="D21" s="144">
        <v>997</v>
      </c>
      <c r="E21" s="160">
        <v>0</v>
      </c>
      <c r="F21" s="160">
        <v>0</v>
      </c>
      <c r="G21" s="160">
        <v>2009.27926</v>
      </c>
      <c r="H21" s="144">
        <v>4575</v>
      </c>
      <c r="I21" s="144">
        <v>0</v>
      </c>
      <c r="J21" s="160">
        <v>298</v>
      </c>
      <c r="K21" s="144">
        <v>0</v>
      </c>
      <c r="L21" s="43">
        <f>+SUM(D21:K21)</f>
        <v>7879.2792600000002</v>
      </c>
      <c r="M21" s="160">
        <v>60</v>
      </c>
      <c r="N21" s="160">
        <v>0</v>
      </c>
      <c r="O21" s="160">
        <v>303</v>
      </c>
      <c r="P21" s="160">
        <v>0</v>
      </c>
      <c r="Q21" s="160">
        <v>0</v>
      </c>
      <c r="R21" s="160">
        <v>0</v>
      </c>
      <c r="S21" s="160">
        <v>46</v>
      </c>
      <c r="T21" s="160">
        <v>48</v>
      </c>
      <c r="U21" s="160">
        <v>0</v>
      </c>
      <c r="V21" s="144">
        <v>0</v>
      </c>
      <c r="W21" s="144">
        <v>0</v>
      </c>
      <c r="X21" s="144">
        <v>0</v>
      </c>
      <c r="Y21" s="160">
        <v>0</v>
      </c>
      <c r="Z21" s="160">
        <v>0</v>
      </c>
      <c r="AA21" s="160">
        <v>95.590159999999997</v>
      </c>
      <c r="AB21" s="160">
        <v>923</v>
      </c>
      <c r="AC21" s="160">
        <v>0</v>
      </c>
      <c r="AD21" s="160">
        <v>0</v>
      </c>
      <c r="AE21" s="160">
        <v>1131</v>
      </c>
      <c r="AF21" s="160">
        <v>0</v>
      </c>
      <c r="AG21" s="43">
        <f>+SUM(M21:AF21)</f>
        <v>2606.5901599999997</v>
      </c>
      <c r="AH21" s="43">
        <f t="shared" si="19"/>
        <v>351</v>
      </c>
      <c r="AI21" s="43">
        <f t="shared" si="19"/>
        <v>1226.59016</v>
      </c>
      <c r="AJ21" s="144">
        <v>0</v>
      </c>
      <c r="AK21" s="144">
        <v>0</v>
      </c>
      <c r="AL21" s="160">
        <v>0</v>
      </c>
      <c r="AM21" s="43">
        <f>+SUM(AJ21:AL21)</f>
        <v>0</v>
      </c>
      <c r="AN21" s="44">
        <f>+AM21+AG21+L21</f>
        <v>10485.869419999999</v>
      </c>
      <c r="AQ21" s="43">
        <f t="shared" si="20"/>
        <v>0</v>
      </c>
      <c r="AR21" s="43">
        <f t="shared" si="21"/>
        <v>130.32950799999998</v>
      </c>
      <c r="AS21" s="43">
        <f t="shared" si="21"/>
        <v>70.2</v>
      </c>
      <c r="AT21" s="43">
        <f t="shared" si="21"/>
        <v>81.772677333333334</v>
      </c>
      <c r="AU21" s="43">
        <f t="shared" si="22"/>
        <v>0</v>
      </c>
      <c r="AV21" s="44">
        <f t="shared" si="22"/>
        <v>338.25385225806451</v>
      </c>
      <c r="AW21" s="122"/>
      <c r="AX21" s="43">
        <f>MEDIAN($D21:$K21)</f>
        <v>149</v>
      </c>
      <c r="AY21" s="43">
        <f>MEDIAN($M21:$AF21)</f>
        <v>0</v>
      </c>
      <c r="AZ21" s="43">
        <f>MEDIAN($AC21,$AD21,$Z21,$T21,$O21,Q21,AF21)</f>
        <v>0</v>
      </c>
      <c r="BA21" s="43">
        <f t="shared" si="23"/>
        <v>0</v>
      </c>
      <c r="BB21" s="43">
        <f t="shared" si="6"/>
        <v>0</v>
      </c>
      <c r="BC21" s="44">
        <f t="shared" si="24"/>
        <v>0</v>
      </c>
    </row>
    <row r="22" spans="1:55" s="204" customFormat="1">
      <c r="A22" s="199"/>
      <c r="B22" s="200"/>
      <c r="C22" s="201" t="s">
        <v>131</v>
      </c>
      <c r="D22" s="144">
        <v>50885</v>
      </c>
      <c r="E22" s="160">
        <v>21678</v>
      </c>
      <c r="F22" s="160">
        <v>55993</v>
      </c>
      <c r="G22" s="160">
        <v>72149.761939999997</v>
      </c>
      <c r="H22" s="144">
        <v>30427</v>
      </c>
      <c r="I22" s="144">
        <v>30265</v>
      </c>
      <c r="J22" s="160">
        <v>38189</v>
      </c>
      <c r="K22" s="144">
        <v>36651</v>
      </c>
      <c r="L22" s="43">
        <f>+SUM(D22:K22)</f>
        <v>336237.76194</v>
      </c>
      <c r="M22" s="160">
        <v>0</v>
      </c>
      <c r="N22" s="160">
        <v>720</v>
      </c>
      <c r="O22" s="160">
        <v>10759</v>
      </c>
      <c r="P22" s="160">
        <v>2597</v>
      </c>
      <c r="Q22" s="160">
        <v>9244</v>
      </c>
      <c r="R22" s="160">
        <v>1740</v>
      </c>
      <c r="S22" s="160">
        <v>874</v>
      </c>
      <c r="T22" s="160">
        <v>2972</v>
      </c>
      <c r="U22" s="160">
        <v>825</v>
      </c>
      <c r="V22" s="144">
        <v>71</v>
      </c>
      <c r="W22" s="144">
        <v>443</v>
      </c>
      <c r="X22" s="144">
        <v>15</v>
      </c>
      <c r="Y22" s="160">
        <v>1581</v>
      </c>
      <c r="Z22" s="160">
        <v>23670</v>
      </c>
      <c r="AA22" s="160">
        <v>3633</v>
      </c>
      <c r="AB22" s="160">
        <v>1804</v>
      </c>
      <c r="AC22" s="160">
        <v>9358</v>
      </c>
      <c r="AD22" s="160">
        <v>3738</v>
      </c>
      <c r="AE22" s="160">
        <v>2248</v>
      </c>
      <c r="AF22" s="160">
        <v>10361.962</v>
      </c>
      <c r="AG22" s="43">
        <f>+SUM(M22:AF22)</f>
        <v>86653.962</v>
      </c>
      <c r="AH22" s="43">
        <f t="shared" si="19"/>
        <v>50497</v>
      </c>
      <c r="AI22" s="43">
        <f t="shared" si="19"/>
        <v>13041</v>
      </c>
      <c r="AJ22" s="144">
        <v>0</v>
      </c>
      <c r="AK22" s="144">
        <v>0</v>
      </c>
      <c r="AL22" s="160">
        <v>0</v>
      </c>
      <c r="AM22" s="43">
        <f>+SUM(AJ22:AL22)</f>
        <v>0</v>
      </c>
      <c r="AN22" s="44">
        <f>+AM22+AG22+L22</f>
        <v>422891.72394</v>
      </c>
      <c r="AQ22" s="43">
        <f t="shared" si="20"/>
        <v>4581.375</v>
      </c>
      <c r="AR22" s="43">
        <f t="shared" si="21"/>
        <v>4332.6980999999996</v>
      </c>
      <c r="AS22" s="43">
        <f t="shared" si="21"/>
        <v>10099.4</v>
      </c>
      <c r="AT22" s="43">
        <f t="shared" si="21"/>
        <v>869.4</v>
      </c>
      <c r="AU22" s="43">
        <f t="shared" si="22"/>
        <v>0</v>
      </c>
      <c r="AV22" s="44">
        <f t="shared" si="22"/>
        <v>13641.668514193549</v>
      </c>
      <c r="AW22" s="122"/>
      <c r="AX22" s="43">
        <f>MEDIAN($D22:$K22)</f>
        <v>37420</v>
      </c>
      <c r="AY22" s="43">
        <f>MEDIAN($M22:$AF22)</f>
        <v>2026</v>
      </c>
      <c r="AZ22" s="43">
        <f>MEDIAN($AC22,$AD22,$Z22,$T22,$O22,Q22,AF22)</f>
        <v>9358</v>
      </c>
      <c r="BA22" s="43">
        <f t="shared" si="23"/>
        <v>874</v>
      </c>
      <c r="BB22" s="43">
        <f t="shared" si="6"/>
        <v>0</v>
      </c>
      <c r="BC22" s="44">
        <f t="shared" si="24"/>
        <v>2972</v>
      </c>
    </row>
    <row r="23" spans="1:55" s="204" customFormat="1">
      <c r="A23" s="199"/>
      <c r="B23" s="200"/>
      <c r="C23" s="210" t="s">
        <v>273</v>
      </c>
      <c r="D23" s="46">
        <f t="shared" ref="D23:K23" si="25">SUM(D20:D22)</f>
        <v>86259</v>
      </c>
      <c r="E23" s="118">
        <f t="shared" si="25"/>
        <v>27456</v>
      </c>
      <c r="F23" s="118">
        <f t="shared" si="25"/>
        <v>118162</v>
      </c>
      <c r="G23" s="118">
        <f t="shared" si="25"/>
        <v>171362.35415</v>
      </c>
      <c r="H23" s="118">
        <f t="shared" si="25"/>
        <v>69592</v>
      </c>
      <c r="I23" s="118">
        <f t="shared" si="25"/>
        <v>94143</v>
      </c>
      <c r="J23" s="118">
        <f t="shared" si="25"/>
        <v>65659</v>
      </c>
      <c r="K23" s="88">
        <f t="shared" si="25"/>
        <v>81375</v>
      </c>
      <c r="L23" s="45">
        <f>+SUM(D23:K23)</f>
        <v>714008.35415000003</v>
      </c>
      <c r="M23" s="46">
        <f t="shared" ref="M23:X23" si="26">SUM(M20:M22)</f>
        <v>2882</v>
      </c>
      <c r="N23" s="118">
        <f t="shared" si="26"/>
        <v>6450</v>
      </c>
      <c r="O23" s="118">
        <f t="shared" si="26"/>
        <v>23666</v>
      </c>
      <c r="P23" s="118">
        <f t="shared" si="26"/>
        <v>9678</v>
      </c>
      <c r="Q23" s="118">
        <f t="shared" si="26"/>
        <v>31562</v>
      </c>
      <c r="R23" s="118">
        <f t="shared" si="26"/>
        <v>5937</v>
      </c>
      <c r="S23" s="118">
        <f t="shared" si="26"/>
        <v>4615.6000000000004</v>
      </c>
      <c r="T23" s="118">
        <f t="shared" si="26"/>
        <v>12943.2</v>
      </c>
      <c r="U23" s="118">
        <f t="shared" si="26"/>
        <v>4002</v>
      </c>
      <c r="V23" s="118">
        <f t="shared" si="26"/>
        <v>3541</v>
      </c>
      <c r="W23" s="118">
        <f t="shared" si="26"/>
        <v>4441</v>
      </c>
      <c r="X23" s="118">
        <f t="shared" si="26"/>
        <v>393</v>
      </c>
      <c r="Y23" s="118">
        <f t="shared" ref="Y23:AF23" si="27">SUM(Y20:Y22)</f>
        <v>15932</v>
      </c>
      <c r="Z23" s="118">
        <f t="shared" si="27"/>
        <v>46951</v>
      </c>
      <c r="AA23" s="118">
        <f t="shared" si="27"/>
        <v>15073.225119999999</v>
      </c>
      <c r="AB23" s="118">
        <f t="shared" si="27"/>
        <v>7212</v>
      </c>
      <c r="AC23" s="118">
        <f t="shared" si="27"/>
        <v>20394</v>
      </c>
      <c r="AD23" s="118">
        <f t="shared" si="27"/>
        <v>10793</v>
      </c>
      <c r="AE23" s="118">
        <f t="shared" si="27"/>
        <v>6586</v>
      </c>
      <c r="AF23" s="88">
        <f t="shared" si="27"/>
        <v>16946.356</v>
      </c>
      <c r="AG23" s="45">
        <f>+SUM(M23:AF23)</f>
        <v>249998.38111999998</v>
      </c>
      <c r="AH23" s="45">
        <f t="shared" si="19"/>
        <v>114747.2</v>
      </c>
      <c r="AI23" s="45">
        <f t="shared" si="19"/>
        <v>46132.225120000003</v>
      </c>
      <c r="AJ23" s="46">
        <f>SUM(AJ20:AJ22)</f>
        <v>5383</v>
      </c>
      <c r="AK23" s="118">
        <f>SUM(AK20:AK22)</f>
        <v>5953</v>
      </c>
      <c r="AL23" s="88">
        <f>SUM(AL20:AL22)</f>
        <v>1696</v>
      </c>
      <c r="AM23" s="45">
        <f>+SUM(AJ23:AL23)</f>
        <v>13032</v>
      </c>
      <c r="AN23" s="211">
        <f>+AM23+AG23+L23</f>
        <v>977038.73527000006</v>
      </c>
      <c r="AQ23" s="45">
        <f>K23/AQ$5</f>
        <v>10171.875</v>
      </c>
      <c r="AR23" s="45">
        <f>AG23/AR$5</f>
        <v>12499.919055999999</v>
      </c>
      <c r="AS23" s="45">
        <f>AH23/AS$5</f>
        <v>22949.439999999999</v>
      </c>
      <c r="AT23" s="45">
        <f>AI23/AT$5</f>
        <v>3075.481674666667</v>
      </c>
      <c r="AU23" s="45">
        <f>AM23/AU$5</f>
        <v>4344</v>
      </c>
      <c r="AV23" s="211">
        <f>AN23/AV$5</f>
        <v>31517.378557096778</v>
      </c>
      <c r="AW23" s="122"/>
      <c r="AX23" s="45">
        <f>MEDIAN($D23:$K23)</f>
        <v>83817</v>
      </c>
      <c r="AY23" s="45">
        <f>MEDIAN($M23:$AF23)</f>
        <v>8445</v>
      </c>
      <c r="AZ23" s="45">
        <f>MEDIAN($AC23,$AD23,$Z23,$T23,$O23,Q23,AF23)</f>
        <v>20394</v>
      </c>
      <c r="BA23" s="45">
        <f t="shared" si="23"/>
        <v>5937</v>
      </c>
      <c r="BB23" s="45">
        <f t="shared" si="6"/>
        <v>5383</v>
      </c>
      <c r="BC23" s="211">
        <f t="shared" si="24"/>
        <v>12943.2</v>
      </c>
    </row>
    <row r="24" spans="1:55" s="204" customFormat="1">
      <c r="A24" s="199"/>
      <c r="B24" s="200"/>
      <c r="C24" s="212" t="s">
        <v>259</v>
      </c>
      <c r="D24" s="213">
        <f t="shared" ref="D24:X24" si="28">+D23/D$42</f>
        <v>0.43383728649888348</v>
      </c>
      <c r="E24" s="214">
        <f t="shared" si="28"/>
        <v>0.33139008581670709</v>
      </c>
      <c r="F24" s="214">
        <f t="shared" si="28"/>
        <v>0.33532550087973212</v>
      </c>
      <c r="G24" s="214">
        <f t="shared" si="28"/>
        <v>0.26300430415038056</v>
      </c>
      <c r="H24" s="119">
        <f t="shared" si="28"/>
        <v>0.35202589913500937</v>
      </c>
      <c r="I24" s="119">
        <f t="shared" si="28"/>
        <v>0.1920157132134582</v>
      </c>
      <c r="J24" s="214">
        <f t="shared" si="28"/>
        <v>0.36515969723428748</v>
      </c>
      <c r="K24" s="119">
        <f t="shared" si="28"/>
        <v>0.34234617035061299</v>
      </c>
      <c r="L24" s="84">
        <f t="shared" si="28"/>
        <v>0.29861067660690671</v>
      </c>
      <c r="M24" s="214">
        <f t="shared" si="28"/>
        <v>0.10648045518362521</v>
      </c>
      <c r="N24" s="215">
        <f t="shared" si="28"/>
        <v>0.21842194378598037</v>
      </c>
      <c r="O24" s="214">
        <f t="shared" si="28"/>
        <v>0.34550418266493421</v>
      </c>
      <c r="P24" s="214">
        <f t="shared" si="28"/>
        <v>0.30214479722768567</v>
      </c>
      <c r="Q24" s="214">
        <f t="shared" si="28"/>
        <v>0.38328050809379821</v>
      </c>
      <c r="R24" s="214">
        <f t="shared" si="28"/>
        <v>0.23905778135695591</v>
      </c>
      <c r="S24" s="214">
        <f t="shared" si="28"/>
        <v>0.14209232768850147</v>
      </c>
      <c r="T24" s="214">
        <f t="shared" si="28"/>
        <v>0.29444335755331202</v>
      </c>
      <c r="U24" s="214">
        <f t="shared" si="28"/>
        <v>0.12080780028375646</v>
      </c>
      <c r="V24" s="119">
        <f t="shared" si="28"/>
        <v>0.1485256490919005</v>
      </c>
      <c r="W24" s="119">
        <f t="shared" si="28"/>
        <v>0.27440682155215029</v>
      </c>
      <c r="X24" s="119">
        <f t="shared" si="28"/>
        <v>4.6981470412432759E-2</v>
      </c>
      <c r="Y24" s="214">
        <f t="shared" ref="Y24:AN24" si="29">+Y23/Y$42</f>
        <v>0.26420789041641102</v>
      </c>
      <c r="Z24" s="215">
        <f t="shared" si="29"/>
        <v>0.42539253970698826</v>
      </c>
      <c r="AA24" s="214">
        <f t="shared" si="29"/>
        <v>0.26752138861280705</v>
      </c>
      <c r="AB24" s="214">
        <f t="shared" si="29"/>
        <v>0.26328855140186919</v>
      </c>
      <c r="AC24" s="214">
        <f t="shared" si="29"/>
        <v>0.29397180499899095</v>
      </c>
      <c r="AD24" s="214">
        <f t="shared" si="29"/>
        <v>0.27842843875761014</v>
      </c>
      <c r="AE24" s="215">
        <f t="shared" si="29"/>
        <v>0.33203932442651879</v>
      </c>
      <c r="AF24" s="215">
        <f t="shared" si="29"/>
        <v>0.40365039398556873</v>
      </c>
      <c r="AG24" s="84">
        <f t="shared" si="29"/>
        <v>0.29528714276811574</v>
      </c>
      <c r="AH24" s="84">
        <f t="shared" si="29"/>
        <v>0.34670577663686886</v>
      </c>
      <c r="AI24" s="84">
        <f t="shared" si="29"/>
        <v>0.25614641295717405</v>
      </c>
      <c r="AJ24" s="214">
        <f t="shared" si="29"/>
        <v>3.2648382440349837E-2</v>
      </c>
      <c r="AK24" s="119">
        <f t="shared" si="29"/>
        <v>0.31303570489561972</v>
      </c>
      <c r="AL24" s="214">
        <f t="shared" si="29"/>
        <v>0.10469135802469136</v>
      </c>
      <c r="AM24" s="84">
        <f t="shared" si="29"/>
        <v>6.5129063694744999E-2</v>
      </c>
      <c r="AN24" s="86">
        <f t="shared" si="29"/>
        <v>0.28420263935780332</v>
      </c>
      <c r="AQ24" s="84">
        <f t="shared" ref="AQ24:AV24" si="30">+AQ23/AQ$42</f>
        <v>0.34234617035061299</v>
      </c>
      <c r="AR24" s="84">
        <f t="shared" si="30"/>
        <v>0.29528714276811568</v>
      </c>
      <c r="AS24" s="84">
        <f t="shared" si="30"/>
        <v>0.34670577663686886</v>
      </c>
      <c r="AT24" s="84">
        <f t="shared" si="30"/>
        <v>0.25614641295717405</v>
      </c>
      <c r="AU24" s="84">
        <f t="shared" si="30"/>
        <v>6.5129063694744999E-2</v>
      </c>
      <c r="AV24" s="86">
        <f t="shared" si="30"/>
        <v>0.28420263935780338</v>
      </c>
      <c r="AW24" s="85"/>
      <c r="AX24" s="84">
        <f>MEDIAN($D24:$K24)</f>
        <v>0.33883583561517255</v>
      </c>
      <c r="AY24" s="84">
        <f>MEDIAN($M24:$AF24)</f>
        <v>0.2709641050824787</v>
      </c>
      <c r="AZ24" s="84">
        <f t="shared" ref="AZ24:BA24" si="31">MEDIAN($M24:$AF24)</f>
        <v>0.2709641050824787</v>
      </c>
      <c r="BA24" s="84">
        <f t="shared" si="31"/>
        <v>0.2709641050824787</v>
      </c>
      <c r="BB24" s="84">
        <f>MEDIAN($AJ24:$AL24)</f>
        <v>0.10469135802469136</v>
      </c>
      <c r="BC24" s="86">
        <f t="shared" ref="BC24" si="32">+BC23/BC$42</f>
        <v>0.29444335755331202</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670</v>
      </c>
      <c r="E26" s="160">
        <v>1322</v>
      </c>
      <c r="F26" s="160">
        <v>5663</v>
      </c>
      <c r="G26" s="160">
        <v>11184.31156</v>
      </c>
      <c r="H26" s="144">
        <v>4683</v>
      </c>
      <c r="I26" s="144">
        <v>8427</v>
      </c>
      <c r="J26" s="160">
        <v>2904</v>
      </c>
      <c r="K26" s="144">
        <v>3334</v>
      </c>
      <c r="L26" s="43">
        <f>+SUM(D26:K26)</f>
        <v>38187.311560000002</v>
      </c>
      <c r="M26" s="160">
        <v>0</v>
      </c>
      <c r="N26" s="160">
        <v>0</v>
      </c>
      <c r="O26" s="160">
        <v>0</v>
      </c>
      <c r="P26" s="160">
        <v>0</v>
      </c>
      <c r="Q26" s="160">
        <v>0</v>
      </c>
      <c r="R26" s="160">
        <v>0</v>
      </c>
      <c r="S26" s="160">
        <v>0</v>
      </c>
      <c r="T26" s="160">
        <v>0</v>
      </c>
      <c r="U26" s="160">
        <v>0</v>
      </c>
      <c r="V26" s="144">
        <v>0</v>
      </c>
      <c r="W26" s="144">
        <v>0</v>
      </c>
      <c r="X26" s="144">
        <v>0</v>
      </c>
      <c r="Y26" s="160">
        <v>0</v>
      </c>
      <c r="Z26" s="160">
        <v>353</v>
      </c>
      <c r="AA26" s="160">
        <v>0</v>
      </c>
      <c r="AB26" s="160">
        <v>0</v>
      </c>
      <c r="AC26" s="160">
        <v>519</v>
      </c>
      <c r="AD26" s="160">
        <v>0</v>
      </c>
      <c r="AE26" s="160">
        <v>0</v>
      </c>
      <c r="AF26" s="160">
        <v>0</v>
      </c>
      <c r="AG26" s="43">
        <f>+SUM(M26:AF26)</f>
        <v>872</v>
      </c>
      <c r="AH26" s="43">
        <f t="shared" ref="AH26:AI30" si="33">AC26+AD26+Z26+T26+O26</f>
        <v>872</v>
      </c>
      <c r="AI26" s="43">
        <f t="shared" si="33"/>
        <v>0</v>
      </c>
      <c r="AJ26" s="144">
        <v>0</v>
      </c>
      <c r="AK26" s="144">
        <v>0</v>
      </c>
      <c r="AL26" s="160">
        <v>0</v>
      </c>
      <c r="AM26" s="43">
        <f>+SUM(AJ26:AL26)</f>
        <v>0</v>
      </c>
      <c r="AN26" s="44">
        <f>+AM26+AG26+L26</f>
        <v>39059.311560000002</v>
      </c>
      <c r="AQ26" s="43">
        <f t="shared" ref="AQ26:AQ29" si="34">K26/AQ$5</f>
        <v>416.75</v>
      </c>
      <c r="AR26" s="43">
        <f t="shared" ref="AR26:AT29" si="35">AG26/AR$5</f>
        <v>43.6</v>
      </c>
      <c r="AS26" s="43">
        <f t="shared" si="35"/>
        <v>174.4</v>
      </c>
      <c r="AT26" s="43">
        <f t="shared" si="35"/>
        <v>0</v>
      </c>
      <c r="AU26" s="43">
        <f t="shared" ref="AU26:AV29" si="36">AM26/AU$5</f>
        <v>0</v>
      </c>
      <c r="AV26" s="44">
        <f t="shared" si="36"/>
        <v>1259.9777922580645</v>
      </c>
      <c r="AW26" s="122"/>
      <c r="AX26" s="43">
        <f t="shared" ref="AX26:AX31" si="37">MEDIAN($D26:$K26)</f>
        <v>4008.5</v>
      </c>
      <c r="AY26" s="43">
        <f t="shared" ref="AY26:BA31" si="38">MEDIAN($M26:$AF26)</f>
        <v>0</v>
      </c>
      <c r="AZ26" s="43">
        <f t="shared" ref="AZ26:AZ30" si="39">MEDIAN($AC26,$AD26,$Z26,$T26,$O26,Q26,AF26)</f>
        <v>0</v>
      </c>
      <c r="BA26" s="43">
        <f t="shared" ref="BA26:BA30" si="40">MEDIAN(M26,N26,P26,R26,S26,U26,V26,Y26,AA26,AB26,AE26,W26,X26)</f>
        <v>0</v>
      </c>
      <c r="BB26" s="43">
        <f t="shared" ref="BB26:BB31" si="41">MEDIAN($AJ26:$AL26)</f>
        <v>0</v>
      </c>
      <c r="BC26" s="44">
        <f t="shared" ref="BC26:BC30" si="42">MEDIAN(D26:K26,M26:AF26,AJ26:AL26)</f>
        <v>0</v>
      </c>
    </row>
    <row r="27" spans="1:55" s="204" customFormat="1">
      <c r="A27" s="199"/>
      <c r="B27" s="200"/>
      <c r="C27" s="201" t="s">
        <v>270</v>
      </c>
      <c r="D27" s="144">
        <v>3566</v>
      </c>
      <c r="E27" s="160">
        <v>13087</v>
      </c>
      <c r="F27" s="160">
        <v>51532</v>
      </c>
      <c r="G27" s="160">
        <v>138944.47613</v>
      </c>
      <c r="H27" s="144">
        <v>16617</v>
      </c>
      <c r="I27" s="144">
        <v>66789</v>
      </c>
      <c r="J27" s="160">
        <v>15593</v>
      </c>
      <c r="K27" s="144">
        <v>18485</v>
      </c>
      <c r="L27" s="43">
        <f>+SUM(D27:K27)</f>
        <v>324613.47612999997</v>
      </c>
      <c r="M27" s="160">
        <v>0</v>
      </c>
      <c r="N27" s="160">
        <v>69</v>
      </c>
      <c r="O27" s="160">
        <v>306</v>
      </c>
      <c r="P27" s="160">
        <v>11</v>
      </c>
      <c r="Q27" s="160">
        <v>0</v>
      </c>
      <c r="R27" s="160">
        <v>0</v>
      </c>
      <c r="S27" s="160">
        <v>18</v>
      </c>
      <c r="T27" s="160">
        <v>190.1</v>
      </c>
      <c r="U27" s="160">
        <v>0</v>
      </c>
      <c r="V27" s="144">
        <v>0</v>
      </c>
      <c r="W27" s="144">
        <v>0</v>
      </c>
      <c r="X27" s="144">
        <v>0</v>
      </c>
      <c r="Y27" s="160">
        <v>0</v>
      </c>
      <c r="Z27" s="160">
        <v>645</v>
      </c>
      <c r="AA27" s="160">
        <v>0</v>
      </c>
      <c r="AB27" s="160">
        <v>0</v>
      </c>
      <c r="AC27" s="160">
        <v>73</v>
      </c>
      <c r="AD27" s="160">
        <v>0</v>
      </c>
      <c r="AE27" s="160">
        <v>0</v>
      </c>
      <c r="AF27" s="160">
        <v>0</v>
      </c>
      <c r="AG27" s="43">
        <f>+SUM(M27:AF27)</f>
        <v>1312.1</v>
      </c>
      <c r="AH27" s="43">
        <f t="shared" si="33"/>
        <v>1214.0999999999999</v>
      </c>
      <c r="AI27" s="43">
        <f t="shared" si="33"/>
        <v>11</v>
      </c>
      <c r="AJ27" s="144">
        <v>0</v>
      </c>
      <c r="AK27" s="144">
        <v>0</v>
      </c>
      <c r="AL27" s="160">
        <v>172</v>
      </c>
      <c r="AM27" s="43">
        <f>+SUM(AJ27:AL27)</f>
        <v>172</v>
      </c>
      <c r="AN27" s="44">
        <f>+AM27+AG27+L27</f>
        <v>326097.57612999994</v>
      </c>
      <c r="AQ27" s="43">
        <f t="shared" si="34"/>
        <v>2310.625</v>
      </c>
      <c r="AR27" s="43">
        <f t="shared" si="35"/>
        <v>65.60499999999999</v>
      </c>
      <c r="AS27" s="43">
        <f t="shared" si="35"/>
        <v>242.82</v>
      </c>
      <c r="AT27" s="43">
        <f t="shared" si="35"/>
        <v>0.73333333333333328</v>
      </c>
      <c r="AU27" s="43">
        <f t="shared" si="36"/>
        <v>57.333333333333336</v>
      </c>
      <c r="AV27" s="44">
        <f t="shared" si="36"/>
        <v>10519.276649354837</v>
      </c>
      <c r="AW27" s="122"/>
      <c r="AX27" s="43">
        <f t="shared" si="37"/>
        <v>17551</v>
      </c>
      <c r="AY27" s="43">
        <f t="shared" si="38"/>
        <v>0</v>
      </c>
      <c r="AZ27" s="43">
        <f t="shared" si="39"/>
        <v>73</v>
      </c>
      <c r="BA27" s="43">
        <f t="shared" si="40"/>
        <v>0</v>
      </c>
      <c r="BB27" s="43">
        <f t="shared" si="41"/>
        <v>0</v>
      </c>
      <c r="BC27" s="44">
        <f t="shared" si="42"/>
        <v>11</v>
      </c>
    </row>
    <row r="28" spans="1:55" s="204" customFormat="1">
      <c r="A28" s="199"/>
      <c r="B28" s="200"/>
      <c r="C28" s="201" t="s">
        <v>269</v>
      </c>
      <c r="D28" s="144">
        <v>1076</v>
      </c>
      <c r="E28" s="160">
        <v>0</v>
      </c>
      <c r="F28" s="160">
        <v>0</v>
      </c>
      <c r="G28" s="160">
        <v>0</v>
      </c>
      <c r="H28" s="144">
        <v>0</v>
      </c>
      <c r="I28" s="144">
        <v>0</v>
      </c>
      <c r="J28" s="160">
        <v>0</v>
      </c>
      <c r="K28" s="144">
        <v>0</v>
      </c>
      <c r="L28" s="43">
        <f>+SUM(D28:K28)</f>
        <v>1076</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3"/>
        <v>0</v>
      </c>
      <c r="AI28" s="43">
        <f t="shared" si="33"/>
        <v>0</v>
      </c>
      <c r="AJ28" s="144">
        <v>0</v>
      </c>
      <c r="AK28" s="144">
        <v>0</v>
      </c>
      <c r="AL28" s="160">
        <v>0</v>
      </c>
      <c r="AM28" s="43">
        <f>+SUM(AJ28:AL28)</f>
        <v>0</v>
      </c>
      <c r="AN28" s="44">
        <f>+AM28+AG28+L28</f>
        <v>1076</v>
      </c>
      <c r="AQ28" s="43">
        <f t="shared" si="34"/>
        <v>0</v>
      </c>
      <c r="AR28" s="43">
        <f t="shared" si="35"/>
        <v>0</v>
      </c>
      <c r="AS28" s="43">
        <f t="shared" si="35"/>
        <v>0</v>
      </c>
      <c r="AT28" s="43">
        <f t="shared" si="35"/>
        <v>0</v>
      </c>
      <c r="AU28" s="43">
        <f t="shared" si="36"/>
        <v>0</v>
      </c>
      <c r="AV28" s="44">
        <f t="shared" si="36"/>
        <v>34.70967741935484</v>
      </c>
      <c r="AW28" s="122"/>
      <c r="AX28" s="43">
        <f t="shared" si="37"/>
        <v>0</v>
      </c>
      <c r="AY28" s="43">
        <f t="shared" si="38"/>
        <v>0</v>
      </c>
      <c r="AZ28" s="43">
        <f t="shared" si="39"/>
        <v>0</v>
      </c>
      <c r="BA28" s="43">
        <f t="shared" si="40"/>
        <v>0</v>
      </c>
      <c r="BB28" s="43">
        <f t="shared" si="41"/>
        <v>0</v>
      </c>
      <c r="BC28" s="44">
        <f t="shared" si="42"/>
        <v>0</v>
      </c>
    </row>
    <row r="29" spans="1:55" s="204" customFormat="1">
      <c r="A29" s="199"/>
      <c r="B29" s="200"/>
      <c r="C29" s="201" t="s">
        <v>268</v>
      </c>
      <c r="D29" s="144">
        <v>0</v>
      </c>
      <c r="E29" s="160">
        <v>0</v>
      </c>
      <c r="F29" s="160">
        <v>0</v>
      </c>
      <c r="G29" s="160">
        <v>0</v>
      </c>
      <c r="H29" s="144">
        <v>0</v>
      </c>
      <c r="I29" s="144">
        <v>0</v>
      </c>
      <c r="J29" s="160">
        <v>4544</v>
      </c>
      <c r="K29" s="144">
        <v>989</v>
      </c>
      <c r="L29" s="43">
        <f>+SUM(D29:K29)</f>
        <v>5533</v>
      </c>
      <c r="M29" s="160">
        <v>0</v>
      </c>
      <c r="N29" s="160">
        <v>0</v>
      </c>
      <c r="O29" s="160">
        <v>0</v>
      </c>
      <c r="P29" s="160">
        <v>0</v>
      </c>
      <c r="Q29" s="160">
        <v>0</v>
      </c>
      <c r="R29" s="160">
        <v>0</v>
      </c>
      <c r="S29" s="160">
        <v>9</v>
      </c>
      <c r="T29" s="160">
        <v>0</v>
      </c>
      <c r="U29" s="160">
        <v>0</v>
      </c>
      <c r="V29" s="144">
        <v>0</v>
      </c>
      <c r="W29" s="144">
        <v>0</v>
      </c>
      <c r="X29" s="144">
        <v>0</v>
      </c>
      <c r="Y29" s="160">
        <v>83</v>
      </c>
      <c r="Z29" s="160">
        <v>0</v>
      </c>
      <c r="AA29" s="160">
        <v>74.534890000000004</v>
      </c>
      <c r="AB29" s="160">
        <v>0</v>
      </c>
      <c r="AC29" s="160">
        <v>0</v>
      </c>
      <c r="AD29" s="160">
        <v>0</v>
      </c>
      <c r="AE29" s="160">
        <v>0</v>
      </c>
      <c r="AF29" s="160">
        <v>0</v>
      </c>
      <c r="AG29" s="43">
        <f>+SUM(M29:AF29)</f>
        <v>166.53489000000002</v>
      </c>
      <c r="AH29" s="43">
        <f t="shared" si="33"/>
        <v>0</v>
      </c>
      <c r="AI29" s="43">
        <f t="shared" si="33"/>
        <v>74.534890000000004</v>
      </c>
      <c r="AJ29" s="144">
        <v>0</v>
      </c>
      <c r="AK29" s="144">
        <v>0</v>
      </c>
      <c r="AL29" s="160">
        <v>0</v>
      </c>
      <c r="AM29" s="43">
        <f>+SUM(AJ29:AL29)</f>
        <v>0</v>
      </c>
      <c r="AN29" s="44">
        <f>+AM29+AG29+L29</f>
        <v>5699.5348899999999</v>
      </c>
      <c r="AQ29" s="43">
        <f t="shared" si="34"/>
        <v>123.625</v>
      </c>
      <c r="AR29" s="43">
        <f t="shared" si="35"/>
        <v>8.3267445000000002</v>
      </c>
      <c r="AS29" s="43">
        <f t="shared" si="35"/>
        <v>0</v>
      </c>
      <c r="AT29" s="43">
        <f t="shared" si="35"/>
        <v>4.9689926666666668</v>
      </c>
      <c r="AU29" s="43">
        <f t="shared" si="36"/>
        <v>0</v>
      </c>
      <c r="AV29" s="44">
        <f t="shared" si="36"/>
        <v>183.85596419354837</v>
      </c>
      <c r="AW29" s="122"/>
      <c r="AX29" s="43">
        <f t="shared" si="37"/>
        <v>0</v>
      </c>
      <c r="AY29" s="43">
        <f t="shared" si="38"/>
        <v>0</v>
      </c>
      <c r="AZ29" s="43">
        <f t="shared" si="39"/>
        <v>0</v>
      </c>
      <c r="BA29" s="43">
        <f t="shared" si="40"/>
        <v>0</v>
      </c>
      <c r="BB29" s="43">
        <f t="shared" si="41"/>
        <v>0</v>
      </c>
      <c r="BC29" s="44">
        <f t="shared" si="42"/>
        <v>0</v>
      </c>
    </row>
    <row r="30" spans="1:55" s="204" customFormat="1">
      <c r="A30" s="199"/>
      <c r="B30" s="200"/>
      <c r="C30" s="210" t="s">
        <v>267</v>
      </c>
      <c r="D30" s="46">
        <f t="shared" ref="D30:K30" si="43">SUM(D26:D29)</f>
        <v>5312</v>
      </c>
      <c r="E30" s="118">
        <f t="shared" si="43"/>
        <v>14409</v>
      </c>
      <c r="F30" s="118">
        <f t="shared" si="43"/>
        <v>57195</v>
      </c>
      <c r="G30" s="118">
        <f t="shared" si="43"/>
        <v>150128.78769</v>
      </c>
      <c r="H30" s="118">
        <f t="shared" si="43"/>
        <v>21300</v>
      </c>
      <c r="I30" s="118">
        <f t="shared" si="43"/>
        <v>75216</v>
      </c>
      <c r="J30" s="118">
        <f t="shared" si="43"/>
        <v>23041</v>
      </c>
      <c r="K30" s="88">
        <f t="shared" si="43"/>
        <v>22808</v>
      </c>
      <c r="L30" s="45">
        <f>+SUM(D30:K30)</f>
        <v>369409.78769000003</v>
      </c>
      <c r="M30" s="46">
        <f t="shared" ref="M30:X30" si="44">SUM(M26:M29)</f>
        <v>0</v>
      </c>
      <c r="N30" s="118">
        <f t="shared" si="44"/>
        <v>69</v>
      </c>
      <c r="O30" s="118">
        <f t="shared" si="44"/>
        <v>306</v>
      </c>
      <c r="P30" s="118">
        <f t="shared" si="44"/>
        <v>11</v>
      </c>
      <c r="Q30" s="118">
        <f t="shared" si="44"/>
        <v>0</v>
      </c>
      <c r="R30" s="118">
        <f t="shared" si="44"/>
        <v>0</v>
      </c>
      <c r="S30" s="118">
        <f t="shared" si="44"/>
        <v>27</v>
      </c>
      <c r="T30" s="118">
        <f t="shared" si="44"/>
        <v>190.1</v>
      </c>
      <c r="U30" s="118">
        <f t="shared" si="44"/>
        <v>0</v>
      </c>
      <c r="V30" s="118">
        <f t="shared" si="44"/>
        <v>0</v>
      </c>
      <c r="W30" s="118">
        <f t="shared" si="44"/>
        <v>0</v>
      </c>
      <c r="X30" s="118">
        <f t="shared" si="44"/>
        <v>0</v>
      </c>
      <c r="Y30" s="118">
        <f t="shared" ref="Y30:AF30" si="45">SUM(Y26:Y29)</f>
        <v>83</v>
      </c>
      <c r="Z30" s="118">
        <f t="shared" si="45"/>
        <v>998</v>
      </c>
      <c r="AA30" s="118">
        <f t="shared" si="45"/>
        <v>74.534890000000004</v>
      </c>
      <c r="AB30" s="118">
        <f t="shared" si="45"/>
        <v>0</v>
      </c>
      <c r="AC30" s="118">
        <f t="shared" si="45"/>
        <v>592</v>
      </c>
      <c r="AD30" s="118">
        <f t="shared" si="45"/>
        <v>0</v>
      </c>
      <c r="AE30" s="118">
        <f t="shared" si="45"/>
        <v>0</v>
      </c>
      <c r="AF30" s="88">
        <f t="shared" si="45"/>
        <v>0</v>
      </c>
      <c r="AG30" s="45">
        <f>+SUM(M30:AF30)</f>
        <v>2350.6348899999998</v>
      </c>
      <c r="AH30" s="45">
        <f t="shared" si="33"/>
        <v>2086.1</v>
      </c>
      <c r="AI30" s="45">
        <f t="shared" si="33"/>
        <v>85.534890000000004</v>
      </c>
      <c r="AJ30" s="46">
        <f>SUM(AJ26:AJ29)</f>
        <v>0</v>
      </c>
      <c r="AK30" s="118">
        <f>SUM(AK26:AK29)</f>
        <v>0</v>
      </c>
      <c r="AL30" s="88">
        <f>SUM(AL26:AL29)</f>
        <v>172</v>
      </c>
      <c r="AM30" s="45">
        <f>+SUM(AJ30:AL30)</f>
        <v>172</v>
      </c>
      <c r="AN30" s="211">
        <f>+AM30+AG30+L30</f>
        <v>371932.42258000001</v>
      </c>
      <c r="AQ30" s="45">
        <f>K30/AQ$5</f>
        <v>2851</v>
      </c>
      <c r="AR30" s="45">
        <f>AG30/AR$5</f>
        <v>117.53174449999999</v>
      </c>
      <c r="AS30" s="45">
        <f>AH30/AS$5</f>
        <v>417.21999999999997</v>
      </c>
      <c r="AT30" s="45">
        <f>AI30/AT$5</f>
        <v>5.7023260000000002</v>
      </c>
      <c r="AU30" s="45">
        <f>AM30/AU$5</f>
        <v>57.333333333333336</v>
      </c>
      <c r="AV30" s="211">
        <f>AN30/AV$5</f>
        <v>11997.820083225806</v>
      </c>
      <c r="AW30" s="122"/>
      <c r="AX30" s="45">
        <f t="shared" si="37"/>
        <v>22924.5</v>
      </c>
      <c r="AY30" s="45">
        <f t="shared" si="38"/>
        <v>0</v>
      </c>
      <c r="AZ30" s="45">
        <f t="shared" si="39"/>
        <v>190.1</v>
      </c>
      <c r="BA30" s="45">
        <f t="shared" si="40"/>
        <v>0</v>
      </c>
      <c r="BB30" s="45">
        <f t="shared" si="41"/>
        <v>0</v>
      </c>
      <c r="BC30" s="211">
        <f t="shared" si="42"/>
        <v>69</v>
      </c>
    </row>
    <row r="31" spans="1:55" s="204" customFormat="1">
      <c r="A31" s="199"/>
      <c r="B31" s="200"/>
      <c r="C31" s="212" t="s">
        <v>259</v>
      </c>
      <c r="D31" s="213">
        <f t="shared" ref="D31:X31" si="46">+D30/D$42</f>
        <v>2.671655903595067E-2</v>
      </c>
      <c r="E31" s="214">
        <f t="shared" si="46"/>
        <v>0.17391461780787196</v>
      </c>
      <c r="F31" s="214">
        <f t="shared" si="46"/>
        <v>0.16231057381236166</v>
      </c>
      <c r="G31" s="214">
        <f t="shared" si="46"/>
        <v>0.23041535309900313</v>
      </c>
      <c r="H31" s="119">
        <f t="shared" si="46"/>
        <v>0.10774444837877485</v>
      </c>
      <c r="I31" s="119">
        <f t="shared" si="46"/>
        <v>0.15341187220572397</v>
      </c>
      <c r="J31" s="214">
        <f t="shared" si="46"/>
        <v>0.12814152795466299</v>
      </c>
      <c r="K31" s="119">
        <f t="shared" si="46"/>
        <v>9.5953689134952752E-2</v>
      </c>
      <c r="L31" s="84">
        <f t="shared" si="46"/>
        <v>0.15449357981062309</v>
      </c>
      <c r="M31" s="214">
        <f t="shared" si="46"/>
        <v>0</v>
      </c>
      <c r="N31" s="215">
        <f t="shared" si="46"/>
        <v>2.3366068405011853E-3</v>
      </c>
      <c r="O31" s="214">
        <f t="shared" si="46"/>
        <v>4.4673489349898532E-3</v>
      </c>
      <c r="P31" s="214">
        <f t="shared" si="46"/>
        <v>3.4341731447660079E-4</v>
      </c>
      <c r="Q31" s="214">
        <f t="shared" si="46"/>
        <v>0</v>
      </c>
      <c r="R31" s="214">
        <f t="shared" si="46"/>
        <v>0</v>
      </c>
      <c r="S31" s="214">
        <f t="shared" si="46"/>
        <v>8.3120132758244647E-4</v>
      </c>
      <c r="T31" s="214">
        <f t="shared" si="46"/>
        <v>4.3245628801907264E-3</v>
      </c>
      <c r="U31" s="214">
        <f t="shared" si="46"/>
        <v>0</v>
      </c>
      <c r="V31" s="119">
        <f t="shared" si="46"/>
        <v>0</v>
      </c>
      <c r="W31" s="119">
        <f t="shared" si="46"/>
        <v>0</v>
      </c>
      <c r="X31" s="119">
        <f t="shared" si="46"/>
        <v>0</v>
      </c>
      <c r="Y31" s="214">
        <f t="shared" ref="Y31:AN31" si="47">+Y30/Y$42</f>
        <v>1.3764282516044511E-3</v>
      </c>
      <c r="Z31" s="215">
        <f t="shared" si="47"/>
        <v>9.0422302960016677E-3</v>
      </c>
      <c r="AA31" s="214">
        <f t="shared" si="47"/>
        <v>1.3228540749680537E-3</v>
      </c>
      <c r="AB31" s="214">
        <f t="shared" si="47"/>
        <v>0</v>
      </c>
      <c r="AC31" s="214">
        <f t="shared" si="47"/>
        <v>8.5334563381093773E-3</v>
      </c>
      <c r="AD31" s="214">
        <f t="shared" si="47"/>
        <v>0</v>
      </c>
      <c r="AE31" s="215">
        <f t="shared" si="47"/>
        <v>0</v>
      </c>
      <c r="AF31" s="215">
        <f t="shared" si="47"/>
        <v>0</v>
      </c>
      <c r="AG31" s="84">
        <f t="shared" si="47"/>
        <v>2.7764670205042965E-3</v>
      </c>
      <c r="AH31" s="84">
        <f t="shared" si="47"/>
        <v>6.3030986432973711E-3</v>
      </c>
      <c r="AI31" s="84">
        <f t="shared" si="47"/>
        <v>4.749273463223414E-4</v>
      </c>
      <c r="AJ31" s="214">
        <f t="shared" si="47"/>
        <v>0</v>
      </c>
      <c r="AK31" s="119">
        <f t="shared" si="47"/>
        <v>0</v>
      </c>
      <c r="AL31" s="214">
        <f t="shared" si="47"/>
        <v>1.0617283950617284E-2</v>
      </c>
      <c r="AM31" s="84">
        <f t="shared" si="47"/>
        <v>8.5959169394537592E-4</v>
      </c>
      <c r="AN31" s="86">
        <f t="shared" si="47"/>
        <v>0.10818831674136953</v>
      </c>
      <c r="AQ31" s="84">
        <f t="shared" ref="AQ31:AV31" si="48">+AQ30/AQ$42</f>
        <v>9.5953689134952752E-2</v>
      </c>
      <c r="AR31" s="84">
        <f t="shared" si="48"/>
        <v>2.7764670205042965E-3</v>
      </c>
      <c r="AS31" s="84">
        <f t="shared" si="48"/>
        <v>6.303098643297372E-3</v>
      </c>
      <c r="AT31" s="84">
        <f t="shared" si="48"/>
        <v>4.7492734632234134E-4</v>
      </c>
      <c r="AU31" s="84">
        <f t="shared" si="48"/>
        <v>8.5959169394537603E-4</v>
      </c>
      <c r="AV31" s="86">
        <f t="shared" si="48"/>
        <v>0.10818831674136951</v>
      </c>
      <c r="AW31" s="85"/>
      <c r="AX31" s="84">
        <f t="shared" si="37"/>
        <v>0.1407767000801935</v>
      </c>
      <c r="AY31" s="84">
        <f t="shared" si="38"/>
        <v>0</v>
      </c>
      <c r="AZ31" s="84">
        <f t="shared" si="38"/>
        <v>0</v>
      </c>
      <c r="BA31" s="84">
        <f t="shared" si="38"/>
        <v>0</v>
      </c>
      <c r="BB31" s="84">
        <f t="shared" si="41"/>
        <v>0</v>
      </c>
      <c r="BC31" s="86">
        <f t="shared" ref="BC31" si="49">+BC30/BC$42</f>
        <v>1.5696730075389802E-3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266</v>
      </c>
      <c r="E33" s="160">
        <v>0</v>
      </c>
      <c r="F33" s="160">
        <v>0</v>
      </c>
      <c r="G33" s="160">
        <v>3506.9554579999999</v>
      </c>
      <c r="H33" s="144">
        <v>0</v>
      </c>
      <c r="I33" s="144">
        <v>0</v>
      </c>
      <c r="J33" s="160">
        <v>0</v>
      </c>
      <c r="K33" s="144">
        <v>1347</v>
      </c>
      <c r="L33" s="43">
        <f t="shared" ref="L33:L39" si="50">+SUM(D33:K33)</f>
        <v>5119.9554580000004</v>
      </c>
      <c r="M33" s="160">
        <v>0</v>
      </c>
      <c r="N33" s="160">
        <v>0</v>
      </c>
      <c r="O33" s="160">
        <v>329</v>
      </c>
      <c r="P33" s="160">
        <v>0</v>
      </c>
      <c r="Q33" s="160">
        <v>513</v>
      </c>
      <c r="R33" s="160">
        <v>250</v>
      </c>
      <c r="S33" s="160">
        <v>544</v>
      </c>
      <c r="T33" s="160">
        <v>0</v>
      </c>
      <c r="U33" s="160">
        <v>994</v>
      </c>
      <c r="V33" s="144">
        <v>0</v>
      </c>
      <c r="W33" s="144">
        <v>803</v>
      </c>
      <c r="X33" s="144">
        <v>0</v>
      </c>
      <c r="Y33" s="160">
        <v>770</v>
      </c>
      <c r="Z33" s="160">
        <v>692</v>
      </c>
      <c r="AA33" s="160">
        <v>266.66665999999998</v>
      </c>
      <c r="AB33" s="160">
        <v>0</v>
      </c>
      <c r="AC33" s="160">
        <v>0</v>
      </c>
      <c r="AD33" s="160">
        <v>0</v>
      </c>
      <c r="AE33" s="160">
        <v>222</v>
      </c>
      <c r="AF33" s="160">
        <v>0</v>
      </c>
      <c r="AG33" s="43">
        <f>+SUM(M33:AF33)</f>
        <v>5383.6666599999999</v>
      </c>
      <c r="AH33" s="43">
        <f t="shared" ref="AH33:AI39" si="51">AC33+AD33+Z33+T33+O33</f>
        <v>1021</v>
      </c>
      <c r="AI33" s="43">
        <f t="shared" si="51"/>
        <v>1482.6666599999999</v>
      </c>
      <c r="AJ33" s="144">
        <v>0</v>
      </c>
      <c r="AK33" s="144">
        <v>0</v>
      </c>
      <c r="AL33" s="160">
        <v>0</v>
      </c>
      <c r="AM33" s="43">
        <f t="shared" ref="AM33:AM39" si="52">+SUM(AJ33:AL33)</f>
        <v>0</v>
      </c>
      <c r="AN33" s="44">
        <f t="shared" ref="AN33:AN39" si="53">+AM33+AG33+L33</f>
        <v>10503.622117999999</v>
      </c>
      <c r="AQ33" s="43">
        <f t="shared" ref="AQ33:AQ38" si="54">K33/AQ$5</f>
        <v>168.375</v>
      </c>
      <c r="AR33" s="43">
        <f t="shared" ref="AR33:AT38" si="55">AG33/AR$5</f>
        <v>269.183333</v>
      </c>
      <c r="AS33" s="43">
        <f t="shared" si="55"/>
        <v>204.2</v>
      </c>
      <c r="AT33" s="43">
        <f t="shared" si="55"/>
        <v>98.844443999999996</v>
      </c>
      <c r="AU33" s="43">
        <f t="shared" ref="AU33:AV38" si="56">AM33/AU$5</f>
        <v>0</v>
      </c>
      <c r="AV33" s="44">
        <f t="shared" si="56"/>
        <v>338.82651993548387</v>
      </c>
      <c r="AW33" s="122"/>
      <c r="AX33" s="43">
        <f t="shared" ref="AX33:AX40" si="57">MEDIAN($D33:$K33)</f>
        <v>0</v>
      </c>
      <c r="AY33" s="43">
        <f t="shared" ref="AY33:BA40" si="58">MEDIAN($M33:$AF33)</f>
        <v>111</v>
      </c>
      <c r="AZ33" s="43">
        <f t="shared" ref="AZ33:AZ39" si="59">MEDIAN($AC33,$AD33,$Z33,$T33,$O33,Q33,AF33)</f>
        <v>0</v>
      </c>
      <c r="BA33" s="43">
        <f t="shared" ref="BA33:BA39" si="60">MEDIAN(M33,N33,P33,R33,S33,U33,V33,Y33,AA33,AB33,AE33,W33,X33)</f>
        <v>222</v>
      </c>
      <c r="BB33" s="43">
        <f t="shared" ref="BB33:BB40" si="61">MEDIAN($AJ33:$AL33)</f>
        <v>0</v>
      </c>
      <c r="BC33" s="44">
        <f t="shared" ref="BC33:BC39" si="62">MEDIAN(D33:K33,M33:AF33,AJ33:AL33)</f>
        <v>0</v>
      </c>
    </row>
    <row r="34" spans="1:55" s="204" customFormat="1">
      <c r="A34" s="199"/>
      <c r="B34" s="200"/>
      <c r="C34" s="201" t="s">
        <v>264</v>
      </c>
      <c r="D34" s="220">
        <v>30</v>
      </c>
      <c r="E34" s="160">
        <v>2071</v>
      </c>
      <c r="F34" s="160">
        <v>5501</v>
      </c>
      <c r="G34" s="160">
        <v>9114.5412300000007</v>
      </c>
      <c r="H34" s="144">
        <v>3295</v>
      </c>
      <c r="I34" s="144">
        <v>4603</v>
      </c>
      <c r="J34" s="160">
        <v>2449</v>
      </c>
      <c r="K34" s="144">
        <v>3872</v>
      </c>
      <c r="L34" s="43">
        <f t="shared" si="50"/>
        <v>30935.541230000003</v>
      </c>
      <c r="M34" s="160">
        <v>1135</v>
      </c>
      <c r="N34" s="160">
        <v>524</v>
      </c>
      <c r="O34" s="160">
        <v>1291</v>
      </c>
      <c r="P34" s="160">
        <v>444</v>
      </c>
      <c r="Q34" s="160">
        <v>2048</v>
      </c>
      <c r="R34" s="160">
        <v>862</v>
      </c>
      <c r="S34" s="160">
        <v>598</v>
      </c>
      <c r="T34" s="160">
        <v>92</v>
      </c>
      <c r="U34" s="160">
        <v>1091</v>
      </c>
      <c r="V34" s="144">
        <v>864</v>
      </c>
      <c r="W34" s="144">
        <v>738</v>
      </c>
      <c r="X34" s="144">
        <v>419</v>
      </c>
      <c r="Y34" s="160">
        <v>1648</v>
      </c>
      <c r="Z34" s="160">
        <v>262</v>
      </c>
      <c r="AA34" s="160">
        <v>2334</v>
      </c>
      <c r="AB34" s="160">
        <v>191</v>
      </c>
      <c r="AC34" s="160">
        <v>932</v>
      </c>
      <c r="AD34" s="160">
        <v>339</v>
      </c>
      <c r="AE34" s="160">
        <v>4</v>
      </c>
      <c r="AF34" s="160">
        <v>745.12</v>
      </c>
      <c r="AG34" s="43">
        <f>+SUM(M34:AF34)</f>
        <v>16561.12</v>
      </c>
      <c r="AH34" s="43">
        <f t="shared" si="51"/>
        <v>2916</v>
      </c>
      <c r="AI34" s="43">
        <f t="shared" si="51"/>
        <v>4212</v>
      </c>
      <c r="AJ34" s="144">
        <v>1995</v>
      </c>
      <c r="AK34" s="144">
        <v>784</v>
      </c>
      <c r="AL34" s="160">
        <v>956</v>
      </c>
      <c r="AM34" s="43">
        <f t="shared" si="52"/>
        <v>3735</v>
      </c>
      <c r="AN34" s="44">
        <f t="shared" si="53"/>
        <v>51231.661229999998</v>
      </c>
      <c r="AQ34" s="43">
        <f t="shared" si="54"/>
        <v>484</v>
      </c>
      <c r="AR34" s="43">
        <f t="shared" si="55"/>
        <v>828.05599999999993</v>
      </c>
      <c r="AS34" s="43">
        <f t="shared" si="55"/>
        <v>583.20000000000005</v>
      </c>
      <c r="AT34" s="43">
        <f t="shared" si="55"/>
        <v>280.8</v>
      </c>
      <c r="AU34" s="43">
        <f t="shared" si="56"/>
        <v>1245</v>
      </c>
      <c r="AV34" s="44">
        <f t="shared" si="56"/>
        <v>1652.6342332258064</v>
      </c>
      <c r="AW34" s="122"/>
      <c r="AX34" s="43">
        <f t="shared" si="57"/>
        <v>3583.5</v>
      </c>
      <c r="AY34" s="43">
        <f t="shared" si="58"/>
        <v>741.56</v>
      </c>
      <c r="AZ34" s="43">
        <f t="shared" si="59"/>
        <v>745.12</v>
      </c>
      <c r="BA34" s="43">
        <f t="shared" si="60"/>
        <v>738</v>
      </c>
      <c r="BB34" s="43">
        <f t="shared" si="61"/>
        <v>956</v>
      </c>
      <c r="BC34" s="44">
        <f t="shared" si="62"/>
        <v>932</v>
      </c>
    </row>
    <row r="35" spans="1:55" s="204" customFormat="1">
      <c r="A35" s="199"/>
      <c r="B35" s="200"/>
      <c r="C35" s="201" t="s">
        <v>263</v>
      </c>
      <c r="D35" s="220">
        <v>0</v>
      </c>
      <c r="E35" s="160">
        <v>0</v>
      </c>
      <c r="F35" s="160">
        <v>0</v>
      </c>
      <c r="G35" s="160">
        <v>24.84</v>
      </c>
      <c r="H35" s="144">
        <v>0</v>
      </c>
      <c r="I35" s="144">
        <v>290</v>
      </c>
      <c r="J35" s="160">
        <v>0</v>
      </c>
      <c r="K35" s="144">
        <v>0</v>
      </c>
      <c r="L35" s="43">
        <f t="shared" si="50"/>
        <v>314.83999999999997</v>
      </c>
      <c r="M35" s="160">
        <v>6</v>
      </c>
      <c r="N35" s="160">
        <v>14</v>
      </c>
      <c r="O35" s="160">
        <v>0</v>
      </c>
      <c r="P35" s="160">
        <v>0</v>
      </c>
      <c r="Q35" s="160">
        <v>0</v>
      </c>
      <c r="R35" s="160">
        <v>0</v>
      </c>
      <c r="S35" s="160">
        <v>0</v>
      </c>
      <c r="T35" s="160">
        <v>0</v>
      </c>
      <c r="U35" s="160">
        <v>0</v>
      </c>
      <c r="V35" s="144">
        <v>0</v>
      </c>
      <c r="W35" s="144">
        <v>0</v>
      </c>
      <c r="X35" s="144">
        <v>0</v>
      </c>
      <c r="Y35" s="160">
        <v>0</v>
      </c>
      <c r="Z35" s="160">
        <v>0</v>
      </c>
      <c r="AA35" s="160">
        <v>0</v>
      </c>
      <c r="AB35" s="160">
        <v>4</v>
      </c>
      <c r="AC35" s="160">
        <v>0</v>
      </c>
      <c r="AD35" s="160">
        <v>0</v>
      </c>
      <c r="AE35" s="160">
        <v>1</v>
      </c>
      <c r="AF35" s="160">
        <v>0</v>
      </c>
      <c r="AG35" s="43"/>
      <c r="AH35" s="43">
        <f t="shared" si="51"/>
        <v>0</v>
      </c>
      <c r="AI35" s="43">
        <f t="shared" si="51"/>
        <v>1</v>
      </c>
      <c r="AJ35" s="144">
        <v>0</v>
      </c>
      <c r="AK35" s="144">
        <v>0</v>
      </c>
      <c r="AL35" s="160">
        <v>0</v>
      </c>
      <c r="AM35" s="43">
        <f t="shared" si="52"/>
        <v>0</v>
      </c>
      <c r="AN35" s="44">
        <f t="shared" si="53"/>
        <v>314.83999999999997</v>
      </c>
      <c r="AQ35" s="43">
        <f t="shared" si="54"/>
        <v>0</v>
      </c>
      <c r="AR35" s="43">
        <f t="shared" si="55"/>
        <v>0</v>
      </c>
      <c r="AS35" s="43">
        <f t="shared" si="55"/>
        <v>0</v>
      </c>
      <c r="AT35" s="43">
        <f t="shared" si="55"/>
        <v>6.6666666666666666E-2</v>
      </c>
      <c r="AU35" s="43">
        <f t="shared" si="56"/>
        <v>0</v>
      </c>
      <c r="AV35" s="44">
        <f t="shared" si="56"/>
        <v>10.156129032258063</v>
      </c>
      <c r="AW35" s="122"/>
      <c r="AX35" s="43">
        <f t="shared" si="57"/>
        <v>0</v>
      </c>
      <c r="AY35" s="43">
        <f t="shared" si="58"/>
        <v>0</v>
      </c>
      <c r="AZ35" s="43">
        <f t="shared" si="59"/>
        <v>0</v>
      </c>
      <c r="BA35" s="43">
        <f t="shared" si="60"/>
        <v>0</v>
      </c>
      <c r="BB35" s="43">
        <f t="shared" si="61"/>
        <v>0</v>
      </c>
      <c r="BC35" s="44">
        <f t="shared" si="62"/>
        <v>0</v>
      </c>
    </row>
    <row r="36" spans="1:55" s="204" customFormat="1">
      <c r="A36" s="199"/>
      <c r="B36" s="200"/>
      <c r="C36" s="201" t="s">
        <v>262</v>
      </c>
      <c r="D36" s="144">
        <v>0</v>
      </c>
      <c r="E36" s="160">
        <v>0</v>
      </c>
      <c r="F36" s="160">
        <v>0</v>
      </c>
      <c r="G36" s="160">
        <v>0</v>
      </c>
      <c r="H36" s="144">
        <v>1426</v>
      </c>
      <c r="I36" s="144">
        <v>0</v>
      </c>
      <c r="J36" s="160">
        <v>0</v>
      </c>
      <c r="K36" s="144">
        <v>0</v>
      </c>
      <c r="L36" s="43">
        <f t="shared" si="50"/>
        <v>1426</v>
      </c>
      <c r="M36" s="160">
        <v>0</v>
      </c>
      <c r="N36" s="160">
        <v>0</v>
      </c>
      <c r="O36" s="160">
        <v>0</v>
      </c>
      <c r="P36" s="160">
        <v>0</v>
      </c>
      <c r="Q36" s="160">
        <v>2793</v>
      </c>
      <c r="R36" s="160">
        <v>2725</v>
      </c>
      <c r="S36" s="160">
        <v>0</v>
      </c>
      <c r="T36" s="160">
        <v>0</v>
      </c>
      <c r="U36" s="160">
        <v>0</v>
      </c>
      <c r="V36" s="144">
        <v>0</v>
      </c>
      <c r="W36" s="144">
        <v>0</v>
      </c>
      <c r="X36" s="144">
        <v>0</v>
      </c>
      <c r="Y36" s="160">
        <v>0</v>
      </c>
      <c r="Z36" s="160">
        <v>0</v>
      </c>
      <c r="AA36" s="160">
        <v>515.12166000000002</v>
      </c>
      <c r="AB36" s="160">
        <v>0</v>
      </c>
      <c r="AC36" s="160">
        <v>0</v>
      </c>
      <c r="AD36" s="160">
        <v>0</v>
      </c>
      <c r="AE36" s="160">
        <v>1107</v>
      </c>
      <c r="AF36" s="160">
        <v>2555.3330000000001</v>
      </c>
      <c r="AG36" s="43">
        <f>+SUM(M36:AF36)</f>
        <v>9695.4546599999994</v>
      </c>
      <c r="AH36" s="43">
        <f t="shared" si="51"/>
        <v>0</v>
      </c>
      <c r="AI36" s="43">
        <f t="shared" si="51"/>
        <v>1622.12166</v>
      </c>
      <c r="AJ36" s="144">
        <v>1008</v>
      </c>
      <c r="AK36" s="144">
        <v>0</v>
      </c>
      <c r="AL36" s="160">
        <v>0</v>
      </c>
      <c r="AM36" s="43">
        <f t="shared" si="52"/>
        <v>1008</v>
      </c>
      <c r="AN36" s="44">
        <f t="shared" si="53"/>
        <v>12129.454659999999</v>
      </c>
      <c r="AQ36" s="43">
        <f t="shared" si="54"/>
        <v>0</v>
      </c>
      <c r="AR36" s="43">
        <f t="shared" si="55"/>
        <v>484.77273299999996</v>
      </c>
      <c r="AS36" s="43">
        <f t="shared" si="55"/>
        <v>0</v>
      </c>
      <c r="AT36" s="43">
        <f t="shared" si="55"/>
        <v>108.14144400000001</v>
      </c>
      <c r="AU36" s="43">
        <f t="shared" si="56"/>
        <v>336</v>
      </c>
      <c r="AV36" s="44">
        <f t="shared" si="56"/>
        <v>391.27273096774189</v>
      </c>
      <c r="AW36" s="122"/>
      <c r="AX36" s="43">
        <f t="shared" si="57"/>
        <v>0</v>
      </c>
      <c r="AY36" s="43">
        <f t="shared" si="58"/>
        <v>0</v>
      </c>
      <c r="AZ36" s="43">
        <f t="shared" si="59"/>
        <v>0</v>
      </c>
      <c r="BA36" s="43">
        <f t="shared" si="60"/>
        <v>0</v>
      </c>
      <c r="BB36" s="43">
        <f t="shared" si="61"/>
        <v>0</v>
      </c>
      <c r="BC36" s="44">
        <f t="shared" si="62"/>
        <v>0</v>
      </c>
    </row>
    <row r="37" spans="1:55" s="204" customFormat="1">
      <c r="A37" s="199"/>
      <c r="B37" s="200"/>
      <c r="C37" s="217" t="s">
        <v>5</v>
      </c>
      <c r="D37" s="144">
        <v>19441</v>
      </c>
      <c r="E37" s="160">
        <v>21946</v>
      </c>
      <c r="F37" s="160">
        <v>36202</v>
      </c>
      <c r="G37" s="160">
        <v>80899.716595999998</v>
      </c>
      <c r="H37" s="144">
        <v>19361</v>
      </c>
      <c r="I37" s="144">
        <v>166092</v>
      </c>
      <c r="J37" s="160">
        <v>23677</v>
      </c>
      <c r="K37" s="144">
        <v>30065</v>
      </c>
      <c r="L37" s="43">
        <f t="shared" si="50"/>
        <v>397683.71659600001</v>
      </c>
      <c r="M37" s="160">
        <v>1330</v>
      </c>
      <c r="N37" s="160">
        <v>2470</v>
      </c>
      <c r="O37" s="160">
        <v>5585</v>
      </c>
      <c r="P37" s="160">
        <v>3075</v>
      </c>
      <c r="Q37" s="160">
        <v>1016</v>
      </c>
      <c r="R37" s="160">
        <v>2443</v>
      </c>
      <c r="S37" s="160">
        <v>917</v>
      </c>
      <c r="T37" s="160">
        <v>3335.7</v>
      </c>
      <c r="U37" s="160">
        <v>2613</v>
      </c>
      <c r="V37" s="144">
        <v>1122</v>
      </c>
      <c r="W37" s="144">
        <v>20</v>
      </c>
      <c r="X37" s="144">
        <v>906</v>
      </c>
      <c r="Y37" s="160">
        <v>1155</v>
      </c>
      <c r="Z37" s="160">
        <v>6274</v>
      </c>
      <c r="AA37" s="160">
        <v>2854.3775799999999</v>
      </c>
      <c r="AB37" s="160">
        <v>2305</v>
      </c>
      <c r="AC37" s="160">
        <v>2540</v>
      </c>
      <c r="AD37" s="160">
        <v>4649</v>
      </c>
      <c r="AE37" s="160">
        <v>2276</v>
      </c>
      <c r="AF37" s="160">
        <v>1310.249</v>
      </c>
      <c r="AG37" s="43">
        <f>+SUM(M37:AF37)</f>
        <v>48196.326580000001</v>
      </c>
      <c r="AH37" s="43">
        <f t="shared" si="51"/>
        <v>22383.7</v>
      </c>
      <c r="AI37" s="43">
        <f t="shared" si="51"/>
        <v>15467.37758</v>
      </c>
      <c r="AJ37" s="144">
        <v>9265</v>
      </c>
      <c r="AK37" s="144">
        <v>917</v>
      </c>
      <c r="AL37" s="160">
        <v>341</v>
      </c>
      <c r="AM37" s="43">
        <f t="shared" si="52"/>
        <v>10523</v>
      </c>
      <c r="AN37" s="44">
        <f t="shared" si="53"/>
        <v>456403.04317600001</v>
      </c>
      <c r="AQ37" s="43">
        <f t="shared" si="54"/>
        <v>3758.125</v>
      </c>
      <c r="AR37" s="43">
        <f t="shared" si="55"/>
        <v>2409.8163290000002</v>
      </c>
      <c r="AS37" s="43">
        <f t="shared" si="55"/>
        <v>4476.74</v>
      </c>
      <c r="AT37" s="43">
        <f t="shared" si="55"/>
        <v>1031.1585053333333</v>
      </c>
      <c r="AU37" s="43">
        <f t="shared" si="56"/>
        <v>3507.6666666666665</v>
      </c>
      <c r="AV37" s="44">
        <f t="shared" si="56"/>
        <v>14722.678812129032</v>
      </c>
      <c r="AW37" s="122"/>
      <c r="AX37" s="43">
        <f t="shared" si="57"/>
        <v>26871</v>
      </c>
      <c r="AY37" s="43">
        <f t="shared" si="58"/>
        <v>2374</v>
      </c>
      <c r="AZ37" s="43">
        <f t="shared" si="59"/>
        <v>3335.7</v>
      </c>
      <c r="BA37" s="43">
        <f t="shared" si="60"/>
        <v>2276</v>
      </c>
      <c r="BB37" s="43">
        <f t="shared" si="61"/>
        <v>917</v>
      </c>
      <c r="BC37" s="44">
        <f t="shared" si="62"/>
        <v>2613</v>
      </c>
    </row>
    <row r="38" spans="1:55" s="204" customFormat="1">
      <c r="A38" s="199"/>
      <c r="B38" s="200"/>
      <c r="C38" s="201" t="s">
        <v>261</v>
      </c>
      <c r="D38" s="144">
        <v>0</v>
      </c>
      <c r="E38" s="160">
        <v>727</v>
      </c>
      <c r="F38" s="160">
        <v>1647</v>
      </c>
      <c r="G38" s="160">
        <v>10315.92468</v>
      </c>
      <c r="H38" s="144">
        <v>0</v>
      </c>
      <c r="I38" s="144">
        <v>0</v>
      </c>
      <c r="J38" s="160">
        <v>0</v>
      </c>
      <c r="K38" s="144">
        <v>1077</v>
      </c>
      <c r="L38" s="43">
        <f t="shared" si="50"/>
        <v>13766.92468</v>
      </c>
      <c r="M38" s="160">
        <v>0</v>
      </c>
      <c r="N38" s="160">
        <v>0</v>
      </c>
      <c r="O38" s="160">
        <v>0</v>
      </c>
      <c r="P38" s="160">
        <v>385</v>
      </c>
      <c r="Q38" s="160">
        <v>0</v>
      </c>
      <c r="R38" s="160">
        <v>0</v>
      </c>
      <c r="S38" s="160">
        <v>0</v>
      </c>
      <c r="T38" s="160">
        <v>0</v>
      </c>
      <c r="U38" s="160">
        <v>0</v>
      </c>
      <c r="V38" s="144">
        <v>0</v>
      </c>
      <c r="W38" s="144">
        <v>0</v>
      </c>
      <c r="X38" s="144">
        <v>0</v>
      </c>
      <c r="Y38" s="160">
        <v>0</v>
      </c>
      <c r="Z38" s="160">
        <v>58</v>
      </c>
      <c r="AA38" s="160">
        <v>0</v>
      </c>
      <c r="AB38" s="160">
        <v>0</v>
      </c>
      <c r="AC38" s="160">
        <v>5</v>
      </c>
      <c r="AD38" s="160">
        <v>0</v>
      </c>
      <c r="AE38" s="160">
        <v>0</v>
      </c>
      <c r="AF38" s="160">
        <v>0</v>
      </c>
      <c r="AG38" s="43">
        <f>+SUM(M38:AF38)</f>
        <v>448</v>
      </c>
      <c r="AH38" s="43">
        <f t="shared" si="51"/>
        <v>63</v>
      </c>
      <c r="AI38" s="43">
        <f t="shared" si="51"/>
        <v>385</v>
      </c>
      <c r="AJ38" s="144">
        <v>0</v>
      </c>
      <c r="AK38" s="144">
        <v>0</v>
      </c>
      <c r="AL38" s="160">
        <v>0</v>
      </c>
      <c r="AM38" s="43">
        <f t="shared" si="52"/>
        <v>0</v>
      </c>
      <c r="AN38" s="44">
        <f t="shared" si="53"/>
        <v>14214.92468</v>
      </c>
      <c r="AQ38" s="43">
        <f t="shared" si="54"/>
        <v>134.625</v>
      </c>
      <c r="AR38" s="43">
        <f t="shared" si="55"/>
        <v>22.4</v>
      </c>
      <c r="AS38" s="43">
        <f t="shared" si="55"/>
        <v>12.6</v>
      </c>
      <c r="AT38" s="43">
        <f t="shared" si="55"/>
        <v>25.666666666666668</v>
      </c>
      <c r="AU38" s="43">
        <f t="shared" si="56"/>
        <v>0</v>
      </c>
      <c r="AV38" s="44">
        <f t="shared" si="56"/>
        <v>458.54595741935486</v>
      </c>
      <c r="AW38" s="122"/>
      <c r="AX38" s="43">
        <f t="shared" si="57"/>
        <v>363.5</v>
      </c>
      <c r="AY38" s="43">
        <f t="shared" si="58"/>
        <v>0</v>
      </c>
      <c r="AZ38" s="43">
        <f t="shared" si="59"/>
        <v>0</v>
      </c>
      <c r="BA38" s="43">
        <f t="shared" si="60"/>
        <v>0</v>
      </c>
      <c r="BB38" s="43">
        <f t="shared" si="61"/>
        <v>0</v>
      </c>
      <c r="BC38" s="44">
        <f t="shared" si="62"/>
        <v>0</v>
      </c>
    </row>
    <row r="39" spans="1:55" s="204" customFormat="1">
      <c r="A39" s="199"/>
      <c r="B39" s="200"/>
      <c r="C39" s="210" t="s">
        <v>260</v>
      </c>
      <c r="D39" s="221">
        <f t="shared" ref="D39:K39" si="63">SUM(D33:D38)</f>
        <v>19737</v>
      </c>
      <c r="E39" s="222">
        <f t="shared" si="63"/>
        <v>24744</v>
      </c>
      <c r="F39" s="222">
        <f t="shared" si="63"/>
        <v>43350</v>
      </c>
      <c r="G39" s="222">
        <f t="shared" si="63"/>
        <v>103861.97796399999</v>
      </c>
      <c r="H39" s="222">
        <f t="shared" si="63"/>
        <v>24082</v>
      </c>
      <c r="I39" s="222">
        <f t="shared" si="63"/>
        <v>170985</v>
      </c>
      <c r="J39" s="222">
        <f t="shared" si="63"/>
        <v>26126</v>
      </c>
      <c r="K39" s="223">
        <f t="shared" si="63"/>
        <v>36361</v>
      </c>
      <c r="L39" s="45">
        <f t="shared" si="50"/>
        <v>449246.97796399996</v>
      </c>
      <c r="M39" s="221">
        <f t="shared" ref="M39:X39" si="64">SUM(M33:M38)</f>
        <v>2471</v>
      </c>
      <c r="N39" s="222">
        <f t="shared" si="64"/>
        <v>3008</v>
      </c>
      <c r="O39" s="222">
        <f t="shared" si="64"/>
        <v>7205</v>
      </c>
      <c r="P39" s="222">
        <f t="shared" si="64"/>
        <v>3904</v>
      </c>
      <c r="Q39" s="222">
        <f t="shared" si="64"/>
        <v>6370</v>
      </c>
      <c r="R39" s="222">
        <f t="shared" si="64"/>
        <v>6280</v>
      </c>
      <c r="S39" s="222">
        <f t="shared" si="64"/>
        <v>2059</v>
      </c>
      <c r="T39" s="222">
        <f t="shared" si="64"/>
        <v>3427.7</v>
      </c>
      <c r="U39" s="222">
        <f t="shared" si="64"/>
        <v>4698</v>
      </c>
      <c r="V39" s="222">
        <f t="shared" si="64"/>
        <v>1986</v>
      </c>
      <c r="W39" s="222">
        <f t="shared" si="64"/>
        <v>1561</v>
      </c>
      <c r="X39" s="222">
        <f t="shared" si="64"/>
        <v>1325</v>
      </c>
      <c r="Y39" s="222">
        <f t="shared" ref="Y39:AF39" si="65">SUM(Y33:Y38)</f>
        <v>3573</v>
      </c>
      <c r="Z39" s="222">
        <f t="shared" si="65"/>
        <v>7286</v>
      </c>
      <c r="AA39" s="222">
        <f t="shared" si="65"/>
        <v>5970.1659</v>
      </c>
      <c r="AB39" s="222">
        <f t="shared" si="65"/>
        <v>2500</v>
      </c>
      <c r="AC39" s="222">
        <f t="shared" si="65"/>
        <v>3477</v>
      </c>
      <c r="AD39" s="222">
        <f t="shared" si="65"/>
        <v>4988</v>
      </c>
      <c r="AE39" s="222">
        <f t="shared" si="65"/>
        <v>3610</v>
      </c>
      <c r="AF39" s="223">
        <f t="shared" si="65"/>
        <v>4610.7020000000002</v>
      </c>
      <c r="AG39" s="45">
        <f>+SUM(M39:AF39)</f>
        <v>80309.567900000009</v>
      </c>
      <c r="AH39" s="45">
        <f t="shared" si="51"/>
        <v>26383.7</v>
      </c>
      <c r="AI39" s="45">
        <f t="shared" si="51"/>
        <v>23170.1659</v>
      </c>
      <c r="AJ39" s="221">
        <f>SUM(AJ33:AJ38)</f>
        <v>12268</v>
      </c>
      <c r="AK39" s="222">
        <f>SUM(AK33:AK38)</f>
        <v>1701</v>
      </c>
      <c r="AL39" s="223">
        <f>SUM(AL33:AL38)</f>
        <v>1297</v>
      </c>
      <c r="AM39" s="45">
        <f t="shared" si="52"/>
        <v>15266</v>
      </c>
      <c r="AN39" s="211">
        <f t="shared" si="53"/>
        <v>544822.54586399999</v>
      </c>
      <c r="AP39" s="224">
        <f>SUM(AQ33:AQ38)</f>
        <v>4545.125</v>
      </c>
      <c r="AQ39" s="45">
        <f>K39/AQ$5</f>
        <v>4545.125</v>
      </c>
      <c r="AR39" s="45">
        <f>AG39/AR$5</f>
        <v>4015.4783950000005</v>
      </c>
      <c r="AS39" s="45">
        <f>AH39/AS$5</f>
        <v>5276.74</v>
      </c>
      <c r="AT39" s="45">
        <f>AI39/AT$5</f>
        <v>1544.6777266666666</v>
      </c>
      <c r="AU39" s="45">
        <f>AM39/AU$5</f>
        <v>5088.666666666667</v>
      </c>
      <c r="AV39" s="211">
        <f>AN39/AV$5</f>
        <v>17574.92083432258</v>
      </c>
      <c r="AW39" s="122"/>
      <c r="AX39" s="45">
        <f t="shared" si="57"/>
        <v>31243.5</v>
      </c>
      <c r="AY39" s="45">
        <f t="shared" si="58"/>
        <v>3591.5</v>
      </c>
      <c r="AZ39" s="45">
        <f t="shared" si="59"/>
        <v>4988</v>
      </c>
      <c r="BA39" s="45">
        <f t="shared" si="60"/>
        <v>3008</v>
      </c>
      <c r="BB39" s="45">
        <f t="shared" si="61"/>
        <v>1701</v>
      </c>
      <c r="BC39" s="211">
        <f t="shared" si="62"/>
        <v>4698</v>
      </c>
    </row>
    <row r="40" spans="1:55" s="204" customFormat="1">
      <c r="A40" s="199"/>
      <c r="B40" s="200"/>
      <c r="C40" s="212" t="s">
        <v>259</v>
      </c>
      <c r="D40" s="213">
        <f t="shared" ref="D40:X40" si="66">+D39/D$42</f>
        <v>9.9266702878870183E-2</v>
      </c>
      <c r="E40" s="214">
        <f t="shared" si="66"/>
        <v>0.29865662454285402</v>
      </c>
      <c r="F40" s="214">
        <f t="shared" si="66"/>
        <v>0.12302060275838583</v>
      </c>
      <c r="G40" s="214">
        <f t="shared" si="66"/>
        <v>0.15940576550549204</v>
      </c>
      <c r="H40" s="119">
        <f t="shared" si="66"/>
        <v>0.12181698619050028</v>
      </c>
      <c r="I40" s="119">
        <f t="shared" si="66"/>
        <v>0.34874400352445911</v>
      </c>
      <c r="J40" s="214">
        <f t="shared" si="66"/>
        <v>0.14529862242713101</v>
      </c>
      <c r="K40" s="119">
        <f t="shared" si="66"/>
        <v>0.15297141751297866</v>
      </c>
      <c r="L40" s="84">
        <f t="shared" si="66"/>
        <v>0.18788287738333059</v>
      </c>
      <c r="M40" s="214">
        <f t="shared" si="66"/>
        <v>9.1295352102268523E-2</v>
      </c>
      <c r="N40" s="215">
        <f t="shared" si="66"/>
        <v>0.10186251269895022</v>
      </c>
      <c r="O40" s="214">
        <f t="shared" si="66"/>
        <v>0.10518708848562711</v>
      </c>
      <c r="P40" s="214">
        <f t="shared" si="66"/>
        <v>0.12188192688333177</v>
      </c>
      <c r="Q40" s="214">
        <f t="shared" si="66"/>
        <v>7.7355580652604228E-2</v>
      </c>
      <c r="R40" s="214">
        <f t="shared" si="66"/>
        <v>0.25286893497080731</v>
      </c>
      <c r="S40" s="214">
        <f t="shared" si="66"/>
        <v>6.3386797536750264E-2</v>
      </c>
      <c r="T40" s="214">
        <f t="shared" si="66"/>
        <v>7.7976350260019742E-2</v>
      </c>
      <c r="U40" s="214">
        <f t="shared" si="66"/>
        <v>0.14181785250701845</v>
      </c>
      <c r="V40" s="119">
        <f t="shared" si="66"/>
        <v>8.3301874921353963E-2</v>
      </c>
      <c r="W40" s="119">
        <f t="shared" si="66"/>
        <v>9.6453287197231841E-2</v>
      </c>
      <c r="X40" s="119">
        <f t="shared" si="66"/>
        <v>0.15839808726838014</v>
      </c>
      <c r="Y40" s="214">
        <f t="shared" ref="Y40:AN40" si="67">+Y39/Y$42</f>
        <v>5.9252748710634982E-2</v>
      </c>
      <c r="Z40" s="215">
        <f t="shared" si="67"/>
        <v>6.6013717371410971E-2</v>
      </c>
      <c r="AA40" s="214">
        <f t="shared" si="67"/>
        <v>0.10595921304841688</v>
      </c>
      <c r="AB40" s="214">
        <f t="shared" si="67"/>
        <v>9.1267523364485986E-2</v>
      </c>
      <c r="AC40" s="214">
        <f t="shared" si="67"/>
        <v>5.0119641364199843E-2</v>
      </c>
      <c r="AD40" s="214">
        <f t="shared" si="67"/>
        <v>0.12867609121865647</v>
      </c>
      <c r="AE40" s="215">
        <f t="shared" si="67"/>
        <v>0.18200151247794302</v>
      </c>
      <c r="AF40" s="215">
        <f t="shared" si="67"/>
        <v>0.10982370952492972</v>
      </c>
      <c r="AG40" s="84">
        <f t="shared" si="67"/>
        <v>9.4858145624351103E-2</v>
      </c>
      <c r="AH40" s="84">
        <f t="shared" si="67"/>
        <v>7.9717685477764658E-2</v>
      </c>
      <c r="AI40" s="84">
        <f t="shared" si="67"/>
        <v>0.12865095640779339</v>
      </c>
      <c r="AJ40" s="214">
        <f t="shared" si="67"/>
        <v>7.4406530889506176E-2</v>
      </c>
      <c r="AK40" s="119">
        <f t="shared" si="67"/>
        <v>8.9446284902981538E-2</v>
      </c>
      <c r="AL40" s="214">
        <f t="shared" si="67"/>
        <v>8.0061728395061732E-2</v>
      </c>
      <c r="AM40" s="84">
        <f t="shared" si="67"/>
        <v>7.6293760463779711E-2</v>
      </c>
      <c r="AN40" s="86">
        <f t="shared" si="67"/>
        <v>0.15847888105828001</v>
      </c>
      <c r="AQ40" s="84">
        <f t="shared" ref="AQ40:AV40" si="68">+AQ39/AQ$42</f>
        <v>0.15297141751297866</v>
      </c>
      <c r="AR40" s="84">
        <f t="shared" si="68"/>
        <v>9.4858145624351103E-2</v>
      </c>
      <c r="AS40" s="84">
        <f t="shared" si="68"/>
        <v>7.9717685477764672E-2</v>
      </c>
      <c r="AT40" s="84">
        <f t="shared" si="68"/>
        <v>0.12865095640779339</v>
      </c>
      <c r="AU40" s="84">
        <f t="shared" si="68"/>
        <v>7.6293760463779711E-2</v>
      </c>
      <c r="AV40" s="86">
        <f t="shared" si="68"/>
        <v>0.15847888105828001</v>
      </c>
      <c r="AW40" s="85"/>
      <c r="AX40" s="84">
        <f t="shared" si="57"/>
        <v>0.14913501997005485</v>
      </c>
      <c r="AY40" s="84">
        <f t="shared" si="58"/>
        <v>9.915789994809103E-2</v>
      </c>
      <c r="AZ40" s="84">
        <f t="shared" si="58"/>
        <v>9.915789994809103E-2</v>
      </c>
      <c r="BA40" s="84">
        <f t="shared" si="58"/>
        <v>9.915789994809103E-2</v>
      </c>
      <c r="BB40" s="84">
        <f t="shared" si="61"/>
        <v>8.0061728395061732E-2</v>
      </c>
      <c r="BC40" s="86">
        <f t="shared" ref="BC40" si="69">+BC39/BC$42</f>
        <v>0.10687425781765406</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0">D39+D30+D23+D17</f>
        <v>198828</v>
      </c>
      <c r="E42" s="122">
        <f t="shared" si="70"/>
        <v>82851</v>
      </c>
      <c r="F42" s="122">
        <f t="shared" si="70"/>
        <v>352380</v>
      </c>
      <c r="G42" s="122">
        <f t="shared" si="70"/>
        <v>651557.223383</v>
      </c>
      <c r="H42" s="122">
        <f t="shared" si="70"/>
        <v>197690</v>
      </c>
      <c r="I42" s="122">
        <f t="shared" si="70"/>
        <v>490288</v>
      </c>
      <c r="J42" s="122">
        <f t="shared" si="70"/>
        <v>179809</v>
      </c>
      <c r="K42" s="122">
        <f t="shared" si="70"/>
        <v>237698</v>
      </c>
      <c r="L42" s="43">
        <f>+SUM(D42:K42)</f>
        <v>2391101.2233830001</v>
      </c>
      <c r="M42" s="122">
        <f t="shared" ref="M42:V42" si="71">M39+M30+M23+M17</f>
        <v>27066</v>
      </c>
      <c r="N42" s="122">
        <f t="shared" si="71"/>
        <v>29530</v>
      </c>
      <c r="O42" s="122">
        <f t="shared" si="71"/>
        <v>68497</v>
      </c>
      <c r="P42" s="122">
        <f t="shared" si="71"/>
        <v>32031</v>
      </c>
      <c r="Q42" s="122">
        <f t="shared" si="71"/>
        <v>82347</v>
      </c>
      <c r="R42" s="122">
        <f t="shared" si="71"/>
        <v>24835</v>
      </c>
      <c r="S42" s="122">
        <f t="shared" si="71"/>
        <v>32483.104999999996</v>
      </c>
      <c r="T42" s="122">
        <f t="shared" si="71"/>
        <v>43958.2</v>
      </c>
      <c r="U42" s="122">
        <f t="shared" si="71"/>
        <v>33127</v>
      </c>
      <c r="V42" s="122">
        <f t="shared" si="71"/>
        <v>23841</v>
      </c>
      <c r="W42" s="122">
        <f t="shared" ref="W42:X42" si="72">W39+W30+W23+W17</f>
        <v>16184</v>
      </c>
      <c r="X42" s="122">
        <f t="shared" si="72"/>
        <v>8365</v>
      </c>
      <c r="Y42" s="122">
        <f t="shared" ref="Y42:AF42" si="73">Y39+Y30+Y23+Y17</f>
        <v>60301</v>
      </c>
      <c r="Z42" s="122">
        <f t="shared" si="73"/>
        <v>110371</v>
      </c>
      <c r="AA42" s="122">
        <f t="shared" si="73"/>
        <v>56343.999999999993</v>
      </c>
      <c r="AB42" s="122">
        <f t="shared" si="73"/>
        <v>27392</v>
      </c>
      <c r="AC42" s="122">
        <f t="shared" si="73"/>
        <v>69374</v>
      </c>
      <c r="AD42" s="122">
        <f t="shared" si="73"/>
        <v>38764</v>
      </c>
      <c r="AE42" s="122">
        <f t="shared" si="73"/>
        <v>19835</v>
      </c>
      <c r="AF42" s="122">
        <f t="shared" si="73"/>
        <v>41982.756000000001</v>
      </c>
      <c r="AG42" s="43">
        <f>+SUM(M42:AF42)</f>
        <v>846628.06099999999</v>
      </c>
      <c r="AH42" s="43">
        <f>AC42+AD42+Z42+T42+O42</f>
        <v>330964.2</v>
      </c>
      <c r="AI42" s="43">
        <f>AD42+AE42+AA42+U42+P42</f>
        <v>180101</v>
      </c>
      <c r="AJ42" s="122">
        <f>AJ39+AJ30+AJ23+AJ17</f>
        <v>164878</v>
      </c>
      <c r="AK42" s="122">
        <f>AK39+AK30+AK23+AK17</f>
        <v>19017</v>
      </c>
      <c r="AL42" s="122">
        <f>AL39+AL30+AL23+AL17</f>
        <v>16200</v>
      </c>
      <c r="AM42" s="43">
        <f>+SUM(AJ42:AL42)</f>
        <v>200095</v>
      </c>
      <c r="AN42" s="44">
        <f>+AM42+AG42+L42</f>
        <v>3437824.2843829999</v>
      </c>
      <c r="AQ42" s="43">
        <f>K42/AQ$5</f>
        <v>29712.25</v>
      </c>
      <c r="AR42" s="43">
        <f>AG42/AR$5</f>
        <v>42331.403050000001</v>
      </c>
      <c r="AS42" s="43">
        <f>AH42/AS$5</f>
        <v>66192.84</v>
      </c>
      <c r="AT42" s="43">
        <f>AI42/AT$5</f>
        <v>12006.733333333334</v>
      </c>
      <c r="AU42" s="43">
        <f>AM42/AU$5</f>
        <v>66698.333333333328</v>
      </c>
      <c r="AV42" s="44">
        <f>AN42/AV$5</f>
        <v>110897.55756074193</v>
      </c>
      <c r="AW42" s="122"/>
      <c r="AX42" s="43">
        <f>MEDIAN($D42:$K42)</f>
        <v>218263</v>
      </c>
      <c r="AY42" s="43">
        <f>MEDIAN($M42:$AF42)</f>
        <v>32805.052499999998</v>
      </c>
      <c r="AZ42" s="43">
        <f>MEDIAN($AC42,$AD42,$Z42,$T42,$O42,Q42,AF42)</f>
        <v>68497</v>
      </c>
      <c r="BA42" s="43">
        <f>MEDIAN(M42,N42,P42,R42,S42,U42,V42,Y42,AA42,AB42,AE42,W42,X42)</f>
        <v>27392</v>
      </c>
      <c r="BB42" s="43">
        <f t="shared" ref="BB42" si="74">MEDIAN($AJ42:$AL42)</f>
        <v>19017</v>
      </c>
      <c r="BC42" s="44">
        <f>MEDIAN(D42:K42,M42:AF42,AJ42:AL42)</f>
        <v>43958.2</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111055</v>
      </c>
      <c r="E46" s="160">
        <v>43348</v>
      </c>
      <c r="F46" s="160">
        <v>207539</v>
      </c>
      <c r="G46" s="160">
        <v>346527.096189</v>
      </c>
      <c r="H46" s="144">
        <v>118321</v>
      </c>
      <c r="I46" s="144">
        <v>223511</v>
      </c>
      <c r="J46" s="160">
        <v>111145</v>
      </c>
      <c r="K46" s="144">
        <v>137792</v>
      </c>
      <c r="L46" s="43">
        <f>+SUM(D46:K46)</f>
        <v>1299238.0961889999</v>
      </c>
      <c r="M46" s="160">
        <v>7534</v>
      </c>
      <c r="N46" s="160">
        <v>16460</v>
      </c>
      <c r="O46" s="160">
        <v>45205</v>
      </c>
      <c r="P46" s="160">
        <v>17622</v>
      </c>
      <c r="Q46" s="160">
        <v>47630</v>
      </c>
      <c r="R46" s="160">
        <v>14198</v>
      </c>
      <c r="S46" s="160">
        <v>13073.679</v>
      </c>
      <c r="T46" s="160">
        <v>26334.5</v>
      </c>
      <c r="U46" s="160">
        <v>14395</v>
      </c>
      <c r="V46" s="144">
        <v>7169</v>
      </c>
      <c r="W46" s="144">
        <v>10608</v>
      </c>
      <c r="X46" s="144">
        <v>1618</v>
      </c>
      <c r="Y46" s="160">
        <v>29195</v>
      </c>
      <c r="Z46" s="160">
        <v>68891</v>
      </c>
      <c r="AA46" s="160">
        <v>29158.773020000001</v>
      </c>
      <c r="AB46" s="160">
        <v>17053</v>
      </c>
      <c r="AC46" s="160">
        <v>34779</v>
      </c>
      <c r="AD46" s="160">
        <v>23133</v>
      </c>
      <c r="AE46" s="160">
        <v>13527</v>
      </c>
      <c r="AF46" s="160">
        <v>20515.546999999999</v>
      </c>
      <c r="AG46" s="43">
        <f>+SUM(M46:AF46)</f>
        <v>458099.49902000005</v>
      </c>
      <c r="AH46" s="43">
        <f>AC46+AD46+Z46+T46+O46</f>
        <v>198342.5</v>
      </c>
      <c r="AI46" s="43">
        <f>AD46+AE46+AA46+U46+P46</f>
        <v>97835.773019999993</v>
      </c>
      <c r="AJ46" s="144">
        <v>76170</v>
      </c>
      <c r="AK46" s="144">
        <v>11164</v>
      </c>
      <c r="AL46" s="160">
        <v>9272</v>
      </c>
      <c r="AM46" s="43">
        <f>+SUM(AJ46:AL46)</f>
        <v>96606</v>
      </c>
      <c r="AN46" s="44">
        <f>+AM46+AG46+L46</f>
        <v>1853943.5952089999</v>
      </c>
      <c r="AQ46" s="43">
        <f>K46/AQ$5</f>
        <v>17224</v>
      </c>
      <c r="AR46" s="43">
        <f>AG46/AR$5</f>
        <v>22904.974951000004</v>
      </c>
      <c r="AS46" s="43">
        <f>AH46/AS$5</f>
        <v>39668.5</v>
      </c>
      <c r="AT46" s="43">
        <f>AI46/AT$5</f>
        <v>6522.3848679999992</v>
      </c>
      <c r="AU46" s="43">
        <f>AM46/AU$5</f>
        <v>32202</v>
      </c>
      <c r="AV46" s="44">
        <f>AN46/AV$5</f>
        <v>59804.632103516124</v>
      </c>
      <c r="AW46" s="122"/>
      <c r="AX46" s="43">
        <f>MEDIAN($D46:$K46)</f>
        <v>128056.5</v>
      </c>
      <c r="AY46" s="43">
        <f>MEDIAN($M46:$AF46)</f>
        <v>17337.5</v>
      </c>
      <c r="AZ46" s="43">
        <f>MEDIAN($AC46,$AD46,$Z46,$T46,$O46,Q46,AF46)</f>
        <v>34779</v>
      </c>
      <c r="BA46" s="43">
        <f>MEDIAN(M46,N46,P46,R46,S46,U46,V46,Y46,AA46,AB46,AE46,W46,X46)</f>
        <v>14198</v>
      </c>
      <c r="BB46" s="43">
        <f t="shared" ref="BB46" si="75">MEDIAN($AJ46:$AL46)</f>
        <v>11164</v>
      </c>
      <c r="BC46" s="44">
        <f>MEDIAN(D46:K46,M46:AF46,AJ46:AL46)</f>
        <v>26334.5</v>
      </c>
    </row>
    <row r="47" spans="1:55" s="204" customFormat="1">
      <c r="A47" s="199"/>
      <c r="B47" s="200"/>
      <c r="C47" s="212" t="s">
        <v>243</v>
      </c>
      <c r="D47" s="213">
        <f t="shared" ref="D47:X47" si="76">+D46/D63</f>
        <v>0.57945266233596826</v>
      </c>
      <c r="E47" s="214">
        <f t="shared" si="76"/>
        <v>0.5486463567441684</v>
      </c>
      <c r="F47" s="214">
        <f t="shared" si="76"/>
        <v>0.59520313405184033</v>
      </c>
      <c r="G47" s="214">
        <f t="shared" si="76"/>
        <v>0.54843991972083062</v>
      </c>
      <c r="H47" s="119">
        <f t="shared" si="76"/>
        <v>0.62603372468928731</v>
      </c>
      <c r="I47" s="119">
        <f t="shared" si="76"/>
        <v>0.47223161239615641</v>
      </c>
      <c r="J47" s="214">
        <f t="shared" si="76"/>
        <v>0.6487832213550635</v>
      </c>
      <c r="K47" s="119">
        <f t="shared" si="76"/>
        <v>0.60253270831875738</v>
      </c>
      <c r="L47" s="84">
        <f t="shared" si="76"/>
        <v>0.56158947883305776</v>
      </c>
      <c r="M47" s="214">
        <f t="shared" si="76"/>
        <v>0.3298310130461431</v>
      </c>
      <c r="N47" s="215">
        <f t="shared" si="76"/>
        <v>0.58117364592895981</v>
      </c>
      <c r="O47" s="214">
        <f t="shared" si="76"/>
        <v>0.63671704438215704</v>
      </c>
      <c r="P47" s="214">
        <f t="shared" si="76"/>
        <v>0.59427376656662056</v>
      </c>
      <c r="Q47" s="214">
        <f t="shared" si="76"/>
        <v>0.59553132697333044</v>
      </c>
      <c r="R47" s="214">
        <f t="shared" si="76"/>
        <v>0.60166115772523099</v>
      </c>
      <c r="S47" s="214">
        <f t="shared" si="76"/>
        <v>0.42808164713516661</v>
      </c>
      <c r="T47" s="214">
        <f t="shared" si="76"/>
        <v>0.60311422171939488</v>
      </c>
      <c r="U47" s="214">
        <f t="shared" si="76"/>
        <v>0.45077347028245757</v>
      </c>
      <c r="V47" s="119">
        <f t="shared" si="76"/>
        <v>0.33846371748264953</v>
      </c>
      <c r="W47" s="119">
        <f t="shared" si="76"/>
        <v>0.5448661975448148</v>
      </c>
      <c r="X47" s="119">
        <f t="shared" si="76"/>
        <v>0.23479901320563054</v>
      </c>
      <c r="Y47" s="214">
        <f t="shared" ref="Y47:AG47" si="77">+Y46/Y63</f>
        <v>0.49282579338284943</v>
      </c>
      <c r="Z47" s="215">
        <f t="shared" si="77"/>
        <v>0.62370196007423839</v>
      </c>
      <c r="AA47" s="214">
        <f t="shared" si="77"/>
        <v>0.52302731874439468</v>
      </c>
      <c r="AB47" s="214">
        <f t="shared" si="77"/>
        <v>0.6375906677634039</v>
      </c>
      <c r="AC47" s="214">
        <f t="shared" si="77"/>
        <v>0.51675259646672511</v>
      </c>
      <c r="AD47" s="214">
        <f t="shared" si="77"/>
        <v>0.58629866180048662</v>
      </c>
      <c r="AE47" s="215">
        <f t="shared" si="77"/>
        <v>0.56743151977851425</v>
      </c>
      <c r="AF47" s="215">
        <f t="shared" si="77"/>
        <v>0.49341489658140769</v>
      </c>
      <c r="AG47" s="84">
        <f t="shared" si="77"/>
        <v>0.54965033174205458</v>
      </c>
      <c r="AH47" s="84"/>
      <c r="AI47" s="84"/>
      <c r="AJ47" s="214">
        <f>+AJ46/AJ63</f>
        <v>0.44634433616754465</v>
      </c>
      <c r="AK47" s="119">
        <f>+AK46/AK63</f>
        <v>0.57313003747625646</v>
      </c>
      <c r="AL47" s="214">
        <f>+AL46/AL63</f>
        <v>0.43400112338513386</v>
      </c>
      <c r="AM47" s="84">
        <f>+AM46/AM63</f>
        <v>0.45677459620985739</v>
      </c>
      <c r="AN47" s="86">
        <f>+AN46/AN63</f>
        <v>0.55202595811235111</v>
      </c>
      <c r="AQ47" s="84">
        <f t="shared" ref="AQ47:AU47" si="78">+AQ46/AQ63</f>
        <v>0.60253270831875738</v>
      </c>
      <c r="AR47" s="84">
        <f t="shared" si="78"/>
        <v>0.54965033174205458</v>
      </c>
      <c r="AS47" s="84">
        <f t="shared" si="78"/>
        <v>0.5976418243966406</v>
      </c>
      <c r="AT47" s="84">
        <f t="shared" si="78"/>
        <v>0.54163034800035426</v>
      </c>
      <c r="AU47" s="84">
        <f t="shared" si="78"/>
        <v>0.45677459620985739</v>
      </c>
      <c r="AV47" s="86">
        <f>+AV46/AV63</f>
        <v>0.55202595811235111</v>
      </c>
      <c r="AW47" s="85"/>
      <c r="AX47" s="84">
        <f>MEDIAN($D47:$K47)</f>
        <v>0.5873278981939043</v>
      </c>
      <c r="AY47" s="84">
        <f>MEDIAN($M47:$AF47)</f>
        <v>0.55614885866166452</v>
      </c>
      <c r="AZ47" s="84">
        <f t="shared" ref="AZ47:BA47" si="79">MEDIAN($M47:$AF47)</f>
        <v>0.55614885866166452</v>
      </c>
      <c r="BA47" s="84">
        <f t="shared" si="79"/>
        <v>0.55614885866166452</v>
      </c>
      <c r="BB47" s="84">
        <f>MEDIAN($AJ47:$AL47)</f>
        <v>0.44634433616754465</v>
      </c>
      <c r="BC47" s="86">
        <f>+BC46/BC63</f>
        <v>0.60311422171939488</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13361</v>
      </c>
      <c r="E49" s="160">
        <v>27438</v>
      </c>
      <c r="F49" s="160">
        <v>55798</v>
      </c>
      <c r="G49" s="160">
        <v>117947.67123199999</v>
      </c>
      <c r="H49" s="144">
        <v>23433</v>
      </c>
      <c r="I49" s="144">
        <v>145621</v>
      </c>
      <c r="J49" s="160">
        <v>2875</v>
      </c>
      <c r="K49" s="144">
        <v>50613</v>
      </c>
      <c r="L49" s="43">
        <f t="shared" ref="L49:L55" si="80">+SUM(D49:K49)</f>
        <v>437086.67123199999</v>
      </c>
      <c r="M49" s="160">
        <v>2953</v>
      </c>
      <c r="N49" s="160">
        <v>3572</v>
      </c>
      <c r="O49" s="160">
        <v>12430</v>
      </c>
      <c r="P49" s="160">
        <v>4157</v>
      </c>
      <c r="Q49" s="160">
        <v>8259</v>
      </c>
      <c r="R49" s="160">
        <v>1605</v>
      </c>
      <c r="S49" s="160">
        <v>3568.1390000000001</v>
      </c>
      <c r="T49" s="160">
        <v>3835.7</v>
      </c>
      <c r="U49" s="160">
        <v>7496</v>
      </c>
      <c r="V49" s="144">
        <v>3026</v>
      </c>
      <c r="W49" s="144">
        <v>4823</v>
      </c>
      <c r="X49" s="144">
        <v>3918</v>
      </c>
      <c r="Y49" s="160">
        <v>14725</v>
      </c>
      <c r="Z49" s="160">
        <v>5895</v>
      </c>
      <c r="AA49" s="160">
        <v>8676.0713300000007</v>
      </c>
      <c r="AB49" s="160">
        <v>2295</v>
      </c>
      <c r="AC49" s="160">
        <v>18233</v>
      </c>
      <c r="AD49" s="160">
        <v>2672</v>
      </c>
      <c r="AE49" s="160">
        <v>4201</v>
      </c>
      <c r="AF49" s="160">
        <v>0</v>
      </c>
      <c r="AG49" s="43">
        <f t="shared" ref="AG49:AG55" si="81">+SUM(M49:AF49)</f>
        <v>116339.91033000001</v>
      </c>
      <c r="AH49" s="43">
        <f t="shared" ref="AH49:AI55" si="82">AC49+AD49+Z49+T49+O49</f>
        <v>43065.7</v>
      </c>
      <c r="AI49" s="43">
        <f t="shared" si="82"/>
        <v>27202.071329999999</v>
      </c>
      <c r="AJ49" s="144">
        <v>67379</v>
      </c>
      <c r="AK49" s="144">
        <v>1936</v>
      </c>
      <c r="AL49" s="160">
        <v>6192</v>
      </c>
      <c r="AM49" s="43">
        <f t="shared" ref="AM49:AM55" si="83">+SUM(AJ49:AL49)</f>
        <v>75507</v>
      </c>
      <c r="AN49" s="44">
        <f t="shared" ref="AN49:AN55" si="84">+AM49+AG49+L49</f>
        <v>628933.58156199998</v>
      </c>
      <c r="AQ49" s="43">
        <f t="shared" ref="AQ49:AQ54" si="85">K49/AQ$5</f>
        <v>6326.625</v>
      </c>
      <c r="AR49" s="43">
        <f t="shared" ref="AR49:AT54" si="86">AG49/AR$5</f>
        <v>5816.995516500001</v>
      </c>
      <c r="AS49" s="43">
        <f t="shared" si="86"/>
        <v>8613.14</v>
      </c>
      <c r="AT49" s="43">
        <f t="shared" si="86"/>
        <v>1813.4714219999998</v>
      </c>
      <c r="AU49" s="43">
        <f t="shared" ref="AU49:AV54" si="87">AM49/AU$5</f>
        <v>25169</v>
      </c>
      <c r="AV49" s="44">
        <f t="shared" si="87"/>
        <v>20288.180050387095</v>
      </c>
      <c r="AW49" s="122"/>
      <c r="AX49" s="43">
        <f t="shared" ref="AX49:AX56" si="88">MEDIAN($D49:$K49)</f>
        <v>39025.5</v>
      </c>
      <c r="AY49" s="43">
        <f t="shared" ref="AY49:BA56" si="89">MEDIAN($M49:$AF49)</f>
        <v>4037.5</v>
      </c>
      <c r="AZ49" s="43">
        <f t="shared" ref="AZ49:AZ55" si="90">MEDIAN($AC49,$AD49,$Z49,$T49,$O49,Q49,AF49)</f>
        <v>5895</v>
      </c>
      <c r="BA49" s="43">
        <f t="shared" ref="BA49:BA55" si="91">MEDIAN(M49,N49,P49,R49,S49,U49,V49,Y49,AA49,AB49,AE49,W49,X49)</f>
        <v>3918</v>
      </c>
      <c r="BB49" s="43">
        <f t="shared" ref="BB49:BB56" si="92">MEDIAN($AJ49:$AL49)</f>
        <v>6192</v>
      </c>
      <c r="BC49" s="44">
        <f t="shared" ref="BC49:BC55" si="93">MEDIAN(D49:K49,M49:AF49,AJ49:AL49)</f>
        <v>5895</v>
      </c>
    </row>
    <row r="50" spans="1:55" s="204" customFormat="1">
      <c r="A50" s="199"/>
      <c r="B50" s="200"/>
      <c r="C50" s="201" t="s">
        <v>253</v>
      </c>
      <c r="D50" s="144">
        <v>0</v>
      </c>
      <c r="E50" s="160">
        <v>0</v>
      </c>
      <c r="F50" s="160">
        <v>0</v>
      </c>
      <c r="G50" s="160">
        <v>16281.87024</v>
      </c>
      <c r="H50" s="144">
        <v>551</v>
      </c>
      <c r="I50" s="144">
        <v>0</v>
      </c>
      <c r="J50" s="160">
        <v>0</v>
      </c>
      <c r="K50" s="144">
        <v>0</v>
      </c>
      <c r="L50" s="43">
        <f t="shared" si="80"/>
        <v>16832.87024</v>
      </c>
      <c r="M50" s="160">
        <v>9011</v>
      </c>
      <c r="N50" s="160">
        <v>1692</v>
      </c>
      <c r="O50" s="160">
        <v>0</v>
      </c>
      <c r="P50" s="160">
        <v>0</v>
      </c>
      <c r="Q50" s="160">
        <v>0</v>
      </c>
      <c r="R50" s="160">
        <v>0</v>
      </c>
      <c r="S50" s="160">
        <v>7553.335</v>
      </c>
      <c r="T50" s="160">
        <v>1086.8</v>
      </c>
      <c r="U50" s="160">
        <v>5089</v>
      </c>
      <c r="V50" s="144">
        <v>8667</v>
      </c>
      <c r="W50" s="144">
        <v>0</v>
      </c>
      <c r="X50" s="144">
        <v>0</v>
      </c>
      <c r="Y50" s="160">
        <v>0</v>
      </c>
      <c r="Z50" s="160">
        <v>3278</v>
      </c>
      <c r="AA50" s="160">
        <v>313.92867000000001</v>
      </c>
      <c r="AB50" s="160">
        <v>0</v>
      </c>
      <c r="AC50" s="160">
        <v>0</v>
      </c>
      <c r="AD50" s="160">
        <v>0</v>
      </c>
      <c r="AE50" s="160">
        <v>1070</v>
      </c>
      <c r="AF50" s="160">
        <v>0</v>
      </c>
      <c r="AG50" s="43">
        <f t="shared" si="81"/>
        <v>37761.063669999996</v>
      </c>
      <c r="AH50" s="43">
        <f t="shared" si="82"/>
        <v>4364.8</v>
      </c>
      <c r="AI50" s="43">
        <f t="shared" si="82"/>
        <v>6472.9286700000002</v>
      </c>
      <c r="AJ50" s="144">
        <v>0</v>
      </c>
      <c r="AK50" s="144">
        <v>435</v>
      </c>
      <c r="AL50" s="160">
        <v>0</v>
      </c>
      <c r="AM50" s="43">
        <f t="shared" si="83"/>
        <v>435</v>
      </c>
      <c r="AN50" s="44">
        <f t="shared" si="84"/>
        <v>55028.933909999992</v>
      </c>
      <c r="AQ50" s="43">
        <f t="shared" si="85"/>
        <v>0</v>
      </c>
      <c r="AR50" s="43">
        <f t="shared" si="86"/>
        <v>1888.0531834999997</v>
      </c>
      <c r="AS50" s="43">
        <f t="shared" si="86"/>
        <v>872.96</v>
      </c>
      <c r="AT50" s="43">
        <f t="shared" si="86"/>
        <v>431.52857800000004</v>
      </c>
      <c r="AU50" s="43">
        <f t="shared" si="87"/>
        <v>145</v>
      </c>
      <c r="AV50" s="44">
        <f t="shared" si="87"/>
        <v>1775.1269003225805</v>
      </c>
      <c r="AW50" s="122"/>
      <c r="AX50" s="43">
        <f t="shared" si="88"/>
        <v>0</v>
      </c>
      <c r="AY50" s="43">
        <f t="shared" si="89"/>
        <v>0</v>
      </c>
      <c r="AZ50" s="43">
        <f t="shared" si="90"/>
        <v>0</v>
      </c>
      <c r="BA50" s="43">
        <f t="shared" si="91"/>
        <v>313.92867000000001</v>
      </c>
      <c r="BB50" s="43">
        <f t="shared" si="92"/>
        <v>0</v>
      </c>
      <c r="BC50" s="44">
        <f t="shared" si="93"/>
        <v>0</v>
      </c>
    </row>
    <row r="51" spans="1:55" s="204" customFormat="1">
      <c r="A51" s="199"/>
      <c r="B51" s="200"/>
      <c r="C51" s="201" t="s">
        <v>252</v>
      </c>
      <c r="D51" s="144">
        <v>16721</v>
      </c>
      <c r="E51" s="160">
        <v>0</v>
      </c>
      <c r="F51" s="160">
        <v>11944</v>
      </c>
      <c r="G51" s="160">
        <v>36314.393689999997</v>
      </c>
      <c r="H51" s="144">
        <v>8258</v>
      </c>
      <c r="I51" s="144">
        <v>31579</v>
      </c>
      <c r="J51" s="160">
        <v>0</v>
      </c>
      <c r="K51" s="144">
        <v>15560</v>
      </c>
      <c r="L51" s="43">
        <f t="shared" si="80"/>
        <v>120376.39369</v>
      </c>
      <c r="M51" s="160">
        <v>927</v>
      </c>
      <c r="N51" s="160">
        <v>1597</v>
      </c>
      <c r="O51" s="160">
        <v>5679</v>
      </c>
      <c r="P51" s="160">
        <v>2455</v>
      </c>
      <c r="Q51" s="160">
        <v>6924</v>
      </c>
      <c r="R51" s="160">
        <v>1990</v>
      </c>
      <c r="S51" s="160">
        <v>1452.277</v>
      </c>
      <c r="T51" s="160">
        <v>3988.4</v>
      </c>
      <c r="U51" s="160">
        <v>1433</v>
      </c>
      <c r="V51" s="144">
        <v>1177</v>
      </c>
      <c r="W51" s="144">
        <v>1226</v>
      </c>
      <c r="X51" s="144">
        <v>521</v>
      </c>
      <c r="Y51" s="160">
        <v>1701</v>
      </c>
      <c r="Z51" s="160">
        <v>6059</v>
      </c>
      <c r="AA51" s="160">
        <v>4250.63411</v>
      </c>
      <c r="AB51" s="160">
        <v>2482</v>
      </c>
      <c r="AC51" s="160">
        <v>3783</v>
      </c>
      <c r="AD51" s="160">
        <v>3315</v>
      </c>
      <c r="AE51" s="160">
        <v>1550</v>
      </c>
      <c r="AF51" s="160">
        <v>0</v>
      </c>
      <c r="AG51" s="43">
        <f t="shared" si="81"/>
        <v>52510.311110000002</v>
      </c>
      <c r="AH51" s="43">
        <f t="shared" si="82"/>
        <v>22824.400000000001</v>
      </c>
      <c r="AI51" s="43">
        <f t="shared" si="82"/>
        <v>13003.634109999999</v>
      </c>
      <c r="AJ51" s="144">
        <v>13171</v>
      </c>
      <c r="AK51" s="144">
        <v>571</v>
      </c>
      <c r="AL51" s="160">
        <v>1248</v>
      </c>
      <c r="AM51" s="43">
        <f t="shared" si="83"/>
        <v>14990</v>
      </c>
      <c r="AN51" s="44">
        <f t="shared" si="84"/>
        <v>187876.70480000001</v>
      </c>
      <c r="AQ51" s="43">
        <f t="shared" si="85"/>
        <v>1945</v>
      </c>
      <c r="AR51" s="43">
        <f t="shared" si="86"/>
        <v>2625.5155555000001</v>
      </c>
      <c r="AS51" s="43">
        <f t="shared" si="86"/>
        <v>4564.88</v>
      </c>
      <c r="AT51" s="43">
        <f t="shared" si="86"/>
        <v>866.90894066666658</v>
      </c>
      <c r="AU51" s="43">
        <f t="shared" si="87"/>
        <v>4996.666666666667</v>
      </c>
      <c r="AV51" s="44">
        <f t="shared" si="87"/>
        <v>6060.5388645161293</v>
      </c>
      <c r="AW51" s="122"/>
      <c r="AX51" s="43">
        <f t="shared" si="88"/>
        <v>13752</v>
      </c>
      <c r="AY51" s="43">
        <f t="shared" si="89"/>
        <v>1845.5</v>
      </c>
      <c r="AZ51" s="43">
        <f t="shared" si="90"/>
        <v>3988.4</v>
      </c>
      <c r="BA51" s="43">
        <f t="shared" si="91"/>
        <v>1550</v>
      </c>
      <c r="BB51" s="43">
        <f t="shared" si="92"/>
        <v>1248</v>
      </c>
      <c r="BC51" s="44">
        <f t="shared" si="93"/>
        <v>2455</v>
      </c>
    </row>
    <row r="52" spans="1:55" s="204" customFormat="1">
      <c r="A52" s="199"/>
      <c r="B52" s="200"/>
      <c r="C52" s="201" t="s">
        <v>251</v>
      </c>
      <c r="D52" s="220">
        <v>1797</v>
      </c>
      <c r="E52" s="160">
        <v>0</v>
      </c>
      <c r="F52" s="160">
        <v>3030</v>
      </c>
      <c r="G52" s="160">
        <v>11703.385630000001</v>
      </c>
      <c r="H52" s="144">
        <v>518</v>
      </c>
      <c r="I52" s="144">
        <v>0</v>
      </c>
      <c r="J52" s="160">
        <v>0</v>
      </c>
      <c r="K52" s="144">
        <v>2493</v>
      </c>
      <c r="L52" s="43">
        <f t="shared" si="80"/>
        <v>19541.385630000001</v>
      </c>
      <c r="M52" s="160">
        <v>76</v>
      </c>
      <c r="N52" s="160">
        <v>0</v>
      </c>
      <c r="O52" s="160">
        <v>541</v>
      </c>
      <c r="P52" s="160">
        <v>0</v>
      </c>
      <c r="Q52" s="160">
        <v>0</v>
      </c>
      <c r="R52" s="160">
        <v>26</v>
      </c>
      <c r="S52" s="160">
        <v>162.113</v>
      </c>
      <c r="T52" s="160">
        <v>31.6</v>
      </c>
      <c r="U52" s="160">
        <v>207</v>
      </c>
      <c r="V52" s="144">
        <v>45</v>
      </c>
      <c r="W52" s="144">
        <v>3</v>
      </c>
      <c r="X52" s="144">
        <v>0</v>
      </c>
      <c r="Y52" s="160">
        <v>74</v>
      </c>
      <c r="Z52" s="160">
        <v>50</v>
      </c>
      <c r="AA52" s="160">
        <v>506.36588999999998</v>
      </c>
      <c r="AB52" s="160">
        <v>0</v>
      </c>
      <c r="AC52" s="160">
        <v>50</v>
      </c>
      <c r="AD52" s="160">
        <v>804</v>
      </c>
      <c r="AE52" s="160">
        <v>162</v>
      </c>
      <c r="AF52" s="160">
        <v>0</v>
      </c>
      <c r="AG52" s="43">
        <f t="shared" si="81"/>
        <v>2738.0788900000002</v>
      </c>
      <c r="AH52" s="43">
        <f t="shared" si="82"/>
        <v>1476.6</v>
      </c>
      <c r="AI52" s="43">
        <f t="shared" si="82"/>
        <v>1679.36589</v>
      </c>
      <c r="AJ52" s="144">
        <v>0</v>
      </c>
      <c r="AK52" s="144">
        <v>0</v>
      </c>
      <c r="AL52" s="160">
        <v>0</v>
      </c>
      <c r="AM52" s="43">
        <f t="shared" si="83"/>
        <v>0</v>
      </c>
      <c r="AN52" s="44">
        <f t="shared" si="84"/>
        <v>22279.464520000001</v>
      </c>
      <c r="AQ52" s="43">
        <f t="shared" si="85"/>
        <v>311.625</v>
      </c>
      <c r="AR52" s="43">
        <f t="shared" si="86"/>
        <v>136.90394450000002</v>
      </c>
      <c r="AS52" s="43">
        <f t="shared" si="86"/>
        <v>295.32</v>
      </c>
      <c r="AT52" s="43">
        <f t="shared" si="86"/>
        <v>111.95772600000001</v>
      </c>
      <c r="AU52" s="43">
        <f t="shared" si="87"/>
        <v>0</v>
      </c>
      <c r="AV52" s="44">
        <f t="shared" si="87"/>
        <v>718.69240387096784</v>
      </c>
      <c r="AW52" s="122"/>
      <c r="AX52" s="43">
        <f t="shared" si="88"/>
        <v>1157.5</v>
      </c>
      <c r="AY52" s="43">
        <f t="shared" si="89"/>
        <v>47.5</v>
      </c>
      <c r="AZ52" s="43">
        <f t="shared" si="90"/>
        <v>50</v>
      </c>
      <c r="BA52" s="43">
        <f t="shared" si="91"/>
        <v>45</v>
      </c>
      <c r="BB52" s="43">
        <f t="shared" si="92"/>
        <v>0</v>
      </c>
      <c r="BC52" s="44">
        <f t="shared" si="93"/>
        <v>45</v>
      </c>
    </row>
    <row r="53" spans="1:55" s="204" customFormat="1">
      <c r="A53" s="199"/>
      <c r="B53" s="200"/>
      <c r="C53" s="201" t="s">
        <v>250</v>
      </c>
      <c r="D53" s="220">
        <v>7063</v>
      </c>
      <c r="E53" s="160">
        <v>56</v>
      </c>
      <c r="F53" s="160">
        <v>632</v>
      </c>
      <c r="G53" s="160">
        <v>57.667290000000001</v>
      </c>
      <c r="H53" s="144">
        <v>935</v>
      </c>
      <c r="I53" s="144">
        <v>0</v>
      </c>
      <c r="J53" s="160">
        <v>52</v>
      </c>
      <c r="K53" s="144">
        <v>0</v>
      </c>
      <c r="L53" s="43">
        <f t="shared" si="80"/>
        <v>8795.6672900000012</v>
      </c>
      <c r="M53" s="160">
        <v>0</v>
      </c>
      <c r="N53" s="160">
        <v>265</v>
      </c>
      <c r="O53" s="160">
        <v>1343</v>
      </c>
      <c r="P53" s="160">
        <v>128</v>
      </c>
      <c r="Q53" s="160">
        <v>0</v>
      </c>
      <c r="R53" s="160">
        <v>503</v>
      </c>
      <c r="S53" s="160">
        <v>69.739999999999995</v>
      </c>
      <c r="T53" s="160">
        <v>62.4</v>
      </c>
      <c r="U53" s="160">
        <v>0</v>
      </c>
      <c r="V53" s="144">
        <v>0</v>
      </c>
      <c r="W53" s="144">
        <v>0</v>
      </c>
      <c r="X53" s="144">
        <v>0</v>
      </c>
      <c r="Y53" s="160">
        <v>9</v>
      </c>
      <c r="Z53" s="160">
        <v>396</v>
      </c>
      <c r="AA53" s="160">
        <v>891</v>
      </c>
      <c r="AB53" s="160">
        <v>30</v>
      </c>
      <c r="AC53" s="160">
        <v>0</v>
      </c>
      <c r="AD53" s="160">
        <v>329</v>
      </c>
      <c r="AE53" s="160">
        <v>295</v>
      </c>
      <c r="AF53" s="160">
        <v>0</v>
      </c>
      <c r="AG53" s="43">
        <f t="shared" si="81"/>
        <v>4321.1399999999994</v>
      </c>
      <c r="AH53" s="43">
        <f t="shared" si="82"/>
        <v>2130.4</v>
      </c>
      <c r="AI53" s="43">
        <f t="shared" si="82"/>
        <v>1643</v>
      </c>
      <c r="AJ53" s="144">
        <v>360</v>
      </c>
      <c r="AK53" s="144">
        <v>16</v>
      </c>
      <c r="AL53" s="160">
        <v>50</v>
      </c>
      <c r="AM53" s="43">
        <f t="shared" si="83"/>
        <v>426</v>
      </c>
      <c r="AN53" s="44">
        <f t="shared" si="84"/>
        <v>13542.807290000001</v>
      </c>
      <c r="AQ53" s="43">
        <f t="shared" si="85"/>
        <v>0</v>
      </c>
      <c r="AR53" s="43">
        <f t="shared" si="86"/>
        <v>216.05699999999996</v>
      </c>
      <c r="AS53" s="43">
        <f t="shared" si="86"/>
        <v>426.08000000000004</v>
      </c>
      <c r="AT53" s="43">
        <f t="shared" si="86"/>
        <v>109.53333333333333</v>
      </c>
      <c r="AU53" s="43">
        <f t="shared" si="87"/>
        <v>142</v>
      </c>
      <c r="AV53" s="44">
        <f t="shared" si="87"/>
        <v>436.8647512903226</v>
      </c>
      <c r="AW53" s="122"/>
      <c r="AX53" s="43">
        <f t="shared" si="88"/>
        <v>56.833645000000004</v>
      </c>
      <c r="AY53" s="43">
        <f t="shared" si="89"/>
        <v>46.2</v>
      </c>
      <c r="AZ53" s="43">
        <f t="shared" si="90"/>
        <v>62.4</v>
      </c>
      <c r="BA53" s="43">
        <f t="shared" si="91"/>
        <v>30</v>
      </c>
      <c r="BB53" s="43">
        <f t="shared" si="92"/>
        <v>50</v>
      </c>
      <c r="BC53" s="44">
        <f t="shared" si="93"/>
        <v>56</v>
      </c>
    </row>
    <row r="54" spans="1:55" s="204" customFormat="1">
      <c r="A54" s="199"/>
      <c r="B54" s="200"/>
      <c r="C54" s="217" t="s">
        <v>125</v>
      </c>
      <c r="D54" s="144">
        <v>21787</v>
      </c>
      <c r="E54" s="160">
        <v>654</v>
      </c>
      <c r="F54" s="160">
        <v>42227</v>
      </c>
      <c r="G54" s="160">
        <v>36775.651018999997</v>
      </c>
      <c r="H54" s="144">
        <v>19112</v>
      </c>
      <c r="I54" s="144">
        <v>35494</v>
      </c>
      <c r="J54" s="160">
        <v>43374</v>
      </c>
      <c r="K54" s="144">
        <v>0</v>
      </c>
      <c r="L54" s="43">
        <f t="shared" si="80"/>
        <v>199423.65101899998</v>
      </c>
      <c r="M54" s="160">
        <v>1234</v>
      </c>
      <c r="N54" s="160">
        <v>1997</v>
      </c>
      <c r="O54" s="160">
        <v>0</v>
      </c>
      <c r="P54" s="160">
        <v>2574</v>
      </c>
      <c r="Q54" s="160">
        <v>9521</v>
      </c>
      <c r="R54" s="160">
        <v>3143</v>
      </c>
      <c r="S54" s="160">
        <v>2858</v>
      </c>
      <c r="T54" s="160">
        <v>4190.3999999999996</v>
      </c>
      <c r="U54" s="160">
        <v>582</v>
      </c>
      <c r="V54" s="144">
        <v>0</v>
      </c>
      <c r="W54" s="144">
        <v>1429</v>
      </c>
      <c r="X54" s="144">
        <v>541</v>
      </c>
      <c r="Y54" s="160">
        <v>9465</v>
      </c>
      <c r="Z54" s="160">
        <v>16240</v>
      </c>
      <c r="AA54" s="160">
        <v>6977.2269800000004</v>
      </c>
      <c r="AB54" s="160">
        <v>2287</v>
      </c>
      <c r="AC54" s="160">
        <v>4568</v>
      </c>
      <c r="AD54" s="160">
        <v>5586</v>
      </c>
      <c r="AE54" s="160">
        <v>1018</v>
      </c>
      <c r="AF54" s="160">
        <v>17393.845000000001</v>
      </c>
      <c r="AG54" s="43">
        <f t="shared" si="81"/>
        <v>91604.471980000002</v>
      </c>
      <c r="AH54" s="43">
        <f t="shared" si="82"/>
        <v>30584.400000000001</v>
      </c>
      <c r="AI54" s="43">
        <f t="shared" si="82"/>
        <v>16737.226979999999</v>
      </c>
      <c r="AJ54" s="144">
        <v>0</v>
      </c>
      <c r="AK54" s="144">
        <v>4068</v>
      </c>
      <c r="AL54" s="160">
        <v>3241</v>
      </c>
      <c r="AM54" s="43">
        <f t="shared" si="83"/>
        <v>7309</v>
      </c>
      <c r="AN54" s="44">
        <f t="shared" si="84"/>
        <v>298337.12299900001</v>
      </c>
      <c r="AQ54" s="43">
        <f t="shared" si="85"/>
        <v>0</v>
      </c>
      <c r="AR54" s="43">
        <f t="shared" si="86"/>
        <v>4580.2235989999999</v>
      </c>
      <c r="AS54" s="43">
        <f t="shared" si="86"/>
        <v>6116.88</v>
      </c>
      <c r="AT54" s="43">
        <f t="shared" si="86"/>
        <v>1115.8151319999999</v>
      </c>
      <c r="AU54" s="43">
        <f t="shared" si="87"/>
        <v>2436.3333333333335</v>
      </c>
      <c r="AV54" s="44">
        <f t="shared" si="87"/>
        <v>9623.7781612580657</v>
      </c>
      <c r="AW54" s="122"/>
      <c r="AX54" s="43">
        <f t="shared" si="88"/>
        <v>28640.5</v>
      </c>
      <c r="AY54" s="43">
        <f t="shared" si="89"/>
        <v>2716</v>
      </c>
      <c r="AZ54" s="43">
        <f t="shared" si="90"/>
        <v>5586</v>
      </c>
      <c r="BA54" s="43">
        <f t="shared" si="91"/>
        <v>1997</v>
      </c>
      <c r="BB54" s="43">
        <f t="shared" si="92"/>
        <v>3241</v>
      </c>
      <c r="BC54" s="44">
        <f t="shared" si="93"/>
        <v>3241</v>
      </c>
    </row>
    <row r="55" spans="1:55" s="204" customFormat="1">
      <c r="A55" s="199"/>
      <c r="B55" s="200"/>
      <c r="C55" s="210" t="s">
        <v>249</v>
      </c>
      <c r="D55" s="46">
        <f t="shared" ref="D55:K55" si="94">SUM(D49:D54)</f>
        <v>60729</v>
      </c>
      <c r="E55" s="118">
        <f t="shared" si="94"/>
        <v>28148</v>
      </c>
      <c r="F55" s="118">
        <f t="shared" si="94"/>
        <v>113631</v>
      </c>
      <c r="G55" s="118">
        <f t="shared" si="94"/>
        <v>219080.63910099998</v>
      </c>
      <c r="H55" s="118">
        <f t="shared" si="94"/>
        <v>52807</v>
      </c>
      <c r="I55" s="118">
        <f t="shared" si="94"/>
        <v>212694</v>
      </c>
      <c r="J55" s="118">
        <f t="shared" si="94"/>
        <v>46301</v>
      </c>
      <c r="K55" s="88">
        <f t="shared" si="94"/>
        <v>68666</v>
      </c>
      <c r="L55" s="45">
        <f t="shared" si="80"/>
        <v>802056.63910100004</v>
      </c>
      <c r="M55" s="46">
        <f t="shared" ref="M55:X55" si="95">M54+M53+M52+M51+M50+M49</f>
        <v>14201</v>
      </c>
      <c r="N55" s="118">
        <f t="shared" si="95"/>
        <v>9123</v>
      </c>
      <c r="O55" s="118">
        <f t="shared" si="95"/>
        <v>19993</v>
      </c>
      <c r="P55" s="118">
        <f t="shared" si="95"/>
        <v>9314</v>
      </c>
      <c r="Q55" s="118">
        <f t="shared" si="95"/>
        <v>24704</v>
      </c>
      <c r="R55" s="118">
        <f t="shared" si="95"/>
        <v>7267</v>
      </c>
      <c r="S55" s="118">
        <f t="shared" si="95"/>
        <v>15663.603999999999</v>
      </c>
      <c r="T55" s="118">
        <f t="shared" si="95"/>
        <v>13195.3</v>
      </c>
      <c r="U55" s="118">
        <f t="shared" si="95"/>
        <v>14807</v>
      </c>
      <c r="V55" s="118">
        <f t="shared" si="95"/>
        <v>12915</v>
      </c>
      <c r="W55" s="118">
        <f t="shared" si="95"/>
        <v>7481</v>
      </c>
      <c r="X55" s="118">
        <f t="shared" si="95"/>
        <v>4980</v>
      </c>
      <c r="Y55" s="118">
        <f t="shared" ref="Y55:AF55" si="96">Y54+Y53+Y52+Y51+Y50+Y49</f>
        <v>25974</v>
      </c>
      <c r="Z55" s="118">
        <f t="shared" si="96"/>
        <v>31918</v>
      </c>
      <c r="AA55" s="118">
        <f t="shared" si="96"/>
        <v>21615.226979999999</v>
      </c>
      <c r="AB55" s="118">
        <f t="shared" si="96"/>
        <v>7094</v>
      </c>
      <c r="AC55" s="118">
        <f t="shared" si="96"/>
        <v>26634</v>
      </c>
      <c r="AD55" s="118">
        <f t="shared" si="96"/>
        <v>12706</v>
      </c>
      <c r="AE55" s="118">
        <f t="shared" si="96"/>
        <v>8296</v>
      </c>
      <c r="AF55" s="88">
        <f t="shared" si="96"/>
        <v>17393.845000000001</v>
      </c>
      <c r="AG55" s="45">
        <f t="shared" si="81"/>
        <v>305274.97597999999</v>
      </c>
      <c r="AH55" s="45">
        <f t="shared" si="82"/>
        <v>104446.3</v>
      </c>
      <c r="AI55" s="45">
        <f t="shared" si="82"/>
        <v>66738.226980000007</v>
      </c>
      <c r="AJ55" s="46">
        <f>AJ54+AJ53+AJ52+AJ51+AJ50+AJ49</f>
        <v>80910</v>
      </c>
      <c r="AK55" s="118">
        <f>AK54+AK53+AK52+AK51+AK50+AK49</f>
        <v>7026</v>
      </c>
      <c r="AL55" s="88">
        <f>AL54+AL53+AL52+AL51+AL50+AL49</f>
        <v>10731</v>
      </c>
      <c r="AM55" s="45">
        <f t="shared" si="83"/>
        <v>98667</v>
      </c>
      <c r="AN55" s="211">
        <f t="shared" si="84"/>
        <v>1205998.6150810001</v>
      </c>
      <c r="AQ55" s="45">
        <f>K55/AQ$5</f>
        <v>8583.25</v>
      </c>
      <c r="AR55" s="45">
        <f>AG55/AR$5</f>
        <v>15263.748798999999</v>
      </c>
      <c r="AS55" s="45">
        <f>AH55/AS$5</f>
        <v>20889.260000000002</v>
      </c>
      <c r="AT55" s="45">
        <f>AI55/AT$5</f>
        <v>4449.2151320000003</v>
      </c>
      <c r="AU55" s="45">
        <f>AM55/AU$5</f>
        <v>32889</v>
      </c>
      <c r="AV55" s="211">
        <f>AN55/AV$5</f>
        <v>38903.181131645164</v>
      </c>
      <c r="AW55" s="122"/>
      <c r="AX55" s="45">
        <f t="shared" si="88"/>
        <v>64697.5</v>
      </c>
      <c r="AY55" s="45">
        <f t="shared" si="89"/>
        <v>13698.15</v>
      </c>
      <c r="AZ55" s="45">
        <f t="shared" si="90"/>
        <v>19993</v>
      </c>
      <c r="BA55" s="45">
        <f t="shared" si="91"/>
        <v>9314</v>
      </c>
      <c r="BB55" s="45">
        <f t="shared" si="92"/>
        <v>10731</v>
      </c>
      <c r="BC55" s="211">
        <f t="shared" si="93"/>
        <v>17393.845000000001</v>
      </c>
    </row>
    <row r="56" spans="1:55" s="229" customFormat="1" ht="12">
      <c r="A56" s="227"/>
      <c r="B56" s="228"/>
      <c r="C56" s="212" t="s">
        <v>248</v>
      </c>
      <c r="D56" s="87">
        <f t="shared" ref="D56:X56" si="97">+D55/D$63</f>
        <v>0.31686624403224545</v>
      </c>
      <c r="E56" s="214">
        <f t="shared" si="97"/>
        <v>0.35626321052032045</v>
      </c>
      <c r="F56" s="214">
        <f t="shared" si="97"/>
        <v>0.32588345961696197</v>
      </c>
      <c r="G56" s="214">
        <f t="shared" si="97"/>
        <v>0.3467335439056346</v>
      </c>
      <c r="H56" s="119">
        <f t="shared" si="97"/>
        <v>0.27940063809186194</v>
      </c>
      <c r="I56" s="119">
        <f t="shared" si="97"/>
        <v>0.44937757232077208</v>
      </c>
      <c r="J56" s="214">
        <f t="shared" si="97"/>
        <v>0.27027137461838857</v>
      </c>
      <c r="K56" s="119">
        <f t="shared" si="97"/>
        <v>0.30026061708528651</v>
      </c>
      <c r="L56" s="84">
        <f t="shared" si="97"/>
        <v>0.34668516207194178</v>
      </c>
      <c r="M56" s="214">
        <f t="shared" si="97"/>
        <v>0.62170562997986167</v>
      </c>
      <c r="N56" s="215">
        <f t="shared" si="97"/>
        <v>0.32211708212696843</v>
      </c>
      <c r="O56" s="214">
        <f t="shared" si="97"/>
        <v>0.28160344803301546</v>
      </c>
      <c r="P56" s="214">
        <f t="shared" si="97"/>
        <v>0.3140997538191751</v>
      </c>
      <c r="Q56" s="214">
        <f t="shared" si="97"/>
        <v>0.30888108128383701</v>
      </c>
      <c r="R56" s="214">
        <f t="shared" si="97"/>
        <v>0.30794982625646239</v>
      </c>
      <c r="S56" s="214">
        <f t="shared" si="97"/>
        <v>0.51288557722680694</v>
      </c>
      <c r="T56" s="214">
        <f t="shared" si="97"/>
        <v>0.302199513560308</v>
      </c>
      <c r="U56" s="214">
        <f t="shared" si="97"/>
        <v>0.46367507985219514</v>
      </c>
      <c r="V56" s="119">
        <f t="shared" si="97"/>
        <v>0.60974458240876261</v>
      </c>
      <c r="W56" s="119">
        <f t="shared" si="97"/>
        <v>0.38425188761621037</v>
      </c>
      <c r="X56" s="119">
        <f t="shared" si="97"/>
        <v>0.72268175881584673</v>
      </c>
      <c r="Y56" s="214">
        <f t="shared" ref="Y56:AN56" si="98">+Y55/Y$63</f>
        <v>0.43845374746792709</v>
      </c>
      <c r="Z56" s="215">
        <f t="shared" si="98"/>
        <v>0.28896835815490474</v>
      </c>
      <c r="AA56" s="214">
        <f t="shared" si="98"/>
        <v>0.38771707587443943</v>
      </c>
      <c r="AB56" s="214">
        <f t="shared" si="98"/>
        <v>0.26523592312869215</v>
      </c>
      <c r="AC56" s="214">
        <f t="shared" si="98"/>
        <v>0.395732731081824</v>
      </c>
      <c r="AD56" s="214">
        <f t="shared" si="98"/>
        <v>0.32202960259529601</v>
      </c>
      <c r="AE56" s="215">
        <f t="shared" si="98"/>
        <v>0.34800117454591217</v>
      </c>
      <c r="AF56" s="215">
        <f t="shared" si="98"/>
        <v>0.41833553021169928</v>
      </c>
      <c r="AG56" s="84">
        <f t="shared" si="98"/>
        <v>0.36628394525406155</v>
      </c>
      <c r="AH56" s="84">
        <f t="shared" si="98"/>
        <v>0.31471559188514237</v>
      </c>
      <c r="AI56" s="84">
        <f t="shared" si="98"/>
        <v>0.36947067507418402</v>
      </c>
      <c r="AJ56" s="214">
        <f t="shared" si="98"/>
        <v>0.47411999789045606</v>
      </c>
      <c r="AK56" s="119">
        <f t="shared" si="98"/>
        <v>0.3606961342984753</v>
      </c>
      <c r="AL56" s="214">
        <f t="shared" si="98"/>
        <v>0.50229357798165142</v>
      </c>
      <c r="AM56" s="84">
        <f t="shared" si="98"/>
        <v>0.46651946136097139</v>
      </c>
      <c r="AN56" s="86">
        <f t="shared" si="98"/>
        <v>0.35909535904581108</v>
      </c>
      <c r="AQ56" s="84">
        <f t="shared" ref="AQ56:AV56" si="99">+AQ55/AQ$63</f>
        <v>0.30026061708528651</v>
      </c>
      <c r="AR56" s="84">
        <f t="shared" si="99"/>
        <v>0.36628394525406149</v>
      </c>
      <c r="AS56" s="84">
        <f t="shared" si="99"/>
        <v>0.31471559188514237</v>
      </c>
      <c r="AT56" s="84">
        <f t="shared" si="99"/>
        <v>0.36947067507418402</v>
      </c>
      <c r="AU56" s="84">
        <f t="shared" si="99"/>
        <v>0.46651946136097133</v>
      </c>
      <c r="AV56" s="86">
        <f t="shared" si="99"/>
        <v>0.35909535904581108</v>
      </c>
      <c r="AW56" s="85"/>
      <c r="AX56" s="84">
        <f t="shared" si="88"/>
        <v>0.32137485182460368</v>
      </c>
      <c r="AY56" s="84">
        <f t="shared" si="89"/>
        <v>0.3661265310810613</v>
      </c>
      <c r="AZ56" s="84">
        <f t="shared" si="89"/>
        <v>0.3661265310810613</v>
      </c>
      <c r="BA56" s="84">
        <f t="shared" si="89"/>
        <v>0.3661265310810613</v>
      </c>
      <c r="BB56" s="84">
        <f t="shared" si="92"/>
        <v>0.47411999789045606</v>
      </c>
      <c r="BC56" s="86">
        <f t="shared" ref="BC56" si="100">+BC55/BC$63</f>
        <v>0.39835483073089628</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19716</v>
      </c>
      <c r="E58" s="160">
        <v>7513</v>
      </c>
      <c r="F58" s="160">
        <v>27516</v>
      </c>
      <c r="G58" s="160">
        <v>66233.754960000006</v>
      </c>
      <c r="H58" s="144">
        <v>17873</v>
      </c>
      <c r="I58" s="144">
        <v>37103</v>
      </c>
      <c r="J58" s="160">
        <v>13867</v>
      </c>
      <c r="K58" s="144">
        <v>22230</v>
      </c>
      <c r="L58" s="43">
        <f>+SUM(D58:K58)</f>
        <v>212051.75495999999</v>
      </c>
      <c r="M58" s="160">
        <v>1107</v>
      </c>
      <c r="N58" s="160">
        <v>2739</v>
      </c>
      <c r="O58" s="160">
        <v>5799</v>
      </c>
      <c r="P58" s="160">
        <v>2517</v>
      </c>
      <c r="Q58" s="160">
        <v>7645</v>
      </c>
      <c r="R58" s="160">
        <v>2133</v>
      </c>
      <c r="S58" s="160">
        <v>1802.87</v>
      </c>
      <c r="T58" s="160">
        <v>4134.3999999999996</v>
      </c>
      <c r="U58" s="160">
        <v>2732</v>
      </c>
      <c r="V58" s="144">
        <v>1097</v>
      </c>
      <c r="W58" s="144">
        <v>1380</v>
      </c>
      <c r="X58" s="144">
        <v>293</v>
      </c>
      <c r="Y58" s="160">
        <v>2861</v>
      </c>
      <c r="Z58" s="160">
        <v>9646</v>
      </c>
      <c r="AA58" s="160">
        <v>4965.4713899999997</v>
      </c>
      <c r="AB58" s="160">
        <v>2575</v>
      </c>
      <c r="AC58" s="160">
        <v>5890</v>
      </c>
      <c r="AD58" s="160">
        <v>3502</v>
      </c>
      <c r="AE58" s="160">
        <v>2016</v>
      </c>
      <c r="AF58" s="160">
        <v>3669.3020000000001</v>
      </c>
      <c r="AG58" s="43">
        <f>+SUM(M58:AF58)</f>
        <v>68504.043389999992</v>
      </c>
      <c r="AH58" s="43">
        <f t="shared" ref="AH58:AI60" si="101">AC58+AD58+Z58+T58+O58</f>
        <v>28971.4</v>
      </c>
      <c r="AI58" s="43">
        <f t="shared" si="101"/>
        <v>15732.471389999999</v>
      </c>
      <c r="AJ58" s="144">
        <v>11915</v>
      </c>
      <c r="AK58" s="144">
        <v>1289</v>
      </c>
      <c r="AL58" s="160">
        <v>1361</v>
      </c>
      <c r="AM58" s="43">
        <f>+SUM(AJ58:AL58)</f>
        <v>14565</v>
      </c>
      <c r="AN58" s="44">
        <f>+AM58+AG58+L58</f>
        <v>295120.79835</v>
      </c>
      <c r="AQ58" s="43">
        <f t="shared" ref="AQ58:AQ59" si="102">K58/AQ$5</f>
        <v>2778.75</v>
      </c>
      <c r="AR58" s="43">
        <f t="shared" ref="AR58:AT59" si="103">AG58/AR$5</f>
        <v>3425.2021694999994</v>
      </c>
      <c r="AS58" s="43">
        <f t="shared" si="103"/>
        <v>5794.2800000000007</v>
      </c>
      <c r="AT58" s="43">
        <f t="shared" si="103"/>
        <v>1048.831426</v>
      </c>
      <c r="AU58" s="43">
        <f t="shared" ref="AU58:AV59" si="104">AM58/AU$5</f>
        <v>4855</v>
      </c>
      <c r="AV58" s="44">
        <f t="shared" si="104"/>
        <v>9520.0257532258056</v>
      </c>
      <c r="AW58" s="122"/>
      <c r="AX58" s="43">
        <f>MEDIAN($D58:$K58)</f>
        <v>20973</v>
      </c>
      <c r="AY58" s="43">
        <f>MEDIAN($M58:$AF58)</f>
        <v>2735.5</v>
      </c>
      <c r="AZ58" s="43">
        <f t="shared" ref="AZ58:AZ60" si="105">MEDIAN($AC58,$AD58,$Z58,$T58,$O58,Q58,AF58)</f>
        <v>5799</v>
      </c>
      <c r="BA58" s="43">
        <f t="shared" ref="BA58:BA60" si="106">MEDIAN(M58,N58,P58,R58,S58,U58,V58,Y58,AA58,AB58,AE58,W58,X58)</f>
        <v>2133</v>
      </c>
      <c r="BB58" s="43">
        <f t="shared" ref="BB58:BB60" si="107">MEDIAN($AJ58:$AL58)</f>
        <v>1361</v>
      </c>
      <c r="BC58" s="44">
        <f t="shared" ref="BC58:BC60" si="108">MEDIAN(D58:K58,M58:AF58,AJ58:AL58)</f>
        <v>3669.3020000000001</v>
      </c>
    </row>
    <row r="59" spans="1:55" s="204" customFormat="1">
      <c r="A59" s="199"/>
      <c r="B59" s="200"/>
      <c r="C59" s="201" t="s">
        <v>245</v>
      </c>
      <c r="D59" s="144">
        <v>155</v>
      </c>
      <c r="E59" s="160">
        <v>0</v>
      </c>
      <c r="F59" s="160">
        <v>0</v>
      </c>
      <c r="G59" s="160">
        <v>0</v>
      </c>
      <c r="H59" s="144">
        <v>0</v>
      </c>
      <c r="I59" s="144">
        <v>0</v>
      </c>
      <c r="J59" s="160">
        <v>0</v>
      </c>
      <c r="K59" s="144">
        <v>0</v>
      </c>
      <c r="L59" s="43">
        <f>+SUM(D59:K59)</f>
        <v>155</v>
      </c>
      <c r="M59" s="160">
        <v>0</v>
      </c>
      <c r="N59" s="160">
        <v>0</v>
      </c>
      <c r="O59" s="160">
        <v>0</v>
      </c>
      <c r="P59" s="160">
        <v>200</v>
      </c>
      <c r="Q59" s="160">
        <v>0</v>
      </c>
      <c r="R59" s="160">
        <v>0</v>
      </c>
      <c r="S59" s="160">
        <v>0</v>
      </c>
      <c r="T59" s="160">
        <v>0</v>
      </c>
      <c r="U59" s="160">
        <v>0</v>
      </c>
      <c r="V59" s="144">
        <v>0</v>
      </c>
      <c r="W59" s="144">
        <v>0</v>
      </c>
      <c r="X59" s="144">
        <v>0</v>
      </c>
      <c r="Y59" s="160">
        <v>1210</v>
      </c>
      <c r="Z59" s="160">
        <v>0</v>
      </c>
      <c r="AA59" s="160">
        <v>10.52861</v>
      </c>
      <c r="AB59" s="160">
        <v>24</v>
      </c>
      <c r="AC59" s="160">
        <v>0</v>
      </c>
      <c r="AD59" s="160">
        <v>115</v>
      </c>
      <c r="AE59" s="160">
        <v>0</v>
      </c>
      <c r="AF59" s="160">
        <v>0</v>
      </c>
      <c r="AG59" s="43">
        <f>+SUM(M59:AF59)</f>
        <v>1559.5286100000001</v>
      </c>
      <c r="AH59" s="43">
        <f t="shared" si="101"/>
        <v>115</v>
      </c>
      <c r="AI59" s="43">
        <f t="shared" si="101"/>
        <v>325.52861000000001</v>
      </c>
      <c r="AJ59" s="144">
        <v>1658</v>
      </c>
      <c r="AK59" s="144">
        <v>0</v>
      </c>
      <c r="AL59" s="160">
        <v>0</v>
      </c>
      <c r="AM59" s="43">
        <f>+SUM(AJ59:AL59)</f>
        <v>1658</v>
      </c>
      <c r="AN59" s="44">
        <f>+AM59+AG59+L59</f>
        <v>3372.5286100000003</v>
      </c>
      <c r="AQ59" s="43">
        <f t="shared" si="102"/>
        <v>0</v>
      </c>
      <c r="AR59" s="43">
        <f t="shared" si="103"/>
        <v>77.976430500000006</v>
      </c>
      <c r="AS59" s="43">
        <f t="shared" si="103"/>
        <v>23</v>
      </c>
      <c r="AT59" s="43">
        <f t="shared" si="103"/>
        <v>21.701907333333335</v>
      </c>
      <c r="AU59" s="43">
        <f t="shared" si="104"/>
        <v>552.66666666666663</v>
      </c>
      <c r="AV59" s="44">
        <f t="shared" si="104"/>
        <v>108.79124548387098</v>
      </c>
      <c r="AW59" s="122"/>
      <c r="AX59" s="43">
        <f>MEDIAN($D59:$K59)</f>
        <v>0</v>
      </c>
      <c r="AY59" s="43">
        <f>MEDIAN($M59:$AF59)</f>
        <v>0</v>
      </c>
      <c r="AZ59" s="43">
        <f t="shared" si="105"/>
        <v>0</v>
      </c>
      <c r="BA59" s="43">
        <f t="shared" si="106"/>
        <v>0</v>
      </c>
      <c r="BB59" s="43">
        <f t="shared" si="107"/>
        <v>0</v>
      </c>
      <c r="BC59" s="44">
        <f t="shared" si="108"/>
        <v>0</v>
      </c>
    </row>
    <row r="60" spans="1:55" s="204" customFormat="1">
      <c r="A60" s="199"/>
      <c r="B60" s="200"/>
      <c r="C60" s="210" t="s">
        <v>244</v>
      </c>
      <c r="D60" s="46">
        <f t="shared" ref="D60:X60" si="109">D59+D58</f>
        <v>19871</v>
      </c>
      <c r="E60" s="118">
        <f t="shared" si="109"/>
        <v>7513</v>
      </c>
      <c r="F60" s="118">
        <f t="shared" si="109"/>
        <v>27516</v>
      </c>
      <c r="G60" s="118">
        <f t="shared" si="109"/>
        <v>66233.754960000006</v>
      </c>
      <c r="H60" s="118">
        <f t="shared" si="109"/>
        <v>17873</v>
      </c>
      <c r="I60" s="118">
        <f t="shared" si="109"/>
        <v>37103</v>
      </c>
      <c r="J60" s="118">
        <f t="shared" si="109"/>
        <v>13867</v>
      </c>
      <c r="K60" s="88">
        <f t="shared" si="109"/>
        <v>22230</v>
      </c>
      <c r="L60" s="45">
        <f t="shared" si="109"/>
        <v>212206.75495999999</v>
      </c>
      <c r="M60" s="46">
        <f t="shared" si="109"/>
        <v>1107</v>
      </c>
      <c r="N60" s="118">
        <f t="shared" si="109"/>
        <v>2739</v>
      </c>
      <c r="O60" s="118">
        <f t="shared" si="109"/>
        <v>5799</v>
      </c>
      <c r="P60" s="118">
        <f t="shared" si="109"/>
        <v>2717</v>
      </c>
      <c r="Q60" s="118">
        <f t="shared" si="109"/>
        <v>7645</v>
      </c>
      <c r="R60" s="118">
        <f t="shared" si="109"/>
        <v>2133</v>
      </c>
      <c r="S60" s="118">
        <f t="shared" si="109"/>
        <v>1802.87</v>
      </c>
      <c r="T60" s="118">
        <f t="shared" si="109"/>
        <v>4134.3999999999996</v>
      </c>
      <c r="U60" s="118">
        <f t="shared" si="109"/>
        <v>2732</v>
      </c>
      <c r="V60" s="118">
        <f t="shared" si="109"/>
        <v>1097</v>
      </c>
      <c r="W60" s="118">
        <f t="shared" si="109"/>
        <v>1380</v>
      </c>
      <c r="X60" s="118">
        <f t="shared" si="109"/>
        <v>293</v>
      </c>
      <c r="Y60" s="118">
        <f t="shared" ref="Y60:AF60" si="110">Y59+Y58</f>
        <v>4071</v>
      </c>
      <c r="Z60" s="118">
        <f t="shared" si="110"/>
        <v>9646</v>
      </c>
      <c r="AA60" s="118">
        <f t="shared" si="110"/>
        <v>4976</v>
      </c>
      <c r="AB60" s="118">
        <f t="shared" si="110"/>
        <v>2599</v>
      </c>
      <c r="AC60" s="118">
        <f t="shared" si="110"/>
        <v>5890</v>
      </c>
      <c r="AD60" s="118">
        <f t="shared" si="110"/>
        <v>3617</v>
      </c>
      <c r="AE60" s="118">
        <f t="shared" si="110"/>
        <v>2016</v>
      </c>
      <c r="AF60" s="88">
        <f t="shared" si="110"/>
        <v>3669.3020000000001</v>
      </c>
      <c r="AG60" s="45">
        <f>+SUM(M60:AF60)</f>
        <v>70063.571999999986</v>
      </c>
      <c r="AH60" s="45">
        <f t="shared" si="101"/>
        <v>29086.400000000001</v>
      </c>
      <c r="AI60" s="45">
        <f t="shared" si="101"/>
        <v>16058</v>
      </c>
      <c r="AJ60" s="46">
        <f>AJ59+AJ58</f>
        <v>13573</v>
      </c>
      <c r="AK60" s="118">
        <f>AK59+AK58</f>
        <v>1289</v>
      </c>
      <c r="AL60" s="88">
        <f>AL59+AL58</f>
        <v>1361</v>
      </c>
      <c r="AM60" s="45">
        <f>+SUM(AJ60:AL60)</f>
        <v>16223</v>
      </c>
      <c r="AN60" s="211">
        <f>+AM60+AG60+L60</f>
        <v>298493.32695999998</v>
      </c>
      <c r="AQ60" s="45">
        <f>K60/AQ$5</f>
        <v>2778.75</v>
      </c>
      <c r="AR60" s="45">
        <f>AG60/AR$5</f>
        <v>3503.1785999999993</v>
      </c>
      <c r="AS60" s="45">
        <f>AH60/AS$5</f>
        <v>5817.2800000000007</v>
      </c>
      <c r="AT60" s="45">
        <f>AI60/AT$5</f>
        <v>1070.5333333333333</v>
      </c>
      <c r="AU60" s="45">
        <f>AM60/AU$5</f>
        <v>5407.666666666667</v>
      </c>
      <c r="AV60" s="211">
        <f>AN60/AV$5</f>
        <v>9628.8169987096771</v>
      </c>
      <c r="AW60" s="122"/>
      <c r="AX60" s="45">
        <f>MEDIAN($D60:$K60)</f>
        <v>21050.5</v>
      </c>
      <c r="AY60" s="45">
        <f>MEDIAN($M60:$AF60)</f>
        <v>2735.5</v>
      </c>
      <c r="AZ60" s="45">
        <f t="shared" si="105"/>
        <v>5799</v>
      </c>
      <c r="BA60" s="45">
        <f t="shared" si="106"/>
        <v>2133</v>
      </c>
      <c r="BB60" s="45">
        <f t="shared" si="107"/>
        <v>1361</v>
      </c>
      <c r="BC60" s="211">
        <f t="shared" si="108"/>
        <v>4071</v>
      </c>
    </row>
    <row r="61" spans="1:55" s="229" customFormat="1" ht="12">
      <c r="A61" s="227"/>
      <c r="B61" s="228"/>
      <c r="C61" s="212" t="s">
        <v>243</v>
      </c>
      <c r="D61" s="87">
        <f t="shared" ref="D61:X61" si="111">+D60/D$63</f>
        <v>0.10368109363178628</v>
      </c>
      <c r="E61" s="214">
        <f t="shared" si="111"/>
        <v>9.5090432735511141E-2</v>
      </c>
      <c r="F61" s="214">
        <f t="shared" si="111"/>
        <v>7.89134063311977E-2</v>
      </c>
      <c r="G61" s="214">
        <f t="shared" si="111"/>
        <v>0.10482653637353471</v>
      </c>
      <c r="H61" s="119">
        <f t="shared" si="111"/>
        <v>9.4565637218850696E-2</v>
      </c>
      <c r="I61" s="119">
        <f t="shared" si="111"/>
        <v>7.8390815283071485E-2</v>
      </c>
      <c r="J61" s="214">
        <f t="shared" si="111"/>
        <v>8.0945404026547901E-2</v>
      </c>
      <c r="K61" s="119">
        <f t="shared" si="111"/>
        <v>9.7206674595956069E-2</v>
      </c>
      <c r="L61" s="84">
        <f t="shared" si="111"/>
        <v>9.1725359095000486E-2</v>
      </c>
      <c r="M61" s="214">
        <f t="shared" si="111"/>
        <v>4.8463356973995272E-2</v>
      </c>
      <c r="N61" s="215">
        <f t="shared" si="111"/>
        <v>9.6709271944071751E-2</v>
      </c>
      <c r="O61" s="214">
        <f t="shared" si="111"/>
        <v>8.1679507584827532E-2</v>
      </c>
      <c r="P61" s="214">
        <f t="shared" si="111"/>
        <v>9.1626479614204295E-2</v>
      </c>
      <c r="Q61" s="214">
        <f t="shared" si="111"/>
        <v>9.5587591742832489E-2</v>
      </c>
      <c r="R61" s="214">
        <f t="shared" si="111"/>
        <v>9.0389016018306637E-2</v>
      </c>
      <c r="S61" s="214">
        <f t="shared" si="111"/>
        <v>5.9032775638026433E-2</v>
      </c>
      <c r="T61" s="214">
        <f t="shared" si="111"/>
        <v>9.4686264720297175E-2</v>
      </c>
      <c r="U61" s="214">
        <f t="shared" si="111"/>
        <v>8.5551449865347282E-2</v>
      </c>
      <c r="V61" s="119">
        <f t="shared" si="111"/>
        <v>5.1791700108587885E-2</v>
      </c>
      <c r="W61" s="119">
        <f t="shared" si="111"/>
        <v>7.0881914838974783E-2</v>
      </c>
      <c r="X61" s="119">
        <f t="shared" si="111"/>
        <v>4.2519227978522714E-2</v>
      </c>
      <c r="Y61" s="214">
        <f t="shared" ref="Y61:AN61" si="112">+Y60/Y$63</f>
        <v>6.8720459149223492E-2</v>
      </c>
      <c r="Z61" s="215">
        <f t="shared" si="112"/>
        <v>8.7329681770856912E-2</v>
      </c>
      <c r="AA61" s="214">
        <f t="shared" si="112"/>
        <v>8.925560538116592E-2</v>
      </c>
      <c r="AB61" s="214">
        <f t="shared" si="112"/>
        <v>9.717340910790398E-2</v>
      </c>
      <c r="AC61" s="214">
        <f t="shared" si="112"/>
        <v>8.7514672451450906E-2</v>
      </c>
      <c r="AD61" s="214">
        <f t="shared" si="112"/>
        <v>9.1671735604217361E-2</v>
      </c>
      <c r="AE61" s="215">
        <f t="shared" si="112"/>
        <v>8.4567305675573634E-2</v>
      </c>
      <c r="AF61" s="215">
        <f t="shared" si="112"/>
        <v>8.8249573206892931E-2</v>
      </c>
      <c r="AG61" s="84">
        <f t="shared" si="112"/>
        <v>8.4065723003883916E-2</v>
      </c>
      <c r="AH61" s="84">
        <f t="shared" si="112"/>
        <v>8.7642583718216968E-2</v>
      </c>
      <c r="AI61" s="84">
        <f t="shared" si="112"/>
        <v>8.8898976925461712E-2</v>
      </c>
      <c r="AJ61" s="214">
        <f t="shared" si="112"/>
        <v>7.9535665941999262E-2</v>
      </c>
      <c r="AK61" s="119">
        <f t="shared" si="112"/>
        <v>6.6173828225268239E-2</v>
      </c>
      <c r="AL61" s="214">
        <f t="shared" si="112"/>
        <v>6.3705298633214752E-2</v>
      </c>
      <c r="AM61" s="84">
        <f t="shared" si="112"/>
        <v>7.6705942429171239E-2</v>
      </c>
      <c r="AN61" s="86">
        <f t="shared" si="112"/>
        <v>8.8878682841837822E-2</v>
      </c>
      <c r="AQ61" s="84">
        <f t="shared" ref="AQ61:AV61" si="113">+AQ60/AQ$63</f>
        <v>9.7206674595956069E-2</v>
      </c>
      <c r="AR61" s="84">
        <f t="shared" si="113"/>
        <v>8.4065723003883916E-2</v>
      </c>
      <c r="AS61" s="84">
        <f t="shared" si="113"/>
        <v>8.7642583718216968E-2</v>
      </c>
      <c r="AT61" s="84">
        <f t="shared" si="113"/>
        <v>8.8898976925461712E-2</v>
      </c>
      <c r="AU61" s="84">
        <f t="shared" si="113"/>
        <v>7.6705942429171239E-2</v>
      </c>
      <c r="AV61" s="86">
        <f t="shared" si="113"/>
        <v>8.8878682841837836E-2</v>
      </c>
      <c r="AW61" s="85"/>
      <c r="AX61" s="84">
        <f>MEDIAN($D61:$K61)</f>
        <v>9.4828034977180925E-2</v>
      </c>
      <c r="AY61" s="84">
        <f>MEDIAN($M61:$AF61)</f>
        <v>8.7422177111153909E-2</v>
      </c>
      <c r="AZ61" s="84">
        <f t="shared" ref="AZ61:BA61" si="114">MEDIAN($M61:$AF61)</f>
        <v>8.7422177111153909E-2</v>
      </c>
      <c r="BA61" s="84">
        <f t="shared" si="114"/>
        <v>8.7422177111153909E-2</v>
      </c>
      <c r="BB61" s="84">
        <f>MEDIAN($AJ61:$AL61)</f>
        <v>6.6173828225268239E-2</v>
      </c>
      <c r="BC61" s="86">
        <f t="shared" ref="BC61" si="115">+BC60/BC$63</f>
        <v>9.3234274302517864E-2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16">D60+D55+D46</f>
        <v>191655</v>
      </c>
      <c r="E63" s="125">
        <f t="shared" si="116"/>
        <v>79009</v>
      </c>
      <c r="F63" s="125">
        <f t="shared" si="116"/>
        <v>348686</v>
      </c>
      <c r="G63" s="125">
        <f t="shared" si="116"/>
        <v>631841.49025000003</v>
      </c>
      <c r="H63" s="125">
        <f t="shared" si="116"/>
        <v>189001</v>
      </c>
      <c r="I63" s="125">
        <f t="shared" si="116"/>
        <v>473308</v>
      </c>
      <c r="J63" s="125">
        <f t="shared" si="116"/>
        <v>171313</v>
      </c>
      <c r="K63" s="80">
        <f t="shared" si="116"/>
        <v>228688</v>
      </c>
      <c r="L63" s="45">
        <f>+SUM(D63:K63)</f>
        <v>2313501.4902499998</v>
      </c>
      <c r="M63" s="81">
        <f t="shared" ref="M63:V63" si="117">M60+M55+M46</f>
        <v>22842</v>
      </c>
      <c r="N63" s="125">
        <f t="shared" si="117"/>
        <v>28322</v>
      </c>
      <c r="O63" s="125">
        <f t="shared" si="117"/>
        <v>70997</v>
      </c>
      <c r="P63" s="125">
        <f t="shared" si="117"/>
        <v>29653</v>
      </c>
      <c r="Q63" s="125">
        <f t="shared" si="117"/>
        <v>79979</v>
      </c>
      <c r="R63" s="125">
        <f t="shared" si="117"/>
        <v>23598</v>
      </c>
      <c r="S63" s="125">
        <f t="shared" si="117"/>
        <v>30540.152999999998</v>
      </c>
      <c r="T63" s="125">
        <f t="shared" si="117"/>
        <v>43664.2</v>
      </c>
      <c r="U63" s="125">
        <f t="shared" si="117"/>
        <v>31934</v>
      </c>
      <c r="V63" s="125">
        <f t="shared" si="117"/>
        <v>21181</v>
      </c>
      <c r="W63" s="125">
        <f t="shared" ref="W63:X63" si="118">W60+W55+W46</f>
        <v>19469</v>
      </c>
      <c r="X63" s="125">
        <f t="shared" si="118"/>
        <v>6891</v>
      </c>
      <c r="Y63" s="125">
        <f t="shared" ref="Y63:AF63" si="119">Y60+Y55+Y46</f>
        <v>59240</v>
      </c>
      <c r="Z63" s="125">
        <f t="shared" si="119"/>
        <v>110455</v>
      </c>
      <c r="AA63" s="125">
        <f t="shared" si="119"/>
        <v>55750</v>
      </c>
      <c r="AB63" s="125">
        <f t="shared" si="119"/>
        <v>26746</v>
      </c>
      <c r="AC63" s="125">
        <f t="shared" si="119"/>
        <v>67303</v>
      </c>
      <c r="AD63" s="125">
        <f t="shared" si="119"/>
        <v>39456</v>
      </c>
      <c r="AE63" s="125">
        <f t="shared" si="119"/>
        <v>23839</v>
      </c>
      <c r="AF63" s="80">
        <f t="shared" si="119"/>
        <v>41578.694000000003</v>
      </c>
      <c r="AG63" s="45">
        <f>+SUM(M63:AF63)</f>
        <v>833438.04700000002</v>
      </c>
      <c r="AH63" s="45">
        <f>AC63+AD63+Z63+T63+O63</f>
        <v>331875.20000000001</v>
      </c>
      <c r="AI63" s="45">
        <f>AD63+AE63+AA63+U63+P63</f>
        <v>180632</v>
      </c>
      <c r="AJ63" s="81">
        <f>AJ60+AJ55+AJ46</f>
        <v>170653</v>
      </c>
      <c r="AK63" s="125">
        <f>AK60+AK55+AK46</f>
        <v>19479</v>
      </c>
      <c r="AL63" s="80">
        <f>AL60+AL55+AL46</f>
        <v>21364</v>
      </c>
      <c r="AM63" s="45">
        <f>+SUM(AJ63:AL63)</f>
        <v>211496</v>
      </c>
      <c r="AN63" s="211">
        <f>+AM63+AG63+L63</f>
        <v>3358435.5372500001</v>
      </c>
      <c r="AQ63" s="45">
        <f>K63/AQ$5</f>
        <v>28586</v>
      </c>
      <c r="AR63" s="45">
        <f>AG63/AR$5</f>
        <v>41671.902350000004</v>
      </c>
      <c r="AS63" s="45">
        <f>AH63/AS$5</f>
        <v>66375.040000000008</v>
      </c>
      <c r="AT63" s="45">
        <f>AI63/AT$5</f>
        <v>12042.133333333333</v>
      </c>
      <c r="AU63" s="45">
        <f>AM63/AU$5</f>
        <v>70498.666666666672</v>
      </c>
      <c r="AV63" s="211">
        <f>AN63/AV$5</f>
        <v>108336.63023387096</v>
      </c>
      <c r="AW63" s="122"/>
      <c r="AX63" s="45">
        <f>MEDIAN($D63:$K63)</f>
        <v>210171.5</v>
      </c>
      <c r="AY63" s="45">
        <f>MEDIAN($M63:$AF63)</f>
        <v>31237.076499999999</v>
      </c>
      <c r="AZ63" s="45">
        <f>MEDIAN($AC63,$AD63,$Z63,$T63,$O63,Q63,AF63)</f>
        <v>67303</v>
      </c>
      <c r="BA63" s="45">
        <f>MEDIAN(M63,N63,P63,R63,S63,U63,V63,Y63,AA63,AB63,AE63,W63,X63)</f>
        <v>26746</v>
      </c>
      <c r="BB63" s="45">
        <f t="shared" ref="BB63" si="120">MEDIAN($AJ63:$AL63)</f>
        <v>21364</v>
      </c>
      <c r="BC63" s="211">
        <f>MEDIAN(D63:K63,M63:AF63,AJ63:AL63)</f>
        <v>43664.2</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21">D42-D63</f>
        <v>7173</v>
      </c>
      <c r="E65" s="125">
        <f t="shared" si="121"/>
        <v>3842</v>
      </c>
      <c r="F65" s="125">
        <f t="shared" si="121"/>
        <v>3694</v>
      </c>
      <c r="G65" s="125">
        <f t="shared" si="121"/>
        <v>19715.733132999972</v>
      </c>
      <c r="H65" s="125">
        <f t="shared" si="121"/>
        <v>8689</v>
      </c>
      <c r="I65" s="125">
        <f t="shared" si="121"/>
        <v>16980</v>
      </c>
      <c r="J65" s="125">
        <f t="shared" si="121"/>
        <v>8496</v>
      </c>
      <c r="K65" s="80">
        <f t="shared" si="121"/>
        <v>9010</v>
      </c>
      <c r="L65" s="45">
        <f>+SUM(D65:K65)</f>
        <v>77599.733132999972</v>
      </c>
      <c r="M65" s="81">
        <f t="shared" ref="M65:V65" si="122">M42-M63</f>
        <v>4224</v>
      </c>
      <c r="N65" s="125">
        <f t="shared" si="122"/>
        <v>1208</v>
      </c>
      <c r="O65" s="125">
        <f t="shared" si="122"/>
        <v>-2500</v>
      </c>
      <c r="P65" s="125">
        <f t="shared" si="122"/>
        <v>2378</v>
      </c>
      <c r="Q65" s="125">
        <f t="shared" si="122"/>
        <v>2368</v>
      </c>
      <c r="R65" s="125">
        <f t="shared" si="122"/>
        <v>1237</v>
      </c>
      <c r="S65" s="125">
        <f t="shared" si="122"/>
        <v>1942.9519999999975</v>
      </c>
      <c r="T65" s="125">
        <f t="shared" si="122"/>
        <v>294</v>
      </c>
      <c r="U65" s="125">
        <f t="shared" si="122"/>
        <v>1193</v>
      </c>
      <c r="V65" s="125">
        <f t="shared" si="122"/>
        <v>2660</v>
      </c>
      <c r="W65" s="125">
        <f t="shared" ref="W65:X65" si="123">W42-W63</f>
        <v>-3285</v>
      </c>
      <c r="X65" s="125">
        <f t="shared" si="123"/>
        <v>1474</v>
      </c>
      <c r="Y65" s="125">
        <f t="shared" ref="Y65:AF65" si="124">Y42-Y63</f>
        <v>1061</v>
      </c>
      <c r="Z65" s="125">
        <f t="shared" si="124"/>
        <v>-84</v>
      </c>
      <c r="AA65" s="125">
        <f t="shared" si="124"/>
        <v>593.99999999999272</v>
      </c>
      <c r="AB65" s="125">
        <f t="shared" si="124"/>
        <v>646</v>
      </c>
      <c r="AC65" s="125">
        <f t="shared" si="124"/>
        <v>2071</v>
      </c>
      <c r="AD65" s="125">
        <f t="shared" si="124"/>
        <v>-692</v>
      </c>
      <c r="AE65" s="125">
        <f t="shared" si="124"/>
        <v>-4004</v>
      </c>
      <c r="AF65" s="80">
        <f t="shared" si="124"/>
        <v>404.06199999999808</v>
      </c>
      <c r="AG65" s="45">
        <f>+SUM(M65:AF65)</f>
        <v>13190.013999999988</v>
      </c>
      <c r="AH65" s="45">
        <f>AC65+AD65+Z65+T65+O65</f>
        <v>-911</v>
      </c>
      <c r="AI65" s="45">
        <f>AD65+AE65+AA65+U65+P65</f>
        <v>-531.00000000000728</v>
      </c>
      <c r="AJ65" s="81">
        <f>AJ42-AJ63</f>
        <v>-5775</v>
      </c>
      <c r="AK65" s="125">
        <f>AK42-AK63</f>
        <v>-462</v>
      </c>
      <c r="AL65" s="80">
        <f>AL42-AL63</f>
        <v>-5164</v>
      </c>
      <c r="AM65" s="45">
        <f>+SUM(AJ65:AL65)</f>
        <v>-11401</v>
      </c>
      <c r="AN65" s="211">
        <f>+AM65+AG65+L65</f>
        <v>79388.747132999968</v>
      </c>
      <c r="AQ65" s="45">
        <f>K65/AQ$5</f>
        <v>1126.25</v>
      </c>
      <c r="AR65" s="45">
        <f>AG65/AR$5</f>
        <v>659.50069999999937</v>
      </c>
      <c r="AS65" s="45">
        <f>AH65/AS$5</f>
        <v>-182.2</v>
      </c>
      <c r="AT65" s="45">
        <f>AI65/AT$5</f>
        <v>-35.400000000000482</v>
      </c>
      <c r="AU65" s="45">
        <f>AM65/AU$5</f>
        <v>-3800.3333333333335</v>
      </c>
      <c r="AV65" s="211">
        <f>AN65/AV$5</f>
        <v>2560.9273268709667</v>
      </c>
      <c r="AW65" s="122"/>
      <c r="AX65" s="45">
        <f>MEDIAN($D65:$K65)</f>
        <v>8592.5</v>
      </c>
      <c r="AY65" s="45">
        <f>MEDIAN($M65:$AF65)</f>
        <v>1127</v>
      </c>
      <c r="AZ65" s="45">
        <f>MEDIAN($AC65,$AD65,$Z65,$T65,$O65,Q65,AF65)</f>
        <v>294</v>
      </c>
      <c r="BA65" s="45">
        <f>MEDIAN(M65,N65,P65,R65,S65,U65,V65,Y65,AA65,AB65,AE65,W65,X65)</f>
        <v>1208</v>
      </c>
      <c r="BB65" s="45">
        <f t="shared" ref="BB65" si="125">MEDIAN($AJ65:$AL65)</f>
        <v>-5164</v>
      </c>
      <c r="BC65" s="211">
        <f>MEDIAN(D65:K65,M65:AF65,AJ65:AL65)</f>
        <v>1237</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0</v>
      </c>
      <c r="F67" s="160">
        <v>0</v>
      </c>
      <c r="G67" s="160">
        <v>214</v>
      </c>
      <c r="H67" s="144">
        <v>0</v>
      </c>
      <c r="I67" s="144">
        <v>0</v>
      </c>
      <c r="J67" s="160">
        <v>0</v>
      </c>
      <c r="K67" s="144">
        <v>32471</v>
      </c>
      <c r="L67" s="43">
        <f>+SUM(D67:K67)</f>
        <v>32685</v>
      </c>
      <c r="M67" s="160">
        <v>0</v>
      </c>
      <c r="N67" s="160">
        <v>0</v>
      </c>
      <c r="O67" s="160">
        <v>0</v>
      </c>
      <c r="P67" s="160">
        <v>0</v>
      </c>
      <c r="Q67" s="160">
        <v>0</v>
      </c>
      <c r="R67" s="160">
        <v>0</v>
      </c>
      <c r="S67" s="160">
        <v>-458.05599999999998</v>
      </c>
      <c r="T67" s="160">
        <v>0</v>
      </c>
      <c r="U67" s="160">
        <v>0</v>
      </c>
      <c r="V67" s="144">
        <v>0</v>
      </c>
      <c r="W67" s="144">
        <v>0</v>
      </c>
      <c r="X67" s="144">
        <v>0</v>
      </c>
      <c r="Y67" s="160">
        <v>0</v>
      </c>
      <c r="Z67" s="160">
        <v>0</v>
      </c>
      <c r="AA67" s="160">
        <v>-1309</v>
      </c>
      <c r="AB67" s="160">
        <v>0</v>
      </c>
      <c r="AC67" s="160">
        <v>13620</v>
      </c>
      <c r="AD67" s="160">
        <v>-581</v>
      </c>
      <c r="AE67" s="160">
        <v>-327</v>
      </c>
      <c r="AF67" s="160">
        <v>0</v>
      </c>
      <c r="AG67" s="43">
        <f>+SUM(M67:AF67)</f>
        <v>10944.944</v>
      </c>
      <c r="AH67" s="43">
        <f>AC67+AD67+Z67+T67+O67</f>
        <v>13039</v>
      </c>
      <c r="AI67" s="43">
        <f>AD67+AE67+AA67+U67+P67</f>
        <v>-2217</v>
      </c>
      <c r="AJ67" s="144">
        <v>0</v>
      </c>
      <c r="AK67" s="144">
        <v>0</v>
      </c>
      <c r="AL67" s="160">
        <v>-2761</v>
      </c>
      <c r="AM67" s="43">
        <f>+SUM(AJ67:AL67)</f>
        <v>-2761</v>
      </c>
      <c r="AN67" s="44">
        <f>+AM67+AG67+L67</f>
        <v>40868.944000000003</v>
      </c>
      <c r="AQ67" s="43">
        <f>K67/AQ$5</f>
        <v>4058.875</v>
      </c>
      <c r="AR67" s="43">
        <f>AG67/AR$5</f>
        <v>547.24720000000002</v>
      </c>
      <c r="AS67" s="43">
        <f>AH67/AS$5</f>
        <v>2607.8000000000002</v>
      </c>
      <c r="AT67" s="43">
        <f>AI67/AT$5</f>
        <v>-147.80000000000001</v>
      </c>
      <c r="AU67" s="43">
        <f>AM67/AU$5</f>
        <v>-920.33333333333337</v>
      </c>
      <c r="AV67" s="44">
        <f>AN67/AV$5</f>
        <v>1318.3530322580646</v>
      </c>
      <c r="AW67" s="122"/>
      <c r="AX67" s="43">
        <f>MEDIAN($D67:$K67)</f>
        <v>0</v>
      </c>
      <c r="AY67" s="43">
        <f>MEDIAN($M67:$AF67)</f>
        <v>0</v>
      </c>
      <c r="AZ67" s="43">
        <f>MEDIAN($AC67,$AD67,$Z67,$T67,$O67,Q67,AF67)</f>
        <v>0</v>
      </c>
      <c r="BA67" s="43">
        <f>MEDIAN(M67,N67,P67,R67,S67,U67,V67,Y67,AA67,AB67,AE67,W67,X67)</f>
        <v>0</v>
      </c>
      <c r="BB67" s="43">
        <f t="shared" ref="BB67" si="126">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27">D65+D67</f>
        <v>7173</v>
      </c>
      <c r="E69" s="126">
        <f t="shared" si="127"/>
        <v>3842</v>
      </c>
      <c r="F69" s="126">
        <f t="shared" si="127"/>
        <v>3694</v>
      </c>
      <c r="G69" s="126">
        <f t="shared" si="127"/>
        <v>19929.733132999972</v>
      </c>
      <c r="H69" s="126">
        <f t="shared" si="127"/>
        <v>8689</v>
      </c>
      <c r="I69" s="126">
        <f t="shared" si="127"/>
        <v>16980</v>
      </c>
      <c r="J69" s="126">
        <f t="shared" si="127"/>
        <v>8496</v>
      </c>
      <c r="K69" s="78">
        <f t="shared" si="127"/>
        <v>41481</v>
      </c>
      <c r="L69" s="42">
        <f>+SUM(D69:K69)</f>
        <v>110284.73313299997</v>
      </c>
      <c r="M69" s="79">
        <f t="shared" ref="M69:V69" si="128">M65+M67</f>
        <v>4224</v>
      </c>
      <c r="N69" s="126">
        <f t="shared" si="128"/>
        <v>1208</v>
      </c>
      <c r="O69" s="126">
        <f t="shared" si="128"/>
        <v>-2500</v>
      </c>
      <c r="P69" s="126">
        <f t="shared" si="128"/>
        <v>2378</v>
      </c>
      <c r="Q69" s="126">
        <f t="shared" si="128"/>
        <v>2368</v>
      </c>
      <c r="R69" s="126">
        <f t="shared" si="128"/>
        <v>1237</v>
      </c>
      <c r="S69" s="126">
        <f t="shared" si="128"/>
        <v>1484.8959999999975</v>
      </c>
      <c r="T69" s="126">
        <f t="shared" si="128"/>
        <v>294</v>
      </c>
      <c r="U69" s="126">
        <f t="shared" si="128"/>
        <v>1193</v>
      </c>
      <c r="V69" s="126">
        <f t="shared" si="128"/>
        <v>2660</v>
      </c>
      <c r="W69" s="126">
        <f t="shared" ref="W69:X69" si="129">W65+W67</f>
        <v>-3285</v>
      </c>
      <c r="X69" s="126">
        <f t="shared" si="129"/>
        <v>1474</v>
      </c>
      <c r="Y69" s="126">
        <f t="shared" ref="Y69:AF69" si="130">Y65+Y67</f>
        <v>1061</v>
      </c>
      <c r="Z69" s="126">
        <f t="shared" si="130"/>
        <v>-84</v>
      </c>
      <c r="AA69" s="126">
        <f t="shared" si="130"/>
        <v>-715.00000000000728</v>
      </c>
      <c r="AB69" s="126">
        <f t="shared" si="130"/>
        <v>646</v>
      </c>
      <c r="AC69" s="126">
        <f t="shared" si="130"/>
        <v>15691</v>
      </c>
      <c r="AD69" s="126">
        <f t="shared" si="130"/>
        <v>-1273</v>
      </c>
      <c r="AE69" s="126">
        <f t="shared" si="130"/>
        <v>-4331</v>
      </c>
      <c r="AF69" s="78">
        <f t="shared" si="130"/>
        <v>404.06199999999808</v>
      </c>
      <c r="AG69" s="42">
        <f>+SUM(M69:AF69)</f>
        <v>24134.957999999988</v>
      </c>
      <c r="AH69" s="42">
        <f>AC69+AD69+Z69+T69+O69</f>
        <v>12128</v>
      </c>
      <c r="AI69" s="42">
        <f>AD69+AE69+AA69+U69+P69</f>
        <v>-2748.0000000000073</v>
      </c>
      <c r="AJ69" s="79">
        <f>AJ65+AJ67</f>
        <v>-5775</v>
      </c>
      <c r="AK69" s="126">
        <f>AK65+AK67</f>
        <v>-462</v>
      </c>
      <c r="AL69" s="78">
        <f>AL65+AL67</f>
        <v>-7925</v>
      </c>
      <c r="AM69" s="42">
        <f>+SUM(AJ69:AL69)</f>
        <v>-14162</v>
      </c>
      <c r="AN69" s="230">
        <f>+AM69+AG69+L69</f>
        <v>120257.69113299996</v>
      </c>
      <c r="AQ69" s="42">
        <f>K69/AQ$5</f>
        <v>5185.125</v>
      </c>
      <c r="AR69" s="42">
        <f>AG69/AR$5</f>
        <v>1206.7478999999994</v>
      </c>
      <c r="AS69" s="42">
        <f>AH69/AS$5</f>
        <v>2425.6</v>
      </c>
      <c r="AT69" s="42">
        <f>AI69/AT$5</f>
        <v>-183.20000000000047</v>
      </c>
      <c r="AU69" s="42">
        <f>AM69/AU$5</f>
        <v>-4720.666666666667</v>
      </c>
      <c r="AV69" s="230">
        <f>AN69/AV$5</f>
        <v>3879.2803591290308</v>
      </c>
      <c r="AW69" s="122"/>
      <c r="AX69" s="42">
        <f>MEDIAN($D69:$K69)</f>
        <v>8592.5</v>
      </c>
      <c r="AY69" s="42">
        <f>MEDIAN($M69:$AF69)</f>
        <v>1127</v>
      </c>
      <c r="AZ69" s="42">
        <f>MEDIAN($AC69,$AD69,$Z69,$T69,$O69,Q69,AF69)</f>
        <v>294</v>
      </c>
      <c r="BA69" s="42">
        <f>MEDIAN(M69,N69,P69,R69,S69,U69,V69,Y69,AA69,AB69,AE69,W69,X69)</f>
        <v>1208</v>
      </c>
      <c r="BB69" s="42">
        <f t="shared" ref="BB69" si="131">MEDIAN($AJ69:$AL69)</f>
        <v>-5775</v>
      </c>
      <c r="BC69" s="230">
        <f>MEDIAN(D69:K69,M69:AF69,AJ69:AL69)</f>
        <v>1237</v>
      </c>
    </row>
    <row r="70" spans="1:55" s="204" customFormat="1" ht="15" thickTop="1">
      <c r="A70" s="199"/>
      <c r="B70" s="231"/>
      <c r="C70" s="232" t="s">
        <v>238</v>
      </c>
      <c r="D70" s="77">
        <f t="shared" ref="D70:V70" si="132">+D65/D42</f>
        <v>3.6076407749411551E-2</v>
      </c>
      <c r="E70" s="233">
        <f t="shared" si="132"/>
        <v>4.6372403471291838E-2</v>
      </c>
      <c r="F70" s="233">
        <f t="shared" si="132"/>
        <v>1.0483001305408933E-2</v>
      </c>
      <c r="G70" s="233">
        <f t="shared" si="132"/>
        <v>3.0259403818182554E-2</v>
      </c>
      <c r="H70" s="127">
        <f t="shared" si="132"/>
        <v>4.395265314381102E-2</v>
      </c>
      <c r="I70" s="127">
        <f t="shared" si="132"/>
        <v>3.4632705675031815E-2</v>
      </c>
      <c r="J70" s="233">
        <f t="shared" si="132"/>
        <v>4.725013764605776E-2</v>
      </c>
      <c r="K70" s="127">
        <f t="shared" si="132"/>
        <v>3.7905241104258344E-2</v>
      </c>
      <c r="L70" s="75">
        <f t="shared" si="132"/>
        <v>3.2453554192578095E-2</v>
      </c>
      <c r="M70" s="233">
        <f t="shared" si="132"/>
        <v>0.15606295721569496</v>
      </c>
      <c r="N70" s="127">
        <f t="shared" si="132"/>
        <v>4.0907551642397559E-2</v>
      </c>
      <c r="O70" s="233">
        <f t="shared" si="132"/>
        <v>-3.6497948815276585E-2</v>
      </c>
      <c r="P70" s="233">
        <f t="shared" si="132"/>
        <v>7.4240579438668783E-2</v>
      </c>
      <c r="Q70" s="233">
        <f t="shared" si="132"/>
        <v>2.8756360280277362E-2</v>
      </c>
      <c r="R70" s="233">
        <f t="shared" si="132"/>
        <v>4.9808737668612844E-2</v>
      </c>
      <c r="S70" s="233">
        <f t="shared" si="132"/>
        <v>5.9814232660332124E-2</v>
      </c>
      <c r="T70" s="233">
        <f t="shared" si="132"/>
        <v>6.6881719451660901E-3</v>
      </c>
      <c r="U70" s="233">
        <f t="shared" si="132"/>
        <v>3.6012919974643037E-2</v>
      </c>
      <c r="V70" s="127">
        <f t="shared" si="132"/>
        <v>0.11157250115347511</v>
      </c>
      <c r="W70" s="127">
        <f t="shared" ref="W70:X70" si="133">+W65/W42</f>
        <v>-0.20297825012357884</v>
      </c>
      <c r="X70" s="127">
        <f t="shared" si="133"/>
        <v>0.1762104004781829</v>
      </c>
      <c r="Y70" s="233">
        <f t="shared" ref="Y70:AG70" si="134">+Y65/Y42</f>
        <v>1.7595064758461718E-2</v>
      </c>
      <c r="Z70" s="127">
        <f t="shared" si="134"/>
        <v>-7.6106948383180368E-4</v>
      </c>
      <c r="AA70" s="233">
        <f t="shared" si="134"/>
        <v>1.0542382507454082E-2</v>
      </c>
      <c r="AB70" s="233">
        <f t="shared" si="134"/>
        <v>2.3583528037383176E-2</v>
      </c>
      <c r="AC70" s="233">
        <f t="shared" si="134"/>
        <v>2.9852682561190072E-2</v>
      </c>
      <c r="AD70" s="233">
        <f t="shared" si="134"/>
        <v>-1.7851614900423075E-2</v>
      </c>
      <c r="AE70" s="127">
        <f t="shared" si="134"/>
        <v>-0.20186538946307034</v>
      </c>
      <c r="AF70" s="127">
        <f t="shared" si="134"/>
        <v>9.6244753441150476E-3</v>
      </c>
      <c r="AG70" s="75">
        <f t="shared" si="134"/>
        <v>1.5579467073676393E-2</v>
      </c>
      <c r="AH70" s="75">
        <f>AH65/AH42</f>
        <v>-2.7525635703196899E-3</v>
      </c>
      <c r="AI70" s="75">
        <f>AI65/AI42</f>
        <v>-2.9483456504961511E-3</v>
      </c>
      <c r="AJ70" s="233">
        <f>+AJ65/AJ42</f>
        <v>-3.5025897936656197E-2</v>
      </c>
      <c r="AK70" s="127">
        <f>+AK65/AK42</f>
        <v>-2.4294052689698691E-2</v>
      </c>
      <c r="AL70" s="233">
        <f>+AL65/AL42</f>
        <v>-0.31876543209876546</v>
      </c>
      <c r="AM70" s="75">
        <f>+AM65/AM42</f>
        <v>-5.697793548064669E-2</v>
      </c>
      <c r="AN70" s="76">
        <f>+AN65/AN42</f>
        <v>2.3092729751674375E-2</v>
      </c>
      <c r="AQ70" s="75">
        <f>AQ65/AQ42</f>
        <v>3.7905241104258344E-2</v>
      </c>
      <c r="AR70" s="75">
        <f>AR65/AR42</f>
        <v>1.5579467073676391E-2</v>
      </c>
      <c r="AS70" s="75">
        <f>AS65/AS42</f>
        <v>-2.7525635703196903E-3</v>
      </c>
      <c r="AT70" s="75">
        <f>AT65/AT42</f>
        <v>-2.9483456504961507E-3</v>
      </c>
      <c r="AU70" s="75">
        <f>AU65/AU42</f>
        <v>-5.6977935480646696E-2</v>
      </c>
      <c r="AV70" s="76">
        <f>+AV65/AV42</f>
        <v>2.3092729751674375E-2</v>
      </c>
      <c r="AW70" s="71"/>
      <c r="AX70" s="75">
        <f>MEDIAN($D70:$K70)</f>
        <v>3.6990824426834948E-2</v>
      </c>
      <c r="AY70" s="75">
        <f>MEDIAN($M70:$AF70)</f>
        <v>2.6169944158830269E-2</v>
      </c>
      <c r="AZ70" s="75">
        <f t="shared" ref="AZ70:BA71" si="135">MEDIAN($M70:$AF70)</f>
        <v>2.6169944158830269E-2</v>
      </c>
      <c r="BA70" s="75">
        <f t="shared" si="135"/>
        <v>2.6169944158830269E-2</v>
      </c>
      <c r="BB70" s="75">
        <f>MEDIAN($AJ70:$AL70)</f>
        <v>-3.5025897936656197E-2</v>
      </c>
      <c r="BC70" s="76">
        <f>+BC65/BC42</f>
        <v>2.8140369714865488E-2</v>
      </c>
    </row>
    <row r="71" spans="1:55" s="204" customFormat="1">
      <c r="A71" s="199"/>
      <c r="B71" s="200"/>
      <c r="C71" s="232" t="s">
        <v>237</v>
      </c>
      <c r="D71" s="74">
        <f t="shared" ref="D71:V71" si="136">+D69/D42</f>
        <v>3.6076407749411551E-2</v>
      </c>
      <c r="E71" s="234">
        <f t="shared" si="136"/>
        <v>4.6372403471291838E-2</v>
      </c>
      <c r="F71" s="234">
        <f t="shared" si="136"/>
        <v>1.0483001305408933E-2</v>
      </c>
      <c r="G71" s="234">
        <f t="shared" si="136"/>
        <v>3.0587847725056724E-2</v>
      </c>
      <c r="H71" s="128">
        <f t="shared" si="136"/>
        <v>4.395265314381102E-2</v>
      </c>
      <c r="I71" s="128">
        <f t="shared" si="136"/>
        <v>3.4632705675031815E-2</v>
      </c>
      <c r="J71" s="234">
        <f t="shared" si="136"/>
        <v>4.725013764605776E-2</v>
      </c>
      <c r="K71" s="128">
        <f t="shared" si="136"/>
        <v>0.1745113547442553</v>
      </c>
      <c r="L71" s="73">
        <f t="shared" si="136"/>
        <v>4.6122988041872148E-2</v>
      </c>
      <c r="M71" s="234">
        <f t="shared" si="136"/>
        <v>0.15606295721569496</v>
      </c>
      <c r="N71" s="235">
        <f t="shared" si="136"/>
        <v>4.0907551642397559E-2</v>
      </c>
      <c r="O71" s="234">
        <f t="shared" si="136"/>
        <v>-3.6497948815276585E-2</v>
      </c>
      <c r="P71" s="234">
        <f t="shared" si="136"/>
        <v>7.4240579438668783E-2</v>
      </c>
      <c r="Q71" s="234">
        <f t="shared" si="136"/>
        <v>2.8756360280277362E-2</v>
      </c>
      <c r="R71" s="234">
        <f t="shared" si="136"/>
        <v>4.9808737668612844E-2</v>
      </c>
      <c r="S71" s="234">
        <f t="shared" si="136"/>
        <v>4.5712871352661562E-2</v>
      </c>
      <c r="T71" s="234">
        <f t="shared" si="136"/>
        <v>6.6881719451660901E-3</v>
      </c>
      <c r="U71" s="234">
        <f t="shared" si="136"/>
        <v>3.6012919974643037E-2</v>
      </c>
      <c r="V71" s="128">
        <f t="shared" si="136"/>
        <v>0.11157250115347511</v>
      </c>
      <c r="W71" s="128">
        <f t="shared" ref="W71:X71" si="137">+W69/W42</f>
        <v>-0.20297825012357884</v>
      </c>
      <c r="X71" s="128">
        <f t="shared" si="137"/>
        <v>0.1762104004781829</v>
      </c>
      <c r="Y71" s="234">
        <f t="shared" ref="Y71:AG71" si="138">+Y69/Y42</f>
        <v>1.7595064758461718E-2</v>
      </c>
      <c r="Z71" s="235">
        <f t="shared" si="138"/>
        <v>-7.6106948383180368E-4</v>
      </c>
      <c r="AA71" s="234">
        <f t="shared" si="138"/>
        <v>-1.2689904870083903E-2</v>
      </c>
      <c r="AB71" s="234">
        <f t="shared" si="138"/>
        <v>2.3583528037383176E-2</v>
      </c>
      <c r="AC71" s="234">
        <f t="shared" si="138"/>
        <v>0.22617983682647677</v>
      </c>
      <c r="AD71" s="234">
        <f t="shared" si="138"/>
        <v>-3.2839748219997938E-2</v>
      </c>
      <c r="AE71" s="235">
        <f t="shared" si="138"/>
        <v>-0.2183513990420973</v>
      </c>
      <c r="AF71" s="235">
        <f t="shared" si="138"/>
        <v>9.6244753441150476E-3</v>
      </c>
      <c r="AG71" s="70">
        <f t="shared" si="138"/>
        <v>2.8507155753251117E-2</v>
      </c>
      <c r="AH71" s="70">
        <f>AH69/AH42</f>
        <v>3.6644446740765314E-2</v>
      </c>
      <c r="AI71" s="70">
        <f>AI69/AI42</f>
        <v>-1.5258105174318895E-2</v>
      </c>
      <c r="AJ71" s="234">
        <f>+AJ69/AJ42</f>
        <v>-3.5025897936656197E-2</v>
      </c>
      <c r="AK71" s="128">
        <f>+AK69/AK42</f>
        <v>-2.4294052689698691E-2</v>
      </c>
      <c r="AL71" s="234">
        <f>+AL69/AL42</f>
        <v>-0.48919753086419754</v>
      </c>
      <c r="AM71" s="70">
        <f>+AM69/AM42</f>
        <v>-7.0776381218921006E-2</v>
      </c>
      <c r="AN71" s="72">
        <f>+AN69/AN42</f>
        <v>3.498075561316337E-2</v>
      </c>
      <c r="AQ71" s="70">
        <f>AQ69/AQ42</f>
        <v>0.1745113547442553</v>
      </c>
      <c r="AR71" s="70">
        <f>AR69/AR42</f>
        <v>2.8507155753251117E-2</v>
      </c>
      <c r="AS71" s="70">
        <f>AS69/AS42</f>
        <v>3.6644446740765314E-2</v>
      </c>
      <c r="AT71" s="70">
        <f>AT69/AT42</f>
        <v>-1.5258105174318894E-2</v>
      </c>
      <c r="AU71" s="70">
        <f>AU69/AU42</f>
        <v>-7.077638121892102E-2</v>
      </c>
      <c r="AV71" s="72">
        <f>+AV69/AV42</f>
        <v>3.498075561316337E-2</v>
      </c>
      <c r="AW71" s="71"/>
      <c r="AX71" s="70">
        <f>MEDIAN($D71:$K71)</f>
        <v>4.0014530446611282E-2</v>
      </c>
      <c r="AY71" s="70">
        <f>MEDIAN($M71:$AF71)</f>
        <v>2.6169944158830269E-2</v>
      </c>
      <c r="AZ71" s="70">
        <f t="shared" si="135"/>
        <v>2.6169944158830269E-2</v>
      </c>
      <c r="BA71" s="70">
        <f t="shared" si="135"/>
        <v>2.6169944158830269E-2</v>
      </c>
      <c r="BB71" s="70">
        <f>MEDIAN($AJ71:$AL71)</f>
        <v>-3.5025897936656197E-2</v>
      </c>
      <c r="BC71" s="72">
        <f>+BC69/BC42</f>
        <v>2.8140369714865488E-2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2005</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39">D81+D82+D113</f>
        <v>1770</v>
      </c>
      <c r="E77" s="130">
        <f t="shared" si="139"/>
        <v>20537</v>
      </c>
      <c r="F77" s="130">
        <f t="shared" si="139"/>
        <v>32782</v>
      </c>
      <c r="G77" s="130">
        <f t="shared" si="139"/>
        <v>65136.027580000002</v>
      </c>
      <c r="H77" s="130">
        <f t="shared" si="139"/>
        <v>25775</v>
      </c>
      <c r="I77" s="130">
        <f t="shared" si="139"/>
        <v>17377</v>
      </c>
      <c r="J77" s="130">
        <f t="shared" si="139"/>
        <v>29523</v>
      </c>
      <c r="K77" s="130">
        <f t="shared" si="139"/>
        <v>33148</v>
      </c>
      <c r="L77" s="130">
        <f t="shared" si="139"/>
        <v>226048.02757999999</v>
      </c>
      <c r="M77" s="130">
        <f t="shared" si="139"/>
        <v>17451</v>
      </c>
      <c r="N77" s="130">
        <f t="shared" si="139"/>
        <v>4938</v>
      </c>
      <c r="O77" s="130">
        <f t="shared" si="139"/>
        <v>10472</v>
      </c>
      <c r="P77" s="130">
        <f t="shared" si="139"/>
        <v>3284</v>
      </c>
      <c r="Q77" s="130">
        <f t="shared" si="139"/>
        <v>24992</v>
      </c>
      <c r="R77" s="130">
        <f t="shared" si="139"/>
        <v>10067</v>
      </c>
      <c r="S77" s="130">
        <f t="shared" si="139"/>
        <v>9231.6579999999994</v>
      </c>
      <c r="T77" s="130">
        <f t="shared" si="139"/>
        <v>276.3</v>
      </c>
      <c r="U77" s="130">
        <f t="shared" si="139"/>
        <v>18199</v>
      </c>
      <c r="V77" s="130">
        <f t="shared" si="139"/>
        <v>16231</v>
      </c>
      <c r="W77" s="130">
        <f t="shared" ref="W77:X77" si="140">W81+W82+W113</f>
        <v>6551</v>
      </c>
      <c r="X77" s="130">
        <f t="shared" si="140"/>
        <v>4314</v>
      </c>
      <c r="Y77" s="130">
        <f t="shared" ref="Y77:AN77" si="141">Y81+Y82+Y113</f>
        <v>15438</v>
      </c>
      <c r="Z77" s="130">
        <f t="shared" si="141"/>
        <v>2989</v>
      </c>
      <c r="AA77" s="130">
        <f t="shared" si="141"/>
        <v>29970</v>
      </c>
      <c r="AB77" s="130">
        <f t="shared" si="141"/>
        <v>2384</v>
      </c>
      <c r="AC77" s="130">
        <f t="shared" si="141"/>
        <v>14135</v>
      </c>
      <c r="AD77" s="130">
        <f t="shared" si="141"/>
        <v>2172</v>
      </c>
      <c r="AE77" s="130">
        <f t="shared" si="141"/>
        <v>692</v>
      </c>
      <c r="AF77" s="130">
        <f t="shared" si="141"/>
        <v>5717.1149999999998</v>
      </c>
      <c r="AG77" s="130">
        <f t="shared" si="141"/>
        <v>199504.07299999997</v>
      </c>
      <c r="AH77" s="130">
        <f t="shared" si="141"/>
        <v>30044.3</v>
      </c>
      <c r="AI77" s="130">
        <f t="shared" si="141"/>
        <v>54317</v>
      </c>
      <c r="AJ77" s="130">
        <f t="shared" si="141"/>
        <v>7682</v>
      </c>
      <c r="AK77" s="130">
        <f t="shared" si="141"/>
        <v>11934</v>
      </c>
      <c r="AL77" s="130">
        <f t="shared" si="141"/>
        <v>12899</v>
      </c>
      <c r="AM77" s="130">
        <f t="shared" si="141"/>
        <v>32515</v>
      </c>
      <c r="AN77" s="130">
        <f t="shared" si="141"/>
        <v>458067.10057999997</v>
      </c>
      <c r="AQ77" s="43">
        <f>K77/AQ$5</f>
        <v>4143.5</v>
      </c>
      <c r="AR77" s="43">
        <f t="shared" ref="AR77:AT78" si="142">AG77/AR$5</f>
        <v>9975.2036499999995</v>
      </c>
      <c r="AS77" s="43">
        <f t="shared" si="142"/>
        <v>6008.86</v>
      </c>
      <c r="AT77" s="43">
        <f t="shared" si="142"/>
        <v>3621.1333333333332</v>
      </c>
      <c r="AU77" s="43">
        <f>AM77/AU$5</f>
        <v>10838.333333333334</v>
      </c>
      <c r="AV77" s="44">
        <f>AN77/AV$5</f>
        <v>14776.358083225805</v>
      </c>
      <c r="AW77" s="50"/>
      <c r="AX77" s="43">
        <f t="shared" ref="AX77:AX78" si="143">MEDIAN($D77:$K77)</f>
        <v>27649</v>
      </c>
      <c r="AY77" s="43">
        <f t="shared" ref="AY77:AY78" si="144">MEDIAN($M77:$AF77)</f>
        <v>7891.3289999999997</v>
      </c>
      <c r="AZ77" s="43">
        <f t="shared" ref="AZ77:AZ78" si="145">MEDIAN($AC77,$AD77,$Z77,$T77,$O77,Q77,AF77)</f>
        <v>5717.1149999999998</v>
      </c>
      <c r="BA77" s="43">
        <f t="shared" ref="BA77:BA78" si="146">MEDIAN(M77,N77,P77,R77,S77,U77,V77,Y77,AA77,AB77,AE77,W77,X77)</f>
        <v>9231.6579999999994</v>
      </c>
      <c r="BB77" s="43">
        <f t="shared" ref="BB77:BB78" si="147">MEDIAN($AJ77:$AL77)</f>
        <v>11934</v>
      </c>
      <c r="BC77" s="44">
        <f t="shared" ref="BC77:BC78" si="148">MEDIAN(D77:K77,M77:AF77,AJ77:AL77)</f>
        <v>11934</v>
      </c>
    </row>
    <row r="78" spans="1:55" s="204" customFormat="1">
      <c r="A78" s="199"/>
      <c r="B78" s="200"/>
      <c r="C78" s="201" t="s">
        <v>234</v>
      </c>
      <c r="D78" s="131">
        <f t="shared" ref="D78:V78" si="149">D88+D119</f>
        <v>21757</v>
      </c>
      <c r="E78" s="131">
        <f t="shared" si="149"/>
        <v>34774</v>
      </c>
      <c r="F78" s="131">
        <f t="shared" si="149"/>
        <v>79179</v>
      </c>
      <c r="G78" s="131">
        <f t="shared" si="149"/>
        <v>128435.65006700001</v>
      </c>
      <c r="H78" s="131">
        <f t="shared" si="149"/>
        <v>41869</v>
      </c>
      <c r="I78" s="131">
        <f t="shared" si="149"/>
        <v>65730</v>
      </c>
      <c r="J78" s="131">
        <f t="shared" si="149"/>
        <v>37545</v>
      </c>
      <c r="K78" s="131">
        <f t="shared" si="149"/>
        <v>73877</v>
      </c>
      <c r="L78" s="68">
        <f t="shared" si="149"/>
        <v>483166.65006699995</v>
      </c>
      <c r="M78" s="131">
        <f t="shared" si="149"/>
        <v>18453</v>
      </c>
      <c r="N78" s="131">
        <f t="shared" si="149"/>
        <v>5927</v>
      </c>
      <c r="O78" s="131">
        <f t="shared" si="149"/>
        <v>12428</v>
      </c>
      <c r="P78" s="131">
        <f t="shared" si="149"/>
        <v>4781</v>
      </c>
      <c r="Q78" s="131">
        <f t="shared" si="149"/>
        <v>29957</v>
      </c>
      <c r="R78" s="131">
        <f t="shared" si="149"/>
        <v>13177</v>
      </c>
      <c r="S78" s="131">
        <f t="shared" si="149"/>
        <v>9863.2669999999998</v>
      </c>
      <c r="T78" s="131">
        <f t="shared" si="149"/>
        <v>6172.9</v>
      </c>
      <c r="U78" s="131">
        <f t="shared" si="149"/>
        <v>20166</v>
      </c>
      <c r="V78" s="131">
        <f t="shared" si="149"/>
        <v>17947</v>
      </c>
      <c r="W78" s="131">
        <f t="shared" ref="W78:X78" si="150">W88+W119</f>
        <v>6869</v>
      </c>
      <c r="X78" s="131">
        <f t="shared" si="150"/>
        <v>5770</v>
      </c>
      <c r="Y78" s="131">
        <f t="shared" ref="Y78:AN78" si="151">Y88+Y119</f>
        <v>26994</v>
      </c>
      <c r="Z78" s="131">
        <f t="shared" si="151"/>
        <v>17553</v>
      </c>
      <c r="AA78" s="131">
        <f t="shared" si="151"/>
        <v>36433.993239999996</v>
      </c>
      <c r="AB78" s="131">
        <f t="shared" si="151"/>
        <v>2855</v>
      </c>
      <c r="AC78" s="131">
        <f t="shared" si="151"/>
        <v>16730</v>
      </c>
      <c r="AD78" s="131">
        <f t="shared" si="151"/>
        <v>6960</v>
      </c>
      <c r="AE78" s="131">
        <f t="shared" si="151"/>
        <v>2811</v>
      </c>
      <c r="AF78" s="131">
        <f t="shared" si="151"/>
        <v>7664.152000000001</v>
      </c>
      <c r="AG78" s="68">
        <f t="shared" si="151"/>
        <v>269512.31224</v>
      </c>
      <c r="AH78" s="68">
        <f t="shared" si="151"/>
        <v>59843.9</v>
      </c>
      <c r="AI78" s="68">
        <f t="shared" si="151"/>
        <v>71151.993239999996</v>
      </c>
      <c r="AJ78" s="131">
        <f t="shared" si="151"/>
        <v>33671</v>
      </c>
      <c r="AK78" s="131">
        <f t="shared" si="151"/>
        <v>13163</v>
      </c>
      <c r="AL78" s="131">
        <f t="shared" si="151"/>
        <v>15096</v>
      </c>
      <c r="AM78" s="68">
        <f t="shared" si="151"/>
        <v>61930</v>
      </c>
      <c r="AN78" s="69">
        <f t="shared" si="151"/>
        <v>814608.96230700007</v>
      </c>
      <c r="AQ78" s="43">
        <f>K78/AQ$5</f>
        <v>9234.625</v>
      </c>
      <c r="AR78" s="43">
        <f t="shared" si="142"/>
        <v>13475.615612</v>
      </c>
      <c r="AS78" s="43">
        <f t="shared" si="142"/>
        <v>11968.78</v>
      </c>
      <c r="AT78" s="43">
        <f t="shared" si="142"/>
        <v>4743.4662159999998</v>
      </c>
      <c r="AU78" s="43">
        <f>AM78/AU$5</f>
        <v>20643.333333333332</v>
      </c>
      <c r="AV78" s="44">
        <f>AN78/AV$5</f>
        <v>26277.708461516133</v>
      </c>
      <c r="AW78" s="131"/>
      <c r="AX78" s="43">
        <f t="shared" si="143"/>
        <v>53799.5</v>
      </c>
      <c r="AY78" s="43">
        <f t="shared" si="144"/>
        <v>11145.6335</v>
      </c>
      <c r="AZ78" s="43">
        <f t="shared" si="145"/>
        <v>12428</v>
      </c>
      <c r="BA78" s="43">
        <f t="shared" si="146"/>
        <v>9863.2669999999998</v>
      </c>
      <c r="BB78" s="43">
        <f t="shared" si="147"/>
        <v>15096</v>
      </c>
      <c r="BC78" s="44">
        <f t="shared" si="148"/>
        <v>17553</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1715</v>
      </c>
      <c r="E81" s="246">
        <v>1698</v>
      </c>
      <c r="F81" s="247">
        <v>1243</v>
      </c>
      <c r="G81" s="247">
        <v>3407.3735799999999</v>
      </c>
      <c r="H81" s="144">
        <v>1775</v>
      </c>
      <c r="I81" s="144">
        <v>914</v>
      </c>
      <c r="J81" s="247">
        <v>402</v>
      </c>
      <c r="K81" s="144">
        <v>5671</v>
      </c>
      <c r="L81" s="43">
        <f t="shared" ref="L81:L88" si="152">+SUM(D81:K81)</f>
        <v>16825.373579999999</v>
      </c>
      <c r="M81" s="246">
        <v>153</v>
      </c>
      <c r="N81" s="160">
        <v>4919</v>
      </c>
      <c r="O81" s="247">
        <v>1366</v>
      </c>
      <c r="P81" s="246">
        <v>243</v>
      </c>
      <c r="Q81" s="247">
        <v>2221</v>
      </c>
      <c r="R81" s="247">
        <v>492</v>
      </c>
      <c r="S81" s="247">
        <v>171.65799999999999</v>
      </c>
      <c r="T81" s="246">
        <v>250.5</v>
      </c>
      <c r="U81" s="247">
        <v>3484</v>
      </c>
      <c r="V81" s="248">
        <v>490</v>
      </c>
      <c r="W81" s="248">
        <v>51</v>
      </c>
      <c r="X81" s="248">
        <v>145</v>
      </c>
      <c r="Y81" s="247">
        <v>58</v>
      </c>
      <c r="Z81" s="160">
        <v>2989</v>
      </c>
      <c r="AA81" s="249">
        <v>29970</v>
      </c>
      <c r="AB81" s="247">
        <v>1520</v>
      </c>
      <c r="AC81" s="247">
        <v>2975</v>
      </c>
      <c r="AD81" s="246">
        <v>7</v>
      </c>
      <c r="AE81" s="246">
        <v>692</v>
      </c>
      <c r="AF81" s="246">
        <v>717.11500000000001</v>
      </c>
      <c r="AG81" s="43">
        <f t="shared" ref="AG81:AG88" si="153">+SUM(M81:AF81)</f>
        <v>52914.272999999994</v>
      </c>
      <c r="AH81" s="43">
        <f t="shared" ref="AH81:AI88" si="154">AC81+AD81+Z81+T81+O81</f>
        <v>7587.5</v>
      </c>
      <c r="AI81" s="43">
        <f t="shared" si="154"/>
        <v>34396</v>
      </c>
      <c r="AJ81" s="248">
        <v>7682</v>
      </c>
      <c r="AK81" s="248">
        <v>2784</v>
      </c>
      <c r="AL81" s="247">
        <v>390</v>
      </c>
      <c r="AM81" s="43">
        <f t="shared" ref="AM81:AM88" si="155">+SUM(AJ81:AL81)</f>
        <v>10856</v>
      </c>
      <c r="AN81" s="44">
        <f t="shared" ref="AN81:AN88" si="156">+AM81+AG81+L81</f>
        <v>80595.646580000001</v>
      </c>
      <c r="AQ81" s="43">
        <f t="shared" ref="AQ81:AQ87" si="157">K81/AQ$5</f>
        <v>708.875</v>
      </c>
      <c r="AR81" s="43">
        <f t="shared" ref="AR81:AT87" si="158">AG81/AR$5</f>
        <v>2645.7136499999997</v>
      </c>
      <c r="AS81" s="43">
        <f t="shared" si="158"/>
        <v>1517.5</v>
      </c>
      <c r="AT81" s="43">
        <f t="shared" si="158"/>
        <v>2293.0666666666666</v>
      </c>
      <c r="AU81" s="43">
        <f t="shared" ref="AU81:AV87" si="159">AM81/AU$5</f>
        <v>3618.6666666666665</v>
      </c>
      <c r="AV81" s="44">
        <f t="shared" si="159"/>
        <v>2599.8595670967743</v>
      </c>
      <c r="AW81" s="122"/>
      <c r="AX81" s="43">
        <f t="shared" ref="AX81:AX88" si="160">MEDIAN($D81:$K81)</f>
        <v>1706.5</v>
      </c>
      <c r="AY81" s="43">
        <f t="shared" ref="AY81:AY88" si="161">MEDIAN($M81:$AF81)</f>
        <v>592</v>
      </c>
      <c r="AZ81" s="43">
        <f t="shared" ref="AZ81:AZ88" si="162">MEDIAN($AC81,$AD81,$Z81,$T81,$O81,Q81,AF81)</f>
        <v>1366</v>
      </c>
      <c r="BA81" s="43">
        <f t="shared" ref="BA81:BA88" si="163">MEDIAN(M81,N81,P81,R81,S81,U81,V81,Y81,AA81,AB81,AE81,W81,X81)</f>
        <v>490</v>
      </c>
      <c r="BB81" s="43">
        <f t="shared" ref="BB81:BB88" si="164">MEDIAN($AJ81:$AL81)</f>
        <v>2784</v>
      </c>
      <c r="BC81" s="44">
        <f t="shared" ref="BC81:BC88" si="165">MEDIAN(D81:K81,M81:AF81,AJ81:AL81)</f>
        <v>1243</v>
      </c>
    </row>
    <row r="82" spans="1:55" s="204" customFormat="1">
      <c r="A82" s="199"/>
      <c r="B82" s="200" t="s">
        <v>231</v>
      </c>
      <c r="C82" s="201"/>
      <c r="D82" s="144">
        <v>0</v>
      </c>
      <c r="E82" s="160">
        <v>16185</v>
      </c>
      <c r="F82" s="160">
        <v>28811</v>
      </c>
      <c r="G82" s="160">
        <v>61578.654000000002</v>
      </c>
      <c r="H82" s="144">
        <v>24000</v>
      </c>
      <c r="I82" s="144">
        <v>16463</v>
      </c>
      <c r="J82" s="160">
        <v>26690</v>
      </c>
      <c r="K82" s="144">
        <v>27477</v>
      </c>
      <c r="L82" s="43">
        <f t="shared" si="152"/>
        <v>201204.65400000001</v>
      </c>
      <c r="M82" s="160">
        <v>17298</v>
      </c>
      <c r="N82" s="160">
        <v>0</v>
      </c>
      <c r="O82" s="160">
        <v>9008</v>
      </c>
      <c r="P82" s="160">
        <v>3041</v>
      </c>
      <c r="Q82" s="160">
        <v>22771</v>
      </c>
      <c r="R82" s="160">
        <v>9575</v>
      </c>
      <c r="S82" s="160">
        <v>9060</v>
      </c>
      <c r="T82" s="160">
        <v>0</v>
      </c>
      <c r="U82" s="160">
        <v>14715</v>
      </c>
      <c r="V82" s="144">
        <v>15741</v>
      </c>
      <c r="W82" s="144">
        <v>6500</v>
      </c>
      <c r="X82" s="144">
        <v>4169</v>
      </c>
      <c r="Y82" s="160">
        <v>15380</v>
      </c>
      <c r="Z82" s="160">
        <v>0</v>
      </c>
      <c r="AA82" s="250">
        <v>0</v>
      </c>
      <c r="AB82" s="160">
        <v>864</v>
      </c>
      <c r="AC82" s="160">
        <v>11122</v>
      </c>
      <c r="AD82" s="160">
        <v>2165</v>
      </c>
      <c r="AE82" s="160">
        <v>0</v>
      </c>
      <c r="AF82" s="160">
        <v>5000</v>
      </c>
      <c r="AG82" s="43">
        <f t="shared" si="153"/>
        <v>146409</v>
      </c>
      <c r="AH82" s="43">
        <f t="shared" si="154"/>
        <v>22295</v>
      </c>
      <c r="AI82" s="43">
        <f t="shared" si="154"/>
        <v>19921</v>
      </c>
      <c r="AJ82" s="144">
        <v>0</v>
      </c>
      <c r="AK82" s="144">
        <v>9150</v>
      </c>
      <c r="AL82" s="160">
        <v>12509</v>
      </c>
      <c r="AM82" s="43">
        <f t="shared" si="155"/>
        <v>21659</v>
      </c>
      <c r="AN82" s="44">
        <f t="shared" si="156"/>
        <v>369272.65399999998</v>
      </c>
      <c r="AQ82" s="43">
        <f t="shared" si="157"/>
        <v>3434.625</v>
      </c>
      <c r="AR82" s="43">
        <f t="shared" si="158"/>
        <v>7320.45</v>
      </c>
      <c r="AS82" s="43">
        <f t="shared" si="158"/>
        <v>4459</v>
      </c>
      <c r="AT82" s="43">
        <f t="shared" si="158"/>
        <v>1328.0666666666666</v>
      </c>
      <c r="AU82" s="43">
        <f t="shared" si="159"/>
        <v>7219.666666666667</v>
      </c>
      <c r="AV82" s="44">
        <f t="shared" si="159"/>
        <v>11912.021096774193</v>
      </c>
      <c r="AW82" s="122"/>
      <c r="AX82" s="43">
        <f t="shared" si="160"/>
        <v>25345</v>
      </c>
      <c r="AY82" s="43">
        <f t="shared" si="161"/>
        <v>5750</v>
      </c>
      <c r="AZ82" s="43">
        <f t="shared" si="162"/>
        <v>5000</v>
      </c>
      <c r="BA82" s="43">
        <f t="shared" si="163"/>
        <v>6500</v>
      </c>
      <c r="BB82" s="43">
        <f t="shared" si="164"/>
        <v>9150</v>
      </c>
      <c r="BC82" s="44">
        <f t="shared" si="165"/>
        <v>9150</v>
      </c>
    </row>
    <row r="83" spans="1:55" s="204" customFormat="1">
      <c r="A83" s="199"/>
      <c r="B83" s="200" t="s">
        <v>230</v>
      </c>
      <c r="C83" s="201"/>
      <c r="D83" s="144">
        <v>13</v>
      </c>
      <c r="E83" s="160">
        <v>4500</v>
      </c>
      <c r="F83" s="160">
        <v>9577</v>
      </c>
      <c r="G83" s="160">
        <v>108.78036</v>
      </c>
      <c r="H83" s="144">
        <v>0</v>
      </c>
      <c r="I83" s="144">
        <v>0</v>
      </c>
      <c r="J83" s="160">
        <v>1</v>
      </c>
      <c r="K83" s="144">
        <v>13385</v>
      </c>
      <c r="L83" s="43">
        <f t="shared" si="152"/>
        <v>27584.780360000001</v>
      </c>
      <c r="M83" s="160">
        <v>14</v>
      </c>
      <c r="N83" s="160">
        <v>0</v>
      </c>
      <c r="O83" s="160">
        <v>0</v>
      </c>
      <c r="P83" s="160">
        <v>437</v>
      </c>
      <c r="Q83" s="160">
        <v>0</v>
      </c>
      <c r="R83" s="160">
        <v>0</v>
      </c>
      <c r="S83" s="160">
        <v>61.805999999999997</v>
      </c>
      <c r="T83" s="160">
        <v>0</v>
      </c>
      <c r="U83" s="160">
        <v>0</v>
      </c>
      <c r="V83" s="144">
        <v>249</v>
      </c>
      <c r="W83" s="144">
        <v>0</v>
      </c>
      <c r="X83" s="144">
        <v>0</v>
      </c>
      <c r="Y83" s="160">
        <v>58</v>
      </c>
      <c r="Z83" s="160">
        <v>370</v>
      </c>
      <c r="AA83" s="250">
        <v>0</v>
      </c>
      <c r="AB83" s="160">
        <v>14</v>
      </c>
      <c r="AC83" s="160">
        <v>0</v>
      </c>
      <c r="AD83" s="160">
        <v>0</v>
      </c>
      <c r="AE83" s="160">
        <v>0</v>
      </c>
      <c r="AF83" s="160">
        <v>0</v>
      </c>
      <c r="AG83" s="43">
        <f t="shared" si="153"/>
        <v>1203.806</v>
      </c>
      <c r="AH83" s="43">
        <f t="shared" si="154"/>
        <v>370</v>
      </c>
      <c r="AI83" s="43">
        <f t="shared" si="154"/>
        <v>437</v>
      </c>
      <c r="AJ83" s="144">
        <v>0</v>
      </c>
      <c r="AK83" s="144">
        <v>0</v>
      </c>
      <c r="AL83" s="160">
        <v>0</v>
      </c>
      <c r="AM83" s="43">
        <f t="shared" si="155"/>
        <v>0</v>
      </c>
      <c r="AN83" s="44">
        <f t="shared" si="156"/>
        <v>28788.586360000001</v>
      </c>
      <c r="AQ83" s="43">
        <f t="shared" si="157"/>
        <v>1673.125</v>
      </c>
      <c r="AR83" s="43">
        <f t="shared" si="158"/>
        <v>60.190300000000001</v>
      </c>
      <c r="AS83" s="43">
        <f t="shared" si="158"/>
        <v>74</v>
      </c>
      <c r="AT83" s="43">
        <f t="shared" si="158"/>
        <v>29.133333333333333</v>
      </c>
      <c r="AU83" s="43">
        <f t="shared" si="159"/>
        <v>0</v>
      </c>
      <c r="AV83" s="44">
        <f t="shared" si="159"/>
        <v>928.66407612903231</v>
      </c>
      <c r="AW83" s="122"/>
      <c r="AX83" s="43">
        <f t="shared" si="160"/>
        <v>60.890180000000001</v>
      </c>
      <c r="AY83" s="43">
        <f t="shared" si="161"/>
        <v>0</v>
      </c>
      <c r="AZ83" s="43">
        <f t="shared" si="162"/>
        <v>0</v>
      </c>
      <c r="BA83" s="43">
        <f t="shared" si="163"/>
        <v>0</v>
      </c>
      <c r="BB83" s="43">
        <f t="shared" si="164"/>
        <v>0</v>
      </c>
      <c r="BC83" s="44">
        <f t="shared" si="165"/>
        <v>0</v>
      </c>
    </row>
    <row r="84" spans="1:55" s="204" customFormat="1">
      <c r="A84" s="199"/>
      <c r="B84" s="200" t="s">
        <v>229</v>
      </c>
      <c r="C84" s="201"/>
      <c r="D84" s="144">
        <v>17084</v>
      </c>
      <c r="E84" s="160">
        <v>3948</v>
      </c>
      <c r="F84" s="160">
        <v>19930</v>
      </c>
      <c r="G84" s="160">
        <v>30274.379260000002</v>
      </c>
      <c r="H84" s="144">
        <v>8435</v>
      </c>
      <c r="I84" s="144">
        <v>19531</v>
      </c>
      <c r="J84" s="160">
        <v>4003</v>
      </c>
      <c r="K84" s="144">
        <v>5044</v>
      </c>
      <c r="L84" s="43">
        <f t="shared" si="152"/>
        <v>108249.37926</v>
      </c>
      <c r="M84" s="160">
        <v>678</v>
      </c>
      <c r="N84" s="160">
        <v>145</v>
      </c>
      <c r="O84" s="160">
        <v>1065</v>
      </c>
      <c r="P84" s="160">
        <v>699</v>
      </c>
      <c r="Q84" s="160">
        <v>4915</v>
      </c>
      <c r="R84" s="160">
        <v>951</v>
      </c>
      <c r="S84" s="160">
        <v>412.26799999999997</v>
      </c>
      <c r="T84" s="160">
        <v>1478.6</v>
      </c>
      <c r="U84" s="160">
        <v>1238</v>
      </c>
      <c r="V84" s="144">
        <v>1464</v>
      </c>
      <c r="W84" s="144">
        <v>182</v>
      </c>
      <c r="X84" s="144">
        <v>1421</v>
      </c>
      <c r="Y84" s="160">
        <v>6376</v>
      </c>
      <c r="Z84" s="160">
        <v>13155</v>
      </c>
      <c r="AA84" s="250">
        <v>5511.9713899999997</v>
      </c>
      <c r="AB84" s="160">
        <v>311</v>
      </c>
      <c r="AC84" s="160">
        <v>2121</v>
      </c>
      <c r="AD84" s="160">
        <v>4506</v>
      </c>
      <c r="AE84" s="160">
        <v>1122</v>
      </c>
      <c r="AF84" s="160">
        <v>1267.0640000000001</v>
      </c>
      <c r="AG84" s="43">
        <f t="shared" si="153"/>
        <v>49018.903389999999</v>
      </c>
      <c r="AH84" s="43">
        <f t="shared" si="154"/>
        <v>22325.599999999999</v>
      </c>
      <c r="AI84" s="43">
        <f t="shared" si="154"/>
        <v>13076.971389999999</v>
      </c>
      <c r="AJ84" s="144">
        <v>5187</v>
      </c>
      <c r="AK84" s="144">
        <v>840</v>
      </c>
      <c r="AL84" s="160">
        <v>1873</v>
      </c>
      <c r="AM84" s="43">
        <f t="shared" si="155"/>
        <v>7900</v>
      </c>
      <c r="AN84" s="44">
        <f t="shared" si="156"/>
        <v>165168.28265000001</v>
      </c>
      <c r="AQ84" s="43">
        <f t="shared" si="157"/>
        <v>630.5</v>
      </c>
      <c r="AR84" s="43">
        <f t="shared" si="158"/>
        <v>2450.9451694999998</v>
      </c>
      <c r="AS84" s="43">
        <f t="shared" si="158"/>
        <v>4465.12</v>
      </c>
      <c r="AT84" s="43">
        <f t="shared" si="158"/>
        <v>871.79809266666655</v>
      </c>
      <c r="AU84" s="43">
        <f t="shared" si="159"/>
        <v>2633.3333333333335</v>
      </c>
      <c r="AV84" s="44">
        <f t="shared" si="159"/>
        <v>5328.0091177419354</v>
      </c>
      <c r="AW84" s="122"/>
      <c r="AX84" s="43">
        <f t="shared" si="160"/>
        <v>12759.5</v>
      </c>
      <c r="AY84" s="43">
        <f t="shared" si="161"/>
        <v>1252.5320000000002</v>
      </c>
      <c r="AZ84" s="43">
        <f t="shared" si="162"/>
        <v>2121</v>
      </c>
      <c r="BA84" s="43">
        <f t="shared" si="163"/>
        <v>951</v>
      </c>
      <c r="BB84" s="43">
        <f t="shared" si="164"/>
        <v>1873</v>
      </c>
      <c r="BC84" s="44">
        <f t="shared" si="165"/>
        <v>1873</v>
      </c>
    </row>
    <row r="85" spans="1:55" s="204" customFormat="1">
      <c r="A85" s="199"/>
      <c r="B85" s="200" t="s">
        <v>228</v>
      </c>
      <c r="C85" s="201"/>
      <c r="D85" s="144">
        <v>2166</v>
      </c>
      <c r="E85" s="160">
        <v>726</v>
      </c>
      <c r="F85" s="160">
        <v>6475</v>
      </c>
      <c r="G85" s="160">
        <v>10263.622917000001</v>
      </c>
      <c r="H85" s="144">
        <v>3954</v>
      </c>
      <c r="I85" s="144">
        <v>6061</v>
      </c>
      <c r="J85" s="160">
        <v>2973</v>
      </c>
      <c r="K85" s="144">
        <v>5861</v>
      </c>
      <c r="L85" s="43">
        <f t="shared" si="152"/>
        <v>38479.622917000001</v>
      </c>
      <c r="M85" s="160">
        <v>3</v>
      </c>
      <c r="N85" s="160">
        <v>844</v>
      </c>
      <c r="O85" s="160">
        <v>314</v>
      </c>
      <c r="P85" s="160">
        <v>174</v>
      </c>
      <c r="Q85" s="160">
        <v>0</v>
      </c>
      <c r="R85" s="160">
        <v>278</v>
      </c>
      <c r="S85" s="160">
        <v>153.37100000000001</v>
      </c>
      <c r="T85" s="160">
        <v>374.4</v>
      </c>
      <c r="U85" s="160">
        <v>468</v>
      </c>
      <c r="V85" s="144">
        <v>0</v>
      </c>
      <c r="W85" s="144">
        <v>36</v>
      </c>
      <c r="X85" s="144">
        <v>6</v>
      </c>
      <c r="Y85" s="160">
        <v>390</v>
      </c>
      <c r="Z85" s="160">
        <v>589</v>
      </c>
      <c r="AA85" s="250">
        <v>138.02965</v>
      </c>
      <c r="AB85" s="160">
        <v>18</v>
      </c>
      <c r="AC85" s="160">
        <v>359</v>
      </c>
      <c r="AD85" s="160">
        <v>210</v>
      </c>
      <c r="AE85" s="160">
        <v>235</v>
      </c>
      <c r="AF85" s="160">
        <v>600.38599999999997</v>
      </c>
      <c r="AG85" s="43">
        <f t="shared" si="153"/>
        <v>5190.1866499999996</v>
      </c>
      <c r="AH85" s="43">
        <f t="shared" si="154"/>
        <v>1846.4</v>
      </c>
      <c r="AI85" s="43">
        <f t="shared" si="154"/>
        <v>1225.0296499999999</v>
      </c>
      <c r="AJ85" s="144">
        <v>183</v>
      </c>
      <c r="AK85" s="144">
        <v>129</v>
      </c>
      <c r="AL85" s="160">
        <v>302</v>
      </c>
      <c r="AM85" s="43">
        <f t="shared" si="155"/>
        <v>614</v>
      </c>
      <c r="AN85" s="44">
        <f t="shared" si="156"/>
        <v>44283.809567000004</v>
      </c>
      <c r="AQ85" s="43">
        <f t="shared" si="157"/>
        <v>732.625</v>
      </c>
      <c r="AR85" s="43">
        <f t="shared" si="158"/>
        <v>259.50933249999997</v>
      </c>
      <c r="AS85" s="43">
        <f t="shared" si="158"/>
        <v>369.28000000000003</v>
      </c>
      <c r="AT85" s="43">
        <f t="shared" si="158"/>
        <v>81.668643333333335</v>
      </c>
      <c r="AU85" s="43">
        <f t="shared" si="159"/>
        <v>204.66666666666666</v>
      </c>
      <c r="AV85" s="44">
        <f t="shared" si="159"/>
        <v>1428.5099860322582</v>
      </c>
      <c r="AW85" s="122"/>
      <c r="AX85" s="43">
        <f t="shared" si="160"/>
        <v>4907.5</v>
      </c>
      <c r="AY85" s="43">
        <f t="shared" si="161"/>
        <v>222.5</v>
      </c>
      <c r="AZ85" s="43">
        <f t="shared" si="162"/>
        <v>359</v>
      </c>
      <c r="BA85" s="43">
        <f t="shared" si="163"/>
        <v>153.37100000000001</v>
      </c>
      <c r="BB85" s="43">
        <f t="shared" si="164"/>
        <v>183</v>
      </c>
      <c r="BC85" s="44">
        <f t="shared" si="165"/>
        <v>314</v>
      </c>
    </row>
    <row r="86" spans="1:55" s="204" customFormat="1">
      <c r="A86" s="199"/>
      <c r="B86" s="200" t="s">
        <v>227</v>
      </c>
      <c r="C86" s="201"/>
      <c r="D86" s="144">
        <v>102</v>
      </c>
      <c r="E86" s="160">
        <v>3053</v>
      </c>
      <c r="F86" s="160">
        <v>4665</v>
      </c>
      <c r="G86" s="160">
        <v>6024.2429099999999</v>
      </c>
      <c r="H86" s="144">
        <v>2071</v>
      </c>
      <c r="I86" s="144">
        <v>721</v>
      </c>
      <c r="J86" s="160">
        <v>1045</v>
      </c>
      <c r="K86" s="144">
        <v>1468</v>
      </c>
      <c r="L86" s="43">
        <f t="shared" si="152"/>
        <v>19149.242910000001</v>
      </c>
      <c r="M86" s="160">
        <v>9</v>
      </c>
      <c r="N86" s="160">
        <v>0</v>
      </c>
      <c r="O86" s="160">
        <v>527</v>
      </c>
      <c r="P86" s="160">
        <v>169</v>
      </c>
      <c r="Q86" s="160">
        <v>50</v>
      </c>
      <c r="R86" s="160">
        <v>0</v>
      </c>
      <c r="S86" s="160">
        <v>4.1639999999999997</v>
      </c>
      <c r="T86" s="160">
        <v>157.1</v>
      </c>
      <c r="U86" s="160">
        <v>247</v>
      </c>
      <c r="V86" s="144">
        <v>0</v>
      </c>
      <c r="W86" s="144">
        <v>100</v>
      </c>
      <c r="X86" s="144">
        <v>28</v>
      </c>
      <c r="Y86" s="160">
        <v>1345</v>
      </c>
      <c r="Z86" s="160">
        <v>450</v>
      </c>
      <c r="AA86" s="250">
        <v>14.99896</v>
      </c>
      <c r="AB86" s="160">
        <v>89</v>
      </c>
      <c r="AC86" s="160">
        <v>38</v>
      </c>
      <c r="AD86" s="160">
        <v>65</v>
      </c>
      <c r="AE86" s="160">
        <v>8</v>
      </c>
      <c r="AF86" s="160">
        <v>69.584999999999994</v>
      </c>
      <c r="AG86" s="43">
        <f t="shared" si="153"/>
        <v>3370.8479600000001</v>
      </c>
      <c r="AH86" s="43">
        <f t="shared" si="154"/>
        <v>1237.0999999999999</v>
      </c>
      <c r="AI86" s="43">
        <f t="shared" si="154"/>
        <v>503.99896000000001</v>
      </c>
      <c r="AJ86" s="144">
        <v>6828</v>
      </c>
      <c r="AK86" s="144">
        <v>260</v>
      </c>
      <c r="AL86" s="160">
        <v>22</v>
      </c>
      <c r="AM86" s="43">
        <f t="shared" si="155"/>
        <v>7110</v>
      </c>
      <c r="AN86" s="44">
        <f t="shared" si="156"/>
        <v>29630.09087</v>
      </c>
      <c r="AQ86" s="43">
        <f t="shared" si="157"/>
        <v>183.5</v>
      </c>
      <c r="AR86" s="43">
        <f t="shared" si="158"/>
        <v>168.54239799999999</v>
      </c>
      <c r="AS86" s="43">
        <f t="shared" si="158"/>
        <v>247.42</v>
      </c>
      <c r="AT86" s="43">
        <f t="shared" si="158"/>
        <v>33.599930666666666</v>
      </c>
      <c r="AU86" s="43">
        <f t="shared" si="159"/>
        <v>2370</v>
      </c>
      <c r="AV86" s="44">
        <f t="shared" si="159"/>
        <v>955.80938290322581</v>
      </c>
      <c r="AW86" s="122"/>
      <c r="AX86" s="43">
        <f t="shared" si="160"/>
        <v>1769.5</v>
      </c>
      <c r="AY86" s="43">
        <f t="shared" si="161"/>
        <v>57.5</v>
      </c>
      <c r="AZ86" s="43">
        <f t="shared" si="162"/>
        <v>69.584999999999994</v>
      </c>
      <c r="BA86" s="43">
        <f t="shared" si="163"/>
        <v>14.99896</v>
      </c>
      <c r="BB86" s="43">
        <f t="shared" si="164"/>
        <v>260</v>
      </c>
      <c r="BC86" s="44">
        <f t="shared" si="165"/>
        <v>102</v>
      </c>
    </row>
    <row r="87" spans="1:55" s="204" customFormat="1">
      <c r="A87" s="199"/>
      <c r="B87" s="251" t="s">
        <v>125</v>
      </c>
      <c r="C87" s="201"/>
      <c r="D87" s="144">
        <v>0</v>
      </c>
      <c r="E87" s="160">
        <v>0</v>
      </c>
      <c r="F87" s="160">
        <v>0</v>
      </c>
      <c r="G87" s="160">
        <v>0</v>
      </c>
      <c r="H87" s="144">
        <v>0</v>
      </c>
      <c r="I87" s="144">
        <v>0</v>
      </c>
      <c r="J87" s="160">
        <v>0</v>
      </c>
      <c r="K87" s="144">
        <v>122</v>
      </c>
      <c r="L87" s="43">
        <f t="shared" si="152"/>
        <v>122</v>
      </c>
      <c r="M87" s="160">
        <v>0</v>
      </c>
      <c r="N87" s="160">
        <v>0</v>
      </c>
      <c r="O87" s="160">
        <v>0</v>
      </c>
      <c r="P87" s="160">
        <v>0</v>
      </c>
      <c r="Q87" s="160">
        <v>0</v>
      </c>
      <c r="R87" s="160">
        <v>1299</v>
      </c>
      <c r="S87" s="160">
        <v>0</v>
      </c>
      <c r="T87" s="160">
        <v>0</v>
      </c>
      <c r="U87" s="160">
        <v>0</v>
      </c>
      <c r="V87" s="144">
        <v>3</v>
      </c>
      <c r="W87" s="144">
        <v>0</v>
      </c>
      <c r="X87" s="144">
        <v>0</v>
      </c>
      <c r="Y87" s="160">
        <v>0</v>
      </c>
      <c r="Z87" s="160">
        <v>0</v>
      </c>
      <c r="AA87" s="250">
        <v>775</v>
      </c>
      <c r="AB87" s="160">
        <v>0</v>
      </c>
      <c r="AC87" s="160">
        <v>0</v>
      </c>
      <c r="AD87" s="160">
        <v>0</v>
      </c>
      <c r="AE87" s="160">
        <v>0</v>
      </c>
      <c r="AF87" s="160">
        <v>0</v>
      </c>
      <c r="AG87" s="43">
        <f t="shared" si="153"/>
        <v>2077</v>
      </c>
      <c r="AH87" s="43">
        <f t="shared" si="154"/>
        <v>0</v>
      </c>
      <c r="AI87" s="43">
        <f t="shared" si="154"/>
        <v>775</v>
      </c>
      <c r="AJ87" s="144">
        <v>3150</v>
      </c>
      <c r="AK87" s="144">
        <v>0</v>
      </c>
      <c r="AL87" s="160">
        <v>0</v>
      </c>
      <c r="AM87" s="43">
        <f t="shared" si="155"/>
        <v>3150</v>
      </c>
      <c r="AN87" s="44">
        <f t="shared" si="156"/>
        <v>5349</v>
      </c>
      <c r="AQ87" s="43">
        <f t="shared" si="157"/>
        <v>15.25</v>
      </c>
      <c r="AR87" s="43">
        <f t="shared" si="158"/>
        <v>103.85</v>
      </c>
      <c r="AS87" s="43">
        <f t="shared" si="158"/>
        <v>0</v>
      </c>
      <c r="AT87" s="43">
        <f t="shared" si="158"/>
        <v>51.666666666666664</v>
      </c>
      <c r="AU87" s="43">
        <f t="shared" si="159"/>
        <v>1050</v>
      </c>
      <c r="AV87" s="44">
        <f t="shared" si="159"/>
        <v>172.54838709677421</v>
      </c>
      <c r="AW87" s="122"/>
      <c r="AX87" s="43">
        <f t="shared" si="160"/>
        <v>0</v>
      </c>
      <c r="AY87" s="43">
        <f t="shared" si="161"/>
        <v>0</v>
      </c>
      <c r="AZ87" s="43">
        <f t="shared" si="162"/>
        <v>0</v>
      </c>
      <c r="BA87" s="43">
        <f t="shared" si="163"/>
        <v>0</v>
      </c>
      <c r="BB87" s="43">
        <f t="shared" si="164"/>
        <v>0</v>
      </c>
      <c r="BC87" s="44">
        <f t="shared" si="165"/>
        <v>0</v>
      </c>
    </row>
    <row r="88" spans="1:55" s="204" customFormat="1">
      <c r="A88" s="199"/>
      <c r="B88" s="200"/>
      <c r="C88" s="210" t="s">
        <v>226</v>
      </c>
      <c r="D88" s="252">
        <f t="shared" ref="D88:K88" si="166">SUM(D81:D87)</f>
        <v>21080</v>
      </c>
      <c r="E88" s="252">
        <f t="shared" si="166"/>
        <v>30110</v>
      </c>
      <c r="F88" s="252">
        <f t="shared" si="166"/>
        <v>70701</v>
      </c>
      <c r="G88" s="252">
        <f t="shared" si="166"/>
        <v>111657.053027</v>
      </c>
      <c r="H88" s="252">
        <f t="shared" si="166"/>
        <v>40235</v>
      </c>
      <c r="I88" s="252">
        <f t="shared" si="166"/>
        <v>43690</v>
      </c>
      <c r="J88" s="252">
        <f t="shared" si="166"/>
        <v>35114</v>
      </c>
      <c r="K88" s="252">
        <f t="shared" si="166"/>
        <v>59028</v>
      </c>
      <c r="L88" s="45">
        <f t="shared" si="152"/>
        <v>411615.05302699999</v>
      </c>
      <c r="M88" s="252">
        <f t="shared" ref="M88:X88" si="167">SUM(M81:M87)</f>
        <v>18155</v>
      </c>
      <c r="N88" s="252">
        <f t="shared" si="167"/>
        <v>5908</v>
      </c>
      <c r="O88" s="252">
        <f t="shared" si="167"/>
        <v>12280</v>
      </c>
      <c r="P88" s="252">
        <f t="shared" si="167"/>
        <v>4763</v>
      </c>
      <c r="Q88" s="252">
        <f t="shared" si="167"/>
        <v>29957</v>
      </c>
      <c r="R88" s="252">
        <f t="shared" si="167"/>
        <v>12595</v>
      </c>
      <c r="S88" s="252">
        <f t="shared" si="167"/>
        <v>9863.2669999999998</v>
      </c>
      <c r="T88" s="252">
        <f t="shared" si="167"/>
        <v>2260.6</v>
      </c>
      <c r="U88" s="252">
        <f t="shared" si="167"/>
        <v>20152</v>
      </c>
      <c r="V88" s="252">
        <f t="shared" si="167"/>
        <v>17947</v>
      </c>
      <c r="W88" s="252">
        <f t="shared" si="167"/>
        <v>6869</v>
      </c>
      <c r="X88" s="252">
        <f t="shared" si="167"/>
        <v>5769</v>
      </c>
      <c r="Y88" s="252">
        <f t="shared" ref="Y88:AF88" si="168">SUM(Y81:Y87)</f>
        <v>23607</v>
      </c>
      <c r="Z88" s="252">
        <f t="shared" si="168"/>
        <v>17553</v>
      </c>
      <c r="AA88" s="252">
        <f t="shared" si="168"/>
        <v>36409.999999999993</v>
      </c>
      <c r="AB88" s="252">
        <f t="shared" si="168"/>
        <v>2816</v>
      </c>
      <c r="AC88" s="252">
        <f t="shared" si="168"/>
        <v>16615</v>
      </c>
      <c r="AD88" s="252">
        <f t="shared" si="168"/>
        <v>6953</v>
      </c>
      <c r="AE88" s="252">
        <f t="shared" si="168"/>
        <v>2057</v>
      </c>
      <c r="AF88" s="252">
        <f t="shared" si="168"/>
        <v>7654.1500000000005</v>
      </c>
      <c r="AG88" s="45">
        <f t="shared" si="153"/>
        <v>260184.01699999999</v>
      </c>
      <c r="AH88" s="45">
        <f t="shared" si="154"/>
        <v>55661.599999999999</v>
      </c>
      <c r="AI88" s="45">
        <f t="shared" si="154"/>
        <v>70335</v>
      </c>
      <c r="AJ88" s="252">
        <f>SUM(AJ81:AJ87)</f>
        <v>23030</v>
      </c>
      <c r="AK88" s="252">
        <f>SUM(AK81:AK87)</f>
        <v>13163</v>
      </c>
      <c r="AL88" s="252">
        <f>SUM(AL81:AL87)</f>
        <v>15096</v>
      </c>
      <c r="AM88" s="45">
        <f t="shared" si="155"/>
        <v>51289</v>
      </c>
      <c r="AN88" s="211">
        <f t="shared" si="156"/>
        <v>723088.07002700004</v>
      </c>
      <c r="AQ88" s="45">
        <f>K88/AQ$5</f>
        <v>7378.5</v>
      </c>
      <c r="AR88" s="45">
        <f>AG88/AR$5</f>
        <v>13009.200849999999</v>
      </c>
      <c r="AS88" s="45">
        <f>AH88/AS$5</f>
        <v>11132.32</v>
      </c>
      <c r="AT88" s="45">
        <f>AI88/AT$5</f>
        <v>4689</v>
      </c>
      <c r="AU88" s="45">
        <f>AM88/AU$5</f>
        <v>17096.333333333332</v>
      </c>
      <c r="AV88" s="211">
        <f>AN88/AV$5</f>
        <v>23325.421613774193</v>
      </c>
      <c r="AW88" s="122"/>
      <c r="AX88" s="45">
        <f t="shared" si="160"/>
        <v>41962.5</v>
      </c>
      <c r="AY88" s="45">
        <f t="shared" si="161"/>
        <v>11071.6335</v>
      </c>
      <c r="AZ88" s="45">
        <f t="shared" si="162"/>
        <v>12280</v>
      </c>
      <c r="BA88" s="45">
        <f t="shared" si="163"/>
        <v>9863.2669999999998</v>
      </c>
      <c r="BB88" s="45">
        <f t="shared" si="164"/>
        <v>15096</v>
      </c>
      <c r="BC88" s="211">
        <f t="shared" si="165"/>
        <v>17553</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8</v>
      </c>
      <c r="Q91" s="160">
        <v>0</v>
      </c>
      <c r="R91" s="160">
        <v>0</v>
      </c>
      <c r="S91" s="160">
        <v>0</v>
      </c>
      <c r="T91" s="160">
        <v>0</v>
      </c>
      <c r="U91" s="160">
        <v>0</v>
      </c>
      <c r="V91" s="144">
        <v>0</v>
      </c>
      <c r="W91" s="144">
        <v>0</v>
      </c>
      <c r="X91" s="144">
        <v>0</v>
      </c>
      <c r="Y91" s="160">
        <v>0</v>
      </c>
      <c r="Z91" s="160">
        <v>3000</v>
      </c>
      <c r="AA91" s="250">
        <v>0</v>
      </c>
      <c r="AB91" s="160">
        <v>0</v>
      </c>
      <c r="AC91" s="160">
        <v>0</v>
      </c>
      <c r="AD91" s="160">
        <v>388</v>
      </c>
      <c r="AE91" s="160">
        <v>1918</v>
      </c>
      <c r="AF91" s="160">
        <v>0</v>
      </c>
      <c r="AG91" s="43">
        <f t="shared" ref="AG91:AG100" si="169">+SUM(M91:AF91)</f>
        <v>5314</v>
      </c>
      <c r="AH91" s="43">
        <f t="shared" ref="AH91:AH100" si="170">AC91+AD91+Z91+T91+O91</f>
        <v>3388</v>
      </c>
      <c r="AI91" s="43">
        <f t="shared" ref="AI91:AI100" si="171">AD91+AE91+AA91+U91+P91</f>
        <v>2314</v>
      </c>
      <c r="AJ91" s="144">
        <v>6000</v>
      </c>
      <c r="AK91" s="144">
        <v>0</v>
      </c>
      <c r="AL91" s="160">
        <v>0</v>
      </c>
      <c r="AM91" s="43">
        <f t="shared" ref="AM91:AM100" si="172">+SUM(AJ91:AL91)</f>
        <v>6000</v>
      </c>
      <c r="AN91" s="44">
        <f t="shared" ref="AN91:AN100" si="173">+AM91+AG91+L91</f>
        <v>11314</v>
      </c>
      <c r="AQ91" s="43">
        <f>K91/AQ$5</f>
        <v>0</v>
      </c>
      <c r="AR91" s="43">
        <f>AG91/AR$5</f>
        <v>265.7</v>
      </c>
      <c r="AS91" s="43">
        <f>AH91/AS$5</f>
        <v>677.6</v>
      </c>
      <c r="AT91" s="43">
        <f>AI91/AT$5</f>
        <v>154.26666666666668</v>
      </c>
      <c r="AU91" s="43">
        <f>AM91/AU$5</f>
        <v>2000</v>
      </c>
      <c r="AV91" s="44">
        <f>AN91/AV$5</f>
        <v>364.96774193548384</v>
      </c>
      <c r="AW91" s="122"/>
      <c r="AX91" s="43">
        <f t="shared" ref="AX91:AX102" si="174">MEDIAN($D91:$K91)</f>
        <v>0</v>
      </c>
      <c r="AY91" s="43">
        <f t="shared" ref="AY91:AY102" si="175">MEDIAN($M91:$AF91)</f>
        <v>0</v>
      </c>
      <c r="AZ91" s="43">
        <f t="shared" ref="AZ91:AZ100" si="176">MEDIAN($AC91,$AD91,$Z91,$T91,$O91,Q91,AF91)</f>
        <v>0</v>
      </c>
      <c r="BA91" s="43">
        <f t="shared" ref="BA91:BA100" si="177">MEDIAN(M91,N91,P91,R91,S91,U91,V91,Y91,AA91,AB91,AE91,W91,X91)</f>
        <v>0</v>
      </c>
      <c r="BB91" s="43">
        <f t="shared" ref="BB91:BB100" si="178">MEDIAN($AJ91:$AL91)</f>
        <v>0</v>
      </c>
      <c r="BC91" s="44">
        <f t="shared" ref="BC91:BC100" si="179">MEDIAN(D91:K91,M91:AF91,AJ91:AL91)</f>
        <v>0</v>
      </c>
    </row>
    <row r="92" spans="1:55" s="204" customFormat="1">
      <c r="A92" s="199"/>
      <c r="B92" s="200" t="s">
        <v>223</v>
      </c>
      <c r="C92" s="201"/>
      <c r="D92" s="144">
        <v>22383</v>
      </c>
      <c r="E92" s="160">
        <v>5558</v>
      </c>
      <c r="F92" s="160">
        <v>24095</v>
      </c>
      <c r="G92" s="160">
        <v>149191.08610300001</v>
      </c>
      <c r="H92" s="144">
        <v>16461</v>
      </c>
      <c r="I92" s="144">
        <v>27134</v>
      </c>
      <c r="J92" s="160">
        <v>11335</v>
      </c>
      <c r="K92" s="144">
        <v>24520</v>
      </c>
      <c r="L92" s="43">
        <f t="shared" ref="L92:L100" si="180">+SUM(D92:K92)</f>
        <v>280677.08610299998</v>
      </c>
      <c r="M92" s="160">
        <v>1628</v>
      </c>
      <c r="N92" s="160">
        <v>1673</v>
      </c>
      <c r="O92" s="160">
        <v>4449</v>
      </c>
      <c r="P92" s="160">
        <v>1709</v>
      </c>
      <c r="Q92" s="160">
        <v>9123</v>
      </c>
      <c r="R92" s="160">
        <v>1924</v>
      </c>
      <c r="S92" s="160">
        <v>2901</v>
      </c>
      <c r="T92" s="160">
        <v>3793.3</v>
      </c>
      <c r="U92" s="160">
        <v>4722</v>
      </c>
      <c r="V92" s="144">
        <v>4579</v>
      </c>
      <c r="W92" s="144">
        <v>1523</v>
      </c>
      <c r="X92" s="144">
        <v>1302</v>
      </c>
      <c r="Y92" s="160">
        <v>4921</v>
      </c>
      <c r="Z92" s="160">
        <v>9086</v>
      </c>
      <c r="AA92" s="250">
        <v>3256</v>
      </c>
      <c r="AB92" s="160">
        <v>2028</v>
      </c>
      <c r="AC92" s="160">
        <v>3094</v>
      </c>
      <c r="AD92" s="160">
        <v>3607</v>
      </c>
      <c r="AE92" s="160">
        <v>2180</v>
      </c>
      <c r="AF92" s="160">
        <v>2268.5830000000001</v>
      </c>
      <c r="AG92" s="43">
        <f t="shared" si="169"/>
        <v>69766.883000000002</v>
      </c>
      <c r="AH92" s="43">
        <f t="shared" si="170"/>
        <v>24029.3</v>
      </c>
      <c r="AI92" s="43">
        <f t="shared" si="171"/>
        <v>15474</v>
      </c>
      <c r="AJ92" s="144">
        <v>5084</v>
      </c>
      <c r="AK92" s="144">
        <v>1259</v>
      </c>
      <c r="AL92" s="160">
        <v>2076</v>
      </c>
      <c r="AM92" s="43">
        <f t="shared" si="172"/>
        <v>8419</v>
      </c>
      <c r="AN92" s="44">
        <f t="shared" si="173"/>
        <v>358862.96910300001</v>
      </c>
      <c r="AQ92" s="43">
        <f t="shared" ref="AQ92:AQ99" si="181">K92/AQ$5</f>
        <v>3065</v>
      </c>
      <c r="AR92" s="43">
        <f t="shared" ref="AR92:AT99" si="182">AG92/AR$5</f>
        <v>3488.3441499999999</v>
      </c>
      <c r="AS92" s="43">
        <f t="shared" si="182"/>
        <v>4805.8599999999997</v>
      </c>
      <c r="AT92" s="43">
        <f t="shared" si="182"/>
        <v>1031.5999999999999</v>
      </c>
      <c r="AU92" s="43">
        <f t="shared" ref="AU92:AV99" si="183">AM92/AU$5</f>
        <v>2806.3333333333335</v>
      </c>
      <c r="AV92" s="44">
        <f t="shared" si="183"/>
        <v>11576.224809774194</v>
      </c>
      <c r="AW92" s="122"/>
      <c r="AX92" s="43">
        <f t="shared" si="174"/>
        <v>23239</v>
      </c>
      <c r="AY92" s="43">
        <f t="shared" si="175"/>
        <v>2997.5</v>
      </c>
      <c r="AZ92" s="43">
        <f t="shared" si="176"/>
        <v>3793.3</v>
      </c>
      <c r="BA92" s="43">
        <f t="shared" si="177"/>
        <v>2028</v>
      </c>
      <c r="BB92" s="43">
        <f t="shared" si="178"/>
        <v>2076</v>
      </c>
      <c r="BC92" s="44">
        <f t="shared" si="179"/>
        <v>3793.3</v>
      </c>
    </row>
    <row r="93" spans="1:55" s="204" customFormat="1">
      <c r="A93" s="199"/>
      <c r="B93" s="200" t="s">
        <v>222</v>
      </c>
      <c r="C93" s="201"/>
      <c r="D93" s="144">
        <v>8172</v>
      </c>
      <c r="E93" s="160">
        <v>4398</v>
      </c>
      <c r="F93" s="160">
        <v>16091</v>
      </c>
      <c r="G93" s="160">
        <v>16003.563319999999</v>
      </c>
      <c r="H93" s="144">
        <v>5215</v>
      </c>
      <c r="I93" s="144">
        <v>26905</v>
      </c>
      <c r="J93" s="160">
        <v>11405</v>
      </c>
      <c r="K93" s="144">
        <v>9690</v>
      </c>
      <c r="L93" s="43">
        <f t="shared" si="180"/>
        <v>97879.563320000001</v>
      </c>
      <c r="M93" s="160">
        <v>434</v>
      </c>
      <c r="N93" s="160">
        <v>1002</v>
      </c>
      <c r="O93" s="160">
        <v>1380</v>
      </c>
      <c r="P93" s="160">
        <v>826</v>
      </c>
      <c r="Q93" s="160">
        <v>3104</v>
      </c>
      <c r="R93" s="160">
        <v>1294</v>
      </c>
      <c r="S93" s="160">
        <v>710.25599999999997</v>
      </c>
      <c r="T93" s="160">
        <v>1225.9000000000001</v>
      </c>
      <c r="U93" s="160">
        <v>1072</v>
      </c>
      <c r="V93" s="144">
        <v>214</v>
      </c>
      <c r="W93" s="144">
        <v>674</v>
      </c>
      <c r="X93" s="144">
        <v>41</v>
      </c>
      <c r="Y93" s="160">
        <v>1233</v>
      </c>
      <c r="Z93" s="160">
        <v>2883</v>
      </c>
      <c r="AA93" s="250">
        <v>4246</v>
      </c>
      <c r="AB93" s="160">
        <v>755</v>
      </c>
      <c r="AC93" s="160">
        <v>1741</v>
      </c>
      <c r="AD93" s="160">
        <v>1361</v>
      </c>
      <c r="AE93" s="160">
        <v>590</v>
      </c>
      <c r="AF93" s="160">
        <v>1224.2819999999999</v>
      </c>
      <c r="AG93" s="43">
        <f t="shared" si="169"/>
        <v>26010.437999999998</v>
      </c>
      <c r="AH93" s="43">
        <f t="shared" si="170"/>
        <v>8590.9</v>
      </c>
      <c r="AI93" s="43">
        <f t="shared" si="171"/>
        <v>8095</v>
      </c>
      <c r="AJ93" s="144">
        <v>4141</v>
      </c>
      <c r="AK93" s="144">
        <v>464</v>
      </c>
      <c r="AL93" s="160">
        <v>1043</v>
      </c>
      <c r="AM93" s="43">
        <f t="shared" si="172"/>
        <v>5648</v>
      </c>
      <c r="AN93" s="44">
        <f t="shared" si="173"/>
        <v>129538.00132</v>
      </c>
      <c r="AQ93" s="43">
        <f t="shared" si="181"/>
        <v>1211.25</v>
      </c>
      <c r="AR93" s="43">
        <f t="shared" si="182"/>
        <v>1300.5219</v>
      </c>
      <c r="AS93" s="43">
        <f t="shared" si="182"/>
        <v>1718.1799999999998</v>
      </c>
      <c r="AT93" s="43">
        <f t="shared" si="182"/>
        <v>539.66666666666663</v>
      </c>
      <c r="AU93" s="43">
        <f t="shared" si="183"/>
        <v>1882.6666666666667</v>
      </c>
      <c r="AV93" s="44">
        <f t="shared" si="183"/>
        <v>4178.6452038709676</v>
      </c>
      <c r="AW93" s="122"/>
      <c r="AX93" s="43">
        <f t="shared" si="174"/>
        <v>10547.5</v>
      </c>
      <c r="AY93" s="43">
        <f t="shared" si="175"/>
        <v>1148.1410000000001</v>
      </c>
      <c r="AZ93" s="43">
        <f t="shared" si="176"/>
        <v>1380</v>
      </c>
      <c r="BA93" s="43">
        <f t="shared" si="177"/>
        <v>755</v>
      </c>
      <c r="BB93" s="43">
        <f t="shared" si="178"/>
        <v>1043</v>
      </c>
      <c r="BC93" s="44">
        <f t="shared" si="179"/>
        <v>1294</v>
      </c>
    </row>
    <row r="94" spans="1:55" s="204" customFormat="1">
      <c r="A94" s="199"/>
      <c r="B94" s="200" t="s">
        <v>221</v>
      </c>
      <c r="C94" s="201"/>
      <c r="D94" s="144">
        <v>22601</v>
      </c>
      <c r="E94" s="160">
        <v>4209</v>
      </c>
      <c r="F94" s="160">
        <v>10319</v>
      </c>
      <c r="G94" s="160">
        <v>2436.04576</v>
      </c>
      <c r="H94" s="144">
        <v>2445</v>
      </c>
      <c r="I94" s="144">
        <v>3714</v>
      </c>
      <c r="J94" s="160">
        <v>6590</v>
      </c>
      <c r="K94" s="144">
        <v>4824</v>
      </c>
      <c r="L94" s="43">
        <f t="shared" si="180"/>
        <v>57138.045760000001</v>
      </c>
      <c r="M94" s="160">
        <v>91</v>
      </c>
      <c r="N94" s="160">
        <v>656</v>
      </c>
      <c r="O94" s="160">
        <v>4362</v>
      </c>
      <c r="P94" s="160">
        <v>621</v>
      </c>
      <c r="Q94" s="160">
        <v>4960</v>
      </c>
      <c r="R94" s="160">
        <v>172</v>
      </c>
      <c r="S94" s="160">
        <v>1219.8710000000001</v>
      </c>
      <c r="T94" s="160">
        <v>991.4</v>
      </c>
      <c r="U94" s="160">
        <v>304</v>
      </c>
      <c r="V94" s="144">
        <v>70</v>
      </c>
      <c r="W94" s="144">
        <v>589</v>
      </c>
      <c r="X94" s="144">
        <v>15</v>
      </c>
      <c r="Y94" s="160">
        <v>767</v>
      </c>
      <c r="Z94" s="160">
        <v>15982</v>
      </c>
      <c r="AA94" s="250">
        <v>5045</v>
      </c>
      <c r="AB94" s="160">
        <v>211</v>
      </c>
      <c r="AC94" s="160">
        <v>248</v>
      </c>
      <c r="AD94" s="160">
        <v>4021</v>
      </c>
      <c r="AE94" s="160">
        <v>824</v>
      </c>
      <c r="AF94" s="160">
        <v>2193.165</v>
      </c>
      <c r="AG94" s="43">
        <f t="shared" si="169"/>
        <v>43342.436000000002</v>
      </c>
      <c r="AH94" s="43">
        <f t="shared" si="170"/>
        <v>25604.400000000001</v>
      </c>
      <c r="AI94" s="43">
        <f t="shared" si="171"/>
        <v>10815</v>
      </c>
      <c r="AJ94" s="144">
        <v>69</v>
      </c>
      <c r="AK94" s="144">
        <v>890</v>
      </c>
      <c r="AL94" s="160">
        <v>0</v>
      </c>
      <c r="AM94" s="43">
        <f t="shared" si="172"/>
        <v>959</v>
      </c>
      <c r="AN94" s="44">
        <f t="shared" si="173"/>
        <v>101439.48176</v>
      </c>
      <c r="AQ94" s="43">
        <f t="shared" si="181"/>
        <v>603</v>
      </c>
      <c r="AR94" s="43">
        <f t="shared" si="182"/>
        <v>2167.1217999999999</v>
      </c>
      <c r="AS94" s="43">
        <f t="shared" si="182"/>
        <v>5120.88</v>
      </c>
      <c r="AT94" s="43">
        <f t="shared" si="182"/>
        <v>721</v>
      </c>
      <c r="AU94" s="43">
        <f t="shared" si="183"/>
        <v>319.66666666666669</v>
      </c>
      <c r="AV94" s="44">
        <f t="shared" si="183"/>
        <v>3272.241347096774</v>
      </c>
      <c r="AW94" s="122"/>
      <c r="AX94" s="43">
        <f t="shared" si="174"/>
        <v>4516.5</v>
      </c>
      <c r="AY94" s="43">
        <f t="shared" si="175"/>
        <v>711.5</v>
      </c>
      <c r="AZ94" s="43">
        <f t="shared" si="176"/>
        <v>4021</v>
      </c>
      <c r="BA94" s="43">
        <f t="shared" si="177"/>
        <v>589</v>
      </c>
      <c r="BB94" s="43">
        <f t="shared" si="178"/>
        <v>69</v>
      </c>
      <c r="BC94" s="44">
        <f t="shared" si="179"/>
        <v>991.4</v>
      </c>
    </row>
    <row r="95" spans="1:55" s="204" customFormat="1">
      <c r="A95" s="199"/>
      <c r="B95" s="200" t="s">
        <v>220</v>
      </c>
      <c r="C95" s="201"/>
      <c r="D95" s="144">
        <v>0</v>
      </c>
      <c r="E95" s="160">
        <v>4594</v>
      </c>
      <c r="F95" s="160">
        <v>27306</v>
      </c>
      <c r="G95" s="160">
        <v>8805.3899829999991</v>
      </c>
      <c r="H95" s="144">
        <v>7507</v>
      </c>
      <c r="I95" s="144">
        <v>14198</v>
      </c>
      <c r="J95" s="160">
        <v>961</v>
      </c>
      <c r="K95" s="144">
        <v>4243</v>
      </c>
      <c r="L95" s="43">
        <f t="shared" si="180"/>
        <v>67614.389983000001</v>
      </c>
      <c r="M95" s="160">
        <v>0</v>
      </c>
      <c r="N95" s="160">
        <v>0</v>
      </c>
      <c r="O95" s="160">
        <v>304</v>
      </c>
      <c r="P95" s="160">
        <v>762</v>
      </c>
      <c r="Q95" s="160">
        <v>0</v>
      </c>
      <c r="R95" s="160">
        <v>261</v>
      </c>
      <c r="S95" s="160">
        <v>0</v>
      </c>
      <c r="T95" s="160">
        <v>0</v>
      </c>
      <c r="U95" s="160">
        <v>54</v>
      </c>
      <c r="V95" s="144">
        <v>5936</v>
      </c>
      <c r="W95" s="144">
        <v>1844</v>
      </c>
      <c r="X95" s="144">
        <v>65</v>
      </c>
      <c r="Y95" s="160">
        <v>479</v>
      </c>
      <c r="Z95" s="160">
        <v>0</v>
      </c>
      <c r="AA95" s="250">
        <v>1208</v>
      </c>
      <c r="AB95" s="160">
        <v>0</v>
      </c>
      <c r="AC95" s="160">
        <v>0</v>
      </c>
      <c r="AD95" s="160">
        <v>542</v>
      </c>
      <c r="AE95" s="160">
        <v>0</v>
      </c>
      <c r="AF95" s="160">
        <v>0</v>
      </c>
      <c r="AG95" s="43">
        <f t="shared" si="169"/>
        <v>11455</v>
      </c>
      <c r="AH95" s="43">
        <f t="shared" si="170"/>
        <v>846</v>
      </c>
      <c r="AI95" s="43">
        <f t="shared" si="171"/>
        <v>2566</v>
      </c>
      <c r="AJ95" s="144">
        <v>0</v>
      </c>
      <c r="AK95" s="144">
        <v>0</v>
      </c>
      <c r="AL95" s="160">
        <v>0</v>
      </c>
      <c r="AM95" s="43">
        <f t="shared" si="172"/>
        <v>0</v>
      </c>
      <c r="AN95" s="44">
        <f t="shared" si="173"/>
        <v>79069.389983000001</v>
      </c>
      <c r="AQ95" s="43">
        <f t="shared" si="181"/>
        <v>530.375</v>
      </c>
      <c r="AR95" s="43">
        <f t="shared" si="182"/>
        <v>572.75</v>
      </c>
      <c r="AS95" s="43">
        <f t="shared" si="182"/>
        <v>169.2</v>
      </c>
      <c r="AT95" s="43">
        <f t="shared" si="182"/>
        <v>171.06666666666666</v>
      </c>
      <c r="AU95" s="43">
        <f t="shared" si="183"/>
        <v>0</v>
      </c>
      <c r="AV95" s="44">
        <f t="shared" si="183"/>
        <v>2550.6254833225807</v>
      </c>
      <c r="AW95" s="122"/>
      <c r="AX95" s="43">
        <f t="shared" si="174"/>
        <v>6050.5</v>
      </c>
      <c r="AY95" s="43">
        <f t="shared" si="175"/>
        <v>27</v>
      </c>
      <c r="AZ95" s="43">
        <f t="shared" si="176"/>
        <v>0</v>
      </c>
      <c r="BA95" s="43">
        <f t="shared" si="177"/>
        <v>65</v>
      </c>
      <c r="BB95" s="43">
        <f t="shared" si="178"/>
        <v>0</v>
      </c>
      <c r="BC95" s="44">
        <f t="shared" si="179"/>
        <v>65</v>
      </c>
    </row>
    <row r="96" spans="1:55" s="204" customFormat="1">
      <c r="A96" s="199"/>
      <c r="B96" s="200" t="s">
        <v>219</v>
      </c>
      <c r="C96" s="201"/>
      <c r="D96" s="144">
        <v>0</v>
      </c>
      <c r="E96" s="160">
        <v>0</v>
      </c>
      <c r="F96" s="160">
        <v>305</v>
      </c>
      <c r="G96" s="160">
        <v>0</v>
      </c>
      <c r="H96" s="144">
        <v>2000</v>
      </c>
      <c r="I96" s="144">
        <v>0</v>
      </c>
      <c r="J96" s="160">
        <v>80</v>
      </c>
      <c r="K96" s="144">
        <v>0</v>
      </c>
      <c r="L96" s="43">
        <f t="shared" si="180"/>
        <v>2385</v>
      </c>
      <c r="M96" s="160">
        <v>0</v>
      </c>
      <c r="N96" s="160">
        <v>641</v>
      </c>
      <c r="O96" s="160">
        <v>2863</v>
      </c>
      <c r="P96" s="160">
        <v>0</v>
      </c>
      <c r="Q96" s="160">
        <v>0</v>
      </c>
      <c r="R96" s="160">
        <v>0</v>
      </c>
      <c r="S96" s="160">
        <v>720</v>
      </c>
      <c r="T96" s="160">
        <v>847</v>
      </c>
      <c r="U96" s="160">
        <v>0</v>
      </c>
      <c r="V96" s="144">
        <v>0</v>
      </c>
      <c r="W96" s="144">
        <v>0</v>
      </c>
      <c r="X96" s="144">
        <v>0</v>
      </c>
      <c r="Y96" s="160">
        <v>0</v>
      </c>
      <c r="Z96" s="160">
        <v>9000</v>
      </c>
      <c r="AA96" s="250">
        <v>31.553650000000001</v>
      </c>
      <c r="AB96" s="160">
        <v>0</v>
      </c>
      <c r="AC96" s="160">
        <v>0</v>
      </c>
      <c r="AD96" s="160">
        <v>2426</v>
      </c>
      <c r="AE96" s="160">
        <v>9300</v>
      </c>
      <c r="AF96" s="160">
        <v>0</v>
      </c>
      <c r="AG96" s="43">
        <f t="shared" si="169"/>
        <v>25828.553650000002</v>
      </c>
      <c r="AH96" s="43">
        <f t="shared" si="170"/>
        <v>15136</v>
      </c>
      <c r="AI96" s="43">
        <f t="shared" si="171"/>
        <v>11757.55365</v>
      </c>
      <c r="AJ96" s="144">
        <v>0</v>
      </c>
      <c r="AK96" s="144">
        <v>9</v>
      </c>
      <c r="AL96" s="160">
        <v>0</v>
      </c>
      <c r="AM96" s="43">
        <f t="shared" si="172"/>
        <v>9</v>
      </c>
      <c r="AN96" s="44">
        <f t="shared" si="173"/>
        <v>28222.553650000002</v>
      </c>
      <c r="AQ96" s="43">
        <f t="shared" si="181"/>
        <v>0</v>
      </c>
      <c r="AR96" s="43">
        <f t="shared" si="182"/>
        <v>1291.4276825000002</v>
      </c>
      <c r="AS96" s="43">
        <f t="shared" si="182"/>
        <v>3027.2</v>
      </c>
      <c r="AT96" s="43">
        <f t="shared" si="182"/>
        <v>783.83690999999999</v>
      </c>
      <c r="AU96" s="43">
        <f t="shared" si="183"/>
        <v>3</v>
      </c>
      <c r="AV96" s="44">
        <f t="shared" si="183"/>
        <v>910.40495645161297</v>
      </c>
      <c r="AW96" s="122"/>
      <c r="AX96" s="43">
        <f t="shared" si="174"/>
        <v>0</v>
      </c>
      <c r="AY96" s="43">
        <f t="shared" si="175"/>
        <v>0</v>
      </c>
      <c r="AZ96" s="43">
        <f t="shared" si="176"/>
        <v>847</v>
      </c>
      <c r="BA96" s="43">
        <f t="shared" si="177"/>
        <v>0</v>
      </c>
      <c r="BB96" s="43">
        <f t="shared" si="178"/>
        <v>0</v>
      </c>
      <c r="BC96" s="44">
        <f t="shared" si="179"/>
        <v>0</v>
      </c>
    </row>
    <row r="97" spans="1:55" s="204" customFormat="1">
      <c r="A97" s="199"/>
      <c r="B97" s="200" t="s">
        <v>218</v>
      </c>
      <c r="C97" s="201"/>
      <c r="D97" s="144">
        <v>5273</v>
      </c>
      <c r="E97" s="160">
        <v>41</v>
      </c>
      <c r="F97" s="160">
        <v>0</v>
      </c>
      <c r="G97" s="160">
        <v>726.26</v>
      </c>
      <c r="H97" s="144">
        <v>561</v>
      </c>
      <c r="I97" s="144">
        <v>0</v>
      </c>
      <c r="J97" s="160">
        <v>0</v>
      </c>
      <c r="K97" s="144">
        <v>92</v>
      </c>
      <c r="L97" s="43">
        <f t="shared" si="180"/>
        <v>6693.26</v>
      </c>
      <c r="M97" s="160">
        <v>0</v>
      </c>
      <c r="N97" s="160">
        <v>0</v>
      </c>
      <c r="O97" s="160">
        <v>1038</v>
      </c>
      <c r="P97" s="160">
        <v>0</v>
      </c>
      <c r="Q97" s="160">
        <v>0</v>
      </c>
      <c r="R97" s="160">
        <v>21</v>
      </c>
      <c r="S97" s="160">
        <v>575</v>
      </c>
      <c r="T97" s="160">
        <v>0</v>
      </c>
      <c r="U97" s="160">
        <v>85</v>
      </c>
      <c r="V97" s="144">
        <v>0</v>
      </c>
      <c r="W97" s="144">
        <v>0</v>
      </c>
      <c r="X97" s="144">
        <v>0</v>
      </c>
      <c r="Y97" s="160">
        <v>0</v>
      </c>
      <c r="Z97" s="160">
        <v>2739</v>
      </c>
      <c r="AA97" s="250">
        <v>1214</v>
      </c>
      <c r="AB97" s="160">
        <v>265</v>
      </c>
      <c r="AC97" s="160">
        <v>27</v>
      </c>
      <c r="AD97" s="160">
        <v>0</v>
      </c>
      <c r="AE97" s="160">
        <v>152</v>
      </c>
      <c r="AF97" s="160">
        <v>0</v>
      </c>
      <c r="AG97" s="43">
        <f t="shared" si="169"/>
        <v>6116</v>
      </c>
      <c r="AH97" s="43">
        <f t="shared" si="170"/>
        <v>3804</v>
      </c>
      <c r="AI97" s="43">
        <f t="shared" si="171"/>
        <v>1451</v>
      </c>
      <c r="AJ97" s="144">
        <v>0</v>
      </c>
      <c r="AK97" s="144">
        <v>0</v>
      </c>
      <c r="AL97" s="160">
        <v>78</v>
      </c>
      <c r="AM97" s="43">
        <f t="shared" si="172"/>
        <v>78</v>
      </c>
      <c r="AN97" s="44">
        <f t="shared" si="173"/>
        <v>12887.26</v>
      </c>
      <c r="AQ97" s="43">
        <f t="shared" si="181"/>
        <v>11.5</v>
      </c>
      <c r="AR97" s="43">
        <f t="shared" si="182"/>
        <v>305.8</v>
      </c>
      <c r="AS97" s="43">
        <f t="shared" si="182"/>
        <v>760.8</v>
      </c>
      <c r="AT97" s="43">
        <f t="shared" si="182"/>
        <v>96.733333333333334</v>
      </c>
      <c r="AU97" s="43">
        <f t="shared" si="183"/>
        <v>26</v>
      </c>
      <c r="AV97" s="44">
        <f t="shared" si="183"/>
        <v>415.71806451612906</v>
      </c>
      <c r="AW97" s="122"/>
      <c r="AX97" s="43">
        <f t="shared" si="174"/>
        <v>66.5</v>
      </c>
      <c r="AY97" s="43">
        <f t="shared" si="175"/>
        <v>0</v>
      </c>
      <c r="AZ97" s="43">
        <f t="shared" si="176"/>
        <v>0</v>
      </c>
      <c r="BA97" s="43">
        <f t="shared" si="177"/>
        <v>0</v>
      </c>
      <c r="BB97" s="43">
        <f t="shared" si="178"/>
        <v>0</v>
      </c>
      <c r="BC97" s="44">
        <f t="shared" si="179"/>
        <v>0</v>
      </c>
    </row>
    <row r="98" spans="1:55" s="204" customFormat="1">
      <c r="A98" s="199"/>
      <c r="B98" s="200" t="s">
        <v>217</v>
      </c>
      <c r="C98" s="201"/>
      <c r="D98" s="144">
        <v>0</v>
      </c>
      <c r="E98" s="160">
        <v>0</v>
      </c>
      <c r="F98" s="160">
        <v>0</v>
      </c>
      <c r="G98" s="160">
        <v>0</v>
      </c>
      <c r="H98" s="144">
        <v>0</v>
      </c>
      <c r="I98" s="144">
        <v>0</v>
      </c>
      <c r="J98" s="160">
        <v>5</v>
      </c>
      <c r="K98" s="144">
        <v>0</v>
      </c>
      <c r="L98" s="43">
        <f t="shared" si="180"/>
        <v>5</v>
      </c>
      <c r="M98" s="160">
        <v>14</v>
      </c>
      <c r="N98" s="160">
        <v>0</v>
      </c>
      <c r="O98" s="160">
        <v>0</v>
      </c>
      <c r="P98" s="160">
        <v>20</v>
      </c>
      <c r="Q98" s="160">
        <v>0</v>
      </c>
      <c r="R98" s="160">
        <v>0</v>
      </c>
      <c r="S98" s="160">
        <v>0</v>
      </c>
      <c r="T98" s="160">
        <v>0</v>
      </c>
      <c r="U98" s="160">
        <v>0</v>
      </c>
      <c r="V98" s="144">
        <v>249</v>
      </c>
      <c r="W98" s="144">
        <v>0</v>
      </c>
      <c r="X98" s="144">
        <v>0</v>
      </c>
      <c r="Y98" s="160">
        <v>0</v>
      </c>
      <c r="Z98" s="160">
        <v>165</v>
      </c>
      <c r="AA98" s="250">
        <v>0</v>
      </c>
      <c r="AB98" s="160">
        <v>0</v>
      </c>
      <c r="AC98" s="160">
        <v>0</v>
      </c>
      <c r="AD98" s="160">
        <v>0</v>
      </c>
      <c r="AE98" s="160">
        <v>0</v>
      </c>
      <c r="AF98" s="160">
        <v>0</v>
      </c>
      <c r="AG98" s="43">
        <f t="shared" si="169"/>
        <v>448</v>
      </c>
      <c r="AH98" s="43">
        <f t="shared" si="170"/>
        <v>165</v>
      </c>
      <c r="AI98" s="43">
        <f t="shared" si="171"/>
        <v>20</v>
      </c>
      <c r="AJ98" s="144">
        <v>0</v>
      </c>
      <c r="AK98" s="144">
        <v>0</v>
      </c>
      <c r="AL98" s="160">
        <v>0</v>
      </c>
      <c r="AM98" s="43">
        <f t="shared" si="172"/>
        <v>0</v>
      </c>
      <c r="AN98" s="44">
        <f t="shared" si="173"/>
        <v>453</v>
      </c>
      <c r="AQ98" s="43">
        <f t="shared" si="181"/>
        <v>0</v>
      </c>
      <c r="AR98" s="43">
        <f t="shared" si="182"/>
        <v>22.4</v>
      </c>
      <c r="AS98" s="43">
        <f t="shared" si="182"/>
        <v>33</v>
      </c>
      <c r="AT98" s="43">
        <f t="shared" si="182"/>
        <v>1.3333333333333333</v>
      </c>
      <c r="AU98" s="43">
        <f t="shared" si="183"/>
        <v>0</v>
      </c>
      <c r="AV98" s="44">
        <f t="shared" si="183"/>
        <v>14.612903225806452</v>
      </c>
      <c r="AW98" s="122"/>
      <c r="AX98" s="43">
        <f t="shared" si="174"/>
        <v>0</v>
      </c>
      <c r="AY98" s="43">
        <f t="shared" si="175"/>
        <v>0</v>
      </c>
      <c r="AZ98" s="43">
        <f t="shared" si="176"/>
        <v>0</v>
      </c>
      <c r="BA98" s="43">
        <f t="shared" si="177"/>
        <v>0</v>
      </c>
      <c r="BB98" s="43">
        <f t="shared" si="178"/>
        <v>0</v>
      </c>
      <c r="BC98" s="44">
        <f t="shared" si="179"/>
        <v>0</v>
      </c>
    </row>
    <row r="99" spans="1:55" s="204" customFormat="1">
      <c r="A99" s="199"/>
      <c r="B99" s="251" t="s">
        <v>198</v>
      </c>
      <c r="C99" s="201"/>
      <c r="D99" s="144">
        <v>0</v>
      </c>
      <c r="E99" s="160">
        <v>0</v>
      </c>
      <c r="F99" s="160">
        <v>0</v>
      </c>
      <c r="G99" s="160">
        <v>0</v>
      </c>
      <c r="H99" s="144">
        <v>0</v>
      </c>
      <c r="I99" s="144">
        <v>0</v>
      </c>
      <c r="J99" s="160">
        <v>0</v>
      </c>
      <c r="K99" s="144">
        <v>2667</v>
      </c>
      <c r="L99" s="43">
        <f t="shared" si="180"/>
        <v>2667</v>
      </c>
      <c r="M99" s="160">
        <v>0</v>
      </c>
      <c r="N99" s="160">
        <v>0</v>
      </c>
      <c r="O99" s="160">
        <v>196</v>
      </c>
      <c r="P99" s="160">
        <v>0</v>
      </c>
      <c r="Q99" s="160">
        <v>0</v>
      </c>
      <c r="R99" s="160">
        <v>8789</v>
      </c>
      <c r="S99" s="160">
        <v>0</v>
      </c>
      <c r="T99" s="160">
        <v>0</v>
      </c>
      <c r="U99" s="160">
        <v>186</v>
      </c>
      <c r="V99" s="144">
        <v>0</v>
      </c>
      <c r="W99" s="144">
        <v>141</v>
      </c>
      <c r="X99" s="144">
        <v>0</v>
      </c>
      <c r="Y99" s="160">
        <v>61</v>
      </c>
      <c r="Z99" s="160">
        <v>0</v>
      </c>
      <c r="AA99" s="250">
        <v>4288</v>
      </c>
      <c r="AB99" s="160">
        <v>0</v>
      </c>
      <c r="AC99" s="160">
        <v>0</v>
      </c>
      <c r="AD99" s="160">
        <v>0</v>
      </c>
      <c r="AE99" s="160">
        <v>0</v>
      </c>
      <c r="AF99" s="160">
        <v>86.353999999999999</v>
      </c>
      <c r="AG99" s="43">
        <f t="shared" si="169"/>
        <v>13747.353999999999</v>
      </c>
      <c r="AH99" s="43">
        <f t="shared" si="170"/>
        <v>196</v>
      </c>
      <c r="AI99" s="43">
        <f t="shared" si="171"/>
        <v>4474</v>
      </c>
      <c r="AJ99" s="144">
        <v>0</v>
      </c>
      <c r="AK99" s="144">
        <v>25</v>
      </c>
      <c r="AL99" s="160">
        <v>38</v>
      </c>
      <c r="AM99" s="43">
        <f t="shared" si="172"/>
        <v>63</v>
      </c>
      <c r="AN99" s="44">
        <f t="shared" si="173"/>
        <v>16477.353999999999</v>
      </c>
      <c r="AQ99" s="43">
        <f t="shared" si="181"/>
        <v>333.375</v>
      </c>
      <c r="AR99" s="43">
        <f t="shared" si="182"/>
        <v>687.36770000000001</v>
      </c>
      <c r="AS99" s="43">
        <f t="shared" si="182"/>
        <v>39.200000000000003</v>
      </c>
      <c r="AT99" s="43">
        <f t="shared" si="182"/>
        <v>298.26666666666665</v>
      </c>
      <c r="AU99" s="43">
        <f t="shared" si="183"/>
        <v>21</v>
      </c>
      <c r="AV99" s="44">
        <f t="shared" si="183"/>
        <v>531.52754838709677</v>
      </c>
      <c r="AW99" s="122"/>
      <c r="AX99" s="43">
        <f t="shared" si="174"/>
        <v>0</v>
      </c>
      <c r="AY99" s="43">
        <f t="shared" si="175"/>
        <v>0</v>
      </c>
      <c r="AZ99" s="43">
        <f t="shared" si="176"/>
        <v>0</v>
      </c>
      <c r="BA99" s="43">
        <f t="shared" si="177"/>
        <v>0</v>
      </c>
      <c r="BB99" s="43">
        <f t="shared" si="178"/>
        <v>25</v>
      </c>
      <c r="BC99" s="44">
        <f t="shared" si="179"/>
        <v>0</v>
      </c>
    </row>
    <row r="100" spans="1:55" s="204" customFormat="1">
      <c r="A100" s="199"/>
      <c r="B100" s="200"/>
      <c r="C100" s="210" t="s">
        <v>216</v>
      </c>
      <c r="D100" s="252">
        <f t="shared" ref="D100:K100" si="184">SUM(D91:D99)</f>
        <v>58429</v>
      </c>
      <c r="E100" s="252">
        <f t="shared" si="184"/>
        <v>18800</v>
      </c>
      <c r="F100" s="252">
        <f t="shared" si="184"/>
        <v>78116</v>
      </c>
      <c r="G100" s="252">
        <f t="shared" si="184"/>
        <v>177162.34516600001</v>
      </c>
      <c r="H100" s="252">
        <f t="shared" si="184"/>
        <v>34189</v>
      </c>
      <c r="I100" s="252">
        <f t="shared" si="184"/>
        <v>71951</v>
      </c>
      <c r="J100" s="252">
        <f t="shared" si="184"/>
        <v>30376</v>
      </c>
      <c r="K100" s="252">
        <f t="shared" si="184"/>
        <v>46036</v>
      </c>
      <c r="L100" s="45">
        <f t="shared" si="180"/>
        <v>515059.34516600001</v>
      </c>
      <c r="M100" s="252">
        <f t="shared" ref="M100:X100" si="185">SUM(M91:M99)</f>
        <v>2167</v>
      </c>
      <c r="N100" s="252">
        <f t="shared" si="185"/>
        <v>3972</v>
      </c>
      <c r="O100" s="252">
        <f t="shared" si="185"/>
        <v>14592</v>
      </c>
      <c r="P100" s="252">
        <f t="shared" si="185"/>
        <v>3946</v>
      </c>
      <c r="Q100" s="252">
        <f t="shared" si="185"/>
        <v>17187</v>
      </c>
      <c r="R100" s="252">
        <f t="shared" si="185"/>
        <v>12461</v>
      </c>
      <c r="S100" s="252">
        <f t="shared" si="185"/>
        <v>6126.1270000000004</v>
      </c>
      <c r="T100" s="252">
        <f t="shared" si="185"/>
        <v>6857.6</v>
      </c>
      <c r="U100" s="252">
        <f t="shared" si="185"/>
        <v>6423</v>
      </c>
      <c r="V100" s="252">
        <f t="shared" si="185"/>
        <v>11048</v>
      </c>
      <c r="W100" s="252">
        <f t="shared" si="185"/>
        <v>4771</v>
      </c>
      <c r="X100" s="252">
        <f t="shared" si="185"/>
        <v>1423</v>
      </c>
      <c r="Y100" s="252">
        <f t="shared" ref="Y100:AF100" si="186">SUM(Y91:Y99)</f>
        <v>7461</v>
      </c>
      <c r="Z100" s="252">
        <f t="shared" si="186"/>
        <v>42855</v>
      </c>
      <c r="AA100" s="252">
        <f t="shared" si="186"/>
        <v>19288.553650000002</v>
      </c>
      <c r="AB100" s="252">
        <f t="shared" si="186"/>
        <v>3259</v>
      </c>
      <c r="AC100" s="252">
        <f t="shared" si="186"/>
        <v>5110</v>
      </c>
      <c r="AD100" s="252">
        <f t="shared" si="186"/>
        <v>12345</v>
      </c>
      <c r="AE100" s="252">
        <f t="shared" si="186"/>
        <v>14964</v>
      </c>
      <c r="AF100" s="252">
        <f t="shared" si="186"/>
        <v>5772.384</v>
      </c>
      <c r="AG100" s="45">
        <f t="shared" si="169"/>
        <v>202028.66465000002</v>
      </c>
      <c r="AH100" s="45">
        <f t="shared" si="170"/>
        <v>81759.600000000006</v>
      </c>
      <c r="AI100" s="45">
        <f t="shared" si="171"/>
        <v>56966.553650000002</v>
      </c>
      <c r="AJ100" s="252">
        <f>SUM(AJ91:AJ99)</f>
        <v>15294</v>
      </c>
      <c r="AK100" s="252">
        <f>SUM(AK91:AK99)</f>
        <v>2647</v>
      </c>
      <c r="AL100" s="252">
        <f>SUM(AL91:AL99)</f>
        <v>3235</v>
      </c>
      <c r="AM100" s="45">
        <f t="shared" si="172"/>
        <v>21176</v>
      </c>
      <c r="AN100" s="211">
        <f t="shared" si="173"/>
        <v>738264.00981600001</v>
      </c>
      <c r="AQ100" s="45">
        <f>K100/AQ$5</f>
        <v>5754.5</v>
      </c>
      <c r="AR100" s="45">
        <f>AG100/AR$5</f>
        <v>10101.433232500001</v>
      </c>
      <c r="AS100" s="45">
        <f>AH100/AS$5</f>
        <v>16351.920000000002</v>
      </c>
      <c r="AT100" s="45">
        <f>AI100/AT$5</f>
        <v>3797.7702433333334</v>
      </c>
      <c r="AU100" s="45">
        <f>AM100/AU$5</f>
        <v>7058.666666666667</v>
      </c>
      <c r="AV100" s="211">
        <f>AN100/AV$5</f>
        <v>23814.968058580645</v>
      </c>
      <c r="AW100" s="122"/>
      <c r="AX100" s="45">
        <f t="shared" si="174"/>
        <v>52232.5</v>
      </c>
      <c r="AY100" s="45">
        <f t="shared" si="175"/>
        <v>6640.3</v>
      </c>
      <c r="AZ100" s="45">
        <f t="shared" si="176"/>
        <v>12345</v>
      </c>
      <c r="BA100" s="45">
        <f t="shared" si="177"/>
        <v>6126.1270000000004</v>
      </c>
      <c r="BB100" s="45">
        <f t="shared" si="178"/>
        <v>3235</v>
      </c>
      <c r="BC100" s="211">
        <f t="shared" si="179"/>
        <v>12345</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87">D88-D100</f>
        <v>-37349</v>
      </c>
      <c r="E102" s="256">
        <f t="shared" si="187"/>
        <v>11310</v>
      </c>
      <c r="F102" s="256">
        <f t="shared" si="187"/>
        <v>-7415</v>
      </c>
      <c r="G102" s="256">
        <f t="shared" si="187"/>
        <v>-65505.292139000012</v>
      </c>
      <c r="H102" s="256">
        <f t="shared" si="187"/>
        <v>6046</v>
      </c>
      <c r="I102" s="256">
        <f t="shared" si="187"/>
        <v>-28261</v>
      </c>
      <c r="J102" s="256">
        <f t="shared" si="187"/>
        <v>4738</v>
      </c>
      <c r="K102" s="256">
        <f t="shared" si="187"/>
        <v>12992</v>
      </c>
      <c r="L102" s="42">
        <f>+SUM(D102:K102)</f>
        <v>-103444.29213900001</v>
      </c>
      <c r="M102" s="256">
        <f t="shared" ref="M102:V102" si="188">M88-M100</f>
        <v>15988</v>
      </c>
      <c r="N102" s="256">
        <f t="shared" si="188"/>
        <v>1936</v>
      </c>
      <c r="O102" s="256">
        <f t="shared" si="188"/>
        <v>-2312</v>
      </c>
      <c r="P102" s="256">
        <f t="shared" si="188"/>
        <v>817</v>
      </c>
      <c r="Q102" s="256">
        <f t="shared" si="188"/>
        <v>12770</v>
      </c>
      <c r="R102" s="256">
        <f t="shared" si="188"/>
        <v>134</v>
      </c>
      <c r="S102" s="256">
        <f t="shared" si="188"/>
        <v>3737.1399999999994</v>
      </c>
      <c r="T102" s="256">
        <f t="shared" si="188"/>
        <v>-4597</v>
      </c>
      <c r="U102" s="256">
        <f t="shared" si="188"/>
        <v>13729</v>
      </c>
      <c r="V102" s="256">
        <f t="shared" si="188"/>
        <v>6899</v>
      </c>
      <c r="W102" s="256">
        <f t="shared" ref="W102:X102" si="189">W88-W100</f>
        <v>2098</v>
      </c>
      <c r="X102" s="256">
        <f t="shared" si="189"/>
        <v>4346</v>
      </c>
      <c r="Y102" s="256">
        <f t="shared" ref="Y102:AF102" si="190">Y88-Y100</f>
        <v>16146</v>
      </c>
      <c r="Z102" s="256">
        <f t="shared" si="190"/>
        <v>-25302</v>
      </c>
      <c r="AA102" s="256">
        <f t="shared" si="190"/>
        <v>17121.446349999991</v>
      </c>
      <c r="AB102" s="256">
        <f t="shared" si="190"/>
        <v>-443</v>
      </c>
      <c r="AC102" s="256">
        <f t="shared" si="190"/>
        <v>11505</v>
      </c>
      <c r="AD102" s="256">
        <f t="shared" si="190"/>
        <v>-5392</v>
      </c>
      <c r="AE102" s="256">
        <f t="shared" si="190"/>
        <v>-12907</v>
      </c>
      <c r="AF102" s="256">
        <f t="shared" si="190"/>
        <v>1881.7660000000005</v>
      </c>
      <c r="AG102" s="42">
        <f>+SUM(M102:AF102)</f>
        <v>58155.352350000001</v>
      </c>
      <c r="AH102" s="42">
        <f>AC102+AD102+Z102+T102+O102</f>
        <v>-26098</v>
      </c>
      <c r="AI102" s="42">
        <f>AD102+AE102+AA102+U102+P102</f>
        <v>13368.446349999991</v>
      </c>
      <c r="AJ102" s="256">
        <f>AJ88-AJ100</f>
        <v>7736</v>
      </c>
      <c r="AK102" s="256">
        <f>AK88-AK100</f>
        <v>10516</v>
      </c>
      <c r="AL102" s="256">
        <f>AL88-AL100</f>
        <v>11861</v>
      </c>
      <c r="AM102" s="42">
        <f>+SUM(AJ102:AL102)</f>
        <v>30113</v>
      </c>
      <c r="AN102" s="230">
        <f>+AM102+AG102+L102</f>
        <v>-15175.939789000011</v>
      </c>
      <c r="AQ102" s="42">
        <f>K102/AQ$5</f>
        <v>1624</v>
      </c>
      <c r="AR102" s="42">
        <f>AG102/AR$5</f>
        <v>2907.7676175000001</v>
      </c>
      <c r="AS102" s="42">
        <f>AH102/AS$5</f>
        <v>-5219.6000000000004</v>
      </c>
      <c r="AT102" s="42">
        <f>AI102/AT$5</f>
        <v>891.22975666666605</v>
      </c>
      <c r="AU102" s="42">
        <f>AM102/AU$5</f>
        <v>10037.666666666666</v>
      </c>
      <c r="AV102" s="230">
        <f>AN102/AV$5</f>
        <v>-489.54644480645197</v>
      </c>
      <c r="AW102" s="122"/>
      <c r="AX102" s="42">
        <f t="shared" si="174"/>
        <v>-1338.5</v>
      </c>
      <c r="AY102" s="42">
        <f t="shared" si="175"/>
        <v>2017</v>
      </c>
      <c r="AZ102" s="42">
        <f>MEDIAN($AC102,$AD102,$Z102,$T102,$O102,Q102,AF102)</f>
        <v>-2312</v>
      </c>
      <c r="BA102" s="42">
        <f>MEDIAN(M102,N102,P102,R102,S102,U102,V102,Y102,AA102,AB102,AE102,W102,X102)</f>
        <v>3737.1399999999994</v>
      </c>
      <c r="BB102" s="42">
        <f t="shared" ref="BB102" si="191">MEDIAN($AJ102:$AL102)</f>
        <v>10516</v>
      </c>
      <c r="BC102" s="230">
        <f>MEDIAN(D102:K102,M102:AF102,AJ102:AL102)</f>
        <v>3737.1399999999994</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309150</v>
      </c>
      <c r="E105" s="160">
        <v>117624</v>
      </c>
      <c r="F105" s="160">
        <v>497422</v>
      </c>
      <c r="G105" s="160">
        <v>767518.72385900002</v>
      </c>
      <c r="H105" s="144">
        <v>454188</v>
      </c>
      <c r="I105" s="144">
        <v>683548</v>
      </c>
      <c r="J105" s="160">
        <v>189116</v>
      </c>
      <c r="K105" s="144">
        <v>446019</v>
      </c>
      <c r="L105" s="43">
        <f t="shared" ref="L105:L110" si="192">+SUM(D105:K105)</f>
        <v>3464585.723859</v>
      </c>
      <c r="M105" s="160">
        <v>9577</v>
      </c>
      <c r="N105" s="160">
        <v>34875</v>
      </c>
      <c r="O105" s="160">
        <v>113625</v>
      </c>
      <c r="P105" s="160">
        <v>52163</v>
      </c>
      <c r="Q105" s="160">
        <v>83626</v>
      </c>
      <c r="R105" s="160">
        <v>36917</v>
      </c>
      <c r="S105" s="160">
        <v>21265</v>
      </c>
      <c r="T105" s="160">
        <v>54702.7</v>
      </c>
      <c r="U105" s="160">
        <v>27635</v>
      </c>
      <c r="V105" s="144">
        <v>6052</v>
      </c>
      <c r="W105" s="144">
        <v>15515</v>
      </c>
      <c r="X105" s="144">
        <v>1547</v>
      </c>
      <c r="Y105" s="160">
        <v>20126</v>
      </c>
      <c r="Z105" s="160">
        <v>134582.245</v>
      </c>
      <c r="AA105" s="250">
        <v>67188.126881699995</v>
      </c>
      <c r="AB105" s="160">
        <v>21744</v>
      </c>
      <c r="AC105" s="160">
        <v>80303</v>
      </c>
      <c r="AD105" s="160">
        <v>36615</v>
      </c>
      <c r="AE105" s="160">
        <v>21609</v>
      </c>
      <c r="AF105" s="160">
        <v>24874.699000000001</v>
      </c>
      <c r="AG105" s="43">
        <f t="shared" ref="AG105:AG110" si="193">+SUM(M105:AF105)</f>
        <v>864541.7708817001</v>
      </c>
      <c r="AH105" s="43">
        <f t="shared" ref="AH105:AI110" si="194">AC105+AD105+Z105+T105+O105</f>
        <v>419827.94500000001</v>
      </c>
      <c r="AI105" s="43">
        <f t="shared" si="194"/>
        <v>205210.12688170001</v>
      </c>
      <c r="AJ105" s="144">
        <v>0</v>
      </c>
      <c r="AK105" s="144">
        <v>6473</v>
      </c>
      <c r="AL105" s="160">
        <v>6851</v>
      </c>
      <c r="AM105" s="43">
        <f t="shared" ref="AM105:AM110" si="195">+SUM(AJ105:AL105)</f>
        <v>13324</v>
      </c>
      <c r="AN105" s="44">
        <f t="shared" ref="AN105:AN110" si="196">+AM105+AG105+L105</f>
        <v>4342451.4947407003</v>
      </c>
      <c r="AQ105" s="43">
        <f t="shared" ref="AQ105:AQ109" si="197">K105/AQ$5</f>
        <v>55752.375</v>
      </c>
      <c r="AR105" s="43">
        <f t="shared" ref="AR105:AT109" si="198">AG105/AR$5</f>
        <v>43227.088544085003</v>
      </c>
      <c r="AS105" s="43">
        <f t="shared" si="198"/>
        <v>83965.589000000007</v>
      </c>
      <c r="AT105" s="43">
        <f t="shared" si="198"/>
        <v>13680.675125446667</v>
      </c>
      <c r="AU105" s="43">
        <f t="shared" ref="AU105:AV109" si="199">AM105/AU$5</f>
        <v>4441.333333333333</v>
      </c>
      <c r="AV105" s="44">
        <f t="shared" si="199"/>
        <v>140079.08047550646</v>
      </c>
      <c r="AW105" s="122"/>
      <c r="AX105" s="43">
        <f t="shared" ref="AX105:AX110" si="200">MEDIAN($D105:$K105)</f>
        <v>450103.5</v>
      </c>
      <c r="AY105" s="43">
        <f>MEDIAN($M105:$AF105)</f>
        <v>31255</v>
      </c>
      <c r="AZ105" s="43">
        <f t="shared" ref="AZ105:AZ110" si="201">MEDIAN($AC105,$AD105,$Z105,$T105,$O105,Q105,AF105)</f>
        <v>80303</v>
      </c>
      <c r="BA105" s="43">
        <f t="shared" ref="BA105:BA110" si="202">MEDIAN(M105,N105,P105,R105,S105,U105,V105,Y105,AA105,AB105,AE105,W105,X105)</f>
        <v>21609</v>
      </c>
      <c r="BB105" s="43">
        <f t="shared" ref="BB105:BB110" si="203">MEDIAN($AJ105:$AL105)</f>
        <v>6473</v>
      </c>
      <c r="BC105" s="44">
        <f t="shared" ref="BC105:BC110" si="204">MEDIAN(D105:K105,M105:AF105,AJ105:AL105)</f>
        <v>36917</v>
      </c>
    </row>
    <row r="106" spans="1:55" s="204" customFormat="1">
      <c r="A106" s="199"/>
      <c r="B106" s="200" t="s">
        <v>212</v>
      </c>
      <c r="C106" s="201"/>
      <c r="D106" s="144">
        <v>24205</v>
      </c>
      <c r="E106" s="160">
        <v>8201</v>
      </c>
      <c r="F106" s="160">
        <v>34125</v>
      </c>
      <c r="G106" s="160">
        <v>109613.55695</v>
      </c>
      <c r="H106" s="144">
        <v>66343</v>
      </c>
      <c r="I106" s="144">
        <v>42338</v>
      </c>
      <c r="J106" s="160">
        <v>20789</v>
      </c>
      <c r="K106" s="144">
        <v>24981</v>
      </c>
      <c r="L106" s="43">
        <f t="shared" si="192"/>
        <v>330595.55695</v>
      </c>
      <c r="M106" s="160">
        <v>578</v>
      </c>
      <c r="N106" s="160">
        <v>2553</v>
      </c>
      <c r="O106" s="160">
        <v>7917</v>
      </c>
      <c r="P106" s="160">
        <v>0</v>
      </c>
      <c r="Q106" s="160">
        <v>7350</v>
      </c>
      <c r="R106" s="160">
        <v>2206</v>
      </c>
      <c r="S106" s="160">
        <v>2482</v>
      </c>
      <c r="T106" s="160">
        <v>8024.9</v>
      </c>
      <c r="U106" s="160">
        <v>1141</v>
      </c>
      <c r="V106" s="144">
        <v>81</v>
      </c>
      <c r="W106" s="144">
        <v>716</v>
      </c>
      <c r="X106" s="144">
        <v>182</v>
      </c>
      <c r="Y106" s="160">
        <v>5958</v>
      </c>
      <c r="Z106" s="160">
        <v>9154.0159999999996</v>
      </c>
      <c r="AA106" s="250">
        <v>6194.3012200000003</v>
      </c>
      <c r="AB106" s="160">
        <v>1530</v>
      </c>
      <c r="AC106" s="160">
        <v>1515</v>
      </c>
      <c r="AD106" s="160">
        <v>1669</v>
      </c>
      <c r="AE106" s="160">
        <v>1176</v>
      </c>
      <c r="AF106" s="160">
        <v>581.50599999999997</v>
      </c>
      <c r="AG106" s="43">
        <f t="shared" si="193"/>
        <v>61008.72322</v>
      </c>
      <c r="AH106" s="43">
        <f t="shared" si="194"/>
        <v>28279.915999999997</v>
      </c>
      <c r="AI106" s="43">
        <f t="shared" si="194"/>
        <v>10180.301220000001</v>
      </c>
      <c r="AJ106" s="144">
        <v>0</v>
      </c>
      <c r="AK106" s="144">
        <v>1614</v>
      </c>
      <c r="AL106" s="160">
        <v>906</v>
      </c>
      <c r="AM106" s="43">
        <f t="shared" si="195"/>
        <v>2520</v>
      </c>
      <c r="AN106" s="44">
        <f t="shared" si="196"/>
        <v>394124.28016999998</v>
      </c>
      <c r="AQ106" s="43">
        <f t="shared" si="197"/>
        <v>3122.625</v>
      </c>
      <c r="AR106" s="43">
        <f t="shared" si="198"/>
        <v>3050.4361610000001</v>
      </c>
      <c r="AS106" s="43">
        <f t="shared" si="198"/>
        <v>5655.9831999999997</v>
      </c>
      <c r="AT106" s="43">
        <f t="shared" si="198"/>
        <v>678.68674800000008</v>
      </c>
      <c r="AU106" s="43">
        <f t="shared" si="199"/>
        <v>840</v>
      </c>
      <c r="AV106" s="44">
        <f t="shared" si="199"/>
        <v>12713.686457096774</v>
      </c>
      <c r="AW106" s="122"/>
      <c r="AX106" s="43">
        <f t="shared" si="200"/>
        <v>29553</v>
      </c>
      <c r="AY106" s="43">
        <f>MEDIAN($M106:$AF106)</f>
        <v>1599.5</v>
      </c>
      <c r="AZ106" s="43">
        <f t="shared" si="201"/>
        <v>7350</v>
      </c>
      <c r="BA106" s="43">
        <f t="shared" si="202"/>
        <v>1176</v>
      </c>
      <c r="BB106" s="43">
        <f t="shared" si="203"/>
        <v>906</v>
      </c>
      <c r="BC106" s="44">
        <f t="shared" si="204"/>
        <v>2482</v>
      </c>
    </row>
    <row r="107" spans="1:55" s="204" customFormat="1">
      <c r="A107" s="199"/>
      <c r="B107" s="200" t="s">
        <v>211</v>
      </c>
      <c r="C107" s="201"/>
      <c r="D107" s="144">
        <v>9583</v>
      </c>
      <c r="E107" s="160">
        <v>12064</v>
      </c>
      <c r="F107" s="160">
        <v>30554</v>
      </c>
      <c r="G107" s="160">
        <v>92461.288679999998</v>
      </c>
      <c r="H107" s="144">
        <v>27424</v>
      </c>
      <c r="I107" s="144">
        <v>66649</v>
      </c>
      <c r="J107" s="160">
        <v>24026</v>
      </c>
      <c r="K107" s="144">
        <v>21316</v>
      </c>
      <c r="L107" s="43">
        <f t="shared" si="192"/>
        <v>284077.28868</v>
      </c>
      <c r="M107" s="160">
        <v>1465</v>
      </c>
      <c r="N107" s="160">
        <v>1568</v>
      </c>
      <c r="O107" s="160">
        <v>3427</v>
      </c>
      <c r="P107" s="160">
        <v>4665</v>
      </c>
      <c r="Q107" s="160">
        <v>2290</v>
      </c>
      <c r="R107" s="160">
        <v>1589</v>
      </c>
      <c r="S107" s="160">
        <v>1919</v>
      </c>
      <c r="T107" s="160">
        <v>2718.2</v>
      </c>
      <c r="U107" s="160">
        <v>2213</v>
      </c>
      <c r="V107" s="144">
        <v>2453</v>
      </c>
      <c r="W107" s="144">
        <v>1778</v>
      </c>
      <c r="X107" s="144">
        <v>547</v>
      </c>
      <c r="Y107" s="160">
        <v>0</v>
      </c>
      <c r="Z107" s="160">
        <v>3775.011</v>
      </c>
      <c r="AA107" s="250">
        <v>5024.51134</v>
      </c>
      <c r="AB107" s="160">
        <v>4336</v>
      </c>
      <c r="AC107" s="160">
        <v>9721</v>
      </c>
      <c r="AD107" s="160">
        <v>2174</v>
      </c>
      <c r="AE107" s="160">
        <v>1643</v>
      </c>
      <c r="AF107" s="160">
        <v>16287.145</v>
      </c>
      <c r="AG107" s="43">
        <f t="shared" si="193"/>
        <v>69592.867339999997</v>
      </c>
      <c r="AH107" s="43">
        <f t="shared" si="194"/>
        <v>21815.210999999999</v>
      </c>
      <c r="AI107" s="43">
        <f t="shared" si="194"/>
        <v>15719.511340000001</v>
      </c>
      <c r="AJ107" s="144">
        <v>0</v>
      </c>
      <c r="AK107" s="144">
        <v>226</v>
      </c>
      <c r="AL107" s="160">
        <v>537</v>
      </c>
      <c r="AM107" s="43">
        <f t="shared" si="195"/>
        <v>763</v>
      </c>
      <c r="AN107" s="44">
        <f t="shared" si="196"/>
        <v>354433.15601999999</v>
      </c>
      <c r="AQ107" s="43">
        <f t="shared" si="197"/>
        <v>2664.5</v>
      </c>
      <c r="AR107" s="43">
        <f t="shared" si="198"/>
        <v>3479.6433669999997</v>
      </c>
      <c r="AS107" s="43">
        <f t="shared" si="198"/>
        <v>4363.0421999999999</v>
      </c>
      <c r="AT107" s="43">
        <f t="shared" si="198"/>
        <v>1047.9674226666668</v>
      </c>
      <c r="AU107" s="43">
        <f t="shared" si="199"/>
        <v>254.33333333333334</v>
      </c>
      <c r="AV107" s="44">
        <f t="shared" si="199"/>
        <v>11433.327613548387</v>
      </c>
      <c r="AW107" s="122"/>
      <c r="AX107" s="43">
        <f t="shared" si="200"/>
        <v>25725</v>
      </c>
      <c r="AY107" s="43">
        <f t="shared" ref="AY107:AY110" si="205">MEDIAN($M107:$AF107)</f>
        <v>2251.5</v>
      </c>
      <c r="AZ107" s="43">
        <f t="shared" si="201"/>
        <v>3427</v>
      </c>
      <c r="BA107" s="43">
        <f t="shared" si="202"/>
        <v>1778</v>
      </c>
      <c r="BB107" s="43">
        <f t="shared" si="203"/>
        <v>226</v>
      </c>
      <c r="BC107" s="44">
        <f t="shared" si="204"/>
        <v>2718.2</v>
      </c>
    </row>
    <row r="108" spans="1:55" s="204" customFormat="1">
      <c r="A108" s="199"/>
      <c r="B108" s="200" t="s">
        <v>210</v>
      </c>
      <c r="C108" s="201"/>
      <c r="D108" s="144">
        <v>0</v>
      </c>
      <c r="E108" s="160">
        <v>3500</v>
      </c>
      <c r="F108" s="160">
        <v>0</v>
      </c>
      <c r="G108" s="160">
        <v>0</v>
      </c>
      <c r="H108" s="144">
        <v>0</v>
      </c>
      <c r="I108" s="144">
        <v>0</v>
      </c>
      <c r="J108" s="160">
        <v>4</v>
      </c>
      <c r="K108" s="144">
        <v>2</v>
      </c>
      <c r="L108" s="43">
        <f t="shared" si="192"/>
        <v>3506</v>
      </c>
      <c r="M108" s="160">
        <v>0</v>
      </c>
      <c r="N108" s="160">
        <v>0</v>
      </c>
      <c r="O108" s="160">
        <v>0</v>
      </c>
      <c r="P108" s="160">
        <v>331</v>
      </c>
      <c r="Q108" s="160">
        <v>0</v>
      </c>
      <c r="R108" s="160">
        <v>0</v>
      </c>
      <c r="S108" s="160">
        <v>0</v>
      </c>
      <c r="T108" s="160">
        <v>0</v>
      </c>
      <c r="U108" s="160">
        <v>0</v>
      </c>
      <c r="V108" s="144">
        <v>0</v>
      </c>
      <c r="W108" s="144">
        <v>0</v>
      </c>
      <c r="X108" s="144">
        <v>0</v>
      </c>
      <c r="Y108" s="160">
        <v>0</v>
      </c>
      <c r="Z108" s="160">
        <v>1825</v>
      </c>
      <c r="AA108" s="250">
        <v>0</v>
      </c>
      <c r="AB108" s="160">
        <v>0</v>
      </c>
      <c r="AC108" s="160">
        <v>0</v>
      </c>
      <c r="AD108" s="160">
        <v>0</v>
      </c>
      <c r="AE108" s="160">
        <v>0</v>
      </c>
      <c r="AF108" s="160">
        <v>0</v>
      </c>
      <c r="AG108" s="43">
        <f t="shared" si="193"/>
        <v>2156</v>
      </c>
      <c r="AH108" s="43">
        <f t="shared" si="194"/>
        <v>1825</v>
      </c>
      <c r="AI108" s="43">
        <f t="shared" si="194"/>
        <v>331</v>
      </c>
      <c r="AJ108" s="144">
        <v>0</v>
      </c>
      <c r="AK108" s="144">
        <v>0</v>
      </c>
      <c r="AL108" s="160">
        <v>0</v>
      </c>
      <c r="AM108" s="43">
        <f t="shared" si="195"/>
        <v>0</v>
      </c>
      <c r="AN108" s="44">
        <f t="shared" si="196"/>
        <v>5662</v>
      </c>
      <c r="AQ108" s="43">
        <f t="shared" si="197"/>
        <v>0.25</v>
      </c>
      <c r="AR108" s="43">
        <f t="shared" si="198"/>
        <v>107.8</v>
      </c>
      <c r="AS108" s="43">
        <f t="shared" si="198"/>
        <v>365</v>
      </c>
      <c r="AT108" s="43">
        <f t="shared" si="198"/>
        <v>22.066666666666666</v>
      </c>
      <c r="AU108" s="43">
        <f t="shared" si="199"/>
        <v>0</v>
      </c>
      <c r="AV108" s="44">
        <f t="shared" si="199"/>
        <v>182.64516129032259</v>
      </c>
      <c r="AW108" s="122"/>
      <c r="AX108" s="43">
        <f t="shared" si="200"/>
        <v>0</v>
      </c>
      <c r="AY108" s="43">
        <f t="shared" si="205"/>
        <v>0</v>
      </c>
      <c r="AZ108" s="43">
        <f t="shared" si="201"/>
        <v>0</v>
      </c>
      <c r="BA108" s="43">
        <f t="shared" si="202"/>
        <v>0</v>
      </c>
      <c r="BB108" s="43">
        <f t="shared" si="203"/>
        <v>0</v>
      </c>
      <c r="BC108" s="44">
        <f t="shared" si="204"/>
        <v>0</v>
      </c>
    </row>
    <row r="109" spans="1:55" s="204" customFormat="1">
      <c r="A109" s="199"/>
      <c r="B109" s="251" t="s">
        <v>198</v>
      </c>
      <c r="C109" s="201"/>
      <c r="D109" s="144">
        <v>3440</v>
      </c>
      <c r="E109" s="160">
        <v>1101</v>
      </c>
      <c r="F109" s="160">
        <v>61966</v>
      </c>
      <c r="G109" s="160">
        <v>119578.64872100001</v>
      </c>
      <c r="H109" s="144">
        <v>3770</v>
      </c>
      <c r="I109" s="144">
        <v>0</v>
      </c>
      <c r="J109" s="160">
        <v>8752</v>
      </c>
      <c r="K109" s="144">
        <v>11441</v>
      </c>
      <c r="L109" s="43">
        <f t="shared" si="192"/>
        <v>210048.64872100001</v>
      </c>
      <c r="M109" s="160">
        <v>0</v>
      </c>
      <c r="N109" s="160">
        <v>1191</v>
      </c>
      <c r="O109" s="160">
        <v>723</v>
      </c>
      <c r="P109" s="160">
        <v>2500</v>
      </c>
      <c r="Q109" s="160">
        <v>3415</v>
      </c>
      <c r="R109" s="160">
        <v>190</v>
      </c>
      <c r="S109" s="160">
        <v>13</v>
      </c>
      <c r="T109" s="160">
        <v>-444.4</v>
      </c>
      <c r="U109" s="160">
        <v>361</v>
      </c>
      <c r="V109" s="144">
        <v>0</v>
      </c>
      <c r="W109" s="144">
        <v>225</v>
      </c>
      <c r="X109" s="144">
        <v>363</v>
      </c>
      <c r="Y109" s="160">
        <v>945</v>
      </c>
      <c r="Z109" s="160">
        <v>757.76300000000003</v>
      </c>
      <c r="AA109" s="250">
        <v>2024</v>
      </c>
      <c r="AB109" s="160">
        <v>2161</v>
      </c>
      <c r="AC109" s="160">
        <v>0</v>
      </c>
      <c r="AD109" s="160">
        <v>115</v>
      </c>
      <c r="AE109" s="160">
        <v>100</v>
      </c>
      <c r="AF109" s="160">
        <v>4018</v>
      </c>
      <c r="AG109" s="43">
        <f t="shared" si="193"/>
        <v>18657.363000000001</v>
      </c>
      <c r="AH109" s="43">
        <f t="shared" si="194"/>
        <v>1151.3630000000001</v>
      </c>
      <c r="AI109" s="43">
        <f t="shared" si="194"/>
        <v>5100</v>
      </c>
      <c r="AJ109" s="144">
        <v>82676</v>
      </c>
      <c r="AK109" s="144">
        <v>1193</v>
      </c>
      <c r="AL109" s="160">
        <v>1557</v>
      </c>
      <c r="AM109" s="43">
        <f t="shared" si="195"/>
        <v>85426</v>
      </c>
      <c r="AN109" s="44">
        <f t="shared" si="196"/>
        <v>314132.01172100002</v>
      </c>
      <c r="AQ109" s="43">
        <f t="shared" si="197"/>
        <v>1430.125</v>
      </c>
      <c r="AR109" s="43">
        <f t="shared" si="198"/>
        <v>932.86815000000001</v>
      </c>
      <c r="AS109" s="43">
        <f t="shared" si="198"/>
        <v>230.27260000000001</v>
      </c>
      <c r="AT109" s="43">
        <f t="shared" si="198"/>
        <v>340</v>
      </c>
      <c r="AU109" s="43">
        <f t="shared" si="199"/>
        <v>28475.333333333332</v>
      </c>
      <c r="AV109" s="44">
        <f t="shared" si="199"/>
        <v>10133.29070067742</v>
      </c>
      <c r="AW109" s="122"/>
      <c r="AX109" s="43">
        <f t="shared" si="200"/>
        <v>6261</v>
      </c>
      <c r="AY109" s="43">
        <f t="shared" si="205"/>
        <v>362</v>
      </c>
      <c r="AZ109" s="43">
        <f t="shared" si="201"/>
        <v>723</v>
      </c>
      <c r="BA109" s="43">
        <f t="shared" si="202"/>
        <v>361</v>
      </c>
      <c r="BB109" s="43">
        <f t="shared" si="203"/>
        <v>1557</v>
      </c>
      <c r="BC109" s="44">
        <f t="shared" si="204"/>
        <v>1101</v>
      </c>
    </row>
    <row r="110" spans="1:55" s="204" customFormat="1">
      <c r="A110" s="199"/>
      <c r="B110" s="200"/>
      <c r="C110" s="210" t="s">
        <v>209</v>
      </c>
      <c r="D110" s="252">
        <f t="shared" ref="D110:K110" si="206">SUM(D105:D109)</f>
        <v>346378</v>
      </c>
      <c r="E110" s="252">
        <f t="shared" si="206"/>
        <v>142490</v>
      </c>
      <c r="F110" s="252">
        <f t="shared" si="206"/>
        <v>624067</v>
      </c>
      <c r="G110" s="252">
        <f t="shared" si="206"/>
        <v>1089172.2182100001</v>
      </c>
      <c r="H110" s="252">
        <f t="shared" si="206"/>
        <v>551725</v>
      </c>
      <c r="I110" s="252">
        <f t="shared" si="206"/>
        <v>792535</v>
      </c>
      <c r="J110" s="252">
        <f t="shared" si="206"/>
        <v>242687</v>
      </c>
      <c r="K110" s="252">
        <f t="shared" si="206"/>
        <v>503759</v>
      </c>
      <c r="L110" s="45">
        <f t="shared" si="192"/>
        <v>4292813.2182100005</v>
      </c>
      <c r="M110" s="252">
        <f t="shared" ref="M110:X110" si="207">SUM(M105:M109)</f>
        <v>11620</v>
      </c>
      <c r="N110" s="252">
        <f t="shared" si="207"/>
        <v>40187</v>
      </c>
      <c r="O110" s="252">
        <f t="shared" si="207"/>
        <v>125692</v>
      </c>
      <c r="P110" s="252">
        <f t="shared" si="207"/>
        <v>59659</v>
      </c>
      <c r="Q110" s="252">
        <f t="shared" si="207"/>
        <v>96681</v>
      </c>
      <c r="R110" s="252">
        <f t="shared" si="207"/>
        <v>40902</v>
      </c>
      <c r="S110" s="252">
        <f t="shared" si="207"/>
        <v>25679</v>
      </c>
      <c r="T110" s="252">
        <f t="shared" si="207"/>
        <v>65001.399999999994</v>
      </c>
      <c r="U110" s="252">
        <f t="shared" si="207"/>
        <v>31350</v>
      </c>
      <c r="V110" s="252">
        <f t="shared" si="207"/>
        <v>8586</v>
      </c>
      <c r="W110" s="252">
        <f t="shared" si="207"/>
        <v>18234</v>
      </c>
      <c r="X110" s="252">
        <f t="shared" si="207"/>
        <v>2639</v>
      </c>
      <c r="Y110" s="252">
        <f t="shared" ref="Y110:AF110" si="208">SUM(Y105:Y109)</f>
        <v>27029</v>
      </c>
      <c r="Z110" s="252">
        <f t="shared" si="208"/>
        <v>150094.035</v>
      </c>
      <c r="AA110" s="252">
        <f t="shared" si="208"/>
        <v>80430.939441699986</v>
      </c>
      <c r="AB110" s="252">
        <f t="shared" si="208"/>
        <v>29771</v>
      </c>
      <c r="AC110" s="252">
        <f t="shared" si="208"/>
        <v>91539</v>
      </c>
      <c r="AD110" s="252">
        <f t="shared" si="208"/>
        <v>40573</v>
      </c>
      <c r="AE110" s="252">
        <f t="shared" si="208"/>
        <v>24528</v>
      </c>
      <c r="AF110" s="252">
        <f t="shared" si="208"/>
        <v>45761.350000000006</v>
      </c>
      <c r="AG110" s="45">
        <f t="shared" si="193"/>
        <v>1015956.7244417</v>
      </c>
      <c r="AH110" s="45">
        <f t="shared" si="194"/>
        <v>472899.43500000006</v>
      </c>
      <c r="AI110" s="45">
        <f t="shared" si="194"/>
        <v>236540.9394417</v>
      </c>
      <c r="AJ110" s="252">
        <f>SUM(AJ105:AJ109)</f>
        <v>82676</v>
      </c>
      <c r="AK110" s="252">
        <f>SUM(AK105:AK109)</f>
        <v>9506</v>
      </c>
      <c r="AL110" s="252">
        <f>SUM(AL105:AL109)</f>
        <v>9851</v>
      </c>
      <c r="AM110" s="45">
        <f t="shared" si="195"/>
        <v>102033</v>
      </c>
      <c r="AN110" s="211">
        <f t="shared" si="196"/>
        <v>5410802.9426517002</v>
      </c>
      <c r="AQ110" s="45">
        <f>K110/AQ$5</f>
        <v>62969.875</v>
      </c>
      <c r="AR110" s="45">
        <f>AG110/AR$5</f>
        <v>50797.836222085003</v>
      </c>
      <c r="AS110" s="45">
        <f>AH110/AS$5</f>
        <v>94579.887000000017</v>
      </c>
      <c r="AT110" s="45">
        <f>AI110/AT$5</f>
        <v>15769.39596278</v>
      </c>
      <c r="AU110" s="45">
        <f>AM110/AU$5</f>
        <v>34011</v>
      </c>
      <c r="AV110" s="211">
        <f>AN110/AV$5</f>
        <v>174542.03040811938</v>
      </c>
      <c r="AW110" s="122"/>
      <c r="AX110" s="45">
        <f t="shared" si="200"/>
        <v>527742</v>
      </c>
      <c r="AY110" s="45">
        <f t="shared" si="205"/>
        <v>40380</v>
      </c>
      <c r="AZ110" s="45">
        <f t="shared" si="201"/>
        <v>91539</v>
      </c>
      <c r="BA110" s="45">
        <f t="shared" si="202"/>
        <v>27029</v>
      </c>
      <c r="BB110" s="45">
        <f t="shared" si="203"/>
        <v>9851</v>
      </c>
      <c r="BC110" s="211">
        <f t="shared" si="204"/>
        <v>59659</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55</v>
      </c>
      <c r="E113" s="160">
        <v>2654</v>
      </c>
      <c r="F113" s="160">
        <v>2728</v>
      </c>
      <c r="G113" s="160">
        <v>150</v>
      </c>
      <c r="H113" s="144">
        <v>0</v>
      </c>
      <c r="I113" s="144">
        <v>0</v>
      </c>
      <c r="J113" s="160">
        <v>2431</v>
      </c>
      <c r="K113" s="144">
        <v>0</v>
      </c>
      <c r="L113" s="43">
        <f>+SUM(D113:K113)</f>
        <v>8018</v>
      </c>
      <c r="M113" s="160">
        <v>0</v>
      </c>
      <c r="N113" s="160">
        <v>19</v>
      </c>
      <c r="O113" s="160">
        <v>98</v>
      </c>
      <c r="P113" s="160">
        <v>0</v>
      </c>
      <c r="Q113" s="160">
        <v>0</v>
      </c>
      <c r="R113" s="160">
        <v>0</v>
      </c>
      <c r="S113" s="160">
        <v>0</v>
      </c>
      <c r="T113" s="160">
        <v>25.8</v>
      </c>
      <c r="U113" s="160">
        <v>0</v>
      </c>
      <c r="V113" s="144">
        <v>0</v>
      </c>
      <c r="W113" s="144">
        <v>0</v>
      </c>
      <c r="X113" s="144">
        <v>0</v>
      </c>
      <c r="Y113" s="160">
        <v>0</v>
      </c>
      <c r="Z113" s="160">
        <v>0</v>
      </c>
      <c r="AA113" s="250">
        <v>0</v>
      </c>
      <c r="AB113" s="160">
        <v>0</v>
      </c>
      <c r="AC113" s="160">
        <v>38</v>
      </c>
      <c r="AD113" s="160">
        <v>0</v>
      </c>
      <c r="AE113" s="160">
        <v>0</v>
      </c>
      <c r="AF113" s="160">
        <v>0</v>
      </c>
      <c r="AG113" s="43">
        <f>+SUM(M113:AF113)</f>
        <v>180.8</v>
      </c>
      <c r="AH113" s="43">
        <f>AC113+AD113+Z113+T113+O113</f>
        <v>161.80000000000001</v>
      </c>
      <c r="AI113" s="43">
        <f>AD113+AE113+AA113+U113+P113</f>
        <v>0</v>
      </c>
      <c r="AJ113" s="144">
        <v>0</v>
      </c>
      <c r="AK113" s="144">
        <v>0</v>
      </c>
      <c r="AL113" s="160">
        <v>0</v>
      </c>
      <c r="AM113" s="43">
        <f t="shared" ref="AM113:AM119" si="209">+SUM(AJ113:AL113)</f>
        <v>0</v>
      </c>
      <c r="AN113" s="44">
        <f t="shared" ref="AN113:AN119" si="210">+AM113+AG113+L113</f>
        <v>8198.7999999999993</v>
      </c>
      <c r="AQ113" s="43">
        <f t="shared" ref="AQ113:AQ114" si="211">K113/AQ$5</f>
        <v>0</v>
      </c>
      <c r="AR113" s="43">
        <f t="shared" ref="AR113:AT114" si="212">AG113/AR$5</f>
        <v>9.0400000000000009</v>
      </c>
      <c r="AS113" s="43">
        <f t="shared" si="212"/>
        <v>32.36</v>
      </c>
      <c r="AT113" s="43">
        <f t="shared" si="212"/>
        <v>0</v>
      </c>
      <c r="AU113" s="43">
        <f t="shared" ref="AU113:AV114" si="213">AM113/AU$5</f>
        <v>0</v>
      </c>
      <c r="AV113" s="44">
        <f t="shared" si="213"/>
        <v>264.47741935483867</v>
      </c>
      <c r="AW113" s="122"/>
      <c r="AX113" s="43">
        <f t="shared" ref="AX113:AX119" si="214">MEDIAN($D113:$K113)</f>
        <v>102.5</v>
      </c>
      <c r="AY113" s="43">
        <f>MEDIAN($M113:$AF113)</f>
        <v>0</v>
      </c>
      <c r="AZ113" s="43">
        <f t="shared" ref="AZ113:AZ119" si="215">MEDIAN($AC113,$AD113,$Z113,$T113,$O113,Q113,AF113)</f>
        <v>0</v>
      </c>
      <c r="BA113" s="43">
        <f t="shared" ref="BA113:BA119" si="216">MEDIAN(M113,N113,P113,R113,S113,U113,V113,Y113,AA113,AB113,AE113,W113,X113)</f>
        <v>0</v>
      </c>
      <c r="BB113" s="43">
        <f t="shared" ref="BB113:BB119" si="217">MEDIAN($AJ113:$AL113)</f>
        <v>0</v>
      </c>
      <c r="BC113" s="44">
        <f t="shared" ref="BC113:BC119" si="218">MEDIAN(D113:K113,M113:AF113,AJ113:AL113)</f>
        <v>0</v>
      </c>
    </row>
    <row r="114" spans="1:55" s="204" customFormat="1">
      <c r="A114" s="199"/>
      <c r="B114" s="200" t="s">
        <v>206</v>
      </c>
      <c r="C114" s="201"/>
      <c r="D114" s="144">
        <v>622</v>
      </c>
      <c r="E114" s="160">
        <v>2010</v>
      </c>
      <c r="F114" s="160">
        <v>0</v>
      </c>
      <c r="G114" s="160">
        <v>0</v>
      </c>
      <c r="H114" s="144">
        <v>1634</v>
      </c>
      <c r="I114" s="144">
        <v>4331</v>
      </c>
      <c r="J114" s="160">
        <v>0</v>
      </c>
      <c r="K114" s="144">
        <v>597</v>
      </c>
      <c r="L114" s="43">
        <f>+SUM(D114:K114)</f>
        <v>9194</v>
      </c>
      <c r="M114" s="160">
        <v>298</v>
      </c>
      <c r="N114" s="160">
        <v>0</v>
      </c>
      <c r="O114" s="160">
        <v>50</v>
      </c>
      <c r="P114" s="160">
        <v>18</v>
      </c>
      <c r="Q114" s="160">
        <v>0</v>
      </c>
      <c r="R114" s="160">
        <v>582</v>
      </c>
      <c r="S114" s="160">
        <v>0</v>
      </c>
      <c r="T114" s="160">
        <v>1850</v>
      </c>
      <c r="U114" s="160">
        <v>14</v>
      </c>
      <c r="V114" s="144">
        <v>0</v>
      </c>
      <c r="W114" s="144">
        <v>0</v>
      </c>
      <c r="X114" s="144">
        <v>1</v>
      </c>
      <c r="Y114" s="160">
        <v>0</v>
      </c>
      <c r="Z114" s="160">
        <v>0</v>
      </c>
      <c r="AA114" s="250">
        <v>10</v>
      </c>
      <c r="AB114" s="160">
        <v>20</v>
      </c>
      <c r="AC114" s="160">
        <v>0</v>
      </c>
      <c r="AD114" s="160">
        <v>0</v>
      </c>
      <c r="AE114" s="160">
        <v>23</v>
      </c>
      <c r="AF114" s="160">
        <v>10.002000000000001</v>
      </c>
      <c r="AG114" s="43">
        <f>+SUM(M114:AF114)</f>
        <v>2876.002</v>
      </c>
      <c r="AH114" s="43">
        <f>AC114+AD114+Z114+T114+O114</f>
        <v>1900</v>
      </c>
      <c r="AI114" s="43">
        <f>AD114+AE114+AA114+U114+P114</f>
        <v>65</v>
      </c>
      <c r="AJ114" s="144">
        <v>0</v>
      </c>
      <c r="AK114" s="144">
        <v>0</v>
      </c>
      <c r="AL114" s="160">
        <v>0</v>
      </c>
      <c r="AM114" s="43">
        <f t="shared" si="209"/>
        <v>0</v>
      </c>
      <c r="AN114" s="44">
        <f t="shared" si="210"/>
        <v>12070.002</v>
      </c>
      <c r="AQ114" s="43">
        <f t="shared" si="211"/>
        <v>74.625</v>
      </c>
      <c r="AR114" s="43">
        <f t="shared" si="212"/>
        <v>143.80009999999999</v>
      </c>
      <c r="AS114" s="43">
        <f t="shared" si="212"/>
        <v>380</v>
      </c>
      <c r="AT114" s="43">
        <f t="shared" si="212"/>
        <v>4.333333333333333</v>
      </c>
      <c r="AU114" s="43">
        <f t="shared" si="213"/>
        <v>0</v>
      </c>
      <c r="AV114" s="44">
        <f t="shared" si="213"/>
        <v>389.35490322580648</v>
      </c>
      <c r="AW114" s="122"/>
      <c r="AX114" s="258">
        <f t="shared" si="214"/>
        <v>609.5</v>
      </c>
      <c r="AY114" s="258">
        <f t="shared" ref="AY114:AY119" si="219">MEDIAN($M114:$AF114)</f>
        <v>5.5</v>
      </c>
      <c r="AZ114" s="258">
        <f t="shared" si="215"/>
        <v>0</v>
      </c>
      <c r="BA114" s="258">
        <f t="shared" si="216"/>
        <v>10</v>
      </c>
      <c r="BB114" s="258">
        <f t="shared" si="217"/>
        <v>0</v>
      </c>
      <c r="BC114" s="44">
        <f t="shared" si="218"/>
        <v>1</v>
      </c>
    </row>
    <row r="115" spans="1:55" s="204" customFormat="1">
      <c r="A115" s="245"/>
      <c r="B115" s="200" t="s">
        <v>205</v>
      </c>
      <c r="C115" s="201"/>
      <c r="D115" s="259">
        <f t="shared" ref="D115:X115" si="220">D113+D114</f>
        <v>677</v>
      </c>
      <c r="E115" s="252">
        <f t="shared" si="220"/>
        <v>4664</v>
      </c>
      <c r="F115" s="252">
        <f t="shared" si="220"/>
        <v>2728</v>
      </c>
      <c r="G115" s="252">
        <f t="shared" si="220"/>
        <v>150</v>
      </c>
      <c r="H115" s="252">
        <f t="shared" si="220"/>
        <v>1634</v>
      </c>
      <c r="I115" s="252">
        <f t="shared" si="220"/>
        <v>4331</v>
      </c>
      <c r="J115" s="252">
        <f t="shared" si="220"/>
        <v>2431</v>
      </c>
      <c r="K115" s="252">
        <f t="shared" si="220"/>
        <v>597</v>
      </c>
      <c r="L115" s="45">
        <f t="shared" si="220"/>
        <v>17212</v>
      </c>
      <c r="M115" s="252">
        <f t="shared" si="220"/>
        <v>298</v>
      </c>
      <c r="N115" s="252">
        <f t="shared" si="220"/>
        <v>19</v>
      </c>
      <c r="O115" s="252">
        <f t="shared" si="220"/>
        <v>148</v>
      </c>
      <c r="P115" s="252">
        <f t="shared" si="220"/>
        <v>18</v>
      </c>
      <c r="Q115" s="252">
        <f t="shared" si="220"/>
        <v>0</v>
      </c>
      <c r="R115" s="252">
        <f t="shared" si="220"/>
        <v>582</v>
      </c>
      <c r="S115" s="252">
        <f t="shared" si="220"/>
        <v>0</v>
      </c>
      <c r="T115" s="252">
        <f t="shared" si="220"/>
        <v>1875.8</v>
      </c>
      <c r="U115" s="252">
        <f t="shared" si="220"/>
        <v>14</v>
      </c>
      <c r="V115" s="252">
        <f t="shared" si="220"/>
        <v>0</v>
      </c>
      <c r="W115" s="252">
        <f t="shared" si="220"/>
        <v>0</v>
      </c>
      <c r="X115" s="252">
        <f t="shared" si="220"/>
        <v>1</v>
      </c>
      <c r="Y115" s="252">
        <f t="shared" ref="Y115:AL115" si="221">Y113+Y114</f>
        <v>0</v>
      </c>
      <c r="Z115" s="252">
        <f t="shared" si="221"/>
        <v>0</v>
      </c>
      <c r="AA115" s="252">
        <f t="shared" si="221"/>
        <v>10</v>
      </c>
      <c r="AB115" s="252">
        <f t="shared" si="221"/>
        <v>20</v>
      </c>
      <c r="AC115" s="252">
        <f t="shared" si="221"/>
        <v>38</v>
      </c>
      <c r="AD115" s="252">
        <f t="shared" si="221"/>
        <v>0</v>
      </c>
      <c r="AE115" s="252">
        <f t="shared" si="221"/>
        <v>23</v>
      </c>
      <c r="AF115" s="252">
        <f t="shared" si="221"/>
        <v>10.002000000000001</v>
      </c>
      <c r="AG115" s="45">
        <f t="shared" si="221"/>
        <v>3056.8020000000001</v>
      </c>
      <c r="AH115" s="45">
        <f t="shared" si="221"/>
        <v>2061.8000000000002</v>
      </c>
      <c r="AI115" s="45">
        <f t="shared" si="221"/>
        <v>65</v>
      </c>
      <c r="AJ115" s="252">
        <f t="shared" si="221"/>
        <v>0</v>
      </c>
      <c r="AK115" s="252">
        <f t="shared" si="221"/>
        <v>0</v>
      </c>
      <c r="AL115" s="252">
        <f t="shared" si="221"/>
        <v>0</v>
      </c>
      <c r="AM115" s="45">
        <f t="shared" si="209"/>
        <v>0</v>
      </c>
      <c r="AN115" s="211">
        <f t="shared" si="210"/>
        <v>20268.802</v>
      </c>
      <c r="AQ115" s="45">
        <f>K115/AQ$5</f>
        <v>74.625</v>
      </c>
      <c r="AR115" s="45">
        <f>AG115/AR$5</f>
        <v>152.84010000000001</v>
      </c>
      <c r="AS115" s="45">
        <f>AH115/AS$5</f>
        <v>412.36</v>
      </c>
      <c r="AT115" s="45">
        <f>AI115/AT$5</f>
        <v>4.333333333333333</v>
      </c>
      <c r="AU115" s="45">
        <f>AM115/AU$5</f>
        <v>0</v>
      </c>
      <c r="AV115" s="211">
        <f>AN115/AV$5</f>
        <v>653.83232258064515</v>
      </c>
      <c r="AW115" s="122"/>
      <c r="AX115" s="43">
        <f t="shared" si="214"/>
        <v>2032.5</v>
      </c>
      <c r="AY115" s="43">
        <f t="shared" si="219"/>
        <v>12.001000000000001</v>
      </c>
      <c r="AZ115" s="43">
        <f t="shared" si="215"/>
        <v>10.002000000000001</v>
      </c>
      <c r="BA115" s="43">
        <f t="shared" si="216"/>
        <v>14</v>
      </c>
      <c r="BB115" s="43">
        <f t="shared" si="217"/>
        <v>0</v>
      </c>
      <c r="BC115" s="211">
        <f t="shared" si="218"/>
        <v>19</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2036.5</v>
      </c>
      <c r="U116" s="160">
        <v>0</v>
      </c>
      <c r="V116" s="144">
        <v>0</v>
      </c>
      <c r="W116" s="144">
        <v>0</v>
      </c>
      <c r="X116" s="144">
        <v>0</v>
      </c>
      <c r="Y116" s="160">
        <v>3387</v>
      </c>
      <c r="Z116" s="160">
        <v>0</v>
      </c>
      <c r="AA116" s="250">
        <v>13.99324</v>
      </c>
      <c r="AB116" s="160">
        <v>19</v>
      </c>
      <c r="AC116" s="160">
        <v>0</v>
      </c>
      <c r="AD116" s="160">
        <v>7</v>
      </c>
      <c r="AE116" s="160">
        <v>731</v>
      </c>
      <c r="AF116" s="160">
        <v>0</v>
      </c>
      <c r="AG116" s="43">
        <f>+SUM(M116:AF116)</f>
        <v>6194.4932399999998</v>
      </c>
      <c r="AH116" s="43">
        <f t="shared" ref="AH116:AI119" si="222">AC116+AD116+Z116+T116+O116</f>
        <v>2043.5</v>
      </c>
      <c r="AI116" s="43">
        <f t="shared" si="222"/>
        <v>751.99324000000001</v>
      </c>
      <c r="AJ116" s="144">
        <v>7526</v>
      </c>
      <c r="AK116" s="144">
        <v>0</v>
      </c>
      <c r="AL116" s="160">
        <v>0</v>
      </c>
      <c r="AM116" s="43">
        <f t="shared" si="209"/>
        <v>7526</v>
      </c>
      <c r="AN116" s="44">
        <f t="shared" si="210"/>
        <v>13720.49324</v>
      </c>
      <c r="AQ116" s="43">
        <f t="shared" ref="AQ116:AQ118" si="223">K116/AQ$5</f>
        <v>0</v>
      </c>
      <c r="AR116" s="43">
        <f t="shared" ref="AR116:AT118" si="224">AG116/AR$5</f>
        <v>309.72466199999997</v>
      </c>
      <c r="AS116" s="43">
        <f t="shared" si="224"/>
        <v>408.7</v>
      </c>
      <c r="AT116" s="43">
        <f t="shared" si="224"/>
        <v>50.132882666666667</v>
      </c>
      <c r="AU116" s="43">
        <f t="shared" ref="AU116:AV118" si="225">AM116/AU$5</f>
        <v>2508.6666666666665</v>
      </c>
      <c r="AV116" s="44">
        <f t="shared" si="225"/>
        <v>442.59655612903225</v>
      </c>
      <c r="AW116" s="122"/>
      <c r="AX116" s="43">
        <f t="shared" si="214"/>
        <v>0</v>
      </c>
      <c r="AY116" s="43">
        <f t="shared" si="219"/>
        <v>0</v>
      </c>
      <c r="AZ116" s="43">
        <f t="shared" si="215"/>
        <v>0</v>
      </c>
      <c r="BA116" s="43">
        <f t="shared" si="216"/>
        <v>0</v>
      </c>
      <c r="BB116" s="43">
        <f t="shared" si="217"/>
        <v>0</v>
      </c>
      <c r="BC116" s="44">
        <f t="shared" si="218"/>
        <v>0</v>
      </c>
    </row>
    <row r="117" spans="1:55" s="204" customFormat="1">
      <c r="A117" s="199"/>
      <c r="B117" s="200" t="s">
        <v>203</v>
      </c>
      <c r="C117" s="201"/>
      <c r="D117" s="144">
        <v>0</v>
      </c>
      <c r="E117" s="160">
        <v>0</v>
      </c>
      <c r="F117" s="160">
        <v>5750</v>
      </c>
      <c r="G117" s="160">
        <v>14817.35715</v>
      </c>
      <c r="H117" s="144">
        <v>0</v>
      </c>
      <c r="I117" s="144">
        <v>0</v>
      </c>
      <c r="J117" s="160">
        <v>0</v>
      </c>
      <c r="K117" s="144">
        <v>2682</v>
      </c>
      <c r="L117" s="43">
        <f>+SUM(D117:K117)</f>
        <v>23249.35715</v>
      </c>
      <c r="M117" s="160">
        <v>0</v>
      </c>
      <c r="N117" s="160">
        <v>0</v>
      </c>
      <c r="O117" s="160">
        <v>0</v>
      </c>
      <c r="P117" s="160">
        <v>0</v>
      </c>
      <c r="Q117" s="160">
        <v>0</v>
      </c>
      <c r="R117" s="160">
        <v>0</v>
      </c>
      <c r="S117" s="160">
        <v>0</v>
      </c>
      <c r="T117" s="160">
        <v>0</v>
      </c>
      <c r="U117" s="160">
        <v>0</v>
      </c>
      <c r="V117" s="144">
        <v>0</v>
      </c>
      <c r="W117" s="144">
        <v>0</v>
      </c>
      <c r="X117" s="144">
        <v>0</v>
      </c>
      <c r="Y117" s="160">
        <v>0</v>
      </c>
      <c r="Z117" s="160">
        <v>0</v>
      </c>
      <c r="AA117" s="250">
        <v>0</v>
      </c>
      <c r="AB117" s="160">
        <v>0</v>
      </c>
      <c r="AC117" s="160">
        <v>77</v>
      </c>
      <c r="AD117" s="160">
        <v>0</v>
      </c>
      <c r="AE117" s="160">
        <v>0</v>
      </c>
      <c r="AF117" s="160">
        <v>0</v>
      </c>
      <c r="AG117" s="43">
        <f>+SUM(M117:AF117)</f>
        <v>77</v>
      </c>
      <c r="AH117" s="43">
        <f t="shared" si="222"/>
        <v>77</v>
      </c>
      <c r="AI117" s="43">
        <f t="shared" si="222"/>
        <v>0</v>
      </c>
      <c r="AJ117" s="144">
        <v>0</v>
      </c>
      <c r="AK117" s="144">
        <v>0</v>
      </c>
      <c r="AL117" s="160">
        <v>0</v>
      </c>
      <c r="AM117" s="43">
        <f t="shared" si="209"/>
        <v>0</v>
      </c>
      <c r="AN117" s="44">
        <f t="shared" si="210"/>
        <v>23326.35715</v>
      </c>
      <c r="AQ117" s="43">
        <f t="shared" si="223"/>
        <v>335.25</v>
      </c>
      <c r="AR117" s="43">
        <f t="shared" si="224"/>
        <v>3.85</v>
      </c>
      <c r="AS117" s="43">
        <f t="shared" si="224"/>
        <v>15.4</v>
      </c>
      <c r="AT117" s="43">
        <f t="shared" si="224"/>
        <v>0</v>
      </c>
      <c r="AU117" s="43">
        <f t="shared" si="225"/>
        <v>0</v>
      </c>
      <c r="AV117" s="44">
        <f t="shared" si="225"/>
        <v>752.46313387096768</v>
      </c>
      <c r="AW117" s="122"/>
      <c r="AX117" s="43">
        <f t="shared" si="214"/>
        <v>0</v>
      </c>
      <c r="AY117" s="43">
        <f t="shared" si="219"/>
        <v>0</v>
      </c>
      <c r="AZ117" s="43">
        <f t="shared" si="215"/>
        <v>0</v>
      </c>
      <c r="BA117" s="43">
        <f t="shared" si="216"/>
        <v>0</v>
      </c>
      <c r="BB117" s="43">
        <f t="shared" si="217"/>
        <v>0</v>
      </c>
      <c r="BC117" s="44">
        <f t="shared" si="218"/>
        <v>0</v>
      </c>
    </row>
    <row r="118" spans="1:55" s="204" customFormat="1">
      <c r="A118" s="199"/>
      <c r="B118" s="251" t="s">
        <v>198</v>
      </c>
      <c r="C118" s="201"/>
      <c r="D118" s="144">
        <v>0</v>
      </c>
      <c r="E118" s="160">
        <v>0</v>
      </c>
      <c r="F118" s="160">
        <v>0</v>
      </c>
      <c r="G118" s="160">
        <v>1811.2398900000001</v>
      </c>
      <c r="H118" s="144">
        <v>0</v>
      </c>
      <c r="I118" s="144">
        <v>17709</v>
      </c>
      <c r="J118" s="160">
        <v>0</v>
      </c>
      <c r="K118" s="144">
        <v>11570</v>
      </c>
      <c r="L118" s="43">
        <f>+SUM(D118:K118)</f>
        <v>31090.239890000001</v>
      </c>
      <c r="M118" s="160">
        <v>0</v>
      </c>
      <c r="N118" s="160">
        <v>0</v>
      </c>
      <c r="O118" s="160">
        <v>0</v>
      </c>
      <c r="P118" s="160">
        <v>0</v>
      </c>
      <c r="Q118" s="160">
        <v>0</v>
      </c>
      <c r="R118" s="160">
        <v>0</v>
      </c>
      <c r="S118" s="160">
        <v>0</v>
      </c>
      <c r="T118" s="160">
        <v>0</v>
      </c>
      <c r="U118" s="160">
        <v>0</v>
      </c>
      <c r="V118" s="144">
        <v>0</v>
      </c>
      <c r="W118" s="144">
        <v>0</v>
      </c>
      <c r="X118" s="144">
        <v>0</v>
      </c>
      <c r="Y118" s="160">
        <v>0</v>
      </c>
      <c r="Z118" s="160">
        <v>0</v>
      </c>
      <c r="AA118" s="250">
        <v>0</v>
      </c>
      <c r="AB118" s="160">
        <v>0</v>
      </c>
      <c r="AC118" s="160">
        <v>0</v>
      </c>
      <c r="AD118" s="160">
        <v>0</v>
      </c>
      <c r="AE118" s="160">
        <v>0</v>
      </c>
      <c r="AF118" s="160">
        <v>0</v>
      </c>
      <c r="AG118" s="43">
        <f>+SUM(M118:AF118)</f>
        <v>0</v>
      </c>
      <c r="AH118" s="43">
        <f t="shared" si="222"/>
        <v>0</v>
      </c>
      <c r="AI118" s="43">
        <f t="shared" si="222"/>
        <v>0</v>
      </c>
      <c r="AJ118" s="144">
        <v>3115</v>
      </c>
      <c r="AK118" s="144">
        <v>0</v>
      </c>
      <c r="AL118" s="160">
        <v>0</v>
      </c>
      <c r="AM118" s="43">
        <f t="shared" si="209"/>
        <v>3115</v>
      </c>
      <c r="AN118" s="44">
        <f t="shared" si="210"/>
        <v>34205.239889999997</v>
      </c>
      <c r="AQ118" s="43">
        <f t="shared" si="223"/>
        <v>1446.25</v>
      </c>
      <c r="AR118" s="43">
        <f t="shared" si="224"/>
        <v>0</v>
      </c>
      <c r="AS118" s="43">
        <f t="shared" si="224"/>
        <v>0</v>
      </c>
      <c r="AT118" s="43">
        <f t="shared" si="224"/>
        <v>0</v>
      </c>
      <c r="AU118" s="43">
        <f t="shared" si="225"/>
        <v>1038.3333333333333</v>
      </c>
      <c r="AV118" s="44">
        <f t="shared" si="225"/>
        <v>1103.3948351612903</v>
      </c>
      <c r="AW118" s="122"/>
      <c r="AX118" s="43">
        <f t="shared" si="214"/>
        <v>0</v>
      </c>
      <c r="AY118" s="43">
        <f t="shared" si="219"/>
        <v>0</v>
      </c>
      <c r="AZ118" s="43">
        <f t="shared" si="215"/>
        <v>0</v>
      </c>
      <c r="BA118" s="43">
        <f t="shared" si="216"/>
        <v>0</v>
      </c>
      <c r="BB118" s="43">
        <f t="shared" si="217"/>
        <v>0</v>
      </c>
      <c r="BC118" s="44">
        <f t="shared" si="218"/>
        <v>0</v>
      </c>
    </row>
    <row r="119" spans="1:55" s="204" customFormat="1">
      <c r="A119" s="199"/>
      <c r="B119" s="200"/>
      <c r="C119" s="210" t="s">
        <v>202</v>
      </c>
      <c r="D119" s="252">
        <f t="shared" ref="D119:K119" si="226">SUM(D115:D118)</f>
        <v>677</v>
      </c>
      <c r="E119" s="252">
        <f t="shared" si="226"/>
        <v>4664</v>
      </c>
      <c r="F119" s="252">
        <f t="shared" si="226"/>
        <v>8478</v>
      </c>
      <c r="G119" s="252">
        <f t="shared" si="226"/>
        <v>16778.597040000001</v>
      </c>
      <c r="H119" s="252">
        <f t="shared" si="226"/>
        <v>1634</v>
      </c>
      <c r="I119" s="252">
        <f t="shared" si="226"/>
        <v>22040</v>
      </c>
      <c r="J119" s="252">
        <f t="shared" si="226"/>
        <v>2431</v>
      </c>
      <c r="K119" s="252">
        <f t="shared" si="226"/>
        <v>14849</v>
      </c>
      <c r="L119" s="45">
        <f>+SUM(D119:K119)</f>
        <v>71551.597039999993</v>
      </c>
      <c r="M119" s="252">
        <f t="shared" ref="M119:X119" si="227">SUM(M115:M118)</f>
        <v>298</v>
      </c>
      <c r="N119" s="252">
        <f t="shared" si="227"/>
        <v>19</v>
      </c>
      <c r="O119" s="252">
        <f t="shared" si="227"/>
        <v>148</v>
      </c>
      <c r="P119" s="252">
        <f t="shared" si="227"/>
        <v>18</v>
      </c>
      <c r="Q119" s="252">
        <f t="shared" si="227"/>
        <v>0</v>
      </c>
      <c r="R119" s="252">
        <f t="shared" si="227"/>
        <v>582</v>
      </c>
      <c r="S119" s="252">
        <f t="shared" si="227"/>
        <v>0</v>
      </c>
      <c r="T119" s="252">
        <f t="shared" si="227"/>
        <v>3912.3</v>
      </c>
      <c r="U119" s="252">
        <f t="shared" si="227"/>
        <v>14</v>
      </c>
      <c r="V119" s="252">
        <f t="shared" si="227"/>
        <v>0</v>
      </c>
      <c r="W119" s="252">
        <f t="shared" si="227"/>
        <v>0</v>
      </c>
      <c r="X119" s="252">
        <f t="shared" si="227"/>
        <v>1</v>
      </c>
      <c r="Y119" s="252">
        <f t="shared" ref="Y119:AF119" si="228">SUM(Y115:Y118)</f>
        <v>3387</v>
      </c>
      <c r="Z119" s="252">
        <f t="shared" si="228"/>
        <v>0</v>
      </c>
      <c r="AA119" s="252">
        <f t="shared" si="228"/>
        <v>23.99324</v>
      </c>
      <c r="AB119" s="252">
        <f t="shared" si="228"/>
        <v>39</v>
      </c>
      <c r="AC119" s="252">
        <f t="shared" si="228"/>
        <v>115</v>
      </c>
      <c r="AD119" s="252">
        <f t="shared" si="228"/>
        <v>7</v>
      </c>
      <c r="AE119" s="252">
        <f t="shared" si="228"/>
        <v>754</v>
      </c>
      <c r="AF119" s="252">
        <f t="shared" si="228"/>
        <v>10.002000000000001</v>
      </c>
      <c r="AG119" s="45">
        <f>+SUM(M119:AF119)</f>
        <v>9328.2952399999995</v>
      </c>
      <c r="AH119" s="45">
        <f t="shared" si="222"/>
        <v>4182.3</v>
      </c>
      <c r="AI119" s="45">
        <f t="shared" si="222"/>
        <v>816.99324000000001</v>
      </c>
      <c r="AJ119" s="252">
        <f>SUM(AJ115:AJ118)</f>
        <v>10641</v>
      </c>
      <c r="AK119" s="252">
        <f>SUM(AK115:AK118)</f>
        <v>0</v>
      </c>
      <c r="AL119" s="252">
        <f>SUM(AL115:AL118)</f>
        <v>0</v>
      </c>
      <c r="AM119" s="45">
        <f t="shared" si="209"/>
        <v>10641</v>
      </c>
      <c r="AN119" s="211">
        <f t="shared" si="210"/>
        <v>91520.89228</v>
      </c>
      <c r="AQ119" s="45">
        <f>K119/AQ$5</f>
        <v>1856.125</v>
      </c>
      <c r="AR119" s="45">
        <f>AG119/AR$5</f>
        <v>466.414762</v>
      </c>
      <c r="AS119" s="45">
        <f>AH119/AS$5</f>
        <v>836.46</v>
      </c>
      <c r="AT119" s="45">
        <f>AI119/AT$5</f>
        <v>54.466216000000003</v>
      </c>
      <c r="AU119" s="45">
        <f>AM119/AU$5</f>
        <v>3547</v>
      </c>
      <c r="AV119" s="211">
        <f>AN119/AV$5</f>
        <v>2952.2868477419356</v>
      </c>
      <c r="AW119" s="122"/>
      <c r="AX119" s="45">
        <f t="shared" si="214"/>
        <v>6571</v>
      </c>
      <c r="AY119" s="45">
        <f t="shared" si="219"/>
        <v>18.5</v>
      </c>
      <c r="AZ119" s="45">
        <f t="shared" si="215"/>
        <v>10.002000000000001</v>
      </c>
      <c r="BA119" s="45">
        <f t="shared" si="216"/>
        <v>19</v>
      </c>
      <c r="BB119" s="45">
        <f t="shared" si="217"/>
        <v>0</v>
      </c>
      <c r="BC119" s="211">
        <f t="shared" si="218"/>
        <v>115</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97775</v>
      </c>
      <c r="E122" s="160">
        <v>0</v>
      </c>
      <c r="F122" s="160">
        <v>7899</v>
      </c>
      <c r="G122" s="160">
        <v>0</v>
      </c>
      <c r="H122" s="144">
        <v>34200</v>
      </c>
      <c r="I122" s="144">
        <v>7704</v>
      </c>
      <c r="J122" s="160">
        <v>7817</v>
      </c>
      <c r="K122" s="144">
        <v>0</v>
      </c>
      <c r="L122" s="43">
        <f>+SUM(D122:K122)</f>
        <v>155395</v>
      </c>
      <c r="M122" s="160">
        <v>0</v>
      </c>
      <c r="N122" s="160">
        <v>2854</v>
      </c>
      <c r="O122" s="160">
        <v>15062</v>
      </c>
      <c r="P122" s="160">
        <v>1000</v>
      </c>
      <c r="Q122" s="160">
        <v>0</v>
      </c>
      <c r="R122" s="160">
        <v>0</v>
      </c>
      <c r="S122" s="160">
        <v>6130</v>
      </c>
      <c r="T122" s="160">
        <v>3458.4</v>
      </c>
      <c r="U122" s="160">
        <v>0</v>
      </c>
      <c r="V122" s="144">
        <v>0</v>
      </c>
      <c r="W122" s="144">
        <v>0</v>
      </c>
      <c r="X122" s="144">
        <v>0</v>
      </c>
      <c r="Y122" s="160">
        <v>0</v>
      </c>
      <c r="Z122" s="160">
        <v>13246</v>
      </c>
      <c r="AA122" s="250">
        <v>519.34804999999994</v>
      </c>
      <c r="AB122" s="160">
        <v>0</v>
      </c>
      <c r="AC122" s="160">
        <v>0</v>
      </c>
      <c r="AD122" s="160">
        <v>3426</v>
      </c>
      <c r="AE122" s="160">
        <v>0</v>
      </c>
      <c r="AF122" s="160">
        <v>0</v>
      </c>
      <c r="AG122" s="43">
        <f>+SUM(M122:AF122)</f>
        <v>45695.748050000002</v>
      </c>
      <c r="AH122" s="43">
        <f t="shared" ref="AH122:AI125" si="229">AC122+AD122+Z122+T122+O122</f>
        <v>35192.400000000001</v>
      </c>
      <c r="AI122" s="43">
        <f t="shared" si="229"/>
        <v>4945.3480500000005</v>
      </c>
      <c r="AJ122" s="144">
        <v>757</v>
      </c>
      <c r="AK122" s="144">
        <v>120</v>
      </c>
      <c r="AL122" s="160">
        <v>0</v>
      </c>
      <c r="AM122" s="43">
        <f>+SUM(AJ122:AL122)</f>
        <v>877</v>
      </c>
      <c r="AN122" s="44">
        <f>+AM122+AG122+L122</f>
        <v>201967.74804999999</v>
      </c>
      <c r="AQ122" s="43">
        <f t="shared" ref="AQ122:AQ124" si="230">K122/AQ$5</f>
        <v>0</v>
      </c>
      <c r="AR122" s="43">
        <f t="shared" ref="AR122:AT124" si="231">AG122/AR$5</f>
        <v>2284.7874025000001</v>
      </c>
      <c r="AS122" s="43">
        <f t="shared" si="231"/>
        <v>7038.4800000000005</v>
      </c>
      <c r="AT122" s="43">
        <f t="shared" si="231"/>
        <v>329.68987000000004</v>
      </c>
      <c r="AU122" s="43">
        <f t="shared" ref="AU122:AV124" si="232">AM122/AU$5</f>
        <v>292.33333333333331</v>
      </c>
      <c r="AV122" s="44">
        <f t="shared" si="232"/>
        <v>6515.088646774193</v>
      </c>
      <c r="AW122" s="122"/>
      <c r="AX122" s="43">
        <f>MEDIAN($D122:$K122)</f>
        <v>7760.5</v>
      </c>
      <c r="AY122" s="43">
        <f>MEDIAN($M122:$AF122)</f>
        <v>0</v>
      </c>
      <c r="AZ122" s="43">
        <f t="shared" ref="AZ122:AZ125" si="233">MEDIAN($AC122,$AD122,$Z122,$T122,$O122,Q122,AF122)</f>
        <v>3426</v>
      </c>
      <c r="BA122" s="43">
        <f t="shared" ref="BA122:BA125" si="234">MEDIAN(M122,N122,P122,R122,S122,U122,V122,Y122,AA122,AB122,AE122,W122,X122)</f>
        <v>0</v>
      </c>
      <c r="BB122" s="43">
        <f t="shared" ref="BB122:BB125" si="235">MEDIAN($AJ122:$AL122)</f>
        <v>120</v>
      </c>
      <c r="BC122" s="44">
        <f t="shared" ref="BC122:BC125" si="236">MEDIAN(D122:K122,M122:AF122,AJ122:AL122)</f>
        <v>0</v>
      </c>
    </row>
    <row r="123" spans="1:55" s="204" customFormat="1">
      <c r="A123" s="199"/>
      <c r="B123" s="200" t="s">
        <v>199</v>
      </c>
      <c r="C123" s="201"/>
      <c r="D123" s="144">
        <v>41823</v>
      </c>
      <c r="E123" s="160">
        <v>553</v>
      </c>
      <c r="F123" s="160">
        <v>0</v>
      </c>
      <c r="G123" s="160">
        <v>2541.91</v>
      </c>
      <c r="H123" s="144">
        <v>276</v>
      </c>
      <c r="I123" s="144">
        <v>0</v>
      </c>
      <c r="J123" s="160">
        <v>0</v>
      </c>
      <c r="K123" s="144">
        <v>0</v>
      </c>
      <c r="L123" s="43">
        <f>+SUM(D123:K123)</f>
        <v>45193.91</v>
      </c>
      <c r="M123" s="160">
        <v>0</v>
      </c>
      <c r="N123" s="160">
        <v>0</v>
      </c>
      <c r="O123" s="160">
        <v>749</v>
      </c>
      <c r="P123" s="160">
        <v>0</v>
      </c>
      <c r="Q123" s="160">
        <v>0</v>
      </c>
      <c r="R123" s="160">
        <v>26</v>
      </c>
      <c r="S123" s="160">
        <v>247</v>
      </c>
      <c r="T123" s="160">
        <v>0</v>
      </c>
      <c r="U123" s="160">
        <v>85</v>
      </c>
      <c r="V123" s="144">
        <v>0</v>
      </c>
      <c r="W123" s="144">
        <v>0</v>
      </c>
      <c r="X123" s="144">
        <v>0</v>
      </c>
      <c r="Y123" s="160">
        <v>0</v>
      </c>
      <c r="Z123" s="160">
        <v>2527.1289999999999</v>
      </c>
      <c r="AA123" s="250">
        <v>8304.6839400000008</v>
      </c>
      <c r="AB123" s="160">
        <v>0</v>
      </c>
      <c r="AC123" s="160">
        <v>2</v>
      </c>
      <c r="AD123" s="160">
        <v>0</v>
      </c>
      <c r="AE123" s="160">
        <v>133</v>
      </c>
      <c r="AF123" s="160">
        <v>0</v>
      </c>
      <c r="AG123" s="43"/>
      <c r="AH123" s="43">
        <f t="shared" si="229"/>
        <v>3278.1289999999999</v>
      </c>
      <c r="AI123" s="43">
        <f t="shared" si="229"/>
        <v>8522.6839400000008</v>
      </c>
      <c r="AJ123" s="144">
        <v>0</v>
      </c>
      <c r="AK123" s="144">
        <v>0</v>
      </c>
      <c r="AL123" s="160">
        <v>165</v>
      </c>
      <c r="AM123" s="43">
        <f>+SUM(AJ123:AL123)</f>
        <v>165</v>
      </c>
      <c r="AN123" s="44">
        <f>+AM123+AG123+L123</f>
        <v>45358.91</v>
      </c>
      <c r="AQ123" s="43">
        <f t="shared" si="230"/>
        <v>0</v>
      </c>
      <c r="AR123" s="43">
        <f t="shared" si="231"/>
        <v>0</v>
      </c>
      <c r="AS123" s="43">
        <f t="shared" si="231"/>
        <v>655.62580000000003</v>
      </c>
      <c r="AT123" s="43">
        <f t="shared" si="231"/>
        <v>568.17892933333337</v>
      </c>
      <c r="AU123" s="43">
        <f t="shared" si="232"/>
        <v>55</v>
      </c>
      <c r="AV123" s="44">
        <f t="shared" si="232"/>
        <v>1463.1906451612904</v>
      </c>
      <c r="AW123" s="122"/>
      <c r="AX123" s="43">
        <f>MEDIAN($D123:$K123)</f>
        <v>138</v>
      </c>
      <c r="AY123" s="43">
        <f>MEDIAN($M123:$AF123)</f>
        <v>0</v>
      </c>
      <c r="AZ123" s="43">
        <f t="shared" si="233"/>
        <v>0</v>
      </c>
      <c r="BA123" s="43">
        <f t="shared" si="234"/>
        <v>0</v>
      </c>
      <c r="BB123" s="43">
        <f t="shared" si="235"/>
        <v>0</v>
      </c>
      <c r="BC123" s="44">
        <f t="shared" si="236"/>
        <v>0</v>
      </c>
    </row>
    <row r="124" spans="1:55" s="204" customFormat="1">
      <c r="A124" s="199"/>
      <c r="B124" s="251" t="s">
        <v>198</v>
      </c>
      <c r="C124" s="201"/>
      <c r="D124" s="144">
        <v>1591</v>
      </c>
      <c r="E124" s="160">
        <v>1320</v>
      </c>
      <c r="F124" s="160">
        <v>22489</v>
      </c>
      <c r="G124" s="160">
        <v>22819.553749999999</v>
      </c>
      <c r="H124" s="144">
        <v>16777</v>
      </c>
      <c r="I124" s="144">
        <v>20049</v>
      </c>
      <c r="J124" s="160">
        <v>7055</v>
      </c>
      <c r="K124" s="144">
        <v>10274</v>
      </c>
      <c r="L124" s="43">
        <f>+SUM(D124:K124)</f>
        <v>102374.55374999999</v>
      </c>
      <c r="M124" s="160">
        <v>11</v>
      </c>
      <c r="N124" s="160">
        <v>0</v>
      </c>
      <c r="O124" s="160">
        <v>2684</v>
      </c>
      <c r="P124" s="160">
        <v>125</v>
      </c>
      <c r="Q124" s="160">
        <v>0</v>
      </c>
      <c r="R124" s="160">
        <v>0</v>
      </c>
      <c r="S124" s="160">
        <v>0</v>
      </c>
      <c r="T124" s="160">
        <v>108</v>
      </c>
      <c r="U124" s="160">
        <v>26</v>
      </c>
      <c r="V124" s="144">
        <v>0</v>
      </c>
      <c r="W124" s="144">
        <v>53</v>
      </c>
      <c r="X124" s="144">
        <v>0</v>
      </c>
      <c r="Y124" s="160">
        <v>228</v>
      </c>
      <c r="Z124" s="160">
        <v>469</v>
      </c>
      <c r="AA124" s="250">
        <v>0</v>
      </c>
      <c r="AB124" s="160">
        <v>33</v>
      </c>
      <c r="AC124" s="160">
        <v>291</v>
      </c>
      <c r="AD124" s="160">
        <v>0</v>
      </c>
      <c r="AE124" s="160">
        <v>108</v>
      </c>
      <c r="AF124" s="160">
        <v>36.359000000000002</v>
      </c>
      <c r="AG124" s="43">
        <f>+SUM(M124:AF124)</f>
        <v>4172.3590000000004</v>
      </c>
      <c r="AH124" s="43">
        <f t="shared" si="229"/>
        <v>3552</v>
      </c>
      <c r="AI124" s="43">
        <f t="shared" si="229"/>
        <v>259</v>
      </c>
      <c r="AJ124" s="144">
        <v>0</v>
      </c>
      <c r="AK124" s="144">
        <v>0</v>
      </c>
      <c r="AL124" s="160">
        <v>298</v>
      </c>
      <c r="AM124" s="43">
        <f>+SUM(AJ124:AL124)</f>
        <v>298</v>
      </c>
      <c r="AN124" s="44">
        <f>+AM124+AG124+L124</f>
        <v>106844.91274999999</v>
      </c>
      <c r="AQ124" s="43">
        <f t="shared" si="230"/>
        <v>1284.25</v>
      </c>
      <c r="AR124" s="43">
        <f t="shared" si="231"/>
        <v>208.61795000000001</v>
      </c>
      <c r="AS124" s="43">
        <f t="shared" si="231"/>
        <v>710.4</v>
      </c>
      <c r="AT124" s="43">
        <f t="shared" si="231"/>
        <v>17.266666666666666</v>
      </c>
      <c r="AU124" s="43">
        <f t="shared" si="232"/>
        <v>99.333333333333329</v>
      </c>
      <c r="AV124" s="44">
        <f t="shared" si="232"/>
        <v>3446.6100887096773</v>
      </c>
      <c r="AW124" s="122"/>
      <c r="AX124" s="43">
        <f>MEDIAN($D124:$K124)</f>
        <v>13525.5</v>
      </c>
      <c r="AY124" s="43">
        <f>MEDIAN($M124:$AF124)</f>
        <v>29.5</v>
      </c>
      <c r="AZ124" s="43">
        <f t="shared" si="233"/>
        <v>108</v>
      </c>
      <c r="BA124" s="43">
        <f t="shared" si="234"/>
        <v>11</v>
      </c>
      <c r="BB124" s="43">
        <f t="shared" si="235"/>
        <v>0</v>
      </c>
      <c r="BC124" s="44">
        <f t="shared" si="236"/>
        <v>108</v>
      </c>
    </row>
    <row r="125" spans="1:55" s="204" customFormat="1">
      <c r="A125" s="199"/>
      <c r="B125" s="200"/>
      <c r="C125" s="210" t="s">
        <v>197</v>
      </c>
      <c r="D125" s="252">
        <f t="shared" ref="D125:K125" si="237">SUM(D122:D124)</f>
        <v>141189</v>
      </c>
      <c r="E125" s="252">
        <f t="shared" si="237"/>
        <v>1873</v>
      </c>
      <c r="F125" s="252">
        <f t="shared" si="237"/>
        <v>30388</v>
      </c>
      <c r="G125" s="252">
        <f t="shared" si="237"/>
        <v>25361.463749999999</v>
      </c>
      <c r="H125" s="252">
        <f t="shared" si="237"/>
        <v>51253</v>
      </c>
      <c r="I125" s="252">
        <f t="shared" si="237"/>
        <v>27753</v>
      </c>
      <c r="J125" s="252">
        <f t="shared" si="237"/>
        <v>14872</v>
      </c>
      <c r="K125" s="252">
        <f t="shared" si="237"/>
        <v>10274</v>
      </c>
      <c r="L125" s="45">
        <f>+SUM(D125:K125)</f>
        <v>302963.46375</v>
      </c>
      <c r="M125" s="252">
        <f t="shared" ref="M125:X125" si="238">SUM(M122:M124)</f>
        <v>11</v>
      </c>
      <c r="N125" s="252">
        <f t="shared" si="238"/>
        <v>2854</v>
      </c>
      <c r="O125" s="252">
        <f t="shared" si="238"/>
        <v>18495</v>
      </c>
      <c r="P125" s="252">
        <f t="shared" si="238"/>
        <v>1125</v>
      </c>
      <c r="Q125" s="252">
        <f t="shared" si="238"/>
        <v>0</v>
      </c>
      <c r="R125" s="252">
        <f t="shared" si="238"/>
        <v>26</v>
      </c>
      <c r="S125" s="252">
        <f t="shared" si="238"/>
        <v>6377</v>
      </c>
      <c r="T125" s="252">
        <f t="shared" si="238"/>
        <v>3566.4</v>
      </c>
      <c r="U125" s="252">
        <f t="shared" si="238"/>
        <v>111</v>
      </c>
      <c r="V125" s="252">
        <f t="shared" si="238"/>
        <v>0</v>
      </c>
      <c r="W125" s="252">
        <f t="shared" si="238"/>
        <v>53</v>
      </c>
      <c r="X125" s="252">
        <f t="shared" si="238"/>
        <v>0</v>
      </c>
      <c r="Y125" s="252">
        <f t="shared" ref="Y125:AF125" si="239">SUM(Y122:Y124)</f>
        <v>228</v>
      </c>
      <c r="Z125" s="252">
        <f t="shared" si="239"/>
        <v>16242.129000000001</v>
      </c>
      <c r="AA125" s="252">
        <f t="shared" si="239"/>
        <v>8824.0319900000013</v>
      </c>
      <c r="AB125" s="252">
        <f t="shared" si="239"/>
        <v>33</v>
      </c>
      <c r="AC125" s="252">
        <f t="shared" si="239"/>
        <v>293</v>
      </c>
      <c r="AD125" s="252">
        <f t="shared" si="239"/>
        <v>3426</v>
      </c>
      <c r="AE125" s="252">
        <f t="shared" si="239"/>
        <v>241</v>
      </c>
      <c r="AF125" s="252">
        <f t="shared" si="239"/>
        <v>36.359000000000002</v>
      </c>
      <c r="AG125" s="45">
        <f>+SUM(M125:AF125)</f>
        <v>61941.919990000002</v>
      </c>
      <c r="AH125" s="45">
        <f t="shared" si="229"/>
        <v>42022.529000000002</v>
      </c>
      <c r="AI125" s="45">
        <f t="shared" si="229"/>
        <v>13727.031990000001</v>
      </c>
      <c r="AJ125" s="252">
        <f>SUM(AJ122:AJ124)</f>
        <v>757</v>
      </c>
      <c r="AK125" s="252">
        <f>SUM(AK122:AK124)</f>
        <v>120</v>
      </c>
      <c r="AL125" s="252">
        <f>SUM(AL122:AL124)</f>
        <v>463</v>
      </c>
      <c r="AM125" s="45">
        <f>+SUM(AJ125:AL125)</f>
        <v>1340</v>
      </c>
      <c r="AN125" s="211">
        <f>+AM125+AG125+L125</f>
        <v>366245.38374000002</v>
      </c>
      <c r="AQ125" s="45">
        <f>K125/AQ$5</f>
        <v>1284.25</v>
      </c>
      <c r="AR125" s="45">
        <f>AG125/AR$5</f>
        <v>3097.0959995000003</v>
      </c>
      <c r="AS125" s="45">
        <f>AH125/AS$5</f>
        <v>8404.5058000000008</v>
      </c>
      <c r="AT125" s="45">
        <f>AI125/AT$5</f>
        <v>915.13546600000006</v>
      </c>
      <c r="AU125" s="45">
        <f>AM125/AU$5</f>
        <v>446.66666666666669</v>
      </c>
      <c r="AV125" s="211">
        <f>AN125/AV$5</f>
        <v>11814.367217419356</v>
      </c>
      <c r="AW125" s="122"/>
      <c r="AX125" s="45">
        <f>MEDIAN($D125:$K125)</f>
        <v>26557.231874999998</v>
      </c>
      <c r="AY125" s="45">
        <f>MEDIAN($M125:$AF125)</f>
        <v>234.5</v>
      </c>
      <c r="AZ125" s="45">
        <f t="shared" si="233"/>
        <v>3426</v>
      </c>
      <c r="BA125" s="45">
        <f t="shared" si="234"/>
        <v>111</v>
      </c>
      <c r="BB125" s="45">
        <f t="shared" si="235"/>
        <v>463</v>
      </c>
      <c r="BC125" s="211">
        <f t="shared" si="236"/>
        <v>1125</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40">D102+D110+D119-D125</f>
        <v>168517</v>
      </c>
      <c r="E127" s="256">
        <f t="shared" si="240"/>
        <v>156591</v>
      </c>
      <c r="F127" s="256">
        <f t="shared" si="240"/>
        <v>594742</v>
      </c>
      <c r="G127" s="256">
        <f t="shared" si="240"/>
        <v>1015084.0593610001</v>
      </c>
      <c r="H127" s="256">
        <f t="shared" si="240"/>
        <v>508152</v>
      </c>
      <c r="I127" s="256">
        <f t="shared" si="240"/>
        <v>758561</v>
      </c>
      <c r="J127" s="256">
        <f t="shared" si="240"/>
        <v>234984</v>
      </c>
      <c r="K127" s="256">
        <f t="shared" si="240"/>
        <v>521326</v>
      </c>
      <c r="L127" s="42">
        <f>+SUM(D127:K127)</f>
        <v>3957957.0593610001</v>
      </c>
      <c r="M127" s="256">
        <f t="shared" ref="M127:V127" si="241">M102+M110+M119-M125</f>
        <v>27895</v>
      </c>
      <c r="N127" s="256">
        <f t="shared" si="241"/>
        <v>39288</v>
      </c>
      <c r="O127" s="256">
        <f t="shared" si="241"/>
        <v>105033</v>
      </c>
      <c r="P127" s="256">
        <f t="shared" si="241"/>
        <v>59369</v>
      </c>
      <c r="Q127" s="256">
        <f t="shared" si="241"/>
        <v>109451</v>
      </c>
      <c r="R127" s="256">
        <f t="shared" si="241"/>
        <v>41592</v>
      </c>
      <c r="S127" s="256">
        <f t="shared" si="241"/>
        <v>23039.14</v>
      </c>
      <c r="T127" s="256">
        <f t="shared" si="241"/>
        <v>60750.299999999996</v>
      </c>
      <c r="U127" s="256">
        <f t="shared" si="241"/>
        <v>44982</v>
      </c>
      <c r="V127" s="256">
        <f t="shared" si="241"/>
        <v>15485</v>
      </c>
      <c r="W127" s="256">
        <f t="shared" ref="W127:X127" si="242">W102+W110+W119-W125</f>
        <v>20279</v>
      </c>
      <c r="X127" s="256">
        <f t="shared" si="242"/>
        <v>6986</v>
      </c>
      <c r="Y127" s="256">
        <f t="shared" ref="Y127:AF127" si="243">Y102+Y110+Y119-Y125</f>
        <v>46334</v>
      </c>
      <c r="Z127" s="256">
        <f t="shared" si="243"/>
        <v>108549.906</v>
      </c>
      <c r="AA127" s="256">
        <f t="shared" si="243"/>
        <v>88752.347041699977</v>
      </c>
      <c r="AB127" s="256">
        <f t="shared" si="243"/>
        <v>29334</v>
      </c>
      <c r="AC127" s="256">
        <f t="shared" si="243"/>
        <v>102866</v>
      </c>
      <c r="AD127" s="256">
        <f t="shared" si="243"/>
        <v>31762</v>
      </c>
      <c r="AE127" s="256">
        <f t="shared" si="243"/>
        <v>12134</v>
      </c>
      <c r="AF127" s="256">
        <f t="shared" si="243"/>
        <v>47616.759000000013</v>
      </c>
      <c r="AG127" s="42">
        <f>+SUM(M127:AF127)</f>
        <v>1021498.4520416999</v>
      </c>
      <c r="AH127" s="42">
        <f>AC127+AD127+Z127+T127+O127</f>
        <v>408961.20600000001</v>
      </c>
      <c r="AI127" s="42">
        <f>AD127+AE127+AA127+U127+P127</f>
        <v>236999.34704169998</v>
      </c>
      <c r="AJ127" s="256">
        <f>AJ102+AJ110+AJ119-AJ125</f>
        <v>100296</v>
      </c>
      <c r="AK127" s="256">
        <f>AK102+AK110+AK119-AK125</f>
        <v>19902</v>
      </c>
      <c r="AL127" s="256">
        <f>AL102+AL110+AL119-AL125</f>
        <v>21249</v>
      </c>
      <c r="AM127" s="42">
        <f>+SUM(AJ127:AL127)</f>
        <v>141447</v>
      </c>
      <c r="AN127" s="230">
        <f>+AM127+AG127+L127</f>
        <v>5120902.5114027001</v>
      </c>
      <c r="AQ127" s="42">
        <f>K127/AQ$5</f>
        <v>65165.75</v>
      </c>
      <c r="AR127" s="42">
        <f>AG127/AR$5</f>
        <v>51074.922602084996</v>
      </c>
      <c r="AS127" s="42">
        <f>AH127/AS$5</f>
        <v>81792.241200000004</v>
      </c>
      <c r="AT127" s="42">
        <f>AI127/AT$5</f>
        <v>15799.956469446664</v>
      </c>
      <c r="AU127" s="42">
        <f>AM127/AU$5</f>
        <v>47149</v>
      </c>
      <c r="AV127" s="230">
        <f>AN127/AV$5</f>
        <v>165190.40359363548</v>
      </c>
      <c r="AW127" s="122"/>
      <c r="AX127" s="42">
        <f>MEDIAN($D127:$K127)</f>
        <v>514739</v>
      </c>
      <c r="AY127" s="42">
        <f>MEDIAN($M127:$AF127)</f>
        <v>43287</v>
      </c>
      <c r="AZ127" s="42">
        <f>MEDIAN($AC127,$AD127,$Z127,$T127,$O127,Q127,AF127)</f>
        <v>102866</v>
      </c>
      <c r="BA127" s="42">
        <f>MEDIAN(M127,N127,P127,R127,S127,U127,V127,Y127,AA127,AB127,AE127,W127,X127)</f>
        <v>29334</v>
      </c>
      <c r="BB127" s="42">
        <f t="shared" ref="BB127" si="244">MEDIAN($AJ127:$AL127)</f>
        <v>21249</v>
      </c>
      <c r="BC127" s="230">
        <f>MEDIAN(D127:K127,M127:AF127,AJ127:AL127)</f>
        <v>59369</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108855</v>
      </c>
      <c r="E130" s="160">
        <v>71882</v>
      </c>
      <c r="F130" s="160">
        <v>460125</v>
      </c>
      <c r="G130" s="160">
        <v>796564</v>
      </c>
      <c r="H130" s="144">
        <v>316609</v>
      </c>
      <c r="I130" s="144">
        <v>329690</v>
      </c>
      <c r="J130" s="160">
        <v>161202</v>
      </c>
      <c r="K130" s="144">
        <v>201667</v>
      </c>
      <c r="L130" s="43">
        <f>+SUM(D130:K130)</f>
        <v>2446594</v>
      </c>
      <c r="M130" s="160">
        <v>25735</v>
      </c>
      <c r="N130" s="160">
        <v>39233</v>
      </c>
      <c r="O130" s="160">
        <v>73614</v>
      </c>
      <c r="P130" s="160">
        <v>49400</v>
      </c>
      <c r="Q130" s="160">
        <v>95005</v>
      </c>
      <c r="R130" s="160">
        <v>15713</v>
      </c>
      <c r="S130" s="160">
        <v>1915.115</v>
      </c>
      <c r="T130" s="160">
        <v>38484.400000000001</v>
      </c>
      <c r="U130" s="160">
        <v>35878</v>
      </c>
      <c r="V130" s="144">
        <v>15485</v>
      </c>
      <c r="W130" s="144">
        <v>15745</v>
      </c>
      <c r="X130" s="144">
        <v>6986</v>
      </c>
      <c r="Y130" s="160">
        <v>31398</v>
      </c>
      <c r="Z130" s="160">
        <v>67495</v>
      </c>
      <c r="AA130" s="250">
        <v>21851</v>
      </c>
      <c r="AB130" s="160">
        <v>23314</v>
      </c>
      <c r="AC130" s="160">
        <v>91385</v>
      </c>
      <c r="AD130" s="160">
        <v>23081</v>
      </c>
      <c r="AE130" s="160">
        <v>8330</v>
      </c>
      <c r="AF130" s="160">
        <v>38869.506999999998</v>
      </c>
      <c r="AG130" s="43">
        <f>+SUM(M130:AF130)</f>
        <v>718917.022</v>
      </c>
      <c r="AH130" s="43">
        <f t="shared" ref="AH130:AI134" si="245">AC130+AD130+Z130+T130+O130</f>
        <v>294059.40000000002</v>
      </c>
      <c r="AI130" s="43">
        <f t="shared" si="245"/>
        <v>138540</v>
      </c>
      <c r="AJ130" s="144">
        <v>100296</v>
      </c>
      <c r="AK130" s="144">
        <v>17552</v>
      </c>
      <c r="AL130" s="160">
        <v>16249</v>
      </c>
      <c r="AM130" s="43">
        <f>+SUM(AJ130:AL130)</f>
        <v>134097</v>
      </c>
      <c r="AN130" s="44">
        <f>+AM130+AG130+L130</f>
        <v>3299608.0219999999</v>
      </c>
      <c r="AQ130" s="43">
        <f t="shared" ref="AQ130:AQ133" si="246">K130/AQ$5</f>
        <v>25208.375</v>
      </c>
      <c r="AR130" s="43">
        <f t="shared" ref="AR130:AT133" si="247">AG130/AR$5</f>
        <v>35945.8511</v>
      </c>
      <c r="AS130" s="43">
        <f t="shared" si="247"/>
        <v>58811.880000000005</v>
      </c>
      <c r="AT130" s="43">
        <f t="shared" si="247"/>
        <v>9236</v>
      </c>
      <c r="AU130" s="43">
        <f t="shared" ref="AU130:AV133" si="248">AM130/AU$5</f>
        <v>44699</v>
      </c>
      <c r="AV130" s="44">
        <f t="shared" si="248"/>
        <v>106438.96845161291</v>
      </c>
      <c r="AW130" s="122"/>
      <c r="AX130" s="43">
        <f>MEDIAN($D130:$K130)</f>
        <v>259138</v>
      </c>
      <c r="AY130" s="43">
        <f>MEDIAN($M130:$AF130)</f>
        <v>28566.5</v>
      </c>
      <c r="AZ130" s="43">
        <f t="shared" ref="AZ130:AZ134" si="249">MEDIAN($AC130,$AD130,$Z130,$T130,$O130,Q130,AF130)</f>
        <v>67495</v>
      </c>
      <c r="BA130" s="43">
        <f t="shared" ref="BA130:BA134" si="250">MEDIAN(M130,N130,P130,R130,S130,U130,V130,Y130,AA130,AB130,AE130,W130,X130)</f>
        <v>21851</v>
      </c>
      <c r="BB130" s="43">
        <f t="shared" ref="BB130:BB134" si="251">MEDIAN($AJ130:$AL130)</f>
        <v>17552</v>
      </c>
      <c r="BC130" s="44">
        <f t="shared" ref="BC130:BC134" si="252">MEDIAN(D130:K130,M130:AF130,AJ130:AL130)</f>
        <v>38869.506999999998</v>
      </c>
    </row>
    <row r="131" spans="1:55" s="204" customFormat="1">
      <c r="A131" s="199"/>
      <c r="B131" s="200" t="s">
        <v>194</v>
      </c>
      <c r="C131" s="201"/>
      <c r="D131" s="144">
        <v>59662</v>
      </c>
      <c r="E131" s="160">
        <v>76569</v>
      </c>
      <c r="F131" s="160">
        <v>101811</v>
      </c>
      <c r="G131" s="160">
        <v>202104</v>
      </c>
      <c r="H131" s="144">
        <v>191543</v>
      </c>
      <c r="I131" s="144">
        <v>409049</v>
      </c>
      <c r="J131" s="160">
        <v>63934</v>
      </c>
      <c r="K131" s="144">
        <v>308441</v>
      </c>
      <c r="L131" s="43">
        <f>+SUM(D131:K131)</f>
        <v>1413113</v>
      </c>
      <c r="M131" s="160">
        <v>2160</v>
      </c>
      <c r="N131" s="160">
        <v>0</v>
      </c>
      <c r="O131" s="160">
        <v>31419</v>
      </c>
      <c r="P131" s="160">
        <v>8953</v>
      </c>
      <c r="Q131" s="160">
        <v>14446</v>
      </c>
      <c r="R131" s="160">
        <v>23024</v>
      </c>
      <c r="S131" s="160">
        <v>7883.991</v>
      </c>
      <c r="T131" s="160">
        <v>21851.9</v>
      </c>
      <c r="U131" s="160">
        <v>9072</v>
      </c>
      <c r="V131" s="144">
        <v>0</v>
      </c>
      <c r="W131" s="144">
        <v>4534</v>
      </c>
      <c r="X131" s="144">
        <v>0</v>
      </c>
      <c r="Y131" s="160">
        <v>14936</v>
      </c>
      <c r="Z131" s="160">
        <v>39727</v>
      </c>
      <c r="AA131" s="250">
        <v>10830</v>
      </c>
      <c r="AB131" s="160">
        <v>5020</v>
      </c>
      <c r="AC131" s="160">
        <v>11396</v>
      </c>
      <c r="AD131" s="160">
        <v>8681</v>
      </c>
      <c r="AE131" s="160">
        <v>3725</v>
      </c>
      <c r="AF131" s="160">
        <v>8747.0380000000005</v>
      </c>
      <c r="AG131" s="43">
        <f>+SUM(M131:AF131)</f>
        <v>226405.929</v>
      </c>
      <c r="AH131" s="43">
        <f t="shared" si="245"/>
        <v>113074.9</v>
      </c>
      <c r="AI131" s="43">
        <f t="shared" si="245"/>
        <v>41261</v>
      </c>
      <c r="AJ131" s="144">
        <v>0</v>
      </c>
      <c r="AK131" s="144">
        <v>0</v>
      </c>
      <c r="AL131" s="160">
        <v>0</v>
      </c>
      <c r="AM131" s="43">
        <f>+SUM(AJ131:AL131)</f>
        <v>0</v>
      </c>
      <c r="AN131" s="44">
        <f>+AM131+AG131+L131</f>
        <v>1639518.929</v>
      </c>
      <c r="AQ131" s="43">
        <f t="shared" si="246"/>
        <v>38555.125</v>
      </c>
      <c r="AR131" s="43">
        <f t="shared" si="247"/>
        <v>11320.29645</v>
      </c>
      <c r="AS131" s="43">
        <f t="shared" si="247"/>
        <v>22614.98</v>
      </c>
      <c r="AT131" s="43">
        <f t="shared" si="247"/>
        <v>2750.7333333333331</v>
      </c>
      <c r="AU131" s="43">
        <f t="shared" si="248"/>
        <v>0</v>
      </c>
      <c r="AV131" s="44">
        <f t="shared" si="248"/>
        <v>52887.707387096772</v>
      </c>
      <c r="AW131" s="122"/>
      <c r="AX131" s="43">
        <f>MEDIAN($D131:$K131)</f>
        <v>146677</v>
      </c>
      <c r="AY131" s="43">
        <f>MEDIAN($M131:$AF131)</f>
        <v>8850.0190000000002</v>
      </c>
      <c r="AZ131" s="43">
        <f t="shared" si="249"/>
        <v>14446</v>
      </c>
      <c r="BA131" s="43">
        <f t="shared" si="250"/>
        <v>5020</v>
      </c>
      <c r="BB131" s="43">
        <f t="shared" si="251"/>
        <v>0</v>
      </c>
      <c r="BC131" s="44">
        <f t="shared" si="252"/>
        <v>10830</v>
      </c>
    </row>
    <row r="132" spans="1:55" s="204" customFormat="1">
      <c r="A132" s="199"/>
      <c r="B132" s="251" t="s">
        <v>193</v>
      </c>
      <c r="C132" s="201"/>
      <c r="D132" s="144">
        <v>0</v>
      </c>
      <c r="E132" s="160">
        <v>8140</v>
      </c>
      <c r="F132" s="160">
        <v>15327</v>
      </c>
      <c r="G132" s="160">
        <v>16415.50404</v>
      </c>
      <c r="H132" s="144">
        <v>0</v>
      </c>
      <c r="I132" s="144">
        <v>0</v>
      </c>
      <c r="J132" s="160">
        <v>476</v>
      </c>
      <c r="K132" s="144">
        <v>11218</v>
      </c>
      <c r="L132" s="43">
        <f>+SUM(D132:K132)</f>
        <v>51576.50404</v>
      </c>
      <c r="M132" s="160">
        <v>0</v>
      </c>
      <c r="N132" s="160">
        <v>0</v>
      </c>
      <c r="O132" s="160">
        <v>0</v>
      </c>
      <c r="P132" s="160">
        <v>908</v>
      </c>
      <c r="Q132" s="160">
        <v>0</v>
      </c>
      <c r="R132" s="160">
        <v>0</v>
      </c>
      <c r="S132" s="160">
        <v>0</v>
      </c>
      <c r="T132" s="160">
        <v>414</v>
      </c>
      <c r="U132" s="160">
        <v>0</v>
      </c>
      <c r="V132" s="144">
        <v>0</v>
      </c>
      <c r="W132" s="144">
        <v>0</v>
      </c>
      <c r="X132" s="144">
        <v>0</v>
      </c>
      <c r="Y132" s="160">
        <v>0</v>
      </c>
      <c r="Z132" s="160">
        <v>1328</v>
      </c>
      <c r="AA132" s="250">
        <v>0</v>
      </c>
      <c r="AB132" s="160">
        <v>0</v>
      </c>
      <c r="AC132" s="160">
        <v>85</v>
      </c>
      <c r="AD132" s="160">
        <v>0</v>
      </c>
      <c r="AE132" s="160">
        <v>79</v>
      </c>
      <c r="AF132" s="160">
        <v>0</v>
      </c>
      <c r="AG132" s="43">
        <f>+SUM(M132:AF132)</f>
        <v>2814</v>
      </c>
      <c r="AH132" s="43">
        <f t="shared" si="245"/>
        <v>1827</v>
      </c>
      <c r="AI132" s="43">
        <f t="shared" si="245"/>
        <v>987</v>
      </c>
      <c r="AJ132" s="144">
        <v>0</v>
      </c>
      <c r="AK132" s="144">
        <v>0</v>
      </c>
      <c r="AL132" s="160">
        <v>0</v>
      </c>
      <c r="AM132" s="43">
        <f>+SUM(AJ132:AL132)</f>
        <v>0</v>
      </c>
      <c r="AN132" s="44">
        <f>+AM132+AG132+L132</f>
        <v>54390.50404</v>
      </c>
      <c r="AQ132" s="43">
        <f t="shared" si="246"/>
        <v>1402.25</v>
      </c>
      <c r="AR132" s="43">
        <f t="shared" si="247"/>
        <v>140.69999999999999</v>
      </c>
      <c r="AS132" s="43">
        <f t="shared" si="247"/>
        <v>365.4</v>
      </c>
      <c r="AT132" s="43">
        <f t="shared" si="247"/>
        <v>65.8</v>
      </c>
      <c r="AU132" s="43">
        <f t="shared" si="248"/>
        <v>0</v>
      </c>
      <c r="AV132" s="44">
        <f t="shared" si="248"/>
        <v>1754.5323883870967</v>
      </c>
      <c r="AW132" s="122"/>
      <c r="AX132" s="43">
        <f>MEDIAN($D132:$K132)</f>
        <v>4308</v>
      </c>
      <c r="AY132" s="43">
        <f>MEDIAN($M132:$AF132)</f>
        <v>0</v>
      </c>
      <c r="AZ132" s="43">
        <f t="shared" si="249"/>
        <v>0</v>
      </c>
      <c r="BA132" s="43">
        <f t="shared" si="250"/>
        <v>0</v>
      </c>
      <c r="BB132" s="43">
        <f t="shared" si="251"/>
        <v>0</v>
      </c>
      <c r="BC132" s="44">
        <f t="shared" si="252"/>
        <v>0</v>
      </c>
    </row>
    <row r="133" spans="1:55" s="204" customFormat="1">
      <c r="A133" s="199"/>
      <c r="B133" s="200" t="s">
        <v>192</v>
      </c>
      <c r="C133" s="201"/>
      <c r="D133" s="144">
        <v>0</v>
      </c>
      <c r="E133" s="160">
        <v>0</v>
      </c>
      <c r="F133" s="160">
        <v>17479</v>
      </c>
      <c r="G133" s="160">
        <v>0</v>
      </c>
      <c r="H133" s="144">
        <v>0</v>
      </c>
      <c r="I133" s="144">
        <v>19822</v>
      </c>
      <c r="J133" s="160">
        <v>9372</v>
      </c>
      <c r="K133" s="144">
        <v>0</v>
      </c>
      <c r="L133" s="43">
        <f>+SUM(D133:K133)</f>
        <v>46673</v>
      </c>
      <c r="M133" s="160">
        <v>0</v>
      </c>
      <c r="N133" s="160">
        <v>55</v>
      </c>
      <c r="O133" s="160">
        <v>0</v>
      </c>
      <c r="P133" s="160">
        <v>108</v>
      </c>
      <c r="Q133" s="160">
        <v>0</v>
      </c>
      <c r="R133" s="160">
        <v>2855</v>
      </c>
      <c r="S133" s="160">
        <v>13239.976000000001</v>
      </c>
      <c r="T133" s="160">
        <v>0</v>
      </c>
      <c r="U133" s="160">
        <v>32</v>
      </c>
      <c r="V133" s="144">
        <v>0</v>
      </c>
      <c r="W133" s="144">
        <v>0</v>
      </c>
      <c r="X133" s="144">
        <v>0</v>
      </c>
      <c r="Y133" s="160">
        <v>0</v>
      </c>
      <c r="Z133" s="160">
        <v>0</v>
      </c>
      <c r="AA133" s="250">
        <v>56071</v>
      </c>
      <c r="AB133" s="160">
        <v>1000</v>
      </c>
      <c r="AC133" s="160">
        <v>0</v>
      </c>
      <c r="AD133" s="160">
        <v>0</v>
      </c>
      <c r="AE133" s="160">
        <v>0</v>
      </c>
      <c r="AF133" s="160">
        <v>0</v>
      </c>
      <c r="AG133" s="43">
        <f>+SUM(M133:AF133)</f>
        <v>73360.975999999995</v>
      </c>
      <c r="AH133" s="43">
        <f t="shared" si="245"/>
        <v>0</v>
      </c>
      <c r="AI133" s="43">
        <f t="shared" si="245"/>
        <v>56211</v>
      </c>
      <c r="AJ133" s="144">
        <v>0</v>
      </c>
      <c r="AK133" s="144">
        <v>2350</v>
      </c>
      <c r="AL133" s="160">
        <v>5000</v>
      </c>
      <c r="AM133" s="43">
        <f>+SUM(AJ133:AL133)</f>
        <v>7350</v>
      </c>
      <c r="AN133" s="44">
        <f>+AM133+AG133+L133</f>
        <v>127383.976</v>
      </c>
      <c r="AQ133" s="43">
        <f t="shared" si="246"/>
        <v>0</v>
      </c>
      <c r="AR133" s="43">
        <f t="shared" si="247"/>
        <v>3668.0487999999996</v>
      </c>
      <c r="AS133" s="43">
        <f t="shared" si="247"/>
        <v>0</v>
      </c>
      <c r="AT133" s="43">
        <f t="shared" si="247"/>
        <v>3747.4</v>
      </c>
      <c r="AU133" s="43">
        <f t="shared" si="248"/>
        <v>2450</v>
      </c>
      <c r="AV133" s="44">
        <f t="shared" si="248"/>
        <v>4109.1605161290317</v>
      </c>
      <c r="AW133" s="122"/>
      <c r="AX133" s="43">
        <f>MEDIAN($D133:$K133)</f>
        <v>0</v>
      </c>
      <c r="AY133" s="43">
        <f>MEDIAN($M133:$AF133)</f>
        <v>0</v>
      </c>
      <c r="AZ133" s="43">
        <f t="shared" si="249"/>
        <v>0</v>
      </c>
      <c r="BA133" s="43">
        <f t="shared" si="250"/>
        <v>32</v>
      </c>
      <c r="BB133" s="43">
        <f t="shared" si="251"/>
        <v>2350</v>
      </c>
      <c r="BC133" s="44">
        <f t="shared" si="252"/>
        <v>0</v>
      </c>
    </row>
    <row r="134" spans="1:55" s="204" customFormat="1" ht="15" thickBot="1">
      <c r="A134" s="260"/>
      <c r="B134" s="261"/>
      <c r="C134" s="262" t="s">
        <v>191</v>
      </c>
      <c r="D134" s="263">
        <f t="shared" ref="D134:K134" si="253">SUM(D130:D133)</f>
        <v>168517</v>
      </c>
      <c r="E134" s="256">
        <f t="shared" si="253"/>
        <v>156591</v>
      </c>
      <c r="F134" s="256">
        <f t="shared" si="253"/>
        <v>594742</v>
      </c>
      <c r="G134" s="256">
        <f t="shared" si="253"/>
        <v>1015083.50404</v>
      </c>
      <c r="H134" s="256">
        <f t="shared" si="253"/>
        <v>508152</v>
      </c>
      <c r="I134" s="256">
        <f t="shared" si="253"/>
        <v>758561</v>
      </c>
      <c r="J134" s="256">
        <f t="shared" si="253"/>
        <v>234984</v>
      </c>
      <c r="K134" s="256">
        <f t="shared" si="253"/>
        <v>521326</v>
      </c>
      <c r="L134" s="42">
        <f>+SUM(D134:K134)</f>
        <v>3957956.50404</v>
      </c>
      <c r="M134" s="256">
        <f t="shared" ref="M134:X134" si="254">SUM(M130:M133)</f>
        <v>27895</v>
      </c>
      <c r="N134" s="256">
        <f t="shared" si="254"/>
        <v>39288</v>
      </c>
      <c r="O134" s="256">
        <f t="shared" si="254"/>
        <v>105033</v>
      </c>
      <c r="P134" s="256">
        <f t="shared" si="254"/>
        <v>59369</v>
      </c>
      <c r="Q134" s="256">
        <f t="shared" si="254"/>
        <v>109451</v>
      </c>
      <c r="R134" s="256">
        <f t="shared" si="254"/>
        <v>41592</v>
      </c>
      <c r="S134" s="256">
        <f t="shared" si="254"/>
        <v>23039.082000000002</v>
      </c>
      <c r="T134" s="256">
        <f t="shared" si="254"/>
        <v>60750.3</v>
      </c>
      <c r="U134" s="256">
        <f t="shared" si="254"/>
        <v>44982</v>
      </c>
      <c r="V134" s="256">
        <f t="shared" si="254"/>
        <v>15485</v>
      </c>
      <c r="W134" s="256">
        <f t="shared" si="254"/>
        <v>20279</v>
      </c>
      <c r="X134" s="256">
        <f t="shared" si="254"/>
        <v>6986</v>
      </c>
      <c r="Y134" s="256">
        <f t="shared" ref="Y134:AF134" si="255">SUM(Y130:Y133)</f>
        <v>46334</v>
      </c>
      <c r="Z134" s="256">
        <f t="shared" si="255"/>
        <v>108550</v>
      </c>
      <c r="AA134" s="256">
        <f t="shared" si="255"/>
        <v>88752</v>
      </c>
      <c r="AB134" s="256">
        <f t="shared" si="255"/>
        <v>29334</v>
      </c>
      <c r="AC134" s="256">
        <f t="shared" si="255"/>
        <v>102866</v>
      </c>
      <c r="AD134" s="256">
        <f t="shared" si="255"/>
        <v>31762</v>
      </c>
      <c r="AE134" s="256">
        <f t="shared" si="255"/>
        <v>12134</v>
      </c>
      <c r="AF134" s="256">
        <f t="shared" si="255"/>
        <v>47616.544999999998</v>
      </c>
      <c r="AG134" s="42">
        <f>+SUM(M134:AF134)</f>
        <v>1021497.927</v>
      </c>
      <c r="AH134" s="42">
        <f t="shared" si="245"/>
        <v>408961.3</v>
      </c>
      <c r="AI134" s="42">
        <f t="shared" si="245"/>
        <v>236999</v>
      </c>
      <c r="AJ134" s="256">
        <f>SUM(AJ130:AJ133)</f>
        <v>100296</v>
      </c>
      <c r="AK134" s="256">
        <f>SUM(AK130:AK133)</f>
        <v>19902</v>
      </c>
      <c r="AL134" s="256">
        <f>SUM(AL130:AL133)</f>
        <v>21249</v>
      </c>
      <c r="AM134" s="42">
        <f>+SUM(AJ134:AL134)</f>
        <v>141447</v>
      </c>
      <c r="AN134" s="230">
        <f>+AM134+AG134+L134</f>
        <v>5120901.4310400002</v>
      </c>
      <c r="AQ134" s="42">
        <f>K134/AQ$5</f>
        <v>65165.75</v>
      </c>
      <c r="AR134" s="42">
        <f>AG134/AR$5</f>
        <v>51074.896350000003</v>
      </c>
      <c r="AS134" s="42">
        <f>AH134/AS$5</f>
        <v>81792.259999999995</v>
      </c>
      <c r="AT134" s="42">
        <f>AI134/AT$5</f>
        <v>15799.933333333332</v>
      </c>
      <c r="AU134" s="42">
        <f>AM134/AU$5</f>
        <v>47149</v>
      </c>
      <c r="AV134" s="230">
        <f>AN134/AV$5</f>
        <v>165190.36874322582</v>
      </c>
      <c r="AW134" s="122"/>
      <c r="AX134" s="42">
        <f>MEDIAN($D134:$K134)</f>
        <v>514739</v>
      </c>
      <c r="AY134" s="42">
        <f>MEDIAN($M134:$AF134)</f>
        <v>43287</v>
      </c>
      <c r="AZ134" s="42">
        <f t="shared" si="249"/>
        <v>102866</v>
      </c>
      <c r="BA134" s="42">
        <f t="shared" si="250"/>
        <v>29334</v>
      </c>
      <c r="BB134" s="42">
        <f t="shared" si="251"/>
        <v>21249</v>
      </c>
      <c r="BC134" s="230">
        <f t="shared" si="252"/>
        <v>59369</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2005</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34771</v>
      </c>
      <c r="E138" s="28">
        <v>6523</v>
      </c>
      <c r="F138" s="28">
        <v>56041</v>
      </c>
      <c r="G138" s="28">
        <v>109761</v>
      </c>
      <c r="H138" s="141">
        <v>18041</v>
      </c>
      <c r="I138" s="141">
        <v>60266</v>
      </c>
      <c r="J138" s="28">
        <v>17489</v>
      </c>
      <c r="K138" s="141">
        <v>32645</v>
      </c>
      <c r="L138" s="25">
        <f>+SUM(D138:K138)</f>
        <v>335537</v>
      </c>
      <c r="M138" s="28">
        <v>852</v>
      </c>
      <c r="N138" s="28">
        <v>0</v>
      </c>
      <c r="O138" s="28">
        <v>5231</v>
      </c>
      <c r="P138" s="28">
        <v>4634</v>
      </c>
      <c r="Q138" s="28">
        <v>6026</v>
      </c>
      <c r="R138" s="28">
        <v>0</v>
      </c>
      <c r="S138" s="28">
        <v>0</v>
      </c>
      <c r="T138" s="28">
        <v>16099.8</v>
      </c>
      <c r="U138" s="28">
        <v>2273</v>
      </c>
      <c r="V138" s="141">
        <v>0</v>
      </c>
      <c r="W138" s="141">
        <v>3001</v>
      </c>
      <c r="X138" s="141">
        <v>0</v>
      </c>
      <c r="Y138" s="28">
        <v>5170</v>
      </c>
      <c r="Z138" s="28">
        <v>22752</v>
      </c>
      <c r="AA138" s="29">
        <v>5667</v>
      </c>
      <c r="AB138" s="28">
        <v>0</v>
      </c>
      <c r="AC138" s="269">
        <v>5719</v>
      </c>
      <c r="AD138" s="28">
        <v>3278</v>
      </c>
      <c r="AE138" s="28">
        <v>154</v>
      </c>
      <c r="AF138" s="28">
        <v>7501.0990000000002</v>
      </c>
      <c r="AG138" s="25">
        <f>+SUM(M138:AF138)</f>
        <v>88357.899000000005</v>
      </c>
      <c r="AH138" s="25">
        <f>AC138+AD138+Z138+T138+O138</f>
        <v>53079.8</v>
      </c>
      <c r="AI138" s="25">
        <f>AD138+AE138+AA138+U138+P138</f>
        <v>16006</v>
      </c>
      <c r="AJ138" s="141">
        <v>0</v>
      </c>
      <c r="AK138" s="141">
        <v>369</v>
      </c>
      <c r="AL138" s="28">
        <v>0</v>
      </c>
      <c r="AM138" s="25">
        <f>+SUM(AJ138:AL138)</f>
        <v>369</v>
      </c>
      <c r="AN138" s="270">
        <f>+AM138+AG138+L138</f>
        <v>424263.89899999998</v>
      </c>
      <c r="AQ138" s="43">
        <f t="shared" ref="AQ138" si="256">K138/AQ$5</f>
        <v>4080.625</v>
      </c>
      <c r="AR138" s="43">
        <f t="shared" ref="AR138:AT138" si="257">AG138/AR$5</f>
        <v>4417.8949499999999</v>
      </c>
      <c r="AS138" s="43">
        <f t="shared" si="257"/>
        <v>10615.960000000001</v>
      </c>
      <c r="AT138" s="43">
        <f t="shared" si="257"/>
        <v>1067.0666666666666</v>
      </c>
      <c r="AU138" s="43">
        <f t="shared" ref="AU138:AV138" si="258">AM138/AU$5</f>
        <v>123</v>
      </c>
      <c r="AV138" s="44">
        <f t="shared" si="258"/>
        <v>13685.932225806451</v>
      </c>
      <c r="AW138" s="23"/>
      <c r="AX138" s="25">
        <f>MEDIAN($D138:$K138)</f>
        <v>33708</v>
      </c>
      <c r="AY138" s="25">
        <f>MEDIAN($M138:$AF138)</f>
        <v>3139.5</v>
      </c>
      <c r="AZ138" s="25">
        <f>MEDIAN($AC138,$AD138,$Z138,$T138,$O138,Q138,AF138)</f>
        <v>6026</v>
      </c>
      <c r="BA138" s="25">
        <f>MEDIAN(M138,N138,P138,R138,S138,U138,V138,Y138,AA138,AB138,AE138,W138,X138)</f>
        <v>154</v>
      </c>
      <c r="BB138" s="25">
        <f t="shared" ref="BB138" si="259">MEDIAN($AJ138:$AL138)</f>
        <v>0</v>
      </c>
      <c r="BC138" s="270">
        <f>MEDIAN(D138:K138,M138:AF138,AJ138:AL138)</f>
        <v>5170</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37"/>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120000</v>
      </c>
      <c r="E140" s="162">
        <v>0</v>
      </c>
      <c r="F140" s="162">
        <v>30000</v>
      </c>
      <c r="G140" s="162">
        <v>0</v>
      </c>
      <c r="H140" s="137">
        <v>24000</v>
      </c>
      <c r="I140" s="137">
        <v>0</v>
      </c>
      <c r="J140" s="162">
        <v>7300</v>
      </c>
      <c r="K140" s="137">
        <v>0</v>
      </c>
      <c r="L140" s="22">
        <f>+SUM(D140:K140)</f>
        <v>181300</v>
      </c>
      <c r="M140" s="162">
        <v>0</v>
      </c>
      <c r="N140" s="162">
        <v>0</v>
      </c>
      <c r="O140" s="162">
        <v>1500</v>
      </c>
      <c r="P140" s="162">
        <v>4500</v>
      </c>
      <c r="Q140" s="162">
        <v>0</v>
      </c>
      <c r="R140" s="162">
        <v>0</v>
      </c>
      <c r="S140" s="162">
        <v>0</v>
      </c>
      <c r="T140" s="162">
        <v>4500</v>
      </c>
      <c r="U140" s="162">
        <v>0</v>
      </c>
      <c r="V140" s="137">
        <v>0</v>
      </c>
      <c r="W140" s="137">
        <v>0</v>
      </c>
      <c r="X140" s="137">
        <v>0</v>
      </c>
      <c r="Y140" s="162">
        <v>0</v>
      </c>
      <c r="Z140" s="162">
        <v>22246</v>
      </c>
      <c r="AA140" s="271">
        <v>0</v>
      </c>
      <c r="AB140" s="162">
        <v>0</v>
      </c>
      <c r="AC140" s="162">
        <v>0</v>
      </c>
      <c r="AD140" s="162">
        <v>0</v>
      </c>
      <c r="AE140" s="162">
        <v>11218</v>
      </c>
      <c r="AF140" s="162">
        <v>0</v>
      </c>
      <c r="AG140" s="22">
        <f>+SUM(M140:AF140)</f>
        <v>43964</v>
      </c>
      <c r="AH140" s="22">
        <f>AC140+AD140+Z140+T140+O140</f>
        <v>28246</v>
      </c>
      <c r="AI140" s="22">
        <f>AD140+AE140+AA140+U140+P140</f>
        <v>15718</v>
      </c>
      <c r="AJ140" s="137">
        <v>0</v>
      </c>
      <c r="AK140" s="137">
        <v>0</v>
      </c>
      <c r="AL140" s="162">
        <v>0</v>
      </c>
      <c r="AM140" s="22">
        <f>+SUM(AJ140:AL140)</f>
        <v>0</v>
      </c>
      <c r="AN140" s="65">
        <f>+AM140+AG140+L140</f>
        <v>225264</v>
      </c>
      <c r="AQ140" s="43">
        <f t="shared" ref="AQ140:AQ141" si="260">K140/AQ$5</f>
        <v>0</v>
      </c>
      <c r="AR140" s="43">
        <f t="shared" ref="AR140:AT141" si="261">AG140/AR$5</f>
        <v>2198.1999999999998</v>
      </c>
      <c r="AS140" s="43">
        <f t="shared" si="261"/>
        <v>5649.2</v>
      </c>
      <c r="AT140" s="43">
        <f t="shared" si="261"/>
        <v>1047.8666666666666</v>
      </c>
      <c r="AU140" s="43">
        <f t="shared" ref="AU140:AV141" si="262">AM140/AU$5</f>
        <v>0</v>
      </c>
      <c r="AV140" s="44">
        <f t="shared" si="262"/>
        <v>7266.5806451612907</v>
      </c>
      <c r="AW140" s="23"/>
      <c r="AX140" s="22">
        <f>MEDIAN($D140:$K140)</f>
        <v>3650</v>
      </c>
      <c r="AY140" s="22">
        <f>MEDIAN($M140:$AF140)</f>
        <v>0</v>
      </c>
      <c r="AZ140" s="22">
        <f t="shared" ref="AZ140:AZ141" si="263">MEDIAN($AC140,$AD140,$Z140,$T140,$O140,Q140,AF140)</f>
        <v>0</v>
      </c>
      <c r="BA140" s="22">
        <f t="shared" ref="BA140:BA141" si="264">MEDIAN(M140,N140,P140,R140,S140,U140,V140,Y140,AA140,AB140,AE140,W140,X140)</f>
        <v>0</v>
      </c>
      <c r="BB140" s="22">
        <f t="shared" ref="BB140:BB141" si="265">MEDIAN($AJ140:$AL140)</f>
        <v>0</v>
      </c>
      <c r="BC140" s="65">
        <f t="shared" ref="BC140:BC141" si="266">MEDIAN(D140:K140,M140:AF140,AJ140:AL140)</f>
        <v>0</v>
      </c>
    </row>
    <row r="141" spans="1:55" s="204" customFormat="1">
      <c r="A141" s="272" t="s">
        <v>188</v>
      </c>
      <c r="B141" s="261"/>
      <c r="C141" s="273"/>
      <c r="D141" s="112">
        <v>22225</v>
      </c>
      <c r="E141" s="274">
        <v>0</v>
      </c>
      <c r="F141" s="274">
        <v>30000</v>
      </c>
      <c r="G141" s="274">
        <v>0</v>
      </c>
      <c r="H141" s="275">
        <v>15000</v>
      </c>
      <c r="I141" s="275">
        <v>0</v>
      </c>
      <c r="J141" s="274">
        <v>0</v>
      </c>
      <c r="K141" s="275">
        <v>0</v>
      </c>
      <c r="L141" s="276">
        <f>+SUM(D141:K141)</f>
        <v>67225</v>
      </c>
      <c r="M141" s="274">
        <v>0</v>
      </c>
      <c r="N141" s="274">
        <v>0</v>
      </c>
      <c r="O141" s="274">
        <v>1500</v>
      </c>
      <c r="P141" s="274">
        <v>0</v>
      </c>
      <c r="Q141" s="274">
        <v>2500</v>
      </c>
      <c r="R141" s="274">
        <v>0</v>
      </c>
      <c r="S141" s="274">
        <v>0</v>
      </c>
      <c r="T141" s="274">
        <v>300</v>
      </c>
      <c r="U141" s="274">
        <v>0</v>
      </c>
      <c r="V141" s="275">
        <v>0</v>
      </c>
      <c r="W141" s="275">
        <v>0</v>
      </c>
      <c r="X141" s="275">
        <v>0</v>
      </c>
      <c r="Y141" s="274">
        <v>0</v>
      </c>
      <c r="Z141" s="277">
        <v>11754</v>
      </c>
      <c r="AA141" s="277">
        <v>6030</v>
      </c>
      <c r="AB141" s="274">
        <v>0</v>
      </c>
      <c r="AC141" s="274">
        <v>0</v>
      </c>
      <c r="AD141" s="274">
        <v>0</v>
      </c>
      <c r="AE141" s="274">
        <v>3282</v>
      </c>
      <c r="AF141" s="274">
        <v>0</v>
      </c>
      <c r="AG141" s="276">
        <f>+SUM(M141:AF141)</f>
        <v>25366</v>
      </c>
      <c r="AH141" s="276">
        <f>AC141+AD141+Z141+T141+O141</f>
        <v>13554</v>
      </c>
      <c r="AI141" s="276">
        <f>AD141+AE141+AA141+U141+P141</f>
        <v>9312</v>
      </c>
      <c r="AJ141" s="275">
        <v>0</v>
      </c>
      <c r="AK141" s="275">
        <v>0</v>
      </c>
      <c r="AL141" s="274">
        <v>0</v>
      </c>
      <c r="AM141" s="276">
        <f>+SUM(AJ141:AL141)</f>
        <v>0</v>
      </c>
      <c r="AN141" s="278">
        <f>+AM141+AG141+L141</f>
        <v>92591</v>
      </c>
      <c r="AQ141" s="258">
        <f t="shared" si="260"/>
        <v>0</v>
      </c>
      <c r="AR141" s="258">
        <f t="shared" si="261"/>
        <v>1268.3</v>
      </c>
      <c r="AS141" s="258">
        <f t="shared" si="261"/>
        <v>2710.8</v>
      </c>
      <c r="AT141" s="258">
        <f t="shared" si="261"/>
        <v>620.79999999999995</v>
      </c>
      <c r="AU141" s="258">
        <f t="shared" si="262"/>
        <v>0</v>
      </c>
      <c r="AV141" s="397">
        <f t="shared" si="262"/>
        <v>2986.8064516129034</v>
      </c>
      <c r="AW141" s="23"/>
      <c r="AX141" s="276">
        <f>MEDIAN($D141:$K141)</f>
        <v>0</v>
      </c>
      <c r="AY141" s="276">
        <f>MEDIAN($M141:$AF141)</f>
        <v>0</v>
      </c>
      <c r="AZ141" s="276">
        <f t="shared" si="263"/>
        <v>300</v>
      </c>
      <c r="BA141" s="276">
        <f t="shared" si="264"/>
        <v>0</v>
      </c>
      <c r="BB141" s="276">
        <f t="shared" si="265"/>
        <v>0</v>
      </c>
      <c r="BC141" s="278">
        <f t="shared" si="266"/>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2005</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163841</v>
      </c>
      <c r="E149" s="160">
        <v>152567</v>
      </c>
      <c r="F149" s="160">
        <v>591379</v>
      </c>
      <c r="G149" s="160">
        <v>855926</v>
      </c>
      <c r="H149" s="144">
        <v>368101</v>
      </c>
      <c r="I149" s="144">
        <v>741581</v>
      </c>
      <c r="J149" s="160">
        <v>198519</v>
      </c>
      <c r="K149" s="144">
        <v>411739</v>
      </c>
      <c r="L149" s="43">
        <f>+SUM(D149:K149)</f>
        <v>3483653</v>
      </c>
      <c r="M149" s="160">
        <v>23632</v>
      </c>
      <c r="N149" s="160">
        <v>38267</v>
      </c>
      <c r="O149" s="160">
        <v>107720</v>
      </c>
      <c r="P149" s="160">
        <v>57116</v>
      </c>
      <c r="Q149" s="160">
        <v>106786</v>
      </c>
      <c r="R149" s="160">
        <v>40355</v>
      </c>
      <c r="S149" s="160">
        <v>21554</v>
      </c>
      <c r="T149" s="160">
        <v>44494</v>
      </c>
      <c r="U149" s="160">
        <v>38200</v>
      </c>
      <c r="V149" s="144">
        <v>12825</v>
      </c>
      <c r="W149" s="144">
        <v>23564</v>
      </c>
      <c r="X149" s="144">
        <v>5512</v>
      </c>
      <c r="Y149" s="160">
        <v>43768</v>
      </c>
      <c r="Z149" s="160">
        <v>109001</v>
      </c>
      <c r="AA149" s="250">
        <v>89467</v>
      </c>
      <c r="AB149" s="160">
        <v>28688</v>
      </c>
      <c r="AC149" s="160">
        <v>80398</v>
      </c>
      <c r="AD149" s="160">
        <v>30766</v>
      </c>
      <c r="AE149" s="160">
        <v>14941</v>
      </c>
      <c r="AF149" s="160">
        <v>47904.953000000001</v>
      </c>
      <c r="AG149" s="43">
        <f>+SUM(M149:AF149)</f>
        <v>964958.95299999998</v>
      </c>
      <c r="AH149" s="43">
        <f>AC149+AD149+Z149+T149+O149</f>
        <v>372379</v>
      </c>
      <c r="AI149" s="43">
        <f>AD149+AE149+AA149+U149+P149</f>
        <v>230490</v>
      </c>
      <c r="AJ149" s="144">
        <v>106009</v>
      </c>
      <c r="AK149" s="144">
        <v>20364</v>
      </c>
      <c r="AL149" s="160">
        <v>24174</v>
      </c>
      <c r="AM149" s="43">
        <f>+SUM(AJ149:AL149)</f>
        <v>150547</v>
      </c>
      <c r="AN149" s="62">
        <f>+AM149+AG149+L149</f>
        <v>4599158.9529999997</v>
      </c>
      <c r="AQ149" s="43">
        <f t="shared" ref="AQ149" si="267">K149/AQ$5</f>
        <v>51467.375</v>
      </c>
      <c r="AR149" s="43">
        <f t="shared" ref="AR149:AT149" si="268">AG149/AR$5</f>
        <v>48247.947650000002</v>
      </c>
      <c r="AS149" s="43">
        <f t="shared" si="268"/>
        <v>74475.8</v>
      </c>
      <c r="AT149" s="43">
        <f t="shared" si="268"/>
        <v>15366</v>
      </c>
      <c r="AU149" s="43">
        <f t="shared" ref="AU149:AV149" si="269">AM149/AU$5</f>
        <v>50182.333333333336</v>
      </c>
      <c r="AV149" s="44">
        <f t="shared" si="269"/>
        <v>148359.96622580645</v>
      </c>
      <c r="AW149" s="122"/>
      <c r="AX149" s="43">
        <f>MEDIAN($D149:$K149)</f>
        <v>389920</v>
      </c>
      <c r="AY149" s="43">
        <f>MEDIAN($M149:$AF149)</f>
        <v>39311</v>
      </c>
      <c r="AZ149" s="43">
        <f>MEDIAN($AC149,$AD149,$Z149,$T149,$O149,Q149,AF149)</f>
        <v>80398</v>
      </c>
      <c r="BA149" s="43">
        <f>MEDIAN(M149,N149,P149,R149,S149,U149,V149,Y149,AA149,AB149,AE149,W149,X149)</f>
        <v>28688</v>
      </c>
      <c r="BB149" s="43">
        <f t="shared" ref="BB149" si="270">MEDIAN($AJ149:$AL149)</f>
        <v>24174</v>
      </c>
      <c r="BC149" s="62">
        <f>MEDIAN(D149:K149,M149:AF149,AJ149:AL149)</f>
        <v>47904.953000000001</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44"/>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7173</v>
      </c>
      <c r="E151" s="160">
        <v>3842</v>
      </c>
      <c r="F151" s="160">
        <v>3694</v>
      </c>
      <c r="G151" s="160">
        <v>19930</v>
      </c>
      <c r="H151" s="144">
        <v>8689</v>
      </c>
      <c r="I151" s="144">
        <v>16980</v>
      </c>
      <c r="J151" s="160">
        <v>8496</v>
      </c>
      <c r="K151" s="144">
        <v>41481</v>
      </c>
      <c r="L151" s="43">
        <f>+SUM(D151:K151)</f>
        <v>110285</v>
      </c>
      <c r="M151" s="160">
        <v>4224</v>
      </c>
      <c r="N151" s="160">
        <v>1208</v>
      </c>
      <c r="O151" s="160">
        <v>-2500</v>
      </c>
      <c r="P151" s="160">
        <v>2378</v>
      </c>
      <c r="Q151" s="160">
        <v>2368</v>
      </c>
      <c r="R151" s="160">
        <v>1237</v>
      </c>
      <c r="S151" s="160">
        <v>1485</v>
      </c>
      <c r="T151" s="160">
        <v>294</v>
      </c>
      <c r="U151" s="160">
        <v>1193</v>
      </c>
      <c r="V151" s="144">
        <v>2660</v>
      </c>
      <c r="W151" s="144">
        <v>-3285</v>
      </c>
      <c r="X151" s="144">
        <v>1474</v>
      </c>
      <c r="Y151" s="160">
        <v>1061</v>
      </c>
      <c r="Z151" s="160">
        <v>-84</v>
      </c>
      <c r="AA151" s="250">
        <v>-715</v>
      </c>
      <c r="AB151" s="160">
        <v>646</v>
      </c>
      <c r="AC151" s="160">
        <v>15691</v>
      </c>
      <c r="AD151" s="160">
        <v>-1273</v>
      </c>
      <c r="AE151" s="160">
        <v>-4331</v>
      </c>
      <c r="AF151" s="160">
        <v>404.06200000000001</v>
      </c>
      <c r="AG151" s="43">
        <f>+SUM(M151:AF151)</f>
        <v>24135.062000000002</v>
      </c>
      <c r="AH151" s="43">
        <f t="shared" ref="AH151:AI154" si="271">AC151+AD151+Z151+T151+O151</f>
        <v>12128</v>
      </c>
      <c r="AI151" s="43">
        <f t="shared" si="271"/>
        <v>-2748</v>
      </c>
      <c r="AJ151" s="144">
        <v>-5775</v>
      </c>
      <c r="AK151" s="144">
        <v>-462</v>
      </c>
      <c r="AL151" s="160">
        <v>-7925</v>
      </c>
      <c r="AM151" s="43">
        <f>+SUM(AJ151:AL151)</f>
        <v>-14162</v>
      </c>
      <c r="AN151" s="62">
        <f>+AM151+AG151+L151</f>
        <v>120258.06200000001</v>
      </c>
      <c r="AQ151" s="43">
        <f t="shared" ref="AQ151:AQ154" si="272">K151/AQ$5</f>
        <v>5185.125</v>
      </c>
      <c r="AR151" s="43">
        <f t="shared" ref="AR151:AT154" si="273">AG151/AR$5</f>
        <v>1206.7531000000001</v>
      </c>
      <c r="AS151" s="43">
        <f t="shared" si="273"/>
        <v>2425.6</v>
      </c>
      <c r="AT151" s="43">
        <f t="shared" si="273"/>
        <v>-183.2</v>
      </c>
      <c r="AU151" s="43">
        <f t="shared" ref="AU151:AV154" si="274">AM151/AU$5</f>
        <v>-4720.666666666667</v>
      </c>
      <c r="AV151" s="44">
        <f t="shared" si="274"/>
        <v>3879.2923225806453</v>
      </c>
      <c r="AW151" s="122"/>
      <c r="AX151" s="43">
        <f>MEDIAN($D151:$K151)</f>
        <v>8592.5</v>
      </c>
      <c r="AY151" s="43">
        <f>MEDIAN($M151:$AF151)</f>
        <v>1127</v>
      </c>
      <c r="AZ151" s="43">
        <f t="shared" ref="AZ151:AZ154" si="275">MEDIAN($AC151,$AD151,$Z151,$T151,$O151,Q151,AF151)</f>
        <v>294</v>
      </c>
      <c r="BA151" s="43">
        <f t="shared" ref="BA151:BA154" si="276">MEDIAN(M151,N151,P151,R151,S151,U151,V151,Y151,AA151,AB151,AE151,W151,X151)</f>
        <v>1208</v>
      </c>
      <c r="BB151" s="43">
        <f t="shared" ref="BB151:BB154" si="277">MEDIAN($AJ151:$AL151)</f>
        <v>-5775</v>
      </c>
      <c r="BC151" s="62">
        <f t="shared" ref="BC151:BC154" si="278">MEDIAN(D151:K151,M151:AF151,AJ151:AL151)</f>
        <v>1237</v>
      </c>
    </row>
    <row r="152" spans="1:55" s="204" customFormat="1">
      <c r="A152" s="199" t="s">
        <v>184</v>
      </c>
      <c r="B152" s="200"/>
      <c r="C152" s="201"/>
      <c r="D152" s="144">
        <v>0</v>
      </c>
      <c r="E152" s="160">
        <v>182</v>
      </c>
      <c r="F152" s="160">
        <v>-331</v>
      </c>
      <c r="G152" s="160">
        <v>139228</v>
      </c>
      <c r="H152" s="144">
        <v>131312</v>
      </c>
      <c r="I152" s="144">
        <v>0</v>
      </c>
      <c r="J152" s="160">
        <v>27969</v>
      </c>
      <c r="K152" s="144">
        <v>68106</v>
      </c>
      <c r="L152" s="43">
        <f>+SUM(D152:K152)</f>
        <v>366466</v>
      </c>
      <c r="M152" s="160">
        <v>39</v>
      </c>
      <c r="N152" s="160">
        <v>0</v>
      </c>
      <c r="O152" s="160">
        <v>-187</v>
      </c>
      <c r="P152" s="160">
        <v>-125</v>
      </c>
      <c r="Q152" s="160">
        <v>297</v>
      </c>
      <c r="R152" s="160">
        <v>0</v>
      </c>
      <c r="S152" s="160">
        <v>0</v>
      </c>
      <c r="T152" s="160">
        <v>15962.4</v>
      </c>
      <c r="U152" s="160">
        <v>5596</v>
      </c>
      <c r="V152" s="144">
        <v>0</v>
      </c>
      <c r="W152" s="144">
        <v>0</v>
      </c>
      <c r="X152" s="144">
        <v>0</v>
      </c>
      <c r="Y152" s="160">
        <v>1505</v>
      </c>
      <c r="Z152" s="160">
        <v>-367</v>
      </c>
      <c r="AA152" s="250">
        <v>0</v>
      </c>
      <c r="AB152" s="160">
        <v>0</v>
      </c>
      <c r="AC152" s="160">
        <v>6777</v>
      </c>
      <c r="AD152" s="160">
        <v>2269</v>
      </c>
      <c r="AE152" s="160">
        <v>1524</v>
      </c>
      <c r="AF152" s="160">
        <v>-692.47</v>
      </c>
      <c r="AG152" s="43">
        <f>+SUM(M152:AF152)</f>
        <v>32597.93</v>
      </c>
      <c r="AH152" s="43">
        <f t="shared" si="271"/>
        <v>24454.400000000001</v>
      </c>
      <c r="AI152" s="43">
        <f t="shared" si="271"/>
        <v>9264</v>
      </c>
      <c r="AJ152" s="144">
        <v>0</v>
      </c>
      <c r="AK152" s="144">
        <v>0</v>
      </c>
      <c r="AL152" s="160">
        <v>0</v>
      </c>
      <c r="AM152" s="43">
        <f>+SUM(AJ152:AL152)</f>
        <v>0</v>
      </c>
      <c r="AN152" s="62">
        <f>+AM152+AG152+L152</f>
        <v>399063.93</v>
      </c>
      <c r="AQ152" s="43">
        <f t="shared" si="272"/>
        <v>8513.25</v>
      </c>
      <c r="AR152" s="43">
        <f t="shared" si="273"/>
        <v>1629.8965000000001</v>
      </c>
      <c r="AS152" s="43">
        <f t="shared" si="273"/>
        <v>4890.88</v>
      </c>
      <c r="AT152" s="43">
        <f t="shared" si="273"/>
        <v>617.6</v>
      </c>
      <c r="AU152" s="43">
        <f t="shared" si="274"/>
        <v>0</v>
      </c>
      <c r="AV152" s="44">
        <f t="shared" si="274"/>
        <v>12873.03</v>
      </c>
      <c r="AW152" s="122"/>
      <c r="AX152" s="43">
        <f>MEDIAN($D152:$K152)</f>
        <v>14075.5</v>
      </c>
      <c r="AY152" s="43">
        <f>MEDIAN($M152:$AF152)</f>
        <v>0</v>
      </c>
      <c r="AZ152" s="43">
        <f t="shared" si="275"/>
        <v>297</v>
      </c>
      <c r="BA152" s="43">
        <f t="shared" si="276"/>
        <v>0</v>
      </c>
      <c r="BB152" s="43">
        <f t="shared" si="277"/>
        <v>0</v>
      </c>
      <c r="BC152" s="62">
        <f t="shared" si="278"/>
        <v>0</v>
      </c>
    </row>
    <row r="153" spans="1:55" s="204" customFormat="1">
      <c r="A153" s="199" t="s">
        <v>183</v>
      </c>
      <c r="B153" s="200"/>
      <c r="C153" s="201"/>
      <c r="D153" s="144">
        <v>0</v>
      </c>
      <c r="E153" s="160">
        <v>0</v>
      </c>
      <c r="F153" s="160">
        <v>0</v>
      </c>
      <c r="G153" s="160">
        <v>0</v>
      </c>
      <c r="H153" s="144">
        <v>0</v>
      </c>
      <c r="I153" s="144">
        <v>0</v>
      </c>
      <c r="J153" s="160">
        <v>0</v>
      </c>
      <c r="K153" s="144">
        <v>0</v>
      </c>
      <c r="L153" s="43"/>
      <c r="M153" s="160">
        <v>0</v>
      </c>
      <c r="N153" s="160">
        <v>0</v>
      </c>
      <c r="O153" s="160">
        <v>0</v>
      </c>
      <c r="P153" s="160">
        <v>0</v>
      </c>
      <c r="Q153" s="160">
        <v>0</v>
      </c>
      <c r="R153" s="160">
        <v>0</v>
      </c>
      <c r="S153" s="160">
        <v>0</v>
      </c>
      <c r="T153" s="160">
        <v>0</v>
      </c>
      <c r="U153" s="160">
        <v>0</v>
      </c>
      <c r="V153" s="144">
        <v>0</v>
      </c>
      <c r="W153" s="144">
        <v>0</v>
      </c>
      <c r="X153" s="144">
        <v>0</v>
      </c>
      <c r="Y153" s="160">
        <v>0</v>
      </c>
      <c r="Z153" s="160">
        <v>0</v>
      </c>
      <c r="AA153" s="250">
        <v>0</v>
      </c>
      <c r="AB153" s="160">
        <v>0</v>
      </c>
      <c r="AC153" s="160">
        <v>0</v>
      </c>
      <c r="AD153" s="160">
        <v>0</v>
      </c>
      <c r="AE153" s="160">
        <v>0</v>
      </c>
      <c r="AF153" s="160">
        <v>0</v>
      </c>
      <c r="AG153" s="43">
        <f>+SUM(M153:AF153)</f>
        <v>0</v>
      </c>
      <c r="AH153" s="43">
        <f t="shared" si="271"/>
        <v>0</v>
      </c>
      <c r="AI153" s="43">
        <f t="shared" si="271"/>
        <v>0</v>
      </c>
      <c r="AJ153" s="144">
        <v>0</v>
      </c>
      <c r="AK153" s="144">
        <v>0</v>
      </c>
      <c r="AL153" s="160">
        <v>0</v>
      </c>
      <c r="AM153" s="43">
        <f>+SUM(AJ153:AL153)</f>
        <v>0</v>
      </c>
      <c r="AN153" s="62">
        <f>+AM153+AG153+L153</f>
        <v>0</v>
      </c>
      <c r="AQ153" s="43">
        <f t="shared" si="272"/>
        <v>0</v>
      </c>
      <c r="AR153" s="43">
        <f t="shared" si="273"/>
        <v>0</v>
      </c>
      <c r="AS153" s="43">
        <f t="shared" si="273"/>
        <v>0</v>
      </c>
      <c r="AT153" s="43">
        <f t="shared" si="273"/>
        <v>0</v>
      </c>
      <c r="AU153" s="43">
        <f t="shared" si="274"/>
        <v>0</v>
      </c>
      <c r="AV153" s="44">
        <f t="shared" si="274"/>
        <v>0</v>
      </c>
      <c r="AW153" s="122"/>
      <c r="AX153" s="43">
        <f>MEDIAN($D153:$K153)</f>
        <v>0</v>
      </c>
      <c r="AY153" s="43">
        <f>MEDIAN($M153:$AF153)</f>
        <v>0</v>
      </c>
      <c r="AZ153" s="43">
        <f t="shared" si="275"/>
        <v>0</v>
      </c>
      <c r="BA153" s="43">
        <f t="shared" si="276"/>
        <v>0</v>
      </c>
      <c r="BB153" s="43">
        <f t="shared" si="277"/>
        <v>0</v>
      </c>
      <c r="BC153" s="62">
        <f t="shared" si="278"/>
        <v>0</v>
      </c>
    </row>
    <row r="154" spans="1:55" s="204" customFormat="1">
      <c r="A154" s="199" t="s">
        <v>125</v>
      </c>
      <c r="B154" s="200"/>
      <c r="C154" s="201"/>
      <c r="D154" s="144">
        <v>-2497</v>
      </c>
      <c r="E154" s="160">
        <v>0</v>
      </c>
      <c r="F154" s="160">
        <v>0</v>
      </c>
      <c r="G154" s="160">
        <v>0</v>
      </c>
      <c r="H154" s="144">
        <v>50</v>
      </c>
      <c r="I154" s="144">
        <v>0</v>
      </c>
      <c r="J154" s="160">
        <v>0</v>
      </c>
      <c r="K154" s="144">
        <v>0</v>
      </c>
      <c r="L154" s="43">
        <f>+SUM(D154:K154)</f>
        <v>-2447</v>
      </c>
      <c r="M154" s="160">
        <v>0</v>
      </c>
      <c r="N154" s="160">
        <v>-187</v>
      </c>
      <c r="O154" s="160">
        <v>0</v>
      </c>
      <c r="P154" s="160">
        <v>0</v>
      </c>
      <c r="Q154" s="160">
        <v>0</v>
      </c>
      <c r="R154" s="160">
        <v>0</v>
      </c>
      <c r="S154" s="160">
        <v>0</v>
      </c>
      <c r="T154" s="160">
        <v>0</v>
      </c>
      <c r="U154" s="160">
        <v>-7</v>
      </c>
      <c r="V154" s="144">
        <v>0</v>
      </c>
      <c r="W154" s="144">
        <v>0</v>
      </c>
      <c r="X154" s="144">
        <v>0</v>
      </c>
      <c r="Y154" s="160">
        <v>0</v>
      </c>
      <c r="Z154" s="160">
        <v>0</v>
      </c>
      <c r="AA154" s="250">
        <v>0</v>
      </c>
      <c r="AB154" s="160">
        <v>0</v>
      </c>
      <c r="AC154" s="160">
        <v>0</v>
      </c>
      <c r="AD154" s="160">
        <v>0</v>
      </c>
      <c r="AE154" s="160">
        <v>0</v>
      </c>
      <c r="AF154" s="160">
        <v>0</v>
      </c>
      <c r="AG154" s="43">
        <f>+SUM(M154:AF154)</f>
        <v>-194</v>
      </c>
      <c r="AH154" s="43">
        <f t="shared" si="271"/>
        <v>0</v>
      </c>
      <c r="AI154" s="43">
        <f t="shared" si="271"/>
        <v>-7</v>
      </c>
      <c r="AJ154" s="144">
        <v>62</v>
      </c>
      <c r="AK154" s="144">
        <v>0</v>
      </c>
      <c r="AL154" s="160">
        <v>5000</v>
      </c>
      <c r="AM154" s="43">
        <f>+SUM(AJ154:AL154)</f>
        <v>5062</v>
      </c>
      <c r="AN154" s="62">
        <f>+AM154+AG154+L154</f>
        <v>2421</v>
      </c>
      <c r="AQ154" s="43">
        <f t="shared" si="272"/>
        <v>0</v>
      </c>
      <c r="AR154" s="43">
        <f t="shared" si="273"/>
        <v>-9.6999999999999993</v>
      </c>
      <c r="AS154" s="43">
        <f t="shared" si="273"/>
        <v>0</v>
      </c>
      <c r="AT154" s="43">
        <f t="shared" si="273"/>
        <v>-0.46666666666666667</v>
      </c>
      <c r="AU154" s="43">
        <f t="shared" si="274"/>
        <v>1687.3333333333333</v>
      </c>
      <c r="AV154" s="44">
        <f t="shared" si="274"/>
        <v>78.096774193548384</v>
      </c>
      <c r="AW154" s="122"/>
      <c r="AX154" s="43">
        <f>MEDIAN($D154:$K154)</f>
        <v>0</v>
      </c>
      <c r="AY154" s="43">
        <f>MEDIAN($M154:$AF154)</f>
        <v>0</v>
      </c>
      <c r="AZ154" s="43">
        <f t="shared" si="275"/>
        <v>0</v>
      </c>
      <c r="BA154" s="43">
        <f t="shared" si="276"/>
        <v>0</v>
      </c>
      <c r="BB154" s="43">
        <f t="shared" si="277"/>
        <v>62</v>
      </c>
      <c r="BC154" s="62">
        <f t="shared" si="27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44"/>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79">SUM(D149:D155)</f>
        <v>168517</v>
      </c>
      <c r="E156" s="280">
        <f t="shared" si="279"/>
        <v>156591</v>
      </c>
      <c r="F156" s="280">
        <f t="shared" si="279"/>
        <v>594742</v>
      </c>
      <c r="G156" s="280">
        <f t="shared" si="279"/>
        <v>1015084</v>
      </c>
      <c r="H156" s="280">
        <f t="shared" si="279"/>
        <v>508152</v>
      </c>
      <c r="I156" s="280">
        <f t="shared" si="279"/>
        <v>758561</v>
      </c>
      <c r="J156" s="280">
        <f t="shared" si="279"/>
        <v>234984</v>
      </c>
      <c r="K156" s="280">
        <f t="shared" si="279"/>
        <v>521326</v>
      </c>
      <c r="L156" s="42">
        <f>+SUM(D156:K156)</f>
        <v>3957957</v>
      </c>
      <c r="M156" s="280">
        <f t="shared" ref="M156:X156" si="280">SUM(M149:M155)</f>
        <v>27895</v>
      </c>
      <c r="N156" s="280">
        <f t="shared" si="280"/>
        <v>39288</v>
      </c>
      <c r="O156" s="280">
        <f t="shared" si="280"/>
        <v>105033</v>
      </c>
      <c r="P156" s="280">
        <f t="shared" si="280"/>
        <v>59369</v>
      </c>
      <c r="Q156" s="280">
        <f t="shared" si="280"/>
        <v>109451</v>
      </c>
      <c r="R156" s="280">
        <f t="shared" si="280"/>
        <v>41592</v>
      </c>
      <c r="S156" s="280">
        <f t="shared" si="280"/>
        <v>23039</v>
      </c>
      <c r="T156" s="280">
        <f t="shared" si="280"/>
        <v>60750.400000000001</v>
      </c>
      <c r="U156" s="280">
        <f t="shared" si="280"/>
        <v>44982</v>
      </c>
      <c r="V156" s="280">
        <f t="shared" si="280"/>
        <v>15485</v>
      </c>
      <c r="W156" s="280">
        <f t="shared" si="280"/>
        <v>20279</v>
      </c>
      <c r="X156" s="280">
        <f t="shared" si="280"/>
        <v>6986</v>
      </c>
      <c r="Y156" s="280">
        <f t="shared" ref="Y156:AF156" si="281">SUM(Y149:Y155)</f>
        <v>46334</v>
      </c>
      <c r="Z156" s="280">
        <f t="shared" si="281"/>
        <v>108550</v>
      </c>
      <c r="AA156" s="280">
        <f t="shared" si="281"/>
        <v>88752</v>
      </c>
      <c r="AB156" s="280">
        <f t="shared" si="281"/>
        <v>29334</v>
      </c>
      <c r="AC156" s="280">
        <f t="shared" si="281"/>
        <v>102866</v>
      </c>
      <c r="AD156" s="280">
        <f t="shared" si="281"/>
        <v>31762</v>
      </c>
      <c r="AE156" s="280">
        <f t="shared" si="281"/>
        <v>12134</v>
      </c>
      <c r="AF156" s="280">
        <f t="shared" si="281"/>
        <v>47616.544999999998</v>
      </c>
      <c r="AG156" s="42">
        <f>+SUM(M156:AF156)</f>
        <v>1021497.9450000001</v>
      </c>
      <c r="AH156" s="42">
        <f>AC156+AD156+Z156+T156+O156</f>
        <v>408961.4</v>
      </c>
      <c r="AI156" s="42">
        <f>AD156+AE156+AA156+U156+P156</f>
        <v>236999</v>
      </c>
      <c r="AJ156" s="280">
        <f>SUM(AJ149:AJ155)</f>
        <v>100296</v>
      </c>
      <c r="AK156" s="280">
        <f>SUM(AK149:AK155)</f>
        <v>19902</v>
      </c>
      <c r="AL156" s="280">
        <f>SUM(AL149:AL155)</f>
        <v>21249</v>
      </c>
      <c r="AM156" s="42">
        <f>+SUM(AJ156:AL156)</f>
        <v>141447</v>
      </c>
      <c r="AN156" s="281">
        <f>+AM156+AG156+L156</f>
        <v>5120901.9450000003</v>
      </c>
      <c r="AQ156" s="42">
        <f>K156/AQ$5</f>
        <v>65165.75</v>
      </c>
      <c r="AR156" s="42">
        <f>AG156/AR$5</f>
        <v>51074.897250000002</v>
      </c>
      <c r="AS156" s="42">
        <f>AH156/AS$5</f>
        <v>81792.28</v>
      </c>
      <c r="AT156" s="42">
        <f>AI156/AT$5</f>
        <v>15799.933333333332</v>
      </c>
      <c r="AU156" s="42">
        <f>AM156/AU$5</f>
        <v>47149</v>
      </c>
      <c r="AV156" s="281">
        <f>AN156/AV$5</f>
        <v>165190.38532258067</v>
      </c>
      <c r="AW156" s="122"/>
      <c r="AX156" s="42">
        <f>MEDIAN($D156:$K156)</f>
        <v>514739</v>
      </c>
      <c r="AY156" s="42">
        <f>MEDIAN($M156:$AF156)</f>
        <v>43287</v>
      </c>
      <c r="AZ156" s="42">
        <f>MEDIAN($AC156,$AD156,$Z156,$T156,$O156,Q156,AF156)</f>
        <v>102866</v>
      </c>
      <c r="BA156" s="42">
        <f>MEDIAN(M156,N156,P156,R156,S156,U156,V156,Y156,AA156,AB156,AE156,W156,X156)</f>
        <v>29334</v>
      </c>
      <c r="BB156" s="42">
        <f t="shared" ref="BB156" si="282">MEDIAN($AJ156:$AL156)</f>
        <v>21249</v>
      </c>
      <c r="BC156" s="281">
        <f>MEDIAN(D156:K156,M156:AF156,AJ156:AL156)</f>
        <v>59369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2005</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84728</v>
      </c>
      <c r="E165" s="160">
        <v>15489</v>
      </c>
      <c r="F165" s="160">
        <v>139046</v>
      </c>
      <c r="G165" s="160">
        <v>237613</v>
      </c>
      <c r="H165" s="144">
        <v>82310</v>
      </c>
      <c r="I165" s="144">
        <v>158383</v>
      </c>
      <c r="J165" s="160">
        <v>68486</v>
      </c>
      <c r="K165" s="144">
        <v>96764</v>
      </c>
      <c r="L165" s="43">
        <f t="shared" ref="L165:L170" si="283">+SUM(D165:K165)</f>
        <v>882819</v>
      </c>
      <c r="M165" s="160">
        <v>21382</v>
      </c>
      <c r="N165" s="160">
        <v>19836</v>
      </c>
      <c r="O165" s="160">
        <v>37149</v>
      </c>
      <c r="P165" s="160">
        <v>18718</v>
      </c>
      <c r="Q165" s="160">
        <v>38860</v>
      </c>
      <c r="R165" s="160">
        <v>11816</v>
      </c>
      <c r="S165" s="160">
        <v>26789</v>
      </c>
      <c r="T165" s="160">
        <v>25305.9</v>
      </c>
      <c r="U165" s="160">
        <v>28820</v>
      </c>
      <c r="V165" s="144">
        <v>21843</v>
      </c>
      <c r="W165" s="144">
        <v>4765</v>
      </c>
      <c r="X165" s="144">
        <v>5494</v>
      </c>
      <c r="Y165" s="160">
        <v>43945</v>
      </c>
      <c r="Z165" s="160">
        <v>52286</v>
      </c>
      <c r="AA165" s="250">
        <v>33739</v>
      </c>
      <c r="AB165" s="160">
        <v>16446</v>
      </c>
      <c r="AC165" s="160">
        <v>43044</v>
      </c>
      <c r="AD165" s="160">
        <v>0</v>
      </c>
      <c r="AE165" s="160">
        <v>10047</v>
      </c>
      <c r="AF165" s="160">
        <v>19270.559000000001</v>
      </c>
      <c r="AG165" s="43">
        <f t="shared" ref="AG165:AG170" si="284">+SUM(M165:AF165)</f>
        <v>479555.45900000003</v>
      </c>
      <c r="AH165" s="43">
        <f t="shared" ref="AH165:AI170" si="285">AC165+AD165+Z165+T165+O165</f>
        <v>157784.9</v>
      </c>
      <c r="AI165" s="43">
        <f t="shared" si="285"/>
        <v>91324</v>
      </c>
      <c r="AJ165" s="144">
        <v>147169</v>
      </c>
      <c r="AK165" s="144">
        <v>11057</v>
      </c>
      <c r="AL165" s="160">
        <v>16033</v>
      </c>
      <c r="AM165" s="43">
        <f t="shared" ref="AM165:AM170" si="286">+SUM(AJ165:AL165)</f>
        <v>174259</v>
      </c>
      <c r="AN165" s="44">
        <f t="shared" ref="AN165:AN170" si="287">+AM165+AG165+L165</f>
        <v>1536633.459</v>
      </c>
      <c r="AQ165" s="43">
        <f t="shared" ref="AQ165:AQ169" si="288">K165/AQ$5</f>
        <v>12095.5</v>
      </c>
      <c r="AR165" s="43">
        <f t="shared" ref="AR165:AT169" si="289">AG165/AR$5</f>
        <v>23977.772950000002</v>
      </c>
      <c r="AS165" s="43">
        <f t="shared" si="289"/>
        <v>31556.98</v>
      </c>
      <c r="AT165" s="43">
        <f t="shared" si="289"/>
        <v>6088.2666666666664</v>
      </c>
      <c r="AU165" s="43">
        <f t="shared" ref="AU165:AV169" si="290">AM165/AU$5</f>
        <v>58086.333333333336</v>
      </c>
      <c r="AV165" s="44">
        <f t="shared" si="290"/>
        <v>49568.821258064519</v>
      </c>
      <c r="AW165" s="122"/>
      <c r="AX165" s="43">
        <f t="shared" ref="AX165:AX170" si="291">MEDIAN($D165:$K165)</f>
        <v>90746</v>
      </c>
      <c r="AY165" s="43">
        <f t="shared" ref="AY165:AY170" si="292">MEDIAN($M165:$AF165)</f>
        <v>21612.5</v>
      </c>
      <c r="AZ165" s="43">
        <f t="shared" ref="AZ165:AZ170" si="293">MEDIAN($AC165,$AD165,$Z165,$T165,$O165,Q165,AF165)</f>
        <v>37149</v>
      </c>
      <c r="BA165" s="43">
        <f t="shared" ref="BA165:BA170" si="294">MEDIAN(M165,N165,P165,R165,S165,U165,V165,Y165,AA165,AB165,AE165,W165,X165)</f>
        <v>19836</v>
      </c>
      <c r="BB165" s="43">
        <f t="shared" ref="BB165:BB170" si="295">MEDIAN($AJ165:$AL165)</f>
        <v>16033</v>
      </c>
      <c r="BC165" s="44">
        <f t="shared" ref="BC165:BC170" si="296">MEDIAN(D165:K165,M165:AF165,AJ165:AL165)</f>
        <v>26789</v>
      </c>
    </row>
    <row r="166" spans="1:55" s="204" customFormat="1">
      <c r="A166" s="199"/>
      <c r="B166" s="200"/>
      <c r="C166" s="201" t="s">
        <v>178</v>
      </c>
      <c r="D166" s="144">
        <v>81411</v>
      </c>
      <c r="E166" s="160">
        <v>26031</v>
      </c>
      <c r="F166" s="160">
        <v>135489</v>
      </c>
      <c r="G166" s="160">
        <v>171453</v>
      </c>
      <c r="H166" s="144">
        <v>70871</v>
      </c>
      <c r="I166" s="144">
        <v>94189</v>
      </c>
      <c r="J166" s="160">
        <v>68165</v>
      </c>
      <c r="K166" s="144">
        <v>81735</v>
      </c>
      <c r="L166" s="43">
        <f t="shared" si="283"/>
        <v>729344</v>
      </c>
      <c r="M166" s="160">
        <v>3669</v>
      </c>
      <c r="N166" s="160">
        <v>6561</v>
      </c>
      <c r="O166" s="160">
        <v>23711</v>
      </c>
      <c r="P166" s="160">
        <v>9468</v>
      </c>
      <c r="Q166" s="160">
        <v>41217</v>
      </c>
      <c r="R166" s="160">
        <v>5020</v>
      </c>
      <c r="S166" s="160">
        <v>4468</v>
      </c>
      <c r="T166" s="160">
        <v>15119.1</v>
      </c>
      <c r="U166" s="160">
        <v>3051</v>
      </c>
      <c r="V166" s="144">
        <v>3468</v>
      </c>
      <c r="W166" s="144">
        <v>4679</v>
      </c>
      <c r="X166" s="144">
        <v>393</v>
      </c>
      <c r="Y166" s="160">
        <v>13406</v>
      </c>
      <c r="Z166" s="160">
        <v>51633</v>
      </c>
      <c r="AA166" s="250">
        <v>12830</v>
      </c>
      <c r="AB166" s="160">
        <v>6961</v>
      </c>
      <c r="AC166" s="160">
        <v>20090</v>
      </c>
      <c r="AD166" s="160">
        <v>0</v>
      </c>
      <c r="AE166" s="160">
        <v>9137</v>
      </c>
      <c r="AF166" s="160">
        <v>17630.342000000001</v>
      </c>
      <c r="AG166" s="43">
        <f t="shared" si="284"/>
        <v>252511.44200000001</v>
      </c>
      <c r="AH166" s="43">
        <f t="shared" si="285"/>
        <v>110553.1</v>
      </c>
      <c r="AI166" s="43">
        <f t="shared" si="285"/>
        <v>34486</v>
      </c>
      <c r="AJ166" s="144">
        <v>5383</v>
      </c>
      <c r="AK166" s="144">
        <v>6942</v>
      </c>
      <c r="AL166" s="160">
        <v>1558</v>
      </c>
      <c r="AM166" s="43">
        <f t="shared" si="286"/>
        <v>13883</v>
      </c>
      <c r="AN166" s="44">
        <f t="shared" si="287"/>
        <v>995738.44200000004</v>
      </c>
      <c r="AQ166" s="43">
        <f t="shared" si="288"/>
        <v>10216.875</v>
      </c>
      <c r="AR166" s="43">
        <f t="shared" si="289"/>
        <v>12625.572100000001</v>
      </c>
      <c r="AS166" s="43">
        <f t="shared" si="289"/>
        <v>22110.620000000003</v>
      </c>
      <c r="AT166" s="43">
        <f t="shared" si="289"/>
        <v>2299.0666666666666</v>
      </c>
      <c r="AU166" s="43">
        <f t="shared" si="290"/>
        <v>4627.666666666667</v>
      </c>
      <c r="AV166" s="44">
        <f t="shared" si="290"/>
        <v>32120.594903225807</v>
      </c>
      <c r="AW166" s="122"/>
      <c r="AX166" s="43">
        <f t="shared" si="291"/>
        <v>81573</v>
      </c>
      <c r="AY166" s="43">
        <f t="shared" si="292"/>
        <v>8049</v>
      </c>
      <c r="AZ166" s="43">
        <f t="shared" si="293"/>
        <v>20090</v>
      </c>
      <c r="BA166" s="43">
        <f t="shared" si="294"/>
        <v>5020</v>
      </c>
      <c r="BB166" s="43">
        <f t="shared" si="295"/>
        <v>5383</v>
      </c>
      <c r="BC166" s="44">
        <f t="shared" si="296"/>
        <v>12830</v>
      </c>
    </row>
    <row r="167" spans="1:55" s="204" customFormat="1">
      <c r="A167" s="199"/>
      <c r="B167" s="200"/>
      <c r="C167" s="201" t="s">
        <v>177</v>
      </c>
      <c r="D167" s="144">
        <v>20670</v>
      </c>
      <c r="E167" s="160">
        <v>37540</v>
      </c>
      <c r="F167" s="160">
        <v>71036</v>
      </c>
      <c r="G167" s="160">
        <v>223650</v>
      </c>
      <c r="H167" s="144">
        <v>5476</v>
      </c>
      <c r="I167" s="144">
        <v>124096</v>
      </c>
      <c r="J167" s="160">
        <v>36343</v>
      </c>
      <c r="K167" s="144">
        <v>55738</v>
      </c>
      <c r="L167" s="43">
        <f t="shared" si="283"/>
        <v>574549</v>
      </c>
      <c r="M167" s="160">
        <v>261</v>
      </c>
      <c r="N167" s="160">
        <v>2002</v>
      </c>
      <c r="O167" s="160">
        <v>6656</v>
      </c>
      <c r="P167" s="160">
        <v>3434</v>
      </c>
      <c r="Q167" s="160">
        <v>0</v>
      </c>
      <c r="R167" s="160">
        <v>5060</v>
      </c>
      <c r="S167" s="160">
        <v>0</v>
      </c>
      <c r="T167" s="160">
        <v>3229.9</v>
      </c>
      <c r="U167" s="160">
        <v>1660</v>
      </c>
      <c r="V167" s="144">
        <v>934</v>
      </c>
      <c r="W167" s="144">
        <v>20</v>
      </c>
      <c r="X167" s="144">
        <v>906</v>
      </c>
      <c r="Y167" s="160">
        <v>4618</v>
      </c>
      <c r="Z167" s="160">
        <v>9584</v>
      </c>
      <c r="AA167" s="250">
        <v>8219</v>
      </c>
      <c r="AB167" s="160">
        <v>0</v>
      </c>
      <c r="AC167" s="160">
        <v>1071</v>
      </c>
      <c r="AD167" s="160">
        <v>38571</v>
      </c>
      <c r="AE167" s="160">
        <v>0</v>
      </c>
      <c r="AF167" s="160">
        <v>3632.8249999999998</v>
      </c>
      <c r="AG167" s="43">
        <f t="shared" si="284"/>
        <v>89858.724999999991</v>
      </c>
      <c r="AH167" s="43">
        <f t="shared" si="285"/>
        <v>59111.9</v>
      </c>
      <c r="AI167" s="43">
        <f t="shared" si="285"/>
        <v>51884</v>
      </c>
      <c r="AJ167" s="144">
        <v>0</v>
      </c>
      <c r="AK167" s="144">
        <v>2298</v>
      </c>
      <c r="AL167" s="160">
        <v>172</v>
      </c>
      <c r="AM167" s="43">
        <f t="shared" si="286"/>
        <v>2470</v>
      </c>
      <c r="AN167" s="44">
        <f t="shared" si="287"/>
        <v>666877.72499999998</v>
      </c>
      <c r="AQ167" s="43">
        <f t="shared" si="288"/>
        <v>6967.25</v>
      </c>
      <c r="AR167" s="43">
        <f t="shared" si="289"/>
        <v>4492.9362499999997</v>
      </c>
      <c r="AS167" s="43">
        <f t="shared" si="289"/>
        <v>11822.380000000001</v>
      </c>
      <c r="AT167" s="43">
        <f t="shared" si="289"/>
        <v>3458.9333333333334</v>
      </c>
      <c r="AU167" s="43">
        <f t="shared" si="290"/>
        <v>823.33333333333337</v>
      </c>
      <c r="AV167" s="44">
        <f t="shared" si="290"/>
        <v>21512.184677419355</v>
      </c>
      <c r="AW167" s="122"/>
      <c r="AX167" s="43">
        <f t="shared" si="291"/>
        <v>46639</v>
      </c>
      <c r="AY167" s="43">
        <f t="shared" si="292"/>
        <v>1831</v>
      </c>
      <c r="AZ167" s="43">
        <f t="shared" si="293"/>
        <v>3632.8249999999998</v>
      </c>
      <c r="BA167" s="43">
        <f t="shared" si="294"/>
        <v>934</v>
      </c>
      <c r="BB167" s="43">
        <f t="shared" si="295"/>
        <v>172</v>
      </c>
      <c r="BC167" s="44">
        <f t="shared" si="296"/>
        <v>3434</v>
      </c>
    </row>
    <row r="168" spans="1:55" s="204" customFormat="1">
      <c r="A168" s="199"/>
      <c r="B168" s="200"/>
      <c r="C168" s="201" t="s">
        <v>176</v>
      </c>
      <c r="D168" s="144">
        <v>31</v>
      </c>
      <c r="E168" s="160">
        <v>2033</v>
      </c>
      <c r="F168" s="160">
        <v>5946</v>
      </c>
      <c r="G168" s="160">
        <v>9712</v>
      </c>
      <c r="H168" s="144">
        <v>3109</v>
      </c>
      <c r="I168" s="144">
        <v>4446</v>
      </c>
      <c r="J168" s="160">
        <v>2432</v>
      </c>
      <c r="K168" s="144">
        <v>3723</v>
      </c>
      <c r="L168" s="43">
        <f t="shared" si="283"/>
        <v>31432</v>
      </c>
      <c r="M168" s="160">
        <v>1141</v>
      </c>
      <c r="N168" s="160">
        <v>508</v>
      </c>
      <c r="O168" s="160">
        <v>1169</v>
      </c>
      <c r="P168" s="160">
        <v>467</v>
      </c>
      <c r="Q168" s="160">
        <v>2035</v>
      </c>
      <c r="R168" s="160">
        <v>862</v>
      </c>
      <c r="S168" s="160">
        <v>598</v>
      </c>
      <c r="T168" s="160">
        <v>92</v>
      </c>
      <c r="U168" s="160">
        <v>855</v>
      </c>
      <c r="V168" s="144">
        <v>864</v>
      </c>
      <c r="W168" s="144">
        <v>892</v>
      </c>
      <c r="X168" s="144">
        <v>419</v>
      </c>
      <c r="Y168" s="160">
        <v>1629</v>
      </c>
      <c r="Z168" s="160">
        <v>259</v>
      </c>
      <c r="AA168" s="250">
        <v>1921</v>
      </c>
      <c r="AB168" s="160">
        <v>195</v>
      </c>
      <c r="AC168" s="160">
        <v>1146</v>
      </c>
      <c r="AD168" s="160">
        <v>339</v>
      </c>
      <c r="AE168" s="160">
        <v>26</v>
      </c>
      <c r="AF168" s="160">
        <v>819.75900000000001</v>
      </c>
      <c r="AG168" s="43">
        <f t="shared" si="284"/>
        <v>16236.759</v>
      </c>
      <c r="AH168" s="43">
        <f t="shared" si="285"/>
        <v>3005</v>
      </c>
      <c r="AI168" s="43">
        <f t="shared" si="285"/>
        <v>3608</v>
      </c>
      <c r="AJ168" s="144">
        <v>1995</v>
      </c>
      <c r="AK168" s="144">
        <v>787</v>
      </c>
      <c r="AL168" s="160">
        <v>1008</v>
      </c>
      <c r="AM168" s="43">
        <f t="shared" si="286"/>
        <v>3790</v>
      </c>
      <c r="AN168" s="44">
        <f t="shared" si="287"/>
        <v>51458.758999999998</v>
      </c>
      <c r="AQ168" s="43">
        <f t="shared" si="288"/>
        <v>465.375</v>
      </c>
      <c r="AR168" s="43">
        <f t="shared" si="289"/>
        <v>811.83794999999998</v>
      </c>
      <c r="AS168" s="43">
        <f t="shared" si="289"/>
        <v>601</v>
      </c>
      <c r="AT168" s="43">
        <f t="shared" si="289"/>
        <v>240.53333333333333</v>
      </c>
      <c r="AU168" s="43">
        <f t="shared" si="290"/>
        <v>1263.3333333333333</v>
      </c>
      <c r="AV168" s="44">
        <f t="shared" si="290"/>
        <v>1659.9599677419353</v>
      </c>
      <c r="AW168" s="122"/>
      <c r="AX168" s="43">
        <f t="shared" si="291"/>
        <v>3416</v>
      </c>
      <c r="AY168" s="43">
        <f t="shared" si="292"/>
        <v>837.37950000000001</v>
      </c>
      <c r="AZ168" s="43">
        <f t="shared" si="293"/>
        <v>819.75900000000001</v>
      </c>
      <c r="BA168" s="43">
        <f t="shared" si="294"/>
        <v>855</v>
      </c>
      <c r="BB168" s="43">
        <f t="shared" si="295"/>
        <v>1008</v>
      </c>
      <c r="BC168" s="44">
        <f t="shared" si="296"/>
        <v>892</v>
      </c>
    </row>
    <row r="169" spans="1:55" s="204" customFormat="1">
      <c r="A169" s="199"/>
      <c r="B169" s="200"/>
      <c r="C169" s="201" t="s">
        <v>125</v>
      </c>
      <c r="D169" s="144">
        <v>3566</v>
      </c>
      <c r="E169" s="160">
        <v>0</v>
      </c>
      <c r="F169" s="160">
        <v>401</v>
      </c>
      <c r="G169" s="160">
        <v>25</v>
      </c>
      <c r="H169" s="144">
        <v>68301</v>
      </c>
      <c r="I169" s="144">
        <v>0</v>
      </c>
      <c r="J169" s="160">
        <v>388</v>
      </c>
      <c r="K169" s="144">
        <v>1065</v>
      </c>
      <c r="L169" s="43">
        <f t="shared" si="283"/>
        <v>73746</v>
      </c>
      <c r="M169" s="160">
        <v>0</v>
      </c>
      <c r="N169" s="160">
        <v>14</v>
      </c>
      <c r="O169" s="160">
        <v>0</v>
      </c>
      <c r="P169" s="160">
        <v>0</v>
      </c>
      <c r="Q169" s="160">
        <v>0</v>
      </c>
      <c r="R169" s="160">
        <v>12555</v>
      </c>
      <c r="S169" s="160">
        <v>1421</v>
      </c>
      <c r="T169" s="160">
        <v>0</v>
      </c>
      <c r="U169" s="160">
        <v>0</v>
      </c>
      <c r="V169" s="144">
        <v>0</v>
      </c>
      <c r="W169" s="144">
        <v>0</v>
      </c>
      <c r="X169" s="144">
        <v>0</v>
      </c>
      <c r="Y169" s="160">
        <v>0</v>
      </c>
      <c r="Z169" s="160">
        <v>0</v>
      </c>
      <c r="AA169" s="250">
        <v>0</v>
      </c>
      <c r="AB169" s="160">
        <v>3787</v>
      </c>
      <c r="AC169" s="160">
        <v>0</v>
      </c>
      <c r="AD169" s="160">
        <v>0</v>
      </c>
      <c r="AE169" s="160">
        <v>1</v>
      </c>
      <c r="AF169" s="160">
        <v>0</v>
      </c>
      <c r="AG169" s="43">
        <f t="shared" si="284"/>
        <v>17778</v>
      </c>
      <c r="AH169" s="43">
        <f t="shared" si="285"/>
        <v>0</v>
      </c>
      <c r="AI169" s="43">
        <f t="shared" si="285"/>
        <v>1</v>
      </c>
      <c r="AJ169" s="144">
        <v>-1964</v>
      </c>
      <c r="AK169" s="144">
        <v>-81</v>
      </c>
      <c r="AL169" s="160">
        <v>149</v>
      </c>
      <c r="AM169" s="43">
        <f>+SUM(AJ169:AL169)</f>
        <v>-1896</v>
      </c>
      <c r="AN169" s="44">
        <f t="shared" si="287"/>
        <v>89628</v>
      </c>
      <c r="AQ169" s="43">
        <f t="shared" si="288"/>
        <v>133.125</v>
      </c>
      <c r="AR169" s="43">
        <f t="shared" si="289"/>
        <v>888.9</v>
      </c>
      <c r="AS169" s="43">
        <f t="shared" si="289"/>
        <v>0</v>
      </c>
      <c r="AT169" s="43">
        <f t="shared" si="289"/>
        <v>6.6666666666666666E-2</v>
      </c>
      <c r="AU169" s="43">
        <f t="shared" si="290"/>
        <v>-632</v>
      </c>
      <c r="AV169" s="44">
        <f t="shared" si="290"/>
        <v>2891.2258064516127</v>
      </c>
      <c r="AW169" s="122"/>
      <c r="AX169" s="43">
        <f t="shared" si="291"/>
        <v>394.5</v>
      </c>
      <c r="AY169" s="43">
        <f t="shared" si="292"/>
        <v>0</v>
      </c>
      <c r="AZ169" s="43">
        <f t="shared" si="293"/>
        <v>0</v>
      </c>
      <c r="BA169" s="43">
        <f t="shared" si="294"/>
        <v>0</v>
      </c>
      <c r="BB169" s="43">
        <f t="shared" si="295"/>
        <v>-81</v>
      </c>
      <c r="BC169" s="44">
        <f t="shared" si="296"/>
        <v>0</v>
      </c>
    </row>
    <row r="170" spans="1:55" s="204" customFormat="1">
      <c r="A170" s="199"/>
      <c r="B170" s="200"/>
      <c r="C170" s="210" t="s">
        <v>158</v>
      </c>
      <c r="D170" s="252">
        <f t="shared" ref="D170:K170" si="297">SUM(D165:D169)</f>
        <v>190406</v>
      </c>
      <c r="E170" s="252">
        <f t="shared" si="297"/>
        <v>81093</v>
      </c>
      <c r="F170" s="252">
        <f t="shared" si="297"/>
        <v>351918</v>
      </c>
      <c r="G170" s="252">
        <f t="shared" si="297"/>
        <v>642453</v>
      </c>
      <c r="H170" s="252">
        <f t="shared" si="297"/>
        <v>230067</v>
      </c>
      <c r="I170" s="252">
        <f t="shared" si="297"/>
        <v>381114</v>
      </c>
      <c r="J170" s="252">
        <f t="shared" si="297"/>
        <v>175814</v>
      </c>
      <c r="K170" s="252">
        <f t="shared" si="297"/>
        <v>239025</v>
      </c>
      <c r="L170" s="45">
        <f t="shared" si="283"/>
        <v>2291890</v>
      </c>
      <c r="M170" s="252">
        <f t="shared" ref="M170:X170" si="298">SUM(M165:M169)</f>
        <v>26453</v>
      </c>
      <c r="N170" s="252">
        <f t="shared" si="298"/>
        <v>28921</v>
      </c>
      <c r="O170" s="252">
        <f t="shared" si="298"/>
        <v>68685</v>
      </c>
      <c r="P170" s="252">
        <f t="shared" si="298"/>
        <v>32087</v>
      </c>
      <c r="Q170" s="252">
        <f t="shared" si="298"/>
        <v>82112</v>
      </c>
      <c r="R170" s="252">
        <f t="shared" si="298"/>
        <v>35313</v>
      </c>
      <c r="S170" s="252">
        <f t="shared" si="298"/>
        <v>33276</v>
      </c>
      <c r="T170" s="252">
        <f t="shared" si="298"/>
        <v>43746.9</v>
      </c>
      <c r="U170" s="252">
        <f t="shared" si="298"/>
        <v>34386</v>
      </c>
      <c r="V170" s="252">
        <f t="shared" si="298"/>
        <v>27109</v>
      </c>
      <c r="W170" s="252">
        <f t="shared" si="298"/>
        <v>10356</v>
      </c>
      <c r="X170" s="252">
        <f t="shared" si="298"/>
        <v>7212</v>
      </c>
      <c r="Y170" s="252">
        <f t="shared" ref="Y170:AF170" si="299">SUM(Y165:Y169)</f>
        <v>63598</v>
      </c>
      <c r="Z170" s="252">
        <f t="shared" si="299"/>
        <v>113762</v>
      </c>
      <c r="AA170" s="252">
        <f t="shared" si="299"/>
        <v>56709</v>
      </c>
      <c r="AB170" s="252">
        <f t="shared" si="299"/>
        <v>27389</v>
      </c>
      <c r="AC170" s="252">
        <f t="shared" si="299"/>
        <v>65351</v>
      </c>
      <c r="AD170" s="252">
        <f t="shared" si="299"/>
        <v>38910</v>
      </c>
      <c r="AE170" s="252">
        <f t="shared" si="299"/>
        <v>19211</v>
      </c>
      <c r="AF170" s="252">
        <f t="shared" si="299"/>
        <v>41353.484999999993</v>
      </c>
      <c r="AG170" s="45">
        <f t="shared" si="284"/>
        <v>855940.38500000001</v>
      </c>
      <c r="AH170" s="45">
        <f t="shared" si="285"/>
        <v>330454.90000000002</v>
      </c>
      <c r="AI170" s="45">
        <f t="shared" si="285"/>
        <v>181303</v>
      </c>
      <c r="AJ170" s="252">
        <f>SUM(AJ165:AJ169)</f>
        <v>152583</v>
      </c>
      <c r="AK170" s="252">
        <f>SUM(AK165:AK169)</f>
        <v>21003</v>
      </c>
      <c r="AL170" s="252">
        <f>SUM(AL165:AL169)</f>
        <v>18920</v>
      </c>
      <c r="AM170" s="45">
        <f t="shared" si="286"/>
        <v>192506</v>
      </c>
      <c r="AN170" s="211">
        <f t="shared" si="287"/>
        <v>3340336.3849999998</v>
      </c>
      <c r="AQ170" s="45">
        <f>K170/AQ$5</f>
        <v>29878.125</v>
      </c>
      <c r="AR170" s="45">
        <f>AG170/AR$5</f>
        <v>42797.019249999998</v>
      </c>
      <c r="AS170" s="45">
        <f>AH170/AS$5</f>
        <v>66090.98000000001</v>
      </c>
      <c r="AT170" s="45">
        <f>AI170/AT$5</f>
        <v>12086.866666666667</v>
      </c>
      <c r="AU170" s="45">
        <f>AM170/AU$5</f>
        <v>64168.666666666664</v>
      </c>
      <c r="AV170" s="211">
        <f>AN170/AV$5</f>
        <v>107752.78661290322</v>
      </c>
      <c r="AW170" s="122"/>
      <c r="AX170" s="45">
        <f t="shared" si="291"/>
        <v>234546</v>
      </c>
      <c r="AY170" s="45">
        <f t="shared" si="292"/>
        <v>34849.5</v>
      </c>
      <c r="AZ170" s="45">
        <f t="shared" si="293"/>
        <v>65351</v>
      </c>
      <c r="BA170" s="45">
        <f t="shared" si="294"/>
        <v>28921</v>
      </c>
      <c r="BB170" s="45">
        <f t="shared" si="295"/>
        <v>21003</v>
      </c>
      <c r="BC170" s="211">
        <f t="shared" si="296"/>
        <v>43746.9</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158100</v>
      </c>
      <c r="E172" s="160">
        <v>70429</v>
      </c>
      <c r="F172" s="160">
        <v>306304</v>
      </c>
      <c r="G172" s="160">
        <v>532451</v>
      </c>
      <c r="H172" s="144">
        <v>169453</v>
      </c>
      <c r="I172" s="144">
        <v>320571</v>
      </c>
      <c r="J172" s="160">
        <v>154990</v>
      </c>
      <c r="K172" s="144">
        <v>206009</v>
      </c>
      <c r="L172" s="43">
        <f>+SUM(D172:K172)</f>
        <v>1918307</v>
      </c>
      <c r="M172" s="160">
        <v>21980</v>
      </c>
      <c r="N172" s="160">
        <v>24105</v>
      </c>
      <c r="O172" s="160">
        <v>65101</v>
      </c>
      <c r="P172" s="160">
        <v>27477</v>
      </c>
      <c r="Q172" s="160">
        <v>75411</v>
      </c>
      <c r="R172" s="160">
        <v>20101</v>
      </c>
      <c r="S172" s="160">
        <v>28272</v>
      </c>
      <c r="T172" s="160">
        <v>39145.300000000003</v>
      </c>
      <c r="U172" s="160">
        <v>28090</v>
      </c>
      <c r="V172" s="144">
        <v>18699</v>
      </c>
      <c r="W172" s="144">
        <v>17496</v>
      </c>
      <c r="X172" s="144">
        <v>7236</v>
      </c>
      <c r="Y172" s="160">
        <v>56879</v>
      </c>
      <c r="Z172" s="160">
        <v>103928</v>
      </c>
      <c r="AA172" s="250">
        <v>52336</v>
      </c>
      <c r="AB172" s="160">
        <v>24255</v>
      </c>
      <c r="AC172" s="160">
        <v>61565</v>
      </c>
      <c r="AD172" s="160">
        <v>36756</v>
      </c>
      <c r="AE172" s="160">
        <v>21968</v>
      </c>
      <c r="AF172" s="160">
        <v>39089.536</v>
      </c>
      <c r="AG172" s="43">
        <f>+SUM(M172:AF172)</f>
        <v>769889.83600000001</v>
      </c>
      <c r="AH172" s="43">
        <f t="shared" ref="AH172:AI176" si="300">AC172+AD172+Z172+T172+O172</f>
        <v>306495.3</v>
      </c>
      <c r="AI172" s="43">
        <f t="shared" si="300"/>
        <v>166627</v>
      </c>
      <c r="AJ172" s="144">
        <v>160025</v>
      </c>
      <c r="AK172" s="144">
        <v>18470</v>
      </c>
      <c r="AL172" s="160">
        <v>19181</v>
      </c>
      <c r="AM172" s="43">
        <f>+SUM(AJ172:AL172)</f>
        <v>197676</v>
      </c>
      <c r="AN172" s="44">
        <f>+AM172+AG172+L172</f>
        <v>2885872.8360000001</v>
      </c>
      <c r="AQ172" s="43">
        <f t="shared" ref="AQ172:AQ175" si="301">K172/AQ$5</f>
        <v>25751.125</v>
      </c>
      <c r="AR172" s="43">
        <f t="shared" ref="AR172:AT175" si="302">AG172/AR$5</f>
        <v>38494.491800000003</v>
      </c>
      <c r="AS172" s="43">
        <f t="shared" si="302"/>
        <v>61299.06</v>
      </c>
      <c r="AT172" s="43">
        <f t="shared" si="302"/>
        <v>11108.466666666667</v>
      </c>
      <c r="AU172" s="43">
        <f t="shared" ref="AU172:AV175" si="303">AM172/AU$5</f>
        <v>65892</v>
      </c>
      <c r="AV172" s="44">
        <f t="shared" si="303"/>
        <v>93092.67212903226</v>
      </c>
      <c r="AW172" s="122"/>
      <c r="AX172" s="43">
        <f>MEDIAN($D172:$K172)</f>
        <v>187731</v>
      </c>
      <c r="AY172" s="43">
        <f>MEDIAN($M172:$AF172)</f>
        <v>28181</v>
      </c>
      <c r="AZ172" s="43">
        <f t="shared" ref="AZ172:AZ176" si="304">MEDIAN($AC172,$AD172,$Z172,$T172,$O172,Q172,AF172)</f>
        <v>61565</v>
      </c>
      <c r="BA172" s="43">
        <f t="shared" ref="BA172:BA176" si="305">MEDIAN(M172,N172,P172,R172,S172,U172,V172,Y172,AA172,AB172,AE172,W172,X172)</f>
        <v>24105</v>
      </c>
      <c r="BB172" s="43">
        <f t="shared" ref="BB172:BB176" si="306">MEDIAN($AJ172:$AL172)</f>
        <v>19181</v>
      </c>
      <c r="BC172" s="44">
        <f t="shared" ref="BC172:BC176" si="307">MEDIAN(D172:K172,M172:AF172,AJ172:AL172)</f>
        <v>39145.300000000003</v>
      </c>
    </row>
    <row r="173" spans="1:55" s="204" customFormat="1">
      <c r="A173" s="199"/>
      <c r="B173" s="200"/>
      <c r="C173" s="201" t="s">
        <v>174</v>
      </c>
      <c r="D173" s="144">
        <v>8243</v>
      </c>
      <c r="E173" s="160">
        <v>56</v>
      </c>
      <c r="F173" s="160">
        <v>656</v>
      </c>
      <c r="G173" s="160">
        <v>58</v>
      </c>
      <c r="H173" s="144">
        <v>935</v>
      </c>
      <c r="I173" s="144">
        <v>0</v>
      </c>
      <c r="J173" s="160">
        <v>49</v>
      </c>
      <c r="K173" s="144">
        <v>0</v>
      </c>
      <c r="L173" s="43">
        <f>+SUM(D173:K173)</f>
        <v>9997</v>
      </c>
      <c r="M173" s="160">
        <v>0</v>
      </c>
      <c r="N173" s="160">
        <v>269</v>
      </c>
      <c r="O173" s="160">
        <v>1252</v>
      </c>
      <c r="P173" s="160">
        <v>128</v>
      </c>
      <c r="Q173" s="160">
        <v>0</v>
      </c>
      <c r="R173" s="160">
        <v>484</v>
      </c>
      <c r="S173" s="160">
        <v>70</v>
      </c>
      <c r="T173" s="160">
        <v>62.4</v>
      </c>
      <c r="U173" s="160">
        <v>0</v>
      </c>
      <c r="V173" s="144">
        <v>0</v>
      </c>
      <c r="W173" s="144">
        <v>0</v>
      </c>
      <c r="X173" s="144">
        <v>0</v>
      </c>
      <c r="Y173" s="160">
        <v>9</v>
      </c>
      <c r="Z173" s="160">
        <v>513</v>
      </c>
      <c r="AA173" s="250">
        <v>73</v>
      </c>
      <c r="AB173" s="160">
        <v>30</v>
      </c>
      <c r="AC173" s="160">
        <v>0</v>
      </c>
      <c r="AD173" s="160">
        <v>329</v>
      </c>
      <c r="AE173" s="160">
        <v>294</v>
      </c>
      <c r="AF173" s="160">
        <v>0</v>
      </c>
      <c r="AG173" s="43">
        <f>+SUM(M173:AF173)</f>
        <v>3513.4</v>
      </c>
      <c r="AH173" s="43">
        <f t="shared" si="300"/>
        <v>2156.4</v>
      </c>
      <c r="AI173" s="43">
        <f t="shared" si="300"/>
        <v>824</v>
      </c>
      <c r="AJ173" s="144">
        <v>360</v>
      </c>
      <c r="AK173" s="144">
        <v>15</v>
      </c>
      <c r="AL173" s="160">
        <v>0</v>
      </c>
      <c r="AM173" s="43">
        <f>+SUM(AJ173:AL173)</f>
        <v>375</v>
      </c>
      <c r="AN173" s="44">
        <f>+AM173+AG173+L173</f>
        <v>13885.4</v>
      </c>
      <c r="AQ173" s="43">
        <f t="shared" si="301"/>
        <v>0</v>
      </c>
      <c r="AR173" s="43">
        <f t="shared" si="302"/>
        <v>175.67000000000002</v>
      </c>
      <c r="AS173" s="43">
        <f t="shared" si="302"/>
        <v>431.28000000000003</v>
      </c>
      <c r="AT173" s="43">
        <f t="shared" si="302"/>
        <v>54.93333333333333</v>
      </c>
      <c r="AU173" s="43">
        <f t="shared" si="303"/>
        <v>125</v>
      </c>
      <c r="AV173" s="44">
        <f t="shared" si="303"/>
        <v>447.91612903225803</v>
      </c>
      <c r="AW173" s="122"/>
      <c r="AX173" s="43">
        <f>MEDIAN($D173:$K173)</f>
        <v>57</v>
      </c>
      <c r="AY173" s="43">
        <f>MEDIAN($M173:$AF173)</f>
        <v>46.2</v>
      </c>
      <c r="AZ173" s="43">
        <f t="shared" si="304"/>
        <v>62.4</v>
      </c>
      <c r="BA173" s="43">
        <f t="shared" si="305"/>
        <v>30</v>
      </c>
      <c r="BB173" s="43">
        <f t="shared" si="306"/>
        <v>15</v>
      </c>
      <c r="BC173" s="44">
        <f t="shared" si="307"/>
        <v>56</v>
      </c>
    </row>
    <row r="174" spans="1:55" s="204" customFormat="1">
      <c r="A174" s="199"/>
      <c r="B174" s="200"/>
      <c r="C174" s="201" t="s">
        <v>173</v>
      </c>
      <c r="D174" s="144">
        <v>2310</v>
      </c>
      <c r="E174" s="160">
        <v>-99</v>
      </c>
      <c r="F174" s="160">
        <v>17103</v>
      </c>
      <c r="G174" s="160">
        <v>1440</v>
      </c>
      <c r="H174" s="144">
        <v>-895</v>
      </c>
      <c r="I174" s="144">
        <v>0</v>
      </c>
      <c r="J174" s="160">
        <v>0</v>
      </c>
      <c r="K174" s="144">
        <v>0</v>
      </c>
      <c r="L174" s="43">
        <f>+SUM(D174:K174)</f>
        <v>19859</v>
      </c>
      <c r="M174" s="160">
        <v>297</v>
      </c>
      <c r="N174" s="160">
        <v>0</v>
      </c>
      <c r="O174" s="160">
        <v>-373</v>
      </c>
      <c r="P174" s="160">
        <v>0</v>
      </c>
      <c r="Q174" s="160">
        <v>400</v>
      </c>
      <c r="R174" s="160">
        <v>-262</v>
      </c>
      <c r="S174" s="160">
        <v>0</v>
      </c>
      <c r="T174" s="160">
        <v>50</v>
      </c>
      <c r="U174" s="160">
        <v>-340</v>
      </c>
      <c r="V174" s="144">
        <v>0</v>
      </c>
      <c r="W174" s="144">
        <v>13</v>
      </c>
      <c r="X174" s="144">
        <v>0</v>
      </c>
      <c r="Y174" s="160">
        <v>744</v>
      </c>
      <c r="Z174" s="160">
        <v>1774</v>
      </c>
      <c r="AA174" s="250">
        <v>54</v>
      </c>
      <c r="AB174" s="160">
        <v>-94</v>
      </c>
      <c r="AC174" s="160">
        <v>119</v>
      </c>
      <c r="AD174" s="160">
        <v>175</v>
      </c>
      <c r="AE174" s="160">
        <v>88</v>
      </c>
      <c r="AF174" s="160">
        <v>-259.48500000000001</v>
      </c>
      <c r="AG174" s="43">
        <f>+SUM(M174:AF174)</f>
        <v>2385.5149999999999</v>
      </c>
      <c r="AH174" s="43">
        <f t="shared" si="300"/>
        <v>1745</v>
      </c>
      <c r="AI174" s="43">
        <f t="shared" si="300"/>
        <v>-23</v>
      </c>
      <c r="AJ174" s="144">
        <v>0</v>
      </c>
      <c r="AK174" s="144">
        <v>0</v>
      </c>
      <c r="AL174" s="160">
        <v>8</v>
      </c>
      <c r="AM174" s="43">
        <f>+SUM(AJ174:AL174)</f>
        <v>8</v>
      </c>
      <c r="AN174" s="44">
        <f>+AM174+AG174+L174</f>
        <v>22252.514999999999</v>
      </c>
      <c r="AQ174" s="43">
        <f t="shared" si="301"/>
        <v>0</v>
      </c>
      <c r="AR174" s="43">
        <f t="shared" si="302"/>
        <v>119.27574999999999</v>
      </c>
      <c r="AS174" s="43">
        <f t="shared" si="302"/>
        <v>349</v>
      </c>
      <c r="AT174" s="43">
        <f t="shared" si="302"/>
        <v>-1.5333333333333334</v>
      </c>
      <c r="AU174" s="43">
        <f t="shared" si="303"/>
        <v>2.6666666666666665</v>
      </c>
      <c r="AV174" s="44">
        <f t="shared" si="303"/>
        <v>717.82306451612897</v>
      </c>
      <c r="AW174" s="122"/>
      <c r="AX174" s="43">
        <f>MEDIAN($D174:$K174)</f>
        <v>0</v>
      </c>
      <c r="AY174" s="43">
        <f>MEDIAN($M174:$AF174)</f>
        <v>6.5</v>
      </c>
      <c r="AZ174" s="43">
        <f t="shared" si="304"/>
        <v>119</v>
      </c>
      <c r="BA174" s="43">
        <f t="shared" si="305"/>
        <v>0</v>
      </c>
      <c r="BB174" s="43">
        <f t="shared" si="306"/>
        <v>0</v>
      </c>
      <c r="BC174" s="44">
        <f t="shared" si="307"/>
        <v>0</v>
      </c>
    </row>
    <row r="175" spans="1:55" s="204" customFormat="1">
      <c r="A175" s="199"/>
      <c r="B175" s="200"/>
      <c r="C175" s="201" t="s">
        <v>125</v>
      </c>
      <c r="D175" s="144">
        <v>0</v>
      </c>
      <c r="E175" s="160">
        <v>0</v>
      </c>
      <c r="F175" s="160">
        <v>0</v>
      </c>
      <c r="G175" s="160">
        <v>0</v>
      </c>
      <c r="H175" s="144">
        <v>4370</v>
      </c>
      <c r="I175" s="144">
        <v>0</v>
      </c>
      <c r="J175" s="160">
        <v>0</v>
      </c>
      <c r="K175" s="144">
        <v>0</v>
      </c>
      <c r="L175" s="43">
        <f>+SUM(D175:K175)</f>
        <v>4370</v>
      </c>
      <c r="M175" s="160">
        <v>0</v>
      </c>
      <c r="N175" s="160">
        <v>0</v>
      </c>
      <c r="O175" s="160">
        <v>0</v>
      </c>
      <c r="P175" s="160">
        <v>0</v>
      </c>
      <c r="Q175" s="160">
        <v>0</v>
      </c>
      <c r="R175" s="160">
        <v>11807</v>
      </c>
      <c r="S175" s="160">
        <v>0</v>
      </c>
      <c r="T175" s="160">
        <v>0</v>
      </c>
      <c r="U175" s="160">
        <v>0</v>
      </c>
      <c r="V175" s="144">
        <v>0</v>
      </c>
      <c r="W175" s="144">
        <v>0</v>
      </c>
      <c r="X175" s="144">
        <v>0</v>
      </c>
      <c r="Y175" s="160">
        <v>0</v>
      </c>
      <c r="Z175" s="160">
        <v>0</v>
      </c>
      <c r="AA175" s="250">
        <v>0</v>
      </c>
      <c r="AB175" s="160">
        <v>17</v>
      </c>
      <c r="AC175" s="160">
        <v>0</v>
      </c>
      <c r="AD175" s="160">
        <v>0</v>
      </c>
      <c r="AE175" s="160">
        <v>0</v>
      </c>
      <c r="AF175" s="160">
        <v>0</v>
      </c>
      <c r="AG175" s="43">
        <f>+SUM(M175:AF175)</f>
        <v>11824</v>
      </c>
      <c r="AH175" s="43">
        <f t="shared" si="300"/>
        <v>0</v>
      </c>
      <c r="AI175" s="43">
        <f t="shared" si="300"/>
        <v>0</v>
      </c>
      <c r="AJ175" s="144">
        <v>0</v>
      </c>
      <c r="AK175" s="144">
        <v>0</v>
      </c>
      <c r="AL175" s="160">
        <v>0</v>
      </c>
      <c r="AM175" s="43">
        <f>+SUM(AJ175:AL175)</f>
        <v>0</v>
      </c>
      <c r="AN175" s="44">
        <f>+AM175+AG175+L175</f>
        <v>16194</v>
      </c>
      <c r="AQ175" s="43">
        <f t="shared" si="301"/>
        <v>0</v>
      </c>
      <c r="AR175" s="43">
        <f t="shared" si="302"/>
        <v>591.20000000000005</v>
      </c>
      <c r="AS175" s="43">
        <f t="shared" si="302"/>
        <v>0</v>
      </c>
      <c r="AT175" s="43">
        <f t="shared" si="302"/>
        <v>0</v>
      </c>
      <c r="AU175" s="43">
        <f t="shared" si="303"/>
        <v>0</v>
      </c>
      <c r="AV175" s="44">
        <f t="shared" si="303"/>
        <v>522.38709677419354</v>
      </c>
      <c r="AW175" s="122"/>
      <c r="AX175" s="43">
        <f>MEDIAN($D175:$K175)</f>
        <v>0</v>
      </c>
      <c r="AY175" s="43">
        <f>MEDIAN($M175:$AF175)</f>
        <v>0</v>
      </c>
      <c r="AZ175" s="43">
        <f t="shared" si="304"/>
        <v>0</v>
      </c>
      <c r="BA175" s="43">
        <f t="shared" si="305"/>
        <v>0</v>
      </c>
      <c r="BB175" s="43">
        <f t="shared" si="306"/>
        <v>0</v>
      </c>
      <c r="BC175" s="44">
        <f t="shared" si="307"/>
        <v>0</v>
      </c>
    </row>
    <row r="176" spans="1:55" s="204" customFormat="1">
      <c r="A176" s="199"/>
      <c r="B176" s="200"/>
      <c r="C176" s="210" t="s">
        <v>158</v>
      </c>
      <c r="D176" s="252">
        <f t="shared" ref="D176:K176" si="308">SUM(D172:D175)</f>
        <v>168653</v>
      </c>
      <c r="E176" s="252">
        <f t="shared" si="308"/>
        <v>70386</v>
      </c>
      <c r="F176" s="252">
        <f t="shared" si="308"/>
        <v>324063</v>
      </c>
      <c r="G176" s="252">
        <f t="shared" si="308"/>
        <v>533949</v>
      </c>
      <c r="H176" s="252">
        <f t="shared" si="308"/>
        <v>173863</v>
      </c>
      <c r="I176" s="252">
        <f t="shared" si="308"/>
        <v>320571</v>
      </c>
      <c r="J176" s="252">
        <f t="shared" si="308"/>
        <v>155039</v>
      </c>
      <c r="K176" s="252">
        <f t="shared" si="308"/>
        <v>206009</v>
      </c>
      <c r="L176" s="45">
        <f>+SUM(D176:K176)</f>
        <v>1952533</v>
      </c>
      <c r="M176" s="252">
        <f t="shared" ref="M176:X176" si="309">SUM(M172:M175)</f>
        <v>22277</v>
      </c>
      <c r="N176" s="252">
        <f t="shared" si="309"/>
        <v>24374</v>
      </c>
      <c r="O176" s="252">
        <f t="shared" si="309"/>
        <v>65980</v>
      </c>
      <c r="P176" s="252">
        <f t="shared" si="309"/>
        <v>27605</v>
      </c>
      <c r="Q176" s="252">
        <f t="shared" si="309"/>
        <v>75811</v>
      </c>
      <c r="R176" s="252">
        <f t="shared" si="309"/>
        <v>32130</v>
      </c>
      <c r="S176" s="252">
        <f t="shared" si="309"/>
        <v>28342</v>
      </c>
      <c r="T176" s="252">
        <f t="shared" si="309"/>
        <v>39257.700000000004</v>
      </c>
      <c r="U176" s="252">
        <f t="shared" si="309"/>
        <v>27750</v>
      </c>
      <c r="V176" s="252">
        <f t="shared" si="309"/>
        <v>18699</v>
      </c>
      <c r="W176" s="252">
        <f t="shared" si="309"/>
        <v>17509</v>
      </c>
      <c r="X176" s="252">
        <f t="shared" si="309"/>
        <v>7236</v>
      </c>
      <c r="Y176" s="252">
        <f t="shared" ref="Y176:AF176" si="310">SUM(Y172:Y175)</f>
        <v>57632</v>
      </c>
      <c r="Z176" s="252">
        <f t="shared" si="310"/>
        <v>106215</v>
      </c>
      <c r="AA176" s="252">
        <f t="shared" si="310"/>
        <v>52463</v>
      </c>
      <c r="AB176" s="252">
        <f t="shared" si="310"/>
        <v>24208</v>
      </c>
      <c r="AC176" s="252">
        <f t="shared" si="310"/>
        <v>61684</v>
      </c>
      <c r="AD176" s="252">
        <f t="shared" si="310"/>
        <v>37260</v>
      </c>
      <c r="AE176" s="252">
        <f t="shared" si="310"/>
        <v>22350</v>
      </c>
      <c r="AF176" s="252">
        <f t="shared" si="310"/>
        <v>38830.050999999999</v>
      </c>
      <c r="AG176" s="45">
        <f>+SUM(M176:AF176)</f>
        <v>787612.75099999993</v>
      </c>
      <c r="AH176" s="45">
        <f t="shared" si="300"/>
        <v>310396.7</v>
      </c>
      <c r="AI176" s="45">
        <f t="shared" si="300"/>
        <v>167428</v>
      </c>
      <c r="AJ176" s="252">
        <f>SUM(AJ172:AJ175)</f>
        <v>160385</v>
      </c>
      <c r="AK176" s="252">
        <f>SUM(AK172:AK175)</f>
        <v>18485</v>
      </c>
      <c r="AL176" s="252">
        <f>SUM(AL172:AL175)</f>
        <v>19189</v>
      </c>
      <c r="AM176" s="45">
        <f>+SUM(AJ176:AL176)</f>
        <v>198059</v>
      </c>
      <c r="AN176" s="211">
        <f>+AM176+AG176+L176</f>
        <v>2938204.7510000002</v>
      </c>
      <c r="AQ176" s="45">
        <f>K176/AQ$5</f>
        <v>25751.125</v>
      </c>
      <c r="AR176" s="45">
        <f>AG176/AR$5</f>
        <v>39380.637549999999</v>
      </c>
      <c r="AS176" s="45">
        <f>AH176/AS$5</f>
        <v>62079.340000000004</v>
      </c>
      <c r="AT176" s="45">
        <f>AI176/AT$5</f>
        <v>11161.866666666667</v>
      </c>
      <c r="AU176" s="45">
        <f>AM176/AU$5</f>
        <v>66019.666666666672</v>
      </c>
      <c r="AV176" s="211">
        <f>AN176/AV$5</f>
        <v>94780.798419354847</v>
      </c>
      <c r="AW176" s="122"/>
      <c r="AX176" s="45">
        <f>MEDIAN($D176:$K176)</f>
        <v>189936</v>
      </c>
      <c r="AY176" s="45">
        <f>MEDIAN($M176:$AF176)</f>
        <v>30236</v>
      </c>
      <c r="AZ176" s="45">
        <f t="shared" si="304"/>
        <v>61684</v>
      </c>
      <c r="BA176" s="45">
        <f t="shared" si="305"/>
        <v>24374</v>
      </c>
      <c r="BB176" s="45">
        <f t="shared" si="306"/>
        <v>19189</v>
      </c>
      <c r="BC176" s="211">
        <f t="shared" si="307"/>
        <v>39257.700000000004</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11">D170-D176</f>
        <v>21753</v>
      </c>
      <c r="E178" s="256">
        <f t="shared" si="311"/>
        <v>10707</v>
      </c>
      <c r="F178" s="256">
        <f t="shared" si="311"/>
        <v>27855</v>
      </c>
      <c r="G178" s="256">
        <f t="shared" si="311"/>
        <v>108504</v>
      </c>
      <c r="H178" s="256">
        <f t="shared" si="311"/>
        <v>56204</v>
      </c>
      <c r="I178" s="256">
        <f t="shared" si="311"/>
        <v>60543</v>
      </c>
      <c r="J178" s="256">
        <f t="shared" si="311"/>
        <v>20775</v>
      </c>
      <c r="K178" s="256">
        <f t="shared" si="311"/>
        <v>33016</v>
      </c>
      <c r="L178" s="42">
        <f>+SUM(D178:K178)</f>
        <v>339357</v>
      </c>
      <c r="M178" s="256">
        <f t="shared" ref="M178:V178" si="312">M170-M176</f>
        <v>4176</v>
      </c>
      <c r="N178" s="256">
        <f t="shared" si="312"/>
        <v>4547</v>
      </c>
      <c r="O178" s="256">
        <f t="shared" si="312"/>
        <v>2705</v>
      </c>
      <c r="P178" s="256">
        <f t="shared" si="312"/>
        <v>4482</v>
      </c>
      <c r="Q178" s="256">
        <f t="shared" si="312"/>
        <v>6301</v>
      </c>
      <c r="R178" s="256">
        <f t="shared" si="312"/>
        <v>3183</v>
      </c>
      <c r="S178" s="256">
        <f t="shared" si="312"/>
        <v>4934</v>
      </c>
      <c r="T178" s="256">
        <f t="shared" si="312"/>
        <v>4489.1999999999971</v>
      </c>
      <c r="U178" s="256">
        <f t="shared" si="312"/>
        <v>6636</v>
      </c>
      <c r="V178" s="256">
        <f t="shared" si="312"/>
        <v>8410</v>
      </c>
      <c r="W178" s="256">
        <f t="shared" ref="W178:X178" si="313">W170-W176</f>
        <v>-7153</v>
      </c>
      <c r="X178" s="256">
        <f t="shared" si="313"/>
        <v>-24</v>
      </c>
      <c r="Y178" s="256">
        <f t="shared" ref="Y178:AF178" si="314">Y170-Y176</f>
        <v>5966</v>
      </c>
      <c r="Z178" s="256">
        <f t="shared" si="314"/>
        <v>7547</v>
      </c>
      <c r="AA178" s="256">
        <f t="shared" si="314"/>
        <v>4246</v>
      </c>
      <c r="AB178" s="256">
        <f t="shared" si="314"/>
        <v>3181</v>
      </c>
      <c r="AC178" s="256">
        <f t="shared" si="314"/>
        <v>3667</v>
      </c>
      <c r="AD178" s="256">
        <f t="shared" si="314"/>
        <v>1650</v>
      </c>
      <c r="AE178" s="256">
        <f t="shared" si="314"/>
        <v>-3139</v>
      </c>
      <c r="AF178" s="256">
        <f t="shared" si="314"/>
        <v>2523.4339999999938</v>
      </c>
      <c r="AG178" s="42">
        <f>+SUM(M178:AF178)</f>
        <v>68327.633999999991</v>
      </c>
      <c r="AH178" s="42">
        <f>AC178+AD178+Z178+T178+O178</f>
        <v>20058.199999999997</v>
      </c>
      <c r="AI178" s="42">
        <f>AD178+AE178+AA178+U178+P178</f>
        <v>13875</v>
      </c>
      <c r="AJ178" s="256">
        <f>AJ170-AJ176</f>
        <v>-7802</v>
      </c>
      <c r="AK178" s="256">
        <f>AK170-AK176</f>
        <v>2518</v>
      </c>
      <c r="AL178" s="256">
        <f>AL170-AL176</f>
        <v>-269</v>
      </c>
      <c r="AM178" s="42">
        <f>+SUM(AJ178:AL178)</f>
        <v>-5553</v>
      </c>
      <c r="AN178" s="230">
        <f>+AM178+AG178+L178</f>
        <v>402131.63399999996</v>
      </c>
      <c r="AQ178" s="42">
        <f>K178/AQ$5</f>
        <v>4127</v>
      </c>
      <c r="AR178" s="42">
        <f>AG178/AR$5</f>
        <v>3416.3816999999995</v>
      </c>
      <c r="AS178" s="42">
        <f>AH178/AS$5</f>
        <v>4011.6399999999994</v>
      </c>
      <c r="AT178" s="42">
        <f>AI178/AT$5</f>
        <v>925</v>
      </c>
      <c r="AU178" s="42">
        <f>AM178/AU$5</f>
        <v>-1851</v>
      </c>
      <c r="AV178" s="230">
        <f>AN178/AV$5</f>
        <v>12971.988193548386</v>
      </c>
      <c r="AW178" s="122"/>
      <c r="AX178" s="42">
        <f>MEDIAN($D178:$K178)</f>
        <v>30435.5</v>
      </c>
      <c r="AY178" s="42">
        <f>MEDIAN($M178:$AF178)</f>
        <v>4211</v>
      </c>
      <c r="AZ178" s="42">
        <f>MEDIAN($AC178,$AD178,$Z178,$T178,$O178,Q178,AF178)</f>
        <v>3667</v>
      </c>
      <c r="BA178" s="42">
        <f>MEDIAN(M178,N178,P178,R178,S178,U178,V178,Y178,AA178,AB178,AE178,W178,X178)</f>
        <v>4246</v>
      </c>
      <c r="BB178" s="42">
        <f t="shared" ref="BB178" si="315">MEDIAN($AJ178:$AL178)</f>
        <v>-269</v>
      </c>
      <c r="BC178" s="230">
        <f>MEDIAN(D178:K178,M178:AF178,AJ178:AL178)</f>
        <v>4489.1999999999971</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37</v>
      </c>
      <c r="E182" s="160">
        <v>52</v>
      </c>
      <c r="F182" s="160">
        <v>12051</v>
      </c>
      <c r="G182" s="160">
        <v>0</v>
      </c>
      <c r="H182" s="144">
        <v>40</v>
      </c>
      <c r="I182" s="144">
        <v>73</v>
      </c>
      <c r="J182" s="160">
        <v>709</v>
      </c>
      <c r="K182" s="144">
        <v>327</v>
      </c>
      <c r="L182" s="43">
        <f>+SUM(D182:K182)</f>
        <v>13289</v>
      </c>
      <c r="M182" s="160">
        <v>12</v>
      </c>
      <c r="N182" s="160">
        <v>5</v>
      </c>
      <c r="O182" s="160">
        <v>12</v>
      </c>
      <c r="P182" s="160">
        <v>43</v>
      </c>
      <c r="Q182" s="160">
        <v>43</v>
      </c>
      <c r="R182" s="160">
        <v>10</v>
      </c>
      <c r="S182" s="160">
        <v>83</v>
      </c>
      <c r="T182" s="160">
        <v>0</v>
      </c>
      <c r="U182" s="160">
        <v>59</v>
      </c>
      <c r="V182" s="144">
        <v>14</v>
      </c>
      <c r="W182" s="144">
        <v>30</v>
      </c>
      <c r="X182" s="144">
        <v>6</v>
      </c>
      <c r="Y182" s="160">
        <v>198</v>
      </c>
      <c r="Z182" s="160">
        <v>27</v>
      </c>
      <c r="AA182" s="250">
        <v>41</v>
      </c>
      <c r="AB182" s="160">
        <v>4</v>
      </c>
      <c r="AC182" s="160">
        <v>531</v>
      </c>
      <c r="AD182" s="160">
        <v>584</v>
      </c>
      <c r="AE182" s="160">
        <v>2</v>
      </c>
      <c r="AF182" s="160">
        <v>0</v>
      </c>
      <c r="AG182" s="43">
        <f>+SUM(M182:AF182)</f>
        <v>1704</v>
      </c>
      <c r="AH182" s="43">
        <f t="shared" ref="AH182:AI185" si="316">AC182+AD182+Z182+T182+O182</f>
        <v>1154</v>
      </c>
      <c r="AI182" s="43">
        <f t="shared" si="316"/>
        <v>729</v>
      </c>
      <c r="AJ182" s="144">
        <v>1406</v>
      </c>
      <c r="AK182" s="144">
        <v>23</v>
      </c>
      <c r="AL182" s="160">
        <v>0</v>
      </c>
      <c r="AM182" s="43">
        <f>+SUM(AJ182:AL182)</f>
        <v>1429</v>
      </c>
      <c r="AN182" s="44">
        <f>+AM182+AG182+L182</f>
        <v>16422</v>
      </c>
      <c r="AQ182" s="43">
        <f t="shared" ref="AQ182:AQ184" si="317">K182/AQ$5</f>
        <v>40.875</v>
      </c>
      <c r="AR182" s="43">
        <f t="shared" ref="AR182:AT184" si="318">AG182/AR$5</f>
        <v>85.2</v>
      </c>
      <c r="AS182" s="43">
        <f t="shared" si="318"/>
        <v>230.8</v>
      </c>
      <c r="AT182" s="43">
        <f t="shared" si="318"/>
        <v>48.6</v>
      </c>
      <c r="AU182" s="43">
        <f t="shared" ref="AU182:AV184" si="319">AM182/AU$5</f>
        <v>476.33333333333331</v>
      </c>
      <c r="AV182" s="44">
        <f t="shared" si="319"/>
        <v>529.74193548387098</v>
      </c>
      <c r="AW182" s="122"/>
      <c r="AX182" s="43">
        <f>MEDIAN($D182:$K182)</f>
        <v>62.5</v>
      </c>
      <c r="AY182" s="43">
        <f>MEDIAN($M182:$AF182)</f>
        <v>20.5</v>
      </c>
      <c r="AZ182" s="43">
        <f t="shared" ref="AZ182:AZ185" si="320">MEDIAN($AC182,$AD182,$Z182,$T182,$O182,Q182,AF182)</f>
        <v>27</v>
      </c>
      <c r="BA182" s="43">
        <f t="shared" ref="BA182:BA185" si="321">MEDIAN(M182,N182,P182,R182,S182,U182,V182,Y182,AA182,AB182,AE182,W182,X182)</f>
        <v>14</v>
      </c>
      <c r="BB182" s="43">
        <f t="shared" ref="BB182:BB185" si="322">MEDIAN($AJ182:$AL182)</f>
        <v>23</v>
      </c>
      <c r="BC182" s="44">
        <f t="shared" ref="BC182:BC185" si="323">MEDIAN(D182:K182,M182:AF182,AJ182:AL182)</f>
        <v>37</v>
      </c>
    </row>
    <row r="183" spans="1:55" s="204" customFormat="1">
      <c r="A183" s="199"/>
      <c r="B183" s="200"/>
      <c r="C183" s="201" t="s">
        <v>170</v>
      </c>
      <c r="D183" s="144">
        <v>0</v>
      </c>
      <c r="E183" s="160">
        <v>10</v>
      </c>
      <c r="F183" s="160">
        <v>4960</v>
      </c>
      <c r="G183" s="160">
        <v>1300</v>
      </c>
      <c r="H183" s="144">
        <v>0</v>
      </c>
      <c r="I183" s="144">
        <v>0</v>
      </c>
      <c r="J183" s="160">
        <v>2724</v>
      </c>
      <c r="K183" s="144">
        <v>0</v>
      </c>
      <c r="L183" s="43">
        <f>+SUM(D183:K183)</f>
        <v>8994</v>
      </c>
      <c r="M183" s="160">
        <v>0</v>
      </c>
      <c r="N183" s="160">
        <v>0</v>
      </c>
      <c r="O183" s="160">
        <v>0</v>
      </c>
      <c r="P183" s="160">
        <v>0</v>
      </c>
      <c r="Q183" s="160">
        <v>0</v>
      </c>
      <c r="R183" s="160">
        <v>0</v>
      </c>
      <c r="S183" s="160">
        <v>0</v>
      </c>
      <c r="T183" s="160">
        <v>0</v>
      </c>
      <c r="U183" s="160">
        <v>0</v>
      </c>
      <c r="V183" s="144">
        <v>0</v>
      </c>
      <c r="W183" s="144">
        <v>0</v>
      </c>
      <c r="X183" s="144">
        <v>496</v>
      </c>
      <c r="Y183" s="160">
        <v>0</v>
      </c>
      <c r="Z183" s="160">
        <v>0</v>
      </c>
      <c r="AA183" s="250">
        <v>0</v>
      </c>
      <c r="AB183" s="160">
        <v>9</v>
      </c>
      <c r="AC183" s="160">
        <v>0</v>
      </c>
      <c r="AD183" s="160">
        <v>0</v>
      </c>
      <c r="AE183" s="160">
        <v>0</v>
      </c>
      <c r="AF183" s="160">
        <v>0</v>
      </c>
      <c r="AG183" s="43">
        <f>+SUM(M183:AF183)</f>
        <v>505</v>
      </c>
      <c r="AH183" s="43">
        <f t="shared" si="316"/>
        <v>0</v>
      </c>
      <c r="AI183" s="43">
        <f t="shared" si="316"/>
        <v>0</v>
      </c>
      <c r="AJ183" s="144">
        <v>0</v>
      </c>
      <c r="AK183" s="144">
        <v>0</v>
      </c>
      <c r="AL183" s="160">
        <v>0</v>
      </c>
      <c r="AM183" s="43">
        <f>+SUM(AJ183:AL183)</f>
        <v>0</v>
      </c>
      <c r="AN183" s="44">
        <f>+AM183+AG183+L183</f>
        <v>9499</v>
      </c>
      <c r="AQ183" s="43">
        <f t="shared" si="317"/>
        <v>0</v>
      </c>
      <c r="AR183" s="43">
        <f t="shared" si="318"/>
        <v>25.25</v>
      </c>
      <c r="AS183" s="43">
        <f t="shared" si="318"/>
        <v>0</v>
      </c>
      <c r="AT183" s="43">
        <f t="shared" si="318"/>
        <v>0</v>
      </c>
      <c r="AU183" s="43">
        <f t="shared" si="319"/>
        <v>0</v>
      </c>
      <c r="AV183" s="44">
        <f t="shared" si="319"/>
        <v>306.41935483870969</v>
      </c>
      <c r="AW183" s="122"/>
      <c r="AX183" s="43">
        <f>MEDIAN($D183:$K183)</f>
        <v>5</v>
      </c>
      <c r="AY183" s="43">
        <f>MEDIAN($M183:$AF183)</f>
        <v>0</v>
      </c>
      <c r="AZ183" s="43">
        <f t="shared" si="320"/>
        <v>0</v>
      </c>
      <c r="BA183" s="43">
        <f t="shared" si="321"/>
        <v>0</v>
      </c>
      <c r="BB183" s="43">
        <f t="shared" si="322"/>
        <v>0</v>
      </c>
      <c r="BC183" s="44">
        <f t="shared" si="323"/>
        <v>0</v>
      </c>
    </row>
    <row r="184" spans="1:55" s="204" customFormat="1">
      <c r="A184" s="199"/>
      <c r="B184" s="200"/>
      <c r="C184" s="201" t="s">
        <v>125</v>
      </c>
      <c r="D184" s="144">
        <v>0</v>
      </c>
      <c r="E184" s="160">
        <v>0</v>
      </c>
      <c r="F184" s="160">
        <v>0</v>
      </c>
      <c r="G184" s="160">
        <v>0</v>
      </c>
      <c r="H184" s="144">
        <v>0</v>
      </c>
      <c r="I184" s="144">
        <v>0</v>
      </c>
      <c r="J184" s="160">
        <v>0</v>
      </c>
      <c r="K184" s="144">
        <v>0</v>
      </c>
      <c r="L184" s="43">
        <f>+SUM(D184:K184)</f>
        <v>0</v>
      </c>
      <c r="M184" s="160">
        <v>0</v>
      </c>
      <c r="N184" s="160">
        <v>17</v>
      </c>
      <c r="O184" s="160">
        <v>0</v>
      </c>
      <c r="P184" s="160">
        <v>0</v>
      </c>
      <c r="Q184" s="160">
        <v>0</v>
      </c>
      <c r="R184" s="160">
        <v>0</v>
      </c>
      <c r="S184" s="160">
        <v>0</v>
      </c>
      <c r="T184" s="160">
        <v>0</v>
      </c>
      <c r="U184" s="160">
        <v>0</v>
      </c>
      <c r="V184" s="144">
        <v>0</v>
      </c>
      <c r="W184" s="144">
        <v>0</v>
      </c>
      <c r="X184" s="144">
        <v>0</v>
      </c>
      <c r="Y184" s="160">
        <v>0</v>
      </c>
      <c r="Z184" s="160">
        <v>0</v>
      </c>
      <c r="AA184" s="250">
        <v>0</v>
      </c>
      <c r="AB184" s="160">
        <v>0</v>
      </c>
      <c r="AC184" s="160">
        <v>0</v>
      </c>
      <c r="AD184" s="160">
        <v>0</v>
      </c>
      <c r="AE184" s="160">
        <v>0</v>
      </c>
      <c r="AF184" s="160">
        <v>0</v>
      </c>
      <c r="AG184" s="43">
        <f>+SUM(M184:AF184)</f>
        <v>17</v>
      </c>
      <c r="AH184" s="43">
        <f t="shared" si="316"/>
        <v>0</v>
      </c>
      <c r="AI184" s="43">
        <f t="shared" si="316"/>
        <v>0</v>
      </c>
      <c r="AJ184" s="144">
        <v>0</v>
      </c>
      <c r="AK184" s="144">
        <v>0</v>
      </c>
      <c r="AL184" s="160">
        <v>0</v>
      </c>
      <c r="AM184" s="43">
        <f>+SUM(AJ184:AL184)</f>
        <v>0</v>
      </c>
      <c r="AN184" s="44">
        <f>+AM184+AG184+L184</f>
        <v>17</v>
      </c>
      <c r="AQ184" s="43">
        <f t="shared" si="317"/>
        <v>0</v>
      </c>
      <c r="AR184" s="43">
        <f t="shared" si="318"/>
        <v>0.85</v>
      </c>
      <c r="AS184" s="43">
        <f t="shared" si="318"/>
        <v>0</v>
      </c>
      <c r="AT184" s="43">
        <f t="shared" si="318"/>
        <v>0</v>
      </c>
      <c r="AU184" s="43">
        <f t="shared" si="319"/>
        <v>0</v>
      </c>
      <c r="AV184" s="44">
        <f t="shared" si="319"/>
        <v>0.54838709677419351</v>
      </c>
      <c r="AW184" s="122"/>
      <c r="AX184" s="43">
        <f>MEDIAN($D184:$K184)</f>
        <v>0</v>
      </c>
      <c r="AY184" s="43">
        <f>MEDIAN($M184:$AF184)</f>
        <v>0</v>
      </c>
      <c r="AZ184" s="43">
        <f t="shared" si="320"/>
        <v>0</v>
      </c>
      <c r="BA184" s="43">
        <f t="shared" si="321"/>
        <v>0</v>
      </c>
      <c r="BB184" s="43">
        <f t="shared" si="322"/>
        <v>0</v>
      </c>
      <c r="BC184" s="44">
        <f t="shared" si="323"/>
        <v>0</v>
      </c>
    </row>
    <row r="185" spans="1:55" s="204" customFormat="1">
      <c r="A185" s="199"/>
      <c r="B185" s="200"/>
      <c r="C185" s="210" t="s">
        <v>158</v>
      </c>
      <c r="D185" s="283">
        <f t="shared" ref="D185:K185" si="324">SUM(D182:D184)</f>
        <v>37</v>
      </c>
      <c r="E185" s="283">
        <f t="shared" si="324"/>
        <v>62</v>
      </c>
      <c r="F185" s="283">
        <f t="shared" si="324"/>
        <v>17011</v>
      </c>
      <c r="G185" s="283">
        <f t="shared" si="324"/>
        <v>1300</v>
      </c>
      <c r="H185" s="283">
        <f t="shared" si="324"/>
        <v>40</v>
      </c>
      <c r="I185" s="283">
        <f t="shared" si="324"/>
        <v>73</v>
      </c>
      <c r="J185" s="283">
        <f t="shared" si="324"/>
        <v>3433</v>
      </c>
      <c r="K185" s="283">
        <f t="shared" si="324"/>
        <v>327</v>
      </c>
      <c r="L185" s="45">
        <f>+SUM(D185:K185)</f>
        <v>22283</v>
      </c>
      <c r="M185" s="283">
        <f t="shared" ref="M185:X185" si="325">SUM(M182:M184)</f>
        <v>12</v>
      </c>
      <c r="N185" s="283">
        <f t="shared" si="325"/>
        <v>22</v>
      </c>
      <c r="O185" s="283">
        <f t="shared" si="325"/>
        <v>12</v>
      </c>
      <c r="P185" s="283">
        <f t="shared" si="325"/>
        <v>43</v>
      </c>
      <c r="Q185" s="283">
        <f t="shared" si="325"/>
        <v>43</v>
      </c>
      <c r="R185" s="283">
        <f t="shared" si="325"/>
        <v>10</v>
      </c>
      <c r="S185" s="283">
        <f t="shared" si="325"/>
        <v>83</v>
      </c>
      <c r="T185" s="283">
        <f t="shared" si="325"/>
        <v>0</v>
      </c>
      <c r="U185" s="283">
        <f t="shared" si="325"/>
        <v>59</v>
      </c>
      <c r="V185" s="283">
        <f t="shared" si="325"/>
        <v>14</v>
      </c>
      <c r="W185" s="283">
        <f t="shared" si="325"/>
        <v>30</v>
      </c>
      <c r="X185" s="283">
        <f t="shared" si="325"/>
        <v>502</v>
      </c>
      <c r="Y185" s="283">
        <f t="shared" ref="Y185:AF185" si="326">SUM(Y182:Y184)</f>
        <v>198</v>
      </c>
      <c r="Z185" s="283">
        <f t="shared" si="326"/>
        <v>27</v>
      </c>
      <c r="AA185" s="283">
        <f t="shared" si="326"/>
        <v>41</v>
      </c>
      <c r="AB185" s="283">
        <f t="shared" si="326"/>
        <v>13</v>
      </c>
      <c r="AC185" s="283">
        <f t="shared" si="326"/>
        <v>531</v>
      </c>
      <c r="AD185" s="283">
        <f t="shared" si="326"/>
        <v>584</v>
      </c>
      <c r="AE185" s="283">
        <f t="shared" si="326"/>
        <v>2</v>
      </c>
      <c r="AF185" s="283">
        <f t="shared" si="326"/>
        <v>0</v>
      </c>
      <c r="AG185" s="45">
        <f>+SUM(M185:AF185)</f>
        <v>2226</v>
      </c>
      <c r="AH185" s="45">
        <f t="shared" si="316"/>
        <v>1154</v>
      </c>
      <c r="AI185" s="45">
        <f t="shared" si="316"/>
        <v>729</v>
      </c>
      <c r="AJ185" s="283">
        <f>SUM(AJ182:AJ184)</f>
        <v>1406</v>
      </c>
      <c r="AK185" s="283">
        <f>SUM(AK182:AK184)</f>
        <v>23</v>
      </c>
      <c r="AL185" s="283">
        <f>SUM(AL182:AL184)</f>
        <v>0</v>
      </c>
      <c r="AM185" s="45">
        <f>+SUM(AJ185:AL185)</f>
        <v>1429</v>
      </c>
      <c r="AN185" s="211">
        <f>+AM185+AG185+L185</f>
        <v>25938</v>
      </c>
      <c r="AQ185" s="45">
        <f>K185/AQ$5</f>
        <v>40.875</v>
      </c>
      <c r="AR185" s="45">
        <f>AG185/AR$5</f>
        <v>111.3</v>
      </c>
      <c r="AS185" s="45">
        <f>AH185/AS$5</f>
        <v>230.8</v>
      </c>
      <c r="AT185" s="45">
        <f>AI185/AT$5</f>
        <v>48.6</v>
      </c>
      <c r="AU185" s="45">
        <f>AM185/AU$5</f>
        <v>476.33333333333331</v>
      </c>
      <c r="AV185" s="211">
        <f>AN185/AV$5</f>
        <v>836.70967741935488</v>
      </c>
      <c r="AW185" s="122"/>
      <c r="AX185" s="45">
        <f>MEDIAN($D185:$K185)</f>
        <v>200</v>
      </c>
      <c r="AY185" s="45">
        <f>MEDIAN($M185:$AF185)</f>
        <v>28.5</v>
      </c>
      <c r="AZ185" s="45">
        <f t="shared" si="320"/>
        <v>27</v>
      </c>
      <c r="BA185" s="45">
        <f t="shared" si="321"/>
        <v>30</v>
      </c>
      <c r="BB185" s="45">
        <f t="shared" si="322"/>
        <v>23</v>
      </c>
      <c r="BC185" s="211">
        <f t="shared" si="323"/>
        <v>41</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34771</v>
      </c>
      <c r="E187" s="160">
        <v>7324</v>
      </c>
      <c r="F187" s="160">
        <v>56041</v>
      </c>
      <c r="G187" s="160">
        <v>109761</v>
      </c>
      <c r="H187" s="144">
        <v>18000</v>
      </c>
      <c r="I187" s="144">
        <v>60271</v>
      </c>
      <c r="J187" s="160">
        <v>17489</v>
      </c>
      <c r="K187" s="144">
        <v>32645</v>
      </c>
      <c r="L187" s="43">
        <f>+SUM(D187:K187)</f>
        <v>336302</v>
      </c>
      <c r="M187" s="160">
        <v>851</v>
      </c>
      <c r="N187" s="160">
        <v>2965</v>
      </c>
      <c r="O187" s="160">
        <v>5231</v>
      </c>
      <c r="P187" s="160">
        <v>4634</v>
      </c>
      <c r="Q187" s="160">
        <v>5068</v>
      </c>
      <c r="R187" s="160">
        <v>1435</v>
      </c>
      <c r="S187" s="160">
        <v>1215</v>
      </c>
      <c r="T187" s="160">
        <v>4292.2</v>
      </c>
      <c r="U187" s="160">
        <v>2273</v>
      </c>
      <c r="V187" s="144">
        <v>3014</v>
      </c>
      <c r="W187" s="144">
        <v>3028</v>
      </c>
      <c r="X187" s="144">
        <v>377</v>
      </c>
      <c r="Y187" s="160">
        <v>3853</v>
      </c>
      <c r="Z187" s="160">
        <v>22100</v>
      </c>
      <c r="AA187" s="250">
        <v>5667</v>
      </c>
      <c r="AB187" s="160">
        <v>2214</v>
      </c>
      <c r="AC187" s="160">
        <v>5719</v>
      </c>
      <c r="AD187" s="160">
        <v>3278</v>
      </c>
      <c r="AE187" s="160">
        <v>199</v>
      </c>
      <c r="AF187" s="160">
        <v>7501.0990000000002</v>
      </c>
      <c r="AG187" s="43">
        <f>+SUM(M187:AF187)</f>
        <v>84914.298999999999</v>
      </c>
      <c r="AH187" s="43">
        <f t="shared" ref="AH187:AI191" si="327">AC187+AD187+Z187+T187+O187</f>
        <v>40620.199999999997</v>
      </c>
      <c r="AI187" s="43">
        <f t="shared" si="327"/>
        <v>16051</v>
      </c>
      <c r="AJ187" s="144">
        <v>5218</v>
      </c>
      <c r="AK187" s="144">
        <v>1612</v>
      </c>
      <c r="AL187" s="160">
        <v>2734</v>
      </c>
      <c r="AM187" s="43">
        <f>+SUM(AJ187:AL187)</f>
        <v>9564</v>
      </c>
      <c r="AN187" s="44">
        <f>+AM187+AG187+L187</f>
        <v>430780.299</v>
      </c>
      <c r="AQ187" s="43">
        <f t="shared" ref="AQ187:AQ190" si="328">K187/AQ$5</f>
        <v>4080.625</v>
      </c>
      <c r="AR187" s="43">
        <f t="shared" ref="AR187:AT190" si="329">AG187/AR$5</f>
        <v>4245.7149499999996</v>
      </c>
      <c r="AS187" s="43">
        <f t="shared" si="329"/>
        <v>8124.0399999999991</v>
      </c>
      <c r="AT187" s="43">
        <f t="shared" si="329"/>
        <v>1070.0666666666666</v>
      </c>
      <c r="AU187" s="43">
        <f t="shared" ref="AU187:AV190" si="330">AM187/AU$5</f>
        <v>3188</v>
      </c>
      <c r="AV187" s="44">
        <f t="shared" si="330"/>
        <v>13896.138677419354</v>
      </c>
      <c r="AW187" s="122"/>
      <c r="AX187" s="43">
        <f>MEDIAN($D187:$K187)</f>
        <v>33708</v>
      </c>
      <c r="AY187" s="43">
        <f>MEDIAN($M187:$AF187)</f>
        <v>3153</v>
      </c>
      <c r="AZ187" s="43">
        <f t="shared" ref="AZ187:AZ191" si="331">MEDIAN($AC187,$AD187,$Z187,$T187,$O187,Q187,AF187)</f>
        <v>5231</v>
      </c>
      <c r="BA187" s="43">
        <f t="shared" ref="BA187:BA191" si="332">MEDIAN(M187,N187,P187,R187,S187,U187,V187,Y187,AA187,AB187,AE187,W187,X187)</f>
        <v>2273</v>
      </c>
      <c r="BB187" s="43">
        <f t="shared" ref="BB187:BB191" si="333">MEDIAN($AJ187:$AL187)</f>
        <v>2734</v>
      </c>
      <c r="BC187" s="44">
        <f t="shared" ref="BC187:BC191" si="334">MEDIAN(D187:K187,M187:AF187,AJ187:AL187)</f>
        <v>4634</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0</v>
      </c>
      <c r="U188" s="160">
        <v>0</v>
      </c>
      <c r="V188" s="144">
        <v>0</v>
      </c>
      <c r="W188" s="144">
        <v>0</v>
      </c>
      <c r="X188" s="144">
        <v>0</v>
      </c>
      <c r="Y188" s="160">
        <v>1292</v>
      </c>
      <c r="Z188" s="160">
        <v>0</v>
      </c>
      <c r="AA188" s="250">
        <v>0</v>
      </c>
      <c r="AB188" s="160">
        <v>26</v>
      </c>
      <c r="AC188" s="160">
        <v>0</v>
      </c>
      <c r="AD188" s="160">
        <v>0</v>
      </c>
      <c r="AE188" s="160">
        <v>72</v>
      </c>
      <c r="AF188" s="160">
        <v>0</v>
      </c>
      <c r="AG188" s="43">
        <f>+SUM(M188:AF188)</f>
        <v>1390</v>
      </c>
      <c r="AH188" s="43">
        <f t="shared" si="327"/>
        <v>0</v>
      </c>
      <c r="AI188" s="43">
        <f t="shared" si="327"/>
        <v>72</v>
      </c>
      <c r="AJ188" s="144">
        <v>1364</v>
      </c>
      <c r="AK188" s="144">
        <v>0</v>
      </c>
      <c r="AL188" s="160">
        <v>0</v>
      </c>
      <c r="AM188" s="43">
        <f>+SUM(AJ188:AL188)</f>
        <v>1364</v>
      </c>
      <c r="AN188" s="44">
        <f>+AM188+AG188+L188</f>
        <v>2754</v>
      </c>
      <c r="AQ188" s="43">
        <f t="shared" si="328"/>
        <v>0</v>
      </c>
      <c r="AR188" s="43">
        <f t="shared" si="329"/>
        <v>69.5</v>
      </c>
      <c r="AS188" s="43">
        <f t="shared" si="329"/>
        <v>0</v>
      </c>
      <c r="AT188" s="43">
        <f t="shared" si="329"/>
        <v>4.8</v>
      </c>
      <c r="AU188" s="43">
        <f t="shared" si="330"/>
        <v>454.66666666666669</v>
      </c>
      <c r="AV188" s="44">
        <f t="shared" si="330"/>
        <v>88.838709677419359</v>
      </c>
      <c r="AW188" s="122"/>
      <c r="AX188" s="43">
        <f>MEDIAN($D188:$K188)</f>
        <v>0</v>
      </c>
      <c r="AY188" s="43">
        <f>MEDIAN($M188:$AF188)</f>
        <v>0</v>
      </c>
      <c r="AZ188" s="43">
        <f t="shared" si="331"/>
        <v>0</v>
      </c>
      <c r="BA188" s="43">
        <f t="shared" si="332"/>
        <v>0</v>
      </c>
      <c r="BB188" s="43">
        <f t="shared" si="333"/>
        <v>0</v>
      </c>
      <c r="BC188" s="44">
        <f t="shared" si="334"/>
        <v>0</v>
      </c>
    </row>
    <row r="189" spans="1:55" s="204" customFormat="1">
      <c r="A189" s="199"/>
      <c r="B189" s="200"/>
      <c r="C189" s="201" t="s">
        <v>167</v>
      </c>
      <c r="D189" s="144">
        <v>0</v>
      </c>
      <c r="E189" s="160">
        <v>64</v>
      </c>
      <c r="F189" s="160">
        <v>136</v>
      </c>
      <c r="G189" s="160">
        <v>765</v>
      </c>
      <c r="H189" s="144">
        <v>0</v>
      </c>
      <c r="I189" s="144">
        <v>9021</v>
      </c>
      <c r="J189" s="160">
        <v>799</v>
      </c>
      <c r="K189" s="144">
        <v>972</v>
      </c>
      <c r="L189" s="43">
        <f>+SUM(D189:K189)</f>
        <v>11757</v>
      </c>
      <c r="M189" s="160">
        <v>163</v>
      </c>
      <c r="N189" s="160">
        <v>0</v>
      </c>
      <c r="O189" s="160">
        <v>6</v>
      </c>
      <c r="P189" s="160">
        <v>0</v>
      </c>
      <c r="Q189" s="160">
        <v>0</v>
      </c>
      <c r="R189" s="160">
        <v>472</v>
      </c>
      <c r="S189" s="160">
        <v>0</v>
      </c>
      <c r="T189" s="160">
        <v>0</v>
      </c>
      <c r="U189" s="160">
        <v>0</v>
      </c>
      <c r="V189" s="144">
        <v>0</v>
      </c>
      <c r="W189" s="144">
        <v>0</v>
      </c>
      <c r="X189" s="144">
        <v>0</v>
      </c>
      <c r="Y189" s="160">
        <v>0</v>
      </c>
      <c r="Z189" s="160">
        <v>0</v>
      </c>
      <c r="AA189" s="250">
        <v>0</v>
      </c>
      <c r="AB189" s="160">
        <v>0</v>
      </c>
      <c r="AC189" s="160">
        <v>0</v>
      </c>
      <c r="AD189" s="160">
        <v>0</v>
      </c>
      <c r="AE189" s="160">
        <v>0</v>
      </c>
      <c r="AF189" s="160">
        <v>0</v>
      </c>
      <c r="AG189" s="43">
        <f>+SUM(M189:AF189)</f>
        <v>641</v>
      </c>
      <c r="AH189" s="43">
        <f t="shared" si="327"/>
        <v>6</v>
      </c>
      <c r="AI189" s="43">
        <f t="shared" si="327"/>
        <v>0</v>
      </c>
      <c r="AJ189" s="144">
        <v>0</v>
      </c>
      <c r="AK189" s="144">
        <v>0</v>
      </c>
      <c r="AL189" s="160">
        <v>0</v>
      </c>
      <c r="AM189" s="43">
        <f>+SUM(AJ189:AL189)</f>
        <v>0</v>
      </c>
      <c r="AN189" s="44">
        <f>+AM189+AG189+L189</f>
        <v>12398</v>
      </c>
      <c r="AQ189" s="43">
        <f t="shared" si="328"/>
        <v>121.5</v>
      </c>
      <c r="AR189" s="43">
        <f t="shared" si="329"/>
        <v>32.049999999999997</v>
      </c>
      <c r="AS189" s="43">
        <f t="shared" si="329"/>
        <v>1.2</v>
      </c>
      <c r="AT189" s="43">
        <f t="shared" si="329"/>
        <v>0</v>
      </c>
      <c r="AU189" s="43">
        <f t="shared" si="330"/>
        <v>0</v>
      </c>
      <c r="AV189" s="44">
        <f t="shared" si="330"/>
        <v>399.93548387096774</v>
      </c>
      <c r="AW189" s="122"/>
      <c r="AX189" s="43">
        <f>MEDIAN($D189:$K189)</f>
        <v>450.5</v>
      </c>
      <c r="AY189" s="43">
        <f>MEDIAN($M189:$AF189)</f>
        <v>0</v>
      </c>
      <c r="AZ189" s="43">
        <f t="shared" si="331"/>
        <v>0</v>
      </c>
      <c r="BA189" s="43">
        <f t="shared" si="332"/>
        <v>0</v>
      </c>
      <c r="BB189" s="43">
        <f t="shared" si="333"/>
        <v>0</v>
      </c>
      <c r="BC189" s="44">
        <f t="shared" si="334"/>
        <v>0</v>
      </c>
    </row>
    <row r="190" spans="1:55" s="204" customFormat="1">
      <c r="A190" s="199"/>
      <c r="B190" s="200"/>
      <c r="C190" s="201" t="s">
        <v>125</v>
      </c>
      <c r="D190" s="144">
        <v>0</v>
      </c>
      <c r="E190" s="160">
        <v>0</v>
      </c>
      <c r="F190" s="160">
        <v>0</v>
      </c>
      <c r="G190" s="160">
        <v>0</v>
      </c>
      <c r="H190" s="144">
        <v>11</v>
      </c>
      <c r="I190" s="144">
        <v>0</v>
      </c>
      <c r="J190" s="160">
        <v>0</v>
      </c>
      <c r="K190" s="144">
        <v>0</v>
      </c>
      <c r="L190" s="43">
        <f>+SUM(D190:K190)</f>
        <v>11</v>
      </c>
      <c r="M190" s="160">
        <v>0</v>
      </c>
      <c r="N190" s="160">
        <v>20</v>
      </c>
      <c r="O190" s="160">
        <v>0</v>
      </c>
      <c r="P190" s="160">
        <v>0</v>
      </c>
      <c r="Q190" s="160">
        <v>0</v>
      </c>
      <c r="R190" s="160">
        <v>0</v>
      </c>
      <c r="S190" s="160">
        <v>0</v>
      </c>
      <c r="T190" s="160">
        <v>0</v>
      </c>
      <c r="U190" s="160">
        <v>0</v>
      </c>
      <c r="V190" s="144">
        <v>0</v>
      </c>
      <c r="W190" s="144">
        <v>0</v>
      </c>
      <c r="X190" s="144">
        <v>0</v>
      </c>
      <c r="Y190" s="160">
        <v>698</v>
      </c>
      <c r="Z190" s="160">
        <v>0</v>
      </c>
      <c r="AA190" s="250">
        <v>0</v>
      </c>
      <c r="AB190" s="160">
        <v>0</v>
      </c>
      <c r="AC190" s="160">
        <v>0</v>
      </c>
      <c r="AD190" s="160">
        <v>0</v>
      </c>
      <c r="AE190" s="160">
        <v>0</v>
      </c>
      <c r="AF190" s="160">
        <v>0</v>
      </c>
      <c r="AG190" s="43">
        <f>+SUM(M190:AF190)</f>
        <v>718</v>
      </c>
      <c r="AH190" s="43">
        <f t="shared" si="327"/>
        <v>0</v>
      </c>
      <c r="AI190" s="43">
        <f t="shared" si="327"/>
        <v>0</v>
      </c>
      <c r="AJ190" s="144">
        <v>0</v>
      </c>
      <c r="AK190" s="144">
        <v>0</v>
      </c>
      <c r="AL190" s="160">
        <v>0</v>
      </c>
      <c r="AM190" s="43">
        <f>+SUM(AJ190:AL190)</f>
        <v>0</v>
      </c>
      <c r="AN190" s="44">
        <f>+AM190+AG190+L190</f>
        <v>729</v>
      </c>
      <c r="AQ190" s="43">
        <f t="shared" si="328"/>
        <v>0</v>
      </c>
      <c r="AR190" s="43">
        <f t="shared" si="329"/>
        <v>35.9</v>
      </c>
      <c r="AS190" s="43">
        <f t="shared" si="329"/>
        <v>0</v>
      </c>
      <c r="AT190" s="43">
        <f t="shared" si="329"/>
        <v>0</v>
      </c>
      <c r="AU190" s="43">
        <f t="shared" si="330"/>
        <v>0</v>
      </c>
      <c r="AV190" s="44">
        <f t="shared" si="330"/>
        <v>23.516129032258064</v>
      </c>
      <c r="AW190" s="122"/>
      <c r="AX190" s="43">
        <f>MEDIAN($D190:$K190)</f>
        <v>0</v>
      </c>
      <c r="AY190" s="43">
        <f>MEDIAN($M190:$AF190)</f>
        <v>0</v>
      </c>
      <c r="AZ190" s="43">
        <f t="shared" si="331"/>
        <v>0</v>
      </c>
      <c r="BA190" s="43">
        <f t="shared" si="332"/>
        <v>0</v>
      </c>
      <c r="BB190" s="43">
        <f t="shared" si="333"/>
        <v>0</v>
      </c>
      <c r="BC190" s="44">
        <f t="shared" si="334"/>
        <v>0</v>
      </c>
    </row>
    <row r="191" spans="1:55" s="204" customFormat="1">
      <c r="A191" s="199"/>
      <c r="B191" s="200"/>
      <c r="C191" s="210" t="s">
        <v>158</v>
      </c>
      <c r="D191" s="252">
        <f t="shared" ref="D191:K191" si="335">SUM(D187:D190)</f>
        <v>34771</v>
      </c>
      <c r="E191" s="252">
        <f t="shared" si="335"/>
        <v>7388</v>
      </c>
      <c r="F191" s="252">
        <f t="shared" si="335"/>
        <v>56177</v>
      </c>
      <c r="G191" s="252">
        <f t="shared" si="335"/>
        <v>110526</v>
      </c>
      <c r="H191" s="252">
        <f t="shared" si="335"/>
        <v>18011</v>
      </c>
      <c r="I191" s="252">
        <f t="shared" si="335"/>
        <v>69292</v>
      </c>
      <c r="J191" s="252">
        <f t="shared" si="335"/>
        <v>18288</v>
      </c>
      <c r="K191" s="252">
        <f t="shared" si="335"/>
        <v>33617</v>
      </c>
      <c r="L191" s="45">
        <f>+SUM(D191:K191)</f>
        <v>348070</v>
      </c>
      <c r="M191" s="252">
        <f t="shared" ref="M191:X191" si="336">SUM(M187:M190)</f>
        <v>1014</v>
      </c>
      <c r="N191" s="252">
        <f t="shared" si="336"/>
        <v>2985</v>
      </c>
      <c r="O191" s="252">
        <f t="shared" si="336"/>
        <v>5237</v>
      </c>
      <c r="P191" s="252">
        <f t="shared" si="336"/>
        <v>4634</v>
      </c>
      <c r="Q191" s="252">
        <f t="shared" si="336"/>
        <v>5068</v>
      </c>
      <c r="R191" s="252">
        <f t="shared" si="336"/>
        <v>1907</v>
      </c>
      <c r="S191" s="252">
        <f t="shared" si="336"/>
        <v>1215</v>
      </c>
      <c r="T191" s="252">
        <f t="shared" si="336"/>
        <v>4292.2</v>
      </c>
      <c r="U191" s="252">
        <f t="shared" si="336"/>
        <v>2273</v>
      </c>
      <c r="V191" s="252">
        <f t="shared" si="336"/>
        <v>3014</v>
      </c>
      <c r="W191" s="252">
        <f t="shared" si="336"/>
        <v>3028</v>
      </c>
      <c r="X191" s="252">
        <f t="shared" si="336"/>
        <v>377</v>
      </c>
      <c r="Y191" s="252">
        <f t="shared" ref="Y191:AF191" si="337">SUM(Y187:Y190)</f>
        <v>5843</v>
      </c>
      <c r="Z191" s="252">
        <f t="shared" si="337"/>
        <v>22100</v>
      </c>
      <c r="AA191" s="252">
        <f t="shared" si="337"/>
        <v>5667</v>
      </c>
      <c r="AB191" s="252">
        <f t="shared" si="337"/>
        <v>2240</v>
      </c>
      <c r="AC191" s="252">
        <f t="shared" si="337"/>
        <v>5719</v>
      </c>
      <c r="AD191" s="252">
        <f t="shared" si="337"/>
        <v>3278</v>
      </c>
      <c r="AE191" s="252">
        <f t="shared" si="337"/>
        <v>271</v>
      </c>
      <c r="AF191" s="252">
        <f t="shared" si="337"/>
        <v>7501.0990000000002</v>
      </c>
      <c r="AG191" s="45">
        <f>+SUM(M191:AF191)</f>
        <v>87663.298999999999</v>
      </c>
      <c r="AH191" s="45">
        <f t="shared" si="327"/>
        <v>40626.199999999997</v>
      </c>
      <c r="AI191" s="45">
        <f t="shared" si="327"/>
        <v>16123</v>
      </c>
      <c r="AJ191" s="252">
        <f>SUM(AJ187:AJ190)</f>
        <v>6582</v>
      </c>
      <c r="AK191" s="252">
        <f>SUM(AK187:AK190)</f>
        <v>1612</v>
      </c>
      <c r="AL191" s="252">
        <f>SUM(AL187:AL190)</f>
        <v>2734</v>
      </c>
      <c r="AM191" s="45">
        <f>+SUM(AJ191:AL191)</f>
        <v>10928</v>
      </c>
      <c r="AN191" s="211">
        <f>+AM191+AG191+L191</f>
        <v>446661.299</v>
      </c>
      <c r="AQ191" s="45">
        <f>K191/AQ$5</f>
        <v>4202.125</v>
      </c>
      <c r="AR191" s="45">
        <f>AG191/AR$5</f>
        <v>4383.1649500000003</v>
      </c>
      <c r="AS191" s="45">
        <f>AH191/AS$5</f>
        <v>8125.24</v>
      </c>
      <c r="AT191" s="45">
        <f>AI191/AT$5</f>
        <v>1074.8666666666666</v>
      </c>
      <c r="AU191" s="45">
        <f>AM191/AU$5</f>
        <v>3642.6666666666665</v>
      </c>
      <c r="AV191" s="211">
        <f>AN191/AV$5</f>
        <v>14408.429</v>
      </c>
      <c r="AW191" s="122"/>
      <c r="AX191" s="45">
        <f>MEDIAN($D191:$K191)</f>
        <v>34194</v>
      </c>
      <c r="AY191" s="45">
        <f>MEDIAN($M191:$AF191)</f>
        <v>3153</v>
      </c>
      <c r="AZ191" s="45">
        <f t="shared" si="331"/>
        <v>5237</v>
      </c>
      <c r="BA191" s="45">
        <f t="shared" si="332"/>
        <v>2273</v>
      </c>
      <c r="BB191" s="45">
        <f t="shared" si="333"/>
        <v>2734</v>
      </c>
      <c r="BC191" s="211">
        <f t="shared" si="334"/>
        <v>5068</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38">D185-D191</f>
        <v>-34734</v>
      </c>
      <c r="E193" s="256">
        <f t="shared" si="338"/>
        <v>-7326</v>
      </c>
      <c r="F193" s="256">
        <f t="shared" si="338"/>
        <v>-39166</v>
      </c>
      <c r="G193" s="256">
        <f t="shared" si="338"/>
        <v>-109226</v>
      </c>
      <c r="H193" s="256">
        <f t="shared" si="338"/>
        <v>-17971</v>
      </c>
      <c r="I193" s="256">
        <f t="shared" si="338"/>
        <v>-69219</v>
      </c>
      <c r="J193" s="256">
        <f t="shared" si="338"/>
        <v>-14855</v>
      </c>
      <c r="K193" s="256">
        <f t="shared" si="338"/>
        <v>-33290</v>
      </c>
      <c r="L193" s="42">
        <f>+SUM(D193:K193)</f>
        <v>-325787</v>
      </c>
      <c r="M193" s="256">
        <f t="shared" ref="M193:V193" si="339">M185-M191</f>
        <v>-1002</v>
      </c>
      <c r="N193" s="256">
        <f t="shared" si="339"/>
        <v>-2963</v>
      </c>
      <c r="O193" s="256">
        <f t="shared" si="339"/>
        <v>-5225</v>
      </c>
      <c r="P193" s="256">
        <f t="shared" si="339"/>
        <v>-4591</v>
      </c>
      <c r="Q193" s="256">
        <f t="shared" si="339"/>
        <v>-5025</v>
      </c>
      <c r="R193" s="256">
        <f t="shared" si="339"/>
        <v>-1897</v>
      </c>
      <c r="S193" s="256">
        <f t="shared" si="339"/>
        <v>-1132</v>
      </c>
      <c r="T193" s="256">
        <f t="shared" si="339"/>
        <v>-4292.2</v>
      </c>
      <c r="U193" s="256">
        <f t="shared" si="339"/>
        <v>-2214</v>
      </c>
      <c r="V193" s="256">
        <f t="shared" si="339"/>
        <v>-3000</v>
      </c>
      <c r="W193" s="256">
        <f t="shared" ref="W193:X193" si="340">W185-W191</f>
        <v>-2998</v>
      </c>
      <c r="X193" s="256">
        <f t="shared" si="340"/>
        <v>125</v>
      </c>
      <c r="Y193" s="256">
        <f t="shared" ref="Y193:AF193" si="341">Y185-Y191</f>
        <v>-5645</v>
      </c>
      <c r="Z193" s="256">
        <f t="shared" si="341"/>
        <v>-22073</v>
      </c>
      <c r="AA193" s="256">
        <f t="shared" si="341"/>
        <v>-5626</v>
      </c>
      <c r="AB193" s="256">
        <f t="shared" si="341"/>
        <v>-2227</v>
      </c>
      <c r="AC193" s="256">
        <f t="shared" si="341"/>
        <v>-5188</v>
      </c>
      <c r="AD193" s="256">
        <f t="shared" si="341"/>
        <v>-2694</v>
      </c>
      <c r="AE193" s="256">
        <f t="shared" si="341"/>
        <v>-269</v>
      </c>
      <c r="AF193" s="256">
        <f t="shared" si="341"/>
        <v>-7501.0990000000002</v>
      </c>
      <c r="AG193" s="42">
        <f>+SUM(M193:AF193)</f>
        <v>-85437.298999999999</v>
      </c>
      <c r="AH193" s="42">
        <f>AC193+AD193+Z193+T193+O193</f>
        <v>-39472.199999999997</v>
      </c>
      <c r="AI193" s="42">
        <f>AD193+AE193+AA193+U193+P193</f>
        <v>-15394</v>
      </c>
      <c r="AJ193" s="256">
        <f>AJ185-AJ191</f>
        <v>-5176</v>
      </c>
      <c r="AK193" s="256">
        <f>AK185-AK191</f>
        <v>-1589</v>
      </c>
      <c r="AL193" s="256">
        <f>AL185-AL191</f>
        <v>-2734</v>
      </c>
      <c r="AM193" s="42">
        <f>+SUM(AJ193:AL193)</f>
        <v>-9499</v>
      </c>
      <c r="AN193" s="230">
        <f>+AM193+AG193+L193</f>
        <v>-420723.299</v>
      </c>
      <c r="AQ193" s="42">
        <f>K193/AQ$5</f>
        <v>-4161.25</v>
      </c>
      <c r="AR193" s="42">
        <f>AG193/AR$5</f>
        <v>-4271.8649500000001</v>
      </c>
      <c r="AS193" s="42">
        <f>AH193/AS$5</f>
        <v>-7894.44</v>
      </c>
      <c r="AT193" s="42">
        <f>AI193/AT$5</f>
        <v>-1026.2666666666667</v>
      </c>
      <c r="AU193" s="42">
        <f>AM193/AU$5</f>
        <v>-3166.3333333333335</v>
      </c>
      <c r="AV193" s="230">
        <f>AN193/AV$5</f>
        <v>-13571.719322580646</v>
      </c>
      <c r="AW193" s="122"/>
      <c r="AX193" s="42">
        <f>MEDIAN($D193:$K193)</f>
        <v>-34012</v>
      </c>
      <c r="AY193" s="42">
        <f>MEDIAN($M193:$AF193)</f>
        <v>-2999</v>
      </c>
      <c r="AZ193" s="42">
        <f>MEDIAN($AC193,$AD193,$Z193,$T193,$O193,Q193,AF193)</f>
        <v>-5188</v>
      </c>
      <c r="BA193" s="42">
        <f>MEDIAN(M193,N193,P193,R193,S193,U193,V193,Y193,AA193,AB193,AE193,W193,X193)</f>
        <v>-2227</v>
      </c>
      <c r="BB193" s="42">
        <f t="shared" ref="BB193" si="342">MEDIAN($AJ193:$AL193)</f>
        <v>-2734</v>
      </c>
      <c r="BC193" s="230">
        <f>MEDIAN(D193:K193,M193:AF193,AJ193:AL193)</f>
        <v>-5025</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12474</v>
      </c>
      <c r="E197" s="160">
        <v>20</v>
      </c>
      <c r="F197" s="160">
        <v>36</v>
      </c>
      <c r="G197" s="160">
        <v>0</v>
      </c>
      <c r="H197" s="144">
        <v>0</v>
      </c>
      <c r="I197" s="144">
        <v>7704</v>
      </c>
      <c r="J197" s="160">
        <v>7950</v>
      </c>
      <c r="K197" s="144">
        <v>0</v>
      </c>
      <c r="L197" s="43">
        <f>+SUM(D197:K197)</f>
        <v>28184</v>
      </c>
      <c r="M197" s="160">
        <v>0</v>
      </c>
      <c r="N197" s="160">
        <v>205</v>
      </c>
      <c r="O197" s="160">
        <v>2258</v>
      </c>
      <c r="P197" s="160">
        <v>1000</v>
      </c>
      <c r="Q197" s="160">
        <v>0</v>
      </c>
      <c r="R197" s="160">
        <v>0</v>
      </c>
      <c r="S197" s="160">
        <v>0</v>
      </c>
      <c r="T197" s="160">
        <v>1881.4</v>
      </c>
      <c r="U197" s="160">
        <v>23</v>
      </c>
      <c r="V197" s="144">
        <v>0</v>
      </c>
      <c r="W197" s="144">
        <v>0</v>
      </c>
      <c r="X197" s="144">
        <v>0</v>
      </c>
      <c r="Y197" s="160">
        <v>0</v>
      </c>
      <c r="Z197" s="160">
        <v>20500</v>
      </c>
      <c r="AA197" s="250">
        <v>0</v>
      </c>
      <c r="AB197" s="160">
        <v>0</v>
      </c>
      <c r="AC197" s="160">
        <v>0</v>
      </c>
      <c r="AD197" s="160">
        <v>1000</v>
      </c>
      <c r="AE197" s="160">
        <v>3550</v>
      </c>
      <c r="AF197" s="160">
        <v>0</v>
      </c>
      <c r="AG197" s="43">
        <f>+SUM(M197:AF197)</f>
        <v>30417.4</v>
      </c>
      <c r="AH197" s="43">
        <f t="shared" ref="AH197:AI200" si="343">AC197+AD197+Z197+T197+O197</f>
        <v>25639.4</v>
      </c>
      <c r="AI197" s="43">
        <f t="shared" si="343"/>
        <v>5573</v>
      </c>
      <c r="AJ197" s="144">
        <v>12000</v>
      </c>
      <c r="AK197" s="144">
        <v>0</v>
      </c>
      <c r="AL197" s="160">
        <v>0</v>
      </c>
      <c r="AM197" s="43">
        <f>+SUM(AJ197:AL197)</f>
        <v>12000</v>
      </c>
      <c r="AN197" s="44">
        <f>+AM197+AG197+L197</f>
        <v>70601.399999999994</v>
      </c>
      <c r="AQ197" s="43">
        <f t="shared" ref="AQ197:AQ199" si="344">K197/AQ$5</f>
        <v>0</v>
      </c>
      <c r="AR197" s="43">
        <f t="shared" ref="AR197:AT199" si="345">AG197/AR$5</f>
        <v>1520.8700000000001</v>
      </c>
      <c r="AS197" s="43">
        <f t="shared" si="345"/>
        <v>5127.88</v>
      </c>
      <c r="AT197" s="43">
        <f t="shared" si="345"/>
        <v>371.53333333333336</v>
      </c>
      <c r="AU197" s="43">
        <f t="shared" ref="AU197:AV199" si="346">AM197/AU$5</f>
        <v>4000</v>
      </c>
      <c r="AV197" s="44">
        <f t="shared" si="346"/>
        <v>2277.4645161290323</v>
      </c>
      <c r="AW197" s="122"/>
      <c r="AX197" s="43">
        <f>MEDIAN($D197:$K197)</f>
        <v>28</v>
      </c>
      <c r="AY197" s="43">
        <f>MEDIAN($M197:$AF197)</f>
        <v>0</v>
      </c>
      <c r="AZ197" s="43">
        <f t="shared" ref="AZ197:AZ200" si="347">MEDIAN($AC197,$AD197,$Z197,$T197,$O197,Q197,AF197)</f>
        <v>1000</v>
      </c>
      <c r="BA197" s="43">
        <f t="shared" ref="BA197:BA200" si="348">MEDIAN(M197,N197,P197,R197,S197,U197,V197,Y197,AA197,AB197,AE197,W197,X197)</f>
        <v>0</v>
      </c>
      <c r="BB197" s="43">
        <f t="shared" ref="BB197:BB200" si="349">MEDIAN($AJ197:$AL197)</f>
        <v>0</v>
      </c>
      <c r="BC197" s="44">
        <f t="shared" ref="BC197:BC200" si="350">MEDIAN(D197:K197,M197:AF197,AJ197:AL197)</f>
        <v>0</v>
      </c>
    </row>
    <row r="198" spans="1:55" s="204" customFormat="1">
      <c r="A198" s="199"/>
      <c r="B198" s="200"/>
      <c r="C198" s="201" t="s">
        <v>162</v>
      </c>
      <c r="D198" s="144">
        <v>0</v>
      </c>
      <c r="E198" s="160">
        <v>0</v>
      </c>
      <c r="F198" s="160">
        <v>0</v>
      </c>
      <c r="G198" s="160">
        <v>0</v>
      </c>
      <c r="H198" s="144">
        <v>0</v>
      </c>
      <c r="I198" s="144">
        <v>0</v>
      </c>
      <c r="J198" s="160">
        <v>0</v>
      </c>
      <c r="K198" s="144">
        <v>0</v>
      </c>
      <c r="L198" s="43">
        <f>+SUM(D198:K198)</f>
        <v>0</v>
      </c>
      <c r="M198" s="160">
        <v>0</v>
      </c>
      <c r="N198" s="160">
        <v>0</v>
      </c>
      <c r="O198" s="160">
        <v>0</v>
      </c>
      <c r="P198" s="160">
        <v>0</v>
      </c>
      <c r="Q198" s="160">
        <v>0</v>
      </c>
      <c r="R198" s="160">
        <v>0</v>
      </c>
      <c r="S198" s="160">
        <v>0</v>
      </c>
      <c r="T198" s="160">
        <v>0</v>
      </c>
      <c r="U198" s="160">
        <v>0</v>
      </c>
      <c r="V198" s="144">
        <v>0</v>
      </c>
      <c r="W198" s="144">
        <v>0</v>
      </c>
      <c r="X198" s="144">
        <v>0</v>
      </c>
      <c r="Y198" s="160">
        <v>0</v>
      </c>
      <c r="Z198" s="160">
        <v>0</v>
      </c>
      <c r="AA198" s="250">
        <v>0</v>
      </c>
      <c r="AB198" s="160">
        <v>0</v>
      </c>
      <c r="AC198" s="160">
        <v>0</v>
      </c>
      <c r="AD198" s="160">
        <v>0</v>
      </c>
      <c r="AE198" s="160">
        <v>0</v>
      </c>
      <c r="AF198" s="160">
        <v>0</v>
      </c>
      <c r="AG198" s="43">
        <f>+SUM(M198:AF198)</f>
        <v>0</v>
      </c>
      <c r="AH198" s="43">
        <f t="shared" si="343"/>
        <v>0</v>
      </c>
      <c r="AI198" s="43">
        <f t="shared" si="343"/>
        <v>0</v>
      </c>
      <c r="AJ198" s="144">
        <v>0</v>
      </c>
      <c r="AK198" s="144">
        <v>0</v>
      </c>
      <c r="AL198" s="160">
        <v>0</v>
      </c>
      <c r="AM198" s="43">
        <f>+SUM(AJ198:AL198)</f>
        <v>0</v>
      </c>
      <c r="AN198" s="44">
        <f>+AM198+AG198+L198</f>
        <v>0</v>
      </c>
      <c r="AQ198" s="43">
        <f t="shared" si="344"/>
        <v>0</v>
      </c>
      <c r="AR198" s="43">
        <f t="shared" si="345"/>
        <v>0</v>
      </c>
      <c r="AS198" s="43">
        <f t="shared" si="345"/>
        <v>0</v>
      </c>
      <c r="AT198" s="43">
        <f t="shared" si="345"/>
        <v>0</v>
      </c>
      <c r="AU198" s="43">
        <f t="shared" si="346"/>
        <v>0</v>
      </c>
      <c r="AV198" s="44">
        <f t="shared" si="346"/>
        <v>0</v>
      </c>
      <c r="AW198" s="122"/>
      <c r="AX198" s="43">
        <f>MEDIAN($D198:$K198)</f>
        <v>0</v>
      </c>
      <c r="AY198" s="43">
        <f>MEDIAN($M198:$AF198)</f>
        <v>0</v>
      </c>
      <c r="AZ198" s="43">
        <f t="shared" si="347"/>
        <v>0</v>
      </c>
      <c r="BA198" s="43">
        <f t="shared" si="348"/>
        <v>0</v>
      </c>
      <c r="BB198" s="43">
        <f t="shared" si="349"/>
        <v>0</v>
      </c>
      <c r="BC198" s="44">
        <f t="shared" si="350"/>
        <v>0</v>
      </c>
    </row>
    <row r="199" spans="1:55" s="204" customFormat="1">
      <c r="A199" s="199"/>
      <c r="B199" s="200"/>
      <c r="C199" s="201" t="s">
        <v>161</v>
      </c>
      <c r="D199" s="144">
        <v>0</v>
      </c>
      <c r="E199" s="160">
        <v>0</v>
      </c>
      <c r="F199" s="160">
        <v>0</v>
      </c>
      <c r="G199" s="160">
        <v>0</v>
      </c>
      <c r="H199" s="144">
        <v>50</v>
      </c>
      <c r="I199" s="144">
        <v>0</v>
      </c>
      <c r="J199" s="160">
        <v>0</v>
      </c>
      <c r="K199" s="144">
        <v>0</v>
      </c>
      <c r="L199" s="43">
        <f>+SUM(D199:K199)</f>
        <v>50</v>
      </c>
      <c r="M199" s="160">
        <v>0</v>
      </c>
      <c r="N199" s="160">
        <v>0</v>
      </c>
      <c r="O199" s="160">
        <v>0</v>
      </c>
      <c r="P199" s="160">
        <v>0</v>
      </c>
      <c r="Q199" s="160">
        <v>0</v>
      </c>
      <c r="R199" s="160">
        <v>0</v>
      </c>
      <c r="S199" s="160">
        <v>0</v>
      </c>
      <c r="T199" s="160">
        <v>0</v>
      </c>
      <c r="U199" s="160">
        <v>0</v>
      </c>
      <c r="V199" s="144">
        <v>0</v>
      </c>
      <c r="W199" s="144">
        <v>0</v>
      </c>
      <c r="X199" s="144">
        <v>0</v>
      </c>
      <c r="Y199" s="160">
        <v>0</v>
      </c>
      <c r="Z199" s="160">
        <v>0</v>
      </c>
      <c r="AA199" s="250">
        <v>0</v>
      </c>
      <c r="AB199" s="160">
        <v>0</v>
      </c>
      <c r="AC199" s="160">
        <v>0</v>
      </c>
      <c r="AD199" s="160">
        <v>0</v>
      </c>
      <c r="AE199" s="160">
        <v>0</v>
      </c>
      <c r="AF199" s="160">
        <v>0</v>
      </c>
      <c r="AG199" s="43">
        <f>+SUM(M199:AF199)</f>
        <v>0</v>
      </c>
      <c r="AH199" s="43">
        <f t="shared" si="343"/>
        <v>0</v>
      </c>
      <c r="AI199" s="43">
        <f t="shared" si="343"/>
        <v>0</v>
      </c>
      <c r="AJ199" s="144">
        <v>0</v>
      </c>
      <c r="AK199" s="144">
        <v>0</v>
      </c>
      <c r="AL199" s="160">
        <v>5000</v>
      </c>
      <c r="AM199" s="43">
        <f>+SUM(AJ199:AL199)</f>
        <v>5000</v>
      </c>
      <c r="AN199" s="44">
        <f>+AM199+AG199+L199</f>
        <v>5050</v>
      </c>
      <c r="AQ199" s="43">
        <f t="shared" si="344"/>
        <v>0</v>
      </c>
      <c r="AR199" s="43">
        <f t="shared" si="345"/>
        <v>0</v>
      </c>
      <c r="AS199" s="43">
        <f t="shared" si="345"/>
        <v>0</v>
      </c>
      <c r="AT199" s="43">
        <f t="shared" si="345"/>
        <v>0</v>
      </c>
      <c r="AU199" s="43">
        <f t="shared" si="346"/>
        <v>1666.6666666666667</v>
      </c>
      <c r="AV199" s="44">
        <f t="shared" si="346"/>
        <v>162.90322580645162</v>
      </c>
      <c r="AW199" s="122"/>
      <c r="AX199" s="43">
        <f>MEDIAN($D199:$K199)</f>
        <v>0</v>
      </c>
      <c r="AY199" s="43">
        <f>MEDIAN($M199:$AF199)</f>
        <v>0</v>
      </c>
      <c r="AZ199" s="43">
        <f t="shared" si="347"/>
        <v>0</v>
      </c>
      <c r="BA199" s="43">
        <f t="shared" si="348"/>
        <v>0</v>
      </c>
      <c r="BB199" s="43">
        <f t="shared" si="349"/>
        <v>0</v>
      </c>
      <c r="BC199" s="44">
        <f t="shared" si="350"/>
        <v>0</v>
      </c>
    </row>
    <row r="200" spans="1:55" s="204" customFormat="1">
      <c r="A200" s="199"/>
      <c r="B200" s="200"/>
      <c r="C200" s="210" t="s">
        <v>158</v>
      </c>
      <c r="D200" s="252">
        <f t="shared" ref="D200:K200" si="351">SUM(D197:D199)</f>
        <v>12474</v>
      </c>
      <c r="E200" s="252">
        <f t="shared" si="351"/>
        <v>20</v>
      </c>
      <c r="F200" s="252">
        <f t="shared" si="351"/>
        <v>36</v>
      </c>
      <c r="G200" s="252">
        <f t="shared" si="351"/>
        <v>0</v>
      </c>
      <c r="H200" s="252">
        <f t="shared" si="351"/>
        <v>50</v>
      </c>
      <c r="I200" s="252">
        <f t="shared" si="351"/>
        <v>7704</v>
      </c>
      <c r="J200" s="252">
        <f t="shared" si="351"/>
        <v>7950</v>
      </c>
      <c r="K200" s="252">
        <f t="shared" si="351"/>
        <v>0</v>
      </c>
      <c r="L200" s="45">
        <f>+SUM(D200:K200)</f>
        <v>28234</v>
      </c>
      <c r="M200" s="252">
        <f t="shared" ref="M200:X200" si="352">SUM(M197:M199)</f>
        <v>0</v>
      </c>
      <c r="N200" s="252">
        <f t="shared" si="352"/>
        <v>205</v>
      </c>
      <c r="O200" s="252">
        <f t="shared" si="352"/>
        <v>2258</v>
      </c>
      <c r="P200" s="252">
        <f t="shared" si="352"/>
        <v>1000</v>
      </c>
      <c r="Q200" s="252">
        <f t="shared" si="352"/>
        <v>0</v>
      </c>
      <c r="R200" s="252">
        <f t="shared" si="352"/>
        <v>0</v>
      </c>
      <c r="S200" s="252">
        <f t="shared" si="352"/>
        <v>0</v>
      </c>
      <c r="T200" s="252">
        <f t="shared" si="352"/>
        <v>1881.4</v>
      </c>
      <c r="U200" s="252">
        <f t="shared" si="352"/>
        <v>23</v>
      </c>
      <c r="V200" s="252">
        <f t="shared" si="352"/>
        <v>0</v>
      </c>
      <c r="W200" s="252">
        <f t="shared" si="352"/>
        <v>0</v>
      </c>
      <c r="X200" s="252">
        <f t="shared" si="352"/>
        <v>0</v>
      </c>
      <c r="Y200" s="252">
        <f t="shared" ref="Y200:AF200" si="353">SUM(Y197:Y199)</f>
        <v>0</v>
      </c>
      <c r="Z200" s="252">
        <f t="shared" si="353"/>
        <v>20500</v>
      </c>
      <c r="AA200" s="252">
        <f t="shared" si="353"/>
        <v>0</v>
      </c>
      <c r="AB200" s="252">
        <f t="shared" si="353"/>
        <v>0</v>
      </c>
      <c r="AC200" s="252">
        <f t="shared" si="353"/>
        <v>0</v>
      </c>
      <c r="AD200" s="252">
        <f t="shared" si="353"/>
        <v>1000</v>
      </c>
      <c r="AE200" s="252">
        <f t="shared" si="353"/>
        <v>3550</v>
      </c>
      <c r="AF200" s="252">
        <f t="shared" si="353"/>
        <v>0</v>
      </c>
      <c r="AG200" s="45">
        <f>+SUM(M200:AF200)</f>
        <v>30417.4</v>
      </c>
      <c r="AH200" s="45">
        <f t="shared" si="343"/>
        <v>25639.4</v>
      </c>
      <c r="AI200" s="45">
        <f t="shared" si="343"/>
        <v>5573</v>
      </c>
      <c r="AJ200" s="252">
        <f>SUM(AJ197:AJ199)</f>
        <v>12000</v>
      </c>
      <c r="AK200" s="252">
        <f>SUM(AK197:AK199)</f>
        <v>0</v>
      </c>
      <c r="AL200" s="252">
        <f>SUM(AL197:AL199)</f>
        <v>5000</v>
      </c>
      <c r="AM200" s="45">
        <f>+SUM(AJ200:AL200)</f>
        <v>17000</v>
      </c>
      <c r="AN200" s="211">
        <f>+AM200+AG200+L200</f>
        <v>75651.399999999994</v>
      </c>
      <c r="AQ200" s="45">
        <f>K200/AQ$5</f>
        <v>0</v>
      </c>
      <c r="AR200" s="45">
        <f>AG200/AR$5</f>
        <v>1520.8700000000001</v>
      </c>
      <c r="AS200" s="45">
        <f>AH200/AS$5</f>
        <v>5127.88</v>
      </c>
      <c r="AT200" s="45">
        <f>AI200/AT$5</f>
        <v>371.53333333333336</v>
      </c>
      <c r="AU200" s="45">
        <f>AM200/AU$5</f>
        <v>5666.666666666667</v>
      </c>
      <c r="AV200" s="211">
        <f>AN200/AV$5</f>
        <v>2440.3677419354835</v>
      </c>
      <c r="AW200" s="122"/>
      <c r="AX200" s="45">
        <f>MEDIAN($D200:$K200)</f>
        <v>43</v>
      </c>
      <c r="AY200" s="45">
        <f>MEDIAN($M200:$AF200)</f>
        <v>0</v>
      </c>
      <c r="AZ200" s="45">
        <f t="shared" si="347"/>
        <v>1000</v>
      </c>
      <c r="BA200" s="45">
        <f t="shared" si="348"/>
        <v>0</v>
      </c>
      <c r="BB200" s="45">
        <f t="shared" si="349"/>
        <v>5000</v>
      </c>
      <c r="BC200" s="211">
        <f t="shared" si="350"/>
        <v>20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0</v>
      </c>
      <c r="F202" s="160">
        <v>2290</v>
      </c>
      <c r="G202" s="160">
        <v>0</v>
      </c>
      <c r="H202" s="144">
        <v>26471</v>
      </c>
      <c r="I202" s="144">
        <v>0</v>
      </c>
      <c r="J202" s="160">
        <v>7400</v>
      </c>
      <c r="K202" s="144">
        <v>366</v>
      </c>
      <c r="L202" s="43">
        <f>+SUM(D202:K202)</f>
        <v>36527</v>
      </c>
      <c r="M202" s="160">
        <v>0</v>
      </c>
      <c r="N202" s="160">
        <v>645</v>
      </c>
      <c r="O202" s="160">
        <v>1982</v>
      </c>
      <c r="P202" s="160">
        <v>2000</v>
      </c>
      <c r="Q202" s="160">
        <v>0</v>
      </c>
      <c r="R202" s="160">
        <v>0</v>
      </c>
      <c r="S202" s="160">
        <v>0</v>
      </c>
      <c r="T202" s="160">
        <v>1995.1</v>
      </c>
      <c r="U202" s="160">
        <v>82</v>
      </c>
      <c r="V202" s="144">
        <v>0</v>
      </c>
      <c r="W202" s="144">
        <v>0</v>
      </c>
      <c r="X202" s="144">
        <v>0</v>
      </c>
      <c r="Y202" s="160">
        <v>0</v>
      </c>
      <c r="Z202" s="160">
        <v>3272</v>
      </c>
      <c r="AA202" s="250">
        <v>29</v>
      </c>
      <c r="AB202" s="160">
        <v>608</v>
      </c>
      <c r="AC202" s="160">
        <v>0</v>
      </c>
      <c r="AD202" s="160">
        <v>2427</v>
      </c>
      <c r="AE202" s="160">
        <v>330</v>
      </c>
      <c r="AF202" s="160">
        <v>0</v>
      </c>
      <c r="AG202" s="43">
        <f>+SUM(M202:AF202)</f>
        <v>13370.1</v>
      </c>
      <c r="AH202" s="43">
        <f t="shared" ref="AH202:AI204" si="354">AC202+AD202+Z202+T202+O202</f>
        <v>9676.1</v>
      </c>
      <c r="AI202" s="43">
        <f t="shared" si="354"/>
        <v>4868</v>
      </c>
      <c r="AJ202" s="144">
        <v>6007</v>
      </c>
      <c r="AK202" s="144">
        <v>6</v>
      </c>
      <c r="AL202" s="160">
        <v>53</v>
      </c>
      <c r="AM202" s="43">
        <f>+SUM(AJ202:AL202)</f>
        <v>6066</v>
      </c>
      <c r="AN202" s="44">
        <f>+AM202+AG202+L202</f>
        <v>55963.1</v>
      </c>
      <c r="AQ202" s="43">
        <f t="shared" ref="AQ202:AQ203" si="355">K202/AQ$5</f>
        <v>45.75</v>
      </c>
      <c r="AR202" s="43">
        <f t="shared" ref="AR202:AT203" si="356">AG202/AR$5</f>
        <v>668.505</v>
      </c>
      <c r="AS202" s="43">
        <f t="shared" si="356"/>
        <v>1935.22</v>
      </c>
      <c r="AT202" s="43">
        <f t="shared" si="356"/>
        <v>324.53333333333336</v>
      </c>
      <c r="AU202" s="43">
        <f t="shared" ref="AU202:AV203" si="357">AM202/AU$5</f>
        <v>2022</v>
      </c>
      <c r="AV202" s="44">
        <f t="shared" si="357"/>
        <v>1805.2612903225806</v>
      </c>
      <c r="AW202" s="122"/>
      <c r="AX202" s="43">
        <f>MEDIAN($D202:$K202)</f>
        <v>183</v>
      </c>
      <c r="AY202" s="43">
        <f>MEDIAN($M202:$AF202)</f>
        <v>14.5</v>
      </c>
      <c r="AZ202" s="43">
        <f t="shared" ref="AZ202:AZ204" si="358">MEDIAN($AC202,$AD202,$Z202,$T202,$O202,Q202,AF202)</f>
        <v>1982</v>
      </c>
      <c r="BA202" s="43">
        <f t="shared" ref="BA202:BA204" si="359">MEDIAN(M202,N202,P202,R202,S202,U202,V202,Y202,AA202,AB202,AE202,W202,X202)</f>
        <v>0</v>
      </c>
      <c r="BB202" s="43">
        <f t="shared" ref="BB202:BB204" si="360">MEDIAN($AJ202:$AL202)</f>
        <v>53</v>
      </c>
      <c r="BC202" s="44">
        <f t="shared" ref="BC202:BC204" si="361">MEDIAN(D202:K202,M202:AF202,AJ202:AL202)</f>
        <v>29</v>
      </c>
    </row>
    <row r="203" spans="1:55" s="204" customFormat="1">
      <c r="A203" s="199"/>
      <c r="B203" s="200"/>
      <c r="C203" s="201" t="s">
        <v>125</v>
      </c>
      <c r="D203" s="144">
        <v>0</v>
      </c>
      <c r="E203" s="160">
        <v>50</v>
      </c>
      <c r="F203" s="160">
        <v>185</v>
      </c>
      <c r="G203" s="160">
        <v>827</v>
      </c>
      <c r="H203" s="144">
        <v>0</v>
      </c>
      <c r="I203" s="144">
        <v>43</v>
      </c>
      <c r="J203" s="160">
        <v>0</v>
      </c>
      <c r="K203" s="144">
        <v>0</v>
      </c>
      <c r="L203" s="43">
        <f>+SUM(D203:K203)</f>
        <v>1105</v>
      </c>
      <c r="M203" s="160">
        <v>0</v>
      </c>
      <c r="N203" s="160">
        <v>0</v>
      </c>
      <c r="O203" s="160">
        <v>0</v>
      </c>
      <c r="P203" s="160">
        <v>0</v>
      </c>
      <c r="Q203" s="160">
        <v>0</v>
      </c>
      <c r="R203" s="160">
        <v>0</v>
      </c>
      <c r="S203" s="160">
        <v>585</v>
      </c>
      <c r="T203" s="160">
        <v>0</v>
      </c>
      <c r="U203" s="160">
        <v>0</v>
      </c>
      <c r="V203" s="144">
        <v>0</v>
      </c>
      <c r="W203" s="144">
        <v>-35</v>
      </c>
      <c r="X203" s="144">
        <v>0</v>
      </c>
      <c r="Y203" s="160">
        <v>0</v>
      </c>
      <c r="Z203" s="160">
        <v>0</v>
      </c>
      <c r="AA203" s="250">
        <v>0</v>
      </c>
      <c r="AB203" s="160">
        <v>0</v>
      </c>
      <c r="AC203" s="160">
        <v>0</v>
      </c>
      <c r="AD203" s="160">
        <v>0</v>
      </c>
      <c r="AE203" s="160">
        <v>0</v>
      </c>
      <c r="AF203" s="160">
        <v>0</v>
      </c>
      <c r="AG203" s="43">
        <f>+SUM(M203:AF203)</f>
        <v>550</v>
      </c>
      <c r="AH203" s="43">
        <f t="shared" si="354"/>
        <v>0</v>
      </c>
      <c r="AI203" s="43">
        <f t="shared" si="354"/>
        <v>0</v>
      </c>
      <c r="AJ203" s="144">
        <v>0</v>
      </c>
      <c r="AK203" s="144">
        <v>0</v>
      </c>
      <c r="AL203" s="160">
        <v>0</v>
      </c>
      <c r="AM203" s="43">
        <f>+SUM(AJ203:AL203)</f>
        <v>0</v>
      </c>
      <c r="AN203" s="44">
        <f>+AM203+AG203+L203</f>
        <v>1655</v>
      </c>
      <c r="AQ203" s="43">
        <f t="shared" si="355"/>
        <v>0</v>
      </c>
      <c r="AR203" s="43">
        <f t="shared" si="356"/>
        <v>27.5</v>
      </c>
      <c r="AS203" s="43">
        <f t="shared" si="356"/>
        <v>0</v>
      </c>
      <c r="AT203" s="43">
        <f t="shared" si="356"/>
        <v>0</v>
      </c>
      <c r="AU203" s="43">
        <f t="shared" si="357"/>
        <v>0</v>
      </c>
      <c r="AV203" s="44">
        <f t="shared" si="357"/>
        <v>53.387096774193552</v>
      </c>
      <c r="AW203" s="122"/>
      <c r="AX203" s="43">
        <f>MEDIAN($D203:$K203)</f>
        <v>21.5</v>
      </c>
      <c r="AY203" s="43">
        <f>MEDIAN($M203:$AF203)</f>
        <v>0</v>
      </c>
      <c r="AZ203" s="43">
        <f t="shared" si="358"/>
        <v>0</v>
      </c>
      <c r="BA203" s="43">
        <f t="shared" si="359"/>
        <v>0</v>
      </c>
      <c r="BB203" s="43">
        <f t="shared" si="360"/>
        <v>0</v>
      </c>
      <c r="BC203" s="44">
        <f t="shared" si="361"/>
        <v>0</v>
      </c>
    </row>
    <row r="204" spans="1:55" s="204" customFormat="1">
      <c r="A204" s="199"/>
      <c r="B204" s="200"/>
      <c r="C204" s="210" t="s">
        <v>158</v>
      </c>
      <c r="D204" s="252">
        <f t="shared" ref="D204:K204" si="362">SUM(D202:D203)</f>
        <v>0</v>
      </c>
      <c r="E204" s="252">
        <f t="shared" si="362"/>
        <v>50</v>
      </c>
      <c r="F204" s="252">
        <f t="shared" si="362"/>
        <v>2475</v>
      </c>
      <c r="G204" s="252">
        <f t="shared" si="362"/>
        <v>827</v>
      </c>
      <c r="H204" s="252">
        <f t="shared" si="362"/>
        <v>26471</v>
      </c>
      <c r="I204" s="252">
        <f t="shared" si="362"/>
        <v>43</v>
      </c>
      <c r="J204" s="252">
        <f t="shared" si="362"/>
        <v>7400</v>
      </c>
      <c r="K204" s="252">
        <f t="shared" si="362"/>
        <v>366</v>
      </c>
      <c r="L204" s="45">
        <f>+SUM(D204:K204)</f>
        <v>37632</v>
      </c>
      <c r="M204" s="252">
        <f t="shared" ref="M204:X204" si="363">SUM(M202:M203)</f>
        <v>0</v>
      </c>
      <c r="N204" s="252">
        <f t="shared" si="363"/>
        <v>645</v>
      </c>
      <c r="O204" s="252">
        <f t="shared" si="363"/>
        <v>1982</v>
      </c>
      <c r="P204" s="252">
        <f t="shared" si="363"/>
        <v>2000</v>
      </c>
      <c r="Q204" s="252">
        <f t="shared" si="363"/>
        <v>0</v>
      </c>
      <c r="R204" s="252">
        <f t="shared" si="363"/>
        <v>0</v>
      </c>
      <c r="S204" s="252">
        <f t="shared" si="363"/>
        <v>585</v>
      </c>
      <c r="T204" s="252">
        <f t="shared" si="363"/>
        <v>1995.1</v>
      </c>
      <c r="U204" s="252">
        <f t="shared" si="363"/>
        <v>82</v>
      </c>
      <c r="V204" s="252">
        <f t="shared" si="363"/>
        <v>0</v>
      </c>
      <c r="W204" s="252">
        <f t="shared" si="363"/>
        <v>-35</v>
      </c>
      <c r="X204" s="252">
        <f t="shared" si="363"/>
        <v>0</v>
      </c>
      <c r="Y204" s="252">
        <f t="shared" ref="Y204:AF204" si="364">SUM(Y202:Y203)</f>
        <v>0</v>
      </c>
      <c r="Z204" s="252">
        <f t="shared" si="364"/>
        <v>3272</v>
      </c>
      <c r="AA204" s="252">
        <f t="shared" si="364"/>
        <v>29</v>
      </c>
      <c r="AB204" s="252">
        <f t="shared" si="364"/>
        <v>608</v>
      </c>
      <c r="AC204" s="252">
        <f t="shared" si="364"/>
        <v>0</v>
      </c>
      <c r="AD204" s="252">
        <f t="shared" si="364"/>
        <v>2427</v>
      </c>
      <c r="AE204" s="252">
        <f t="shared" si="364"/>
        <v>330</v>
      </c>
      <c r="AF204" s="252">
        <f t="shared" si="364"/>
        <v>0</v>
      </c>
      <c r="AG204" s="45">
        <f>+SUM(M204:AF204)</f>
        <v>13920.1</v>
      </c>
      <c r="AH204" s="45">
        <f t="shared" si="354"/>
        <v>9676.1</v>
      </c>
      <c r="AI204" s="45">
        <f t="shared" si="354"/>
        <v>4868</v>
      </c>
      <c r="AJ204" s="252">
        <f>SUM(AJ202:AJ203)</f>
        <v>6007</v>
      </c>
      <c r="AK204" s="252">
        <f>SUM(AK202:AK203)</f>
        <v>6</v>
      </c>
      <c r="AL204" s="252">
        <f>SUM(AL202:AL203)</f>
        <v>53</v>
      </c>
      <c r="AM204" s="45">
        <f>+SUM(AJ204:AL204)</f>
        <v>6066</v>
      </c>
      <c r="AN204" s="211">
        <f>+AM204+AG204+L204</f>
        <v>57618.1</v>
      </c>
      <c r="AQ204" s="45">
        <f>K204/AQ$5</f>
        <v>45.75</v>
      </c>
      <c r="AR204" s="45">
        <f>AG204/AR$5</f>
        <v>696.005</v>
      </c>
      <c r="AS204" s="45">
        <f>AH204/AS$5</f>
        <v>1935.22</v>
      </c>
      <c r="AT204" s="45">
        <f>AI204/AT$5</f>
        <v>324.53333333333336</v>
      </c>
      <c r="AU204" s="45">
        <f>AM204/AU$5</f>
        <v>2022</v>
      </c>
      <c r="AV204" s="211">
        <f>AN204/AV$5</f>
        <v>1858.6483870967741</v>
      </c>
      <c r="AW204" s="122"/>
      <c r="AX204" s="45">
        <f>MEDIAN($D204:$K204)</f>
        <v>596.5</v>
      </c>
      <c r="AY204" s="45">
        <f>MEDIAN($M204:$AF204)</f>
        <v>55.5</v>
      </c>
      <c r="AZ204" s="45">
        <f t="shared" si="358"/>
        <v>1982</v>
      </c>
      <c r="BA204" s="45">
        <f t="shared" si="359"/>
        <v>29</v>
      </c>
      <c r="BB204" s="45">
        <f t="shared" si="360"/>
        <v>53</v>
      </c>
      <c r="BC204" s="211">
        <f t="shared" si="361"/>
        <v>82</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65">D200-D204</f>
        <v>12474</v>
      </c>
      <c r="E206" s="256">
        <f t="shared" si="365"/>
        <v>-30</v>
      </c>
      <c r="F206" s="256">
        <f t="shared" si="365"/>
        <v>-2439</v>
      </c>
      <c r="G206" s="256">
        <f t="shared" si="365"/>
        <v>-827</v>
      </c>
      <c r="H206" s="256">
        <f t="shared" si="365"/>
        <v>-26421</v>
      </c>
      <c r="I206" s="256">
        <f t="shared" si="365"/>
        <v>7661</v>
      </c>
      <c r="J206" s="256">
        <f t="shared" si="365"/>
        <v>550</v>
      </c>
      <c r="K206" s="256">
        <f t="shared" si="365"/>
        <v>-366</v>
      </c>
      <c r="L206" s="42">
        <f>+SUM(D206:K206)</f>
        <v>-9398</v>
      </c>
      <c r="M206" s="256">
        <f t="shared" ref="M206:V206" si="366">M200-M204</f>
        <v>0</v>
      </c>
      <c r="N206" s="256">
        <f t="shared" si="366"/>
        <v>-440</v>
      </c>
      <c r="O206" s="256">
        <f t="shared" si="366"/>
        <v>276</v>
      </c>
      <c r="P206" s="256">
        <f t="shared" si="366"/>
        <v>-1000</v>
      </c>
      <c r="Q206" s="256">
        <f t="shared" si="366"/>
        <v>0</v>
      </c>
      <c r="R206" s="256">
        <f t="shared" si="366"/>
        <v>0</v>
      </c>
      <c r="S206" s="256">
        <f t="shared" si="366"/>
        <v>-585</v>
      </c>
      <c r="T206" s="256">
        <f t="shared" si="366"/>
        <v>-113.69999999999982</v>
      </c>
      <c r="U206" s="256">
        <f t="shared" si="366"/>
        <v>-59</v>
      </c>
      <c r="V206" s="256">
        <f t="shared" si="366"/>
        <v>0</v>
      </c>
      <c r="W206" s="256">
        <f t="shared" ref="W206:X206" si="367">W200-W204</f>
        <v>35</v>
      </c>
      <c r="X206" s="256">
        <f t="shared" si="367"/>
        <v>0</v>
      </c>
      <c r="Y206" s="256">
        <f t="shared" ref="Y206:AF206" si="368">Y200-Y204</f>
        <v>0</v>
      </c>
      <c r="Z206" s="256">
        <f t="shared" si="368"/>
        <v>17228</v>
      </c>
      <c r="AA206" s="256">
        <f t="shared" si="368"/>
        <v>-29</v>
      </c>
      <c r="AB206" s="256">
        <f t="shared" si="368"/>
        <v>-608</v>
      </c>
      <c r="AC206" s="256">
        <f t="shared" si="368"/>
        <v>0</v>
      </c>
      <c r="AD206" s="256">
        <f t="shared" si="368"/>
        <v>-1427</v>
      </c>
      <c r="AE206" s="256">
        <f t="shared" si="368"/>
        <v>3220</v>
      </c>
      <c r="AF206" s="256">
        <f t="shared" si="368"/>
        <v>0</v>
      </c>
      <c r="AG206" s="42">
        <f>+SUM(M206:AF206)</f>
        <v>16497.3</v>
      </c>
      <c r="AH206" s="42">
        <f>AC206+AD206+Z206+T206+O206</f>
        <v>15963.3</v>
      </c>
      <c r="AI206" s="42">
        <f>AD206+AE206+AA206+U206+P206</f>
        <v>705</v>
      </c>
      <c r="AJ206" s="256">
        <f>AJ200-AJ204</f>
        <v>5993</v>
      </c>
      <c r="AK206" s="256">
        <f>AK200-AK204</f>
        <v>-6</v>
      </c>
      <c r="AL206" s="256">
        <f>AL200-AL204</f>
        <v>4947</v>
      </c>
      <c r="AM206" s="42">
        <f>+SUM(AJ206:AL206)</f>
        <v>10934</v>
      </c>
      <c r="AN206" s="230">
        <f>+AM206+AG206+L206</f>
        <v>18033.3</v>
      </c>
      <c r="AQ206" s="42">
        <f>K206/AQ$5</f>
        <v>-45.75</v>
      </c>
      <c r="AR206" s="42">
        <f>AG206/AR$5</f>
        <v>824.86500000000001</v>
      </c>
      <c r="AS206" s="42">
        <f>AH206/AS$5</f>
        <v>3192.66</v>
      </c>
      <c r="AT206" s="42">
        <f>AI206/AT$5</f>
        <v>47</v>
      </c>
      <c r="AU206" s="42">
        <f>AM206/AU$5</f>
        <v>3644.6666666666665</v>
      </c>
      <c r="AV206" s="230">
        <f>AN206/AV$5</f>
        <v>581.71935483870971</v>
      </c>
      <c r="AW206" s="122"/>
      <c r="AX206" s="42">
        <f>MEDIAN($D206:$K206)</f>
        <v>-198</v>
      </c>
      <c r="AY206" s="42">
        <f>MEDIAN($M206:$AF206)</f>
        <v>0</v>
      </c>
      <c r="AZ206" s="42">
        <f>MEDIAN($AC206,$AD206,$Z206,$T206,$O206,Q206,AF206)</f>
        <v>0</v>
      </c>
      <c r="BA206" s="42">
        <f>MEDIAN(M206,N206,P206,R206,S206,U206,V206,Y206,AA206,AB206,AE206,W206,X206)</f>
        <v>0</v>
      </c>
      <c r="BB206" s="42">
        <f t="shared" ref="BB206" si="369">MEDIAN($AJ206:$AL206)</f>
        <v>4947</v>
      </c>
      <c r="BC206" s="230">
        <f>MEDIAN(D206:K206,M206:AF206,AJ206:AL206)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70">D178+D193+D206</f>
        <v>-507</v>
      </c>
      <c r="E208" s="256">
        <f t="shared" si="370"/>
        <v>3351</v>
      </c>
      <c r="F208" s="256">
        <f t="shared" si="370"/>
        <v>-13750</v>
      </c>
      <c r="G208" s="256">
        <f t="shared" si="370"/>
        <v>-1549</v>
      </c>
      <c r="H208" s="256">
        <f t="shared" si="370"/>
        <v>11812</v>
      </c>
      <c r="I208" s="256">
        <f t="shared" si="370"/>
        <v>-1015</v>
      </c>
      <c r="J208" s="256">
        <f t="shared" si="370"/>
        <v>6470</v>
      </c>
      <c r="K208" s="256">
        <f t="shared" si="370"/>
        <v>-640</v>
      </c>
      <c r="L208" s="42">
        <f>+SUM(D208:K208)</f>
        <v>4172</v>
      </c>
      <c r="M208" s="256">
        <f t="shared" ref="M208:V208" si="371">M178+M193+M206</f>
        <v>3174</v>
      </c>
      <c r="N208" s="256">
        <f t="shared" si="371"/>
        <v>1144</v>
      </c>
      <c r="O208" s="256">
        <f t="shared" si="371"/>
        <v>-2244</v>
      </c>
      <c r="P208" s="256">
        <f t="shared" si="371"/>
        <v>-1109</v>
      </c>
      <c r="Q208" s="256">
        <f t="shared" si="371"/>
        <v>1276</v>
      </c>
      <c r="R208" s="256">
        <f t="shared" si="371"/>
        <v>1286</v>
      </c>
      <c r="S208" s="256">
        <f t="shared" si="371"/>
        <v>3217</v>
      </c>
      <c r="T208" s="256">
        <f t="shared" si="371"/>
        <v>83.299999999997453</v>
      </c>
      <c r="U208" s="256">
        <f t="shared" si="371"/>
        <v>4363</v>
      </c>
      <c r="V208" s="256">
        <f t="shared" si="371"/>
        <v>5410</v>
      </c>
      <c r="W208" s="256">
        <f t="shared" ref="W208:X208" si="372">W178+W193+W206</f>
        <v>-10116</v>
      </c>
      <c r="X208" s="256">
        <f t="shared" si="372"/>
        <v>101</v>
      </c>
      <c r="Y208" s="256">
        <f t="shared" ref="Y208:AF208" si="373">Y178+Y193+Y206</f>
        <v>321</v>
      </c>
      <c r="Z208" s="256">
        <f t="shared" si="373"/>
        <v>2702</v>
      </c>
      <c r="AA208" s="256">
        <f t="shared" si="373"/>
        <v>-1409</v>
      </c>
      <c r="AB208" s="256">
        <f t="shared" si="373"/>
        <v>346</v>
      </c>
      <c r="AC208" s="256">
        <f t="shared" si="373"/>
        <v>-1521</v>
      </c>
      <c r="AD208" s="256">
        <f t="shared" si="373"/>
        <v>-2471</v>
      </c>
      <c r="AE208" s="256">
        <f t="shared" si="373"/>
        <v>-188</v>
      </c>
      <c r="AF208" s="256">
        <f t="shared" si="373"/>
        <v>-4977.6650000000063</v>
      </c>
      <c r="AG208" s="42">
        <f>+SUM(M208:AF208)</f>
        <v>-612.3650000000107</v>
      </c>
      <c r="AH208" s="42">
        <f>AC208+AD208+Z208+T208+O208</f>
        <v>-3450.7000000000025</v>
      </c>
      <c r="AI208" s="42">
        <f>AD208+AE208+AA208+U208+P208</f>
        <v>-814</v>
      </c>
      <c r="AJ208" s="256">
        <f>AJ178+AJ193+AJ206</f>
        <v>-6985</v>
      </c>
      <c r="AK208" s="256">
        <f>AK178+AK193+AK206</f>
        <v>923</v>
      </c>
      <c r="AL208" s="256">
        <f>AL178+AL193+AL206</f>
        <v>1944</v>
      </c>
      <c r="AM208" s="42">
        <f>+SUM(AJ208:AL208)</f>
        <v>-4118</v>
      </c>
      <c r="AN208" s="230">
        <f>+AM208+AG208+L208</f>
        <v>-558.3650000000107</v>
      </c>
      <c r="AQ208" s="42">
        <f>K208/AQ$5</f>
        <v>-80</v>
      </c>
      <c r="AR208" s="42">
        <f>AG208/AR$5</f>
        <v>-30.618250000000536</v>
      </c>
      <c r="AS208" s="42">
        <f>AH208/AS$5</f>
        <v>-690.14000000000055</v>
      </c>
      <c r="AT208" s="42">
        <f>AI208/AT$5</f>
        <v>-54.266666666666666</v>
      </c>
      <c r="AU208" s="42">
        <f>AM208/AU$5</f>
        <v>-1372.6666666666667</v>
      </c>
      <c r="AV208" s="230">
        <f>AN208/AV$5</f>
        <v>-18.011774193548732</v>
      </c>
      <c r="AW208" s="122"/>
      <c r="AX208" s="42">
        <f>MEDIAN($D208:$K208)</f>
        <v>-573.5</v>
      </c>
      <c r="AY208" s="42">
        <f>MEDIAN($M208:$AF208)</f>
        <v>211</v>
      </c>
      <c r="AZ208" s="42">
        <f>MEDIAN($AC208,$AD208,$Z208,$T208,$O208,Q208,AF208)</f>
        <v>-1521</v>
      </c>
      <c r="BA208" s="42">
        <f>MEDIAN(M208,N208,P208,R208,S208,U208,V208,Y208,AA208,AB208,AE208,W208,X208)</f>
        <v>346</v>
      </c>
      <c r="BB208" s="42">
        <f t="shared" ref="BB208" si="374">MEDIAN($AJ208:$AL208)</f>
        <v>923</v>
      </c>
      <c r="BC208" s="230">
        <f>MEDIAN(D208:K208,M208:AF208,AJ208:AL208)</f>
        <v>101</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2235</v>
      </c>
      <c r="E210" s="160">
        <v>19032</v>
      </c>
      <c r="F210" s="160">
        <v>51345</v>
      </c>
      <c r="G210" s="160">
        <v>66644</v>
      </c>
      <c r="H210" s="144">
        <v>13963</v>
      </c>
      <c r="I210" s="144">
        <v>18392</v>
      </c>
      <c r="J210" s="160">
        <v>20607</v>
      </c>
      <c r="K210" s="144">
        <v>47173</v>
      </c>
      <c r="L210" s="43">
        <f>+SUM(D210:K210)</f>
        <v>239391</v>
      </c>
      <c r="M210" s="160">
        <v>14291</v>
      </c>
      <c r="N210" s="160">
        <v>3775</v>
      </c>
      <c r="O210" s="160">
        <v>12618</v>
      </c>
      <c r="P210" s="160">
        <v>4822</v>
      </c>
      <c r="Q210" s="160">
        <v>23716</v>
      </c>
      <c r="R210" s="160">
        <v>8781</v>
      </c>
      <c r="S210" s="160">
        <v>6015</v>
      </c>
      <c r="T210" s="160">
        <v>166.6</v>
      </c>
      <c r="U210" s="160">
        <v>13836</v>
      </c>
      <c r="V210" s="144">
        <v>11070</v>
      </c>
      <c r="W210" s="144">
        <v>16667</v>
      </c>
      <c r="X210" s="144">
        <v>0</v>
      </c>
      <c r="Y210" s="160">
        <v>15175</v>
      </c>
      <c r="Z210" s="160">
        <v>656</v>
      </c>
      <c r="AA210" s="250">
        <v>31379</v>
      </c>
      <c r="AB210" s="160">
        <v>1188</v>
      </c>
      <c r="AC210" s="160">
        <v>15614</v>
      </c>
      <c r="AD210" s="160">
        <v>4254</v>
      </c>
      <c r="AE210" s="160">
        <v>-1034</v>
      </c>
      <c r="AF210" s="160">
        <v>10694.78</v>
      </c>
      <c r="AG210" s="43">
        <f>+SUM(M210:AF210)</f>
        <v>193684.38</v>
      </c>
      <c r="AH210" s="43">
        <f>AC210+AD210+Z210+T210+O210</f>
        <v>33308.6</v>
      </c>
      <c r="AI210" s="43">
        <f>AD210+AE210+AA210+U210+P210</f>
        <v>53257</v>
      </c>
      <c r="AJ210" s="144">
        <v>14666</v>
      </c>
      <c r="AK210" s="144">
        <v>11011</v>
      </c>
      <c r="AL210" s="160">
        <v>10955</v>
      </c>
      <c r="AM210" s="43">
        <f>+SUM(AJ210:AL210)</f>
        <v>36632</v>
      </c>
      <c r="AN210" s="44">
        <f>+AM210+AG210+L210</f>
        <v>469707.38</v>
      </c>
      <c r="AQ210" s="43">
        <f t="shared" ref="AQ210" si="375">K210/AQ$5</f>
        <v>5896.625</v>
      </c>
      <c r="AR210" s="43">
        <f t="shared" ref="AR210:AT210" si="376">AG210/AR$5</f>
        <v>9684.219000000001</v>
      </c>
      <c r="AS210" s="43">
        <f t="shared" si="376"/>
        <v>6661.7199999999993</v>
      </c>
      <c r="AT210" s="43">
        <f t="shared" si="376"/>
        <v>3550.4666666666667</v>
      </c>
      <c r="AU210" s="43">
        <f t="shared" ref="AU210:AV210" si="377">AM210/AU$5</f>
        <v>12210.666666666666</v>
      </c>
      <c r="AV210" s="44">
        <f t="shared" si="377"/>
        <v>15151.850967741935</v>
      </c>
      <c r="AW210" s="122"/>
      <c r="AX210" s="43">
        <f>MEDIAN($D210:$K210)</f>
        <v>19819.5</v>
      </c>
      <c r="AY210" s="43">
        <f>MEDIAN($M210:$AF210)</f>
        <v>9737.89</v>
      </c>
      <c r="AZ210" s="43">
        <f>MEDIAN($AC210,$AD210,$Z210,$T210,$O210,Q210,AF210)</f>
        <v>10694.78</v>
      </c>
      <c r="BA210" s="43">
        <f>MEDIAN(M210,N210,P210,R210,S210,U210,V210,Y210,AA210,AB210,AE210,W210,X210)</f>
        <v>8781</v>
      </c>
      <c r="BB210" s="43">
        <f t="shared" ref="BB210" si="378">MEDIAN($AJ210:$AL210)</f>
        <v>11011</v>
      </c>
      <c r="BC210" s="44">
        <f>MEDIAN(D210:K210,M210:AF210,AJ210:AL210)</f>
        <v>12618</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79">D208+D210</f>
        <v>1728</v>
      </c>
      <c r="E212" s="280">
        <f t="shared" si="379"/>
        <v>22383</v>
      </c>
      <c r="F212" s="280">
        <f t="shared" si="379"/>
        <v>37595</v>
      </c>
      <c r="G212" s="280">
        <f t="shared" si="379"/>
        <v>65095</v>
      </c>
      <c r="H212" s="280">
        <f t="shared" si="379"/>
        <v>25775</v>
      </c>
      <c r="I212" s="280">
        <f t="shared" si="379"/>
        <v>17377</v>
      </c>
      <c r="J212" s="280">
        <f t="shared" si="379"/>
        <v>27077</v>
      </c>
      <c r="K212" s="280">
        <f t="shared" si="379"/>
        <v>46533</v>
      </c>
      <c r="L212" s="42">
        <f t="shared" si="379"/>
        <v>243563</v>
      </c>
      <c r="M212" s="280">
        <f t="shared" si="379"/>
        <v>17465</v>
      </c>
      <c r="N212" s="280">
        <f t="shared" si="379"/>
        <v>4919</v>
      </c>
      <c r="O212" s="280">
        <f t="shared" si="379"/>
        <v>10374</v>
      </c>
      <c r="P212" s="280">
        <f t="shared" si="379"/>
        <v>3713</v>
      </c>
      <c r="Q212" s="280">
        <f t="shared" si="379"/>
        <v>24992</v>
      </c>
      <c r="R212" s="280">
        <f t="shared" si="379"/>
        <v>10067</v>
      </c>
      <c r="S212" s="280">
        <f t="shared" si="379"/>
        <v>9232</v>
      </c>
      <c r="T212" s="280">
        <f t="shared" si="379"/>
        <v>249.89999999999745</v>
      </c>
      <c r="U212" s="280">
        <f t="shared" si="379"/>
        <v>18199</v>
      </c>
      <c r="V212" s="280">
        <f t="shared" si="379"/>
        <v>16480</v>
      </c>
      <c r="W212" s="280">
        <f t="shared" ref="W212:X212" si="380">W208+W210</f>
        <v>6551</v>
      </c>
      <c r="X212" s="280">
        <f t="shared" si="380"/>
        <v>101</v>
      </c>
      <c r="Y212" s="280">
        <f t="shared" ref="Y212:AN212" si="381">Y208+Y210</f>
        <v>15496</v>
      </c>
      <c r="Z212" s="280">
        <f t="shared" si="381"/>
        <v>3358</v>
      </c>
      <c r="AA212" s="280">
        <f t="shared" si="381"/>
        <v>29970</v>
      </c>
      <c r="AB212" s="280">
        <f t="shared" si="381"/>
        <v>1534</v>
      </c>
      <c r="AC212" s="280">
        <f t="shared" si="381"/>
        <v>14093</v>
      </c>
      <c r="AD212" s="280">
        <f t="shared" si="381"/>
        <v>1783</v>
      </c>
      <c r="AE212" s="280">
        <f t="shared" si="381"/>
        <v>-1222</v>
      </c>
      <c r="AF212" s="280">
        <f t="shared" si="381"/>
        <v>5717.1149999999943</v>
      </c>
      <c r="AG212" s="42">
        <f t="shared" si="381"/>
        <v>193072.01499999998</v>
      </c>
      <c r="AH212" s="42">
        <f t="shared" si="381"/>
        <v>29857.899999999994</v>
      </c>
      <c r="AI212" s="42">
        <f t="shared" si="381"/>
        <v>52443</v>
      </c>
      <c r="AJ212" s="284">
        <f t="shared" si="381"/>
        <v>7681</v>
      </c>
      <c r="AK212" s="280">
        <f t="shared" si="381"/>
        <v>11934</v>
      </c>
      <c r="AL212" s="285">
        <f t="shared" si="381"/>
        <v>12899</v>
      </c>
      <c r="AM212" s="42">
        <f t="shared" si="381"/>
        <v>32514</v>
      </c>
      <c r="AN212" s="230">
        <f t="shared" si="381"/>
        <v>469149.01500000001</v>
      </c>
      <c r="AQ212" s="42">
        <f>K212/AQ$5</f>
        <v>5816.625</v>
      </c>
      <c r="AR212" s="42">
        <f>AG212/AR$5</f>
        <v>9653.6007499999996</v>
      </c>
      <c r="AS212" s="42">
        <f>AH212/AS$5</f>
        <v>5971.579999999999</v>
      </c>
      <c r="AT212" s="42">
        <f>AI212/AT$5</f>
        <v>3496.2</v>
      </c>
      <c r="AU212" s="42">
        <f>AM212/AU$5</f>
        <v>10838</v>
      </c>
      <c r="AV212" s="230">
        <f>AN212/AV$5</f>
        <v>15133.839193548387</v>
      </c>
      <c r="AW212" s="122"/>
      <c r="AX212" s="42">
        <f>MEDIAN($D212:$K212)</f>
        <v>26426</v>
      </c>
      <c r="AY212" s="42">
        <f>MEDIAN($M212:$AF212)</f>
        <v>7891.5</v>
      </c>
      <c r="AZ212" s="42">
        <f>MEDIAN($AC212,$AD212,$Z212,$T212,$O212,Q212,AF212)</f>
        <v>5717.1149999999943</v>
      </c>
      <c r="BA212" s="42">
        <f>MEDIAN(M212,N212,P212,R212,S212,U212,V212,Y212,AA212,AB212,AE212,W212,X212)</f>
        <v>9232</v>
      </c>
      <c r="BB212" s="42">
        <f t="shared" ref="BB212" si="382">MEDIAN($AJ212:$AL212)</f>
        <v>11934</v>
      </c>
      <c r="BC212" s="230">
        <f>MEDIAN(D212:K212,M212:AF212,AJ212:AL212)</f>
        <v>11934</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8435</v>
      </c>
      <c r="I215" s="144">
        <v>0</v>
      </c>
      <c r="J215" s="160">
        <v>0</v>
      </c>
      <c r="K215" s="144">
        <v>0</v>
      </c>
      <c r="L215" s="43">
        <f>+SUM(D215:K215)</f>
        <v>8435</v>
      </c>
      <c r="M215" s="160">
        <v>0</v>
      </c>
      <c r="N215" s="160">
        <v>0</v>
      </c>
      <c r="O215" s="160">
        <v>0</v>
      </c>
      <c r="P215" s="160">
        <v>0</v>
      </c>
      <c r="Q215" s="160">
        <v>0</v>
      </c>
      <c r="R215" s="160">
        <v>0</v>
      </c>
      <c r="S215" s="160">
        <v>0</v>
      </c>
      <c r="T215" s="160">
        <v>26</v>
      </c>
      <c r="U215" s="160">
        <v>0</v>
      </c>
      <c r="V215" s="144">
        <v>0</v>
      </c>
      <c r="W215" s="144">
        <v>0</v>
      </c>
      <c r="X215" s="144">
        <v>0</v>
      </c>
      <c r="Y215" s="160">
        <v>0</v>
      </c>
      <c r="Z215" s="160">
        <v>0</v>
      </c>
      <c r="AA215" s="250">
        <v>0</v>
      </c>
      <c r="AB215" s="160">
        <v>864</v>
      </c>
      <c r="AC215" s="160">
        <v>0</v>
      </c>
      <c r="AD215" s="160">
        <v>0</v>
      </c>
      <c r="AE215" s="160">
        <v>0</v>
      </c>
      <c r="AF215" s="160">
        <v>0</v>
      </c>
      <c r="AG215" s="43">
        <f>+SUM(M215:AF215)</f>
        <v>890</v>
      </c>
      <c r="AH215" s="43">
        <f>AC215+AD215+Z215+T215+O215</f>
        <v>26</v>
      </c>
      <c r="AI215" s="43">
        <f>AD215+AE215+AA215+U215+P215</f>
        <v>0</v>
      </c>
      <c r="AJ215" s="144">
        <v>0</v>
      </c>
      <c r="AK215" s="144">
        <v>0</v>
      </c>
      <c r="AL215" s="160">
        <v>0</v>
      </c>
      <c r="AM215" s="43">
        <f>+SUM(AJ215:AL215)</f>
        <v>0</v>
      </c>
      <c r="AN215" s="44">
        <f>+AM215+AG215+L215</f>
        <v>9325</v>
      </c>
      <c r="AQ215" s="43">
        <f t="shared" ref="AQ215" si="383">K215/AQ$5</f>
        <v>0</v>
      </c>
      <c r="AR215" s="43">
        <f t="shared" ref="AR215:AT215" si="384">AG215/AR$5</f>
        <v>44.5</v>
      </c>
      <c r="AS215" s="43">
        <f t="shared" si="384"/>
        <v>5.2</v>
      </c>
      <c r="AT215" s="43">
        <f t="shared" si="384"/>
        <v>0</v>
      </c>
      <c r="AU215" s="43">
        <f t="shared" ref="AU215:AV215" si="385">AM215/AU$5</f>
        <v>0</v>
      </c>
      <c r="AV215" s="44">
        <f t="shared" si="385"/>
        <v>300.80645161290323</v>
      </c>
      <c r="AW215" s="122"/>
      <c r="AX215" s="43">
        <f>MEDIAN($D215:$K215)</f>
        <v>0</v>
      </c>
      <c r="AY215" s="43">
        <f>MEDIAN($M215:$AF215)</f>
        <v>0</v>
      </c>
      <c r="AZ215" s="43">
        <f>MEDIAN($AC215,$AD215,$Z215,$T215,$O215,Q215,AF215)</f>
        <v>0</v>
      </c>
      <c r="BA215" s="43">
        <f>MEDIAN(M215,N215,P215,R215,S215,U215,V215,Y215,AA215,AB215,AE215,W215,X215)</f>
        <v>0</v>
      </c>
      <c r="BB215" s="43">
        <f t="shared" ref="BB215" si="386">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87">D215+D212</f>
        <v>1728</v>
      </c>
      <c r="E217" s="280">
        <f t="shared" si="387"/>
        <v>22383</v>
      </c>
      <c r="F217" s="280">
        <f t="shared" si="387"/>
        <v>37595</v>
      </c>
      <c r="G217" s="280">
        <f t="shared" si="387"/>
        <v>65095</v>
      </c>
      <c r="H217" s="280">
        <f t="shared" si="387"/>
        <v>34210</v>
      </c>
      <c r="I217" s="280">
        <f t="shared" si="387"/>
        <v>17377</v>
      </c>
      <c r="J217" s="280">
        <f t="shared" si="387"/>
        <v>27077</v>
      </c>
      <c r="K217" s="280">
        <f t="shared" si="387"/>
        <v>46533</v>
      </c>
      <c r="L217" s="42">
        <f>+SUM(D217:K217)</f>
        <v>251998</v>
      </c>
      <c r="M217" s="280">
        <f t="shared" ref="M217:V217" si="388">M215+M212</f>
        <v>17465</v>
      </c>
      <c r="N217" s="280">
        <f t="shared" si="388"/>
        <v>4919</v>
      </c>
      <c r="O217" s="280">
        <f t="shared" si="388"/>
        <v>10374</v>
      </c>
      <c r="P217" s="280">
        <f t="shared" si="388"/>
        <v>3713</v>
      </c>
      <c r="Q217" s="280">
        <f t="shared" si="388"/>
        <v>24992</v>
      </c>
      <c r="R217" s="280">
        <f t="shared" si="388"/>
        <v>10067</v>
      </c>
      <c r="S217" s="280">
        <f t="shared" si="388"/>
        <v>9232</v>
      </c>
      <c r="T217" s="280">
        <f t="shared" si="388"/>
        <v>275.89999999999748</v>
      </c>
      <c r="U217" s="280">
        <f t="shared" si="388"/>
        <v>18199</v>
      </c>
      <c r="V217" s="280">
        <f t="shared" si="388"/>
        <v>16480</v>
      </c>
      <c r="W217" s="280">
        <f t="shared" ref="W217:X217" si="389">W215+W212</f>
        <v>6551</v>
      </c>
      <c r="X217" s="280">
        <f t="shared" si="389"/>
        <v>101</v>
      </c>
      <c r="Y217" s="280">
        <f t="shared" ref="Y217:AF217" si="390">Y215+Y212</f>
        <v>15496</v>
      </c>
      <c r="Z217" s="280">
        <f t="shared" si="390"/>
        <v>3358</v>
      </c>
      <c r="AA217" s="280">
        <f t="shared" si="390"/>
        <v>29970</v>
      </c>
      <c r="AB217" s="280">
        <f t="shared" si="390"/>
        <v>2398</v>
      </c>
      <c r="AC217" s="280">
        <f t="shared" si="390"/>
        <v>14093</v>
      </c>
      <c r="AD217" s="280">
        <f t="shared" si="390"/>
        <v>1783</v>
      </c>
      <c r="AE217" s="280">
        <f t="shared" si="390"/>
        <v>-1222</v>
      </c>
      <c r="AF217" s="280">
        <f t="shared" si="390"/>
        <v>5717.1149999999943</v>
      </c>
      <c r="AG217" s="42">
        <f>+SUM(M217:AF217)</f>
        <v>193962.01499999998</v>
      </c>
      <c r="AH217" s="42">
        <f>AC217+AD217+Z217+T217+O217</f>
        <v>29883.899999999998</v>
      </c>
      <c r="AI217" s="42">
        <f>AD217+AE217+AA217+U217+P217</f>
        <v>52443</v>
      </c>
      <c r="AJ217" s="280">
        <f>AJ215+AJ212</f>
        <v>7681</v>
      </c>
      <c r="AK217" s="280">
        <f>AK215+AK212</f>
        <v>11934</v>
      </c>
      <c r="AL217" s="280">
        <f>AL215+AL212</f>
        <v>12899</v>
      </c>
      <c r="AM217" s="42">
        <f>+SUM(AJ217:AL217)</f>
        <v>32514</v>
      </c>
      <c r="AN217" s="230">
        <f>+AM217+AG217+L217</f>
        <v>478474.01500000001</v>
      </c>
      <c r="AQ217" s="42">
        <f>K217/AQ$5</f>
        <v>5816.625</v>
      </c>
      <c r="AR217" s="42">
        <f>AG217/AR$5</f>
        <v>9698.1007499999996</v>
      </c>
      <c r="AS217" s="42">
        <f>AH217/AS$5</f>
        <v>5976.78</v>
      </c>
      <c r="AT217" s="42">
        <f>AI217/AT$5</f>
        <v>3496.2</v>
      </c>
      <c r="AU217" s="42">
        <f>AM217/AU$5</f>
        <v>10838</v>
      </c>
      <c r="AV217" s="230">
        <f>AN217/AV$5</f>
        <v>15434.64564516129</v>
      </c>
      <c r="AW217" s="122"/>
      <c r="AX217" s="42">
        <f>MEDIAN($D217:$K217)</f>
        <v>30643.5</v>
      </c>
      <c r="AY217" s="42">
        <f>MEDIAN($M217:$AF217)</f>
        <v>7891.5</v>
      </c>
      <c r="AZ217" s="42">
        <f>MEDIAN($AC217,$AD217,$Z217,$T217,$O217,Q217,AF217)</f>
        <v>5717.1149999999943</v>
      </c>
      <c r="BA217" s="42">
        <f>MEDIAN(M217,N217,P217,R217,S217,U217,V217,Y217,AA217,AB217,AE217,W217,X217)</f>
        <v>9232</v>
      </c>
      <c r="BB217" s="42">
        <f t="shared" ref="BB217" si="391">MEDIAN($AJ217:$AL217)</f>
        <v>11934</v>
      </c>
      <c r="BC217" s="230">
        <f>MEDIAN(D217:K217,M217:AF217,AJ217:AL217)</f>
        <v>11934</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2005</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44">
        <v>7173</v>
      </c>
      <c r="E225" s="160">
        <v>3842</v>
      </c>
      <c r="F225" s="160">
        <v>3694</v>
      </c>
      <c r="G225" s="160">
        <v>19929.733132999972</v>
      </c>
      <c r="H225" s="144">
        <v>8689</v>
      </c>
      <c r="I225" s="144">
        <v>16980</v>
      </c>
      <c r="J225" s="160">
        <v>8496</v>
      </c>
      <c r="K225" s="144">
        <v>41481</v>
      </c>
      <c r="L225" s="43">
        <f>+SUM(D225:K225)</f>
        <v>110284.73313299997</v>
      </c>
      <c r="M225" s="160">
        <v>4224</v>
      </c>
      <c r="N225" s="160">
        <v>1208</v>
      </c>
      <c r="O225" s="160">
        <v>-2500</v>
      </c>
      <c r="P225" s="160">
        <v>2378</v>
      </c>
      <c r="Q225" s="160">
        <v>2368</v>
      </c>
      <c r="R225" s="160">
        <v>1237</v>
      </c>
      <c r="S225" s="160">
        <v>1484.8959999999975</v>
      </c>
      <c r="T225" s="160">
        <v>293.99999999999272</v>
      </c>
      <c r="U225" s="160">
        <v>1193</v>
      </c>
      <c r="V225" s="144">
        <v>2660</v>
      </c>
      <c r="W225" s="144">
        <v>-3285</v>
      </c>
      <c r="X225" s="144">
        <v>1474</v>
      </c>
      <c r="Y225" s="160">
        <v>1061</v>
      </c>
      <c r="Z225" s="160">
        <v>-84</v>
      </c>
      <c r="AA225" s="250">
        <v>-715</v>
      </c>
      <c r="AB225" s="160">
        <v>646</v>
      </c>
      <c r="AC225" s="160">
        <v>15691</v>
      </c>
      <c r="AD225" s="160">
        <v>-1273</v>
      </c>
      <c r="AE225" s="160">
        <v>-4331</v>
      </c>
      <c r="AF225" s="160">
        <v>404.06199999999808</v>
      </c>
      <c r="AG225" s="43">
        <f>+SUM(M225:AF225)</f>
        <v>24134.957999999988</v>
      </c>
      <c r="AH225" s="43">
        <f>AC225+AD225+Z225+T225+O225</f>
        <v>12127.999999999993</v>
      </c>
      <c r="AI225" s="43">
        <f>AD225+AE225+AA225+U225+P225</f>
        <v>-2748</v>
      </c>
      <c r="AJ225" s="144">
        <v>-5775</v>
      </c>
      <c r="AK225" s="144">
        <v>-462</v>
      </c>
      <c r="AL225" s="160">
        <v>-7925</v>
      </c>
      <c r="AM225" s="43">
        <f>+SUM(AJ225:AL225)</f>
        <v>-14162</v>
      </c>
      <c r="AN225" s="44">
        <f>+AM225+AG225+L225</f>
        <v>120257.69113299996</v>
      </c>
      <c r="AQ225" s="43">
        <f t="shared" ref="AQ225" si="392">K225/AQ$5</f>
        <v>5185.125</v>
      </c>
      <c r="AR225" s="43">
        <f t="shared" ref="AR225:AT225" si="393">AG225/AR$5</f>
        <v>1206.7478999999994</v>
      </c>
      <c r="AS225" s="43">
        <f t="shared" si="393"/>
        <v>2425.5999999999985</v>
      </c>
      <c r="AT225" s="43">
        <f t="shared" si="393"/>
        <v>-183.2</v>
      </c>
      <c r="AU225" s="43">
        <f t="shared" ref="AU225:AV225" si="394">AM225/AU$5</f>
        <v>-4720.666666666667</v>
      </c>
      <c r="AV225" s="44">
        <f t="shared" si="394"/>
        <v>3879.2803591290308</v>
      </c>
      <c r="AW225" s="122"/>
      <c r="AX225" s="43">
        <f>MEDIAN($D225:$K225)</f>
        <v>8592.5</v>
      </c>
      <c r="AY225" s="43">
        <f>MEDIAN($M225:$AF225)</f>
        <v>1127</v>
      </c>
      <c r="AZ225" s="43">
        <f>MEDIAN($AC225,$AD225,$Z225,$T225,$O225,Q225,AF225)</f>
        <v>293.99999999999272</v>
      </c>
      <c r="BA225" s="43">
        <f>MEDIAN(M225,N225,P225,R225,S225,U225,V225,Y225,AA225,AB225,AE225,W225,X225)</f>
        <v>1208</v>
      </c>
      <c r="BB225" s="43">
        <f t="shared" ref="BB225" si="395">MEDIAN($AJ225:$AL225)</f>
        <v>-5775</v>
      </c>
      <c r="BC225" s="44">
        <f>MEDIAN(D225:K225,M225:AF225,AJ225:AL225)</f>
        <v>1237</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44"/>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44"/>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19871</v>
      </c>
      <c r="E228" s="160">
        <v>7513</v>
      </c>
      <c r="F228" s="160">
        <v>27516</v>
      </c>
      <c r="G228" s="160">
        <v>66234</v>
      </c>
      <c r="H228" s="144">
        <v>17873</v>
      </c>
      <c r="I228" s="144">
        <v>37103</v>
      </c>
      <c r="J228" s="160">
        <v>13867</v>
      </c>
      <c r="K228" s="144">
        <v>22230</v>
      </c>
      <c r="L228" s="43">
        <f>+SUM(D228:K228)</f>
        <v>212207</v>
      </c>
      <c r="M228" s="160">
        <v>1108</v>
      </c>
      <c r="N228" s="160">
        <v>2739</v>
      </c>
      <c r="O228" s="160">
        <v>5799</v>
      </c>
      <c r="P228" s="160">
        <v>2717</v>
      </c>
      <c r="Q228" s="160">
        <v>7646</v>
      </c>
      <c r="R228" s="160">
        <v>2133</v>
      </c>
      <c r="S228" s="160">
        <v>1803</v>
      </c>
      <c r="T228" s="160">
        <v>4134</v>
      </c>
      <c r="U228" s="160">
        <v>2608</v>
      </c>
      <c r="V228" s="144">
        <v>1105</v>
      </c>
      <c r="W228" s="144">
        <v>1380</v>
      </c>
      <c r="X228" s="144">
        <v>293</v>
      </c>
      <c r="Y228" s="160">
        <v>4071</v>
      </c>
      <c r="Z228" s="160">
        <v>9705</v>
      </c>
      <c r="AA228" s="250">
        <v>4976</v>
      </c>
      <c r="AB228" s="160">
        <v>2599</v>
      </c>
      <c r="AC228" s="160">
        <v>5890</v>
      </c>
      <c r="AD228" s="160">
        <v>3618</v>
      </c>
      <c r="AE228" s="160">
        <v>2019</v>
      </c>
      <c r="AF228" s="160">
        <v>3669.3020000000001</v>
      </c>
      <c r="AG228" s="43">
        <f>+SUM(M228:AF228)</f>
        <v>70012.301999999996</v>
      </c>
      <c r="AH228" s="43">
        <f t="shared" ref="AH228:AI231" si="396">AC228+AD228+Z228+T228+O228</f>
        <v>29146</v>
      </c>
      <c r="AI228" s="43">
        <f t="shared" si="396"/>
        <v>15938</v>
      </c>
      <c r="AJ228" s="144">
        <v>11915</v>
      </c>
      <c r="AK228" s="144">
        <v>1289</v>
      </c>
      <c r="AL228" s="160">
        <v>1361</v>
      </c>
      <c r="AM228" s="43">
        <f>+SUM(AJ228:AL228)</f>
        <v>14565</v>
      </c>
      <c r="AN228" s="44">
        <f>+AM228+AG228+L228</f>
        <v>296784.30200000003</v>
      </c>
      <c r="AQ228" s="43">
        <f t="shared" ref="AQ228:AQ231" si="397">K228/AQ$5</f>
        <v>2778.75</v>
      </c>
      <c r="AR228" s="43">
        <f t="shared" ref="AR228:AT231" si="398">AG228/AR$5</f>
        <v>3500.6151</v>
      </c>
      <c r="AS228" s="43">
        <f t="shared" si="398"/>
        <v>5829.2</v>
      </c>
      <c r="AT228" s="43">
        <f t="shared" si="398"/>
        <v>1062.5333333333333</v>
      </c>
      <c r="AU228" s="43">
        <f t="shared" ref="AU228:AV231" si="399">AM228/AU$5</f>
        <v>4855</v>
      </c>
      <c r="AV228" s="44">
        <f t="shared" si="399"/>
        <v>9573.6871612903233</v>
      </c>
      <c r="AW228" s="122"/>
      <c r="AX228" s="43">
        <f>MEDIAN($D228:$K228)</f>
        <v>21050.5</v>
      </c>
      <c r="AY228" s="43">
        <f>MEDIAN($M228:$AF228)</f>
        <v>2728</v>
      </c>
      <c r="AZ228" s="43">
        <f t="shared" ref="AZ228:AZ232" si="400">MEDIAN($AC228,$AD228,$Z228,$T228,$O228,Q228,AF228)</f>
        <v>5799</v>
      </c>
      <c r="BA228" s="43">
        <f t="shared" ref="BA228:BA232" si="401">MEDIAN(M228,N228,P228,R228,S228,U228,V228,Y228,AA228,AB228,AE228,W228,X228)</f>
        <v>2133</v>
      </c>
      <c r="BB228" s="43">
        <f t="shared" ref="BB228:BB232" si="402">MEDIAN($AJ228:$AL228)</f>
        <v>1361</v>
      </c>
      <c r="BC228" s="44">
        <f t="shared" ref="BC228:BC232" si="403">MEDIAN(D228:K228,M228:AF228,AJ228:AL228)</f>
        <v>4071</v>
      </c>
    </row>
    <row r="229" spans="1:55" s="204" customFormat="1">
      <c r="A229" s="199"/>
      <c r="B229" s="200" t="s">
        <v>142</v>
      </c>
      <c r="C229" s="201"/>
      <c r="D229" s="144">
        <v>0</v>
      </c>
      <c r="E229" s="160">
        <v>-42</v>
      </c>
      <c r="F229" s="160">
        <v>0</v>
      </c>
      <c r="G229" s="160">
        <v>1074</v>
      </c>
      <c r="H229" s="144">
        <v>0</v>
      </c>
      <c r="I229" s="144">
        <v>44</v>
      </c>
      <c r="J229" s="160">
        <v>-69</v>
      </c>
      <c r="K229" s="144">
        <v>-69</v>
      </c>
      <c r="L229" s="43">
        <f>+SUM(D229:K229)</f>
        <v>938</v>
      </c>
      <c r="M229" s="160">
        <v>0</v>
      </c>
      <c r="N229" s="160">
        <v>0</v>
      </c>
      <c r="O229" s="160">
        <v>0</v>
      </c>
      <c r="P229" s="160">
        <v>0</v>
      </c>
      <c r="Q229" s="160">
        <v>13</v>
      </c>
      <c r="R229" s="160">
        <v>-4</v>
      </c>
      <c r="S229" s="160">
        <v>0</v>
      </c>
      <c r="T229" s="160">
        <v>1</v>
      </c>
      <c r="U229" s="160">
        <v>-16</v>
      </c>
      <c r="V229" s="144">
        <v>0</v>
      </c>
      <c r="W229" s="144">
        <v>0</v>
      </c>
      <c r="X229" s="144">
        <v>0</v>
      </c>
      <c r="Y229" s="160">
        <v>-10</v>
      </c>
      <c r="Z229" s="160">
        <v>-326</v>
      </c>
      <c r="AA229" s="250">
        <v>124</v>
      </c>
      <c r="AB229" s="160">
        <v>-4</v>
      </c>
      <c r="AC229" s="160">
        <v>-152</v>
      </c>
      <c r="AD229" s="160">
        <v>43</v>
      </c>
      <c r="AE229" s="160">
        <v>2</v>
      </c>
      <c r="AF229" s="160">
        <v>30.131</v>
      </c>
      <c r="AG229" s="43">
        <f>+SUM(M229:AF229)</f>
        <v>-298.86900000000003</v>
      </c>
      <c r="AH229" s="43">
        <f t="shared" si="396"/>
        <v>-434</v>
      </c>
      <c r="AI229" s="43">
        <f t="shared" si="396"/>
        <v>153</v>
      </c>
      <c r="AJ229" s="144">
        <v>1658</v>
      </c>
      <c r="AK229" s="144">
        <v>14</v>
      </c>
      <c r="AL229" s="160">
        <v>4</v>
      </c>
      <c r="AM229" s="43">
        <f>+SUM(AJ229:AL229)</f>
        <v>1676</v>
      </c>
      <c r="AN229" s="44">
        <f>+AM229+AG229+L229</f>
        <v>2315.1309999999999</v>
      </c>
      <c r="AQ229" s="43">
        <f t="shared" si="397"/>
        <v>-8.625</v>
      </c>
      <c r="AR229" s="43">
        <f t="shared" si="398"/>
        <v>-14.943450000000002</v>
      </c>
      <c r="AS229" s="43">
        <f t="shared" si="398"/>
        <v>-86.8</v>
      </c>
      <c r="AT229" s="43">
        <f t="shared" si="398"/>
        <v>10.199999999999999</v>
      </c>
      <c r="AU229" s="43">
        <f t="shared" si="399"/>
        <v>558.66666666666663</v>
      </c>
      <c r="AV229" s="44">
        <f t="shared" si="399"/>
        <v>74.681645161290319</v>
      </c>
      <c r="AW229" s="122"/>
      <c r="AX229" s="43">
        <f>MEDIAN($D229:$K229)</f>
        <v>0</v>
      </c>
      <c r="AY229" s="43">
        <f>MEDIAN($M229:$AF229)</f>
        <v>0</v>
      </c>
      <c r="AZ229" s="43">
        <f t="shared" si="400"/>
        <v>1</v>
      </c>
      <c r="BA229" s="43">
        <f t="shared" si="401"/>
        <v>0</v>
      </c>
      <c r="BB229" s="43">
        <f t="shared" si="402"/>
        <v>14</v>
      </c>
      <c r="BC229" s="44">
        <f t="shared" si="403"/>
        <v>0</v>
      </c>
    </row>
    <row r="230" spans="1:55" s="204" customFormat="1">
      <c r="A230" s="199"/>
      <c r="B230" s="200" t="s">
        <v>141</v>
      </c>
      <c r="C230" s="201"/>
      <c r="D230" s="144">
        <v>0</v>
      </c>
      <c r="E230" s="160">
        <v>0</v>
      </c>
      <c r="F230" s="160">
        <v>-194</v>
      </c>
      <c r="G230" s="160">
        <v>0</v>
      </c>
      <c r="H230" s="144">
        <v>0</v>
      </c>
      <c r="I230" s="144">
        <v>0</v>
      </c>
      <c r="J230" s="160">
        <v>0</v>
      </c>
      <c r="K230" s="144">
        <v>-5</v>
      </c>
      <c r="L230" s="43">
        <f>+SUM(D230:K230)</f>
        <v>-199</v>
      </c>
      <c r="M230" s="160">
        <v>0</v>
      </c>
      <c r="N230" s="160">
        <v>83</v>
      </c>
      <c r="O230" s="160">
        <v>0</v>
      </c>
      <c r="P230" s="160">
        <v>0</v>
      </c>
      <c r="Q230" s="160">
        <v>0</v>
      </c>
      <c r="R230" s="160">
        <v>0</v>
      </c>
      <c r="S230" s="160">
        <v>0</v>
      </c>
      <c r="T230" s="160">
        <v>0</v>
      </c>
      <c r="U230" s="160">
        <v>124</v>
      </c>
      <c r="V230" s="144">
        <v>0</v>
      </c>
      <c r="W230" s="144">
        <v>0</v>
      </c>
      <c r="X230" s="144">
        <v>0</v>
      </c>
      <c r="Y230" s="160">
        <v>801</v>
      </c>
      <c r="Z230" s="160">
        <v>0</v>
      </c>
      <c r="AA230" s="250">
        <v>150</v>
      </c>
      <c r="AB230" s="160">
        <v>0</v>
      </c>
      <c r="AC230" s="160">
        <v>0</v>
      </c>
      <c r="AD230" s="160">
        <v>252</v>
      </c>
      <c r="AE230" s="160">
        <v>96</v>
      </c>
      <c r="AF230" s="160">
        <v>0</v>
      </c>
      <c r="AG230" s="43">
        <f>+SUM(M230:AF230)</f>
        <v>1506</v>
      </c>
      <c r="AH230" s="43">
        <f t="shared" si="396"/>
        <v>252</v>
      </c>
      <c r="AI230" s="43">
        <f t="shared" si="396"/>
        <v>622</v>
      </c>
      <c r="AJ230" s="144">
        <v>0</v>
      </c>
      <c r="AK230" s="144">
        <v>0</v>
      </c>
      <c r="AL230" s="160">
        <v>2750</v>
      </c>
      <c r="AM230" s="43">
        <f>+SUM(AJ230:AL230)</f>
        <v>2750</v>
      </c>
      <c r="AN230" s="44">
        <f>+AM230+AG230+L230</f>
        <v>4057</v>
      </c>
      <c r="AQ230" s="43">
        <f t="shared" si="397"/>
        <v>-0.625</v>
      </c>
      <c r="AR230" s="43">
        <f t="shared" si="398"/>
        <v>75.3</v>
      </c>
      <c r="AS230" s="43">
        <f t="shared" si="398"/>
        <v>50.4</v>
      </c>
      <c r="AT230" s="43">
        <f t="shared" si="398"/>
        <v>41.466666666666669</v>
      </c>
      <c r="AU230" s="43">
        <f t="shared" si="399"/>
        <v>916.66666666666663</v>
      </c>
      <c r="AV230" s="44">
        <f t="shared" si="399"/>
        <v>130.87096774193549</v>
      </c>
      <c r="AW230" s="122"/>
      <c r="AX230" s="43">
        <f>MEDIAN($D230:$K230)</f>
        <v>0</v>
      </c>
      <c r="AY230" s="43">
        <f>MEDIAN($M230:$AF230)</f>
        <v>0</v>
      </c>
      <c r="AZ230" s="43">
        <f t="shared" si="400"/>
        <v>0</v>
      </c>
      <c r="BA230" s="43">
        <f t="shared" si="401"/>
        <v>0</v>
      </c>
      <c r="BB230" s="43">
        <f t="shared" si="402"/>
        <v>0</v>
      </c>
      <c r="BC230" s="44">
        <f t="shared" si="403"/>
        <v>0</v>
      </c>
    </row>
    <row r="231" spans="1:55" s="204" customFormat="1">
      <c r="A231" s="199"/>
      <c r="B231" s="200" t="s">
        <v>125</v>
      </c>
      <c r="C231" s="201"/>
      <c r="D231" s="144">
        <v>-1135</v>
      </c>
      <c r="E231" s="160">
        <v>5</v>
      </c>
      <c r="F231" s="160">
        <v>1022</v>
      </c>
      <c r="G231" s="160">
        <v>-3776</v>
      </c>
      <c r="H231" s="144">
        <v>743</v>
      </c>
      <c r="I231" s="144">
        <v>4383</v>
      </c>
      <c r="J231" s="160">
        <v>345</v>
      </c>
      <c r="K231" s="144">
        <v>-31451</v>
      </c>
      <c r="L231" s="43">
        <f>+SUM(D231:K231)</f>
        <v>-29864</v>
      </c>
      <c r="M231" s="160">
        <v>0</v>
      </c>
      <c r="N231" s="160">
        <v>0</v>
      </c>
      <c r="O231" s="160">
        <v>123</v>
      </c>
      <c r="P231" s="160">
        <v>0</v>
      </c>
      <c r="Q231" s="160">
        <v>0</v>
      </c>
      <c r="R231" s="160">
        <v>1353</v>
      </c>
      <c r="S231" s="160">
        <v>458</v>
      </c>
      <c r="T231" s="160">
        <v>0</v>
      </c>
      <c r="U231" s="160">
        <v>404</v>
      </c>
      <c r="V231" s="144">
        <v>0</v>
      </c>
      <c r="W231" s="144">
        <v>0</v>
      </c>
      <c r="X231" s="144">
        <v>0</v>
      </c>
      <c r="Y231" s="160">
        <v>-54</v>
      </c>
      <c r="Z231" s="160">
        <v>188</v>
      </c>
      <c r="AA231" s="250">
        <v>-6</v>
      </c>
      <c r="AB231" s="160">
        <v>0</v>
      </c>
      <c r="AC231" s="160">
        <v>-13620</v>
      </c>
      <c r="AD231" s="160">
        <v>0</v>
      </c>
      <c r="AE231" s="160">
        <v>-174</v>
      </c>
      <c r="AF231" s="160">
        <v>0</v>
      </c>
      <c r="AG231" s="43">
        <f>+SUM(M231:AF231)</f>
        <v>-11328</v>
      </c>
      <c r="AH231" s="43">
        <f t="shared" si="396"/>
        <v>-13309</v>
      </c>
      <c r="AI231" s="43">
        <f t="shared" si="396"/>
        <v>224</v>
      </c>
      <c r="AJ231" s="144">
        <v>0</v>
      </c>
      <c r="AK231" s="144">
        <v>22</v>
      </c>
      <c r="AL231" s="160">
        <v>70</v>
      </c>
      <c r="AM231" s="43">
        <f>+SUM(AJ231:AL231)</f>
        <v>92</v>
      </c>
      <c r="AN231" s="44">
        <f>+AM231+AG231+L231</f>
        <v>-41100</v>
      </c>
      <c r="AQ231" s="43">
        <f t="shared" si="397"/>
        <v>-3931.375</v>
      </c>
      <c r="AR231" s="43">
        <f t="shared" si="398"/>
        <v>-566.4</v>
      </c>
      <c r="AS231" s="43">
        <f t="shared" si="398"/>
        <v>-2661.8</v>
      </c>
      <c r="AT231" s="43">
        <f t="shared" si="398"/>
        <v>14.933333333333334</v>
      </c>
      <c r="AU231" s="43">
        <f t="shared" si="399"/>
        <v>30.666666666666668</v>
      </c>
      <c r="AV231" s="44">
        <f t="shared" si="399"/>
        <v>-1325.8064516129032</v>
      </c>
      <c r="AW231" s="122"/>
      <c r="AX231" s="258">
        <f>MEDIAN($D231:$K231)</f>
        <v>175</v>
      </c>
      <c r="AY231" s="258">
        <f>MEDIAN($M231:$AF231)</f>
        <v>0</v>
      </c>
      <c r="AZ231" s="258">
        <f t="shared" si="400"/>
        <v>0</v>
      </c>
      <c r="BA231" s="258">
        <f t="shared" si="401"/>
        <v>0</v>
      </c>
      <c r="BB231" s="258">
        <f t="shared" si="402"/>
        <v>22</v>
      </c>
      <c r="BC231" s="44">
        <f t="shared" si="403"/>
        <v>0</v>
      </c>
    </row>
    <row r="232" spans="1:55" s="204" customFormat="1">
      <c r="A232" s="199"/>
      <c r="B232" s="200"/>
      <c r="C232" s="201"/>
      <c r="D232" s="46">
        <f t="shared" ref="D232:X232" si="404">SUM(D228:D231)</f>
        <v>18736</v>
      </c>
      <c r="E232" s="252">
        <f t="shared" si="404"/>
        <v>7476</v>
      </c>
      <c r="F232" s="252">
        <f t="shared" si="404"/>
        <v>28344</v>
      </c>
      <c r="G232" s="252">
        <f t="shared" si="404"/>
        <v>63532</v>
      </c>
      <c r="H232" s="118">
        <f t="shared" si="404"/>
        <v>18616</v>
      </c>
      <c r="I232" s="118">
        <f t="shared" si="404"/>
        <v>41530</v>
      </c>
      <c r="J232" s="252">
        <f t="shared" si="404"/>
        <v>14143</v>
      </c>
      <c r="K232" s="118">
        <f t="shared" si="404"/>
        <v>-9295</v>
      </c>
      <c r="L232" s="45">
        <f t="shared" si="404"/>
        <v>183082</v>
      </c>
      <c r="M232" s="252">
        <f t="shared" si="404"/>
        <v>1108</v>
      </c>
      <c r="N232" s="252">
        <f t="shared" si="404"/>
        <v>2822</v>
      </c>
      <c r="O232" s="252">
        <f t="shared" si="404"/>
        <v>5922</v>
      </c>
      <c r="P232" s="252">
        <f t="shared" si="404"/>
        <v>2717</v>
      </c>
      <c r="Q232" s="252">
        <f t="shared" si="404"/>
        <v>7659</v>
      </c>
      <c r="R232" s="252">
        <f t="shared" si="404"/>
        <v>3482</v>
      </c>
      <c r="S232" s="252">
        <f t="shared" si="404"/>
        <v>2261</v>
      </c>
      <c r="T232" s="252">
        <f t="shared" si="404"/>
        <v>4135</v>
      </c>
      <c r="U232" s="252">
        <f t="shared" si="404"/>
        <v>3120</v>
      </c>
      <c r="V232" s="118">
        <f t="shared" si="404"/>
        <v>1105</v>
      </c>
      <c r="W232" s="118">
        <f t="shared" si="404"/>
        <v>1380</v>
      </c>
      <c r="X232" s="118">
        <f t="shared" si="404"/>
        <v>293</v>
      </c>
      <c r="Y232" s="252">
        <f t="shared" ref="Y232:AN232" si="405">SUM(Y228:Y231)</f>
        <v>4808</v>
      </c>
      <c r="Z232" s="252">
        <f t="shared" si="405"/>
        <v>9567</v>
      </c>
      <c r="AA232" s="292">
        <f t="shared" si="405"/>
        <v>5244</v>
      </c>
      <c r="AB232" s="252">
        <f t="shared" si="405"/>
        <v>2595</v>
      </c>
      <c r="AC232" s="252">
        <f t="shared" si="405"/>
        <v>-7882</v>
      </c>
      <c r="AD232" s="252">
        <f t="shared" si="405"/>
        <v>3913</v>
      </c>
      <c r="AE232" s="252">
        <f t="shared" si="405"/>
        <v>1943</v>
      </c>
      <c r="AF232" s="252">
        <f t="shared" si="405"/>
        <v>3699.433</v>
      </c>
      <c r="AG232" s="45">
        <f t="shared" si="405"/>
        <v>59891.43299999999</v>
      </c>
      <c r="AH232" s="45">
        <f t="shared" si="405"/>
        <v>15655</v>
      </c>
      <c r="AI232" s="45">
        <f t="shared" si="405"/>
        <v>16937</v>
      </c>
      <c r="AJ232" s="252">
        <f t="shared" si="405"/>
        <v>13573</v>
      </c>
      <c r="AK232" s="118">
        <f t="shared" si="405"/>
        <v>1325</v>
      </c>
      <c r="AL232" s="252">
        <f t="shared" si="405"/>
        <v>4185</v>
      </c>
      <c r="AM232" s="45">
        <f t="shared" si="405"/>
        <v>19083</v>
      </c>
      <c r="AN232" s="211">
        <f t="shared" si="405"/>
        <v>262056.43300000002</v>
      </c>
      <c r="AQ232" s="45">
        <f>K232/AQ$5</f>
        <v>-1161.875</v>
      </c>
      <c r="AR232" s="45">
        <f>AG232/AR$5</f>
        <v>2994.5716499999994</v>
      </c>
      <c r="AS232" s="45">
        <f>AH232/AS$5</f>
        <v>3131</v>
      </c>
      <c r="AT232" s="45">
        <f>AI232/AT$5</f>
        <v>1129.1333333333334</v>
      </c>
      <c r="AU232" s="45">
        <f>AM232/AU$5</f>
        <v>6361</v>
      </c>
      <c r="AV232" s="211">
        <f>AN232/AV$5</f>
        <v>8453.4333225806458</v>
      </c>
      <c r="AW232" s="122"/>
      <c r="AX232" s="43">
        <f>MEDIAN($D232:$K232)</f>
        <v>18676</v>
      </c>
      <c r="AY232" s="43">
        <f>MEDIAN($M232:$AF232)</f>
        <v>2971</v>
      </c>
      <c r="AZ232" s="43">
        <f t="shared" si="400"/>
        <v>4135</v>
      </c>
      <c r="BA232" s="43">
        <f t="shared" si="401"/>
        <v>2595</v>
      </c>
      <c r="BB232" s="43">
        <f t="shared" si="402"/>
        <v>4185</v>
      </c>
      <c r="BC232" s="211">
        <f t="shared" si="403"/>
        <v>3913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-10757</v>
      </c>
      <c r="E235" s="160">
        <v>29</v>
      </c>
      <c r="F235" s="160">
        <v>815</v>
      </c>
      <c r="G235" s="160">
        <v>-1523</v>
      </c>
      <c r="H235" s="144">
        <v>-1302</v>
      </c>
      <c r="I235" s="144">
        <v>-4943</v>
      </c>
      <c r="J235" s="160">
        <v>1958</v>
      </c>
      <c r="K235" s="144">
        <v>-1625</v>
      </c>
      <c r="L235" s="43">
        <f>+SUM(D235:K235)</f>
        <v>-17348</v>
      </c>
      <c r="M235" s="160">
        <v>-283</v>
      </c>
      <c r="N235" s="160">
        <v>415</v>
      </c>
      <c r="O235" s="160">
        <v>493</v>
      </c>
      <c r="P235" s="160">
        <v>-120</v>
      </c>
      <c r="Q235" s="160">
        <v>-888</v>
      </c>
      <c r="R235" s="160">
        <v>-1511</v>
      </c>
      <c r="S235" s="160">
        <v>764</v>
      </c>
      <c r="T235" s="160">
        <v>-411</v>
      </c>
      <c r="U235" s="160">
        <v>1399</v>
      </c>
      <c r="V235" s="144">
        <v>-132</v>
      </c>
      <c r="W235" s="144">
        <v>-5828</v>
      </c>
      <c r="X235" s="144">
        <v>-1185</v>
      </c>
      <c r="Y235" s="160">
        <v>5128</v>
      </c>
      <c r="Z235" s="160">
        <v>3453</v>
      </c>
      <c r="AA235" s="250">
        <v>-1079</v>
      </c>
      <c r="AB235" s="160">
        <v>252</v>
      </c>
      <c r="AC235" s="160">
        <v>-48</v>
      </c>
      <c r="AD235" s="160">
        <v>-375</v>
      </c>
      <c r="AE235" s="160">
        <v>-573</v>
      </c>
      <c r="AF235" s="160">
        <v>-440.22199999999998</v>
      </c>
      <c r="AG235" s="43">
        <f>+SUM(M235:AF235)</f>
        <v>-969.22199999999998</v>
      </c>
      <c r="AH235" s="43">
        <f t="shared" ref="AH235:AI237" si="406">AC235+AD235+Z235+T235+O235</f>
        <v>3112</v>
      </c>
      <c r="AI235" s="43">
        <f t="shared" si="406"/>
        <v>-748</v>
      </c>
      <c r="AJ235" s="144">
        <v>-12295</v>
      </c>
      <c r="AK235" s="144">
        <v>1395</v>
      </c>
      <c r="AL235" s="160">
        <v>2881</v>
      </c>
      <c r="AM235" s="43">
        <f>+SUM(AJ235:AL235)</f>
        <v>-8019</v>
      </c>
      <c r="AN235" s="44">
        <f>+AM235+AG235+L235</f>
        <v>-26336.222000000002</v>
      </c>
      <c r="AQ235" s="43">
        <f t="shared" ref="AQ235:AQ237" si="407">K235/AQ$5</f>
        <v>-203.125</v>
      </c>
      <c r="AR235" s="43">
        <f t="shared" ref="AR235:AT237" si="408">AG235/AR$5</f>
        <v>-48.461100000000002</v>
      </c>
      <c r="AS235" s="43">
        <f t="shared" si="408"/>
        <v>622.4</v>
      </c>
      <c r="AT235" s="43">
        <f t="shared" si="408"/>
        <v>-49.866666666666667</v>
      </c>
      <c r="AU235" s="43">
        <f t="shared" ref="AU235:AV237" si="409">AM235/AU$5</f>
        <v>-2673</v>
      </c>
      <c r="AV235" s="44">
        <f t="shared" si="409"/>
        <v>-849.55554838709679</v>
      </c>
      <c r="AW235" s="122"/>
      <c r="AX235" s="43">
        <f>MEDIAN($D235:$K235)</f>
        <v>-1412.5</v>
      </c>
      <c r="AY235" s="43">
        <f>MEDIAN($M235:$AF235)</f>
        <v>-207.5</v>
      </c>
      <c r="AZ235" s="43">
        <f t="shared" ref="AZ235:AZ238" si="410">MEDIAN($AC235,$AD235,$Z235,$T235,$O235,Q235,AF235)</f>
        <v>-375</v>
      </c>
      <c r="BA235" s="43">
        <f t="shared" ref="BA235:BA238" si="411">MEDIAN(M235,N235,P235,R235,S235,U235,V235,Y235,AA235,AB235,AE235,W235,X235)</f>
        <v>-132</v>
      </c>
      <c r="BB235" s="43">
        <f t="shared" ref="BB235:BB238" si="412">MEDIAN($AJ235:$AL235)</f>
        <v>1395</v>
      </c>
      <c r="BC235" s="44">
        <f t="shared" ref="BC235:BC238" si="413">MEDIAN(D235:K235,M235:AF235,AJ235:AL235)</f>
        <v>-283</v>
      </c>
    </row>
    <row r="236" spans="1:55" s="204" customFormat="1">
      <c r="A236" s="199"/>
      <c r="B236" s="200" t="s">
        <v>138</v>
      </c>
      <c r="C236" s="201"/>
      <c r="D236" s="144">
        <v>13654</v>
      </c>
      <c r="E236" s="160">
        <v>-603</v>
      </c>
      <c r="F236" s="160">
        <v>-4998</v>
      </c>
      <c r="G236" s="160">
        <v>20137</v>
      </c>
      <c r="H236" s="144">
        <v>31152</v>
      </c>
      <c r="I236" s="144">
        <v>6976</v>
      </c>
      <c r="J236" s="160">
        <v>-61</v>
      </c>
      <c r="K236" s="144">
        <v>4836</v>
      </c>
      <c r="L236" s="43">
        <f>+SUM(D236:K236)</f>
        <v>71093</v>
      </c>
      <c r="M236" s="160">
        <v>-873</v>
      </c>
      <c r="N236" s="160">
        <v>-167</v>
      </c>
      <c r="O236" s="160">
        <v>-1210</v>
      </c>
      <c r="P236" s="160">
        <v>-493</v>
      </c>
      <c r="Q236" s="160">
        <v>-2838</v>
      </c>
      <c r="R236" s="160">
        <v>-25</v>
      </c>
      <c r="S236" s="160">
        <v>433</v>
      </c>
      <c r="T236" s="160">
        <v>456.5</v>
      </c>
      <c r="U236" s="160">
        <v>928</v>
      </c>
      <c r="V236" s="144">
        <v>4773</v>
      </c>
      <c r="W236" s="144">
        <v>580</v>
      </c>
      <c r="X236" s="144">
        <v>-606</v>
      </c>
      <c r="Y236" s="160">
        <v>-5031</v>
      </c>
      <c r="Z236" s="160">
        <v>-5389</v>
      </c>
      <c r="AA236" s="250">
        <v>796</v>
      </c>
      <c r="AB236" s="160">
        <v>-295</v>
      </c>
      <c r="AC236" s="160">
        <v>-4094</v>
      </c>
      <c r="AD236" s="160">
        <v>-615</v>
      </c>
      <c r="AE236" s="160">
        <v>-237</v>
      </c>
      <c r="AF236" s="160">
        <v>-1139.8389999999999</v>
      </c>
      <c r="AG236" s="43">
        <f>+SUM(M236:AF236)</f>
        <v>-15046.339</v>
      </c>
      <c r="AH236" s="43">
        <f t="shared" si="406"/>
        <v>-10851.5</v>
      </c>
      <c r="AI236" s="43">
        <f t="shared" si="406"/>
        <v>379</v>
      </c>
      <c r="AJ236" s="144">
        <v>-3305</v>
      </c>
      <c r="AK236" s="144">
        <v>260</v>
      </c>
      <c r="AL236" s="160">
        <v>590</v>
      </c>
      <c r="AM236" s="43">
        <f>+SUM(AJ236:AL236)</f>
        <v>-2455</v>
      </c>
      <c r="AN236" s="44">
        <f>+AM236+AG236+L236</f>
        <v>53591.661</v>
      </c>
      <c r="AQ236" s="43">
        <f t="shared" si="407"/>
        <v>604.5</v>
      </c>
      <c r="AR236" s="43">
        <f t="shared" si="408"/>
        <v>-752.31695000000002</v>
      </c>
      <c r="AS236" s="43">
        <f t="shared" si="408"/>
        <v>-2170.3000000000002</v>
      </c>
      <c r="AT236" s="43">
        <f t="shared" si="408"/>
        <v>25.266666666666666</v>
      </c>
      <c r="AU236" s="43">
        <f t="shared" si="409"/>
        <v>-818.33333333333337</v>
      </c>
      <c r="AV236" s="44">
        <f t="shared" si="409"/>
        <v>1728.7632580645161</v>
      </c>
      <c r="AW236" s="122"/>
      <c r="AX236" s="43">
        <f>MEDIAN($D236:$K236)</f>
        <v>5906</v>
      </c>
      <c r="AY236" s="43">
        <f>MEDIAN($M236:$AF236)</f>
        <v>-394</v>
      </c>
      <c r="AZ236" s="43">
        <f t="shared" si="410"/>
        <v>-1210</v>
      </c>
      <c r="BA236" s="43">
        <f t="shared" si="411"/>
        <v>-167</v>
      </c>
      <c r="BB236" s="43">
        <f t="shared" si="412"/>
        <v>260</v>
      </c>
      <c r="BC236" s="44">
        <f t="shared" si="413"/>
        <v>-167</v>
      </c>
    </row>
    <row r="237" spans="1:55" s="204" customFormat="1">
      <c r="A237" s="199"/>
      <c r="B237" s="200" t="s">
        <v>125</v>
      </c>
      <c r="C237" s="201"/>
      <c r="D237" s="144">
        <v>-7053</v>
      </c>
      <c r="E237" s="160">
        <v>-37</v>
      </c>
      <c r="F237" s="160">
        <v>0</v>
      </c>
      <c r="G237" s="160">
        <v>6428</v>
      </c>
      <c r="H237" s="144">
        <v>-951</v>
      </c>
      <c r="I237" s="144">
        <v>0</v>
      </c>
      <c r="J237" s="160">
        <v>-3761</v>
      </c>
      <c r="K237" s="144">
        <v>-2381</v>
      </c>
      <c r="L237" s="43">
        <f>+SUM(D237:K237)</f>
        <v>-7755</v>
      </c>
      <c r="M237" s="160">
        <v>0</v>
      </c>
      <c r="N237" s="160">
        <v>269</v>
      </c>
      <c r="O237" s="160">
        <v>0</v>
      </c>
      <c r="P237" s="160">
        <v>0</v>
      </c>
      <c r="Q237" s="160">
        <v>0</v>
      </c>
      <c r="R237" s="160">
        <v>0</v>
      </c>
      <c r="S237" s="160">
        <v>-9</v>
      </c>
      <c r="T237" s="160">
        <v>15</v>
      </c>
      <c r="U237" s="160">
        <v>-4</v>
      </c>
      <c r="V237" s="144">
        <v>4</v>
      </c>
      <c r="W237" s="144">
        <v>0</v>
      </c>
      <c r="X237" s="144">
        <v>0</v>
      </c>
      <c r="Y237" s="160">
        <v>0</v>
      </c>
      <c r="Z237" s="160">
        <v>0</v>
      </c>
      <c r="AA237" s="250">
        <v>0</v>
      </c>
      <c r="AB237" s="160">
        <v>-17</v>
      </c>
      <c r="AC237" s="160">
        <v>0</v>
      </c>
      <c r="AD237" s="160">
        <v>0</v>
      </c>
      <c r="AE237" s="160">
        <v>59</v>
      </c>
      <c r="AF237" s="160">
        <v>0</v>
      </c>
      <c r="AG237" s="43">
        <f>+SUM(M237:AF237)</f>
        <v>317</v>
      </c>
      <c r="AH237" s="43">
        <f t="shared" si="406"/>
        <v>15</v>
      </c>
      <c r="AI237" s="43">
        <f t="shared" si="406"/>
        <v>55</v>
      </c>
      <c r="AJ237" s="144">
        <v>0</v>
      </c>
      <c r="AK237" s="144">
        <v>0</v>
      </c>
      <c r="AL237" s="160">
        <v>0</v>
      </c>
      <c r="AM237" s="43">
        <f>+SUM(AJ237:AL237)</f>
        <v>0</v>
      </c>
      <c r="AN237" s="44">
        <f>+AM237+AG237+L237</f>
        <v>-7438</v>
      </c>
      <c r="AQ237" s="43">
        <f t="shared" si="407"/>
        <v>-297.625</v>
      </c>
      <c r="AR237" s="43">
        <f t="shared" si="408"/>
        <v>15.85</v>
      </c>
      <c r="AS237" s="43">
        <f t="shared" si="408"/>
        <v>3</v>
      </c>
      <c r="AT237" s="43">
        <f t="shared" si="408"/>
        <v>3.6666666666666665</v>
      </c>
      <c r="AU237" s="43">
        <f t="shared" si="409"/>
        <v>0</v>
      </c>
      <c r="AV237" s="44">
        <f t="shared" si="409"/>
        <v>-239.93548387096774</v>
      </c>
      <c r="AW237" s="122"/>
      <c r="AX237" s="258">
        <f>MEDIAN($D237:$K237)</f>
        <v>-494</v>
      </c>
      <c r="AY237" s="258">
        <f>MEDIAN($M237:$AF237)</f>
        <v>0</v>
      </c>
      <c r="AZ237" s="258">
        <f t="shared" si="410"/>
        <v>0</v>
      </c>
      <c r="BA237" s="258">
        <f t="shared" si="411"/>
        <v>0</v>
      </c>
      <c r="BB237" s="258">
        <f t="shared" si="412"/>
        <v>0</v>
      </c>
      <c r="BC237" s="44">
        <f t="shared" si="413"/>
        <v>0</v>
      </c>
    </row>
    <row r="238" spans="1:55" s="204" customFormat="1">
      <c r="A238" s="199"/>
      <c r="B238" s="200"/>
      <c r="C238" s="201"/>
      <c r="D238" s="46">
        <f t="shared" ref="D238:X238" si="414">SUM(D235:D237)</f>
        <v>-4156</v>
      </c>
      <c r="E238" s="252">
        <f t="shared" si="414"/>
        <v>-611</v>
      </c>
      <c r="F238" s="252">
        <f t="shared" si="414"/>
        <v>-4183</v>
      </c>
      <c r="G238" s="252">
        <f t="shared" si="414"/>
        <v>25042</v>
      </c>
      <c r="H238" s="118">
        <f t="shared" si="414"/>
        <v>28899</v>
      </c>
      <c r="I238" s="118">
        <f t="shared" si="414"/>
        <v>2033</v>
      </c>
      <c r="J238" s="252">
        <f t="shared" si="414"/>
        <v>-1864</v>
      </c>
      <c r="K238" s="118">
        <f t="shared" si="414"/>
        <v>830</v>
      </c>
      <c r="L238" s="45">
        <f t="shared" si="414"/>
        <v>45990</v>
      </c>
      <c r="M238" s="252">
        <f t="shared" si="414"/>
        <v>-1156</v>
      </c>
      <c r="N238" s="252">
        <f t="shared" si="414"/>
        <v>517</v>
      </c>
      <c r="O238" s="252">
        <f t="shared" si="414"/>
        <v>-717</v>
      </c>
      <c r="P238" s="252">
        <f t="shared" si="414"/>
        <v>-613</v>
      </c>
      <c r="Q238" s="252">
        <f t="shared" si="414"/>
        <v>-3726</v>
      </c>
      <c r="R238" s="252">
        <f t="shared" si="414"/>
        <v>-1536</v>
      </c>
      <c r="S238" s="252">
        <f t="shared" si="414"/>
        <v>1188</v>
      </c>
      <c r="T238" s="252">
        <f t="shared" si="414"/>
        <v>60.5</v>
      </c>
      <c r="U238" s="252">
        <f t="shared" si="414"/>
        <v>2323</v>
      </c>
      <c r="V238" s="118">
        <f t="shared" si="414"/>
        <v>4645</v>
      </c>
      <c r="W238" s="118">
        <f t="shared" si="414"/>
        <v>-5248</v>
      </c>
      <c r="X238" s="118">
        <f t="shared" si="414"/>
        <v>-1791</v>
      </c>
      <c r="Y238" s="252">
        <f t="shared" ref="Y238:AN238" si="415">SUM(Y235:Y237)</f>
        <v>97</v>
      </c>
      <c r="Z238" s="252">
        <f t="shared" si="415"/>
        <v>-1936</v>
      </c>
      <c r="AA238" s="292">
        <f t="shared" si="415"/>
        <v>-283</v>
      </c>
      <c r="AB238" s="252">
        <f t="shared" si="415"/>
        <v>-60</v>
      </c>
      <c r="AC238" s="252">
        <f t="shared" si="415"/>
        <v>-4142</v>
      </c>
      <c r="AD238" s="252">
        <f t="shared" si="415"/>
        <v>-990</v>
      </c>
      <c r="AE238" s="252">
        <f t="shared" si="415"/>
        <v>-751</v>
      </c>
      <c r="AF238" s="252">
        <f t="shared" si="415"/>
        <v>-1580.0609999999999</v>
      </c>
      <c r="AG238" s="45">
        <f t="shared" si="415"/>
        <v>-15698.561</v>
      </c>
      <c r="AH238" s="45">
        <f t="shared" si="415"/>
        <v>-7724.5</v>
      </c>
      <c r="AI238" s="45">
        <f t="shared" si="415"/>
        <v>-314</v>
      </c>
      <c r="AJ238" s="252">
        <f t="shared" si="415"/>
        <v>-15600</v>
      </c>
      <c r="AK238" s="118">
        <f t="shared" si="415"/>
        <v>1655</v>
      </c>
      <c r="AL238" s="252">
        <f t="shared" si="415"/>
        <v>3471</v>
      </c>
      <c r="AM238" s="45">
        <f t="shared" si="415"/>
        <v>-10474</v>
      </c>
      <c r="AN238" s="211">
        <f t="shared" si="415"/>
        <v>19817.438999999998</v>
      </c>
      <c r="AQ238" s="45">
        <f>K238/AQ$5</f>
        <v>103.75</v>
      </c>
      <c r="AR238" s="45">
        <f>AG238/AR$5</f>
        <v>-784.92804999999998</v>
      </c>
      <c r="AS238" s="45">
        <f>AH238/AS$5</f>
        <v>-1544.9</v>
      </c>
      <c r="AT238" s="45">
        <f>AI238/AT$5</f>
        <v>-20.933333333333334</v>
      </c>
      <c r="AU238" s="45">
        <f>AM238/AU$5</f>
        <v>-3491.3333333333335</v>
      </c>
      <c r="AV238" s="211">
        <f>AN238/AV$5</f>
        <v>639.27222580645162</v>
      </c>
      <c r="AW238" s="122"/>
      <c r="AX238" s="43">
        <f>MEDIAN($D238:$K238)</f>
        <v>109.5</v>
      </c>
      <c r="AY238" s="43">
        <f>MEDIAN($M238:$AF238)</f>
        <v>-734</v>
      </c>
      <c r="AZ238" s="43">
        <f t="shared" si="410"/>
        <v>-1580.0609999999999</v>
      </c>
      <c r="BA238" s="43">
        <f t="shared" si="411"/>
        <v>-283</v>
      </c>
      <c r="BB238" s="43">
        <f t="shared" si="412"/>
        <v>1655</v>
      </c>
      <c r="BC238" s="211">
        <f t="shared" si="413"/>
        <v>-613</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16">D225+D232+D238</f>
        <v>21753</v>
      </c>
      <c r="E240" s="256">
        <f t="shared" si="416"/>
        <v>10707</v>
      </c>
      <c r="F240" s="256">
        <f t="shared" si="416"/>
        <v>27855</v>
      </c>
      <c r="G240" s="256">
        <f t="shared" si="416"/>
        <v>108503.73313299997</v>
      </c>
      <c r="H240" s="256">
        <f t="shared" si="416"/>
        <v>56204</v>
      </c>
      <c r="I240" s="256">
        <f t="shared" si="416"/>
        <v>60543</v>
      </c>
      <c r="J240" s="256">
        <f t="shared" si="416"/>
        <v>20775</v>
      </c>
      <c r="K240" s="256">
        <f t="shared" si="416"/>
        <v>33016</v>
      </c>
      <c r="L240" s="42">
        <f t="shared" si="416"/>
        <v>339356.73313299997</v>
      </c>
      <c r="M240" s="256">
        <f t="shared" si="416"/>
        <v>4176</v>
      </c>
      <c r="N240" s="256">
        <f t="shared" si="416"/>
        <v>4547</v>
      </c>
      <c r="O240" s="256">
        <f t="shared" si="416"/>
        <v>2705</v>
      </c>
      <c r="P240" s="256">
        <f t="shared" si="416"/>
        <v>4482</v>
      </c>
      <c r="Q240" s="256">
        <f t="shared" si="416"/>
        <v>6301</v>
      </c>
      <c r="R240" s="256">
        <f t="shared" si="416"/>
        <v>3183</v>
      </c>
      <c r="S240" s="256">
        <f t="shared" si="416"/>
        <v>4933.895999999997</v>
      </c>
      <c r="T240" s="256">
        <f t="shared" si="416"/>
        <v>4489.4999999999927</v>
      </c>
      <c r="U240" s="256">
        <f t="shared" si="416"/>
        <v>6636</v>
      </c>
      <c r="V240" s="256">
        <f t="shared" si="416"/>
        <v>8410</v>
      </c>
      <c r="W240" s="256">
        <f t="shared" ref="W240:X240" si="417">W225+W232+W238</f>
        <v>-7153</v>
      </c>
      <c r="X240" s="256">
        <f t="shared" si="417"/>
        <v>-24</v>
      </c>
      <c r="Y240" s="256">
        <f t="shared" ref="Y240:AN240" si="418">Y225+Y232+Y238</f>
        <v>5966</v>
      </c>
      <c r="Z240" s="256">
        <f t="shared" si="418"/>
        <v>7547</v>
      </c>
      <c r="AA240" s="256">
        <f t="shared" si="418"/>
        <v>4246</v>
      </c>
      <c r="AB240" s="256">
        <f t="shared" si="418"/>
        <v>3181</v>
      </c>
      <c r="AC240" s="256">
        <f t="shared" si="418"/>
        <v>3667</v>
      </c>
      <c r="AD240" s="256">
        <f t="shared" si="418"/>
        <v>1650</v>
      </c>
      <c r="AE240" s="256">
        <f t="shared" si="418"/>
        <v>-3139</v>
      </c>
      <c r="AF240" s="256">
        <f t="shared" si="418"/>
        <v>2523.4339999999984</v>
      </c>
      <c r="AG240" s="42">
        <f t="shared" si="418"/>
        <v>68327.829999999973</v>
      </c>
      <c r="AH240" s="42">
        <f t="shared" si="418"/>
        <v>20058.499999999993</v>
      </c>
      <c r="AI240" s="42">
        <f t="shared" si="418"/>
        <v>13875</v>
      </c>
      <c r="AJ240" s="256">
        <f t="shared" si="418"/>
        <v>-7802</v>
      </c>
      <c r="AK240" s="256">
        <f t="shared" si="418"/>
        <v>2518</v>
      </c>
      <c r="AL240" s="256">
        <f t="shared" si="418"/>
        <v>-269</v>
      </c>
      <c r="AM240" s="42">
        <f t="shared" si="418"/>
        <v>-5553</v>
      </c>
      <c r="AN240" s="230">
        <f t="shared" si="418"/>
        <v>402131.56313299999</v>
      </c>
      <c r="AQ240" s="42">
        <f t="shared" ref="AQ240" si="419">K240/AQ$5</f>
        <v>4127</v>
      </c>
      <c r="AR240" s="42">
        <f t="shared" ref="AR240:AT240" si="420">AG240/AR$5</f>
        <v>3416.3914999999988</v>
      </c>
      <c r="AS240" s="42">
        <f t="shared" si="420"/>
        <v>4011.6999999999985</v>
      </c>
      <c r="AT240" s="42">
        <f t="shared" si="420"/>
        <v>925</v>
      </c>
      <c r="AU240" s="42">
        <f t="shared" ref="AU240:AV240" si="421">AM240/AU$5</f>
        <v>-1851</v>
      </c>
      <c r="AV240" s="230">
        <f t="shared" si="421"/>
        <v>12971.985907516129</v>
      </c>
      <c r="AW240" s="122"/>
      <c r="AX240" s="42">
        <f>MEDIAN($D240:$K240)</f>
        <v>30435.5</v>
      </c>
      <c r="AY240" s="42">
        <f>MEDIAN($M240:$AF240)</f>
        <v>4211</v>
      </c>
      <c r="AZ240" s="42">
        <f>MEDIAN($AC240,$AD240,$Z240,$T240,$O240,Q240,AF240)</f>
        <v>3667</v>
      </c>
      <c r="BA240" s="42">
        <f>MEDIAN(M240,N240,P240,R240,S240,U240,V240,Y240,AA240,AB240,AE240,W240,X240)</f>
        <v>4246</v>
      </c>
      <c r="BB240" s="42">
        <f t="shared" ref="BB240" si="422">MEDIAN($AJ240:$AL240)</f>
        <v>-269</v>
      </c>
      <c r="BC240" s="230">
        <f>MEDIAN(D240:K240,M240:AF240,AJ240:AL240)</f>
        <v>4489.4999999999927</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2005</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336</v>
      </c>
      <c r="E249" s="162">
        <v>9</v>
      </c>
      <c r="F249" s="162">
        <v>36</v>
      </c>
      <c r="G249" s="162">
        <v>0</v>
      </c>
      <c r="H249" s="137">
        <v>132</v>
      </c>
      <c r="I249" s="137">
        <v>38</v>
      </c>
      <c r="J249" s="162">
        <v>0</v>
      </c>
      <c r="K249" s="137">
        <v>158</v>
      </c>
      <c r="L249" s="22">
        <f>+SUM(D249:K249)</f>
        <v>709</v>
      </c>
      <c r="M249" s="162">
        <v>417</v>
      </c>
      <c r="N249" s="162">
        <v>279</v>
      </c>
      <c r="O249" s="162">
        <v>331</v>
      </c>
      <c r="P249" s="162">
        <v>624</v>
      </c>
      <c r="Q249" s="162">
        <v>1613</v>
      </c>
      <c r="R249" s="162">
        <v>394</v>
      </c>
      <c r="S249" s="162">
        <v>84</v>
      </c>
      <c r="T249" s="162">
        <v>614</v>
      </c>
      <c r="U249" s="162">
        <v>132</v>
      </c>
      <c r="V249" s="137">
        <v>0</v>
      </c>
      <c r="W249" s="137">
        <v>312</v>
      </c>
      <c r="X249" s="137">
        <v>61</v>
      </c>
      <c r="Y249" s="162">
        <v>0</v>
      </c>
      <c r="Z249" s="162">
        <v>365</v>
      </c>
      <c r="AA249" s="271">
        <v>1400</v>
      </c>
      <c r="AB249" s="162">
        <v>429</v>
      </c>
      <c r="AC249" s="162">
        <v>130</v>
      </c>
      <c r="AD249" s="162">
        <v>148</v>
      </c>
      <c r="AE249" s="162">
        <v>273</v>
      </c>
      <c r="AF249" s="162">
        <v>0</v>
      </c>
      <c r="AG249" s="22">
        <f>+SUM(M249:AF249)</f>
        <v>7606</v>
      </c>
      <c r="AH249" s="22">
        <f t="shared" ref="AH249:AI253" si="423">AC249+AD249+Z249+T249+O249</f>
        <v>1588</v>
      </c>
      <c r="AI249" s="22">
        <f t="shared" si="423"/>
        <v>2577</v>
      </c>
      <c r="AJ249" s="137">
        <v>0</v>
      </c>
      <c r="AK249" s="137">
        <v>13</v>
      </c>
      <c r="AL249" s="162">
        <v>821</v>
      </c>
      <c r="AM249" s="22">
        <f>+SUM(AJ249:AL249)</f>
        <v>834</v>
      </c>
      <c r="AN249" s="24">
        <f>+AM249+AG249+L249</f>
        <v>9149</v>
      </c>
      <c r="AQ249" s="43">
        <f t="shared" ref="AQ249:AQ253" si="424">K249/AQ$5</f>
        <v>19.75</v>
      </c>
      <c r="AR249" s="43">
        <f t="shared" ref="AR249:AT253" si="425">AG249/AR$5</f>
        <v>380.3</v>
      </c>
      <c r="AS249" s="43">
        <f t="shared" si="425"/>
        <v>317.60000000000002</v>
      </c>
      <c r="AT249" s="43">
        <f t="shared" si="425"/>
        <v>171.8</v>
      </c>
      <c r="AU249" s="43">
        <f t="shared" ref="AU249:AV253" si="426">AM249/AU$5</f>
        <v>278</v>
      </c>
      <c r="AV249" s="44">
        <f t="shared" si="426"/>
        <v>295.12903225806451</v>
      </c>
      <c r="AW249" s="23"/>
      <c r="AX249" s="22">
        <f t="shared" ref="AX249:AX254" si="427">MEDIAN($D249:$K249)</f>
        <v>37</v>
      </c>
      <c r="AY249" s="22">
        <f t="shared" ref="AY249:AY254" si="428">MEDIAN($M249:$AF249)</f>
        <v>295.5</v>
      </c>
      <c r="AZ249" s="22">
        <f t="shared" ref="AZ249:AZ254" si="429">MEDIAN($AC249,$AD249,$Z249,$T249,$O249,Q249,AF249)</f>
        <v>331</v>
      </c>
      <c r="BA249" s="22">
        <f t="shared" ref="BA249:BA254" si="430">MEDIAN(M249,N249,P249,R249,S249,U249,V249,Y249,AA249,AB249,AE249,W249,X249)</f>
        <v>279</v>
      </c>
      <c r="BB249" s="22">
        <f t="shared" ref="BB249:BB254" si="431">MEDIAN($AJ249:$AL249)</f>
        <v>13</v>
      </c>
      <c r="BC249" s="24">
        <f t="shared" ref="BC249:BC254" si="432">MEDIAN(D249:K249,M249:AF249,AJ249:AL249)</f>
        <v>148</v>
      </c>
    </row>
    <row r="250" spans="1:55" s="204" customFormat="1">
      <c r="A250" s="199"/>
      <c r="B250" s="200"/>
      <c r="C250" s="201" t="s">
        <v>130</v>
      </c>
      <c r="D250" s="137">
        <v>3837</v>
      </c>
      <c r="E250" s="162">
        <v>164</v>
      </c>
      <c r="F250" s="162">
        <v>650</v>
      </c>
      <c r="G250" s="162">
        <v>882</v>
      </c>
      <c r="H250" s="137">
        <v>122</v>
      </c>
      <c r="I250" s="137">
        <v>235</v>
      </c>
      <c r="J250" s="162">
        <v>362</v>
      </c>
      <c r="K250" s="137">
        <v>705</v>
      </c>
      <c r="L250" s="22">
        <f>+SUM(D250:K250)</f>
        <v>6957</v>
      </c>
      <c r="M250" s="162">
        <v>2954</v>
      </c>
      <c r="N250" s="162">
        <v>2697</v>
      </c>
      <c r="O250" s="162">
        <v>3299</v>
      </c>
      <c r="P250" s="162">
        <v>1345</v>
      </c>
      <c r="Q250" s="162">
        <v>3766</v>
      </c>
      <c r="R250" s="162">
        <v>2719</v>
      </c>
      <c r="S250" s="162">
        <v>3501</v>
      </c>
      <c r="T250" s="162">
        <v>1859</v>
      </c>
      <c r="U250" s="162">
        <v>2766</v>
      </c>
      <c r="V250" s="137">
        <v>2852</v>
      </c>
      <c r="W250" s="137">
        <v>983</v>
      </c>
      <c r="X250" s="137">
        <v>1267</v>
      </c>
      <c r="Y250" s="162">
        <v>6492</v>
      </c>
      <c r="Z250" s="162">
        <v>3966</v>
      </c>
      <c r="AA250" s="271">
        <v>2873</v>
      </c>
      <c r="AB250" s="162">
        <v>1694</v>
      </c>
      <c r="AC250" s="162">
        <v>5281</v>
      </c>
      <c r="AD250" s="162">
        <v>2114</v>
      </c>
      <c r="AE250" s="162">
        <v>945</v>
      </c>
      <c r="AF250" s="162">
        <v>0</v>
      </c>
      <c r="AG250" s="22">
        <f>+SUM(M250:AF250)</f>
        <v>53373</v>
      </c>
      <c r="AH250" s="22">
        <f t="shared" si="423"/>
        <v>16519</v>
      </c>
      <c r="AI250" s="22">
        <f t="shared" si="423"/>
        <v>10043</v>
      </c>
      <c r="AJ250" s="137">
        <v>26531</v>
      </c>
      <c r="AK250" s="137">
        <v>555</v>
      </c>
      <c r="AL250" s="162">
        <v>1365</v>
      </c>
      <c r="AM250" s="22">
        <f>+SUM(AJ250:AL250)</f>
        <v>28451</v>
      </c>
      <c r="AN250" s="24">
        <f>+AM250+AG250+L250</f>
        <v>88781</v>
      </c>
      <c r="AQ250" s="43">
        <f t="shared" si="424"/>
        <v>88.125</v>
      </c>
      <c r="AR250" s="43">
        <f t="shared" si="425"/>
        <v>2668.65</v>
      </c>
      <c r="AS250" s="43">
        <f t="shared" si="425"/>
        <v>3303.8</v>
      </c>
      <c r="AT250" s="43">
        <f t="shared" si="425"/>
        <v>669.5333333333333</v>
      </c>
      <c r="AU250" s="43">
        <f t="shared" si="426"/>
        <v>9483.6666666666661</v>
      </c>
      <c r="AV250" s="44">
        <f t="shared" si="426"/>
        <v>2863.9032258064517</v>
      </c>
      <c r="AW250" s="23"/>
      <c r="AX250" s="22">
        <f t="shared" si="427"/>
        <v>506</v>
      </c>
      <c r="AY250" s="22">
        <f t="shared" si="428"/>
        <v>2742.5</v>
      </c>
      <c r="AZ250" s="22">
        <f t="shared" si="429"/>
        <v>3299</v>
      </c>
      <c r="BA250" s="22">
        <f t="shared" si="430"/>
        <v>2719</v>
      </c>
      <c r="BB250" s="22">
        <f t="shared" si="431"/>
        <v>1365</v>
      </c>
      <c r="BC250" s="24">
        <f t="shared" si="432"/>
        <v>1859</v>
      </c>
    </row>
    <row r="251" spans="1:55" s="204" customFormat="1">
      <c r="A251" s="199"/>
      <c r="B251" s="200"/>
      <c r="C251" s="201" t="s">
        <v>129</v>
      </c>
      <c r="D251" s="137">
        <v>6632</v>
      </c>
      <c r="E251" s="162">
        <v>1245</v>
      </c>
      <c r="F251" s="162">
        <v>13070</v>
      </c>
      <c r="G251" s="162">
        <v>21219</v>
      </c>
      <c r="H251" s="137">
        <v>8408</v>
      </c>
      <c r="I251" s="137">
        <v>13057</v>
      </c>
      <c r="J251" s="162">
        <v>6171</v>
      </c>
      <c r="K251" s="137">
        <v>10770</v>
      </c>
      <c r="L251" s="22">
        <f>+SUM(D251:K251)</f>
        <v>80572</v>
      </c>
      <c r="M251" s="162">
        <v>0</v>
      </c>
      <c r="N251" s="162">
        <v>46</v>
      </c>
      <c r="O251" s="162">
        <v>1394</v>
      </c>
      <c r="P251" s="162">
        <v>795</v>
      </c>
      <c r="Q251" s="162">
        <v>900</v>
      </c>
      <c r="R251" s="162">
        <v>269</v>
      </c>
      <c r="S251" s="162">
        <v>258</v>
      </c>
      <c r="T251" s="162">
        <v>1019</v>
      </c>
      <c r="U251" s="162">
        <v>544</v>
      </c>
      <c r="V251" s="137">
        <v>0</v>
      </c>
      <c r="W251" s="137">
        <v>100</v>
      </c>
      <c r="X251" s="137">
        <v>0</v>
      </c>
      <c r="Y251" s="162">
        <v>1312</v>
      </c>
      <c r="Z251" s="162">
        <v>2974</v>
      </c>
      <c r="AA251" s="271">
        <v>1042</v>
      </c>
      <c r="AB251" s="162">
        <v>394</v>
      </c>
      <c r="AC251" s="162">
        <v>1373</v>
      </c>
      <c r="AD251" s="162">
        <v>484</v>
      </c>
      <c r="AE251" s="162">
        <v>300</v>
      </c>
      <c r="AF251" s="162">
        <v>3238</v>
      </c>
      <c r="AG251" s="22">
        <f>+SUM(M251:AF251)</f>
        <v>16442</v>
      </c>
      <c r="AH251" s="22">
        <f t="shared" si="423"/>
        <v>7244</v>
      </c>
      <c r="AI251" s="22">
        <f t="shared" si="423"/>
        <v>3165</v>
      </c>
      <c r="AJ251" s="137">
        <v>480</v>
      </c>
      <c r="AK251" s="137">
        <v>1180</v>
      </c>
      <c r="AL251" s="162">
        <v>225</v>
      </c>
      <c r="AM251" s="22">
        <f>+SUM(AJ251:AL251)</f>
        <v>1885</v>
      </c>
      <c r="AN251" s="24">
        <f>+AM251+AG251+L251</f>
        <v>98899</v>
      </c>
      <c r="AQ251" s="43">
        <f t="shared" si="424"/>
        <v>1346.25</v>
      </c>
      <c r="AR251" s="43">
        <f t="shared" si="425"/>
        <v>822.1</v>
      </c>
      <c r="AS251" s="43">
        <f t="shared" si="425"/>
        <v>1448.8</v>
      </c>
      <c r="AT251" s="43">
        <f t="shared" si="425"/>
        <v>211</v>
      </c>
      <c r="AU251" s="43">
        <f t="shared" si="426"/>
        <v>628.33333333333337</v>
      </c>
      <c r="AV251" s="44">
        <f t="shared" si="426"/>
        <v>3190.2903225806454</v>
      </c>
      <c r="AW251" s="23"/>
      <c r="AX251" s="22">
        <f t="shared" si="427"/>
        <v>9589</v>
      </c>
      <c r="AY251" s="22">
        <f t="shared" si="428"/>
        <v>514</v>
      </c>
      <c r="AZ251" s="22">
        <f t="shared" si="429"/>
        <v>1373</v>
      </c>
      <c r="BA251" s="22">
        <f t="shared" si="430"/>
        <v>269</v>
      </c>
      <c r="BB251" s="22">
        <f t="shared" si="431"/>
        <v>480</v>
      </c>
      <c r="BC251" s="24">
        <f t="shared" si="432"/>
        <v>1019</v>
      </c>
    </row>
    <row r="252" spans="1:55" s="204" customFormat="1">
      <c r="A252" s="199"/>
      <c r="B252" s="200"/>
      <c r="C252" s="201" t="s">
        <v>128</v>
      </c>
      <c r="D252" s="137">
        <v>395</v>
      </c>
      <c r="E252" s="162">
        <v>204</v>
      </c>
      <c r="F252" s="162">
        <v>2176</v>
      </c>
      <c r="G252" s="162">
        <v>2610</v>
      </c>
      <c r="H252" s="137">
        <v>796</v>
      </c>
      <c r="I252" s="137">
        <v>1257</v>
      </c>
      <c r="J252" s="162">
        <v>905</v>
      </c>
      <c r="K252" s="137">
        <v>1441</v>
      </c>
      <c r="L252" s="22">
        <f>+SUM(D252:K252)</f>
        <v>9784</v>
      </c>
      <c r="M252" s="162">
        <v>0</v>
      </c>
      <c r="N252" s="162">
        <v>0</v>
      </c>
      <c r="O252" s="162">
        <v>0</v>
      </c>
      <c r="P252" s="162">
        <v>32</v>
      </c>
      <c r="Q252" s="162">
        <v>8</v>
      </c>
      <c r="R252" s="162">
        <v>0</v>
      </c>
      <c r="S252" s="162">
        <v>0</v>
      </c>
      <c r="T252" s="162">
        <v>123</v>
      </c>
      <c r="U252" s="162">
        <v>24</v>
      </c>
      <c r="V252" s="137">
        <v>0</v>
      </c>
      <c r="W252" s="137">
        <v>0</v>
      </c>
      <c r="X252" s="137">
        <v>0</v>
      </c>
      <c r="Y252" s="162">
        <v>0</v>
      </c>
      <c r="Z252" s="162">
        <v>176</v>
      </c>
      <c r="AA252" s="271">
        <v>25</v>
      </c>
      <c r="AB252" s="162">
        <v>0</v>
      </c>
      <c r="AC252" s="162">
        <v>47</v>
      </c>
      <c r="AD252" s="162">
        <v>0</v>
      </c>
      <c r="AE252" s="162">
        <v>0</v>
      </c>
      <c r="AF252" s="162">
        <v>0</v>
      </c>
      <c r="AG252" s="22">
        <f>+SUM(M252:AF252)</f>
        <v>435</v>
      </c>
      <c r="AH252" s="22">
        <f t="shared" si="423"/>
        <v>346</v>
      </c>
      <c r="AI252" s="22">
        <f t="shared" si="423"/>
        <v>81</v>
      </c>
      <c r="AJ252" s="137">
        <v>0</v>
      </c>
      <c r="AK252" s="137">
        <v>154</v>
      </c>
      <c r="AL252" s="162">
        <v>26</v>
      </c>
      <c r="AM252" s="22">
        <f>+SUM(AJ252:AL252)</f>
        <v>180</v>
      </c>
      <c r="AN252" s="24">
        <f>+AM252+AG252+L252</f>
        <v>10399</v>
      </c>
      <c r="AQ252" s="43">
        <f t="shared" si="424"/>
        <v>180.125</v>
      </c>
      <c r="AR252" s="43">
        <f t="shared" si="425"/>
        <v>21.75</v>
      </c>
      <c r="AS252" s="43">
        <f t="shared" si="425"/>
        <v>69.2</v>
      </c>
      <c r="AT252" s="43">
        <f t="shared" si="425"/>
        <v>5.4</v>
      </c>
      <c r="AU252" s="43">
        <f t="shared" si="426"/>
        <v>60</v>
      </c>
      <c r="AV252" s="44">
        <f t="shared" si="426"/>
        <v>335.45161290322579</v>
      </c>
      <c r="AW252" s="23"/>
      <c r="AX252" s="22">
        <f t="shared" si="427"/>
        <v>1081</v>
      </c>
      <c r="AY252" s="22">
        <f t="shared" si="428"/>
        <v>0</v>
      </c>
      <c r="AZ252" s="22">
        <f t="shared" si="429"/>
        <v>8</v>
      </c>
      <c r="BA252" s="22">
        <f t="shared" si="430"/>
        <v>0</v>
      </c>
      <c r="BB252" s="22">
        <f t="shared" si="431"/>
        <v>26</v>
      </c>
      <c r="BC252" s="24">
        <f t="shared" si="432"/>
        <v>24</v>
      </c>
    </row>
    <row r="253" spans="1:55" s="204" customFormat="1">
      <c r="A253" s="199"/>
      <c r="B253" s="200"/>
      <c r="C253" s="201" t="s">
        <v>127</v>
      </c>
      <c r="D253" s="137">
        <v>293</v>
      </c>
      <c r="E253" s="162">
        <v>41</v>
      </c>
      <c r="F253" s="162">
        <v>1248</v>
      </c>
      <c r="G253" s="162">
        <v>1542</v>
      </c>
      <c r="H253" s="137">
        <v>834</v>
      </c>
      <c r="I253" s="137">
        <v>1021</v>
      </c>
      <c r="J253" s="162">
        <v>401</v>
      </c>
      <c r="K253" s="137">
        <v>643</v>
      </c>
      <c r="L253" s="22">
        <f>+SUM(D253:K253)</f>
        <v>6023</v>
      </c>
      <c r="M253" s="162">
        <v>0</v>
      </c>
      <c r="N253" s="162">
        <v>0</v>
      </c>
      <c r="O253" s="162">
        <v>0</v>
      </c>
      <c r="P253" s="162">
        <v>0</v>
      </c>
      <c r="Q253" s="162">
        <v>0</v>
      </c>
      <c r="R253" s="162">
        <v>0</v>
      </c>
      <c r="S253" s="162">
        <v>0</v>
      </c>
      <c r="T253" s="162">
        <v>12</v>
      </c>
      <c r="U253" s="162">
        <v>14</v>
      </c>
      <c r="V253" s="137">
        <v>0</v>
      </c>
      <c r="W253" s="137">
        <v>0</v>
      </c>
      <c r="X253" s="137">
        <v>0</v>
      </c>
      <c r="Y253" s="162">
        <v>0</v>
      </c>
      <c r="Z253" s="162">
        <v>42</v>
      </c>
      <c r="AA253" s="271">
        <v>7</v>
      </c>
      <c r="AB253" s="162">
        <v>0</v>
      </c>
      <c r="AC253" s="162">
        <v>2</v>
      </c>
      <c r="AD253" s="162">
        <v>0</v>
      </c>
      <c r="AE253" s="162">
        <v>0</v>
      </c>
      <c r="AF253" s="162">
        <v>0</v>
      </c>
      <c r="AG253" s="22">
        <f>+SUM(M253:AF253)</f>
        <v>77</v>
      </c>
      <c r="AH253" s="22">
        <f t="shared" si="423"/>
        <v>56</v>
      </c>
      <c r="AI253" s="22">
        <f t="shared" si="423"/>
        <v>21</v>
      </c>
      <c r="AJ253" s="137">
        <v>0</v>
      </c>
      <c r="AK253" s="137">
        <v>0</v>
      </c>
      <c r="AL253" s="162">
        <v>10</v>
      </c>
      <c r="AM253" s="22">
        <f>+SUM(AJ253:AL253)</f>
        <v>10</v>
      </c>
      <c r="AN253" s="24">
        <f>+AM253+AG253+L253</f>
        <v>6110</v>
      </c>
      <c r="AQ253" s="43">
        <f t="shared" si="424"/>
        <v>80.375</v>
      </c>
      <c r="AR253" s="43">
        <f t="shared" si="425"/>
        <v>3.85</v>
      </c>
      <c r="AS253" s="43">
        <f t="shared" si="425"/>
        <v>11.2</v>
      </c>
      <c r="AT253" s="43">
        <f t="shared" si="425"/>
        <v>1.4</v>
      </c>
      <c r="AU253" s="43">
        <f t="shared" si="426"/>
        <v>3.3333333333333335</v>
      </c>
      <c r="AV253" s="44">
        <f t="shared" si="426"/>
        <v>197.09677419354838</v>
      </c>
      <c r="AW253" s="23"/>
      <c r="AX253" s="276">
        <f t="shared" si="427"/>
        <v>738.5</v>
      </c>
      <c r="AY253" s="276">
        <f t="shared" si="428"/>
        <v>0</v>
      </c>
      <c r="AZ253" s="276">
        <f t="shared" si="429"/>
        <v>0</v>
      </c>
      <c r="BA253" s="276">
        <f t="shared" si="430"/>
        <v>0</v>
      </c>
      <c r="BB253" s="276">
        <f t="shared" si="431"/>
        <v>0</v>
      </c>
      <c r="BC253" s="24">
        <f t="shared" si="432"/>
        <v>0</v>
      </c>
    </row>
    <row r="254" spans="1:55" s="204" customFormat="1">
      <c r="A254" s="199"/>
      <c r="B254" s="200"/>
      <c r="C254" s="201" t="s">
        <v>132</v>
      </c>
      <c r="D254" s="110">
        <f t="shared" ref="D254:X254" si="433">SUM(D249:D253)</f>
        <v>11493</v>
      </c>
      <c r="E254" s="28">
        <f t="shared" si="433"/>
        <v>1663</v>
      </c>
      <c r="F254" s="28">
        <f t="shared" si="433"/>
        <v>17180</v>
      </c>
      <c r="G254" s="28">
        <f t="shared" si="433"/>
        <v>26253</v>
      </c>
      <c r="H254" s="141">
        <f t="shared" si="433"/>
        <v>10292</v>
      </c>
      <c r="I254" s="141">
        <f t="shared" si="433"/>
        <v>15608</v>
      </c>
      <c r="J254" s="28">
        <f t="shared" si="433"/>
        <v>7839</v>
      </c>
      <c r="K254" s="141">
        <f t="shared" si="433"/>
        <v>13717</v>
      </c>
      <c r="L254" s="25">
        <f t="shared" si="433"/>
        <v>104045</v>
      </c>
      <c r="M254" s="28">
        <f t="shared" si="433"/>
        <v>3371</v>
      </c>
      <c r="N254" s="28">
        <f t="shared" si="433"/>
        <v>3022</v>
      </c>
      <c r="O254" s="28">
        <f t="shared" si="433"/>
        <v>5024</v>
      </c>
      <c r="P254" s="28">
        <f t="shared" si="433"/>
        <v>2796</v>
      </c>
      <c r="Q254" s="28">
        <f t="shared" si="433"/>
        <v>6287</v>
      </c>
      <c r="R254" s="28">
        <f t="shared" si="433"/>
        <v>3382</v>
      </c>
      <c r="S254" s="28">
        <f t="shared" si="433"/>
        <v>3843</v>
      </c>
      <c r="T254" s="28">
        <f t="shared" si="433"/>
        <v>3627</v>
      </c>
      <c r="U254" s="28">
        <f t="shared" si="433"/>
        <v>3480</v>
      </c>
      <c r="V254" s="141">
        <f t="shared" si="433"/>
        <v>2852</v>
      </c>
      <c r="W254" s="141">
        <f t="shared" si="433"/>
        <v>1395</v>
      </c>
      <c r="X254" s="141">
        <f t="shared" si="433"/>
        <v>1328</v>
      </c>
      <c r="Y254" s="28">
        <f t="shared" ref="Y254:AN254" si="434">SUM(Y249:Y253)</f>
        <v>7804</v>
      </c>
      <c r="Z254" s="28">
        <f t="shared" si="434"/>
        <v>7523</v>
      </c>
      <c r="AA254" s="29">
        <f t="shared" si="434"/>
        <v>5347</v>
      </c>
      <c r="AB254" s="28">
        <f t="shared" si="434"/>
        <v>2517</v>
      </c>
      <c r="AC254" s="28">
        <f t="shared" si="434"/>
        <v>6833</v>
      </c>
      <c r="AD254" s="28">
        <f t="shared" si="434"/>
        <v>2746</v>
      </c>
      <c r="AE254" s="28">
        <f t="shared" si="434"/>
        <v>1518</v>
      </c>
      <c r="AF254" s="28">
        <f t="shared" si="434"/>
        <v>3238</v>
      </c>
      <c r="AG254" s="25">
        <f t="shared" si="434"/>
        <v>77933</v>
      </c>
      <c r="AH254" s="25">
        <f t="shared" si="434"/>
        <v>25753</v>
      </c>
      <c r="AI254" s="25">
        <f t="shared" si="434"/>
        <v>15887</v>
      </c>
      <c r="AJ254" s="28">
        <f t="shared" si="434"/>
        <v>27011</v>
      </c>
      <c r="AK254" s="141">
        <f t="shared" si="434"/>
        <v>1902</v>
      </c>
      <c r="AL254" s="28">
        <f t="shared" si="434"/>
        <v>2447</v>
      </c>
      <c r="AM254" s="25">
        <f t="shared" si="434"/>
        <v>31360</v>
      </c>
      <c r="AN254" s="305">
        <f t="shared" si="434"/>
        <v>213338</v>
      </c>
      <c r="AQ254" s="45">
        <f>K254/AQ$5</f>
        <v>1714.625</v>
      </c>
      <c r="AR254" s="45">
        <f>AG254/AR$5</f>
        <v>3896.65</v>
      </c>
      <c r="AS254" s="45">
        <f>AH254/AS$5</f>
        <v>5150.6000000000004</v>
      </c>
      <c r="AT254" s="45">
        <f>AI254/AT$5</f>
        <v>1059.1333333333334</v>
      </c>
      <c r="AU254" s="45">
        <f>AM254/AU$5</f>
        <v>10453.333333333334</v>
      </c>
      <c r="AV254" s="211">
        <f>AN254/AV$5</f>
        <v>6881.8709677419356</v>
      </c>
      <c r="AW254" s="23"/>
      <c r="AX254" s="22">
        <f t="shared" si="427"/>
        <v>12605</v>
      </c>
      <c r="AY254" s="22">
        <f t="shared" si="428"/>
        <v>3376.5</v>
      </c>
      <c r="AZ254" s="22">
        <f t="shared" si="429"/>
        <v>5024</v>
      </c>
      <c r="BA254" s="22">
        <f t="shared" si="430"/>
        <v>3022</v>
      </c>
      <c r="BB254" s="22">
        <f t="shared" si="431"/>
        <v>2447</v>
      </c>
      <c r="BC254" s="305">
        <f t="shared" si="432"/>
        <v>3627</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f t="shared" ref="AH255:AI259" si="435">AC255+AD255+Z255+T255+O255</f>
        <v>0</v>
      </c>
      <c r="AI255" s="22">
        <f t="shared" si="435"/>
        <v>0</v>
      </c>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1567</v>
      </c>
      <c r="E256" s="162">
        <v>255</v>
      </c>
      <c r="F256" s="162">
        <v>437</v>
      </c>
      <c r="G256" s="162">
        <v>23</v>
      </c>
      <c r="H256" s="137">
        <v>240</v>
      </c>
      <c r="I256" s="137">
        <v>9</v>
      </c>
      <c r="J256" s="162">
        <v>399</v>
      </c>
      <c r="K256" s="137">
        <v>136</v>
      </c>
      <c r="L256" s="22">
        <f>+SUM(D256:K256)</f>
        <v>3066</v>
      </c>
      <c r="M256" s="162">
        <v>30</v>
      </c>
      <c r="N256" s="162">
        <v>66</v>
      </c>
      <c r="O256" s="162">
        <v>657</v>
      </c>
      <c r="P256" s="162">
        <v>157</v>
      </c>
      <c r="Q256" s="162">
        <v>475</v>
      </c>
      <c r="R256" s="162">
        <v>111</v>
      </c>
      <c r="S256" s="162">
        <v>71</v>
      </c>
      <c r="T256" s="162">
        <v>135</v>
      </c>
      <c r="U256" s="162">
        <v>80</v>
      </c>
      <c r="V256" s="137">
        <v>414</v>
      </c>
      <c r="W256" s="137">
        <v>33</v>
      </c>
      <c r="X256" s="137">
        <v>2</v>
      </c>
      <c r="Y256" s="162">
        <v>158</v>
      </c>
      <c r="Z256" s="162">
        <v>1023</v>
      </c>
      <c r="AA256" s="271">
        <v>166</v>
      </c>
      <c r="AB256" s="162">
        <v>140</v>
      </c>
      <c r="AC256" s="162">
        <v>433</v>
      </c>
      <c r="AD256" s="162">
        <v>390</v>
      </c>
      <c r="AE256" s="162">
        <v>73</v>
      </c>
      <c r="AF256" s="162">
        <v>0</v>
      </c>
      <c r="AG256" s="22">
        <f>+SUM(M256:AF256)</f>
        <v>4614</v>
      </c>
      <c r="AH256" s="22">
        <f t="shared" si="435"/>
        <v>2638</v>
      </c>
      <c r="AI256" s="22">
        <f t="shared" si="435"/>
        <v>866</v>
      </c>
      <c r="AJ256" s="137">
        <v>0</v>
      </c>
      <c r="AK256" s="137">
        <v>0</v>
      </c>
      <c r="AL256" s="162">
        <v>0</v>
      </c>
      <c r="AM256" s="22">
        <f>+SUM(AJ256:AL256)</f>
        <v>0</v>
      </c>
      <c r="AN256" s="24">
        <f>+AM256+AG256+L256</f>
        <v>7680</v>
      </c>
      <c r="AQ256" s="43">
        <f t="shared" ref="AQ256:AQ259" si="436">K256/AQ$5</f>
        <v>17</v>
      </c>
      <c r="AR256" s="43">
        <f t="shared" ref="AR256:AT259" si="437">AG256/AR$5</f>
        <v>230.7</v>
      </c>
      <c r="AS256" s="43">
        <f t="shared" si="437"/>
        <v>527.6</v>
      </c>
      <c r="AT256" s="43">
        <f t="shared" si="437"/>
        <v>57.733333333333334</v>
      </c>
      <c r="AU256" s="43">
        <f t="shared" ref="AU256:AV259" si="438">AM256/AU$5</f>
        <v>0</v>
      </c>
      <c r="AV256" s="44">
        <f t="shared" si="438"/>
        <v>247.74193548387098</v>
      </c>
      <c r="AW256" s="23"/>
      <c r="AX256" s="22">
        <f>MEDIAN($D256:$K256)</f>
        <v>247.5</v>
      </c>
      <c r="AY256" s="22">
        <f>MEDIAN($M256:$AF256)</f>
        <v>137.5</v>
      </c>
      <c r="AZ256" s="22">
        <f t="shared" ref="AZ256:AZ260" si="439">MEDIAN($AC256,$AD256,$Z256,$T256,$O256,Q256,AF256)</f>
        <v>433</v>
      </c>
      <c r="BA256" s="22">
        <f t="shared" ref="BA256:BA260" si="440">MEDIAN(M256,N256,P256,R256,S256,U256,V256,Y256,AA256,AB256,AE256,W256,X256)</f>
        <v>80</v>
      </c>
      <c r="BB256" s="22">
        <f t="shared" ref="BB256:BB260" si="441">MEDIAN($AJ256:$AL256)</f>
        <v>0</v>
      </c>
      <c r="BC256" s="24">
        <f t="shared" ref="BC256:BC260" si="442">MEDIAN(D256:K256,M256:AF256,AJ256:AL256)</f>
        <v>136</v>
      </c>
    </row>
    <row r="257" spans="1:55" s="204" customFormat="1">
      <c r="A257" s="199"/>
      <c r="B257" s="200"/>
      <c r="C257" s="201" t="s">
        <v>129</v>
      </c>
      <c r="D257" s="137">
        <v>1726</v>
      </c>
      <c r="E257" s="162">
        <v>1308</v>
      </c>
      <c r="F257" s="162">
        <v>3473</v>
      </c>
      <c r="G257" s="162">
        <v>3719</v>
      </c>
      <c r="H257" s="137">
        <v>1897</v>
      </c>
      <c r="I257" s="137">
        <v>1866</v>
      </c>
      <c r="J257" s="162">
        <v>2046</v>
      </c>
      <c r="K257" s="137">
        <v>2342</v>
      </c>
      <c r="L257" s="22">
        <f>+SUM(D257:K257)</f>
        <v>18377</v>
      </c>
      <c r="M257" s="162">
        <v>0</v>
      </c>
      <c r="N257" s="162">
        <v>2</v>
      </c>
      <c r="O257" s="162">
        <v>206</v>
      </c>
      <c r="P257" s="162">
        <v>64</v>
      </c>
      <c r="Q257" s="162">
        <v>282</v>
      </c>
      <c r="R257" s="162">
        <v>33</v>
      </c>
      <c r="S257" s="162">
        <v>15</v>
      </c>
      <c r="T257" s="162">
        <v>79</v>
      </c>
      <c r="U257" s="162">
        <v>15</v>
      </c>
      <c r="V257" s="137">
        <v>0</v>
      </c>
      <c r="W257" s="137">
        <v>11</v>
      </c>
      <c r="X257" s="137">
        <v>0</v>
      </c>
      <c r="Y257" s="162">
        <v>36</v>
      </c>
      <c r="Z257" s="162">
        <v>1031</v>
      </c>
      <c r="AA257" s="271">
        <v>146</v>
      </c>
      <c r="AB257" s="162">
        <v>30</v>
      </c>
      <c r="AC257" s="162">
        <v>267</v>
      </c>
      <c r="AD257" s="162">
        <v>0</v>
      </c>
      <c r="AE257" s="162">
        <v>113</v>
      </c>
      <c r="AF257" s="162">
        <v>1056</v>
      </c>
      <c r="AG257" s="22">
        <f>+SUM(M257:AF257)</f>
        <v>3386</v>
      </c>
      <c r="AH257" s="22">
        <f t="shared" si="435"/>
        <v>1583</v>
      </c>
      <c r="AI257" s="22">
        <f t="shared" si="435"/>
        <v>338</v>
      </c>
      <c r="AJ257" s="137">
        <v>0</v>
      </c>
      <c r="AK257" s="137">
        <v>0</v>
      </c>
      <c r="AL257" s="162">
        <v>0</v>
      </c>
      <c r="AM257" s="22">
        <f>+SUM(AJ257:AL257)</f>
        <v>0</v>
      </c>
      <c r="AN257" s="24">
        <f>+AM257+AG257+L257</f>
        <v>21763</v>
      </c>
      <c r="AQ257" s="43">
        <f t="shared" si="436"/>
        <v>292.75</v>
      </c>
      <c r="AR257" s="43">
        <f t="shared" si="437"/>
        <v>169.3</v>
      </c>
      <c r="AS257" s="43">
        <f t="shared" si="437"/>
        <v>316.60000000000002</v>
      </c>
      <c r="AT257" s="43">
        <f t="shared" si="437"/>
        <v>22.533333333333335</v>
      </c>
      <c r="AU257" s="43">
        <f t="shared" si="438"/>
        <v>0</v>
      </c>
      <c r="AV257" s="44">
        <f t="shared" si="438"/>
        <v>702.0322580645161</v>
      </c>
      <c r="AW257" s="23"/>
      <c r="AX257" s="22">
        <f>MEDIAN($D257:$K257)</f>
        <v>1971.5</v>
      </c>
      <c r="AY257" s="22">
        <f>MEDIAN($M257:$AF257)</f>
        <v>34.5</v>
      </c>
      <c r="AZ257" s="22">
        <f t="shared" si="439"/>
        <v>267</v>
      </c>
      <c r="BA257" s="22">
        <f t="shared" si="440"/>
        <v>15</v>
      </c>
      <c r="BB257" s="22">
        <f t="shared" si="441"/>
        <v>0</v>
      </c>
      <c r="BC257" s="24">
        <f t="shared" si="442"/>
        <v>79</v>
      </c>
    </row>
    <row r="258" spans="1:55" s="204" customFormat="1">
      <c r="A258" s="199"/>
      <c r="B258" s="200"/>
      <c r="C258" s="201" t="s">
        <v>128</v>
      </c>
      <c r="D258" s="137">
        <v>108</v>
      </c>
      <c r="E258" s="162">
        <v>108</v>
      </c>
      <c r="F258" s="162">
        <v>397</v>
      </c>
      <c r="G258" s="162">
        <v>275</v>
      </c>
      <c r="H258" s="137">
        <v>72</v>
      </c>
      <c r="I258" s="137">
        <v>134</v>
      </c>
      <c r="J258" s="162">
        <v>273</v>
      </c>
      <c r="K258" s="137">
        <v>182</v>
      </c>
      <c r="L258" s="22">
        <f>+SUM(D258:K258)</f>
        <v>1549</v>
      </c>
      <c r="M258" s="162">
        <v>0</v>
      </c>
      <c r="N258" s="162">
        <v>0</v>
      </c>
      <c r="O258" s="162">
        <v>0</v>
      </c>
      <c r="P258" s="162">
        <v>0</v>
      </c>
      <c r="Q258" s="162">
        <v>2</v>
      </c>
      <c r="R258" s="162">
        <v>0</v>
      </c>
      <c r="S258" s="162">
        <v>0</v>
      </c>
      <c r="T258" s="162">
        <v>0</v>
      </c>
      <c r="U258" s="162">
        <v>0</v>
      </c>
      <c r="V258" s="137">
        <v>0</v>
      </c>
      <c r="W258" s="137">
        <v>0</v>
      </c>
      <c r="X258" s="137">
        <v>0</v>
      </c>
      <c r="Y258" s="162">
        <v>0</v>
      </c>
      <c r="Z258" s="162">
        <v>47</v>
      </c>
      <c r="AA258" s="271">
        <v>11</v>
      </c>
      <c r="AB258" s="162">
        <v>0</v>
      </c>
      <c r="AC258" s="162">
        <v>0</v>
      </c>
      <c r="AD258" s="162">
        <v>0</v>
      </c>
      <c r="AE258" s="162">
        <v>0</v>
      </c>
      <c r="AF258" s="162">
        <v>0</v>
      </c>
      <c r="AG258" s="22">
        <f>+SUM(M258:AF258)</f>
        <v>60</v>
      </c>
      <c r="AH258" s="22">
        <f t="shared" si="435"/>
        <v>47</v>
      </c>
      <c r="AI258" s="22">
        <f t="shared" si="435"/>
        <v>11</v>
      </c>
      <c r="AJ258" s="137">
        <v>0</v>
      </c>
      <c r="AK258" s="137">
        <v>0</v>
      </c>
      <c r="AL258" s="162">
        <v>0</v>
      </c>
      <c r="AM258" s="22">
        <f>+SUM(AJ258:AL258)</f>
        <v>0</v>
      </c>
      <c r="AN258" s="24">
        <f>+AM258+AG258+L258</f>
        <v>1609</v>
      </c>
      <c r="AQ258" s="43">
        <f t="shared" si="436"/>
        <v>22.75</v>
      </c>
      <c r="AR258" s="43">
        <f t="shared" si="437"/>
        <v>3</v>
      </c>
      <c r="AS258" s="43">
        <f t="shared" si="437"/>
        <v>9.4</v>
      </c>
      <c r="AT258" s="43">
        <f t="shared" si="437"/>
        <v>0.73333333333333328</v>
      </c>
      <c r="AU258" s="43">
        <f t="shared" si="438"/>
        <v>0</v>
      </c>
      <c r="AV258" s="44">
        <f t="shared" si="438"/>
        <v>51.903225806451616</v>
      </c>
      <c r="AW258" s="23"/>
      <c r="AX258" s="22">
        <f>MEDIAN($D258:$K258)</f>
        <v>158</v>
      </c>
      <c r="AY258" s="22">
        <f>MEDIAN($M258:$AF258)</f>
        <v>0</v>
      </c>
      <c r="AZ258" s="22">
        <f t="shared" si="439"/>
        <v>0</v>
      </c>
      <c r="BA258" s="22">
        <f t="shared" si="440"/>
        <v>0</v>
      </c>
      <c r="BB258" s="22">
        <f t="shared" si="441"/>
        <v>0</v>
      </c>
      <c r="BC258" s="24">
        <f t="shared" si="442"/>
        <v>0</v>
      </c>
    </row>
    <row r="259" spans="1:55" s="204" customFormat="1">
      <c r="A259" s="199"/>
      <c r="B259" s="200"/>
      <c r="C259" s="201" t="s">
        <v>127</v>
      </c>
      <c r="D259" s="137">
        <v>29</v>
      </c>
      <c r="E259" s="162">
        <v>30</v>
      </c>
      <c r="F259" s="162">
        <v>124</v>
      </c>
      <c r="G259" s="162">
        <v>199</v>
      </c>
      <c r="H259" s="137">
        <v>153</v>
      </c>
      <c r="I259" s="137">
        <v>107</v>
      </c>
      <c r="J259" s="162">
        <v>31</v>
      </c>
      <c r="K259" s="137">
        <v>59</v>
      </c>
      <c r="L259" s="22">
        <f>+SUM(D259:K259)</f>
        <v>732</v>
      </c>
      <c r="M259" s="162">
        <v>0</v>
      </c>
      <c r="N259" s="162">
        <v>0</v>
      </c>
      <c r="O259" s="162">
        <v>0</v>
      </c>
      <c r="P259" s="162">
        <v>0</v>
      </c>
      <c r="Q259" s="162">
        <v>0</v>
      </c>
      <c r="R259" s="162">
        <v>0</v>
      </c>
      <c r="S259" s="162">
        <v>0</v>
      </c>
      <c r="T259" s="162">
        <v>0</v>
      </c>
      <c r="U259" s="162">
        <v>0</v>
      </c>
      <c r="V259" s="137">
        <v>0</v>
      </c>
      <c r="W259" s="137">
        <v>0</v>
      </c>
      <c r="X259" s="137">
        <v>0</v>
      </c>
      <c r="Y259" s="162">
        <v>0</v>
      </c>
      <c r="Z259" s="162">
        <v>1</v>
      </c>
      <c r="AA259" s="271">
        <v>0</v>
      </c>
      <c r="AB259" s="162">
        <v>0</v>
      </c>
      <c r="AC259" s="162">
        <v>0</v>
      </c>
      <c r="AD259" s="162">
        <v>0</v>
      </c>
      <c r="AE259" s="162">
        <v>0</v>
      </c>
      <c r="AF259" s="162">
        <v>0</v>
      </c>
      <c r="AG259" s="22">
        <f>+SUM(M259:AF259)</f>
        <v>1</v>
      </c>
      <c r="AH259" s="22">
        <f t="shared" si="435"/>
        <v>1</v>
      </c>
      <c r="AI259" s="22">
        <f t="shared" si="435"/>
        <v>0</v>
      </c>
      <c r="AJ259" s="137">
        <v>0</v>
      </c>
      <c r="AK259" s="137">
        <v>0</v>
      </c>
      <c r="AL259" s="162">
        <v>0</v>
      </c>
      <c r="AM259" s="22">
        <f>+SUM(AJ259:AL259)</f>
        <v>0</v>
      </c>
      <c r="AN259" s="24">
        <f>+AM259+AG259+L259</f>
        <v>733</v>
      </c>
      <c r="AQ259" s="43">
        <f t="shared" si="436"/>
        <v>7.375</v>
      </c>
      <c r="AR259" s="43">
        <f t="shared" si="437"/>
        <v>0.05</v>
      </c>
      <c r="AS259" s="43">
        <f t="shared" si="437"/>
        <v>0.2</v>
      </c>
      <c r="AT259" s="43">
        <f t="shared" si="437"/>
        <v>0</v>
      </c>
      <c r="AU259" s="43">
        <f t="shared" si="438"/>
        <v>0</v>
      </c>
      <c r="AV259" s="44">
        <f t="shared" si="438"/>
        <v>23.64516129032258</v>
      </c>
      <c r="AW259" s="23"/>
      <c r="AX259" s="276">
        <f>MEDIAN($D259:$K259)</f>
        <v>83</v>
      </c>
      <c r="AY259" s="276">
        <f>MEDIAN($M259:$AF259)</f>
        <v>0</v>
      </c>
      <c r="AZ259" s="276">
        <f t="shared" si="439"/>
        <v>0</v>
      </c>
      <c r="BA259" s="276">
        <f t="shared" si="440"/>
        <v>0</v>
      </c>
      <c r="BB259" s="276">
        <f t="shared" si="441"/>
        <v>0</v>
      </c>
      <c r="BC259" s="24">
        <f t="shared" si="442"/>
        <v>0</v>
      </c>
    </row>
    <row r="260" spans="1:55" s="204" customFormat="1">
      <c r="A260" s="199"/>
      <c r="B260" s="200"/>
      <c r="C260" s="201" t="s">
        <v>126</v>
      </c>
      <c r="D260" s="110">
        <f t="shared" ref="D260:X260" si="443">SUM(D256:D259)</f>
        <v>3430</v>
      </c>
      <c r="E260" s="28">
        <f t="shared" si="443"/>
        <v>1701</v>
      </c>
      <c r="F260" s="28">
        <f t="shared" si="443"/>
        <v>4431</v>
      </c>
      <c r="G260" s="28">
        <f t="shared" si="443"/>
        <v>4216</v>
      </c>
      <c r="H260" s="141">
        <f t="shared" si="443"/>
        <v>2362</v>
      </c>
      <c r="I260" s="141">
        <f t="shared" si="443"/>
        <v>2116</v>
      </c>
      <c r="J260" s="28">
        <f t="shared" si="443"/>
        <v>2749</v>
      </c>
      <c r="K260" s="141">
        <f t="shared" si="443"/>
        <v>2719</v>
      </c>
      <c r="L260" s="25">
        <f t="shared" si="443"/>
        <v>23724</v>
      </c>
      <c r="M260" s="28">
        <f t="shared" si="443"/>
        <v>30</v>
      </c>
      <c r="N260" s="28">
        <f t="shared" si="443"/>
        <v>68</v>
      </c>
      <c r="O260" s="28">
        <f t="shared" si="443"/>
        <v>863</v>
      </c>
      <c r="P260" s="28">
        <f t="shared" si="443"/>
        <v>221</v>
      </c>
      <c r="Q260" s="28">
        <f t="shared" si="443"/>
        <v>759</v>
      </c>
      <c r="R260" s="28">
        <f t="shared" si="443"/>
        <v>144</v>
      </c>
      <c r="S260" s="28">
        <f t="shared" si="443"/>
        <v>86</v>
      </c>
      <c r="T260" s="28">
        <f t="shared" si="443"/>
        <v>214</v>
      </c>
      <c r="U260" s="28">
        <f t="shared" si="443"/>
        <v>95</v>
      </c>
      <c r="V260" s="141">
        <f t="shared" si="443"/>
        <v>414</v>
      </c>
      <c r="W260" s="141">
        <f t="shared" si="443"/>
        <v>44</v>
      </c>
      <c r="X260" s="141">
        <f t="shared" si="443"/>
        <v>2</v>
      </c>
      <c r="Y260" s="28">
        <f t="shared" ref="Y260:AN260" si="444">SUM(Y256:Y259)</f>
        <v>194</v>
      </c>
      <c r="Z260" s="28">
        <f t="shared" si="444"/>
        <v>2102</v>
      </c>
      <c r="AA260" s="29">
        <f t="shared" si="444"/>
        <v>323</v>
      </c>
      <c r="AB260" s="28">
        <f t="shared" si="444"/>
        <v>170</v>
      </c>
      <c r="AC260" s="28">
        <f t="shared" si="444"/>
        <v>700</v>
      </c>
      <c r="AD260" s="28">
        <f t="shared" si="444"/>
        <v>390</v>
      </c>
      <c r="AE260" s="28">
        <f t="shared" si="444"/>
        <v>186</v>
      </c>
      <c r="AF260" s="28">
        <f t="shared" si="444"/>
        <v>1056</v>
      </c>
      <c r="AG260" s="25">
        <f t="shared" si="444"/>
        <v>8061</v>
      </c>
      <c r="AH260" s="25">
        <f t="shared" si="444"/>
        <v>4269</v>
      </c>
      <c r="AI260" s="25">
        <f t="shared" si="444"/>
        <v>1215</v>
      </c>
      <c r="AJ260" s="28">
        <f t="shared" si="444"/>
        <v>0</v>
      </c>
      <c r="AK260" s="141">
        <f t="shared" si="444"/>
        <v>0</v>
      </c>
      <c r="AL260" s="28">
        <f t="shared" si="444"/>
        <v>0</v>
      </c>
      <c r="AM260" s="25">
        <f t="shared" si="444"/>
        <v>0</v>
      </c>
      <c r="AN260" s="305">
        <f t="shared" si="444"/>
        <v>31785</v>
      </c>
      <c r="AQ260" s="45">
        <f>K260/AQ$5</f>
        <v>339.875</v>
      </c>
      <c r="AR260" s="45">
        <f>AG260/AR$5</f>
        <v>403.05</v>
      </c>
      <c r="AS260" s="45">
        <f>AH260/AS$5</f>
        <v>853.8</v>
      </c>
      <c r="AT260" s="45">
        <f>AI260/AT$5</f>
        <v>81</v>
      </c>
      <c r="AU260" s="45">
        <f>AM260/AU$5</f>
        <v>0</v>
      </c>
      <c r="AV260" s="211">
        <f>AN260/AV$5</f>
        <v>1025.3225806451612</v>
      </c>
      <c r="AW260" s="23"/>
      <c r="AX260" s="22">
        <f>MEDIAN($D260:$K260)</f>
        <v>2734</v>
      </c>
      <c r="AY260" s="22">
        <f>MEDIAN($M260:$AF260)</f>
        <v>204</v>
      </c>
      <c r="AZ260" s="22">
        <f t="shared" si="439"/>
        <v>759</v>
      </c>
      <c r="BA260" s="22">
        <f t="shared" si="440"/>
        <v>144</v>
      </c>
      <c r="BB260" s="22">
        <f t="shared" si="441"/>
        <v>0</v>
      </c>
      <c r="BC260" s="305">
        <f t="shared" si="442"/>
        <v>323</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13</v>
      </c>
      <c r="G262" s="162">
        <v>0</v>
      </c>
      <c r="H262" s="137">
        <v>0</v>
      </c>
      <c r="I262" s="137">
        <v>103</v>
      </c>
      <c r="J262" s="162">
        <v>0</v>
      </c>
      <c r="K262" s="137">
        <v>0</v>
      </c>
      <c r="L262" s="22">
        <f>+SUM(D262:K262)</f>
        <v>116</v>
      </c>
      <c r="M262" s="162">
        <v>0</v>
      </c>
      <c r="N262" s="162">
        <v>0</v>
      </c>
      <c r="O262" s="162">
        <v>0</v>
      </c>
      <c r="P262" s="162">
        <v>41</v>
      </c>
      <c r="Q262" s="162">
        <v>0</v>
      </c>
      <c r="R262" s="162">
        <v>0</v>
      </c>
      <c r="S262" s="162">
        <v>0</v>
      </c>
      <c r="T262" s="162">
        <v>8</v>
      </c>
      <c r="U262" s="162">
        <v>0</v>
      </c>
      <c r="V262" s="137">
        <v>0</v>
      </c>
      <c r="W262" s="137">
        <v>0</v>
      </c>
      <c r="X262" s="137">
        <v>0</v>
      </c>
      <c r="Y262" s="162">
        <v>0</v>
      </c>
      <c r="Z262" s="162">
        <v>0</v>
      </c>
      <c r="AA262" s="271">
        <v>0</v>
      </c>
      <c r="AB262" s="162">
        <v>0</v>
      </c>
      <c r="AC262" s="162">
        <v>0</v>
      </c>
      <c r="AD262" s="162">
        <v>0</v>
      </c>
      <c r="AE262" s="162">
        <v>0</v>
      </c>
      <c r="AF262" s="162">
        <v>0</v>
      </c>
      <c r="AG262" s="22">
        <f>+SUM(M262:AF262)</f>
        <v>49</v>
      </c>
      <c r="AH262" s="22">
        <f t="shared" ref="AH262:AI264" si="445">AC262+AD262+Z262+T262+O262</f>
        <v>8</v>
      </c>
      <c r="AI262" s="22">
        <f t="shared" si="445"/>
        <v>41</v>
      </c>
      <c r="AJ262" s="137">
        <v>0</v>
      </c>
      <c r="AK262" s="137">
        <v>0</v>
      </c>
      <c r="AL262" s="162">
        <v>0</v>
      </c>
      <c r="AM262" s="22">
        <f>+SUM(AJ262:AL262)</f>
        <v>0</v>
      </c>
      <c r="AN262" s="24">
        <f>+AM262+AG262+L262</f>
        <v>165</v>
      </c>
      <c r="AQ262" s="43">
        <f t="shared" ref="AQ262:AQ264" si="446">K262/AQ$5</f>
        <v>0</v>
      </c>
      <c r="AR262" s="43">
        <f t="shared" ref="AR262:AT264" si="447">AG262/AR$5</f>
        <v>2.4500000000000002</v>
      </c>
      <c r="AS262" s="43">
        <f t="shared" si="447"/>
        <v>1.6</v>
      </c>
      <c r="AT262" s="43">
        <f t="shared" si="447"/>
        <v>2.7333333333333334</v>
      </c>
      <c r="AU262" s="43">
        <f t="shared" ref="AU262:AV264" si="448">AM262/AU$5</f>
        <v>0</v>
      </c>
      <c r="AV262" s="44">
        <f t="shared" si="448"/>
        <v>5.32258064516129</v>
      </c>
      <c r="AW262" s="23"/>
      <c r="AX262" s="22">
        <f>MEDIAN($D262:$K262)</f>
        <v>0</v>
      </c>
      <c r="AY262" s="22">
        <f>MEDIAN($M262:$AF262)</f>
        <v>0</v>
      </c>
      <c r="AZ262" s="22">
        <f t="shared" ref="AZ262:AZ266" si="449">MEDIAN($AC262,$AD262,$Z262,$T262,$O262,Q262,AF262)</f>
        <v>0</v>
      </c>
      <c r="BA262" s="22">
        <f t="shared" ref="BA262:BA266" si="450">MEDIAN(M262,N262,P262,R262,S262,U262,V262,Y262,AA262,AB262,AE262,W262,X262)</f>
        <v>0</v>
      </c>
      <c r="BB262" s="22">
        <f t="shared" ref="BB262:BB266" si="451">MEDIAN($AJ262:$AL262)</f>
        <v>0</v>
      </c>
      <c r="BC262" s="24">
        <f t="shared" ref="BC262:BC266" si="452">MEDIAN(D262:K262,M262:AF262,AJ262:AL262)</f>
        <v>0</v>
      </c>
    </row>
    <row r="263" spans="1:55" s="204" customFormat="1">
      <c r="A263" s="199"/>
      <c r="B263" s="200"/>
      <c r="C263" s="201" t="s">
        <v>123</v>
      </c>
      <c r="D263" s="137">
        <v>157</v>
      </c>
      <c r="E263" s="162">
        <v>0</v>
      </c>
      <c r="F263" s="162">
        <v>227</v>
      </c>
      <c r="G263" s="162">
        <v>0</v>
      </c>
      <c r="H263" s="137">
        <v>0</v>
      </c>
      <c r="I263" s="137">
        <v>3</v>
      </c>
      <c r="J263" s="162">
        <v>3</v>
      </c>
      <c r="K263" s="137">
        <v>0</v>
      </c>
      <c r="L263" s="22">
        <f>+SUM(D263:K263)</f>
        <v>390</v>
      </c>
      <c r="M263" s="162">
        <v>0</v>
      </c>
      <c r="N263" s="162">
        <v>213</v>
      </c>
      <c r="O263" s="162">
        <v>282</v>
      </c>
      <c r="P263" s="162">
        <v>134</v>
      </c>
      <c r="Q263" s="162">
        <v>39</v>
      </c>
      <c r="R263" s="162">
        <v>0</v>
      </c>
      <c r="S263" s="162">
        <v>201</v>
      </c>
      <c r="T263" s="162">
        <v>194</v>
      </c>
      <c r="U263" s="162">
        <v>336</v>
      </c>
      <c r="V263" s="137">
        <v>0</v>
      </c>
      <c r="W263" s="137">
        <v>244</v>
      </c>
      <c r="X263" s="137">
        <v>0</v>
      </c>
      <c r="Y263" s="162">
        <v>793</v>
      </c>
      <c r="Z263" s="162">
        <v>300</v>
      </c>
      <c r="AA263" s="271">
        <v>0</v>
      </c>
      <c r="AB263" s="162">
        <v>175</v>
      </c>
      <c r="AC263" s="162">
        <v>761</v>
      </c>
      <c r="AD263" s="162">
        <v>1367</v>
      </c>
      <c r="AE263" s="162">
        <v>135</v>
      </c>
      <c r="AF263" s="162">
        <v>0</v>
      </c>
      <c r="AG263" s="22">
        <f>+SUM(M263:AF263)</f>
        <v>5174</v>
      </c>
      <c r="AH263" s="22">
        <f t="shared" si="445"/>
        <v>2904</v>
      </c>
      <c r="AI263" s="22">
        <f t="shared" si="445"/>
        <v>1972</v>
      </c>
      <c r="AJ263" s="137">
        <v>0</v>
      </c>
      <c r="AK263" s="137">
        <v>0</v>
      </c>
      <c r="AL263" s="162">
        <v>45</v>
      </c>
      <c r="AM263" s="22">
        <f>+SUM(AJ263:AL263)</f>
        <v>45</v>
      </c>
      <c r="AN263" s="24">
        <f>+AM263+AG263+L263</f>
        <v>5609</v>
      </c>
      <c r="AQ263" s="43">
        <f t="shared" si="446"/>
        <v>0</v>
      </c>
      <c r="AR263" s="43">
        <f t="shared" si="447"/>
        <v>258.7</v>
      </c>
      <c r="AS263" s="43">
        <f t="shared" si="447"/>
        <v>580.79999999999995</v>
      </c>
      <c r="AT263" s="43">
        <f t="shared" si="447"/>
        <v>131.46666666666667</v>
      </c>
      <c r="AU263" s="43">
        <f t="shared" si="448"/>
        <v>15</v>
      </c>
      <c r="AV263" s="44">
        <f t="shared" si="448"/>
        <v>180.93548387096774</v>
      </c>
      <c r="AW263" s="23"/>
      <c r="AX263" s="22">
        <f>MEDIAN($D263:$K263)</f>
        <v>1.5</v>
      </c>
      <c r="AY263" s="22">
        <f>MEDIAN($M263:$AF263)</f>
        <v>184.5</v>
      </c>
      <c r="AZ263" s="22">
        <f t="shared" si="449"/>
        <v>282</v>
      </c>
      <c r="BA263" s="22">
        <f t="shared" si="450"/>
        <v>135</v>
      </c>
      <c r="BB263" s="22">
        <f t="shared" si="451"/>
        <v>0</v>
      </c>
      <c r="BC263" s="24">
        <f t="shared" si="452"/>
        <v>45</v>
      </c>
    </row>
    <row r="264" spans="1:55" s="204" customFormat="1">
      <c r="A264" s="199"/>
      <c r="B264" s="200"/>
      <c r="C264" s="201" t="s">
        <v>122</v>
      </c>
      <c r="D264" s="137">
        <v>191</v>
      </c>
      <c r="E264" s="162">
        <v>32</v>
      </c>
      <c r="F264" s="162">
        <v>0</v>
      </c>
      <c r="G264" s="162">
        <v>316</v>
      </c>
      <c r="H264" s="137">
        <v>0</v>
      </c>
      <c r="I264" s="137">
        <v>0</v>
      </c>
      <c r="J264" s="162">
        <v>64</v>
      </c>
      <c r="K264" s="137">
        <v>0</v>
      </c>
      <c r="L264" s="22">
        <f>+SUM(D264:K264)</f>
        <v>603</v>
      </c>
      <c r="M264" s="162">
        <v>31</v>
      </c>
      <c r="N264" s="162">
        <v>0</v>
      </c>
      <c r="O264" s="162">
        <v>0</v>
      </c>
      <c r="P264" s="162">
        <v>0</v>
      </c>
      <c r="Q264" s="162">
        <v>516</v>
      </c>
      <c r="R264" s="162">
        <v>89</v>
      </c>
      <c r="S264" s="162">
        <v>0</v>
      </c>
      <c r="T264" s="162">
        <v>0</v>
      </c>
      <c r="U264" s="162">
        <v>313</v>
      </c>
      <c r="V264" s="137">
        <v>0</v>
      </c>
      <c r="W264" s="137">
        <v>0</v>
      </c>
      <c r="X264" s="137">
        <v>0</v>
      </c>
      <c r="Y264" s="162">
        <v>0</v>
      </c>
      <c r="Z264" s="162">
        <v>0</v>
      </c>
      <c r="AA264" s="271">
        <v>280</v>
      </c>
      <c r="AB264" s="162">
        <v>0</v>
      </c>
      <c r="AC264" s="162">
        <v>0</v>
      </c>
      <c r="AD264" s="162">
        <v>0</v>
      </c>
      <c r="AE264" s="162">
        <v>0</v>
      </c>
      <c r="AF264" s="162">
        <v>166</v>
      </c>
      <c r="AG264" s="22">
        <f>+SUM(M264:AF264)</f>
        <v>1395</v>
      </c>
      <c r="AH264" s="22">
        <f t="shared" si="445"/>
        <v>0</v>
      </c>
      <c r="AI264" s="22">
        <f t="shared" si="445"/>
        <v>593</v>
      </c>
      <c r="AJ264" s="137">
        <v>0</v>
      </c>
      <c r="AK264" s="137">
        <v>0</v>
      </c>
      <c r="AL264" s="162">
        <v>0</v>
      </c>
      <c r="AM264" s="22">
        <f>+SUM(AJ264:AL264)</f>
        <v>0</v>
      </c>
      <c r="AN264" s="24">
        <f>+AM264+AG264+L264</f>
        <v>1998</v>
      </c>
      <c r="AQ264" s="43">
        <f t="shared" si="446"/>
        <v>0</v>
      </c>
      <c r="AR264" s="43">
        <f t="shared" si="447"/>
        <v>69.75</v>
      </c>
      <c r="AS264" s="43">
        <f t="shared" si="447"/>
        <v>0</v>
      </c>
      <c r="AT264" s="43">
        <f t="shared" si="447"/>
        <v>39.533333333333331</v>
      </c>
      <c r="AU264" s="43">
        <f t="shared" si="448"/>
        <v>0</v>
      </c>
      <c r="AV264" s="44">
        <f t="shared" si="448"/>
        <v>64.451612903225808</v>
      </c>
      <c r="AW264" s="23"/>
      <c r="AX264" s="276">
        <f>MEDIAN($D264:$K264)</f>
        <v>16</v>
      </c>
      <c r="AY264" s="276">
        <f>MEDIAN($M264:$AF264)</f>
        <v>0</v>
      </c>
      <c r="AZ264" s="276">
        <f t="shared" si="449"/>
        <v>0</v>
      </c>
      <c r="BA264" s="276">
        <f t="shared" si="450"/>
        <v>0</v>
      </c>
      <c r="BB264" s="276">
        <f t="shared" si="451"/>
        <v>0</v>
      </c>
      <c r="BC264" s="24">
        <f t="shared" si="452"/>
        <v>0</v>
      </c>
    </row>
    <row r="265" spans="1:55" s="204" customFormat="1">
      <c r="A265" s="199"/>
      <c r="B265" s="200"/>
      <c r="C265" s="201" t="s">
        <v>121</v>
      </c>
      <c r="D265" s="27">
        <f t="shared" ref="D265:X265" si="453">SUM(D262:D264)</f>
        <v>348</v>
      </c>
      <c r="E265" s="28">
        <f t="shared" si="453"/>
        <v>32</v>
      </c>
      <c r="F265" s="28">
        <f t="shared" si="453"/>
        <v>240</v>
      </c>
      <c r="G265" s="28">
        <f t="shared" si="453"/>
        <v>316</v>
      </c>
      <c r="H265" s="141">
        <f t="shared" si="453"/>
        <v>0</v>
      </c>
      <c r="I265" s="141">
        <f t="shared" si="453"/>
        <v>106</v>
      </c>
      <c r="J265" s="28">
        <f t="shared" si="453"/>
        <v>67</v>
      </c>
      <c r="K265" s="141">
        <f t="shared" si="453"/>
        <v>0</v>
      </c>
      <c r="L265" s="25">
        <f t="shared" si="453"/>
        <v>1109</v>
      </c>
      <c r="M265" s="28">
        <f t="shared" si="453"/>
        <v>31</v>
      </c>
      <c r="N265" s="28">
        <f t="shared" si="453"/>
        <v>213</v>
      </c>
      <c r="O265" s="28">
        <f t="shared" si="453"/>
        <v>282</v>
      </c>
      <c r="P265" s="28">
        <f t="shared" si="453"/>
        <v>175</v>
      </c>
      <c r="Q265" s="28">
        <f t="shared" si="453"/>
        <v>555</v>
      </c>
      <c r="R265" s="28">
        <f t="shared" si="453"/>
        <v>89</v>
      </c>
      <c r="S265" s="28">
        <f t="shared" si="453"/>
        <v>201</v>
      </c>
      <c r="T265" s="28">
        <f t="shared" si="453"/>
        <v>202</v>
      </c>
      <c r="U265" s="28">
        <f t="shared" si="453"/>
        <v>649</v>
      </c>
      <c r="V265" s="141">
        <f t="shared" si="453"/>
        <v>0</v>
      </c>
      <c r="W265" s="141">
        <f t="shared" si="453"/>
        <v>244</v>
      </c>
      <c r="X265" s="141">
        <f t="shared" si="453"/>
        <v>0</v>
      </c>
      <c r="Y265" s="28">
        <f t="shared" ref="Y265:AN265" si="454">SUM(Y262:Y264)</f>
        <v>793</v>
      </c>
      <c r="Z265" s="28">
        <f t="shared" si="454"/>
        <v>300</v>
      </c>
      <c r="AA265" s="29">
        <f t="shared" si="454"/>
        <v>280</v>
      </c>
      <c r="AB265" s="28">
        <f t="shared" si="454"/>
        <v>175</v>
      </c>
      <c r="AC265" s="28">
        <f t="shared" si="454"/>
        <v>761</v>
      </c>
      <c r="AD265" s="28">
        <f t="shared" si="454"/>
        <v>1367</v>
      </c>
      <c r="AE265" s="28">
        <f t="shared" si="454"/>
        <v>135</v>
      </c>
      <c r="AF265" s="28">
        <f t="shared" si="454"/>
        <v>166</v>
      </c>
      <c r="AG265" s="25">
        <f t="shared" si="454"/>
        <v>6618</v>
      </c>
      <c r="AH265" s="25">
        <f t="shared" si="454"/>
        <v>2912</v>
      </c>
      <c r="AI265" s="25">
        <f t="shared" si="454"/>
        <v>2606</v>
      </c>
      <c r="AJ265" s="28">
        <f t="shared" si="454"/>
        <v>0</v>
      </c>
      <c r="AK265" s="141">
        <f t="shared" si="454"/>
        <v>0</v>
      </c>
      <c r="AL265" s="28">
        <f t="shared" si="454"/>
        <v>45</v>
      </c>
      <c r="AM265" s="25">
        <f t="shared" si="454"/>
        <v>45</v>
      </c>
      <c r="AN265" s="305">
        <f t="shared" si="454"/>
        <v>7772</v>
      </c>
      <c r="AQ265" s="45">
        <f>K265/AQ$5</f>
        <v>0</v>
      </c>
      <c r="AR265" s="45">
        <f t="shared" ref="AR265:AT266" si="455">AG265/AR$5</f>
        <v>330.9</v>
      </c>
      <c r="AS265" s="45">
        <f t="shared" si="455"/>
        <v>582.4</v>
      </c>
      <c r="AT265" s="45">
        <f t="shared" si="455"/>
        <v>173.73333333333332</v>
      </c>
      <c r="AU265" s="45">
        <f>AM265/AU$5</f>
        <v>15</v>
      </c>
      <c r="AV265" s="211">
        <f>AN265/AV$5</f>
        <v>250.70967741935485</v>
      </c>
      <c r="AW265" s="23"/>
      <c r="AX265" s="22">
        <f>MEDIAN($D265:$K265)</f>
        <v>86.5</v>
      </c>
      <c r="AY265" s="22">
        <f>MEDIAN($M265:$AF265)</f>
        <v>207.5</v>
      </c>
      <c r="AZ265" s="22">
        <f t="shared" si="449"/>
        <v>300</v>
      </c>
      <c r="BA265" s="22">
        <f t="shared" si="450"/>
        <v>175</v>
      </c>
      <c r="BB265" s="22">
        <f t="shared" si="451"/>
        <v>0</v>
      </c>
      <c r="BC265" s="305">
        <f t="shared" si="452"/>
        <v>175</v>
      </c>
    </row>
    <row r="266" spans="1:55" s="204" customFormat="1">
      <c r="A266" s="199"/>
      <c r="B266" s="207" t="s">
        <v>120</v>
      </c>
      <c r="C266" s="201"/>
      <c r="D266" s="26">
        <f t="shared" ref="D266:X266" si="456">D254+D260+D265</f>
        <v>15271</v>
      </c>
      <c r="E266" s="306">
        <f t="shared" si="456"/>
        <v>3396</v>
      </c>
      <c r="F266" s="306">
        <f t="shared" si="456"/>
        <v>21851</v>
      </c>
      <c r="G266" s="306">
        <f t="shared" si="456"/>
        <v>30785</v>
      </c>
      <c r="H266" s="142">
        <f t="shared" si="456"/>
        <v>12654</v>
      </c>
      <c r="I266" s="142">
        <f t="shared" si="456"/>
        <v>17830</v>
      </c>
      <c r="J266" s="306">
        <f t="shared" si="456"/>
        <v>10655</v>
      </c>
      <c r="K266" s="142">
        <f t="shared" si="456"/>
        <v>16436</v>
      </c>
      <c r="L266" s="25">
        <f t="shared" si="456"/>
        <v>128878</v>
      </c>
      <c r="M266" s="306">
        <f t="shared" si="456"/>
        <v>3432</v>
      </c>
      <c r="N266" s="306">
        <f t="shared" si="456"/>
        <v>3303</v>
      </c>
      <c r="O266" s="306">
        <f t="shared" si="456"/>
        <v>6169</v>
      </c>
      <c r="P266" s="306">
        <f t="shared" si="456"/>
        <v>3192</v>
      </c>
      <c r="Q266" s="306">
        <f t="shared" si="456"/>
        <v>7601</v>
      </c>
      <c r="R266" s="306">
        <f t="shared" si="456"/>
        <v>3615</v>
      </c>
      <c r="S266" s="306">
        <f t="shared" si="456"/>
        <v>4130</v>
      </c>
      <c r="T266" s="306">
        <f t="shared" si="456"/>
        <v>4043</v>
      </c>
      <c r="U266" s="306">
        <f t="shared" si="456"/>
        <v>4224</v>
      </c>
      <c r="V266" s="142">
        <f t="shared" si="456"/>
        <v>3266</v>
      </c>
      <c r="W266" s="142">
        <f t="shared" si="456"/>
        <v>1683</v>
      </c>
      <c r="X266" s="142">
        <f t="shared" si="456"/>
        <v>1330</v>
      </c>
      <c r="Y266" s="306">
        <f t="shared" ref="Y266:AN266" si="457">Y254+Y260+Y265</f>
        <v>8791</v>
      </c>
      <c r="Z266" s="306">
        <f t="shared" si="457"/>
        <v>9925</v>
      </c>
      <c r="AA266" s="307">
        <f t="shared" si="457"/>
        <v>5950</v>
      </c>
      <c r="AB266" s="306">
        <f t="shared" si="457"/>
        <v>2862</v>
      </c>
      <c r="AC266" s="306">
        <f t="shared" si="457"/>
        <v>8294</v>
      </c>
      <c r="AD266" s="306">
        <f t="shared" si="457"/>
        <v>4503</v>
      </c>
      <c r="AE266" s="306">
        <f t="shared" si="457"/>
        <v>1839</v>
      </c>
      <c r="AF266" s="306">
        <f t="shared" si="457"/>
        <v>4460</v>
      </c>
      <c r="AG266" s="25">
        <f t="shared" si="457"/>
        <v>92612</v>
      </c>
      <c r="AH266" s="25">
        <f t="shared" si="457"/>
        <v>32934</v>
      </c>
      <c r="AI266" s="25">
        <f t="shared" si="457"/>
        <v>19708</v>
      </c>
      <c r="AJ266" s="306">
        <f t="shared" si="457"/>
        <v>27011</v>
      </c>
      <c r="AK266" s="142">
        <f t="shared" si="457"/>
        <v>1902</v>
      </c>
      <c r="AL266" s="306">
        <f t="shared" si="457"/>
        <v>2492</v>
      </c>
      <c r="AM266" s="25">
        <f t="shared" si="457"/>
        <v>31405</v>
      </c>
      <c r="AN266" s="305">
        <f t="shared" si="457"/>
        <v>252895</v>
      </c>
      <c r="AQ266" s="45">
        <f>K266/AQ$5</f>
        <v>2054.5</v>
      </c>
      <c r="AR266" s="45">
        <f t="shared" si="455"/>
        <v>4630.6000000000004</v>
      </c>
      <c r="AS266" s="45">
        <f t="shared" si="455"/>
        <v>6586.8</v>
      </c>
      <c r="AT266" s="45">
        <f t="shared" si="455"/>
        <v>1313.8666666666666</v>
      </c>
      <c r="AU266" s="45">
        <f>AM266/AU$5</f>
        <v>10468.333333333334</v>
      </c>
      <c r="AV266" s="211">
        <f>AN266/AV$5</f>
        <v>8157.9032258064517</v>
      </c>
      <c r="AW266" s="23"/>
      <c r="AX266" s="25">
        <f>MEDIAN($D266:$K266)</f>
        <v>15853.5</v>
      </c>
      <c r="AY266" s="25">
        <f>MEDIAN($M266:$AF266)</f>
        <v>4086.5</v>
      </c>
      <c r="AZ266" s="25">
        <f t="shared" si="449"/>
        <v>6169</v>
      </c>
      <c r="BA266" s="25">
        <f t="shared" si="450"/>
        <v>3303</v>
      </c>
      <c r="BB266" s="25">
        <f t="shared" si="451"/>
        <v>2492</v>
      </c>
      <c r="BC266" s="305">
        <f t="shared" si="452"/>
        <v>4460</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14923</v>
      </c>
      <c r="E268" s="162">
        <v>3261</v>
      </c>
      <c r="F268" s="162">
        <v>14952</v>
      </c>
      <c r="G268" s="162">
        <v>30785</v>
      </c>
      <c r="H268" s="137">
        <v>12654</v>
      </c>
      <c r="I268" s="137">
        <v>17171</v>
      </c>
      <c r="J268" s="162">
        <v>10252</v>
      </c>
      <c r="K268" s="137">
        <v>16403</v>
      </c>
      <c r="L268" s="22">
        <f>+SUM(D268:K268)</f>
        <v>120401</v>
      </c>
      <c r="M268" s="162">
        <v>1086</v>
      </c>
      <c r="N268" s="162">
        <v>2783</v>
      </c>
      <c r="O268" s="162">
        <v>5998</v>
      </c>
      <c r="P268" s="162">
        <v>3129</v>
      </c>
      <c r="Q268" s="162">
        <v>7598</v>
      </c>
      <c r="R268" s="162">
        <v>0</v>
      </c>
      <c r="S268" s="162">
        <v>2711</v>
      </c>
      <c r="T268" s="162">
        <v>3601</v>
      </c>
      <c r="U268" s="162">
        <v>2694</v>
      </c>
      <c r="V268" s="137">
        <v>1199</v>
      </c>
      <c r="W268" s="137">
        <v>1683</v>
      </c>
      <c r="X268" s="137">
        <v>229</v>
      </c>
      <c r="Y268" s="162">
        <v>0</v>
      </c>
      <c r="Z268" s="162">
        <v>8800</v>
      </c>
      <c r="AA268" s="271">
        <v>5950</v>
      </c>
      <c r="AB268" s="162">
        <v>2776</v>
      </c>
      <c r="AC268" s="162">
        <v>0</v>
      </c>
      <c r="AD268" s="162">
        <v>0</v>
      </c>
      <c r="AE268" s="162">
        <v>1528</v>
      </c>
      <c r="AF268" s="162">
        <v>4460</v>
      </c>
      <c r="AG268" s="22">
        <f>+SUM(M268:AF268)</f>
        <v>56225</v>
      </c>
      <c r="AH268" s="22">
        <f t="shared" ref="AH268:AI270" si="458">AC268+AD268+Z268+T268+O268</f>
        <v>18399</v>
      </c>
      <c r="AI268" s="22">
        <f t="shared" si="458"/>
        <v>13301</v>
      </c>
      <c r="AJ268" s="137">
        <v>17169</v>
      </c>
      <c r="AK268" s="137">
        <v>1902</v>
      </c>
      <c r="AL268" s="162">
        <v>1079</v>
      </c>
      <c r="AM268" s="22">
        <f>+SUM(AJ268:AL268)</f>
        <v>20150</v>
      </c>
      <c r="AN268" s="24">
        <f>+AM268+AG268+L268</f>
        <v>196776</v>
      </c>
      <c r="AQ268" s="43">
        <f t="shared" ref="AQ268:AQ270" si="459">K268/AQ$5</f>
        <v>2050.375</v>
      </c>
      <c r="AR268" s="43">
        <f t="shared" ref="AR268:AT270" si="460">AG268/AR$5</f>
        <v>2811.25</v>
      </c>
      <c r="AS268" s="43">
        <f t="shared" si="460"/>
        <v>3679.8</v>
      </c>
      <c r="AT268" s="43">
        <f t="shared" si="460"/>
        <v>886.73333333333335</v>
      </c>
      <c r="AU268" s="43">
        <f t="shared" ref="AU268:AV270" si="461">AM268/AU$5</f>
        <v>6716.666666666667</v>
      </c>
      <c r="AV268" s="44">
        <f t="shared" si="461"/>
        <v>6347.6129032258068</v>
      </c>
      <c r="AW268" s="23"/>
      <c r="AX268" s="22">
        <f>MEDIAN($D268:$K268)</f>
        <v>14937.5</v>
      </c>
      <c r="AY268" s="22">
        <f>MEDIAN($M268:$AF268)</f>
        <v>2702.5</v>
      </c>
      <c r="AZ268" s="22">
        <f t="shared" ref="AZ268:AZ271" si="462">MEDIAN($AC268,$AD268,$Z268,$T268,$O268,Q268,AF268)</f>
        <v>4460</v>
      </c>
      <c r="BA268" s="22">
        <f t="shared" ref="BA268:BA271" si="463">MEDIAN(M268,N268,P268,R268,S268,U268,V268,Y268,AA268,AB268,AE268,W268,X268)</f>
        <v>1683</v>
      </c>
      <c r="BB268" s="22">
        <f t="shared" ref="BB268:BB271" si="464">MEDIAN($AJ268:$AL268)</f>
        <v>1902</v>
      </c>
      <c r="BC268" s="24">
        <f t="shared" ref="BC268:BC271" si="465">MEDIAN(D268:K268,M268:AF268,AJ268:AL268)</f>
        <v>3129</v>
      </c>
    </row>
    <row r="269" spans="1:55" s="204" customFormat="1">
      <c r="A269" s="199"/>
      <c r="B269" s="200"/>
      <c r="C269" s="201" t="s">
        <v>117</v>
      </c>
      <c r="D269" s="137">
        <v>157</v>
      </c>
      <c r="E269" s="162">
        <v>135</v>
      </c>
      <c r="F269" s="162">
        <v>6897</v>
      </c>
      <c r="G269" s="162">
        <v>0</v>
      </c>
      <c r="H269" s="137">
        <v>0</v>
      </c>
      <c r="I269" s="137">
        <v>659</v>
      </c>
      <c r="J269" s="162">
        <v>405</v>
      </c>
      <c r="K269" s="137">
        <v>33</v>
      </c>
      <c r="L269" s="22">
        <f>+SUM(D269:K269)</f>
        <v>8286</v>
      </c>
      <c r="M269" s="162">
        <v>38</v>
      </c>
      <c r="N269" s="162">
        <v>0</v>
      </c>
      <c r="O269" s="162">
        <v>171</v>
      </c>
      <c r="P269" s="162">
        <v>63</v>
      </c>
      <c r="Q269" s="162">
        <v>4</v>
      </c>
      <c r="R269" s="162">
        <v>0</v>
      </c>
      <c r="S269" s="162">
        <v>289</v>
      </c>
      <c r="T269" s="162">
        <v>341</v>
      </c>
      <c r="U269" s="162">
        <v>768</v>
      </c>
      <c r="V269" s="137">
        <v>0</v>
      </c>
      <c r="W269" s="137">
        <v>0</v>
      </c>
      <c r="X269" s="137">
        <v>97</v>
      </c>
      <c r="Y269" s="162">
        <v>8791</v>
      </c>
      <c r="Z269" s="162">
        <v>246</v>
      </c>
      <c r="AA269" s="271">
        <v>0</v>
      </c>
      <c r="AB269" s="162">
        <v>86</v>
      </c>
      <c r="AC269" s="162">
        <v>0</v>
      </c>
      <c r="AD269" s="162">
        <v>0</v>
      </c>
      <c r="AE269" s="162">
        <v>0</v>
      </c>
      <c r="AF269" s="162">
        <v>0</v>
      </c>
      <c r="AG269" s="22">
        <f>+SUM(M269:AF269)</f>
        <v>10894</v>
      </c>
      <c r="AH269" s="22">
        <f t="shared" si="458"/>
        <v>758</v>
      </c>
      <c r="AI269" s="22">
        <f t="shared" si="458"/>
        <v>831</v>
      </c>
      <c r="AJ269" s="137">
        <v>4575</v>
      </c>
      <c r="AK269" s="137">
        <v>0</v>
      </c>
      <c r="AL269" s="162">
        <v>78</v>
      </c>
      <c r="AM269" s="22">
        <f>+SUM(AJ269:AL269)</f>
        <v>4653</v>
      </c>
      <c r="AN269" s="24">
        <f>+AM269+AG269+L269</f>
        <v>23833</v>
      </c>
      <c r="AQ269" s="43">
        <f t="shared" si="459"/>
        <v>4.125</v>
      </c>
      <c r="AR269" s="43">
        <f t="shared" si="460"/>
        <v>544.70000000000005</v>
      </c>
      <c r="AS269" s="43">
        <f t="shared" si="460"/>
        <v>151.6</v>
      </c>
      <c r="AT269" s="43">
        <f t="shared" si="460"/>
        <v>55.4</v>
      </c>
      <c r="AU269" s="43">
        <f t="shared" si="461"/>
        <v>1551</v>
      </c>
      <c r="AV269" s="44">
        <f t="shared" si="461"/>
        <v>768.80645161290317</v>
      </c>
      <c r="AW269" s="23"/>
      <c r="AX269" s="22">
        <f>MEDIAN($D269:$K269)</f>
        <v>146</v>
      </c>
      <c r="AY269" s="22">
        <f>MEDIAN($M269:$AF269)</f>
        <v>21</v>
      </c>
      <c r="AZ269" s="22">
        <f t="shared" si="462"/>
        <v>4</v>
      </c>
      <c r="BA269" s="22">
        <f t="shared" si="463"/>
        <v>38</v>
      </c>
      <c r="BB269" s="22">
        <f t="shared" si="464"/>
        <v>78</v>
      </c>
      <c r="BC269" s="24">
        <f t="shared" si="465"/>
        <v>63</v>
      </c>
    </row>
    <row r="270" spans="1:55" s="204" customFormat="1">
      <c r="A270" s="199"/>
      <c r="B270" s="200"/>
      <c r="C270" s="201" t="s">
        <v>116</v>
      </c>
      <c r="D270" s="137">
        <v>191</v>
      </c>
      <c r="E270" s="162">
        <v>0</v>
      </c>
      <c r="F270" s="162">
        <v>0</v>
      </c>
      <c r="G270" s="162">
        <v>0</v>
      </c>
      <c r="H270" s="137">
        <v>0</v>
      </c>
      <c r="I270" s="137">
        <v>0</v>
      </c>
      <c r="J270" s="162">
        <v>0</v>
      </c>
      <c r="K270" s="137">
        <v>0</v>
      </c>
      <c r="L270" s="22">
        <f>+SUM(D270:K270)</f>
        <v>191</v>
      </c>
      <c r="M270" s="162">
        <v>2309</v>
      </c>
      <c r="N270" s="162">
        <v>520</v>
      </c>
      <c r="O270" s="162">
        <v>0</v>
      </c>
      <c r="P270" s="162">
        <v>0</v>
      </c>
      <c r="Q270" s="162">
        <v>0</v>
      </c>
      <c r="R270" s="162">
        <v>0</v>
      </c>
      <c r="S270" s="162">
        <v>1130</v>
      </c>
      <c r="T270" s="162">
        <v>99</v>
      </c>
      <c r="U270" s="162">
        <v>762</v>
      </c>
      <c r="V270" s="137">
        <v>2067</v>
      </c>
      <c r="W270" s="137">
        <v>0</v>
      </c>
      <c r="X270" s="137">
        <v>1004</v>
      </c>
      <c r="Y270" s="162">
        <v>0</v>
      </c>
      <c r="Z270" s="162">
        <v>879</v>
      </c>
      <c r="AA270" s="271">
        <v>0</v>
      </c>
      <c r="AB270" s="162">
        <v>0</v>
      </c>
      <c r="AC270" s="162">
        <v>0</v>
      </c>
      <c r="AD270" s="162">
        <v>0</v>
      </c>
      <c r="AE270" s="162">
        <v>311</v>
      </c>
      <c r="AF270" s="162">
        <v>0</v>
      </c>
      <c r="AG270" s="22">
        <f>+SUM(M270:AF270)</f>
        <v>9081</v>
      </c>
      <c r="AH270" s="22">
        <f t="shared" si="458"/>
        <v>978</v>
      </c>
      <c r="AI270" s="22">
        <f t="shared" si="458"/>
        <v>1073</v>
      </c>
      <c r="AJ270" s="137">
        <v>5267</v>
      </c>
      <c r="AK270" s="137">
        <v>0</v>
      </c>
      <c r="AL270" s="162">
        <v>1335</v>
      </c>
      <c r="AM270" s="22">
        <f>+SUM(AJ270:AL270)</f>
        <v>6602</v>
      </c>
      <c r="AN270" s="24">
        <f>+AM270+AG270+L270</f>
        <v>15874</v>
      </c>
      <c r="AQ270" s="43">
        <f t="shared" si="459"/>
        <v>0</v>
      </c>
      <c r="AR270" s="43">
        <f t="shared" si="460"/>
        <v>454.05</v>
      </c>
      <c r="AS270" s="43">
        <f t="shared" si="460"/>
        <v>195.6</v>
      </c>
      <c r="AT270" s="43">
        <f t="shared" si="460"/>
        <v>71.533333333333331</v>
      </c>
      <c r="AU270" s="43">
        <f t="shared" si="461"/>
        <v>2200.6666666666665</v>
      </c>
      <c r="AV270" s="44">
        <f t="shared" si="461"/>
        <v>512.06451612903231</v>
      </c>
      <c r="AW270" s="23"/>
      <c r="AX270" s="22">
        <f>MEDIAN($D270:$K270)</f>
        <v>0</v>
      </c>
      <c r="AY270" s="22">
        <f>MEDIAN($M270:$AF270)</f>
        <v>0</v>
      </c>
      <c r="AZ270" s="22">
        <f t="shared" si="462"/>
        <v>0</v>
      </c>
      <c r="BA270" s="22">
        <f t="shared" si="463"/>
        <v>311</v>
      </c>
      <c r="BB270" s="22">
        <f t="shared" si="464"/>
        <v>1335</v>
      </c>
      <c r="BC270" s="24">
        <f t="shared" si="465"/>
        <v>0</v>
      </c>
    </row>
    <row r="271" spans="1:55" s="204" customFormat="1">
      <c r="A271" s="199"/>
      <c r="B271" s="207" t="s">
        <v>115</v>
      </c>
      <c r="C271" s="201"/>
      <c r="D271" s="26">
        <f t="shared" ref="D271:X271" si="466">SUM(D268:D270)</f>
        <v>15271</v>
      </c>
      <c r="E271" s="306">
        <f t="shared" si="466"/>
        <v>3396</v>
      </c>
      <c r="F271" s="306">
        <f t="shared" si="466"/>
        <v>21849</v>
      </c>
      <c r="G271" s="306">
        <f t="shared" si="466"/>
        <v>30785</v>
      </c>
      <c r="H271" s="142">
        <f t="shared" si="466"/>
        <v>12654</v>
      </c>
      <c r="I271" s="142">
        <f t="shared" si="466"/>
        <v>17830</v>
      </c>
      <c r="J271" s="306">
        <f t="shared" si="466"/>
        <v>10657</v>
      </c>
      <c r="K271" s="142">
        <f t="shared" si="466"/>
        <v>16436</v>
      </c>
      <c r="L271" s="25">
        <f t="shared" si="466"/>
        <v>128878</v>
      </c>
      <c r="M271" s="306">
        <f t="shared" si="466"/>
        <v>3433</v>
      </c>
      <c r="N271" s="306">
        <f t="shared" si="466"/>
        <v>3303</v>
      </c>
      <c r="O271" s="306">
        <f t="shared" si="466"/>
        <v>6169</v>
      </c>
      <c r="P271" s="306">
        <f t="shared" si="466"/>
        <v>3192</v>
      </c>
      <c r="Q271" s="306">
        <f t="shared" si="466"/>
        <v>7602</v>
      </c>
      <c r="R271" s="306">
        <f t="shared" si="466"/>
        <v>0</v>
      </c>
      <c r="S271" s="306">
        <f t="shared" si="466"/>
        <v>4130</v>
      </c>
      <c r="T271" s="306">
        <f t="shared" si="466"/>
        <v>4041</v>
      </c>
      <c r="U271" s="306">
        <f t="shared" si="466"/>
        <v>4224</v>
      </c>
      <c r="V271" s="142">
        <f t="shared" si="466"/>
        <v>3266</v>
      </c>
      <c r="W271" s="142">
        <f t="shared" si="466"/>
        <v>1683</v>
      </c>
      <c r="X271" s="142">
        <f t="shared" si="466"/>
        <v>1330</v>
      </c>
      <c r="Y271" s="306">
        <f t="shared" ref="Y271:AN271" si="467">SUM(Y268:Y270)</f>
        <v>8791</v>
      </c>
      <c r="Z271" s="306">
        <f t="shared" si="467"/>
        <v>9925</v>
      </c>
      <c r="AA271" s="307">
        <f t="shared" si="467"/>
        <v>5950</v>
      </c>
      <c r="AB271" s="306">
        <f t="shared" si="467"/>
        <v>2862</v>
      </c>
      <c r="AC271" s="306">
        <f t="shared" si="467"/>
        <v>0</v>
      </c>
      <c r="AD271" s="306">
        <f t="shared" si="467"/>
        <v>0</v>
      </c>
      <c r="AE271" s="306">
        <f t="shared" si="467"/>
        <v>1839</v>
      </c>
      <c r="AF271" s="306">
        <f t="shared" si="467"/>
        <v>4460</v>
      </c>
      <c r="AG271" s="25">
        <f t="shared" si="467"/>
        <v>76200</v>
      </c>
      <c r="AH271" s="25">
        <f t="shared" si="467"/>
        <v>20135</v>
      </c>
      <c r="AI271" s="25">
        <f t="shared" si="467"/>
        <v>15205</v>
      </c>
      <c r="AJ271" s="306">
        <f t="shared" si="467"/>
        <v>27011</v>
      </c>
      <c r="AK271" s="142">
        <f t="shared" si="467"/>
        <v>1902</v>
      </c>
      <c r="AL271" s="306">
        <f t="shared" si="467"/>
        <v>2492</v>
      </c>
      <c r="AM271" s="25">
        <f t="shared" si="467"/>
        <v>31405</v>
      </c>
      <c r="AN271" s="305">
        <f t="shared" si="467"/>
        <v>236483</v>
      </c>
      <c r="AQ271" s="45">
        <f>K271/AQ$5</f>
        <v>2054.5</v>
      </c>
      <c r="AR271" s="45">
        <f>AG271/AR$5</f>
        <v>3810</v>
      </c>
      <c r="AS271" s="45">
        <f>AH271/AS$5</f>
        <v>4027</v>
      </c>
      <c r="AT271" s="45">
        <f>AI271/AT$5</f>
        <v>1013.6666666666666</v>
      </c>
      <c r="AU271" s="45">
        <f>AM271/AU$5</f>
        <v>10468.333333333334</v>
      </c>
      <c r="AV271" s="211">
        <f>AN271/AV$5</f>
        <v>7628.4838709677415</v>
      </c>
      <c r="AW271" s="23"/>
      <c r="AX271" s="25">
        <f>MEDIAN($D271:$K271)</f>
        <v>15853.5</v>
      </c>
      <c r="AY271" s="25">
        <f>MEDIAN($M271:$AF271)</f>
        <v>3368</v>
      </c>
      <c r="AZ271" s="25">
        <f t="shared" si="462"/>
        <v>4460</v>
      </c>
      <c r="BA271" s="25">
        <f t="shared" si="463"/>
        <v>3266</v>
      </c>
      <c r="BB271" s="25">
        <f t="shared" si="464"/>
        <v>2492</v>
      </c>
      <c r="BC271" s="305">
        <f t="shared" si="465"/>
        <v>4130</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21602</v>
      </c>
      <c r="E274" s="162">
        <v>2294</v>
      </c>
      <c r="F274" s="162">
        <v>0</v>
      </c>
      <c r="G274" s="162">
        <v>0</v>
      </c>
      <c r="H274" s="137">
        <v>13550</v>
      </c>
      <c r="I274" s="137">
        <v>20057</v>
      </c>
      <c r="J274" s="162">
        <v>13068</v>
      </c>
      <c r="K274" s="137">
        <v>20849</v>
      </c>
      <c r="L274" s="22">
        <f>+SUM(D274:K274)</f>
        <v>91420</v>
      </c>
      <c r="M274" s="162">
        <v>0</v>
      </c>
      <c r="N274" s="162">
        <v>26689</v>
      </c>
      <c r="O274" s="162">
        <v>15706</v>
      </c>
      <c r="P274" s="162">
        <v>5136</v>
      </c>
      <c r="Q274" s="162">
        <v>13405</v>
      </c>
      <c r="R274" s="162">
        <v>0</v>
      </c>
      <c r="S274" s="162">
        <v>20746</v>
      </c>
      <c r="T274" s="162">
        <v>14160</v>
      </c>
      <c r="U274" s="162">
        <v>13178</v>
      </c>
      <c r="V274" s="137">
        <v>16926</v>
      </c>
      <c r="W274" s="137">
        <v>6024</v>
      </c>
      <c r="X274" s="137">
        <v>13789</v>
      </c>
      <c r="Y274" s="162">
        <v>29785</v>
      </c>
      <c r="Z274" s="162">
        <v>0</v>
      </c>
      <c r="AA274" s="271">
        <v>21458</v>
      </c>
      <c r="AB274" s="162">
        <v>5152</v>
      </c>
      <c r="AC274" s="162">
        <v>31065</v>
      </c>
      <c r="AD274" s="162">
        <v>12352</v>
      </c>
      <c r="AE274" s="162">
        <v>9847</v>
      </c>
      <c r="AF274" s="162">
        <v>0</v>
      </c>
      <c r="AG274" s="22">
        <f>+SUM(M274:AF274)</f>
        <v>255418</v>
      </c>
      <c r="AH274" s="22">
        <f t="shared" ref="AH274:AH282" si="468">AC274+AD274+Z274+T274+O274</f>
        <v>73283</v>
      </c>
      <c r="AI274" s="22">
        <f t="shared" ref="AI274:AI282" si="469">AD274+AE274+AA274+U274+P274</f>
        <v>61971</v>
      </c>
      <c r="AJ274" s="137">
        <v>0</v>
      </c>
      <c r="AK274" s="137">
        <v>2026</v>
      </c>
      <c r="AL274" s="162">
        <v>3651</v>
      </c>
      <c r="AM274" s="22">
        <f>+SUM(AJ274:AL274)</f>
        <v>5677</v>
      </c>
      <c r="AN274" s="24">
        <f>+AM274+AG274+L274</f>
        <v>352515</v>
      </c>
      <c r="AQ274" s="43">
        <f t="shared" ref="AQ274:AQ275" si="470">K274/AQ$5</f>
        <v>2606.125</v>
      </c>
      <c r="AR274" s="43">
        <f t="shared" ref="AR274:AT275" si="471">AG274/AR$5</f>
        <v>12770.9</v>
      </c>
      <c r="AS274" s="43">
        <f t="shared" si="471"/>
        <v>14656.6</v>
      </c>
      <c r="AT274" s="43">
        <f t="shared" si="471"/>
        <v>4131.3999999999996</v>
      </c>
      <c r="AU274" s="43">
        <f t="shared" ref="AU274:AV275" si="472">AM274/AU$5</f>
        <v>1892.3333333333333</v>
      </c>
      <c r="AV274" s="44">
        <f t="shared" si="472"/>
        <v>11371.451612903225</v>
      </c>
      <c r="AW274" s="23"/>
      <c r="AX274" s="22">
        <f>MEDIAN($D274:$K274)</f>
        <v>13309</v>
      </c>
      <c r="AY274" s="22">
        <f>MEDIAN($M274:$AF274)</f>
        <v>13291.5</v>
      </c>
      <c r="AZ274" s="22">
        <f t="shared" ref="AZ274:AZ275" si="473">MEDIAN($AC274,$AD274,$Z274,$T274,$O274,Q274,AF274)</f>
        <v>13405</v>
      </c>
      <c r="BA274" s="22">
        <f t="shared" ref="BA274:BA275" si="474">MEDIAN(M274,N274,P274,R274,S274,U274,V274,Y274,AA274,AB274,AE274,W274,X274)</f>
        <v>13178</v>
      </c>
      <c r="BB274" s="22">
        <f t="shared" ref="BB274:BB275" si="475">MEDIAN($AJ274:$AL274)</f>
        <v>2026</v>
      </c>
      <c r="BC274" s="24">
        <f t="shared" ref="BC274:BC275" si="476">MEDIAN(D274:K274,M274:AF274,AJ274:AL274)</f>
        <v>13068</v>
      </c>
    </row>
    <row r="275" spans="1:55" s="204" customFormat="1">
      <c r="A275" s="199"/>
      <c r="B275" s="200"/>
      <c r="C275" s="201" t="s">
        <v>112</v>
      </c>
      <c r="D275" s="137">
        <v>1566</v>
      </c>
      <c r="E275" s="162">
        <v>1974</v>
      </c>
      <c r="F275" s="162">
        <v>234</v>
      </c>
      <c r="G275" s="162">
        <v>0</v>
      </c>
      <c r="H275" s="137">
        <v>4900</v>
      </c>
      <c r="I275" s="137">
        <v>1243</v>
      </c>
      <c r="J275" s="162">
        <v>4361</v>
      </c>
      <c r="K275" s="137">
        <v>5363</v>
      </c>
      <c r="L275" s="22">
        <f>+SUM(D275:K275)</f>
        <v>19641</v>
      </c>
      <c r="M275" s="162">
        <v>0</v>
      </c>
      <c r="N275" s="162">
        <v>4622</v>
      </c>
      <c r="O275" s="162">
        <v>9138</v>
      </c>
      <c r="P275" s="162">
        <v>7267</v>
      </c>
      <c r="Q275" s="162">
        <v>18296</v>
      </c>
      <c r="R275" s="162">
        <v>0</v>
      </c>
      <c r="S275" s="162">
        <v>2052</v>
      </c>
      <c r="T275" s="162">
        <v>0</v>
      </c>
      <c r="U275" s="162">
        <v>2278</v>
      </c>
      <c r="V275" s="137">
        <v>0</v>
      </c>
      <c r="W275" s="137">
        <v>5824</v>
      </c>
      <c r="X275" s="137">
        <v>0</v>
      </c>
      <c r="Y275" s="162">
        <v>0</v>
      </c>
      <c r="Z275" s="162">
        <v>23888</v>
      </c>
      <c r="AA275" s="271">
        <v>0</v>
      </c>
      <c r="AB275" s="162">
        <v>4504</v>
      </c>
      <c r="AC275" s="162">
        <v>0</v>
      </c>
      <c r="AD275" s="162">
        <v>0</v>
      </c>
      <c r="AE275" s="162">
        <v>0</v>
      </c>
      <c r="AF275" s="162">
        <v>0</v>
      </c>
      <c r="AG275" s="22">
        <f>+SUM(M275:AF275)</f>
        <v>77869</v>
      </c>
      <c r="AH275" s="22">
        <f t="shared" si="468"/>
        <v>33026</v>
      </c>
      <c r="AI275" s="22">
        <f t="shared" si="469"/>
        <v>9545</v>
      </c>
      <c r="AJ275" s="137">
        <v>27</v>
      </c>
      <c r="AK275" s="137">
        <v>0</v>
      </c>
      <c r="AL275" s="162">
        <v>4505</v>
      </c>
      <c r="AM275" s="22">
        <f>+SUM(AJ275:AL275)</f>
        <v>4532</v>
      </c>
      <c r="AN275" s="24">
        <f>+AM275+AG275+L275</f>
        <v>102042</v>
      </c>
      <c r="AQ275" s="43">
        <f t="shared" si="470"/>
        <v>670.375</v>
      </c>
      <c r="AR275" s="43">
        <f t="shared" si="471"/>
        <v>3893.45</v>
      </c>
      <c r="AS275" s="43">
        <f t="shared" si="471"/>
        <v>6605.2</v>
      </c>
      <c r="AT275" s="43">
        <f t="shared" si="471"/>
        <v>636.33333333333337</v>
      </c>
      <c r="AU275" s="43">
        <f t="shared" si="472"/>
        <v>1510.6666666666667</v>
      </c>
      <c r="AV275" s="44">
        <f t="shared" si="472"/>
        <v>3291.6774193548385</v>
      </c>
      <c r="AW275" s="23"/>
      <c r="AX275" s="22">
        <f>MEDIAN($D275:$K275)</f>
        <v>1770</v>
      </c>
      <c r="AY275" s="22">
        <f>MEDIAN($M275:$AF275)</f>
        <v>0</v>
      </c>
      <c r="AZ275" s="22">
        <f t="shared" si="473"/>
        <v>0</v>
      </c>
      <c r="BA275" s="22">
        <f t="shared" si="474"/>
        <v>0</v>
      </c>
      <c r="BB275" s="22">
        <f t="shared" si="475"/>
        <v>27</v>
      </c>
      <c r="BC275" s="24">
        <f t="shared" si="476"/>
        <v>1243</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468"/>
        <v>0</v>
      </c>
      <c r="AI276" s="22">
        <f t="shared" si="469"/>
        <v>0</v>
      </c>
      <c r="AJ276" s="137"/>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1433</v>
      </c>
      <c r="E277" s="162">
        <v>485</v>
      </c>
      <c r="F277" s="162">
        <v>2495</v>
      </c>
      <c r="G277" s="162">
        <v>0</v>
      </c>
      <c r="H277" s="137">
        <v>1369</v>
      </c>
      <c r="I277" s="137">
        <v>2563</v>
      </c>
      <c r="J277" s="162">
        <v>0</v>
      </c>
      <c r="K277" s="137">
        <v>1651</v>
      </c>
      <c r="L277" s="22">
        <f>+SUM(D277:K277)</f>
        <v>9996</v>
      </c>
      <c r="M277" s="162">
        <v>90</v>
      </c>
      <c r="N277" s="162">
        <v>252</v>
      </c>
      <c r="O277" s="162">
        <v>0</v>
      </c>
      <c r="P277" s="162">
        <v>0</v>
      </c>
      <c r="Q277" s="162">
        <v>686</v>
      </c>
      <c r="R277" s="162">
        <v>0</v>
      </c>
      <c r="S277" s="162">
        <v>298</v>
      </c>
      <c r="T277" s="162">
        <v>0</v>
      </c>
      <c r="U277" s="162">
        <v>232</v>
      </c>
      <c r="V277" s="137">
        <v>114</v>
      </c>
      <c r="W277" s="137">
        <v>154</v>
      </c>
      <c r="X277" s="137">
        <v>0</v>
      </c>
      <c r="Y277" s="162">
        <v>466</v>
      </c>
      <c r="Z277" s="162">
        <v>913</v>
      </c>
      <c r="AA277" s="271">
        <v>404</v>
      </c>
      <c r="AB277" s="162">
        <v>239</v>
      </c>
      <c r="AC277" s="162">
        <v>689</v>
      </c>
      <c r="AD277" s="162">
        <v>0</v>
      </c>
      <c r="AE277" s="162">
        <v>167</v>
      </c>
      <c r="AF277" s="162">
        <v>249</v>
      </c>
      <c r="AG277" s="22">
        <f>+SUM(M277:AF277)</f>
        <v>4953</v>
      </c>
      <c r="AH277" s="22">
        <f t="shared" si="468"/>
        <v>1602</v>
      </c>
      <c r="AI277" s="22">
        <f t="shared" si="469"/>
        <v>803</v>
      </c>
      <c r="AJ277" s="137">
        <v>0</v>
      </c>
      <c r="AK277" s="137">
        <v>222</v>
      </c>
      <c r="AL277" s="162">
        <v>209</v>
      </c>
      <c r="AM277" s="22">
        <f>+SUM(AJ277:AL277)</f>
        <v>431</v>
      </c>
      <c r="AN277" s="24">
        <f>+AM277+AG277+L277</f>
        <v>15380</v>
      </c>
      <c r="AQ277" s="43">
        <f t="shared" ref="AQ277:AQ278" si="477">K277/AQ$5</f>
        <v>206.375</v>
      </c>
      <c r="AR277" s="43">
        <f t="shared" ref="AR277:AT278" si="478">AG277/AR$5</f>
        <v>247.65</v>
      </c>
      <c r="AS277" s="43">
        <f t="shared" si="478"/>
        <v>320.39999999999998</v>
      </c>
      <c r="AT277" s="43">
        <f t="shared" si="478"/>
        <v>53.533333333333331</v>
      </c>
      <c r="AU277" s="43">
        <f t="shared" ref="AU277:AV278" si="479">AM277/AU$5</f>
        <v>143.66666666666666</v>
      </c>
      <c r="AV277" s="44">
        <f t="shared" si="479"/>
        <v>496.12903225806451</v>
      </c>
      <c r="AW277" s="23"/>
      <c r="AX277" s="22">
        <f>MEDIAN($D277:$K277)</f>
        <v>1401</v>
      </c>
      <c r="AY277" s="22">
        <f>MEDIAN($M277:$AF277)</f>
        <v>199.5</v>
      </c>
      <c r="AZ277" s="22">
        <f t="shared" ref="AZ277:AZ278" si="480">MEDIAN($AC277,$AD277,$Z277,$T277,$O277,Q277,AF277)</f>
        <v>249</v>
      </c>
      <c r="BA277" s="22">
        <f t="shared" ref="BA277:BA278" si="481">MEDIAN(M277,N277,P277,R277,S277,U277,V277,Y277,AA277,AB277,AE277,W277,X277)</f>
        <v>167</v>
      </c>
      <c r="BB277" s="22">
        <f t="shared" ref="BB277:BB278" si="482">MEDIAN($AJ277:$AL277)</f>
        <v>209</v>
      </c>
      <c r="BC277" s="24">
        <f t="shared" ref="BC277:BC278" si="483">MEDIAN(D277:K277,M277:AF277,AJ277:AL277)</f>
        <v>232</v>
      </c>
    </row>
    <row r="278" spans="1:55" s="204" customFormat="1">
      <c r="A278" s="199"/>
      <c r="B278" s="200" t="s">
        <v>109</v>
      </c>
      <c r="C278" s="201"/>
      <c r="D278" s="137">
        <v>876</v>
      </c>
      <c r="E278" s="162">
        <v>238</v>
      </c>
      <c r="F278" s="162">
        <v>441</v>
      </c>
      <c r="G278" s="162">
        <v>0</v>
      </c>
      <c r="H278" s="137">
        <v>607</v>
      </c>
      <c r="I278" s="137">
        <v>1044</v>
      </c>
      <c r="J278" s="162">
        <v>0</v>
      </c>
      <c r="K278" s="137">
        <v>669</v>
      </c>
      <c r="L278" s="22">
        <f>+SUM(D278:K278)</f>
        <v>3875</v>
      </c>
      <c r="M278" s="162">
        <v>62</v>
      </c>
      <c r="N278" s="162">
        <v>93</v>
      </c>
      <c r="O278" s="162">
        <v>0</v>
      </c>
      <c r="P278" s="162">
        <v>0</v>
      </c>
      <c r="Q278" s="162">
        <v>294</v>
      </c>
      <c r="R278" s="162">
        <v>0</v>
      </c>
      <c r="S278" s="162">
        <v>110</v>
      </c>
      <c r="T278" s="162">
        <v>0</v>
      </c>
      <c r="U278" s="162">
        <v>121</v>
      </c>
      <c r="V278" s="137">
        <v>50</v>
      </c>
      <c r="W278" s="137">
        <v>368</v>
      </c>
      <c r="X278" s="137">
        <v>0</v>
      </c>
      <c r="Y278" s="162">
        <v>72</v>
      </c>
      <c r="Z278" s="162">
        <v>1104</v>
      </c>
      <c r="AA278" s="271">
        <v>160</v>
      </c>
      <c r="AB278" s="162">
        <v>202</v>
      </c>
      <c r="AC278" s="162">
        <v>247</v>
      </c>
      <c r="AD278" s="162">
        <v>0</v>
      </c>
      <c r="AE278" s="162">
        <v>189</v>
      </c>
      <c r="AF278" s="162">
        <v>154</v>
      </c>
      <c r="AG278" s="22">
        <f>+SUM(M278:AF278)</f>
        <v>3226</v>
      </c>
      <c r="AH278" s="22">
        <f t="shared" si="468"/>
        <v>1351</v>
      </c>
      <c r="AI278" s="22">
        <f t="shared" si="469"/>
        <v>470</v>
      </c>
      <c r="AJ278" s="137">
        <v>0</v>
      </c>
      <c r="AK278" s="137">
        <v>162</v>
      </c>
      <c r="AL278" s="162">
        <v>50</v>
      </c>
      <c r="AM278" s="22">
        <f>+SUM(AJ278:AL278)</f>
        <v>212</v>
      </c>
      <c r="AN278" s="24">
        <f>+AM278+AG278+L278</f>
        <v>7313</v>
      </c>
      <c r="AQ278" s="43">
        <f t="shared" si="477"/>
        <v>83.625</v>
      </c>
      <c r="AR278" s="43">
        <f t="shared" si="478"/>
        <v>161.30000000000001</v>
      </c>
      <c r="AS278" s="43">
        <f t="shared" si="478"/>
        <v>270.2</v>
      </c>
      <c r="AT278" s="43">
        <f t="shared" si="478"/>
        <v>31.333333333333332</v>
      </c>
      <c r="AU278" s="43">
        <f t="shared" si="479"/>
        <v>70.666666666666671</v>
      </c>
      <c r="AV278" s="44">
        <f t="shared" si="479"/>
        <v>235.90322580645162</v>
      </c>
      <c r="AW278" s="23"/>
      <c r="AX278" s="22">
        <f>MEDIAN($D278:$K278)</f>
        <v>524</v>
      </c>
      <c r="AY278" s="22">
        <f>MEDIAN($M278:$AF278)</f>
        <v>101.5</v>
      </c>
      <c r="AZ278" s="22">
        <f t="shared" si="480"/>
        <v>154</v>
      </c>
      <c r="BA278" s="22">
        <f t="shared" si="481"/>
        <v>93</v>
      </c>
      <c r="BB278" s="22">
        <f t="shared" si="482"/>
        <v>50</v>
      </c>
      <c r="BC278" s="24">
        <f t="shared" si="483"/>
        <v>121</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68"/>
        <v>0</v>
      </c>
      <c r="AI279" s="22">
        <f t="shared" si="469"/>
        <v>0</v>
      </c>
      <c r="AJ279" s="137"/>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947</v>
      </c>
      <c r="E280" s="162">
        <v>217</v>
      </c>
      <c r="F280" s="162">
        <v>1299</v>
      </c>
      <c r="G280" s="162">
        <v>1974</v>
      </c>
      <c r="H280" s="137">
        <v>683</v>
      </c>
      <c r="I280" s="137">
        <v>1048</v>
      </c>
      <c r="J280" s="162">
        <v>705</v>
      </c>
      <c r="K280" s="137">
        <v>943</v>
      </c>
      <c r="L280" s="22">
        <f>+SUM(D280:K280)</f>
        <v>7816</v>
      </c>
      <c r="M280" s="162">
        <v>68</v>
      </c>
      <c r="N280" s="162">
        <v>153</v>
      </c>
      <c r="O280" s="162">
        <v>457</v>
      </c>
      <c r="P280" s="162">
        <v>210</v>
      </c>
      <c r="Q280" s="162">
        <v>418</v>
      </c>
      <c r="R280" s="162">
        <v>150</v>
      </c>
      <c r="S280" s="162">
        <v>152</v>
      </c>
      <c r="T280" s="162">
        <v>264</v>
      </c>
      <c r="U280" s="162">
        <v>165</v>
      </c>
      <c r="V280" s="137">
        <v>71</v>
      </c>
      <c r="W280" s="137">
        <v>133</v>
      </c>
      <c r="X280" s="137">
        <v>46</v>
      </c>
      <c r="Y280" s="162">
        <v>144</v>
      </c>
      <c r="Z280" s="162">
        <v>608</v>
      </c>
      <c r="AA280" s="271">
        <v>271</v>
      </c>
      <c r="AB280" s="162">
        <v>173</v>
      </c>
      <c r="AC280" s="162">
        <v>351</v>
      </c>
      <c r="AD280" s="162">
        <v>204</v>
      </c>
      <c r="AE280" s="162">
        <v>126</v>
      </c>
      <c r="AF280" s="162">
        <v>220</v>
      </c>
      <c r="AG280" s="22">
        <f>+SUM(M280:AF280)</f>
        <v>4384</v>
      </c>
      <c r="AH280" s="22">
        <f t="shared" si="468"/>
        <v>1884</v>
      </c>
      <c r="AI280" s="22">
        <f t="shared" si="469"/>
        <v>976</v>
      </c>
      <c r="AJ280" s="137">
        <v>647</v>
      </c>
      <c r="AK280" s="137">
        <v>96</v>
      </c>
      <c r="AL280" s="162">
        <v>101</v>
      </c>
      <c r="AM280" s="22">
        <f>+SUM(AJ280:AL280)</f>
        <v>844</v>
      </c>
      <c r="AN280" s="24">
        <f>+AM280+AG280+L280</f>
        <v>13044</v>
      </c>
      <c r="AQ280" s="43">
        <f t="shared" ref="AQ280:AQ282" si="484">K280/AQ$5</f>
        <v>117.875</v>
      </c>
      <c r="AR280" s="43">
        <f t="shared" ref="AR280:AT282" si="485">AG280/AR$5</f>
        <v>219.2</v>
      </c>
      <c r="AS280" s="43">
        <f t="shared" si="485"/>
        <v>376.8</v>
      </c>
      <c r="AT280" s="43">
        <f t="shared" si="485"/>
        <v>65.066666666666663</v>
      </c>
      <c r="AU280" s="43">
        <f t="shared" ref="AU280:AV282" si="486">AM280/AU$5</f>
        <v>281.33333333333331</v>
      </c>
      <c r="AV280" s="44">
        <f t="shared" si="486"/>
        <v>420.77419354838707</v>
      </c>
      <c r="AW280" s="23"/>
      <c r="AX280" s="22">
        <f>MEDIAN($D280:$K280)</f>
        <v>945</v>
      </c>
      <c r="AY280" s="22">
        <f>MEDIAN($M280:$AF280)</f>
        <v>169</v>
      </c>
      <c r="AZ280" s="22">
        <f t="shared" ref="AZ280:AZ283" si="487">MEDIAN($AC280,$AD280,$Z280,$T280,$O280,Q280,AF280)</f>
        <v>351</v>
      </c>
      <c r="BA280" s="22">
        <f t="shared" ref="BA280:BA283" si="488">MEDIAN(M280,N280,P280,R280,S280,U280,V280,Y280,AA280,AB280,AE280,W280,X280)</f>
        <v>150</v>
      </c>
      <c r="BB280" s="22">
        <f t="shared" ref="BB280:BB283" si="489">MEDIAN($AJ280:$AL280)</f>
        <v>101</v>
      </c>
      <c r="BC280" s="24">
        <f t="shared" ref="BC280:BC283" si="490">MEDIAN(D280:K280,M280:AF280,AJ280:AL280)</f>
        <v>217</v>
      </c>
    </row>
    <row r="281" spans="1:55" s="204" customFormat="1">
      <c r="A281" s="199"/>
      <c r="B281" s="200" t="s">
        <v>107</v>
      </c>
      <c r="C281" s="201"/>
      <c r="D281" s="137">
        <v>70</v>
      </c>
      <c r="E281" s="162">
        <v>38</v>
      </c>
      <c r="F281" s="162">
        <v>299</v>
      </c>
      <c r="G281" s="162">
        <v>0</v>
      </c>
      <c r="H281" s="137">
        <v>59</v>
      </c>
      <c r="I281" s="137">
        <v>571</v>
      </c>
      <c r="J281" s="162">
        <v>0</v>
      </c>
      <c r="K281" s="137">
        <v>0</v>
      </c>
      <c r="L281" s="22">
        <f>+SUM(D281:K281)</f>
        <v>1037</v>
      </c>
      <c r="M281" s="162">
        <v>0</v>
      </c>
      <c r="N281" s="162">
        <v>0</v>
      </c>
      <c r="O281" s="162">
        <v>0</v>
      </c>
      <c r="P281" s="162">
        <v>0</v>
      </c>
      <c r="Q281" s="162">
        <v>0</v>
      </c>
      <c r="R281" s="162">
        <v>0</v>
      </c>
      <c r="S281" s="162">
        <v>0</v>
      </c>
      <c r="T281" s="162">
        <v>2</v>
      </c>
      <c r="U281" s="162">
        <v>0</v>
      </c>
      <c r="V281" s="137">
        <v>0</v>
      </c>
      <c r="W281" s="137">
        <v>0</v>
      </c>
      <c r="X281" s="137">
        <v>0</v>
      </c>
      <c r="Y281" s="162">
        <v>0</v>
      </c>
      <c r="Z281" s="162">
        <v>0</v>
      </c>
      <c r="AA281" s="271">
        <v>3</v>
      </c>
      <c r="AB281" s="162">
        <v>0</v>
      </c>
      <c r="AC281" s="162">
        <v>3</v>
      </c>
      <c r="AD281" s="162">
        <v>0</v>
      </c>
      <c r="AE281" s="162">
        <v>0</v>
      </c>
      <c r="AF281" s="162">
        <v>0</v>
      </c>
      <c r="AG281" s="22">
        <f>+SUM(M281:AF281)</f>
        <v>8</v>
      </c>
      <c r="AH281" s="22">
        <f t="shared" si="468"/>
        <v>5</v>
      </c>
      <c r="AI281" s="22">
        <f t="shared" si="469"/>
        <v>3</v>
      </c>
      <c r="AJ281" s="137">
        <v>0</v>
      </c>
      <c r="AK281" s="137">
        <v>3</v>
      </c>
      <c r="AL281" s="162">
        <v>0</v>
      </c>
      <c r="AM281" s="22">
        <f>+SUM(AJ281:AL281)</f>
        <v>3</v>
      </c>
      <c r="AN281" s="24">
        <f>+AM281+AG281+L281</f>
        <v>1048</v>
      </c>
      <c r="AQ281" s="43">
        <f t="shared" si="484"/>
        <v>0</v>
      </c>
      <c r="AR281" s="43">
        <f t="shared" si="485"/>
        <v>0.4</v>
      </c>
      <c r="AS281" s="43">
        <f t="shared" si="485"/>
        <v>1</v>
      </c>
      <c r="AT281" s="43">
        <f t="shared" si="485"/>
        <v>0.2</v>
      </c>
      <c r="AU281" s="43">
        <f t="shared" si="486"/>
        <v>1</v>
      </c>
      <c r="AV281" s="44">
        <f t="shared" si="486"/>
        <v>33.806451612903224</v>
      </c>
      <c r="AW281" s="23"/>
      <c r="AX281" s="22">
        <f>MEDIAN($D281:$K281)</f>
        <v>48.5</v>
      </c>
      <c r="AY281" s="22">
        <f>MEDIAN($M281:$AF281)</f>
        <v>0</v>
      </c>
      <c r="AZ281" s="22">
        <f t="shared" si="487"/>
        <v>0</v>
      </c>
      <c r="BA281" s="22">
        <f t="shared" si="488"/>
        <v>0</v>
      </c>
      <c r="BB281" s="22">
        <f t="shared" si="489"/>
        <v>0</v>
      </c>
      <c r="BC281" s="24">
        <f t="shared" si="490"/>
        <v>0</v>
      </c>
    </row>
    <row r="282" spans="1:55" s="204" customFormat="1">
      <c r="A282" s="199"/>
      <c r="B282" s="200" t="s">
        <v>106</v>
      </c>
      <c r="C282" s="201"/>
      <c r="D282" s="137">
        <v>756</v>
      </c>
      <c r="E282" s="162">
        <v>357</v>
      </c>
      <c r="F282" s="162">
        <v>1528</v>
      </c>
      <c r="G282" s="162">
        <v>2358</v>
      </c>
      <c r="H282" s="137">
        <v>969</v>
      </c>
      <c r="I282" s="137">
        <v>1688</v>
      </c>
      <c r="J282" s="162">
        <v>973</v>
      </c>
      <c r="K282" s="137">
        <v>958</v>
      </c>
      <c r="L282" s="22">
        <f>+SUM(D282:K282)</f>
        <v>9587</v>
      </c>
      <c r="M282" s="162">
        <v>93</v>
      </c>
      <c r="N282" s="162">
        <v>171</v>
      </c>
      <c r="O282" s="162">
        <v>375</v>
      </c>
      <c r="P282" s="162">
        <v>142</v>
      </c>
      <c r="Q282" s="162">
        <v>486</v>
      </c>
      <c r="R282" s="162">
        <v>130</v>
      </c>
      <c r="S282" s="162">
        <v>103</v>
      </c>
      <c r="T282" s="162">
        <v>197</v>
      </c>
      <c r="U282" s="162">
        <v>122</v>
      </c>
      <c r="V282" s="137">
        <v>56</v>
      </c>
      <c r="W282" s="137">
        <v>78</v>
      </c>
      <c r="X282" s="137">
        <v>18</v>
      </c>
      <c r="Y282" s="162">
        <v>363</v>
      </c>
      <c r="Z282" s="162">
        <v>459</v>
      </c>
      <c r="AA282" s="271">
        <v>271</v>
      </c>
      <c r="AB282" s="162">
        <v>129</v>
      </c>
      <c r="AC282" s="162">
        <v>296</v>
      </c>
      <c r="AD282" s="162">
        <v>161</v>
      </c>
      <c r="AE282" s="162">
        <v>91</v>
      </c>
      <c r="AF282" s="162">
        <v>112</v>
      </c>
      <c r="AG282" s="22">
        <f>+SUM(M282:AF282)</f>
        <v>3853</v>
      </c>
      <c r="AH282" s="22">
        <f t="shared" si="468"/>
        <v>1488</v>
      </c>
      <c r="AI282" s="22">
        <f t="shared" si="469"/>
        <v>787</v>
      </c>
      <c r="AJ282" s="137">
        <v>704</v>
      </c>
      <c r="AK282" s="137">
        <v>143</v>
      </c>
      <c r="AL282" s="162">
        <v>89</v>
      </c>
      <c r="AM282" s="22">
        <f>+SUM(AJ282:AL282)</f>
        <v>936</v>
      </c>
      <c r="AN282" s="24">
        <f>+AM282+AG282+L282</f>
        <v>14376</v>
      </c>
      <c r="AQ282" s="43">
        <f t="shared" si="484"/>
        <v>119.75</v>
      </c>
      <c r="AR282" s="43">
        <f t="shared" si="485"/>
        <v>192.65</v>
      </c>
      <c r="AS282" s="43">
        <f t="shared" si="485"/>
        <v>297.60000000000002</v>
      </c>
      <c r="AT282" s="43">
        <f t="shared" si="485"/>
        <v>52.466666666666669</v>
      </c>
      <c r="AU282" s="43">
        <f t="shared" si="486"/>
        <v>312</v>
      </c>
      <c r="AV282" s="44">
        <f t="shared" si="486"/>
        <v>463.74193548387098</v>
      </c>
      <c r="AW282" s="23"/>
      <c r="AX282" s="22">
        <f>MEDIAN($D282:$K282)</f>
        <v>971</v>
      </c>
      <c r="AY282" s="22">
        <f>MEDIAN($M282:$AF282)</f>
        <v>136</v>
      </c>
      <c r="AZ282" s="22">
        <f t="shared" si="487"/>
        <v>296</v>
      </c>
      <c r="BA282" s="22">
        <f t="shared" si="488"/>
        <v>122</v>
      </c>
      <c r="BB282" s="22">
        <f t="shared" si="489"/>
        <v>143</v>
      </c>
      <c r="BC282" s="24">
        <f t="shared" si="490"/>
        <v>197</v>
      </c>
    </row>
    <row r="283" spans="1:55" s="204" customFormat="1">
      <c r="A283" s="199"/>
      <c r="B283" s="200" t="s">
        <v>105</v>
      </c>
      <c r="C283" s="201"/>
      <c r="D283" s="26">
        <f t="shared" ref="D283:X283" si="491">SUM(D280:D282)</f>
        <v>1773</v>
      </c>
      <c r="E283" s="306">
        <f t="shared" si="491"/>
        <v>612</v>
      </c>
      <c r="F283" s="306">
        <f t="shared" si="491"/>
        <v>3126</v>
      </c>
      <c r="G283" s="306">
        <f t="shared" si="491"/>
        <v>4332</v>
      </c>
      <c r="H283" s="142">
        <f t="shared" si="491"/>
        <v>1711</v>
      </c>
      <c r="I283" s="142">
        <f t="shared" si="491"/>
        <v>3307</v>
      </c>
      <c r="J283" s="306">
        <f t="shared" si="491"/>
        <v>1678</v>
      </c>
      <c r="K283" s="142">
        <f t="shared" si="491"/>
        <v>1901</v>
      </c>
      <c r="L283" s="25">
        <f t="shared" si="491"/>
        <v>18440</v>
      </c>
      <c r="M283" s="306">
        <f t="shared" si="491"/>
        <v>161</v>
      </c>
      <c r="N283" s="306">
        <f t="shared" si="491"/>
        <v>324</v>
      </c>
      <c r="O283" s="306">
        <f t="shared" si="491"/>
        <v>832</v>
      </c>
      <c r="P283" s="306">
        <f t="shared" si="491"/>
        <v>352</v>
      </c>
      <c r="Q283" s="306">
        <f t="shared" si="491"/>
        <v>904</v>
      </c>
      <c r="R283" s="306">
        <f t="shared" si="491"/>
        <v>280</v>
      </c>
      <c r="S283" s="306">
        <f t="shared" si="491"/>
        <v>255</v>
      </c>
      <c r="T283" s="306">
        <f t="shared" si="491"/>
        <v>463</v>
      </c>
      <c r="U283" s="306">
        <f t="shared" si="491"/>
        <v>287</v>
      </c>
      <c r="V283" s="142">
        <f t="shared" si="491"/>
        <v>127</v>
      </c>
      <c r="W283" s="142">
        <f t="shared" si="491"/>
        <v>211</v>
      </c>
      <c r="X283" s="142">
        <f t="shared" si="491"/>
        <v>64</v>
      </c>
      <c r="Y283" s="306">
        <f t="shared" ref="Y283:AN283" si="492">SUM(Y280:Y282)</f>
        <v>507</v>
      </c>
      <c r="Z283" s="306">
        <f t="shared" si="492"/>
        <v>1067</v>
      </c>
      <c r="AA283" s="307">
        <f t="shared" si="492"/>
        <v>545</v>
      </c>
      <c r="AB283" s="306">
        <f t="shared" si="492"/>
        <v>302</v>
      </c>
      <c r="AC283" s="306">
        <f t="shared" si="492"/>
        <v>650</v>
      </c>
      <c r="AD283" s="306">
        <f t="shared" si="492"/>
        <v>365</v>
      </c>
      <c r="AE283" s="306">
        <f t="shared" si="492"/>
        <v>217</v>
      </c>
      <c r="AF283" s="306">
        <f t="shared" si="492"/>
        <v>332</v>
      </c>
      <c r="AG283" s="25">
        <f t="shared" si="492"/>
        <v>8245</v>
      </c>
      <c r="AH283" s="25">
        <f t="shared" si="492"/>
        <v>3377</v>
      </c>
      <c r="AI283" s="25">
        <f t="shared" si="492"/>
        <v>1766</v>
      </c>
      <c r="AJ283" s="306">
        <f t="shared" si="492"/>
        <v>1351</v>
      </c>
      <c r="AK283" s="142">
        <f t="shared" si="492"/>
        <v>242</v>
      </c>
      <c r="AL283" s="306">
        <f t="shared" si="492"/>
        <v>190</v>
      </c>
      <c r="AM283" s="25">
        <f t="shared" si="492"/>
        <v>1783</v>
      </c>
      <c r="AN283" s="305">
        <f t="shared" si="492"/>
        <v>28468</v>
      </c>
      <c r="AQ283" s="45">
        <f>K283/AQ$5</f>
        <v>237.625</v>
      </c>
      <c r="AR283" s="45">
        <f>AG283/AR$5</f>
        <v>412.25</v>
      </c>
      <c r="AS283" s="45">
        <f>AH283/AS$5</f>
        <v>675.4</v>
      </c>
      <c r="AT283" s="45">
        <f>AI283/AT$5</f>
        <v>117.73333333333333</v>
      </c>
      <c r="AU283" s="45">
        <f>AM283/AU$5</f>
        <v>594.33333333333337</v>
      </c>
      <c r="AV283" s="211">
        <f>AN283/AV$5</f>
        <v>918.32258064516134</v>
      </c>
      <c r="AW283" s="23"/>
      <c r="AX283" s="25">
        <f>MEDIAN($D283:$K283)</f>
        <v>1837</v>
      </c>
      <c r="AY283" s="25">
        <f>MEDIAN($M283:$AF283)</f>
        <v>328</v>
      </c>
      <c r="AZ283" s="25">
        <f t="shared" si="487"/>
        <v>650</v>
      </c>
      <c r="BA283" s="25">
        <f t="shared" si="488"/>
        <v>280</v>
      </c>
      <c r="BB283" s="25">
        <f t="shared" si="489"/>
        <v>242</v>
      </c>
      <c r="BC283" s="305">
        <f t="shared" si="490"/>
        <v>463</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10828</v>
      </c>
      <c r="E285" s="162">
        <v>13293</v>
      </c>
      <c r="F285" s="162">
        <v>55993</v>
      </c>
      <c r="G285" s="162">
        <v>140495</v>
      </c>
      <c r="H285" s="137">
        <v>17440</v>
      </c>
      <c r="I285" s="137">
        <v>67158</v>
      </c>
      <c r="J285" s="162">
        <v>0</v>
      </c>
      <c r="K285" s="137">
        <v>0</v>
      </c>
      <c r="L285" s="22">
        <f>+SUM(D285:K285)</f>
        <v>305207</v>
      </c>
      <c r="M285" s="162">
        <v>0</v>
      </c>
      <c r="N285" s="162">
        <v>0</v>
      </c>
      <c r="O285" s="162">
        <v>314</v>
      </c>
      <c r="P285" s="162">
        <v>0</v>
      </c>
      <c r="Q285" s="162">
        <v>141</v>
      </c>
      <c r="R285" s="162">
        <v>0</v>
      </c>
      <c r="S285" s="162">
        <v>71</v>
      </c>
      <c r="T285" s="162">
        <v>188</v>
      </c>
      <c r="U285" s="162">
        <v>10</v>
      </c>
      <c r="V285" s="137">
        <v>0</v>
      </c>
      <c r="W285" s="137">
        <v>0</v>
      </c>
      <c r="X285" s="137">
        <v>0</v>
      </c>
      <c r="Y285" s="162">
        <v>0</v>
      </c>
      <c r="Z285" s="162">
        <v>799</v>
      </c>
      <c r="AA285" s="271">
        <v>130</v>
      </c>
      <c r="AB285" s="162">
        <v>0</v>
      </c>
      <c r="AC285" s="162">
        <v>546</v>
      </c>
      <c r="AD285" s="162">
        <v>0</v>
      </c>
      <c r="AE285" s="162">
        <v>0</v>
      </c>
      <c r="AF285" s="162">
        <v>36.524999999999999</v>
      </c>
      <c r="AG285" s="22">
        <f>+SUM(M285:AF285)</f>
        <v>2235.5250000000001</v>
      </c>
      <c r="AH285" s="22">
        <f>AC285+AD285+Z285+T285+O285</f>
        <v>1847</v>
      </c>
      <c r="AI285" s="22">
        <f>AD285+AE285+AA285+U285+P285</f>
        <v>140</v>
      </c>
      <c r="AJ285" s="137">
        <v>0</v>
      </c>
      <c r="AK285" s="137">
        <v>0</v>
      </c>
      <c r="AL285" s="162">
        <v>0</v>
      </c>
      <c r="AM285" s="22">
        <f>+SUM(AJ285:AL285)</f>
        <v>0</v>
      </c>
      <c r="AN285" s="24">
        <f>+AM285+AG285+L285</f>
        <v>307442.52500000002</v>
      </c>
      <c r="AQ285" s="43">
        <f t="shared" ref="AQ285" si="493">K285/AQ$5</f>
        <v>0</v>
      </c>
      <c r="AR285" s="43">
        <f t="shared" ref="AR285:AT285" si="494">AG285/AR$5</f>
        <v>111.77625</v>
      </c>
      <c r="AS285" s="43">
        <f t="shared" si="494"/>
        <v>369.4</v>
      </c>
      <c r="AT285" s="43">
        <f t="shared" si="494"/>
        <v>9.3333333333333339</v>
      </c>
      <c r="AU285" s="43">
        <f t="shared" ref="AU285:AV285" si="495">AM285/AU$5</f>
        <v>0</v>
      </c>
      <c r="AV285" s="44">
        <f t="shared" si="495"/>
        <v>9917.5008064516132</v>
      </c>
      <c r="AW285" s="23"/>
      <c r="AX285" s="22">
        <f>MEDIAN($D285:$K285)</f>
        <v>15366.5</v>
      </c>
      <c r="AY285" s="22">
        <f>MEDIAN($M285:$AF285)</f>
        <v>0</v>
      </c>
      <c r="AZ285" s="22">
        <f>MEDIAN($AC285,$AD285,$Z285,$T285,$O285,Q285,AF285)</f>
        <v>188</v>
      </c>
      <c r="BA285" s="22">
        <f>MEDIAN(M285,N285,P285,R285,S285,U285,V285,Y285,AA285,AB285,AE285,W285,X285)</f>
        <v>0</v>
      </c>
      <c r="BB285" s="22">
        <f t="shared" ref="BB285" si="496">MEDIAN($AJ285:$AL285)</f>
        <v>0</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120"/>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0</v>
      </c>
      <c r="E287" s="311">
        <v>0</v>
      </c>
      <c r="F287" s="274">
        <v>0</v>
      </c>
      <c r="G287" s="274">
        <v>0</v>
      </c>
      <c r="H287" s="275">
        <v>0</v>
      </c>
      <c r="I287" s="275">
        <v>0</v>
      </c>
      <c r="J287" s="274">
        <v>0</v>
      </c>
      <c r="K287" s="275">
        <v>0</v>
      </c>
      <c r="L287" s="276">
        <f>+SUM(D287:K287)</f>
        <v>0</v>
      </c>
      <c r="M287" s="274">
        <v>13567</v>
      </c>
      <c r="N287" s="274">
        <v>27663</v>
      </c>
      <c r="O287" s="274">
        <v>0</v>
      </c>
      <c r="P287" s="274">
        <v>0</v>
      </c>
      <c r="Q287" s="274">
        <v>25428</v>
      </c>
      <c r="R287" s="274">
        <v>0</v>
      </c>
      <c r="S287" s="274">
        <v>0</v>
      </c>
      <c r="T287" s="274">
        <v>30793</v>
      </c>
      <c r="U287" s="274">
        <v>20602</v>
      </c>
      <c r="V287" s="275">
        <v>10150</v>
      </c>
      <c r="W287" s="275">
        <v>0</v>
      </c>
      <c r="X287" s="275">
        <v>0</v>
      </c>
      <c r="Y287" s="274">
        <v>0</v>
      </c>
      <c r="Z287" s="274">
        <v>0</v>
      </c>
      <c r="AA287" s="277">
        <v>49822</v>
      </c>
      <c r="AB287" s="274">
        <v>28949</v>
      </c>
      <c r="AC287" s="274">
        <v>0</v>
      </c>
      <c r="AD287" s="274">
        <v>0</v>
      </c>
      <c r="AE287" s="274">
        <v>21207</v>
      </c>
      <c r="AF287" s="274">
        <v>0</v>
      </c>
      <c r="AG287" s="276">
        <f>+SUM(M287:AF287)</f>
        <v>228181</v>
      </c>
      <c r="AH287" s="276">
        <f>AC287+AD287+Z287+T287+O287</f>
        <v>30793</v>
      </c>
      <c r="AI287" s="276">
        <f>AD287+AE287+AA287+U287+P287</f>
        <v>91631</v>
      </c>
      <c r="AJ287" s="275">
        <v>0</v>
      </c>
      <c r="AK287" s="275">
        <v>0</v>
      </c>
      <c r="AL287" s="274">
        <v>0</v>
      </c>
      <c r="AM287" s="276">
        <f>+SUM(AJ287:AL287)</f>
        <v>0</v>
      </c>
      <c r="AN287" s="312">
        <f>+AM287+AG287+L287</f>
        <v>228181</v>
      </c>
      <c r="AQ287" s="276">
        <f>K287/AQ$5</f>
        <v>0</v>
      </c>
      <c r="AR287" s="276">
        <f>AG287/AR$5</f>
        <v>11409.05</v>
      </c>
      <c r="AS287" s="276">
        <f>AH287/AS$5</f>
        <v>6158.6</v>
      </c>
      <c r="AT287" s="276">
        <f>AI287/AT$5</f>
        <v>6108.7333333333336</v>
      </c>
      <c r="AU287" s="276">
        <f>AM287/AU$5</f>
        <v>0</v>
      </c>
      <c r="AV287" s="312">
        <f>AN287/AV$5</f>
        <v>7360.677419354839</v>
      </c>
      <c r="AW287" s="23"/>
      <c r="AX287" s="276">
        <f>MEDIAN($D287:$K287)</f>
        <v>0</v>
      </c>
      <c r="AY287" s="276">
        <f>MEDIAN($M287:$AF287)</f>
        <v>0</v>
      </c>
      <c r="AZ287" s="276">
        <f>MEDIAN($AC287,$AD287,$Z287,$T287,$O287,Q287,AF287)</f>
        <v>0</v>
      </c>
      <c r="BA287" s="276">
        <f>MEDIAN(M287,N287,P287,R287,S287,U287,V287,Y287,AA287,AB287,AE287,W287,X287)</f>
        <v>10150</v>
      </c>
      <c r="BB287" s="276">
        <f t="shared" ref="BB287" si="497">MEDIAN($AJ287:$AL287)</f>
        <v>0</v>
      </c>
      <c r="BC287" s="312">
        <f>MEDIAN(D287:K287,M287:AF287,AJ287:AL287)</f>
        <v>0</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2005</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98">IFERROR(+D65/D42,"-")</f>
        <v>3.6076407749411551E-2</v>
      </c>
      <c r="E293" s="168">
        <f t="shared" si="498"/>
        <v>4.6372403471291838E-2</v>
      </c>
      <c r="F293" s="168">
        <f t="shared" si="498"/>
        <v>1.0483001305408933E-2</v>
      </c>
      <c r="G293" s="168">
        <f t="shared" si="498"/>
        <v>3.0259403818182554E-2</v>
      </c>
      <c r="H293" s="168">
        <f t="shared" si="498"/>
        <v>4.395265314381102E-2</v>
      </c>
      <c r="I293" s="168">
        <f t="shared" si="498"/>
        <v>3.4632705675031815E-2</v>
      </c>
      <c r="J293" s="168">
        <f t="shared" si="498"/>
        <v>4.725013764605776E-2</v>
      </c>
      <c r="K293" s="168">
        <f t="shared" si="498"/>
        <v>3.7905241104258344E-2</v>
      </c>
      <c r="L293" s="320">
        <f t="shared" si="498"/>
        <v>3.2453554192578095E-2</v>
      </c>
      <c r="M293" s="168">
        <f t="shared" si="498"/>
        <v>0.15606295721569496</v>
      </c>
      <c r="N293" s="168">
        <f t="shared" si="498"/>
        <v>4.0907551642397559E-2</v>
      </c>
      <c r="O293" s="168">
        <f t="shared" si="498"/>
        <v>-3.6497948815276585E-2</v>
      </c>
      <c r="P293" s="168">
        <f t="shared" si="498"/>
        <v>7.4240579438668783E-2</v>
      </c>
      <c r="Q293" s="168">
        <f t="shared" si="498"/>
        <v>2.8756360280277362E-2</v>
      </c>
      <c r="R293" s="168">
        <f t="shared" si="498"/>
        <v>4.9808737668612844E-2</v>
      </c>
      <c r="S293" s="168">
        <f t="shared" si="498"/>
        <v>5.9814232660332124E-2</v>
      </c>
      <c r="T293" s="168">
        <f t="shared" si="498"/>
        <v>6.6881719451660901E-3</v>
      </c>
      <c r="U293" s="168">
        <f t="shared" si="498"/>
        <v>3.6012919974643037E-2</v>
      </c>
      <c r="V293" s="168">
        <f t="shared" si="498"/>
        <v>0.11157250115347511</v>
      </c>
      <c r="W293" s="168">
        <f t="shared" ref="W293:X293" si="499">IFERROR(+W65/W42,"-")</f>
        <v>-0.20297825012357884</v>
      </c>
      <c r="X293" s="168">
        <f t="shared" si="499"/>
        <v>0.1762104004781829</v>
      </c>
      <c r="Y293" s="168">
        <f t="shared" ref="Y293:AN293" si="500">IFERROR(+Y65/Y42,"-")</f>
        <v>1.7595064758461718E-2</v>
      </c>
      <c r="Z293" s="168">
        <f t="shared" si="500"/>
        <v>-7.6106948383180368E-4</v>
      </c>
      <c r="AA293" s="168">
        <f t="shared" si="500"/>
        <v>1.0542382507454082E-2</v>
      </c>
      <c r="AB293" s="168">
        <f t="shared" si="500"/>
        <v>2.3583528037383176E-2</v>
      </c>
      <c r="AC293" s="168">
        <f t="shared" si="500"/>
        <v>2.9852682561190072E-2</v>
      </c>
      <c r="AD293" s="168">
        <f t="shared" si="500"/>
        <v>-1.7851614900423075E-2</v>
      </c>
      <c r="AE293" s="168">
        <f t="shared" si="500"/>
        <v>-0.20186538946307034</v>
      </c>
      <c r="AF293" s="168">
        <f t="shared" si="500"/>
        <v>9.6244753441150476E-3</v>
      </c>
      <c r="AG293" s="320">
        <f t="shared" si="500"/>
        <v>1.5579467073676393E-2</v>
      </c>
      <c r="AH293" s="320">
        <f t="shared" si="500"/>
        <v>-2.7525635703196899E-3</v>
      </c>
      <c r="AI293" s="320">
        <f t="shared" si="500"/>
        <v>-2.9483456504961511E-3</v>
      </c>
      <c r="AJ293" s="168">
        <f t="shared" si="500"/>
        <v>-3.5025897936656197E-2</v>
      </c>
      <c r="AK293" s="168">
        <f t="shared" si="500"/>
        <v>-2.4294052689698691E-2</v>
      </c>
      <c r="AL293" s="168">
        <f t="shared" si="500"/>
        <v>-0.31876543209876546</v>
      </c>
      <c r="AM293" s="320">
        <f t="shared" si="500"/>
        <v>-5.697793548064669E-2</v>
      </c>
      <c r="AN293" s="321">
        <f t="shared" si="500"/>
        <v>2.3092729751674375E-2</v>
      </c>
      <c r="AQ293" s="320">
        <f>IFERROR(+AQ65/AQ42,"-")</f>
        <v>3.7905241104258344E-2</v>
      </c>
      <c r="AR293" s="320">
        <f>IFERROR(+AR65/AR42,"-")</f>
        <v>1.5579467073676391E-2</v>
      </c>
      <c r="AS293" s="320">
        <f>IFERROR(+AS65/AS42,"-")</f>
        <v>-2.7525635703196903E-3</v>
      </c>
      <c r="AT293" s="320">
        <f>IFERROR(+AT65/AT42,"-")</f>
        <v>-2.9483456504961507E-3</v>
      </c>
      <c r="AU293" s="320">
        <f>IFERROR(+AU65/AU42,"-")</f>
        <v>-5.6977935480646696E-2</v>
      </c>
      <c r="AV293" s="321">
        <f t="shared" ref="AV293" si="501">IFERROR(+AV65/AV42,"-")</f>
        <v>2.3092729751674375E-2</v>
      </c>
      <c r="AX293" s="320">
        <f>IFERROR(+AX65/AX42,"-")</f>
        <v>3.9367643622602089E-2</v>
      </c>
      <c r="AY293" s="320">
        <f>IFERROR(+AY65/AY42,"-")</f>
        <v>3.4354464148472257E-2</v>
      </c>
      <c r="AZ293" s="320">
        <f>IFERROR(+AZ65/AZ42,"-")</f>
        <v>4.2921587806765259E-3</v>
      </c>
      <c r="BA293" s="320">
        <f>IFERROR(+BA65/BA42,"-")</f>
        <v>4.4100467289719628E-2</v>
      </c>
      <c r="BB293" s="320">
        <f>IFERROR(+BB65/BB42,"-")</f>
        <v>-0.27154651101645894</v>
      </c>
      <c r="BC293" s="321">
        <f t="shared" ref="BC293" si="502">IFERROR(+BC65/BC42,"-")</f>
        <v>2.8140369714865488E-2</v>
      </c>
    </row>
    <row r="294" spans="1:55" s="204" customFormat="1">
      <c r="A294" s="291"/>
      <c r="B294" s="316" t="s">
        <v>72</v>
      </c>
      <c r="C294" s="201"/>
      <c r="D294" s="168">
        <f t="shared" ref="D294:V294" si="503">IFERROR(+(D65+D60+D53-D34)/D42,"-")</f>
        <v>0.17138934154143279</v>
      </c>
      <c r="E294" s="168">
        <f t="shared" si="503"/>
        <v>0.11273249568502493</v>
      </c>
      <c r="F294" s="168">
        <f t="shared" si="503"/>
        <v>7.4751688518077078E-2</v>
      </c>
      <c r="G294" s="168">
        <f t="shared" si="503"/>
        <v>0.11801360094476424</v>
      </c>
      <c r="H294" s="168">
        <f t="shared" si="503"/>
        <v>0.12242399716728211</v>
      </c>
      <c r="I294" s="168">
        <f t="shared" si="503"/>
        <v>0.10092027542995137</v>
      </c>
      <c r="J294" s="168">
        <f t="shared" si="503"/>
        <v>0.11104004805098744</v>
      </c>
      <c r="K294" s="168">
        <f t="shared" si="503"/>
        <v>0.11513769573155853</v>
      </c>
      <c r="L294" s="320">
        <f t="shared" si="503"/>
        <v>0.11194282012632546</v>
      </c>
      <c r="M294" s="168">
        <f t="shared" si="503"/>
        <v>0.15502844897657578</v>
      </c>
      <c r="N294" s="168">
        <f t="shared" si="503"/>
        <v>0.12488994243142566</v>
      </c>
      <c r="O294" s="168">
        <f t="shared" si="503"/>
        <v>4.8921850591996732E-2</v>
      </c>
      <c r="P294" s="168">
        <f t="shared" si="503"/>
        <v>0.1491992132621523</v>
      </c>
      <c r="Q294" s="168">
        <f t="shared" si="503"/>
        <v>9.672483514882145E-2</v>
      </c>
      <c r="R294" s="168">
        <f t="shared" si="503"/>
        <v>0.12124018522246829</v>
      </c>
      <c r="S294" s="168">
        <f t="shared" si="503"/>
        <v>9.9053400221438118E-2</v>
      </c>
      <c r="T294" s="168">
        <f t="shared" si="503"/>
        <v>0.10006779167481834</v>
      </c>
      <c r="U294" s="168">
        <f t="shared" si="503"/>
        <v>8.5549551725178863E-2</v>
      </c>
      <c r="V294" s="168">
        <f t="shared" si="503"/>
        <v>0.12134558114173064</v>
      </c>
      <c r="W294" s="168">
        <f t="shared" ref="W294:X294" si="504">IFERROR(+(W65+W60+W53-W34)/W42,"-")</f>
        <v>-0.16330944142362827</v>
      </c>
      <c r="X294" s="168">
        <f t="shared" si="504"/>
        <v>0.16114763897190676</v>
      </c>
      <c r="Y294" s="168">
        <f t="shared" ref="Y294:AN294" si="505">IFERROR(+(Y65+Y60+Y53-Y34)/Y42,"-")</f>
        <v>5.7926070877763219E-2</v>
      </c>
      <c r="Z294" s="168">
        <f t="shared" si="505"/>
        <v>8.7849163276585332E-2</v>
      </c>
      <c r="AA294" s="168">
        <f t="shared" si="505"/>
        <v>7.3246485872497394E-2</v>
      </c>
      <c r="AB294" s="168">
        <f t="shared" si="505"/>
        <v>0.1125876168224299</v>
      </c>
      <c r="AC294" s="168">
        <f t="shared" si="505"/>
        <v>0.10132037939285611</v>
      </c>
      <c r="AD294" s="168">
        <f t="shared" si="505"/>
        <v>7.519863791146425E-2</v>
      </c>
      <c r="AE294" s="168">
        <f t="shared" si="505"/>
        <v>-8.5555835644063521E-2</v>
      </c>
      <c r="AF294" s="168">
        <f t="shared" si="505"/>
        <v>7.9276453408632777E-2</v>
      </c>
      <c r="AG294" s="320">
        <f t="shared" si="505"/>
        <v>8.3878162408321105E-2</v>
      </c>
      <c r="AH294" s="320">
        <f t="shared" si="505"/>
        <v>8.2757591304437161E-2</v>
      </c>
      <c r="AI294" s="320">
        <f t="shared" si="505"/>
        <v>7.1948517776136686E-2</v>
      </c>
      <c r="AJ294" s="168">
        <f t="shared" si="505"/>
        <v>3.7379153070755344E-2</v>
      </c>
      <c r="AK294" s="168">
        <f t="shared" si="505"/>
        <v>3.1024872482515644E-3</v>
      </c>
      <c r="AL294" s="168">
        <f t="shared" si="505"/>
        <v>-0.290679012345679</v>
      </c>
      <c r="AM294" s="320">
        <f t="shared" si="505"/>
        <v>7.5614083310427543E-3</v>
      </c>
      <c r="AN294" s="321">
        <f t="shared" si="505"/>
        <v>9.8955965172040722E-2</v>
      </c>
      <c r="AQ294" s="320">
        <f>IFERROR(+(AQ65+AQ60+AQ53-AQ34)/AQ42,"-")</f>
        <v>0.11513769573155853</v>
      </c>
      <c r="AR294" s="320">
        <f>IFERROR(+(AR65+AR60+AR53-AR34)/AR42,"-")</f>
        <v>8.3878162408321091E-2</v>
      </c>
      <c r="AS294" s="320">
        <f>IFERROR(+(AS65+AS60+AS53-AS34)/AS42,"-")</f>
        <v>8.2757591304437175E-2</v>
      </c>
      <c r="AT294" s="320">
        <f>IFERROR(+(AT65+AT60+AT53-AT34)/AT42,"-")</f>
        <v>7.1948517776136672E-2</v>
      </c>
      <c r="AU294" s="320">
        <f>IFERROR(+(AU65+AU60+AU53-AU34)/AU42,"-")</f>
        <v>7.5614083310427578E-3</v>
      </c>
      <c r="AV294" s="321">
        <f t="shared" ref="AV294" si="506">IFERROR(+(AV65+AV60+AV53-AV34)/AV42,"-")</f>
        <v>9.8955965172040722E-2</v>
      </c>
      <c r="AX294" s="320">
        <f>IFERROR(+(AX65+AX60+AX53-AX34)/AX42,"-")</f>
        <v>0.1196553407815342</v>
      </c>
      <c r="AY294" s="320">
        <f>IFERROR(+(AY65+AY60+AY53-AY34)/AY42,"-")</f>
        <v>9.6544274696710217E-2</v>
      </c>
      <c r="AZ294" s="320">
        <f>IFERROR(+(AZ65+AZ60+AZ53-AZ34)/AZ42,"-")</f>
        <v>7.8985649006525827E-2</v>
      </c>
      <c r="BA294" s="320">
        <f>IFERROR(+(BA65+BA60+BA53-BA34)/BA42,"-")</f>
        <v>9.6122955607476634E-2</v>
      </c>
      <c r="BB294" s="320">
        <f>IFERROR(+(BB65+BB60+BB53-BB34)/BB42,"-")</f>
        <v>-0.24762055003417993</v>
      </c>
      <c r="BC294" s="321">
        <f t="shared" ref="BC294" si="507">IFERROR(+(BC65+BC60+BC53-BC34)/BC42,"-")</f>
        <v>0.10082305462917045</v>
      </c>
    </row>
    <row r="295" spans="1:55" s="204" customFormat="1">
      <c r="A295" s="291"/>
      <c r="B295" s="316" t="s">
        <v>71</v>
      </c>
      <c r="C295" s="201"/>
      <c r="D295" s="168">
        <f t="shared" ref="D295:V295" si="508">IFERROR(+D170/D176,"-")</f>
        <v>1.1289808067452105</v>
      </c>
      <c r="E295" s="168">
        <f t="shared" si="508"/>
        <v>1.1521183189838888</v>
      </c>
      <c r="F295" s="168">
        <f t="shared" si="508"/>
        <v>1.0859555086510957</v>
      </c>
      <c r="G295" s="168">
        <f t="shared" si="508"/>
        <v>1.2032104189725985</v>
      </c>
      <c r="H295" s="168">
        <f t="shared" si="508"/>
        <v>1.3232660197971966</v>
      </c>
      <c r="I295" s="168">
        <f t="shared" si="508"/>
        <v>1.1888598781549173</v>
      </c>
      <c r="J295" s="168">
        <f t="shared" si="508"/>
        <v>1.1339985423022594</v>
      </c>
      <c r="K295" s="168">
        <f t="shared" si="508"/>
        <v>1.1602648427981301</v>
      </c>
      <c r="L295" s="320">
        <f t="shared" si="508"/>
        <v>1.1738034645253115</v>
      </c>
      <c r="M295" s="168">
        <f t="shared" si="508"/>
        <v>1.1874579162364771</v>
      </c>
      <c r="N295" s="168">
        <f t="shared" si="508"/>
        <v>1.1865512431279233</v>
      </c>
      <c r="O295" s="168">
        <f t="shared" si="508"/>
        <v>1.040997271900576</v>
      </c>
      <c r="P295" s="168">
        <f t="shared" si="508"/>
        <v>1.1623618909617823</v>
      </c>
      <c r="Q295" s="168">
        <f t="shared" si="508"/>
        <v>1.0831145875928296</v>
      </c>
      <c r="R295" s="168">
        <f t="shared" si="508"/>
        <v>1.0990662931839403</v>
      </c>
      <c r="S295" s="168">
        <f t="shared" si="508"/>
        <v>1.1740879260461505</v>
      </c>
      <c r="T295" s="168">
        <f t="shared" si="508"/>
        <v>1.1143520888895682</v>
      </c>
      <c r="U295" s="168">
        <f t="shared" si="508"/>
        <v>1.2391351351351352</v>
      </c>
      <c r="V295" s="168">
        <f t="shared" si="508"/>
        <v>1.4497566714797583</v>
      </c>
      <c r="W295" s="168">
        <f t="shared" ref="W295:X295" si="509">IFERROR(+W170/W176,"-")</f>
        <v>0.59146724541664286</v>
      </c>
      <c r="X295" s="168">
        <f t="shared" si="509"/>
        <v>0.99668325041459371</v>
      </c>
      <c r="Y295" s="168">
        <f t="shared" ref="Y295:AN295" si="510">IFERROR(+Y170/Y176,"-")</f>
        <v>1.1035188784008885</v>
      </c>
      <c r="Z295" s="168">
        <f t="shared" si="510"/>
        <v>1.0710539942569317</v>
      </c>
      <c r="AA295" s="168">
        <f t="shared" si="510"/>
        <v>1.0809332291329128</v>
      </c>
      <c r="AB295" s="168">
        <f t="shared" si="510"/>
        <v>1.1314028420356907</v>
      </c>
      <c r="AC295" s="168">
        <f t="shared" si="510"/>
        <v>1.0594481551131574</v>
      </c>
      <c r="AD295" s="168">
        <f t="shared" si="510"/>
        <v>1.0442834138486312</v>
      </c>
      <c r="AE295" s="168">
        <f t="shared" si="510"/>
        <v>0.85955257270693508</v>
      </c>
      <c r="AF295" s="168">
        <f t="shared" si="510"/>
        <v>1.064986625951122</v>
      </c>
      <c r="AG295" s="320">
        <f t="shared" si="510"/>
        <v>1.0867528286118366</v>
      </c>
      <c r="AH295" s="320">
        <f t="shared" si="510"/>
        <v>1.0646211767070977</v>
      </c>
      <c r="AI295" s="320">
        <f t="shared" si="510"/>
        <v>1.0828714432472466</v>
      </c>
      <c r="AJ295" s="168">
        <f t="shared" si="510"/>
        <v>0.95135455310658723</v>
      </c>
      <c r="AK295" s="168">
        <f t="shared" si="510"/>
        <v>1.1362185555856099</v>
      </c>
      <c r="AL295" s="168">
        <f t="shared" si="510"/>
        <v>0.98598155193079373</v>
      </c>
      <c r="AM295" s="320">
        <f t="shared" si="510"/>
        <v>0.97196289994395613</v>
      </c>
      <c r="AN295" s="321">
        <f t="shared" si="510"/>
        <v>1.1368630398760116</v>
      </c>
      <c r="AQ295" s="320">
        <f>IFERROR(+AQ170/AQ176,"-")</f>
        <v>1.1602648427981301</v>
      </c>
      <c r="AR295" s="320">
        <f>IFERROR(+AR170/AR176,"-")</f>
        <v>1.0867528286118364</v>
      </c>
      <c r="AS295" s="320">
        <f>IFERROR(+AS170/AS176,"-")</f>
        <v>1.0646211767070979</v>
      </c>
      <c r="AT295" s="320">
        <f>IFERROR(+AT170/AT176,"-")</f>
        <v>1.0828714432472466</v>
      </c>
      <c r="AU295" s="320">
        <f>IFERROR(+AU170/AU176,"-")</f>
        <v>0.97196289994395602</v>
      </c>
      <c r="AV295" s="321">
        <f t="shared" ref="AV295" si="511">IFERROR(+AV170/AV176,"-")</f>
        <v>1.1368630398760116</v>
      </c>
      <c r="AX295" s="320">
        <f>IFERROR(+AX170/AX176,"-")</f>
        <v>1.2348685873136214</v>
      </c>
      <c r="AY295" s="320">
        <f>IFERROR(+AY170/AY176,"-")</f>
        <v>1.152583013626141</v>
      </c>
      <c r="AZ295" s="320">
        <f>IFERROR(+AZ170/AZ176,"-")</f>
        <v>1.0594481551131574</v>
      </c>
      <c r="BA295" s="320">
        <f>IFERROR(+BA170/BA176,"-")</f>
        <v>1.1865512431279233</v>
      </c>
      <c r="BB295" s="320">
        <f>IFERROR(+BB170/BB176,"-")</f>
        <v>1.094533326384908</v>
      </c>
      <c r="BC295" s="321">
        <f t="shared" ref="BC295" si="512">IFERROR(+BC170/BC176,"-")</f>
        <v>1.1143520888895682</v>
      </c>
    </row>
    <row r="296" spans="1:55" s="204" customFormat="1">
      <c r="A296" s="199"/>
      <c r="B296" s="316" t="s">
        <v>70</v>
      </c>
      <c r="C296" s="201"/>
      <c r="D296" s="163">
        <f t="shared" ref="D296:V296" si="513">IFERROR(+(D81+D82-D91+D113)/D176,"-")</f>
        <v>1.0494921525261929E-2</v>
      </c>
      <c r="E296" s="163">
        <f t="shared" si="513"/>
        <v>0.29177677379024236</v>
      </c>
      <c r="F296" s="163">
        <f t="shared" si="513"/>
        <v>0.10115934247353138</v>
      </c>
      <c r="G296" s="163">
        <f t="shared" si="513"/>
        <v>0.12198923039466317</v>
      </c>
      <c r="H296" s="163">
        <f t="shared" si="513"/>
        <v>0.14824890862345641</v>
      </c>
      <c r="I296" s="163">
        <f t="shared" si="513"/>
        <v>5.4206400454189556E-2</v>
      </c>
      <c r="J296" s="163">
        <f t="shared" si="513"/>
        <v>0.190423054844265</v>
      </c>
      <c r="K296" s="163">
        <f t="shared" si="513"/>
        <v>0.16090559150328385</v>
      </c>
      <c r="L296" s="322">
        <f t="shared" si="513"/>
        <v>0.11577168098055193</v>
      </c>
      <c r="M296" s="163">
        <f t="shared" si="513"/>
        <v>0.78336400772096781</v>
      </c>
      <c r="N296" s="163">
        <f t="shared" si="513"/>
        <v>0.20259292688930827</v>
      </c>
      <c r="O296" s="163">
        <f t="shared" si="513"/>
        <v>0.15871476204910578</v>
      </c>
      <c r="P296" s="163">
        <f t="shared" si="513"/>
        <v>0.11867415323310994</v>
      </c>
      <c r="Q296" s="163">
        <f t="shared" si="513"/>
        <v>0.32966192241231485</v>
      </c>
      <c r="R296" s="163">
        <f t="shared" si="513"/>
        <v>0.31332088390911922</v>
      </c>
      <c r="S296" s="163">
        <f t="shared" si="513"/>
        <v>0.32572359043116222</v>
      </c>
      <c r="T296" s="163">
        <f t="shared" si="513"/>
        <v>7.0381097211502453E-3</v>
      </c>
      <c r="U296" s="163">
        <f t="shared" si="513"/>
        <v>0.65581981981981985</v>
      </c>
      <c r="V296" s="163">
        <f t="shared" si="513"/>
        <v>0.86801433231723624</v>
      </c>
      <c r="W296" s="163">
        <f t="shared" ref="W296:X296" si="514">IFERROR(+(W81+W82-W91+W113)/W176,"-")</f>
        <v>0.37415043691815636</v>
      </c>
      <c r="X296" s="163">
        <f t="shared" si="514"/>
        <v>0.59618573797678276</v>
      </c>
      <c r="Y296" s="163">
        <f t="shared" ref="Y296:AN296" si="515">IFERROR(+(Y81+Y82-Y91+Y113)/Y176,"-")</f>
        <v>0.26787201554691836</v>
      </c>
      <c r="Z296" s="163">
        <f t="shared" si="515"/>
        <v>-1.0356352680883115E-4</v>
      </c>
      <c r="AA296" s="163">
        <f t="shared" si="515"/>
        <v>0.57125974496311682</v>
      </c>
      <c r="AB296" s="163">
        <f t="shared" si="515"/>
        <v>9.8479841374752145E-2</v>
      </c>
      <c r="AC296" s="163">
        <f t="shared" si="515"/>
        <v>0.22915180597886001</v>
      </c>
      <c r="AD296" s="163">
        <f t="shared" si="515"/>
        <v>4.7879763821792806E-2</v>
      </c>
      <c r="AE296" s="163">
        <f t="shared" si="515"/>
        <v>-5.4854586129753913E-2</v>
      </c>
      <c r="AF296" s="163">
        <f t="shared" si="515"/>
        <v>0.14723429026657731</v>
      </c>
      <c r="AG296" s="322">
        <f t="shared" si="515"/>
        <v>0.2465552681231287</v>
      </c>
      <c r="AH296" s="322">
        <f t="shared" si="515"/>
        <v>8.5878168163514623E-2</v>
      </c>
      <c r="AI296" s="322">
        <f t="shared" si="515"/>
        <v>0.31059918293236494</v>
      </c>
      <c r="AJ296" s="163">
        <f t="shared" si="515"/>
        <v>1.0487265018549116E-2</v>
      </c>
      <c r="AK296" s="163">
        <f t="shared" si="515"/>
        <v>0.64560454422504732</v>
      </c>
      <c r="AL296" s="163">
        <f t="shared" si="515"/>
        <v>0.67220803585387456</v>
      </c>
      <c r="AM296" s="322">
        <f t="shared" si="515"/>
        <v>0.13387424959229322</v>
      </c>
      <c r="AN296" s="323">
        <f t="shared" si="515"/>
        <v>0.15204968286432397</v>
      </c>
      <c r="AQ296" s="322">
        <f>IFERROR(+(AQ81+AQ82-AQ91+AQ113)/AQ176,"-")</f>
        <v>0.16090559150328385</v>
      </c>
      <c r="AR296" s="322">
        <f>IFERROR(+(AR81+AR82-AR91+AR113)/AR176,"-")</f>
        <v>0.24655526812312867</v>
      </c>
      <c r="AS296" s="322">
        <f>IFERROR(+(AS81+AS82-AS91+AS113)/AS176,"-")</f>
        <v>8.5878168163514609E-2</v>
      </c>
      <c r="AT296" s="322">
        <f>IFERROR(+(AT81+AT82-AT91+AT113)/AT176,"-")</f>
        <v>0.31059918293236494</v>
      </c>
      <c r="AU296" s="322">
        <f>IFERROR(+(AU81+AU82-AU91+AU113)/AU176,"-")</f>
        <v>0.13387424959229322</v>
      </c>
      <c r="AV296" s="323">
        <f t="shared" ref="AV296" si="516">IFERROR(+(AV81+AV82-AV91+AV113)/AV176,"-")</f>
        <v>0.15204968286432397</v>
      </c>
      <c r="AX296" s="322">
        <f>IFERROR(+(AX81+AX82-AX91+AX113)/AX176,"-")</f>
        <v>0.14296394575014743</v>
      </c>
      <c r="AY296" s="322">
        <f>IFERROR(+(AY81+AY82-AY91+AY113)/AY176,"-")</f>
        <v>0.20974996692684217</v>
      </c>
      <c r="AZ296" s="322">
        <f>IFERROR(+(AZ81+AZ82-AZ91+AZ113)/AZ176,"-")</f>
        <v>0.10320342390247066</v>
      </c>
      <c r="BA296" s="322">
        <f>IFERROR(+(BA81+BA82-BA91+BA113)/BA176,"-")</f>
        <v>0.2867809961434315</v>
      </c>
      <c r="BB296" s="322">
        <f>IFERROR(+(BB81+BB82-BB91+BB113)/BB176,"-")</f>
        <v>0.62191880765021623</v>
      </c>
      <c r="BC296" s="323">
        <f t="shared" ref="BC296" si="517">IFERROR(+(BC81+BC82-BC91+BC113)/BC176,"-")</f>
        <v>0.26473787307967606</v>
      </c>
    </row>
    <row r="297" spans="1:55" s="204" customFormat="1">
      <c r="A297" s="199"/>
      <c r="B297" s="316" t="s">
        <v>69</v>
      </c>
      <c r="C297" s="201"/>
      <c r="D297" s="169">
        <f t="shared" ref="D297:V297" si="518">IF(D91+D96+D97+D122+D123=0,"No debt",+(D69-D67+D53)/D53)</f>
        <v>2.0155741186464673</v>
      </c>
      <c r="E297" s="169">
        <f t="shared" si="518"/>
        <v>69.607142857142861</v>
      </c>
      <c r="F297" s="169">
        <f t="shared" si="518"/>
        <v>6.8449367088607591</v>
      </c>
      <c r="G297" s="169">
        <f t="shared" si="518"/>
        <v>342.88763045740444</v>
      </c>
      <c r="H297" s="169">
        <f t="shared" si="518"/>
        <v>10.293048128342246</v>
      </c>
      <c r="I297" s="169" t="e">
        <f t="shared" si="518"/>
        <v>#DIV/0!</v>
      </c>
      <c r="J297" s="169">
        <f t="shared" si="518"/>
        <v>164.38461538461539</v>
      </c>
      <c r="K297" s="169" t="e">
        <f t="shared" si="518"/>
        <v>#DIV/0!</v>
      </c>
      <c r="L297" s="324">
        <f t="shared" si="518"/>
        <v>9.8224952780131769</v>
      </c>
      <c r="M297" s="169" t="str">
        <f t="shared" si="518"/>
        <v>No debt</v>
      </c>
      <c r="N297" s="169">
        <f t="shared" si="518"/>
        <v>5.5584905660377357</v>
      </c>
      <c r="O297" s="169">
        <f t="shared" si="518"/>
        <v>-0.86150409530900973</v>
      </c>
      <c r="P297" s="169">
        <f t="shared" si="518"/>
        <v>19.578125</v>
      </c>
      <c r="Q297" s="169" t="str">
        <f t="shared" si="518"/>
        <v>No debt</v>
      </c>
      <c r="R297" s="169">
        <f t="shared" si="518"/>
        <v>3.4592445328031811</v>
      </c>
      <c r="S297" s="169">
        <f t="shared" si="518"/>
        <v>28.859936908517316</v>
      </c>
      <c r="T297" s="169">
        <f t="shared" si="518"/>
        <v>5.7115384615384617</v>
      </c>
      <c r="U297" s="169" t="e">
        <f t="shared" si="518"/>
        <v>#DIV/0!</v>
      </c>
      <c r="V297" s="169" t="str">
        <f t="shared" si="518"/>
        <v>No debt</v>
      </c>
      <c r="W297" s="169" t="str">
        <f t="shared" ref="W297:X297" si="519">IF(W91+W96+W97+W122+W123=0,"No debt",+(W69-W67+W53)/W53)</f>
        <v>No debt</v>
      </c>
      <c r="X297" s="169" t="str">
        <f t="shared" si="519"/>
        <v>No debt</v>
      </c>
      <c r="Y297" s="169" t="str">
        <f t="shared" ref="Y297:AN297" si="520">IF(Y91+Y96+Y97+Y122+Y123=0,"No debt",+(Y69-Y67+Y53)/Y53)</f>
        <v>No debt</v>
      </c>
      <c r="Z297" s="169">
        <f t="shared" si="520"/>
        <v>0.78787878787878785</v>
      </c>
      <c r="AA297" s="169">
        <f t="shared" si="520"/>
        <v>1.6666666666666585</v>
      </c>
      <c r="AB297" s="169">
        <f t="shared" si="520"/>
        <v>22.533333333333335</v>
      </c>
      <c r="AC297" s="169" t="e">
        <f t="shared" si="520"/>
        <v>#DIV/0!</v>
      </c>
      <c r="AD297" s="169">
        <f t="shared" si="520"/>
        <v>-1.1033434650455927</v>
      </c>
      <c r="AE297" s="169">
        <f t="shared" si="520"/>
        <v>-12.572881355932203</v>
      </c>
      <c r="AF297" s="169" t="str">
        <f t="shared" si="520"/>
        <v>No debt</v>
      </c>
      <c r="AG297" s="324">
        <f t="shared" si="520"/>
        <v>4.0524384768834123</v>
      </c>
      <c r="AH297" s="324">
        <f t="shared" si="520"/>
        <v>0.57238077356365002</v>
      </c>
      <c r="AI297" s="324">
        <f t="shared" si="520"/>
        <v>0.67681071211198585</v>
      </c>
      <c r="AJ297" s="169">
        <f t="shared" si="520"/>
        <v>-15.041666666666666</v>
      </c>
      <c r="AK297" s="169">
        <f t="shared" si="520"/>
        <v>-27.875</v>
      </c>
      <c r="AL297" s="169">
        <f t="shared" si="520"/>
        <v>-102.28</v>
      </c>
      <c r="AM297" s="324">
        <f t="shared" si="520"/>
        <v>-25.762910798122064</v>
      </c>
      <c r="AN297" s="325">
        <f t="shared" si="520"/>
        <v>6.8620598693463313</v>
      </c>
      <c r="AQ297" s="324" t="e">
        <f>IF(AQ91+AQ96+AQ97+AQ122+AQ123=0,"No debt",+(AQ69-AQ67+AQ53)/AQ53)</f>
        <v>#DIV/0!</v>
      </c>
      <c r="AR297" s="324">
        <f>IF(AR91+AR96+AR97+AR122+AR123=0,"No debt",+(AR69-AR67+AR53)/AR53)</f>
        <v>4.0524384768834132</v>
      </c>
      <c r="AS297" s="324">
        <f>IF(AS91+AS96+AS97+AS122+AS123=0,"No debt",+(AS69-AS67+AS53)/AS53)</f>
        <v>0.57238077356364947</v>
      </c>
      <c r="AT297" s="324">
        <f>IF(AT91+AT96+AT97+AT122+AT123=0,"No debt",+(AT69-AT67+AT53)/AT53)</f>
        <v>0.67681071211198607</v>
      </c>
      <c r="AU297" s="324">
        <f>IF(AU91+AU96+AU97+AU122+AU123=0,"No debt",+(AU69-AU67+AU53)/AU53)</f>
        <v>-25.762910798122068</v>
      </c>
      <c r="AV297" s="325">
        <f t="shared" ref="AV297" si="521">IF(AV91+AV96+AV97+AV122+AV123=0,"No debt",+(AV69-AV67+AV53)/AV53)</f>
        <v>6.8620598693463322</v>
      </c>
      <c r="AX297" s="324">
        <f>IF(AX91+AX96+AX97+AX122+AX123=0,"No debt",+(AX69-AX67+AX53)/AX53)</f>
        <v>152.18685419525704</v>
      </c>
      <c r="AY297" s="324" t="str">
        <f>IF(AY91+AY96+AY97+AY122+AY123=0,"No debt",+(AY69-AY67+AY53)/AY53)</f>
        <v>No debt</v>
      </c>
      <c r="AZ297" s="324">
        <f>IF(AZ91+AZ96+AZ97+AZ122+AZ123=0,"No debt",+(AZ69-AZ67+AZ53)/AZ53)</f>
        <v>5.7115384615384617</v>
      </c>
      <c r="BA297" s="324" t="str">
        <f>IF(BA91+BA96+BA97+BA122+BA123=0,"No debt",+(BA69-BA67+BA53)/BA53)</f>
        <v>No debt</v>
      </c>
      <c r="BB297" s="324">
        <f>IF(BB91+BB96+BB97+BB122+BB123=0,"No debt",+(BB69-BB67+BB53)/BB53)</f>
        <v>-114.5</v>
      </c>
      <c r="BC297" s="325" t="str">
        <f t="shared" ref="BC297" si="522">IF(BC91+BC96+BC97+BC122+BC123=0,"No debt",+(BC69-BC67+BC53)/BC53)</f>
        <v>No debt</v>
      </c>
    </row>
    <row r="298" spans="1:55" s="204" customFormat="1">
      <c r="A298" s="199"/>
      <c r="B298" s="316" t="s">
        <v>68</v>
      </c>
      <c r="C298" s="201"/>
      <c r="D298" s="169">
        <f t="shared" ref="D298:V298" si="523">IFERROR(+(D81+D82+D84+D113)/(+D91+D92+D96+D97),"-")</f>
        <v>0.68173271622794329</v>
      </c>
      <c r="E298" s="169">
        <f t="shared" si="523"/>
        <v>4.3731023397035189</v>
      </c>
      <c r="F298" s="169">
        <f t="shared" si="523"/>
        <v>2.160327868852459</v>
      </c>
      <c r="G298" s="169">
        <f t="shared" si="523"/>
        <v>0.63642006292219666</v>
      </c>
      <c r="H298" s="169">
        <f t="shared" si="523"/>
        <v>1.7984439070549889</v>
      </c>
      <c r="I298" s="169">
        <f t="shared" si="523"/>
        <v>1.3602122797965652</v>
      </c>
      <c r="J298" s="169">
        <f t="shared" si="523"/>
        <v>2.9370127025843189</v>
      </c>
      <c r="K298" s="169">
        <f t="shared" si="523"/>
        <v>1.5517633674630262</v>
      </c>
      <c r="L298" s="324">
        <f t="shared" si="523"/>
        <v>1.1537229988542352</v>
      </c>
      <c r="M298" s="169">
        <f t="shared" si="523"/>
        <v>11.135749385749385</v>
      </c>
      <c r="N298" s="169">
        <f t="shared" si="523"/>
        <v>2.196629213483146</v>
      </c>
      <c r="O298" s="169">
        <f t="shared" si="523"/>
        <v>1.3816766467065869</v>
      </c>
      <c r="P298" s="169">
        <f t="shared" si="523"/>
        <v>2.3197437390797901</v>
      </c>
      <c r="Q298" s="169">
        <f t="shared" si="523"/>
        <v>3.2781979611969745</v>
      </c>
      <c r="R298" s="169">
        <f t="shared" si="523"/>
        <v>5.6647814910025707</v>
      </c>
      <c r="S298" s="169">
        <f t="shared" si="523"/>
        <v>2.2983617731172545</v>
      </c>
      <c r="T298" s="169">
        <f t="shared" si="523"/>
        <v>0.37818675516669176</v>
      </c>
      <c r="U298" s="169">
        <f t="shared" si="523"/>
        <v>4.0434782608695654</v>
      </c>
      <c r="V298" s="169">
        <f t="shared" si="523"/>
        <v>3.8643808691854118</v>
      </c>
      <c r="W298" s="169">
        <f t="shared" ref="W298:X298" si="524">IFERROR(+(W81+W82+W84+W113)/(+W91+W92+W96+W97),"-")</f>
        <v>4.4208798424162836</v>
      </c>
      <c r="X298" s="169">
        <f t="shared" si="524"/>
        <v>4.4047619047619051</v>
      </c>
      <c r="Y298" s="169">
        <f t="shared" ref="Y298:AN298" si="525">IFERROR(+(Y81+Y82+Y84+Y113)/(+Y91+Y92+Y96+Y97),"-")</f>
        <v>4.4328388538914858</v>
      </c>
      <c r="Z298" s="169">
        <f t="shared" si="525"/>
        <v>0.67760755508919202</v>
      </c>
      <c r="AA298" s="169">
        <f t="shared" si="525"/>
        <v>7.8821611711769783</v>
      </c>
      <c r="AB298" s="169">
        <f t="shared" si="525"/>
        <v>1.1753161796772786</v>
      </c>
      <c r="AC298" s="169">
        <f t="shared" si="525"/>
        <v>5.2085869913489269</v>
      </c>
      <c r="AD298" s="169">
        <f t="shared" si="525"/>
        <v>1.0400249182370347</v>
      </c>
      <c r="AE298" s="169">
        <f t="shared" si="525"/>
        <v>0.13387453874538746</v>
      </c>
      <c r="AF298" s="169">
        <f t="shared" si="525"/>
        <v>3.0786526214822203</v>
      </c>
      <c r="AG298" s="324">
        <f t="shared" si="525"/>
        <v>2.3220926180636141</v>
      </c>
      <c r="AH298" s="324">
        <f t="shared" si="525"/>
        <v>1.1297012552499821</v>
      </c>
      <c r="AI298" s="324">
        <f t="shared" si="525"/>
        <v>2.1742407930566818</v>
      </c>
      <c r="AJ298" s="169">
        <f t="shared" si="525"/>
        <v>1.1610429447852761</v>
      </c>
      <c r="AK298" s="169">
        <f t="shared" si="525"/>
        <v>10.074132492113565</v>
      </c>
      <c r="AL298" s="169">
        <f t="shared" si="525"/>
        <v>6.857938718662953</v>
      </c>
      <c r="AM298" s="324">
        <f t="shared" si="525"/>
        <v>2.7860885150972012</v>
      </c>
      <c r="AN298" s="325">
        <f t="shared" si="525"/>
        <v>1.5153304442663955</v>
      </c>
      <c r="AQ298" s="324">
        <f>IFERROR(+(AQ81+AQ82+AQ84+AQ113)/(+AQ91+AQ92+AQ96+AQ97),"-")</f>
        <v>1.5517633674630262</v>
      </c>
      <c r="AR298" s="324">
        <f>IFERROR(+(AR81+AR82+AR84+AR113)/(+AR91+AR92+AR96+AR97),"-")</f>
        <v>2.3220926180636141</v>
      </c>
      <c r="AS298" s="324">
        <f>IFERROR(+(AS81+AS82+AS84+AS113)/(+AS91+AS92+AS96+AS97),"-")</f>
        <v>1.1297012552499823</v>
      </c>
      <c r="AT298" s="324">
        <f>IFERROR(+(AT81+AT82+AT84+AT113)/(+AT91+AT92+AT96+AT97),"-")</f>
        <v>2.1742407930566823</v>
      </c>
      <c r="AU298" s="324">
        <f>IFERROR(+(AU81+AU82+AU84+AU113)/(+AU91+AU92+AU96+AU97),"-")</f>
        <v>2.7860885150972012</v>
      </c>
      <c r="AV298" s="325">
        <f t="shared" ref="AV298" si="526">IFERROR(+(AV81+AV82+AV84+AV113)/(+AV91+AV92+AV96+AV97),"-")</f>
        <v>1.5153304442663955</v>
      </c>
      <c r="AX298" s="324">
        <f>IFERROR(+(AX81+AX82+AX84+AX113)/(+AX91+AX92+AX96+AX97),"-")</f>
        <v>1.7126214841990088</v>
      </c>
      <c r="AY298" s="324">
        <f>IFERROR(+(AY81+AY82+AY84+AY113)/(+AY91+AY92+AY96+AY97),"-")</f>
        <v>2.5336220183486238</v>
      </c>
      <c r="AZ298" s="324">
        <f>IFERROR(+(AZ81+AZ82+AZ84+AZ113)/(+AZ91+AZ92+AZ96+AZ97),"-")</f>
        <v>1.828976574790423</v>
      </c>
      <c r="BA298" s="324">
        <f>IFERROR(+(BA81+BA82+BA84+BA113)/(+BA91+BA92+BA96+BA97),"-")</f>
        <v>3.915680473372781</v>
      </c>
      <c r="BB298" s="324">
        <f>IFERROR(+(BB81+BB82+BB84+BB113)/(+BB91+BB92+BB96+BB97),"-")</f>
        <v>6.6507707129094413</v>
      </c>
      <c r="BC298" s="325">
        <f t="shared" ref="BC298" si="527">IFERROR(+(BC81+BC82+BC84+BC113)/(+BC91+BC92+BC96+BC97),"-")</f>
        <v>3.2335960772941763</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28">IFERROR(+(D91+D96+D97+D122+D123)/(+D91+D96+D97+D122+D123+D134),"-")</f>
        <v>0.46227360332878092</v>
      </c>
      <c r="E302" s="172">
        <f t="shared" si="528"/>
        <v>3.7789865445176066E-3</v>
      </c>
      <c r="F302" s="172">
        <f t="shared" si="528"/>
        <v>1.360652529413911E-2</v>
      </c>
      <c r="G302" s="172">
        <f t="shared" si="528"/>
        <v>3.2092744415438833E-3</v>
      </c>
      <c r="H302" s="172">
        <f t="shared" si="528"/>
        <v>6.7934239318841724E-2</v>
      </c>
      <c r="I302" s="172">
        <f t="shared" si="528"/>
        <v>1.0053963054556844E-2</v>
      </c>
      <c r="J302" s="172">
        <f t="shared" si="528"/>
        <v>3.2513864814456464E-2</v>
      </c>
      <c r="K302" s="172">
        <f t="shared" si="528"/>
        <v>1.7644193334330613E-4</v>
      </c>
      <c r="L302" s="330">
        <f t="shared" si="528"/>
        <v>5.0308565839571932E-2</v>
      </c>
      <c r="M302" s="172">
        <f t="shared" si="528"/>
        <v>0</v>
      </c>
      <c r="N302" s="172">
        <f t="shared" si="528"/>
        <v>8.1691325993969569E-2</v>
      </c>
      <c r="O302" s="172">
        <f t="shared" si="528"/>
        <v>0.15801835744919637</v>
      </c>
      <c r="P302" s="172">
        <f t="shared" si="528"/>
        <v>1.6695099127151069E-2</v>
      </c>
      <c r="Q302" s="172">
        <f t="shared" si="528"/>
        <v>0</v>
      </c>
      <c r="R302" s="172">
        <f t="shared" si="528"/>
        <v>1.1287494896611351E-3</v>
      </c>
      <c r="S302" s="172">
        <f t="shared" si="528"/>
        <v>0.24981210365691445</v>
      </c>
      <c r="T302" s="172">
        <f t="shared" si="528"/>
        <v>6.618021172625918E-2</v>
      </c>
      <c r="U302" s="172">
        <f t="shared" si="528"/>
        <v>3.7650602409638554E-3</v>
      </c>
      <c r="V302" s="172">
        <f t="shared" si="528"/>
        <v>0</v>
      </c>
      <c r="W302" s="172">
        <f t="shared" ref="W302:X302" si="529">IFERROR(+(W91+W96+W97+W122+W123)/(+W91+W96+W97+W122+W123+W134),"-")</f>
        <v>0</v>
      </c>
      <c r="X302" s="172">
        <f t="shared" si="529"/>
        <v>0</v>
      </c>
      <c r="Y302" s="172">
        <f t="shared" ref="Y302:AN302" si="530">IFERROR(+(Y91+Y96+Y97+Y122+Y123)/(+Y91+Y96+Y97+Y122+Y123+Y134),"-")</f>
        <v>0</v>
      </c>
      <c r="Z302" s="172">
        <f t="shared" si="530"/>
        <v>0.21941364783793865</v>
      </c>
      <c r="AA302" s="172">
        <f t="shared" si="530"/>
        <v>0.1018966208120034</v>
      </c>
      <c r="AB302" s="172">
        <f t="shared" si="530"/>
        <v>8.9530051690935499E-3</v>
      </c>
      <c r="AC302" s="172">
        <f t="shared" si="530"/>
        <v>2.8184071140483017E-4</v>
      </c>
      <c r="AD302" s="172">
        <f t="shared" si="530"/>
        <v>0.16420188411136255</v>
      </c>
      <c r="AE302" s="172">
        <f t="shared" si="530"/>
        <v>0.48665228243854974</v>
      </c>
      <c r="AF302" s="172">
        <f t="shared" si="530"/>
        <v>0</v>
      </c>
      <c r="AG302" s="330">
        <f t="shared" si="530"/>
        <v>7.5108999325069675E-2</v>
      </c>
      <c r="AH302" s="330">
        <f t="shared" si="530"/>
        <v>0.12942470864191327</v>
      </c>
      <c r="AI302" s="330">
        <f t="shared" si="530"/>
        <v>0.10899143126316577</v>
      </c>
      <c r="AJ302" s="172">
        <f t="shared" si="530"/>
        <v>6.3118268521199783E-2</v>
      </c>
      <c r="AK302" s="172">
        <f t="shared" si="530"/>
        <v>6.4400179721431777E-3</v>
      </c>
      <c r="AL302" s="172">
        <f t="shared" si="530"/>
        <v>1.1306532663316583E-2</v>
      </c>
      <c r="AM302" s="330">
        <f t="shared" si="530"/>
        <v>4.7982177471462419E-2</v>
      </c>
      <c r="AN302" s="331">
        <f t="shared" si="530"/>
        <v>5.5297863998329033E-2</v>
      </c>
      <c r="AQ302" s="330">
        <f>IFERROR(+(AQ91+AQ96+AQ97+AQ122+AQ123)/(+AQ91+AQ96+AQ97+AQ122+AQ123+AQ134),"-")</f>
        <v>1.7644193334330613E-4</v>
      </c>
      <c r="AR302" s="330">
        <f>IFERROR(+(AR91+AR96+AR97+AR122+AR123)/(+AR91+AR96+AR97+AR122+AR123+AR134),"-")</f>
        <v>7.5108999325069675E-2</v>
      </c>
      <c r="AS302" s="330">
        <f>IFERROR(+(AS91+AS96+AS97+AS122+AS123)/(+AS91+AS96+AS97+AS122+AS123+AS134),"-")</f>
        <v>0.12942470864191327</v>
      </c>
      <c r="AT302" s="330">
        <f>IFERROR(+(AT91+AT96+AT97+AT122+AT123)/(+AT91+AT96+AT97+AT122+AT123+AT134),"-")</f>
        <v>0.10899143126316577</v>
      </c>
      <c r="AU302" s="330">
        <f>IFERROR(+(AU91+AU96+AU97+AU122+AU123)/(+AU91+AU96+AU97+AU122+AU123+AU134),"-")</f>
        <v>4.7982177471462419E-2</v>
      </c>
      <c r="AV302" s="331">
        <f t="shared" ref="AV302" si="531">IFERROR(+(AV91+AV96+AV97+AV122+AV123)/(+AV91+AV96+AV97+AV122+AV123+AV134),"-")</f>
        <v>5.5297863998329026E-2</v>
      </c>
      <c r="AX302" s="330">
        <f>IFERROR(+(AX91+AX96+AX97+AX122+AX123)/(+AX91+AX96+AX97+AX122+AX123+AX134),"-")</f>
        <v>1.5238069729713184E-2</v>
      </c>
      <c r="AY302" s="330">
        <f>IFERROR(+(AY91+AY96+AY97+AY122+AY123)/(+AY91+AY96+AY97+AY122+AY123+AY134),"-")</f>
        <v>0</v>
      </c>
      <c r="AZ302" s="330">
        <f>IFERROR(+(AZ91+AZ96+AZ97+AZ122+AZ123)/(+AZ91+AZ96+AZ97+AZ122+AZ123+AZ134),"-")</f>
        <v>3.9882769113021403E-2</v>
      </c>
      <c r="BA302" s="330">
        <f>IFERROR(+(BA91+BA96+BA97+BA122+BA123)/(+BA91+BA96+BA97+BA122+BA123+BA134),"-")</f>
        <v>0</v>
      </c>
      <c r="BB302" s="330">
        <f>IFERROR(+(BB91+BB96+BB97+BB122+BB123)/(+BB91+BB96+BB97+BB122+BB123+BB134),"-")</f>
        <v>5.6156113996911417E-3</v>
      </c>
      <c r="BC302" s="331">
        <f t="shared" ref="BC302" si="532">IFERROR(+(BC91+BC96+BC97+BC122+BC123)/(+BC91+BC96+BC97+BC122+BC123+BC134),"-")</f>
        <v>0</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33">IFERROR(+(D42*1000)/D266,"-")</f>
        <v>13019.97249688953</v>
      </c>
      <c r="E308" s="162">
        <f t="shared" si="533"/>
        <v>24396.643109540637</v>
      </c>
      <c r="F308" s="162">
        <f t="shared" si="533"/>
        <v>16126.493066678871</v>
      </c>
      <c r="G308" s="162">
        <f t="shared" si="533"/>
        <v>21164.762819002761</v>
      </c>
      <c r="H308" s="162">
        <f t="shared" si="533"/>
        <v>15622.727991149044</v>
      </c>
      <c r="I308" s="162">
        <f t="shared" si="533"/>
        <v>27497.924845765563</v>
      </c>
      <c r="J308" s="162">
        <f t="shared" si="533"/>
        <v>16875.551384326609</v>
      </c>
      <c r="K308" s="162">
        <f t="shared" si="533"/>
        <v>14462.034558286688</v>
      </c>
      <c r="L308" s="337">
        <f t="shared" si="533"/>
        <v>18553.214849570912</v>
      </c>
      <c r="M308" s="162">
        <f t="shared" si="533"/>
        <v>7886.363636363636</v>
      </c>
      <c r="N308" s="162">
        <f t="shared" si="533"/>
        <v>8940.3572509839541</v>
      </c>
      <c r="O308" s="162">
        <f t="shared" si="533"/>
        <v>11103.42032744367</v>
      </c>
      <c r="P308" s="162">
        <f t="shared" si="533"/>
        <v>10034.774436090225</v>
      </c>
      <c r="Q308" s="162">
        <f t="shared" si="533"/>
        <v>10833.706091303777</v>
      </c>
      <c r="R308" s="162">
        <f t="shared" si="533"/>
        <v>6869.9861687413559</v>
      </c>
      <c r="S308" s="162">
        <f t="shared" si="533"/>
        <v>7865.1585956416457</v>
      </c>
      <c r="T308" s="162">
        <f t="shared" si="533"/>
        <v>10872.66881028939</v>
      </c>
      <c r="U308" s="162">
        <f t="shared" si="533"/>
        <v>7842.566287878788</v>
      </c>
      <c r="V308" s="162">
        <f t="shared" si="533"/>
        <v>7299.7550520514387</v>
      </c>
      <c r="W308" s="162">
        <f t="shared" ref="W308:X308" si="534">IFERROR(+(W42*1000)/W266,"-")</f>
        <v>9616.1616161616166</v>
      </c>
      <c r="X308" s="162">
        <f t="shared" si="534"/>
        <v>6289.4736842105267</v>
      </c>
      <c r="Y308" s="162">
        <f t="shared" ref="Y308:AN308" si="535">IFERROR(+(Y42*1000)/Y266,"-")</f>
        <v>6859.4016607894437</v>
      </c>
      <c r="Z308" s="162">
        <f t="shared" si="535"/>
        <v>11120.503778337532</v>
      </c>
      <c r="AA308" s="162">
        <f t="shared" si="535"/>
        <v>9469.5798319327714</v>
      </c>
      <c r="AB308" s="162">
        <f t="shared" si="535"/>
        <v>9570.9294199860233</v>
      </c>
      <c r="AC308" s="162">
        <f t="shared" si="535"/>
        <v>8364.3597781528824</v>
      </c>
      <c r="AD308" s="162">
        <f t="shared" si="535"/>
        <v>8608.4832333999548</v>
      </c>
      <c r="AE308" s="162">
        <f t="shared" si="535"/>
        <v>10785.753126699294</v>
      </c>
      <c r="AF308" s="162">
        <f t="shared" si="535"/>
        <v>9413.17399103139</v>
      </c>
      <c r="AG308" s="337">
        <f t="shared" si="535"/>
        <v>9141.6669654040506</v>
      </c>
      <c r="AH308" s="337">
        <f t="shared" si="535"/>
        <v>10049.31681544908</v>
      </c>
      <c r="AI308" s="337">
        <f t="shared" si="535"/>
        <v>9138.4716866247218</v>
      </c>
      <c r="AJ308" s="162">
        <f t="shared" si="535"/>
        <v>6104.1057347006772</v>
      </c>
      <c r="AK308" s="162">
        <f t="shared" si="535"/>
        <v>9998.4227129337542</v>
      </c>
      <c r="AL308" s="162">
        <f t="shared" si="535"/>
        <v>6500.8025682182988</v>
      </c>
      <c r="AM308" s="337">
        <f t="shared" si="535"/>
        <v>6371.4376691609614</v>
      </c>
      <c r="AN308" s="338">
        <f t="shared" si="535"/>
        <v>13593.880007050357</v>
      </c>
      <c r="AQ308" s="337">
        <f>IFERROR(+(AQ42*1000)/AQ266,"-")</f>
        <v>14462.034558286688</v>
      </c>
      <c r="AR308" s="337">
        <f>IFERROR(+(AR42*1000)/AR266,"-")</f>
        <v>9141.6669654040525</v>
      </c>
      <c r="AS308" s="337">
        <f>IFERROR(+(AS42*1000)/AS266,"-")</f>
        <v>10049.31681544908</v>
      </c>
      <c r="AT308" s="337">
        <f>IFERROR(+(AT42*1000)/AT266,"-")</f>
        <v>9138.4716866247218</v>
      </c>
      <c r="AU308" s="337">
        <f>IFERROR(+(AU42*1000)/AU266,"-")</f>
        <v>6371.4376691609605</v>
      </c>
      <c r="AV308" s="338">
        <f t="shared" ref="AV308" si="536">IFERROR(+(AV42*1000)/AV266,"-")</f>
        <v>13593.880007050357</v>
      </c>
      <c r="AX308" s="337">
        <f>IFERROR(+(AX42*1000)/AX266,"-")</f>
        <v>13767.496136499827</v>
      </c>
      <c r="AY308" s="337">
        <f>IFERROR(+(AY42*1000)/AY266,"-")</f>
        <v>8027.6648721399724</v>
      </c>
      <c r="AZ308" s="337">
        <f>IFERROR(+(AZ42*1000)/AZ266,"-")</f>
        <v>11103.42032744367</v>
      </c>
      <c r="BA308" s="337">
        <f>IFERROR(+(BA42*1000)/BA266,"-")</f>
        <v>8293.0669088707236</v>
      </c>
      <c r="BB308" s="337">
        <f>IFERROR(+(BB42*1000)/BB266,"-")</f>
        <v>7631.2199036918137</v>
      </c>
      <c r="BC308" s="338">
        <f t="shared" ref="BC308" si="537">IFERROR(+(BC42*1000)/BC266,"-")</f>
        <v>9856.0986547085195</v>
      </c>
    </row>
    <row r="309" spans="1:55" s="204" customFormat="1">
      <c r="A309" s="199"/>
      <c r="B309" s="200" t="s">
        <v>61</v>
      </c>
      <c r="C309" s="201"/>
      <c r="D309" s="162">
        <f t="shared" ref="D309:V309" si="538">IFERROR(+(D63*1000)/D266,"-")</f>
        <v>12550.258660205618</v>
      </c>
      <c r="E309" s="162">
        <f t="shared" si="538"/>
        <v>23265.312131919905</v>
      </c>
      <c r="F309" s="162">
        <f t="shared" si="538"/>
        <v>15957.439018809207</v>
      </c>
      <c r="G309" s="162">
        <f t="shared" si="538"/>
        <v>20524.329714146501</v>
      </c>
      <c r="H309" s="162">
        <f t="shared" si="538"/>
        <v>14936.067646593963</v>
      </c>
      <c r="I309" s="162">
        <f t="shared" si="538"/>
        <v>26545.597307908021</v>
      </c>
      <c r="J309" s="162">
        <f t="shared" si="538"/>
        <v>16078.179258564054</v>
      </c>
      <c r="K309" s="162">
        <f t="shared" si="538"/>
        <v>13913.847651496715</v>
      </c>
      <c r="L309" s="337">
        <f t="shared" si="538"/>
        <v>17951.097086003818</v>
      </c>
      <c r="M309" s="162">
        <f t="shared" si="538"/>
        <v>6655.5944055944055</v>
      </c>
      <c r="N309" s="162">
        <f t="shared" si="538"/>
        <v>8574.6291250378436</v>
      </c>
      <c r="O309" s="162">
        <f t="shared" si="538"/>
        <v>11508.67239422921</v>
      </c>
      <c r="P309" s="162">
        <f t="shared" si="538"/>
        <v>9289.7869674185458</v>
      </c>
      <c r="Q309" s="162">
        <f t="shared" si="538"/>
        <v>10522.16813577161</v>
      </c>
      <c r="R309" s="162">
        <f t="shared" si="538"/>
        <v>6527.8008298755185</v>
      </c>
      <c r="S309" s="162">
        <f t="shared" si="538"/>
        <v>7394.7101694915254</v>
      </c>
      <c r="T309" s="162">
        <f t="shared" si="538"/>
        <v>10799.95053178333</v>
      </c>
      <c r="U309" s="162">
        <f t="shared" si="538"/>
        <v>7560.132575757576</v>
      </c>
      <c r="V309" s="162">
        <f t="shared" si="538"/>
        <v>6485.3031230863444</v>
      </c>
      <c r="W309" s="162">
        <f t="shared" ref="W309:X309" si="539">IFERROR(+(W63*1000)/W266,"-")</f>
        <v>11568.033273915627</v>
      </c>
      <c r="X309" s="162">
        <f t="shared" si="539"/>
        <v>5181.2030075187968</v>
      </c>
      <c r="Y309" s="162">
        <f t="shared" ref="Y309:AN309" si="540">IFERROR(+(Y63*1000)/Y266,"-")</f>
        <v>6738.7100443635536</v>
      </c>
      <c r="Z309" s="162">
        <f t="shared" si="540"/>
        <v>11128.96725440806</v>
      </c>
      <c r="AA309" s="162">
        <f t="shared" si="540"/>
        <v>9369.7478991596636</v>
      </c>
      <c r="AB309" s="162">
        <f t="shared" si="540"/>
        <v>9345.2131376659672</v>
      </c>
      <c r="AC309" s="162">
        <f t="shared" si="540"/>
        <v>8114.6612008680977</v>
      </c>
      <c r="AD309" s="162">
        <f t="shared" si="540"/>
        <v>8762.1585609593603</v>
      </c>
      <c r="AE309" s="162">
        <f t="shared" si="540"/>
        <v>12963.023382272975</v>
      </c>
      <c r="AF309" s="162">
        <f t="shared" si="540"/>
        <v>9322.5771300448432</v>
      </c>
      <c r="AG309" s="337">
        <f t="shared" si="540"/>
        <v>8999.2446659180241</v>
      </c>
      <c r="AH309" s="337">
        <f t="shared" si="540"/>
        <v>10076.978198821886</v>
      </c>
      <c r="AI309" s="337">
        <f t="shared" si="540"/>
        <v>9165.4150598741635</v>
      </c>
      <c r="AJ309" s="162">
        <f t="shared" si="540"/>
        <v>6317.9075191588609</v>
      </c>
      <c r="AK309" s="162">
        <f t="shared" si="540"/>
        <v>10241.324921135647</v>
      </c>
      <c r="AL309" s="162">
        <f t="shared" si="540"/>
        <v>8573.0337078651683</v>
      </c>
      <c r="AM309" s="337">
        <f t="shared" si="540"/>
        <v>6734.4690335933765</v>
      </c>
      <c r="AN309" s="338">
        <f t="shared" si="540"/>
        <v>13279.960209770854</v>
      </c>
      <c r="AQ309" s="337">
        <f>IFERROR(+(AQ63*1000)/AQ266,"-")</f>
        <v>13913.847651496715</v>
      </c>
      <c r="AR309" s="337">
        <f>IFERROR(+(AR63*1000)/AR266,"-")</f>
        <v>8999.2446659180223</v>
      </c>
      <c r="AS309" s="337">
        <f>IFERROR(+(AS63*1000)/AS266,"-")</f>
        <v>10076.978198821887</v>
      </c>
      <c r="AT309" s="337">
        <f>IFERROR(+(AT63*1000)/AT266,"-")</f>
        <v>9165.4150598741635</v>
      </c>
      <c r="AU309" s="337">
        <f>IFERROR(+(AU63*1000)/AU266,"-")</f>
        <v>6734.4690335933774</v>
      </c>
      <c r="AV309" s="338">
        <f t="shared" ref="AV309" si="541">IFERROR(+(AV63*1000)/AV266,"-")</f>
        <v>13279.960209770854</v>
      </c>
      <c r="AX309" s="337">
        <f>IFERROR(+(AX63*1000)/AX266,"-")</f>
        <v>13257.104109502634</v>
      </c>
      <c r="AY309" s="337">
        <f>IFERROR(+(AY63*1000)/AY266,"-")</f>
        <v>7643.9683102899789</v>
      </c>
      <c r="AZ309" s="337">
        <f>IFERROR(+(AZ63*1000)/AZ266,"-")</f>
        <v>10909.871940346895</v>
      </c>
      <c r="BA309" s="337">
        <f>IFERROR(+(BA63*1000)/BA266,"-")</f>
        <v>8097.4871329094758</v>
      </c>
      <c r="BB309" s="337">
        <f>IFERROR(+(BB63*1000)/BB266,"-")</f>
        <v>8573.0337078651683</v>
      </c>
      <c r="BC309" s="338">
        <f t="shared" ref="BC309" si="542">IFERROR(+(BC63*1000)/BC266,"-")</f>
        <v>9790.1793721973099</v>
      </c>
    </row>
    <row r="310" spans="1:55" s="204" customFormat="1">
      <c r="A310" s="199"/>
      <c r="B310" s="200" t="s">
        <v>60</v>
      </c>
      <c r="C310" s="201"/>
      <c r="D310" s="162">
        <f t="shared" ref="D310:V310" si="543">IFERROR(+(D65*1000)/D266,"-")</f>
        <v>469.7138366839107</v>
      </c>
      <c r="E310" s="162">
        <f t="shared" si="543"/>
        <v>1131.3309776207302</v>
      </c>
      <c r="F310" s="162">
        <f t="shared" si="543"/>
        <v>169.05404786966272</v>
      </c>
      <c r="G310" s="162">
        <f t="shared" si="543"/>
        <v>640.43310485626023</v>
      </c>
      <c r="H310" s="162">
        <f t="shared" si="543"/>
        <v>686.66034455508145</v>
      </c>
      <c r="I310" s="162">
        <f t="shared" si="543"/>
        <v>952.32753785754346</v>
      </c>
      <c r="J310" s="162">
        <f t="shared" si="543"/>
        <v>797.37212576255274</v>
      </c>
      <c r="K310" s="162">
        <f t="shared" si="543"/>
        <v>548.18690678997325</v>
      </c>
      <c r="L310" s="337">
        <f t="shared" si="543"/>
        <v>602.11776356709424</v>
      </c>
      <c r="M310" s="162">
        <f t="shared" si="543"/>
        <v>1230.7692307692307</v>
      </c>
      <c r="N310" s="162">
        <f t="shared" si="543"/>
        <v>365.72812594610957</v>
      </c>
      <c r="O310" s="162">
        <f t="shared" si="543"/>
        <v>-405.25206678554059</v>
      </c>
      <c r="P310" s="162">
        <f t="shared" si="543"/>
        <v>744.98746867167915</v>
      </c>
      <c r="Q310" s="162">
        <f t="shared" si="543"/>
        <v>311.53795553216685</v>
      </c>
      <c r="R310" s="162">
        <f t="shared" si="543"/>
        <v>342.1853388658368</v>
      </c>
      <c r="S310" s="162">
        <f t="shared" si="543"/>
        <v>470.44842615012044</v>
      </c>
      <c r="T310" s="162">
        <f t="shared" si="543"/>
        <v>72.71827850605986</v>
      </c>
      <c r="U310" s="162">
        <f t="shared" si="543"/>
        <v>282.43371212121212</v>
      </c>
      <c r="V310" s="162">
        <f t="shared" si="543"/>
        <v>814.45192896509491</v>
      </c>
      <c r="W310" s="162">
        <f t="shared" ref="W310:X310" si="544">IFERROR(+(W65*1000)/W266,"-")</f>
        <v>-1951.8716577540106</v>
      </c>
      <c r="X310" s="162">
        <f t="shared" si="544"/>
        <v>1108.2706766917292</v>
      </c>
      <c r="Y310" s="162">
        <f t="shared" ref="Y310:AN310" si="545">IFERROR(+(Y65*1000)/Y266,"-")</f>
        <v>120.69161642589012</v>
      </c>
      <c r="Z310" s="162">
        <f t="shared" si="545"/>
        <v>-8.4634760705289676</v>
      </c>
      <c r="AA310" s="162">
        <f t="shared" si="545"/>
        <v>99.831932773108036</v>
      </c>
      <c r="AB310" s="162">
        <f t="shared" si="545"/>
        <v>225.71628232005591</v>
      </c>
      <c r="AC310" s="162">
        <f t="shared" si="545"/>
        <v>249.69857728478419</v>
      </c>
      <c r="AD310" s="162">
        <f t="shared" si="545"/>
        <v>-153.67532755940485</v>
      </c>
      <c r="AE310" s="162">
        <f t="shared" si="545"/>
        <v>-2177.2702555736814</v>
      </c>
      <c r="AF310" s="162">
        <f t="shared" si="545"/>
        <v>90.596860986546659</v>
      </c>
      <c r="AG310" s="337">
        <f t="shared" si="545"/>
        <v>142.42229948602761</v>
      </c>
      <c r="AH310" s="337">
        <f t="shared" si="545"/>
        <v>-27.661383372806217</v>
      </c>
      <c r="AI310" s="337">
        <f t="shared" si="545"/>
        <v>-26.943373249442217</v>
      </c>
      <c r="AJ310" s="162">
        <f t="shared" si="545"/>
        <v>-213.8017844581837</v>
      </c>
      <c r="AK310" s="162">
        <f t="shared" si="545"/>
        <v>-242.90220820189273</v>
      </c>
      <c r="AL310" s="162">
        <f t="shared" si="545"/>
        <v>-2072.2311396468699</v>
      </c>
      <c r="AM310" s="337">
        <f t="shared" si="545"/>
        <v>-363.03136443241522</v>
      </c>
      <c r="AN310" s="338">
        <f t="shared" si="545"/>
        <v>313.91979727950326</v>
      </c>
      <c r="AQ310" s="337">
        <f>IFERROR(+(AQ65*1000)/AQ266,"-")</f>
        <v>548.18690678997325</v>
      </c>
      <c r="AR310" s="337">
        <f>IFERROR(+(AR65*1000)/AR266,"-")</f>
        <v>142.42229948602758</v>
      </c>
      <c r="AS310" s="337">
        <f>IFERROR(+(AS65*1000)/AS266,"-")</f>
        <v>-27.661383372806217</v>
      </c>
      <c r="AT310" s="337">
        <f>IFERROR(+(AT65*1000)/AT266,"-")</f>
        <v>-26.943373249442217</v>
      </c>
      <c r="AU310" s="337">
        <f>IFERROR(+(AU65*1000)/AU266,"-")</f>
        <v>-363.03136443241522</v>
      </c>
      <c r="AV310" s="338">
        <f t="shared" ref="AV310" si="546">IFERROR(+(AV65*1000)/AV266,"-")</f>
        <v>313.9197972795032</v>
      </c>
      <c r="AX310" s="337">
        <f>IFERROR(+(AX65*1000)/AX266,"-")</f>
        <v>541.99388147727632</v>
      </c>
      <c r="AY310" s="337">
        <f>IFERROR(+(AY65*1000)/AY266,"-")</f>
        <v>275.78612504588278</v>
      </c>
      <c r="AZ310" s="337">
        <f>IFERROR(+(AZ65*1000)/AZ266,"-")</f>
        <v>47.657643053979577</v>
      </c>
      <c r="BA310" s="337">
        <f>IFERROR(+(BA65*1000)/BA266,"-")</f>
        <v>365.72812594610957</v>
      </c>
      <c r="BB310" s="337">
        <f>IFERROR(+(BB65*1000)/BB266,"-")</f>
        <v>-2072.2311396468699</v>
      </c>
      <c r="BC310" s="338">
        <f t="shared" ref="BC310" si="547">IFERROR(+(BC65*1000)/BC266,"-")</f>
        <v>277.35426008968608</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48">IFERROR(+(D20+D21)*1000/(D254+D265),"-")</f>
        <v>2987.4166033274219</v>
      </c>
      <c r="E314" s="162">
        <f t="shared" si="548"/>
        <v>3408.8495575221241</v>
      </c>
      <c r="F314" s="162">
        <f t="shared" si="548"/>
        <v>3568.8289322617679</v>
      </c>
      <c r="G314" s="162">
        <f t="shared" si="548"/>
        <v>3734.1485268546053</v>
      </c>
      <c r="H314" s="162">
        <f t="shared" si="548"/>
        <v>3805.3828216090169</v>
      </c>
      <c r="I314" s="162">
        <f t="shared" si="548"/>
        <v>4065.0375461372023</v>
      </c>
      <c r="J314" s="162">
        <f t="shared" si="548"/>
        <v>3474.5762711864409</v>
      </c>
      <c r="K314" s="162">
        <f t="shared" si="548"/>
        <v>3260.4796967266893</v>
      </c>
      <c r="L314" s="337">
        <f t="shared" si="548"/>
        <v>3592.5460962968596</v>
      </c>
      <c r="M314" s="162">
        <f t="shared" si="548"/>
        <v>847.14873603762487</v>
      </c>
      <c r="N314" s="162">
        <f t="shared" si="548"/>
        <v>1771.2519319938176</v>
      </c>
      <c r="O314" s="162">
        <f t="shared" si="548"/>
        <v>2432.5292122125893</v>
      </c>
      <c r="P314" s="162">
        <f t="shared" si="548"/>
        <v>2383.3726018175698</v>
      </c>
      <c r="Q314" s="162">
        <f t="shared" si="548"/>
        <v>3261.9117217187959</v>
      </c>
      <c r="R314" s="162">
        <f t="shared" si="548"/>
        <v>1209.161624891962</v>
      </c>
      <c r="S314" s="162">
        <f t="shared" si="548"/>
        <v>925.22255192878333</v>
      </c>
      <c r="T314" s="162">
        <f t="shared" si="548"/>
        <v>2604.126403760773</v>
      </c>
      <c r="U314" s="162">
        <f t="shared" si="548"/>
        <v>769.43569871639625</v>
      </c>
      <c r="V314" s="162">
        <f t="shared" si="548"/>
        <v>1216.6900420757363</v>
      </c>
      <c r="W314" s="162">
        <f t="shared" ref="W314:X314" si="549">IFERROR(+(W20+W21)*1000/(W254+W265),"-")</f>
        <v>2439.2922513727881</v>
      </c>
      <c r="X314" s="162">
        <f t="shared" si="549"/>
        <v>284.63855421686748</v>
      </c>
      <c r="Y314" s="162">
        <f t="shared" ref="Y314:AN314" si="550">IFERROR(+(Y20+Y21)*1000/(Y254+Y265),"-")</f>
        <v>1669.3032453181343</v>
      </c>
      <c r="Z314" s="162">
        <f t="shared" si="550"/>
        <v>2975.9682986066728</v>
      </c>
      <c r="AA314" s="162">
        <f t="shared" si="550"/>
        <v>2033.0949209170071</v>
      </c>
      <c r="AB314" s="162">
        <f t="shared" si="550"/>
        <v>2008.9153046062406</v>
      </c>
      <c r="AC314" s="162">
        <f t="shared" si="550"/>
        <v>1453.2525678166974</v>
      </c>
      <c r="AD314" s="162">
        <f t="shared" si="550"/>
        <v>1715.2929734986628</v>
      </c>
      <c r="AE314" s="162">
        <f t="shared" si="550"/>
        <v>2624.3194192377496</v>
      </c>
      <c r="AF314" s="162">
        <f t="shared" si="550"/>
        <v>1934.3108108108108</v>
      </c>
      <c r="AG314" s="337">
        <f t="shared" si="550"/>
        <v>1931.9040474979595</v>
      </c>
      <c r="AH314" s="337">
        <f t="shared" si="550"/>
        <v>2241.4163614163613</v>
      </c>
      <c r="AI314" s="337">
        <f t="shared" si="550"/>
        <v>1789.3919385713514</v>
      </c>
      <c r="AJ314" s="162">
        <f t="shared" si="550"/>
        <v>199.28917848284033</v>
      </c>
      <c r="AK314" s="162">
        <f t="shared" si="550"/>
        <v>3129.8633017875918</v>
      </c>
      <c r="AL314" s="162">
        <f t="shared" si="550"/>
        <v>680.57784911717499</v>
      </c>
      <c r="AM314" s="337">
        <f t="shared" si="550"/>
        <v>414.96576978188187</v>
      </c>
      <c r="AN314" s="338">
        <f t="shared" si="550"/>
        <v>2506.2051075482796</v>
      </c>
      <c r="AQ314" s="337">
        <f>IFERROR(+(AQ20+AQ21)*1000/(AQ254+AQ265),"-")</f>
        <v>3260.4796967266893</v>
      </c>
      <c r="AR314" s="337">
        <f>IFERROR(+(AR20+AR21)*1000/(AR254+AR265),"-")</f>
        <v>1931.9040474979595</v>
      </c>
      <c r="AS314" s="337">
        <f>IFERROR(+(AS20+AS21)*1000/(AS254+AS265),"-")</f>
        <v>2241.4163614163613</v>
      </c>
      <c r="AT314" s="337">
        <f>IFERROR(+(AT20+AT21)*1000/(AT254+AT265),"-")</f>
        <v>1789.3919385713509</v>
      </c>
      <c r="AU314" s="337">
        <f>IFERROR(+(AU20+AU21)*1000/(AU254+AU265),"-")</f>
        <v>414.96576978188182</v>
      </c>
      <c r="AV314" s="338">
        <f t="shared" ref="AV314" si="551">IFERROR(+(AV20+AV21)*1000/(AV254+AV265),"-")</f>
        <v>2506.2051075482791</v>
      </c>
      <c r="AX314" s="337">
        <f>IFERROR(+(AX20+AX21)*1000/(AX254+AX265),"-")</f>
        <v>3136.429894023559</v>
      </c>
      <c r="AY314" s="337">
        <f>IFERROR(+(AY20+AY21)*1000/(AY254+AY265),"-")</f>
        <v>1717.9679129464287</v>
      </c>
      <c r="AZ314" s="337">
        <f>IFERROR(+(AZ20+AZ21)*1000/(AZ254+AZ265),"-")</f>
        <v>2072.877535687453</v>
      </c>
      <c r="BA314" s="337">
        <f>IFERROR(+(BA20+BA21)*1000/(BA254+BA265),"-")</f>
        <v>1250.5473881764153</v>
      </c>
      <c r="BB314" s="337">
        <f>IFERROR(+(BB20+BB21)*1000/(BB254+BB265),"-")</f>
        <v>2199.8365345320799</v>
      </c>
      <c r="BC314" s="338">
        <f t="shared" ref="BC314" si="552">IFERROR(+(BC20+BC21)*1000/(BC254+BC265),"-")</f>
        <v>1855.6023145712784</v>
      </c>
    </row>
    <row r="315" spans="1:55" s="204" customFormat="1">
      <c r="A315" s="199"/>
      <c r="B315" s="200" t="s">
        <v>56</v>
      </c>
      <c r="C315" s="308"/>
      <c r="D315" s="162">
        <f t="shared" ref="D315:V315" si="553">IFERROR(+D22*1000/D260,"-")</f>
        <v>14835.276967930029</v>
      </c>
      <c r="E315" s="162">
        <f t="shared" si="553"/>
        <v>12744.268077601411</v>
      </c>
      <c r="F315" s="162">
        <f t="shared" si="553"/>
        <v>12636.650868878358</v>
      </c>
      <c r="G315" s="162">
        <f t="shared" si="553"/>
        <v>17113.321143263758</v>
      </c>
      <c r="H315" s="162">
        <f t="shared" si="553"/>
        <v>12881.879762912786</v>
      </c>
      <c r="I315" s="162">
        <f t="shared" si="553"/>
        <v>14302.930056710775</v>
      </c>
      <c r="J315" s="162">
        <f t="shared" si="553"/>
        <v>13891.96071298654</v>
      </c>
      <c r="K315" s="162">
        <f t="shared" si="553"/>
        <v>13479.588083854358</v>
      </c>
      <c r="L315" s="337">
        <f t="shared" si="553"/>
        <v>14172.895040465351</v>
      </c>
      <c r="M315" s="162">
        <f t="shared" si="553"/>
        <v>0</v>
      </c>
      <c r="N315" s="162">
        <f t="shared" si="553"/>
        <v>10588.235294117647</v>
      </c>
      <c r="O315" s="162">
        <f t="shared" si="553"/>
        <v>12466.975666280417</v>
      </c>
      <c r="P315" s="162">
        <f t="shared" si="553"/>
        <v>11751.131221719457</v>
      </c>
      <c r="Q315" s="162">
        <f t="shared" si="553"/>
        <v>12179.183135704874</v>
      </c>
      <c r="R315" s="162">
        <f t="shared" si="553"/>
        <v>12083.333333333334</v>
      </c>
      <c r="S315" s="162">
        <f t="shared" si="553"/>
        <v>10162.790697674418</v>
      </c>
      <c r="T315" s="162">
        <f t="shared" si="553"/>
        <v>13887.85046728972</v>
      </c>
      <c r="U315" s="162">
        <f t="shared" si="553"/>
        <v>8684.21052631579</v>
      </c>
      <c r="V315" s="162">
        <f t="shared" si="553"/>
        <v>171.49758454106279</v>
      </c>
      <c r="W315" s="162">
        <f t="shared" ref="W315:X315" si="554">IFERROR(+W22*1000/W260,"-")</f>
        <v>10068.181818181818</v>
      </c>
      <c r="X315" s="162">
        <f t="shared" si="554"/>
        <v>7500</v>
      </c>
      <c r="Y315" s="162">
        <f t="shared" ref="Y315:AN315" si="555">IFERROR(+Y22*1000/Y260,"-")</f>
        <v>8149.4845360824738</v>
      </c>
      <c r="Z315" s="162">
        <f t="shared" si="555"/>
        <v>11260.70409134158</v>
      </c>
      <c r="AA315" s="162">
        <f t="shared" si="555"/>
        <v>11247.678018575851</v>
      </c>
      <c r="AB315" s="162">
        <f t="shared" si="555"/>
        <v>10611.764705882353</v>
      </c>
      <c r="AC315" s="162">
        <f t="shared" si="555"/>
        <v>13368.571428571429</v>
      </c>
      <c r="AD315" s="162">
        <f t="shared" si="555"/>
        <v>9584.6153846153848</v>
      </c>
      <c r="AE315" s="162">
        <f t="shared" si="555"/>
        <v>12086.021505376344</v>
      </c>
      <c r="AF315" s="162">
        <f t="shared" si="555"/>
        <v>9812.4640151515159</v>
      </c>
      <c r="AG315" s="337">
        <f t="shared" si="555"/>
        <v>10749.778191291403</v>
      </c>
      <c r="AH315" s="337">
        <f t="shared" si="555"/>
        <v>11828.765518856875</v>
      </c>
      <c r="AI315" s="337">
        <f t="shared" si="555"/>
        <v>10733.333333333334</v>
      </c>
      <c r="AJ315" s="162" t="str">
        <f t="shared" si="555"/>
        <v>-</v>
      </c>
      <c r="AK315" s="162" t="str">
        <f t="shared" si="555"/>
        <v>-</v>
      </c>
      <c r="AL315" s="162" t="str">
        <f t="shared" si="555"/>
        <v>-</v>
      </c>
      <c r="AM315" s="337" t="str">
        <f t="shared" si="555"/>
        <v>-</v>
      </c>
      <c r="AN315" s="338">
        <f t="shared" si="555"/>
        <v>13304.757714016045</v>
      </c>
      <c r="AQ315" s="337">
        <f>IFERROR(+AQ22*1000/AQ260,"-")</f>
        <v>13479.588083854358</v>
      </c>
      <c r="AR315" s="337">
        <f>IFERROR(+AR22*1000/AR260,"-")</f>
        <v>10749.778191291402</v>
      </c>
      <c r="AS315" s="337">
        <f>IFERROR(+AS22*1000/AS260,"-")</f>
        <v>11828.765518856875</v>
      </c>
      <c r="AT315" s="337">
        <f>IFERROR(+AT22*1000/AT260,"-")</f>
        <v>10733.333333333334</v>
      </c>
      <c r="AU315" s="337" t="str">
        <f>IFERROR(+AU22*1000/AU260,"-")</f>
        <v>-</v>
      </c>
      <c r="AV315" s="338">
        <f t="shared" ref="AV315" si="556">IFERROR(+AV22*1000/AV260,"-")</f>
        <v>13304.757714016047</v>
      </c>
      <c r="AX315" s="337">
        <f>IFERROR(+AX22*1000/AX260,"-")</f>
        <v>13686.905632772494</v>
      </c>
      <c r="AY315" s="337">
        <f>IFERROR(+AY22*1000/AY260,"-")</f>
        <v>9931.3725490196084</v>
      </c>
      <c r="AZ315" s="337">
        <f>IFERROR(+AZ22*1000/AZ260,"-")</f>
        <v>12329.380764163372</v>
      </c>
      <c r="BA315" s="337">
        <f>IFERROR(+BA22*1000/BA260,"-")</f>
        <v>6069.4444444444443</v>
      </c>
      <c r="BB315" s="337" t="str">
        <f>IFERROR(+BB22*1000/BB260,"-")</f>
        <v>-</v>
      </c>
      <c r="BC315" s="338">
        <f t="shared" ref="BC315" si="557">IFERROR(+BC22*1000/BC260,"-")</f>
        <v>9201.2383900928799</v>
      </c>
    </row>
    <row r="316" spans="1:55" s="204" customFormat="1">
      <c r="A316" s="199"/>
      <c r="B316" s="200" t="s">
        <v>55</v>
      </c>
      <c r="C316" s="308"/>
      <c r="D316" s="162">
        <f t="shared" ref="D316:V316" si="558">IFERROR(+(D42*1000)/D283,"-")</f>
        <v>112142.13197969543</v>
      </c>
      <c r="E316" s="162">
        <f t="shared" si="558"/>
        <v>135377.45098039217</v>
      </c>
      <c r="F316" s="162">
        <f t="shared" si="558"/>
        <v>112725.52783109405</v>
      </c>
      <c r="G316" s="162">
        <f t="shared" si="558"/>
        <v>150405.63790004616</v>
      </c>
      <c r="H316" s="162">
        <f t="shared" si="558"/>
        <v>115540.61952074811</v>
      </c>
      <c r="I316" s="162">
        <f t="shared" si="558"/>
        <v>148257.63531902025</v>
      </c>
      <c r="J316" s="162">
        <f t="shared" si="558"/>
        <v>107156.73420738975</v>
      </c>
      <c r="K316" s="162">
        <f t="shared" si="558"/>
        <v>125038.40084166228</v>
      </c>
      <c r="L316" s="337">
        <f t="shared" si="558"/>
        <v>129669.2637409436</v>
      </c>
      <c r="M316" s="162">
        <f t="shared" si="558"/>
        <v>168111.80124223602</v>
      </c>
      <c r="N316" s="162">
        <f t="shared" si="558"/>
        <v>91141.975308641981</v>
      </c>
      <c r="O316" s="162">
        <f t="shared" si="558"/>
        <v>82328.125</v>
      </c>
      <c r="P316" s="162">
        <f t="shared" si="558"/>
        <v>90997.159090909088</v>
      </c>
      <c r="Q316" s="162">
        <f t="shared" si="558"/>
        <v>91091.814159292029</v>
      </c>
      <c r="R316" s="162">
        <f t="shared" si="558"/>
        <v>88696.428571428565</v>
      </c>
      <c r="S316" s="162">
        <f t="shared" si="558"/>
        <v>127384.72549019607</v>
      </c>
      <c r="T316" s="162">
        <f t="shared" si="558"/>
        <v>94942.116630669552</v>
      </c>
      <c r="U316" s="162">
        <f t="shared" si="558"/>
        <v>115425.08710801393</v>
      </c>
      <c r="V316" s="162">
        <f t="shared" si="558"/>
        <v>187724.40944881889</v>
      </c>
      <c r="W316" s="162">
        <f t="shared" ref="W316:X316" si="559">IFERROR(+(W42*1000)/W283,"-")</f>
        <v>76701.421800947865</v>
      </c>
      <c r="X316" s="162">
        <f t="shared" si="559"/>
        <v>130703.125</v>
      </c>
      <c r="Y316" s="162">
        <f t="shared" ref="Y316:AN316" si="560">IFERROR(+(Y42*1000)/Y283,"-")</f>
        <v>118936.88362919132</v>
      </c>
      <c r="Z316" s="162">
        <f t="shared" si="560"/>
        <v>103440.48734770385</v>
      </c>
      <c r="AA316" s="162">
        <f t="shared" si="560"/>
        <v>103383.4862385321</v>
      </c>
      <c r="AB316" s="162">
        <f t="shared" si="560"/>
        <v>90701.986754966885</v>
      </c>
      <c r="AC316" s="162">
        <f t="shared" si="560"/>
        <v>106729.23076923077</v>
      </c>
      <c r="AD316" s="162">
        <f t="shared" si="560"/>
        <v>106202.7397260274</v>
      </c>
      <c r="AE316" s="162">
        <f t="shared" si="560"/>
        <v>91405.529953917052</v>
      </c>
      <c r="AF316" s="162">
        <f t="shared" si="560"/>
        <v>126454.0843373494</v>
      </c>
      <c r="AG316" s="337">
        <f t="shared" si="560"/>
        <v>102683.8157671316</v>
      </c>
      <c r="AH316" s="337">
        <f t="shared" si="560"/>
        <v>98005.389398874744</v>
      </c>
      <c r="AI316" s="337">
        <f t="shared" si="560"/>
        <v>101982.44620611552</v>
      </c>
      <c r="AJ316" s="162">
        <f t="shared" si="560"/>
        <v>122041.45077720207</v>
      </c>
      <c r="AK316" s="162">
        <f t="shared" si="560"/>
        <v>78582.64462809918</v>
      </c>
      <c r="AL316" s="162">
        <f t="shared" si="560"/>
        <v>85263.15789473684</v>
      </c>
      <c r="AM316" s="337">
        <f t="shared" si="560"/>
        <v>112223.78014582164</v>
      </c>
      <c r="AN316" s="338">
        <f t="shared" si="560"/>
        <v>120761.00479074751</v>
      </c>
      <c r="AQ316" s="337">
        <f>IFERROR(+(AQ42*1000)/AQ283,"-")</f>
        <v>125038.40084166228</v>
      </c>
      <c r="AR316" s="337">
        <f>IFERROR(+(AR42*1000)/AR283,"-")</f>
        <v>102683.8157671316</v>
      </c>
      <c r="AS316" s="337">
        <f>IFERROR(+(AS42*1000)/AS283,"-")</f>
        <v>98005.389398874744</v>
      </c>
      <c r="AT316" s="337">
        <f>IFERROR(+(AT42*1000)/AT283,"-")</f>
        <v>101982.44620611552</v>
      </c>
      <c r="AU316" s="337">
        <f>IFERROR(+(AU42*1000)/AU283,"-")</f>
        <v>112223.78014582163</v>
      </c>
      <c r="AV316" s="338">
        <f t="shared" ref="AV316" si="561">IFERROR(+(AV42*1000)/AV283,"-")</f>
        <v>120761.00479074749</v>
      </c>
      <c r="AX316" s="337">
        <f>IFERROR(+(AX42*1000)/AX283,"-")</f>
        <v>118814.91562329886</v>
      </c>
      <c r="AY316" s="337">
        <f>IFERROR(+(AY42*1000)/AY283,"-")</f>
        <v>100015.40396341462</v>
      </c>
      <c r="AZ316" s="337">
        <f>IFERROR(+(AZ42*1000)/AZ283,"-")</f>
        <v>105380</v>
      </c>
      <c r="BA316" s="337">
        <f>IFERROR(+(BA42*1000)/BA283,"-")</f>
        <v>97828.571428571435</v>
      </c>
      <c r="BB316" s="337">
        <f>IFERROR(+(BB42*1000)/BB283,"-")</f>
        <v>78582.64462809918</v>
      </c>
      <c r="BC316" s="338">
        <f t="shared" ref="BC316" si="562">IFERROR(+(BC42*1000)/BC283,"-")</f>
        <v>94942.116630669552</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63">IFERROR(+(D46*1000)/D283,"-")</f>
        <v>62636.773829667232</v>
      </c>
      <c r="E320" s="162">
        <f t="shared" si="563"/>
        <v>70830.065359477128</v>
      </c>
      <c r="F320" s="162">
        <f t="shared" si="563"/>
        <v>66391.234804862441</v>
      </c>
      <c r="G320" s="162">
        <f t="shared" si="563"/>
        <v>79992.404475761781</v>
      </c>
      <c r="H320" s="162">
        <f t="shared" si="563"/>
        <v>69153.126826417298</v>
      </c>
      <c r="I320" s="162">
        <f t="shared" si="563"/>
        <v>67587.239189597822</v>
      </c>
      <c r="J320" s="162">
        <f t="shared" si="563"/>
        <v>66236.591179976167</v>
      </c>
      <c r="K320" s="162">
        <f t="shared" si="563"/>
        <v>72483.955812730142</v>
      </c>
      <c r="L320" s="337">
        <f t="shared" si="563"/>
        <v>70457.597407212568</v>
      </c>
      <c r="M320" s="162">
        <f t="shared" si="563"/>
        <v>46795.031055900618</v>
      </c>
      <c r="N320" s="162">
        <f t="shared" si="563"/>
        <v>50802.469135802472</v>
      </c>
      <c r="O320" s="162">
        <f t="shared" si="563"/>
        <v>54332.932692307695</v>
      </c>
      <c r="P320" s="162">
        <f t="shared" si="563"/>
        <v>50062.5</v>
      </c>
      <c r="Q320" s="162">
        <f t="shared" si="563"/>
        <v>52688.053097345131</v>
      </c>
      <c r="R320" s="162">
        <f t="shared" si="563"/>
        <v>50707.142857142855</v>
      </c>
      <c r="S320" s="162">
        <f t="shared" si="563"/>
        <v>51269.329411764709</v>
      </c>
      <c r="T320" s="162">
        <f t="shared" si="563"/>
        <v>56877.969762419008</v>
      </c>
      <c r="U320" s="162">
        <f t="shared" si="563"/>
        <v>50156.794425087108</v>
      </c>
      <c r="V320" s="162">
        <f t="shared" si="563"/>
        <v>56448.818897637793</v>
      </c>
      <c r="W320" s="162">
        <f t="shared" ref="W320:X320" si="564">IFERROR(+(W46*1000)/W283,"-")</f>
        <v>50274.88151658768</v>
      </c>
      <c r="X320" s="162">
        <f t="shared" si="564"/>
        <v>25281.25</v>
      </c>
      <c r="Y320" s="162">
        <f t="shared" ref="Y320:AN320" si="565">IFERROR(+(Y46*1000)/Y283,"-")</f>
        <v>57583.826429980276</v>
      </c>
      <c r="Z320" s="162">
        <f t="shared" si="565"/>
        <v>64565.135895032799</v>
      </c>
      <c r="AA320" s="162">
        <f t="shared" si="565"/>
        <v>53502.335816513762</v>
      </c>
      <c r="AB320" s="162">
        <f t="shared" si="565"/>
        <v>56466.887417218546</v>
      </c>
      <c r="AC320" s="162">
        <f t="shared" si="565"/>
        <v>53506.153846153844</v>
      </c>
      <c r="AD320" s="162">
        <f t="shared" si="565"/>
        <v>63378.082191780821</v>
      </c>
      <c r="AE320" s="162">
        <f t="shared" si="565"/>
        <v>62336.405529953918</v>
      </c>
      <c r="AF320" s="162">
        <f t="shared" si="565"/>
        <v>61793.816265060239</v>
      </c>
      <c r="AG320" s="337">
        <f t="shared" si="565"/>
        <v>55560.885266221958</v>
      </c>
      <c r="AH320" s="337">
        <f t="shared" si="565"/>
        <v>58733.343204027246</v>
      </c>
      <c r="AI320" s="337">
        <f t="shared" si="565"/>
        <v>55399.644971687427</v>
      </c>
      <c r="AJ320" s="162">
        <f t="shared" si="565"/>
        <v>56380.458919319026</v>
      </c>
      <c r="AK320" s="162">
        <f t="shared" si="565"/>
        <v>46132.231404958678</v>
      </c>
      <c r="AL320" s="162">
        <f t="shared" si="565"/>
        <v>48800</v>
      </c>
      <c r="AM320" s="337">
        <f t="shared" si="565"/>
        <v>54181.716208637132</v>
      </c>
      <c r="AN320" s="338">
        <f t="shared" si="565"/>
        <v>65123.77389381059</v>
      </c>
      <c r="AQ320" s="337">
        <f>IFERROR(+(AQ46*1000)/AQ283,"-")</f>
        <v>72483.955812730142</v>
      </c>
      <c r="AR320" s="337">
        <f>IFERROR(+(AR46*1000)/AR283,"-")</f>
        <v>55560.885266221965</v>
      </c>
      <c r="AS320" s="337">
        <f>IFERROR(+(AS46*1000)/AS283,"-")</f>
        <v>58733.343204027246</v>
      </c>
      <c r="AT320" s="337">
        <f>IFERROR(+(AT46*1000)/AT283,"-")</f>
        <v>55399.644971687419</v>
      </c>
      <c r="AU320" s="337">
        <f>IFERROR(+(AU46*1000)/AU283,"-")</f>
        <v>54181.716208637125</v>
      </c>
      <c r="AV320" s="338">
        <f t="shared" ref="AV320" si="566">IFERROR(+(AV46*1000)/AV283,"-")</f>
        <v>65123.773893810583</v>
      </c>
      <c r="AX320" s="337">
        <f>IFERROR(+(AX46*1000)/AX283,"-")</f>
        <v>69709.580838323353</v>
      </c>
      <c r="AY320" s="337">
        <f>IFERROR(+(AY46*1000)/AY283,"-")</f>
        <v>52858.231707317071</v>
      </c>
      <c r="AZ320" s="337">
        <f>IFERROR(+(AZ46*1000)/AZ283,"-")</f>
        <v>53506.153846153844</v>
      </c>
      <c r="BA320" s="337">
        <f>IFERROR(+(BA46*1000)/BA283,"-")</f>
        <v>50707.142857142855</v>
      </c>
      <c r="BB320" s="337">
        <f>IFERROR(+(BB46*1000)/BB283,"-")</f>
        <v>46132.231404958678</v>
      </c>
      <c r="BC320" s="338">
        <f t="shared" ref="BC320" si="567">IFERROR(+(BC46*1000)/BC283,"-")</f>
        <v>56877.969762419008</v>
      </c>
    </row>
    <row r="321" spans="1:55" s="204" customFormat="1">
      <c r="A321" s="341"/>
      <c r="B321" s="173" t="s">
        <v>52</v>
      </c>
      <c r="C321" s="308"/>
      <c r="D321" s="162">
        <f t="shared" ref="D321:V321" si="568">IFERROR(+(D46*1000)/D266,"-")</f>
        <v>7272.280793661188</v>
      </c>
      <c r="E321" s="162">
        <f t="shared" si="568"/>
        <v>12764.428739693758</v>
      </c>
      <c r="F321" s="162">
        <f t="shared" si="568"/>
        <v>9497.9177154363642</v>
      </c>
      <c r="G321" s="162">
        <f t="shared" si="568"/>
        <v>11256.361740750366</v>
      </c>
      <c r="H321" s="162">
        <f t="shared" si="568"/>
        <v>9350.4820610083771</v>
      </c>
      <c r="I321" s="162">
        <f t="shared" si="568"/>
        <v>12535.670218732474</v>
      </c>
      <c r="J321" s="162">
        <f t="shared" si="568"/>
        <v>10431.252932895355</v>
      </c>
      <c r="K321" s="162">
        <f t="shared" si="568"/>
        <v>8383.5483085908982</v>
      </c>
      <c r="L321" s="337">
        <f t="shared" si="568"/>
        <v>10081.147257010505</v>
      </c>
      <c r="M321" s="162">
        <f t="shared" si="568"/>
        <v>2195.2214452214453</v>
      </c>
      <c r="N321" s="162">
        <f t="shared" si="568"/>
        <v>4983.3484710868906</v>
      </c>
      <c r="O321" s="162">
        <f t="shared" si="568"/>
        <v>7327.7678716161454</v>
      </c>
      <c r="P321" s="162">
        <f t="shared" si="568"/>
        <v>5520.6766917293235</v>
      </c>
      <c r="Q321" s="162">
        <f t="shared" si="568"/>
        <v>6266.2807525325616</v>
      </c>
      <c r="R321" s="162">
        <f t="shared" si="568"/>
        <v>3927.5242047026281</v>
      </c>
      <c r="S321" s="162">
        <f t="shared" si="568"/>
        <v>3165.5397094430991</v>
      </c>
      <c r="T321" s="162">
        <f t="shared" si="568"/>
        <v>6513.6037595844673</v>
      </c>
      <c r="U321" s="162">
        <f t="shared" si="568"/>
        <v>3407.907196969697</v>
      </c>
      <c r="V321" s="162">
        <f t="shared" si="568"/>
        <v>2195.0398040416412</v>
      </c>
      <c r="W321" s="162">
        <f t="shared" ref="W321:X321" si="569">IFERROR(+(W46*1000)/W266,"-")</f>
        <v>6303.030303030303</v>
      </c>
      <c r="X321" s="162">
        <f t="shared" si="569"/>
        <v>1216.5413533834587</v>
      </c>
      <c r="Y321" s="162">
        <f t="shared" ref="Y321:AN321" si="570">IFERROR(+(Y46*1000)/Y266,"-")</f>
        <v>3321.0101239904448</v>
      </c>
      <c r="Z321" s="162">
        <f t="shared" si="570"/>
        <v>6941.1586901763221</v>
      </c>
      <c r="AA321" s="162">
        <f t="shared" si="570"/>
        <v>4900.6341210084029</v>
      </c>
      <c r="AB321" s="162">
        <f t="shared" si="570"/>
        <v>5958.420684835779</v>
      </c>
      <c r="AC321" s="162">
        <f t="shared" si="570"/>
        <v>4193.2722449963831</v>
      </c>
      <c r="AD321" s="162">
        <f t="shared" si="570"/>
        <v>5137.2418387741509</v>
      </c>
      <c r="AE321" s="162">
        <f t="shared" si="570"/>
        <v>7355.6280587275696</v>
      </c>
      <c r="AF321" s="162">
        <f t="shared" si="570"/>
        <v>4599.8984304932737</v>
      </c>
      <c r="AG321" s="337">
        <f t="shared" si="570"/>
        <v>4946.4378160497563</v>
      </c>
      <c r="AH321" s="337">
        <f t="shared" si="570"/>
        <v>6022.4236351490863</v>
      </c>
      <c r="AI321" s="337">
        <f t="shared" si="570"/>
        <v>4964.2669484473308</v>
      </c>
      <c r="AJ321" s="162">
        <f t="shared" si="570"/>
        <v>2819.962237606901</v>
      </c>
      <c r="AK321" s="162">
        <f t="shared" si="570"/>
        <v>5869.6109358569929</v>
      </c>
      <c r="AL321" s="162">
        <f t="shared" si="570"/>
        <v>3720.7062600321028</v>
      </c>
      <c r="AM321" s="337">
        <f t="shared" si="570"/>
        <v>3076.1343735074033</v>
      </c>
      <c r="AN321" s="338">
        <f t="shared" si="570"/>
        <v>7330.8827584926548</v>
      </c>
      <c r="AQ321" s="337">
        <f>IFERROR(+(AQ46*1000)/AQ266,"-")</f>
        <v>8383.5483085908982</v>
      </c>
      <c r="AR321" s="337">
        <f>IFERROR(+(AR46*1000)/AR266,"-")</f>
        <v>4946.4378160497563</v>
      </c>
      <c r="AS321" s="337">
        <f>IFERROR(+(AS46*1000)/AS266,"-")</f>
        <v>6022.4236351490863</v>
      </c>
      <c r="AT321" s="337">
        <f>IFERROR(+(AT46*1000)/AT266,"-")</f>
        <v>4964.2669484473308</v>
      </c>
      <c r="AU321" s="337">
        <f>IFERROR(+(AU46*1000)/AU266,"-")</f>
        <v>3076.1343735074033</v>
      </c>
      <c r="AV321" s="338">
        <f t="shared" ref="AV321" si="571">IFERROR(+(AV46*1000)/AV266,"-")</f>
        <v>7330.8827584926548</v>
      </c>
      <c r="AX321" s="337">
        <f>IFERROR(+(AX46*1000)/AX266,"-")</f>
        <v>8077.4907749077493</v>
      </c>
      <c r="AY321" s="337">
        <f>IFERROR(+(AY46*1000)/AY266,"-")</f>
        <v>4242.6281659121496</v>
      </c>
      <c r="AZ321" s="337">
        <f>IFERROR(+(AZ46*1000)/AZ266,"-")</f>
        <v>5637.7046522937271</v>
      </c>
      <c r="BA321" s="337">
        <f>IFERROR(+(BA46*1000)/BA266,"-")</f>
        <v>4298.5165001513778</v>
      </c>
      <c r="BB321" s="337">
        <f>IFERROR(+(BB46*1000)/BB266,"-")</f>
        <v>4479.9357945425363</v>
      </c>
      <c r="BC321" s="338">
        <f t="shared" ref="BC321" si="572">IFERROR(+(BC46*1000)/BC266,"-")</f>
        <v>5904.596412556054</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573">+D65</f>
        <v>7173</v>
      </c>
      <c r="E324" s="162">
        <f t="shared" si="573"/>
        <v>3842</v>
      </c>
      <c r="F324" s="162">
        <f t="shared" si="573"/>
        <v>3694</v>
      </c>
      <c r="G324" s="162">
        <f t="shared" si="573"/>
        <v>19715.733132999972</v>
      </c>
      <c r="H324" s="162">
        <f t="shared" si="573"/>
        <v>8689</v>
      </c>
      <c r="I324" s="162">
        <f t="shared" si="573"/>
        <v>16980</v>
      </c>
      <c r="J324" s="162">
        <f t="shared" si="573"/>
        <v>8496</v>
      </c>
      <c r="K324" s="162">
        <f t="shared" si="573"/>
        <v>9010</v>
      </c>
      <c r="L324" s="337">
        <f t="shared" si="573"/>
        <v>77599.733132999972</v>
      </c>
      <c r="M324" s="162">
        <f t="shared" si="573"/>
        <v>4224</v>
      </c>
      <c r="N324" s="162">
        <f t="shared" si="573"/>
        <v>1208</v>
      </c>
      <c r="O324" s="162">
        <f t="shared" si="573"/>
        <v>-2500</v>
      </c>
      <c r="P324" s="162">
        <f t="shared" si="573"/>
        <v>2378</v>
      </c>
      <c r="Q324" s="162">
        <f t="shared" si="573"/>
        <v>2368</v>
      </c>
      <c r="R324" s="162">
        <f t="shared" si="573"/>
        <v>1237</v>
      </c>
      <c r="S324" s="162">
        <f t="shared" si="573"/>
        <v>1942.9519999999975</v>
      </c>
      <c r="T324" s="162">
        <f t="shared" si="573"/>
        <v>294</v>
      </c>
      <c r="U324" s="162">
        <f t="shared" si="573"/>
        <v>1193</v>
      </c>
      <c r="V324" s="162">
        <f t="shared" si="573"/>
        <v>2660</v>
      </c>
      <c r="W324" s="162">
        <f t="shared" ref="W324:X324" si="574">+W65</f>
        <v>-3285</v>
      </c>
      <c r="X324" s="162">
        <f t="shared" si="574"/>
        <v>1474</v>
      </c>
      <c r="Y324" s="162">
        <f t="shared" ref="Y324:AN324" si="575">+Y65</f>
        <v>1061</v>
      </c>
      <c r="Z324" s="162">
        <f t="shared" si="575"/>
        <v>-84</v>
      </c>
      <c r="AA324" s="162">
        <f t="shared" si="575"/>
        <v>593.99999999999272</v>
      </c>
      <c r="AB324" s="162">
        <f t="shared" si="575"/>
        <v>646</v>
      </c>
      <c r="AC324" s="162">
        <f t="shared" si="575"/>
        <v>2071</v>
      </c>
      <c r="AD324" s="162">
        <f t="shared" si="575"/>
        <v>-692</v>
      </c>
      <c r="AE324" s="162">
        <f t="shared" si="575"/>
        <v>-4004</v>
      </c>
      <c r="AF324" s="162">
        <f t="shared" si="575"/>
        <v>404.06199999999808</v>
      </c>
      <c r="AG324" s="337">
        <f t="shared" si="575"/>
        <v>13190.013999999988</v>
      </c>
      <c r="AH324" s="337">
        <f t="shared" si="575"/>
        <v>-911</v>
      </c>
      <c r="AI324" s="337">
        <f t="shared" si="575"/>
        <v>-531.00000000000728</v>
      </c>
      <c r="AJ324" s="162">
        <f t="shared" si="575"/>
        <v>-5775</v>
      </c>
      <c r="AK324" s="162">
        <f t="shared" si="575"/>
        <v>-462</v>
      </c>
      <c r="AL324" s="162">
        <f t="shared" si="575"/>
        <v>-5164</v>
      </c>
      <c r="AM324" s="337">
        <f t="shared" si="575"/>
        <v>-11401</v>
      </c>
      <c r="AN324" s="338">
        <f t="shared" si="575"/>
        <v>79388.747132999968</v>
      </c>
      <c r="AQ324" s="337">
        <f>+AQ65</f>
        <v>1126.25</v>
      </c>
      <c r="AR324" s="337">
        <f>+AR65</f>
        <v>659.50069999999937</v>
      </c>
      <c r="AS324" s="337">
        <f>+AS65</f>
        <v>-182.2</v>
      </c>
      <c r="AT324" s="337">
        <f>+AT65</f>
        <v>-35.400000000000482</v>
      </c>
      <c r="AU324" s="337">
        <f>+AU65</f>
        <v>-3800.3333333333335</v>
      </c>
      <c r="AV324" s="338">
        <f t="shared" ref="AV324" si="576">+AV65</f>
        <v>2560.9273268709667</v>
      </c>
      <c r="AX324" s="337">
        <f>+AX65</f>
        <v>8592.5</v>
      </c>
      <c r="AY324" s="337">
        <f>+AY65</f>
        <v>1127</v>
      </c>
      <c r="AZ324" s="337">
        <f>+AZ65</f>
        <v>294</v>
      </c>
      <c r="BA324" s="337">
        <f>+BA65</f>
        <v>1208</v>
      </c>
      <c r="BB324" s="337">
        <f>+BB65</f>
        <v>-5164</v>
      </c>
      <c r="BC324" s="338">
        <f t="shared" ref="BC324" si="577">+BC65</f>
        <v>1237</v>
      </c>
    </row>
    <row r="325" spans="1:55" s="204" customFormat="1">
      <c r="A325" s="245"/>
      <c r="B325" s="173" t="s">
        <v>49</v>
      </c>
      <c r="C325" s="308"/>
      <c r="D325" s="163">
        <f t="shared" ref="D325:V325" si="578">+D293</f>
        <v>3.6076407749411551E-2</v>
      </c>
      <c r="E325" s="163">
        <f t="shared" si="578"/>
        <v>4.6372403471291838E-2</v>
      </c>
      <c r="F325" s="163">
        <f t="shared" si="578"/>
        <v>1.0483001305408933E-2</v>
      </c>
      <c r="G325" s="163">
        <f t="shared" si="578"/>
        <v>3.0259403818182554E-2</v>
      </c>
      <c r="H325" s="163">
        <f t="shared" si="578"/>
        <v>4.395265314381102E-2</v>
      </c>
      <c r="I325" s="163">
        <f t="shared" si="578"/>
        <v>3.4632705675031815E-2</v>
      </c>
      <c r="J325" s="163">
        <f t="shared" si="578"/>
        <v>4.725013764605776E-2</v>
      </c>
      <c r="K325" s="163">
        <f t="shared" si="578"/>
        <v>3.7905241104258344E-2</v>
      </c>
      <c r="L325" s="322">
        <f t="shared" si="578"/>
        <v>3.2453554192578095E-2</v>
      </c>
      <c r="M325" s="163">
        <f t="shared" si="578"/>
        <v>0.15606295721569496</v>
      </c>
      <c r="N325" s="163">
        <f t="shared" si="578"/>
        <v>4.0907551642397559E-2</v>
      </c>
      <c r="O325" s="163">
        <f t="shared" si="578"/>
        <v>-3.6497948815276585E-2</v>
      </c>
      <c r="P325" s="163">
        <f t="shared" si="578"/>
        <v>7.4240579438668783E-2</v>
      </c>
      <c r="Q325" s="163">
        <f t="shared" si="578"/>
        <v>2.8756360280277362E-2</v>
      </c>
      <c r="R325" s="163">
        <f t="shared" si="578"/>
        <v>4.9808737668612844E-2</v>
      </c>
      <c r="S325" s="163">
        <f t="shared" si="578"/>
        <v>5.9814232660332124E-2</v>
      </c>
      <c r="T325" s="163">
        <f t="shared" si="578"/>
        <v>6.6881719451660901E-3</v>
      </c>
      <c r="U325" s="163">
        <f t="shared" si="578"/>
        <v>3.6012919974643037E-2</v>
      </c>
      <c r="V325" s="163">
        <f t="shared" si="578"/>
        <v>0.11157250115347511</v>
      </c>
      <c r="W325" s="163">
        <f t="shared" ref="W325:X325" si="579">+W293</f>
        <v>-0.20297825012357884</v>
      </c>
      <c r="X325" s="163">
        <f t="shared" si="579"/>
        <v>0.1762104004781829</v>
      </c>
      <c r="Y325" s="163">
        <f t="shared" ref="Y325:AN325" si="580">+Y293</f>
        <v>1.7595064758461718E-2</v>
      </c>
      <c r="Z325" s="163">
        <f t="shared" si="580"/>
        <v>-7.6106948383180368E-4</v>
      </c>
      <c r="AA325" s="163">
        <f t="shared" si="580"/>
        <v>1.0542382507454082E-2</v>
      </c>
      <c r="AB325" s="163">
        <f t="shared" si="580"/>
        <v>2.3583528037383176E-2</v>
      </c>
      <c r="AC325" s="163">
        <f t="shared" si="580"/>
        <v>2.9852682561190072E-2</v>
      </c>
      <c r="AD325" s="163">
        <f t="shared" si="580"/>
        <v>-1.7851614900423075E-2</v>
      </c>
      <c r="AE325" s="163">
        <f t="shared" si="580"/>
        <v>-0.20186538946307034</v>
      </c>
      <c r="AF325" s="163">
        <f t="shared" si="580"/>
        <v>9.6244753441150476E-3</v>
      </c>
      <c r="AG325" s="322">
        <f t="shared" si="580"/>
        <v>1.5579467073676393E-2</v>
      </c>
      <c r="AH325" s="322">
        <f t="shared" si="580"/>
        <v>-2.7525635703196899E-3</v>
      </c>
      <c r="AI325" s="322">
        <f t="shared" si="580"/>
        <v>-2.9483456504961511E-3</v>
      </c>
      <c r="AJ325" s="163">
        <f t="shared" si="580"/>
        <v>-3.5025897936656197E-2</v>
      </c>
      <c r="AK325" s="163">
        <f t="shared" si="580"/>
        <v>-2.4294052689698691E-2</v>
      </c>
      <c r="AL325" s="163">
        <f t="shared" si="580"/>
        <v>-0.31876543209876546</v>
      </c>
      <c r="AM325" s="322">
        <f t="shared" si="580"/>
        <v>-5.697793548064669E-2</v>
      </c>
      <c r="AN325" s="323">
        <f t="shared" si="580"/>
        <v>2.3092729751674375E-2</v>
      </c>
      <c r="AQ325" s="322">
        <f>+AQ293</f>
        <v>3.7905241104258344E-2</v>
      </c>
      <c r="AR325" s="322">
        <f>+AR293</f>
        <v>1.5579467073676391E-2</v>
      </c>
      <c r="AS325" s="322">
        <f>+AS293</f>
        <v>-2.7525635703196903E-3</v>
      </c>
      <c r="AT325" s="322">
        <f>+AT293</f>
        <v>-2.9483456504961507E-3</v>
      </c>
      <c r="AU325" s="322">
        <f>+AU293</f>
        <v>-5.6977935480646696E-2</v>
      </c>
      <c r="AV325" s="323">
        <f t="shared" ref="AV325" si="581">+AV293</f>
        <v>2.3092729751674375E-2</v>
      </c>
      <c r="AX325" s="322">
        <f>+AX293</f>
        <v>3.9367643622602089E-2</v>
      </c>
      <c r="AY325" s="322">
        <f>+AY293</f>
        <v>3.4354464148472257E-2</v>
      </c>
      <c r="AZ325" s="322">
        <f>+AZ293</f>
        <v>4.2921587806765259E-3</v>
      </c>
      <c r="BA325" s="322">
        <f>+BA293</f>
        <v>4.4100467289719628E-2</v>
      </c>
      <c r="BB325" s="322">
        <f>+BB293</f>
        <v>-0.27154651101645894</v>
      </c>
      <c r="BC325" s="323">
        <f t="shared" ref="BC325" si="582">+BC293</f>
        <v>2.8140369714865488E-2</v>
      </c>
    </row>
    <row r="326" spans="1:55" s="204" customFormat="1">
      <c r="A326" s="341"/>
      <c r="B326" s="173" t="s">
        <v>48</v>
      </c>
      <c r="C326" s="308"/>
      <c r="D326" s="163">
        <f t="shared" ref="D326:V326" si="583">IFERROR(+(D69-D67+D53+D60)/D42,"-")</f>
        <v>0.17154022572273522</v>
      </c>
      <c r="E326" s="163">
        <f t="shared" si="583"/>
        <v>0.13772917647342819</v>
      </c>
      <c r="F326" s="163">
        <f t="shared" si="583"/>
        <v>9.0362676655882851E-2</v>
      </c>
      <c r="G326" s="163">
        <f t="shared" si="583"/>
        <v>0.13200245856601153</v>
      </c>
      <c r="H326" s="163">
        <f t="shared" si="583"/>
        <v>0.13909150690474986</v>
      </c>
      <c r="I326" s="163">
        <f t="shared" si="583"/>
        <v>0.11030863492477891</v>
      </c>
      <c r="J326" s="163">
        <f t="shared" si="583"/>
        <v>0.1246600559482562</v>
      </c>
      <c r="K326" s="163">
        <f t="shared" si="583"/>
        <v>0.1314272732627115</v>
      </c>
      <c r="L326" s="322">
        <f t="shared" si="583"/>
        <v>0.1248805999774986</v>
      </c>
      <c r="M326" s="163">
        <f t="shared" si="583"/>
        <v>0.19696297938372867</v>
      </c>
      <c r="N326" s="163">
        <f t="shared" si="583"/>
        <v>0.14263460887233323</v>
      </c>
      <c r="O326" s="163">
        <f t="shared" si="583"/>
        <v>6.7769391360205558E-2</v>
      </c>
      <c r="P326" s="163">
        <f t="shared" si="583"/>
        <v>0.16306078486466236</v>
      </c>
      <c r="Q326" s="163">
        <f t="shared" si="583"/>
        <v>0.1215952007966289</v>
      </c>
      <c r="R326" s="163">
        <f t="shared" si="583"/>
        <v>0.15594926514998994</v>
      </c>
      <c r="S326" s="163">
        <f t="shared" si="583"/>
        <v>0.11746297036567156</v>
      </c>
      <c r="T326" s="163">
        <f t="shared" si="583"/>
        <v>0.10216068901820365</v>
      </c>
      <c r="U326" s="163">
        <f t="shared" si="583"/>
        <v>0.11848341232227488</v>
      </c>
      <c r="V326" s="163">
        <f t="shared" si="583"/>
        <v>0.15758567174195715</v>
      </c>
      <c r="W326" s="163">
        <f t="shared" ref="W326:X326" si="584">IFERROR(+(W69-W67+W53+W60)/W42,"-")</f>
        <v>-0.11770884824518042</v>
      </c>
      <c r="X326" s="163">
        <f t="shared" si="584"/>
        <v>0.21123729826658696</v>
      </c>
      <c r="Y326" s="163">
        <f t="shared" ref="Y326:AN326" si="585">IFERROR(+(Y69-Y67+Y53+Y60)/Y42,"-")</f>
        <v>8.5255634234921482E-2</v>
      </c>
      <c r="Z326" s="163">
        <f t="shared" si="585"/>
        <v>9.0222975238060721E-2</v>
      </c>
      <c r="AA326" s="163">
        <f t="shared" si="585"/>
        <v>0.11467059491693869</v>
      </c>
      <c r="AB326" s="163">
        <f t="shared" si="585"/>
        <v>0.11956045560747663</v>
      </c>
      <c r="AC326" s="163">
        <f t="shared" si="585"/>
        <v>0.11475480727650128</v>
      </c>
      <c r="AD326" s="163">
        <f t="shared" si="585"/>
        <v>8.3943865442162827E-2</v>
      </c>
      <c r="AE326" s="163">
        <f t="shared" si="585"/>
        <v>-8.5354171918326185E-2</v>
      </c>
      <c r="AF326" s="163">
        <f t="shared" si="585"/>
        <v>9.7024692709549568E-2</v>
      </c>
      <c r="AG326" s="322">
        <f t="shared" si="585"/>
        <v>0.10343943230107508</v>
      </c>
      <c r="AH326" s="322">
        <f t="shared" si="585"/>
        <v>9.1568211909324335E-2</v>
      </c>
      <c r="AI326" s="322">
        <f t="shared" si="585"/>
        <v>9.5335395139393972E-2</v>
      </c>
      <c r="AJ326" s="163">
        <f t="shared" si="585"/>
        <v>4.9479008721600215E-2</v>
      </c>
      <c r="AK326" s="163">
        <f t="shared" si="585"/>
        <v>4.4328758479255402E-2</v>
      </c>
      <c r="AL326" s="163">
        <f t="shared" si="585"/>
        <v>-0.23166666666666666</v>
      </c>
      <c r="AM326" s="322">
        <f t="shared" si="585"/>
        <v>2.6227541917589144E-2</v>
      </c>
      <c r="AN326" s="323">
        <f t="shared" si="585"/>
        <v>0.11385831531911775</v>
      </c>
      <c r="AQ326" s="322">
        <f>IFERROR(+(AQ69-AQ67+AQ53+AQ60)/AQ42,"-")</f>
        <v>0.1314272732627115</v>
      </c>
      <c r="AR326" s="322">
        <f>IFERROR(+(AR69-AR67+AR53+AR60)/AR42,"-")</f>
        <v>0.10343943230107509</v>
      </c>
      <c r="AS326" s="322">
        <f>IFERROR(+(AS69-AS67+AS53+AS60)/AS42,"-")</f>
        <v>9.1568211909324349E-2</v>
      </c>
      <c r="AT326" s="322">
        <f>IFERROR(+(AT69-AT67+AT53+AT60)/AT42,"-")</f>
        <v>9.5335395139393958E-2</v>
      </c>
      <c r="AU326" s="322">
        <f>IFERROR(+(AU69-AU67+AU53+AU60)/AU42,"-")</f>
        <v>2.6227541917589151E-2</v>
      </c>
      <c r="AV326" s="323">
        <f t="shared" ref="AV326" si="586">IFERROR(+(AV69-AV67+AV53+AV60)/AV42,"-")</f>
        <v>0.11385831531911775</v>
      </c>
      <c r="AX326" s="322">
        <f>IFERROR(+(AX69-AX67+AX53+AX60)/AX42,"-")</f>
        <v>0.13607360681837966</v>
      </c>
      <c r="AY326" s="322">
        <f>IFERROR(+(AY69-AY67+AY53+AY60)/AY42,"-")</f>
        <v>0.11914932920774933</v>
      </c>
      <c r="AZ326" s="322">
        <f>IFERROR(+(AZ69-AZ67+AZ53+AZ60)/AZ42,"-")</f>
        <v>8.9863789655021384E-2</v>
      </c>
      <c r="BA326" s="322">
        <f>IFERROR(+(BA69-BA67+BA53+BA60)/BA42,"-")</f>
        <v>0.1230651285046729</v>
      </c>
      <c r="BB326" s="322">
        <f>IFERROR(+(BB69-BB67+BB53+BB60)/BB42,"-")</f>
        <v>-0.22947888731135299</v>
      </c>
      <c r="BC326" s="323">
        <f t="shared" ref="BC326" si="587">IFERROR(+(BC69-BC67+BC53+BC60)/BC42,"-")</f>
        <v>0.1220250146730303</v>
      </c>
    </row>
    <row r="327" spans="1:55" s="204" customFormat="1">
      <c r="A327" s="341"/>
      <c r="B327" s="173" t="s">
        <v>47</v>
      </c>
      <c r="C327" s="308"/>
      <c r="D327" s="163">
        <f t="shared" ref="D327:V327" si="588">+D294</f>
        <v>0.17138934154143279</v>
      </c>
      <c r="E327" s="163">
        <f t="shared" si="588"/>
        <v>0.11273249568502493</v>
      </c>
      <c r="F327" s="163">
        <f t="shared" si="588"/>
        <v>7.4751688518077078E-2</v>
      </c>
      <c r="G327" s="163">
        <f t="shared" si="588"/>
        <v>0.11801360094476424</v>
      </c>
      <c r="H327" s="163">
        <f t="shared" si="588"/>
        <v>0.12242399716728211</v>
      </c>
      <c r="I327" s="163">
        <f t="shared" si="588"/>
        <v>0.10092027542995137</v>
      </c>
      <c r="J327" s="163">
        <f t="shared" si="588"/>
        <v>0.11104004805098744</v>
      </c>
      <c r="K327" s="163">
        <f t="shared" si="588"/>
        <v>0.11513769573155853</v>
      </c>
      <c r="L327" s="322">
        <f t="shared" si="588"/>
        <v>0.11194282012632546</v>
      </c>
      <c r="M327" s="163">
        <f t="shared" si="588"/>
        <v>0.15502844897657578</v>
      </c>
      <c r="N327" s="163">
        <f t="shared" si="588"/>
        <v>0.12488994243142566</v>
      </c>
      <c r="O327" s="163">
        <f t="shared" si="588"/>
        <v>4.8921850591996732E-2</v>
      </c>
      <c r="P327" s="163">
        <f t="shared" si="588"/>
        <v>0.1491992132621523</v>
      </c>
      <c r="Q327" s="163">
        <f t="shared" si="588"/>
        <v>9.672483514882145E-2</v>
      </c>
      <c r="R327" s="163">
        <f t="shared" si="588"/>
        <v>0.12124018522246829</v>
      </c>
      <c r="S327" s="163">
        <f t="shared" si="588"/>
        <v>9.9053400221438118E-2</v>
      </c>
      <c r="T327" s="163">
        <f t="shared" si="588"/>
        <v>0.10006779167481834</v>
      </c>
      <c r="U327" s="163">
        <f t="shared" si="588"/>
        <v>8.5549551725178863E-2</v>
      </c>
      <c r="V327" s="163">
        <f t="shared" si="588"/>
        <v>0.12134558114173064</v>
      </c>
      <c r="W327" s="163">
        <f t="shared" ref="W327:X327" si="589">+W294</f>
        <v>-0.16330944142362827</v>
      </c>
      <c r="X327" s="163">
        <f t="shared" si="589"/>
        <v>0.16114763897190676</v>
      </c>
      <c r="Y327" s="163">
        <f t="shared" ref="Y327:AN327" si="590">+Y294</f>
        <v>5.7926070877763219E-2</v>
      </c>
      <c r="Z327" s="163">
        <f t="shared" si="590"/>
        <v>8.7849163276585332E-2</v>
      </c>
      <c r="AA327" s="163">
        <f t="shared" si="590"/>
        <v>7.3246485872497394E-2</v>
      </c>
      <c r="AB327" s="163">
        <f t="shared" si="590"/>
        <v>0.1125876168224299</v>
      </c>
      <c r="AC327" s="163">
        <f t="shared" si="590"/>
        <v>0.10132037939285611</v>
      </c>
      <c r="AD327" s="163">
        <f t="shared" si="590"/>
        <v>7.519863791146425E-2</v>
      </c>
      <c r="AE327" s="163">
        <f t="shared" si="590"/>
        <v>-8.5555835644063521E-2</v>
      </c>
      <c r="AF327" s="163">
        <f t="shared" si="590"/>
        <v>7.9276453408632777E-2</v>
      </c>
      <c r="AG327" s="322">
        <f t="shared" si="590"/>
        <v>8.3878162408321105E-2</v>
      </c>
      <c r="AH327" s="322">
        <f t="shared" si="590"/>
        <v>8.2757591304437161E-2</v>
      </c>
      <c r="AI327" s="322">
        <f t="shared" si="590"/>
        <v>7.1948517776136686E-2</v>
      </c>
      <c r="AJ327" s="163">
        <f t="shared" si="590"/>
        <v>3.7379153070755344E-2</v>
      </c>
      <c r="AK327" s="163">
        <f t="shared" si="590"/>
        <v>3.1024872482515644E-3</v>
      </c>
      <c r="AL327" s="163">
        <f t="shared" si="590"/>
        <v>-0.290679012345679</v>
      </c>
      <c r="AM327" s="322">
        <f t="shared" si="590"/>
        <v>7.5614083310427543E-3</v>
      </c>
      <c r="AN327" s="323">
        <f t="shared" si="590"/>
        <v>9.8955965172040722E-2</v>
      </c>
      <c r="AQ327" s="322">
        <f>+AQ294</f>
        <v>0.11513769573155853</v>
      </c>
      <c r="AR327" s="322">
        <f>+AR294</f>
        <v>8.3878162408321091E-2</v>
      </c>
      <c r="AS327" s="322">
        <f>+AS294</f>
        <v>8.2757591304437175E-2</v>
      </c>
      <c r="AT327" s="322">
        <f>+AT294</f>
        <v>7.1948517776136672E-2</v>
      </c>
      <c r="AU327" s="322">
        <f>+AU294</f>
        <v>7.5614083310427578E-3</v>
      </c>
      <c r="AV327" s="323">
        <f t="shared" ref="AV327" si="591">+AV294</f>
        <v>9.8955965172040722E-2</v>
      </c>
      <c r="AX327" s="322">
        <f>+AX294</f>
        <v>0.1196553407815342</v>
      </c>
      <c r="AY327" s="322">
        <f>+AY294</f>
        <v>9.6544274696710217E-2</v>
      </c>
      <c r="AZ327" s="322">
        <f>+AZ294</f>
        <v>7.8985649006525827E-2</v>
      </c>
      <c r="BA327" s="322">
        <f>+BA294</f>
        <v>9.6122955607476634E-2</v>
      </c>
      <c r="BB327" s="322">
        <f>+BB294</f>
        <v>-0.24762055003417993</v>
      </c>
      <c r="BC327" s="323">
        <f t="shared" ref="BC327" si="592">+BC294</f>
        <v>0.10082305462917045</v>
      </c>
    </row>
    <row r="328" spans="1:55" s="204" customFormat="1">
      <c r="A328" s="341"/>
      <c r="B328" s="173" t="s">
        <v>46</v>
      </c>
      <c r="C328" s="308"/>
      <c r="D328" s="163">
        <f t="shared" ref="D328:V328" si="593">IFERROR(+D34/D42,"-")</f>
        <v>1.5088418130243224E-4</v>
      </c>
      <c r="E328" s="163">
        <f t="shared" si="593"/>
        <v>2.4996680788403277E-2</v>
      </c>
      <c r="F328" s="163">
        <f t="shared" si="593"/>
        <v>1.5610988137805778E-2</v>
      </c>
      <c r="G328" s="163">
        <f t="shared" si="593"/>
        <v>1.3988857621247287E-2</v>
      </c>
      <c r="H328" s="163">
        <f t="shared" si="593"/>
        <v>1.6667509737467754E-2</v>
      </c>
      <c r="I328" s="163">
        <f t="shared" si="593"/>
        <v>9.3883594948275303E-3</v>
      </c>
      <c r="J328" s="163">
        <f t="shared" si="593"/>
        <v>1.3620007897268768E-2</v>
      </c>
      <c r="K328" s="163">
        <f t="shared" si="593"/>
        <v>1.6289577531152975E-2</v>
      </c>
      <c r="L328" s="322">
        <f t="shared" si="593"/>
        <v>1.293777985117313E-2</v>
      </c>
      <c r="M328" s="163">
        <f t="shared" si="593"/>
        <v>4.1934530407152885E-2</v>
      </c>
      <c r="N328" s="163">
        <f t="shared" si="593"/>
        <v>1.7744666440907553E-2</v>
      </c>
      <c r="O328" s="163">
        <f t="shared" si="593"/>
        <v>1.8847540768208826E-2</v>
      </c>
      <c r="P328" s="163">
        <f t="shared" si="593"/>
        <v>1.3861571602510069E-2</v>
      </c>
      <c r="Q328" s="163">
        <f t="shared" si="593"/>
        <v>2.4870365647807448E-2</v>
      </c>
      <c r="R328" s="163">
        <f t="shared" si="593"/>
        <v>3.470907992752164E-2</v>
      </c>
      <c r="S328" s="163">
        <f t="shared" si="593"/>
        <v>1.8409570144233445E-2</v>
      </c>
      <c r="T328" s="163">
        <f t="shared" si="593"/>
        <v>2.092897343385307E-3</v>
      </c>
      <c r="U328" s="163">
        <f t="shared" si="593"/>
        <v>3.2933860597096028E-2</v>
      </c>
      <c r="V328" s="163">
        <f t="shared" si="593"/>
        <v>3.6240090600226503E-2</v>
      </c>
      <c r="W328" s="163">
        <f t="shared" ref="W328:X328" si="594">IFERROR(+W34/W42,"-")</f>
        <v>4.5600593178447849E-2</v>
      </c>
      <c r="X328" s="163">
        <f t="shared" si="594"/>
        <v>5.0089659294680212E-2</v>
      </c>
      <c r="Y328" s="163">
        <f t="shared" ref="Y328:AN328" si="595">IFERROR(+Y34/Y42,"-")</f>
        <v>2.7329563357158256E-2</v>
      </c>
      <c r="Z328" s="163">
        <f t="shared" si="595"/>
        <v>2.3738119614753876E-3</v>
      </c>
      <c r="AA328" s="163">
        <f t="shared" si="595"/>
        <v>4.1424109044441292E-2</v>
      </c>
      <c r="AB328" s="163">
        <f t="shared" si="595"/>
        <v>6.9728387850467293E-3</v>
      </c>
      <c r="AC328" s="163">
        <f t="shared" si="595"/>
        <v>1.343442788364517E-2</v>
      </c>
      <c r="AD328" s="163">
        <f t="shared" si="595"/>
        <v>8.745227530698587E-3</v>
      </c>
      <c r="AE328" s="163">
        <f t="shared" si="595"/>
        <v>2.0166372573733301E-4</v>
      </c>
      <c r="AF328" s="163">
        <f t="shared" si="595"/>
        <v>1.7748239300916787E-2</v>
      </c>
      <c r="AG328" s="322">
        <f t="shared" si="595"/>
        <v>1.9561269892754002E-2</v>
      </c>
      <c r="AH328" s="322">
        <f t="shared" si="595"/>
        <v>8.810620604887175E-3</v>
      </c>
      <c r="AI328" s="322">
        <f t="shared" si="595"/>
        <v>2.3386877363257282E-2</v>
      </c>
      <c r="AJ328" s="163">
        <f t="shared" si="595"/>
        <v>1.2099855650844867E-2</v>
      </c>
      <c r="AK328" s="163">
        <f t="shared" si="595"/>
        <v>4.1226271231003836E-2</v>
      </c>
      <c r="AL328" s="163">
        <f t="shared" si="595"/>
        <v>5.9012345679012347E-2</v>
      </c>
      <c r="AM328" s="322">
        <f t="shared" si="595"/>
        <v>1.8666133586546389E-2</v>
      </c>
      <c r="AN328" s="323">
        <f t="shared" si="595"/>
        <v>1.4902350147077035E-2</v>
      </c>
      <c r="AQ328" s="322">
        <f>IFERROR(+AQ34/AQ42,"-")</f>
        <v>1.6289577531152975E-2</v>
      </c>
      <c r="AR328" s="322">
        <f>IFERROR(+AR34/AR42,"-")</f>
        <v>1.9561269892754002E-2</v>
      </c>
      <c r="AS328" s="322">
        <f>IFERROR(+AS34/AS42,"-")</f>
        <v>8.8106206048871767E-3</v>
      </c>
      <c r="AT328" s="322">
        <f>IFERROR(+AT34/AT42,"-")</f>
        <v>2.3386877363257282E-2</v>
      </c>
      <c r="AU328" s="322">
        <f>IFERROR(+AU34/AU42,"-")</f>
        <v>1.8666133586546393E-2</v>
      </c>
      <c r="AV328" s="323">
        <f t="shared" ref="AV328" si="596">IFERROR(+AV34/AV42,"-")</f>
        <v>1.4902350147077035E-2</v>
      </c>
      <c r="AX328" s="322">
        <f>IFERROR(+AX34/AX42,"-")</f>
        <v>1.6418266036845458E-2</v>
      </c>
      <c r="AY328" s="322">
        <f>IFERROR(+AY34/AY42,"-")</f>
        <v>2.2605054511039113E-2</v>
      </c>
      <c r="AZ328" s="322">
        <f>IFERROR(+AZ34/AZ42,"-")</f>
        <v>1.0878140648495554E-2</v>
      </c>
      <c r="BA328" s="322">
        <f>IFERROR(+BA34/BA42,"-")</f>
        <v>2.6942172897196262E-2</v>
      </c>
      <c r="BB328" s="322">
        <f>IFERROR(+BB34/BB42,"-")</f>
        <v>5.0270810327601619E-2</v>
      </c>
      <c r="BC328" s="323">
        <f t="shared" ref="BC328" si="597">IFERROR(+BC34/BC42,"-")</f>
        <v>2.1201960043859849E-2</v>
      </c>
    </row>
    <row r="329" spans="1:55" s="204" customFormat="1">
      <c r="A329" s="341"/>
      <c r="B329" s="173" t="s">
        <v>45</v>
      </c>
      <c r="C329" s="308"/>
      <c r="D329" s="163">
        <f t="shared" ref="D329:V329" si="598">IFERROR(+D178/D170,"-")</f>
        <v>0.11424534941125805</v>
      </c>
      <c r="E329" s="163">
        <f t="shared" si="598"/>
        <v>0.13203359106211388</v>
      </c>
      <c r="F329" s="163">
        <f t="shared" si="598"/>
        <v>7.91519615364943E-2</v>
      </c>
      <c r="G329" s="163">
        <f t="shared" si="598"/>
        <v>0.16889017562374212</v>
      </c>
      <c r="H329" s="163">
        <f t="shared" si="598"/>
        <v>0.24429405347138008</v>
      </c>
      <c r="I329" s="163">
        <f t="shared" si="598"/>
        <v>0.15885797950219618</v>
      </c>
      <c r="J329" s="163">
        <f t="shared" si="598"/>
        <v>0.11816465127919279</v>
      </c>
      <c r="K329" s="163">
        <f t="shared" si="598"/>
        <v>0.13812781089844159</v>
      </c>
      <c r="L329" s="322">
        <f t="shared" si="598"/>
        <v>0.14806862458494954</v>
      </c>
      <c r="M329" s="163">
        <f t="shared" si="598"/>
        <v>0.15786489245076174</v>
      </c>
      <c r="N329" s="163">
        <f t="shared" si="598"/>
        <v>0.15722139621728157</v>
      </c>
      <c r="O329" s="163">
        <f t="shared" si="598"/>
        <v>3.9382689087864887E-2</v>
      </c>
      <c r="P329" s="163">
        <f t="shared" si="598"/>
        <v>0.13968273755726618</v>
      </c>
      <c r="Q329" s="163">
        <f t="shared" si="598"/>
        <v>7.6736652377240838E-2</v>
      </c>
      <c r="R329" s="163">
        <f t="shared" si="598"/>
        <v>9.013677682439894E-2</v>
      </c>
      <c r="S329" s="163">
        <f t="shared" si="598"/>
        <v>0.1482750330568578</v>
      </c>
      <c r="T329" s="163">
        <f t="shared" si="598"/>
        <v>0.10261755690117465</v>
      </c>
      <c r="U329" s="163">
        <f t="shared" si="598"/>
        <v>0.19298551736171699</v>
      </c>
      <c r="V329" s="163">
        <f t="shared" si="598"/>
        <v>0.31022907521487331</v>
      </c>
      <c r="W329" s="163">
        <f t="shared" ref="W329:X329" si="599">IFERROR(+W178/W170,"-")</f>
        <v>-0.69071069911162608</v>
      </c>
      <c r="X329" s="163">
        <f t="shared" si="599"/>
        <v>-3.3277870216306157E-3</v>
      </c>
      <c r="Y329" s="163">
        <f t="shared" ref="Y329:AN329" si="600">IFERROR(+Y178/Y170,"-")</f>
        <v>9.3807981383062358E-2</v>
      </c>
      <c r="Z329" s="163">
        <f t="shared" si="600"/>
        <v>6.6340254214939956E-2</v>
      </c>
      <c r="AA329" s="163">
        <f t="shared" si="600"/>
        <v>7.487347687315947E-2</v>
      </c>
      <c r="AB329" s="163">
        <f t="shared" si="600"/>
        <v>0.11614151666727518</v>
      </c>
      <c r="AC329" s="163">
        <f t="shared" si="600"/>
        <v>5.6112377775397466E-2</v>
      </c>
      <c r="AD329" s="163">
        <f t="shared" si="600"/>
        <v>4.2405551272166539E-2</v>
      </c>
      <c r="AE329" s="163">
        <f t="shared" si="600"/>
        <v>-0.16339597105824788</v>
      </c>
      <c r="AF329" s="163">
        <f t="shared" si="600"/>
        <v>6.1021072347348576E-2</v>
      </c>
      <c r="AG329" s="322">
        <f t="shared" si="600"/>
        <v>7.9827561822544441E-2</v>
      </c>
      <c r="AH329" s="322">
        <f t="shared" si="600"/>
        <v>6.0698751932563251E-2</v>
      </c>
      <c r="AI329" s="322">
        <f t="shared" si="600"/>
        <v>7.6529345901612214E-2</v>
      </c>
      <c r="AJ329" s="163">
        <f t="shared" si="600"/>
        <v>-5.1132826068434882E-2</v>
      </c>
      <c r="AK329" s="163">
        <f t="shared" si="600"/>
        <v>0.11988763509974766</v>
      </c>
      <c r="AL329" s="163">
        <f t="shared" si="600"/>
        <v>-1.4217758985200845E-2</v>
      </c>
      <c r="AM329" s="322">
        <f t="shared" si="600"/>
        <v>-2.8845854155195163E-2</v>
      </c>
      <c r="AN329" s="323">
        <f t="shared" si="600"/>
        <v>0.12038656819289174</v>
      </c>
      <c r="AQ329" s="322">
        <f>IFERROR(+AQ178/AQ170,"-")</f>
        <v>0.13812781089844159</v>
      </c>
      <c r="AR329" s="322">
        <f>IFERROR(+AR178/AR170,"-")</f>
        <v>7.9827561822544441E-2</v>
      </c>
      <c r="AS329" s="322">
        <f>IFERROR(+AS178/AS170,"-")</f>
        <v>6.0698751932563244E-2</v>
      </c>
      <c r="AT329" s="322">
        <f>IFERROR(+AT178/AT170,"-")</f>
        <v>7.6529345901612214E-2</v>
      </c>
      <c r="AU329" s="322">
        <f>IFERROR(+AU178/AU170,"-")</f>
        <v>-2.8845854155195163E-2</v>
      </c>
      <c r="AV329" s="323">
        <f t="shared" ref="AV329" si="601">IFERROR(+AV178/AV170,"-")</f>
        <v>0.12038656819289174</v>
      </c>
      <c r="AX329" s="322">
        <f>IFERROR(+AX178/AX170,"-")</f>
        <v>0.12976345791443897</v>
      </c>
      <c r="AY329" s="322">
        <f>IFERROR(+AY178/AY170,"-")</f>
        <v>0.12083387136113861</v>
      </c>
      <c r="AZ329" s="322">
        <f>IFERROR(+AZ178/AZ170,"-")</f>
        <v>5.6112377775397466E-2</v>
      </c>
      <c r="BA329" s="322">
        <f>IFERROR(+BA178/BA170,"-")</f>
        <v>0.14681373396493896</v>
      </c>
      <c r="BB329" s="322">
        <f>IFERROR(+BB178/BB170,"-")</f>
        <v>-1.2807694138932534E-2</v>
      </c>
      <c r="BC329" s="323">
        <f t="shared" ref="BC329" si="602">IFERROR(+BC178/BC170,"-")</f>
        <v>0.10261755690117465</v>
      </c>
    </row>
    <row r="330" spans="1:55" s="204" customFormat="1">
      <c r="A330" s="341"/>
      <c r="B330" s="173" t="s">
        <v>44</v>
      </c>
      <c r="C330" s="308"/>
      <c r="D330" s="163">
        <f t="shared" ref="D330:V330" si="603">IFERROR(+(D69-D67+D60)/D42,"-")</f>
        <v>0.1360170599714326</v>
      </c>
      <c r="E330" s="163">
        <f t="shared" si="603"/>
        <v>0.13705326429373213</v>
      </c>
      <c r="F330" s="163">
        <f t="shared" si="603"/>
        <v>8.8569158295022418E-2</v>
      </c>
      <c r="G330" s="163">
        <f t="shared" si="603"/>
        <v>0.13191395169672906</v>
      </c>
      <c r="H330" s="163">
        <f t="shared" si="603"/>
        <v>0.13436187971065811</v>
      </c>
      <c r="I330" s="163">
        <f t="shared" si="603"/>
        <v>0.11030863492477891</v>
      </c>
      <c r="J330" s="163">
        <f t="shared" si="603"/>
        <v>0.12437086019053552</v>
      </c>
      <c r="K330" s="163">
        <f t="shared" si="603"/>
        <v>0.1314272732627115</v>
      </c>
      <c r="L330" s="322">
        <f t="shared" si="603"/>
        <v>0.12120209937535528</v>
      </c>
      <c r="M330" s="163">
        <f t="shared" si="603"/>
        <v>0.19696297938372867</v>
      </c>
      <c r="N330" s="163">
        <f t="shared" si="603"/>
        <v>0.13366068405011852</v>
      </c>
      <c r="O330" s="163">
        <f t="shared" si="603"/>
        <v>4.8162693256638973E-2</v>
      </c>
      <c r="P330" s="163">
        <f t="shared" si="603"/>
        <v>0.15906465611438919</v>
      </c>
      <c r="Q330" s="163">
        <f t="shared" si="603"/>
        <v>0.1215952007966289</v>
      </c>
      <c r="R330" s="163">
        <f t="shared" si="603"/>
        <v>0.1356955908999396</v>
      </c>
      <c r="S330" s="163">
        <f t="shared" si="603"/>
        <v>0.11531600812176046</v>
      </c>
      <c r="T330" s="163">
        <f t="shared" si="603"/>
        <v>0.10074115864616841</v>
      </c>
      <c r="U330" s="163">
        <f t="shared" si="603"/>
        <v>0.11848341232227488</v>
      </c>
      <c r="V330" s="163">
        <f t="shared" si="603"/>
        <v>0.15758567174195715</v>
      </c>
      <c r="W330" s="163">
        <f t="shared" ref="W330:X330" si="604">IFERROR(+(W69-W67+W60)/W42,"-")</f>
        <v>-0.11770884824518042</v>
      </c>
      <c r="X330" s="163">
        <f t="shared" si="604"/>
        <v>0.21123729826658696</v>
      </c>
      <c r="Y330" s="163">
        <f t="shared" ref="Y330:AN330" si="605">IFERROR(+(Y69-Y67+Y60)/Y42,"-")</f>
        <v>8.5106382978723402E-2</v>
      </c>
      <c r="Z330" s="163">
        <f t="shared" si="605"/>
        <v>8.6635076242853645E-2</v>
      </c>
      <c r="AA330" s="163">
        <f t="shared" si="605"/>
        <v>9.8857021155757369E-2</v>
      </c>
      <c r="AB330" s="163">
        <f t="shared" si="605"/>
        <v>0.1184652453271028</v>
      </c>
      <c r="AC330" s="163">
        <f t="shared" si="605"/>
        <v>0.11475480727650128</v>
      </c>
      <c r="AD330" s="163">
        <f t="shared" si="605"/>
        <v>7.5456609225054178E-2</v>
      </c>
      <c r="AE330" s="163">
        <f t="shared" si="605"/>
        <v>-0.1002268716914545</v>
      </c>
      <c r="AF330" s="163">
        <f t="shared" si="605"/>
        <v>9.7024692709549568E-2</v>
      </c>
      <c r="AG330" s="322">
        <f t="shared" si="605"/>
        <v>9.8335490913996515E-2</v>
      </c>
      <c r="AH330" s="322">
        <f t="shared" si="605"/>
        <v>8.5131261931048738E-2</v>
      </c>
      <c r="AI330" s="322">
        <f t="shared" si="605"/>
        <v>8.6212736186917299E-2</v>
      </c>
      <c r="AJ330" s="163">
        <f t="shared" si="605"/>
        <v>4.7295576122951516E-2</v>
      </c>
      <c r="AK330" s="163">
        <f t="shared" si="605"/>
        <v>4.3487406005153287E-2</v>
      </c>
      <c r="AL330" s="163">
        <f t="shared" si="605"/>
        <v>-0.23475308641975309</v>
      </c>
      <c r="AM330" s="322">
        <f t="shared" si="605"/>
        <v>2.4098553187236062E-2</v>
      </c>
      <c r="AN330" s="323">
        <f t="shared" si="605"/>
        <v>0.10991896118996086</v>
      </c>
      <c r="AQ330" s="322">
        <f>IFERROR(+(AQ69-AQ67+AQ60)/AQ42,"-")</f>
        <v>0.1314272732627115</v>
      </c>
      <c r="AR330" s="322">
        <f>IFERROR(+(AR69-AR67+AR60)/AR42,"-")</f>
        <v>9.8335490913996501E-2</v>
      </c>
      <c r="AS330" s="322">
        <f>IFERROR(+(AS69-AS67+AS60)/AS42,"-")</f>
        <v>8.5131261931048738E-2</v>
      </c>
      <c r="AT330" s="322">
        <f>IFERROR(+(AT69-AT67+AT60)/AT42,"-")</f>
        <v>8.6212736186917285E-2</v>
      </c>
      <c r="AU330" s="322">
        <f>IFERROR(+(AU69-AU67+AU60)/AU42,"-")</f>
        <v>2.4098553187236065E-2</v>
      </c>
      <c r="AV330" s="323">
        <f t="shared" ref="AV330" si="606">IFERROR(+(AV69-AV67+AV60)/AV42,"-")</f>
        <v>0.10991896118996086</v>
      </c>
      <c r="AX330" s="322">
        <f>IFERROR(+(AX69-AX67+AX60)/AX42,"-")</f>
        <v>0.13581321616581829</v>
      </c>
      <c r="AY330" s="322">
        <f>IFERROR(+(AY69-AY67+AY60)/AY42,"-")</f>
        <v>0.11774100955942687</v>
      </c>
      <c r="AZ330" s="322">
        <f>IFERROR(+(AZ69-AZ67+AZ60)/AZ42,"-")</f>
        <v>8.8952800852592079E-2</v>
      </c>
      <c r="BA330" s="322">
        <f>IFERROR(+(BA69-BA67+BA60)/BA42,"-")</f>
        <v>0.12196991822429906</v>
      </c>
      <c r="BB330" s="322">
        <f>IFERROR(+(BB69-BB67+BB60)/BB42,"-")</f>
        <v>-0.23210811379292212</v>
      </c>
      <c r="BC330" s="323">
        <f t="shared" ref="BC330" si="607">IFERROR(+(BC69-BC67+BC60)/BC42,"-")</f>
        <v>0.12075107715966532</v>
      </c>
    </row>
    <row r="331" spans="1:55" s="204" customFormat="1">
      <c r="A331" s="341"/>
      <c r="B331" s="173" t="s">
        <v>43</v>
      </c>
      <c r="C331" s="308"/>
      <c r="D331" s="163">
        <f t="shared" ref="D331:V331" si="608">IFERROR(+D65/D357,"-")</f>
        <v>1.9484699906284379E-2</v>
      </c>
      <c r="E331" s="163">
        <f t="shared" si="608"/>
        <v>2.167388753497608E-2</v>
      </c>
      <c r="F331" s="163">
        <f t="shared" si="608"/>
        <v>5.2527849429644816E-3</v>
      </c>
      <c r="G331" s="163">
        <f t="shared" si="608"/>
        <v>1.6192186045002409E-2</v>
      </c>
      <c r="H331" s="163">
        <f t="shared" si="608"/>
        <v>1.4637951192229033E-2</v>
      </c>
      <c r="I331" s="163">
        <f t="shared" si="608"/>
        <v>1.9784099316644627E-2</v>
      </c>
      <c r="J331" s="163">
        <f t="shared" si="608"/>
        <v>3.0317736732421708E-2</v>
      </c>
      <c r="K331" s="163">
        <f t="shared" si="608"/>
        <v>1.5598058292765686E-2</v>
      </c>
      <c r="L331" s="322">
        <f t="shared" si="608"/>
        <v>1.624791880896163E-2</v>
      </c>
      <c r="M331" s="163">
        <f t="shared" si="608"/>
        <v>0.14045821833538391</v>
      </c>
      <c r="N331" s="163">
        <f t="shared" si="608"/>
        <v>2.6195949169449624E-2</v>
      </c>
      <c r="O331" s="163">
        <f t="shared" si="608"/>
        <v>-1.8100202722270489E-2</v>
      </c>
      <c r="P331" s="163">
        <f t="shared" si="608"/>
        <v>3.6902545003103665E-2</v>
      </c>
      <c r="Q331" s="163">
        <f t="shared" si="608"/>
        <v>1.869896871397211E-2</v>
      </c>
      <c r="R331" s="163">
        <f t="shared" si="608"/>
        <v>2.2873943674993992E-2</v>
      </c>
      <c r="S331" s="163">
        <f t="shared" si="608"/>
        <v>5.4665955888519926E-2</v>
      </c>
      <c r="T331" s="163">
        <f t="shared" si="608"/>
        <v>4.1307044818143625E-3</v>
      </c>
      <c r="U331" s="163">
        <f t="shared" si="608"/>
        <v>2.315785387064213E-2</v>
      </c>
      <c r="V331" s="163">
        <f t="shared" si="608"/>
        <v>0.1002525157351223</v>
      </c>
      <c r="W331" s="163">
        <f t="shared" ref="W331:X331" si="609">IFERROR(+W65/W357,"-")</f>
        <v>-0.130860853284468</v>
      </c>
      <c r="X331" s="163">
        <f t="shared" si="609"/>
        <v>0.17528838149601617</v>
      </c>
      <c r="Y331" s="163">
        <f t="shared" ref="Y331:AN331" si="610">IFERROR(+Y65/Y357,"-")</f>
        <v>1.9639783055365307E-2</v>
      </c>
      <c r="Z331" s="163">
        <f t="shared" si="610"/>
        <v>-5.0105270278117352E-4</v>
      </c>
      <c r="AA331" s="163">
        <f t="shared" si="610"/>
        <v>5.0827907599779757E-3</v>
      </c>
      <c r="AB331" s="163">
        <f t="shared" si="610"/>
        <v>1.9800159382087904E-2</v>
      </c>
      <c r="AC331" s="163">
        <f t="shared" si="610"/>
        <v>1.9128282333816696E-2</v>
      </c>
      <c r="AD331" s="163">
        <f t="shared" si="610"/>
        <v>-1.4558306860496919E-2</v>
      </c>
      <c r="AE331" s="163">
        <f t="shared" si="610"/>
        <v>-0.14645744174988112</v>
      </c>
      <c r="AF331" s="163">
        <f t="shared" si="610"/>
        <v>7.5630922475936309E-3</v>
      </c>
      <c r="AG331" s="322">
        <f t="shared" si="610"/>
        <v>1.0260857028535351E-2</v>
      </c>
      <c r="AH331" s="322">
        <f t="shared" si="610"/>
        <v>-1.7100167006312708E-3</v>
      </c>
      <c r="AI331" s="322">
        <f t="shared" si="610"/>
        <v>-1.7257464946369516E-3</v>
      </c>
      <c r="AJ331" s="163">
        <f t="shared" si="610"/>
        <v>-4.9636002647253472E-2</v>
      </c>
      <c r="AK331" s="163">
        <f t="shared" si="610"/>
        <v>-2.03802549737527E-2</v>
      </c>
      <c r="AL331" s="163">
        <f t="shared" si="610"/>
        <v>-0.20699883753557541</v>
      </c>
      <c r="AM331" s="322">
        <f t="shared" si="610"/>
        <v>-6.9533980227246397E-2</v>
      </c>
      <c r="AN331" s="323">
        <f t="shared" si="610"/>
        <v>1.2752368573357337E-2</v>
      </c>
      <c r="AQ331" s="322">
        <f>IFERROR(+AQ65/AQ357,"-")</f>
        <v>1.5598058292765686E-2</v>
      </c>
      <c r="AR331" s="322">
        <f>IFERROR(+AR65/AR357,"-")</f>
        <v>1.0260857028535349E-2</v>
      </c>
      <c r="AS331" s="322">
        <f>IFERROR(+AS65/AS357,"-")</f>
        <v>-1.7100167006312706E-3</v>
      </c>
      <c r="AT331" s="322">
        <f>IFERROR(+AT65/AT357,"-")</f>
        <v>-1.7257464946369514E-3</v>
      </c>
      <c r="AU331" s="322">
        <f>IFERROR(+AU65/AU357,"-")</f>
        <v>-6.9533980227246397E-2</v>
      </c>
      <c r="AV331" s="323">
        <f t="shared" ref="AV331" si="611">IFERROR(+AV65/AV357,"-")</f>
        <v>1.2752368573357337E-2</v>
      </c>
      <c r="AX331" s="322">
        <f>IFERROR(+AX65/AX357,"-")</f>
        <v>1.4910403097129758E-2</v>
      </c>
      <c r="AY331" s="322">
        <f>IFERROR(+AY65/AY357,"-")</f>
        <v>2.1896193449741103E-2</v>
      </c>
      <c r="AZ331" s="322">
        <f>IFERROR(+AZ65/AZ357,"-")</f>
        <v>2.8315787914440322E-3</v>
      </c>
      <c r="BA331" s="322">
        <f>IFERROR(+BA65/BA357,"-")</f>
        <v>3.2727134508820845E-2</v>
      </c>
      <c r="BB331" s="322">
        <f>IFERROR(+BB65/BB357,"-")</f>
        <v>-0.20699883753557541</v>
      </c>
      <c r="BC331" s="323">
        <f t="shared" ref="BC331" si="612">IFERROR(+BC65/BC357,"-")</f>
        <v>1.5996999754290222E-2</v>
      </c>
    </row>
    <row r="332" spans="1:55" s="204" customFormat="1">
      <c r="A332" s="341"/>
      <c r="B332" s="173" t="s">
        <v>42</v>
      </c>
      <c r="C332" s="308"/>
      <c r="D332" s="163">
        <f t="shared" ref="D332:V332" si="613">IFERROR(+D65/D127,"-")</f>
        <v>4.2565438501753532E-2</v>
      </c>
      <c r="E332" s="163">
        <f t="shared" si="613"/>
        <v>2.4535254261100575E-2</v>
      </c>
      <c r="F332" s="163">
        <f t="shared" si="613"/>
        <v>6.2110965763305772E-3</v>
      </c>
      <c r="G332" s="163">
        <f t="shared" si="613"/>
        <v>1.9422759082051898E-2</v>
      </c>
      <c r="H332" s="163">
        <f t="shared" si="613"/>
        <v>1.7099214408287284E-2</v>
      </c>
      <c r="I332" s="163">
        <f t="shared" si="613"/>
        <v>2.2384488524983488E-2</v>
      </c>
      <c r="J332" s="163">
        <f t="shared" si="613"/>
        <v>3.6155653150852826E-2</v>
      </c>
      <c r="K332" s="163">
        <f t="shared" si="613"/>
        <v>1.7282851804820785E-2</v>
      </c>
      <c r="L332" s="322">
        <f t="shared" si="613"/>
        <v>1.9606006828565292E-2</v>
      </c>
      <c r="M332" s="163">
        <f t="shared" si="613"/>
        <v>0.15142498655673059</v>
      </c>
      <c r="N332" s="163">
        <f t="shared" si="613"/>
        <v>3.074730197515781E-2</v>
      </c>
      <c r="O332" s="163">
        <f t="shared" si="613"/>
        <v>-2.3802043167385489E-2</v>
      </c>
      <c r="P332" s="163">
        <f t="shared" si="613"/>
        <v>4.0054573935892471E-2</v>
      </c>
      <c r="Q332" s="163">
        <f t="shared" si="613"/>
        <v>2.1635252304684289E-2</v>
      </c>
      <c r="R332" s="163">
        <f t="shared" si="613"/>
        <v>2.9741296403154451E-2</v>
      </c>
      <c r="S332" s="163">
        <f t="shared" si="613"/>
        <v>8.4332661722616276E-2</v>
      </c>
      <c r="T332" s="163">
        <f t="shared" si="613"/>
        <v>4.8394822741616092E-3</v>
      </c>
      <c r="U332" s="163">
        <f t="shared" si="613"/>
        <v>2.6521719799030723E-2</v>
      </c>
      <c r="V332" s="163">
        <f t="shared" si="613"/>
        <v>0.17177914110429449</v>
      </c>
      <c r="W332" s="163">
        <f t="shared" ref="W332:X332" si="614">IFERROR(+W65/W127,"-")</f>
        <v>-0.16199023620494107</v>
      </c>
      <c r="X332" s="163">
        <f t="shared" si="614"/>
        <v>0.21099341540223304</v>
      </c>
      <c r="Y332" s="163">
        <f t="shared" ref="Y332:AN332" si="615">IFERROR(+Y65/Y127,"-")</f>
        <v>2.2898951094228862E-2</v>
      </c>
      <c r="Z332" s="163">
        <f t="shared" si="615"/>
        <v>-7.738376116143297E-4</v>
      </c>
      <c r="AA332" s="163">
        <f t="shared" si="615"/>
        <v>6.6927807522758126E-3</v>
      </c>
      <c r="AB332" s="163">
        <f t="shared" si="615"/>
        <v>2.2022226767573466E-2</v>
      </c>
      <c r="AC332" s="163">
        <f t="shared" si="615"/>
        <v>2.0132988548208348E-2</v>
      </c>
      <c r="AD332" s="163">
        <f t="shared" si="615"/>
        <v>-2.1787041118317488E-2</v>
      </c>
      <c r="AE332" s="163">
        <f t="shared" si="615"/>
        <v>-0.32998186912806987</v>
      </c>
      <c r="AF332" s="163">
        <f t="shared" si="615"/>
        <v>8.4857098317001785E-3</v>
      </c>
      <c r="AG332" s="322">
        <f t="shared" si="615"/>
        <v>1.2912417021911983E-2</v>
      </c>
      <c r="AH332" s="322">
        <f t="shared" si="615"/>
        <v>-2.2275951523871435E-3</v>
      </c>
      <c r="AI332" s="322">
        <f t="shared" si="615"/>
        <v>-2.2405125019461674E-3</v>
      </c>
      <c r="AJ332" s="163">
        <f t="shared" si="615"/>
        <v>-5.757956448911223E-2</v>
      </c>
      <c r="AK332" s="163">
        <f t="shared" si="615"/>
        <v>-2.3213747362074162E-2</v>
      </c>
      <c r="AL332" s="163">
        <f t="shared" si="615"/>
        <v>-0.24302320109181608</v>
      </c>
      <c r="AM332" s="322">
        <f t="shared" si="615"/>
        <v>-8.0602628546381325E-2</v>
      </c>
      <c r="AN332" s="323">
        <f t="shared" si="615"/>
        <v>1.5502881954152663E-2</v>
      </c>
      <c r="AQ332" s="322">
        <f>IFERROR(+AQ65/AQ127,"-")</f>
        <v>1.7282851804820785E-2</v>
      </c>
      <c r="AR332" s="322">
        <f>IFERROR(+AR65/AR127,"-")</f>
        <v>1.2912417021911983E-2</v>
      </c>
      <c r="AS332" s="322">
        <f>IFERROR(+AS65/AS127,"-")</f>
        <v>-2.2275951523871435E-3</v>
      </c>
      <c r="AT332" s="322">
        <f>IFERROR(+AT65/AT127,"-")</f>
        <v>-2.2405125019461674E-3</v>
      </c>
      <c r="AU332" s="322">
        <f>IFERROR(+AU65/AU127,"-")</f>
        <v>-8.0602628546381339E-2</v>
      </c>
      <c r="AV332" s="323">
        <f t="shared" ref="AV332" si="616">IFERROR(+AV65/AV127,"-")</f>
        <v>1.5502881954152663E-2</v>
      </c>
      <c r="AX332" s="322">
        <f>IFERROR(+AX65/AX127,"-")</f>
        <v>1.6692925929451624E-2</v>
      </c>
      <c r="AY332" s="322">
        <f>IFERROR(+AY65/AY127,"-")</f>
        <v>2.6035530297779934E-2</v>
      </c>
      <c r="AZ332" s="322">
        <f>IFERROR(+AZ65/AZ127,"-")</f>
        <v>2.8580872202671435E-3</v>
      </c>
      <c r="BA332" s="322">
        <f>IFERROR(+BA65/BA127,"-")</f>
        <v>4.1180882252676076E-2</v>
      </c>
      <c r="BB332" s="322">
        <f>IFERROR(+BB65/BB127,"-")</f>
        <v>-0.24302320109181608</v>
      </c>
      <c r="BC332" s="323">
        <f t="shared" ref="BC332" si="617">IFERROR(+BC65/BC127,"-")</f>
        <v>2.0835789721908742E-2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18">IFERROR(+D266/D280,"-")</f>
        <v>16.125659978880677</v>
      </c>
      <c r="E338" s="161">
        <f t="shared" si="618"/>
        <v>15.649769585253456</v>
      </c>
      <c r="F338" s="161">
        <f t="shared" si="618"/>
        <v>16.821401077752117</v>
      </c>
      <c r="G338" s="161">
        <f t="shared" si="618"/>
        <v>15.595238095238095</v>
      </c>
      <c r="H338" s="161">
        <f t="shared" si="618"/>
        <v>18.527086383601755</v>
      </c>
      <c r="I338" s="161">
        <f t="shared" si="618"/>
        <v>17.013358778625953</v>
      </c>
      <c r="J338" s="161">
        <f t="shared" si="618"/>
        <v>15.113475177304965</v>
      </c>
      <c r="K338" s="161">
        <f t="shared" si="618"/>
        <v>17.429480381760339</v>
      </c>
      <c r="L338" s="347">
        <f t="shared" si="618"/>
        <v>16.488996929375638</v>
      </c>
      <c r="M338" s="161">
        <f t="shared" si="618"/>
        <v>50.470588235294116</v>
      </c>
      <c r="N338" s="161">
        <f t="shared" si="618"/>
        <v>21.588235294117649</v>
      </c>
      <c r="O338" s="161">
        <f t="shared" si="618"/>
        <v>13.49890590809628</v>
      </c>
      <c r="P338" s="161">
        <f t="shared" si="618"/>
        <v>15.2</v>
      </c>
      <c r="Q338" s="161">
        <f t="shared" si="618"/>
        <v>18.184210526315791</v>
      </c>
      <c r="R338" s="161">
        <f t="shared" si="618"/>
        <v>24.1</v>
      </c>
      <c r="S338" s="161">
        <f t="shared" si="618"/>
        <v>27.171052631578949</v>
      </c>
      <c r="T338" s="161">
        <f t="shared" si="618"/>
        <v>15.314393939393939</v>
      </c>
      <c r="U338" s="161">
        <f t="shared" si="618"/>
        <v>25.6</v>
      </c>
      <c r="V338" s="161">
        <f t="shared" si="618"/>
        <v>46</v>
      </c>
      <c r="W338" s="161">
        <f t="shared" ref="W338:X338" si="619">IFERROR(+W266/W280,"-")</f>
        <v>12.654135338345865</v>
      </c>
      <c r="X338" s="161">
        <f t="shared" si="619"/>
        <v>28.913043478260871</v>
      </c>
      <c r="Y338" s="161">
        <f t="shared" ref="Y338:AN338" si="620">IFERROR(+Y266/Y280,"-")</f>
        <v>61.048611111111114</v>
      </c>
      <c r="Z338" s="161">
        <f t="shared" si="620"/>
        <v>16.324013157894736</v>
      </c>
      <c r="AA338" s="161">
        <f t="shared" si="620"/>
        <v>21.955719557195572</v>
      </c>
      <c r="AB338" s="161">
        <f t="shared" si="620"/>
        <v>16.543352601156069</v>
      </c>
      <c r="AC338" s="161">
        <f t="shared" si="620"/>
        <v>23.62962962962963</v>
      </c>
      <c r="AD338" s="161">
        <f t="shared" si="620"/>
        <v>22.073529411764707</v>
      </c>
      <c r="AE338" s="161">
        <f t="shared" si="620"/>
        <v>14.595238095238095</v>
      </c>
      <c r="AF338" s="161">
        <f t="shared" si="620"/>
        <v>20.272727272727273</v>
      </c>
      <c r="AG338" s="347">
        <f t="shared" si="620"/>
        <v>21.125</v>
      </c>
      <c r="AH338" s="347">
        <f t="shared" si="620"/>
        <v>17.480891719745223</v>
      </c>
      <c r="AI338" s="347">
        <f t="shared" si="620"/>
        <v>20.192622950819672</v>
      </c>
      <c r="AJ338" s="161">
        <f t="shared" si="620"/>
        <v>41.748068006182379</v>
      </c>
      <c r="AK338" s="161">
        <f t="shared" si="620"/>
        <v>19.8125</v>
      </c>
      <c r="AL338" s="161">
        <f t="shared" si="620"/>
        <v>24.673267326732674</v>
      </c>
      <c r="AM338" s="347">
        <f t="shared" si="620"/>
        <v>37.209715639810426</v>
      </c>
      <c r="AN338" s="348">
        <f t="shared" si="620"/>
        <v>19.387841153020545</v>
      </c>
      <c r="AQ338" s="347">
        <f>IFERROR(+AQ266/AQ280,"-")</f>
        <v>17.429480381760339</v>
      </c>
      <c r="AR338" s="347">
        <f>IFERROR(+AR266/AR280,"-")</f>
        <v>21.125000000000004</v>
      </c>
      <c r="AS338" s="347">
        <f>IFERROR(+AS266/AS280,"-")</f>
        <v>17.480891719745223</v>
      </c>
      <c r="AT338" s="347">
        <f>IFERROR(+AT266/AT280,"-")</f>
        <v>20.192622950819672</v>
      </c>
      <c r="AU338" s="347">
        <f>IFERROR(+AU266/AU280,"-")</f>
        <v>37.209715639810433</v>
      </c>
      <c r="AV338" s="348">
        <f t="shared" ref="AV338" si="621">IFERROR(+AV266/AV280,"-")</f>
        <v>19.387841153020545</v>
      </c>
      <c r="AX338" s="347">
        <f>IFERROR(+AX266/AX280,"-")</f>
        <v>16.776190476190475</v>
      </c>
      <c r="AY338" s="347">
        <f>IFERROR(+AY266/AY280,"-")</f>
        <v>24.180473372781066</v>
      </c>
      <c r="AZ338" s="347">
        <f>IFERROR(+AZ266/AZ280,"-")</f>
        <v>17.575498575498575</v>
      </c>
      <c r="BA338" s="347">
        <f>IFERROR(+BA266/BA280,"-")</f>
        <v>22.02</v>
      </c>
      <c r="BB338" s="347">
        <f>IFERROR(+BB266/BB280,"-")</f>
        <v>24.673267326732674</v>
      </c>
      <c r="BC338" s="348">
        <f t="shared" ref="BC338" si="622">IFERROR(+BC266/BC280,"-")</f>
        <v>20.552995391705068</v>
      </c>
    </row>
    <row r="339" spans="1:55" s="204" customFormat="1">
      <c r="A339" s="287"/>
      <c r="B339" s="173"/>
      <c r="C339" s="308" t="s">
        <v>38</v>
      </c>
      <c r="D339" s="161">
        <f t="shared" ref="D339:V339" si="623">IFERROR(+D266/D283,"-")</f>
        <v>8.6130851663846588</v>
      </c>
      <c r="E339" s="161">
        <f t="shared" si="623"/>
        <v>5.5490196078431371</v>
      </c>
      <c r="F339" s="161">
        <f t="shared" si="623"/>
        <v>6.9900831733845168</v>
      </c>
      <c r="G339" s="161">
        <f t="shared" si="623"/>
        <v>7.106417359187442</v>
      </c>
      <c r="H339" s="161">
        <f t="shared" si="623"/>
        <v>7.3956750438340153</v>
      </c>
      <c r="I339" s="161">
        <f t="shared" si="623"/>
        <v>5.3915935893559119</v>
      </c>
      <c r="J339" s="161">
        <f t="shared" si="623"/>
        <v>6.3498212157330158</v>
      </c>
      <c r="K339" s="161">
        <f t="shared" si="623"/>
        <v>8.6459758022093638</v>
      </c>
      <c r="L339" s="347">
        <f t="shared" si="623"/>
        <v>6.9890455531453366</v>
      </c>
      <c r="M339" s="161">
        <f t="shared" si="623"/>
        <v>21.316770186335404</v>
      </c>
      <c r="N339" s="161">
        <f t="shared" si="623"/>
        <v>10.194444444444445</v>
      </c>
      <c r="O339" s="161">
        <f t="shared" si="623"/>
        <v>7.4146634615384617</v>
      </c>
      <c r="P339" s="161">
        <f t="shared" si="623"/>
        <v>9.0681818181818183</v>
      </c>
      <c r="Q339" s="161">
        <f t="shared" si="623"/>
        <v>8.408185840707965</v>
      </c>
      <c r="R339" s="161">
        <f t="shared" si="623"/>
        <v>12.910714285714286</v>
      </c>
      <c r="S339" s="161">
        <f t="shared" si="623"/>
        <v>16.196078431372548</v>
      </c>
      <c r="T339" s="161">
        <f t="shared" si="623"/>
        <v>8.7321814254859618</v>
      </c>
      <c r="U339" s="161">
        <f t="shared" si="623"/>
        <v>14.717770034843205</v>
      </c>
      <c r="V339" s="161">
        <f t="shared" si="623"/>
        <v>25.716535433070867</v>
      </c>
      <c r="W339" s="161">
        <f t="shared" ref="W339:X339" si="624">IFERROR(+W266/W283,"-")</f>
        <v>7.9763033175355451</v>
      </c>
      <c r="X339" s="161">
        <f t="shared" si="624"/>
        <v>20.78125</v>
      </c>
      <c r="Y339" s="161">
        <f t="shared" ref="Y339:AN339" si="625">IFERROR(+Y266/Y283,"-")</f>
        <v>17.339250493096646</v>
      </c>
      <c r="Z339" s="161">
        <f t="shared" si="625"/>
        <v>9.3017806935332707</v>
      </c>
      <c r="AA339" s="161">
        <f t="shared" si="625"/>
        <v>10.917431192660551</v>
      </c>
      <c r="AB339" s="161">
        <f t="shared" si="625"/>
        <v>9.4768211920529808</v>
      </c>
      <c r="AC339" s="161">
        <f t="shared" si="625"/>
        <v>12.76</v>
      </c>
      <c r="AD339" s="161">
        <f t="shared" si="625"/>
        <v>12.336986301369864</v>
      </c>
      <c r="AE339" s="161">
        <f t="shared" si="625"/>
        <v>8.4746543778801851</v>
      </c>
      <c r="AF339" s="161">
        <f t="shared" si="625"/>
        <v>13.433734939759036</v>
      </c>
      <c r="AG339" s="347">
        <f t="shared" si="625"/>
        <v>11.232504548211036</v>
      </c>
      <c r="AH339" s="347">
        <f t="shared" si="625"/>
        <v>9.7524429967426709</v>
      </c>
      <c r="AI339" s="347">
        <f t="shared" si="625"/>
        <v>11.159682899207247</v>
      </c>
      <c r="AJ339" s="161">
        <f t="shared" si="625"/>
        <v>19.993338267949667</v>
      </c>
      <c r="AK339" s="161">
        <f t="shared" si="625"/>
        <v>7.8595041322314048</v>
      </c>
      <c r="AL339" s="161">
        <f t="shared" si="625"/>
        <v>13.115789473684211</v>
      </c>
      <c r="AM339" s="347">
        <f t="shared" si="625"/>
        <v>17.613572630398206</v>
      </c>
      <c r="AN339" s="348">
        <f t="shared" si="625"/>
        <v>8.883483209217367</v>
      </c>
      <c r="AQ339" s="347">
        <f>IFERROR(+AQ266/AQ283,"-")</f>
        <v>8.6459758022093638</v>
      </c>
      <c r="AR339" s="347">
        <f>IFERROR(+AR266/AR283,"-")</f>
        <v>11.232504548211038</v>
      </c>
      <c r="AS339" s="347">
        <f>IFERROR(+AS266/AS283,"-")</f>
        <v>9.7524429967426709</v>
      </c>
      <c r="AT339" s="347">
        <f>IFERROR(+AT266/AT283,"-")</f>
        <v>11.159682899207247</v>
      </c>
      <c r="AU339" s="347">
        <f>IFERROR(+AU266/AU283,"-")</f>
        <v>17.613572630398206</v>
      </c>
      <c r="AV339" s="348">
        <f t="shared" ref="AV339" si="626">IFERROR(+AV266/AV283,"-")</f>
        <v>8.883483209217367</v>
      </c>
      <c r="AX339" s="347">
        <f>IFERROR(+AX266/AX283,"-")</f>
        <v>8.6301034295046275</v>
      </c>
      <c r="AY339" s="347">
        <f>IFERROR(+AY266/AY283,"-")</f>
        <v>12.458841463414634</v>
      </c>
      <c r="AZ339" s="347">
        <f>IFERROR(+AZ266/AZ283,"-")</f>
        <v>9.4907692307692315</v>
      </c>
      <c r="BA339" s="347">
        <f>IFERROR(+BA266/BA283,"-")</f>
        <v>11.796428571428571</v>
      </c>
      <c r="BB339" s="347">
        <f>IFERROR(+BB266/BB283,"-")</f>
        <v>10.297520661157025</v>
      </c>
      <c r="BC339" s="348">
        <f t="shared" ref="BC339" si="627">IFERROR(+BC266/BC283,"-")</f>
        <v>9.6328293736501074</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28">IFERROR(+(D281+D282)/D280,"-")</f>
        <v>0.87222808870116153</v>
      </c>
      <c r="E341" s="167">
        <f t="shared" si="628"/>
        <v>1.8202764976958525</v>
      </c>
      <c r="F341" s="167">
        <f t="shared" si="628"/>
        <v>1.4064665127020786</v>
      </c>
      <c r="G341" s="167">
        <f t="shared" si="628"/>
        <v>1.1945288753799392</v>
      </c>
      <c r="H341" s="167">
        <f t="shared" si="628"/>
        <v>1.5051244509516837</v>
      </c>
      <c r="I341" s="167">
        <f t="shared" si="628"/>
        <v>2.1555343511450382</v>
      </c>
      <c r="J341" s="167">
        <f t="shared" si="628"/>
        <v>1.3801418439716313</v>
      </c>
      <c r="K341" s="167">
        <f t="shared" si="628"/>
        <v>1.0159066808059385</v>
      </c>
      <c r="L341" s="351">
        <f t="shared" si="628"/>
        <v>1.3592630501535312</v>
      </c>
      <c r="M341" s="167">
        <f t="shared" si="628"/>
        <v>1.3676470588235294</v>
      </c>
      <c r="N341" s="167">
        <f t="shared" si="628"/>
        <v>1.1176470588235294</v>
      </c>
      <c r="O341" s="167">
        <f t="shared" si="628"/>
        <v>0.8205689277899344</v>
      </c>
      <c r="P341" s="167">
        <f t="shared" si="628"/>
        <v>0.67619047619047623</v>
      </c>
      <c r="Q341" s="167">
        <f t="shared" si="628"/>
        <v>1.1626794258373205</v>
      </c>
      <c r="R341" s="167">
        <f t="shared" si="628"/>
        <v>0.8666666666666667</v>
      </c>
      <c r="S341" s="167">
        <f t="shared" si="628"/>
        <v>0.67763157894736847</v>
      </c>
      <c r="T341" s="167">
        <f t="shared" si="628"/>
        <v>0.75378787878787878</v>
      </c>
      <c r="U341" s="167">
        <f t="shared" si="628"/>
        <v>0.73939393939393938</v>
      </c>
      <c r="V341" s="167">
        <f t="shared" si="628"/>
        <v>0.78873239436619713</v>
      </c>
      <c r="W341" s="167">
        <f t="shared" ref="W341:X341" si="629">IFERROR(+(W281+W282)/W280,"-")</f>
        <v>0.5864661654135338</v>
      </c>
      <c r="X341" s="167">
        <f t="shared" si="629"/>
        <v>0.39130434782608697</v>
      </c>
      <c r="Y341" s="167">
        <f t="shared" ref="Y341:AN341" si="630">IFERROR(+(Y281+Y282)/Y280,"-")</f>
        <v>2.5208333333333335</v>
      </c>
      <c r="Z341" s="167">
        <f t="shared" si="630"/>
        <v>0.75493421052631582</v>
      </c>
      <c r="AA341" s="167">
        <f t="shared" si="630"/>
        <v>1.0110701107011071</v>
      </c>
      <c r="AB341" s="167">
        <f t="shared" si="630"/>
        <v>0.74566473988439308</v>
      </c>
      <c r="AC341" s="167">
        <f t="shared" si="630"/>
        <v>0.85185185185185186</v>
      </c>
      <c r="AD341" s="167">
        <f t="shared" si="630"/>
        <v>0.78921568627450978</v>
      </c>
      <c r="AE341" s="167">
        <f t="shared" si="630"/>
        <v>0.72222222222222221</v>
      </c>
      <c r="AF341" s="167">
        <f t="shared" si="630"/>
        <v>0.50909090909090904</v>
      </c>
      <c r="AG341" s="351">
        <f t="shared" si="630"/>
        <v>0.88070255474452552</v>
      </c>
      <c r="AH341" s="351">
        <f t="shared" si="630"/>
        <v>0.7924628450106157</v>
      </c>
      <c r="AI341" s="351">
        <f t="shared" si="630"/>
        <v>0.80942622950819676</v>
      </c>
      <c r="AJ341" s="167">
        <f t="shared" si="630"/>
        <v>1.0880989180834622</v>
      </c>
      <c r="AK341" s="167">
        <f t="shared" si="630"/>
        <v>1.5208333333333333</v>
      </c>
      <c r="AL341" s="167">
        <f t="shared" si="630"/>
        <v>0.88118811881188119</v>
      </c>
      <c r="AM341" s="351">
        <f t="shared" si="630"/>
        <v>1.1125592417061612</v>
      </c>
      <c r="AN341" s="352">
        <f t="shared" si="630"/>
        <v>1.1824593682919351</v>
      </c>
      <c r="AQ341" s="351">
        <f>IFERROR(+(AQ281+AQ282)/AQ280,"-")</f>
        <v>1.0159066808059385</v>
      </c>
      <c r="AR341" s="351">
        <f>IFERROR(+(AR281+AR282)/AR280,"-")</f>
        <v>0.88070255474452563</v>
      </c>
      <c r="AS341" s="351">
        <f>IFERROR(+(AS281+AS282)/AS280,"-")</f>
        <v>0.7924628450106157</v>
      </c>
      <c r="AT341" s="351">
        <f>IFERROR(+(AT281+AT282)/AT280,"-")</f>
        <v>0.80942622950819687</v>
      </c>
      <c r="AU341" s="351">
        <f>IFERROR(+(AU281+AU282)/AU280,"-")</f>
        <v>1.1125592417061612</v>
      </c>
      <c r="AV341" s="352">
        <f t="shared" ref="AV341" si="631">IFERROR(+(AV281+AV282)/AV280,"-")</f>
        <v>1.1824593682919351</v>
      </c>
      <c r="AX341" s="351">
        <f>IFERROR(+(AX281+AX282)/AX280,"-")</f>
        <v>1.0788359788359789</v>
      </c>
      <c r="AY341" s="351">
        <f>IFERROR(+(AY281+AY282)/AY280,"-")</f>
        <v>0.80473372781065089</v>
      </c>
      <c r="AZ341" s="351">
        <f>IFERROR(+(AZ281+AZ282)/AZ280,"-")</f>
        <v>0.84330484330484334</v>
      </c>
      <c r="BA341" s="351">
        <f>IFERROR(+(BA281+BA282)/BA280,"-")</f>
        <v>0.81333333333333335</v>
      </c>
      <c r="BB341" s="351">
        <f>IFERROR(+(BB281+BB282)/BB280,"-")</f>
        <v>1.4158415841584158</v>
      </c>
      <c r="BC341" s="352">
        <f t="shared" ref="BC341" si="632">IFERROR(+(BC281+BC282)/BC280,"-")</f>
        <v>0.90783410138248843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33">IFERROR(+(D274+D275)/D266,"-")</f>
        <v>1.5171239604479079</v>
      </c>
      <c r="E343" s="161">
        <f t="shared" si="633"/>
        <v>1.2567726737338045</v>
      </c>
      <c r="F343" s="161">
        <f t="shared" si="633"/>
        <v>1.0708892041554162E-2</v>
      </c>
      <c r="G343" s="161">
        <f t="shared" si="633"/>
        <v>0</v>
      </c>
      <c r="H343" s="161">
        <f t="shared" si="633"/>
        <v>1.4580369843527738</v>
      </c>
      <c r="I343" s="161">
        <f t="shared" si="633"/>
        <v>1.1946158160403815</v>
      </c>
      <c r="J343" s="161">
        <f t="shared" si="633"/>
        <v>1.6357578601595495</v>
      </c>
      <c r="K343" s="161">
        <f t="shared" si="633"/>
        <v>1.5947919201752252</v>
      </c>
      <c r="L343" s="347">
        <f t="shared" si="633"/>
        <v>0.86175297568242837</v>
      </c>
      <c r="M343" s="161">
        <f t="shared" si="633"/>
        <v>0</v>
      </c>
      <c r="N343" s="161">
        <f t="shared" si="633"/>
        <v>9.4795640326975477</v>
      </c>
      <c r="O343" s="161">
        <f t="shared" si="633"/>
        <v>4.0272329388879884</v>
      </c>
      <c r="P343" s="161">
        <f t="shared" si="633"/>
        <v>3.8856516290726817</v>
      </c>
      <c r="Q343" s="161">
        <f t="shared" si="633"/>
        <v>4.1706354427049073</v>
      </c>
      <c r="R343" s="161">
        <f t="shared" si="633"/>
        <v>0</v>
      </c>
      <c r="S343" s="161">
        <f t="shared" si="633"/>
        <v>5.5200968523002425</v>
      </c>
      <c r="T343" s="161">
        <f t="shared" si="633"/>
        <v>3.5023497402918626</v>
      </c>
      <c r="U343" s="161">
        <f t="shared" si="633"/>
        <v>3.6590909090909092</v>
      </c>
      <c r="V343" s="161">
        <f t="shared" si="633"/>
        <v>5.1824862216778937</v>
      </c>
      <c r="W343" s="161">
        <f t="shared" ref="W343:X343" si="634">IFERROR(+(W274+W275)/W266,"-")</f>
        <v>7.0398098633392747</v>
      </c>
      <c r="X343" s="161">
        <f t="shared" si="634"/>
        <v>10.367669172932331</v>
      </c>
      <c r="Y343" s="161">
        <f t="shared" ref="Y343:AN343" si="635">IFERROR(+(Y274+Y275)/Y266,"-")</f>
        <v>3.3881242179501765</v>
      </c>
      <c r="Z343" s="161">
        <f t="shared" si="635"/>
        <v>2.4068513853904281</v>
      </c>
      <c r="AA343" s="161">
        <f t="shared" si="635"/>
        <v>3.6063865546218485</v>
      </c>
      <c r="AB343" s="161">
        <f t="shared" si="635"/>
        <v>3.3738644304682039</v>
      </c>
      <c r="AC343" s="161">
        <f t="shared" si="635"/>
        <v>3.7454786592717628</v>
      </c>
      <c r="AD343" s="161">
        <f t="shared" si="635"/>
        <v>2.7430601821008218</v>
      </c>
      <c r="AE343" s="161">
        <f t="shared" si="635"/>
        <v>5.3545405111473627</v>
      </c>
      <c r="AF343" s="161">
        <f t="shared" si="635"/>
        <v>0</v>
      </c>
      <c r="AG343" s="347">
        <f t="shared" si="635"/>
        <v>3.5987453029844945</v>
      </c>
      <c r="AH343" s="347">
        <f t="shared" si="635"/>
        <v>3.2279407299447378</v>
      </c>
      <c r="AI343" s="347">
        <f t="shared" si="635"/>
        <v>3.6287801907854678</v>
      </c>
      <c r="AJ343" s="161">
        <f t="shared" si="635"/>
        <v>9.9959275850579387E-4</v>
      </c>
      <c r="AK343" s="161">
        <f t="shared" si="635"/>
        <v>1.0651945320715037</v>
      </c>
      <c r="AL343" s="161">
        <f t="shared" si="635"/>
        <v>3.2728731942215088</v>
      </c>
      <c r="AM343" s="347">
        <f t="shared" si="635"/>
        <v>0.32507562490049358</v>
      </c>
      <c r="AN343" s="348">
        <f t="shared" si="635"/>
        <v>1.7974139464995353</v>
      </c>
      <c r="AQ343" s="347">
        <f>IFERROR(+(AQ274+AQ275)/AQ266,"-")</f>
        <v>1.5947919201752252</v>
      </c>
      <c r="AR343" s="347">
        <f>IFERROR(+(AR274+AR275)/AR266,"-")</f>
        <v>3.598745302984494</v>
      </c>
      <c r="AS343" s="347">
        <f>IFERROR(+(AS274+AS275)/AS266,"-")</f>
        <v>3.2279407299447378</v>
      </c>
      <c r="AT343" s="347">
        <f>IFERROR(+(AT274+AT275)/AT266,"-")</f>
        <v>3.6287801907854678</v>
      </c>
      <c r="AU343" s="347">
        <f>IFERROR(+(AU274+AU275)/AU266,"-")</f>
        <v>0.32507562490049352</v>
      </c>
      <c r="AV343" s="348">
        <f t="shared" ref="AV343" si="636">IFERROR(+(AV274+AV275)/AV266,"-")</f>
        <v>1.7974139464995353</v>
      </c>
      <c r="AX343" s="347">
        <f>IFERROR(+(AX274+AX275)/AX266,"-")</f>
        <v>0.95114643454126846</v>
      </c>
      <c r="AY343" s="347">
        <f>IFERROR(+(AY274+AY275)/AY266,"-")</f>
        <v>3.2525388474244465</v>
      </c>
      <c r="AZ343" s="347">
        <f>IFERROR(+(AZ274+AZ275)/AZ266,"-")</f>
        <v>2.1729615821040689</v>
      </c>
      <c r="BA343" s="347">
        <f>IFERROR(+(BA274+BA275)/BA266,"-")</f>
        <v>3.9897063275809872</v>
      </c>
      <c r="BB343" s="347">
        <f>IFERROR(+(BB274+BB275)/BB266,"-")</f>
        <v>0.8238362760834671</v>
      </c>
      <c r="BC343" s="348">
        <f t="shared" ref="BC343" si="637">IFERROR(+(BC274+BC275)/BC266,"-")</f>
        <v>3.2087443946188339</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38">IFERROR(+D134/(D88+D110+D119),"-")</f>
        <v>0.45775870264984314</v>
      </c>
      <c r="E347" s="168">
        <f t="shared" si="638"/>
        <v>0.88337733549959385</v>
      </c>
      <c r="F347" s="168">
        <f t="shared" si="638"/>
        <v>0.84570975163740714</v>
      </c>
      <c r="G347" s="168">
        <f t="shared" si="638"/>
        <v>0.83367028949674404</v>
      </c>
      <c r="H347" s="168">
        <f t="shared" si="638"/>
        <v>0.85605986583422344</v>
      </c>
      <c r="I347" s="168">
        <f t="shared" si="638"/>
        <v>0.88383075157439717</v>
      </c>
      <c r="J347" s="168">
        <f t="shared" si="638"/>
        <v>0.83853378629135855</v>
      </c>
      <c r="K347" s="168">
        <f t="shared" si="638"/>
        <v>0.90251646365531235</v>
      </c>
      <c r="L347" s="320">
        <f t="shared" si="638"/>
        <v>0.82872135419362347</v>
      </c>
      <c r="M347" s="168">
        <f t="shared" si="638"/>
        <v>0.92757623117081767</v>
      </c>
      <c r="N347" s="168">
        <f t="shared" si="638"/>
        <v>0.85197553888190136</v>
      </c>
      <c r="O347" s="168">
        <f t="shared" si="638"/>
        <v>0.76044743701129458</v>
      </c>
      <c r="P347" s="168">
        <f t="shared" si="638"/>
        <v>0.9213066418373681</v>
      </c>
      <c r="Q347" s="168">
        <f t="shared" si="638"/>
        <v>0.86428244286864919</v>
      </c>
      <c r="R347" s="168">
        <f t="shared" si="638"/>
        <v>0.76909706170602266</v>
      </c>
      <c r="S347" s="168">
        <f t="shared" si="638"/>
        <v>0.64821644606968942</v>
      </c>
      <c r="T347" s="168">
        <f t="shared" si="638"/>
        <v>0.85354264109376554</v>
      </c>
      <c r="U347" s="168">
        <f t="shared" si="638"/>
        <v>0.87316561844863727</v>
      </c>
      <c r="V347" s="168">
        <f t="shared" si="638"/>
        <v>0.58361285945803343</v>
      </c>
      <c r="W347" s="168">
        <f t="shared" ref="W347:X347" si="639">IFERROR(+W134/(W88+W110+W119),"-")</f>
        <v>0.80783173325897306</v>
      </c>
      <c r="X347" s="168">
        <f t="shared" si="639"/>
        <v>0.83077654893566422</v>
      </c>
      <c r="Y347" s="168">
        <f t="shared" ref="Y347:AN347" si="640">IFERROR(+Y134/(Y88+Y110+Y119),"-")</f>
        <v>0.85767173241026973</v>
      </c>
      <c r="Z347" s="168">
        <f t="shared" si="640"/>
        <v>0.64749132008209986</v>
      </c>
      <c r="AA347" s="168">
        <f t="shared" si="640"/>
        <v>0.75944081738984981</v>
      </c>
      <c r="AB347" s="168">
        <f t="shared" si="640"/>
        <v>0.89909887819530432</v>
      </c>
      <c r="AC347" s="168">
        <f t="shared" si="640"/>
        <v>0.95009651885581281</v>
      </c>
      <c r="AD347" s="168">
        <f t="shared" si="640"/>
        <v>0.66820945448425306</v>
      </c>
      <c r="AE347" s="168">
        <f t="shared" si="640"/>
        <v>0.44383481473353087</v>
      </c>
      <c r="AF347" s="168">
        <f t="shared" si="640"/>
        <v>0.89126995942873855</v>
      </c>
      <c r="AG347" s="320">
        <f t="shared" si="640"/>
        <v>0.79464996654986497</v>
      </c>
      <c r="AH347" s="320">
        <f t="shared" si="640"/>
        <v>0.76765164973861177</v>
      </c>
      <c r="AI347" s="320">
        <f t="shared" si="640"/>
        <v>0.77024518546602128</v>
      </c>
      <c r="AJ347" s="168">
        <f t="shared" si="640"/>
        <v>0.86204199506648216</v>
      </c>
      <c r="AK347" s="168">
        <f t="shared" si="640"/>
        <v>0.87793903568750276</v>
      </c>
      <c r="AL347" s="168">
        <f t="shared" si="640"/>
        <v>0.85176574337595701</v>
      </c>
      <c r="AM347" s="320">
        <f t="shared" si="640"/>
        <v>0.86267633551471978</v>
      </c>
      <c r="AN347" s="321">
        <f t="shared" si="640"/>
        <v>0.82258033833248378</v>
      </c>
      <c r="AQ347" s="320">
        <f>IFERROR(+AQ134/(AQ88+AQ110+AQ119),"-")</f>
        <v>0.90251646365531235</v>
      </c>
      <c r="AR347" s="320">
        <f>IFERROR(+AR134/(AR88+AR110+AR119),"-")</f>
        <v>0.79464996654986486</v>
      </c>
      <c r="AS347" s="320">
        <f>IFERROR(+AS134/(AS88+AS110+AS119),"-")</f>
        <v>0.76765164973861166</v>
      </c>
      <c r="AT347" s="320">
        <f>IFERROR(+AT134/(AT88+AT110+AT119),"-")</f>
        <v>0.77024518546602116</v>
      </c>
      <c r="AU347" s="320">
        <f>IFERROR(+AU134/(AU88+AU110+AU119),"-")</f>
        <v>0.86267633551471989</v>
      </c>
      <c r="AV347" s="321">
        <f t="shared" ref="AV347" si="641">IFERROR(+AV134/(AV88+AV110+AV119),"-")</f>
        <v>0.82258033833248378</v>
      </c>
      <c r="AX347" s="320">
        <f>IFERROR(+AX134/(AX88+AX110+AX119),"-")</f>
        <v>0.89321687283252538</v>
      </c>
      <c r="AY347" s="320">
        <f>IFERROR(+AY134/(AY88+AY110+AY119),"-")</f>
        <v>0.84101200164946144</v>
      </c>
      <c r="AZ347" s="320">
        <f>IFERROR(+AZ134/(AZ88+AZ110+AZ119),"-")</f>
        <v>0.99072511551252329</v>
      </c>
      <c r="BA347" s="320">
        <f>IFERROR(+BA134/(BA88+BA110+BA119),"-")</f>
        <v>0.79471669178952864</v>
      </c>
      <c r="BB347" s="320">
        <f>IFERROR(+BB134/(BB88+BB110+BB119),"-")</f>
        <v>0.85176574337595701</v>
      </c>
      <c r="BC347" s="321">
        <f t="shared" ref="BC347" si="642">IFERROR(+BC134/(BC88+BC110+BC119),"-")</f>
        <v>0.76776546355089426</v>
      </c>
    </row>
    <row r="348" spans="1:55" s="204" customFormat="1">
      <c r="A348" s="287"/>
      <c r="B348" s="173" t="s">
        <v>31</v>
      </c>
      <c r="C348" s="308"/>
      <c r="D348" s="168">
        <f t="shared" ref="D348:V348" si="643">IFERROR(+(D91+D96+D122)/(D88+D110+D119),"-")</f>
        <v>0.26559550165020984</v>
      </c>
      <c r="E348" s="168">
        <f t="shared" si="643"/>
        <v>0</v>
      </c>
      <c r="F348" s="168">
        <f t="shared" si="643"/>
        <v>1.1665903538733246E-2</v>
      </c>
      <c r="G348" s="168">
        <f t="shared" si="643"/>
        <v>0</v>
      </c>
      <c r="H348" s="168">
        <f t="shared" si="643"/>
        <v>6.0984443912842787E-2</v>
      </c>
      <c r="I348" s="168">
        <f t="shared" si="643"/>
        <v>8.9762485945483039E-3</v>
      </c>
      <c r="J348" s="168">
        <f t="shared" si="643"/>
        <v>2.8180222101687174E-2</v>
      </c>
      <c r="K348" s="168">
        <f t="shared" si="643"/>
        <v>0</v>
      </c>
      <c r="L348" s="320">
        <f t="shared" si="643"/>
        <v>3.3036152653826249E-2</v>
      </c>
      <c r="M348" s="168">
        <f t="shared" si="643"/>
        <v>0</v>
      </c>
      <c r="N348" s="168">
        <f t="shared" si="643"/>
        <v>7.5790432406644404E-2</v>
      </c>
      <c r="O348" s="168">
        <f t="shared" si="643"/>
        <v>0.12977845351867942</v>
      </c>
      <c r="P348" s="168">
        <f t="shared" si="643"/>
        <v>1.564245810055866E-2</v>
      </c>
      <c r="Q348" s="168">
        <f t="shared" si="643"/>
        <v>0</v>
      </c>
      <c r="R348" s="168">
        <f t="shared" si="643"/>
        <v>0</v>
      </c>
      <c r="S348" s="168">
        <f t="shared" si="643"/>
        <v>0.19272828038796738</v>
      </c>
      <c r="T348" s="168">
        <f t="shared" si="643"/>
        <v>6.0490935632665152E-2</v>
      </c>
      <c r="U348" s="168">
        <f t="shared" si="643"/>
        <v>0</v>
      </c>
      <c r="V348" s="168">
        <f t="shared" si="643"/>
        <v>0</v>
      </c>
      <c r="W348" s="168">
        <f t="shared" ref="W348:X348" si="644">IFERROR(+(W91+W96+W122)/(W88+W110+W119),"-")</f>
        <v>0</v>
      </c>
      <c r="X348" s="168">
        <f t="shared" si="644"/>
        <v>0</v>
      </c>
      <c r="Y348" s="168">
        <f t="shared" ref="Y348:AN348" si="645">IFERROR(+(Y91+Y96+Y122)/(Y88+Y110+Y119),"-")</f>
        <v>0</v>
      </c>
      <c r="Z348" s="168">
        <f t="shared" si="645"/>
        <v>0.15059019683825603</v>
      </c>
      <c r="AA348" s="168">
        <f t="shared" si="645"/>
        <v>4.7140034855491456E-3</v>
      </c>
      <c r="AB348" s="168">
        <f t="shared" si="645"/>
        <v>0</v>
      </c>
      <c r="AC348" s="168">
        <f t="shared" si="645"/>
        <v>0</v>
      </c>
      <c r="AD348" s="168">
        <f t="shared" si="645"/>
        <v>0.13127721793280459</v>
      </c>
      <c r="AE348" s="168">
        <f t="shared" si="645"/>
        <v>0.41032956582171987</v>
      </c>
      <c r="AF348" s="168">
        <f t="shared" si="645"/>
        <v>0</v>
      </c>
      <c r="AG348" s="320">
        <f t="shared" si="645"/>
        <v>5.9774525490205364E-2</v>
      </c>
      <c r="AH348" s="320">
        <f t="shared" si="645"/>
        <v>0.10082979264301822</v>
      </c>
      <c r="AI348" s="320">
        <f t="shared" si="645"/>
        <v>6.1804804986120607E-2</v>
      </c>
      <c r="AJ348" s="168">
        <f t="shared" si="645"/>
        <v>5.8076271841989907E-2</v>
      </c>
      <c r="AK348" s="168">
        <f t="shared" si="645"/>
        <v>5.6905906744893911E-3</v>
      </c>
      <c r="AL348" s="168">
        <f t="shared" si="645"/>
        <v>0</v>
      </c>
      <c r="AM348" s="320">
        <f t="shared" si="645"/>
        <v>4.1997279874117943E-2</v>
      </c>
      <c r="AN348" s="321">
        <f t="shared" si="645"/>
        <v>3.8793304826566677E-2</v>
      </c>
      <c r="AQ348" s="320">
        <f>IFERROR(+(AQ91+AQ96+AQ122)/(AQ88+AQ110+AQ119),"-")</f>
        <v>0</v>
      </c>
      <c r="AR348" s="320">
        <f>IFERROR(+(AR91+AR96+AR122)/(AR88+AR110+AR119),"-")</f>
        <v>5.9774525490205357E-2</v>
      </c>
      <c r="AS348" s="320">
        <f>IFERROR(+(AS91+AS96+AS122)/(AS88+AS110+AS119),"-")</f>
        <v>0.10082979264301821</v>
      </c>
      <c r="AT348" s="320">
        <f>IFERROR(+(AT91+AT96+AT122)/(AT88+AT110+AT119),"-")</f>
        <v>6.1804804986120586E-2</v>
      </c>
      <c r="AU348" s="320">
        <f>IFERROR(+(AU91+AU96+AU122)/(AU88+AU110+AU119),"-")</f>
        <v>4.199727987411795E-2</v>
      </c>
      <c r="AV348" s="321">
        <f t="shared" ref="AV348" si="646">IFERROR(+(AV91+AV96+AV122)/(AV88+AV110+AV119),"-")</f>
        <v>3.879330482656667E-2</v>
      </c>
      <c r="AX348" s="320">
        <f>IFERROR(+(AX91+AX96+AX122)/(AX88+AX110+AX119),"-")</f>
        <v>1.3466649198169972E-2</v>
      </c>
      <c r="AY348" s="320">
        <f>IFERROR(+(AY91+AY96+AY122)/(AY88+AY110+AY119),"-")</f>
        <v>0</v>
      </c>
      <c r="AZ348" s="320">
        <f>IFERROR(+(AZ91+AZ96+AZ122)/(AZ88+AZ110+AZ119),"-")</f>
        <v>4.1154204679729085E-2</v>
      </c>
      <c r="BA348" s="320">
        <f>IFERROR(+(BA91+BA96+BA122)/(BA88+BA110+BA119),"-")</f>
        <v>0</v>
      </c>
      <c r="BB348" s="320">
        <f>IFERROR(+(BB91+BB96+BB122)/(BB88+BB110+BB119),"-")</f>
        <v>4.810197618952179E-3</v>
      </c>
      <c r="BC348" s="321">
        <f t="shared" ref="BC348" si="647">IFERROR(+(BC91+BC96+BC122)/(BC88+BC110+BC119),"-")</f>
        <v>0</v>
      </c>
    </row>
    <row r="349" spans="1:55" s="204" customFormat="1">
      <c r="A349" s="287"/>
      <c r="B349" s="173" t="s">
        <v>30</v>
      </c>
      <c r="C349" s="308"/>
      <c r="D349" s="169">
        <f t="shared" ref="D349:K349" si="648">IF(D65&lt;0.00001,"Loss",+IF(D365&gt;+D96+D97+D122+D123, "No net debt",(+D96+D97+D122+D123-D365)/D65))</f>
        <v>19.949951205911056</v>
      </c>
      <c r="E349" s="169" t="str">
        <f t="shared" si="648"/>
        <v>No net debt</v>
      </c>
      <c r="F349" s="169" t="str">
        <f t="shared" si="648"/>
        <v>No net debt</v>
      </c>
      <c r="G349" s="169" t="str">
        <f t="shared" si="648"/>
        <v>No net debt</v>
      </c>
      <c r="H349" s="169">
        <f t="shared" si="648"/>
        <v>1.296121532972724</v>
      </c>
      <c r="I349" s="169" t="str">
        <f t="shared" si="648"/>
        <v>No net debt</v>
      </c>
      <c r="J349" s="169" t="str">
        <f t="shared" si="648"/>
        <v>No net debt</v>
      </c>
      <c r="K349" s="169" t="str">
        <f t="shared" si="648"/>
        <v>No net debt</v>
      </c>
      <c r="L349" s="324"/>
      <c r="M349" s="169" t="str">
        <f t="shared" ref="M349:V349" si="649">IF(M65&lt;0.00001,"Loss",+IF(M365&gt;+M96+M97+M122+M123, "No net debt",(+M96+M97+M122+M123-M365)/M65))</f>
        <v>No net debt</v>
      </c>
      <c r="N349" s="169" t="str">
        <f t="shared" si="649"/>
        <v>No net debt</v>
      </c>
      <c r="O349" s="169" t="str">
        <f t="shared" si="649"/>
        <v>Loss</v>
      </c>
      <c r="P349" s="169" t="str">
        <f t="shared" si="649"/>
        <v>No net debt</v>
      </c>
      <c r="Q349" s="169" t="str">
        <f t="shared" si="649"/>
        <v>No net debt</v>
      </c>
      <c r="R349" s="169" t="str">
        <f t="shared" si="649"/>
        <v>No net debt</v>
      </c>
      <c r="S349" s="169" t="str">
        <f t="shared" si="649"/>
        <v>No net debt</v>
      </c>
      <c r="T349" s="169">
        <f t="shared" si="649"/>
        <v>13.704421768707482</v>
      </c>
      <c r="U349" s="169" t="str">
        <f t="shared" si="649"/>
        <v>No net debt</v>
      </c>
      <c r="V349" s="169" t="str">
        <f t="shared" si="649"/>
        <v>No net debt</v>
      </c>
      <c r="W349" s="169" t="str">
        <f t="shared" ref="W349:X349" si="650">IF(W65&lt;0.00001,"Loss",+IF(W365&gt;+W96+W97+W122+W123, "No net debt",(+W96+W97+W122+W123-W365)/W65))</f>
        <v>Loss</v>
      </c>
      <c r="X349" s="169" t="str">
        <f t="shared" si="650"/>
        <v>No net debt</v>
      </c>
      <c r="Y349" s="169" t="str">
        <f t="shared" ref="Y349:AF349" si="651">IF(Y65&lt;0.00001,"Loss",+IF(Y365&gt;+Y96+Y97+Y122+Y123, "No net debt",(+Y96+Y97+Y122+Y123-Y365)/Y65))</f>
        <v>No net debt</v>
      </c>
      <c r="Z349" s="169" t="str">
        <f t="shared" si="651"/>
        <v>Loss</v>
      </c>
      <c r="AA349" s="169" t="str">
        <f t="shared" si="651"/>
        <v>No net debt</v>
      </c>
      <c r="AB349" s="169" t="str">
        <f t="shared" si="651"/>
        <v>No net debt</v>
      </c>
      <c r="AC349" s="169" t="str">
        <f t="shared" si="651"/>
        <v>No net debt</v>
      </c>
      <c r="AD349" s="169" t="str">
        <f t="shared" si="651"/>
        <v>Loss</v>
      </c>
      <c r="AE349" s="169" t="str">
        <f t="shared" si="651"/>
        <v>Loss</v>
      </c>
      <c r="AF349" s="169" t="str">
        <f t="shared" si="651"/>
        <v>No net debt</v>
      </c>
      <c r="AG349" s="324"/>
      <c r="AH349" s="324"/>
      <c r="AI349" s="324"/>
      <c r="AJ349" s="169" t="str">
        <f>IF(AJ65&lt;0.00001,"Loss",+IF(AJ365&gt;+AJ96+AJ97+AJ122+AJ123, "No net debt",(+AJ96+AJ97+AJ122+AJ123-AJ365)/AJ65))</f>
        <v>Loss</v>
      </c>
      <c r="AK349" s="169" t="str">
        <f>IF(AK65&lt;0.00001,"Loss",+IF(AK365&gt;+AK96+AK97+AK122+AK123, "No net debt",(+AK96+AK97+AK122+AK123-AK365)/AK65))</f>
        <v>Loss</v>
      </c>
      <c r="AL349" s="169" t="str">
        <f>IF(AL65&lt;0.00001,"Loss",+IF(AL365&gt;+AL96+AL97+AL122+AL123, "No net debt",(+AL96+AL97+AL122+AL123-AL365)/AL65))</f>
        <v>Loss</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52">IFERROR(+D53/D63,"-")</f>
        <v>3.6852677989094987E-2</v>
      </c>
      <c r="E350" s="168">
        <f t="shared" si="652"/>
        <v>7.0878001240365026E-4</v>
      </c>
      <c r="F350" s="168">
        <f t="shared" si="652"/>
        <v>1.812518999902491E-3</v>
      </c>
      <c r="G350" s="168">
        <f t="shared" si="652"/>
        <v>9.1268602790207473E-5</v>
      </c>
      <c r="H350" s="168">
        <f t="shared" si="652"/>
        <v>4.9470637721493538E-3</v>
      </c>
      <c r="I350" s="168">
        <f t="shared" si="652"/>
        <v>0</v>
      </c>
      <c r="J350" s="168">
        <f t="shared" si="652"/>
        <v>3.0353796851377302E-4</v>
      </c>
      <c r="K350" s="168">
        <f t="shared" si="652"/>
        <v>0</v>
      </c>
      <c r="L350" s="320">
        <f t="shared" si="652"/>
        <v>3.8018852925180225E-3</v>
      </c>
      <c r="M350" s="168">
        <f t="shared" si="652"/>
        <v>0</v>
      </c>
      <c r="N350" s="168">
        <f t="shared" si="652"/>
        <v>9.3566838500105925E-3</v>
      </c>
      <c r="O350" s="168">
        <f t="shared" si="652"/>
        <v>1.8916292237700184E-2</v>
      </c>
      <c r="P350" s="168">
        <f t="shared" si="652"/>
        <v>4.3165952854685866E-3</v>
      </c>
      <c r="Q350" s="168">
        <f t="shared" si="652"/>
        <v>0</v>
      </c>
      <c r="R350" s="168">
        <f t="shared" si="652"/>
        <v>2.1315365708958388E-2</v>
      </c>
      <c r="S350" s="168">
        <f t="shared" si="652"/>
        <v>2.2835511007426846E-3</v>
      </c>
      <c r="T350" s="168">
        <f t="shared" si="652"/>
        <v>1.4290883607165597E-3</v>
      </c>
      <c r="U350" s="168">
        <f t="shared" si="652"/>
        <v>0</v>
      </c>
      <c r="V350" s="168">
        <f t="shared" si="652"/>
        <v>0</v>
      </c>
      <c r="W350" s="168">
        <f t="shared" ref="W350:X350" si="653">IFERROR(+W53/W63,"-")</f>
        <v>0</v>
      </c>
      <c r="X350" s="168">
        <f t="shared" si="653"/>
        <v>0</v>
      </c>
      <c r="Y350" s="168">
        <f t="shared" ref="Y350:AN350" si="654">IFERROR(+Y53/Y63,"-")</f>
        <v>1.5192437542201217E-4</v>
      </c>
      <c r="Z350" s="168">
        <f t="shared" si="654"/>
        <v>3.5851704313974017E-3</v>
      </c>
      <c r="AA350" s="168">
        <f t="shared" si="654"/>
        <v>1.5982062780269059E-2</v>
      </c>
      <c r="AB350" s="168">
        <f t="shared" si="654"/>
        <v>1.1216630524190532E-3</v>
      </c>
      <c r="AC350" s="168">
        <f t="shared" si="654"/>
        <v>0</v>
      </c>
      <c r="AD350" s="168">
        <f t="shared" si="654"/>
        <v>8.3384022708840235E-3</v>
      </c>
      <c r="AE350" s="168">
        <f t="shared" si="654"/>
        <v>1.2374680145979278E-2</v>
      </c>
      <c r="AF350" s="168">
        <f t="shared" si="654"/>
        <v>0</v>
      </c>
      <c r="AG350" s="320">
        <f t="shared" si="654"/>
        <v>5.184716507188685E-3</v>
      </c>
      <c r="AH350" s="320">
        <f t="shared" si="654"/>
        <v>6.419280500621921E-3</v>
      </c>
      <c r="AI350" s="320">
        <f t="shared" si="654"/>
        <v>9.0958412684352709E-3</v>
      </c>
      <c r="AJ350" s="168">
        <f t="shared" si="654"/>
        <v>2.1095439283223853E-3</v>
      </c>
      <c r="AK350" s="168">
        <f t="shared" si="654"/>
        <v>8.2139740233071515E-4</v>
      </c>
      <c r="AL350" s="168">
        <f t="shared" si="654"/>
        <v>2.3403856955626287E-3</v>
      </c>
      <c r="AM350" s="320">
        <f t="shared" si="654"/>
        <v>2.0142224912055072E-3</v>
      </c>
      <c r="AN350" s="321">
        <f t="shared" si="654"/>
        <v>4.0324749841973463E-3</v>
      </c>
      <c r="AQ350" s="320">
        <f>IFERROR(+AQ53/AQ63,"-")</f>
        <v>0</v>
      </c>
      <c r="AR350" s="320">
        <f>IFERROR(+AR53/AR63,"-")</f>
        <v>5.184716507188685E-3</v>
      </c>
      <c r="AS350" s="320">
        <f>IFERROR(+AS53/AS63,"-")</f>
        <v>6.4192805006219201E-3</v>
      </c>
      <c r="AT350" s="320">
        <f>IFERROR(+AT53/AT63,"-")</f>
        <v>9.0958412684352709E-3</v>
      </c>
      <c r="AU350" s="320">
        <f>IFERROR(+AU53/AU63,"-")</f>
        <v>2.0142224912055072E-3</v>
      </c>
      <c r="AV350" s="321">
        <f t="shared" ref="AV350" si="655">IFERROR(+AV53/AV63,"-")</f>
        <v>4.0324749841973463E-3</v>
      </c>
      <c r="AX350" s="320">
        <f>IFERROR(+AX53/AX63,"-")</f>
        <v>2.7041556538350827E-4</v>
      </c>
      <c r="AY350" s="320">
        <f>IFERROR(+AY53/AY63,"-")</f>
        <v>1.4790116482251469E-3</v>
      </c>
      <c r="AZ350" s="320">
        <f>IFERROR(+AZ53/AZ63,"-")</f>
        <v>9.2715034991010801E-4</v>
      </c>
      <c r="BA350" s="320">
        <f>IFERROR(+BA53/BA63,"-")</f>
        <v>1.1216630524190532E-3</v>
      </c>
      <c r="BB350" s="320">
        <f>IFERROR(+BB53/BB63,"-")</f>
        <v>2.3403856955626287E-3</v>
      </c>
      <c r="BC350" s="321">
        <f t="shared" ref="BC350" si="656">IFERROR(+BC53/BC63,"-")</f>
        <v>1.2825151955148612E-3</v>
      </c>
    </row>
    <row r="351" spans="1:55" s="204" customFormat="1">
      <c r="A351" s="287"/>
      <c r="B351" s="173" t="s">
        <v>28</v>
      </c>
      <c r="C351" s="308"/>
      <c r="D351" s="169">
        <f t="shared" ref="D351:K351" si="657">IFERROR(IF(D34&gt;D53, "Positive int",(D65+D53-D34+D60)/(D53-D34)),"-")</f>
        <v>4.8453007251528506</v>
      </c>
      <c r="E351" s="169" t="str">
        <f t="shared" si="657"/>
        <v>Positive int</v>
      </c>
      <c r="F351" s="169" t="str">
        <f t="shared" si="657"/>
        <v>Positive int</v>
      </c>
      <c r="G351" s="169" t="str">
        <f t="shared" si="657"/>
        <v>Positive int</v>
      </c>
      <c r="H351" s="169" t="str">
        <f t="shared" si="657"/>
        <v>Positive int</v>
      </c>
      <c r="I351" s="169" t="str">
        <f t="shared" si="657"/>
        <v>Positive int</v>
      </c>
      <c r="J351" s="169" t="str">
        <f t="shared" si="657"/>
        <v>Positive int</v>
      </c>
      <c r="K351" s="169" t="str">
        <f t="shared" si="657"/>
        <v>Positive int</v>
      </c>
      <c r="L351" s="324"/>
      <c r="M351" s="169" t="str">
        <f t="shared" ref="M351:V351" si="658">IFERROR(IF(M34&gt;M53, "Positive int",(M65+M53-M34+M60)/(M53-M34)),"-")</f>
        <v>Positive int</v>
      </c>
      <c r="N351" s="169" t="str">
        <f t="shared" si="658"/>
        <v>Positive int</v>
      </c>
      <c r="O351" s="169">
        <f t="shared" si="658"/>
        <v>64.442307692307693</v>
      </c>
      <c r="P351" s="169" t="str">
        <f t="shared" si="658"/>
        <v>Positive int</v>
      </c>
      <c r="Q351" s="169" t="str">
        <f t="shared" si="658"/>
        <v>Positive int</v>
      </c>
      <c r="R351" s="169" t="str">
        <f t="shared" si="658"/>
        <v>Positive int</v>
      </c>
      <c r="S351" s="169" t="str">
        <f t="shared" si="658"/>
        <v>Positive int</v>
      </c>
      <c r="T351" s="169" t="str">
        <f t="shared" si="658"/>
        <v>Positive int</v>
      </c>
      <c r="U351" s="169" t="str">
        <f t="shared" si="658"/>
        <v>Positive int</v>
      </c>
      <c r="V351" s="169" t="str">
        <f t="shared" si="658"/>
        <v>Positive int</v>
      </c>
      <c r="W351" s="169" t="str">
        <f t="shared" ref="W351:X351" si="659">IFERROR(IF(W34&gt;W53, "Positive int",(W65+W53-W34+W60)/(W53-W34)),"-")</f>
        <v>Positive int</v>
      </c>
      <c r="X351" s="169" t="str">
        <f t="shared" si="659"/>
        <v>Positive int</v>
      </c>
      <c r="Y351" s="169" t="str">
        <f t="shared" ref="Y351:AF351" si="660">IFERROR(IF(Y34&gt;Y53, "Positive int",(Y65+Y53-Y34+Y60)/(Y53-Y34)),"-")</f>
        <v>Positive int</v>
      </c>
      <c r="Z351" s="169">
        <f t="shared" si="660"/>
        <v>72.358208955223887</v>
      </c>
      <c r="AA351" s="169" t="str">
        <f t="shared" si="660"/>
        <v>Positive int</v>
      </c>
      <c r="AB351" s="169" t="str">
        <f t="shared" si="660"/>
        <v>Positive int</v>
      </c>
      <c r="AC351" s="169" t="str">
        <f t="shared" si="660"/>
        <v>Positive int</v>
      </c>
      <c r="AD351" s="169" t="str">
        <f t="shared" si="660"/>
        <v>Positive int</v>
      </c>
      <c r="AE351" s="169">
        <f t="shared" si="660"/>
        <v>-5.8316151202749138</v>
      </c>
      <c r="AF351" s="169" t="str">
        <f t="shared" si="660"/>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61">IFERROR(+D187/D58,"-")</f>
        <v>1.7635930208967336</v>
      </c>
      <c r="E355" s="167">
        <f t="shared" si="661"/>
        <v>0.97484360441900708</v>
      </c>
      <c r="F355" s="167">
        <f t="shared" si="661"/>
        <v>2.0366695740659981</v>
      </c>
      <c r="G355" s="167">
        <f t="shared" si="661"/>
        <v>1.6571761644238203</v>
      </c>
      <c r="H355" s="167">
        <f t="shared" si="661"/>
        <v>1.0071056901471493</v>
      </c>
      <c r="I355" s="167">
        <f t="shared" si="661"/>
        <v>1.6244239010322616</v>
      </c>
      <c r="J355" s="167">
        <f t="shared" si="661"/>
        <v>1.2611956443354726</v>
      </c>
      <c r="K355" s="167">
        <f t="shared" si="661"/>
        <v>1.4685110211426</v>
      </c>
      <c r="L355" s="351">
        <f t="shared" si="661"/>
        <v>1.5859430168990478</v>
      </c>
      <c r="M355" s="167">
        <f t="shared" si="661"/>
        <v>0.76874435411020781</v>
      </c>
      <c r="N355" s="167">
        <f t="shared" si="661"/>
        <v>1.0825118656443957</v>
      </c>
      <c r="O355" s="167">
        <f t="shared" si="661"/>
        <v>0.90205207794447317</v>
      </c>
      <c r="P355" s="167">
        <f t="shared" si="661"/>
        <v>1.8410806515693285</v>
      </c>
      <c r="Q355" s="167">
        <f t="shared" si="661"/>
        <v>0.66291693917593197</v>
      </c>
      <c r="R355" s="167">
        <f t="shared" si="661"/>
        <v>0.6727613689639006</v>
      </c>
      <c r="S355" s="167">
        <f t="shared" si="661"/>
        <v>0.67392546328908909</v>
      </c>
      <c r="T355" s="167">
        <f t="shared" si="661"/>
        <v>1.0381675696594428</v>
      </c>
      <c r="U355" s="167">
        <f t="shared" si="661"/>
        <v>0.83199121522693997</v>
      </c>
      <c r="V355" s="167">
        <f t="shared" si="661"/>
        <v>2.7474931631722881</v>
      </c>
      <c r="W355" s="167">
        <f t="shared" ref="W355:X355" si="662">IFERROR(+W187/W58,"-")</f>
        <v>2.1942028985507247</v>
      </c>
      <c r="X355" s="167">
        <f t="shared" si="662"/>
        <v>1.2866894197952219</v>
      </c>
      <c r="Y355" s="167">
        <f t="shared" ref="Y355:AN355" si="663">IFERROR(+Y187/Y58,"-")</f>
        <v>1.3467319119189094</v>
      </c>
      <c r="Z355" s="167">
        <f t="shared" si="663"/>
        <v>2.2911051212938007</v>
      </c>
      <c r="AA355" s="167">
        <f t="shared" si="663"/>
        <v>1.141281371877968</v>
      </c>
      <c r="AB355" s="167">
        <f t="shared" si="663"/>
        <v>0.85980582524271842</v>
      </c>
      <c r="AC355" s="167">
        <f t="shared" si="663"/>
        <v>0.97096774193548385</v>
      </c>
      <c r="AD355" s="167">
        <f t="shared" si="663"/>
        <v>0.93603655054254709</v>
      </c>
      <c r="AE355" s="167">
        <f t="shared" si="663"/>
        <v>9.8710317460317457E-2</v>
      </c>
      <c r="AF355" s="167">
        <f t="shared" si="663"/>
        <v>2.0442849893521982</v>
      </c>
      <c r="AG355" s="351">
        <f t="shared" si="663"/>
        <v>1.2395516351724651</v>
      </c>
      <c r="AH355" s="351">
        <f t="shared" si="663"/>
        <v>1.402079291991412</v>
      </c>
      <c r="AI355" s="351">
        <f t="shared" si="663"/>
        <v>1.0202465716989937</v>
      </c>
      <c r="AJ355" s="167">
        <f t="shared" si="663"/>
        <v>0.43793537557700379</v>
      </c>
      <c r="AK355" s="167">
        <f t="shared" si="663"/>
        <v>1.2505818463925524</v>
      </c>
      <c r="AL355" s="167">
        <f t="shared" si="663"/>
        <v>2.0088170462894932</v>
      </c>
      <c r="AM355" s="351">
        <f t="shared" si="663"/>
        <v>0.65664263645726051</v>
      </c>
      <c r="AN355" s="352">
        <f t="shared" si="663"/>
        <v>1.459674483833274</v>
      </c>
      <c r="AQ355" s="351">
        <f>IFERROR(+AQ187/AQ58,"-")</f>
        <v>1.4685110211426</v>
      </c>
      <c r="AR355" s="351">
        <f>IFERROR(+AR187/AR58,"-")</f>
        <v>1.2395516351724651</v>
      </c>
      <c r="AS355" s="351">
        <f>IFERROR(+AS187/AS58,"-")</f>
        <v>1.4020792919914118</v>
      </c>
      <c r="AT355" s="351">
        <f>IFERROR(+AT187/AT58,"-")</f>
        <v>1.0202465716989935</v>
      </c>
      <c r="AU355" s="351">
        <f>IFERROR(+AU187/AU58,"-")</f>
        <v>0.65664263645726051</v>
      </c>
      <c r="AV355" s="352">
        <f t="shared" ref="AV355" si="664">IFERROR(+AV187/AV58,"-")</f>
        <v>1.459674483833274</v>
      </c>
      <c r="AX355" s="351">
        <f>IFERROR(+AX187/AX58,"-")</f>
        <v>1.6072092690602202</v>
      </c>
      <c r="AY355" s="351">
        <f>IFERROR(+AY187/AY58,"-")</f>
        <v>1.1526229208554195</v>
      </c>
      <c r="AZ355" s="351">
        <f>IFERROR(+AZ187/AZ58,"-")</f>
        <v>0.90205207794447317</v>
      </c>
      <c r="BA355" s="351">
        <f>IFERROR(+BA187/BA58,"-")</f>
        <v>1.0656352555086732</v>
      </c>
      <c r="BB355" s="351">
        <f>IFERROR(+BB187/BB58,"-")</f>
        <v>2.0088170462894932</v>
      </c>
      <c r="BC355" s="352">
        <f t="shared" ref="BC355" si="665">IFERROR(+BC187/BC58,"-")</f>
        <v>1.2629104936034155</v>
      </c>
    </row>
    <row r="356" spans="1:55" s="204" customFormat="1">
      <c r="A356" s="287"/>
      <c r="B356" s="173" t="s">
        <v>25</v>
      </c>
      <c r="C356" s="308"/>
      <c r="D356" s="162">
        <f t="shared" ref="D356:V356" si="666">IFERROR(+(D110*1000)/D266,"-")</f>
        <v>22682.077139676512</v>
      </c>
      <c r="E356" s="162">
        <f t="shared" si="666"/>
        <v>41958.186101295643</v>
      </c>
      <c r="F356" s="162">
        <f t="shared" si="666"/>
        <v>28560.111665370005</v>
      </c>
      <c r="G356" s="162">
        <f t="shared" si="666"/>
        <v>35379.964859834334</v>
      </c>
      <c r="H356" s="162">
        <f t="shared" si="666"/>
        <v>43600.837679785051</v>
      </c>
      <c r="I356" s="162">
        <f t="shared" si="666"/>
        <v>44449.523275378575</v>
      </c>
      <c r="J356" s="162">
        <f t="shared" si="666"/>
        <v>22776.818395119662</v>
      </c>
      <c r="K356" s="162">
        <f t="shared" si="666"/>
        <v>30649.732294962279</v>
      </c>
      <c r="L356" s="337">
        <f t="shared" si="666"/>
        <v>33309.123498269684</v>
      </c>
      <c r="M356" s="162">
        <f t="shared" si="666"/>
        <v>3385.7808857808859</v>
      </c>
      <c r="N356" s="162">
        <f t="shared" si="666"/>
        <v>12166.81804420224</v>
      </c>
      <c r="O356" s="162">
        <f t="shared" si="666"/>
        <v>20374.777111363266</v>
      </c>
      <c r="P356" s="162">
        <f t="shared" si="666"/>
        <v>18690.162907268172</v>
      </c>
      <c r="Q356" s="162">
        <f t="shared" si="666"/>
        <v>12719.510590711749</v>
      </c>
      <c r="R356" s="162">
        <f t="shared" si="666"/>
        <v>11314.522821576764</v>
      </c>
      <c r="S356" s="162">
        <f t="shared" si="666"/>
        <v>6217.6755447941887</v>
      </c>
      <c r="T356" s="162">
        <f t="shared" si="666"/>
        <v>16077.516695523125</v>
      </c>
      <c r="U356" s="162">
        <f t="shared" si="666"/>
        <v>7421.875</v>
      </c>
      <c r="V356" s="162">
        <f t="shared" si="666"/>
        <v>2628.90385793019</v>
      </c>
      <c r="W356" s="162">
        <f t="shared" ref="W356:X356" si="667">IFERROR(+(W110*1000)/W266,"-")</f>
        <v>10834.224598930481</v>
      </c>
      <c r="X356" s="162">
        <f t="shared" si="667"/>
        <v>1984.2105263157894</v>
      </c>
      <c r="Y356" s="162">
        <f t="shared" ref="Y356:AN356" si="668">IFERROR(+(Y110*1000)/Y266,"-")</f>
        <v>3074.6217722670913</v>
      </c>
      <c r="Z356" s="162">
        <f t="shared" si="668"/>
        <v>15122.824685138539</v>
      </c>
      <c r="AA356" s="162">
        <f t="shared" si="668"/>
        <v>13517.80494818487</v>
      </c>
      <c r="AB356" s="162">
        <f t="shared" si="668"/>
        <v>10402.166317260657</v>
      </c>
      <c r="AC356" s="162">
        <f t="shared" si="668"/>
        <v>11036.77357125633</v>
      </c>
      <c r="AD356" s="162">
        <f t="shared" si="668"/>
        <v>9010.2154119475908</v>
      </c>
      <c r="AE356" s="162">
        <f t="shared" si="668"/>
        <v>13337.683523654159</v>
      </c>
      <c r="AF356" s="162">
        <f t="shared" si="668"/>
        <v>10260.392376681615</v>
      </c>
      <c r="AG356" s="337">
        <f t="shared" si="668"/>
        <v>10970.033304989634</v>
      </c>
      <c r="AH356" s="337">
        <f t="shared" si="668"/>
        <v>14359.003916924761</v>
      </c>
      <c r="AI356" s="337">
        <f t="shared" si="668"/>
        <v>12002.280263938503</v>
      </c>
      <c r="AJ356" s="162">
        <f t="shared" si="668"/>
        <v>3060.8270704527786</v>
      </c>
      <c r="AK356" s="162">
        <f t="shared" si="668"/>
        <v>4997.8969505783389</v>
      </c>
      <c r="AL356" s="162">
        <f t="shared" si="668"/>
        <v>3953.0497592295346</v>
      </c>
      <c r="AM356" s="337">
        <f t="shared" si="668"/>
        <v>3248.9412513930902</v>
      </c>
      <c r="AN356" s="338">
        <f t="shared" si="668"/>
        <v>21395.452431450602</v>
      </c>
      <c r="AQ356" s="337">
        <f>IFERROR(+(AQ110*1000)/AQ266,"-")</f>
        <v>30649.732294962279</v>
      </c>
      <c r="AR356" s="337">
        <f>IFERROR(+(AR110*1000)/AR266,"-")</f>
        <v>10970.033304989634</v>
      </c>
      <c r="AS356" s="337">
        <f>IFERROR(+(AS110*1000)/AS266,"-")</f>
        <v>14359.003916924761</v>
      </c>
      <c r="AT356" s="337">
        <f>IFERROR(+(AT110*1000)/AT266,"-")</f>
        <v>12002.280263938503</v>
      </c>
      <c r="AU356" s="337">
        <f>IFERROR(+(AU110*1000)/AU266,"-")</f>
        <v>3248.9412513930902</v>
      </c>
      <c r="AV356" s="338">
        <f t="shared" ref="AV356" si="669">IFERROR(+(AV110*1000)/AV266,"-")</f>
        <v>21395.452431450605</v>
      </c>
      <c r="AX356" s="337">
        <f>IFERROR(+(AX110*1000)/AX266,"-")</f>
        <v>33288.674425205791</v>
      </c>
      <c r="AY356" s="337">
        <f>IFERROR(+(AY110*1000)/AY266,"-")</f>
        <v>9881.3165300379296</v>
      </c>
      <c r="AZ356" s="337">
        <f>IFERROR(+(AZ110*1000)/AZ266,"-")</f>
        <v>14838.54757659264</v>
      </c>
      <c r="BA356" s="337">
        <f>IFERROR(+(BA110*1000)/BA266,"-")</f>
        <v>8183.166818044202</v>
      </c>
      <c r="BB356" s="337">
        <f>IFERROR(+(BB110*1000)/BB266,"-")</f>
        <v>3953.0497592295346</v>
      </c>
      <c r="BC356" s="338">
        <f t="shared" ref="BC356" si="670">IFERROR(+(BC110*1000)/BC266,"-")</f>
        <v>13376.457399103139</v>
      </c>
    </row>
    <row r="357" spans="1:55" s="204" customFormat="1">
      <c r="A357" s="287"/>
      <c r="B357" s="173" t="s">
        <v>24</v>
      </c>
      <c r="C357" s="308"/>
      <c r="D357" s="162">
        <f t="shared" ref="D357:V357" si="671">+D88+D110+D119</f>
        <v>368135</v>
      </c>
      <c r="E357" s="162">
        <f t="shared" si="671"/>
        <v>177264</v>
      </c>
      <c r="F357" s="162">
        <f t="shared" si="671"/>
        <v>703246</v>
      </c>
      <c r="G357" s="162">
        <f t="shared" si="671"/>
        <v>1217607.868277</v>
      </c>
      <c r="H357" s="162">
        <f t="shared" si="671"/>
        <v>593594</v>
      </c>
      <c r="I357" s="162">
        <f t="shared" si="671"/>
        <v>858265</v>
      </c>
      <c r="J357" s="162">
        <f t="shared" si="671"/>
        <v>280232</v>
      </c>
      <c r="K357" s="162">
        <f t="shared" si="671"/>
        <v>577636</v>
      </c>
      <c r="L357" s="337">
        <f t="shared" si="671"/>
        <v>4775979.8682770012</v>
      </c>
      <c r="M357" s="162">
        <f t="shared" si="671"/>
        <v>30073</v>
      </c>
      <c r="N357" s="162">
        <f t="shared" si="671"/>
        <v>46114</v>
      </c>
      <c r="O357" s="162">
        <f t="shared" si="671"/>
        <v>138120</v>
      </c>
      <c r="P357" s="162">
        <f t="shared" si="671"/>
        <v>64440</v>
      </c>
      <c r="Q357" s="162">
        <f t="shared" si="671"/>
        <v>126638</v>
      </c>
      <c r="R357" s="162">
        <f t="shared" si="671"/>
        <v>54079</v>
      </c>
      <c r="S357" s="162">
        <f t="shared" si="671"/>
        <v>35542.267</v>
      </c>
      <c r="T357" s="162">
        <f t="shared" si="671"/>
        <v>71174.3</v>
      </c>
      <c r="U357" s="162">
        <f t="shared" si="671"/>
        <v>51516</v>
      </c>
      <c r="V357" s="162">
        <f t="shared" si="671"/>
        <v>26533</v>
      </c>
      <c r="W357" s="162">
        <f t="shared" ref="W357:X357" si="672">+W88+W110+W119</f>
        <v>25103</v>
      </c>
      <c r="X357" s="162">
        <f t="shared" si="672"/>
        <v>8409</v>
      </c>
      <c r="Y357" s="162">
        <f t="shared" ref="Y357:AN357" si="673">+Y88+Y110+Y119</f>
        <v>54023</v>
      </c>
      <c r="Z357" s="162">
        <f t="shared" si="673"/>
        <v>167647.035</v>
      </c>
      <c r="AA357" s="162">
        <f t="shared" si="673"/>
        <v>116864.93268169997</v>
      </c>
      <c r="AB357" s="162">
        <f t="shared" si="673"/>
        <v>32626</v>
      </c>
      <c r="AC357" s="162">
        <f t="shared" si="673"/>
        <v>108269</v>
      </c>
      <c r="AD357" s="162">
        <f t="shared" si="673"/>
        <v>47533</v>
      </c>
      <c r="AE357" s="162">
        <f t="shared" si="673"/>
        <v>27339</v>
      </c>
      <c r="AF357" s="162">
        <f t="shared" si="673"/>
        <v>53425.502000000008</v>
      </c>
      <c r="AG357" s="337">
        <f t="shared" si="673"/>
        <v>1285469.0366817</v>
      </c>
      <c r="AH357" s="337">
        <f t="shared" si="673"/>
        <v>532743.33500000008</v>
      </c>
      <c r="AI357" s="337">
        <f t="shared" si="673"/>
        <v>307692.93268169998</v>
      </c>
      <c r="AJ357" s="162">
        <f t="shared" si="673"/>
        <v>116347</v>
      </c>
      <c r="AK357" s="162">
        <f t="shared" si="673"/>
        <v>22669</v>
      </c>
      <c r="AL357" s="162">
        <f t="shared" si="673"/>
        <v>24947</v>
      </c>
      <c r="AM357" s="337">
        <f t="shared" si="673"/>
        <v>163963</v>
      </c>
      <c r="AN357" s="338">
        <f t="shared" si="673"/>
        <v>6225411.9049587008</v>
      </c>
      <c r="AQ357" s="337">
        <f>+AQ88+AQ110+AQ119</f>
        <v>72204.5</v>
      </c>
      <c r="AR357" s="337">
        <f>+AR88+AR110+AR119</f>
        <v>64273.451834085005</v>
      </c>
      <c r="AS357" s="337">
        <f>+AS88+AS110+AS119</f>
        <v>106548.66700000003</v>
      </c>
      <c r="AT357" s="337">
        <f>+AT88+AT110+AT119</f>
        <v>20512.86217878</v>
      </c>
      <c r="AU357" s="337">
        <f>+AU88+AU110+AU119</f>
        <v>54654.333333333328</v>
      </c>
      <c r="AV357" s="338">
        <f t="shared" ref="AV357" si="674">+AV88+AV110+AV119</f>
        <v>200819.7388696355</v>
      </c>
      <c r="AX357" s="337">
        <f>+AX88+AX110+AX119</f>
        <v>576275.5</v>
      </c>
      <c r="AY357" s="337">
        <f>+AY88+AY110+AY119</f>
        <v>51470.133499999996</v>
      </c>
      <c r="AZ357" s="337">
        <f>+AZ88+AZ110+AZ119</f>
        <v>103829.00199999999</v>
      </c>
      <c r="BA357" s="337">
        <f>+BA88+BA110+BA119</f>
        <v>36911.267</v>
      </c>
      <c r="BB357" s="337">
        <f>+BB88+BB110+BB119</f>
        <v>24947</v>
      </c>
      <c r="BC357" s="338">
        <f t="shared" ref="BC357" si="675">+BC88+BC110+BC119</f>
        <v>77327</v>
      </c>
    </row>
    <row r="358" spans="1:55" s="204" customFormat="1">
      <c r="A358" s="287"/>
      <c r="B358" s="173" t="s">
        <v>23</v>
      </c>
      <c r="C358" s="308"/>
      <c r="D358" s="167">
        <f t="shared" ref="D358:X358" si="676">IFERROR(+D42/D357,"-")</f>
        <v>0.54009534545750881</v>
      </c>
      <c r="E358" s="167">
        <f t="shared" si="676"/>
        <v>0.46738762523693472</v>
      </c>
      <c r="F358" s="167">
        <f t="shared" si="676"/>
        <v>0.50107643697937854</v>
      </c>
      <c r="G358" s="167">
        <f t="shared" si="676"/>
        <v>0.53511252707737411</v>
      </c>
      <c r="H358" s="167">
        <f t="shared" si="676"/>
        <v>0.33303908058369863</v>
      </c>
      <c r="I358" s="167">
        <f t="shared" si="676"/>
        <v>0.57125479892573972</v>
      </c>
      <c r="J358" s="167">
        <f t="shared" si="676"/>
        <v>0.64164335265066086</v>
      </c>
      <c r="K358" s="167">
        <f t="shared" si="676"/>
        <v>0.41150136071851479</v>
      </c>
      <c r="L358" s="351">
        <f t="shared" si="676"/>
        <v>0.50065144521759086</v>
      </c>
      <c r="M358" s="167">
        <f t="shared" si="676"/>
        <v>0.90000997572573405</v>
      </c>
      <c r="N358" s="167">
        <f t="shared" si="676"/>
        <v>0.64036951901808559</v>
      </c>
      <c r="O358" s="167">
        <f t="shared" si="676"/>
        <v>0.4959238343469447</v>
      </c>
      <c r="P358" s="167">
        <f t="shared" si="676"/>
        <v>0.49706703910614525</v>
      </c>
      <c r="Q358" s="167">
        <f t="shared" si="676"/>
        <v>0.65025505772359005</v>
      </c>
      <c r="R358" s="167">
        <f t="shared" si="676"/>
        <v>0.45923556278777344</v>
      </c>
      <c r="S358" s="167">
        <f t="shared" si="676"/>
        <v>0.9139289004834722</v>
      </c>
      <c r="T358" s="167">
        <f t="shared" si="676"/>
        <v>0.61761338011051736</v>
      </c>
      <c r="U358" s="167">
        <f t="shared" si="676"/>
        <v>0.64304293811631341</v>
      </c>
      <c r="V358" s="167">
        <f t="shared" si="676"/>
        <v>0.89854143896280103</v>
      </c>
      <c r="W358" s="167">
        <f t="shared" si="676"/>
        <v>0.64470382026052664</v>
      </c>
      <c r="X358" s="167">
        <f t="shared" si="676"/>
        <v>0.99476751100011895</v>
      </c>
      <c r="Y358" s="167">
        <f t="shared" ref="Y358:AN358" si="677">IFERROR(+Y42/Y357,"-")</f>
        <v>1.1162097625085612</v>
      </c>
      <c r="Z358" s="167">
        <f t="shared" si="677"/>
        <v>0.65835342688882026</v>
      </c>
      <c r="AA358" s="167">
        <f t="shared" si="677"/>
        <v>0.48212922993300089</v>
      </c>
      <c r="AB358" s="167">
        <f t="shared" si="677"/>
        <v>0.8395757984429596</v>
      </c>
      <c r="AC358" s="167">
        <f t="shared" si="677"/>
        <v>0.64075589503920793</v>
      </c>
      <c r="AD358" s="167">
        <f t="shared" si="677"/>
        <v>0.8155176403761597</v>
      </c>
      <c r="AE358" s="167">
        <f t="shared" si="677"/>
        <v>0.72552031895826474</v>
      </c>
      <c r="AF358" s="167">
        <f t="shared" si="677"/>
        <v>0.7858186526726505</v>
      </c>
      <c r="AG358" s="351">
        <f t="shared" si="677"/>
        <v>0.65861412203710423</v>
      </c>
      <c r="AH358" s="351">
        <f t="shared" si="677"/>
        <v>0.62124512547866972</v>
      </c>
      <c r="AI358" s="351">
        <f t="shared" si="677"/>
        <v>0.58532706107458643</v>
      </c>
      <c r="AJ358" s="167">
        <f t="shared" si="677"/>
        <v>1.4171229167920101</v>
      </c>
      <c r="AK358" s="167">
        <f t="shared" si="677"/>
        <v>0.8388989368741453</v>
      </c>
      <c r="AL358" s="167">
        <f t="shared" si="677"/>
        <v>0.64937667855854408</v>
      </c>
      <c r="AM358" s="351">
        <f t="shared" si="677"/>
        <v>1.2203667900684911</v>
      </c>
      <c r="AN358" s="352">
        <f t="shared" si="677"/>
        <v>0.55222438882231784</v>
      </c>
      <c r="AQ358" s="351">
        <f>IFERROR(+AQ42/AQ357,"-")</f>
        <v>0.41150136071851479</v>
      </c>
      <c r="AR358" s="351">
        <f>IFERROR(+AR42/AR357,"-")</f>
        <v>0.65861412203710423</v>
      </c>
      <c r="AS358" s="351">
        <f>IFERROR(+AS42/AS357,"-")</f>
        <v>0.6212451254786695</v>
      </c>
      <c r="AT358" s="351">
        <f>IFERROR(+AT42/AT357,"-")</f>
        <v>0.58532706107458632</v>
      </c>
      <c r="AU358" s="351">
        <f>IFERROR(+AU42/AU357,"-")</f>
        <v>1.2203667900684911</v>
      </c>
      <c r="AV358" s="352">
        <f t="shared" ref="AV358" si="678">IFERROR(+AV42/AV357,"-")</f>
        <v>0.55222438882231784</v>
      </c>
      <c r="AX358" s="351">
        <f>IFERROR(+AX42/AX357,"-")</f>
        <v>0.37874766496233137</v>
      </c>
      <c r="AY358" s="351">
        <f>IFERROR(+AY42/AY357,"-")</f>
        <v>0.63736093670710992</v>
      </c>
      <c r="AZ358" s="351">
        <f>IFERROR(+AZ42/AZ357,"-")</f>
        <v>0.65970970230456427</v>
      </c>
      <c r="BA358" s="351">
        <f>IFERROR(+BA42/BA357,"-")</f>
        <v>0.74210403018677196</v>
      </c>
      <c r="BB358" s="351">
        <f>IFERROR(+BB42/BB357,"-")</f>
        <v>0.76229606766344649</v>
      </c>
      <c r="BC358" s="352">
        <f t="shared" ref="BC358" si="679">IFERROR(+BC42/BC357,"-")</f>
        <v>0.56847155586017817</v>
      </c>
    </row>
    <row r="359" spans="1:55" s="204" customFormat="1">
      <c r="A359" s="287"/>
      <c r="B359" s="173" t="s">
        <v>22</v>
      </c>
      <c r="C359" s="308"/>
      <c r="D359" s="161">
        <f t="shared" ref="D359:V359" si="680">IFERROR(+D287/D266,"-")</f>
        <v>0</v>
      </c>
      <c r="E359" s="161">
        <f t="shared" si="680"/>
        <v>0</v>
      </c>
      <c r="F359" s="161">
        <f t="shared" si="680"/>
        <v>0</v>
      </c>
      <c r="G359" s="161">
        <f t="shared" si="680"/>
        <v>0</v>
      </c>
      <c r="H359" s="161">
        <f t="shared" si="680"/>
        <v>0</v>
      </c>
      <c r="I359" s="161">
        <f t="shared" si="680"/>
        <v>0</v>
      </c>
      <c r="J359" s="161">
        <f t="shared" si="680"/>
        <v>0</v>
      </c>
      <c r="K359" s="161">
        <f t="shared" si="680"/>
        <v>0</v>
      </c>
      <c r="L359" s="347">
        <f t="shared" si="680"/>
        <v>0</v>
      </c>
      <c r="M359" s="161">
        <f t="shared" si="680"/>
        <v>3.9530885780885781</v>
      </c>
      <c r="N359" s="161">
        <f t="shared" si="680"/>
        <v>8.3751135331516799</v>
      </c>
      <c r="O359" s="161">
        <f t="shared" si="680"/>
        <v>0</v>
      </c>
      <c r="P359" s="161">
        <f t="shared" si="680"/>
        <v>0</v>
      </c>
      <c r="Q359" s="161">
        <f t="shared" si="680"/>
        <v>3.345349296145244</v>
      </c>
      <c r="R359" s="161">
        <f t="shared" si="680"/>
        <v>0</v>
      </c>
      <c r="S359" s="161">
        <f t="shared" si="680"/>
        <v>0</v>
      </c>
      <c r="T359" s="161">
        <f t="shared" si="680"/>
        <v>7.6163739797180314</v>
      </c>
      <c r="U359" s="161">
        <f t="shared" si="680"/>
        <v>4.8773674242424239</v>
      </c>
      <c r="V359" s="161">
        <f t="shared" si="680"/>
        <v>3.1077770973668097</v>
      </c>
      <c r="W359" s="161">
        <f t="shared" ref="W359:X359" si="681">IFERROR(+W287/W266,"-")</f>
        <v>0</v>
      </c>
      <c r="X359" s="161">
        <f t="shared" si="681"/>
        <v>0</v>
      </c>
      <c r="Y359" s="161">
        <f t="shared" ref="Y359:AN359" si="682">IFERROR(+Y287/Y266,"-")</f>
        <v>0</v>
      </c>
      <c r="Z359" s="161">
        <f t="shared" si="682"/>
        <v>0</v>
      </c>
      <c r="AA359" s="161">
        <f t="shared" si="682"/>
        <v>8.3734453781512599</v>
      </c>
      <c r="AB359" s="161">
        <f t="shared" si="682"/>
        <v>10.114954577218729</v>
      </c>
      <c r="AC359" s="161">
        <f t="shared" si="682"/>
        <v>0</v>
      </c>
      <c r="AD359" s="161">
        <f t="shared" si="682"/>
        <v>0</v>
      </c>
      <c r="AE359" s="161">
        <f t="shared" si="682"/>
        <v>11.531810766721044</v>
      </c>
      <c r="AF359" s="161">
        <f t="shared" si="682"/>
        <v>0</v>
      </c>
      <c r="AG359" s="347">
        <f t="shared" si="682"/>
        <v>2.463838379475662</v>
      </c>
      <c r="AH359" s="347">
        <f t="shared" si="682"/>
        <v>0.9349911945102326</v>
      </c>
      <c r="AI359" s="347">
        <f t="shared" si="682"/>
        <v>4.649431702861782</v>
      </c>
      <c r="AJ359" s="161">
        <f t="shared" si="682"/>
        <v>0</v>
      </c>
      <c r="AK359" s="161">
        <f t="shared" si="682"/>
        <v>0</v>
      </c>
      <c r="AL359" s="161">
        <f t="shared" si="682"/>
        <v>0</v>
      </c>
      <c r="AM359" s="347">
        <f t="shared" si="682"/>
        <v>0</v>
      </c>
      <c r="AN359" s="348">
        <f t="shared" si="682"/>
        <v>0.90227564799620397</v>
      </c>
      <c r="AQ359" s="347">
        <f>IFERROR(+AQ287/AQ266,"-")</f>
        <v>0</v>
      </c>
      <c r="AR359" s="347">
        <f>IFERROR(+AR287/AR266,"-")</f>
        <v>2.4638383794756615</v>
      </c>
      <c r="AS359" s="347">
        <f>IFERROR(+AS287/AS266,"-")</f>
        <v>0.9349911945102326</v>
      </c>
      <c r="AT359" s="347">
        <f>IFERROR(+AT287/AT266,"-")</f>
        <v>4.6494317028617829</v>
      </c>
      <c r="AU359" s="347">
        <f>IFERROR(+AU287/AU266,"-")</f>
        <v>0</v>
      </c>
      <c r="AV359" s="348">
        <f t="shared" ref="AV359" si="683">IFERROR(+AV287/AV266,"-")</f>
        <v>0.90227564799620397</v>
      </c>
      <c r="AX359" s="347">
        <f>IFERROR(+AX287/AX266,"-")</f>
        <v>0</v>
      </c>
      <c r="AY359" s="347">
        <f>IFERROR(+AY287/AY266,"-")</f>
        <v>0</v>
      </c>
      <c r="AZ359" s="347">
        <f>IFERROR(+AZ287/AZ266,"-")</f>
        <v>0</v>
      </c>
      <c r="BA359" s="347">
        <f>IFERROR(+BA287/BA266,"-")</f>
        <v>3.0729639721465336</v>
      </c>
      <c r="BB359" s="347">
        <f>IFERROR(+BB287/BB266,"-")</f>
        <v>0</v>
      </c>
      <c r="BC359" s="348">
        <f t="shared" ref="BC359" si="684">IFERROR(+BC287/BC266,"-")</f>
        <v>0</v>
      </c>
    </row>
    <row r="360" spans="1:55" s="204" customFormat="1">
      <c r="A360" s="287"/>
      <c r="B360" s="173" t="s">
        <v>21</v>
      </c>
      <c r="C360" s="308"/>
      <c r="D360" s="162" t="str">
        <f t="shared" ref="D360:V360" si="685">IFERROR(+(D51*1000)/D287,"-")</f>
        <v>-</v>
      </c>
      <c r="E360" s="162" t="str">
        <f t="shared" si="685"/>
        <v>-</v>
      </c>
      <c r="F360" s="162" t="str">
        <f t="shared" si="685"/>
        <v>-</v>
      </c>
      <c r="G360" s="162" t="str">
        <f t="shared" si="685"/>
        <v>-</v>
      </c>
      <c r="H360" s="162" t="str">
        <f t="shared" si="685"/>
        <v>-</v>
      </c>
      <c r="I360" s="162" t="str">
        <f t="shared" si="685"/>
        <v>-</v>
      </c>
      <c r="J360" s="162" t="str">
        <f t="shared" si="685"/>
        <v>-</v>
      </c>
      <c r="K360" s="162" t="str">
        <f t="shared" si="685"/>
        <v>-</v>
      </c>
      <c r="L360" s="337" t="str">
        <f t="shared" si="685"/>
        <v>-</v>
      </c>
      <c r="M360" s="162">
        <f t="shared" si="685"/>
        <v>68.327559519422124</v>
      </c>
      <c r="N360" s="162">
        <f t="shared" si="685"/>
        <v>57.730542602031598</v>
      </c>
      <c r="O360" s="162" t="str">
        <f t="shared" si="685"/>
        <v>-</v>
      </c>
      <c r="P360" s="162" t="str">
        <f t="shared" si="685"/>
        <v>-</v>
      </c>
      <c r="Q360" s="162">
        <f t="shared" si="685"/>
        <v>272.29825389334593</v>
      </c>
      <c r="R360" s="162" t="str">
        <f t="shared" si="685"/>
        <v>-</v>
      </c>
      <c r="S360" s="162" t="str">
        <f t="shared" si="685"/>
        <v>-</v>
      </c>
      <c r="T360" s="162">
        <f t="shared" si="685"/>
        <v>129.52294352612606</v>
      </c>
      <c r="U360" s="162">
        <f t="shared" si="685"/>
        <v>69.556353752062904</v>
      </c>
      <c r="V360" s="162">
        <f t="shared" si="685"/>
        <v>115.96059113300493</v>
      </c>
      <c r="W360" s="162" t="str">
        <f t="shared" ref="W360:X360" si="686">IFERROR(+(W51*1000)/W287,"-")</f>
        <v>-</v>
      </c>
      <c r="X360" s="162" t="str">
        <f t="shared" si="686"/>
        <v>-</v>
      </c>
      <c r="Y360" s="162" t="str">
        <f t="shared" ref="Y360:AN360" si="687">IFERROR(+(Y51*1000)/Y287,"-")</f>
        <v>-</v>
      </c>
      <c r="Z360" s="162" t="str">
        <f t="shared" si="687"/>
        <v>-</v>
      </c>
      <c r="AA360" s="162">
        <f t="shared" si="687"/>
        <v>85.316408614668219</v>
      </c>
      <c r="AB360" s="162">
        <f t="shared" si="687"/>
        <v>85.736985733531384</v>
      </c>
      <c r="AC360" s="162" t="str">
        <f t="shared" si="687"/>
        <v>-</v>
      </c>
      <c r="AD360" s="162" t="str">
        <f t="shared" si="687"/>
        <v>-</v>
      </c>
      <c r="AE360" s="162">
        <f t="shared" si="687"/>
        <v>73.08907436223889</v>
      </c>
      <c r="AF360" s="162" t="str">
        <f t="shared" si="687"/>
        <v>-</v>
      </c>
      <c r="AG360" s="337">
        <f t="shared" si="687"/>
        <v>230.12569455826733</v>
      </c>
      <c r="AH360" s="337">
        <f t="shared" si="687"/>
        <v>741.22040723541068</v>
      </c>
      <c r="AI360" s="337">
        <f t="shared" si="687"/>
        <v>141.9130437297421</v>
      </c>
      <c r="AJ360" s="162" t="str">
        <f t="shared" si="687"/>
        <v>-</v>
      </c>
      <c r="AK360" s="162" t="str">
        <f t="shared" si="687"/>
        <v>-</v>
      </c>
      <c r="AL360" s="162" t="str">
        <f t="shared" si="687"/>
        <v>-</v>
      </c>
      <c r="AM360" s="337" t="str">
        <f t="shared" si="687"/>
        <v>-</v>
      </c>
      <c r="AN360" s="338">
        <f t="shared" si="687"/>
        <v>823.36699725218148</v>
      </c>
      <c r="AQ360" s="337" t="str">
        <f>IFERROR(+(AQ51*1000)/AQ287,"-")</f>
        <v>-</v>
      </c>
      <c r="AR360" s="337">
        <f>IFERROR(+(AR51*1000)/AR287,"-")</f>
        <v>230.12569455826738</v>
      </c>
      <c r="AS360" s="337">
        <f>IFERROR(+(AS51*1000)/AS287,"-")</f>
        <v>741.22040723541056</v>
      </c>
      <c r="AT360" s="337">
        <f>IFERROR(+(AT51*1000)/AT287,"-")</f>
        <v>141.9130437297421</v>
      </c>
      <c r="AU360" s="337" t="str">
        <f>IFERROR(+(AU51*1000)/AU287,"-")</f>
        <v>-</v>
      </c>
      <c r="AV360" s="338">
        <f t="shared" ref="AV360" si="688">IFERROR(+(AV51*1000)/AV287,"-")</f>
        <v>823.36699725218148</v>
      </c>
      <c r="AX360" s="337" t="str">
        <f>IFERROR(+(AX51*1000)/AX287,"-")</f>
        <v>-</v>
      </c>
      <c r="AY360" s="337" t="str">
        <f>IFERROR(+(AY51*1000)/AY287,"-")</f>
        <v>-</v>
      </c>
      <c r="AZ360" s="337" t="str">
        <f>IFERROR(+(AZ51*1000)/AZ287,"-")</f>
        <v>-</v>
      </c>
      <c r="BA360" s="337">
        <f>IFERROR(+(BA51*1000)/BA287,"-")</f>
        <v>152.70935960591132</v>
      </c>
      <c r="BB360" s="337" t="str">
        <f>IFERROR(+(BB51*1000)/BB287,"-")</f>
        <v>-</v>
      </c>
      <c r="BC360" s="338" t="str">
        <f t="shared" ref="BC360" si="689">IFERROR(+(BC51*1000)/BC287,"-")</f>
        <v>-</v>
      </c>
    </row>
    <row r="361" spans="1:55" s="204" customFormat="1">
      <c r="A361" s="287"/>
      <c r="B361" s="173" t="s">
        <v>20</v>
      </c>
      <c r="C361" s="308"/>
      <c r="D361" s="163">
        <f t="shared" ref="D361:V361" si="690">IFERROR(+D58/D110,"-")</f>
        <v>5.6920474164063539E-2</v>
      </c>
      <c r="E361" s="163">
        <f t="shared" si="690"/>
        <v>5.2726507123306898E-2</v>
      </c>
      <c r="F361" s="163">
        <f t="shared" si="690"/>
        <v>4.4091419671285298E-2</v>
      </c>
      <c r="G361" s="163">
        <f t="shared" si="690"/>
        <v>6.0811094749416088E-2</v>
      </c>
      <c r="H361" s="163">
        <f t="shared" si="690"/>
        <v>3.2394761883184554E-2</v>
      </c>
      <c r="I361" s="163">
        <f t="shared" si="690"/>
        <v>4.681559804929751E-2</v>
      </c>
      <c r="J361" s="163">
        <f t="shared" si="690"/>
        <v>5.7139442986233295E-2</v>
      </c>
      <c r="K361" s="163">
        <f t="shared" si="690"/>
        <v>4.4128243862640665E-2</v>
      </c>
      <c r="L361" s="322">
        <f t="shared" si="690"/>
        <v>4.93969208957152E-2</v>
      </c>
      <c r="M361" s="163">
        <f t="shared" si="690"/>
        <v>9.5266781411359719E-2</v>
      </c>
      <c r="N361" s="163">
        <f t="shared" si="690"/>
        <v>6.8156368975041681E-2</v>
      </c>
      <c r="O361" s="163">
        <f t="shared" si="690"/>
        <v>4.6136587849664255E-2</v>
      </c>
      <c r="P361" s="163">
        <f t="shared" si="690"/>
        <v>4.2189778574900687E-2</v>
      </c>
      <c r="Q361" s="163">
        <f t="shared" si="690"/>
        <v>7.9074482059556681E-2</v>
      </c>
      <c r="R361" s="163">
        <f t="shared" si="690"/>
        <v>5.214903916678891E-2</v>
      </c>
      <c r="S361" s="163">
        <f t="shared" si="690"/>
        <v>7.0207952023053855E-2</v>
      </c>
      <c r="T361" s="163">
        <f t="shared" si="690"/>
        <v>6.3604783896962225E-2</v>
      </c>
      <c r="U361" s="163">
        <f t="shared" si="690"/>
        <v>8.7145135566188192E-2</v>
      </c>
      <c r="V361" s="163">
        <f t="shared" si="690"/>
        <v>0.12776613091078501</v>
      </c>
      <c r="W361" s="163">
        <f t="shared" ref="W361:X361" si="691">IFERROR(+W58/W110,"-")</f>
        <v>7.5682790391576174E-2</v>
      </c>
      <c r="X361" s="163">
        <f t="shared" si="691"/>
        <v>0.11102690413035241</v>
      </c>
      <c r="Y361" s="163">
        <f t="shared" ref="Y361:AN361" si="692">IFERROR(+Y58/Y110,"-")</f>
        <v>0.10584927300307077</v>
      </c>
      <c r="Z361" s="163">
        <f t="shared" si="692"/>
        <v>6.4266378074251923E-2</v>
      </c>
      <c r="AA361" s="163">
        <f t="shared" si="692"/>
        <v>6.1735837284347519E-2</v>
      </c>
      <c r="AB361" s="163">
        <f t="shared" si="692"/>
        <v>8.6493567565751911E-2</v>
      </c>
      <c r="AC361" s="163">
        <f t="shared" si="692"/>
        <v>6.4344159320071231E-2</v>
      </c>
      <c r="AD361" s="163">
        <f t="shared" si="692"/>
        <v>8.6313558277672342E-2</v>
      </c>
      <c r="AE361" s="163">
        <f t="shared" si="692"/>
        <v>8.2191780821917804E-2</v>
      </c>
      <c r="AF361" s="163">
        <f t="shared" si="692"/>
        <v>8.0183429903182488E-2</v>
      </c>
      <c r="AG361" s="322">
        <f t="shared" si="692"/>
        <v>6.742811159367551E-2</v>
      </c>
      <c r="AH361" s="322">
        <f t="shared" si="692"/>
        <v>6.1263342384834947E-2</v>
      </c>
      <c r="AI361" s="322">
        <f t="shared" si="692"/>
        <v>6.651056441702162E-2</v>
      </c>
      <c r="AJ361" s="163">
        <f t="shared" si="692"/>
        <v>0.14411679326527649</v>
      </c>
      <c r="AK361" s="163">
        <f t="shared" si="692"/>
        <v>0.13559856932463707</v>
      </c>
      <c r="AL361" s="163">
        <f t="shared" si="692"/>
        <v>0.13815856258247894</v>
      </c>
      <c r="AM361" s="322">
        <f t="shared" si="692"/>
        <v>0.14274793449178208</v>
      </c>
      <c r="AN361" s="323">
        <f t="shared" si="692"/>
        <v>5.4542884203683202E-2</v>
      </c>
      <c r="AQ361" s="322">
        <f>IFERROR(+AQ58/AQ110,"-")</f>
        <v>4.4128243862640665E-2</v>
      </c>
      <c r="AR361" s="322">
        <f>IFERROR(+AR58/AR110,"-")</f>
        <v>6.742811159367551E-2</v>
      </c>
      <c r="AS361" s="322">
        <f>IFERROR(+AS58/AS110,"-")</f>
        <v>6.1263342384834947E-2</v>
      </c>
      <c r="AT361" s="322">
        <f>IFERROR(+AT58/AT110,"-")</f>
        <v>6.6510564417021634E-2</v>
      </c>
      <c r="AU361" s="322">
        <f>IFERROR(+AU58/AU110,"-")</f>
        <v>0.14274793449178208</v>
      </c>
      <c r="AV361" s="323">
        <f t="shared" ref="AV361" si="693">IFERROR(+AV58/AV110,"-")</f>
        <v>5.4542884203683195E-2</v>
      </c>
      <c r="AX361" s="322">
        <f>IFERROR(+AX58/AX110,"-")</f>
        <v>3.9741009811612493E-2</v>
      </c>
      <c r="AY361" s="322">
        <f>IFERROR(+AY58/AY110,"-")</f>
        <v>6.7743932639920748E-2</v>
      </c>
      <c r="AZ361" s="322">
        <f>IFERROR(+AZ58/AZ110,"-")</f>
        <v>6.3350047520728869E-2</v>
      </c>
      <c r="BA361" s="322">
        <f>IFERROR(+BA58/BA110,"-")</f>
        <v>7.8915239187539316E-2</v>
      </c>
      <c r="BB361" s="322">
        <f>IFERROR(+BB58/BB110,"-")</f>
        <v>0.13815856258247894</v>
      </c>
      <c r="BC361" s="323">
        <f t="shared" ref="BC361" si="694">IFERROR(+BC58/BC110,"-")</f>
        <v>6.150458438793812E-2</v>
      </c>
    </row>
    <row r="362" spans="1:55" s="204" customFormat="1">
      <c r="A362" s="287"/>
      <c r="B362" s="173" t="s">
        <v>19</v>
      </c>
      <c r="C362" s="308"/>
      <c r="D362" s="163">
        <f t="shared" ref="D362:V362" si="695">IFERROR(+(D69-D67+D53+D60)/D110,"-")</f>
        <v>9.8467570111265723E-2</v>
      </c>
      <c r="E362" s="163">
        <f t="shared" si="695"/>
        <v>8.0082812828970451E-2</v>
      </c>
      <c r="F362" s="163">
        <f t="shared" si="695"/>
        <v>5.1023367683277594E-2</v>
      </c>
      <c r="G362" s="163">
        <f t="shared" si="695"/>
        <v>7.8965616222151189E-2</v>
      </c>
      <c r="H362" s="163">
        <f t="shared" si="695"/>
        <v>4.9838234627758396E-2</v>
      </c>
      <c r="I362" s="163">
        <f t="shared" si="695"/>
        <v>6.8240519346148748E-2</v>
      </c>
      <c r="J362" s="163">
        <f t="shared" si="695"/>
        <v>9.2361766390453542E-2</v>
      </c>
      <c r="K362" s="163">
        <f t="shared" si="695"/>
        <v>6.2013780398960612E-2</v>
      </c>
      <c r="L362" s="322">
        <f t="shared" si="695"/>
        <v>6.9558618137946809E-2</v>
      </c>
      <c r="M362" s="163">
        <f t="shared" si="695"/>
        <v>0.45877796901893286</v>
      </c>
      <c r="N362" s="163">
        <f t="shared" si="695"/>
        <v>0.10481001318834449</v>
      </c>
      <c r="O362" s="163">
        <f t="shared" si="695"/>
        <v>3.6931546956051303E-2</v>
      </c>
      <c r="P362" s="163">
        <f t="shared" si="695"/>
        <v>8.7547561977237301E-2</v>
      </c>
      <c r="Q362" s="163">
        <f t="shared" si="695"/>
        <v>0.10356740207486476</v>
      </c>
      <c r="R362" s="163">
        <f t="shared" si="695"/>
        <v>9.4689746222678603E-2</v>
      </c>
      <c r="S362" s="163">
        <f t="shared" si="695"/>
        <v>0.14858686085906761</v>
      </c>
      <c r="T362" s="163">
        <f t="shared" si="695"/>
        <v>6.9087742725541287E-2</v>
      </c>
      <c r="U362" s="163">
        <f t="shared" si="695"/>
        <v>0.12519936204146731</v>
      </c>
      <c r="V362" s="163">
        <f t="shared" si="695"/>
        <v>0.43757279291870488</v>
      </c>
      <c r="W362" s="163">
        <f t="shared" ref="W362:X362" si="696">IFERROR(+(W69-W67+W53+W60)/W110,"-")</f>
        <v>-0.10447515630141493</v>
      </c>
      <c r="X362" s="163">
        <f t="shared" si="696"/>
        <v>0.66957180750284195</v>
      </c>
      <c r="Y362" s="163">
        <f t="shared" ref="Y362:AN362" si="697">IFERROR(+(Y69-Y67+Y53+Y60)/Y110,"-")</f>
        <v>0.19020311517259239</v>
      </c>
      <c r="Z362" s="163">
        <f t="shared" si="697"/>
        <v>6.6345074939187287E-2</v>
      </c>
      <c r="AA362" s="163">
        <f t="shared" si="697"/>
        <v>8.0329784096121626E-2</v>
      </c>
      <c r="AB362" s="163">
        <f t="shared" si="697"/>
        <v>0.11000638204964563</v>
      </c>
      <c r="AC362" s="163">
        <f t="shared" si="697"/>
        <v>8.6968395984225302E-2</v>
      </c>
      <c r="AD362" s="163">
        <f t="shared" si="697"/>
        <v>8.0201118970744084E-2</v>
      </c>
      <c r="AE362" s="163">
        <f t="shared" si="697"/>
        <v>-6.9023157208088715E-2</v>
      </c>
      <c r="AF362" s="163">
        <f t="shared" si="697"/>
        <v>8.9013195633432962E-2</v>
      </c>
      <c r="AG362" s="322">
        <f t="shared" si="697"/>
        <v>8.6199268032922383E-2</v>
      </c>
      <c r="AH362" s="322">
        <f t="shared" si="697"/>
        <v>6.4085083967165238E-2</v>
      </c>
      <c r="AI362" s="322">
        <f t="shared" si="697"/>
        <v>7.2587857478395884E-2</v>
      </c>
      <c r="AJ362" s="163">
        <f t="shared" si="697"/>
        <v>9.8674343219313954E-2</v>
      </c>
      <c r="AK362" s="163">
        <f t="shared" si="697"/>
        <v>8.868083315800547E-2</v>
      </c>
      <c r="AL362" s="163">
        <f t="shared" si="697"/>
        <v>-0.3809765506039996</v>
      </c>
      <c r="AM362" s="322">
        <f t="shared" si="697"/>
        <v>5.1434339870434075E-2</v>
      </c>
      <c r="AN362" s="323">
        <f t="shared" si="697"/>
        <v>7.2341366989641706E-2</v>
      </c>
      <c r="AQ362" s="322">
        <f>IFERROR(+(AQ69-AQ67+AQ53+AQ60)/AQ110,"-")</f>
        <v>6.2013780398960612E-2</v>
      </c>
      <c r="AR362" s="322">
        <f>IFERROR(+(AR69-AR67+AR53+AR60)/AR110,"-")</f>
        <v>8.6199268032922383E-2</v>
      </c>
      <c r="AS362" s="322">
        <f>IFERROR(+(AS69-AS67+AS53+AS60)/AS110,"-")</f>
        <v>6.4085083967165238E-2</v>
      </c>
      <c r="AT362" s="322">
        <f>IFERROR(+(AT69-AT67+AT53+AT60)/AT110,"-")</f>
        <v>7.2587857478395884E-2</v>
      </c>
      <c r="AU362" s="322">
        <f>IFERROR(+(AU69-AU67+AU53+AU60)/AU110,"-")</f>
        <v>5.1434339870434082E-2</v>
      </c>
      <c r="AV362" s="323">
        <f t="shared" ref="AV362" si="698">IFERROR(+(AV69-AV67+AV53+AV60)/AV110,"-")</f>
        <v>7.2341366989641706E-2</v>
      </c>
      <c r="AX362" s="322">
        <f>IFERROR(+(AX69-AX67+AX53+AX60)/AX110,"-")</f>
        <v>5.6277184012263566E-2</v>
      </c>
      <c r="AY362" s="322">
        <f>IFERROR(+(AY69-AY67+AY53+AY60)/AY110,"-")</f>
        <v>9.6797919762258544E-2</v>
      </c>
      <c r="AZ362" s="322">
        <f>IFERROR(+(AZ69-AZ67+AZ53+AZ60)/AZ110,"-")</f>
        <v>6.7243469996394981E-2</v>
      </c>
      <c r="BA362" s="322">
        <f>IFERROR(+(BA69-BA67+BA53+BA60)/BA110,"-")</f>
        <v>0.12471789559362166</v>
      </c>
      <c r="BB362" s="322">
        <f>IFERROR(+(BB69-BB67+BB53+BB60)/BB110,"-")</f>
        <v>-0.44300071058775758</v>
      </c>
      <c r="BC362" s="323">
        <f t="shared" ref="BC362" si="699">IFERROR(+(BC69-BC67+BC53+BC60)/BC110,"-")</f>
        <v>8.9910994150086326E-2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00">+D81+D82-D91+D113</f>
        <v>1770</v>
      </c>
      <c r="E365" s="162">
        <f t="shared" si="700"/>
        <v>20537</v>
      </c>
      <c r="F365" s="162">
        <f t="shared" si="700"/>
        <v>32782</v>
      </c>
      <c r="G365" s="162">
        <f t="shared" si="700"/>
        <v>65136.027580000002</v>
      </c>
      <c r="H365" s="162">
        <f t="shared" si="700"/>
        <v>25775</v>
      </c>
      <c r="I365" s="162">
        <f t="shared" si="700"/>
        <v>17377</v>
      </c>
      <c r="J365" s="162">
        <f t="shared" si="700"/>
        <v>29523</v>
      </c>
      <c r="K365" s="162">
        <f t="shared" si="700"/>
        <v>33148</v>
      </c>
      <c r="L365" s="337">
        <f t="shared" si="700"/>
        <v>226048.02757999999</v>
      </c>
      <c r="M365" s="162">
        <f t="shared" si="700"/>
        <v>17451</v>
      </c>
      <c r="N365" s="162">
        <f t="shared" si="700"/>
        <v>4938</v>
      </c>
      <c r="O365" s="162">
        <f t="shared" si="700"/>
        <v>10472</v>
      </c>
      <c r="P365" s="162">
        <f t="shared" si="700"/>
        <v>3276</v>
      </c>
      <c r="Q365" s="162">
        <f t="shared" si="700"/>
        <v>24992</v>
      </c>
      <c r="R365" s="162">
        <f t="shared" si="700"/>
        <v>10067</v>
      </c>
      <c r="S365" s="162">
        <f t="shared" si="700"/>
        <v>9231.6579999999994</v>
      </c>
      <c r="T365" s="162">
        <f t="shared" si="700"/>
        <v>276.3</v>
      </c>
      <c r="U365" s="162">
        <f t="shared" si="700"/>
        <v>18199</v>
      </c>
      <c r="V365" s="162">
        <f t="shared" si="700"/>
        <v>16231</v>
      </c>
      <c r="W365" s="162">
        <f t="shared" ref="W365:X365" si="701">+W81+W82-W91+W113</f>
        <v>6551</v>
      </c>
      <c r="X365" s="162">
        <f t="shared" si="701"/>
        <v>4314</v>
      </c>
      <c r="Y365" s="162">
        <f t="shared" ref="Y365:AN365" si="702">+Y81+Y82-Y91+Y113</f>
        <v>15438</v>
      </c>
      <c r="Z365" s="162">
        <f t="shared" si="702"/>
        <v>-11</v>
      </c>
      <c r="AA365" s="162">
        <f t="shared" si="702"/>
        <v>29970</v>
      </c>
      <c r="AB365" s="162">
        <f t="shared" si="702"/>
        <v>2384</v>
      </c>
      <c r="AC365" s="162">
        <f t="shared" si="702"/>
        <v>14135</v>
      </c>
      <c r="AD365" s="162">
        <f t="shared" si="702"/>
        <v>1784</v>
      </c>
      <c r="AE365" s="162">
        <f t="shared" si="702"/>
        <v>-1226</v>
      </c>
      <c r="AF365" s="162">
        <f t="shared" si="702"/>
        <v>5717.1149999999998</v>
      </c>
      <c r="AG365" s="337">
        <f t="shared" si="702"/>
        <v>194190.07299999997</v>
      </c>
      <c r="AH365" s="337">
        <f t="shared" si="702"/>
        <v>26656.3</v>
      </c>
      <c r="AI365" s="337">
        <f t="shared" si="702"/>
        <v>52003</v>
      </c>
      <c r="AJ365" s="162">
        <f t="shared" si="702"/>
        <v>1682</v>
      </c>
      <c r="AK365" s="162">
        <f t="shared" si="702"/>
        <v>11934</v>
      </c>
      <c r="AL365" s="162">
        <f t="shared" si="702"/>
        <v>12899</v>
      </c>
      <c r="AM365" s="337">
        <f t="shared" si="702"/>
        <v>26515</v>
      </c>
      <c r="AN365" s="338">
        <f t="shared" si="702"/>
        <v>446753.10057999997</v>
      </c>
      <c r="AQ365" s="337">
        <f>+AQ81+AQ82-AQ91+AQ113</f>
        <v>4143.5</v>
      </c>
      <c r="AR365" s="337">
        <f>+AR81+AR82-AR91+AR113</f>
        <v>9709.5036499999987</v>
      </c>
      <c r="AS365" s="337">
        <f>+AS81+AS82-AS91+AS113</f>
        <v>5331.2599999999993</v>
      </c>
      <c r="AT365" s="337">
        <f>+AT81+AT82-AT91+AT113</f>
        <v>3466.8666666666663</v>
      </c>
      <c r="AU365" s="337">
        <f>+AU81+AU82-AU91+AU113</f>
        <v>8838.3333333333339</v>
      </c>
      <c r="AV365" s="338">
        <f t="shared" ref="AV365" si="703">+AV81+AV82-AV91+AV113</f>
        <v>14411.390341290324</v>
      </c>
      <c r="AX365" s="337">
        <f>+AX81+AX82-AX91+AX113</f>
        <v>27154</v>
      </c>
      <c r="AY365" s="337">
        <f>+AY81+AY82-AY91+AY113</f>
        <v>6342</v>
      </c>
      <c r="AZ365" s="337">
        <f>+AZ81+AZ82-AZ91+AZ113</f>
        <v>6366</v>
      </c>
      <c r="BA365" s="337">
        <f>+BA81+BA82-BA91+BA113</f>
        <v>6990</v>
      </c>
      <c r="BB365" s="337">
        <f>+BB81+BB82-BB91+BB113</f>
        <v>11934</v>
      </c>
      <c r="BC365" s="338">
        <f t="shared" ref="BC365" si="704">+BC81+BC82-BC91+BC113</f>
        <v>10393</v>
      </c>
    </row>
    <row r="366" spans="1:55" s="204" customFormat="1">
      <c r="A366" s="287"/>
      <c r="B366" s="173" t="s">
        <v>16</v>
      </c>
      <c r="C366" s="308"/>
      <c r="D366" s="161">
        <f t="shared" ref="D366:V366" si="705">IFERROR(+D88/D100,"-")</f>
        <v>0.36077974978178645</v>
      </c>
      <c r="E366" s="161">
        <f t="shared" si="705"/>
        <v>1.6015957446808511</v>
      </c>
      <c r="F366" s="161">
        <f t="shared" si="705"/>
        <v>0.90507706487787398</v>
      </c>
      <c r="G366" s="161">
        <f t="shared" si="705"/>
        <v>0.63025273752375566</v>
      </c>
      <c r="H366" s="161">
        <f t="shared" si="705"/>
        <v>1.1768405042557548</v>
      </c>
      <c r="I366" s="161">
        <f t="shared" si="705"/>
        <v>0.60721880168447973</v>
      </c>
      <c r="J366" s="161">
        <f t="shared" si="705"/>
        <v>1.1559784040031604</v>
      </c>
      <c r="K366" s="161">
        <f t="shared" si="705"/>
        <v>1.2822139195412285</v>
      </c>
      <c r="L366" s="347">
        <f t="shared" si="705"/>
        <v>0.79916044022915333</v>
      </c>
      <c r="M366" s="161">
        <f t="shared" si="705"/>
        <v>8.3779418550992162</v>
      </c>
      <c r="N366" s="161">
        <f t="shared" si="705"/>
        <v>1.487411883182276</v>
      </c>
      <c r="O366" s="161">
        <f t="shared" si="705"/>
        <v>0.8415570175438597</v>
      </c>
      <c r="P366" s="161">
        <f t="shared" si="705"/>
        <v>1.2070451089711101</v>
      </c>
      <c r="Q366" s="161">
        <f t="shared" si="705"/>
        <v>1.7430034328271369</v>
      </c>
      <c r="R366" s="161">
        <f t="shared" si="705"/>
        <v>1.0107535510793677</v>
      </c>
      <c r="S366" s="161">
        <f t="shared" si="705"/>
        <v>1.6100330600394015</v>
      </c>
      <c r="T366" s="161">
        <f t="shared" si="705"/>
        <v>0.3296488567428838</v>
      </c>
      <c r="U366" s="161">
        <f t="shared" si="705"/>
        <v>3.1374747002958121</v>
      </c>
      <c r="V366" s="161">
        <f t="shared" si="705"/>
        <v>1.6244569152787836</v>
      </c>
      <c r="W366" s="161">
        <f t="shared" ref="W366:X366" si="706">IFERROR(+W88/W100,"-")</f>
        <v>1.4397400964158458</v>
      </c>
      <c r="X366" s="161">
        <f t="shared" si="706"/>
        <v>4.0541110330288124</v>
      </c>
      <c r="Y366" s="161">
        <f t="shared" ref="Y366:AN366" si="707">IFERROR(+Y88/Y100,"-")</f>
        <v>3.164053075995175</v>
      </c>
      <c r="Z366" s="161">
        <f t="shared" si="707"/>
        <v>0.4095904795239762</v>
      </c>
      <c r="AA366" s="161">
        <f t="shared" si="707"/>
        <v>1.8876480145000394</v>
      </c>
      <c r="AB366" s="161">
        <f t="shared" si="707"/>
        <v>0.86406873274010432</v>
      </c>
      <c r="AC366" s="161">
        <f t="shared" si="707"/>
        <v>3.2514677103718199</v>
      </c>
      <c r="AD366" s="161">
        <f t="shared" si="707"/>
        <v>0.56322397731875251</v>
      </c>
      <c r="AE366" s="161">
        <f t="shared" si="707"/>
        <v>0.13746324512162522</v>
      </c>
      <c r="AF366" s="161">
        <f t="shared" si="707"/>
        <v>1.3259945977260004</v>
      </c>
      <c r="AG366" s="347">
        <f t="shared" si="707"/>
        <v>1.2878569358004217</v>
      </c>
      <c r="AH366" s="347">
        <f t="shared" si="707"/>
        <v>0.68079589430476661</v>
      </c>
      <c r="AI366" s="347">
        <f t="shared" si="707"/>
        <v>1.2346718467846087</v>
      </c>
      <c r="AJ366" s="161">
        <f t="shared" si="707"/>
        <v>1.5058192755328887</v>
      </c>
      <c r="AK366" s="161">
        <f t="shared" si="707"/>
        <v>4.9727993955421228</v>
      </c>
      <c r="AL366" s="161">
        <f t="shared" si="707"/>
        <v>4.6664605873261209</v>
      </c>
      <c r="AM366" s="347">
        <f t="shared" si="707"/>
        <v>2.4220343785417455</v>
      </c>
      <c r="AN366" s="348">
        <f t="shared" si="707"/>
        <v>0.97944374967867887</v>
      </c>
      <c r="AQ366" s="347">
        <f>IFERROR(+AQ88/AQ100,"-")</f>
        <v>1.2822139195412285</v>
      </c>
      <c r="AR366" s="347">
        <f>IFERROR(+AR88/AR100,"-")</f>
        <v>1.2878569358004215</v>
      </c>
      <c r="AS366" s="347">
        <f>IFERROR(+AS88/AS100,"-")</f>
        <v>0.68079589430476661</v>
      </c>
      <c r="AT366" s="347">
        <f>IFERROR(+AT88/AT100,"-")</f>
        <v>1.2346718467846087</v>
      </c>
      <c r="AU366" s="347">
        <f>IFERROR(+AU88/AU100,"-")</f>
        <v>2.4220343785417451</v>
      </c>
      <c r="AV366" s="348">
        <f t="shared" ref="AV366" si="708">IFERROR(+AV88/AV100,"-")</f>
        <v>0.97944374967867887</v>
      </c>
      <c r="AX366" s="347">
        <f>IFERROR(+AX88/AX100,"-")</f>
        <v>0.80337912219403629</v>
      </c>
      <c r="AY366" s="347">
        <f>IFERROR(+AY88/AY100,"-")</f>
        <v>1.6673393521377045</v>
      </c>
      <c r="AZ366" s="347">
        <f>IFERROR(+AZ88/AZ100,"-")</f>
        <v>0.99473471040907246</v>
      </c>
      <c r="BA366" s="347">
        <f>IFERROR(+BA88/BA100,"-")</f>
        <v>1.6100330600394015</v>
      </c>
      <c r="BB366" s="347">
        <f>IFERROR(+BB88/BB100,"-")</f>
        <v>4.6664605873261209</v>
      </c>
      <c r="BC366" s="348">
        <f t="shared" ref="BC366" si="709">IFERROR(+BC88/BC100,"-")</f>
        <v>1.4218712029161604</v>
      </c>
    </row>
    <row r="367" spans="1:55" s="204" customFormat="1">
      <c r="A367" s="287"/>
      <c r="B367" s="173" t="s">
        <v>15</v>
      </c>
      <c r="C367" s="308"/>
      <c r="D367" s="164">
        <f t="shared" ref="D367:V367" si="710">+D141</f>
        <v>22225</v>
      </c>
      <c r="E367" s="164">
        <f t="shared" si="710"/>
        <v>0</v>
      </c>
      <c r="F367" s="164">
        <f t="shared" si="710"/>
        <v>30000</v>
      </c>
      <c r="G367" s="164">
        <f t="shared" si="710"/>
        <v>0</v>
      </c>
      <c r="H367" s="164">
        <f t="shared" si="710"/>
        <v>15000</v>
      </c>
      <c r="I367" s="164">
        <f t="shared" si="710"/>
        <v>0</v>
      </c>
      <c r="J367" s="164">
        <f t="shared" si="710"/>
        <v>0</v>
      </c>
      <c r="K367" s="164">
        <f t="shared" si="710"/>
        <v>0</v>
      </c>
      <c r="L367" s="353">
        <f t="shared" si="710"/>
        <v>67225</v>
      </c>
      <c r="M367" s="164">
        <f t="shared" si="710"/>
        <v>0</v>
      </c>
      <c r="N367" s="164">
        <f t="shared" si="710"/>
        <v>0</v>
      </c>
      <c r="O367" s="164">
        <f t="shared" si="710"/>
        <v>1500</v>
      </c>
      <c r="P367" s="164">
        <f t="shared" si="710"/>
        <v>0</v>
      </c>
      <c r="Q367" s="164">
        <f t="shared" si="710"/>
        <v>2500</v>
      </c>
      <c r="R367" s="164">
        <f t="shared" si="710"/>
        <v>0</v>
      </c>
      <c r="S367" s="164">
        <f t="shared" si="710"/>
        <v>0</v>
      </c>
      <c r="T367" s="164">
        <f t="shared" si="710"/>
        <v>300</v>
      </c>
      <c r="U367" s="164">
        <f t="shared" si="710"/>
        <v>0</v>
      </c>
      <c r="V367" s="164">
        <f t="shared" si="710"/>
        <v>0</v>
      </c>
      <c r="W367" s="164">
        <f t="shared" ref="W367:X367" si="711">+W141</f>
        <v>0</v>
      </c>
      <c r="X367" s="164">
        <f t="shared" si="711"/>
        <v>0</v>
      </c>
      <c r="Y367" s="164">
        <f t="shared" ref="Y367:AN367" si="712">+Y141</f>
        <v>0</v>
      </c>
      <c r="Z367" s="164">
        <f t="shared" si="712"/>
        <v>11754</v>
      </c>
      <c r="AA367" s="164">
        <f t="shared" si="712"/>
        <v>6030</v>
      </c>
      <c r="AB367" s="164">
        <f t="shared" si="712"/>
        <v>0</v>
      </c>
      <c r="AC367" s="164">
        <f t="shared" si="712"/>
        <v>0</v>
      </c>
      <c r="AD367" s="164">
        <f t="shared" si="712"/>
        <v>0</v>
      </c>
      <c r="AE367" s="164">
        <f t="shared" si="712"/>
        <v>3282</v>
      </c>
      <c r="AF367" s="164">
        <f t="shared" si="712"/>
        <v>0</v>
      </c>
      <c r="AG367" s="353">
        <f t="shared" si="712"/>
        <v>25366</v>
      </c>
      <c r="AH367" s="353">
        <f t="shared" si="712"/>
        <v>13554</v>
      </c>
      <c r="AI367" s="353">
        <f t="shared" si="712"/>
        <v>9312</v>
      </c>
      <c r="AJ367" s="164">
        <f t="shared" si="712"/>
        <v>0</v>
      </c>
      <c r="AK367" s="164">
        <f t="shared" si="712"/>
        <v>0</v>
      </c>
      <c r="AL367" s="164">
        <f t="shared" si="712"/>
        <v>0</v>
      </c>
      <c r="AM367" s="353">
        <f t="shared" si="712"/>
        <v>0</v>
      </c>
      <c r="AN367" s="354">
        <f t="shared" si="712"/>
        <v>92591</v>
      </c>
      <c r="AQ367" s="353">
        <f>+AQ141</f>
        <v>0</v>
      </c>
      <c r="AR367" s="353">
        <f>+AR141</f>
        <v>1268.3</v>
      </c>
      <c r="AS367" s="353">
        <f>+AS141</f>
        <v>2710.8</v>
      </c>
      <c r="AT367" s="353">
        <f>+AT141</f>
        <v>620.79999999999995</v>
      </c>
      <c r="AU367" s="353">
        <f>+AU141</f>
        <v>0</v>
      </c>
      <c r="AV367" s="354">
        <f t="shared" ref="AV367" si="713">+AV141</f>
        <v>2986.8064516129034</v>
      </c>
      <c r="AX367" s="353">
        <f>+AX141</f>
        <v>0</v>
      </c>
      <c r="AY367" s="353">
        <f>+AY141</f>
        <v>0</v>
      </c>
      <c r="AZ367" s="353">
        <f>+AZ141</f>
        <v>300</v>
      </c>
      <c r="BA367" s="353">
        <f>+BA141</f>
        <v>0</v>
      </c>
      <c r="BB367" s="353">
        <f>+BB141</f>
        <v>0</v>
      </c>
      <c r="BC367" s="354">
        <f t="shared" ref="BC367" si="714">+BC141</f>
        <v>0</v>
      </c>
    </row>
    <row r="368" spans="1:55" s="204" customFormat="1">
      <c r="A368" s="287"/>
      <c r="B368" s="173" t="s">
        <v>14</v>
      </c>
      <c r="C368" s="308"/>
      <c r="D368" s="163">
        <f t="shared" ref="D368:V368" si="715">IFERROR(+D141/+D176,"-")</f>
        <v>0.13177945248528042</v>
      </c>
      <c r="E368" s="163">
        <f t="shared" si="715"/>
        <v>0</v>
      </c>
      <c r="F368" s="163">
        <f t="shared" si="715"/>
        <v>9.2574591977485854E-2</v>
      </c>
      <c r="G368" s="163">
        <f t="shared" si="715"/>
        <v>0</v>
      </c>
      <c r="H368" s="163">
        <f t="shared" si="715"/>
        <v>8.6274825581060949E-2</v>
      </c>
      <c r="I368" s="163">
        <f t="shared" si="715"/>
        <v>0</v>
      </c>
      <c r="J368" s="163">
        <f t="shared" si="715"/>
        <v>0</v>
      </c>
      <c r="K368" s="163">
        <f t="shared" si="715"/>
        <v>0</v>
      </c>
      <c r="L368" s="322">
        <f t="shared" si="715"/>
        <v>3.4429635760317497E-2</v>
      </c>
      <c r="M368" s="163">
        <f t="shared" si="715"/>
        <v>0</v>
      </c>
      <c r="N368" s="163">
        <f t="shared" si="715"/>
        <v>0</v>
      </c>
      <c r="O368" s="163">
        <f t="shared" si="715"/>
        <v>2.2734161867232493E-2</v>
      </c>
      <c r="P368" s="163">
        <f t="shared" si="715"/>
        <v>0</v>
      </c>
      <c r="Q368" s="163">
        <f t="shared" si="715"/>
        <v>3.2976744799567345E-2</v>
      </c>
      <c r="R368" s="163">
        <f t="shared" si="715"/>
        <v>0</v>
      </c>
      <c r="S368" s="163">
        <f t="shared" si="715"/>
        <v>0</v>
      </c>
      <c r="T368" s="163">
        <f t="shared" si="715"/>
        <v>7.6418129437027631E-3</v>
      </c>
      <c r="U368" s="163">
        <f t="shared" si="715"/>
        <v>0</v>
      </c>
      <c r="V368" s="163">
        <f t="shared" si="715"/>
        <v>0</v>
      </c>
      <c r="W368" s="163">
        <f t="shared" ref="W368:X368" si="716">IFERROR(+W141/+W176,"-")</f>
        <v>0</v>
      </c>
      <c r="X368" s="163">
        <f t="shared" si="716"/>
        <v>0</v>
      </c>
      <c r="Y368" s="163">
        <f t="shared" ref="Y368:AN368" si="717">IFERROR(+Y141/+Y176,"-")</f>
        <v>0</v>
      </c>
      <c r="Z368" s="163">
        <f t="shared" si="717"/>
        <v>0.11066233582827284</v>
      </c>
      <c r="AA368" s="163">
        <f t="shared" si="717"/>
        <v>0.11493814688447096</v>
      </c>
      <c r="AB368" s="163">
        <f t="shared" si="717"/>
        <v>0</v>
      </c>
      <c r="AC368" s="163">
        <f t="shared" si="717"/>
        <v>0</v>
      </c>
      <c r="AD368" s="163">
        <f t="shared" si="717"/>
        <v>0</v>
      </c>
      <c r="AE368" s="163">
        <f t="shared" si="717"/>
        <v>0.14684563758389263</v>
      </c>
      <c r="AF368" s="163">
        <f t="shared" si="717"/>
        <v>0</v>
      </c>
      <c r="AG368" s="322">
        <f t="shared" si="717"/>
        <v>3.2206182502497349E-2</v>
      </c>
      <c r="AH368" s="322">
        <f t="shared" si="717"/>
        <v>4.3666701353461554E-2</v>
      </c>
      <c r="AI368" s="322">
        <f t="shared" si="717"/>
        <v>5.5617937262584516E-2</v>
      </c>
      <c r="AJ368" s="163">
        <f t="shared" si="717"/>
        <v>0</v>
      </c>
      <c r="AK368" s="163">
        <f t="shared" si="717"/>
        <v>0</v>
      </c>
      <c r="AL368" s="163">
        <f t="shared" si="717"/>
        <v>0</v>
      </c>
      <c r="AM368" s="322">
        <f t="shared" si="717"/>
        <v>0</v>
      </c>
      <c r="AN368" s="323">
        <f t="shared" si="717"/>
        <v>3.1512780029535795E-2</v>
      </c>
      <c r="AQ368" s="322">
        <f>IFERROR(+AQ141/+AQ176,"-")</f>
        <v>0</v>
      </c>
      <c r="AR368" s="322">
        <f>IFERROR(+AR141/+AR176,"-")</f>
        <v>3.2206182502497349E-2</v>
      </c>
      <c r="AS368" s="322">
        <f>IFERROR(+AS141/+AS176,"-")</f>
        <v>4.3666701353461554E-2</v>
      </c>
      <c r="AT368" s="322">
        <f>IFERROR(+AT141/+AT176,"-")</f>
        <v>5.5617937262584509E-2</v>
      </c>
      <c r="AU368" s="322">
        <f>IFERROR(+AU141/+AU176,"-")</f>
        <v>0</v>
      </c>
      <c r="AV368" s="323">
        <f t="shared" ref="AV368" si="718">IFERROR(+AV141/+AV176,"-")</f>
        <v>3.1512780029535795E-2</v>
      </c>
      <c r="AX368" s="322">
        <f>IFERROR(+AX141/+AX176,"-")</f>
        <v>0</v>
      </c>
      <c r="AY368" s="322">
        <f>IFERROR(+AY141/+AY176,"-")</f>
        <v>0</v>
      </c>
      <c r="AZ368" s="322">
        <f>IFERROR(+AZ141/+AZ176,"-")</f>
        <v>4.8634978276376369E-3</v>
      </c>
      <c r="BA368" s="322">
        <f>IFERROR(+BA141/+BA176,"-")</f>
        <v>0</v>
      </c>
      <c r="BB368" s="322">
        <f>IFERROR(+BB141/+BB176,"-")</f>
        <v>0</v>
      </c>
      <c r="BC368" s="323">
        <f t="shared" ref="BC368" si="719">IFERROR(+BC141/+BC176,"-")</f>
        <v>0</v>
      </c>
    </row>
    <row r="369" spans="1:55" s="204" customFormat="1">
      <c r="A369" s="287"/>
      <c r="B369" s="173" t="s">
        <v>13</v>
      </c>
      <c r="C369" s="308"/>
      <c r="D369" s="163">
        <f t="shared" ref="D369:V369" si="720">+D296</f>
        <v>1.0494921525261929E-2</v>
      </c>
      <c r="E369" s="163">
        <f t="shared" si="720"/>
        <v>0.29177677379024236</v>
      </c>
      <c r="F369" s="163">
        <f t="shared" si="720"/>
        <v>0.10115934247353138</v>
      </c>
      <c r="G369" s="163">
        <f t="shared" si="720"/>
        <v>0.12198923039466317</v>
      </c>
      <c r="H369" s="163">
        <f t="shared" si="720"/>
        <v>0.14824890862345641</v>
      </c>
      <c r="I369" s="163">
        <f t="shared" si="720"/>
        <v>5.4206400454189556E-2</v>
      </c>
      <c r="J369" s="163">
        <f t="shared" si="720"/>
        <v>0.190423054844265</v>
      </c>
      <c r="K369" s="163">
        <f t="shared" si="720"/>
        <v>0.16090559150328385</v>
      </c>
      <c r="L369" s="322">
        <f t="shared" si="720"/>
        <v>0.11577168098055193</v>
      </c>
      <c r="M369" s="163">
        <f t="shared" si="720"/>
        <v>0.78336400772096781</v>
      </c>
      <c r="N369" s="163">
        <f t="shared" si="720"/>
        <v>0.20259292688930827</v>
      </c>
      <c r="O369" s="163">
        <f t="shared" si="720"/>
        <v>0.15871476204910578</v>
      </c>
      <c r="P369" s="163">
        <f t="shared" si="720"/>
        <v>0.11867415323310994</v>
      </c>
      <c r="Q369" s="163">
        <f t="shared" si="720"/>
        <v>0.32966192241231485</v>
      </c>
      <c r="R369" s="163">
        <f t="shared" si="720"/>
        <v>0.31332088390911922</v>
      </c>
      <c r="S369" s="163">
        <f t="shared" si="720"/>
        <v>0.32572359043116222</v>
      </c>
      <c r="T369" s="163">
        <f t="shared" si="720"/>
        <v>7.0381097211502453E-3</v>
      </c>
      <c r="U369" s="163">
        <f t="shared" si="720"/>
        <v>0.65581981981981985</v>
      </c>
      <c r="V369" s="163">
        <f t="shared" si="720"/>
        <v>0.86801433231723624</v>
      </c>
      <c r="W369" s="163">
        <f t="shared" ref="W369:X369" si="721">+W296</f>
        <v>0.37415043691815636</v>
      </c>
      <c r="X369" s="163">
        <f t="shared" si="721"/>
        <v>0.59618573797678276</v>
      </c>
      <c r="Y369" s="163">
        <f t="shared" ref="Y369:AN369" si="722">+Y296</f>
        <v>0.26787201554691836</v>
      </c>
      <c r="Z369" s="163">
        <f t="shared" si="722"/>
        <v>-1.0356352680883115E-4</v>
      </c>
      <c r="AA369" s="163">
        <f t="shared" si="722"/>
        <v>0.57125974496311682</v>
      </c>
      <c r="AB369" s="163">
        <f t="shared" si="722"/>
        <v>9.8479841374752145E-2</v>
      </c>
      <c r="AC369" s="163">
        <f t="shared" si="722"/>
        <v>0.22915180597886001</v>
      </c>
      <c r="AD369" s="163">
        <f t="shared" si="722"/>
        <v>4.7879763821792806E-2</v>
      </c>
      <c r="AE369" s="163">
        <f t="shared" si="722"/>
        <v>-5.4854586129753913E-2</v>
      </c>
      <c r="AF369" s="163">
        <f t="shared" si="722"/>
        <v>0.14723429026657731</v>
      </c>
      <c r="AG369" s="322">
        <f t="shared" si="722"/>
        <v>0.2465552681231287</v>
      </c>
      <c r="AH369" s="322">
        <f t="shared" si="722"/>
        <v>8.5878168163514623E-2</v>
      </c>
      <c r="AI369" s="322">
        <f t="shared" si="722"/>
        <v>0.31059918293236494</v>
      </c>
      <c r="AJ369" s="163">
        <f t="shared" si="722"/>
        <v>1.0487265018549116E-2</v>
      </c>
      <c r="AK369" s="163">
        <f t="shared" si="722"/>
        <v>0.64560454422504732</v>
      </c>
      <c r="AL369" s="163">
        <f t="shared" si="722"/>
        <v>0.67220803585387456</v>
      </c>
      <c r="AM369" s="322">
        <f t="shared" si="722"/>
        <v>0.13387424959229322</v>
      </c>
      <c r="AN369" s="323">
        <f t="shared" si="722"/>
        <v>0.15204968286432397</v>
      </c>
      <c r="AQ369" s="322">
        <f>+AQ296</f>
        <v>0.16090559150328385</v>
      </c>
      <c r="AR369" s="322">
        <f>+AR296</f>
        <v>0.24655526812312867</v>
      </c>
      <c r="AS369" s="322">
        <f>+AS296</f>
        <v>8.5878168163514609E-2</v>
      </c>
      <c r="AT369" s="322">
        <f>+AT296</f>
        <v>0.31059918293236494</v>
      </c>
      <c r="AU369" s="322">
        <f>+AU296</f>
        <v>0.13387424959229322</v>
      </c>
      <c r="AV369" s="323">
        <f t="shared" ref="AV369" si="723">+AV296</f>
        <v>0.15204968286432397</v>
      </c>
      <c r="AX369" s="322">
        <f>+AX296</f>
        <v>0.14296394575014743</v>
      </c>
      <c r="AY369" s="322">
        <f>+AY296</f>
        <v>0.20974996692684217</v>
      </c>
      <c r="AZ369" s="322">
        <f>+AZ296</f>
        <v>0.10320342390247066</v>
      </c>
      <c r="BA369" s="322">
        <f>+BA296</f>
        <v>0.2867809961434315</v>
      </c>
      <c r="BB369" s="322">
        <f>+BB296</f>
        <v>0.62191880765021623</v>
      </c>
      <c r="BC369" s="323">
        <f t="shared" ref="BC369" si="724">+BC296</f>
        <v>0.26473787307967606</v>
      </c>
    </row>
    <row r="370" spans="1:55" s="204" customFormat="1">
      <c r="A370" s="287"/>
      <c r="B370" s="173" t="s">
        <v>12</v>
      </c>
      <c r="C370" s="308"/>
      <c r="D370" s="163">
        <f t="shared" ref="D370:X370" si="725">IFERROR(+D368+D369,"-")</f>
        <v>0.14227437401054235</v>
      </c>
      <c r="E370" s="163">
        <f t="shared" si="725"/>
        <v>0.29177677379024236</v>
      </c>
      <c r="F370" s="163">
        <f t="shared" si="725"/>
        <v>0.19373393445101722</v>
      </c>
      <c r="G370" s="163">
        <f t="shared" si="725"/>
        <v>0.12198923039466317</v>
      </c>
      <c r="H370" s="163">
        <f t="shared" si="725"/>
        <v>0.23452373420451736</v>
      </c>
      <c r="I370" s="163">
        <f t="shared" si="725"/>
        <v>5.4206400454189556E-2</v>
      </c>
      <c r="J370" s="163">
        <f t="shared" si="725"/>
        <v>0.190423054844265</v>
      </c>
      <c r="K370" s="163">
        <f t="shared" si="725"/>
        <v>0.16090559150328385</v>
      </c>
      <c r="L370" s="322">
        <f t="shared" si="725"/>
        <v>0.15020131674086942</v>
      </c>
      <c r="M370" s="163">
        <f t="shared" si="725"/>
        <v>0.78336400772096781</v>
      </c>
      <c r="N370" s="163">
        <f t="shared" si="725"/>
        <v>0.20259292688930827</v>
      </c>
      <c r="O370" s="163">
        <f t="shared" si="725"/>
        <v>0.18144892391633827</v>
      </c>
      <c r="P370" s="163">
        <f t="shared" si="725"/>
        <v>0.11867415323310994</v>
      </c>
      <c r="Q370" s="163">
        <f t="shared" si="725"/>
        <v>0.3626386672118822</v>
      </c>
      <c r="R370" s="163">
        <f t="shared" si="725"/>
        <v>0.31332088390911922</v>
      </c>
      <c r="S370" s="163">
        <f t="shared" si="725"/>
        <v>0.32572359043116222</v>
      </c>
      <c r="T370" s="163">
        <f t="shared" si="725"/>
        <v>1.4679922664853007E-2</v>
      </c>
      <c r="U370" s="163">
        <f t="shared" si="725"/>
        <v>0.65581981981981985</v>
      </c>
      <c r="V370" s="163">
        <f t="shared" si="725"/>
        <v>0.86801433231723624</v>
      </c>
      <c r="W370" s="163">
        <f t="shared" si="725"/>
        <v>0.37415043691815636</v>
      </c>
      <c r="X370" s="163">
        <f t="shared" si="725"/>
        <v>0.59618573797678276</v>
      </c>
      <c r="Y370" s="163">
        <f t="shared" ref="Y370:AN370" si="726">IFERROR(+Y368+Y369,"-")</f>
        <v>0.26787201554691836</v>
      </c>
      <c r="Z370" s="163">
        <f t="shared" si="726"/>
        <v>0.11055877230146401</v>
      </c>
      <c r="AA370" s="163">
        <f t="shared" si="726"/>
        <v>0.68619789184758773</v>
      </c>
      <c r="AB370" s="163">
        <f t="shared" si="726"/>
        <v>9.8479841374752145E-2</v>
      </c>
      <c r="AC370" s="163">
        <f t="shared" si="726"/>
        <v>0.22915180597886001</v>
      </c>
      <c r="AD370" s="163">
        <f t="shared" si="726"/>
        <v>4.7879763821792806E-2</v>
      </c>
      <c r="AE370" s="163">
        <f t="shared" si="726"/>
        <v>9.1991051454138717E-2</v>
      </c>
      <c r="AF370" s="163">
        <f t="shared" si="726"/>
        <v>0.14723429026657731</v>
      </c>
      <c r="AG370" s="322">
        <f t="shared" si="726"/>
        <v>0.27876145062562607</v>
      </c>
      <c r="AH370" s="322">
        <f t="shared" si="726"/>
        <v>0.12954486951697619</v>
      </c>
      <c r="AI370" s="322">
        <f t="shared" si="726"/>
        <v>0.36621712019494945</v>
      </c>
      <c r="AJ370" s="163">
        <f t="shared" si="726"/>
        <v>1.0487265018549116E-2</v>
      </c>
      <c r="AK370" s="163">
        <f t="shared" si="726"/>
        <v>0.64560454422504732</v>
      </c>
      <c r="AL370" s="163">
        <f t="shared" si="726"/>
        <v>0.67220803585387456</v>
      </c>
      <c r="AM370" s="322">
        <f t="shared" si="726"/>
        <v>0.13387424959229322</v>
      </c>
      <c r="AN370" s="323">
        <f t="shared" si="726"/>
        <v>0.18356246289385975</v>
      </c>
      <c r="AQ370" s="322">
        <f>IFERROR(+AQ368+AQ369,"-")</f>
        <v>0.16090559150328385</v>
      </c>
      <c r="AR370" s="322">
        <f>IFERROR(+AR368+AR369,"-")</f>
        <v>0.27876145062562602</v>
      </c>
      <c r="AS370" s="322">
        <f>IFERROR(+AS368+AS369,"-")</f>
        <v>0.12954486951697616</v>
      </c>
      <c r="AT370" s="322">
        <f>IFERROR(+AT368+AT369,"-")</f>
        <v>0.36621712019494945</v>
      </c>
      <c r="AU370" s="322">
        <f>IFERROR(+AU368+AU369,"-")</f>
        <v>0.13387424959229322</v>
      </c>
      <c r="AV370" s="323">
        <f t="shared" ref="AV370" si="727">IFERROR(+AV368+AV369,"-")</f>
        <v>0.18356246289385975</v>
      </c>
      <c r="AX370" s="322">
        <f>IFERROR(+AX368+AX369,"-")</f>
        <v>0.14296394575014743</v>
      </c>
      <c r="AY370" s="322">
        <f>IFERROR(+AY368+AY369,"-")</f>
        <v>0.20974996692684217</v>
      </c>
      <c r="AZ370" s="322">
        <f>IFERROR(+AZ368+AZ369,"-")</f>
        <v>0.10806692173010829</v>
      </c>
      <c r="BA370" s="322">
        <f>IFERROR(+BA368+BA369,"-")</f>
        <v>0.2867809961434315</v>
      </c>
      <c r="BB370" s="322">
        <f>IFERROR(+BB368+BB369,"-")</f>
        <v>0.62191880765021623</v>
      </c>
      <c r="BC370" s="323">
        <f t="shared" ref="BC370" si="728">IFERROR(+BC368+BC369,"-")</f>
        <v>0.26473787307967606</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29">IFERROR(+(D13+D16+D26+D28+D33)/D42,"-")</f>
        <v>0.4468686502907035</v>
      </c>
      <c r="E373" s="166">
        <f t="shared" si="729"/>
        <v>0.2119950272175351</v>
      </c>
      <c r="F373" s="166">
        <f t="shared" si="729"/>
        <v>0.39541404165957206</v>
      </c>
      <c r="G373" s="166">
        <f t="shared" si="729"/>
        <v>0.36972250778869242</v>
      </c>
      <c r="H373" s="166">
        <f t="shared" si="729"/>
        <v>0.44210126966462643</v>
      </c>
      <c r="I373" s="166">
        <f t="shared" si="729"/>
        <v>0.31727474463988514</v>
      </c>
      <c r="J373" s="166">
        <f t="shared" si="729"/>
        <v>0.37755062316124333</v>
      </c>
      <c r="K373" s="166">
        <f t="shared" si="729"/>
        <v>0.42842177889590993</v>
      </c>
      <c r="L373" s="357">
        <f t="shared" si="729"/>
        <v>0.37611221214826374</v>
      </c>
      <c r="M373" s="166">
        <f t="shared" si="729"/>
        <v>0.79468706125766642</v>
      </c>
      <c r="N373" s="166">
        <f t="shared" si="729"/>
        <v>0.6612597358618354</v>
      </c>
      <c r="O373" s="166">
        <f t="shared" si="729"/>
        <v>0.53027139874739038</v>
      </c>
      <c r="P373" s="166">
        <f t="shared" si="729"/>
        <v>0.56148730916924228</v>
      </c>
      <c r="Q373" s="166">
        <f t="shared" si="729"/>
        <v>0.51136046243336131</v>
      </c>
      <c r="R373" s="166">
        <f t="shared" si="729"/>
        <v>0.51109321522045503</v>
      </c>
      <c r="S373" s="166">
        <f t="shared" si="729"/>
        <v>0.78966022490768661</v>
      </c>
      <c r="T373" s="166">
        <f t="shared" si="729"/>
        <v>0.61600111014554737</v>
      </c>
      <c r="U373" s="166">
        <f t="shared" si="729"/>
        <v>0.7271410028073777</v>
      </c>
      <c r="V373" s="166">
        <f t="shared" si="729"/>
        <v>0.76817247598674554</v>
      </c>
      <c r="W373" s="166">
        <f t="shared" ref="W373:X373" si="730">IFERROR(+(W13+W16+W26+W28+W33)/W42,"-")</f>
        <v>0.6773356401384083</v>
      </c>
      <c r="X373" s="166">
        <f t="shared" si="730"/>
        <v>0.77979677226539146</v>
      </c>
      <c r="Y373" s="166">
        <f t="shared" ref="Y373:AN373" si="731">IFERROR(+(Y13+Y16+Y26+Y28+Y33)/Y42,"-")</f>
        <v>0.66697069700336642</v>
      </c>
      <c r="Z373" s="166">
        <f t="shared" si="731"/>
        <v>0.50303974775982818</v>
      </c>
      <c r="AA373" s="166">
        <f t="shared" si="731"/>
        <v>0.62034217662927738</v>
      </c>
      <c r="AB373" s="166">
        <f t="shared" si="731"/>
        <v>0.61631133177570097</v>
      </c>
      <c r="AC373" s="166">
        <f t="shared" si="731"/>
        <v>0.61207368754864933</v>
      </c>
      <c r="AD373" s="166">
        <f t="shared" si="731"/>
        <v>0.51313073986172741</v>
      </c>
      <c r="AE373" s="166">
        <f t="shared" si="731"/>
        <v>0.48323670279808417</v>
      </c>
      <c r="AF373" s="166">
        <f t="shared" si="731"/>
        <v>0.48652589648950156</v>
      </c>
      <c r="AG373" s="357">
        <f t="shared" si="731"/>
        <v>0.59376625552221096</v>
      </c>
      <c r="AH373" s="357">
        <f t="shared" si="731"/>
        <v>0.54771573481361424</v>
      </c>
      <c r="AI373" s="357">
        <f t="shared" si="731"/>
        <v>0.591343521690607</v>
      </c>
      <c r="AJ373" s="166">
        <f t="shared" si="731"/>
        <v>0.89294508667014394</v>
      </c>
      <c r="AK373" s="166">
        <f t="shared" si="731"/>
        <v>0.59751801020139872</v>
      </c>
      <c r="AL373" s="166">
        <f t="shared" si="731"/>
        <v>0.80462962962962958</v>
      </c>
      <c r="AM373" s="357">
        <f t="shared" si="731"/>
        <v>0.85771758414752997</v>
      </c>
      <c r="AN373" s="358">
        <f t="shared" si="731"/>
        <v>0.45774490317774597</v>
      </c>
      <c r="AQ373" s="357">
        <f>IFERROR(+(AQ13+AQ16+AQ26+AQ28+AQ33)/AQ42,"-")</f>
        <v>0.42842177889590993</v>
      </c>
      <c r="AR373" s="357">
        <f>IFERROR(+(AR13+AR16+AR26+AR28+AR33)/AR42,"-")</f>
        <v>0.59376625552221096</v>
      </c>
      <c r="AS373" s="357">
        <f>IFERROR(+(AS13+AS16+AS26+AS28+AS33)/AS42,"-")</f>
        <v>0.54771573481361424</v>
      </c>
      <c r="AT373" s="357">
        <f>IFERROR(+(AT13+AT16+AT26+AT28+AT33)/AT42,"-")</f>
        <v>0.591343521690607</v>
      </c>
      <c r="AU373" s="357">
        <f>IFERROR(+(AU13+AU16+AU26+AU28+AU33)/AU42,"-")</f>
        <v>0.85771758414753008</v>
      </c>
      <c r="AV373" s="358">
        <f t="shared" ref="AV373" si="732">IFERROR(+(AV13+AV16+AV26+AV28+AV33)/AV42,"-")</f>
        <v>0.45774490317774602</v>
      </c>
      <c r="AX373" s="357">
        <f>IFERROR(+(AX13+AX16+AX26+AX28+AX33)/AX42,"-")</f>
        <v>0.43350224270719268</v>
      </c>
      <c r="AY373" s="357">
        <f>IFERROR(+(AY13+AY16+AY26+AY28+AY33)/AY42,"-")</f>
        <v>0.65513838150388581</v>
      </c>
      <c r="AZ373" s="357">
        <f>IFERROR(+(AZ13+AZ16+AZ26+AZ28+AZ33)/AZ42,"-")</f>
        <v>0.5298334233616071</v>
      </c>
      <c r="BA373" s="357">
        <f>IFERROR(+(BA13+BA16+BA26+BA28+BA33)/BA42,"-")</f>
        <v>0.69034754672897192</v>
      </c>
      <c r="BB373" s="357">
        <f>IFERROR(+(BB13+BB16+BB26+BB28+BB33)/BB42,"-")</f>
        <v>0.68543934374507021</v>
      </c>
      <c r="BC373" s="358">
        <f t="shared" ref="BC373" si="733">IFERROR(+(BC13+BC16+BC26+BC28+BC33)/BC42,"-")</f>
        <v>0.56676681483773228</v>
      </c>
    </row>
    <row r="374" spans="1:55" s="204" customFormat="1">
      <c r="A374" s="287"/>
      <c r="B374" s="173" t="s">
        <v>9</v>
      </c>
      <c r="C374" s="308"/>
      <c r="D374" s="166">
        <f t="shared" ref="D374:V374" si="734">IFERROR(+(D20+D21)/D42,"-")</f>
        <v>0.17791256764640795</v>
      </c>
      <c r="E374" s="166">
        <f t="shared" si="734"/>
        <v>6.9739653112213487E-2</v>
      </c>
      <c r="F374" s="166">
        <f t="shared" si="734"/>
        <v>0.17642601736761451</v>
      </c>
      <c r="G374" s="166">
        <f t="shared" si="734"/>
        <v>0.15226995979703936</v>
      </c>
      <c r="H374" s="166">
        <f t="shared" si="734"/>
        <v>0.19811320754716982</v>
      </c>
      <c r="I374" s="166">
        <f t="shared" si="734"/>
        <v>0.1302866886401462</v>
      </c>
      <c r="J374" s="166">
        <f t="shared" si="734"/>
        <v>0.15277322047283506</v>
      </c>
      <c r="K374" s="166">
        <f t="shared" si="734"/>
        <v>0.18815471733039402</v>
      </c>
      <c r="L374" s="357">
        <f t="shared" si="734"/>
        <v>0.15799021326061599</v>
      </c>
      <c r="M374" s="166">
        <f t="shared" si="734"/>
        <v>0.10648045518362521</v>
      </c>
      <c r="N374" s="166">
        <f t="shared" si="734"/>
        <v>0.1940399593633593</v>
      </c>
      <c r="O374" s="166">
        <f t="shared" si="734"/>
        <v>0.18843161014350993</v>
      </c>
      <c r="P374" s="166">
        <f t="shared" si="734"/>
        <v>0.22106709125534638</v>
      </c>
      <c r="Q374" s="166">
        <f t="shared" si="734"/>
        <v>0.27102383814832354</v>
      </c>
      <c r="R374" s="166">
        <f t="shared" si="734"/>
        <v>0.16899536943829274</v>
      </c>
      <c r="S374" s="166">
        <f t="shared" si="734"/>
        <v>0.11518603286231413</v>
      </c>
      <c r="T374" s="166">
        <f t="shared" si="734"/>
        <v>0.22683367380829975</v>
      </c>
      <c r="U374" s="166">
        <f t="shared" si="734"/>
        <v>9.5903643553596762E-2</v>
      </c>
      <c r="V374" s="166">
        <f t="shared" si="734"/>
        <v>0.14554758609118745</v>
      </c>
      <c r="W374" s="166">
        <f t="shared" ref="W374:X374" si="735">IFERROR(+(W20+W21)/W42,"-")</f>
        <v>0.24703410776075135</v>
      </c>
      <c r="X374" s="166">
        <f t="shared" si="735"/>
        <v>4.5188284518828455E-2</v>
      </c>
      <c r="Y374" s="166">
        <f t="shared" ref="Y374:AN374" si="736">IFERROR(+(Y20+Y21)/Y42,"-")</f>
        <v>0.23798941974428284</v>
      </c>
      <c r="Z374" s="166">
        <f t="shared" si="736"/>
        <v>0.21093403158438359</v>
      </c>
      <c r="AA374" s="166">
        <f t="shared" si="736"/>
        <v>0.20304247337782197</v>
      </c>
      <c r="AB374" s="166">
        <f t="shared" si="736"/>
        <v>0.19742990654205608</v>
      </c>
      <c r="AC374" s="166">
        <f t="shared" si="736"/>
        <v>0.15907977051921468</v>
      </c>
      <c r="AD374" s="166">
        <f t="shared" si="736"/>
        <v>0.18199876173769478</v>
      </c>
      <c r="AE374" s="166">
        <f t="shared" si="736"/>
        <v>0.21870431056213763</v>
      </c>
      <c r="AF374" s="166">
        <f t="shared" si="736"/>
        <v>0.15683567796263781</v>
      </c>
      <c r="AG374" s="357">
        <f t="shared" si="736"/>
        <v>0.19293527659249174</v>
      </c>
      <c r="AH374" s="357">
        <f t="shared" si="736"/>
        <v>0.19413036213584428</v>
      </c>
      <c r="AI374" s="357">
        <f t="shared" si="736"/>
        <v>0.18373704265939669</v>
      </c>
      <c r="AJ374" s="166">
        <f t="shared" si="736"/>
        <v>3.2648382440349837E-2</v>
      </c>
      <c r="AK374" s="166">
        <f t="shared" si="736"/>
        <v>0.31303570489561972</v>
      </c>
      <c r="AL374" s="166">
        <f t="shared" si="736"/>
        <v>0.10469135802469136</v>
      </c>
      <c r="AM374" s="357">
        <f t="shared" si="736"/>
        <v>6.5129063694744999E-2</v>
      </c>
      <c r="AN374" s="358">
        <f t="shared" si="736"/>
        <v>0.16119119695771625</v>
      </c>
      <c r="AQ374" s="357">
        <f>IFERROR(+(AQ20+AQ21)/AQ42,"-")</f>
        <v>0.18815471733039402</v>
      </c>
      <c r="AR374" s="357">
        <f>IFERROR(+(AR20+AR21)/AR42,"-")</f>
        <v>0.19293527659249177</v>
      </c>
      <c r="AS374" s="357">
        <f>IFERROR(+(AS20+AS21)/AS42,"-")</f>
        <v>0.19413036213584434</v>
      </c>
      <c r="AT374" s="357">
        <f>IFERROR(+(AT20+AT21)/AT42,"-")</f>
        <v>0.18373704265939664</v>
      </c>
      <c r="AU374" s="357">
        <f>IFERROR(+(AU20+AU21)/AU42,"-")</f>
        <v>6.5129063694744999E-2</v>
      </c>
      <c r="AV374" s="358">
        <f t="shared" ref="AV374" si="737">IFERROR(+(AV20+AV21)/AV42,"-")</f>
        <v>0.16119119695771622</v>
      </c>
      <c r="AX374" s="357">
        <f>IFERROR(+(AX20+AX21)/AX42,"-")</f>
        <v>0.18237630748225764</v>
      </c>
      <c r="AY374" s="357">
        <f>IFERROR(+(AY20+AY21)/AY42,"-")</f>
        <v>0.18769050895437525</v>
      </c>
      <c r="AZ374" s="357">
        <f>IFERROR(+(AZ20+AZ21)/AZ42,"-")</f>
        <v>0.16111654525015695</v>
      </c>
      <c r="BA374" s="357">
        <f>IFERROR(+(BA20+BA21)/BA42,"-")</f>
        <v>0.14595502336448599</v>
      </c>
      <c r="BB374" s="357">
        <f>IFERROR(+(BB20+BB21)/BB42,"-")</f>
        <v>0.2830625230057317</v>
      </c>
      <c r="BC374" s="358">
        <f t="shared" ref="BC374" si="738">IFERROR(+(BC20+BC21)/BC42,"-")</f>
        <v>0.16049337779981893</v>
      </c>
    </row>
    <row r="375" spans="1:55" s="204" customFormat="1">
      <c r="A375" s="287"/>
      <c r="B375" s="173" t="s">
        <v>8</v>
      </c>
      <c r="C375" s="308"/>
      <c r="D375" s="166">
        <f t="shared" ref="D375:V375" si="739">IFERROR(+D22/D42,"-")</f>
        <v>0.25592471885247553</v>
      </c>
      <c r="E375" s="166">
        <f t="shared" si="739"/>
        <v>0.26165043270449362</v>
      </c>
      <c r="F375" s="166">
        <f t="shared" si="739"/>
        <v>0.15889948351211761</v>
      </c>
      <c r="G375" s="166">
        <f t="shared" si="739"/>
        <v>0.11073434435334123</v>
      </c>
      <c r="H375" s="166">
        <f t="shared" si="739"/>
        <v>0.15391269158783955</v>
      </c>
      <c r="I375" s="166">
        <f t="shared" si="739"/>
        <v>6.1729024573312009E-2</v>
      </c>
      <c r="J375" s="166">
        <f t="shared" si="739"/>
        <v>0.21238647676145242</v>
      </c>
      <c r="K375" s="166">
        <f t="shared" si="739"/>
        <v>0.15419145302021894</v>
      </c>
      <c r="L375" s="357">
        <f t="shared" si="739"/>
        <v>0.14062046334629069</v>
      </c>
      <c r="M375" s="166">
        <f t="shared" si="739"/>
        <v>0</v>
      </c>
      <c r="N375" s="166">
        <f t="shared" si="739"/>
        <v>2.4381984422621062E-2</v>
      </c>
      <c r="O375" s="166">
        <f t="shared" si="739"/>
        <v>0.15707257252142429</v>
      </c>
      <c r="P375" s="166">
        <f t="shared" si="739"/>
        <v>8.1077705972339292E-2</v>
      </c>
      <c r="Q375" s="166">
        <f t="shared" si="739"/>
        <v>0.11225666994547463</v>
      </c>
      <c r="R375" s="166">
        <f t="shared" si="739"/>
        <v>7.0062411918663178E-2</v>
      </c>
      <c r="S375" s="166">
        <f t="shared" si="739"/>
        <v>2.6906294826187342E-2</v>
      </c>
      <c r="T375" s="166">
        <f t="shared" si="739"/>
        <v>6.7609683745012306E-2</v>
      </c>
      <c r="U375" s="166">
        <f t="shared" si="739"/>
        <v>2.490415673015969E-2</v>
      </c>
      <c r="V375" s="166">
        <f t="shared" si="739"/>
        <v>2.9780630007130572E-3</v>
      </c>
      <c r="W375" s="166">
        <f t="shared" ref="W375:X375" si="740">IFERROR(+W22/W42,"-")</f>
        <v>2.7372713791398912E-2</v>
      </c>
      <c r="X375" s="166">
        <f t="shared" si="740"/>
        <v>1.7931858936043037E-3</v>
      </c>
      <c r="Y375" s="166">
        <f t="shared" ref="Y375:AN375" si="741">IFERROR(+Y22/Y42,"-")</f>
        <v>2.6218470672128156E-2</v>
      </c>
      <c r="Z375" s="166">
        <f t="shared" si="741"/>
        <v>0.21445850812260467</v>
      </c>
      <c r="AA375" s="166">
        <f t="shared" si="741"/>
        <v>6.4478915234985099E-2</v>
      </c>
      <c r="AB375" s="166">
        <f t="shared" si="741"/>
        <v>6.585864485981309E-2</v>
      </c>
      <c r="AC375" s="166">
        <f t="shared" si="741"/>
        <v>0.1348920344797763</v>
      </c>
      <c r="AD375" s="166">
        <f t="shared" si="741"/>
        <v>9.642967701991538E-2</v>
      </c>
      <c r="AE375" s="166">
        <f t="shared" si="741"/>
        <v>0.11333501386438115</v>
      </c>
      <c r="AF375" s="166">
        <f t="shared" si="741"/>
        <v>0.24681471602293092</v>
      </c>
      <c r="AG375" s="357">
        <f t="shared" si="741"/>
        <v>0.10235186617562396</v>
      </c>
      <c r="AH375" s="357">
        <f t="shared" si="741"/>
        <v>0.15257541450102458</v>
      </c>
      <c r="AI375" s="357">
        <f t="shared" si="741"/>
        <v>7.2409370297777359E-2</v>
      </c>
      <c r="AJ375" s="166">
        <f t="shared" si="741"/>
        <v>0</v>
      </c>
      <c r="AK375" s="166">
        <f t="shared" si="741"/>
        <v>0</v>
      </c>
      <c r="AL375" s="166">
        <f t="shared" si="741"/>
        <v>0</v>
      </c>
      <c r="AM375" s="357">
        <f t="shared" si="741"/>
        <v>0</v>
      </c>
      <c r="AN375" s="358">
        <f t="shared" si="741"/>
        <v>0.12301144240008709</v>
      </c>
      <c r="AQ375" s="357">
        <f>IFERROR(+AQ22/AQ42,"-")</f>
        <v>0.15419145302021894</v>
      </c>
      <c r="AR375" s="357">
        <f>IFERROR(+AR22/AR42,"-")</f>
        <v>0.10235186617562395</v>
      </c>
      <c r="AS375" s="357">
        <f>IFERROR(+AS22/AS42,"-")</f>
        <v>0.15257541450102458</v>
      </c>
      <c r="AT375" s="357">
        <f>IFERROR(+AT22/AT42,"-")</f>
        <v>7.2409370297777359E-2</v>
      </c>
      <c r="AU375" s="357">
        <f>IFERROR(+AU22/AU42,"-")</f>
        <v>0</v>
      </c>
      <c r="AV375" s="358">
        <f t="shared" ref="AV375" si="742">IFERROR(+AV22/AV42,"-")</f>
        <v>0.12301144240008709</v>
      </c>
      <c r="AX375" s="357">
        <f>IFERROR(+AX22/AX42,"-")</f>
        <v>0.17144454167678444</v>
      </c>
      <c r="AY375" s="357">
        <f>IFERROR(+AY22/AY42,"-")</f>
        <v>6.1758779383145328E-2</v>
      </c>
      <c r="AZ375" s="357">
        <f>IFERROR(+AZ22/AZ42,"-")</f>
        <v>0.13661912200534329</v>
      </c>
      <c r="BA375" s="357">
        <f>IFERROR(+BA22/BA42,"-")</f>
        <v>3.1907126168224297E-2</v>
      </c>
      <c r="BB375" s="357">
        <f>IFERROR(+BB22/BB42,"-")</f>
        <v>0</v>
      </c>
      <c r="BC375" s="358">
        <f t="shared" ref="BC375" si="743">IFERROR(+BC22/BC42,"-")</f>
        <v>6.7609683745012306E-2</v>
      </c>
    </row>
    <row r="376" spans="1:55" s="204" customFormat="1">
      <c r="A376" s="287"/>
      <c r="B376" s="173" t="s">
        <v>7</v>
      </c>
      <c r="C376" s="308"/>
      <c r="D376" s="166">
        <f t="shared" ref="D376:V376" si="744">IFERROR(+(D30-D26-D28)/D42,"-")</f>
        <v>1.7935099684149115E-2</v>
      </c>
      <c r="E376" s="166">
        <f t="shared" si="744"/>
        <v>0.15795826242290376</v>
      </c>
      <c r="F376" s="166">
        <f t="shared" si="744"/>
        <v>0.14623985470231002</v>
      </c>
      <c r="G376" s="166">
        <f t="shared" si="744"/>
        <v>0.21324984382580517</v>
      </c>
      <c r="H376" s="166">
        <f t="shared" si="744"/>
        <v>8.4055845009863933E-2</v>
      </c>
      <c r="I376" s="166">
        <f t="shared" si="744"/>
        <v>0.13622401527265607</v>
      </c>
      <c r="J376" s="166">
        <f t="shared" si="744"/>
        <v>0.11199105717733818</v>
      </c>
      <c r="K376" s="166">
        <f t="shared" si="744"/>
        <v>8.1927487820680017E-2</v>
      </c>
      <c r="L376" s="357">
        <f t="shared" si="744"/>
        <v>0.13807298198062026</v>
      </c>
      <c r="M376" s="166">
        <f t="shared" si="744"/>
        <v>0</v>
      </c>
      <c r="N376" s="166">
        <f t="shared" si="744"/>
        <v>2.3366068405011853E-3</v>
      </c>
      <c r="O376" s="166">
        <f t="shared" si="744"/>
        <v>4.4673489349898532E-3</v>
      </c>
      <c r="P376" s="166">
        <f t="shared" si="744"/>
        <v>3.4341731447660079E-4</v>
      </c>
      <c r="Q376" s="166">
        <f t="shared" si="744"/>
        <v>0</v>
      </c>
      <c r="R376" s="166">
        <f t="shared" si="744"/>
        <v>0</v>
      </c>
      <c r="S376" s="166">
        <f t="shared" si="744"/>
        <v>8.3120132758244647E-4</v>
      </c>
      <c r="T376" s="166">
        <f t="shared" si="744"/>
        <v>4.3245628801907264E-3</v>
      </c>
      <c r="U376" s="166">
        <f t="shared" si="744"/>
        <v>0</v>
      </c>
      <c r="V376" s="166">
        <f t="shared" si="744"/>
        <v>0</v>
      </c>
      <c r="W376" s="166">
        <f t="shared" ref="W376:X376" si="745">IFERROR(+(W30-W26-W28)/W42,"-")</f>
        <v>0</v>
      </c>
      <c r="X376" s="166">
        <f t="shared" si="745"/>
        <v>0</v>
      </c>
      <c r="Y376" s="166">
        <f t="shared" ref="Y376:AN376" si="746">IFERROR(+(Y30-Y26-Y28)/Y42,"-")</f>
        <v>1.3764282516044511E-3</v>
      </c>
      <c r="Z376" s="166">
        <f t="shared" si="746"/>
        <v>5.8439263937084922E-3</v>
      </c>
      <c r="AA376" s="166">
        <f t="shared" si="746"/>
        <v>1.3228540749680537E-3</v>
      </c>
      <c r="AB376" s="166">
        <f t="shared" si="746"/>
        <v>0</v>
      </c>
      <c r="AC376" s="166">
        <f t="shared" si="746"/>
        <v>1.0522674200709198E-3</v>
      </c>
      <c r="AD376" s="166">
        <f t="shared" si="746"/>
        <v>0</v>
      </c>
      <c r="AE376" s="166">
        <f t="shared" si="746"/>
        <v>0</v>
      </c>
      <c r="AF376" s="166">
        <f t="shared" si="746"/>
        <v>0</v>
      </c>
      <c r="AG376" s="357">
        <f t="shared" si="746"/>
        <v>1.7464987969492778E-3</v>
      </c>
      <c r="AH376" s="357">
        <f t="shared" si="746"/>
        <v>3.668372591355802E-3</v>
      </c>
      <c r="AI376" s="357">
        <f t="shared" si="746"/>
        <v>4.749273463223414E-4</v>
      </c>
      <c r="AJ376" s="166">
        <f t="shared" si="746"/>
        <v>0</v>
      </c>
      <c r="AK376" s="166">
        <f t="shared" si="746"/>
        <v>0</v>
      </c>
      <c r="AL376" s="166">
        <f t="shared" si="746"/>
        <v>1.0617283950617284E-2</v>
      </c>
      <c r="AM376" s="357">
        <f t="shared" si="746"/>
        <v>8.5959169394537592E-4</v>
      </c>
      <c r="AN376" s="358">
        <f t="shared" si="746"/>
        <v>9.6513691094467613E-2</v>
      </c>
      <c r="AQ376" s="357">
        <f>IFERROR(+(AQ30-AQ26-AQ28)/AQ42,"-")</f>
        <v>8.1927487820680017E-2</v>
      </c>
      <c r="AR376" s="357">
        <f>IFERROR(+(AR30-AR26-AR28)/AR42,"-")</f>
        <v>1.7464987969492776E-3</v>
      </c>
      <c r="AS376" s="357">
        <f>IFERROR(+(AS30-AS26-AS28)/AS42,"-")</f>
        <v>3.668372591355802E-3</v>
      </c>
      <c r="AT376" s="357">
        <f>IFERROR(+(AT30-AT26-AT28)/AT42,"-")</f>
        <v>4.7492734632234134E-4</v>
      </c>
      <c r="AU376" s="357">
        <f>IFERROR(+(AU30-AU26-AU28)/AU42,"-")</f>
        <v>8.5959169394537603E-4</v>
      </c>
      <c r="AV376" s="358">
        <f t="shared" ref="AV376" si="747">IFERROR(+(AV30-AV26-AV28)/AV42,"-")</f>
        <v>9.6513691094467599E-2</v>
      </c>
      <c r="AX376" s="357">
        <f>IFERROR(+(AX30-AX26-AX28)/AX42,"-")</f>
        <v>8.666608632704581E-2</v>
      </c>
      <c r="AY376" s="357">
        <f>IFERROR(+(AY30-AY26-AY28)/AY42,"-")</f>
        <v>0</v>
      </c>
      <c r="AZ376" s="357">
        <f>IFERROR(+(AZ30-AZ26-AZ28)/AZ42,"-")</f>
        <v>2.7753040279136312E-3</v>
      </c>
      <c r="BA376" s="357">
        <f>IFERROR(+(BA30-BA26-BA28)/BA42,"-")</f>
        <v>0</v>
      </c>
      <c r="BB376" s="357">
        <f>IFERROR(+(BB30-BB26-BB28)/BB42,"-")</f>
        <v>0</v>
      </c>
      <c r="BC376" s="358">
        <f t="shared" ref="BC376" si="748">IFERROR(+(BC30-BC26-BC28)/BC42,"-")</f>
        <v>1.5696730075389802E-3</v>
      </c>
    </row>
    <row r="377" spans="1:55" s="204" customFormat="1">
      <c r="A377" s="287"/>
      <c r="B377" s="173" t="s">
        <v>6</v>
      </c>
      <c r="C377" s="308"/>
      <c r="D377" s="166">
        <f t="shared" ref="D377:V377" si="749">IFERROR(+D34/D42,"-")</f>
        <v>1.5088418130243224E-4</v>
      </c>
      <c r="E377" s="166">
        <f t="shared" si="749"/>
        <v>2.4996680788403277E-2</v>
      </c>
      <c r="F377" s="166">
        <f t="shared" si="749"/>
        <v>1.5610988137805778E-2</v>
      </c>
      <c r="G377" s="166">
        <f t="shared" si="749"/>
        <v>1.3988857621247287E-2</v>
      </c>
      <c r="H377" s="166">
        <f t="shared" si="749"/>
        <v>1.6667509737467754E-2</v>
      </c>
      <c r="I377" s="166">
        <f t="shared" si="749"/>
        <v>9.3883594948275303E-3</v>
      </c>
      <c r="J377" s="166">
        <f t="shared" si="749"/>
        <v>1.3620007897268768E-2</v>
      </c>
      <c r="K377" s="166">
        <f t="shared" si="749"/>
        <v>1.6289577531152975E-2</v>
      </c>
      <c r="L377" s="357">
        <f t="shared" si="749"/>
        <v>1.293777985117313E-2</v>
      </c>
      <c r="M377" s="166">
        <f t="shared" si="749"/>
        <v>4.1934530407152885E-2</v>
      </c>
      <c r="N377" s="166">
        <f t="shared" si="749"/>
        <v>1.7744666440907553E-2</v>
      </c>
      <c r="O377" s="166">
        <f t="shared" si="749"/>
        <v>1.8847540768208826E-2</v>
      </c>
      <c r="P377" s="166">
        <f t="shared" si="749"/>
        <v>1.3861571602510069E-2</v>
      </c>
      <c r="Q377" s="166">
        <f t="shared" si="749"/>
        <v>2.4870365647807448E-2</v>
      </c>
      <c r="R377" s="166">
        <f t="shared" si="749"/>
        <v>3.470907992752164E-2</v>
      </c>
      <c r="S377" s="166">
        <f t="shared" si="749"/>
        <v>1.8409570144233445E-2</v>
      </c>
      <c r="T377" s="166">
        <f t="shared" si="749"/>
        <v>2.092897343385307E-3</v>
      </c>
      <c r="U377" s="166">
        <f t="shared" si="749"/>
        <v>3.2933860597096028E-2</v>
      </c>
      <c r="V377" s="166">
        <f t="shared" si="749"/>
        <v>3.6240090600226503E-2</v>
      </c>
      <c r="W377" s="166">
        <f t="shared" ref="W377:X377" si="750">IFERROR(+W34/W42,"-")</f>
        <v>4.5600593178447849E-2</v>
      </c>
      <c r="X377" s="166">
        <f t="shared" si="750"/>
        <v>5.0089659294680212E-2</v>
      </c>
      <c r="Y377" s="166">
        <f t="shared" ref="Y377:AN377" si="751">IFERROR(+Y34/Y42,"-")</f>
        <v>2.7329563357158256E-2</v>
      </c>
      <c r="Z377" s="166">
        <f t="shared" si="751"/>
        <v>2.3738119614753876E-3</v>
      </c>
      <c r="AA377" s="166">
        <f t="shared" si="751"/>
        <v>4.1424109044441292E-2</v>
      </c>
      <c r="AB377" s="166">
        <f t="shared" si="751"/>
        <v>6.9728387850467293E-3</v>
      </c>
      <c r="AC377" s="166">
        <f t="shared" si="751"/>
        <v>1.343442788364517E-2</v>
      </c>
      <c r="AD377" s="166">
        <f t="shared" si="751"/>
        <v>8.745227530698587E-3</v>
      </c>
      <c r="AE377" s="166">
        <f t="shared" si="751"/>
        <v>2.0166372573733301E-4</v>
      </c>
      <c r="AF377" s="166">
        <f t="shared" si="751"/>
        <v>1.7748239300916787E-2</v>
      </c>
      <c r="AG377" s="357">
        <f t="shared" si="751"/>
        <v>1.9561269892754002E-2</v>
      </c>
      <c r="AH377" s="357">
        <f t="shared" si="751"/>
        <v>8.810620604887175E-3</v>
      </c>
      <c r="AI377" s="357">
        <f t="shared" si="751"/>
        <v>2.3386877363257282E-2</v>
      </c>
      <c r="AJ377" s="166">
        <f t="shared" si="751"/>
        <v>1.2099855650844867E-2</v>
      </c>
      <c r="AK377" s="166">
        <f t="shared" si="751"/>
        <v>4.1226271231003836E-2</v>
      </c>
      <c r="AL377" s="166">
        <f t="shared" si="751"/>
        <v>5.9012345679012347E-2</v>
      </c>
      <c r="AM377" s="357">
        <f t="shared" si="751"/>
        <v>1.8666133586546389E-2</v>
      </c>
      <c r="AN377" s="358">
        <f t="shared" si="751"/>
        <v>1.4902350147077035E-2</v>
      </c>
      <c r="AQ377" s="357">
        <f>IFERROR(+AQ34/AQ42,"-")</f>
        <v>1.6289577531152975E-2</v>
      </c>
      <c r="AR377" s="357">
        <f>IFERROR(+AR34/AR42,"-")</f>
        <v>1.9561269892754002E-2</v>
      </c>
      <c r="AS377" s="357">
        <f>IFERROR(+AS34/AS42,"-")</f>
        <v>8.8106206048871767E-3</v>
      </c>
      <c r="AT377" s="357">
        <f>IFERROR(+AT34/AT42,"-")</f>
        <v>2.3386877363257282E-2</v>
      </c>
      <c r="AU377" s="357">
        <f>IFERROR(+AU34/AU42,"-")</f>
        <v>1.8666133586546393E-2</v>
      </c>
      <c r="AV377" s="358">
        <f t="shared" ref="AV377" si="752">IFERROR(+AV34/AV42,"-")</f>
        <v>1.4902350147077035E-2</v>
      </c>
      <c r="AX377" s="357">
        <f>IFERROR(+AX34/AX42,"-")</f>
        <v>1.6418266036845458E-2</v>
      </c>
      <c r="AY377" s="357">
        <f>IFERROR(+AY34/AY42,"-")</f>
        <v>2.2605054511039113E-2</v>
      </c>
      <c r="AZ377" s="357">
        <f>IFERROR(+AZ34/AZ42,"-")</f>
        <v>1.0878140648495554E-2</v>
      </c>
      <c r="BA377" s="357">
        <f>IFERROR(+BA34/BA42,"-")</f>
        <v>2.6942172897196262E-2</v>
      </c>
      <c r="BB377" s="357">
        <f>IFERROR(+BB34/BB42,"-")</f>
        <v>5.0270810327601619E-2</v>
      </c>
      <c r="BC377" s="358">
        <f t="shared" ref="BC377" si="753">IFERROR(+BC34/BC42,"-")</f>
        <v>2.1201960043859849E-2</v>
      </c>
    </row>
    <row r="378" spans="1:55" s="204" customFormat="1">
      <c r="A378" s="287"/>
      <c r="B378" s="173" t="s">
        <v>5</v>
      </c>
      <c r="C378" s="308"/>
      <c r="D378" s="166">
        <f t="shared" ref="D378:V378" si="754">IFERROR(+(D14+D15+D35+D36+D37+D38)/D42,"-")</f>
        <v>0.10120807934496147</v>
      </c>
      <c r="E378" s="166">
        <f t="shared" si="754"/>
        <v>0.27365994375445074</v>
      </c>
      <c r="F378" s="166">
        <f t="shared" si="754"/>
        <v>0.10740961462058006</v>
      </c>
      <c r="G378" s="166">
        <f t="shared" si="754"/>
        <v>0.14003448661387455</v>
      </c>
      <c r="H378" s="166">
        <f t="shared" si="754"/>
        <v>0.10514947645303252</v>
      </c>
      <c r="I378" s="166">
        <f t="shared" si="754"/>
        <v>0.34509716737917306</v>
      </c>
      <c r="J378" s="166">
        <f t="shared" si="754"/>
        <v>0.13167861452986224</v>
      </c>
      <c r="K378" s="166">
        <f t="shared" si="754"/>
        <v>0.13101498540164411</v>
      </c>
      <c r="L378" s="357">
        <f t="shared" si="754"/>
        <v>0.1742462749805819</v>
      </c>
      <c r="M378" s="166">
        <f t="shared" si="754"/>
        <v>5.6897953151555457E-2</v>
      </c>
      <c r="N378" s="166">
        <f t="shared" si="754"/>
        <v>0.10023704707077548</v>
      </c>
      <c r="O378" s="166">
        <f t="shared" si="754"/>
        <v>0.1009095288844767</v>
      </c>
      <c r="P378" s="166">
        <f t="shared" si="754"/>
        <v>0.12216290468608536</v>
      </c>
      <c r="Q378" s="166">
        <f t="shared" si="754"/>
        <v>8.0488663825033085E-2</v>
      </c>
      <c r="R378" s="166">
        <f t="shared" si="754"/>
        <v>0.21513992349506744</v>
      </c>
      <c r="S378" s="166">
        <f t="shared" si="754"/>
        <v>4.9006675931996042E-2</v>
      </c>
      <c r="T378" s="166">
        <f t="shared" si="754"/>
        <v>8.3138072077564601E-2</v>
      </c>
      <c r="U378" s="166">
        <f t="shared" si="754"/>
        <v>0.11911733631176985</v>
      </c>
      <c r="V378" s="166">
        <f t="shared" si="754"/>
        <v>4.7061784321127467E-2</v>
      </c>
      <c r="W378" s="166">
        <f t="shared" ref="W378:X378" si="755">IFERROR(+(W14+W15+W35+W36+W37+W38)/W42,"-")</f>
        <v>2.656945130993574E-3</v>
      </c>
      <c r="X378" s="166">
        <f t="shared" si="755"/>
        <v>0.12313209802749552</v>
      </c>
      <c r="Y378" s="166">
        <f t="shared" ref="Y378:AN378" si="756">IFERROR(+(Y14+Y15+Y35+Y36+Y37+Y38)/Y42,"-")</f>
        <v>4.0115420971459842E-2</v>
      </c>
      <c r="Z378" s="166">
        <f t="shared" si="756"/>
        <v>6.334997417799966E-2</v>
      </c>
      <c r="AA378" s="166">
        <f t="shared" si="756"/>
        <v>6.9389471638506325E-2</v>
      </c>
      <c r="AB378" s="166">
        <f t="shared" si="756"/>
        <v>0.11342727803738317</v>
      </c>
      <c r="AC378" s="166">
        <f t="shared" si="756"/>
        <v>7.9467812148643582E-2</v>
      </c>
      <c r="AD378" s="166">
        <f t="shared" si="756"/>
        <v>0.19969559384996388</v>
      </c>
      <c r="AE378" s="166">
        <f t="shared" si="756"/>
        <v>0.18452230904965969</v>
      </c>
      <c r="AF378" s="166">
        <f t="shared" si="756"/>
        <v>9.2075470224012926E-2</v>
      </c>
      <c r="AG378" s="357">
        <f t="shared" si="756"/>
        <v>8.9609304114478205E-2</v>
      </c>
      <c r="AH378" s="357">
        <f t="shared" si="756"/>
        <v>9.3099495353273845E-2</v>
      </c>
      <c r="AI378" s="357">
        <f t="shared" si="756"/>
        <v>0.12864826064263943</v>
      </c>
      <c r="AJ378" s="166">
        <f t="shared" si="756"/>
        <v>6.2306675238661312E-2</v>
      </c>
      <c r="AK378" s="166">
        <f t="shared" si="756"/>
        <v>4.8220013671977702E-2</v>
      </c>
      <c r="AL378" s="166">
        <f t="shared" si="756"/>
        <v>2.1049382716049381E-2</v>
      </c>
      <c r="AM378" s="357">
        <f t="shared" si="756"/>
        <v>5.7627626877233315E-2</v>
      </c>
      <c r="AN378" s="358">
        <f t="shared" si="756"/>
        <v>0.14661518186246147</v>
      </c>
      <c r="AQ378" s="357">
        <f>IFERROR(+(AQ14+AQ15+AQ35+AQ36+AQ37+AQ38)/AQ42,"-")</f>
        <v>0.13101498540164411</v>
      </c>
      <c r="AR378" s="357">
        <f>IFERROR(+(AR14+AR15+AR35+AR36+AR37+AR38)/AR42,"-")</f>
        <v>8.9609304114478205E-2</v>
      </c>
      <c r="AS378" s="357">
        <f>IFERROR(+(AS14+AS15+AS35+AS36+AS37+AS38)/AS42,"-")</f>
        <v>9.3099495353273873E-2</v>
      </c>
      <c r="AT378" s="357">
        <f>IFERROR(+(AT14+AT15+AT35+AT36+AT37+AT38)/AT42,"-")</f>
        <v>0.1286482606426394</v>
      </c>
      <c r="AU378" s="357">
        <f>IFERROR(+(AU14+AU15+AU35+AU36+AU37+AU38)/AU42,"-")</f>
        <v>5.7627626877233315E-2</v>
      </c>
      <c r="AV378" s="358">
        <f t="shared" ref="AV378" si="757">IFERROR(+(AV14+AV15+AV35+AV36+AV37+AV38)/AV42,"-")</f>
        <v>0.14661518186246147</v>
      </c>
      <c r="AX378" s="357">
        <f>IFERROR(+(AX14+AX15+AX35+AX36+AX37+AX38)/AX42,"-")</f>
        <v>0.1247783637171669</v>
      </c>
      <c r="AY378" s="357">
        <f>IFERROR(+(AY14+AY15+AY35+AY36+AY37+AY38)/AY42,"-")</f>
        <v>8.7855081926785525E-2</v>
      </c>
      <c r="AZ378" s="357">
        <f>IFERROR(+(AZ14+AZ15+AZ35+AZ36+AZ37+AZ38)/AZ42,"-")</f>
        <v>6.8071594376396038E-2</v>
      </c>
      <c r="BA378" s="357">
        <f>IFERROR(+(BA14+BA15+BA35+BA36+BA37+BA38)/BA42,"-")</f>
        <v>9.3165887850467297E-2</v>
      </c>
      <c r="BB378" s="357">
        <f>IFERROR(+(BB14+BB15+BB35+BB36+BB37+BB38)/BB42,"-")</f>
        <v>4.8220013671977702E-2</v>
      </c>
      <c r="BC378" s="358">
        <f t="shared" ref="BC378" si="758">IFERROR(+(BC14+BC15+BC35+BC36+BC37+BC38)/BC42,"-")</f>
        <v>6.34238890582417E-2</v>
      </c>
    </row>
    <row r="379" spans="1:55" s="204" customFormat="1" ht="15" thickBot="1">
      <c r="A379" s="359"/>
      <c r="B379" s="360" t="s">
        <v>4</v>
      </c>
      <c r="C379" s="361"/>
      <c r="D379" s="362">
        <f t="shared" ref="D379:V379" si="759">IFERROR(+D42/D42,"-")</f>
        <v>1</v>
      </c>
      <c r="E379" s="362">
        <f t="shared" si="759"/>
        <v>1</v>
      </c>
      <c r="F379" s="362">
        <f t="shared" si="759"/>
        <v>1</v>
      </c>
      <c r="G379" s="362">
        <f t="shared" si="759"/>
        <v>1</v>
      </c>
      <c r="H379" s="362">
        <f t="shared" si="759"/>
        <v>1</v>
      </c>
      <c r="I379" s="362">
        <f t="shared" si="759"/>
        <v>1</v>
      </c>
      <c r="J379" s="362">
        <f t="shared" si="759"/>
        <v>1</v>
      </c>
      <c r="K379" s="362">
        <f t="shared" si="759"/>
        <v>1</v>
      </c>
      <c r="L379" s="363">
        <f t="shared" si="759"/>
        <v>1</v>
      </c>
      <c r="M379" s="362">
        <f t="shared" si="759"/>
        <v>1</v>
      </c>
      <c r="N379" s="362">
        <f t="shared" si="759"/>
        <v>1</v>
      </c>
      <c r="O379" s="362">
        <f t="shared" si="759"/>
        <v>1</v>
      </c>
      <c r="P379" s="362">
        <f t="shared" si="759"/>
        <v>1</v>
      </c>
      <c r="Q379" s="362">
        <f t="shared" si="759"/>
        <v>1</v>
      </c>
      <c r="R379" s="362">
        <f t="shared" si="759"/>
        <v>1</v>
      </c>
      <c r="S379" s="362">
        <f t="shared" si="759"/>
        <v>1</v>
      </c>
      <c r="T379" s="362">
        <f t="shared" si="759"/>
        <v>1</v>
      </c>
      <c r="U379" s="362">
        <f t="shared" si="759"/>
        <v>1</v>
      </c>
      <c r="V379" s="362">
        <f t="shared" si="759"/>
        <v>1</v>
      </c>
      <c r="W379" s="362">
        <f t="shared" ref="W379:X379" si="760">IFERROR(+W42/W42,"-")</f>
        <v>1</v>
      </c>
      <c r="X379" s="362">
        <f t="shared" si="760"/>
        <v>1</v>
      </c>
      <c r="Y379" s="362">
        <f t="shared" ref="Y379:AN379" si="761">IFERROR(+Y42/Y42,"-")</f>
        <v>1</v>
      </c>
      <c r="Z379" s="362">
        <f t="shared" si="761"/>
        <v>1</v>
      </c>
      <c r="AA379" s="362">
        <f t="shared" si="761"/>
        <v>1</v>
      </c>
      <c r="AB379" s="362">
        <f t="shared" si="761"/>
        <v>1</v>
      </c>
      <c r="AC379" s="362">
        <f t="shared" si="761"/>
        <v>1</v>
      </c>
      <c r="AD379" s="362">
        <f t="shared" si="761"/>
        <v>1</v>
      </c>
      <c r="AE379" s="362">
        <f t="shared" si="761"/>
        <v>1</v>
      </c>
      <c r="AF379" s="362">
        <f t="shared" si="761"/>
        <v>1</v>
      </c>
      <c r="AG379" s="363">
        <f t="shared" si="761"/>
        <v>1</v>
      </c>
      <c r="AH379" s="363">
        <f t="shared" si="761"/>
        <v>1</v>
      </c>
      <c r="AI379" s="363">
        <f t="shared" si="761"/>
        <v>1</v>
      </c>
      <c r="AJ379" s="362">
        <f t="shared" si="761"/>
        <v>1</v>
      </c>
      <c r="AK379" s="362">
        <f t="shared" si="761"/>
        <v>1</v>
      </c>
      <c r="AL379" s="362">
        <f t="shared" si="761"/>
        <v>1</v>
      </c>
      <c r="AM379" s="363">
        <f t="shared" si="761"/>
        <v>1</v>
      </c>
      <c r="AN379" s="364">
        <f t="shared" si="761"/>
        <v>1</v>
      </c>
      <c r="AQ379" s="363">
        <f>IFERROR(+AQ42/AQ42,"-")</f>
        <v>1</v>
      </c>
      <c r="AR379" s="363">
        <f>IFERROR(+AR42/AR42,"-")</f>
        <v>1</v>
      </c>
      <c r="AS379" s="363">
        <f>IFERROR(+AS42/AS42,"-")</f>
        <v>1</v>
      </c>
      <c r="AT379" s="363">
        <f>IFERROR(+AT42/AT42,"-")</f>
        <v>1</v>
      </c>
      <c r="AU379" s="363">
        <f>IFERROR(+AU42/AU42,"-")</f>
        <v>1</v>
      </c>
      <c r="AV379" s="364">
        <f t="shared" ref="AV379" si="762">IFERROR(+AV42/AV42,"-")</f>
        <v>1</v>
      </c>
      <c r="AX379" s="363">
        <f>IFERROR(+AX42/AX42,"-")</f>
        <v>1</v>
      </c>
      <c r="AY379" s="363">
        <f>IFERROR(+AY42/AY42,"-")</f>
        <v>1</v>
      </c>
      <c r="AZ379" s="363">
        <f>IFERROR(+AZ42/AZ42,"-")</f>
        <v>1</v>
      </c>
      <c r="BA379" s="363">
        <f>IFERROR(+BA42/BA42,"-")</f>
        <v>1</v>
      </c>
      <c r="BB379" s="363">
        <f>IFERROR(+BB42/BB42,"-")</f>
        <v>1</v>
      </c>
      <c r="BC379" s="364">
        <f t="shared" ref="BC379" si="763">IFERROR(+BC42/BC42,"-")</f>
        <v>1</v>
      </c>
    </row>
    <row r="380" spans="1:55" ht="13.5" thickTop="1">
      <c r="C380" s="365" t="s">
        <v>3</v>
      </c>
      <c r="D380" s="143">
        <f t="shared" ref="D380:V380" si="764">D42-D11-D20-D22</f>
        <v>24034</v>
      </c>
      <c r="E380" s="143">
        <f t="shared" si="764"/>
        <v>37831</v>
      </c>
      <c r="F380" s="143">
        <f t="shared" si="764"/>
        <v>94882</v>
      </c>
      <c r="G380" s="143">
        <f t="shared" si="764"/>
        <v>241308.77789600001</v>
      </c>
      <c r="H380" s="143">
        <f t="shared" si="764"/>
        <v>45274</v>
      </c>
      <c r="I380" s="143">
        <f t="shared" si="764"/>
        <v>237774</v>
      </c>
      <c r="J380" s="143">
        <f t="shared" si="764"/>
        <v>46561</v>
      </c>
      <c r="K380" s="143">
        <f t="shared" si="764"/>
        <v>54488</v>
      </c>
      <c r="L380" s="143">
        <f t="shared" si="764"/>
        <v>782152.77789600042</v>
      </c>
      <c r="M380" s="143">
        <f t="shared" si="764"/>
        <v>2531</v>
      </c>
      <c r="N380" s="143">
        <f t="shared" si="764"/>
        <v>3077</v>
      </c>
      <c r="O380" s="143">
        <f t="shared" si="764"/>
        <v>7485</v>
      </c>
      <c r="P380" s="143">
        <f t="shared" si="764"/>
        <v>3915</v>
      </c>
      <c r="Q380" s="143">
        <f t="shared" si="764"/>
        <v>5857</v>
      </c>
      <c r="R380" s="143">
        <f t="shared" si="764"/>
        <v>6030</v>
      </c>
      <c r="S380" s="143">
        <f t="shared" si="764"/>
        <v>1587.9999999999986</v>
      </c>
      <c r="T380" s="143">
        <f t="shared" si="764"/>
        <v>3665.7999999999956</v>
      </c>
      <c r="U380" s="143">
        <f t="shared" si="764"/>
        <v>3704</v>
      </c>
      <c r="V380" s="143">
        <f t="shared" si="764"/>
        <v>1986</v>
      </c>
      <c r="W380" s="143">
        <f t="shared" ref="W380:X380" si="765">W42-W11-W20-W22</f>
        <v>758</v>
      </c>
      <c r="X380" s="143">
        <f t="shared" si="765"/>
        <v>1325</v>
      </c>
      <c r="Y380" s="143">
        <f t="shared" ref="Y380:AV380" si="766">Y42-Y11-Y20-Y22</f>
        <v>2886</v>
      </c>
      <c r="Z380" s="143">
        <f t="shared" si="766"/>
        <v>7239</v>
      </c>
      <c r="AA380" s="143">
        <f t="shared" si="766"/>
        <v>5873.6242899999961</v>
      </c>
      <c r="AB380" s="143">
        <f t="shared" si="766"/>
        <v>3423</v>
      </c>
      <c r="AC380" s="143">
        <f t="shared" si="766"/>
        <v>3550</v>
      </c>
      <c r="AD380" s="143">
        <f t="shared" si="766"/>
        <v>4988</v>
      </c>
      <c r="AE380" s="143">
        <f t="shared" si="766"/>
        <v>4519</v>
      </c>
      <c r="AF380" s="143">
        <f t="shared" si="766"/>
        <v>4610.7020000000011</v>
      </c>
      <c r="AG380" s="143">
        <f t="shared" si="766"/>
        <v>79011.126290000015</v>
      </c>
      <c r="AH380" s="143">
        <f t="shared" si="766"/>
        <v>26927.800000000003</v>
      </c>
      <c r="AI380" s="143">
        <f t="shared" si="766"/>
        <v>22999.624290000007</v>
      </c>
      <c r="AJ380" s="143">
        <f t="shared" si="766"/>
        <v>12268</v>
      </c>
      <c r="AK380" s="143">
        <f t="shared" si="766"/>
        <v>1701</v>
      </c>
      <c r="AL380" s="143">
        <f t="shared" si="766"/>
        <v>1469</v>
      </c>
      <c r="AM380" s="143">
        <f t="shared" si="766"/>
        <v>15438</v>
      </c>
      <c r="AN380" s="143">
        <f t="shared" si="766"/>
        <v>876601.90418600012</v>
      </c>
      <c r="AO380" s="143">
        <f t="shared" si="766"/>
        <v>0</v>
      </c>
      <c r="AP380" s="143">
        <f t="shared" si="766"/>
        <v>0</v>
      </c>
      <c r="AQ380" s="143">
        <f t="shared" si="766"/>
        <v>6811</v>
      </c>
      <c r="AR380" s="143">
        <f t="shared" si="766"/>
        <v>3950.5563145000033</v>
      </c>
      <c r="AS380" s="143">
        <f t="shared" si="766"/>
        <v>5385.5599999999959</v>
      </c>
      <c r="AT380" s="143">
        <f t="shared" si="766"/>
        <v>1533.3082860000004</v>
      </c>
      <c r="AU380" s="143">
        <f t="shared" si="766"/>
        <v>5145.9999999999927</v>
      </c>
      <c r="AV380" s="143">
        <f t="shared" si="766"/>
        <v>28277.480780193549</v>
      </c>
      <c r="AX380" s="143">
        <f>AX42-AX11-AX20-AX22</f>
        <v>45502.5</v>
      </c>
      <c r="AY380" s="143">
        <f>AY42-AY11-AY20-AY22</f>
        <v>2273.8554999999978</v>
      </c>
      <c r="AZ380" s="143">
        <f>AZ42-AZ11-AZ20-AZ22</f>
        <v>10454</v>
      </c>
      <c r="BA380" s="143">
        <f>BA42-BA11-BA20-BA22</f>
        <v>4082</v>
      </c>
      <c r="BB380" s="143">
        <f>BB42-BB11-BB20-BB22</f>
        <v>599</v>
      </c>
      <c r="BC380" s="143">
        <f t="shared" ref="BC380" si="767">BC42-BC11-BC20-BC22</f>
        <v>7605.6949999999997</v>
      </c>
    </row>
    <row r="381" spans="1:55" ht="13">
      <c r="C381" s="365" t="s">
        <v>2</v>
      </c>
      <c r="D381" s="143">
        <f>D91+D96+D97</f>
        <v>5273</v>
      </c>
      <c r="E381" s="143">
        <f t="shared" ref="E381:AN381" si="768">E91+E96+E97</f>
        <v>41</v>
      </c>
      <c r="F381" s="143">
        <f t="shared" si="768"/>
        <v>305</v>
      </c>
      <c r="G381" s="143">
        <f t="shared" si="768"/>
        <v>726.26</v>
      </c>
      <c r="H381" s="143">
        <f t="shared" si="768"/>
        <v>2561</v>
      </c>
      <c r="I381" s="143">
        <f t="shared" si="768"/>
        <v>0</v>
      </c>
      <c r="J381" s="143">
        <f t="shared" si="768"/>
        <v>80</v>
      </c>
      <c r="K381" s="143">
        <f t="shared" si="768"/>
        <v>92</v>
      </c>
      <c r="L381" s="143">
        <f t="shared" si="768"/>
        <v>9078.26</v>
      </c>
      <c r="M381" s="143">
        <f t="shared" si="768"/>
        <v>0</v>
      </c>
      <c r="N381" s="143">
        <f t="shared" si="768"/>
        <v>641</v>
      </c>
      <c r="O381" s="143">
        <f t="shared" si="768"/>
        <v>3901</v>
      </c>
      <c r="P381" s="143">
        <f t="shared" si="768"/>
        <v>8</v>
      </c>
      <c r="Q381" s="143">
        <f t="shared" si="768"/>
        <v>0</v>
      </c>
      <c r="R381" s="143">
        <f t="shared" si="768"/>
        <v>21</v>
      </c>
      <c r="S381" s="143">
        <f t="shared" si="768"/>
        <v>1295</v>
      </c>
      <c r="T381" s="143">
        <f t="shared" si="768"/>
        <v>847</v>
      </c>
      <c r="U381" s="143">
        <f t="shared" si="768"/>
        <v>85</v>
      </c>
      <c r="V381" s="143">
        <f t="shared" si="768"/>
        <v>0</v>
      </c>
      <c r="W381" s="143">
        <f t="shared" si="768"/>
        <v>0</v>
      </c>
      <c r="X381" s="143">
        <f t="shared" si="768"/>
        <v>0</v>
      </c>
      <c r="Y381" s="143">
        <f t="shared" si="768"/>
        <v>0</v>
      </c>
      <c r="Z381" s="143">
        <f t="shared" si="768"/>
        <v>14739</v>
      </c>
      <c r="AA381" s="143">
        <f t="shared" si="768"/>
        <v>1245.5536500000001</v>
      </c>
      <c r="AB381" s="143">
        <f t="shared" si="768"/>
        <v>265</v>
      </c>
      <c r="AC381" s="143">
        <f t="shared" si="768"/>
        <v>27</v>
      </c>
      <c r="AD381" s="143">
        <f t="shared" si="768"/>
        <v>2814</v>
      </c>
      <c r="AE381" s="143">
        <f t="shared" si="768"/>
        <v>11370</v>
      </c>
      <c r="AF381" s="143">
        <f t="shared" si="768"/>
        <v>0</v>
      </c>
      <c r="AG381" s="143">
        <f t="shared" si="768"/>
        <v>37258.553650000002</v>
      </c>
      <c r="AH381" s="143">
        <f t="shared" si="768"/>
        <v>22328</v>
      </c>
      <c r="AI381" s="143">
        <f t="shared" si="768"/>
        <v>15522.55365</v>
      </c>
      <c r="AJ381" s="143">
        <f t="shared" si="768"/>
        <v>6000</v>
      </c>
      <c r="AK381" s="143">
        <f t="shared" si="768"/>
        <v>9</v>
      </c>
      <c r="AL381" s="143">
        <f t="shared" si="768"/>
        <v>78</v>
      </c>
      <c r="AM381" s="143">
        <f t="shared" si="768"/>
        <v>6087</v>
      </c>
      <c r="AN381" s="143">
        <f t="shared" si="768"/>
        <v>52423.813650000004</v>
      </c>
      <c r="AQ381" s="143">
        <f>AQ91+AQ96</f>
        <v>0</v>
      </c>
      <c r="AR381" s="143">
        <f>AR91+AR96</f>
        <v>1557.1276825000002</v>
      </c>
      <c r="AS381" s="143">
        <f>AS91+AS96</f>
        <v>3704.7999999999997</v>
      </c>
      <c r="AT381" s="143">
        <f>AT91+AT96</f>
        <v>938.10357666666664</v>
      </c>
      <c r="AU381" s="143">
        <f>AU91+AU96</f>
        <v>2003</v>
      </c>
      <c r="AV381" s="143">
        <f t="shared" ref="AV381" si="769">AV91+AV96</f>
        <v>1275.3726983870968</v>
      </c>
      <c r="AX381" s="143">
        <f>AX91+AX96</f>
        <v>0</v>
      </c>
      <c r="AY381" s="143">
        <f>AY91+AY96</f>
        <v>0</v>
      </c>
      <c r="AZ381" s="143">
        <f>AZ91+AZ96</f>
        <v>847</v>
      </c>
      <c r="BA381" s="143">
        <f>BA91+BA96</f>
        <v>0</v>
      </c>
      <c r="BB381" s="143">
        <f>BB91+BB96</f>
        <v>0</v>
      </c>
      <c r="BC381" s="143">
        <f t="shared" ref="BC381" si="770">BC91+BC96</f>
        <v>0</v>
      </c>
    </row>
    <row r="382" spans="1:55" ht="13">
      <c r="C382" s="365" t="s">
        <v>1</v>
      </c>
      <c r="D382" s="143">
        <f>D122+D123</f>
        <v>139598</v>
      </c>
      <c r="E382" s="143">
        <f t="shared" ref="E382:BC382" si="771">E122+E123</f>
        <v>553</v>
      </c>
      <c r="F382" s="143">
        <f t="shared" si="771"/>
        <v>7899</v>
      </c>
      <c r="G382" s="143">
        <f t="shared" si="771"/>
        <v>2541.91</v>
      </c>
      <c r="H382" s="143">
        <f t="shared" si="771"/>
        <v>34476</v>
      </c>
      <c r="I382" s="143">
        <f t="shared" si="771"/>
        <v>7704</v>
      </c>
      <c r="J382" s="143">
        <f t="shared" si="771"/>
        <v>7817</v>
      </c>
      <c r="K382" s="143">
        <f t="shared" si="771"/>
        <v>0</v>
      </c>
      <c r="L382" s="143">
        <f t="shared" si="771"/>
        <v>200588.91</v>
      </c>
      <c r="M382" s="143">
        <f t="shared" si="771"/>
        <v>0</v>
      </c>
      <c r="N382" s="143">
        <f t="shared" si="771"/>
        <v>2854</v>
      </c>
      <c r="O382" s="143">
        <f t="shared" si="771"/>
        <v>15811</v>
      </c>
      <c r="P382" s="143">
        <f t="shared" si="771"/>
        <v>1000</v>
      </c>
      <c r="Q382" s="143">
        <f t="shared" si="771"/>
        <v>0</v>
      </c>
      <c r="R382" s="143">
        <f t="shared" si="771"/>
        <v>26</v>
      </c>
      <c r="S382" s="143">
        <f t="shared" si="771"/>
        <v>6377</v>
      </c>
      <c r="T382" s="143">
        <f t="shared" si="771"/>
        <v>3458.4</v>
      </c>
      <c r="U382" s="143">
        <f t="shared" si="771"/>
        <v>85</v>
      </c>
      <c r="V382" s="143">
        <f t="shared" si="771"/>
        <v>0</v>
      </c>
      <c r="W382" s="143">
        <f t="shared" si="771"/>
        <v>0</v>
      </c>
      <c r="X382" s="143">
        <f t="shared" si="771"/>
        <v>0</v>
      </c>
      <c r="Y382" s="143">
        <f t="shared" si="771"/>
        <v>0</v>
      </c>
      <c r="Z382" s="143">
        <f t="shared" si="771"/>
        <v>15773.129000000001</v>
      </c>
      <c r="AA382" s="143">
        <f t="shared" si="771"/>
        <v>8824.0319900000013</v>
      </c>
      <c r="AB382" s="143">
        <f t="shared" si="771"/>
        <v>0</v>
      </c>
      <c r="AC382" s="143">
        <f t="shared" si="771"/>
        <v>2</v>
      </c>
      <c r="AD382" s="143">
        <f t="shared" si="771"/>
        <v>3426</v>
      </c>
      <c r="AE382" s="143">
        <f t="shared" si="771"/>
        <v>133</v>
      </c>
      <c r="AF382" s="143">
        <f t="shared" si="771"/>
        <v>0</v>
      </c>
      <c r="AG382" s="143">
        <f t="shared" si="771"/>
        <v>45695.748050000002</v>
      </c>
      <c r="AH382" s="143">
        <f t="shared" si="771"/>
        <v>38470.529000000002</v>
      </c>
      <c r="AI382" s="143">
        <f t="shared" si="771"/>
        <v>13468.031990000001</v>
      </c>
      <c r="AJ382" s="143">
        <f t="shared" si="771"/>
        <v>757</v>
      </c>
      <c r="AK382" s="143">
        <f t="shared" si="771"/>
        <v>120</v>
      </c>
      <c r="AL382" s="143">
        <f t="shared" si="771"/>
        <v>165</v>
      </c>
      <c r="AM382" s="143">
        <f t="shared" si="771"/>
        <v>1042</v>
      </c>
      <c r="AN382" s="143">
        <f t="shared" si="771"/>
        <v>247326.65805</v>
      </c>
      <c r="AO382" s="143"/>
      <c r="AP382" s="143"/>
      <c r="AQ382" s="143">
        <f t="shared" si="771"/>
        <v>0</v>
      </c>
      <c r="AR382" s="143">
        <f t="shared" si="771"/>
        <v>2284.7874025000001</v>
      </c>
      <c r="AS382" s="143">
        <f t="shared" si="771"/>
        <v>7694.1058000000003</v>
      </c>
      <c r="AT382" s="143">
        <f t="shared" si="771"/>
        <v>897.86879933333341</v>
      </c>
      <c r="AU382" s="143">
        <f t="shared" si="771"/>
        <v>347.33333333333331</v>
      </c>
      <c r="AV382" s="143">
        <f t="shared" si="771"/>
        <v>7978.2792919354833</v>
      </c>
      <c r="AW382" s="143"/>
      <c r="AX382" s="143">
        <f t="shared" si="771"/>
        <v>7898.5</v>
      </c>
      <c r="AY382" s="143">
        <f t="shared" si="771"/>
        <v>0</v>
      </c>
      <c r="AZ382" s="143">
        <f t="shared" si="771"/>
        <v>3426</v>
      </c>
      <c r="BA382" s="143">
        <f t="shared" si="771"/>
        <v>0</v>
      </c>
      <c r="BB382" s="143">
        <f t="shared" si="771"/>
        <v>120</v>
      </c>
      <c r="BC382" s="143">
        <f t="shared" si="771"/>
        <v>0</v>
      </c>
    </row>
    <row r="383" spans="1:55" ht="13">
      <c r="C383" s="365" t="s">
        <v>0</v>
      </c>
      <c r="D383" s="143">
        <f t="shared" ref="D383:X383" si="772">(D125+D100)-(D382+D381)</f>
        <v>54747</v>
      </c>
      <c r="E383" s="143">
        <f t="shared" si="772"/>
        <v>20079</v>
      </c>
      <c r="F383" s="143">
        <f t="shared" si="772"/>
        <v>100300</v>
      </c>
      <c r="G383" s="143">
        <f t="shared" si="772"/>
        <v>199255.638916</v>
      </c>
      <c r="H383" s="143">
        <f t="shared" si="772"/>
        <v>48405</v>
      </c>
      <c r="I383" s="143">
        <f t="shared" si="772"/>
        <v>92000</v>
      </c>
      <c r="J383" s="143">
        <f t="shared" si="772"/>
        <v>37351</v>
      </c>
      <c r="K383" s="143">
        <f t="shared" si="772"/>
        <v>56218</v>
      </c>
      <c r="L383" s="143">
        <f t="shared" si="772"/>
        <v>608355.63891599991</v>
      </c>
      <c r="M383" s="143">
        <f t="shared" si="772"/>
        <v>2178</v>
      </c>
      <c r="N383" s="143">
        <f t="shared" si="772"/>
        <v>3331</v>
      </c>
      <c r="O383" s="143">
        <f t="shared" si="772"/>
        <v>13375</v>
      </c>
      <c r="P383" s="143">
        <f t="shared" si="772"/>
        <v>4063</v>
      </c>
      <c r="Q383" s="143">
        <f t="shared" si="772"/>
        <v>17187</v>
      </c>
      <c r="R383" s="143">
        <f t="shared" si="772"/>
        <v>12440</v>
      </c>
      <c r="S383" s="143">
        <f t="shared" si="772"/>
        <v>4831.1270000000004</v>
      </c>
      <c r="T383" s="143">
        <f t="shared" si="772"/>
        <v>6118.6</v>
      </c>
      <c r="U383" s="143">
        <f t="shared" si="772"/>
        <v>6364</v>
      </c>
      <c r="V383" s="143">
        <f t="shared" si="772"/>
        <v>11048</v>
      </c>
      <c r="W383" s="143">
        <f t="shared" si="772"/>
        <v>4824</v>
      </c>
      <c r="X383" s="143">
        <f t="shared" si="772"/>
        <v>1423</v>
      </c>
      <c r="Y383" s="143">
        <f t="shared" ref="Y383:AN383" si="773">(Y125+Y100)-(Y382+Y381)</f>
        <v>7689</v>
      </c>
      <c r="Z383" s="143">
        <f t="shared" si="773"/>
        <v>28585</v>
      </c>
      <c r="AA383" s="143">
        <f t="shared" si="773"/>
        <v>18043.000000000004</v>
      </c>
      <c r="AB383" s="143">
        <f t="shared" si="773"/>
        <v>3027</v>
      </c>
      <c r="AC383" s="143">
        <f t="shared" si="773"/>
        <v>5374</v>
      </c>
      <c r="AD383" s="143">
        <f t="shared" si="773"/>
        <v>9531</v>
      </c>
      <c r="AE383" s="143">
        <f t="shared" si="773"/>
        <v>3702</v>
      </c>
      <c r="AF383" s="143">
        <f t="shared" si="773"/>
        <v>5808.7430000000004</v>
      </c>
      <c r="AG383" s="143">
        <f t="shared" si="773"/>
        <v>181016.28294</v>
      </c>
      <c r="AH383" s="143">
        <f t="shared" si="773"/>
        <v>62983.600000000013</v>
      </c>
      <c r="AI383" s="143">
        <f t="shared" si="773"/>
        <v>41703</v>
      </c>
      <c r="AJ383" s="143">
        <f t="shared" si="773"/>
        <v>9294</v>
      </c>
      <c r="AK383" s="143">
        <f t="shared" si="773"/>
        <v>2638</v>
      </c>
      <c r="AL383" s="143">
        <f t="shared" si="773"/>
        <v>3455</v>
      </c>
      <c r="AM383" s="143">
        <f t="shared" si="773"/>
        <v>15387</v>
      </c>
      <c r="AN383" s="143">
        <f t="shared" si="773"/>
        <v>804758.92185599997</v>
      </c>
      <c r="AQ383" s="143">
        <f>(AQ125+AQ100)-(AQ382+AQ381)</f>
        <v>7038.75</v>
      </c>
      <c r="AR383" s="143">
        <f>(AR125+AR100)-(AR382+AR381)</f>
        <v>9356.6141470000002</v>
      </c>
      <c r="AS383" s="143">
        <f>(AS125+AS100)-(AS382+AS381)</f>
        <v>13357.520000000004</v>
      </c>
      <c r="AT383" s="143">
        <f>(AT125+AT100)-(AT382+AT381)</f>
        <v>2876.9333333333329</v>
      </c>
      <c r="AU383" s="143">
        <f>(AU125+AU100)-(AU382+AU381)</f>
        <v>5155</v>
      </c>
      <c r="AV383" s="143">
        <f t="shared" ref="AV383" si="774">(AV125+AV100)-(AV382+AV381)</f>
        <v>26375.68328567742</v>
      </c>
      <c r="AX383" s="143">
        <f>(AX125+AX100)-(AX382+AX381)</f>
        <v>70891.231874999998</v>
      </c>
      <c r="AY383" s="143">
        <f>(AY125+AY100)-(AY382+AY381)</f>
        <v>6874.8</v>
      </c>
      <c r="AZ383" s="143">
        <f>(AZ125+AZ100)-(AZ382+AZ381)</f>
        <v>11498</v>
      </c>
      <c r="BA383" s="143">
        <f>(BA125+BA100)-(BA382+BA381)</f>
        <v>6237.1270000000004</v>
      </c>
      <c r="BB383" s="143">
        <f>(BB125+BB100)-(BB382+BB381)</f>
        <v>3578</v>
      </c>
      <c r="BC383" s="143">
        <f t="shared" ref="BC383" si="775">(BC125+BC100)-(BC382+BC381)</f>
        <v>13470</v>
      </c>
    </row>
  </sheetData>
  <hyperlinks>
    <hyperlink ref="AH8" location="Metro_ITPs" display="Metro ITP"/>
    <hyperlink ref="AI8" location="Regional_ITPs" display="Rural ITP"/>
    <hyperlink ref="L8" location="College_of_Education" display="Total Universitie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sheetPr>
  <dimension ref="A1:BC383"/>
  <sheetViews>
    <sheetView zoomScale="90" zoomScaleNormal="90" workbookViewId="0">
      <pane xSplit="3" ySplit="8" topLeftCell="D9"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1" width="9.1796875" style="182"/>
    <col min="2" max="2" width="12.81640625" style="182" customWidth="1"/>
    <col min="3" max="3" width="58" style="365" customWidth="1"/>
    <col min="4" max="4" width="10.7265625" style="107" customWidth="1"/>
    <col min="5" max="6" width="10.7265625" style="2" customWidth="1"/>
    <col min="7" max="7" width="10.7265625" style="107" customWidth="1"/>
    <col min="8" max="11" width="10.7265625" style="2" customWidth="1"/>
    <col min="12" max="12" width="12.54296875"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2004</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2004</v>
      </c>
      <c r="D8" s="10" t="s">
        <v>304</v>
      </c>
      <c r="E8" s="114" t="s">
        <v>305</v>
      </c>
      <c r="F8" s="114" t="s">
        <v>306</v>
      </c>
      <c r="G8" s="114" t="s">
        <v>307</v>
      </c>
      <c r="H8" s="114"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84112</v>
      </c>
      <c r="E11" s="117">
        <f t="shared" si="0"/>
        <v>16640</v>
      </c>
      <c r="F11" s="117">
        <f t="shared" si="0"/>
        <v>172533</v>
      </c>
      <c r="G11" s="117">
        <f t="shared" si="0"/>
        <v>216719.180502</v>
      </c>
      <c r="H11" s="117">
        <f t="shared" si="0"/>
        <v>83534</v>
      </c>
      <c r="I11" s="117">
        <f t="shared" si="0"/>
        <v>147728</v>
      </c>
      <c r="J11" s="117">
        <f t="shared" si="0"/>
        <v>68373</v>
      </c>
      <c r="K11" s="117">
        <f t="shared" si="0"/>
        <v>88697</v>
      </c>
      <c r="L11" s="97">
        <f t="shared" ref="L11:X11" si="1">L17+L26+L28+L33</f>
        <v>878336.18050200003</v>
      </c>
      <c r="M11" s="117">
        <f t="shared" si="1"/>
        <v>19954</v>
      </c>
      <c r="N11" s="117">
        <f t="shared" si="1"/>
        <v>18848</v>
      </c>
      <c r="O11" s="117">
        <f t="shared" si="1"/>
        <v>38146</v>
      </c>
      <c r="P11" s="117">
        <f t="shared" si="1"/>
        <v>19917</v>
      </c>
      <c r="Q11" s="117">
        <f t="shared" si="1"/>
        <v>51900</v>
      </c>
      <c r="R11" s="117">
        <f t="shared" si="1"/>
        <v>11408</v>
      </c>
      <c r="S11" s="117">
        <f t="shared" si="1"/>
        <v>19093.154999999999</v>
      </c>
      <c r="T11" s="117">
        <f t="shared" si="1"/>
        <v>26878.3</v>
      </c>
      <c r="U11" s="117">
        <f t="shared" si="1"/>
        <v>27480</v>
      </c>
      <c r="V11" s="117">
        <f t="shared" si="1"/>
        <v>16766</v>
      </c>
      <c r="W11" s="117">
        <f t="shared" si="1"/>
        <v>10385</v>
      </c>
      <c r="X11" s="117">
        <f t="shared" si="1"/>
        <v>4946</v>
      </c>
      <c r="Y11" s="117">
        <f t="shared" ref="Y11:AN11" si="2">Y17+Y26+Y28+Y33</f>
        <v>55360</v>
      </c>
      <c r="Z11" s="117">
        <f t="shared" si="2"/>
        <v>52495</v>
      </c>
      <c r="AA11" s="117">
        <f t="shared" si="2"/>
        <v>38473</v>
      </c>
      <c r="AB11" s="117">
        <f t="shared" si="2"/>
        <v>16375</v>
      </c>
      <c r="AC11" s="117">
        <f t="shared" si="2"/>
        <v>38541</v>
      </c>
      <c r="AD11" s="117">
        <f t="shared" si="2"/>
        <v>24035</v>
      </c>
      <c r="AE11" s="117">
        <f t="shared" si="2"/>
        <v>10434</v>
      </c>
      <c r="AF11" s="117">
        <f t="shared" si="2"/>
        <v>19465</v>
      </c>
      <c r="AG11" s="97">
        <f t="shared" si="2"/>
        <v>520899.45500000002</v>
      </c>
      <c r="AH11" s="97">
        <f t="shared" si="2"/>
        <v>180095.3</v>
      </c>
      <c r="AI11" s="97">
        <f t="shared" si="2"/>
        <v>120339</v>
      </c>
      <c r="AJ11" s="117">
        <f t="shared" si="2"/>
        <v>156345</v>
      </c>
      <c r="AK11" s="117">
        <f t="shared" si="2"/>
        <v>11246</v>
      </c>
      <c r="AL11" s="117">
        <f t="shared" si="2"/>
        <v>16651</v>
      </c>
      <c r="AM11" s="97">
        <f t="shared" si="2"/>
        <v>184242</v>
      </c>
      <c r="AN11" s="98">
        <f t="shared" si="2"/>
        <v>1583477.6355020001</v>
      </c>
      <c r="AQ11" s="43">
        <f>K11/AQ$5</f>
        <v>11087.125</v>
      </c>
      <c r="AR11" s="43">
        <f>AG11/AR$5</f>
        <v>26044.972750000001</v>
      </c>
      <c r="AS11" s="43">
        <f>AH11/AS$5</f>
        <v>36019.06</v>
      </c>
      <c r="AT11" s="43">
        <f>AI11/AT$5</f>
        <v>8022.6</v>
      </c>
      <c r="AU11" s="43">
        <f>AM11/AU$5</f>
        <v>61414</v>
      </c>
      <c r="AV11" s="44">
        <f>AN11/AV$5</f>
        <v>51079.923725870969</v>
      </c>
      <c r="AW11" s="122"/>
      <c r="AX11" s="43">
        <f t="shared" ref="AX11:AX18" si="3">MEDIAN($D11:$K11)</f>
        <v>86404.5</v>
      </c>
      <c r="AY11" s="43">
        <f t="shared" ref="AY11:BA18" si="4">MEDIAN($M11:$AF11)</f>
        <v>19935.5</v>
      </c>
      <c r="AZ11" s="43">
        <f>MEDIAN($AC11,$AD11,$Z11,$T11,$O11,Q11,AF11)</f>
        <v>38146</v>
      </c>
      <c r="BA11" s="43">
        <f>MEDIAN(M11,N11,P11,R11,S11,U11,V11,Y11,AA11,AB11,AE11,W11,X11)</f>
        <v>18848</v>
      </c>
      <c r="BB11" s="43">
        <f t="shared" ref="BB11:BB23" si="5">MEDIAN($AJ11:$AL11)</f>
        <v>16651</v>
      </c>
      <c r="BC11" s="44">
        <f>MEDIAN(D11:K11,M11:AF11,AJ11:AL11)</f>
        <v>26878.3</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77732</v>
      </c>
      <c r="E13" s="160">
        <v>16094</v>
      </c>
      <c r="F13" s="160">
        <v>138935</v>
      </c>
      <c r="G13" s="160">
        <v>197831</v>
      </c>
      <c r="H13" s="144">
        <v>81238</v>
      </c>
      <c r="I13" s="144">
        <v>141719</v>
      </c>
      <c r="J13" s="160">
        <v>60121</v>
      </c>
      <c r="K13" s="144">
        <v>86178</v>
      </c>
      <c r="L13" s="43">
        <f>+SUM(D13:K13)</f>
        <v>799848</v>
      </c>
      <c r="M13" s="160">
        <v>19810</v>
      </c>
      <c r="N13" s="160">
        <v>17436</v>
      </c>
      <c r="O13" s="160">
        <v>36449</v>
      </c>
      <c r="P13" s="160">
        <v>19380</v>
      </c>
      <c r="Q13" s="160">
        <v>46620</v>
      </c>
      <c r="R13" s="160">
        <v>10755</v>
      </c>
      <c r="S13" s="160">
        <v>17769.536</v>
      </c>
      <c r="T13" s="160">
        <v>25083.3</v>
      </c>
      <c r="U13" s="160">
        <v>25295</v>
      </c>
      <c r="V13" s="144">
        <v>16375</v>
      </c>
      <c r="W13" s="144">
        <v>8607</v>
      </c>
      <c r="X13" s="144">
        <v>4873</v>
      </c>
      <c r="Y13" s="160">
        <v>53205</v>
      </c>
      <c r="Z13" s="160">
        <v>50711</v>
      </c>
      <c r="AA13" s="160">
        <v>35267</v>
      </c>
      <c r="AB13" s="160">
        <v>15292</v>
      </c>
      <c r="AC13" s="160">
        <v>35508</v>
      </c>
      <c r="AD13" s="160">
        <v>19031</v>
      </c>
      <c r="AE13" s="160">
        <v>9962</v>
      </c>
      <c r="AF13" s="160">
        <v>19371</v>
      </c>
      <c r="AG13" s="43">
        <f>+SUM(M13:AF13)</f>
        <v>486799.83600000001</v>
      </c>
      <c r="AH13" s="43">
        <f t="shared" ref="AH13:AI17" si="6">AC13+AD13+Z13+T13+O13</f>
        <v>166782.29999999999</v>
      </c>
      <c r="AI13" s="43">
        <f t="shared" si="6"/>
        <v>108935</v>
      </c>
      <c r="AJ13" s="144">
        <v>156323</v>
      </c>
      <c r="AK13" s="144">
        <v>10135</v>
      </c>
      <c r="AL13" s="160">
        <v>16066</v>
      </c>
      <c r="AM13" s="43">
        <f>+SUM(AJ13:AL13)</f>
        <v>182524</v>
      </c>
      <c r="AN13" s="44">
        <f>+AM13+AG13+L13</f>
        <v>1469171.8360000001</v>
      </c>
      <c r="AQ13" s="43">
        <f>K13/AQ$5</f>
        <v>10772.25</v>
      </c>
      <c r="AR13" s="43">
        <f t="shared" ref="AR13:AT17" si="7">AG13/AR$5</f>
        <v>24339.9918</v>
      </c>
      <c r="AS13" s="43">
        <f t="shared" si="7"/>
        <v>33356.46</v>
      </c>
      <c r="AT13" s="43">
        <f t="shared" si="7"/>
        <v>7262.333333333333</v>
      </c>
      <c r="AU13" s="43">
        <f t="shared" ref="AU13:AV17" si="8">AM13/AU$5</f>
        <v>60841.333333333336</v>
      </c>
      <c r="AV13" s="44">
        <f t="shared" si="8"/>
        <v>47392.639870967745</v>
      </c>
      <c r="AW13" s="122"/>
      <c r="AX13" s="43">
        <f t="shared" si="3"/>
        <v>83708</v>
      </c>
      <c r="AY13" s="43">
        <f t="shared" si="4"/>
        <v>19375.5</v>
      </c>
      <c r="AZ13" s="43">
        <f>MEDIAN($AC13,$AD13,$Z13,$T13,$O13,Q13,AF13)</f>
        <v>35508</v>
      </c>
      <c r="BA13" s="43">
        <f>MEDIAN(M13,N13,P13,R13,S13,U13,V13,Y13,AA13,AB13,AE13,W13,X13)</f>
        <v>17436</v>
      </c>
      <c r="BB13" s="43">
        <f t="shared" si="5"/>
        <v>16066</v>
      </c>
      <c r="BC13" s="44">
        <f>MEDIAN(D13:K13,M13:AF13,AJ13:AL13)</f>
        <v>25083.3</v>
      </c>
    </row>
    <row r="14" spans="1:55" s="204" customFormat="1">
      <c r="A14" s="199"/>
      <c r="B14" s="200"/>
      <c r="C14" s="201" t="s">
        <v>280</v>
      </c>
      <c r="D14" s="144">
        <v>616</v>
      </c>
      <c r="E14" s="160">
        <v>0</v>
      </c>
      <c r="F14" s="160">
        <v>0</v>
      </c>
      <c r="G14" s="160">
        <v>1751</v>
      </c>
      <c r="H14" s="144">
        <v>0</v>
      </c>
      <c r="I14" s="144">
        <v>2364</v>
      </c>
      <c r="J14" s="160">
        <v>0</v>
      </c>
      <c r="K14" s="144">
        <v>0</v>
      </c>
      <c r="L14" s="43">
        <f>+SUM(D14:K14)</f>
        <v>4731</v>
      </c>
      <c r="M14" s="160">
        <v>0</v>
      </c>
      <c r="N14" s="160">
        <v>0</v>
      </c>
      <c r="O14" s="160">
        <v>0</v>
      </c>
      <c r="P14" s="160">
        <v>0</v>
      </c>
      <c r="Q14" s="160">
        <v>0</v>
      </c>
      <c r="R14" s="160">
        <v>0</v>
      </c>
      <c r="S14" s="160">
        <v>0</v>
      </c>
      <c r="T14" s="160">
        <v>0</v>
      </c>
      <c r="U14" s="160">
        <v>0</v>
      </c>
      <c r="V14" s="144">
        <v>0</v>
      </c>
      <c r="W14" s="144">
        <v>0</v>
      </c>
      <c r="X14" s="144">
        <v>0</v>
      </c>
      <c r="Y14" s="160">
        <v>0</v>
      </c>
      <c r="Z14" s="160">
        <v>0</v>
      </c>
      <c r="AA14" s="160">
        <v>0</v>
      </c>
      <c r="AB14" s="160">
        <v>0</v>
      </c>
      <c r="AC14" s="160">
        <v>0</v>
      </c>
      <c r="AD14" s="160">
        <v>0</v>
      </c>
      <c r="AE14" s="160">
        <v>0</v>
      </c>
      <c r="AF14" s="160">
        <v>0</v>
      </c>
      <c r="AG14" s="43">
        <f>+SUM(M14:AF14)</f>
        <v>0</v>
      </c>
      <c r="AH14" s="43">
        <f t="shared" si="6"/>
        <v>0</v>
      </c>
      <c r="AI14" s="43">
        <f t="shared" si="6"/>
        <v>0</v>
      </c>
      <c r="AJ14" s="144">
        <v>0</v>
      </c>
      <c r="AK14" s="144">
        <v>0</v>
      </c>
      <c r="AL14" s="160">
        <v>0</v>
      </c>
      <c r="AM14" s="43">
        <f>+SUM(AJ14:AL14)</f>
        <v>0</v>
      </c>
      <c r="AN14" s="44">
        <f>+AM14+AG14+L14</f>
        <v>4731</v>
      </c>
      <c r="AQ14" s="43">
        <f>K14/AQ$5</f>
        <v>0</v>
      </c>
      <c r="AR14" s="43">
        <f t="shared" si="7"/>
        <v>0</v>
      </c>
      <c r="AS14" s="43">
        <f t="shared" si="7"/>
        <v>0</v>
      </c>
      <c r="AT14" s="43">
        <f t="shared" si="7"/>
        <v>0</v>
      </c>
      <c r="AU14" s="43">
        <f t="shared" si="8"/>
        <v>0</v>
      </c>
      <c r="AV14" s="44">
        <f t="shared" si="8"/>
        <v>152.61290322580646</v>
      </c>
      <c r="AW14" s="122"/>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204" customFormat="1">
      <c r="A15" s="199"/>
      <c r="B15" s="200"/>
      <c r="C15" s="201" t="s">
        <v>279</v>
      </c>
      <c r="D15" s="144">
        <v>123</v>
      </c>
      <c r="E15" s="160">
        <v>0</v>
      </c>
      <c r="F15" s="160">
        <v>0</v>
      </c>
      <c r="G15" s="160">
        <v>0</v>
      </c>
      <c r="H15" s="144">
        <v>0</v>
      </c>
      <c r="I15" s="144">
        <v>0</v>
      </c>
      <c r="J15" s="160">
        <v>0</v>
      </c>
      <c r="K15" s="144">
        <v>0</v>
      </c>
      <c r="L15" s="43"/>
      <c r="M15" s="160">
        <v>144</v>
      </c>
      <c r="N15" s="160">
        <v>451</v>
      </c>
      <c r="O15" s="160">
        <v>1264</v>
      </c>
      <c r="P15" s="160">
        <v>291</v>
      </c>
      <c r="Q15" s="160">
        <v>2261</v>
      </c>
      <c r="R15" s="160">
        <v>212</v>
      </c>
      <c r="S15" s="160">
        <v>572.39</v>
      </c>
      <c r="T15" s="160">
        <v>296.5</v>
      </c>
      <c r="U15" s="160">
        <v>1371</v>
      </c>
      <c r="V15" s="144">
        <v>360</v>
      </c>
      <c r="W15" s="144">
        <v>39</v>
      </c>
      <c r="X15" s="144">
        <v>73</v>
      </c>
      <c r="Y15" s="160">
        <v>1250</v>
      </c>
      <c r="Z15" s="160">
        <v>385</v>
      </c>
      <c r="AA15" s="160">
        <v>502</v>
      </c>
      <c r="AB15" s="160">
        <v>796</v>
      </c>
      <c r="AC15" s="160">
        <v>2559</v>
      </c>
      <c r="AD15" s="160">
        <v>2959</v>
      </c>
      <c r="AE15" s="160">
        <v>236</v>
      </c>
      <c r="AF15" s="160">
        <v>0</v>
      </c>
      <c r="AG15" s="43">
        <f>+SUM(M15:AF15)</f>
        <v>16021.89</v>
      </c>
      <c r="AH15" s="43">
        <f t="shared" si="6"/>
        <v>7463.5</v>
      </c>
      <c r="AI15" s="43">
        <f t="shared" si="6"/>
        <v>5359</v>
      </c>
      <c r="AJ15" s="144">
        <v>0</v>
      </c>
      <c r="AK15" s="144">
        <v>0</v>
      </c>
      <c r="AL15" s="160">
        <v>0</v>
      </c>
      <c r="AM15" s="43">
        <f>+SUM(AJ15:AL15)</f>
        <v>0</v>
      </c>
      <c r="AN15" s="44">
        <f>+AM15+AG15+L15</f>
        <v>16021.89</v>
      </c>
      <c r="AQ15" s="43">
        <f>K15/AQ$5</f>
        <v>0</v>
      </c>
      <c r="AR15" s="43">
        <f t="shared" si="7"/>
        <v>801.09449999999993</v>
      </c>
      <c r="AS15" s="43">
        <f t="shared" si="7"/>
        <v>1492.7</v>
      </c>
      <c r="AT15" s="43">
        <f t="shared" si="7"/>
        <v>357.26666666666665</v>
      </c>
      <c r="AU15" s="43">
        <f t="shared" si="8"/>
        <v>0</v>
      </c>
      <c r="AV15" s="44">
        <f t="shared" si="8"/>
        <v>516.83516129032262</v>
      </c>
      <c r="AW15" s="122"/>
      <c r="AX15" s="43">
        <f t="shared" si="3"/>
        <v>0</v>
      </c>
      <c r="AY15" s="43">
        <f t="shared" si="4"/>
        <v>418</v>
      </c>
      <c r="AZ15" s="43">
        <f>MEDIAN($AC15,$AD15,$Z15,$T15,$O15,Q15,AF15)</f>
        <v>1264</v>
      </c>
      <c r="BA15" s="43">
        <f t="shared" si="9"/>
        <v>360</v>
      </c>
      <c r="BB15" s="43">
        <f t="shared" si="5"/>
        <v>0</v>
      </c>
      <c r="BC15" s="44">
        <f t="shared" si="10"/>
        <v>212</v>
      </c>
    </row>
    <row r="16" spans="1:55" s="204" customFormat="1">
      <c r="A16" s="199"/>
      <c r="B16" s="200"/>
      <c r="C16" s="201" t="s">
        <v>278</v>
      </c>
      <c r="D16" s="144">
        <v>3791</v>
      </c>
      <c r="E16" s="160">
        <v>0</v>
      </c>
      <c r="F16" s="160">
        <v>0</v>
      </c>
      <c r="G16" s="160">
        <v>9444</v>
      </c>
      <c r="H16" s="144">
        <v>392</v>
      </c>
      <c r="I16" s="144">
        <v>0</v>
      </c>
      <c r="J16" s="160">
        <v>7060</v>
      </c>
      <c r="K16" s="144">
        <v>0</v>
      </c>
      <c r="L16" s="43">
        <f>+SUM(D16:K16)</f>
        <v>20687</v>
      </c>
      <c r="M16" s="160">
        <v>0</v>
      </c>
      <c r="N16" s="160">
        <v>961</v>
      </c>
      <c r="O16" s="160">
        <v>433</v>
      </c>
      <c r="P16" s="160">
        <v>0</v>
      </c>
      <c r="Q16" s="160">
        <v>3019</v>
      </c>
      <c r="R16" s="160">
        <v>148</v>
      </c>
      <c r="S16" s="160">
        <v>575.23500000000001</v>
      </c>
      <c r="T16" s="160">
        <v>1498.5</v>
      </c>
      <c r="U16" s="160">
        <v>246</v>
      </c>
      <c r="V16" s="144">
        <v>31</v>
      </c>
      <c r="W16" s="144">
        <v>1249</v>
      </c>
      <c r="X16" s="144">
        <v>0</v>
      </c>
      <c r="Y16" s="160">
        <v>420</v>
      </c>
      <c r="Z16" s="160">
        <v>1246</v>
      </c>
      <c r="AA16" s="160">
        <v>2704</v>
      </c>
      <c r="AB16" s="160">
        <v>287</v>
      </c>
      <c r="AC16" s="160">
        <v>443</v>
      </c>
      <c r="AD16" s="160">
        <v>475</v>
      </c>
      <c r="AE16" s="160">
        <v>236</v>
      </c>
      <c r="AF16" s="160">
        <v>94</v>
      </c>
      <c r="AG16" s="43">
        <f>+SUM(M16:AF16)</f>
        <v>14065.735000000001</v>
      </c>
      <c r="AH16" s="43">
        <f t="shared" si="6"/>
        <v>4095.5</v>
      </c>
      <c r="AI16" s="43">
        <f t="shared" si="6"/>
        <v>3661</v>
      </c>
      <c r="AJ16" s="144">
        <v>22</v>
      </c>
      <c r="AK16" s="144">
        <v>1111</v>
      </c>
      <c r="AL16" s="160">
        <v>585</v>
      </c>
      <c r="AM16" s="43">
        <f>+SUM(AJ16:AL16)</f>
        <v>1718</v>
      </c>
      <c r="AN16" s="44">
        <f>+AM16+AG16+L16</f>
        <v>36470.735000000001</v>
      </c>
      <c r="AQ16" s="43">
        <f>K16/AQ$5</f>
        <v>0</v>
      </c>
      <c r="AR16" s="43">
        <f t="shared" si="7"/>
        <v>703.28674999999998</v>
      </c>
      <c r="AS16" s="43">
        <f t="shared" si="7"/>
        <v>819.1</v>
      </c>
      <c r="AT16" s="43">
        <f t="shared" si="7"/>
        <v>244.06666666666666</v>
      </c>
      <c r="AU16" s="43">
        <f t="shared" si="8"/>
        <v>572.66666666666663</v>
      </c>
      <c r="AV16" s="44">
        <f t="shared" si="8"/>
        <v>1176.4753225806451</v>
      </c>
      <c r="AW16" s="122"/>
      <c r="AX16" s="43">
        <f t="shared" si="3"/>
        <v>196</v>
      </c>
      <c r="AY16" s="43">
        <f t="shared" si="4"/>
        <v>426.5</v>
      </c>
      <c r="AZ16" s="43">
        <f>MEDIAN($AC16,$AD16,$Z16,$T16,$O16,Q16,AF16)</f>
        <v>475</v>
      </c>
      <c r="BA16" s="43">
        <f t="shared" si="9"/>
        <v>246</v>
      </c>
      <c r="BB16" s="43">
        <f t="shared" si="5"/>
        <v>585</v>
      </c>
      <c r="BC16" s="44">
        <f t="shared" si="10"/>
        <v>420</v>
      </c>
    </row>
    <row r="17" spans="1:55" s="204" customFormat="1">
      <c r="A17" s="199"/>
      <c r="B17" s="200"/>
      <c r="C17" s="210" t="s">
        <v>277</v>
      </c>
      <c r="D17" s="46">
        <f t="shared" ref="D17:K17" si="11">SUM(D13:D16)</f>
        <v>82262</v>
      </c>
      <c r="E17" s="118">
        <f t="shared" si="11"/>
        <v>16094</v>
      </c>
      <c r="F17" s="118">
        <f t="shared" si="11"/>
        <v>138935</v>
      </c>
      <c r="G17" s="118">
        <f t="shared" si="11"/>
        <v>209026</v>
      </c>
      <c r="H17" s="118">
        <f t="shared" si="11"/>
        <v>81630</v>
      </c>
      <c r="I17" s="118">
        <f t="shared" si="11"/>
        <v>144083</v>
      </c>
      <c r="J17" s="118">
        <f t="shared" si="11"/>
        <v>67181</v>
      </c>
      <c r="K17" s="118">
        <f t="shared" si="11"/>
        <v>86178</v>
      </c>
      <c r="L17" s="45">
        <f>+SUM(D17:K17)</f>
        <v>825389</v>
      </c>
      <c r="M17" s="118">
        <f t="shared" ref="M17:V17" si="12">SUM(M13:M16)</f>
        <v>19954</v>
      </c>
      <c r="N17" s="118">
        <f t="shared" si="12"/>
        <v>18848</v>
      </c>
      <c r="O17" s="118">
        <f t="shared" si="12"/>
        <v>38146</v>
      </c>
      <c r="P17" s="118">
        <f t="shared" si="12"/>
        <v>19671</v>
      </c>
      <c r="Q17" s="118">
        <f t="shared" si="12"/>
        <v>51900</v>
      </c>
      <c r="R17" s="118">
        <f t="shared" si="12"/>
        <v>11115</v>
      </c>
      <c r="S17" s="118">
        <f t="shared" si="12"/>
        <v>18917.161</v>
      </c>
      <c r="T17" s="118">
        <f t="shared" si="12"/>
        <v>26878.3</v>
      </c>
      <c r="U17" s="118">
        <f t="shared" si="12"/>
        <v>26912</v>
      </c>
      <c r="V17" s="118">
        <f t="shared" si="12"/>
        <v>16766</v>
      </c>
      <c r="W17" s="118">
        <f t="shared" ref="W17:X17" si="13">SUM(W13:W16)</f>
        <v>9895</v>
      </c>
      <c r="X17" s="118">
        <f t="shared" si="13"/>
        <v>4946</v>
      </c>
      <c r="Y17" s="118">
        <f t="shared" ref="Y17:AF17" si="14">SUM(Y13:Y16)</f>
        <v>54875</v>
      </c>
      <c r="Z17" s="118">
        <f t="shared" si="14"/>
        <v>52342</v>
      </c>
      <c r="AA17" s="118">
        <f t="shared" si="14"/>
        <v>38473</v>
      </c>
      <c r="AB17" s="118">
        <f t="shared" si="14"/>
        <v>16375</v>
      </c>
      <c r="AC17" s="118">
        <f t="shared" si="14"/>
        <v>38510</v>
      </c>
      <c r="AD17" s="118">
        <f t="shared" si="14"/>
        <v>22465</v>
      </c>
      <c r="AE17" s="118">
        <f t="shared" si="14"/>
        <v>10434</v>
      </c>
      <c r="AF17" s="118">
        <f t="shared" si="14"/>
        <v>19465</v>
      </c>
      <c r="AG17" s="45">
        <f>+SUM(M17:AF17)</f>
        <v>516887.46100000001</v>
      </c>
      <c r="AH17" s="45">
        <f t="shared" si="6"/>
        <v>178341.3</v>
      </c>
      <c r="AI17" s="45">
        <f t="shared" si="6"/>
        <v>117955</v>
      </c>
      <c r="AJ17" s="118">
        <f>SUM(AJ13:AJ16)</f>
        <v>156345</v>
      </c>
      <c r="AK17" s="118">
        <f>SUM(AK13:AK16)</f>
        <v>11246</v>
      </c>
      <c r="AL17" s="118">
        <f>SUM(AL13:AL16)</f>
        <v>16651</v>
      </c>
      <c r="AM17" s="45">
        <f>+SUM(AJ17:AL17)</f>
        <v>184242</v>
      </c>
      <c r="AN17" s="211">
        <f>+AM17+AG17+L17</f>
        <v>1526518.4610000001</v>
      </c>
      <c r="AQ17" s="45">
        <f>K17/AQ$5</f>
        <v>10772.25</v>
      </c>
      <c r="AR17" s="45">
        <f t="shared" si="7"/>
        <v>25844.373050000002</v>
      </c>
      <c r="AS17" s="45">
        <f t="shared" si="7"/>
        <v>35668.259999999995</v>
      </c>
      <c r="AT17" s="45">
        <f t="shared" si="7"/>
        <v>7863.666666666667</v>
      </c>
      <c r="AU17" s="45">
        <f t="shared" si="8"/>
        <v>61414</v>
      </c>
      <c r="AV17" s="211">
        <f t="shared" si="8"/>
        <v>49242.531000000003</v>
      </c>
      <c r="AW17" s="122"/>
      <c r="AX17" s="45">
        <f t="shared" si="3"/>
        <v>84220</v>
      </c>
      <c r="AY17" s="45">
        <f t="shared" si="4"/>
        <v>19812.5</v>
      </c>
      <c r="AZ17" s="45">
        <f>MEDIAN($AC17,$AD17,$Z17,$T17,$O17,Q17,AF17)</f>
        <v>38146</v>
      </c>
      <c r="BA17" s="45">
        <f t="shared" si="9"/>
        <v>18848</v>
      </c>
      <c r="BB17" s="45">
        <f t="shared" si="5"/>
        <v>16651</v>
      </c>
      <c r="BC17" s="211">
        <f t="shared" si="10"/>
        <v>26878.3</v>
      </c>
    </row>
    <row r="18" spans="1:55" s="204" customFormat="1">
      <c r="A18" s="199"/>
      <c r="B18" s="200"/>
      <c r="C18" s="212" t="s">
        <v>259</v>
      </c>
      <c r="D18" s="213">
        <f t="shared" ref="D18:V18" si="15">+D17/D$42</f>
        <v>0.43250035488772404</v>
      </c>
      <c r="E18" s="214">
        <f t="shared" si="15"/>
        <v>0.19518525256200353</v>
      </c>
      <c r="F18" s="214">
        <f t="shared" si="15"/>
        <v>0.39573263302409972</v>
      </c>
      <c r="G18" s="214">
        <f t="shared" si="15"/>
        <v>0.36180133517012886</v>
      </c>
      <c r="H18" s="119">
        <f t="shared" si="15"/>
        <v>0.44311390247477189</v>
      </c>
      <c r="I18" s="119">
        <f t="shared" si="15"/>
        <v>0.38698076416903465</v>
      </c>
      <c r="J18" s="214">
        <f t="shared" si="15"/>
        <v>0.38074754172688374</v>
      </c>
      <c r="K18" s="119">
        <f t="shared" si="15"/>
        <v>0.41874839041977852</v>
      </c>
      <c r="L18" s="84">
        <f t="shared" si="15"/>
        <v>0.38564804786420387</v>
      </c>
      <c r="M18" s="214">
        <f t="shared" si="15"/>
        <v>0.81571416891505188</v>
      </c>
      <c r="N18" s="215">
        <f t="shared" si="15"/>
        <v>0.67684131145186199</v>
      </c>
      <c r="O18" s="214">
        <f t="shared" si="15"/>
        <v>0.49894706551737666</v>
      </c>
      <c r="P18" s="214">
        <f t="shared" si="15"/>
        <v>0.58237854161115554</v>
      </c>
      <c r="Q18" s="214">
        <f t="shared" si="15"/>
        <v>0.58161035468145905</v>
      </c>
      <c r="R18" s="214">
        <f t="shared" si="15"/>
        <v>0.51058845146768339</v>
      </c>
      <c r="S18" s="214">
        <f t="shared" si="15"/>
        <v>0.73135787842837763</v>
      </c>
      <c r="T18" s="214">
        <f t="shared" si="15"/>
        <v>0.62093238154642272</v>
      </c>
      <c r="U18" s="214">
        <f t="shared" si="15"/>
        <v>0.75953939941296</v>
      </c>
      <c r="V18" s="119">
        <f t="shared" si="15"/>
        <v>0.75485119985592719</v>
      </c>
      <c r="W18" s="119">
        <f t="shared" ref="W18:X18" si="16">+W17/W$42</f>
        <v>0.67556496210828154</v>
      </c>
      <c r="X18" s="119">
        <f t="shared" si="16"/>
        <v>0.8984559491371481</v>
      </c>
      <c r="Y18" s="214">
        <f t="shared" ref="Y18:AN18" si="17">+Y17/Y$42</f>
        <v>0.74802344601962922</v>
      </c>
      <c r="Z18" s="215">
        <f t="shared" si="17"/>
        <v>0.46777782742749902</v>
      </c>
      <c r="AA18" s="214">
        <f t="shared" si="17"/>
        <v>0.64976102413402914</v>
      </c>
      <c r="AB18" s="214">
        <f t="shared" si="17"/>
        <v>0.60585318928518572</v>
      </c>
      <c r="AC18" s="214">
        <f t="shared" si="17"/>
        <v>0.59314593762033119</v>
      </c>
      <c r="AD18" s="214">
        <f t="shared" si="17"/>
        <v>0.57358423122095692</v>
      </c>
      <c r="AE18" s="215">
        <f t="shared" si="17"/>
        <v>0.47792231586661782</v>
      </c>
      <c r="AF18" s="215">
        <f t="shared" si="17"/>
        <v>0.44255735170406746</v>
      </c>
      <c r="AG18" s="84">
        <f t="shared" si="17"/>
        <v>0.59971339455267381</v>
      </c>
      <c r="AH18" s="84">
        <f t="shared" si="17"/>
        <v>0.53121086838672005</v>
      </c>
      <c r="AI18" s="84">
        <f t="shared" si="17"/>
        <v>0.62272328923333575</v>
      </c>
      <c r="AJ18" s="214">
        <f t="shared" si="17"/>
        <v>0.88730547893894507</v>
      </c>
      <c r="AK18" s="119">
        <f t="shared" si="17"/>
        <v>0.56450155606866781</v>
      </c>
      <c r="AL18" s="214">
        <f t="shared" si="17"/>
        <v>0.81026763990267636</v>
      </c>
      <c r="AM18" s="84">
        <f t="shared" si="17"/>
        <v>0.85031891228296885</v>
      </c>
      <c r="AN18" s="86">
        <f t="shared" si="17"/>
        <v>0.47424641145017282</v>
      </c>
      <c r="AQ18" s="84">
        <f t="shared" ref="AQ18:AV18" si="18">+AQ17/AQ$42</f>
        <v>0.41874839041977852</v>
      </c>
      <c r="AR18" s="84">
        <f t="shared" si="18"/>
        <v>0.59971339455267381</v>
      </c>
      <c r="AS18" s="84">
        <f t="shared" si="18"/>
        <v>0.53121086838672005</v>
      </c>
      <c r="AT18" s="84">
        <f t="shared" si="18"/>
        <v>0.62272328923333586</v>
      </c>
      <c r="AU18" s="84">
        <f t="shared" si="18"/>
        <v>0.85031891228296885</v>
      </c>
      <c r="AV18" s="86">
        <f t="shared" si="18"/>
        <v>0.47424641145017282</v>
      </c>
      <c r="AW18" s="85"/>
      <c r="AX18" s="84">
        <f t="shared" si="3"/>
        <v>0.39135669859656719</v>
      </c>
      <c r="AY18" s="84">
        <f t="shared" si="4"/>
        <v>0.61339278541580422</v>
      </c>
      <c r="AZ18" s="84">
        <f t="shared" si="4"/>
        <v>0.61339278541580422</v>
      </c>
      <c r="BA18" s="84">
        <f t="shared" si="4"/>
        <v>0.61339278541580422</v>
      </c>
      <c r="BB18" s="84">
        <f t="shared" si="5"/>
        <v>0.81026763990267636</v>
      </c>
      <c r="BC18" s="86">
        <f t="shared" ref="BC18" si="19">+BC17/BC$42</f>
        <v>0.61110656389968854</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34096.704608</v>
      </c>
      <c r="E20" s="160">
        <v>5759</v>
      </c>
      <c r="F20" s="160">
        <v>64644</v>
      </c>
      <c r="G20" s="160">
        <v>82885</v>
      </c>
      <c r="H20" s="144">
        <v>33325</v>
      </c>
      <c r="I20" s="144">
        <v>59416</v>
      </c>
      <c r="J20" s="160">
        <v>28399</v>
      </c>
      <c r="K20" s="144">
        <v>39504</v>
      </c>
      <c r="L20" s="43">
        <f>+SUM(D20:K20)</f>
        <v>348028.704608</v>
      </c>
      <c r="M20" s="160">
        <v>2840</v>
      </c>
      <c r="N20" s="160">
        <v>5838</v>
      </c>
      <c r="O20" s="160">
        <v>13259</v>
      </c>
      <c r="P20" s="160">
        <v>6962</v>
      </c>
      <c r="Q20" s="160">
        <v>21366</v>
      </c>
      <c r="R20" s="160">
        <v>2893</v>
      </c>
      <c r="S20" s="160">
        <v>4668.2730000000001</v>
      </c>
      <c r="T20" s="160">
        <v>9904</v>
      </c>
      <c r="U20" s="160">
        <v>3482</v>
      </c>
      <c r="V20" s="144">
        <v>3172</v>
      </c>
      <c r="W20" s="144">
        <v>3944</v>
      </c>
      <c r="X20" s="144">
        <v>524</v>
      </c>
      <c r="Y20" s="160">
        <v>12937</v>
      </c>
      <c r="Z20" s="160">
        <v>22672</v>
      </c>
      <c r="AA20" s="160">
        <v>11428</v>
      </c>
      <c r="AB20" s="160">
        <v>4840</v>
      </c>
      <c r="AC20" s="160">
        <v>11189</v>
      </c>
      <c r="AD20" s="160">
        <v>7081</v>
      </c>
      <c r="AE20" s="160">
        <v>3713</v>
      </c>
      <c r="AF20" s="160">
        <v>7836</v>
      </c>
      <c r="AG20" s="43">
        <f>+SUM(M20:AF20)</f>
        <v>160548.27299999999</v>
      </c>
      <c r="AH20" s="43">
        <f t="shared" ref="AH20:AI23" si="20">AC20+AD20+Z20+T20+O20</f>
        <v>64105</v>
      </c>
      <c r="AI20" s="43">
        <f t="shared" si="20"/>
        <v>32666</v>
      </c>
      <c r="AJ20" s="144">
        <v>3598</v>
      </c>
      <c r="AK20" s="144">
        <v>7258</v>
      </c>
      <c r="AL20" s="160">
        <v>1617</v>
      </c>
      <c r="AM20" s="43">
        <f>+SUM(AJ20:AL20)</f>
        <v>12473</v>
      </c>
      <c r="AN20" s="44">
        <f>+AM20+AG20+L20</f>
        <v>521049.97760799999</v>
      </c>
      <c r="AQ20" s="43">
        <f t="shared" ref="AQ20:AQ22" si="21">K20/AQ$5</f>
        <v>4938</v>
      </c>
      <c r="AR20" s="43">
        <f t="shared" ref="AR20:AT22" si="22">AG20/AR$5</f>
        <v>8027.4136499999995</v>
      </c>
      <c r="AS20" s="43">
        <f t="shared" si="22"/>
        <v>12821</v>
      </c>
      <c r="AT20" s="43">
        <f t="shared" si="22"/>
        <v>2177.7333333333331</v>
      </c>
      <c r="AU20" s="43">
        <f t="shared" ref="AU20:AV22" si="23">AM20/AU$5</f>
        <v>4157.666666666667</v>
      </c>
      <c r="AV20" s="44">
        <f t="shared" si="23"/>
        <v>16808.06379380645</v>
      </c>
      <c r="AW20" s="122"/>
      <c r="AX20" s="43">
        <f>MEDIAN($D20:$K20)</f>
        <v>36800.352304</v>
      </c>
      <c r="AY20" s="43">
        <f>MEDIAN($M20:$AF20)</f>
        <v>6400</v>
      </c>
      <c r="AZ20" s="43">
        <f>MEDIAN($AC20,$AD20,$Z20,$T20,$O20,Q20,AF20)</f>
        <v>11189</v>
      </c>
      <c r="BA20" s="43">
        <f t="shared" ref="BA20:BA23" si="24">MEDIAN(M20,N20,P20,R20,S20,U20,V20,Y20,AA20,AB20,AE20,W20,X20)</f>
        <v>3944</v>
      </c>
      <c r="BB20" s="43">
        <f t="shared" si="5"/>
        <v>3598</v>
      </c>
      <c r="BC20" s="44">
        <f t="shared" ref="BC20:BC23" si="25">MEDIAN(D20:K20,M20:AF20,AJ20:AL20)</f>
        <v>7258</v>
      </c>
    </row>
    <row r="21" spans="1:55" s="204" customFormat="1">
      <c r="A21" s="199"/>
      <c r="B21" s="200"/>
      <c r="C21" s="201" t="s">
        <v>274</v>
      </c>
      <c r="D21" s="144">
        <v>1450.295392</v>
      </c>
      <c r="E21" s="160">
        <v>0</v>
      </c>
      <c r="F21" s="160">
        <v>0</v>
      </c>
      <c r="G21" s="160">
        <v>953.48719000000006</v>
      </c>
      <c r="H21" s="144">
        <v>6367</v>
      </c>
      <c r="I21" s="144">
        <v>0</v>
      </c>
      <c r="J21" s="160">
        <v>369</v>
      </c>
      <c r="K21" s="144">
        <v>0</v>
      </c>
      <c r="L21" s="43">
        <f>+SUM(D21:K21)</f>
        <v>9139.7825819999998</v>
      </c>
      <c r="M21" s="160">
        <v>54</v>
      </c>
      <c r="N21" s="160">
        <v>0</v>
      </c>
      <c r="O21" s="160">
        <v>0</v>
      </c>
      <c r="P21" s="160">
        <v>0</v>
      </c>
      <c r="Q21" s="160">
        <v>0</v>
      </c>
      <c r="R21" s="160">
        <v>151</v>
      </c>
      <c r="S21" s="160">
        <v>96.403999999999996</v>
      </c>
      <c r="T21" s="160">
        <v>61</v>
      </c>
      <c r="U21" s="160">
        <v>0</v>
      </c>
      <c r="V21" s="144">
        <v>0</v>
      </c>
      <c r="W21" s="144">
        <v>0</v>
      </c>
      <c r="X21" s="144">
        <v>0</v>
      </c>
      <c r="Y21" s="160">
        <v>0</v>
      </c>
      <c r="Z21" s="160">
        <v>0</v>
      </c>
      <c r="AA21" s="160">
        <v>0</v>
      </c>
      <c r="AB21" s="160">
        <v>880</v>
      </c>
      <c r="AC21" s="160">
        <v>0</v>
      </c>
      <c r="AD21" s="160">
        <v>25</v>
      </c>
      <c r="AE21" s="160">
        <v>87</v>
      </c>
      <c r="AF21" s="160">
        <v>0</v>
      </c>
      <c r="AG21" s="43">
        <f>+SUM(M21:AF21)</f>
        <v>1354.404</v>
      </c>
      <c r="AH21" s="43">
        <f t="shared" si="20"/>
        <v>86</v>
      </c>
      <c r="AI21" s="43">
        <f t="shared" si="20"/>
        <v>112</v>
      </c>
      <c r="AJ21" s="144">
        <v>0</v>
      </c>
      <c r="AK21" s="144">
        <v>0</v>
      </c>
      <c r="AL21" s="160">
        <v>0</v>
      </c>
      <c r="AM21" s="43">
        <f>+SUM(AJ21:AL21)</f>
        <v>0</v>
      </c>
      <c r="AN21" s="44">
        <f>+AM21+AG21+L21</f>
        <v>10494.186582</v>
      </c>
      <c r="AQ21" s="43">
        <f t="shared" si="21"/>
        <v>0</v>
      </c>
      <c r="AR21" s="43">
        <f t="shared" si="22"/>
        <v>67.720200000000006</v>
      </c>
      <c r="AS21" s="43">
        <f t="shared" si="22"/>
        <v>17.2</v>
      </c>
      <c r="AT21" s="43">
        <f t="shared" si="22"/>
        <v>7.4666666666666668</v>
      </c>
      <c r="AU21" s="43">
        <f t="shared" si="23"/>
        <v>0</v>
      </c>
      <c r="AV21" s="44">
        <f t="shared" si="23"/>
        <v>338.52214780645164</v>
      </c>
      <c r="AW21" s="122"/>
      <c r="AX21" s="43">
        <f>MEDIAN($D21:$K21)</f>
        <v>184.5</v>
      </c>
      <c r="AY21" s="43">
        <f>MEDIAN($M21:$AF21)</f>
        <v>0</v>
      </c>
      <c r="AZ21" s="43">
        <f>MEDIAN($AC21,$AD21,$Z21,$T21,$O21,Q21,AF21)</f>
        <v>0</v>
      </c>
      <c r="BA21" s="43">
        <f t="shared" si="24"/>
        <v>0</v>
      </c>
      <c r="BB21" s="43">
        <f t="shared" si="5"/>
        <v>0</v>
      </c>
      <c r="BC21" s="44">
        <f t="shared" si="25"/>
        <v>0</v>
      </c>
    </row>
    <row r="22" spans="1:55" s="204" customFormat="1">
      <c r="A22" s="199"/>
      <c r="B22" s="200"/>
      <c r="C22" s="201" t="s">
        <v>131</v>
      </c>
      <c r="D22" s="144">
        <v>47238</v>
      </c>
      <c r="E22" s="160">
        <v>22349</v>
      </c>
      <c r="F22" s="160">
        <v>61933</v>
      </c>
      <c r="G22" s="160">
        <v>71278.437739999994</v>
      </c>
      <c r="H22" s="144">
        <v>27323</v>
      </c>
      <c r="I22" s="144">
        <v>29079</v>
      </c>
      <c r="J22" s="160">
        <v>35892</v>
      </c>
      <c r="K22" s="144">
        <v>33285</v>
      </c>
      <c r="L22" s="43">
        <f>+SUM(D22:K22)</f>
        <v>328377.43773999996</v>
      </c>
      <c r="M22" s="160">
        <v>257</v>
      </c>
      <c r="N22" s="160">
        <v>789</v>
      </c>
      <c r="O22" s="160">
        <v>10818</v>
      </c>
      <c r="P22" s="160">
        <v>2971</v>
      </c>
      <c r="Q22" s="160">
        <v>10680</v>
      </c>
      <c r="R22" s="160">
        <v>2106</v>
      </c>
      <c r="S22" s="160">
        <v>1090.29</v>
      </c>
      <c r="T22" s="160">
        <v>2618.1</v>
      </c>
      <c r="U22" s="160">
        <v>731</v>
      </c>
      <c r="V22" s="144">
        <v>1301</v>
      </c>
      <c r="W22" s="144">
        <v>808</v>
      </c>
      <c r="X22" s="144">
        <v>35</v>
      </c>
      <c r="Y22" s="160">
        <v>1877</v>
      </c>
      <c r="Z22" s="160">
        <v>28033</v>
      </c>
      <c r="AA22" s="160">
        <v>4138</v>
      </c>
      <c r="AB22" s="160">
        <v>1870</v>
      </c>
      <c r="AC22" s="160">
        <v>9175</v>
      </c>
      <c r="AD22" s="160">
        <v>4573</v>
      </c>
      <c r="AE22" s="160">
        <v>2089</v>
      </c>
      <c r="AF22" s="160">
        <v>12451</v>
      </c>
      <c r="AG22" s="43">
        <f>+SUM(M22:AF22)</f>
        <v>98410.39</v>
      </c>
      <c r="AH22" s="43">
        <f t="shared" si="20"/>
        <v>55217.1</v>
      </c>
      <c r="AI22" s="43">
        <f t="shared" si="20"/>
        <v>14502</v>
      </c>
      <c r="AJ22" s="144">
        <v>0</v>
      </c>
      <c r="AK22" s="144">
        <v>0</v>
      </c>
      <c r="AL22" s="160">
        <v>0</v>
      </c>
      <c r="AM22" s="43">
        <f>+SUM(AJ22:AL22)</f>
        <v>0</v>
      </c>
      <c r="AN22" s="44">
        <f>+AM22+AG22+L22</f>
        <v>426787.82773999998</v>
      </c>
      <c r="AQ22" s="43">
        <f t="shared" si="21"/>
        <v>4160.625</v>
      </c>
      <c r="AR22" s="43">
        <f t="shared" si="22"/>
        <v>4920.5195000000003</v>
      </c>
      <c r="AS22" s="43">
        <f t="shared" si="22"/>
        <v>11043.42</v>
      </c>
      <c r="AT22" s="43">
        <f t="shared" si="22"/>
        <v>966.8</v>
      </c>
      <c r="AU22" s="43">
        <f t="shared" si="23"/>
        <v>0</v>
      </c>
      <c r="AV22" s="44">
        <f t="shared" si="23"/>
        <v>13767.349281935483</v>
      </c>
      <c r="AW22" s="122"/>
      <c r="AX22" s="43">
        <f>MEDIAN($D22:$K22)</f>
        <v>34588.5</v>
      </c>
      <c r="AY22" s="43">
        <f>MEDIAN($M22:$AF22)</f>
        <v>2097.5</v>
      </c>
      <c r="AZ22" s="43">
        <f>MEDIAN($AC22,$AD22,$Z22,$T22,$O22,Q22,AF22)</f>
        <v>10680</v>
      </c>
      <c r="BA22" s="43">
        <f t="shared" si="24"/>
        <v>1301</v>
      </c>
      <c r="BB22" s="43">
        <f t="shared" si="5"/>
        <v>0</v>
      </c>
      <c r="BC22" s="44">
        <f t="shared" si="25"/>
        <v>2971</v>
      </c>
    </row>
    <row r="23" spans="1:55" s="204" customFormat="1">
      <c r="A23" s="199"/>
      <c r="B23" s="200"/>
      <c r="C23" s="210" t="s">
        <v>273</v>
      </c>
      <c r="D23" s="46">
        <f t="shared" ref="D23:K23" si="26">SUM(D20:D22)</f>
        <v>82785</v>
      </c>
      <c r="E23" s="118">
        <f t="shared" si="26"/>
        <v>28108</v>
      </c>
      <c r="F23" s="118">
        <f t="shared" si="26"/>
        <v>126577</v>
      </c>
      <c r="G23" s="118">
        <f t="shared" si="26"/>
        <v>155116.92492999998</v>
      </c>
      <c r="H23" s="118">
        <f t="shared" si="26"/>
        <v>67015</v>
      </c>
      <c r="I23" s="118">
        <f t="shared" si="26"/>
        <v>88495</v>
      </c>
      <c r="J23" s="118">
        <f t="shared" si="26"/>
        <v>64660</v>
      </c>
      <c r="K23" s="88">
        <f t="shared" si="26"/>
        <v>72789</v>
      </c>
      <c r="L23" s="45">
        <f>+SUM(D23:K23)</f>
        <v>685545.92492999998</v>
      </c>
      <c r="M23" s="46">
        <f t="shared" ref="M23:V23" si="27">SUM(M20:M22)</f>
        <v>3151</v>
      </c>
      <c r="N23" s="118">
        <f t="shared" si="27"/>
        <v>6627</v>
      </c>
      <c r="O23" s="118">
        <f t="shared" si="27"/>
        <v>24077</v>
      </c>
      <c r="P23" s="118">
        <f t="shared" si="27"/>
        <v>9933</v>
      </c>
      <c r="Q23" s="118">
        <f t="shared" si="27"/>
        <v>32046</v>
      </c>
      <c r="R23" s="118">
        <f t="shared" si="27"/>
        <v>5150</v>
      </c>
      <c r="S23" s="118">
        <f t="shared" si="27"/>
        <v>5854.9669999999996</v>
      </c>
      <c r="T23" s="118">
        <f t="shared" si="27"/>
        <v>12583.1</v>
      </c>
      <c r="U23" s="118">
        <f t="shared" si="27"/>
        <v>4213</v>
      </c>
      <c r="V23" s="118">
        <f t="shared" si="27"/>
        <v>4473</v>
      </c>
      <c r="W23" s="118">
        <f t="shared" ref="W23:X23" si="28">SUM(W20:W22)</f>
        <v>4752</v>
      </c>
      <c r="X23" s="118">
        <f t="shared" si="28"/>
        <v>559</v>
      </c>
      <c r="Y23" s="118">
        <f t="shared" ref="Y23:AF23" si="29">SUM(Y20:Y22)</f>
        <v>14814</v>
      </c>
      <c r="Z23" s="118">
        <f t="shared" si="29"/>
        <v>50705</v>
      </c>
      <c r="AA23" s="118">
        <f t="shared" si="29"/>
        <v>15566</v>
      </c>
      <c r="AB23" s="118">
        <f t="shared" si="29"/>
        <v>7590</v>
      </c>
      <c r="AC23" s="118">
        <f t="shared" si="29"/>
        <v>20364</v>
      </c>
      <c r="AD23" s="118">
        <f t="shared" si="29"/>
        <v>11679</v>
      </c>
      <c r="AE23" s="118">
        <f t="shared" si="29"/>
        <v>5889</v>
      </c>
      <c r="AF23" s="88">
        <f t="shared" si="29"/>
        <v>20287</v>
      </c>
      <c r="AG23" s="45">
        <f>+SUM(M23:AF23)</f>
        <v>260313.06700000001</v>
      </c>
      <c r="AH23" s="45">
        <f t="shared" si="20"/>
        <v>119408.1</v>
      </c>
      <c r="AI23" s="45">
        <f t="shared" si="20"/>
        <v>47280</v>
      </c>
      <c r="AJ23" s="46">
        <f>SUM(AJ20:AJ22)</f>
        <v>3598</v>
      </c>
      <c r="AK23" s="118">
        <f>SUM(AK20:AK22)</f>
        <v>7258</v>
      </c>
      <c r="AL23" s="88">
        <f>SUM(AL20:AL22)</f>
        <v>1617</v>
      </c>
      <c r="AM23" s="45">
        <f>+SUM(AJ23:AL23)</f>
        <v>12473</v>
      </c>
      <c r="AN23" s="211">
        <f>+AM23+AG23+L23</f>
        <v>958331.99193000002</v>
      </c>
      <c r="AQ23" s="45">
        <f>K23/AQ$5</f>
        <v>9098.625</v>
      </c>
      <c r="AR23" s="45">
        <f>AG23/AR$5</f>
        <v>13015.653350000001</v>
      </c>
      <c r="AS23" s="45">
        <f>AH23/AS$5</f>
        <v>23881.620000000003</v>
      </c>
      <c r="AT23" s="45">
        <f>AI23/AT$5</f>
        <v>3152</v>
      </c>
      <c r="AU23" s="45">
        <f>AM23/AU$5</f>
        <v>4157.666666666667</v>
      </c>
      <c r="AV23" s="211">
        <f>AN23/AV$5</f>
        <v>30913.935223548389</v>
      </c>
      <c r="AW23" s="122"/>
      <c r="AX23" s="45">
        <f>MEDIAN($D23:$K23)</f>
        <v>77787</v>
      </c>
      <c r="AY23" s="45">
        <f>MEDIAN($M23:$AF23)</f>
        <v>8761.5</v>
      </c>
      <c r="AZ23" s="45">
        <f>MEDIAN($AC23,$AD23,$Z23,$T23,$O23,Q23,AF23)</f>
        <v>20364</v>
      </c>
      <c r="BA23" s="45">
        <f t="shared" si="24"/>
        <v>5854.9669999999996</v>
      </c>
      <c r="BB23" s="45">
        <f t="shared" si="5"/>
        <v>3598</v>
      </c>
      <c r="BC23" s="211">
        <f t="shared" si="25"/>
        <v>12583.1</v>
      </c>
    </row>
    <row r="24" spans="1:55" s="204" customFormat="1">
      <c r="A24" s="199"/>
      <c r="B24" s="200"/>
      <c r="C24" s="212" t="s">
        <v>259</v>
      </c>
      <c r="D24" s="213">
        <f t="shared" ref="D24:V24" si="30">+D23/D$42</f>
        <v>0.4352500775495397</v>
      </c>
      <c r="E24" s="214">
        <f t="shared" si="30"/>
        <v>0.34088896974107091</v>
      </c>
      <c r="F24" s="214">
        <f t="shared" si="30"/>
        <v>0.36053297938094409</v>
      </c>
      <c r="G24" s="214">
        <f t="shared" si="30"/>
        <v>0.26849057316869024</v>
      </c>
      <c r="H24" s="119">
        <f t="shared" si="30"/>
        <v>0.36377898045261348</v>
      </c>
      <c r="I24" s="119">
        <f t="shared" si="30"/>
        <v>0.23768149417446002</v>
      </c>
      <c r="J24" s="214">
        <f t="shared" si="30"/>
        <v>0.3664598033381507</v>
      </c>
      <c r="K24" s="119">
        <f t="shared" si="30"/>
        <v>0.35368976525639095</v>
      </c>
      <c r="L24" s="84">
        <f t="shared" si="30"/>
        <v>0.32030890606794438</v>
      </c>
      <c r="M24" s="214">
        <f t="shared" si="30"/>
        <v>0.12881203499305044</v>
      </c>
      <c r="N24" s="215">
        <f t="shared" si="30"/>
        <v>0.23797895644055014</v>
      </c>
      <c r="O24" s="214">
        <f t="shared" si="30"/>
        <v>0.31492550979032868</v>
      </c>
      <c r="P24" s="214">
        <f t="shared" si="30"/>
        <v>0.29407585043076651</v>
      </c>
      <c r="Q24" s="214">
        <f t="shared" si="30"/>
        <v>0.3591191796940662</v>
      </c>
      <c r="R24" s="214">
        <f t="shared" si="30"/>
        <v>0.23657494602416279</v>
      </c>
      <c r="S24" s="214">
        <f t="shared" si="30"/>
        <v>0.22635934870925728</v>
      </c>
      <c r="T24" s="214">
        <f t="shared" si="30"/>
        <v>0.29069004551019939</v>
      </c>
      <c r="U24" s="214">
        <f t="shared" si="30"/>
        <v>0.11890381575976518</v>
      </c>
      <c r="V24" s="119">
        <f t="shared" si="30"/>
        <v>0.20138670028364325</v>
      </c>
      <c r="W24" s="119">
        <f t="shared" ref="W24:X24" si="31">+W23/W$42</f>
        <v>0.32443503789171846</v>
      </c>
      <c r="X24" s="119">
        <f t="shared" si="31"/>
        <v>0.10154405086285195</v>
      </c>
      <c r="Y24" s="214">
        <f t="shared" ref="Y24:AN24" si="32">+Y23/Y$42</f>
        <v>0.20193565976008723</v>
      </c>
      <c r="Z24" s="215">
        <f t="shared" si="32"/>
        <v>0.45314804057375219</v>
      </c>
      <c r="AA24" s="214">
        <f t="shared" si="32"/>
        <v>0.26289034132171385</v>
      </c>
      <c r="AB24" s="214">
        <f t="shared" si="32"/>
        <v>0.28081989048394257</v>
      </c>
      <c r="AC24" s="214">
        <f t="shared" si="32"/>
        <v>0.31365421640354257</v>
      </c>
      <c r="AD24" s="214">
        <f t="shared" si="32"/>
        <v>0.29819230965633459</v>
      </c>
      <c r="AE24" s="215">
        <f t="shared" si="32"/>
        <v>0.26974166361304508</v>
      </c>
      <c r="AF24" s="215">
        <f t="shared" si="32"/>
        <v>0.46124639065093331</v>
      </c>
      <c r="AG24" s="84">
        <f t="shared" si="32"/>
        <v>0.30202557584771361</v>
      </c>
      <c r="AH24" s="84">
        <f t="shared" si="32"/>
        <v>0.35567129146982956</v>
      </c>
      <c r="AI24" s="84">
        <f t="shared" si="32"/>
        <v>0.24960668996610672</v>
      </c>
      <c r="AJ24" s="214">
        <f t="shared" si="32"/>
        <v>2.0419745519347113E-2</v>
      </c>
      <c r="AK24" s="119">
        <f t="shared" si="32"/>
        <v>0.36432085132014858</v>
      </c>
      <c r="AL24" s="214">
        <f t="shared" si="32"/>
        <v>7.8686131386861313E-2</v>
      </c>
      <c r="AM24" s="84">
        <f t="shared" si="32"/>
        <v>5.7565743928667028E-2</v>
      </c>
      <c r="AN24" s="86">
        <f t="shared" si="32"/>
        <v>0.2977268338130491</v>
      </c>
      <c r="AQ24" s="84">
        <f t="shared" ref="AQ24:AV24" si="33">+AQ23/AQ$42</f>
        <v>0.35368976525639095</v>
      </c>
      <c r="AR24" s="84">
        <f t="shared" si="33"/>
        <v>0.30202557584771361</v>
      </c>
      <c r="AS24" s="84">
        <f t="shared" si="33"/>
        <v>0.35567129146982962</v>
      </c>
      <c r="AT24" s="84">
        <f t="shared" si="33"/>
        <v>0.24960668996610672</v>
      </c>
      <c r="AU24" s="84">
        <f t="shared" si="33"/>
        <v>5.7565743928667028E-2</v>
      </c>
      <c r="AV24" s="86">
        <f t="shared" si="33"/>
        <v>0.2977268338130491</v>
      </c>
      <c r="AW24" s="85"/>
      <c r="AX24" s="84">
        <f>MEDIAN($D24:$K24)</f>
        <v>0.35711137231866752</v>
      </c>
      <c r="AY24" s="84">
        <f>MEDIAN($M24:$AF24)</f>
        <v>0.27528077704849385</v>
      </c>
      <c r="AZ24" s="84">
        <f t="shared" ref="AZ24:BA24" si="34">MEDIAN($M24:$AF24)</f>
        <v>0.27528077704849385</v>
      </c>
      <c r="BA24" s="84">
        <f t="shared" si="34"/>
        <v>0.27528077704849385</v>
      </c>
      <c r="BB24" s="84">
        <f>MEDIAN($AJ24:$AL24)</f>
        <v>7.8686131386861313E-2</v>
      </c>
      <c r="BC24" s="86">
        <f t="shared" ref="BC24" si="35">+BC23/BC$42</f>
        <v>0.28609008025828164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286</v>
      </c>
      <c r="E26" s="160">
        <v>546</v>
      </c>
      <c r="F26" s="160">
        <v>33598</v>
      </c>
      <c r="G26" s="160">
        <v>4609.8189899999998</v>
      </c>
      <c r="H26" s="144">
        <v>1904</v>
      </c>
      <c r="I26" s="144">
        <v>3645</v>
      </c>
      <c r="J26" s="160">
        <v>1192</v>
      </c>
      <c r="K26" s="144">
        <v>1399</v>
      </c>
      <c r="L26" s="43">
        <f>+SUM(D26:K26)</f>
        <v>47179.81899</v>
      </c>
      <c r="M26" s="160">
        <v>0</v>
      </c>
      <c r="N26" s="160">
        <v>0</v>
      </c>
      <c r="O26" s="160">
        <v>0</v>
      </c>
      <c r="P26" s="160">
        <v>0</v>
      </c>
      <c r="Q26" s="160">
        <v>0</v>
      </c>
      <c r="R26" s="160">
        <v>0</v>
      </c>
      <c r="S26" s="160">
        <v>0</v>
      </c>
      <c r="T26" s="160">
        <v>0</v>
      </c>
      <c r="U26" s="160">
        <v>0</v>
      </c>
      <c r="V26" s="144">
        <v>0</v>
      </c>
      <c r="W26" s="144">
        <v>0</v>
      </c>
      <c r="X26" s="144">
        <v>0</v>
      </c>
      <c r="Y26" s="160">
        <v>0</v>
      </c>
      <c r="Z26" s="160">
        <v>153</v>
      </c>
      <c r="AA26" s="160">
        <v>0</v>
      </c>
      <c r="AB26" s="160">
        <v>0</v>
      </c>
      <c r="AC26" s="160">
        <v>31</v>
      </c>
      <c r="AD26" s="160">
        <v>0</v>
      </c>
      <c r="AE26" s="160">
        <v>0</v>
      </c>
      <c r="AF26" s="160">
        <v>0</v>
      </c>
      <c r="AG26" s="43">
        <f>+SUM(M26:AF26)</f>
        <v>184</v>
      </c>
      <c r="AH26" s="43">
        <f t="shared" ref="AH26:AI30" si="36">AC26+AD26+Z26+T26+O26</f>
        <v>184</v>
      </c>
      <c r="AI26" s="43">
        <f t="shared" si="36"/>
        <v>0</v>
      </c>
      <c r="AJ26" s="144">
        <v>0</v>
      </c>
      <c r="AK26" s="144">
        <v>0</v>
      </c>
      <c r="AL26" s="160">
        <v>0</v>
      </c>
      <c r="AM26" s="43">
        <f>+SUM(AJ26:AL26)</f>
        <v>0</v>
      </c>
      <c r="AN26" s="44">
        <f>+AM26+AG26+L26</f>
        <v>47363.81899</v>
      </c>
      <c r="AQ26" s="43">
        <f t="shared" ref="AQ26:AQ29" si="37">K26/AQ$5</f>
        <v>174.875</v>
      </c>
      <c r="AR26" s="43">
        <f t="shared" ref="AR26:AT29" si="38">AG26/AR$5</f>
        <v>9.1999999999999993</v>
      </c>
      <c r="AS26" s="43">
        <f t="shared" si="38"/>
        <v>36.799999999999997</v>
      </c>
      <c r="AT26" s="43">
        <f t="shared" si="38"/>
        <v>0</v>
      </c>
      <c r="AU26" s="43">
        <f t="shared" ref="AU26:AV29" si="39">AM26/AU$5</f>
        <v>0</v>
      </c>
      <c r="AV26" s="44">
        <f t="shared" si="39"/>
        <v>1527.8651287096775</v>
      </c>
      <c r="AW26" s="122"/>
      <c r="AX26" s="43">
        <f t="shared" ref="AX26:AX31" si="40">MEDIAN($D26:$K26)</f>
        <v>1651.5</v>
      </c>
      <c r="AY26" s="43">
        <f t="shared" ref="AY26:BA31" si="41">MEDIAN($M26:$AF26)</f>
        <v>0</v>
      </c>
      <c r="AZ26" s="43">
        <f t="shared" ref="AZ26:AZ30" si="42">MEDIAN($AC26,$AD26,$Z26,$T26,$O26,Q26,AF26)</f>
        <v>0</v>
      </c>
      <c r="BA26" s="43">
        <f t="shared" ref="BA26:BA30" si="43">MEDIAN(M26,N26,P26,R26,S26,U26,V26,Y26,AA26,AB26,AE26,W26,X26)</f>
        <v>0</v>
      </c>
      <c r="BB26" s="43">
        <f t="shared" ref="BB26:BB31" si="44">MEDIAN($AJ26:$AL26)</f>
        <v>0</v>
      </c>
      <c r="BC26" s="44">
        <f t="shared" ref="BC26:BC30" si="45">MEDIAN(D26:K26,M26:AF26,AJ26:AL26)</f>
        <v>0</v>
      </c>
    </row>
    <row r="27" spans="1:55" s="204" customFormat="1">
      <c r="A27" s="199"/>
      <c r="B27" s="200"/>
      <c r="C27" s="201" t="s">
        <v>270</v>
      </c>
      <c r="D27" s="144">
        <v>2765</v>
      </c>
      <c r="E27" s="160">
        <v>11995</v>
      </c>
      <c r="F27" s="160">
        <v>24624</v>
      </c>
      <c r="G27" s="160">
        <v>126353</v>
      </c>
      <c r="H27" s="144">
        <v>11624</v>
      </c>
      <c r="I27" s="144">
        <v>60483</v>
      </c>
      <c r="J27" s="160">
        <v>14395</v>
      </c>
      <c r="K27" s="144">
        <v>15608</v>
      </c>
      <c r="L27" s="43">
        <f>+SUM(D27:K27)</f>
        <v>267847</v>
      </c>
      <c r="M27" s="160">
        <v>0</v>
      </c>
      <c r="N27" s="160">
        <v>0</v>
      </c>
      <c r="O27" s="160">
        <v>41</v>
      </c>
      <c r="P27" s="160">
        <v>0</v>
      </c>
      <c r="Q27" s="160">
        <v>0</v>
      </c>
      <c r="R27" s="160">
        <v>0</v>
      </c>
      <c r="S27" s="160">
        <v>0</v>
      </c>
      <c r="T27" s="160">
        <v>111</v>
      </c>
      <c r="U27" s="160">
        <v>0</v>
      </c>
      <c r="V27" s="144">
        <v>0</v>
      </c>
      <c r="W27" s="144">
        <v>0</v>
      </c>
      <c r="X27" s="144">
        <v>0</v>
      </c>
      <c r="Y27" s="160">
        <v>0</v>
      </c>
      <c r="Z27" s="160">
        <v>501</v>
      </c>
      <c r="AA27" s="160">
        <v>0</v>
      </c>
      <c r="AB27" s="160">
        <v>0</v>
      </c>
      <c r="AC27" s="160">
        <v>118</v>
      </c>
      <c r="AD27" s="160">
        <v>0</v>
      </c>
      <c r="AE27" s="160">
        <v>0</v>
      </c>
      <c r="AF27" s="160">
        <v>0</v>
      </c>
      <c r="AG27" s="43">
        <f>+SUM(M27:AF27)</f>
        <v>771</v>
      </c>
      <c r="AH27" s="43">
        <f t="shared" si="36"/>
        <v>771</v>
      </c>
      <c r="AI27" s="43">
        <f t="shared" si="36"/>
        <v>0</v>
      </c>
      <c r="AJ27" s="144">
        <v>0</v>
      </c>
      <c r="AK27" s="144">
        <v>0</v>
      </c>
      <c r="AL27" s="160">
        <v>0</v>
      </c>
      <c r="AM27" s="43">
        <f>+SUM(AJ27:AL27)</f>
        <v>0</v>
      </c>
      <c r="AN27" s="44">
        <f>+AM27+AG27+L27</f>
        <v>268618</v>
      </c>
      <c r="AQ27" s="43">
        <f t="shared" si="37"/>
        <v>1951</v>
      </c>
      <c r="AR27" s="43">
        <f t="shared" si="38"/>
        <v>38.549999999999997</v>
      </c>
      <c r="AS27" s="43">
        <f t="shared" si="38"/>
        <v>154.19999999999999</v>
      </c>
      <c r="AT27" s="43">
        <f t="shared" si="38"/>
        <v>0</v>
      </c>
      <c r="AU27" s="43">
        <f t="shared" si="39"/>
        <v>0</v>
      </c>
      <c r="AV27" s="44">
        <f t="shared" si="39"/>
        <v>8665.0967741935492</v>
      </c>
      <c r="AW27" s="122"/>
      <c r="AX27" s="43">
        <f t="shared" si="40"/>
        <v>15001.5</v>
      </c>
      <c r="AY27" s="43">
        <f t="shared" si="41"/>
        <v>0</v>
      </c>
      <c r="AZ27" s="43">
        <f t="shared" si="42"/>
        <v>41</v>
      </c>
      <c r="BA27" s="43">
        <f t="shared" si="43"/>
        <v>0</v>
      </c>
      <c r="BB27" s="43">
        <f t="shared" si="44"/>
        <v>0</v>
      </c>
      <c r="BC27" s="44">
        <f t="shared" si="45"/>
        <v>0</v>
      </c>
    </row>
    <row r="28" spans="1:55" s="204" customFormat="1">
      <c r="A28" s="199"/>
      <c r="B28" s="200"/>
      <c r="C28" s="201" t="s">
        <v>269</v>
      </c>
      <c r="D28" s="144">
        <v>1223</v>
      </c>
      <c r="E28" s="160">
        <v>0</v>
      </c>
      <c r="F28" s="160">
        <v>0</v>
      </c>
      <c r="G28" s="160">
        <v>0</v>
      </c>
      <c r="H28" s="144">
        <v>0</v>
      </c>
      <c r="I28" s="144">
        <v>0</v>
      </c>
      <c r="J28" s="160">
        <v>0</v>
      </c>
      <c r="K28" s="144">
        <v>0</v>
      </c>
      <c r="L28" s="43">
        <f>+SUM(D28:K28)</f>
        <v>1223</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6"/>
        <v>0</v>
      </c>
      <c r="AI28" s="43">
        <f t="shared" si="36"/>
        <v>0</v>
      </c>
      <c r="AJ28" s="144">
        <v>0</v>
      </c>
      <c r="AK28" s="144">
        <v>0</v>
      </c>
      <c r="AL28" s="160">
        <v>0</v>
      </c>
      <c r="AM28" s="43">
        <f>+SUM(AJ28:AL28)</f>
        <v>0</v>
      </c>
      <c r="AN28" s="44">
        <f>+AM28+AG28+L28</f>
        <v>1223</v>
      </c>
      <c r="AQ28" s="43">
        <f t="shared" si="37"/>
        <v>0</v>
      </c>
      <c r="AR28" s="43">
        <f t="shared" si="38"/>
        <v>0</v>
      </c>
      <c r="AS28" s="43">
        <f t="shared" si="38"/>
        <v>0</v>
      </c>
      <c r="AT28" s="43">
        <f t="shared" si="38"/>
        <v>0</v>
      </c>
      <c r="AU28" s="43">
        <f t="shared" si="39"/>
        <v>0</v>
      </c>
      <c r="AV28" s="44">
        <f t="shared" si="39"/>
        <v>39.451612903225808</v>
      </c>
      <c r="AW28" s="122"/>
      <c r="AX28" s="43">
        <f t="shared" si="40"/>
        <v>0</v>
      </c>
      <c r="AY28" s="43">
        <f t="shared" si="41"/>
        <v>0</v>
      </c>
      <c r="AZ28" s="43">
        <f t="shared" si="42"/>
        <v>0</v>
      </c>
      <c r="BA28" s="43">
        <f t="shared" si="43"/>
        <v>0</v>
      </c>
      <c r="BB28" s="43">
        <f t="shared" si="44"/>
        <v>0</v>
      </c>
      <c r="BC28" s="44">
        <f t="shared" si="45"/>
        <v>0</v>
      </c>
    </row>
    <row r="29" spans="1:55" s="204" customFormat="1">
      <c r="A29" s="199"/>
      <c r="B29" s="200"/>
      <c r="C29" s="201" t="s">
        <v>268</v>
      </c>
      <c r="D29" s="144">
        <v>0</v>
      </c>
      <c r="E29" s="160">
        <v>0</v>
      </c>
      <c r="F29" s="160">
        <v>0</v>
      </c>
      <c r="G29" s="160">
        <v>485</v>
      </c>
      <c r="H29" s="144">
        <v>331</v>
      </c>
      <c r="I29" s="144">
        <v>0</v>
      </c>
      <c r="J29" s="160">
        <v>4003</v>
      </c>
      <c r="K29" s="144">
        <v>1432</v>
      </c>
      <c r="L29" s="43">
        <f>+SUM(D29:K29)</f>
        <v>6251</v>
      </c>
      <c r="M29" s="160">
        <v>0</v>
      </c>
      <c r="N29" s="160">
        <v>0</v>
      </c>
      <c r="O29" s="160">
        <v>0</v>
      </c>
      <c r="P29" s="160">
        <v>0</v>
      </c>
      <c r="Q29" s="160">
        <v>0</v>
      </c>
      <c r="R29" s="160">
        <v>0</v>
      </c>
      <c r="S29" s="160">
        <v>0</v>
      </c>
      <c r="T29" s="160">
        <v>1</v>
      </c>
      <c r="U29" s="160">
        <v>0</v>
      </c>
      <c r="V29" s="144">
        <v>0</v>
      </c>
      <c r="W29" s="144">
        <v>0</v>
      </c>
      <c r="X29" s="144">
        <v>0</v>
      </c>
      <c r="Y29" s="160">
        <v>7</v>
      </c>
      <c r="Z29" s="160">
        <v>172</v>
      </c>
      <c r="AA29" s="160">
        <v>52</v>
      </c>
      <c r="AB29" s="160">
        <v>0</v>
      </c>
      <c r="AC29" s="160">
        <v>0</v>
      </c>
      <c r="AD29" s="160">
        <v>0</v>
      </c>
      <c r="AE29" s="160">
        <v>0</v>
      </c>
      <c r="AF29" s="160">
        <v>0</v>
      </c>
      <c r="AG29" s="43">
        <f>+SUM(M29:AF29)</f>
        <v>232</v>
      </c>
      <c r="AH29" s="43">
        <f t="shared" si="36"/>
        <v>173</v>
      </c>
      <c r="AI29" s="43">
        <f t="shared" si="36"/>
        <v>52</v>
      </c>
      <c r="AJ29" s="144">
        <v>0</v>
      </c>
      <c r="AK29" s="144">
        <v>0</v>
      </c>
      <c r="AL29" s="160">
        <v>0</v>
      </c>
      <c r="AM29" s="43">
        <f>+SUM(AJ29:AL29)</f>
        <v>0</v>
      </c>
      <c r="AN29" s="44">
        <f>+AM29+AG29+L29</f>
        <v>6483</v>
      </c>
      <c r="AQ29" s="43">
        <f t="shared" si="37"/>
        <v>179</v>
      </c>
      <c r="AR29" s="43">
        <f t="shared" si="38"/>
        <v>11.6</v>
      </c>
      <c r="AS29" s="43">
        <f t="shared" si="38"/>
        <v>34.6</v>
      </c>
      <c r="AT29" s="43">
        <f t="shared" si="38"/>
        <v>3.4666666666666668</v>
      </c>
      <c r="AU29" s="43">
        <f t="shared" si="39"/>
        <v>0</v>
      </c>
      <c r="AV29" s="44">
        <f t="shared" si="39"/>
        <v>209.12903225806451</v>
      </c>
      <c r="AW29" s="122"/>
      <c r="AX29" s="43">
        <f t="shared" si="40"/>
        <v>165.5</v>
      </c>
      <c r="AY29" s="43">
        <f t="shared" si="41"/>
        <v>0</v>
      </c>
      <c r="AZ29" s="43">
        <f t="shared" si="42"/>
        <v>0</v>
      </c>
      <c r="BA29" s="43">
        <f t="shared" si="43"/>
        <v>0</v>
      </c>
      <c r="BB29" s="43">
        <f t="shared" si="44"/>
        <v>0</v>
      </c>
      <c r="BC29" s="44">
        <f t="shared" si="45"/>
        <v>0</v>
      </c>
    </row>
    <row r="30" spans="1:55" s="204" customFormat="1">
      <c r="A30" s="199"/>
      <c r="B30" s="200"/>
      <c r="C30" s="210" t="s">
        <v>267</v>
      </c>
      <c r="D30" s="46">
        <f t="shared" ref="D30:K30" si="46">SUM(D26:D29)</f>
        <v>4274</v>
      </c>
      <c r="E30" s="118">
        <f t="shared" si="46"/>
        <v>12541</v>
      </c>
      <c r="F30" s="118">
        <f t="shared" si="46"/>
        <v>58222</v>
      </c>
      <c r="G30" s="118">
        <f t="shared" si="46"/>
        <v>131447.81899</v>
      </c>
      <c r="H30" s="118">
        <f t="shared" si="46"/>
        <v>13859</v>
      </c>
      <c r="I30" s="118">
        <f t="shared" si="46"/>
        <v>64128</v>
      </c>
      <c r="J30" s="118">
        <f t="shared" si="46"/>
        <v>19590</v>
      </c>
      <c r="K30" s="88">
        <f t="shared" si="46"/>
        <v>18439</v>
      </c>
      <c r="L30" s="45">
        <f>+SUM(D30:K30)</f>
        <v>322500.81899</v>
      </c>
      <c r="M30" s="46">
        <f t="shared" ref="M30:V30" si="47">SUM(M26:M29)</f>
        <v>0</v>
      </c>
      <c r="N30" s="118">
        <f t="shared" si="47"/>
        <v>0</v>
      </c>
      <c r="O30" s="118">
        <f t="shared" si="47"/>
        <v>41</v>
      </c>
      <c r="P30" s="118">
        <f t="shared" si="47"/>
        <v>0</v>
      </c>
      <c r="Q30" s="118">
        <f t="shared" si="47"/>
        <v>0</v>
      </c>
      <c r="R30" s="118">
        <f t="shared" si="47"/>
        <v>0</v>
      </c>
      <c r="S30" s="118">
        <f t="shared" si="47"/>
        <v>0</v>
      </c>
      <c r="T30" s="118">
        <f t="shared" si="47"/>
        <v>112</v>
      </c>
      <c r="U30" s="118">
        <f t="shared" si="47"/>
        <v>0</v>
      </c>
      <c r="V30" s="118">
        <f t="shared" si="47"/>
        <v>0</v>
      </c>
      <c r="W30" s="118">
        <f t="shared" ref="W30:X30" si="48">SUM(W26:W29)</f>
        <v>0</v>
      </c>
      <c r="X30" s="118">
        <f t="shared" si="48"/>
        <v>0</v>
      </c>
      <c r="Y30" s="118">
        <f t="shared" ref="Y30:AF30" si="49">SUM(Y26:Y29)</f>
        <v>7</v>
      </c>
      <c r="Z30" s="118">
        <f t="shared" si="49"/>
        <v>826</v>
      </c>
      <c r="AA30" s="118">
        <f t="shared" si="49"/>
        <v>52</v>
      </c>
      <c r="AB30" s="118">
        <f t="shared" si="49"/>
        <v>0</v>
      </c>
      <c r="AC30" s="118">
        <f t="shared" si="49"/>
        <v>149</v>
      </c>
      <c r="AD30" s="118">
        <f t="shared" si="49"/>
        <v>0</v>
      </c>
      <c r="AE30" s="118">
        <f t="shared" si="49"/>
        <v>0</v>
      </c>
      <c r="AF30" s="88">
        <f t="shared" si="49"/>
        <v>0</v>
      </c>
      <c r="AG30" s="45">
        <f>+SUM(M30:AF30)</f>
        <v>1187</v>
      </c>
      <c r="AH30" s="45">
        <f t="shared" si="36"/>
        <v>1128</v>
      </c>
      <c r="AI30" s="45">
        <f t="shared" si="36"/>
        <v>52</v>
      </c>
      <c r="AJ30" s="46">
        <f>SUM(AJ26:AJ29)</f>
        <v>0</v>
      </c>
      <c r="AK30" s="118">
        <f>SUM(AK26:AK29)</f>
        <v>0</v>
      </c>
      <c r="AL30" s="88">
        <f>SUM(AL26:AL29)</f>
        <v>0</v>
      </c>
      <c r="AM30" s="45">
        <f>+SUM(AJ30:AL30)</f>
        <v>0</v>
      </c>
      <c r="AN30" s="211">
        <f>+AM30+AG30+L30</f>
        <v>323687.81899</v>
      </c>
      <c r="AQ30" s="45">
        <f>K30/AQ$5</f>
        <v>2304.875</v>
      </c>
      <c r="AR30" s="45">
        <f>AG30/AR$5</f>
        <v>59.35</v>
      </c>
      <c r="AS30" s="45">
        <f>AH30/AS$5</f>
        <v>225.6</v>
      </c>
      <c r="AT30" s="45">
        <f>AI30/AT$5</f>
        <v>3.4666666666666668</v>
      </c>
      <c r="AU30" s="45">
        <f>AM30/AU$5</f>
        <v>0</v>
      </c>
      <c r="AV30" s="211">
        <f>AN30/AV$5</f>
        <v>10441.542548064515</v>
      </c>
      <c r="AW30" s="122"/>
      <c r="AX30" s="45">
        <f t="shared" si="40"/>
        <v>19014.5</v>
      </c>
      <c r="AY30" s="45">
        <f t="shared" si="41"/>
        <v>0</v>
      </c>
      <c r="AZ30" s="45">
        <f t="shared" si="42"/>
        <v>41</v>
      </c>
      <c r="BA30" s="45">
        <f t="shared" si="43"/>
        <v>0</v>
      </c>
      <c r="BB30" s="45">
        <f t="shared" si="44"/>
        <v>0</v>
      </c>
      <c r="BC30" s="211">
        <f t="shared" si="45"/>
        <v>0</v>
      </c>
    </row>
    <row r="31" spans="1:55" s="204" customFormat="1">
      <c r="A31" s="199"/>
      <c r="B31" s="200"/>
      <c r="C31" s="212" t="s">
        <v>259</v>
      </c>
      <c r="D31" s="213">
        <f t="shared" ref="D31:V31" si="50">+D30/D$42</f>
        <v>2.2470964926577672E-2</v>
      </c>
      <c r="E31" s="214">
        <f t="shared" si="50"/>
        <v>0.15209508216602996</v>
      </c>
      <c r="F31" s="214">
        <f t="shared" si="50"/>
        <v>0.16583542922898573</v>
      </c>
      <c r="G31" s="214">
        <f t="shared" si="50"/>
        <v>0.22752191792304985</v>
      </c>
      <c r="H31" s="119">
        <f t="shared" si="50"/>
        <v>7.5231110797474743E-2</v>
      </c>
      <c r="I31" s="119">
        <f t="shared" si="50"/>
        <v>0.17223615863517455</v>
      </c>
      <c r="J31" s="214">
        <f t="shared" si="50"/>
        <v>0.11102609878432372</v>
      </c>
      <c r="K31" s="119">
        <f t="shared" si="50"/>
        <v>8.9597131181395437E-2</v>
      </c>
      <c r="L31" s="84">
        <f t="shared" si="50"/>
        <v>0.15068266148216231</v>
      </c>
      <c r="M31" s="214">
        <f t="shared" si="50"/>
        <v>0</v>
      </c>
      <c r="N31" s="215">
        <f t="shared" si="50"/>
        <v>0</v>
      </c>
      <c r="O31" s="214">
        <f t="shared" si="50"/>
        <v>5.3627718990752486E-4</v>
      </c>
      <c r="P31" s="214">
        <f t="shared" si="50"/>
        <v>0</v>
      </c>
      <c r="Q31" s="214">
        <f t="shared" si="50"/>
        <v>0</v>
      </c>
      <c r="R31" s="214">
        <f t="shared" si="50"/>
        <v>0</v>
      </c>
      <c r="S31" s="214">
        <f t="shared" si="50"/>
        <v>0</v>
      </c>
      <c r="T31" s="214">
        <f t="shared" si="50"/>
        <v>2.5873818929470741E-3</v>
      </c>
      <c r="U31" s="214">
        <f t="shared" si="50"/>
        <v>0</v>
      </c>
      <c r="V31" s="119">
        <f t="shared" si="50"/>
        <v>0</v>
      </c>
      <c r="W31" s="119">
        <f t="shared" ref="W31:X31" si="51">+W30/W$42</f>
        <v>0</v>
      </c>
      <c r="X31" s="119">
        <f t="shared" si="51"/>
        <v>0</v>
      </c>
      <c r="Y31" s="214">
        <f t="shared" ref="Y31:AN31" si="52">+Y30/Y$42</f>
        <v>9.5419847328244274E-5</v>
      </c>
      <c r="Z31" s="215">
        <f t="shared" si="52"/>
        <v>7.3819205505161085E-3</v>
      </c>
      <c r="AA31" s="214">
        <f t="shared" si="52"/>
        <v>8.7821519650065018E-4</v>
      </c>
      <c r="AB31" s="214">
        <f t="shared" si="52"/>
        <v>0</v>
      </c>
      <c r="AC31" s="214">
        <f t="shared" si="52"/>
        <v>2.2949557181363113E-3</v>
      </c>
      <c r="AD31" s="214">
        <f t="shared" si="52"/>
        <v>0</v>
      </c>
      <c r="AE31" s="215">
        <f t="shared" si="52"/>
        <v>0</v>
      </c>
      <c r="AF31" s="215">
        <f t="shared" si="52"/>
        <v>0</v>
      </c>
      <c r="AG31" s="84">
        <f t="shared" si="52"/>
        <v>1.3772046200478903E-3</v>
      </c>
      <c r="AH31" s="84">
        <f t="shared" si="52"/>
        <v>3.3598827615376825E-3</v>
      </c>
      <c r="AI31" s="84">
        <f t="shared" si="52"/>
        <v>2.7452512432820536E-4</v>
      </c>
      <c r="AJ31" s="214">
        <f t="shared" si="52"/>
        <v>0</v>
      </c>
      <c r="AK31" s="119">
        <f t="shared" si="52"/>
        <v>0</v>
      </c>
      <c r="AL31" s="214">
        <f t="shared" si="52"/>
        <v>0</v>
      </c>
      <c r="AM31" s="84">
        <f t="shared" si="52"/>
        <v>0</v>
      </c>
      <c r="AN31" s="86">
        <f t="shared" si="52"/>
        <v>0.10056071414005689</v>
      </c>
      <c r="AQ31" s="84">
        <f t="shared" ref="AQ31:AV31" si="53">+AQ30/AQ$42</f>
        <v>8.9597131181395437E-2</v>
      </c>
      <c r="AR31" s="84">
        <f t="shared" si="53"/>
        <v>1.3772046200478903E-3</v>
      </c>
      <c r="AS31" s="84">
        <f t="shared" si="53"/>
        <v>3.3598827615376825E-3</v>
      </c>
      <c r="AT31" s="84">
        <f t="shared" si="53"/>
        <v>2.7452512432820536E-4</v>
      </c>
      <c r="AU31" s="84">
        <f t="shared" si="53"/>
        <v>0</v>
      </c>
      <c r="AV31" s="86">
        <f t="shared" si="53"/>
        <v>0.10056071414005689</v>
      </c>
      <c r="AW31" s="85"/>
      <c r="AX31" s="84">
        <f t="shared" si="40"/>
        <v>0.13156059047517685</v>
      </c>
      <c r="AY31" s="84">
        <f t="shared" si="41"/>
        <v>0</v>
      </c>
      <c r="AZ31" s="84">
        <f t="shared" si="41"/>
        <v>0</v>
      </c>
      <c r="BA31" s="84">
        <f t="shared" si="41"/>
        <v>0</v>
      </c>
      <c r="BB31" s="84">
        <f t="shared" si="44"/>
        <v>0</v>
      </c>
      <c r="BC31" s="86">
        <f t="shared" ref="BC31" si="54">+BC30/BC$42</f>
        <v>0</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341</v>
      </c>
      <c r="E33" s="160">
        <v>0</v>
      </c>
      <c r="F33" s="160">
        <v>0</v>
      </c>
      <c r="G33" s="160">
        <v>3083.3615119999999</v>
      </c>
      <c r="H33" s="144">
        <v>0</v>
      </c>
      <c r="I33" s="144">
        <v>0</v>
      </c>
      <c r="J33" s="160">
        <v>0</v>
      </c>
      <c r="K33" s="144">
        <v>1120</v>
      </c>
      <c r="L33" s="43">
        <f t="shared" ref="L33:L39" si="55">+SUM(D33:K33)</f>
        <v>4544.3615119999995</v>
      </c>
      <c r="M33" s="160">
        <v>0</v>
      </c>
      <c r="N33" s="160">
        <v>0</v>
      </c>
      <c r="O33" s="160">
        <v>0</v>
      </c>
      <c r="P33" s="160">
        <v>246</v>
      </c>
      <c r="Q33" s="160">
        <v>0</v>
      </c>
      <c r="R33" s="160">
        <v>293</v>
      </c>
      <c r="S33" s="160">
        <v>175.994</v>
      </c>
      <c r="T33" s="160">
        <v>0</v>
      </c>
      <c r="U33" s="160">
        <v>568</v>
      </c>
      <c r="V33" s="144">
        <v>0</v>
      </c>
      <c r="W33" s="144">
        <v>490</v>
      </c>
      <c r="X33" s="144">
        <v>0</v>
      </c>
      <c r="Y33" s="160">
        <v>485</v>
      </c>
      <c r="Z33" s="160">
        <v>0</v>
      </c>
      <c r="AA33" s="160">
        <v>0</v>
      </c>
      <c r="AB33" s="160">
        <v>0</v>
      </c>
      <c r="AC33" s="160">
        <v>0</v>
      </c>
      <c r="AD33" s="160">
        <v>1570</v>
      </c>
      <c r="AE33" s="160">
        <v>0</v>
      </c>
      <c r="AF33" s="160">
        <v>0</v>
      </c>
      <c r="AG33" s="43">
        <f>+SUM(M33:AF33)</f>
        <v>3827.9940000000001</v>
      </c>
      <c r="AH33" s="43">
        <f t="shared" ref="AH33:AI39" si="56">AC33+AD33+Z33+T33+O33</f>
        <v>1570</v>
      </c>
      <c r="AI33" s="43">
        <f t="shared" si="56"/>
        <v>2384</v>
      </c>
      <c r="AJ33" s="144">
        <v>0</v>
      </c>
      <c r="AK33" s="144">
        <v>0</v>
      </c>
      <c r="AL33" s="160">
        <v>0</v>
      </c>
      <c r="AM33" s="43">
        <f t="shared" ref="AM33:AM39" si="57">+SUM(AJ33:AL33)</f>
        <v>0</v>
      </c>
      <c r="AN33" s="44">
        <f t="shared" ref="AN33:AN39" si="58">+AM33+AG33+L33</f>
        <v>8372.3555120000001</v>
      </c>
      <c r="AQ33" s="43">
        <f t="shared" ref="AQ33:AQ38" si="59">K33/AQ$5</f>
        <v>140</v>
      </c>
      <c r="AR33" s="43">
        <f t="shared" ref="AR33:AT38" si="60">AG33/AR$5</f>
        <v>191.3997</v>
      </c>
      <c r="AS33" s="43">
        <f t="shared" si="60"/>
        <v>314</v>
      </c>
      <c r="AT33" s="43">
        <f t="shared" si="60"/>
        <v>158.93333333333334</v>
      </c>
      <c r="AU33" s="43">
        <f t="shared" ref="AU33:AV38" si="61">AM33/AU$5</f>
        <v>0</v>
      </c>
      <c r="AV33" s="44">
        <f t="shared" si="61"/>
        <v>270.07598425806452</v>
      </c>
      <c r="AW33" s="122"/>
      <c r="AX33" s="43">
        <f t="shared" ref="AX33:AX40" si="62">MEDIAN($D33:$K33)</f>
        <v>0</v>
      </c>
      <c r="AY33" s="43">
        <f t="shared" ref="AY33:BA40" si="63">MEDIAN($M33:$AF33)</f>
        <v>0</v>
      </c>
      <c r="AZ33" s="43">
        <f t="shared" ref="AZ33:AZ39" si="64">MEDIAN($AC33,$AD33,$Z33,$T33,$O33,Q33,AF33)</f>
        <v>0</v>
      </c>
      <c r="BA33" s="43">
        <f t="shared" ref="BA33:BA39" si="65">MEDIAN(M33,N33,P33,R33,S33,U33,V33,Y33,AA33,AB33,AE33,W33,X33)</f>
        <v>0</v>
      </c>
      <c r="BB33" s="43">
        <f t="shared" ref="BB33:BB40" si="66">MEDIAN($AJ33:$AL33)</f>
        <v>0</v>
      </c>
      <c r="BC33" s="44">
        <f t="shared" ref="BC33:BC39" si="67">MEDIAN(D33:K33,M33:AF33,AJ33:AL33)</f>
        <v>0</v>
      </c>
    </row>
    <row r="34" spans="1:55" s="204" customFormat="1">
      <c r="A34" s="199"/>
      <c r="B34" s="200"/>
      <c r="C34" s="201" t="s">
        <v>264</v>
      </c>
      <c r="D34" s="220">
        <v>71</v>
      </c>
      <c r="E34" s="160">
        <v>1523</v>
      </c>
      <c r="F34" s="160">
        <v>4625</v>
      </c>
      <c r="G34" s="160">
        <v>6859</v>
      </c>
      <c r="H34" s="144">
        <v>2304</v>
      </c>
      <c r="I34" s="144">
        <v>4965</v>
      </c>
      <c r="J34" s="160">
        <v>2073</v>
      </c>
      <c r="K34" s="144">
        <v>3094</v>
      </c>
      <c r="L34" s="43">
        <f t="shared" si="55"/>
        <v>25514</v>
      </c>
      <c r="M34" s="160">
        <v>589</v>
      </c>
      <c r="N34" s="160">
        <v>344</v>
      </c>
      <c r="O34" s="160">
        <v>1034</v>
      </c>
      <c r="P34" s="160">
        <v>544</v>
      </c>
      <c r="Q34" s="160">
        <v>1489</v>
      </c>
      <c r="R34" s="160">
        <v>743</v>
      </c>
      <c r="S34" s="160">
        <v>339.26100000000002</v>
      </c>
      <c r="T34" s="160">
        <v>100.3</v>
      </c>
      <c r="U34" s="160">
        <v>753</v>
      </c>
      <c r="V34" s="144">
        <v>481</v>
      </c>
      <c r="W34" s="144">
        <v>804</v>
      </c>
      <c r="X34" s="144">
        <v>296</v>
      </c>
      <c r="Y34" s="160">
        <v>939</v>
      </c>
      <c r="Z34" s="160">
        <v>758</v>
      </c>
      <c r="AA34" s="160">
        <v>2069</v>
      </c>
      <c r="AB34" s="160">
        <v>195</v>
      </c>
      <c r="AC34" s="160">
        <v>1309</v>
      </c>
      <c r="AD34" s="160">
        <v>325</v>
      </c>
      <c r="AE34" s="160">
        <v>26</v>
      </c>
      <c r="AF34" s="160">
        <v>910</v>
      </c>
      <c r="AG34" s="43">
        <f>+SUM(M34:AF34)</f>
        <v>14047.561000000002</v>
      </c>
      <c r="AH34" s="43">
        <f t="shared" si="56"/>
        <v>3526.3</v>
      </c>
      <c r="AI34" s="43">
        <f t="shared" si="56"/>
        <v>3717</v>
      </c>
      <c r="AJ34" s="144">
        <v>2525</v>
      </c>
      <c r="AK34" s="144">
        <v>805</v>
      </c>
      <c r="AL34" s="160">
        <v>918</v>
      </c>
      <c r="AM34" s="43">
        <f t="shared" si="57"/>
        <v>4248</v>
      </c>
      <c r="AN34" s="44">
        <f t="shared" si="58"/>
        <v>43809.561000000002</v>
      </c>
      <c r="AQ34" s="43">
        <f t="shared" si="59"/>
        <v>386.75</v>
      </c>
      <c r="AR34" s="43">
        <f t="shared" si="60"/>
        <v>702.37805000000003</v>
      </c>
      <c r="AS34" s="43">
        <f t="shared" si="60"/>
        <v>705.26</v>
      </c>
      <c r="AT34" s="43">
        <f t="shared" si="60"/>
        <v>247.8</v>
      </c>
      <c r="AU34" s="43">
        <f t="shared" si="61"/>
        <v>1416</v>
      </c>
      <c r="AV34" s="44">
        <f t="shared" si="61"/>
        <v>1413.2116451612903</v>
      </c>
      <c r="AW34" s="122"/>
      <c r="AX34" s="43">
        <f t="shared" si="62"/>
        <v>2699</v>
      </c>
      <c r="AY34" s="43">
        <f t="shared" si="63"/>
        <v>666</v>
      </c>
      <c r="AZ34" s="43">
        <f t="shared" si="64"/>
        <v>910</v>
      </c>
      <c r="BA34" s="43">
        <f t="shared" si="65"/>
        <v>544</v>
      </c>
      <c r="BB34" s="43">
        <f t="shared" si="66"/>
        <v>918</v>
      </c>
      <c r="BC34" s="44">
        <f t="shared" si="67"/>
        <v>805</v>
      </c>
    </row>
    <row r="35" spans="1:55" s="204" customFormat="1">
      <c r="A35" s="199"/>
      <c r="B35" s="200"/>
      <c r="C35" s="201" t="s">
        <v>263</v>
      </c>
      <c r="D35" s="220">
        <v>4</v>
      </c>
      <c r="E35" s="160">
        <v>11</v>
      </c>
      <c r="F35" s="160">
        <v>0</v>
      </c>
      <c r="G35" s="160">
        <v>17.510000000000002</v>
      </c>
      <c r="H35" s="144">
        <v>0</v>
      </c>
      <c r="I35" s="144">
        <v>1574</v>
      </c>
      <c r="J35" s="160">
        <v>0</v>
      </c>
      <c r="K35" s="144">
        <v>0</v>
      </c>
      <c r="L35" s="43">
        <f t="shared" si="55"/>
        <v>1606.51</v>
      </c>
      <c r="M35" s="160">
        <v>1</v>
      </c>
      <c r="N35" s="160">
        <v>8</v>
      </c>
      <c r="O35" s="160">
        <v>0</v>
      </c>
      <c r="P35" s="160">
        <v>0</v>
      </c>
      <c r="Q35" s="160">
        <v>0</v>
      </c>
      <c r="R35" s="160">
        <v>0</v>
      </c>
      <c r="S35" s="160">
        <v>0</v>
      </c>
      <c r="T35" s="160">
        <v>0</v>
      </c>
      <c r="U35" s="160">
        <v>0</v>
      </c>
      <c r="V35" s="144">
        <v>0</v>
      </c>
      <c r="W35" s="144">
        <v>0</v>
      </c>
      <c r="X35" s="144">
        <v>0</v>
      </c>
      <c r="Y35" s="160">
        <v>0</v>
      </c>
      <c r="Z35" s="160">
        <v>0</v>
      </c>
      <c r="AA35" s="160">
        <v>0</v>
      </c>
      <c r="AB35" s="160">
        <v>4</v>
      </c>
      <c r="AC35" s="160">
        <v>0</v>
      </c>
      <c r="AD35" s="160">
        <v>0</v>
      </c>
      <c r="AE35" s="160">
        <v>42</v>
      </c>
      <c r="AF35" s="160">
        <v>0</v>
      </c>
      <c r="AG35" s="43"/>
      <c r="AH35" s="43">
        <f t="shared" si="56"/>
        <v>0</v>
      </c>
      <c r="AI35" s="43">
        <f t="shared" si="56"/>
        <v>42</v>
      </c>
      <c r="AJ35" s="144">
        <v>0</v>
      </c>
      <c r="AK35" s="144">
        <v>0</v>
      </c>
      <c r="AL35" s="160">
        <v>0</v>
      </c>
      <c r="AM35" s="43">
        <f t="shared" si="57"/>
        <v>0</v>
      </c>
      <c r="AN35" s="44">
        <f t="shared" si="58"/>
        <v>1606.51</v>
      </c>
      <c r="AQ35" s="43">
        <f t="shared" si="59"/>
        <v>0</v>
      </c>
      <c r="AR35" s="43">
        <f t="shared" si="60"/>
        <v>0</v>
      </c>
      <c r="AS35" s="43">
        <f t="shared" si="60"/>
        <v>0</v>
      </c>
      <c r="AT35" s="43">
        <f t="shared" si="60"/>
        <v>2.8</v>
      </c>
      <c r="AU35" s="43">
        <f t="shared" si="61"/>
        <v>0</v>
      </c>
      <c r="AV35" s="44">
        <f t="shared" si="61"/>
        <v>51.822903225806449</v>
      </c>
      <c r="AW35" s="122"/>
      <c r="AX35" s="43">
        <f t="shared" si="62"/>
        <v>2</v>
      </c>
      <c r="AY35" s="43">
        <f t="shared" si="63"/>
        <v>0</v>
      </c>
      <c r="AZ35" s="43">
        <f t="shared" si="64"/>
        <v>0</v>
      </c>
      <c r="BA35" s="43">
        <f t="shared" si="65"/>
        <v>0</v>
      </c>
      <c r="BB35" s="43">
        <f t="shared" si="66"/>
        <v>0</v>
      </c>
      <c r="BC35" s="44">
        <f t="shared" si="67"/>
        <v>0</v>
      </c>
    </row>
    <row r="36" spans="1:55" s="204" customFormat="1">
      <c r="A36" s="199"/>
      <c r="B36" s="200"/>
      <c r="C36" s="201" t="s">
        <v>262</v>
      </c>
      <c r="D36" s="144">
        <v>0</v>
      </c>
      <c r="E36" s="160">
        <v>0</v>
      </c>
      <c r="F36" s="160">
        <v>0</v>
      </c>
      <c r="G36" s="160">
        <v>0</v>
      </c>
      <c r="H36" s="144">
        <v>1331</v>
      </c>
      <c r="I36" s="144">
        <v>0</v>
      </c>
      <c r="J36" s="160">
        <v>0</v>
      </c>
      <c r="K36" s="144">
        <v>0</v>
      </c>
      <c r="L36" s="43">
        <f t="shared" si="55"/>
        <v>1331</v>
      </c>
      <c r="M36" s="160">
        <v>0</v>
      </c>
      <c r="N36" s="160">
        <v>0</v>
      </c>
      <c r="O36" s="160">
        <v>7083</v>
      </c>
      <c r="P36" s="160">
        <v>1390</v>
      </c>
      <c r="Q36" s="160">
        <v>2933</v>
      </c>
      <c r="R36" s="160">
        <v>1255</v>
      </c>
      <c r="S36" s="160">
        <v>0</v>
      </c>
      <c r="T36" s="160">
        <v>0</v>
      </c>
      <c r="U36" s="160">
        <v>0</v>
      </c>
      <c r="V36" s="144">
        <v>0</v>
      </c>
      <c r="W36" s="144">
        <v>0</v>
      </c>
      <c r="X36" s="144">
        <v>0</v>
      </c>
      <c r="Y36" s="160">
        <v>0</v>
      </c>
      <c r="Z36" s="160">
        <v>0</v>
      </c>
      <c r="AA36" s="160">
        <v>640</v>
      </c>
      <c r="AB36" s="160">
        <v>0</v>
      </c>
      <c r="AC36" s="160">
        <v>0</v>
      </c>
      <c r="AD36" s="160">
        <v>0</v>
      </c>
      <c r="AE36" s="160">
        <v>1505</v>
      </c>
      <c r="AF36" s="160">
        <v>0</v>
      </c>
      <c r="AG36" s="43">
        <f>+SUM(M36:AF36)</f>
        <v>14806</v>
      </c>
      <c r="AH36" s="43">
        <f t="shared" si="56"/>
        <v>7083</v>
      </c>
      <c r="AI36" s="43">
        <f t="shared" si="56"/>
        <v>3535</v>
      </c>
      <c r="AJ36" s="144">
        <v>0</v>
      </c>
      <c r="AK36" s="144">
        <v>0</v>
      </c>
      <c r="AL36" s="160">
        <v>0</v>
      </c>
      <c r="AM36" s="43">
        <f t="shared" si="57"/>
        <v>0</v>
      </c>
      <c r="AN36" s="44">
        <f t="shared" si="58"/>
        <v>16137</v>
      </c>
      <c r="AQ36" s="43">
        <f t="shared" si="59"/>
        <v>0</v>
      </c>
      <c r="AR36" s="43">
        <f t="shared" si="60"/>
        <v>740.3</v>
      </c>
      <c r="AS36" s="43">
        <f t="shared" si="60"/>
        <v>1416.6</v>
      </c>
      <c r="AT36" s="43">
        <f t="shared" si="60"/>
        <v>235.66666666666666</v>
      </c>
      <c r="AU36" s="43">
        <f t="shared" si="61"/>
        <v>0</v>
      </c>
      <c r="AV36" s="44">
        <f t="shared" si="61"/>
        <v>520.54838709677415</v>
      </c>
      <c r="AW36" s="122"/>
      <c r="AX36" s="43">
        <f t="shared" si="62"/>
        <v>0</v>
      </c>
      <c r="AY36" s="43">
        <f t="shared" si="63"/>
        <v>0</v>
      </c>
      <c r="AZ36" s="43">
        <f t="shared" si="64"/>
        <v>0</v>
      </c>
      <c r="BA36" s="43">
        <f t="shared" si="65"/>
        <v>0</v>
      </c>
      <c r="BB36" s="43">
        <f t="shared" si="66"/>
        <v>0</v>
      </c>
      <c r="BC36" s="44">
        <f t="shared" si="67"/>
        <v>0</v>
      </c>
    </row>
    <row r="37" spans="1:55" s="204" customFormat="1">
      <c r="A37" s="199"/>
      <c r="B37" s="200"/>
      <c r="C37" s="217" t="s">
        <v>5</v>
      </c>
      <c r="D37" s="144">
        <v>20464</v>
      </c>
      <c r="E37" s="160">
        <v>23571</v>
      </c>
      <c r="F37" s="160">
        <v>21583</v>
      </c>
      <c r="G37" s="160">
        <v>63286</v>
      </c>
      <c r="H37" s="144">
        <v>18080</v>
      </c>
      <c r="I37" s="144">
        <v>69081</v>
      </c>
      <c r="J37" s="160">
        <v>22941</v>
      </c>
      <c r="K37" s="144">
        <v>22684</v>
      </c>
      <c r="L37" s="43">
        <f t="shared" si="55"/>
        <v>261690</v>
      </c>
      <c r="M37" s="160">
        <v>767</v>
      </c>
      <c r="N37" s="160">
        <v>2020</v>
      </c>
      <c r="O37" s="160">
        <v>6072</v>
      </c>
      <c r="P37" s="160">
        <v>1993</v>
      </c>
      <c r="Q37" s="160">
        <v>867</v>
      </c>
      <c r="R37" s="160">
        <v>3213</v>
      </c>
      <c r="S37" s="160">
        <v>578.423</v>
      </c>
      <c r="T37" s="160">
        <v>3613.3</v>
      </c>
      <c r="U37" s="160">
        <v>2986</v>
      </c>
      <c r="V37" s="144">
        <v>491</v>
      </c>
      <c r="W37" s="144">
        <v>25</v>
      </c>
      <c r="X37" s="144">
        <v>867</v>
      </c>
      <c r="Y37" s="160">
        <v>2240</v>
      </c>
      <c r="Z37" s="160">
        <v>7285</v>
      </c>
      <c r="AA37" s="160">
        <v>2411</v>
      </c>
      <c r="AB37" s="160">
        <v>2864</v>
      </c>
      <c r="AC37" s="160">
        <v>4589</v>
      </c>
      <c r="AD37" s="160">
        <v>3127</v>
      </c>
      <c r="AE37" s="160">
        <v>3936</v>
      </c>
      <c r="AF37" s="160">
        <v>3321</v>
      </c>
      <c r="AG37" s="43">
        <f>+SUM(M37:AF37)</f>
        <v>53265.722999999998</v>
      </c>
      <c r="AH37" s="43">
        <f t="shared" si="56"/>
        <v>24686.3</v>
      </c>
      <c r="AI37" s="43">
        <f t="shared" si="56"/>
        <v>14453</v>
      </c>
      <c r="AJ37" s="144">
        <v>13734</v>
      </c>
      <c r="AK37" s="144">
        <v>613</v>
      </c>
      <c r="AL37" s="160">
        <v>1364</v>
      </c>
      <c r="AM37" s="43">
        <f t="shared" si="57"/>
        <v>15711</v>
      </c>
      <c r="AN37" s="44">
        <f t="shared" si="58"/>
        <v>330666.723</v>
      </c>
      <c r="AQ37" s="43">
        <f t="shared" si="59"/>
        <v>2835.5</v>
      </c>
      <c r="AR37" s="43">
        <f t="shared" si="60"/>
        <v>2663.2861499999999</v>
      </c>
      <c r="AS37" s="43">
        <f t="shared" si="60"/>
        <v>4937.26</v>
      </c>
      <c r="AT37" s="43">
        <f t="shared" si="60"/>
        <v>963.5333333333333</v>
      </c>
      <c r="AU37" s="43">
        <f t="shared" si="61"/>
        <v>5237</v>
      </c>
      <c r="AV37" s="44">
        <f t="shared" si="61"/>
        <v>10666.668483870968</v>
      </c>
      <c r="AW37" s="122"/>
      <c r="AX37" s="43">
        <f t="shared" si="62"/>
        <v>22812.5</v>
      </c>
      <c r="AY37" s="43">
        <f t="shared" si="63"/>
        <v>2637.5</v>
      </c>
      <c r="AZ37" s="43">
        <f t="shared" si="64"/>
        <v>3613.3</v>
      </c>
      <c r="BA37" s="43">
        <f t="shared" si="65"/>
        <v>2020</v>
      </c>
      <c r="BB37" s="43">
        <f t="shared" si="66"/>
        <v>1364</v>
      </c>
      <c r="BC37" s="44">
        <f t="shared" si="67"/>
        <v>3213</v>
      </c>
    </row>
    <row r="38" spans="1:55" s="204" customFormat="1">
      <c r="A38" s="199"/>
      <c r="B38" s="200"/>
      <c r="C38" s="201" t="s">
        <v>261</v>
      </c>
      <c r="D38" s="144">
        <v>0</v>
      </c>
      <c r="E38" s="160">
        <v>607</v>
      </c>
      <c r="F38" s="160">
        <v>1141</v>
      </c>
      <c r="G38" s="160">
        <v>8900.3348800000003</v>
      </c>
      <c r="H38" s="144">
        <v>0</v>
      </c>
      <c r="I38" s="144">
        <v>0</v>
      </c>
      <c r="J38" s="160">
        <v>0</v>
      </c>
      <c r="K38" s="144">
        <v>1495</v>
      </c>
      <c r="L38" s="43">
        <f t="shared" si="55"/>
        <v>12143.33488</v>
      </c>
      <c r="M38" s="160">
        <v>0</v>
      </c>
      <c r="N38" s="160">
        <v>0</v>
      </c>
      <c r="O38" s="160">
        <v>0</v>
      </c>
      <c r="P38" s="160">
        <v>0</v>
      </c>
      <c r="Q38" s="160">
        <v>0</v>
      </c>
      <c r="R38" s="160">
        <v>0</v>
      </c>
      <c r="S38" s="160">
        <v>0</v>
      </c>
      <c r="T38" s="160">
        <v>0</v>
      </c>
      <c r="U38" s="160">
        <v>0</v>
      </c>
      <c r="V38" s="144">
        <v>0</v>
      </c>
      <c r="W38" s="144">
        <v>0</v>
      </c>
      <c r="X38" s="144">
        <v>0</v>
      </c>
      <c r="Y38" s="160">
        <v>0</v>
      </c>
      <c r="Z38" s="160">
        <v>-21</v>
      </c>
      <c r="AA38" s="160">
        <v>0</v>
      </c>
      <c r="AB38" s="160">
        <v>0</v>
      </c>
      <c r="AC38" s="160">
        <v>4</v>
      </c>
      <c r="AD38" s="160">
        <v>0</v>
      </c>
      <c r="AE38" s="160">
        <v>0</v>
      </c>
      <c r="AF38" s="160">
        <v>0</v>
      </c>
      <c r="AG38" s="43">
        <f>+SUM(M38:AF38)</f>
        <v>-17</v>
      </c>
      <c r="AH38" s="43">
        <f t="shared" si="56"/>
        <v>-17</v>
      </c>
      <c r="AI38" s="43">
        <f t="shared" si="56"/>
        <v>0</v>
      </c>
      <c r="AJ38" s="144">
        <v>0</v>
      </c>
      <c r="AK38" s="144">
        <v>0</v>
      </c>
      <c r="AL38" s="160">
        <v>0</v>
      </c>
      <c r="AM38" s="43">
        <f t="shared" si="57"/>
        <v>0</v>
      </c>
      <c r="AN38" s="44">
        <f t="shared" si="58"/>
        <v>12126.33488</v>
      </c>
      <c r="AQ38" s="43">
        <f t="shared" si="59"/>
        <v>186.875</v>
      </c>
      <c r="AR38" s="43">
        <f t="shared" si="60"/>
        <v>-0.85</v>
      </c>
      <c r="AS38" s="43">
        <f t="shared" si="60"/>
        <v>-3.4</v>
      </c>
      <c r="AT38" s="43">
        <f t="shared" si="60"/>
        <v>0</v>
      </c>
      <c r="AU38" s="43">
        <f t="shared" si="61"/>
        <v>0</v>
      </c>
      <c r="AV38" s="44">
        <f t="shared" si="61"/>
        <v>391.1720929032258</v>
      </c>
      <c r="AW38" s="122"/>
      <c r="AX38" s="43">
        <f t="shared" si="62"/>
        <v>303.5</v>
      </c>
      <c r="AY38" s="43">
        <f t="shared" si="63"/>
        <v>0</v>
      </c>
      <c r="AZ38" s="43">
        <f t="shared" si="64"/>
        <v>0</v>
      </c>
      <c r="BA38" s="43">
        <f t="shared" si="65"/>
        <v>0</v>
      </c>
      <c r="BB38" s="43">
        <f t="shared" si="66"/>
        <v>0</v>
      </c>
      <c r="BC38" s="44">
        <f t="shared" si="67"/>
        <v>0</v>
      </c>
    </row>
    <row r="39" spans="1:55" s="204" customFormat="1">
      <c r="A39" s="199"/>
      <c r="B39" s="200"/>
      <c r="C39" s="210" t="s">
        <v>260</v>
      </c>
      <c r="D39" s="221">
        <f t="shared" ref="D39:K39" si="68">SUM(D33:D38)</f>
        <v>20880</v>
      </c>
      <c r="E39" s="222">
        <f t="shared" si="68"/>
        <v>25712</v>
      </c>
      <c r="F39" s="222">
        <f t="shared" si="68"/>
        <v>27349</v>
      </c>
      <c r="G39" s="222">
        <f t="shared" si="68"/>
        <v>82146.206391999993</v>
      </c>
      <c r="H39" s="222">
        <f t="shared" si="68"/>
        <v>21715</v>
      </c>
      <c r="I39" s="222">
        <f t="shared" si="68"/>
        <v>75620</v>
      </c>
      <c r="J39" s="222">
        <f t="shared" si="68"/>
        <v>25014</v>
      </c>
      <c r="K39" s="223">
        <f t="shared" si="68"/>
        <v>28393</v>
      </c>
      <c r="L39" s="45">
        <f t="shared" si="55"/>
        <v>306829.20639199996</v>
      </c>
      <c r="M39" s="221">
        <f t="shared" ref="M39:V39" si="69">SUM(M33:M38)</f>
        <v>1357</v>
      </c>
      <c r="N39" s="222">
        <f t="shared" si="69"/>
        <v>2372</v>
      </c>
      <c r="O39" s="222">
        <f t="shared" si="69"/>
        <v>14189</v>
      </c>
      <c r="P39" s="222">
        <f t="shared" si="69"/>
        <v>4173</v>
      </c>
      <c r="Q39" s="222">
        <f t="shared" si="69"/>
        <v>5289</v>
      </c>
      <c r="R39" s="222">
        <f t="shared" si="69"/>
        <v>5504</v>
      </c>
      <c r="S39" s="222">
        <f t="shared" si="69"/>
        <v>1093.6779999999999</v>
      </c>
      <c r="T39" s="222">
        <f t="shared" si="69"/>
        <v>3713.6000000000004</v>
      </c>
      <c r="U39" s="222">
        <f t="shared" si="69"/>
        <v>4307</v>
      </c>
      <c r="V39" s="222">
        <f t="shared" si="69"/>
        <v>972</v>
      </c>
      <c r="W39" s="222"/>
      <c r="X39" s="222"/>
      <c r="Y39" s="222">
        <f t="shared" ref="Y39:AF39" si="70">SUM(Y33:Y38)</f>
        <v>3664</v>
      </c>
      <c r="Z39" s="222">
        <f t="shared" si="70"/>
        <v>8022</v>
      </c>
      <c r="AA39" s="222">
        <f t="shared" si="70"/>
        <v>5120</v>
      </c>
      <c r="AB39" s="222">
        <f t="shared" si="70"/>
        <v>3063</v>
      </c>
      <c r="AC39" s="222">
        <f t="shared" si="70"/>
        <v>5902</v>
      </c>
      <c r="AD39" s="222">
        <f t="shared" si="70"/>
        <v>5022</v>
      </c>
      <c r="AE39" s="222">
        <f t="shared" si="70"/>
        <v>5509</v>
      </c>
      <c r="AF39" s="223">
        <f t="shared" si="70"/>
        <v>4231</v>
      </c>
      <c r="AG39" s="45">
        <f>+SUM(M39:AF39)</f>
        <v>83503.277999999991</v>
      </c>
      <c r="AH39" s="45">
        <f t="shared" si="56"/>
        <v>36848.6</v>
      </c>
      <c r="AI39" s="45">
        <f t="shared" si="56"/>
        <v>24131</v>
      </c>
      <c r="AJ39" s="221">
        <f>SUM(AJ33:AJ38)</f>
        <v>16259</v>
      </c>
      <c r="AK39" s="222">
        <f>SUM(AK33:AK38)</f>
        <v>1418</v>
      </c>
      <c r="AL39" s="223">
        <f>SUM(AL33:AL38)</f>
        <v>2282</v>
      </c>
      <c r="AM39" s="45">
        <f t="shared" si="57"/>
        <v>19959</v>
      </c>
      <c r="AN39" s="211">
        <f t="shared" si="58"/>
        <v>410291.48439199995</v>
      </c>
      <c r="AP39" s="224">
        <f>SUM(AQ33:AQ38)</f>
        <v>3549.125</v>
      </c>
      <c r="AQ39" s="45">
        <f>K39/AQ$5</f>
        <v>3549.125</v>
      </c>
      <c r="AR39" s="45">
        <f>AG39/AR$5</f>
        <v>4175.1638999999996</v>
      </c>
      <c r="AS39" s="45">
        <f>AH39/AS$5</f>
        <v>7369.7199999999993</v>
      </c>
      <c r="AT39" s="45">
        <f>AI39/AT$5</f>
        <v>1608.7333333333333</v>
      </c>
      <c r="AU39" s="45">
        <f>AM39/AU$5</f>
        <v>6653</v>
      </c>
      <c r="AV39" s="211">
        <f>AN39/AV$5</f>
        <v>13235.209173935482</v>
      </c>
      <c r="AW39" s="122"/>
      <c r="AX39" s="45">
        <f t="shared" si="62"/>
        <v>26530.5</v>
      </c>
      <c r="AY39" s="45">
        <f t="shared" si="63"/>
        <v>4269</v>
      </c>
      <c r="AZ39" s="45">
        <f t="shared" si="64"/>
        <v>5289</v>
      </c>
      <c r="BA39" s="45">
        <f t="shared" si="65"/>
        <v>3664</v>
      </c>
      <c r="BB39" s="45">
        <f t="shared" si="66"/>
        <v>2282</v>
      </c>
      <c r="BC39" s="211">
        <f t="shared" si="67"/>
        <v>5289</v>
      </c>
    </row>
    <row r="40" spans="1:55" s="204" customFormat="1">
      <c r="A40" s="199"/>
      <c r="B40" s="200"/>
      <c r="C40" s="212" t="s">
        <v>259</v>
      </c>
      <c r="D40" s="213">
        <f t="shared" ref="D40:V40" si="71">+D39/D$42</f>
        <v>0.10977860263615859</v>
      </c>
      <c r="E40" s="214">
        <f t="shared" si="71"/>
        <v>0.31183069553089565</v>
      </c>
      <c r="F40" s="214">
        <f t="shared" si="71"/>
        <v>7.7898958365970439E-2</v>
      </c>
      <c r="G40" s="214">
        <f t="shared" si="71"/>
        <v>0.142186173738131</v>
      </c>
      <c r="H40" s="119">
        <f t="shared" si="71"/>
        <v>0.11787600627513992</v>
      </c>
      <c r="I40" s="119">
        <f t="shared" si="71"/>
        <v>0.20310158302133077</v>
      </c>
      <c r="J40" s="214">
        <f t="shared" si="71"/>
        <v>0.14176655615064185</v>
      </c>
      <c r="K40" s="119">
        <f t="shared" si="71"/>
        <v>0.13796471314243511</v>
      </c>
      <c r="L40" s="84">
        <f t="shared" si="71"/>
        <v>0.14336038458568953</v>
      </c>
      <c r="M40" s="214">
        <f t="shared" si="71"/>
        <v>5.5473796091897634E-2</v>
      </c>
      <c r="N40" s="215">
        <f t="shared" si="71"/>
        <v>8.5179732107587891E-2</v>
      </c>
      <c r="O40" s="214">
        <f t="shared" si="71"/>
        <v>0.18559114750238709</v>
      </c>
      <c r="P40" s="214">
        <f t="shared" si="71"/>
        <v>0.12354560795807798</v>
      </c>
      <c r="Q40" s="214">
        <f t="shared" si="71"/>
        <v>5.9270465624474702E-2</v>
      </c>
      <c r="R40" s="214">
        <f t="shared" si="71"/>
        <v>0.25283660250815382</v>
      </c>
      <c r="S40" s="214">
        <f t="shared" si="71"/>
        <v>4.2282772862365078E-2</v>
      </c>
      <c r="T40" s="214">
        <f t="shared" si="71"/>
        <v>8.5790191050430856E-2</v>
      </c>
      <c r="U40" s="214">
        <f t="shared" si="71"/>
        <v>0.12155678482727478</v>
      </c>
      <c r="V40" s="119">
        <f t="shared" si="71"/>
        <v>4.3762099860429518E-2</v>
      </c>
      <c r="W40" s="119">
        <f t="shared" ref="W40:X40" si="72">+W39/W$42</f>
        <v>0</v>
      </c>
      <c r="X40" s="119">
        <f t="shared" si="72"/>
        <v>0</v>
      </c>
      <c r="Y40" s="214">
        <f t="shared" ref="Y40:AN40" si="73">+Y39/Y$42</f>
        <v>4.9945474372955288E-2</v>
      </c>
      <c r="Z40" s="215">
        <f t="shared" si="73"/>
        <v>7.1692211448232721E-2</v>
      </c>
      <c r="AA40" s="214">
        <f t="shared" si="73"/>
        <v>8.647041934775633E-2</v>
      </c>
      <c r="AB40" s="214">
        <f t="shared" si="73"/>
        <v>0.11332692023087169</v>
      </c>
      <c r="AC40" s="214">
        <f t="shared" si="73"/>
        <v>9.0904890257989993E-2</v>
      </c>
      <c r="AD40" s="214">
        <f t="shared" si="73"/>
        <v>0.12822345912270847</v>
      </c>
      <c r="AE40" s="215">
        <f t="shared" si="73"/>
        <v>0.2523360205203371</v>
      </c>
      <c r="AF40" s="215">
        <f t="shared" si="73"/>
        <v>9.61962576449992E-2</v>
      </c>
      <c r="AG40" s="84">
        <f t="shared" si="73"/>
        <v>9.6883824979564742E-2</v>
      </c>
      <c r="AH40" s="84">
        <f t="shared" si="73"/>
        <v>0.10975795738191263</v>
      </c>
      <c r="AI40" s="84">
        <f t="shared" si="73"/>
        <v>0.12739549567622929</v>
      </c>
      <c r="AJ40" s="214">
        <f t="shared" si="73"/>
        <v>9.2274775541707807E-2</v>
      </c>
      <c r="AK40" s="119">
        <f t="shared" si="73"/>
        <v>7.1177592611183615E-2</v>
      </c>
      <c r="AL40" s="214">
        <f t="shared" si="73"/>
        <v>0.11104622871046228</v>
      </c>
      <c r="AM40" s="84">
        <f t="shared" si="73"/>
        <v>9.2115343788364085E-2</v>
      </c>
      <c r="AN40" s="86">
        <f t="shared" si="73"/>
        <v>0.12746604059672131</v>
      </c>
      <c r="AQ40" s="84">
        <f t="shared" ref="AQ40:AV40" si="74">+AQ39/AQ$42</f>
        <v>0.13796471314243511</v>
      </c>
      <c r="AR40" s="84">
        <f t="shared" si="74"/>
        <v>9.6883824979564742E-2</v>
      </c>
      <c r="AS40" s="84">
        <f t="shared" si="74"/>
        <v>0.10975795738191263</v>
      </c>
      <c r="AT40" s="84">
        <f t="shared" si="74"/>
        <v>0.12739549567622929</v>
      </c>
      <c r="AU40" s="84">
        <f t="shared" si="74"/>
        <v>9.2115343788364085E-2</v>
      </c>
      <c r="AV40" s="86">
        <f t="shared" si="74"/>
        <v>0.12746604059672131</v>
      </c>
      <c r="AW40" s="85"/>
      <c r="AX40" s="84">
        <f t="shared" si="62"/>
        <v>0.13986563464653848</v>
      </c>
      <c r="AY40" s="84">
        <f t="shared" si="63"/>
        <v>8.6130305199093593E-2</v>
      </c>
      <c r="AZ40" s="84">
        <f t="shared" si="63"/>
        <v>8.6130305199093593E-2</v>
      </c>
      <c r="BA40" s="84">
        <f t="shared" si="63"/>
        <v>8.6130305199093593E-2</v>
      </c>
      <c r="BB40" s="84">
        <f t="shared" si="66"/>
        <v>9.2274775541707807E-2</v>
      </c>
      <c r="BC40" s="86">
        <f t="shared" ref="BC40" si="75">+BC39/BC$42</f>
        <v>0.12025100607052724</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6">D39+D30+D23+D17</f>
        <v>190201</v>
      </c>
      <c r="E42" s="122">
        <f t="shared" si="76"/>
        <v>82455</v>
      </c>
      <c r="F42" s="122">
        <f t="shared" si="76"/>
        <v>351083</v>
      </c>
      <c r="G42" s="122">
        <f t="shared" si="76"/>
        <v>577736.950312</v>
      </c>
      <c r="H42" s="122">
        <f t="shared" si="76"/>
        <v>184219</v>
      </c>
      <c r="I42" s="122">
        <f t="shared" si="76"/>
        <v>372326</v>
      </c>
      <c r="J42" s="122">
        <f t="shared" si="76"/>
        <v>176445</v>
      </c>
      <c r="K42" s="122">
        <f t="shared" si="76"/>
        <v>205799</v>
      </c>
      <c r="L42" s="43">
        <f>+SUM(D42:K42)</f>
        <v>2140264.9503119998</v>
      </c>
      <c r="M42" s="122">
        <f t="shared" ref="M42:V42" si="77">M39+M30+M23+M17</f>
        <v>24462</v>
      </c>
      <c r="N42" s="122">
        <f t="shared" si="77"/>
        <v>27847</v>
      </c>
      <c r="O42" s="122">
        <f t="shared" si="77"/>
        <v>76453</v>
      </c>
      <c r="P42" s="122">
        <f t="shared" si="77"/>
        <v>33777</v>
      </c>
      <c r="Q42" s="122">
        <f t="shared" si="77"/>
        <v>89235</v>
      </c>
      <c r="R42" s="122">
        <f t="shared" si="77"/>
        <v>21769</v>
      </c>
      <c r="S42" s="122">
        <f t="shared" si="77"/>
        <v>25865.806</v>
      </c>
      <c r="T42" s="122">
        <f t="shared" si="77"/>
        <v>43287</v>
      </c>
      <c r="U42" s="122">
        <f t="shared" si="77"/>
        <v>35432</v>
      </c>
      <c r="V42" s="122">
        <f t="shared" si="77"/>
        <v>22211</v>
      </c>
      <c r="W42" s="122">
        <f t="shared" ref="W42:X42" si="78">W39+W30+W23+W17</f>
        <v>14647</v>
      </c>
      <c r="X42" s="122">
        <f t="shared" si="78"/>
        <v>5505</v>
      </c>
      <c r="Y42" s="122">
        <f t="shared" ref="Y42:AF42" si="79">Y39+Y30+Y23+Y17</f>
        <v>73360</v>
      </c>
      <c r="Z42" s="122">
        <f t="shared" si="79"/>
        <v>111895</v>
      </c>
      <c r="AA42" s="122">
        <f t="shared" si="79"/>
        <v>59211</v>
      </c>
      <c r="AB42" s="122">
        <f t="shared" si="79"/>
        <v>27028</v>
      </c>
      <c r="AC42" s="122">
        <f t="shared" si="79"/>
        <v>64925</v>
      </c>
      <c r="AD42" s="122">
        <f t="shared" si="79"/>
        <v>39166</v>
      </c>
      <c r="AE42" s="122">
        <f t="shared" si="79"/>
        <v>21832</v>
      </c>
      <c r="AF42" s="122">
        <f t="shared" si="79"/>
        <v>43983</v>
      </c>
      <c r="AG42" s="43">
        <f>+SUM(M42:AF42)</f>
        <v>861890.80599999998</v>
      </c>
      <c r="AH42" s="43">
        <f>AC42+AD42+Z42+T42+O42</f>
        <v>335726</v>
      </c>
      <c r="AI42" s="43">
        <f>AD42+AE42+AA42+U42+P42</f>
        <v>189418</v>
      </c>
      <c r="AJ42" s="122">
        <f>AJ39+AJ30+AJ23+AJ17</f>
        <v>176202</v>
      </c>
      <c r="AK42" s="122">
        <f>AK39+AK30+AK23+AK17</f>
        <v>19922</v>
      </c>
      <c r="AL42" s="122">
        <f>AL39+AL30+AL23+AL17</f>
        <v>20550</v>
      </c>
      <c r="AM42" s="43">
        <f>+SUM(AJ42:AL42)</f>
        <v>216674</v>
      </c>
      <c r="AN42" s="44">
        <f>+AM42+AG42+L42</f>
        <v>3218829.7563119996</v>
      </c>
      <c r="AQ42" s="43">
        <f>K42/AQ$5</f>
        <v>25724.875</v>
      </c>
      <c r="AR42" s="43">
        <f>AG42/AR$5</f>
        <v>43094.540300000001</v>
      </c>
      <c r="AS42" s="43">
        <f>AH42/AS$5</f>
        <v>67145.2</v>
      </c>
      <c r="AT42" s="43">
        <f>AI42/AT$5</f>
        <v>12627.866666666667</v>
      </c>
      <c r="AU42" s="43">
        <f>AM42/AU$5</f>
        <v>72224.666666666672</v>
      </c>
      <c r="AV42" s="44">
        <f>AN42/AV$5</f>
        <v>103833.21794554837</v>
      </c>
      <c r="AW42" s="122"/>
      <c r="AX42" s="43">
        <f>MEDIAN($D42:$K42)</f>
        <v>198000</v>
      </c>
      <c r="AY42" s="43">
        <f>MEDIAN($M42:$AF42)</f>
        <v>34604.5</v>
      </c>
      <c r="AZ42" s="43">
        <f>MEDIAN($AC42,$AD42,$Z42,$T42,$O42,Q42,AF42)</f>
        <v>64925</v>
      </c>
      <c r="BA42" s="43">
        <f>MEDIAN(M42,N42,P42,R42,S42,U42,V42,Y42,AA42,AB42,AE42,W42,X42)</f>
        <v>25865.806</v>
      </c>
      <c r="BB42" s="43">
        <f t="shared" ref="BB42" si="80">MEDIAN($AJ42:$AL42)</f>
        <v>20550</v>
      </c>
      <c r="BC42" s="44">
        <f>MEDIAN(D42:K42,M42:AF42,AJ42:AL42)</f>
        <v>43983</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101406</v>
      </c>
      <c r="E46" s="160">
        <v>42161</v>
      </c>
      <c r="F46" s="160">
        <v>199196</v>
      </c>
      <c r="G46" s="160">
        <v>312639</v>
      </c>
      <c r="H46" s="144">
        <v>107621</v>
      </c>
      <c r="I46" s="144">
        <v>205155</v>
      </c>
      <c r="J46" s="160">
        <v>112508</v>
      </c>
      <c r="K46" s="144">
        <v>117405</v>
      </c>
      <c r="L46" s="43">
        <f>+SUM(D46:K46)</f>
        <v>1198091</v>
      </c>
      <c r="M46" s="160">
        <v>6432</v>
      </c>
      <c r="N46" s="160">
        <v>16177</v>
      </c>
      <c r="O46" s="160">
        <v>43254</v>
      </c>
      <c r="P46" s="160">
        <v>17292</v>
      </c>
      <c r="Q46" s="160">
        <v>48043</v>
      </c>
      <c r="R46" s="160">
        <v>13063</v>
      </c>
      <c r="S46" s="160">
        <v>11304.887000000001</v>
      </c>
      <c r="T46" s="160">
        <v>24516.9</v>
      </c>
      <c r="U46" s="160">
        <v>14401</v>
      </c>
      <c r="V46" s="144">
        <v>5453</v>
      </c>
      <c r="W46" s="144">
        <v>10531</v>
      </c>
      <c r="X46" s="144">
        <v>1574</v>
      </c>
      <c r="Y46" s="160">
        <v>31165</v>
      </c>
      <c r="Z46" s="160">
        <v>70298</v>
      </c>
      <c r="AA46" s="160">
        <v>29502</v>
      </c>
      <c r="AB46" s="160">
        <v>16552</v>
      </c>
      <c r="AC46" s="160">
        <v>35246</v>
      </c>
      <c r="AD46" s="160">
        <v>22948</v>
      </c>
      <c r="AE46" s="160">
        <v>13857</v>
      </c>
      <c r="AF46" s="160">
        <v>18390</v>
      </c>
      <c r="AG46" s="43">
        <f>+SUM(M46:AF46)</f>
        <v>449999.78700000001</v>
      </c>
      <c r="AH46" s="43">
        <f>AC46+AD46+Z46+T46+O46</f>
        <v>196262.9</v>
      </c>
      <c r="AI46" s="43">
        <f>AD46+AE46+AA46+U46+P46</f>
        <v>98000</v>
      </c>
      <c r="AJ46" s="144">
        <v>69937</v>
      </c>
      <c r="AK46" s="144">
        <v>12114</v>
      </c>
      <c r="AL46" s="160">
        <v>7114</v>
      </c>
      <c r="AM46" s="43">
        <f>+SUM(AJ46:AL46)</f>
        <v>89165</v>
      </c>
      <c r="AN46" s="44">
        <f>+AM46+AG46+L46</f>
        <v>1737255.787</v>
      </c>
      <c r="AQ46" s="43">
        <f>K46/AQ$5</f>
        <v>14675.625</v>
      </c>
      <c r="AR46" s="43">
        <f>AG46/AR$5</f>
        <v>22499.98935</v>
      </c>
      <c r="AS46" s="43">
        <f>AH46/AS$5</f>
        <v>39252.58</v>
      </c>
      <c r="AT46" s="43">
        <f>AI46/AT$5</f>
        <v>6533.333333333333</v>
      </c>
      <c r="AU46" s="43">
        <f>AM46/AU$5</f>
        <v>29721.666666666668</v>
      </c>
      <c r="AV46" s="44">
        <f>AN46/AV$5</f>
        <v>56040.509258064514</v>
      </c>
      <c r="AW46" s="122"/>
      <c r="AX46" s="43">
        <f>MEDIAN($D46:$K46)</f>
        <v>114956.5</v>
      </c>
      <c r="AY46" s="43">
        <f>MEDIAN($M46:$AF46)</f>
        <v>16922</v>
      </c>
      <c r="AZ46" s="43">
        <f>MEDIAN($AC46,$AD46,$Z46,$T46,$O46,Q46,AF46)</f>
        <v>35246</v>
      </c>
      <c r="BA46" s="43">
        <f>MEDIAN(M46,N46,P46,R46,S46,U46,V46,Y46,AA46,AB46,AE46,W46,X46)</f>
        <v>13857</v>
      </c>
      <c r="BB46" s="43">
        <f t="shared" ref="BB46" si="81">MEDIAN($AJ46:$AL46)</f>
        <v>12114</v>
      </c>
      <c r="BC46" s="44">
        <f>MEDIAN(D46:K46,M46:AF46,AJ46:AL46)</f>
        <v>24516.9</v>
      </c>
    </row>
    <row r="47" spans="1:55" s="204" customFormat="1">
      <c r="A47" s="199"/>
      <c r="B47" s="200"/>
      <c r="C47" s="212" t="s">
        <v>243</v>
      </c>
      <c r="D47" s="213">
        <f t="shared" ref="D47:V47" si="82">+D46/D63</f>
        <v>0.55383758335745537</v>
      </c>
      <c r="E47" s="214">
        <f t="shared" si="82"/>
        <v>0.54711202813355653</v>
      </c>
      <c r="F47" s="214">
        <f t="shared" si="82"/>
        <v>0.5855227188552683</v>
      </c>
      <c r="G47" s="214">
        <f t="shared" si="82"/>
        <v>0.55957552416191736</v>
      </c>
      <c r="H47" s="119">
        <f t="shared" si="82"/>
        <v>0.6138756745040328</v>
      </c>
      <c r="I47" s="119">
        <f t="shared" si="82"/>
        <v>0.59761774370208109</v>
      </c>
      <c r="J47" s="214">
        <f t="shared" si="82"/>
        <v>0.64251734673481631</v>
      </c>
      <c r="K47" s="119">
        <f t="shared" si="82"/>
        <v>0.60364640372661227</v>
      </c>
      <c r="L47" s="84">
        <f t="shared" si="82"/>
        <v>0.58521470403730025</v>
      </c>
      <c r="M47" s="214">
        <f t="shared" si="82"/>
        <v>0.33217993079584773</v>
      </c>
      <c r="N47" s="215">
        <f t="shared" si="82"/>
        <v>0.6090279346434756</v>
      </c>
      <c r="O47" s="214">
        <f t="shared" si="82"/>
        <v>0.59745569567799772</v>
      </c>
      <c r="P47" s="214">
        <f t="shared" si="82"/>
        <v>0.56756490629205369</v>
      </c>
      <c r="Q47" s="214">
        <f t="shared" si="82"/>
        <v>0.56142052492579519</v>
      </c>
      <c r="R47" s="214">
        <f t="shared" si="82"/>
        <v>0.59317954772500225</v>
      </c>
      <c r="S47" s="214">
        <f t="shared" si="82"/>
        <v>0.46341703071536655</v>
      </c>
      <c r="T47" s="214">
        <f t="shared" si="82"/>
        <v>0.58191238880080509</v>
      </c>
      <c r="U47" s="214">
        <f t="shared" si="82"/>
        <v>0.44787584748398335</v>
      </c>
      <c r="V47" s="119">
        <f t="shared" si="82"/>
        <v>0.30215548290574612</v>
      </c>
      <c r="W47" s="119">
        <f t="shared" ref="W47:X47" si="83">+W46/W63</f>
        <v>0.5443783923494443</v>
      </c>
      <c r="X47" s="119">
        <f t="shared" si="83"/>
        <v>0.27161345987920621</v>
      </c>
      <c r="Y47" s="214">
        <f t="shared" ref="Y47:AG47" si="84">+Y46/Y63</f>
        <v>0.44985421057189873</v>
      </c>
      <c r="Z47" s="215">
        <f t="shared" si="84"/>
        <v>0.61959491618043683</v>
      </c>
      <c r="AA47" s="214">
        <f t="shared" si="84"/>
        <v>0.52750907432903604</v>
      </c>
      <c r="AB47" s="214">
        <f t="shared" si="84"/>
        <v>0.63033626566129708</v>
      </c>
      <c r="AC47" s="214">
        <f t="shared" si="84"/>
        <v>0.55755754172269245</v>
      </c>
      <c r="AD47" s="214">
        <f t="shared" si="84"/>
        <v>0.61769535140373077</v>
      </c>
      <c r="AE47" s="215">
        <f t="shared" si="84"/>
        <v>0.55025215423102891</v>
      </c>
      <c r="AF47" s="215">
        <f t="shared" si="84"/>
        <v>0.4912515026045145</v>
      </c>
      <c r="AG47" s="84">
        <f t="shared" si="84"/>
        <v>0.54468958930542888</v>
      </c>
      <c r="AH47" s="84"/>
      <c r="AI47" s="84"/>
      <c r="AJ47" s="214">
        <f>+AJ46/AJ63</f>
        <v>0.3946516037288671</v>
      </c>
      <c r="AK47" s="119">
        <f>+AK46/AK63</f>
        <v>0.55951226271303867</v>
      </c>
      <c r="AL47" s="214">
        <f>+AL46/AL63</f>
        <v>0.35516724912631054</v>
      </c>
      <c r="AM47" s="84">
        <f>+AM46/AM63</f>
        <v>0.407345141233388</v>
      </c>
      <c r="AN47" s="86">
        <f>+AN46/AN63</f>
        <v>0.56179714350890997</v>
      </c>
      <c r="AQ47" s="84">
        <f t="shared" ref="AQ47:AU47" si="85">+AQ46/AQ63</f>
        <v>0.60364640372661227</v>
      </c>
      <c r="AR47" s="84">
        <f t="shared" si="85"/>
        <v>0.54468958930542877</v>
      </c>
      <c r="AS47" s="84">
        <f t="shared" si="85"/>
        <v>0.59771995105261855</v>
      </c>
      <c r="AT47" s="84">
        <f t="shared" si="85"/>
        <v>0.54178967503676434</v>
      </c>
      <c r="AU47" s="84">
        <f t="shared" si="85"/>
        <v>0.40734514123338805</v>
      </c>
      <c r="AV47" s="86">
        <f>+AV46/AV63</f>
        <v>0.56179714350890986</v>
      </c>
      <c r="AW47" s="85"/>
      <c r="AX47" s="84">
        <f>MEDIAN($D47:$K47)</f>
        <v>0.5915702312786747</v>
      </c>
      <c r="AY47" s="84">
        <f>MEDIAN($M47:$AF47)</f>
        <v>0.55390484797686068</v>
      </c>
      <c r="AZ47" s="84">
        <f t="shared" ref="AZ47:BA47" si="86">MEDIAN($M47:$AF47)</f>
        <v>0.55390484797686068</v>
      </c>
      <c r="BA47" s="84">
        <f t="shared" si="86"/>
        <v>0.55390484797686068</v>
      </c>
      <c r="BB47" s="84">
        <f>MEDIAN($AJ47:$AL47)</f>
        <v>0.3946516037288671</v>
      </c>
      <c r="BC47" s="86">
        <f>+BC46/BC63</f>
        <v>0.58191238880080509</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14264</v>
      </c>
      <c r="E49" s="160">
        <v>27745</v>
      </c>
      <c r="F49" s="160">
        <v>54630</v>
      </c>
      <c r="G49" s="160">
        <v>102927.470674</v>
      </c>
      <c r="H49" s="144">
        <v>17132</v>
      </c>
      <c r="I49" s="144">
        <v>0</v>
      </c>
      <c r="J49" s="160">
        <v>4014</v>
      </c>
      <c r="K49" s="144">
        <v>44463</v>
      </c>
      <c r="L49" s="43">
        <f t="shared" ref="L49:L55" si="87">+SUM(D49:K49)</f>
        <v>265175.47067399998</v>
      </c>
      <c r="M49" s="160">
        <v>2761</v>
      </c>
      <c r="N49" s="160">
        <v>1335</v>
      </c>
      <c r="O49" s="160">
        <v>12762</v>
      </c>
      <c r="P49" s="160">
        <v>5097</v>
      </c>
      <c r="Q49" s="160">
        <v>9892</v>
      </c>
      <c r="R49" s="160">
        <v>2973</v>
      </c>
      <c r="S49" s="160">
        <v>5983.9870000000001</v>
      </c>
      <c r="T49" s="160">
        <v>5177.3999999999996</v>
      </c>
      <c r="U49" s="160">
        <v>7622</v>
      </c>
      <c r="V49" s="144">
        <v>4377</v>
      </c>
      <c r="W49" s="144">
        <v>5290</v>
      </c>
      <c r="X49" s="144">
        <v>2896</v>
      </c>
      <c r="Y49" s="160">
        <v>21252</v>
      </c>
      <c r="Z49" s="160">
        <v>8257</v>
      </c>
      <c r="AA49" s="160">
        <v>8269</v>
      </c>
      <c r="AB49" s="160">
        <v>2049</v>
      </c>
      <c r="AC49" s="160">
        <v>14466</v>
      </c>
      <c r="AD49" s="160">
        <v>2539</v>
      </c>
      <c r="AE49" s="160">
        <v>3735</v>
      </c>
      <c r="AF49" s="160">
        <v>4288</v>
      </c>
      <c r="AG49" s="43">
        <f t="shared" ref="AG49:AG55" si="88">+SUM(M49:AF49)</f>
        <v>131021.387</v>
      </c>
      <c r="AH49" s="43">
        <f t="shared" ref="AH49:AI55" si="89">AC49+AD49+Z49+T49+O49</f>
        <v>43201.4</v>
      </c>
      <c r="AI49" s="43">
        <f t="shared" si="89"/>
        <v>27262</v>
      </c>
      <c r="AJ49" s="144">
        <v>57918</v>
      </c>
      <c r="AK49" s="144">
        <v>3771</v>
      </c>
      <c r="AL49" s="160">
        <v>8696</v>
      </c>
      <c r="AM49" s="43">
        <f t="shared" ref="AM49:AM55" si="90">+SUM(AJ49:AL49)</f>
        <v>70385</v>
      </c>
      <c r="AN49" s="44">
        <f t="shared" ref="AN49:AN55" si="91">+AM49+AG49+L49</f>
        <v>466581.85767399997</v>
      </c>
      <c r="AQ49" s="43">
        <f t="shared" ref="AQ49:AQ54" si="92">K49/AQ$5</f>
        <v>5557.875</v>
      </c>
      <c r="AR49" s="43">
        <f t="shared" ref="AR49:AT54" si="93">AG49/AR$5</f>
        <v>6551.0693499999998</v>
      </c>
      <c r="AS49" s="43">
        <f t="shared" si="93"/>
        <v>8640.2800000000007</v>
      </c>
      <c r="AT49" s="43">
        <f t="shared" si="93"/>
        <v>1817.4666666666667</v>
      </c>
      <c r="AU49" s="43">
        <f t="shared" ref="AU49:AV54" si="94">AM49/AU$5</f>
        <v>23461.666666666668</v>
      </c>
      <c r="AV49" s="44">
        <f t="shared" si="94"/>
        <v>15051.027666903225</v>
      </c>
      <c r="AW49" s="122"/>
      <c r="AX49" s="43">
        <f t="shared" ref="AX49:AX56" si="95">MEDIAN($D49:$K49)</f>
        <v>22438.5</v>
      </c>
      <c r="AY49" s="43">
        <f t="shared" ref="AY49:BA56" si="96">MEDIAN($M49:$AF49)</f>
        <v>5137.2</v>
      </c>
      <c r="AZ49" s="43">
        <f t="shared" ref="AZ49:AZ55" si="97">MEDIAN($AC49,$AD49,$Z49,$T49,$O49,Q49,AF49)</f>
        <v>8257</v>
      </c>
      <c r="BA49" s="43">
        <f t="shared" ref="BA49:BA55" si="98">MEDIAN(M49,N49,P49,R49,S49,U49,V49,Y49,AA49,AB49,AE49,W49,X49)</f>
        <v>4377</v>
      </c>
      <c r="BB49" s="43">
        <f t="shared" ref="BB49:BB56" si="99">MEDIAN($AJ49:$AL49)</f>
        <v>8696</v>
      </c>
      <c r="BC49" s="44">
        <f t="shared" ref="BC49:BC55" si="100">MEDIAN(D49:K49,M49:AF49,AJ49:AL49)</f>
        <v>5983.9870000000001</v>
      </c>
    </row>
    <row r="50" spans="1:55" s="204" customFormat="1">
      <c r="A50" s="199"/>
      <c r="B50" s="200"/>
      <c r="C50" s="201" t="s">
        <v>253</v>
      </c>
      <c r="D50" s="144">
        <v>0</v>
      </c>
      <c r="E50" s="160">
        <v>0</v>
      </c>
      <c r="F50" s="160">
        <v>0</v>
      </c>
      <c r="G50" s="160">
        <v>11989.337552999999</v>
      </c>
      <c r="H50" s="144">
        <v>759</v>
      </c>
      <c r="I50" s="144">
        <v>0</v>
      </c>
      <c r="J50" s="160">
        <v>0</v>
      </c>
      <c r="K50" s="144">
        <v>0</v>
      </c>
      <c r="L50" s="43">
        <f t="shared" si="87"/>
        <v>12748.337552999999</v>
      </c>
      <c r="M50" s="160">
        <v>7161</v>
      </c>
      <c r="N50" s="160">
        <v>1275</v>
      </c>
      <c r="O50" s="160">
        <v>4324</v>
      </c>
      <c r="P50" s="160">
        <v>0</v>
      </c>
      <c r="Q50" s="160">
        <v>11</v>
      </c>
      <c r="R50" s="160">
        <v>0</v>
      </c>
      <c r="S50" s="160">
        <v>4045.971</v>
      </c>
      <c r="T50" s="160">
        <v>0</v>
      </c>
      <c r="U50" s="160">
        <v>5527</v>
      </c>
      <c r="V50" s="144">
        <v>5520</v>
      </c>
      <c r="W50" s="144">
        <v>0</v>
      </c>
      <c r="X50" s="144">
        <v>0</v>
      </c>
      <c r="Y50" s="160">
        <v>0</v>
      </c>
      <c r="Z50" s="160">
        <v>1420</v>
      </c>
      <c r="AA50" s="160">
        <v>461</v>
      </c>
      <c r="AB50" s="160">
        <v>0</v>
      </c>
      <c r="AC50" s="160">
        <v>0</v>
      </c>
      <c r="AD50" s="160">
        <v>249</v>
      </c>
      <c r="AE50" s="160">
        <v>1108</v>
      </c>
      <c r="AF50" s="160">
        <v>0</v>
      </c>
      <c r="AG50" s="43">
        <f t="shared" si="88"/>
        <v>31101.971000000001</v>
      </c>
      <c r="AH50" s="43">
        <f t="shared" si="89"/>
        <v>5993</v>
      </c>
      <c r="AI50" s="43">
        <f t="shared" si="89"/>
        <v>7345</v>
      </c>
      <c r="AJ50" s="144">
        <v>0</v>
      </c>
      <c r="AK50" s="144">
        <v>0</v>
      </c>
      <c r="AL50" s="160">
        <v>0</v>
      </c>
      <c r="AM50" s="43">
        <f t="shared" si="90"/>
        <v>0</v>
      </c>
      <c r="AN50" s="44">
        <f t="shared" si="91"/>
        <v>43850.308553000003</v>
      </c>
      <c r="AQ50" s="43">
        <f t="shared" si="92"/>
        <v>0</v>
      </c>
      <c r="AR50" s="43">
        <f t="shared" si="93"/>
        <v>1555.0985500000002</v>
      </c>
      <c r="AS50" s="43">
        <f t="shared" si="93"/>
        <v>1198.5999999999999</v>
      </c>
      <c r="AT50" s="43">
        <f t="shared" si="93"/>
        <v>489.66666666666669</v>
      </c>
      <c r="AU50" s="43">
        <f t="shared" si="94"/>
        <v>0</v>
      </c>
      <c r="AV50" s="44">
        <f t="shared" si="94"/>
        <v>1414.5260823548388</v>
      </c>
      <c r="AW50" s="122"/>
      <c r="AX50" s="43">
        <f t="shared" si="95"/>
        <v>0</v>
      </c>
      <c r="AY50" s="43">
        <f t="shared" si="96"/>
        <v>130</v>
      </c>
      <c r="AZ50" s="43">
        <f t="shared" si="97"/>
        <v>11</v>
      </c>
      <c r="BA50" s="43">
        <f t="shared" si="98"/>
        <v>461</v>
      </c>
      <c r="BB50" s="43">
        <f t="shared" si="99"/>
        <v>0</v>
      </c>
      <c r="BC50" s="44">
        <f t="shared" si="100"/>
        <v>0</v>
      </c>
    </row>
    <row r="51" spans="1:55" s="204" customFormat="1">
      <c r="A51" s="199"/>
      <c r="B51" s="200"/>
      <c r="C51" s="201" t="s">
        <v>252</v>
      </c>
      <c r="D51" s="144">
        <v>15687</v>
      </c>
      <c r="E51" s="160">
        <v>0</v>
      </c>
      <c r="F51" s="160">
        <v>13200</v>
      </c>
      <c r="G51" s="160">
        <v>29229.614219999999</v>
      </c>
      <c r="H51" s="144">
        <v>7863</v>
      </c>
      <c r="I51" s="144">
        <v>29075</v>
      </c>
      <c r="J51" s="160">
        <v>0</v>
      </c>
      <c r="K51" s="144">
        <v>13263</v>
      </c>
      <c r="L51" s="43">
        <f t="shared" si="87"/>
        <v>108317.61422</v>
      </c>
      <c r="M51" s="160">
        <v>925</v>
      </c>
      <c r="N51" s="160">
        <v>2272</v>
      </c>
      <c r="O51" s="160">
        <v>5226</v>
      </c>
      <c r="P51" s="160">
        <v>2286</v>
      </c>
      <c r="Q51" s="160">
        <v>7666</v>
      </c>
      <c r="R51" s="160">
        <v>1777</v>
      </c>
      <c r="S51" s="160">
        <v>1315.1</v>
      </c>
      <c r="T51" s="160">
        <v>3717.4</v>
      </c>
      <c r="U51" s="160">
        <v>1276</v>
      </c>
      <c r="V51" s="144">
        <v>877</v>
      </c>
      <c r="W51" s="144">
        <v>970</v>
      </c>
      <c r="X51" s="144">
        <v>459</v>
      </c>
      <c r="Y51" s="160">
        <v>2094</v>
      </c>
      <c r="Z51" s="160">
        <v>6471</v>
      </c>
      <c r="AA51" s="160">
        <v>4253</v>
      </c>
      <c r="AB51" s="160">
        <v>2477</v>
      </c>
      <c r="AC51" s="160">
        <v>6097</v>
      </c>
      <c r="AD51" s="160">
        <v>2888</v>
      </c>
      <c r="AE51" s="160">
        <v>1683</v>
      </c>
      <c r="AF51" s="160">
        <v>1366</v>
      </c>
      <c r="AG51" s="43">
        <f t="shared" si="88"/>
        <v>56095.5</v>
      </c>
      <c r="AH51" s="43">
        <f t="shared" si="89"/>
        <v>24399.4</v>
      </c>
      <c r="AI51" s="43">
        <f t="shared" si="89"/>
        <v>12386</v>
      </c>
      <c r="AJ51" s="144">
        <v>15755</v>
      </c>
      <c r="AK51" s="144">
        <v>696</v>
      </c>
      <c r="AL51" s="160">
        <v>835</v>
      </c>
      <c r="AM51" s="43">
        <f t="shared" si="90"/>
        <v>17286</v>
      </c>
      <c r="AN51" s="44">
        <f t="shared" si="91"/>
        <v>181699.11421999999</v>
      </c>
      <c r="AQ51" s="43">
        <f t="shared" si="92"/>
        <v>1657.875</v>
      </c>
      <c r="AR51" s="43">
        <f t="shared" si="93"/>
        <v>2804.7750000000001</v>
      </c>
      <c r="AS51" s="43">
        <f t="shared" si="93"/>
        <v>4879.88</v>
      </c>
      <c r="AT51" s="43">
        <f t="shared" si="93"/>
        <v>825.73333333333335</v>
      </c>
      <c r="AU51" s="43">
        <f t="shared" si="94"/>
        <v>5762</v>
      </c>
      <c r="AV51" s="44">
        <f t="shared" si="94"/>
        <v>5861.2617490322573</v>
      </c>
      <c r="AW51" s="122"/>
      <c r="AX51" s="43">
        <f t="shared" si="95"/>
        <v>13231.5</v>
      </c>
      <c r="AY51" s="43">
        <f t="shared" si="96"/>
        <v>2183</v>
      </c>
      <c r="AZ51" s="43">
        <f t="shared" si="97"/>
        <v>5226</v>
      </c>
      <c r="BA51" s="43">
        <f t="shared" si="98"/>
        <v>1683</v>
      </c>
      <c r="BB51" s="43">
        <f t="shared" si="99"/>
        <v>835</v>
      </c>
      <c r="BC51" s="44">
        <f t="shared" si="100"/>
        <v>2286</v>
      </c>
    </row>
    <row r="52" spans="1:55" s="204" customFormat="1">
      <c r="A52" s="199"/>
      <c r="B52" s="200"/>
      <c r="C52" s="201" t="s">
        <v>251</v>
      </c>
      <c r="D52" s="220">
        <v>1535</v>
      </c>
      <c r="E52" s="160">
        <v>0</v>
      </c>
      <c r="F52" s="160">
        <v>3521</v>
      </c>
      <c r="G52" s="160">
        <v>13151.812599999999</v>
      </c>
      <c r="H52" s="144">
        <v>427</v>
      </c>
      <c r="I52" s="144">
        <v>0</v>
      </c>
      <c r="J52" s="160">
        <v>0</v>
      </c>
      <c r="K52" s="144">
        <v>1403</v>
      </c>
      <c r="L52" s="43">
        <f t="shared" si="87"/>
        <v>20037.812599999997</v>
      </c>
      <c r="M52" s="160">
        <v>190</v>
      </c>
      <c r="N52" s="160">
        <v>0</v>
      </c>
      <c r="O52" s="160">
        <v>2153</v>
      </c>
      <c r="P52" s="160">
        <v>0</v>
      </c>
      <c r="Q52" s="160">
        <v>0</v>
      </c>
      <c r="R52" s="160">
        <v>47</v>
      </c>
      <c r="S52" s="160">
        <v>161.21600000000001</v>
      </c>
      <c r="T52" s="160">
        <v>69.400000000000006</v>
      </c>
      <c r="U52" s="160">
        <v>320</v>
      </c>
      <c r="V52" s="144">
        <v>43</v>
      </c>
      <c r="W52" s="144">
        <v>0</v>
      </c>
      <c r="X52" s="144">
        <v>0</v>
      </c>
      <c r="Y52" s="160">
        <v>109</v>
      </c>
      <c r="Z52" s="160">
        <v>1930</v>
      </c>
      <c r="AA52" s="160">
        <v>624</v>
      </c>
      <c r="AB52" s="160">
        <v>0</v>
      </c>
      <c r="AC52" s="160">
        <v>0</v>
      </c>
      <c r="AD52" s="160">
        <v>595</v>
      </c>
      <c r="AE52" s="160">
        <v>247</v>
      </c>
      <c r="AF52" s="160">
        <v>0</v>
      </c>
      <c r="AG52" s="43">
        <f t="shared" si="88"/>
        <v>6488.616</v>
      </c>
      <c r="AH52" s="43">
        <f t="shared" si="89"/>
        <v>4747.3999999999996</v>
      </c>
      <c r="AI52" s="43">
        <f t="shared" si="89"/>
        <v>1786</v>
      </c>
      <c r="AJ52" s="144">
        <v>0</v>
      </c>
      <c r="AK52" s="144">
        <v>0</v>
      </c>
      <c r="AL52" s="160">
        <v>0</v>
      </c>
      <c r="AM52" s="43">
        <f t="shared" si="90"/>
        <v>0</v>
      </c>
      <c r="AN52" s="44">
        <f t="shared" si="91"/>
        <v>26526.428599999999</v>
      </c>
      <c r="AQ52" s="43">
        <f t="shared" si="92"/>
        <v>175.375</v>
      </c>
      <c r="AR52" s="43">
        <f t="shared" si="93"/>
        <v>324.43079999999998</v>
      </c>
      <c r="AS52" s="43">
        <f t="shared" si="93"/>
        <v>949.4799999999999</v>
      </c>
      <c r="AT52" s="43">
        <f t="shared" si="93"/>
        <v>119.06666666666666</v>
      </c>
      <c r="AU52" s="43">
        <f t="shared" si="94"/>
        <v>0</v>
      </c>
      <c r="AV52" s="44">
        <f t="shared" si="94"/>
        <v>855.69124516129034</v>
      </c>
      <c r="AW52" s="122"/>
      <c r="AX52" s="43">
        <f t="shared" si="95"/>
        <v>915</v>
      </c>
      <c r="AY52" s="43">
        <f t="shared" si="96"/>
        <v>58.2</v>
      </c>
      <c r="AZ52" s="43">
        <f t="shared" si="97"/>
        <v>69.400000000000006</v>
      </c>
      <c r="BA52" s="43">
        <f t="shared" si="98"/>
        <v>47</v>
      </c>
      <c r="BB52" s="43">
        <f t="shared" si="99"/>
        <v>0</v>
      </c>
      <c r="BC52" s="44">
        <f t="shared" si="100"/>
        <v>47</v>
      </c>
    </row>
    <row r="53" spans="1:55" s="204" customFormat="1">
      <c r="A53" s="199"/>
      <c r="B53" s="200"/>
      <c r="C53" s="201" t="s">
        <v>250</v>
      </c>
      <c r="D53" s="220">
        <v>5235</v>
      </c>
      <c r="E53" s="160">
        <v>68</v>
      </c>
      <c r="F53" s="160">
        <v>434</v>
      </c>
      <c r="G53" s="160">
        <v>242.00212999999999</v>
      </c>
      <c r="H53" s="144">
        <v>934</v>
      </c>
      <c r="I53" s="144">
        <v>0</v>
      </c>
      <c r="J53" s="160">
        <v>39</v>
      </c>
      <c r="K53" s="144">
        <v>0</v>
      </c>
      <c r="L53" s="43">
        <f t="shared" si="87"/>
        <v>6952.0021299999999</v>
      </c>
      <c r="M53" s="160">
        <v>0</v>
      </c>
      <c r="N53" s="160">
        <v>271</v>
      </c>
      <c r="O53" s="160">
        <v>873</v>
      </c>
      <c r="P53" s="160">
        <v>168</v>
      </c>
      <c r="Q53" s="160">
        <v>2</v>
      </c>
      <c r="R53" s="160">
        <v>517</v>
      </c>
      <c r="S53" s="160">
        <v>62</v>
      </c>
      <c r="T53" s="160">
        <v>131</v>
      </c>
      <c r="U53" s="160">
        <v>0</v>
      </c>
      <c r="V53" s="144">
        <v>0</v>
      </c>
      <c r="W53" s="144">
        <v>0</v>
      </c>
      <c r="X53" s="144">
        <v>0</v>
      </c>
      <c r="Y53" s="160">
        <v>11</v>
      </c>
      <c r="Z53" s="160">
        <v>71</v>
      </c>
      <c r="AA53" s="160">
        <v>975</v>
      </c>
      <c r="AB53" s="160">
        <v>60</v>
      </c>
      <c r="AC53" s="160">
        <v>0</v>
      </c>
      <c r="AD53" s="160">
        <v>347</v>
      </c>
      <c r="AE53" s="160">
        <v>185</v>
      </c>
      <c r="AF53" s="160">
        <v>0</v>
      </c>
      <c r="AG53" s="43">
        <f t="shared" si="88"/>
        <v>3673</v>
      </c>
      <c r="AH53" s="43">
        <f t="shared" si="89"/>
        <v>1422</v>
      </c>
      <c r="AI53" s="43">
        <f t="shared" si="89"/>
        <v>1675</v>
      </c>
      <c r="AJ53" s="144">
        <v>119</v>
      </c>
      <c r="AK53" s="144">
        <v>22</v>
      </c>
      <c r="AL53" s="160">
        <v>926</v>
      </c>
      <c r="AM53" s="43">
        <f t="shared" si="90"/>
        <v>1067</v>
      </c>
      <c r="AN53" s="44">
        <f t="shared" si="91"/>
        <v>11692.002130000001</v>
      </c>
      <c r="AQ53" s="43">
        <f t="shared" si="92"/>
        <v>0</v>
      </c>
      <c r="AR53" s="43">
        <f t="shared" si="93"/>
        <v>183.65</v>
      </c>
      <c r="AS53" s="43">
        <f t="shared" si="93"/>
        <v>284.39999999999998</v>
      </c>
      <c r="AT53" s="43">
        <f t="shared" si="93"/>
        <v>111.66666666666667</v>
      </c>
      <c r="AU53" s="43">
        <f t="shared" si="94"/>
        <v>355.66666666666669</v>
      </c>
      <c r="AV53" s="44">
        <f t="shared" si="94"/>
        <v>377.16135903225808</v>
      </c>
      <c r="AW53" s="122"/>
      <c r="AX53" s="43">
        <f t="shared" si="95"/>
        <v>155.00106499999998</v>
      </c>
      <c r="AY53" s="43">
        <f t="shared" si="96"/>
        <v>61</v>
      </c>
      <c r="AZ53" s="43">
        <f t="shared" si="97"/>
        <v>71</v>
      </c>
      <c r="BA53" s="43">
        <f t="shared" si="98"/>
        <v>60</v>
      </c>
      <c r="BB53" s="43">
        <f t="shared" si="99"/>
        <v>119</v>
      </c>
      <c r="BC53" s="44">
        <f t="shared" si="100"/>
        <v>68</v>
      </c>
    </row>
    <row r="54" spans="1:55" s="204" customFormat="1">
      <c r="A54" s="199"/>
      <c r="B54" s="200"/>
      <c r="C54" s="217" t="s">
        <v>125</v>
      </c>
      <c r="D54" s="144">
        <v>28012</v>
      </c>
      <c r="E54" s="160">
        <v>0</v>
      </c>
      <c r="F54" s="160">
        <v>42945</v>
      </c>
      <c r="G54" s="160">
        <v>31346</v>
      </c>
      <c r="H54" s="144">
        <v>22263</v>
      </c>
      <c r="I54" s="144">
        <v>76420</v>
      </c>
      <c r="J54" s="160">
        <v>43268</v>
      </c>
      <c r="K54" s="144">
        <v>0</v>
      </c>
      <c r="L54" s="43">
        <f t="shared" si="87"/>
        <v>244254</v>
      </c>
      <c r="M54" s="160">
        <v>1057</v>
      </c>
      <c r="N54" s="160">
        <v>2533</v>
      </c>
      <c r="O54" s="160">
        <v>0</v>
      </c>
      <c r="P54" s="160">
        <v>3117</v>
      </c>
      <c r="Q54" s="160">
        <v>12441</v>
      </c>
      <c r="R54" s="160">
        <v>1430</v>
      </c>
      <c r="S54" s="160">
        <v>141.20500000000001</v>
      </c>
      <c r="T54" s="160">
        <v>3684.7</v>
      </c>
      <c r="U54" s="160">
        <v>571</v>
      </c>
      <c r="V54" s="144">
        <v>942</v>
      </c>
      <c r="W54" s="144">
        <v>1175</v>
      </c>
      <c r="X54" s="144">
        <v>604</v>
      </c>
      <c r="Y54" s="160">
        <v>10405</v>
      </c>
      <c r="Z54" s="160">
        <v>16715</v>
      </c>
      <c r="AA54" s="160">
        <v>6681</v>
      </c>
      <c r="AB54" s="160">
        <v>2473</v>
      </c>
      <c r="AC54" s="160">
        <v>1325</v>
      </c>
      <c r="AD54" s="160">
        <v>4175</v>
      </c>
      <c r="AE54" s="160">
        <v>2354</v>
      </c>
      <c r="AF54" s="160">
        <v>10986</v>
      </c>
      <c r="AG54" s="43">
        <f t="shared" si="88"/>
        <v>82809.904999999999</v>
      </c>
      <c r="AH54" s="43">
        <f t="shared" si="89"/>
        <v>25899.7</v>
      </c>
      <c r="AI54" s="43">
        <f t="shared" si="89"/>
        <v>16898</v>
      </c>
      <c r="AJ54" s="144">
        <v>23971</v>
      </c>
      <c r="AK54" s="144">
        <v>4063</v>
      </c>
      <c r="AL54" s="160">
        <v>1464</v>
      </c>
      <c r="AM54" s="43">
        <f t="shared" si="90"/>
        <v>29498</v>
      </c>
      <c r="AN54" s="44">
        <f t="shared" si="91"/>
        <v>356561.90500000003</v>
      </c>
      <c r="AQ54" s="43">
        <f t="shared" si="92"/>
        <v>0</v>
      </c>
      <c r="AR54" s="43">
        <f t="shared" si="93"/>
        <v>4140.4952499999999</v>
      </c>
      <c r="AS54" s="43">
        <f t="shared" si="93"/>
        <v>5179.9400000000005</v>
      </c>
      <c r="AT54" s="43">
        <f t="shared" si="93"/>
        <v>1126.5333333333333</v>
      </c>
      <c r="AU54" s="43">
        <f t="shared" si="94"/>
        <v>9832.6666666666661</v>
      </c>
      <c r="AV54" s="44">
        <f t="shared" si="94"/>
        <v>11501.996935483872</v>
      </c>
      <c r="AW54" s="122"/>
      <c r="AX54" s="43">
        <f t="shared" si="95"/>
        <v>29679</v>
      </c>
      <c r="AY54" s="43">
        <f t="shared" si="96"/>
        <v>2413.5</v>
      </c>
      <c r="AZ54" s="43">
        <f t="shared" si="97"/>
        <v>4175</v>
      </c>
      <c r="BA54" s="43">
        <f t="shared" si="98"/>
        <v>1430</v>
      </c>
      <c r="BB54" s="43">
        <f t="shared" si="99"/>
        <v>4063</v>
      </c>
      <c r="BC54" s="44">
        <f t="shared" si="100"/>
        <v>3117</v>
      </c>
    </row>
    <row r="55" spans="1:55" s="204" customFormat="1">
      <c r="A55" s="199"/>
      <c r="B55" s="200"/>
      <c r="C55" s="210" t="s">
        <v>249</v>
      </c>
      <c r="D55" s="46">
        <f t="shared" ref="D55:K55" si="101">SUM(D49:D54)</f>
        <v>64733</v>
      </c>
      <c r="E55" s="118">
        <f t="shared" si="101"/>
        <v>27813</v>
      </c>
      <c r="F55" s="118">
        <f t="shared" si="101"/>
        <v>114730</v>
      </c>
      <c r="G55" s="118">
        <f t="shared" si="101"/>
        <v>188886.237177</v>
      </c>
      <c r="H55" s="118">
        <f t="shared" si="101"/>
        <v>49378</v>
      </c>
      <c r="I55" s="118">
        <f t="shared" si="101"/>
        <v>105495</v>
      </c>
      <c r="J55" s="118">
        <f t="shared" si="101"/>
        <v>47321</v>
      </c>
      <c r="K55" s="88">
        <f t="shared" si="101"/>
        <v>59129</v>
      </c>
      <c r="L55" s="45">
        <f t="shared" si="87"/>
        <v>657485.23717700003</v>
      </c>
      <c r="M55" s="46">
        <f t="shared" ref="M55:V55" si="102">M54+M53+M52+M51+M50+M49</f>
        <v>12094</v>
      </c>
      <c r="N55" s="118">
        <f t="shared" si="102"/>
        <v>7686</v>
      </c>
      <c r="O55" s="118">
        <f t="shared" si="102"/>
        <v>25338</v>
      </c>
      <c r="P55" s="118">
        <f t="shared" si="102"/>
        <v>10668</v>
      </c>
      <c r="Q55" s="118">
        <f t="shared" si="102"/>
        <v>30012</v>
      </c>
      <c r="R55" s="118">
        <f t="shared" si="102"/>
        <v>6744</v>
      </c>
      <c r="S55" s="118">
        <f t="shared" si="102"/>
        <v>11709.478999999999</v>
      </c>
      <c r="T55" s="118">
        <f t="shared" si="102"/>
        <v>12779.9</v>
      </c>
      <c r="U55" s="118">
        <f t="shared" si="102"/>
        <v>15316</v>
      </c>
      <c r="V55" s="118">
        <f t="shared" si="102"/>
        <v>11759</v>
      </c>
      <c r="W55" s="118">
        <f t="shared" ref="W55:X55" si="103">W54+W53+W52+W51+W50+W49</f>
        <v>7435</v>
      </c>
      <c r="X55" s="118">
        <f t="shared" si="103"/>
        <v>3959</v>
      </c>
      <c r="Y55" s="118">
        <f t="shared" ref="Y55:AF55" si="104">Y54+Y53+Y52+Y51+Y50+Y49</f>
        <v>33871</v>
      </c>
      <c r="Z55" s="118">
        <f t="shared" si="104"/>
        <v>34864</v>
      </c>
      <c r="AA55" s="118">
        <f t="shared" si="104"/>
        <v>21263</v>
      </c>
      <c r="AB55" s="118">
        <f t="shared" si="104"/>
        <v>7059</v>
      </c>
      <c r="AC55" s="118">
        <f t="shared" si="104"/>
        <v>21888</v>
      </c>
      <c r="AD55" s="118">
        <f t="shared" si="104"/>
        <v>10793</v>
      </c>
      <c r="AE55" s="118">
        <f t="shared" si="104"/>
        <v>9312</v>
      </c>
      <c r="AF55" s="88">
        <f t="shared" si="104"/>
        <v>16640</v>
      </c>
      <c r="AG55" s="45">
        <f t="shared" si="88"/>
        <v>311190.37899999996</v>
      </c>
      <c r="AH55" s="45">
        <f t="shared" si="89"/>
        <v>105662.9</v>
      </c>
      <c r="AI55" s="45">
        <f t="shared" si="89"/>
        <v>67352</v>
      </c>
      <c r="AJ55" s="46">
        <f>AJ54+AJ53+AJ52+AJ51+AJ50+AJ49</f>
        <v>97763</v>
      </c>
      <c r="AK55" s="118">
        <f>AK54+AK53+AK52+AK51+AK50+AK49</f>
        <v>8552</v>
      </c>
      <c r="AL55" s="88">
        <f>AL54+AL53+AL52+AL51+AL50+AL49</f>
        <v>11921</v>
      </c>
      <c r="AM55" s="45">
        <f t="shared" si="90"/>
        <v>118236</v>
      </c>
      <c r="AN55" s="211">
        <f t="shared" si="91"/>
        <v>1086911.6161770001</v>
      </c>
      <c r="AQ55" s="45">
        <f>K55/AQ$5</f>
        <v>7391.125</v>
      </c>
      <c r="AR55" s="45">
        <f>AG55/AR$5</f>
        <v>15559.518949999998</v>
      </c>
      <c r="AS55" s="45">
        <f>AH55/AS$5</f>
        <v>21132.579999999998</v>
      </c>
      <c r="AT55" s="45">
        <f>AI55/AT$5</f>
        <v>4490.1333333333332</v>
      </c>
      <c r="AU55" s="45">
        <f>AM55/AU$5</f>
        <v>39412</v>
      </c>
      <c r="AV55" s="211">
        <f>AN55/AV$5</f>
        <v>35061.665037967745</v>
      </c>
      <c r="AW55" s="122"/>
      <c r="AX55" s="45">
        <f t="shared" si="95"/>
        <v>61931</v>
      </c>
      <c r="AY55" s="45">
        <f t="shared" si="96"/>
        <v>11926.5</v>
      </c>
      <c r="AZ55" s="45">
        <f t="shared" si="97"/>
        <v>21888</v>
      </c>
      <c r="BA55" s="45">
        <f t="shared" si="98"/>
        <v>10668</v>
      </c>
      <c r="BB55" s="45">
        <f t="shared" si="99"/>
        <v>11921</v>
      </c>
      <c r="BC55" s="211">
        <f t="shared" si="100"/>
        <v>16640</v>
      </c>
    </row>
    <row r="56" spans="1:55" s="229" customFormat="1" ht="12">
      <c r="A56" s="227"/>
      <c r="B56" s="228"/>
      <c r="C56" s="212" t="s">
        <v>248</v>
      </c>
      <c r="D56" s="87">
        <f t="shared" ref="D56:V56" si="105">+D55/D$63</f>
        <v>0.353544842351322</v>
      </c>
      <c r="E56" s="214">
        <f t="shared" si="105"/>
        <v>0.36092186709230351</v>
      </c>
      <c r="F56" s="214">
        <f t="shared" si="105"/>
        <v>0.33724081575064224</v>
      </c>
      <c r="G56" s="214">
        <f t="shared" si="105"/>
        <v>0.33807719182601026</v>
      </c>
      <c r="H56" s="119">
        <f t="shared" si="105"/>
        <v>0.28165463111902073</v>
      </c>
      <c r="I56" s="119">
        <f t="shared" si="105"/>
        <v>0.30730756682435739</v>
      </c>
      <c r="J56" s="214">
        <f t="shared" si="105"/>
        <v>0.27024356814482736</v>
      </c>
      <c r="K56" s="119">
        <f t="shared" si="105"/>
        <v>0.30401608284102771</v>
      </c>
      <c r="L56" s="84">
        <f t="shared" si="105"/>
        <v>0.32115259064915119</v>
      </c>
      <c r="M56" s="214">
        <f t="shared" si="105"/>
        <v>0.62459329649331197</v>
      </c>
      <c r="N56" s="215">
        <f t="shared" si="105"/>
        <v>0.28936074090806413</v>
      </c>
      <c r="O56" s="214">
        <f t="shared" si="105"/>
        <v>0.34998687790930566</v>
      </c>
      <c r="P56" s="214">
        <f t="shared" si="105"/>
        <v>0.35014934191092001</v>
      </c>
      <c r="Q56" s="214">
        <f t="shared" si="105"/>
        <v>0.35071400191646995</v>
      </c>
      <c r="R56" s="214">
        <f t="shared" si="105"/>
        <v>0.30623921533012444</v>
      </c>
      <c r="S56" s="214">
        <f t="shared" si="105"/>
        <v>0.48000232018276157</v>
      </c>
      <c r="T56" s="214">
        <f t="shared" si="105"/>
        <v>0.30333289027713162</v>
      </c>
      <c r="U56" s="214">
        <f t="shared" si="105"/>
        <v>0.47633264912608075</v>
      </c>
      <c r="V56" s="119">
        <f t="shared" si="105"/>
        <v>0.65157643929739018</v>
      </c>
      <c r="W56" s="119">
        <f t="shared" ref="W56:X56" si="106">+W55/W$63</f>
        <v>0.38433703799431379</v>
      </c>
      <c r="X56" s="119">
        <f t="shared" si="106"/>
        <v>0.68317515099223469</v>
      </c>
      <c r="Y56" s="214">
        <f t="shared" ref="Y56:AN56" si="107">+Y55/Y$63</f>
        <v>0.48891422962556658</v>
      </c>
      <c r="Z56" s="215">
        <f t="shared" si="107"/>
        <v>0.30728551534488535</v>
      </c>
      <c r="AA56" s="214">
        <f t="shared" si="107"/>
        <v>0.38019203604698981</v>
      </c>
      <c r="AB56" s="214">
        <f t="shared" si="107"/>
        <v>0.26882211813092655</v>
      </c>
      <c r="AC56" s="214">
        <f t="shared" si="107"/>
        <v>0.34624693506288062</v>
      </c>
      <c r="AD56" s="214">
        <f t="shared" si="107"/>
        <v>0.29051707894807677</v>
      </c>
      <c r="AE56" s="215">
        <f t="shared" si="107"/>
        <v>0.36977325973871261</v>
      </c>
      <c r="AF56" s="215">
        <f t="shared" si="107"/>
        <v>0.4445038065981034</v>
      </c>
      <c r="AG56" s="84">
        <f t="shared" si="107"/>
        <v>0.37667164436526884</v>
      </c>
      <c r="AH56" s="84">
        <f t="shared" si="107"/>
        <v>0.32179705596971059</v>
      </c>
      <c r="AI56" s="84">
        <f t="shared" si="107"/>
        <v>0.37235324686812399</v>
      </c>
      <c r="AJ56" s="214">
        <f t="shared" si="107"/>
        <v>0.55167257296345618</v>
      </c>
      <c r="AK56" s="119">
        <f t="shared" si="107"/>
        <v>0.39499330284975293</v>
      </c>
      <c r="AL56" s="214">
        <f t="shared" si="107"/>
        <v>0.59515726410384429</v>
      </c>
      <c r="AM56" s="84">
        <f t="shared" si="107"/>
        <v>0.5401543219746634</v>
      </c>
      <c r="AN56" s="86">
        <f t="shared" si="107"/>
        <v>0.35148758506618882</v>
      </c>
      <c r="AQ56" s="84">
        <f t="shared" ref="AQ56:AV56" si="108">+AQ55/AQ$63</f>
        <v>0.30401608284102771</v>
      </c>
      <c r="AR56" s="84">
        <f t="shared" si="108"/>
        <v>0.37667164436526879</v>
      </c>
      <c r="AS56" s="84">
        <f t="shared" si="108"/>
        <v>0.32179705596971064</v>
      </c>
      <c r="AT56" s="84">
        <f t="shared" si="108"/>
        <v>0.37235324686812399</v>
      </c>
      <c r="AU56" s="84">
        <f t="shared" si="108"/>
        <v>0.54015432197466351</v>
      </c>
      <c r="AV56" s="86">
        <f t="shared" si="108"/>
        <v>0.35148758506618882</v>
      </c>
      <c r="AW56" s="85"/>
      <c r="AX56" s="84">
        <f t="shared" si="95"/>
        <v>0.32227419128749979</v>
      </c>
      <c r="AY56" s="84">
        <f t="shared" si="96"/>
        <v>0.36024363082759125</v>
      </c>
      <c r="AZ56" s="84">
        <f t="shared" si="96"/>
        <v>0.36024363082759125</v>
      </c>
      <c r="BA56" s="84">
        <f t="shared" si="96"/>
        <v>0.36024363082759125</v>
      </c>
      <c r="BB56" s="84">
        <f t="shared" si="99"/>
        <v>0.55167257296345618</v>
      </c>
      <c r="BC56" s="86">
        <f t="shared" ref="BC56" si="109">+BC55/BC$63</f>
        <v>0.39495295692544308</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16858</v>
      </c>
      <c r="E58" s="160">
        <v>7087</v>
      </c>
      <c r="F58" s="160">
        <v>26276</v>
      </c>
      <c r="G58" s="160">
        <v>57182.187469999997</v>
      </c>
      <c r="H58" s="144">
        <v>18315</v>
      </c>
      <c r="I58" s="144">
        <v>32638</v>
      </c>
      <c r="J58" s="160">
        <v>15276</v>
      </c>
      <c r="K58" s="144">
        <v>17959</v>
      </c>
      <c r="L58" s="43">
        <f>+SUM(D58:K58)</f>
        <v>191591.18747</v>
      </c>
      <c r="M58" s="160">
        <v>804</v>
      </c>
      <c r="N58" s="160">
        <v>2699</v>
      </c>
      <c r="O58" s="160">
        <v>3805</v>
      </c>
      <c r="P58" s="160">
        <v>2507</v>
      </c>
      <c r="Q58" s="160">
        <v>7519</v>
      </c>
      <c r="R58" s="160">
        <v>2215</v>
      </c>
      <c r="S58" s="160">
        <v>1380.2639999999999</v>
      </c>
      <c r="T58" s="160">
        <v>4834.8</v>
      </c>
      <c r="U58" s="160">
        <v>2437</v>
      </c>
      <c r="V58" s="144">
        <v>835</v>
      </c>
      <c r="W58" s="144">
        <v>1379</v>
      </c>
      <c r="X58" s="144">
        <v>262</v>
      </c>
      <c r="Y58" s="160">
        <v>2966</v>
      </c>
      <c r="Z58" s="160">
        <v>8296</v>
      </c>
      <c r="AA58" s="160">
        <v>5155</v>
      </c>
      <c r="AB58" s="160">
        <v>2534</v>
      </c>
      <c r="AC58" s="160">
        <v>6081</v>
      </c>
      <c r="AD58" s="160">
        <v>3270</v>
      </c>
      <c r="AE58" s="160">
        <v>2014</v>
      </c>
      <c r="AF58" s="160">
        <v>2405</v>
      </c>
      <c r="AG58" s="43">
        <f>+SUM(M58:AF58)</f>
        <v>63398.063999999998</v>
      </c>
      <c r="AH58" s="43">
        <f t="shared" ref="AH58:AI60" si="110">AC58+AD58+Z58+T58+O58</f>
        <v>26286.799999999999</v>
      </c>
      <c r="AI58" s="43">
        <f t="shared" si="110"/>
        <v>15383</v>
      </c>
      <c r="AJ58" s="144">
        <v>9512</v>
      </c>
      <c r="AK58" s="144">
        <v>985</v>
      </c>
      <c r="AL58" s="160">
        <v>995</v>
      </c>
      <c r="AM58" s="43">
        <f>+SUM(AJ58:AL58)</f>
        <v>11492</v>
      </c>
      <c r="AN58" s="44">
        <f>+AM58+AG58+L58</f>
        <v>266481.25147000002</v>
      </c>
      <c r="AQ58" s="43">
        <f t="shared" ref="AQ58:AQ59" si="111">K58/AQ$5</f>
        <v>2244.875</v>
      </c>
      <c r="AR58" s="43">
        <f t="shared" ref="AR58:AT59" si="112">AG58/AR$5</f>
        <v>3169.9031999999997</v>
      </c>
      <c r="AS58" s="43">
        <f t="shared" si="112"/>
        <v>5257.36</v>
      </c>
      <c r="AT58" s="43">
        <f t="shared" si="112"/>
        <v>1025.5333333333333</v>
      </c>
      <c r="AU58" s="43">
        <f t="shared" ref="AU58:AV59" si="113">AM58/AU$5</f>
        <v>3830.6666666666665</v>
      </c>
      <c r="AV58" s="44">
        <f t="shared" si="113"/>
        <v>8596.169402258065</v>
      </c>
      <c r="AW58" s="122"/>
      <c r="AX58" s="43">
        <f>MEDIAN($D58:$K58)</f>
        <v>18137</v>
      </c>
      <c r="AY58" s="43">
        <f>MEDIAN($M58:$AF58)</f>
        <v>2520.5</v>
      </c>
      <c r="AZ58" s="43">
        <f t="shared" ref="AZ58:AZ60" si="114">MEDIAN($AC58,$AD58,$Z58,$T58,$O58,Q58,AF58)</f>
        <v>4834.8</v>
      </c>
      <c r="BA58" s="43">
        <f t="shared" ref="BA58:BA60" si="115">MEDIAN(M58,N58,P58,R58,S58,U58,V58,Y58,AA58,AB58,AE58,W58,X58)</f>
        <v>2215</v>
      </c>
      <c r="BB58" s="43">
        <f t="shared" ref="BB58:BB60" si="116">MEDIAN($AJ58:$AL58)</f>
        <v>995</v>
      </c>
      <c r="BC58" s="44">
        <f t="shared" ref="BC58:BC60" si="117">MEDIAN(D58:K58,M58:AF58,AJ58:AL58)</f>
        <v>3270</v>
      </c>
    </row>
    <row r="59" spans="1:55" s="204" customFormat="1">
      <c r="A59" s="199"/>
      <c r="B59" s="200"/>
      <c r="C59" s="201" t="s">
        <v>245</v>
      </c>
      <c r="D59" s="144">
        <v>100</v>
      </c>
      <c r="E59" s="160">
        <v>0</v>
      </c>
      <c r="F59" s="160">
        <v>0</v>
      </c>
      <c r="G59" s="160">
        <v>0</v>
      </c>
      <c r="H59" s="144">
        <v>0</v>
      </c>
      <c r="I59" s="144">
        <v>0</v>
      </c>
      <c r="J59" s="160">
        <v>0</v>
      </c>
      <c r="K59" s="144">
        <v>0</v>
      </c>
      <c r="L59" s="43">
        <f>+SUM(D59:K59)</f>
        <v>100</v>
      </c>
      <c r="M59" s="160">
        <v>33</v>
      </c>
      <c r="N59" s="160">
        <v>0</v>
      </c>
      <c r="O59" s="160">
        <v>0</v>
      </c>
      <c r="P59" s="160">
        <v>0</v>
      </c>
      <c r="Q59" s="160">
        <v>0</v>
      </c>
      <c r="R59" s="160">
        <v>0</v>
      </c>
      <c r="S59" s="160">
        <v>0</v>
      </c>
      <c r="T59" s="160">
        <v>0</v>
      </c>
      <c r="U59" s="160">
        <v>0</v>
      </c>
      <c r="V59" s="144">
        <v>0</v>
      </c>
      <c r="W59" s="144">
        <v>0</v>
      </c>
      <c r="X59" s="144">
        <v>0</v>
      </c>
      <c r="Y59" s="160">
        <v>1276</v>
      </c>
      <c r="Z59" s="160">
        <v>0</v>
      </c>
      <c r="AA59" s="160">
        <v>7</v>
      </c>
      <c r="AB59" s="160">
        <v>114</v>
      </c>
      <c r="AC59" s="160">
        <v>0</v>
      </c>
      <c r="AD59" s="160">
        <v>140</v>
      </c>
      <c r="AE59" s="160">
        <v>0</v>
      </c>
      <c r="AF59" s="160">
        <v>0</v>
      </c>
      <c r="AG59" s="43">
        <f>+SUM(M59:AF59)</f>
        <v>1570</v>
      </c>
      <c r="AH59" s="43">
        <f t="shared" si="110"/>
        <v>140</v>
      </c>
      <c r="AI59" s="43">
        <f t="shared" si="110"/>
        <v>147</v>
      </c>
      <c r="AJ59" s="144">
        <v>0</v>
      </c>
      <c r="AK59" s="144">
        <v>0</v>
      </c>
      <c r="AL59" s="160">
        <v>0</v>
      </c>
      <c r="AM59" s="43">
        <f>+SUM(AJ59:AL59)</f>
        <v>0</v>
      </c>
      <c r="AN59" s="44">
        <f>+AM59+AG59+L59</f>
        <v>1670</v>
      </c>
      <c r="AQ59" s="43">
        <f t="shared" si="111"/>
        <v>0</v>
      </c>
      <c r="AR59" s="43">
        <f t="shared" si="112"/>
        <v>78.5</v>
      </c>
      <c r="AS59" s="43">
        <f t="shared" si="112"/>
        <v>28</v>
      </c>
      <c r="AT59" s="43">
        <f t="shared" si="112"/>
        <v>9.8000000000000007</v>
      </c>
      <c r="AU59" s="43">
        <f t="shared" si="113"/>
        <v>0</v>
      </c>
      <c r="AV59" s="44">
        <f t="shared" si="113"/>
        <v>53.87096774193548</v>
      </c>
      <c r="AW59" s="122"/>
      <c r="AX59" s="43">
        <f>MEDIAN($D59:$K59)</f>
        <v>0</v>
      </c>
      <c r="AY59" s="43">
        <f>MEDIAN($M59:$AF59)</f>
        <v>0</v>
      </c>
      <c r="AZ59" s="43">
        <f t="shared" si="114"/>
        <v>0</v>
      </c>
      <c r="BA59" s="43">
        <f t="shared" si="115"/>
        <v>0</v>
      </c>
      <c r="BB59" s="43">
        <f t="shared" si="116"/>
        <v>0</v>
      </c>
      <c r="BC59" s="44">
        <f t="shared" si="117"/>
        <v>0</v>
      </c>
    </row>
    <row r="60" spans="1:55" s="204" customFormat="1">
      <c r="A60" s="199"/>
      <c r="B60" s="200"/>
      <c r="C60" s="210" t="s">
        <v>244</v>
      </c>
      <c r="D60" s="46">
        <f t="shared" ref="D60:V60" si="118">D59+D58</f>
        <v>16958</v>
      </c>
      <c r="E60" s="118">
        <f t="shared" si="118"/>
        <v>7087</v>
      </c>
      <c r="F60" s="118">
        <f t="shared" si="118"/>
        <v>26276</v>
      </c>
      <c r="G60" s="118">
        <f t="shared" si="118"/>
        <v>57182.187469999997</v>
      </c>
      <c r="H60" s="118">
        <f t="shared" si="118"/>
        <v>18315</v>
      </c>
      <c r="I60" s="118">
        <f t="shared" si="118"/>
        <v>32638</v>
      </c>
      <c r="J60" s="118">
        <f t="shared" si="118"/>
        <v>15276</v>
      </c>
      <c r="K60" s="88">
        <f t="shared" si="118"/>
        <v>17959</v>
      </c>
      <c r="L60" s="45">
        <f t="shared" si="118"/>
        <v>191691.18747</v>
      </c>
      <c r="M60" s="46">
        <f t="shared" si="118"/>
        <v>837</v>
      </c>
      <c r="N60" s="118">
        <f t="shared" si="118"/>
        <v>2699</v>
      </c>
      <c r="O60" s="118">
        <f t="shared" si="118"/>
        <v>3805</v>
      </c>
      <c r="P60" s="118">
        <f t="shared" si="118"/>
        <v>2507</v>
      </c>
      <c r="Q60" s="118">
        <f t="shared" si="118"/>
        <v>7519</v>
      </c>
      <c r="R60" s="118">
        <f t="shared" si="118"/>
        <v>2215</v>
      </c>
      <c r="S60" s="118">
        <f t="shared" si="118"/>
        <v>1380.2639999999999</v>
      </c>
      <c r="T60" s="118">
        <f t="shared" si="118"/>
        <v>4834.8</v>
      </c>
      <c r="U60" s="118">
        <f t="shared" si="118"/>
        <v>2437</v>
      </c>
      <c r="V60" s="118">
        <f t="shared" si="118"/>
        <v>835</v>
      </c>
      <c r="W60" s="118">
        <f t="shared" ref="W60:X60" si="119">W59+W58</f>
        <v>1379</v>
      </c>
      <c r="X60" s="118">
        <f t="shared" si="119"/>
        <v>262</v>
      </c>
      <c r="Y60" s="118">
        <f t="shared" ref="Y60:AF60" si="120">Y59+Y58</f>
        <v>4242</v>
      </c>
      <c r="Z60" s="118">
        <f t="shared" si="120"/>
        <v>8296</v>
      </c>
      <c r="AA60" s="118">
        <f t="shared" si="120"/>
        <v>5162</v>
      </c>
      <c r="AB60" s="118">
        <f t="shared" si="120"/>
        <v>2648</v>
      </c>
      <c r="AC60" s="118">
        <f t="shared" si="120"/>
        <v>6081</v>
      </c>
      <c r="AD60" s="118">
        <f t="shared" si="120"/>
        <v>3410</v>
      </c>
      <c r="AE60" s="118">
        <f t="shared" si="120"/>
        <v>2014</v>
      </c>
      <c r="AF60" s="88">
        <f t="shared" si="120"/>
        <v>2405</v>
      </c>
      <c r="AG60" s="45">
        <f>+SUM(M60:AF60)</f>
        <v>64968.063999999998</v>
      </c>
      <c r="AH60" s="45">
        <f t="shared" si="110"/>
        <v>26426.799999999999</v>
      </c>
      <c r="AI60" s="45">
        <f t="shared" si="110"/>
        <v>15530</v>
      </c>
      <c r="AJ60" s="46">
        <f>AJ59+AJ58</f>
        <v>9512</v>
      </c>
      <c r="AK60" s="118">
        <f>AK59+AK58</f>
        <v>985</v>
      </c>
      <c r="AL60" s="88">
        <f>AL59+AL58</f>
        <v>995</v>
      </c>
      <c r="AM60" s="45">
        <f>+SUM(AJ60:AL60)</f>
        <v>11492</v>
      </c>
      <c r="AN60" s="211">
        <f>+AM60+AG60+L60</f>
        <v>268151.25147000002</v>
      </c>
      <c r="AQ60" s="45">
        <f>K60/AQ$5</f>
        <v>2244.875</v>
      </c>
      <c r="AR60" s="45">
        <f>AG60/AR$5</f>
        <v>3248.4031999999997</v>
      </c>
      <c r="AS60" s="45">
        <f>AH60/AS$5</f>
        <v>5285.36</v>
      </c>
      <c r="AT60" s="45">
        <f>AI60/AT$5</f>
        <v>1035.3333333333333</v>
      </c>
      <c r="AU60" s="45">
        <f>AM60/AU$5</f>
        <v>3830.6666666666665</v>
      </c>
      <c r="AV60" s="211">
        <f>AN60/AV$5</f>
        <v>8650.0403700000006</v>
      </c>
      <c r="AW60" s="122"/>
      <c r="AX60" s="45">
        <f>MEDIAN($D60:$K60)</f>
        <v>18137</v>
      </c>
      <c r="AY60" s="45">
        <f>MEDIAN($M60:$AF60)</f>
        <v>2577.5</v>
      </c>
      <c r="AZ60" s="45">
        <f t="shared" si="114"/>
        <v>4834.8</v>
      </c>
      <c r="BA60" s="45">
        <f t="shared" si="115"/>
        <v>2215</v>
      </c>
      <c r="BB60" s="45">
        <f t="shared" si="116"/>
        <v>995</v>
      </c>
      <c r="BC60" s="211">
        <f t="shared" si="117"/>
        <v>3805</v>
      </c>
    </row>
    <row r="61" spans="1:55" s="229" customFormat="1" ht="12">
      <c r="A61" s="227"/>
      <c r="B61" s="228"/>
      <c r="C61" s="212" t="s">
        <v>243</v>
      </c>
      <c r="D61" s="87">
        <f t="shared" ref="D61:V61" si="121">+D60/D$63</f>
        <v>9.2617574291222679E-2</v>
      </c>
      <c r="E61" s="214">
        <f t="shared" si="121"/>
        <v>9.1966104774139967E-2</v>
      </c>
      <c r="F61" s="214">
        <f t="shared" si="121"/>
        <v>7.723646539408939E-2</v>
      </c>
      <c r="G61" s="214">
        <f t="shared" si="121"/>
        <v>0.1023472840120723</v>
      </c>
      <c r="H61" s="119">
        <f t="shared" si="121"/>
        <v>0.1044696943769465</v>
      </c>
      <c r="I61" s="119">
        <f t="shared" si="121"/>
        <v>9.5074689473561555E-2</v>
      </c>
      <c r="J61" s="214">
        <f t="shared" si="121"/>
        <v>8.7239085120356358E-2</v>
      </c>
      <c r="K61" s="119">
        <f t="shared" si="121"/>
        <v>9.2337513432360033E-2</v>
      </c>
      <c r="L61" s="84">
        <f t="shared" si="121"/>
        <v>9.3632705313548545E-2</v>
      </c>
      <c r="M61" s="214">
        <f t="shared" si="121"/>
        <v>4.3226772710840265E-2</v>
      </c>
      <c r="N61" s="215">
        <f t="shared" si="121"/>
        <v>0.1016113244484602</v>
      </c>
      <c r="O61" s="214">
        <f t="shared" si="121"/>
        <v>5.2557426412696659E-2</v>
      </c>
      <c r="P61" s="214">
        <f t="shared" si="121"/>
        <v>8.2285751797026296E-2</v>
      </c>
      <c r="Q61" s="214">
        <f t="shared" si="121"/>
        <v>8.7865473157734825E-2</v>
      </c>
      <c r="R61" s="214">
        <f t="shared" si="121"/>
        <v>0.10058123694487331</v>
      </c>
      <c r="S61" s="214">
        <f t="shared" si="121"/>
        <v>5.6580649101872015E-2</v>
      </c>
      <c r="T61" s="214">
        <f t="shared" si="121"/>
        <v>0.11475472092206324</v>
      </c>
      <c r="U61" s="214">
        <f t="shared" si="121"/>
        <v>7.5791503389935927E-2</v>
      </c>
      <c r="V61" s="119">
        <f t="shared" si="121"/>
        <v>4.6268077796863746E-2</v>
      </c>
      <c r="W61" s="119">
        <f t="shared" ref="W61:X61" si="122">+W60/W$63</f>
        <v>7.1284569656241928E-2</v>
      </c>
      <c r="X61" s="119">
        <f t="shared" si="122"/>
        <v>4.5211389128559105E-2</v>
      </c>
      <c r="Y61" s="214">
        <f t="shared" ref="Y61:AN61" si="123">+Y60/Y$63</f>
        <v>6.1231559802534717E-2</v>
      </c>
      <c r="Z61" s="215">
        <f t="shared" si="123"/>
        <v>7.3119568474677848E-2</v>
      </c>
      <c r="AA61" s="214">
        <f t="shared" si="123"/>
        <v>9.2298889623974104E-2</v>
      </c>
      <c r="AB61" s="214">
        <f t="shared" si="123"/>
        <v>0.10084161620777639</v>
      </c>
      <c r="AC61" s="214">
        <f t="shared" si="123"/>
        <v>9.6195523214426953E-2</v>
      </c>
      <c r="AD61" s="214">
        <f t="shared" si="123"/>
        <v>9.1787569648192513E-2</v>
      </c>
      <c r="AE61" s="215">
        <f t="shared" si="123"/>
        <v>7.9974586030258504E-2</v>
      </c>
      <c r="AF61" s="215">
        <f t="shared" si="123"/>
        <v>6.4244690797382126E-2</v>
      </c>
      <c r="AG61" s="84">
        <f t="shared" si="123"/>
        <v>7.863876632930232E-2</v>
      </c>
      <c r="AH61" s="84">
        <f t="shared" si="123"/>
        <v>8.0482992977670961E-2</v>
      </c>
      <c r="AI61" s="84">
        <f t="shared" si="123"/>
        <v>8.5857078095111727E-2</v>
      </c>
      <c r="AJ61" s="214">
        <f t="shared" si="123"/>
        <v>5.367582330767668E-2</v>
      </c>
      <c r="AK61" s="119">
        <f t="shared" si="123"/>
        <v>4.5494434437208443E-2</v>
      </c>
      <c r="AL61" s="214">
        <f t="shared" si="123"/>
        <v>4.9675486769845234E-2</v>
      </c>
      <c r="AM61" s="84">
        <f t="shared" si="123"/>
        <v>5.2500536791948577E-2</v>
      </c>
      <c r="AN61" s="86">
        <f t="shared" si="123"/>
        <v>8.6715271424901222E-2</v>
      </c>
      <c r="AQ61" s="84">
        <f t="shared" ref="AQ61:AV61" si="124">+AQ60/AQ$63</f>
        <v>9.2337513432360033E-2</v>
      </c>
      <c r="AR61" s="84">
        <f t="shared" si="124"/>
        <v>7.8638766329302306E-2</v>
      </c>
      <c r="AS61" s="84">
        <f t="shared" si="124"/>
        <v>8.0482992977670961E-2</v>
      </c>
      <c r="AT61" s="84">
        <f t="shared" si="124"/>
        <v>8.5857078095111727E-2</v>
      </c>
      <c r="AU61" s="84">
        <f t="shared" si="124"/>
        <v>5.2500536791948577E-2</v>
      </c>
      <c r="AV61" s="86">
        <f t="shared" si="124"/>
        <v>8.6715271424901222E-2</v>
      </c>
      <c r="AW61" s="85"/>
      <c r="AX61" s="84">
        <f>MEDIAN($D61:$K61)</f>
        <v>9.2477543861791356E-2</v>
      </c>
      <c r="AY61" s="84">
        <f>MEDIAN($M61:$AF61)</f>
        <v>7.7883044710097216E-2</v>
      </c>
      <c r="AZ61" s="84">
        <f t="shared" ref="AZ61:BA61" si="125">MEDIAN($M61:$AF61)</f>
        <v>7.7883044710097216E-2</v>
      </c>
      <c r="BA61" s="84">
        <f t="shared" si="125"/>
        <v>7.7883044710097216E-2</v>
      </c>
      <c r="BB61" s="84">
        <f>MEDIAN($AJ61:$AL61)</f>
        <v>4.9675486769845234E-2</v>
      </c>
      <c r="BC61" s="86">
        <f t="shared" ref="BC61" si="126">+BC60/BC$63</f>
        <v>9.0312259681569168E-2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7">D60+D55+D46</f>
        <v>183097</v>
      </c>
      <c r="E63" s="125">
        <f t="shared" si="127"/>
        <v>77061</v>
      </c>
      <c r="F63" s="125">
        <f t="shared" si="127"/>
        <v>340202</v>
      </c>
      <c r="G63" s="125">
        <f t="shared" si="127"/>
        <v>558707.42464700004</v>
      </c>
      <c r="H63" s="125">
        <f t="shared" si="127"/>
        <v>175314</v>
      </c>
      <c r="I63" s="125">
        <f t="shared" si="127"/>
        <v>343288</v>
      </c>
      <c r="J63" s="125">
        <f t="shared" si="127"/>
        <v>175105</v>
      </c>
      <c r="K63" s="80">
        <f t="shared" si="127"/>
        <v>194493</v>
      </c>
      <c r="L63" s="45">
        <f>+SUM(D63:K63)</f>
        <v>2047267.4246470002</v>
      </c>
      <c r="M63" s="81">
        <f t="shared" ref="M63:V63" si="128">M60+M55+M46</f>
        <v>19363</v>
      </c>
      <c r="N63" s="125">
        <f t="shared" si="128"/>
        <v>26562</v>
      </c>
      <c r="O63" s="125">
        <f t="shared" si="128"/>
        <v>72397</v>
      </c>
      <c r="P63" s="125">
        <f t="shared" si="128"/>
        <v>30467</v>
      </c>
      <c r="Q63" s="125">
        <f t="shared" si="128"/>
        <v>85574</v>
      </c>
      <c r="R63" s="125">
        <f t="shared" si="128"/>
        <v>22022</v>
      </c>
      <c r="S63" s="125">
        <f t="shared" si="128"/>
        <v>24394.629999999997</v>
      </c>
      <c r="T63" s="125">
        <f t="shared" si="128"/>
        <v>42131.600000000006</v>
      </c>
      <c r="U63" s="125">
        <f t="shared" si="128"/>
        <v>32154</v>
      </c>
      <c r="V63" s="125">
        <f t="shared" si="128"/>
        <v>18047</v>
      </c>
      <c r="W63" s="125">
        <f t="shared" ref="W63:X63" si="129">W60+W55+W46</f>
        <v>19345</v>
      </c>
      <c r="X63" s="125">
        <f t="shared" si="129"/>
        <v>5795</v>
      </c>
      <c r="Y63" s="125">
        <f t="shared" ref="Y63:AF63" si="130">Y60+Y55+Y46</f>
        <v>69278</v>
      </c>
      <c r="Z63" s="125">
        <f t="shared" si="130"/>
        <v>113458</v>
      </c>
      <c r="AA63" s="125">
        <f t="shared" si="130"/>
        <v>55927</v>
      </c>
      <c r="AB63" s="125">
        <f t="shared" si="130"/>
        <v>26259</v>
      </c>
      <c r="AC63" s="125">
        <f t="shared" si="130"/>
        <v>63215</v>
      </c>
      <c r="AD63" s="125">
        <f t="shared" si="130"/>
        <v>37151</v>
      </c>
      <c r="AE63" s="125">
        <f t="shared" si="130"/>
        <v>25183</v>
      </c>
      <c r="AF63" s="80">
        <f t="shared" si="130"/>
        <v>37435</v>
      </c>
      <c r="AG63" s="45">
        <f>+SUM(M63:AF63)</f>
        <v>826158.23</v>
      </c>
      <c r="AH63" s="45">
        <f>AC63+AD63+Z63+T63+O63</f>
        <v>328352.59999999998</v>
      </c>
      <c r="AI63" s="45">
        <f>AD63+AE63+AA63+U63+P63</f>
        <v>180882</v>
      </c>
      <c r="AJ63" s="81">
        <f>AJ60+AJ55+AJ46</f>
        <v>177212</v>
      </c>
      <c r="AK63" s="125">
        <f>AK60+AK55+AK46</f>
        <v>21651</v>
      </c>
      <c r="AL63" s="80">
        <f>AL60+AL55+AL46</f>
        <v>20030</v>
      </c>
      <c r="AM63" s="45">
        <f>+SUM(AJ63:AL63)</f>
        <v>218893</v>
      </c>
      <c r="AN63" s="211">
        <f>+AM63+AG63+L63</f>
        <v>3092318.6546470001</v>
      </c>
      <c r="AQ63" s="45">
        <f>K63/AQ$5</f>
        <v>24311.625</v>
      </c>
      <c r="AR63" s="45">
        <f>AG63/AR$5</f>
        <v>41307.911500000002</v>
      </c>
      <c r="AS63" s="45">
        <f>AH63/AS$5</f>
        <v>65670.51999999999</v>
      </c>
      <c r="AT63" s="45">
        <f>AI63/AT$5</f>
        <v>12058.8</v>
      </c>
      <c r="AU63" s="45">
        <f>AM63/AU$5</f>
        <v>72964.333333333328</v>
      </c>
      <c r="AV63" s="211">
        <f>AN63/AV$5</f>
        <v>99752.214666032261</v>
      </c>
      <c r="AW63" s="122"/>
      <c r="AX63" s="45">
        <f>MEDIAN($D63:$K63)</f>
        <v>188795</v>
      </c>
      <c r="AY63" s="45">
        <f>MEDIAN($M63:$AF63)</f>
        <v>31310.5</v>
      </c>
      <c r="AZ63" s="45">
        <f>MEDIAN($AC63,$AD63,$Z63,$T63,$O63,Q63,AF63)</f>
        <v>63215</v>
      </c>
      <c r="BA63" s="45">
        <f>MEDIAN(M63,N63,P63,R63,S63,U63,V63,Y63,AA63,AB63,AE63,W63,X63)</f>
        <v>25183</v>
      </c>
      <c r="BB63" s="45">
        <f t="shared" ref="BB63" si="131">MEDIAN($AJ63:$AL63)</f>
        <v>21651</v>
      </c>
      <c r="BC63" s="211">
        <f>MEDIAN(D63:K63,M63:AF63,AJ63:AL63)</f>
        <v>42131.600000000006</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2">D42-D63</f>
        <v>7104</v>
      </c>
      <c r="E65" s="125">
        <f t="shared" si="132"/>
        <v>5394</v>
      </c>
      <c r="F65" s="125">
        <f t="shared" si="132"/>
        <v>10881</v>
      </c>
      <c r="G65" s="125">
        <f t="shared" si="132"/>
        <v>19029.525664999965</v>
      </c>
      <c r="H65" s="125">
        <f t="shared" si="132"/>
        <v>8905</v>
      </c>
      <c r="I65" s="125">
        <f t="shared" si="132"/>
        <v>29038</v>
      </c>
      <c r="J65" s="125">
        <f t="shared" si="132"/>
        <v>1340</v>
      </c>
      <c r="K65" s="80">
        <f t="shared" si="132"/>
        <v>11306</v>
      </c>
      <c r="L65" s="45">
        <f>+SUM(D65:K65)</f>
        <v>92997.525664999965</v>
      </c>
      <c r="M65" s="81">
        <f t="shared" ref="M65:V65" si="133">M42-M63</f>
        <v>5099</v>
      </c>
      <c r="N65" s="125">
        <f t="shared" si="133"/>
        <v>1285</v>
      </c>
      <c r="O65" s="125">
        <f t="shared" si="133"/>
        <v>4056</v>
      </c>
      <c r="P65" s="125">
        <f t="shared" si="133"/>
        <v>3310</v>
      </c>
      <c r="Q65" s="125">
        <f t="shared" si="133"/>
        <v>3661</v>
      </c>
      <c r="R65" s="125">
        <f t="shared" si="133"/>
        <v>-253</v>
      </c>
      <c r="S65" s="125">
        <f t="shared" si="133"/>
        <v>1471.1760000000031</v>
      </c>
      <c r="T65" s="125">
        <f t="shared" si="133"/>
        <v>1155.3999999999942</v>
      </c>
      <c r="U65" s="125">
        <f t="shared" si="133"/>
        <v>3278</v>
      </c>
      <c r="V65" s="125">
        <f t="shared" si="133"/>
        <v>4164</v>
      </c>
      <c r="W65" s="125">
        <f t="shared" ref="W65:X65" si="134">W42-W63</f>
        <v>-4698</v>
      </c>
      <c r="X65" s="125">
        <f t="shared" si="134"/>
        <v>-290</v>
      </c>
      <c r="Y65" s="125">
        <f t="shared" ref="Y65:AF65" si="135">Y42-Y63</f>
        <v>4082</v>
      </c>
      <c r="Z65" s="125">
        <f t="shared" si="135"/>
        <v>-1563</v>
      </c>
      <c r="AA65" s="125">
        <f t="shared" si="135"/>
        <v>3284</v>
      </c>
      <c r="AB65" s="125">
        <f t="shared" si="135"/>
        <v>769</v>
      </c>
      <c r="AC65" s="125">
        <f t="shared" si="135"/>
        <v>1710</v>
      </c>
      <c r="AD65" s="125">
        <f t="shared" si="135"/>
        <v>2015</v>
      </c>
      <c r="AE65" s="125">
        <f t="shared" si="135"/>
        <v>-3351</v>
      </c>
      <c r="AF65" s="80">
        <f t="shared" si="135"/>
        <v>6548</v>
      </c>
      <c r="AG65" s="45">
        <f>+SUM(M65:AF65)</f>
        <v>35732.576000000001</v>
      </c>
      <c r="AH65" s="45">
        <f>AC65+AD65+Z65+T65+O65</f>
        <v>7373.3999999999942</v>
      </c>
      <c r="AI65" s="45">
        <f>AD65+AE65+AA65+U65+P65</f>
        <v>8536</v>
      </c>
      <c r="AJ65" s="81">
        <f>AJ42-AJ63</f>
        <v>-1010</v>
      </c>
      <c r="AK65" s="125">
        <f>AK42-AK63</f>
        <v>-1729</v>
      </c>
      <c r="AL65" s="80">
        <f>AL42-AL63</f>
        <v>520</v>
      </c>
      <c r="AM65" s="45">
        <f>+SUM(AJ65:AL65)</f>
        <v>-2219</v>
      </c>
      <c r="AN65" s="211">
        <f>+AM65+AG65+L65</f>
        <v>126511.10166499997</v>
      </c>
      <c r="AQ65" s="45">
        <f>K65/AQ$5</f>
        <v>1413.25</v>
      </c>
      <c r="AR65" s="45">
        <f>AG65/AR$5</f>
        <v>1786.6288</v>
      </c>
      <c r="AS65" s="45">
        <f>AH65/AS$5</f>
        <v>1474.6799999999989</v>
      </c>
      <c r="AT65" s="45">
        <f>AI65/AT$5</f>
        <v>569.06666666666672</v>
      </c>
      <c r="AU65" s="45">
        <f>AM65/AU$5</f>
        <v>-739.66666666666663</v>
      </c>
      <c r="AV65" s="211">
        <f>AN65/AV$5</f>
        <v>4081.0032795161278</v>
      </c>
      <c r="AW65" s="122"/>
      <c r="AX65" s="45">
        <f>MEDIAN($D65:$K65)</f>
        <v>9893</v>
      </c>
      <c r="AY65" s="45">
        <f>MEDIAN($M65:$AF65)</f>
        <v>1862.5</v>
      </c>
      <c r="AZ65" s="45">
        <f>MEDIAN($AC65,$AD65,$Z65,$T65,$O65,Q65,AF65)</f>
        <v>2015</v>
      </c>
      <c r="BA65" s="45">
        <f>MEDIAN(M65,N65,P65,R65,S65,U65,V65,Y65,AA65,AB65,AE65,W65,X65)</f>
        <v>1471.1760000000031</v>
      </c>
      <c r="BB65" s="45">
        <f t="shared" ref="BB65" si="136">MEDIAN($AJ65:$AL65)</f>
        <v>-1010</v>
      </c>
      <c r="BC65" s="211">
        <f>MEDIAN(D65:K65,M65:AF65,AJ65:AL65)</f>
        <v>3278</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0</v>
      </c>
      <c r="F67" s="160">
        <v>3881</v>
      </c>
      <c r="G67" s="160">
        <v>92298</v>
      </c>
      <c r="H67" s="144">
        <v>-2810</v>
      </c>
      <c r="I67" s="144">
        <v>0</v>
      </c>
      <c r="J67" s="160">
        <v>0</v>
      </c>
      <c r="K67" s="144">
        <v>0</v>
      </c>
      <c r="L67" s="43">
        <f>+SUM(D67:K67)</f>
        <v>93369</v>
      </c>
      <c r="M67" s="160">
        <v>0</v>
      </c>
      <c r="N67" s="160">
        <v>0</v>
      </c>
      <c r="O67" s="160">
        <v>-2524</v>
      </c>
      <c r="P67" s="160">
        <v>0</v>
      </c>
      <c r="Q67" s="160">
        <v>-285</v>
      </c>
      <c r="R67" s="160">
        <v>0</v>
      </c>
      <c r="S67" s="160">
        <v>-440</v>
      </c>
      <c r="T67" s="160">
        <v>-149.1</v>
      </c>
      <c r="U67" s="160">
        <v>0</v>
      </c>
      <c r="V67" s="144">
        <v>0</v>
      </c>
      <c r="W67" s="144">
        <v>0</v>
      </c>
      <c r="X67" s="144">
        <v>0</v>
      </c>
      <c r="Y67" s="160">
        <v>0</v>
      </c>
      <c r="Z67" s="160">
        <v>0</v>
      </c>
      <c r="AA67" s="160">
        <v>-1736</v>
      </c>
      <c r="AB67" s="160">
        <v>0</v>
      </c>
      <c r="AC67" s="160">
        <v>0</v>
      </c>
      <c r="AD67" s="160">
        <v>-628</v>
      </c>
      <c r="AE67" s="160">
        <v>681</v>
      </c>
      <c r="AF67" s="160">
        <v>0</v>
      </c>
      <c r="AG67" s="43">
        <f>+SUM(M67:AF67)</f>
        <v>-5081.1000000000004</v>
      </c>
      <c r="AH67" s="43">
        <f>AC67+AD67+Z67+T67+O67</f>
        <v>-3301.1</v>
      </c>
      <c r="AI67" s="43">
        <f>AD67+AE67+AA67+U67+P67</f>
        <v>-1683</v>
      </c>
      <c r="AJ67" s="144">
        <v>0</v>
      </c>
      <c r="AK67" s="144">
        <v>0</v>
      </c>
      <c r="AL67" s="160">
        <v>-234</v>
      </c>
      <c r="AM67" s="43">
        <f>+SUM(AJ67:AL67)</f>
        <v>-234</v>
      </c>
      <c r="AN67" s="44">
        <f>+AM67+AG67+L67</f>
        <v>88053.9</v>
      </c>
      <c r="AQ67" s="43">
        <f>K67/AQ$5</f>
        <v>0</v>
      </c>
      <c r="AR67" s="43">
        <f>AG67/AR$5</f>
        <v>-254.05500000000001</v>
      </c>
      <c r="AS67" s="43">
        <f>AH67/AS$5</f>
        <v>-660.22</v>
      </c>
      <c r="AT67" s="43">
        <f>AI67/AT$5</f>
        <v>-112.2</v>
      </c>
      <c r="AU67" s="43">
        <f>AM67/AU$5</f>
        <v>-78</v>
      </c>
      <c r="AV67" s="44">
        <f>AN67/AV$5</f>
        <v>2840.4483870967738</v>
      </c>
      <c r="AW67" s="122"/>
      <c r="AX67" s="43">
        <f>MEDIAN($D67:$K67)</f>
        <v>0</v>
      </c>
      <c r="AY67" s="43">
        <f>MEDIAN($M67:$AF67)</f>
        <v>0</v>
      </c>
      <c r="AZ67" s="43">
        <f>MEDIAN($AC67,$AD67,$Z67,$T67,$O67,Q67,AF67)</f>
        <v>-149.1</v>
      </c>
      <c r="BA67" s="43">
        <f>MEDIAN(M67,N67,P67,R67,S67,U67,V67,Y67,AA67,AB67,AE67,W67,X67)</f>
        <v>0</v>
      </c>
      <c r="BB67" s="43">
        <f t="shared" ref="BB67" si="137">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38">D65+D67</f>
        <v>7104</v>
      </c>
      <c r="E69" s="126">
        <f t="shared" si="138"/>
        <v>5394</v>
      </c>
      <c r="F69" s="126">
        <f t="shared" si="138"/>
        <v>14762</v>
      </c>
      <c r="G69" s="126">
        <f t="shared" si="138"/>
        <v>111327.52566499996</v>
      </c>
      <c r="H69" s="126">
        <f t="shared" si="138"/>
        <v>6095</v>
      </c>
      <c r="I69" s="126">
        <f t="shared" si="138"/>
        <v>29038</v>
      </c>
      <c r="J69" s="126">
        <f t="shared" si="138"/>
        <v>1340</v>
      </c>
      <c r="K69" s="78">
        <f t="shared" si="138"/>
        <v>11306</v>
      </c>
      <c r="L69" s="42">
        <f>+SUM(D69:K69)</f>
        <v>186366.52566499996</v>
      </c>
      <c r="M69" s="79">
        <f t="shared" ref="M69:V69" si="139">M65+M67</f>
        <v>5099</v>
      </c>
      <c r="N69" s="126">
        <f t="shared" si="139"/>
        <v>1285</v>
      </c>
      <c r="O69" s="126">
        <f t="shared" si="139"/>
        <v>1532</v>
      </c>
      <c r="P69" s="126">
        <f t="shared" si="139"/>
        <v>3310</v>
      </c>
      <c r="Q69" s="126">
        <f t="shared" si="139"/>
        <v>3376</v>
      </c>
      <c r="R69" s="126">
        <f t="shared" si="139"/>
        <v>-253</v>
      </c>
      <c r="S69" s="126">
        <f t="shared" si="139"/>
        <v>1031.1760000000031</v>
      </c>
      <c r="T69" s="126">
        <f t="shared" si="139"/>
        <v>1006.2999999999942</v>
      </c>
      <c r="U69" s="126">
        <f t="shared" si="139"/>
        <v>3278</v>
      </c>
      <c r="V69" s="126">
        <f t="shared" si="139"/>
        <v>4164</v>
      </c>
      <c r="W69" s="126">
        <f t="shared" ref="W69:X69" si="140">W65+W67</f>
        <v>-4698</v>
      </c>
      <c r="X69" s="126">
        <f t="shared" si="140"/>
        <v>-290</v>
      </c>
      <c r="Y69" s="126">
        <f t="shared" ref="Y69:AF69" si="141">Y65+Y67</f>
        <v>4082</v>
      </c>
      <c r="Z69" s="126">
        <f t="shared" si="141"/>
        <v>-1563</v>
      </c>
      <c r="AA69" s="126">
        <f t="shared" si="141"/>
        <v>1548</v>
      </c>
      <c r="AB69" s="126">
        <f t="shared" si="141"/>
        <v>769</v>
      </c>
      <c r="AC69" s="126">
        <f t="shared" si="141"/>
        <v>1710</v>
      </c>
      <c r="AD69" s="126">
        <f t="shared" si="141"/>
        <v>1387</v>
      </c>
      <c r="AE69" s="126">
        <f t="shared" si="141"/>
        <v>-2670</v>
      </c>
      <c r="AF69" s="78">
        <f t="shared" si="141"/>
        <v>6548</v>
      </c>
      <c r="AG69" s="42">
        <f>+SUM(M69:AF69)</f>
        <v>30651.475999999999</v>
      </c>
      <c r="AH69" s="42">
        <f>AC69+AD69+Z69+T69+O69</f>
        <v>4072.2999999999943</v>
      </c>
      <c r="AI69" s="42">
        <f>AD69+AE69+AA69+U69+P69</f>
        <v>6853</v>
      </c>
      <c r="AJ69" s="79">
        <f>AJ65+AJ67</f>
        <v>-1010</v>
      </c>
      <c r="AK69" s="126">
        <f>AK65+AK67</f>
        <v>-1729</v>
      </c>
      <c r="AL69" s="78">
        <f>AL65+AL67</f>
        <v>286</v>
      </c>
      <c r="AM69" s="42">
        <f>+SUM(AJ69:AL69)</f>
        <v>-2453</v>
      </c>
      <c r="AN69" s="230">
        <f>+AM69+AG69+L69</f>
        <v>214565.00166499996</v>
      </c>
      <c r="AQ69" s="42">
        <f>K69/AQ$5</f>
        <v>1413.25</v>
      </c>
      <c r="AR69" s="42">
        <f>AG69/AR$5</f>
        <v>1532.5737999999999</v>
      </c>
      <c r="AS69" s="42">
        <f>AH69/AS$5</f>
        <v>814.4599999999989</v>
      </c>
      <c r="AT69" s="42">
        <f>AI69/AT$5</f>
        <v>456.86666666666667</v>
      </c>
      <c r="AU69" s="42">
        <f>AM69/AU$5</f>
        <v>-817.66666666666663</v>
      </c>
      <c r="AV69" s="230">
        <f>AN69/AV$5</f>
        <v>6921.451666612902</v>
      </c>
      <c r="AW69" s="122"/>
      <c r="AX69" s="42">
        <f>MEDIAN($D69:$K69)</f>
        <v>9205</v>
      </c>
      <c r="AY69" s="42">
        <f>MEDIAN($M69:$AF69)</f>
        <v>1459.5</v>
      </c>
      <c r="AZ69" s="42">
        <f>MEDIAN($AC69,$AD69,$Z69,$T69,$O69,Q69,AF69)</f>
        <v>1532</v>
      </c>
      <c r="BA69" s="42">
        <f>MEDIAN(M69,N69,P69,R69,S69,U69,V69,Y69,AA69,AB69,AE69,W69,X69)</f>
        <v>1285</v>
      </c>
      <c r="BB69" s="42">
        <f t="shared" ref="BB69" si="142">MEDIAN($AJ69:$AL69)</f>
        <v>-1010</v>
      </c>
      <c r="BC69" s="230">
        <f>MEDIAN(D69:K69,M69:AF69,AJ69:AL69)</f>
        <v>1548</v>
      </c>
    </row>
    <row r="70" spans="1:55" s="204" customFormat="1" ht="15" thickTop="1">
      <c r="A70" s="199"/>
      <c r="B70" s="231"/>
      <c r="C70" s="232" t="s">
        <v>238</v>
      </c>
      <c r="D70" s="77">
        <f t="shared" ref="D70:V70" si="143">+D65/D42</f>
        <v>3.7349961356670049E-2</v>
      </c>
      <c r="E70" s="233">
        <f t="shared" si="143"/>
        <v>6.5417500454793526E-2</v>
      </c>
      <c r="F70" s="233">
        <f t="shared" si="143"/>
        <v>3.0992671248679087E-2</v>
      </c>
      <c r="G70" s="233">
        <f t="shared" si="143"/>
        <v>3.293804499560448E-2</v>
      </c>
      <c r="H70" s="127">
        <f t="shared" si="143"/>
        <v>4.8339204968000045E-2</v>
      </c>
      <c r="I70" s="127">
        <f t="shared" si="143"/>
        <v>7.7990793014723656E-2</v>
      </c>
      <c r="J70" s="233">
        <f t="shared" si="143"/>
        <v>7.5944345263396522E-3</v>
      </c>
      <c r="K70" s="127">
        <f t="shared" si="143"/>
        <v>5.4937098819722155E-2</v>
      </c>
      <c r="L70" s="75">
        <f t="shared" si="143"/>
        <v>4.3451408037796041E-2</v>
      </c>
      <c r="M70" s="233">
        <f t="shared" si="143"/>
        <v>0.20844575259586298</v>
      </c>
      <c r="N70" s="127">
        <f t="shared" si="143"/>
        <v>4.6145006643444536E-2</v>
      </c>
      <c r="O70" s="233">
        <f t="shared" si="143"/>
        <v>5.3052202006461484E-2</v>
      </c>
      <c r="P70" s="233">
        <f t="shared" si="143"/>
        <v>9.7995677532048436E-2</v>
      </c>
      <c r="Q70" s="233">
        <f t="shared" si="143"/>
        <v>4.1026503053734523E-2</v>
      </c>
      <c r="R70" s="233">
        <f t="shared" si="143"/>
        <v>-1.1622031328954016E-2</v>
      </c>
      <c r="S70" s="233">
        <f t="shared" si="143"/>
        <v>5.6877253312732766E-2</v>
      </c>
      <c r="T70" s="233">
        <f t="shared" si="143"/>
        <v>2.6691616420634237E-2</v>
      </c>
      <c r="U70" s="233">
        <f t="shared" si="143"/>
        <v>9.2515240460600584E-2</v>
      </c>
      <c r="V70" s="127">
        <f t="shared" si="143"/>
        <v>0.18747467471072893</v>
      </c>
      <c r="W70" s="127">
        <f t="shared" ref="W70:X70" si="144">+W65/W42</f>
        <v>-0.32074827609749434</v>
      </c>
      <c r="X70" s="127">
        <f t="shared" si="144"/>
        <v>-5.267938237965486E-2</v>
      </c>
      <c r="Y70" s="233">
        <f t="shared" ref="Y70:AG70" si="145">+Y65/Y42</f>
        <v>5.5643402399127587E-2</v>
      </c>
      <c r="Z70" s="127">
        <f t="shared" si="145"/>
        <v>-1.3968452567138835E-2</v>
      </c>
      <c r="AA70" s="233">
        <f t="shared" si="145"/>
        <v>5.5462667409771835E-2</v>
      </c>
      <c r="AB70" s="233">
        <f t="shared" si="145"/>
        <v>2.8451975728873761E-2</v>
      </c>
      <c r="AC70" s="233">
        <f t="shared" si="145"/>
        <v>2.6338082402772429E-2</v>
      </c>
      <c r="AD70" s="233">
        <f t="shared" si="145"/>
        <v>5.1447684215901547E-2</v>
      </c>
      <c r="AE70" s="127">
        <f t="shared" si="145"/>
        <v>-0.15349028948332721</v>
      </c>
      <c r="AF70" s="127">
        <f t="shared" si="145"/>
        <v>0.14887570197576336</v>
      </c>
      <c r="AG70" s="75">
        <f t="shared" si="145"/>
        <v>4.1458356152832658E-2</v>
      </c>
      <c r="AH70" s="75">
        <f>AH65/AH42</f>
        <v>2.1962552796030078E-2</v>
      </c>
      <c r="AI70" s="75">
        <f>AI65/AI42</f>
        <v>4.5064355024337706E-2</v>
      </c>
      <c r="AJ70" s="233">
        <f>+AJ65/AJ42</f>
        <v>-5.7320575248862105E-3</v>
      </c>
      <c r="AK70" s="127">
        <f>+AK65/AK42</f>
        <v>-8.6788475052705552E-2</v>
      </c>
      <c r="AL70" s="233">
        <f>+AL65/AL42</f>
        <v>2.5304136253041364E-2</v>
      </c>
      <c r="AM70" s="75">
        <f>+AM65/AM42</f>
        <v>-1.0241191836583993E-2</v>
      </c>
      <c r="AN70" s="76">
        <f>+AN65/AN42</f>
        <v>3.9303446048029295E-2</v>
      </c>
      <c r="AQ70" s="75">
        <f>AQ65/AQ42</f>
        <v>5.4937098819722155E-2</v>
      </c>
      <c r="AR70" s="75">
        <f>AR65/AR42</f>
        <v>4.1458356152832658E-2</v>
      </c>
      <c r="AS70" s="75">
        <f>AS65/AS42</f>
        <v>2.1962552796030082E-2</v>
      </c>
      <c r="AT70" s="75">
        <f>AT65/AT42</f>
        <v>4.5064355024337713E-2</v>
      </c>
      <c r="AU70" s="75">
        <f>AU65/AU42</f>
        <v>-1.0241191836583992E-2</v>
      </c>
      <c r="AV70" s="76">
        <f>+AV65/AV42</f>
        <v>3.9303446048029295E-2</v>
      </c>
      <c r="AW70" s="71"/>
      <c r="AX70" s="75">
        <f>MEDIAN($D70:$K70)</f>
        <v>4.2844583162335047E-2</v>
      </c>
      <c r="AY70" s="75">
        <f>MEDIAN($M70:$AF70)</f>
        <v>4.8796345429673038E-2</v>
      </c>
      <c r="AZ70" s="75">
        <f t="shared" ref="AZ70:BA71" si="146">MEDIAN($M70:$AF70)</f>
        <v>4.8796345429673038E-2</v>
      </c>
      <c r="BA70" s="75">
        <f t="shared" si="146"/>
        <v>4.8796345429673038E-2</v>
      </c>
      <c r="BB70" s="75">
        <f>MEDIAN($AJ70:$AL70)</f>
        <v>-5.7320575248862105E-3</v>
      </c>
      <c r="BC70" s="76">
        <f>+BC65/BC42</f>
        <v>7.4528795216333585E-2</v>
      </c>
    </row>
    <row r="71" spans="1:55" s="204" customFormat="1">
      <c r="A71" s="199"/>
      <c r="B71" s="200"/>
      <c r="C71" s="232" t="s">
        <v>237</v>
      </c>
      <c r="D71" s="74">
        <f t="shared" ref="D71:V71" si="147">+D69/D42</f>
        <v>3.7349961356670049E-2</v>
      </c>
      <c r="E71" s="234">
        <f t="shared" si="147"/>
        <v>6.5417500454793526E-2</v>
      </c>
      <c r="F71" s="234">
        <f t="shared" si="147"/>
        <v>4.2047037310265663E-2</v>
      </c>
      <c r="G71" s="234">
        <f t="shared" si="147"/>
        <v>0.19269587241196681</v>
      </c>
      <c r="H71" s="128">
        <f t="shared" si="147"/>
        <v>3.3085620918580604E-2</v>
      </c>
      <c r="I71" s="128">
        <f t="shared" si="147"/>
        <v>7.7990793014723656E-2</v>
      </c>
      <c r="J71" s="234">
        <f t="shared" si="147"/>
        <v>7.5944345263396522E-3</v>
      </c>
      <c r="K71" s="128">
        <f t="shared" si="147"/>
        <v>5.4937098819722155E-2</v>
      </c>
      <c r="L71" s="73">
        <f t="shared" si="147"/>
        <v>8.7076380724653818E-2</v>
      </c>
      <c r="M71" s="234">
        <f t="shared" si="147"/>
        <v>0.20844575259586298</v>
      </c>
      <c r="N71" s="235">
        <f t="shared" si="147"/>
        <v>4.6145006643444536E-2</v>
      </c>
      <c r="O71" s="234">
        <f t="shared" si="147"/>
        <v>2.0038454998495808E-2</v>
      </c>
      <c r="P71" s="234">
        <f t="shared" si="147"/>
        <v>9.7995677532048436E-2</v>
      </c>
      <c r="Q71" s="234">
        <f t="shared" si="147"/>
        <v>3.7832688967333446E-2</v>
      </c>
      <c r="R71" s="234">
        <f t="shared" si="147"/>
        <v>-1.1622031328954016E-2</v>
      </c>
      <c r="S71" s="234">
        <f t="shared" si="147"/>
        <v>3.9866378028196883E-2</v>
      </c>
      <c r="T71" s="234">
        <f t="shared" si="147"/>
        <v>2.3247164275648442E-2</v>
      </c>
      <c r="U71" s="234">
        <f t="shared" si="147"/>
        <v>9.2515240460600584E-2</v>
      </c>
      <c r="V71" s="128">
        <f t="shared" si="147"/>
        <v>0.18747467471072893</v>
      </c>
      <c r="W71" s="128">
        <f t="shared" ref="W71:X71" si="148">+W69/W42</f>
        <v>-0.32074827609749434</v>
      </c>
      <c r="X71" s="128">
        <f t="shared" si="148"/>
        <v>-5.267938237965486E-2</v>
      </c>
      <c r="Y71" s="234">
        <f t="shared" ref="Y71:AG71" si="149">+Y69/Y42</f>
        <v>5.5643402399127587E-2</v>
      </c>
      <c r="Z71" s="235">
        <f t="shared" si="149"/>
        <v>-1.3968452567138835E-2</v>
      </c>
      <c r="AA71" s="234">
        <f t="shared" si="149"/>
        <v>2.6143790849673203E-2</v>
      </c>
      <c r="AB71" s="234">
        <f t="shared" si="149"/>
        <v>2.8451975728873761E-2</v>
      </c>
      <c r="AC71" s="234">
        <f t="shared" si="149"/>
        <v>2.6338082402772429E-2</v>
      </c>
      <c r="AD71" s="234">
        <f t="shared" si="149"/>
        <v>3.5413368738191286E-2</v>
      </c>
      <c r="AE71" s="235">
        <f t="shared" si="149"/>
        <v>-0.12229754488823745</v>
      </c>
      <c r="AF71" s="235">
        <f t="shared" si="149"/>
        <v>0.14887570197576336</v>
      </c>
      <c r="AG71" s="70">
        <f t="shared" si="149"/>
        <v>3.5563061801589746E-2</v>
      </c>
      <c r="AH71" s="70">
        <f>AH69/AH42</f>
        <v>1.2129832065434295E-2</v>
      </c>
      <c r="AI71" s="70">
        <f>AI69/AI42</f>
        <v>3.617924378886906E-2</v>
      </c>
      <c r="AJ71" s="234">
        <f>+AJ69/AJ42</f>
        <v>-5.7320575248862105E-3</v>
      </c>
      <c r="AK71" s="128">
        <f>+AK69/AK42</f>
        <v>-8.6788475052705552E-2</v>
      </c>
      <c r="AL71" s="234">
        <f>+AL69/AL42</f>
        <v>1.3917274939172749E-2</v>
      </c>
      <c r="AM71" s="70">
        <f>+AM69/AM42</f>
        <v>-1.1321155283975004E-2</v>
      </c>
      <c r="AN71" s="72">
        <f>+AN69/AN42</f>
        <v>6.6659319662447619E-2</v>
      </c>
      <c r="AQ71" s="70">
        <f>AQ69/AQ42</f>
        <v>5.4937098819722155E-2</v>
      </c>
      <c r="AR71" s="70">
        <f>AR69/AR42</f>
        <v>3.5563061801589746E-2</v>
      </c>
      <c r="AS71" s="70">
        <f>AS69/AS42</f>
        <v>1.2129832065434297E-2</v>
      </c>
      <c r="AT71" s="70">
        <f>AT69/AT42</f>
        <v>3.617924378886906E-2</v>
      </c>
      <c r="AU71" s="70">
        <f>AU69/AU42</f>
        <v>-1.1321155283975003E-2</v>
      </c>
      <c r="AV71" s="72">
        <f>+AV69/AV42</f>
        <v>6.6659319662447619E-2</v>
      </c>
      <c r="AW71" s="71"/>
      <c r="AX71" s="70">
        <f>MEDIAN($D71:$K71)</f>
        <v>4.8492068064993912E-2</v>
      </c>
      <c r="AY71" s="70">
        <f>MEDIAN($M71:$AF71)</f>
        <v>3.1932672233532522E-2</v>
      </c>
      <c r="AZ71" s="70">
        <f t="shared" si="146"/>
        <v>3.1932672233532522E-2</v>
      </c>
      <c r="BA71" s="70">
        <f t="shared" si="146"/>
        <v>3.1932672233532522E-2</v>
      </c>
      <c r="BB71" s="70">
        <f>MEDIAN($AJ71:$AL71)</f>
        <v>-5.7320575248862105E-3</v>
      </c>
      <c r="BC71" s="72">
        <f>+BC69/BC42</f>
        <v>3.5195416410886027E-2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2004</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0">D81+D82+D113</f>
        <v>2222</v>
      </c>
      <c r="E77" s="130">
        <f t="shared" si="150"/>
        <v>17148</v>
      </c>
      <c r="F77" s="130">
        <f t="shared" si="150"/>
        <v>63870</v>
      </c>
      <c r="G77" s="130">
        <f t="shared" si="150"/>
        <v>66726.770990000005</v>
      </c>
      <c r="H77" s="130">
        <f t="shared" si="150"/>
        <v>13963</v>
      </c>
      <c r="I77" s="130">
        <f t="shared" si="150"/>
        <v>95253</v>
      </c>
      <c r="J77" s="130">
        <f t="shared" si="150"/>
        <v>21921</v>
      </c>
      <c r="K77" s="130">
        <f t="shared" si="150"/>
        <v>29556</v>
      </c>
      <c r="L77" s="130">
        <f t="shared" si="150"/>
        <v>310659.77098999999</v>
      </c>
      <c r="M77" s="130">
        <f t="shared" si="150"/>
        <v>14291</v>
      </c>
      <c r="N77" s="130">
        <f t="shared" si="150"/>
        <v>3789</v>
      </c>
      <c r="O77" s="130">
        <f t="shared" si="150"/>
        <v>12760</v>
      </c>
      <c r="P77" s="130">
        <f t="shared" si="150"/>
        <v>4491</v>
      </c>
      <c r="Q77" s="130">
        <f t="shared" si="150"/>
        <v>23716</v>
      </c>
      <c r="R77" s="130">
        <f t="shared" si="150"/>
        <v>8781</v>
      </c>
      <c r="S77" s="130">
        <f t="shared" si="150"/>
        <v>6015</v>
      </c>
      <c r="T77" s="130">
        <f t="shared" si="150"/>
        <v>191</v>
      </c>
      <c r="U77" s="130">
        <f t="shared" si="150"/>
        <v>13836</v>
      </c>
      <c r="V77" s="130">
        <f t="shared" si="150"/>
        <v>10825</v>
      </c>
      <c r="W77" s="130">
        <f t="shared" ref="W77:X77" si="151">W81+W82+W113</f>
        <v>16667</v>
      </c>
      <c r="X77" s="130">
        <f t="shared" si="151"/>
        <v>4709</v>
      </c>
      <c r="Y77" s="130">
        <f t="shared" ref="Y77:AN77" si="152">Y81+Y82+Y113</f>
        <v>15175</v>
      </c>
      <c r="Z77" s="130">
        <f t="shared" si="152"/>
        <v>395</v>
      </c>
      <c r="AA77" s="130">
        <f t="shared" si="152"/>
        <v>31379</v>
      </c>
      <c r="AB77" s="130">
        <f t="shared" si="152"/>
        <v>2048</v>
      </c>
      <c r="AC77" s="130">
        <f t="shared" si="152"/>
        <v>15662</v>
      </c>
      <c r="AD77" s="130">
        <f t="shared" si="152"/>
        <v>4254</v>
      </c>
      <c r="AE77" s="130">
        <f t="shared" si="152"/>
        <v>444</v>
      </c>
      <c r="AF77" s="130">
        <f t="shared" si="152"/>
        <v>10694.78</v>
      </c>
      <c r="AG77" s="130">
        <f t="shared" si="152"/>
        <v>200122.78</v>
      </c>
      <c r="AH77" s="130">
        <f t="shared" si="152"/>
        <v>33262</v>
      </c>
      <c r="AI77" s="130">
        <f t="shared" si="152"/>
        <v>54404</v>
      </c>
      <c r="AJ77" s="130">
        <f t="shared" si="152"/>
        <v>14630</v>
      </c>
      <c r="AK77" s="130">
        <f t="shared" si="152"/>
        <v>11011</v>
      </c>
      <c r="AL77" s="130">
        <f t="shared" si="152"/>
        <v>13352</v>
      </c>
      <c r="AM77" s="130">
        <f t="shared" si="152"/>
        <v>38993</v>
      </c>
      <c r="AN77" s="130">
        <f t="shared" si="152"/>
        <v>549775.55099000002</v>
      </c>
      <c r="AQ77" s="43">
        <f>K77/AQ$5</f>
        <v>3694.5</v>
      </c>
      <c r="AR77" s="43">
        <f t="shared" ref="AR77:AT78" si="153">AG77/AR$5</f>
        <v>10006.138999999999</v>
      </c>
      <c r="AS77" s="43">
        <f t="shared" si="153"/>
        <v>6652.4</v>
      </c>
      <c r="AT77" s="43">
        <f t="shared" si="153"/>
        <v>3626.9333333333334</v>
      </c>
      <c r="AU77" s="43">
        <f>AM77/AU$5</f>
        <v>12997.666666666666</v>
      </c>
      <c r="AV77" s="44">
        <f>AN77/AV$5</f>
        <v>17734.695193225805</v>
      </c>
      <c r="AW77" s="50"/>
      <c r="AX77" s="43">
        <f t="shared" ref="AX77:AX78" si="154">MEDIAN($D77:$K77)</f>
        <v>25738.5</v>
      </c>
      <c r="AY77" s="43">
        <f t="shared" ref="AY77:AY78" si="155">MEDIAN($M77:$AF77)</f>
        <v>9737.89</v>
      </c>
      <c r="AZ77" s="43">
        <f t="shared" ref="AZ77:AZ78" si="156">MEDIAN($AC77,$AD77,$Z77,$T77,$O77,Q77,AF77)</f>
        <v>10694.78</v>
      </c>
      <c r="BA77" s="43">
        <f t="shared" ref="BA77:BA78" si="157">MEDIAN(M77,N77,P77,R77,S77,U77,V77,Y77,AA77,AB77,AE77,W77,X77)</f>
        <v>8781</v>
      </c>
      <c r="BB77" s="43">
        <f t="shared" ref="BB77:BB78" si="158">MEDIAN($AJ77:$AL77)</f>
        <v>13352</v>
      </c>
      <c r="BC77" s="44">
        <f t="shared" ref="BC77:BC78" si="159">MEDIAN(D77:K77,M77:AF77,AJ77:AL77)</f>
        <v>13352</v>
      </c>
    </row>
    <row r="78" spans="1:55" s="204" customFormat="1">
      <c r="A78" s="199"/>
      <c r="B78" s="200"/>
      <c r="C78" s="201" t="s">
        <v>234</v>
      </c>
      <c r="D78" s="131">
        <f t="shared" ref="D78:V78" si="160">D88+D119</f>
        <v>11458</v>
      </c>
      <c r="E78" s="131">
        <f t="shared" si="160"/>
        <v>31324</v>
      </c>
      <c r="F78" s="131">
        <f t="shared" si="160"/>
        <v>108870</v>
      </c>
      <c r="G78" s="131">
        <f t="shared" si="160"/>
        <v>127234.19660000001</v>
      </c>
      <c r="H78" s="131">
        <f t="shared" si="160"/>
        <v>27625</v>
      </c>
      <c r="I78" s="131">
        <f t="shared" si="160"/>
        <v>119984</v>
      </c>
      <c r="J78" s="131">
        <f t="shared" si="160"/>
        <v>32198</v>
      </c>
      <c r="K78" s="131">
        <f t="shared" si="160"/>
        <v>59416</v>
      </c>
      <c r="L78" s="68">
        <f t="shared" si="160"/>
        <v>518109.19660000002</v>
      </c>
      <c r="M78" s="131">
        <f t="shared" si="160"/>
        <v>15197</v>
      </c>
      <c r="N78" s="131">
        <f t="shared" si="160"/>
        <v>4610</v>
      </c>
      <c r="O78" s="131">
        <f t="shared" si="160"/>
        <v>15160</v>
      </c>
      <c r="P78" s="131">
        <f t="shared" si="160"/>
        <v>5843</v>
      </c>
      <c r="Q78" s="131">
        <f t="shared" si="160"/>
        <v>27121</v>
      </c>
      <c r="R78" s="131">
        <f t="shared" si="160"/>
        <v>10097</v>
      </c>
      <c r="S78" s="131">
        <f t="shared" si="160"/>
        <v>7349</v>
      </c>
      <c r="T78" s="131">
        <f t="shared" si="160"/>
        <v>4433.8</v>
      </c>
      <c r="U78" s="131">
        <f t="shared" si="160"/>
        <v>17162</v>
      </c>
      <c r="V78" s="131">
        <f t="shared" si="160"/>
        <v>12406</v>
      </c>
      <c r="W78" s="131">
        <f t="shared" ref="W78:X78" si="161">W88+W119</f>
        <v>17265</v>
      </c>
      <c r="X78" s="131">
        <f t="shared" si="161"/>
        <v>5063</v>
      </c>
      <c r="Y78" s="131">
        <f t="shared" ref="Y78:AN78" si="162">Y88+Y119</f>
        <v>31865</v>
      </c>
      <c r="Z78" s="131">
        <f t="shared" si="162"/>
        <v>18255</v>
      </c>
      <c r="AA78" s="131">
        <f t="shared" si="162"/>
        <v>36724</v>
      </c>
      <c r="AB78" s="131">
        <f t="shared" si="162"/>
        <v>2769</v>
      </c>
      <c r="AC78" s="131">
        <f t="shared" si="162"/>
        <v>18209</v>
      </c>
      <c r="AD78" s="131">
        <f t="shared" si="162"/>
        <v>9553</v>
      </c>
      <c r="AE78" s="131">
        <f t="shared" si="162"/>
        <v>3246</v>
      </c>
      <c r="AF78" s="131">
        <f t="shared" si="162"/>
        <v>12171.486000000001</v>
      </c>
      <c r="AG78" s="68">
        <f t="shared" si="162"/>
        <v>274499.28600000002</v>
      </c>
      <c r="AH78" s="68">
        <f t="shared" si="162"/>
        <v>65610.8</v>
      </c>
      <c r="AI78" s="68">
        <f t="shared" si="162"/>
        <v>72528</v>
      </c>
      <c r="AJ78" s="131">
        <f t="shared" si="162"/>
        <v>44956</v>
      </c>
      <c r="AK78" s="131">
        <f t="shared" si="162"/>
        <v>13657</v>
      </c>
      <c r="AL78" s="131">
        <f t="shared" si="162"/>
        <v>19993</v>
      </c>
      <c r="AM78" s="68">
        <f t="shared" si="162"/>
        <v>78606</v>
      </c>
      <c r="AN78" s="69">
        <f t="shared" si="162"/>
        <v>871214.4826000001</v>
      </c>
      <c r="AQ78" s="43">
        <f>K78/AQ$5</f>
        <v>7427</v>
      </c>
      <c r="AR78" s="43">
        <f t="shared" si="153"/>
        <v>13724.964300000001</v>
      </c>
      <c r="AS78" s="43">
        <f t="shared" si="153"/>
        <v>13122.16</v>
      </c>
      <c r="AT78" s="43">
        <f t="shared" si="153"/>
        <v>4835.2</v>
      </c>
      <c r="AU78" s="43">
        <f>AM78/AU$5</f>
        <v>26202</v>
      </c>
      <c r="AV78" s="44">
        <f>AN78/AV$5</f>
        <v>28103.692987096776</v>
      </c>
      <c r="AW78" s="131"/>
      <c r="AX78" s="43">
        <f t="shared" si="154"/>
        <v>45807</v>
      </c>
      <c r="AY78" s="43">
        <f t="shared" si="155"/>
        <v>12288.743</v>
      </c>
      <c r="AZ78" s="43">
        <f t="shared" si="156"/>
        <v>15160</v>
      </c>
      <c r="BA78" s="43">
        <f t="shared" si="157"/>
        <v>10097</v>
      </c>
      <c r="BB78" s="43">
        <f t="shared" si="158"/>
        <v>19993</v>
      </c>
      <c r="BC78" s="44">
        <f t="shared" si="159"/>
        <v>17162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2222</v>
      </c>
      <c r="E81" s="246">
        <v>1549</v>
      </c>
      <c r="F81" s="247">
        <v>2433</v>
      </c>
      <c r="G81" s="247">
        <v>4872.7629900000002</v>
      </c>
      <c r="H81" s="144">
        <v>2963</v>
      </c>
      <c r="I81" s="144">
        <v>1250</v>
      </c>
      <c r="J81" s="247">
        <v>953</v>
      </c>
      <c r="K81" s="144">
        <v>2301</v>
      </c>
      <c r="L81" s="43">
        <f t="shared" ref="L81:L88" si="163">+SUM(D81:K81)</f>
        <v>18543.762989999999</v>
      </c>
      <c r="M81" s="246">
        <v>398</v>
      </c>
      <c r="N81" s="160">
        <v>3775</v>
      </c>
      <c r="O81" s="247">
        <v>2203</v>
      </c>
      <c r="P81" s="246">
        <v>231</v>
      </c>
      <c r="Q81" s="247">
        <v>1145</v>
      </c>
      <c r="R81" s="247">
        <v>672</v>
      </c>
      <c r="S81" s="247">
        <v>265</v>
      </c>
      <c r="T81" s="246">
        <v>167</v>
      </c>
      <c r="U81" s="247">
        <v>1920</v>
      </c>
      <c r="V81" s="248">
        <v>750</v>
      </c>
      <c r="W81" s="248">
        <v>167</v>
      </c>
      <c r="X81" s="248">
        <v>44</v>
      </c>
      <c r="Y81" s="247">
        <v>207</v>
      </c>
      <c r="Z81" s="160">
        <v>395</v>
      </c>
      <c r="AA81" s="249">
        <v>31379</v>
      </c>
      <c r="AB81" s="247">
        <v>1174</v>
      </c>
      <c r="AC81" s="247">
        <v>0</v>
      </c>
      <c r="AD81" s="246">
        <v>254</v>
      </c>
      <c r="AE81" s="246">
        <v>444</v>
      </c>
      <c r="AF81" s="246">
        <v>1694.78</v>
      </c>
      <c r="AG81" s="43">
        <f t="shared" ref="AG81:AG88" si="164">+SUM(M81:AF81)</f>
        <v>47284.78</v>
      </c>
      <c r="AH81" s="43">
        <f t="shared" ref="AH81:AI88" si="165">AC81+AD81+Z81+T81+O81</f>
        <v>3019</v>
      </c>
      <c r="AI81" s="43">
        <f t="shared" si="165"/>
        <v>34228</v>
      </c>
      <c r="AJ81" s="144">
        <v>14630</v>
      </c>
      <c r="AK81" s="248">
        <v>1831</v>
      </c>
      <c r="AL81" s="247">
        <v>80</v>
      </c>
      <c r="AM81" s="43">
        <f t="shared" ref="AM81:AM88" si="166">+SUM(AJ81:AL81)</f>
        <v>16541</v>
      </c>
      <c r="AN81" s="44">
        <f t="shared" ref="AN81:AN88" si="167">+AM81+AG81+L81</f>
        <v>82369.542990000002</v>
      </c>
      <c r="AQ81" s="43">
        <f t="shared" ref="AQ81:AQ87" si="168">K81/AQ$5</f>
        <v>287.625</v>
      </c>
      <c r="AR81" s="43">
        <f t="shared" ref="AR81:AT87" si="169">AG81/AR$5</f>
        <v>2364.239</v>
      </c>
      <c r="AS81" s="43">
        <f t="shared" si="169"/>
        <v>603.79999999999995</v>
      </c>
      <c r="AT81" s="43">
        <f t="shared" si="169"/>
        <v>2281.8666666666668</v>
      </c>
      <c r="AU81" s="43">
        <f t="shared" ref="AU81:AV87" si="170">AM81/AU$5</f>
        <v>5513.666666666667</v>
      </c>
      <c r="AV81" s="44">
        <f t="shared" si="170"/>
        <v>2657.0820319354839</v>
      </c>
      <c r="AW81" s="122"/>
      <c r="AX81" s="43">
        <f t="shared" ref="AX81:AX88" si="171">MEDIAN($D81:$K81)</f>
        <v>2261.5</v>
      </c>
      <c r="AY81" s="43">
        <f t="shared" ref="AY81:AY88" si="172">MEDIAN($M81:$AF81)</f>
        <v>421</v>
      </c>
      <c r="AZ81" s="43">
        <f t="shared" ref="AZ81:AZ88" si="173">MEDIAN($AC81,$AD81,$Z81,$T81,$O81,Q81,AF81)</f>
        <v>395</v>
      </c>
      <c r="BA81" s="43">
        <f t="shared" ref="BA81:BA88" si="174">MEDIAN(M81,N81,P81,R81,S81,U81,V81,Y81,AA81,AB81,AE81,W81,X81)</f>
        <v>444</v>
      </c>
      <c r="BB81" s="43">
        <f t="shared" ref="BB81:BB88" si="175">MEDIAN($AJ81:$AL81)</f>
        <v>1831</v>
      </c>
      <c r="BC81" s="44">
        <f t="shared" ref="BC81:BC88" si="176">MEDIAN(D81:K81,M81:AF81,AJ81:AL81)</f>
        <v>1145</v>
      </c>
    </row>
    <row r="82" spans="1:55" s="204" customFormat="1">
      <c r="A82" s="199"/>
      <c r="B82" s="200" t="s">
        <v>231</v>
      </c>
      <c r="C82" s="201"/>
      <c r="D82" s="144">
        <v>0</v>
      </c>
      <c r="E82" s="160">
        <v>13183</v>
      </c>
      <c r="F82" s="160">
        <v>53687</v>
      </c>
      <c r="G82" s="160">
        <v>61704.008000000002</v>
      </c>
      <c r="H82" s="144">
        <v>11000</v>
      </c>
      <c r="I82" s="144">
        <v>41139</v>
      </c>
      <c r="J82" s="160">
        <v>19456</v>
      </c>
      <c r="K82" s="144">
        <v>27255</v>
      </c>
      <c r="L82" s="43">
        <f t="shared" si="163"/>
        <v>227424.008</v>
      </c>
      <c r="M82" s="160">
        <v>13893</v>
      </c>
      <c r="N82" s="160">
        <v>0</v>
      </c>
      <c r="O82" s="160">
        <v>10415</v>
      </c>
      <c r="P82" s="160">
        <v>4260</v>
      </c>
      <c r="Q82" s="160">
        <v>22571</v>
      </c>
      <c r="R82" s="160">
        <v>8109</v>
      </c>
      <c r="S82" s="160">
        <v>5750</v>
      </c>
      <c r="T82" s="160">
        <v>0</v>
      </c>
      <c r="U82" s="160">
        <v>11916</v>
      </c>
      <c r="V82" s="144">
        <v>10075</v>
      </c>
      <c r="W82" s="144">
        <v>16500</v>
      </c>
      <c r="X82" s="144">
        <v>4665</v>
      </c>
      <c r="Y82" s="160">
        <v>14968</v>
      </c>
      <c r="Z82" s="160">
        <v>0</v>
      </c>
      <c r="AA82" s="250">
        <v>0</v>
      </c>
      <c r="AB82" s="160">
        <v>874</v>
      </c>
      <c r="AC82" s="160">
        <v>15624</v>
      </c>
      <c r="AD82" s="160">
        <v>4000</v>
      </c>
      <c r="AE82" s="160">
        <v>0</v>
      </c>
      <c r="AF82" s="160">
        <v>9000</v>
      </c>
      <c r="AG82" s="43">
        <f t="shared" si="164"/>
        <v>152620</v>
      </c>
      <c r="AH82" s="43">
        <f t="shared" si="165"/>
        <v>30039</v>
      </c>
      <c r="AI82" s="43">
        <f t="shared" si="165"/>
        <v>20176</v>
      </c>
      <c r="AJ82" s="144">
        <v>0</v>
      </c>
      <c r="AK82" s="144">
        <v>9180</v>
      </c>
      <c r="AL82" s="160">
        <v>13272</v>
      </c>
      <c r="AM82" s="43">
        <f t="shared" si="166"/>
        <v>22452</v>
      </c>
      <c r="AN82" s="44">
        <f t="shared" si="167"/>
        <v>402496.00800000003</v>
      </c>
      <c r="AQ82" s="43">
        <f t="shared" si="168"/>
        <v>3406.875</v>
      </c>
      <c r="AR82" s="43">
        <f t="shared" si="169"/>
        <v>7631</v>
      </c>
      <c r="AS82" s="43">
        <f t="shared" si="169"/>
        <v>6007.8</v>
      </c>
      <c r="AT82" s="43">
        <f t="shared" si="169"/>
        <v>1345.0666666666666</v>
      </c>
      <c r="AU82" s="43">
        <f t="shared" si="170"/>
        <v>7484</v>
      </c>
      <c r="AV82" s="44">
        <f t="shared" si="170"/>
        <v>12983.742193548389</v>
      </c>
      <c r="AW82" s="122"/>
      <c r="AX82" s="43">
        <f t="shared" si="171"/>
        <v>23355.5</v>
      </c>
      <c r="AY82" s="43">
        <f t="shared" si="172"/>
        <v>6929.5</v>
      </c>
      <c r="AZ82" s="43">
        <f t="shared" si="173"/>
        <v>9000</v>
      </c>
      <c r="BA82" s="43">
        <f t="shared" si="174"/>
        <v>5750</v>
      </c>
      <c r="BB82" s="43">
        <f t="shared" si="175"/>
        <v>9180</v>
      </c>
      <c r="BC82" s="44">
        <f t="shared" si="176"/>
        <v>10075</v>
      </c>
    </row>
    <row r="83" spans="1:55" s="204" customFormat="1">
      <c r="A83" s="199"/>
      <c r="B83" s="200" t="s">
        <v>230</v>
      </c>
      <c r="C83" s="201"/>
      <c r="D83" s="144">
        <v>13</v>
      </c>
      <c r="E83" s="160">
        <v>4300</v>
      </c>
      <c r="F83" s="160">
        <v>0</v>
      </c>
      <c r="G83" s="160">
        <v>66.682000000000002</v>
      </c>
      <c r="H83" s="144">
        <v>0</v>
      </c>
      <c r="I83" s="144">
        <v>0</v>
      </c>
      <c r="J83" s="160">
        <v>298</v>
      </c>
      <c r="K83" s="144">
        <v>11436</v>
      </c>
      <c r="L83" s="43">
        <f t="shared" si="163"/>
        <v>16113.682000000001</v>
      </c>
      <c r="M83" s="160">
        <v>0</v>
      </c>
      <c r="N83" s="160">
        <v>0</v>
      </c>
      <c r="O83" s="160">
        <v>0</v>
      </c>
      <c r="P83" s="160">
        <v>331</v>
      </c>
      <c r="Q83" s="160">
        <v>0</v>
      </c>
      <c r="R83" s="160">
        <v>0</v>
      </c>
      <c r="S83" s="160">
        <v>0</v>
      </c>
      <c r="T83" s="160">
        <v>0</v>
      </c>
      <c r="U83" s="160">
        <v>0</v>
      </c>
      <c r="V83" s="144">
        <v>245</v>
      </c>
      <c r="W83" s="144">
        <v>0</v>
      </c>
      <c r="X83" s="144">
        <v>0</v>
      </c>
      <c r="Y83" s="160">
        <v>0</v>
      </c>
      <c r="Z83" s="160">
        <v>261</v>
      </c>
      <c r="AA83" s="250">
        <v>0</v>
      </c>
      <c r="AB83" s="160">
        <v>14</v>
      </c>
      <c r="AC83" s="160">
        <v>0</v>
      </c>
      <c r="AD83" s="160">
        <v>0</v>
      </c>
      <c r="AE83" s="160">
        <v>0</v>
      </c>
      <c r="AF83" s="160">
        <v>0</v>
      </c>
      <c r="AG83" s="43">
        <f t="shared" si="164"/>
        <v>851</v>
      </c>
      <c r="AH83" s="43">
        <f t="shared" si="165"/>
        <v>261</v>
      </c>
      <c r="AI83" s="43">
        <f t="shared" si="165"/>
        <v>331</v>
      </c>
      <c r="AJ83" s="144"/>
      <c r="AK83" s="144">
        <v>0</v>
      </c>
      <c r="AL83" s="160">
        <v>0</v>
      </c>
      <c r="AM83" s="43">
        <f t="shared" si="166"/>
        <v>0</v>
      </c>
      <c r="AN83" s="44">
        <f t="shared" si="167"/>
        <v>16964.682000000001</v>
      </c>
      <c r="AQ83" s="43">
        <f t="shared" si="168"/>
        <v>1429.5</v>
      </c>
      <c r="AR83" s="43">
        <f t="shared" si="169"/>
        <v>42.55</v>
      </c>
      <c r="AS83" s="43">
        <f t="shared" si="169"/>
        <v>52.2</v>
      </c>
      <c r="AT83" s="43">
        <f t="shared" si="169"/>
        <v>22.066666666666666</v>
      </c>
      <c r="AU83" s="43">
        <f t="shared" si="170"/>
        <v>0</v>
      </c>
      <c r="AV83" s="44">
        <f t="shared" si="170"/>
        <v>547.24780645161297</v>
      </c>
      <c r="AW83" s="122"/>
      <c r="AX83" s="43">
        <f t="shared" si="171"/>
        <v>39.841000000000001</v>
      </c>
      <c r="AY83" s="43">
        <f t="shared" si="172"/>
        <v>0</v>
      </c>
      <c r="AZ83" s="43">
        <f t="shared" si="173"/>
        <v>0</v>
      </c>
      <c r="BA83" s="43">
        <f t="shared" si="174"/>
        <v>0</v>
      </c>
      <c r="BB83" s="43">
        <f t="shared" si="175"/>
        <v>0</v>
      </c>
      <c r="BC83" s="44">
        <f t="shared" si="176"/>
        <v>0</v>
      </c>
    </row>
    <row r="84" spans="1:55" s="204" customFormat="1">
      <c r="A84" s="199"/>
      <c r="B84" s="200" t="s">
        <v>229</v>
      </c>
      <c r="C84" s="201"/>
      <c r="D84" s="144">
        <v>6742</v>
      </c>
      <c r="E84" s="160">
        <v>4374</v>
      </c>
      <c r="F84" s="160">
        <v>32205</v>
      </c>
      <c r="G84" s="160">
        <v>26727</v>
      </c>
      <c r="H84" s="144">
        <v>7278</v>
      </c>
      <c r="I84" s="144">
        <v>15121</v>
      </c>
      <c r="J84" s="160">
        <v>6312</v>
      </c>
      <c r="K84" s="144">
        <v>4290</v>
      </c>
      <c r="L84" s="43">
        <f t="shared" si="163"/>
        <v>103049</v>
      </c>
      <c r="M84" s="160">
        <v>579</v>
      </c>
      <c r="N84" s="160">
        <v>253</v>
      </c>
      <c r="O84" s="160">
        <v>1472</v>
      </c>
      <c r="P84" s="160">
        <v>701</v>
      </c>
      <c r="Q84" s="160">
        <v>3367</v>
      </c>
      <c r="R84" s="160">
        <v>1112</v>
      </c>
      <c r="S84" s="160">
        <v>787</v>
      </c>
      <c r="T84" s="160">
        <v>1168</v>
      </c>
      <c r="U84" s="160">
        <v>2630</v>
      </c>
      <c r="V84" s="144">
        <v>1333</v>
      </c>
      <c r="W84" s="144">
        <v>265</v>
      </c>
      <c r="X84" s="144">
        <v>243</v>
      </c>
      <c r="Y84" s="160">
        <v>10369</v>
      </c>
      <c r="Z84" s="160">
        <v>16448</v>
      </c>
      <c r="AA84" s="250">
        <v>5287</v>
      </c>
      <c r="AB84" s="160">
        <v>294</v>
      </c>
      <c r="AC84" s="160">
        <v>1661</v>
      </c>
      <c r="AD84" s="160">
        <v>4064</v>
      </c>
      <c r="AE84" s="160">
        <v>644</v>
      </c>
      <c r="AF84" s="160">
        <v>955.05799999999999</v>
      </c>
      <c r="AG84" s="43">
        <f t="shared" si="164"/>
        <v>53632.057999999997</v>
      </c>
      <c r="AH84" s="43">
        <f t="shared" si="165"/>
        <v>24813</v>
      </c>
      <c r="AI84" s="43">
        <f t="shared" si="165"/>
        <v>13326</v>
      </c>
      <c r="AJ84" s="144">
        <v>7526</v>
      </c>
      <c r="AK84" s="144">
        <v>2182</v>
      </c>
      <c r="AL84" s="160">
        <v>4911</v>
      </c>
      <c r="AM84" s="43">
        <f t="shared" si="166"/>
        <v>14619</v>
      </c>
      <c r="AN84" s="44">
        <f t="shared" si="167"/>
        <v>171300.05799999999</v>
      </c>
      <c r="AQ84" s="43">
        <f t="shared" si="168"/>
        <v>536.25</v>
      </c>
      <c r="AR84" s="43">
        <f t="shared" si="169"/>
        <v>2681.6028999999999</v>
      </c>
      <c r="AS84" s="43">
        <f t="shared" si="169"/>
        <v>4962.6000000000004</v>
      </c>
      <c r="AT84" s="43">
        <f t="shared" si="169"/>
        <v>888.4</v>
      </c>
      <c r="AU84" s="43">
        <f t="shared" si="170"/>
        <v>4873</v>
      </c>
      <c r="AV84" s="44">
        <f t="shared" si="170"/>
        <v>5525.8083225806449</v>
      </c>
      <c r="AW84" s="122"/>
      <c r="AX84" s="43">
        <f t="shared" si="171"/>
        <v>7010</v>
      </c>
      <c r="AY84" s="43">
        <f t="shared" si="172"/>
        <v>1140</v>
      </c>
      <c r="AZ84" s="43">
        <f t="shared" si="173"/>
        <v>1661</v>
      </c>
      <c r="BA84" s="43">
        <f t="shared" si="174"/>
        <v>701</v>
      </c>
      <c r="BB84" s="43">
        <f t="shared" si="175"/>
        <v>4911</v>
      </c>
      <c r="BC84" s="44">
        <f t="shared" si="176"/>
        <v>2630</v>
      </c>
    </row>
    <row r="85" spans="1:55" s="204" customFormat="1">
      <c r="A85" s="199"/>
      <c r="B85" s="200" t="s">
        <v>228</v>
      </c>
      <c r="C85" s="201"/>
      <c r="D85" s="144">
        <v>1766</v>
      </c>
      <c r="E85" s="160">
        <v>604</v>
      </c>
      <c r="F85" s="160">
        <v>6058</v>
      </c>
      <c r="G85" s="160">
        <v>9159.7515899999999</v>
      </c>
      <c r="H85" s="144">
        <v>4155</v>
      </c>
      <c r="I85" s="144">
        <v>5324</v>
      </c>
      <c r="J85" s="160">
        <v>2312</v>
      </c>
      <c r="K85" s="144">
        <v>5342</v>
      </c>
      <c r="L85" s="43">
        <f t="shared" si="163"/>
        <v>34720.75159</v>
      </c>
      <c r="M85" s="160">
        <v>2</v>
      </c>
      <c r="N85" s="160">
        <v>568</v>
      </c>
      <c r="O85" s="160">
        <v>372</v>
      </c>
      <c r="P85" s="160">
        <v>144</v>
      </c>
      <c r="Q85" s="160">
        <v>0</v>
      </c>
      <c r="R85" s="160">
        <v>147</v>
      </c>
      <c r="S85" s="160">
        <v>540</v>
      </c>
      <c r="T85" s="160">
        <v>251</v>
      </c>
      <c r="U85" s="160">
        <v>419</v>
      </c>
      <c r="V85" s="144">
        <v>0</v>
      </c>
      <c r="W85" s="144">
        <v>194</v>
      </c>
      <c r="X85" s="144">
        <v>2</v>
      </c>
      <c r="Y85" s="160">
        <v>1300</v>
      </c>
      <c r="Z85" s="160">
        <v>597</v>
      </c>
      <c r="AA85" s="250">
        <v>0</v>
      </c>
      <c r="AB85" s="160">
        <v>302</v>
      </c>
      <c r="AC85" s="160">
        <v>777</v>
      </c>
      <c r="AD85" s="160">
        <v>298</v>
      </c>
      <c r="AE85" s="160">
        <v>178</v>
      </c>
      <c r="AF85" s="160">
        <v>430</v>
      </c>
      <c r="AG85" s="43">
        <f t="shared" si="164"/>
        <v>6521</v>
      </c>
      <c r="AH85" s="43">
        <f t="shared" si="165"/>
        <v>2295</v>
      </c>
      <c r="AI85" s="43">
        <f t="shared" si="165"/>
        <v>1039</v>
      </c>
      <c r="AJ85" s="144">
        <v>5431</v>
      </c>
      <c r="AK85" s="144">
        <v>198</v>
      </c>
      <c r="AL85" s="160">
        <v>208</v>
      </c>
      <c r="AM85" s="43">
        <f t="shared" si="166"/>
        <v>5837</v>
      </c>
      <c r="AN85" s="44">
        <f t="shared" si="167"/>
        <v>47078.75159</v>
      </c>
      <c r="AQ85" s="43">
        <f t="shared" si="168"/>
        <v>667.75</v>
      </c>
      <c r="AR85" s="43">
        <f t="shared" si="169"/>
        <v>326.05</v>
      </c>
      <c r="AS85" s="43">
        <f t="shared" si="169"/>
        <v>459</v>
      </c>
      <c r="AT85" s="43">
        <f t="shared" si="169"/>
        <v>69.266666666666666</v>
      </c>
      <c r="AU85" s="43">
        <f t="shared" si="170"/>
        <v>1945.6666666666667</v>
      </c>
      <c r="AV85" s="44">
        <f t="shared" si="170"/>
        <v>1518.6694061290323</v>
      </c>
      <c r="AW85" s="122"/>
      <c r="AX85" s="43">
        <f t="shared" si="171"/>
        <v>4739.5</v>
      </c>
      <c r="AY85" s="43">
        <f t="shared" si="172"/>
        <v>274.5</v>
      </c>
      <c r="AZ85" s="43">
        <f t="shared" si="173"/>
        <v>372</v>
      </c>
      <c r="BA85" s="43">
        <f t="shared" si="174"/>
        <v>178</v>
      </c>
      <c r="BB85" s="43">
        <f t="shared" si="175"/>
        <v>208</v>
      </c>
      <c r="BC85" s="44">
        <f t="shared" si="176"/>
        <v>419</v>
      </c>
    </row>
    <row r="86" spans="1:55" s="204" customFormat="1">
      <c r="A86" s="199"/>
      <c r="B86" s="200" t="s">
        <v>227</v>
      </c>
      <c r="C86" s="201"/>
      <c r="D86" s="144">
        <v>88</v>
      </c>
      <c r="E86" s="160">
        <v>2888</v>
      </c>
      <c r="F86" s="160">
        <v>4491</v>
      </c>
      <c r="G86" s="160">
        <v>9153</v>
      </c>
      <c r="H86" s="144">
        <v>1756</v>
      </c>
      <c r="I86" s="144">
        <v>792</v>
      </c>
      <c r="J86" s="160">
        <v>1355</v>
      </c>
      <c r="K86" s="144">
        <v>980</v>
      </c>
      <c r="L86" s="43">
        <f t="shared" si="163"/>
        <v>21503</v>
      </c>
      <c r="M86" s="160">
        <v>29</v>
      </c>
      <c r="N86" s="160">
        <v>0</v>
      </c>
      <c r="O86" s="160">
        <v>556</v>
      </c>
      <c r="P86" s="160">
        <v>158</v>
      </c>
      <c r="Q86" s="160">
        <v>38</v>
      </c>
      <c r="R86" s="160">
        <v>0</v>
      </c>
      <c r="S86" s="160">
        <v>7</v>
      </c>
      <c r="T86" s="160">
        <v>165</v>
      </c>
      <c r="U86" s="160">
        <v>263</v>
      </c>
      <c r="V86" s="144">
        <v>0</v>
      </c>
      <c r="W86" s="144">
        <v>139</v>
      </c>
      <c r="X86" s="144">
        <v>11</v>
      </c>
      <c r="Y86" s="160">
        <v>1584</v>
      </c>
      <c r="Z86" s="160">
        <v>554</v>
      </c>
      <c r="AA86" s="250">
        <v>21</v>
      </c>
      <c r="AB86" s="160">
        <v>74</v>
      </c>
      <c r="AC86" s="160">
        <v>32</v>
      </c>
      <c r="AD86" s="160">
        <v>45</v>
      </c>
      <c r="AE86" s="160">
        <v>21</v>
      </c>
      <c r="AF86" s="160">
        <v>81.646000000000001</v>
      </c>
      <c r="AG86" s="43">
        <f t="shared" si="164"/>
        <v>3778.6460000000002</v>
      </c>
      <c r="AH86" s="43">
        <f t="shared" si="165"/>
        <v>1352</v>
      </c>
      <c r="AI86" s="43">
        <f t="shared" si="165"/>
        <v>508</v>
      </c>
      <c r="AJ86" s="144">
        <v>5876</v>
      </c>
      <c r="AK86" s="144">
        <v>266</v>
      </c>
      <c r="AL86" s="160">
        <v>29</v>
      </c>
      <c r="AM86" s="43">
        <f t="shared" si="166"/>
        <v>6171</v>
      </c>
      <c r="AN86" s="44">
        <f t="shared" si="167"/>
        <v>31452.646000000001</v>
      </c>
      <c r="AQ86" s="43">
        <f t="shared" si="168"/>
        <v>122.5</v>
      </c>
      <c r="AR86" s="43">
        <f t="shared" si="169"/>
        <v>188.9323</v>
      </c>
      <c r="AS86" s="43">
        <f t="shared" si="169"/>
        <v>270.39999999999998</v>
      </c>
      <c r="AT86" s="43">
        <f t="shared" si="169"/>
        <v>33.866666666666667</v>
      </c>
      <c r="AU86" s="43">
        <f t="shared" si="170"/>
        <v>2057</v>
      </c>
      <c r="AV86" s="44">
        <f t="shared" si="170"/>
        <v>1014.6014838709677</v>
      </c>
      <c r="AW86" s="122"/>
      <c r="AX86" s="43">
        <f t="shared" si="171"/>
        <v>1555.5</v>
      </c>
      <c r="AY86" s="43">
        <f t="shared" si="172"/>
        <v>41.5</v>
      </c>
      <c r="AZ86" s="43">
        <f t="shared" si="173"/>
        <v>81.646000000000001</v>
      </c>
      <c r="BA86" s="43">
        <f t="shared" si="174"/>
        <v>21</v>
      </c>
      <c r="BB86" s="43">
        <f t="shared" si="175"/>
        <v>266</v>
      </c>
      <c r="BC86" s="44">
        <f t="shared" si="176"/>
        <v>139</v>
      </c>
    </row>
    <row r="87" spans="1:55" s="204" customFormat="1">
      <c r="A87" s="199"/>
      <c r="B87" s="251" t="s">
        <v>125</v>
      </c>
      <c r="C87" s="201"/>
      <c r="D87" s="144">
        <v>0</v>
      </c>
      <c r="E87" s="160">
        <v>0</v>
      </c>
      <c r="F87" s="160">
        <v>0</v>
      </c>
      <c r="G87" s="160">
        <v>0</v>
      </c>
      <c r="H87" s="144">
        <v>0</v>
      </c>
      <c r="I87" s="144">
        <v>0</v>
      </c>
      <c r="J87" s="160">
        <v>0</v>
      </c>
      <c r="K87" s="144">
        <v>101</v>
      </c>
      <c r="L87" s="43">
        <f t="shared" si="163"/>
        <v>101</v>
      </c>
      <c r="M87" s="160">
        <v>0</v>
      </c>
      <c r="N87" s="160">
        <v>0</v>
      </c>
      <c r="O87" s="160">
        <v>0</v>
      </c>
      <c r="P87" s="160">
        <v>0</v>
      </c>
      <c r="Q87" s="160">
        <v>0</v>
      </c>
      <c r="R87" s="160">
        <v>0</v>
      </c>
      <c r="S87" s="160">
        <v>0</v>
      </c>
      <c r="T87" s="160">
        <v>0</v>
      </c>
      <c r="U87" s="160">
        <v>0</v>
      </c>
      <c r="V87" s="144">
        <v>3</v>
      </c>
      <c r="W87" s="144">
        <v>0</v>
      </c>
      <c r="X87" s="144">
        <v>97</v>
      </c>
      <c r="Y87" s="160">
        <v>0</v>
      </c>
      <c r="Z87" s="160">
        <v>0</v>
      </c>
      <c r="AA87" s="250">
        <v>0</v>
      </c>
      <c r="AB87" s="160">
        <v>0</v>
      </c>
      <c r="AC87" s="160">
        <v>0</v>
      </c>
      <c r="AD87" s="160">
        <v>0</v>
      </c>
      <c r="AE87" s="160">
        <v>0</v>
      </c>
      <c r="AF87" s="160">
        <v>0</v>
      </c>
      <c r="AG87" s="43">
        <f t="shared" si="164"/>
        <v>100</v>
      </c>
      <c r="AH87" s="43">
        <f t="shared" si="165"/>
        <v>0</v>
      </c>
      <c r="AI87" s="43">
        <f t="shared" si="165"/>
        <v>0</v>
      </c>
      <c r="AJ87" s="144">
        <v>0</v>
      </c>
      <c r="AK87" s="144">
        <v>0</v>
      </c>
      <c r="AL87" s="160">
        <v>0</v>
      </c>
      <c r="AM87" s="43">
        <f t="shared" si="166"/>
        <v>0</v>
      </c>
      <c r="AN87" s="44">
        <f t="shared" si="167"/>
        <v>201</v>
      </c>
      <c r="AQ87" s="43">
        <f t="shared" si="168"/>
        <v>12.625</v>
      </c>
      <c r="AR87" s="43">
        <f t="shared" si="169"/>
        <v>5</v>
      </c>
      <c r="AS87" s="43">
        <f t="shared" si="169"/>
        <v>0</v>
      </c>
      <c r="AT87" s="43">
        <f t="shared" si="169"/>
        <v>0</v>
      </c>
      <c r="AU87" s="43">
        <f t="shared" si="170"/>
        <v>0</v>
      </c>
      <c r="AV87" s="44">
        <f t="shared" si="170"/>
        <v>6.4838709677419351</v>
      </c>
      <c r="AW87" s="122"/>
      <c r="AX87" s="43">
        <f t="shared" si="171"/>
        <v>0</v>
      </c>
      <c r="AY87" s="43">
        <f t="shared" si="172"/>
        <v>0</v>
      </c>
      <c r="AZ87" s="43">
        <f t="shared" si="173"/>
        <v>0</v>
      </c>
      <c r="BA87" s="43">
        <f t="shared" si="174"/>
        <v>0</v>
      </c>
      <c r="BB87" s="43">
        <f t="shared" si="175"/>
        <v>0</v>
      </c>
      <c r="BC87" s="44">
        <f t="shared" si="176"/>
        <v>0</v>
      </c>
    </row>
    <row r="88" spans="1:55" s="204" customFormat="1">
      <c r="A88" s="199"/>
      <c r="B88" s="200"/>
      <c r="C88" s="210" t="s">
        <v>226</v>
      </c>
      <c r="D88" s="252">
        <f t="shared" ref="D88:K88" si="177">SUM(D81:D87)</f>
        <v>10831</v>
      </c>
      <c r="E88" s="252">
        <f t="shared" si="177"/>
        <v>26898</v>
      </c>
      <c r="F88" s="252">
        <f t="shared" si="177"/>
        <v>98874</v>
      </c>
      <c r="G88" s="252">
        <f t="shared" si="177"/>
        <v>111683.20458000001</v>
      </c>
      <c r="H88" s="252">
        <f t="shared" si="177"/>
        <v>27152</v>
      </c>
      <c r="I88" s="252">
        <f t="shared" si="177"/>
        <v>63626</v>
      </c>
      <c r="J88" s="252">
        <f t="shared" si="177"/>
        <v>30686</v>
      </c>
      <c r="K88" s="252">
        <f t="shared" si="177"/>
        <v>51705</v>
      </c>
      <c r="L88" s="45">
        <f t="shared" si="163"/>
        <v>421455.20458000002</v>
      </c>
      <c r="M88" s="252">
        <f t="shared" ref="M88:V88" si="178">SUM(M81:M87)</f>
        <v>14901</v>
      </c>
      <c r="N88" s="252">
        <f t="shared" si="178"/>
        <v>4596</v>
      </c>
      <c r="O88" s="252">
        <f t="shared" si="178"/>
        <v>15018</v>
      </c>
      <c r="P88" s="252">
        <f t="shared" si="178"/>
        <v>5825</v>
      </c>
      <c r="Q88" s="252">
        <f t="shared" si="178"/>
        <v>27121</v>
      </c>
      <c r="R88" s="252">
        <f t="shared" si="178"/>
        <v>10040</v>
      </c>
      <c r="S88" s="252">
        <f t="shared" si="178"/>
        <v>7349</v>
      </c>
      <c r="T88" s="252">
        <f t="shared" si="178"/>
        <v>1751</v>
      </c>
      <c r="U88" s="252">
        <f t="shared" si="178"/>
        <v>17148</v>
      </c>
      <c r="V88" s="252">
        <f t="shared" si="178"/>
        <v>12406</v>
      </c>
      <c r="W88" s="252">
        <f t="shared" ref="W88:X88" si="179">SUM(W81:W87)</f>
        <v>17265</v>
      </c>
      <c r="X88" s="252">
        <f t="shared" si="179"/>
        <v>5062</v>
      </c>
      <c r="Y88" s="252">
        <f t="shared" ref="Y88:AF88" si="180">SUM(Y81:Y87)</f>
        <v>28428</v>
      </c>
      <c r="Z88" s="252">
        <f t="shared" si="180"/>
        <v>18255</v>
      </c>
      <c r="AA88" s="252">
        <f t="shared" si="180"/>
        <v>36687</v>
      </c>
      <c r="AB88" s="252">
        <f t="shared" si="180"/>
        <v>2732</v>
      </c>
      <c r="AC88" s="252">
        <f t="shared" si="180"/>
        <v>18094</v>
      </c>
      <c r="AD88" s="252">
        <f t="shared" si="180"/>
        <v>8661</v>
      </c>
      <c r="AE88" s="252">
        <f t="shared" si="180"/>
        <v>1287</v>
      </c>
      <c r="AF88" s="252">
        <f t="shared" si="180"/>
        <v>12161.484</v>
      </c>
      <c r="AG88" s="45">
        <f t="shared" si="164"/>
        <v>264787.484</v>
      </c>
      <c r="AH88" s="45">
        <f t="shared" si="165"/>
        <v>61779</v>
      </c>
      <c r="AI88" s="45">
        <f t="shared" si="165"/>
        <v>69608</v>
      </c>
      <c r="AJ88" s="252">
        <f>SUM(AJ81:AJ87)</f>
        <v>33463</v>
      </c>
      <c r="AK88" s="252">
        <f>SUM(AK81:AK87)</f>
        <v>13657</v>
      </c>
      <c r="AL88" s="252">
        <f>SUM(AL81:AL87)</f>
        <v>18500</v>
      </c>
      <c r="AM88" s="45">
        <f t="shared" si="166"/>
        <v>65620</v>
      </c>
      <c r="AN88" s="211">
        <f t="shared" si="167"/>
        <v>751862.68858000007</v>
      </c>
      <c r="AQ88" s="45">
        <f>K88/AQ$5</f>
        <v>6463.125</v>
      </c>
      <c r="AR88" s="45">
        <f>AG88/AR$5</f>
        <v>13239.3742</v>
      </c>
      <c r="AS88" s="45">
        <f>AH88/AS$5</f>
        <v>12355.8</v>
      </c>
      <c r="AT88" s="45">
        <f>AI88/AT$5</f>
        <v>4640.5333333333338</v>
      </c>
      <c r="AU88" s="45">
        <f>AM88/AU$5</f>
        <v>21873.333333333332</v>
      </c>
      <c r="AV88" s="211">
        <f>AN88/AV$5</f>
        <v>24253.635115483874</v>
      </c>
      <c r="AW88" s="122"/>
      <c r="AX88" s="45">
        <f t="shared" si="171"/>
        <v>41195.5</v>
      </c>
      <c r="AY88" s="45">
        <f t="shared" si="172"/>
        <v>12283.742</v>
      </c>
      <c r="AZ88" s="45">
        <f t="shared" si="173"/>
        <v>15018</v>
      </c>
      <c r="BA88" s="45">
        <f t="shared" si="174"/>
        <v>10040</v>
      </c>
      <c r="BB88" s="45">
        <f t="shared" si="175"/>
        <v>18500</v>
      </c>
      <c r="BC88" s="211">
        <f t="shared" si="176"/>
        <v>17148</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0</v>
      </c>
      <c r="Q91" s="160">
        <v>0</v>
      </c>
      <c r="R91" s="160">
        <v>0</v>
      </c>
      <c r="S91" s="160">
        <v>0</v>
      </c>
      <c r="T91" s="160">
        <v>0</v>
      </c>
      <c r="U91" s="160">
        <v>0</v>
      </c>
      <c r="V91" s="144">
        <v>0</v>
      </c>
      <c r="W91" s="144">
        <v>0</v>
      </c>
      <c r="X91" s="144">
        <v>0</v>
      </c>
      <c r="Y91" s="160">
        <v>0</v>
      </c>
      <c r="Z91" s="160">
        <v>0</v>
      </c>
      <c r="AA91" s="250">
        <v>0</v>
      </c>
      <c r="AB91" s="160">
        <v>0</v>
      </c>
      <c r="AC91" s="160">
        <v>10</v>
      </c>
      <c r="AD91" s="160">
        <v>0</v>
      </c>
      <c r="AE91" s="160">
        <v>1478</v>
      </c>
      <c r="AF91" s="160">
        <v>0</v>
      </c>
      <c r="AG91" s="43">
        <f t="shared" ref="AG91:AG100" si="181">+SUM(M91:AF91)</f>
        <v>1488</v>
      </c>
      <c r="AH91" s="43">
        <f t="shared" ref="AH91:AH100" si="182">AC91+AD91+Z91+T91+O91</f>
        <v>10</v>
      </c>
      <c r="AI91" s="43">
        <f t="shared" ref="AI91:AI100" si="183">AD91+AE91+AA91+U91+P91</f>
        <v>1478</v>
      </c>
      <c r="AJ91" s="144">
        <v>0</v>
      </c>
      <c r="AK91" s="144">
        <v>0</v>
      </c>
      <c r="AL91" s="160">
        <v>2397</v>
      </c>
      <c r="AM91" s="43">
        <f t="shared" ref="AM91:AM100" si="184">+SUM(AJ91:AL91)</f>
        <v>2397</v>
      </c>
      <c r="AN91" s="44">
        <f t="shared" ref="AN91:AN100" si="185">+AM91+AG91+L91</f>
        <v>3885</v>
      </c>
      <c r="AQ91" s="43">
        <f>K91/AQ$5</f>
        <v>0</v>
      </c>
      <c r="AR91" s="43">
        <f>AG91/AR$5</f>
        <v>74.400000000000006</v>
      </c>
      <c r="AS91" s="43">
        <f>AH91/AS$5</f>
        <v>2</v>
      </c>
      <c r="AT91" s="43">
        <f>AI91/AT$5</f>
        <v>98.533333333333331</v>
      </c>
      <c r="AU91" s="43">
        <f>AM91/AU$5</f>
        <v>799</v>
      </c>
      <c r="AV91" s="44">
        <f>AN91/AV$5</f>
        <v>125.3225806451613</v>
      </c>
      <c r="AW91" s="122"/>
      <c r="AX91" s="43">
        <f t="shared" ref="AX91:AX102" si="186">MEDIAN($D91:$K91)</f>
        <v>0</v>
      </c>
      <c r="AY91" s="43">
        <f t="shared" ref="AY91:AY102" si="187">MEDIAN($M91:$AF91)</f>
        <v>0</v>
      </c>
      <c r="AZ91" s="43">
        <f t="shared" ref="AZ91:AZ100" si="188">MEDIAN($AC91,$AD91,$Z91,$T91,$O91,Q91,AF91)</f>
        <v>0</v>
      </c>
      <c r="BA91" s="43">
        <f t="shared" ref="BA91:BA100" si="189">MEDIAN(M91,N91,P91,R91,S91,U91,V91,Y91,AA91,AB91,AE91,W91,X91)</f>
        <v>0</v>
      </c>
      <c r="BB91" s="43">
        <f t="shared" ref="BB91:BB100" si="190">MEDIAN($AJ91:$AL91)</f>
        <v>0</v>
      </c>
      <c r="BC91" s="44">
        <f t="shared" ref="BC91:BC100" si="191">MEDIAN(D91:K91,M91:AF91,AJ91:AL91)</f>
        <v>0</v>
      </c>
    </row>
    <row r="92" spans="1:55" s="204" customFormat="1">
      <c r="A92" s="199"/>
      <c r="B92" s="200" t="s">
        <v>223</v>
      </c>
      <c r="C92" s="201"/>
      <c r="D92" s="144">
        <v>18399</v>
      </c>
      <c r="E92" s="160">
        <v>5143</v>
      </c>
      <c r="F92" s="160">
        <v>27944</v>
      </c>
      <c r="G92" s="160">
        <v>133947.96225700001</v>
      </c>
      <c r="H92" s="144">
        <v>15930</v>
      </c>
      <c r="I92" s="144">
        <v>26528</v>
      </c>
      <c r="J92" s="160">
        <v>10976</v>
      </c>
      <c r="K92" s="144">
        <v>22915</v>
      </c>
      <c r="L92" s="43">
        <f t="shared" ref="L92:L100" si="192">+SUM(D92:K92)</f>
        <v>261782.96225700001</v>
      </c>
      <c r="M92" s="160">
        <v>2488</v>
      </c>
      <c r="N92" s="160">
        <v>1473</v>
      </c>
      <c r="O92" s="160">
        <v>5253</v>
      </c>
      <c r="P92" s="160">
        <v>2922</v>
      </c>
      <c r="Q92" s="160">
        <v>10191</v>
      </c>
      <c r="R92" s="160">
        <v>1535</v>
      </c>
      <c r="S92" s="160">
        <v>3004</v>
      </c>
      <c r="T92" s="160">
        <v>2967.7</v>
      </c>
      <c r="U92" s="160">
        <v>3214</v>
      </c>
      <c r="V92" s="144">
        <v>5657</v>
      </c>
      <c r="W92" s="144">
        <v>1080</v>
      </c>
      <c r="X92" s="144">
        <v>2040</v>
      </c>
      <c r="Y92" s="160">
        <v>9380</v>
      </c>
      <c r="Z92" s="160">
        <v>11626</v>
      </c>
      <c r="AA92" s="250">
        <v>5152</v>
      </c>
      <c r="AB92" s="160">
        <v>2176</v>
      </c>
      <c r="AC92" s="160">
        <v>5614</v>
      </c>
      <c r="AD92" s="160">
        <v>4693</v>
      </c>
      <c r="AE92" s="160">
        <v>3175</v>
      </c>
      <c r="AF92" s="160">
        <v>4242</v>
      </c>
      <c r="AG92" s="43">
        <f t="shared" si="181"/>
        <v>87882.7</v>
      </c>
      <c r="AH92" s="43">
        <f t="shared" si="182"/>
        <v>30153.7</v>
      </c>
      <c r="AI92" s="43">
        <f t="shared" si="183"/>
        <v>19156</v>
      </c>
      <c r="AJ92" s="144">
        <v>11045</v>
      </c>
      <c r="AK92" s="144">
        <v>1153</v>
      </c>
      <c r="AL92" s="160">
        <v>2018</v>
      </c>
      <c r="AM92" s="43">
        <f t="shared" si="184"/>
        <v>14216</v>
      </c>
      <c r="AN92" s="44">
        <f t="shared" si="185"/>
        <v>363881.66225699999</v>
      </c>
      <c r="AQ92" s="43">
        <f t="shared" ref="AQ92:AQ99" si="193">K92/AQ$5</f>
        <v>2864.375</v>
      </c>
      <c r="AR92" s="43">
        <f t="shared" ref="AR92:AT99" si="194">AG92/AR$5</f>
        <v>4394.1350000000002</v>
      </c>
      <c r="AS92" s="43">
        <f t="shared" si="194"/>
        <v>6030.74</v>
      </c>
      <c r="AT92" s="43">
        <f t="shared" si="194"/>
        <v>1277.0666666666666</v>
      </c>
      <c r="AU92" s="43">
        <f t="shared" ref="AU92:AV99" si="195">AM92/AU$5</f>
        <v>4738.666666666667</v>
      </c>
      <c r="AV92" s="44">
        <f t="shared" si="195"/>
        <v>11738.118137322581</v>
      </c>
      <c r="AW92" s="122"/>
      <c r="AX92" s="43">
        <f t="shared" si="186"/>
        <v>20657</v>
      </c>
      <c r="AY92" s="43">
        <f t="shared" si="187"/>
        <v>3194.5</v>
      </c>
      <c r="AZ92" s="43">
        <f t="shared" si="188"/>
        <v>5253</v>
      </c>
      <c r="BA92" s="43">
        <f t="shared" si="189"/>
        <v>2922</v>
      </c>
      <c r="BB92" s="43">
        <f t="shared" si="190"/>
        <v>2018</v>
      </c>
      <c r="BC92" s="44">
        <f t="shared" si="191"/>
        <v>5143</v>
      </c>
    </row>
    <row r="93" spans="1:55" s="204" customFormat="1">
      <c r="A93" s="199"/>
      <c r="B93" s="200" t="s">
        <v>222</v>
      </c>
      <c r="C93" s="201"/>
      <c r="D93" s="144">
        <v>3906</v>
      </c>
      <c r="E93" s="160">
        <v>3471</v>
      </c>
      <c r="F93" s="160">
        <v>14253</v>
      </c>
      <c r="G93" s="160">
        <v>12327.6095</v>
      </c>
      <c r="H93" s="144">
        <v>4414</v>
      </c>
      <c r="I93" s="144">
        <v>21698</v>
      </c>
      <c r="J93" s="160">
        <v>9386</v>
      </c>
      <c r="K93" s="144">
        <v>8406</v>
      </c>
      <c r="L93" s="43">
        <f t="shared" si="192"/>
        <v>77861.609499999991</v>
      </c>
      <c r="M93" s="160">
        <v>337</v>
      </c>
      <c r="N93" s="160">
        <v>784</v>
      </c>
      <c r="O93" s="160">
        <v>1239</v>
      </c>
      <c r="P93" s="160">
        <v>698</v>
      </c>
      <c r="Q93" s="160">
        <v>2789</v>
      </c>
      <c r="R93" s="160">
        <v>1079</v>
      </c>
      <c r="S93" s="160">
        <v>703</v>
      </c>
      <c r="T93" s="160">
        <v>1562</v>
      </c>
      <c r="U93" s="160">
        <v>924</v>
      </c>
      <c r="V93" s="144">
        <v>213</v>
      </c>
      <c r="W93" s="144">
        <v>571</v>
      </c>
      <c r="X93" s="144">
        <v>61</v>
      </c>
      <c r="Y93" s="160">
        <v>1183</v>
      </c>
      <c r="Z93" s="160">
        <v>3280</v>
      </c>
      <c r="AA93" s="250">
        <v>4212</v>
      </c>
      <c r="AB93" s="160">
        <v>670</v>
      </c>
      <c r="AC93" s="160">
        <v>1754</v>
      </c>
      <c r="AD93" s="160">
        <v>1255</v>
      </c>
      <c r="AE93" s="160">
        <v>0</v>
      </c>
      <c r="AF93" s="160">
        <v>917.48699999999997</v>
      </c>
      <c r="AG93" s="43">
        <f t="shared" si="181"/>
        <v>24231.487000000001</v>
      </c>
      <c r="AH93" s="43">
        <f t="shared" si="182"/>
        <v>9090</v>
      </c>
      <c r="AI93" s="43">
        <f t="shared" si="183"/>
        <v>7089</v>
      </c>
      <c r="AJ93" s="144">
        <v>3599</v>
      </c>
      <c r="AK93" s="144">
        <v>728</v>
      </c>
      <c r="AL93" s="160">
        <v>670</v>
      </c>
      <c r="AM93" s="43">
        <f t="shared" si="184"/>
        <v>4997</v>
      </c>
      <c r="AN93" s="44">
        <f t="shared" si="185"/>
        <v>107090.09649999999</v>
      </c>
      <c r="AQ93" s="43">
        <f t="shared" si="193"/>
        <v>1050.75</v>
      </c>
      <c r="AR93" s="43">
        <f t="shared" si="194"/>
        <v>1211.5743500000001</v>
      </c>
      <c r="AS93" s="43">
        <f t="shared" si="194"/>
        <v>1818</v>
      </c>
      <c r="AT93" s="43">
        <f t="shared" si="194"/>
        <v>472.6</v>
      </c>
      <c r="AU93" s="43">
        <f t="shared" si="195"/>
        <v>1665.6666666666667</v>
      </c>
      <c r="AV93" s="44">
        <f t="shared" si="195"/>
        <v>3454.5192419354835</v>
      </c>
      <c r="AW93" s="122"/>
      <c r="AX93" s="43">
        <f t="shared" si="186"/>
        <v>8896</v>
      </c>
      <c r="AY93" s="43">
        <f t="shared" si="187"/>
        <v>920.74350000000004</v>
      </c>
      <c r="AZ93" s="43">
        <f t="shared" si="188"/>
        <v>1562</v>
      </c>
      <c r="BA93" s="43">
        <f t="shared" si="189"/>
        <v>698</v>
      </c>
      <c r="BB93" s="43">
        <f t="shared" si="190"/>
        <v>728</v>
      </c>
      <c r="BC93" s="44">
        <f t="shared" si="191"/>
        <v>1239</v>
      </c>
    </row>
    <row r="94" spans="1:55" s="204" customFormat="1">
      <c r="A94" s="199"/>
      <c r="B94" s="200" t="s">
        <v>221</v>
      </c>
      <c r="C94" s="201"/>
      <c r="D94" s="144">
        <v>17197</v>
      </c>
      <c r="E94" s="160">
        <v>5516</v>
      </c>
      <c r="F94" s="160">
        <v>14047</v>
      </c>
      <c r="G94" s="160">
        <v>1858.1963000000001</v>
      </c>
      <c r="H94" s="144">
        <v>2633</v>
      </c>
      <c r="I94" s="144">
        <v>4631</v>
      </c>
      <c r="J94" s="160">
        <v>9875</v>
      </c>
      <c r="K94" s="144">
        <v>7641</v>
      </c>
      <c r="L94" s="43">
        <f t="shared" si="192"/>
        <v>63398.196300000003</v>
      </c>
      <c r="M94" s="160">
        <v>406</v>
      </c>
      <c r="N94" s="160">
        <v>432</v>
      </c>
      <c r="O94" s="160">
        <v>4407</v>
      </c>
      <c r="P94" s="160">
        <v>845</v>
      </c>
      <c r="Q94" s="160">
        <v>6867</v>
      </c>
      <c r="R94" s="160">
        <v>934</v>
      </c>
      <c r="S94" s="160">
        <v>629</v>
      </c>
      <c r="T94" s="160">
        <v>921</v>
      </c>
      <c r="U94" s="160">
        <v>460</v>
      </c>
      <c r="V94" s="144">
        <v>143</v>
      </c>
      <c r="W94" s="144">
        <v>434</v>
      </c>
      <c r="X94" s="144">
        <v>9</v>
      </c>
      <c r="Y94" s="160">
        <v>1807</v>
      </c>
      <c r="Z94" s="160">
        <v>17791</v>
      </c>
      <c r="AA94" s="250">
        <v>3655</v>
      </c>
      <c r="AB94" s="160">
        <v>441</v>
      </c>
      <c r="AC94" s="160">
        <v>1307</v>
      </c>
      <c r="AD94" s="160">
        <v>3765</v>
      </c>
      <c r="AE94" s="160">
        <v>611</v>
      </c>
      <c r="AF94" s="160">
        <v>2126.0659999999998</v>
      </c>
      <c r="AG94" s="43">
        <f t="shared" si="181"/>
        <v>47990.065999999999</v>
      </c>
      <c r="AH94" s="43">
        <f t="shared" si="182"/>
        <v>28191</v>
      </c>
      <c r="AI94" s="43">
        <f t="shared" si="183"/>
        <v>9336</v>
      </c>
      <c r="AJ94" s="144">
        <v>413</v>
      </c>
      <c r="AK94" s="144">
        <v>399</v>
      </c>
      <c r="AL94" s="160">
        <v>0</v>
      </c>
      <c r="AM94" s="43">
        <f t="shared" si="184"/>
        <v>812</v>
      </c>
      <c r="AN94" s="44">
        <f t="shared" si="185"/>
        <v>112200.2623</v>
      </c>
      <c r="AQ94" s="43">
        <f t="shared" si="193"/>
        <v>955.125</v>
      </c>
      <c r="AR94" s="43">
        <f t="shared" si="194"/>
        <v>2399.5032999999999</v>
      </c>
      <c r="AS94" s="43">
        <f t="shared" si="194"/>
        <v>5638.2</v>
      </c>
      <c r="AT94" s="43">
        <f t="shared" si="194"/>
        <v>622.4</v>
      </c>
      <c r="AU94" s="43">
        <f t="shared" si="195"/>
        <v>270.66666666666669</v>
      </c>
      <c r="AV94" s="44">
        <f t="shared" si="195"/>
        <v>3619.3633</v>
      </c>
      <c r="AW94" s="122"/>
      <c r="AX94" s="43">
        <f t="shared" si="186"/>
        <v>6578.5</v>
      </c>
      <c r="AY94" s="43">
        <f t="shared" si="187"/>
        <v>883</v>
      </c>
      <c r="AZ94" s="43">
        <f t="shared" si="188"/>
        <v>3765</v>
      </c>
      <c r="BA94" s="43">
        <f t="shared" si="189"/>
        <v>460</v>
      </c>
      <c r="BB94" s="43">
        <f t="shared" si="190"/>
        <v>399</v>
      </c>
      <c r="BC94" s="44">
        <f t="shared" si="191"/>
        <v>1307</v>
      </c>
    </row>
    <row r="95" spans="1:55" s="204" customFormat="1">
      <c r="A95" s="199"/>
      <c r="B95" s="200" t="s">
        <v>220</v>
      </c>
      <c r="C95" s="201"/>
      <c r="D95" s="144">
        <v>0</v>
      </c>
      <c r="E95" s="160">
        <v>5339</v>
      </c>
      <c r="F95" s="160">
        <v>24729</v>
      </c>
      <c r="G95" s="160">
        <v>8165.4809450000002</v>
      </c>
      <c r="H95" s="144">
        <v>5153</v>
      </c>
      <c r="I95" s="144">
        <v>12827</v>
      </c>
      <c r="J95" s="160">
        <v>164</v>
      </c>
      <c r="K95" s="144">
        <v>0</v>
      </c>
      <c r="L95" s="43">
        <f t="shared" si="192"/>
        <v>56377.480945000003</v>
      </c>
      <c r="M95" s="160">
        <v>0</v>
      </c>
      <c r="N95" s="160">
        <v>0</v>
      </c>
      <c r="O95" s="160">
        <v>429</v>
      </c>
      <c r="P95" s="160">
        <v>0</v>
      </c>
      <c r="Q95" s="160">
        <v>0</v>
      </c>
      <c r="R95" s="160">
        <v>0</v>
      </c>
      <c r="S95" s="160">
        <v>0</v>
      </c>
      <c r="T95" s="160">
        <v>0</v>
      </c>
      <c r="U95" s="160">
        <v>49</v>
      </c>
      <c r="V95" s="144">
        <v>0</v>
      </c>
      <c r="W95" s="144">
        <v>8064</v>
      </c>
      <c r="X95" s="144">
        <v>2</v>
      </c>
      <c r="Y95" s="160">
        <v>0</v>
      </c>
      <c r="Z95" s="160">
        <v>0</v>
      </c>
      <c r="AA95" s="250">
        <v>0</v>
      </c>
      <c r="AB95" s="160">
        <v>0</v>
      </c>
      <c r="AC95" s="160">
        <v>0</v>
      </c>
      <c r="AD95" s="160">
        <v>308</v>
      </c>
      <c r="AE95" s="160">
        <v>0</v>
      </c>
      <c r="AF95" s="160">
        <v>0</v>
      </c>
      <c r="AG95" s="43">
        <f t="shared" si="181"/>
        <v>8852</v>
      </c>
      <c r="AH95" s="43">
        <f t="shared" si="182"/>
        <v>737</v>
      </c>
      <c r="AI95" s="43">
        <f t="shared" si="183"/>
        <v>357</v>
      </c>
      <c r="AJ95" s="144">
        <v>13240</v>
      </c>
      <c r="AK95" s="144">
        <v>0</v>
      </c>
      <c r="AL95" s="160">
        <v>0</v>
      </c>
      <c r="AM95" s="43">
        <f t="shared" si="184"/>
        <v>13240</v>
      </c>
      <c r="AN95" s="44">
        <f t="shared" si="185"/>
        <v>78469.480945000003</v>
      </c>
      <c r="AQ95" s="43">
        <f t="shared" si="193"/>
        <v>0</v>
      </c>
      <c r="AR95" s="43">
        <f t="shared" si="194"/>
        <v>442.6</v>
      </c>
      <c r="AS95" s="43">
        <f t="shared" si="194"/>
        <v>147.4</v>
      </c>
      <c r="AT95" s="43">
        <f t="shared" si="194"/>
        <v>23.8</v>
      </c>
      <c r="AU95" s="43">
        <f t="shared" si="195"/>
        <v>4413.333333333333</v>
      </c>
      <c r="AV95" s="44">
        <f t="shared" si="195"/>
        <v>2531.2735788709679</v>
      </c>
      <c r="AW95" s="122"/>
      <c r="AX95" s="43">
        <f t="shared" si="186"/>
        <v>5246</v>
      </c>
      <c r="AY95" s="43">
        <f t="shared" si="187"/>
        <v>0</v>
      </c>
      <c r="AZ95" s="43">
        <f t="shared" si="188"/>
        <v>0</v>
      </c>
      <c r="BA95" s="43">
        <f t="shared" si="189"/>
        <v>0</v>
      </c>
      <c r="BB95" s="43">
        <f t="shared" si="190"/>
        <v>0</v>
      </c>
      <c r="BC95" s="44">
        <f t="shared" si="191"/>
        <v>0</v>
      </c>
    </row>
    <row r="96" spans="1:55" s="204" customFormat="1">
      <c r="A96" s="199"/>
      <c r="B96" s="200" t="s">
        <v>219</v>
      </c>
      <c r="C96" s="201"/>
      <c r="D96" s="144">
        <v>0</v>
      </c>
      <c r="E96" s="160">
        <v>0</v>
      </c>
      <c r="F96" s="160">
        <v>2290</v>
      </c>
      <c r="G96" s="160">
        <v>968.08325000000002</v>
      </c>
      <c r="H96" s="144">
        <v>1680</v>
      </c>
      <c r="I96" s="144">
        <v>0</v>
      </c>
      <c r="J96" s="160">
        <v>80</v>
      </c>
      <c r="K96" s="144">
        <v>0</v>
      </c>
      <c r="L96" s="43">
        <f t="shared" si="192"/>
        <v>5018.0832499999997</v>
      </c>
      <c r="M96" s="160">
        <v>0</v>
      </c>
      <c r="N96" s="160">
        <v>600</v>
      </c>
      <c r="O96" s="160">
        <v>1983</v>
      </c>
      <c r="P96" s="160">
        <v>2000</v>
      </c>
      <c r="Q96" s="160">
        <v>0</v>
      </c>
      <c r="R96" s="160">
        <v>0</v>
      </c>
      <c r="S96" s="160">
        <v>0</v>
      </c>
      <c r="T96" s="160">
        <v>1869</v>
      </c>
      <c r="U96" s="160">
        <v>0</v>
      </c>
      <c r="V96" s="144">
        <v>0</v>
      </c>
      <c r="W96" s="144">
        <v>0</v>
      </c>
      <c r="X96" s="144">
        <v>0</v>
      </c>
      <c r="Y96" s="160">
        <v>0</v>
      </c>
      <c r="Z96" s="160">
        <v>4000</v>
      </c>
      <c r="AA96" s="250">
        <v>29</v>
      </c>
      <c r="AB96" s="160">
        <v>306</v>
      </c>
      <c r="AC96" s="160">
        <v>0</v>
      </c>
      <c r="AD96" s="160">
        <v>1519</v>
      </c>
      <c r="AE96" s="160">
        <v>3750</v>
      </c>
      <c r="AF96" s="160">
        <v>0</v>
      </c>
      <c r="AG96" s="43">
        <f t="shared" si="181"/>
        <v>16056</v>
      </c>
      <c r="AH96" s="43">
        <f t="shared" si="182"/>
        <v>9371</v>
      </c>
      <c r="AI96" s="43">
        <f t="shared" si="183"/>
        <v>7298</v>
      </c>
      <c r="AJ96" s="144">
        <v>0</v>
      </c>
      <c r="AK96" s="144">
        <v>0</v>
      </c>
      <c r="AL96" s="160">
        <v>0</v>
      </c>
      <c r="AM96" s="43">
        <f t="shared" si="184"/>
        <v>0</v>
      </c>
      <c r="AN96" s="44">
        <f t="shared" si="185"/>
        <v>21074.08325</v>
      </c>
      <c r="AQ96" s="43">
        <f t="shared" si="193"/>
        <v>0</v>
      </c>
      <c r="AR96" s="43">
        <f t="shared" si="194"/>
        <v>802.8</v>
      </c>
      <c r="AS96" s="43">
        <f t="shared" si="194"/>
        <v>1874.2</v>
      </c>
      <c r="AT96" s="43">
        <f t="shared" si="194"/>
        <v>486.53333333333336</v>
      </c>
      <c r="AU96" s="43">
        <f t="shared" si="195"/>
        <v>0</v>
      </c>
      <c r="AV96" s="44">
        <f t="shared" si="195"/>
        <v>679.80913709677418</v>
      </c>
      <c r="AW96" s="122"/>
      <c r="AX96" s="43">
        <f t="shared" si="186"/>
        <v>40</v>
      </c>
      <c r="AY96" s="43">
        <f t="shared" si="187"/>
        <v>0</v>
      </c>
      <c r="AZ96" s="43">
        <f t="shared" si="188"/>
        <v>1519</v>
      </c>
      <c r="BA96" s="43">
        <f t="shared" si="189"/>
        <v>0</v>
      </c>
      <c r="BB96" s="43">
        <f t="shared" si="190"/>
        <v>0</v>
      </c>
      <c r="BC96" s="44">
        <f t="shared" si="191"/>
        <v>0</v>
      </c>
    </row>
    <row r="97" spans="1:55" s="204" customFormat="1">
      <c r="A97" s="199"/>
      <c r="B97" s="200" t="s">
        <v>218</v>
      </c>
      <c r="C97" s="201"/>
      <c r="D97" s="144">
        <v>4076</v>
      </c>
      <c r="E97" s="160">
        <v>43</v>
      </c>
      <c r="F97" s="160">
        <v>0</v>
      </c>
      <c r="G97" s="160">
        <v>0</v>
      </c>
      <c r="H97" s="144">
        <v>447</v>
      </c>
      <c r="I97" s="144">
        <v>0</v>
      </c>
      <c r="J97" s="160">
        <v>0</v>
      </c>
      <c r="K97" s="144">
        <v>384</v>
      </c>
      <c r="L97" s="43">
        <f t="shared" si="192"/>
        <v>4950</v>
      </c>
      <c r="M97" s="160">
        <v>0</v>
      </c>
      <c r="N97" s="160">
        <v>35</v>
      </c>
      <c r="O97" s="160">
        <v>1097</v>
      </c>
      <c r="P97" s="160">
        <v>7</v>
      </c>
      <c r="Q97" s="160">
        <v>0</v>
      </c>
      <c r="R97" s="160">
        <v>36</v>
      </c>
      <c r="S97" s="160">
        <v>475</v>
      </c>
      <c r="T97" s="160">
        <v>145</v>
      </c>
      <c r="U97" s="160">
        <v>77</v>
      </c>
      <c r="V97" s="144">
        <v>0</v>
      </c>
      <c r="W97" s="144">
        <v>0</v>
      </c>
      <c r="X97" s="144">
        <v>0</v>
      </c>
      <c r="Y97" s="160">
        <v>50</v>
      </c>
      <c r="Z97" s="160">
        <v>2406</v>
      </c>
      <c r="AA97" s="250">
        <v>1345</v>
      </c>
      <c r="AB97" s="160">
        <v>303</v>
      </c>
      <c r="AC97" s="160">
        <v>112</v>
      </c>
      <c r="AD97" s="160">
        <v>0</v>
      </c>
      <c r="AE97" s="160">
        <v>304</v>
      </c>
      <c r="AF97" s="160">
        <v>0</v>
      </c>
      <c r="AG97" s="43">
        <f t="shared" si="181"/>
        <v>6392</v>
      </c>
      <c r="AH97" s="43">
        <f t="shared" si="182"/>
        <v>3760</v>
      </c>
      <c r="AI97" s="43">
        <f t="shared" si="183"/>
        <v>1733</v>
      </c>
      <c r="AJ97" s="144">
        <v>0</v>
      </c>
      <c r="AK97" s="144">
        <v>0</v>
      </c>
      <c r="AL97" s="160">
        <v>68</v>
      </c>
      <c r="AM97" s="43">
        <f t="shared" si="184"/>
        <v>68</v>
      </c>
      <c r="AN97" s="44">
        <f t="shared" si="185"/>
        <v>11410</v>
      </c>
      <c r="AQ97" s="43">
        <f t="shared" si="193"/>
        <v>48</v>
      </c>
      <c r="AR97" s="43">
        <f t="shared" si="194"/>
        <v>319.60000000000002</v>
      </c>
      <c r="AS97" s="43">
        <f t="shared" si="194"/>
        <v>752</v>
      </c>
      <c r="AT97" s="43">
        <f t="shared" si="194"/>
        <v>115.53333333333333</v>
      </c>
      <c r="AU97" s="43">
        <f t="shared" si="195"/>
        <v>22.666666666666668</v>
      </c>
      <c r="AV97" s="44">
        <f t="shared" si="195"/>
        <v>368.06451612903226</v>
      </c>
      <c r="AW97" s="122"/>
      <c r="AX97" s="43">
        <f t="shared" si="186"/>
        <v>21.5</v>
      </c>
      <c r="AY97" s="43">
        <f t="shared" si="187"/>
        <v>43</v>
      </c>
      <c r="AZ97" s="43">
        <f t="shared" si="188"/>
        <v>112</v>
      </c>
      <c r="BA97" s="43">
        <f t="shared" si="189"/>
        <v>36</v>
      </c>
      <c r="BB97" s="43">
        <f t="shared" si="190"/>
        <v>0</v>
      </c>
      <c r="BC97" s="44">
        <f t="shared" si="191"/>
        <v>36</v>
      </c>
    </row>
    <row r="98" spans="1:55" s="204" customFormat="1">
      <c r="A98" s="199"/>
      <c r="B98" s="200" t="s">
        <v>217</v>
      </c>
      <c r="C98" s="201"/>
      <c r="D98" s="144">
        <v>0</v>
      </c>
      <c r="E98" s="160">
        <v>0</v>
      </c>
      <c r="F98" s="160">
        <v>0</v>
      </c>
      <c r="G98" s="160">
        <v>0</v>
      </c>
      <c r="H98" s="144">
        <v>0</v>
      </c>
      <c r="I98" s="144">
        <v>0</v>
      </c>
      <c r="J98" s="160">
        <v>-44</v>
      </c>
      <c r="K98" s="144">
        <v>149</v>
      </c>
      <c r="L98" s="43">
        <f t="shared" si="192"/>
        <v>105</v>
      </c>
      <c r="M98" s="160">
        <v>0</v>
      </c>
      <c r="N98" s="160">
        <v>0</v>
      </c>
      <c r="O98" s="160">
        <v>0</v>
      </c>
      <c r="P98" s="160">
        <v>40</v>
      </c>
      <c r="Q98" s="160">
        <v>0</v>
      </c>
      <c r="R98" s="160">
        <v>0</v>
      </c>
      <c r="S98" s="160">
        <v>0</v>
      </c>
      <c r="T98" s="160">
        <v>0</v>
      </c>
      <c r="U98" s="160">
        <v>0</v>
      </c>
      <c r="V98" s="144">
        <v>245</v>
      </c>
      <c r="W98" s="144">
        <v>0</v>
      </c>
      <c r="X98" s="144">
        <v>0</v>
      </c>
      <c r="Y98" s="160">
        <v>0</v>
      </c>
      <c r="Z98" s="160">
        <v>152</v>
      </c>
      <c r="AA98" s="250">
        <v>0</v>
      </c>
      <c r="AB98" s="160">
        <v>0</v>
      </c>
      <c r="AC98" s="160">
        <v>0</v>
      </c>
      <c r="AD98" s="160">
        <v>6</v>
      </c>
      <c r="AE98" s="160">
        <v>0</v>
      </c>
      <c r="AF98" s="160">
        <v>0</v>
      </c>
      <c r="AG98" s="43">
        <f t="shared" si="181"/>
        <v>443</v>
      </c>
      <c r="AH98" s="43">
        <f t="shared" si="182"/>
        <v>158</v>
      </c>
      <c r="AI98" s="43">
        <f t="shared" si="183"/>
        <v>46</v>
      </c>
      <c r="AJ98" s="144"/>
      <c r="AK98" s="144">
        <v>0</v>
      </c>
      <c r="AL98" s="160">
        <v>0</v>
      </c>
      <c r="AM98" s="43">
        <f t="shared" si="184"/>
        <v>0</v>
      </c>
      <c r="AN98" s="44">
        <f t="shared" si="185"/>
        <v>548</v>
      </c>
      <c r="AQ98" s="43">
        <f t="shared" si="193"/>
        <v>18.625</v>
      </c>
      <c r="AR98" s="43">
        <f t="shared" si="194"/>
        <v>22.15</v>
      </c>
      <c r="AS98" s="43">
        <f t="shared" si="194"/>
        <v>31.6</v>
      </c>
      <c r="AT98" s="43">
        <f t="shared" si="194"/>
        <v>3.0666666666666669</v>
      </c>
      <c r="AU98" s="43">
        <f t="shared" si="195"/>
        <v>0</v>
      </c>
      <c r="AV98" s="44">
        <f t="shared" si="195"/>
        <v>17.677419354838708</v>
      </c>
      <c r="AW98" s="122"/>
      <c r="AX98" s="43">
        <f t="shared" si="186"/>
        <v>0</v>
      </c>
      <c r="AY98" s="43">
        <f t="shared" si="187"/>
        <v>0</v>
      </c>
      <c r="AZ98" s="43">
        <f t="shared" si="188"/>
        <v>0</v>
      </c>
      <c r="BA98" s="43">
        <f t="shared" si="189"/>
        <v>0</v>
      </c>
      <c r="BB98" s="43">
        <f t="shared" si="190"/>
        <v>0</v>
      </c>
      <c r="BC98" s="44">
        <f t="shared" si="191"/>
        <v>0</v>
      </c>
    </row>
    <row r="99" spans="1:55" s="204" customFormat="1">
      <c r="A99" s="199"/>
      <c r="B99" s="251" t="s">
        <v>198</v>
      </c>
      <c r="C99" s="201"/>
      <c r="D99" s="144">
        <v>0</v>
      </c>
      <c r="E99" s="160">
        <v>0</v>
      </c>
      <c r="F99" s="160">
        <v>0</v>
      </c>
      <c r="G99" s="160">
        <v>0</v>
      </c>
      <c r="H99" s="144">
        <v>0</v>
      </c>
      <c r="I99" s="144">
        <v>0</v>
      </c>
      <c r="J99" s="160">
        <v>0</v>
      </c>
      <c r="K99" s="144">
        <v>1997</v>
      </c>
      <c r="L99" s="43">
        <f t="shared" si="192"/>
        <v>1997</v>
      </c>
      <c r="M99" s="160">
        <v>14</v>
      </c>
      <c r="N99" s="160">
        <v>0</v>
      </c>
      <c r="O99" s="160">
        <v>1290</v>
      </c>
      <c r="P99" s="160">
        <v>0</v>
      </c>
      <c r="Q99" s="160">
        <v>0</v>
      </c>
      <c r="R99" s="160">
        <v>9065</v>
      </c>
      <c r="S99" s="160">
        <v>6392</v>
      </c>
      <c r="T99" s="160">
        <v>0</v>
      </c>
      <c r="U99" s="160">
        <v>174</v>
      </c>
      <c r="V99" s="144">
        <v>0</v>
      </c>
      <c r="W99" s="144">
        <v>106</v>
      </c>
      <c r="X99" s="144">
        <v>0</v>
      </c>
      <c r="Y99" s="160">
        <v>4</v>
      </c>
      <c r="Z99" s="160">
        <v>0</v>
      </c>
      <c r="AA99" s="250">
        <v>4314</v>
      </c>
      <c r="AB99" s="160">
        <v>0</v>
      </c>
      <c r="AC99" s="160">
        <v>0</v>
      </c>
      <c r="AD99" s="160">
        <v>0</v>
      </c>
      <c r="AE99" s="160">
        <v>0</v>
      </c>
      <c r="AF99" s="160">
        <v>82.165000000000006</v>
      </c>
      <c r="AG99" s="43">
        <f t="shared" si="181"/>
        <v>21441.165000000001</v>
      </c>
      <c r="AH99" s="43">
        <f t="shared" si="182"/>
        <v>1290</v>
      </c>
      <c r="AI99" s="43">
        <f t="shared" si="183"/>
        <v>4488</v>
      </c>
      <c r="AJ99" s="144">
        <v>0</v>
      </c>
      <c r="AK99" s="144">
        <v>107</v>
      </c>
      <c r="AL99" s="160">
        <v>0</v>
      </c>
      <c r="AM99" s="43">
        <f t="shared" si="184"/>
        <v>107</v>
      </c>
      <c r="AN99" s="44">
        <f t="shared" si="185"/>
        <v>23545.165000000001</v>
      </c>
      <c r="AQ99" s="43">
        <f t="shared" si="193"/>
        <v>249.625</v>
      </c>
      <c r="AR99" s="43">
        <f t="shared" si="194"/>
        <v>1072.05825</v>
      </c>
      <c r="AS99" s="43">
        <f t="shared" si="194"/>
        <v>258</v>
      </c>
      <c r="AT99" s="43">
        <f t="shared" si="194"/>
        <v>299.2</v>
      </c>
      <c r="AU99" s="43">
        <f t="shared" si="195"/>
        <v>35.666666666666664</v>
      </c>
      <c r="AV99" s="44">
        <f t="shared" si="195"/>
        <v>759.52145161290321</v>
      </c>
      <c r="AW99" s="122"/>
      <c r="AX99" s="43">
        <f t="shared" si="186"/>
        <v>0</v>
      </c>
      <c r="AY99" s="43">
        <f t="shared" si="187"/>
        <v>0</v>
      </c>
      <c r="AZ99" s="43">
        <f t="shared" si="188"/>
        <v>0</v>
      </c>
      <c r="BA99" s="43">
        <f t="shared" si="189"/>
        <v>4</v>
      </c>
      <c r="BB99" s="43">
        <f t="shared" si="190"/>
        <v>0</v>
      </c>
      <c r="BC99" s="44">
        <f t="shared" si="191"/>
        <v>0</v>
      </c>
    </row>
    <row r="100" spans="1:55" s="204" customFormat="1">
      <c r="A100" s="199"/>
      <c r="B100" s="200"/>
      <c r="C100" s="210" t="s">
        <v>216</v>
      </c>
      <c r="D100" s="252">
        <f t="shared" ref="D100:K100" si="196">SUM(D91:D99)</f>
        <v>43578</v>
      </c>
      <c r="E100" s="252">
        <f t="shared" si="196"/>
        <v>19512</v>
      </c>
      <c r="F100" s="252">
        <f t="shared" si="196"/>
        <v>83263</v>
      </c>
      <c r="G100" s="252">
        <f t="shared" si="196"/>
        <v>157267.33225199999</v>
      </c>
      <c r="H100" s="252">
        <f t="shared" si="196"/>
        <v>30257</v>
      </c>
      <c r="I100" s="252">
        <f t="shared" si="196"/>
        <v>65684</v>
      </c>
      <c r="J100" s="252">
        <f t="shared" si="196"/>
        <v>30437</v>
      </c>
      <c r="K100" s="252">
        <f t="shared" si="196"/>
        <v>41492</v>
      </c>
      <c r="L100" s="45">
        <f t="shared" si="192"/>
        <v>471490.33225199999</v>
      </c>
      <c r="M100" s="252">
        <f t="shared" ref="M100:V100" si="197">SUM(M91:M99)</f>
        <v>3245</v>
      </c>
      <c r="N100" s="252">
        <f t="shared" si="197"/>
        <v>3324</v>
      </c>
      <c r="O100" s="252">
        <f t="shared" si="197"/>
        <v>15698</v>
      </c>
      <c r="P100" s="252">
        <f t="shared" si="197"/>
        <v>6512</v>
      </c>
      <c r="Q100" s="252">
        <f t="shared" si="197"/>
        <v>19847</v>
      </c>
      <c r="R100" s="252">
        <f t="shared" si="197"/>
        <v>12649</v>
      </c>
      <c r="S100" s="252">
        <f t="shared" si="197"/>
        <v>11203</v>
      </c>
      <c r="T100" s="252">
        <f t="shared" si="197"/>
        <v>7464.7</v>
      </c>
      <c r="U100" s="252">
        <f t="shared" si="197"/>
        <v>4898</v>
      </c>
      <c r="V100" s="252">
        <f t="shared" si="197"/>
        <v>6258</v>
      </c>
      <c r="W100" s="252">
        <f t="shared" ref="W100:X100" si="198">SUM(W91:W99)</f>
        <v>10255</v>
      </c>
      <c r="X100" s="252">
        <f t="shared" si="198"/>
        <v>2112</v>
      </c>
      <c r="Y100" s="252">
        <f t="shared" ref="Y100:AF100" si="199">SUM(Y91:Y99)</f>
        <v>12424</v>
      </c>
      <c r="Z100" s="252">
        <f t="shared" si="199"/>
        <v>39255</v>
      </c>
      <c r="AA100" s="252">
        <f t="shared" si="199"/>
        <v>18707</v>
      </c>
      <c r="AB100" s="252">
        <f t="shared" si="199"/>
        <v>3896</v>
      </c>
      <c r="AC100" s="252">
        <f t="shared" si="199"/>
        <v>8797</v>
      </c>
      <c r="AD100" s="252">
        <f t="shared" si="199"/>
        <v>11546</v>
      </c>
      <c r="AE100" s="252">
        <f t="shared" si="199"/>
        <v>9318</v>
      </c>
      <c r="AF100" s="252">
        <f t="shared" si="199"/>
        <v>7367.7179999999998</v>
      </c>
      <c r="AG100" s="45">
        <f t="shared" si="181"/>
        <v>214776.41800000001</v>
      </c>
      <c r="AH100" s="45">
        <f t="shared" si="182"/>
        <v>82760.7</v>
      </c>
      <c r="AI100" s="45">
        <f t="shared" si="183"/>
        <v>50981</v>
      </c>
      <c r="AJ100" s="252">
        <f>SUM(AJ91:AJ99)</f>
        <v>28297</v>
      </c>
      <c r="AK100" s="252">
        <f>SUM(AK91:AK99)</f>
        <v>2387</v>
      </c>
      <c r="AL100" s="252">
        <f>SUM(AL91:AL99)</f>
        <v>5153</v>
      </c>
      <c r="AM100" s="45">
        <f t="shared" si="184"/>
        <v>35837</v>
      </c>
      <c r="AN100" s="211">
        <f t="shared" si="185"/>
        <v>722103.75025200006</v>
      </c>
      <c r="AQ100" s="45">
        <f>K100/AQ$5</f>
        <v>5186.5</v>
      </c>
      <c r="AR100" s="45">
        <f>AG100/AR$5</f>
        <v>10738.820900000001</v>
      </c>
      <c r="AS100" s="45">
        <f>AH100/AS$5</f>
        <v>16552.14</v>
      </c>
      <c r="AT100" s="45">
        <f>AI100/AT$5</f>
        <v>3398.7333333333331</v>
      </c>
      <c r="AU100" s="45">
        <f>AM100/AU$5</f>
        <v>11945.666666666666</v>
      </c>
      <c r="AV100" s="211">
        <f>AN100/AV$5</f>
        <v>23293.669362967743</v>
      </c>
      <c r="AW100" s="122"/>
      <c r="AX100" s="45">
        <f t="shared" si="186"/>
        <v>42535</v>
      </c>
      <c r="AY100" s="45">
        <f t="shared" si="187"/>
        <v>9057.5</v>
      </c>
      <c r="AZ100" s="45">
        <f t="shared" si="188"/>
        <v>11546</v>
      </c>
      <c r="BA100" s="45">
        <f t="shared" si="189"/>
        <v>6512</v>
      </c>
      <c r="BB100" s="45">
        <f t="shared" si="190"/>
        <v>5153</v>
      </c>
      <c r="BC100" s="211">
        <f t="shared" si="191"/>
        <v>11546</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0">D88-D100</f>
        <v>-32747</v>
      </c>
      <c r="E102" s="256">
        <f t="shared" si="200"/>
        <v>7386</v>
      </c>
      <c r="F102" s="256">
        <f t="shared" si="200"/>
        <v>15611</v>
      </c>
      <c r="G102" s="256">
        <f t="shared" si="200"/>
        <v>-45584.127671999988</v>
      </c>
      <c r="H102" s="256">
        <f t="shared" si="200"/>
        <v>-3105</v>
      </c>
      <c r="I102" s="256">
        <f t="shared" si="200"/>
        <v>-2058</v>
      </c>
      <c r="J102" s="256">
        <f t="shared" si="200"/>
        <v>249</v>
      </c>
      <c r="K102" s="256">
        <f t="shared" si="200"/>
        <v>10213</v>
      </c>
      <c r="L102" s="42">
        <f>+SUM(D102:K102)</f>
        <v>-50035.127671999988</v>
      </c>
      <c r="M102" s="256">
        <f t="shared" ref="M102:V102" si="201">M88-M100</f>
        <v>11656</v>
      </c>
      <c r="N102" s="256">
        <f t="shared" si="201"/>
        <v>1272</v>
      </c>
      <c r="O102" s="256">
        <f t="shared" si="201"/>
        <v>-680</v>
      </c>
      <c r="P102" s="256">
        <f t="shared" si="201"/>
        <v>-687</v>
      </c>
      <c r="Q102" s="256">
        <f t="shared" si="201"/>
        <v>7274</v>
      </c>
      <c r="R102" s="256">
        <f t="shared" si="201"/>
        <v>-2609</v>
      </c>
      <c r="S102" s="256">
        <f t="shared" si="201"/>
        <v>-3854</v>
      </c>
      <c r="T102" s="256">
        <f t="shared" si="201"/>
        <v>-5713.7</v>
      </c>
      <c r="U102" s="256">
        <f t="shared" si="201"/>
        <v>12250</v>
      </c>
      <c r="V102" s="256">
        <f t="shared" si="201"/>
        <v>6148</v>
      </c>
      <c r="W102" s="256">
        <f t="shared" ref="W102:X102" si="202">W88-W100</f>
        <v>7010</v>
      </c>
      <c r="X102" s="256">
        <f t="shared" si="202"/>
        <v>2950</v>
      </c>
      <c r="Y102" s="256">
        <f t="shared" ref="Y102:AF102" si="203">Y88-Y100</f>
        <v>16004</v>
      </c>
      <c r="Z102" s="256">
        <f t="shared" si="203"/>
        <v>-21000</v>
      </c>
      <c r="AA102" s="256">
        <f t="shared" si="203"/>
        <v>17980</v>
      </c>
      <c r="AB102" s="256">
        <f t="shared" si="203"/>
        <v>-1164</v>
      </c>
      <c r="AC102" s="256">
        <f t="shared" si="203"/>
        <v>9297</v>
      </c>
      <c r="AD102" s="256">
        <f t="shared" si="203"/>
        <v>-2885</v>
      </c>
      <c r="AE102" s="256">
        <f t="shared" si="203"/>
        <v>-8031</v>
      </c>
      <c r="AF102" s="256">
        <f t="shared" si="203"/>
        <v>4793.7660000000005</v>
      </c>
      <c r="AG102" s="42">
        <f>+SUM(M102:AF102)</f>
        <v>50011.066000000006</v>
      </c>
      <c r="AH102" s="42">
        <f>AC102+AD102+Z102+T102+O102</f>
        <v>-20981.7</v>
      </c>
      <c r="AI102" s="42">
        <f>AD102+AE102+AA102+U102+P102</f>
        <v>18627</v>
      </c>
      <c r="AJ102" s="256">
        <f>AJ88-AJ100</f>
        <v>5166</v>
      </c>
      <c r="AK102" s="256">
        <f>AK88-AK100</f>
        <v>11270</v>
      </c>
      <c r="AL102" s="256">
        <f>AL88-AL100</f>
        <v>13347</v>
      </c>
      <c r="AM102" s="42">
        <f>+SUM(AJ102:AL102)</f>
        <v>29783</v>
      </c>
      <c r="AN102" s="230">
        <f>+AM102+AG102+L102</f>
        <v>29758.938328000018</v>
      </c>
      <c r="AQ102" s="42">
        <f>K102/AQ$5</f>
        <v>1276.625</v>
      </c>
      <c r="AR102" s="42">
        <f>AG102/AR$5</f>
        <v>2500.5533000000005</v>
      </c>
      <c r="AS102" s="42">
        <f>AH102/AS$5</f>
        <v>-4196.34</v>
      </c>
      <c r="AT102" s="42">
        <f>AI102/AT$5</f>
        <v>1241.8</v>
      </c>
      <c r="AU102" s="42">
        <f>AM102/AU$5</f>
        <v>9927.6666666666661</v>
      </c>
      <c r="AV102" s="230">
        <f>AN102/AV$5</f>
        <v>959.96575251612967</v>
      </c>
      <c r="AW102" s="122"/>
      <c r="AX102" s="42">
        <f t="shared" si="186"/>
        <v>-904.5</v>
      </c>
      <c r="AY102" s="42">
        <f t="shared" si="187"/>
        <v>2111</v>
      </c>
      <c r="AZ102" s="42">
        <f>MEDIAN($AC102,$AD102,$Z102,$T102,$O102,Q102,AF102)</f>
        <v>-680</v>
      </c>
      <c r="BA102" s="42">
        <f>MEDIAN(M102,N102,P102,R102,S102,U102,V102,Y102,AA102,AB102,AE102,W102,X102)</f>
        <v>2950</v>
      </c>
      <c r="BB102" s="42">
        <f t="shared" ref="BB102" si="204">MEDIAN($AJ102:$AL102)</f>
        <v>11270</v>
      </c>
      <c r="BC102" s="230">
        <f>MEDIAN(D102:K102,M102:AF102,AJ102:AL102)</f>
        <v>2950</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287004</v>
      </c>
      <c r="E105" s="160">
        <v>119410</v>
      </c>
      <c r="F105" s="160">
        <v>493964</v>
      </c>
      <c r="G105" s="160">
        <v>644646.300529</v>
      </c>
      <c r="H105" s="144">
        <v>322652</v>
      </c>
      <c r="I105" s="144">
        <v>664862</v>
      </c>
      <c r="J105" s="160">
        <v>162782</v>
      </c>
      <c r="K105" s="144">
        <v>355014</v>
      </c>
      <c r="L105" s="43">
        <f t="shared" ref="L105:L110" si="205">+SUM(D105:K105)</f>
        <v>3050334.3005289999</v>
      </c>
      <c r="M105" s="160">
        <v>9867</v>
      </c>
      <c r="N105" s="160">
        <v>34991</v>
      </c>
      <c r="O105" s="160">
        <v>114554</v>
      </c>
      <c r="P105" s="160">
        <v>47079</v>
      </c>
      <c r="Q105" s="160">
        <v>87024</v>
      </c>
      <c r="R105" s="160">
        <v>38923</v>
      </c>
      <c r="S105" s="160">
        <v>21693</v>
      </c>
      <c r="T105" s="160">
        <v>39981.199999999997</v>
      </c>
      <c r="U105" s="160">
        <v>21620</v>
      </c>
      <c r="V105" s="144">
        <v>4637</v>
      </c>
      <c r="W105" s="144">
        <v>14206</v>
      </c>
      <c r="X105" s="144">
        <v>1976</v>
      </c>
      <c r="Y105" s="160">
        <v>19464</v>
      </c>
      <c r="Z105" s="160">
        <v>117281</v>
      </c>
      <c r="AA105" s="250">
        <v>68387</v>
      </c>
      <c r="AB105" s="160">
        <v>20226</v>
      </c>
      <c r="AC105" s="160">
        <v>60543</v>
      </c>
      <c r="AD105" s="160">
        <v>34735</v>
      </c>
      <c r="AE105" s="160">
        <v>20891</v>
      </c>
      <c r="AF105" s="160">
        <v>32210.11</v>
      </c>
      <c r="AG105" s="43">
        <f t="shared" ref="AG105:AG110" si="206">+SUM(M105:AF105)</f>
        <v>810288.30999999994</v>
      </c>
      <c r="AH105" s="43">
        <f t="shared" ref="AH105:AI110" si="207">AC105+AD105+Z105+T105+O105</f>
        <v>367094.2</v>
      </c>
      <c r="AI105" s="43">
        <f t="shared" si="207"/>
        <v>192712</v>
      </c>
      <c r="AJ105" s="144">
        <v>0</v>
      </c>
      <c r="AK105" s="144">
        <v>7154</v>
      </c>
      <c r="AL105" s="160">
        <v>6769</v>
      </c>
      <c r="AM105" s="43">
        <f t="shared" ref="AM105:AM110" si="208">+SUM(AJ105:AL105)</f>
        <v>13923</v>
      </c>
      <c r="AN105" s="44">
        <f t="shared" ref="AN105:AN110" si="209">+AM105+AG105+L105</f>
        <v>3874545.6105289999</v>
      </c>
      <c r="AQ105" s="43">
        <f t="shared" ref="AQ105:AQ109" si="210">K105/AQ$5</f>
        <v>44376.75</v>
      </c>
      <c r="AR105" s="43">
        <f t="shared" ref="AR105:AT109" si="211">AG105/AR$5</f>
        <v>40514.415499999996</v>
      </c>
      <c r="AS105" s="43">
        <f t="shared" si="211"/>
        <v>73418.84</v>
      </c>
      <c r="AT105" s="43">
        <f t="shared" si="211"/>
        <v>12847.466666666667</v>
      </c>
      <c r="AU105" s="43">
        <f t="shared" ref="AU105:AV109" si="212">AM105/AU$5</f>
        <v>4641</v>
      </c>
      <c r="AV105" s="44">
        <f t="shared" si="212"/>
        <v>124985.34227512903</v>
      </c>
      <c r="AW105" s="122"/>
      <c r="AX105" s="43">
        <f t="shared" ref="AX105:AX110" si="213">MEDIAN($D105:$K105)</f>
        <v>338833</v>
      </c>
      <c r="AY105" s="43">
        <f>MEDIAN($M105:$AF105)</f>
        <v>33472.555</v>
      </c>
      <c r="AZ105" s="43">
        <f t="shared" ref="AZ105:AZ110" si="214">MEDIAN($AC105,$AD105,$Z105,$T105,$O105,Q105,AF105)</f>
        <v>60543</v>
      </c>
      <c r="BA105" s="43">
        <f t="shared" ref="BA105:BA110" si="215">MEDIAN(M105,N105,P105,R105,S105,U105,V105,Y105,AA105,AB105,AE105,W105,X105)</f>
        <v>20891</v>
      </c>
      <c r="BB105" s="43">
        <f t="shared" ref="BB105:BB110" si="216">MEDIAN($AJ105:$AL105)</f>
        <v>6769</v>
      </c>
      <c r="BC105" s="44">
        <f t="shared" ref="BC105:BC110" si="217">MEDIAN(D105:K105,M105:AF105,AJ105:AL105)</f>
        <v>38923</v>
      </c>
    </row>
    <row r="106" spans="1:55" s="204" customFormat="1">
      <c r="A106" s="199"/>
      <c r="B106" s="200" t="s">
        <v>212</v>
      </c>
      <c r="C106" s="201"/>
      <c r="D106" s="144">
        <v>20328</v>
      </c>
      <c r="E106" s="160">
        <v>8294</v>
      </c>
      <c r="F106" s="160">
        <v>33059</v>
      </c>
      <c r="G106" s="160">
        <v>105476.15055000001</v>
      </c>
      <c r="H106" s="144">
        <v>64217</v>
      </c>
      <c r="I106" s="144">
        <v>129404</v>
      </c>
      <c r="J106" s="160">
        <v>20868</v>
      </c>
      <c r="K106" s="144">
        <v>20814</v>
      </c>
      <c r="L106" s="43">
        <f t="shared" si="205"/>
        <v>402460.15055000002</v>
      </c>
      <c r="M106" s="160">
        <v>562</v>
      </c>
      <c r="N106" s="160">
        <v>2626</v>
      </c>
      <c r="O106" s="160">
        <v>9405</v>
      </c>
      <c r="P106" s="160">
        <v>0</v>
      </c>
      <c r="Q106" s="160">
        <v>7205</v>
      </c>
      <c r="R106" s="160">
        <v>2077</v>
      </c>
      <c r="S106" s="160">
        <v>1795</v>
      </c>
      <c r="T106" s="160">
        <v>7354.9</v>
      </c>
      <c r="U106" s="160">
        <v>1459</v>
      </c>
      <c r="V106" s="144">
        <v>78</v>
      </c>
      <c r="W106" s="144">
        <v>753</v>
      </c>
      <c r="X106" s="144">
        <v>165</v>
      </c>
      <c r="Y106" s="160">
        <v>4440</v>
      </c>
      <c r="Z106" s="160">
        <v>9578</v>
      </c>
      <c r="AA106" s="250">
        <v>6263</v>
      </c>
      <c r="AB106" s="160">
        <v>2009</v>
      </c>
      <c r="AC106" s="160">
        <v>1662</v>
      </c>
      <c r="AD106" s="160">
        <v>1242</v>
      </c>
      <c r="AE106" s="160">
        <v>1291</v>
      </c>
      <c r="AF106" s="160">
        <v>3211.1770000000001</v>
      </c>
      <c r="AG106" s="43">
        <f t="shared" si="206"/>
        <v>63176.077000000005</v>
      </c>
      <c r="AH106" s="43">
        <f t="shared" si="207"/>
        <v>29241.9</v>
      </c>
      <c r="AI106" s="43">
        <f t="shared" si="207"/>
        <v>10255</v>
      </c>
      <c r="AJ106" s="144">
        <v>0</v>
      </c>
      <c r="AK106" s="144">
        <v>1121</v>
      </c>
      <c r="AL106" s="160">
        <v>414</v>
      </c>
      <c r="AM106" s="43">
        <f t="shared" si="208"/>
        <v>1535</v>
      </c>
      <c r="AN106" s="44">
        <f t="shared" si="209"/>
        <v>467171.22755000001</v>
      </c>
      <c r="AQ106" s="43">
        <f t="shared" si="210"/>
        <v>2601.75</v>
      </c>
      <c r="AR106" s="43">
        <f t="shared" si="211"/>
        <v>3158.8038500000002</v>
      </c>
      <c r="AS106" s="43">
        <f t="shared" si="211"/>
        <v>5848.38</v>
      </c>
      <c r="AT106" s="43">
        <f t="shared" si="211"/>
        <v>683.66666666666663</v>
      </c>
      <c r="AU106" s="43">
        <f t="shared" si="212"/>
        <v>511.66666666666669</v>
      </c>
      <c r="AV106" s="44">
        <f t="shared" si="212"/>
        <v>15070.039598387097</v>
      </c>
      <c r="AW106" s="122"/>
      <c r="AX106" s="43">
        <f t="shared" si="213"/>
        <v>26963.5</v>
      </c>
      <c r="AY106" s="43">
        <f>MEDIAN($M106:$AF106)</f>
        <v>1902</v>
      </c>
      <c r="AZ106" s="43">
        <f t="shared" si="214"/>
        <v>7205</v>
      </c>
      <c r="BA106" s="43">
        <f t="shared" si="215"/>
        <v>1459</v>
      </c>
      <c r="BB106" s="43">
        <f t="shared" si="216"/>
        <v>414</v>
      </c>
      <c r="BC106" s="44">
        <f t="shared" si="217"/>
        <v>2626</v>
      </c>
    </row>
    <row r="107" spans="1:55" s="204" customFormat="1">
      <c r="A107" s="199"/>
      <c r="B107" s="200" t="s">
        <v>211</v>
      </c>
      <c r="C107" s="201"/>
      <c r="D107" s="144">
        <v>5752</v>
      </c>
      <c r="E107" s="160">
        <v>11569</v>
      </c>
      <c r="F107" s="160">
        <v>27685</v>
      </c>
      <c r="G107" s="160">
        <v>85494.495894000007</v>
      </c>
      <c r="H107" s="144">
        <v>26536</v>
      </c>
      <c r="I107" s="144">
        <v>63057</v>
      </c>
      <c r="J107" s="160">
        <v>22080</v>
      </c>
      <c r="K107" s="144">
        <v>16839</v>
      </c>
      <c r="L107" s="43">
        <f t="shared" si="205"/>
        <v>259012.49589399999</v>
      </c>
      <c r="M107" s="160">
        <v>1257</v>
      </c>
      <c r="N107" s="160">
        <v>1249</v>
      </c>
      <c r="O107" s="160">
        <v>1286</v>
      </c>
      <c r="P107" s="160">
        <v>4746</v>
      </c>
      <c r="Q107" s="160">
        <v>2391</v>
      </c>
      <c r="R107" s="160">
        <v>1777</v>
      </c>
      <c r="S107" s="160">
        <v>2496</v>
      </c>
      <c r="T107" s="160">
        <v>2469.1</v>
      </c>
      <c r="U107" s="160">
        <v>2843</v>
      </c>
      <c r="V107" s="144">
        <v>1962</v>
      </c>
      <c r="W107" s="144">
        <v>1648</v>
      </c>
      <c r="X107" s="144">
        <v>75</v>
      </c>
      <c r="Y107" s="160">
        <v>0</v>
      </c>
      <c r="Z107" s="160">
        <v>3605</v>
      </c>
      <c r="AA107" s="250">
        <v>4881</v>
      </c>
      <c r="AB107" s="160">
        <v>4847</v>
      </c>
      <c r="AC107" s="160">
        <v>9134</v>
      </c>
      <c r="AD107" s="160">
        <v>2174</v>
      </c>
      <c r="AE107" s="160">
        <v>1345</v>
      </c>
      <c r="AF107" s="160">
        <v>252.792</v>
      </c>
      <c r="AG107" s="43">
        <f t="shared" si="206"/>
        <v>50437.892</v>
      </c>
      <c r="AH107" s="43">
        <f t="shared" si="207"/>
        <v>18668.099999999999</v>
      </c>
      <c r="AI107" s="43">
        <f t="shared" si="207"/>
        <v>15989</v>
      </c>
      <c r="AJ107" s="144">
        <v>0</v>
      </c>
      <c r="AK107" s="144">
        <v>0</v>
      </c>
      <c r="AL107" s="160">
        <v>59</v>
      </c>
      <c r="AM107" s="43">
        <f t="shared" si="208"/>
        <v>59</v>
      </c>
      <c r="AN107" s="44">
        <f t="shared" si="209"/>
        <v>309509.38789399998</v>
      </c>
      <c r="AQ107" s="43">
        <f t="shared" si="210"/>
        <v>2104.875</v>
      </c>
      <c r="AR107" s="43">
        <f t="shared" si="211"/>
        <v>2521.8946000000001</v>
      </c>
      <c r="AS107" s="43">
        <f t="shared" si="211"/>
        <v>3733.62</v>
      </c>
      <c r="AT107" s="43">
        <f t="shared" si="211"/>
        <v>1065.9333333333334</v>
      </c>
      <c r="AU107" s="43">
        <f t="shared" si="212"/>
        <v>19.666666666666668</v>
      </c>
      <c r="AV107" s="44">
        <f t="shared" si="212"/>
        <v>9984.1738030322576</v>
      </c>
      <c r="AW107" s="122"/>
      <c r="AX107" s="43">
        <f t="shared" si="213"/>
        <v>24308</v>
      </c>
      <c r="AY107" s="43">
        <f t="shared" ref="AY107:AY110" si="218">MEDIAN($M107:$AF107)</f>
        <v>2068</v>
      </c>
      <c r="AZ107" s="43">
        <f t="shared" si="214"/>
        <v>2391</v>
      </c>
      <c r="BA107" s="43">
        <f t="shared" si="215"/>
        <v>1777</v>
      </c>
      <c r="BB107" s="43">
        <f t="shared" si="216"/>
        <v>0</v>
      </c>
      <c r="BC107" s="44">
        <f t="shared" si="217"/>
        <v>2469.1</v>
      </c>
    </row>
    <row r="108" spans="1:55" s="204" customFormat="1">
      <c r="A108" s="199"/>
      <c r="B108" s="200" t="s">
        <v>210</v>
      </c>
      <c r="C108" s="201"/>
      <c r="D108" s="144">
        <v>0</v>
      </c>
      <c r="E108" s="160">
        <v>2783</v>
      </c>
      <c r="F108" s="160">
        <v>0</v>
      </c>
      <c r="G108" s="160">
        <v>84600.345193999994</v>
      </c>
      <c r="H108" s="144">
        <v>0</v>
      </c>
      <c r="I108" s="144">
        <v>0</v>
      </c>
      <c r="J108" s="160">
        <v>6</v>
      </c>
      <c r="K108" s="144">
        <v>4</v>
      </c>
      <c r="L108" s="43">
        <f t="shared" si="205"/>
        <v>87393.345193999994</v>
      </c>
      <c r="M108" s="160">
        <v>0</v>
      </c>
      <c r="N108" s="160">
        <v>0</v>
      </c>
      <c r="O108" s="160">
        <v>0</v>
      </c>
      <c r="P108" s="160">
        <v>410</v>
      </c>
      <c r="Q108" s="160">
        <v>0</v>
      </c>
      <c r="R108" s="160">
        <v>0</v>
      </c>
      <c r="S108" s="160">
        <v>0</v>
      </c>
      <c r="T108" s="160">
        <v>0</v>
      </c>
      <c r="U108" s="160">
        <v>0</v>
      </c>
      <c r="V108" s="144">
        <v>0</v>
      </c>
      <c r="W108" s="144">
        <v>0</v>
      </c>
      <c r="X108" s="144">
        <v>0</v>
      </c>
      <c r="Y108" s="160">
        <v>0</v>
      </c>
      <c r="Z108" s="160">
        <v>1884</v>
      </c>
      <c r="AA108" s="250">
        <v>0</v>
      </c>
      <c r="AB108" s="160">
        <v>0</v>
      </c>
      <c r="AC108" s="160">
        <v>0</v>
      </c>
      <c r="AD108" s="160">
        <v>0</v>
      </c>
      <c r="AE108" s="160">
        <v>0</v>
      </c>
      <c r="AF108" s="160">
        <v>0</v>
      </c>
      <c r="AG108" s="43">
        <f t="shared" si="206"/>
        <v>2294</v>
      </c>
      <c r="AH108" s="43">
        <f t="shared" si="207"/>
        <v>1884</v>
      </c>
      <c r="AI108" s="43">
        <f t="shared" si="207"/>
        <v>410</v>
      </c>
      <c r="AJ108" s="144"/>
      <c r="AK108" s="144">
        <v>0</v>
      </c>
      <c r="AL108" s="160">
        <v>0</v>
      </c>
      <c r="AM108" s="43">
        <f t="shared" si="208"/>
        <v>0</v>
      </c>
      <c r="AN108" s="44">
        <f t="shared" si="209"/>
        <v>89687.345193999994</v>
      </c>
      <c r="AQ108" s="43">
        <f t="shared" si="210"/>
        <v>0.5</v>
      </c>
      <c r="AR108" s="43">
        <f t="shared" si="211"/>
        <v>114.7</v>
      </c>
      <c r="AS108" s="43">
        <f t="shared" si="211"/>
        <v>376.8</v>
      </c>
      <c r="AT108" s="43">
        <f t="shared" si="211"/>
        <v>27.333333333333332</v>
      </c>
      <c r="AU108" s="43">
        <f t="shared" si="212"/>
        <v>0</v>
      </c>
      <c r="AV108" s="44">
        <f t="shared" si="212"/>
        <v>2893.1401675483871</v>
      </c>
      <c r="AW108" s="122"/>
      <c r="AX108" s="43">
        <f t="shared" si="213"/>
        <v>2</v>
      </c>
      <c r="AY108" s="43">
        <f t="shared" si="218"/>
        <v>0</v>
      </c>
      <c r="AZ108" s="43">
        <f t="shared" si="214"/>
        <v>0</v>
      </c>
      <c r="BA108" s="43">
        <f t="shared" si="215"/>
        <v>0</v>
      </c>
      <c r="BB108" s="43">
        <f t="shared" si="216"/>
        <v>0</v>
      </c>
      <c r="BC108" s="44">
        <f t="shared" si="217"/>
        <v>0</v>
      </c>
    </row>
    <row r="109" spans="1:55" s="204" customFormat="1">
      <c r="A109" s="199"/>
      <c r="B109" s="251" t="s">
        <v>198</v>
      </c>
      <c r="C109" s="201"/>
      <c r="D109" s="144">
        <v>12521</v>
      </c>
      <c r="E109" s="160">
        <v>732</v>
      </c>
      <c r="F109" s="160">
        <v>40212</v>
      </c>
      <c r="G109" s="160">
        <v>-15039.150577</v>
      </c>
      <c r="H109" s="144">
        <v>6812</v>
      </c>
      <c r="I109" s="144">
        <v>0</v>
      </c>
      <c r="J109" s="160">
        <v>4792</v>
      </c>
      <c r="K109" s="144">
        <v>10498</v>
      </c>
      <c r="L109" s="43">
        <f t="shared" si="205"/>
        <v>60527.849423</v>
      </c>
      <c r="M109" s="160">
        <v>0</v>
      </c>
      <c r="N109" s="160">
        <v>1415</v>
      </c>
      <c r="O109" s="160">
        <v>1292</v>
      </c>
      <c r="P109" s="160">
        <v>5667</v>
      </c>
      <c r="Q109" s="160">
        <v>2892</v>
      </c>
      <c r="R109" s="160">
        <v>182</v>
      </c>
      <c r="S109" s="160">
        <v>13</v>
      </c>
      <c r="T109" s="160">
        <v>213.5</v>
      </c>
      <c r="U109" s="160">
        <v>196</v>
      </c>
      <c r="V109" s="144">
        <v>0</v>
      </c>
      <c r="W109" s="144">
        <v>9</v>
      </c>
      <c r="X109" s="144">
        <v>345</v>
      </c>
      <c r="Y109" s="160">
        <v>693</v>
      </c>
      <c r="Z109" s="160">
        <v>1336</v>
      </c>
      <c r="AA109" s="250">
        <v>1189</v>
      </c>
      <c r="AB109" s="160">
        <v>3050</v>
      </c>
      <c r="AC109" s="160">
        <v>0</v>
      </c>
      <c r="AD109" s="160">
        <v>368</v>
      </c>
      <c r="AE109" s="160">
        <v>0</v>
      </c>
      <c r="AF109" s="160">
        <v>7454.732</v>
      </c>
      <c r="AG109" s="43">
        <f t="shared" si="206"/>
        <v>26315.232</v>
      </c>
      <c r="AH109" s="43">
        <f t="shared" si="207"/>
        <v>3209.5</v>
      </c>
      <c r="AI109" s="43">
        <f t="shared" si="207"/>
        <v>7420</v>
      </c>
      <c r="AJ109" s="144">
        <v>99864</v>
      </c>
      <c r="AK109" s="144">
        <v>945</v>
      </c>
      <c r="AL109" s="160">
        <v>2497</v>
      </c>
      <c r="AM109" s="43">
        <f t="shared" si="208"/>
        <v>103306</v>
      </c>
      <c r="AN109" s="44">
        <f t="shared" si="209"/>
        <v>190149.081423</v>
      </c>
      <c r="AQ109" s="43">
        <f t="shared" si="210"/>
        <v>1312.25</v>
      </c>
      <c r="AR109" s="43">
        <f t="shared" si="211"/>
        <v>1315.7616</v>
      </c>
      <c r="AS109" s="43">
        <f t="shared" si="211"/>
        <v>641.9</v>
      </c>
      <c r="AT109" s="43">
        <f t="shared" si="211"/>
        <v>494.66666666666669</v>
      </c>
      <c r="AU109" s="43">
        <f t="shared" si="212"/>
        <v>34435.333333333336</v>
      </c>
      <c r="AV109" s="44">
        <f t="shared" si="212"/>
        <v>6133.8413362258061</v>
      </c>
      <c r="AW109" s="122"/>
      <c r="AX109" s="43">
        <f t="shared" si="213"/>
        <v>5802</v>
      </c>
      <c r="AY109" s="43">
        <f t="shared" si="218"/>
        <v>356.5</v>
      </c>
      <c r="AZ109" s="43">
        <f t="shared" si="214"/>
        <v>1292</v>
      </c>
      <c r="BA109" s="43">
        <f t="shared" si="215"/>
        <v>196</v>
      </c>
      <c r="BB109" s="43">
        <f t="shared" si="216"/>
        <v>2497</v>
      </c>
      <c r="BC109" s="44">
        <f t="shared" si="217"/>
        <v>945</v>
      </c>
    </row>
    <row r="110" spans="1:55" s="204" customFormat="1">
      <c r="A110" s="199"/>
      <c r="B110" s="200"/>
      <c r="C110" s="210" t="s">
        <v>209</v>
      </c>
      <c r="D110" s="252">
        <f t="shared" ref="D110:K110" si="219">SUM(D105:D109)</f>
        <v>325605</v>
      </c>
      <c r="E110" s="252">
        <f t="shared" si="219"/>
        <v>142788</v>
      </c>
      <c r="F110" s="252">
        <f t="shared" si="219"/>
        <v>594920</v>
      </c>
      <c r="G110" s="252">
        <f t="shared" si="219"/>
        <v>905178.14159000001</v>
      </c>
      <c r="H110" s="252">
        <f t="shared" si="219"/>
        <v>420217</v>
      </c>
      <c r="I110" s="252">
        <f t="shared" si="219"/>
        <v>857323</v>
      </c>
      <c r="J110" s="252">
        <f t="shared" si="219"/>
        <v>210528</v>
      </c>
      <c r="K110" s="252">
        <f t="shared" si="219"/>
        <v>403169</v>
      </c>
      <c r="L110" s="45">
        <f t="shared" si="205"/>
        <v>3859728.1415900001</v>
      </c>
      <c r="M110" s="252">
        <f t="shared" ref="M110:V110" si="220">SUM(M105:M109)</f>
        <v>11686</v>
      </c>
      <c r="N110" s="252">
        <f t="shared" si="220"/>
        <v>40281</v>
      </c>
      <c r="O110" s="252">
        <f t="shared" si="220"/>
        <v>126537</v>
      </c>
      <c r="P110" s="252">
        <f t="shared" si="220"/>
        <v>57902</v>
      </c>
      <c r="Q110" s="252">
        <f t="shared" si="220"/>
        <v>99512</v>
      </c>
      <c r="R110" s="252">
        <f t="shared" si="220"/>
        <v>42959</v>
      </c>
      <c r="S110" s="252">
        <f t="shared" si="220"/>
        <v>25997</v>
      </c>
      <c r="T110" s="252">
        <f t="shared" si="220"/>
        <v>50018.7</v>
      </c>
      <c r="U110" s="252">
        <f t="shared" si="220"/>
        <v>26118</v>
      </c>
      <c r="V110" s="252">
        <f t="shared" si="220"/>
        <v>6677</v>
      </c>
      <c r="W110" s="252">
        <f t="shared" ref="W110:X110" si="221">SUM(W105:W109)</f>
        <v>16616</v>
      </c>
      <c r="X110" s="252">
        <f t="shared" si="221"/>
        <v>2561</v>
      </c>
      <c r="Y110" s="252">
        <f t="shared" ref="Y110:AF110" si="222">SUM(Y105:Y109)</f>
        <v>24597</v>
      </c>
      <c r="Z110" s="252">
        <f t="shared" si="222"/>
        <v>133684</v>
      </c>
      <c r="AA110" s="252">
        <f t="shared" si="222"/>
        <v>80720</v>
      </c>
      <c r="AB110" s="252">
        <f t="shared" si="222"/>
        <v>30132</v>
      </c>
      <c r="AC110" s="252">
        <f t="shared" si="222"/>
        <v>71339</v>
      </c>
      <c r="AD110" s="252">
        <f t="shared" si="222"/>
        <v>38519</v>
      </c>
      <c r="AE110" s="252">
        <f t="shared" si="222"/>
        <v>23527</v>
      </c>
      <c r="AF110" s="252">
        <f t="shared" si="222"/>
        <v>43128.811000000002</v>
      </c>
      <c r="AG110" s="45">
        <f t="shared" si="206"/>
        <v>952511.51099999994</v>
      </c>
      <c r="AH110" s="45">
        <f t="shared" si="207"/>
        <v>420097.7</v>
      </c>
      <c r="AI110" s="45">
        <f t="shared" si="207"/>
        <v>226786</v>
      </c>
      <c r="AJ110" s="252">
        <f>SUM(AJ105:AJ109)</f>
        <v>99864</v>
      </c>
      <c r="AK110" s="252">
        <f>SUM(AK105:AK109)</f>
        <v>9220</v>
      </c>
      <c r="AL110" s="252">
        <f>SUM(AL105:AL109)</f>
        <v>9739</v>
      </c>
      <c r="AM110" s="45">
        <f t="shared" si="208"/>
        <v>118823</v>
      </c>
      <c r="AN110" s="211">
        <f t="shared" si="209"/>
        <v>4931062.6525900001</v>
      </c>
      <c r="AQ110" s="45">
        <f>K110/AQ$5</f>
        <v>50396.125</v>
      </c>
      <c r="AR110" s="45">
        <f>AG110/AR$5</f>
        <v>47625.575549999994</v>
      </c>
      <c r="AS110" s="45">
        <f>AH110/AS$5</f>
        <v>84019.540000000008</v>
      </c>
      <c r="AT110" s="45">
        <f>AI110/AT$5</f>
        <v>15119.066666666668</v>
      </c>
      <c r="AU110" s="45">
        <f>AM110/AU$5</f>
        <v>39607.666666666664</v>
      </c>
      <c r="AV110" s="211">
        <f>AN110/AV$5</f>
        <v>159066.53718032257</v>
      </c>
      <c r="AW110" s="122"/>
      <c r="AX110" s="45">
        <f t="shared" si="213"/>
        <v>411693</v>
      </c>
      <c r="AY110" s="45">
        <f t="shared" si="218"/>
        <v>39400</v>
      </c>
      <c r="AZ110" s="45">
        <f t="shared" si="214"/>
        <v>71339</v>
      </c>
      <c r="BA110" s="45">
        <f t="shared" si="215"/>
        <v>25997</v>
      </c>
      <c r="BB110" s="45">
        <f t="shared" si="216"/>
        <v>9739</v>
      </c>
      <c r="BC110" s="211">
        <f t="shared" si="217"/>
        <v>50018.7</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0</v>
      </c>
      <c r="E113" s="160">
        <v>2416</v>
      </c>
      <c r="F113" s="160">
        <v>7750</v>
      </c>
      <c r="G113" s="160">
        <v>150</v>
      </c>
      <c r="H113" s="144">
        <v>0</v>
      </c>
      <c r="I113" s="144">
        <v>52864</v>
      </c>
      <c r="J113" s="160">
        <v>1512</v>
      </c>
      <c r="K113" s="144">
        <v>0</v>
      </c>
      <c r="L113" s="43">
        <f>+SUM(D113:K113)</f>
        <v>64692</v>
      </c>
      <c r="M113" s="160">
        <v>0</v>
      </c>
      <c r="N113" s="160">
        <v>14</v>
      </c>
      <c r="O113" s="160">
        <v>142</v>
      </c>
      <c r="P113" s="160">
        <v>0</v>
      </c>
      <c r="Q113" s="160">
        <v>0</v>
      </c>
      <c r="R113" s="160">
        <v>0</v>
      </c>
      <c r="S113" s="160">
        <v>0</v>
      </c>
      <c r="T113" s="160">
        <v>24</v>
      </c>
      <c r="U113" s="160">
        <v>0</v>
      </c>
      <c r="V113" s="144">
        <v>0</v>
      </c>
      <c r="W113" s="144">
        <v>0</v>
      </c>
      <c r="X113" s="144">
        <v>0</v>
      </c>
      <c r="Y113" s="160">
        <v>0</v>
      </c>
      <c r="Z113" s="160">
        <v>0</v>
      </c>
      <c r="AA113" s="250">
        <v>0</v>
      </c>
      <c r="AB113" s="160">
        <v>0</v>
      </c>
      <c r="AC113" s="160">
        <v>38</v>
      </c>
      <c r="AD113" s="160">
        <v>0</v>
      </c>
      <c r="AE113" s="160">
        <v>0</v>
      </c>
      <c r="AF113" s="160">
        <v>0</v>
      </c>
      <c r="AG113" s="43">
        <f>+SUM(M113:AF113)</f>
        <v>218</v>
      </c>
      <c r="AH113" s="43">
        <f>AC113+AD113+Z113+T113+O113</f>
        <v>204</v>
      </c>
      <c r="AI113" s="43">
        <f>AD113+AE113+AA113+U113+P113</f>
        <v>0</v>
      </c>
      <c r="AJ113" s="144">
        <v>0</v>
      </c>
      <c r="AK113" s="144">
        <v>0</v>
      </c>
      <c r="AL113" s="160">
        <v>0</v>
      </c>
      <c r="AM113" s="43">
        <f t="shared" ref="AM113:AM119" si="223">+SUM(AJ113:AL113)</f>
        <v>0</v>
      </c>
      <c r="AN113" s="44">
        <f t="shared" ref="AN113:AN119" si="224">+AM113+AG113+L113</f>
        <v>64910</v>
      </c>
      <c r="AQ113" s="43">
        <f t="shared" ref="AQ113:AQ114" si="225">K113/AQ$5</f>
        <v>0</v>
      </c>
      <c r="AR113" s="43">
        <f t="shared" ref="AR113:AT114" si="226">AG113/AR$5</f>
        <v>10.9</v>
      </c>
      <c r="AS113" s="43">
        <f t="shared" si="226"/>
        <v>40.799999999999997</v>
      </c>
      <c r="AT113" s="43">
        <f t="shared" si="226"/>
        <v>0</v>
      </c>
      <c r="AU113" s="43">
        <f t="shared" ref="AU113:AV114" si="227">AM113/AU$5</f>
        <v>0</v>
      </c>
      <c r="AV113" s="44">
        <f t="shared" si="227"/>
        <v>2093.8709677419356</v>
      </c>
      <c r="AW113" s="122"/>
      <c r="AX113" s="43">
        <f t="shared" ref="AX113:AX119" si="228">MEDIAN($D113:$K113)</f>
        <v>831</v>
      </c>
      <c r="AY113" s="43">
        <f>MEDIAN($M113:$AF113)</f>
        <v>0</v>
      </c>
      <c r="AZ113" s="43">
        <f t="shared" ref="AZ113:AZ119" si="229">MEDIAN($AC113,$AD113,$Z113,$T113,$O113,Q113,AF113)</f>
        <v>0</v>
      </c>
      <c r="BA113" s="43">
        <f t="shared" ref="BA113:BA119" si="230">MEDIAN(M113,N113,P113,R113,S113,U113,V113,Y113,AA113,AB113,AE113,W113,X113)</f>
        <v>0</v>
      </c>
      <c r="BB113" s="43">
        <f t="shared" ref="BB113:BB119" si="231">MEDIAN($AJ113:$AL113)</f>
        <v>0</v>
      </c>
      <c r="BC113" s="44">
        <f t="shared" ref="BC113:BC119" si="232">MEDIAN(D113:K113,M113:AF113,AJ113:AL113)</f>
        <v>0</v>
      </c>
    </row>
    <row r="114" spans="1:55" s="204" customFormat="1">
      <c r="A114" s="199"/>
      <c r="B114" s="200" t="s">
        <v>206</v>
      </c>
      <c r="C114" s="201"/>
      <c r="D114" s="144">
        <v>627</v>
      </c>
      <c r="E114" s="160">
        <v>0</v>
      </c>
      <c r="F114" s="160">
        <v>2246</v>
      </c>
      <c r="G114" s="160">
        <v>0</v>
      </c>
      <c r="H114" s="144">
        <v>473</v>
      </c>
      <c r="I114" s="144">
        <v>3494</v>
      </c>
      <c r="J114" s="160">
        <v>0</v>
      </c>
      <c r="K114" s="144">
        <v>538</v>
      </c>
      <c r="L114" s="43">
        <f>+SUM(D114:K114)</f>
        <v>7378</v>
      </c>
      <c r="M114" s="160">
        <v>296</v>
      </c>
      <c r="N114" s="160">
        <v>0</v>
      </c>
      <c r="O114" s="160">
        <v>0</v>
      </c>
      <c r="P114" s="160">
        <v>18</v>
      </c>
      <c r="Q114" s="160">
        <v>0</v>
      </c>
      <c r="R114" s="160">
        <v>57</v>
      </c>
      <c r="S114" s="160">
        <v>0</v>
      </c>
      <c r="T114" s="160">
        <v>1850</v>
      </c>
      <c r="U114" s="160">
        <v>14</v>
      </c>
      <c r="V114" s="144">
        <v>0</v>
      </c>
      <c r="W114" s="144">
        <v>0</v>
      </c>
      <c r="X114" s="144">
        <v>1</v>
      </c>
      <c r="Y114" s="160">
        <v>0</v>
      </c>
      <c r="Z114" s="160">
        <v>0</v>
      </c>
      <c r="AA114" s="250">
        <v>10</v>
      </c>
      <c r="AB114" s="160">
        <v>20</v>
      </c>
      <c r="AC114" s="160">
        <v>0</v>
      </c>
      <c r="AD114" s="160">
        <v>0</v>
      </c>
      <c r="AE114" s="160">
        <v>119</v>
      </c>
      <c r="AF114" s="160">
        <v>10.002000000000001</v>
      </c>
      <c r="AG114" s="43">
        <f>+SUM(M114:AF114)</f>
        <v>2395.002</v>
      </c>
      <c r="AH114" s="43">
        <f>AC114+AD114+Z114+T114+O114</f>
        <v>1850</v>
      </c>
      <c r="AI114" s="43">
        <f>AD114+AE114+AA114+U114+P114</f>
        <v>161</v>
      </c>
      <c r="AJ114" s="144">
        <v>0</v>
      </c>
      <c r="AK114" s="144">
        <v>0</v>
      </c>
      <c r="AL114" s="160">
        <v>0</v>
      </c>
      <c r="AM114" s="43">
        <f t="shared" si="223"/>
        <v>0</v>
      </c>
      <c r="AN114" s="44">
        <f t="shared" si="224"/>
        <v>9773.0020000000004</v>
      </c>
      <c r="AQ114" s="43">
        <f t="shared" si="225"/>
        <v>67.25</v>
      </c>
      <c r="AR114" s="43">
        <f t="shared" si="226"/>
        <v>119.7501</v>
      </c>
      <c r="AS114" s="43">
        <f t="shared" si="226"/>
        <v>370</v>
      </c>
      <c r="AT114" s="43">
        <f t="shared" si="226"/>
        <v>10.733333333333333</v>
      </c>
      <c r="AU114" s="43">
        <f t="shared" si="227"/>
        <v>0</v>
      </c>
      <c r="AV114" s="44">
        <f t="shared" si="227"/>
        <v>315.25812903225807</v>
      </c>
      <c r="AW114" s="122"/>
      <c r="AX114" s="258">
        <f t="shared" si="228"/>
        <v>505.5</v>
      </c>
      <c r="AY114" s="258">
        <f t="shared" ref="AY114:AY119" si="233">MEDIAN($M114:$AF114)</f>
        <v>0.5</v>
      </c>
      <c r="AZ114" s="258">
        <f t="shared" si="229"/>
        <v>0</v>
      </c>
      <c r="BA114" s="258">
        <f t="shared" si="230"/>
        <v>10</v>
      </c>
      <c r="BB114" s="258">
        <f t="shared" si="231"/>
        <v>0</v>
      </c>
      <c r="BC114" s="44">
        <f t="shared" si="232"/>
        <v>0</v>
      </c>
    </row>
    <row r="115" spans="1:55" s="204" customFormat="1">
      <c r="A115" s="245"/>
      <c r="B115" s="200" t="s">
        <v>205</v>
      </c>
      <c r="C115" s="201"/>
      <c r="D115" s="259">
        <f t="shared" ref="D115:V115" si="234">D113+D114</f>
        <v>627</v>
      </c>
      <c r="E115" s="252">
        <f t="shared" si="234"/>
        <v>2416</v>
      </c>
      <c r="F115" s="252">
        <f t="shared" si="234"/>
        <v>9996</v>
      </c>
      <c r="G115" s="252">
        <f t="shared" si="234"/>
        <v>150</v>
      </c>
      <c r="H115" s="252">
        <f t="shared" si="234"/>
        <v>473</v>
      </c>
      <c r="I115" s="252">
        <f t="shared" si="234"/>
        <v>56358</v>
      </c>
      <c r="J115" s="252">
        <f t="shared" si="234"/>
        <v>1512</v>
      </c>
      <c r="K115" s="252">
        <f t="shared" si="234"/>
        <v>538</v>
      </c>
      <c r="L115" s="45">
        <f t="shared" si="234"/>
        <v>72070</v>
      </c>
      <c r="M115" s="252">
        <f t="shared" si="234"/>
        <v>296</v>
      </c>
      <c r="N115" s="252">
        <f t="shared" si="234"/>
        <v>14</v>
      </c>
      <c r="O115" s="252">
        <f t="shared" si="234"/>
        <v>142</v>
      </c>
      <c r="P115" s="252">
        <f t="shared" si="234"/>
        <v>18</v>
      </c>
      <c r="Q115" s="252">
        <f t="shared" si="234"/>
        <v>0</v>
      </c>
      <c r="R115" s="252">
        <f t="shared" si="234"/>
        <v>57</v>
      </c>
      <c r="S115" s="252">
        <f t="shared" si="234"/>
        <v>0</v>
      </c>
      <c r="T115" s="252">
        <f t="shared" si="234"/>
        <v>1874</v>
      </c>
      <c r="U115" s="252">
        <f t="shared" si="234"/>
        <v>14</v>
      </c>
      <c r="V115" s="252">
        <f t="shared" si="234"/>
        <v>0</v>
      </c>
      <c r="W115" s="252">
        <f t="shared" ref="W115:X115" si="235">W113+W114</f>
        <v>0</v>
      </c>
      <c r="X115" s="252">
        <f t="shared" si="235"/>
        <v>1</v>
      </c>
      <c r="Y115" s="252">
        <f t="shared" ref="Y115:AL115" si="236">Y113+Y114</f>
        <v>0</v>
      </c>
      <c r="Z115" s="252">
        <f t="shared" si="236"/>
        <v>0</v>
      </c>
      <c r="AA115" s="252">
        <f t="shared" si="236"/>
        <v>10</v>
      </c>
      <c r="AB115" s="252">
        <f t="shared" si="236"/>
        <v>20</v>
      </c>
      <c r="AC115" s="252">
        <f t="shared" si="236"/>
        <v>38</v>
      </c>
      <c r="AD115" s="252">
        <f t="shared" si="236"/>
        <v>0</v>
      </c>
      <c r="AE115" s="252">
        <f t="shared" si="236"/>
        <v>119</v>
      </c>
      <c r="AF115" s="252">
        <f t="shared" si="236"/>
        <v>10.002000000000001</v>
      </c>
      <c r="AG115" s="45">
        <f t="shared" si="236"/>
        <v>2613.002</v>
      </c>
      <c r="AH115" s="45">
        <f t="shared" si="236"/>
        <v>2054</v>
      </c>
      <c r="AI115" s="45">
        <f t="shared" si="236"/>
        <v>161</v>
      </c>
      <c r="AJ115" s="252">
        <f t="shared" si="236"/>
        <v>0</v>
      </c>
      <c r="AK115" s="252">
        <f t="shared" si="236"/>
        <v>0</v>
      </c>
      <c r="AL115" s="252">
        <f t="shared" si="236"/>
        <v>0</v>
      </c>
      <c r="AM115" s="45">
        <f t="shared" si="223"/>
        <v>0</v>
      </c>
      <c r="AN115" s="211">
        <f t="shared" si="224"/>
        <v>74683.001999999993</v>
      </c>
      <c r="AQ115" s="45">
        <f>K115/AQ$5</f>
        <v>67.25</v>
      </c>
      <c r="AR115" s="45">
        <f>AG115/AR$5</f>
        <v>130.65010000000001</v>
      </c>
      <c r="AS115" s="45">
        <f>AH115/AS$5</f>
        <v>410.8</v>
      </c>
      <c r="AT115" s="45">
        <f>AI115/AT$5</f>
        <v>10.733333333333333</v>
      </c>
      <c r="AU115" s="45">
        <f>AM115/AU$5</f>
        <v>0</v>
      </c>
      <c r="AV115" s="211">
        <f>AN115/AV$5</f>
        <v>2409.1290967741934</v>
      </c>
      <c r="AW115" s="122"/>
      <c r="AX115" s="43">
        <f t="shared" si="228"/>
        <v>1069.5</v>
      </c>
      <c r="AY115" s="43">
        <f t="shared" si="233"/>
        <v>12.001000000000001</v>
      </c>
      <c r="AZ115" s="43">
        <f t="shared" si="229"/>
        <v>10.002000000000001</v>
      </c>
      <c r="BA115" s="43">
        <f t="shared" si="230"/>
        <v>14</v>
      </c>
      <c r="BB115" s="43">
        <f t="shared" si="231"/>
        <v>0</v>
      </c>
      <c r="BC115" s="211">
        <f t="shared" si="232"/>
        <v>18</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808.8</v>
      </c>
      <c r="U116" s="160">
        <v>0</v>
      </c>
      <c r="V116" s="144">
        <v>0</v>
      </c>
      <c r="W116" s="144">
        <v>0</v>
      </c>
      <c r="X116" s="144">
        <v>0</v>
      </c>
      <c r="Y116" s="160">
        <v>3437</v>
      </c>
      <c r="Z116" s="160">
        <v>0</v>
      </c>
      <c r="AA116" s="250">
        <v>27</v>
      </c>
      <c r="AB116" s="160">
        <v>17</v>
      </c>
      <c r="AC116" s="160">
        <v>0</v>
      </c>
      <c r="AD116" s="160">
        <v>121</v>
      </c>
      <c r="AE116" s="160">
        <v>667</v>
      </c>
      <c r="AF116" s="160">
        <v>0</v>
      </c>
      <c r="AG116" s="43">
        <f>+SUM(M116:AF116)</f>
        <v>5077.8</v>
      </c>
      <c r="AH116" s="43">
        <f t="shared" ref="AH116:AI119" si="237">AC116+AD116+Z116+T116+O116</f>
        <v>929.8</v>
      </c>
      <c r="AI116" s="43">
        <f t="shared" si="237"/>
        <v>815</v>
      </c>
      <c r="AJ116" s="144">
        <v>7878</v>
      </c>
      <c r="AK116" s="144">
        <v>0</v>
      </c>
      <c r="AL116" s="160">
        <v>1493</v>
      </c>
      <c r="AM116" s="43">
        <f t="shared" si="223"/>
        <v>9371</v>
      </c>
      <c r="AN116" s="44">
        <f t="shared" si="224"/>
        <v>14448.8</v>
      </c>
      <c r="AQ116" s="43">
        <f t="shared" ref="AQ116:AQ118" si="238">K116/AQ$5</f>
        <v>0</v>
      </c>
      <c r="AR116" s="43">
        <f t="shared" ref="AR116:AT118" si="239">AG116/AR$5</f>
        <v>253.89000000000001</v>
      </c>
      <c r="AS116" s="43">
        <f t="shared" si="239"/>
        <v>185.95999999999998</v>
      </c>
      <c r="AT116" s="43">
        <f t="shared" si="239"/>
        <v>54.333333333333336</v>
      </c>
      <c r="AU116" s="43">
        <f t="shared" ref="AU116:AV118" si="240">AM116/AU$5</f>
        <v>3123.6666666666665</v>
      </c>
      <c r="AV116" s="44">
        <f t="shared" si="240"/>
        <v>466.09032258064514</v>
      </c>
      <c r="AW116" s="122"/>
      <c r="AX116" s="43">
        <f t="shared" si="228"/>
        <v>0</v>
      </c>
      <c r="AY116" s="43">
        <f t="shared" si="233"/>
        <v>0</v>
      </c>
      <c r="AZ116" s="43">
        <f t="shared" si="229"/>
        <v>0</v>
      </c>
      <c r="BA116" s="43">
        <f t="shared" si="230"/>
        <v>0</v>
      </c>
      <c r="BB116" s="43">
        <f t="shared" si="231"/>
        <v>1493</v>
      </c>
      <c r="BC116" s="44">
        <f t="shared" si="232"/>
        <v>0</v>
      </c>
    </row>
    <row r="117" spans="1:55" s="204" customFormat="1">
      <c r="A117" s="199"/>
      <c r="B117" s="200" t="s">
        <v>203</v>
      </c>
      <c r="C117" s="201"/>
      <c r="D117" s="144">
        <v>0</v>
      </c>
      <c r="E117" s="160">
        <v>0</v>
      </c>
      <c r="F117" s="160">
        <v>0</v>
      </c>
      <c r="G117" s="160">
        <v>13589.752130000001</v>
      </c>
      <c r="H117" s="144">
        <v>0</v>
      </c>
      <c r="I117" s="144">
        <v>0</v>
      </c>
      <c r="J117" s="160">
        <v>0</v>
      </c>
      <c r="K117" s="144">
        <v>1885</v>
      </c>
      <c r="L117" s="43">
        <f>+SUM(D117:K117)</f>
        <v>15474.752130000001</v>
      </c>
      <c r="M117" s="160">
        <v>0</v>
      </c>
      <c r="N117" s="160">
        <v>0</v>
      </c>
      <c r="O117" s="160">
        <v>0</v>
      </c>
      <c r="P117" s="160">
        <v>0</v>
      </c>
      <c r="Q117" s="160">
        <v>0</v>
      </c>
      <c r="R117" s="160">
        <v>0</v>
      </c>
      <c r="S117" s="160">
        <v>0</v>
      </c>
      <c r="T117" s="160">
        <v>0</v>
      </c>
      <c r="U117" s="160">
        <v>0</v>
      </c>
      <c r="V117" s="144">
        <v>0</v>
      </c>
      <c r="W117" s="144">
        <v>0</v>
      </c>
      <c r="X117" s="144">
        <v>0</v>
      </c>
      <c r="Y117" s="160">
        <v>0</v>
      </c>
      <c r="Z117" s="160">
        <v>0</v>
      </c>
      <c r="AA117" s="250">
        <v>0</v>
      </c>
      <c r="AB117" s="160">
        <v>0</v>
      </c>
      <c r="AC117" s="160">
        <v>77</v>
      </c>
      <c r="AD117" s="160">
        <v>0</v>
      </c>
      <c r="AE117" s="160">
        <v>0</v>
      </c>
      <c r="AF117" s="160">
        <v>0</v>
      </c>
      <c r="AG117" s="43">
        <f>+SUM(M117:AF117)</f>
        <v>77</v>
      </c>
      <c r="AH117" s="43">
        <f t="shared" si="237"/>
        <v>77</v>
      </c>
      <c r="AI117" s="43">
        <f t="shared" si="237"/>
        <v>0</v>
      </c>
      <c r="AJ117" s="144"/>
      <c r="AK117" s="144">
        <v>0</v>
      </c>
      <c r="AL117" s="160">
        <v>0</v>
      </c>
      <c r="AM117" s="43">
        <f t="shared" si="223"/>
        <v>0</v>
      </c>
      <c r="AN117" s="44">
        <f t="shared" si="224"/>
        <v>15551.752130000001</v>
      </c>
      <c r="AQ117" s="43">
        <f t="shared" si="238"/>
        <v>235.625</v>
      </c>
      <c r="AR117" s="43">
        <f t="shared" si="239"/>
        <v>3.85</v>
      </c>
      <c r="AS117" s="43">
        <f t="shared" si="239"/>
        <v>15.4</v>
      </c>
      <c r="AT117" s="43">
        <f t="shared" si="239"/>
        <v>0</v>
      </c>
      <c r="AU117" s="43">
        <f t="shared" si="240"/>
        <v>0</v>
      </c>
      <c r="AV117" s="44">
        <f t="shared" si="240"/>
        <v>501.6694235483871</v>
      </c>
      <c r="AW117" s="122"/>
      <c r="AX117" s="43">
        <f t="shared" si="228"/>
        <v>0</v>
      </c>
      <c r="AY117" s="43">
        <f t="shared" si="233"/>
        <v>0</v>
      </c>
      <c r="AZ117" s="43">
        <f t="shared" si="229"/>
        <v>0</v>
      </c>
      <c r="BA117" s="43">
        <f t="shared" si="230"/>
        <v>0</v>
      </c>
      <c r="BB117" s="43">
        <f t="shared" si="231"/>
        <v>0</v>
      </c>
      <c r="BC117" s="44">
        <f t="shared" si="232"/>
        <v>0</v>
      </c>
    </row>
    <row r="118" spans="1:55" s="204" customFormat="1">
      <c r="A118" s="199"/>
      <c r="B118" s="251" t="s">
        <v>198</v>
      </c>
      <c r="C118" s="201"/>
      <c r="D118" s="144">
        <v>0</v>
      </c>
      <c r="E118" s="160">
        <v>2010</v>
      </c>
      <c r="F118" s="160">
        <v>0</v>
      </c>
      <c r="G118" s="160">
        <v>1811.2398900000001</v>
      </c>
      <c r="H118" s="144">
        <v>0</v>
      </c>
      <c r="I118" s="144">
        <v>0</v>
      </c>
      <c r="J118" s="160">
        <v>0</v>
      </c>
      <c r="K118" s="144">
        <v>5288</v>
      </c>
      <c r="L118" s="43">
        <f>+SUM(D118:K118)</f>
        <v>9109.2398900000007</v>
      </c>
      <c r="M118" s="160">
        <v>0</v>
      </c>
      <c r="N118" s="160">
        <v>0</v>
      </c>
      <c r="O118" s="160">
        <v>0</v>
      </c>
      <c r="P118" s="160">
        <v>0</v>
      </c>
      <c r="Q118" s="160">
        <v>0</v>
      </c>
      <c r="R118" s="160">
        <v>0</v>
      </c>
      <c r="S118" s="160">
        <v>0</v>
      </c>
      <c r="T118" s="160">
        <v>0</v>
      </c>
      <c r="U118" s="160">
        <v>0</v>
      </c>
      <c r="V118" s="144">
        <v>0</v>
      </c>
      <c r="W118" s="144">
        <v>0</v>
      </c>
      <c r="X118" s="144">
        <v>0</v>
      </c>
      <c r="Y118" s="160">
        <v>0</v>
      </c>
      <c r="Z118" s="160">
        <v>0</v>
      </c>
      <c r="AA118" s="250">
        <v>0</v>
      </c>
      <c r="AB118" s="160">
        <v>0</v>
      </c>
      <c r="AC118" s="160">
        <v>0</v>
      </c>
      <c r="AD118" s="160">
        <v>771</v>
      </c>
      <c r="AE118" s="160">
        <v>1173</v>
      </c>
      <c r="AF118" s="160">
        <v>0</v>
      </c>
      <c r="AG118" s="43">
        <f>+SUM(M118:AF118)</f>
        <v>1944</v>
      </c>
      <c r="AH118" s="43">
        <f t="shared" si="237"/>
        <v>771</v>
      </c>
      <c r="AI118" s="43">
        <f t="shared" si="237"/>
        <v>1944</v>
      </c>
      <c r="AJ118" s="144">
        <v>3615</v>
      </c>
      <c r="AK118" s="144">
        <v>0</v>
      </c>
      <c r="AL118" s="160">
        <v>0</v>
      </c>
      <c r="AM118" s="43">
        <f t="shared" si="223"/>
        <v>3615</v>
      </c>
      <c r="AN118" s="44">
        <f t="shared" si="224"/>
        <v>14668.239890000001</v>
      </c>
      <c r="AQ118" s="43">
        <f t="shared" si="238"/>
        <v>661</v>
      </c>
      <c r="AR118" s="43">
        <f t="shared" si="239"/>
        <v>97.2</v>
      </c>
      <c r="AS118" s="43">
        <f t="shared" si="239"/>
        <v>154.19999999999999</v>
      </c>
      <c r="AT118" s="43">
        <f t="shared" si="239"/>
        <v>129.6</v>
      </c>
      <c r="AU118" s="43">
        <f t="shared" si="240"/>
        <v>1205</v>
      </c>
      <c r="AV118" s="44">
        <f t="shared" si="240"/>
        <v>473.16902870967743</v>
      </c>
      <c r="AW118" s="122"/>
      <c r="AX118" s="43">
        <f t="shared" si="228"/>
        <v>0</v>
      </c>
      <c r="AY118" s="43">
        <f t="shared" si="233"/>
        <v>0</v>
      </c>
      <c r="AZ118" s="43">
        <f t="shared" si="229"/>
        <v>0</v>
      </c>
      <c r="BA118" s="43">
        <f t="shared" si="230"/>
        <v>0</v>
      </c>
      <c r="BB118" s="43">
        <f t="shared" si="231"/>
        <v>0</v>
      </c>
      <c r="BC118" s="44">
        <f t="shared" si="232"/>
        <v>0</v>
      </c>
    </row>
    <row r="119" spans="1:55" s="204" customFormat="1">
      <c r="A119" s="199"/>
      <c r="B119" s="200"/>
      <c r="C119" s="210" t="s">
        <v>202</v>
      </c>
      <c r="D119" s="252">
        <f t="shared" ref="D119:K119" si="241">SUM(D115:D118)</f>
        <v>627</v>
      </c>
      <c r="E119" s="252">
        <f t="shared" si="241"/>
        <v>4426</v>
      </c>
      <c r="F119" s="252">
        <f t="shared" si="241"/>
        <v>9996</v>
      </c>
      <c r="G119" s="252">
        <f t="shared" si="241"/>
        <v>15550.992020000002</v>
      </c>
      <c r="H119" s="252">
        <f t="shared" si="241"/>
        <v>473</v>
      </c>
      <c r="I119" s="252">
        <f t="shared" si="241"/>
        <v>56358</v>
      </c>
      <c r="J119" s="252">
        <f t="shared" si="241"/>
        <v>1512</v>
      </c>
      <c r="K119" s="252">
        <f t="shared" si="241"/>
        <v>7711</v>
      </c>
      <c r="L119" s="45">
        <f>+SUM(D119:K119)</f>
        <v>96653.992020000005</v>
      </c>
      <c r="M119" s="252">
        <f t="shared" ref="M119:V119" si="242">SUM(M115:M118)</f>
        <v>296</v>
      </c>
      <c r="N119" s="252">
        <f t="shared" si="242"/>
        <v>14</v>
      </c>
      <c r="O119" s="252">
        <f t="shared" si="242"/>
        <v>142</v>
      </c>
      <c r="P119" s="252">
        <f t="shared" si="242"/>
        <v>18</v>
      </c>
      <c r="Q119" s="252">
        <f t="shared" si="242"/>
        <v>0</v>
      </c>
      <c r="R119" s="252">
        <f t="shared" si="242"/>
        <v>57</v>
      </c>
      <c r="S119" s="252">
        <f t="shared" si="242"/>
        <v>0</v>
      </c>
      <c r="T119" s="252">
        <f t="shared" si="242"/>
        <v>2682.8</v>
      </c>
      <c r="U119" s="252">
        <f t="shared" si="242"/>
        <v>14</v>
      </c>
      <c r="V119" s="252">
        <f t="shared" si="242"/>
        <v>0</v>
      </c>
      <c r="W119" s="252">
        <f t="shared" ref="W119:X119" si="243">SUM(W115:W118)</f>
        <v>0</v>
      </c>
      <c r="X119" s="252">
        <f t="shared" si="243"/>
        <v>1</v>
      </c>
      <c r="Y119" s="252">
        <f t="shared" ref="Y119:AF119" si="244">SUM(Y115:Y118)</f>
        <v>3437</v>
      </c>
      <c r="Z119" s="252">
        <f t="shared" si="244"/>
        <v>0</v>
      </c>
      <c r="AA119" s="252">
        <f t="shared" si="244"/>
        <v>37</v>
      </c>
      <c r="AB119" s="252">
        <f t="shared" si="244"/>
        <v>37</v>
      </c>
      <c r="AC119" s="252">
        <f t="shared" si="244"/>
        <v>115</v>
      </c>
      <c r="AD119" s="252">
        <f t="shared" si="244"/>
        <v>892</v>
      </c>
      <c r="AE119" s="252">
        <f t="shared" si="244"/>
        <v>1959</v>
      </c>
      <c r="AF119" s="252">
        <f t="shared" si="244"/>
        <v>10.002000000000001</v>
      </c>
      <c r="AG119" s="45">
        <f>+SUM(M119:AF119)</f>
        <v>9711.8019999999997</v>
      </c>
      <c r="AH119" s="45">
        <f t="shared" si="237"/>
        <v>3831.8</v>
      </c>
      <c r="AI119" s="45">
        <f t="shared" si="237"/>
        <v>2920</v>
      </c>
      <c r="AJ119" s="252">
        <f>SUM(AJ115:AJ118)</f>
        <v>11493</v>
      </c>
      <c r="AK119" s="252">
        <f>SUM(AK115:AK118)</f>
        <v>0</v>
      </c>
      <c r="AL119" s="252">
        <f>SUM(AL115:AL118)</f>
        <v>1493</v>
      </c>
      <c r="AM119" s="45">
        <f t="shared" si="223"/>
        <v>12986</v>
      </c>
      <c r="AN119" s="211">
        <f t="shared" si="224"/>
        <v>119351.79402</v>
      </c>
      <c r="AQ119" s="45">
        <f>K119/AQ$5</f>
        <v>963.875</v>
      </c>
      <c r="AR119" s="45">
        <f>AG119/AR$5</f>
        <v>485.59010000000001</v>
      </c>
      <c r="AS119" s="45">
        <f>AH119/AS$5</f>
        <v>766.36</v>
      </c>
      <c r="AT119" s="45">
        <f>AI119/AT$5</f>
        <v>194.66666666666666</v>
      </c>
      <c r="AU119" s="45">
        <f>AM119/AU$5</f>
        <v>4328.666666666667</v>
      </c>
      <c r="AV119" s="211">
        <f>AN119/AV$5</f>
        <v>3850.0578716129035</v>
      </c>
      <c r="AW119" s="122"/>
      <c r="AX119" s="45">
        <f t="shared" si="228"/>
        <v>6068.5</v>
      </c>
      <c r="AY119" s="45">
        <f t="shared" si="233"/>
        <v>27.5</v>
      </c>
      <c r="AZ119" s="45">
        <f t="shared" si="229"/>
        <v>115</v>
      </c>
      <c r="BA119" s="45">
        <f t="shared" si="230"/>
        <v>18</v>
      </c>
      <c r="BB119" s="45">
        <f t="shared" si="231"/>
        <v>1493</v>
      </c>
      <c r="BC119" s="211">
        <f t="shared" si="232"/>
        <v>142</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85300</v>
      </c>
      <c r="E122" s="160">
        <v>0</v>
      </c>
      <c r="F122" s="160">
        <v>8205</v>
      </c>
      <c r="G122" s="160">
        <v>0</v>
      </c>
      <c r="H122" s="144">
        <v>33100</v>
      </c>
      <c r="I122" s="144">
        <v>0</v>
      </c>
      <c r="J122" s="160">
        <v>7517</v>
      </c>
      <c r="K122" s="144">
        <v>0</v>
      </c>
      <c r="L122" s="43">
        <f>+SUM(D122:K122)</f>
        <v>134122</v>
      </c>
      <c r="M122" s="160">
        <v>0</v>
      </c>
      <c r="N122" s="160">
        <v>3300</v>
      </c>
      <c r="O122" s="160">
        <v>15667</v>
      </c>
      <c r="P122" s="160">
        <v>0</v>
      </c>
      <c r="Q122" s="160">
        <v>0</v>
      </c>
      <c r="R122" s="160">
        <v>0</v>
      </c>
      <c r="S122" s="160">
        <v>0</v>
      </c>
      <c r="T122" s="160">
        <v>2405</v>
      </c>
      <c r="U122" s="160">
        <v>0</v>
      </c>
      <c r="V122" s="144">
        <v>0</v>
      </c>
      <c r="W122" s="144">
        <v>0</v>
      </c>
      <c r="X122" s="144">
        <v>0</v>
      </c>
      <c r="Y122" s="160">
        <v>0</v>
      </c>
      <c r="Z122" s="160">
        <v>771</v>
      </c>
      <c r="AA122" s="250">
        <v>551</v>
      </c>
      <c r="AB122" s="160">
        <v>0</v>
      </c>
      <c r="AC122" s="160">
        <v>0</v>
      </c>
      <c r="AD122" s="160">
        <v>5760</v>
      </c>
      <c r="AE122" s="160">
        <v>2000</v>
      </c>
      <c r="AF122" s="160">
        <v>0</v>
      </c>
      <c r="AG122" s="43">
        <f>+SUM(M122:AF122)</f>
        <v>30454</v>
      </c>
      <c r="AH122" s="43">
        <f t="shared" ref="AH122:AI125" si="245">AC122+AD122+Z122+T122+O122</f>
        <v>24603</v>
      </c>
      <c r="AI122" s="43">
        <f t="shared" si="245"/>
        <v>8311</v>
      </c>
      <c r="AJ122" s="144">
        <v>764</v>
      </c>
      <c r="AK122" s="144">
        <v>126</v>
      </c>
      <c r="AL122" s="160">
        <v>0</v>
      </c>
      <c r="AM122" s="43">
        <f>+SUM(AJ122:AL122)</f>
        <v>890</v>
      </c>
      <c r="AN122" s="44">
        <f>+AM122+AG122+L122</f>
        <v>165466</v>
      </c>
      <c r="AQ122" s="43">
        <f t="shared" ref="AQ122:AQ124" si="246">K122/AQ$5</f>
        <v>0</v>
      </c>
      <c r="AR122" s="43">
        <f t="shared" ref="AR122:AT124" si="247">AG122/AR$5</f>
        <v>1522.7</v>
      </c>
      <c r="AS122" s="43">
        <f t="shared" si="247"/>
        <v>4920.6000000000004</v>
      </c>
      <c r="AT122" s="43">
        <f t="shared" si="247"/>
        <v>554.06666666666672</v>
      </c>
      <c r="AU122" s="43">
        <f t="shared" ref="AU122:AV124" si="248">AM122/AU$5</f>
        <v>296.66666666666669</v>
      </c>
      <c r="AV122" s="44">
        <f t="shared" si="248"/>
        <v>5337.6129032258068</v>
      </c>
      <c r="AW122" s="122"/>
      <c r="AX122" s="43">
        <f>MEDIAN($D122:$K122)</f>
        <v>3758.5</v>
      </c>
      <c r="AY122" s="43">
        <f>MEDIAN($M122:$AF122)</f>
        <v>0</v>
      </c>
      <c r="AZ122" s="43">
        <f t="shared" ref="AZ122:AZ125" si="249">MEDIAN($AC122,$AD122,$Z122,$T122,$O122,Q122,AF122)</f>
        <v>771</v>
      </c>
      <c r="BA122" s="43">
        <f t="shared" ref="BA122:BA125" si="250">MEDIAN(M122,N122,P122,R122,S122,U122,V122,Y122,AA122,AB122,AE122,W122,X122)</f>
        <v>0</v>
      </c>
      <c r="BB122" s="43">
        <f t="shared" ref="BB122:BB125" si="251">MEDIAN($AJ122:$AL122)</f>
        <v>126</v>
      </c>
      <c r="BC122" s="44">
        <f t="shared" ref="BC122:BC125" si="252">MEDIAN(D122:K122,M122:AF122,AJ122:AL122)</f>
        <v>0</v>
      </c>
    </row>
    <row r="123" spans="1:55" s="204" customFormat="1">
      <c r="A123" s="199"/>
      <c r="B123" s="200" t="s">
        <v>199</v>
      </c>
      <c r="C123" s="201"/>
      <c r="D123" s="144">
        <v>42845</v>
      </c>
      <c r="E123" s="160">
        <v>581</v>
      </c>
      <c r="F123" s="160">
        <v>0</v>
      </c>
      <c r="G123" s="160">
        <v>429.79757999999998</v>
      </c>
      <c r="H123" s="144">
        <v>647</v>
      </c>
      <c r="I123" s="144">
        <v>0</v>
      </c>
      <c r="J123" s="160">
        <v>0</v>
      </c>
      <c r="K123" s="144">
        <v>100</v>
      </c>
      <c r="L123" s="43">
        <f>+SUM(D123:K123)</f>
        <v>44602.797579999999</v>
      </c>
      <c r="M123" s="160">
        <v>0</v>
      </c>
      <c r="N123" s="160">
        <v>0</v>
      </c>
      <c r="O123" s="160">
        <v>769</v>
      </c>
      <c r="P123" s="160">
        <v>0</v>
      </c>
      <c r="Q123" s="160">
        <v>0</v>
      </c>
      <c r="R123" s="160">
        <v>52</v>
      </c>
      <c r="S123" s="160">
        <v>589</v>
      </c>
      <c r="T123" s="160">
        <v>0</v>
      </c>
      <c r="U123" s="160">
        <v>152</v>
      </c>
      <c r="V123" s="144">
        <v>0</v>
      </c>
      <c r="W123" s="144">
        <v>0</v>
      </c>
      <c r="X123" s="144">
        <v>0</v>
      </c>
      <c r="Y123" s="160">
        <v>0</v>
      </c>
      <c r="Z123" s="160">
        <v>2467</v>
      </c>
      <c r="AA123" s="250">
        <v>8719</v>
      </c>
      <c r="AB123" s="160">
        <v>266</v>
      </c>
      <c r="AC123" s="160">
        <v>353</v>
      </c>
      <c r="AD123" s="160">
        <v>0</v>
      </c>
      <c r="AE123" s="160">
        <v>282</v>
      </c>
      <c r="AF123" s="160">
        <v>0</v>
      </c>
      <c r="AG123" s="43"/>
      <c r="AH123" s="43">
        <f t="shared" si="245"/>
        <v>3589</v>
      </c>
      <c r="AI123" s="43">
        <f t="shared" si="245"/>
        <v>9153</v>
      </c>
      <c r="AJ123" s="144">
        <v>0</v>
      </c>
      <c r="AK123" s="144">
        <v>0</v>
      </c>
      <c r="AL123" s="160">
        <v>229</v>
      </c>
      <c r="AM123" s="43">
        <f>+SUM(AJ123:AL123)</f>
        <v>229</v>
      </c>
      <c r="AN123" s="44">
        <f>+AM123+AG123+L123</f>
        <v>44831.797579999999</v>
      </c>
      <c r="AQ123" s="43">
        <f t="shared" si="246"/>
        <v>12.5</v>
      </c>
      <c r="AR123" s="43">
        <f t="shared" si="247"/>
        <v>0</v>
      </c>
      <c r="AS123" s="43">
        <f t="shared" si="247"/>
        <v>717.8</v>
      </c>
      <c r="AT123" s="43">
        <f t="shared" si="247"/>
        <v>610.20000000000005</v>
      </c>
      <c r="AU123" s="43">
        <f t="shared" si="248"/>
        <v>76.333333333333329</v>
      </c>
      <c r="AV123" s="44">
        <f t="shared" si="248"/>
        <v>1446.1870187096774</v>
      </c>
      <c r="AW123" s="122"/>
      <c r="AX123" s="43">
        <f>MEDIAN($D123:$K123)</f>
        <v>264.89878999999996</v>
      </c>
      <c r="AY123" s="43">
        <f>MEDIAN($M123:$AF123)</f>
        <v>0</v>
      </c>
      <c r="AZ123" s="43">
        <f t="shared" si="249"/>
        <v>0</v>
      </c>
      <c r="BA123" s="43">
        <f t="shared" si="250"/>
        <v>0</v>
      </c>
      <c r="BB123" s="43">
        <f t="shared" si="251"/>
        <v>0</v>
      </c>
      <c r="BC123" s="44">
        <f t="shared" si="252"/>
        <v>0</v>
      </c>
    </row>
    <row r="124" spans="1:55" s="204" customFormat="1">
      <c r="A124" s="199"/>
      <c r="B124" s="251" t="s">
        <v>198</v>
      </c>
      <c r="C124" s="201"/>
      <c r="D124" s="144">
        <v>1499</v>
      </c>
      <c r="E124" s="160">
        <v>1452</v>
      </c>
      <c r="F124" s="160">
        <v>20943</v>
      </c>
      <c r="G124" s="160">
        <v>18789</v>
      </c>
      <c r="H124" s="144">
        <v>15737</v>
      </c>
      <c r="I124" s="144">
        <v>15293</v>
      </c>
      <c r="J124" s="160">
        <v>6253</v>
      </c>
      <c r="K124" s="144">
        <v>9254</v>
      </c>
      <c r="L124" s="43">
        <f>+SUM(D124:K124)</f>
        <v>89220</v>
      </c>
      <c r="M124" s="160">
        <v>6</v>
      </c>
      <c r="N124" s="160">
        <v>0</v>
      </c>
      <c r="O124" s="160">
        <v>1843</v>
      </c>
      <c r="P124" s="160">
        <v>117</v>
      </c>
      <c r="Q124" s="160">
        <v>0</v>
      </c>
      <c r="R124" s="160">
        <v>0</v>
      </c>
      <c r="S124" s="160">
        <v>0</v>
      </c>
      <c r="T124" s="160">
        <v>89</v>
      </c>
      <c r="U124" s="160">
        <v>30</v>
      </c>
      <c r="V124" s="144">
        <v>0</v>
      </c>
      <c r="W124" s="144">
        <v>62</v>
      </c>
      <c r="X124" s="144">
        <v>0</v>
      </c>
      <c r="Y124" s="160">
        <v>270</v>
      </c>
      <c r="Z124" s="160">
        <v>445</v>
      </c>
      <c r="AA124" s="250">
        <v>0</v>
      </c>
      <c r="AB124" s="160">
        <v>51</v>
      </c>
      <c r="AC124" s="160">
        <v>0</v>
      </c>
      <c r="AD124" s="160">
        <v>0</v>
      </c>
      <c r="AE124" s="160">
        <v>105</v>
      </c>
      <c r="AF124" s="160">
        <v>27.783999999999999</v>
      </c>
      <c r="AG124" s="43">
        <f>+SUM(M124:AF124)</f>
        <v>3045.7840000000001</v>
      </c>
      <c r="AH124" s="43">
        <f t="shared" si="245"/>
        <v>2377</v>
      </c>
      <c r="AI124" s="43">
        <f t="shared" si="245"/>
        <v>252</v>
      </c>
      <c r="AJ124" s="144">
        <v>0</v>
      </c>
      <c r="AK124" s="144">
        <v>0</v>
      </c>
      <c r="AL124" s="160">
        <v>176</v>
      </c>
      <c r="AM124" s="43">
        <f>+SUM(AJ124:AL124)</f>
        <v>176</v>
      </c>
      <c r="AN124" s="44">
        <f>+AM124+AG124+L124</f>
        <v>92441.784</v>
      </c>
      <c r="AQ124" s="43">
        <f t="shared" si="246"/>
        <v>1156.75</v>
      </c>
      <c r="AR124" s="43">
        <f t="shared" si="247"/>
        <v>152.28919999999999</v>
      </c>
      <c r="AS124" s="43">
        <f t="shared" si="247"/>
        <v>475.4</v>
      </c>
      <c r="AT124" s="43">
        <f t="shared" si="247"/>
        <v>16.8</v>
      </c>
      <c r="AU124" s="43">
        <f t="shared" si="248"/>
        <v>58.666666666666664</v>
      </c>
      <c r="AV124" s="44">
        <f t="shared" si="248"/>
        <v>2981.9930322580644</v>
      </c>
      <c r="AW124" s="122"/>
      <c r="AX124" s="43">
        <f>MEDIAN($D124:$K124)</f>
        <v>12273.5</v>
      </c>
      <c r="AY124" s="43">
        <f>MEDIAN($M124:$AF124)</f>
        <v>16.891999999999999</v>
      </c>
      <c r="AZ124" s="43">
        <f t="shared" si="249"/>
        <v>27.783999999999999</v>
      </c>
      <c r="BA124" s="43">
        <f t="shared" si="250"/>
        <v>6</v>
      </c>
      <c r="BB124" s="43">
        <f t="shared" si="251"/>
        <v>0</v>
      </c>
      <c r="BC124" s="44">
        <f t="shared" si="252"/>
        <v>62</v>
      </c>
    </row>
    <row r="125" spans="1:55" s="204" customFormat="1">
      <c r="A125" s="199"/>
      <c r="B125" s="200"/>
      <c r="C125" s="210" t="s">
        <v>197</v>
      </c>
      <c r="D125" s="252">
        <f t="shared" ref="D125:K125" si="253">SUM(D122:D124)</f>
        <v>129644</v>
      </c>
      <c r="E125" s="252">
        <f t="shared" si="253"/>
        <v>2033</v>
      </c>
      <c r="F125" s="252">
        <f t="shared" si="253"/>
        <v>29148</v>
      </c>
      <c r="G125" s="252">
        <f t="shared" si="253"/>
        <v>19218.797579999999</v>
      </c>
      <c r="H125" s="252">
        <f t="shared" si="253"/>
        <v>49484</v>
      </c>
      <c r="I125" s="252">
        <f t="shared" si="253"/>
        <v>15293</v>
      </c>
      <c r="J125" s="252">
        <f t="shared" si="253"/>
        <v>13770</v>
      </c>
      <c r="K125" s="252">
        <f t="shared" si="253"/>
        <v>9354</v>
      </c>
      <c r="L125" s="45">
        <f>+SUM(D125:K125)</f>
        <v>267944.79758000001</v>
      </c>
      <c r="M125" s="252">
        <f t="shared" ref="M125:V125" si="254">SUM(M122:M124)</f>
        <v>6</v>
      </c>
      <c r="N125" s="252">
        <f t="shared" si="254"/>
        <v>3300</v>
      </c>
      <c r="O125" s="252">
        <f t="shared" si="254"/>
        <v>18279</v>
      </c>
      <c r="P125" s="252">
        <f t="shared" si="254"/>
        <v>117</v>
      </c>
      <c r="Q125" s="252">
        <f t="shared" si="254"/>
        <v>0</v>
      </c>
      <c r="R125" s="252">
        <f t="shared" si="254"/>
        <v>52</v>
      </c>
      <c r="S125" s="252">
        <f t="shared" si="254"/>
        <v>589</v>
      </c>
      <c r="T125" s="252">
        <f t="shared" si="254"/>
        <v>2494</v>
      </c>
      <c r="U125" s="252">
        <f t="shared" si="254"/>
        <v>182</v>
      </c>
      <c r="V125" s="252">
        <f t="shared" si="254"/>
        <v>0</v>
      </c>
      <c r="W125" s="252">
        <f t="shared" ref="W125:X125" si="255">SUM(W122:W124)</f>
        <v>62</v>
      </c>
      <c r="X125" s="252">
        <f t="shared" si="255"/>
        <v>0</v>
      </c>
      <c r="Y125" s="252">
        <f t="shared" ref="Y125:AF125" si="256">SUM(Y122:Y124)</f>
        <v>270</v>
      </c>
      <c r="Z125" s="252">
        <f t="shared" si="256"/>
        <v>3683</v>
      </c>
      <c r="AA125" s="252">
        <f t="shared" si="256"/>
        <v>9270</v>
      </c>
      <c r="AB125" s="252">
        <f t="shared" si="256"/>
        <v>317</v>
      </c>
      <c r="AC125" s="252">
        <f t="shared" si="256"/>
        <v>353</v>
      </c>
      <c r="AD125" s="252">
        <f t="shared" si="256"/>
        <v>5760</v>
      </c>
      <c r="AE125" s="252">
        <f t="shared" si="256"/>
        <v>2387</v>
      </c>
      <c r="AF125" s="252">
        <f t="shared" si="256"/>
        <v>27.783999999999999</v>
      </c>
      <c r="AG125" s="45">
        <f>+SUM(M125:AF125)</f>
        <v>47148.784</v>
      </c>
      <c r="AH125" s="45">
        <f t="shared" si="245"/>
        <v>30569</v>
      </c>
      <c r="AI125" s="45">
        <f t="shared" si="245"/>
        <v>17716</v>
      </c>
      <c r="AJ125" s="252">
        <f>SUM(AJ122:AJ124)</f>
        <v>764</v>
      </c>
      <c r="AK125" s="252">
        <f>SUM(AK122:AK124)</f>
        <v>126</v>
      </c>
      <c r="AL125" s="252">
        <f>SUM(AL122:AL124)</f>
        <v>405</v>
      </c>
      <c r="AM125" s="45">
        <f>+SUM(AJ125:AL125)</f>
        <v>1295</v>
      </c>
      <c r="AN125" s="211">
        <f>+AM125+AG125+L125</f>
        <v>316388.58158</v>
      </c>
      <c r="AQ125" s="45">
        <f>K125/AQ$5</f>
        <v>1169.25</v>
      </c>
      <c r="AR125" s="45">
        <f>AG125/AR$5</f>
        <v>2357.4391999999998</v>
      </c>
      <c r="AS125" s="45">
        <f>AH125/AS$5</f>
        <v>6113.8</v>
      </c>
      <c r="AT125" s="45">
        <f>AI125/AT$5</f>
        <v>1181.0666666666666</v>
      </c>
      <c r="AU125" s="45">
        <f>AM125/AU$5</f>
        <v>431.66666666666669</v>
      </c>
      <c r="AV125" s="211">
        <f>AN125/AV$5</f>
        <v>10206.083276774194</v>
      </c>
      <c r="AW125" s="122"/>
      <c r="AX125" s="45">
        <f>MEDIAN($D125:$K125)</f>
        <v>17255.898789999999</v>
      </c>
      <c r="AY125" s="45">
        <f>MEDIAN($M125:$AF125)</f>
        <v>293.5</v>
      </c>
      <c r="AZ125" s="45">
        <f t="shared" si="249"/>
        <v>2494</v>
      </c>
      <c r="BA125" s="45">
        <f t="shared" si="250"/>
        <v>182</v>
      </c>
      <c r="BB125" s="45">
        <f t="shared" si="251"/>
        <v>405</v>
      </c>
      <c r="BC125" s="211">
        <f t="shared" si="252"/>
        <v>764</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7">D102+D110+D119-D125</f>
        <v>163841</v>
      </c>
      <c r="E127" s="256">
        <f t="shared" si="257"/>
        <v>152567</v>
      </c>
      <c r="F127" s="256">
        <f t="shared" si="257"/>
        <v>591379</v>
      </c>
      <c r="G127" s="256">
        <f t="shared" si="257"/>
        <v>855926.20835800003</v>
      </c>
      <c r="H127" s="256">
        <f t="shared" si="257"/>
        <v>368101</v>
      </c>
      <c r="I127" s="256">
        <f t="shared" si="257"/>
        <v>896330</v>
      </c>
      <c r="J127" s="256">
        <f t="shared" si="257"/>
        <v>198519</v>
      </c>
      <c r="K127" s="256">
        <f t="shared" si="257"/>
        <v>411739</v>
      </c>
      <c r="L127" s="42">
        <f>+SUM(D127:K127)</f>
        <v>3638402.208358</v>
      </c>
      <c r="M127" s="256">
        <f t="shared" ref="M127:V127" si="258">M102+M110+M119-M125</f>
        <v>23632</v>
      </c>
      <c r="N127" s="256">
        <f t="shared" si="258"/>
        <v>38267</v>
      </c>
      <c r="O127" s="256">
        <f t="shared" si="258"/>
        <v>107720</v>
      </c>
      <c r="P127" s="256">
        <f t="shared" si="258"/>
        <v>57116</v>
      </c>
      <c r="Q127" s="256">
        <f t="shared" si="258"/>
        <v>106786</v>
      </c>
      <c r="R127" s="256">
        <f t="shared" si="258"/>
        <v>40355</v>
      </c>
      <c r="S127" s="256">
        <f t="shared" si="258"/>
        <v>21554</v>
      </c>
      <c r="T127" s="256">
        <f t="shared" si="258"/>
        <v>44493.8</v>
      </c>
      <c r="U127" s="256">
        <f t="shared" si="258"/>
        <v>38200</v>
      </c>
      <c r="V127" s="256">
        <f t="shared" si="258"/>
        <v>12825</v>
      </c>
      <c r="W127" s="256">
        <f t="shared" ref="W127:X127" si="259">W102+W110+W119-W125</f>
        <v>23564</v>
      </c>
      <c r="X127" s="256">
        <f t="shared" si="259"/>
        <v>5512</v>
      </c>
      <c r="Y127" s="256">
        <f t="shared" ref="Y127:AF127" si="260">Y102+Y110+Y119-Y125</f>
        <v>43768</v>
      </c>
      <c r="Z127" s="256">
        <f t="shared" si="260"/>
        <v>109001</v>
      </c>
      <c r="AA127" s="256">
        <f t="shared" si="260"/>
        <v>89467</v>
      </c>
      <c r="AB127" s="256">
        <f t="shared" si="260"/>
        <v>28688</v>
      </c>
      <c r="AC127" s="256">
        <f t="shared" si="260"/>
        <v>80398</v>
      </c>
      <c r="AD127" s="256">
        <f t="shared" si="260"/>
        <v>30766</v>
      </c>
      <c r="AE127" s="256">
        <f t="shared" si="260"/>
        <v>15068</v>
      </c>
      <c r="AF127" s="256">
        <f t="shared" si="260"/>
        <v>47904.795000000006</v>
      </c>
      <c r="AG127" s="42">
        <f>+SUM(M127:AF127)</f>
        <v>965085.59500000009</v>
      </c>
      <c r="AH127" s="42">
        <f>AC127+AD127+Z127+T127+O127</f>
        <v>372378.8</v>
      </c>
      <c r="AI127" s="42">
        <f>AD127+AE127+AA127+U127+P127</f>
        <v>230617</v>
      </c>
      <c r="AJ127" s="256">
        <f>AJ102+AJ110+AJ119-AJ125</f>
        <v>115759</v>
      </c>
      <c r="AK127" s="256">
        <f>AK102+AK110+AK119-AK125</f>
        <v>20364</v>
      </c>
      <c r="AL127" s="256">
        <f>AL102+AL110+AL119-AL125</f>
        <v>24174</v>
      </c>
      <c r="AM127" s="42">
        <f>+SUM(AJ127:AL127)</f>
        <v>160297</v>
      </c>
      <c r="AN127" s="230">
        <f>+AM127+AG127+L127</f>
        <v>4763784.8033579998</v>
      </c>
      <c r="AQ127" s="42">
        <f>K127/AQ$5</f>
        <v>51467.375</v>
      </c>
      <c r="AR127" s="42">
        <f>AG127/AR$5</f>
        <v>48254.279750000002</v>
      </c>
      <c r="AS127" s="42">
        <f>AH127/AS$5</f>
        <v>74475.759999999995</v>
      </c>
      <c r="AT127" s="42">
        <f>AI127/AT$5</f>
        <v>15374.466666666667</v>
      </c>
      <c r="AU127" s="42">
        <f>AM127/AU$5</f>
        <v>53432.333333333336</v>
      </c>
      <c r="AV127" s="230">
        <f>AN127/AV$5</f>
        <v>153670.4775276774</v>
      </c>
      <c r="AW127" s="122"/>
      <c r="AX127" s="42">
        <f>MEDIAN($D127:$K127)</f>
        <v>389920</v>
      </c>
      <c r="AY127" s="42">
        <f>MEDIAN($M127:$AF127)</f>
        <v>39311</v>
      </c>
      <c r="AZ127" s="42">
        <f>MEDIAN($AC127,$AD127,$Z127,$T127,$O127,Q127,AF127)</f>
        <v>80398</v>
      </c>
      <c r="BA127" s="42">
        <f>MEDIAN(M127,N127,P127,R127,S127,U127,V127,Y127,AA127,AB127,AE127,W127,X127)</f>
        <v>28688</v>
      </c>
      <c r="BB127" s="42">
        <f t="shared" ref="BB127" si="261">MEDIAN($AJ127:$AL127)</f>
        <v>24174</v>
      </c>
      <c r="BC127" s="230">
        <f>MEDIAN(D127:K127,M127:AF127,AJ127:AL127)</f>
        <v>47904.795000000006</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99546</v>
      </c>
      <c r="E130" s="160">
        <v>69037</v>
      </c>
      <c r="F130" s="160">
        <v>456211</v>
      </c>
      <c r="G130" s="160">
        <v>774596.32023800001</v>
      </c>
      <c r="H130" s="144">
        <v>307870</v>
      </c>
      <c r="I130" s="144">
        <v>487281</v>
      </c>
      <c r="J130" s="160">
        <v>153243</v>
      </c>
      <c r="K130" s="144">
        <v>161175</v>
      </c>
      <c r="L130" s="43">
        <f>+SUM(D130:K130)</f>
        <v>2508959.3202379998</v>
      </c>
      <c r="M130" s="160">
        <v>21512</v>
      </c>
      <c r="N130" s="160">
        <v>38212</v>
      </c>
      <c r="O130" s="160">
        <v>76007</v>
      </c>
      <c r="P130" s="160">
        <v>47083</v>
      </c>
      <c r="Q130" s="160">
        <v>92201</v>
      </c>
      <c r="R130" s="160">
        <v>14476</v>
      </c>
      <c r="S130" s="160">
        <v>430</v>
      </c>
      <c r="T130" s="160">
        <v>38204.5</v>
      </c>
      <c r="U130" s="160">
        <v>34687</v>
      </c>
      <c r="V130" s="144">
        <v>12825</v>
      </c>
      <c r="W130" s="144">
        <v>19030</v>
      </c>
      <c r="X130" s="144">
        <v>5512</v>
      </c>
      <c r="Y130" s="160">
        <v>30594</v>
      </c>
      <c r="Z130" s="160">
        <v>68115</v>
      </c>
      <c r="AA130" s="250">
        <v>22566</v>
      </c>
      <c r="AB130" s="160">
        <v>22668</v>
      </c>
      <c r="AC130" s="160">
        <v>75693</v>
      </c>
      <c r="AD130" s="160">
        <v>24353</v>
      </c>
      <c r="AE130" s="160">
        <v>12795</v>
      </c>
      <c r="AF130" s="160">
        <v>38465.445</v>
      </c>
      <c r="AG130" s="43">
        <f>+SUM(M130:AF130)</f>
        <v>695428.94499999995</v>
      </c>
      <c r="AH130" s="43">
        <f t="shared" ref="AH130:AI134" si="262">AC130+AD130+Z130+T130+O130</f>
        <v>282372.5</v>
      </c>
      <c r="AI130" s="43">
        <f t="shared" si="262"/>
        <v>141484</v>
      </c>
      <c r="AJ130" s="144">
        <v>115759</v>
      </c>
      <c r="AK130" s="144">
        <v>20364</v>
      </c>
      <c r="AL130" s="160">
        <v>23707</v>
      </c>
      <c r="AM130" s="43">
        <f>+SUM(AJ130:AL130)</f>
        <v>159830</v>
      </c>
      <c r="AN130" s="44">
        <f>+AM130+AG130+L130</f>
        <v>3364218.2652379996</v>
      </c>
      <c r="AQ130" s="43">
        <f t="shared" ref="AQ130:AQ133" si="263">K130/AQ$5</f>
        <v>20146.875</v>
      </c>
      <c r="AR130" s="43">
        <f t="shared" ref="AR130:AT133" si="264">AG130/AR$5</f>
        <v>34771.447249999997</v>
      </c>
      <c r="AS130" s="43">
        <f t="shared" si="264"/>
        <v>56474.5</v>
      </c>
      <c r="AT130" s="43">
        <f t="shared" si="264"/>
        <v>9432.2666666666664</v>
      </c>
      <c r="AU130" s="43">
        <f t="shared" ref="AU130:AV133" si="265">AM130/AU$5</f>
        <v>53276.666666666664</v>
      </c>
      <c r="AV130" s="44">
        <f t="shared" si="265"/>
        <v>108523.16984638709</v>
      </c>
      <c r="AW130" s="122"/>
      <c r="AX130" s="43">
        <f>MEDIAN($D130:$K130)</f>
        <v>234522.5</v>
      </c>
      <c r="AY130" s="43">
        <f>MEDIAN($M130:$AF130)</f>
        <v>27473.5</v>
      </c>
      <c r="AZ130" s="43">
        <f t="shared" ref="AZ130:AZ134" si="266">MEDIAN($AC130,$AD130,$Z130,$T130,$O130,Q130,AF130)</f>
        <v>68115</v>
      </c>
      <c r="BA130" s="43">
        <f t="shared" ref="BA130:BA134" si="267">MEDIAN(M130,N130,P130,R130,S130,U130,V130,Y130,AA130,AB130,AE130,W130,X130)</f>
        <v>21512</v>
      </c>
      <c r="BB130" s="43">
        <f t="shared" ref="BB130:BB134" si="268">MEDIAN($AJ130:$AL130)</f>
        <v>23707</v>
      </c>
      <c r="BC130" s="44">
        <f t="shared" ref="BC130:BC134" si="269">MEDIAN(D130:K130,M130:AF130,AJ130:AL130)</f>
        <v>38212</v>
      </c>
    </row>
    <row r="131" spans="1:55" s="204" customFormat="1">
      <c r="A131" s="199"/>
      <c r="B131" s="200" t="s">
        <v>194</v>
      </c>
      <c r="C131" s="201"/>
      <c r="D131" s="144">
        <v>59662</v>
      </c>
      <c r="E131" s="160">
        <v>76447</v>
      </c>
      <c r="F131" s="160">
        <v>102951</v>
      </c>
      <c r="G131" s="160">
        <v>65727.319229999994</v>
      </c>
      <c r="H131" s="144">
        <v>60231</v>
      </c>
      <c r="I131" s="144">
        <v>409049</v>
      </c>
      <c r="J131" s="160">
        <v>35965</v>
      </c>
      <c r="K131" s="144">
        <v>240334</v>
      </c>
      <c r="L131" s="43">
        <f>+SUM(D131:K131)</f>
        <v>1050366.31923</v>
      </c>
      <c r="M131" s="160">
        <v>2120</v>
      </c>
      <c r="N131" s="160">
        <v>0</v>
      </c>
      <c r="O131" s="160">
        <v>31606</v>
      </c>
      <c r="P131" s="160">
        <v>9078</v>
      </c>
      <c r="Q131" s="160">
        <v>14585</v>
      </c>
      <c r="R131" s="160">
        <v>23024</v>
      </c>
      <c r="S131" s="160">
        <v>7884</v>
      </c>
      <c r="T131" s="160">
        <v>5889</v>
      </c>
      <c r="U131" s="160">
        <v>3477</v>
      </c>
      <c r="V131" s="144">
        <v>0</v>
      </c>
      <c r="W131" s="144">
        <v>4534</v>
      </c>
      <c r="X131" s="144">
        <v>0</v>
      </c>
      <c r="Y131" s="160">
        <v>13431</v>
      </c>
      <c r="Z131" s="160">
        <v>40886</v>
      </c>
      <c r="AA131" s="250">
        <v>10830</v>
      </c>
      <c r="AB131" s="160">
        <v>5020</v>
      </c>
      <c r="AC131" s="160">
        <v>4619</v>
      </c>
      <c r="AD131" s="160">
        <v>6413</v>
      </c>
      <c r="AE131" s="160">
        <v>2201</v>
      </c>
      <c r="AF131" s="160">
        <v>9439.5079999999998</v>
      </c>
      <c r="AG131" s="43">
        <f>+SUM(M131:AF131)</f>
        <v>195036.508</v>
      </c>
      <c r="AH131" s="43">
        <f t="shared" si="262"/>
        <v>89413</v>
      </c>
      <c r="AI131" s="43">
        <f t="shared" si="262"/>
        <v>31999</v>
      </c>
      <c r="AJ131" s="144">
        <v>0</v>
      </c>
      <c r="AK131" s="144">
        <v>0</v>
      </c>
      <c r="AL131" s="160">
        <v>0</v>
      </c>
      <c r="AM131" s="43">
        <f>+SUM(AJ131:AL131)</f>
        <v>0</v>
      </c>
      <c r="AN131" s="44">
        <f>+AM131+AG131+L131</f>
        <v>1245402.8272299999</v>
      </c>
      <c r="AQ131" s="43">
        <f t="shared" si="263"/>
        <v>30041.75</v>
      </c>
      <c r="AR131" s="43">
        <f t="shared" si="264"/>
        <v>9751.8253999999997</v>
      </c>
      <c r="AS131" s="43">
        <f t="shared" si="264"/>
        <v>17882.599999999999</v>
      </c>
      <c r="AT131" s="43">
        <f t="shared" si="264"/>
        <v>2133.2666666666669</v>
      </c>
      <c r="AU131" s="43">
        <f t="shared" si="265"/>
        <v>0</v>
      </c>
      <c r="AV131" s="44">
        <f t="shared" si="265"/>
        <v>40174.28474935484</v>
      </c>
      <c r="AW131" s="122"/>
      <c r="AX131" s="43">
        <f>MEDIAN($D131:$K131)</f>
        <v>71087.159614999997</v>
      </c>
      <c r="AY131" s="43">
        <f>MEDIAN($M131:$AF131)</f>
        <v>6151</v>
      </c>
      <c r="AZ131" s="43">
        <f t="shared" si="266"/>
        <v>9439.5079999999998</v>
      </c>
      <c r="BA131" s="43">
        <f t="shared" si="267"/>
        <v>4534</v>
      </c>
      <c r="BB131" s="43">
        <f t="shared" si="268"/>
        <v>0</v>
      </c>
      <c r="BC131" s="44">
        <f t="shared" si="269"/>
        <v>9078</v>
      </c>
    </row>
    <row r="132" spans="1:55" s="204" customFormat="1">
      <c r="A132" s="199"/>
      <c r="B132" s="251" t="s">
        <v>193</v>
      </c>
      <c r="C132" s="201"/>
      <c r="D132" s="144">
        <v>0</v>
      </c>
      <c r="E132" s="160">
        <v>7083</v>
      </c>
      <c r="F132" s="160">
        <v>14738</v>
      </c>
      <c r="G132" s="160">
        <v>15602.3897</v>
      </c>
      <c r="H132" s="144">
        <v>0</v>
      </c>
      <c r="I132" s="144">
        <v>0</v>
      </c>
      <c r="J132" s="160">
        <v>433</v>
      </c>
      <c r="K132" s="144">
        <v>10230</v>
      </c>
      <c r="L132" s="43">
        <f>+SUM(D132:K132)</f>
        <v>48086.3897</v>
      </c>
      <c r="M132" s="160">
        <v>0</v>
      </c>
      <c r="N132" s="160">
        <v>0</v>
      </c>
      <c r="O132" s="160">
        <v>0</v>
      </c>
      <c r="P132" s="160">
        <v>840</v>
      </c>
      <c r="Q132" s="160">
        <v>0</v>
      </c>
      <c r="R132" s="160">
        <v>0</v>
      </c>
      <c r="S132" s="160">
        <v>0</v>
      </c>
      <c r="T132" s="160">
        <v>0</v>
      </c>
      <c r="U132" s="160">
        <v>0</v>
      </c>
      <c r="V132" s="144">
        <v>0</v>
      </c>
      <c r="W132" s="144">
        <v>0</v>
      </c>
      <c r="X132" s="144">
        <v>0</v>
      </c>
      <c r="Y132" s="160">
        <v>0</v>
      </c>
      <c r="Z132" s="160">
        <v>0</v>
      </c>
      <c r="AA132" s="250">
        <v>0</v>
      </c>
      <c r="AB132" s="160">
        <v>0</v>
      </c>
      <c r="AC132" s="160">
        <v>86</v>
      </c>
      <c r="AD132" s="160">
        <v>0</v>
      </c>
      <c r="AE132" s="160">
        <v>72</v>
      </c>
      <c r="AF132" s="160">
        <v>0</v>
      </c>
      <c r="AG132" s="43">
        <f>+SUM(M132:AF132)</f>
        <v>998</v>
      </c>
      <c r="AH132" s="43">
        <f t="shared" si="262"/>
        <v>86</v>
      </c>
      <c r="AI132" s="43">
        <f t="shared" si="262"/>
        <v>912</v>
      </c>
      <c r="AJ132" s="144"/>
      <c r="AK132" s="144">
        <v>0</v>
      </c>
      <c r="AL132" s="160">
        <v>0</v>
      </c>
      <c r="AM132" s="43">
        <f>+SUM(AJ132:AL132)</f>
        <v>0</v>
      </c>
      <c r="AN132" s="44">
        <f>+AM132+AG132+L132</f>
        <v>49084.3897</v>
      </c>
      <c r="AQ132" s="43">
        <f t="shared" si="263"/>
        <v>1278.75</v>
      </c>
      <c r="AR132" s="43">
        <f t="shared" si="264"/>
        <v>49.9</v>
      </c>
      <c r="AS132" s="43">
        <f t="shared" si="264"/>
        <v>17.2</v>
      </c>
      <c r="AT132" s="43">
        <f t="shared" si="264"/>
        <v>60.8</v>
      </c>
      <c r="AU132" s="43">
        <f t="shared" si="265"/>
        <v>0</v>
      </c>
      <c r="AV132" s="44">
        <f t="shared" si="265"/>
        <v>1583.3674096774193</v>
      </c>
      <c r="AW132" s="122"/>
      <c r="AX132" s="43">
        <f>MEDIAN($D132:$K132)</f>
        <v>3758</v>
      </c>
      <c r="AY132" s="43">
        <f>MEDIAN($M132:$AF132)</f>
        <v>0</v>
      </c>
      <c r="AZ132" s="43">
        <f t="shared" si="266"/>
        <v>0</v>
      </c>
      <c r="BA132" s="43">
        <f t="shared" si="267"/>
        <v>0</v>
      </c>
      <c r="BB132" s="43">
        <f t="shared" si="268"/>
        <v>0</v>
      </c>
      <c r="BC132" s="44">
        <f t="shared" si="269"/>
        <v>0</v>
      </c>
    </row>
    <row r="133" spans="1:55" s="204" customFormat="1">
      <c r="A133" s="199"/>
      <c r="B133" s="200" t="s">
        <v>192</v>
      </c>
      <c r="C133" s="201"/>
      <c r="D133" s="144">
        <v>4633</v>
      </c>
      <c r="E133" s="160">
        <v>0</v>
      </c>
      <c r="F133" s="160">
        <v>17479</v>
      </c>
      <c r="G133" s="160">
        <v>0</v>
      </c>
      <c r="H133" s="144">
        <v>0</v>
      </c>
      <c r="I133" s="144">
        <v>0</v>
      </c>
      <c r="J133" s="160">
        <v>8878</v>
      </c>
      <c r="K133" s="144">
        <v>0</v>
      </c>
      <c r="L133" s="43">
        <f>+SUM(D133:K133)</f>
        <v>30990</v>
      </c>
      <c r="M133" s="160">
        <v>0</v>
      </c>
      <c r="N133" s="160">
        <v>55</v>
      </c>
      <c r="O133" s="160">
        <v>107</v>
      </c>
      <c r="P133" s="160">
        <v>115</v>
      </c>
      <c r="Q133" s="160">
        <v>0</v>
      </c>
      <c r="R133" s="160">
        <v>2855</v>
      </c>
      <c r="S133" s="160">
        <v>13240</v>
      </c>
      <c r="T133" s="160">
        <v>400</v>
      </c>
      <c r="U133" s="160">
        <v>36</v>
      </c>
      <c r="V133" s="144">
        <v>0</v>
      </c>
      <c r="W133" s="144">
        <v>0</v>
      </c>
      <c r="X133" s="144">
        <v>0</v>
      </c>
      <c r="Y133" s="160">
        <v>-257</v>
      </c>
      <c r="Z133" s="160">
        <v>0</v>
      </c>
      <c r="AA133" s="250">
        <v>56071</v>
      </c>
      <c r="AB133" s="160">
        <v>1000</v>
      </c>
      <c r="AC133" s="160">
        <v>0</v>
      </c>
      <c r="AD133" s="160">
        <v>0</v>
      </c>
      <c r="AE133" s="160">
        <v>0</v>
      </c>
      <c r="AF133" s="160">
        <v>0</v>
      </c>
      <c r="AG133" s="43">
        <f>+SUM(M133:AF133)</f>
        <v>73622</v>
      </c>
      <c r="AH133" s="43">
        <f t="shared" si="262"/>
        <v>507</v>
      </c>
      <c r="AI133" s="43">
        <f t="shared" si="262"/>
        <v>56222</v>
      </c>
      <c r="AJ133" s="144">
        <v>0</v>
      </c>
      <c r="AK133" s="144">
        <v>0</v>
      </c>
      <c r="AL133" s="160">
        <v>467</v>
      </c>
      <c r="AM133" s="43">
        <f>+SUM(AJ133:AL133)</f>
        <v>467</v>
      </c>
      <c r="AN133" s="44">
        <f>+AM133+AG133+L133</f>
        <v>105079</v>
      </c>
      <c r="AQ133" s="43">
        <f t="shared" si="263"/>
        <v>0</v>
      </c>
      <c r="AR133" s="43">
        <f t="shared" si="264"/>
        <v>3681.1</v>
      </c>
      <c r="AS133" s="43">
        <f t="shared" si="264"/>
        <v>101.4</v>
      </c>
      <c r="AT133" s="43">
        <f t="shared" si="264"/>
        <v>3748.1333333333332</v>
      </c>
      <c r="AU133" s="43">
        <f t="shared" si="265"/>
        <v>155.66666666666666</v>
      </c>
      <c r="AV133" s="44">
        <f t="shared" si="265"/>
        <v>3389.6451612903224</v>
      </c>
      <c r="AW133" s="122"/>
      <c r="AX133" s="43">
        <f>MEDIAN($D133:$K133)</f>
        <v>0</v>
      </c>
      <c r="AY133" s="43">
        <f>MEDIAN($M133:$AF133)</f>
        <v>0</v>
      </c>
      <c r="AZ133" s="43">
        <f t="shared" si="266"/>
        <v>0</v>
      </c>
      <c r="BA133" s="43">
        <f t="shared" si="267"/>
        <v>36</v>
      </c>
      <c r="BB133" s="43">
        <f t="shared" si="268"/>
        <v>0</v>
      </c>
      <c r="BC133" s="44">
        <f t="shared" si="269"/>
        <v>0</v>
      </c>
    </row>
    <row r="134" spans="1:55" s="204" customFormat="1" ht="15" thickBot="1">
      <c r="A134" s="260"/>
      <c r="B134" s="261"/>
      <c r="C134" s="262" t="s">
        <v>191</v>
      </c>
      <c r="D134" s="263">
        <f t="shared" ref="D134:K134" si="270">SUM(D130:D133)</f>
        <v>163841</v>
      </c>
      <c r="E134" s="256">
        <f t="shared" si="270"/>
        <v>152567</v>
      </c>
      <c r="F134" s="256">
        <f t="shared" si="270"/>
        <v>591379</v>
      </c>
      <c r="G134" s="256">
        <f t="shared" si="270"/>
        <v>855926.02916799998</v>
      </c>
      <c r="H134" s="256">
        <f t="shared" si="270"/>
        <v>368101</v>
      </c>
      <c r="I134" s="256">
        <f t="shared" si="270"/>
        <v>896330</v>
      </c>
      <c r="J134" s="256">
        <f t="shared" si="270"/>
        <v>198519</v>
      </c>
      <c r="K134" s="256">
        <f t="shared" si="270"/>
        <v>411739</v>
      </c>
      <c r="L134" s="42">
        <f>+SUM(D134:K134)</f>
        <v>3638402.029168</v>
      </c>
      <c r="M134" s="256">
        <f t="shared" ref="M134:V134" si="271">SUM(M130:M133)</f>
        <v>23632</v>
      </c>
      <c r="N134" s="256">
        <f t="shared" si="271"/>
        <v>38267</v>
      </c>
      <c r="O134" s="256">
        <f t="shared" si="271"/>
        <v>107720</v>
      </c>
      <c r="P134" s="256">
        <f t="shared" si="271"/>
        <v>57116</v>
      </c>
      <c r="Q134" s="256">
        <f t="shared" si="271"/>
        <v>106786</v>
      </c>
      <c r="R134" s="256">
        <f t="shared" si="271"/>
        <v>40355</v>
      </c>
      <c r="S134" s="256">
        <f t="shared" si="271"/>
        <v>21554</v>
      </c>
      <c r="T134" s="256">
        <f t="shared" si="271"/>
        <v>44493.5</v>
      </c>
      <c r="U134" s="256">
        <f t="shared" si="271"/>
        <v>38200</v>
      </c>
      <c r="V134" s="256">
        <f t="shared" si="271"/>
        <v>12825</v>
      </c>
      <c r="W134" s="256">
        <f t="shared" ref="W134:X134" si="272">SUM(W130:W133)</f>
        <v>23564</v>
      </c>
      <c r="X134" s="256">
        <f t="shared" si="272"/>
        <v>5512</v>
      </c>
      <c r="Y134" s="256">
        <f t="shared" ref="Y134:AF134" si="273">SUM(Y130:Y133)</f>
        <v>43768</v>
      </c>
      <c r="Z134" s="256">
        <f t="shared" si="273"/>
        <v>109001</v>
      </c>
      <c r="AA134" s="256">
        <f t="shared" si="273"/>
        <v>89467</v>
      </c>
      <c r="AB134" s="256">
        <f t="shared" si="273"/>
        <v>28688</v>
      </c>
      <c r="AC134" s="256">
        <f t="shared" si="273"/>
        <v>80398</v>
      </c>
      <c r="AD134" s="256">
        <f t="shared" si="273"/>
        <v>30766</v>
      </c>
      <c r="AE134" s="256">
        <f t="shared" si="273"/>
        <v>15068</v>
      </c>
      <c r="AF134" s="256">
        <f t="shared" si="273"/>
        <v>47904.953000000001</v>
      </c>
      <c r="AG134" s="42">
        <f>+SUM(M134:AF134)</f>
        <v>965085.45299999998</v>
      </c>
      <c r="AH134" s="42">
        <f t="shared" si="262"/>
        <v>372378.5</v>
      </c>
      <c r="AI134" s="42">
        <f t="shared" si="262"/>
        <v>230617</v>
      </c>
      <c r="AJ134" s="256">
        <f>SUM(AJ130:AJ133)</f>
        <v>115759</v>
      </c>
      <c r="AK134" s="256">
        <f>SUM(AK130:AK133)</f>
        <v>20364</v>
      </c>
      <c r="AL134" s="256">
        <f>SUM(AL130:AL133)</f>
        <v>24174</v>
      </c>
      <c r="AM134" s="42">
        <f>+SUM(AJ134:AL134)</f>
        <v>160297</v>
      </c>
      <c r="AN134" s="230">
        <f>+AM134+AG134+L134</f>
        <v>4763784.4821680002</v>
      </c>
      <c r="AQ134" s="42">
        <f>K134/AQ$5</f>
        <v>51467.375</v>
      </c>
      <c r="AR134" s="42">
        <f>AG134/AR$5</f>
        <v>48254.272649999999</v>
      </c>
      <c r="AS134" s="42">
        <f>AH134/AS$5</f>
        <v>74475.7</v>
      </c>
      <c r="AT134" s="42">
        <f>AI134/AT$5</f>
        <v>15374.466666666667</v>
      </c>
      <c r="AU134" s="42">
        <f>AM134/AU$5</f>
        <v>53432.333333333336</v>
      </c>
      <c r="AV134" s="230">
        <f>AN134/AV$5</f>
        <v>153670.46716670968</v>
      </c>
      <c r="AW134" s="122"/>
      <c r="AX134" s="42">
        <f>MEDIAN($D134:$K134)</f>
        <v>389920</v>
      </c>
      <c r="AY134" s="42">
        <f>MEDIAN($M134:$AF134)</f>
        <v>39311</v>
      </c>
      <c r="AZ134" s="42">
        <f t="shared" si="266"/>
        <v>80398</v>
      </c>
      <c r="BA134" s="42">
        <f t="shared" si="267"/>
        <v>28688</v>
      </c>
      <c r="BB134" s="42">
        <f t="shared" si="268"/>
        <v>24174</v>
      </c>
      <c r="BC134" s="230">
        <f t="shared" si="269"/>
        <v>47904.953000000001</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2004</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57935</v>
      </c>
      <c r="E138" s="28">
        <v>7553</v>
      </c>
      <c r="F138" s="28">
        <v>0</v>
      </c>
      <c r="G138" s="28">
        <v>89896</v>
      </c>
      <c r="H138" s="141">
        <v>29190</v>
      </c>
      <c r="I138" s="141">
        <v>0</v>
      </c>
      <c r="J138" s="28">
        <v>20476</v>
      </c>
      <c r="K138" s="141">
        <v>0</v>
      </c>
      <c r="L138" s="25">
        <f>+SUM(D138:K138)</f>
        <v>205050</v>
      </c>
      <c r="M138" s="28">
        <v>830</v>
      </c>
      <c r="N138" s="28">
        <v>2916</v>
      </c>
      <c r="O138" s="28">
        <v>6105</v>
      </c>
      <c r="P138" s="28">
        <v>5611</v>
      </c>
      <c r="Q138" s="28">
        <v>5072</v>
      </c>
      <c r="R138" s="28">
        <v>2163</v>
      </c>
      <c r="S138" s="28">
        <v>2166</v>
      </c>
      <c r="T138" s="28">
        <v>3275.3</v>
      </c>
      <c r="U138" s="28">
        <v>3947</v>
      </c>
      <c r="V138" s="141">
        <v>1071</v>
      </c>
      <c r="W138" s="141">
        <v>1220</v>
      </c>
      <c r="X138" s="141">
        <v>310</v>
      </c>
      <c r="Y138" s="28">
        <v>2915</v>
      </c>
      <c r="Z138" s="28">
        <v>12390</v>
      </c>
      <c r="AA138" s="29">
        <v>5946</v>
      </c>
      <c r="AB138" s="28">
        <v>0</v>
      </c>
      <c r="AC138" s="269">
        <v>5821</v>
      </c>
      <c r="AD138" s="28">
        <v>2740</v>
      </c>
      <c r="AE138" s="28">
        <v>0</v>
      </c>
      <c r="AF138" s="28">
        <v>11742.6</v>
      </c>
      <c r="AG138" s="25">
        <f>+SUM(M138:AF138)</f>
        <v>76240.900000000009</v>
      </c>
      <c r="AH138" s="25">
        <f>AC138+AD138+Z138+T138+O138</f>
        <v>30331.3</v>
      </c>
      <c r="AI138" s="25">
        <f>AD138+AE138+AA138+U138+P138</f>
        <v>18244</v>
      </c>
      <c r="AJ138" s="28">
        <v>0</v>
      </c>
      <c r="AK138" s="141">
        <v>0</v>
      </c>
      <c r="AL138" s="28">
        <v>0</v>
      </c>
      <c r="AM138" s="25">
        <f>+SUM(AJ138:AL138)</f>
        <v>0</v>
      </c>
      <c r="AN138" s="270">
        <f>+AM138+AG138+L138</f>
        <v>281290.90000000002</v>
      </c>
      <c r="AQ138" s="43">
        <f t="shared" ref="AQ138" si="274">K138/AQ$5</f>
        <v>0</v>
      </c>
      <c r="AR138" s="43">
        <f t="shared" ref="AR138:AT138" si="275">AG138/AR$5</f>
        <v>3812.0450000000005</v>
      </c>
      <c r="AS138" s="43">
        <f t="shared" si="275"/>
        <v>6066.26</v>
      </c>
      <c r="AT138" s="43">
        <f t="shared" si="275"/>
        <v>1216.2666666666667</v>
      </c>
      <c r="AU138" s="43">
        <f t="shared" ref="AU138:AV138" si="276">AM138/AU$5</f>
        <v>0</v>
      </c>
      <c r="AV138" s="44">
        <f t="shared" si="276"/>
        <v>9073.9000000000015</v>
      </c>
      <c r="AW138" s="23"/>
      <c r="AX138" s="25">
        <f>MEDIAN($D138:$K138)</f>
        <v>14014.5</v>
      </c>
      <c r="AY138" s="25">
        <f>MEDIAN($M138:$AF138)</f>
        <v>2915.5</v>
      </c>
      <c r="AZ138" s="25">
        <f>MEDIAN($AC138,$AD138,$Z138,$T138,$O138,Q138,AF138)</f>
        <v>5821</v>
      </c>
      <c r="BA138" s="25">
        <f>MEDIAN(M138,N138,P138,R138,S138,U138,V138,Y138,AA138,AB138,AE138,W138,X138)</f>
        <v>2163</v>
      </c>
      <c r="BB138" s="25">
        <f t="shared" ref="BB138" si="277">MEDIAN($AJ138:$AL138)</f>
        <v>0</v>
      </c>
      <c r="BC138" s="270">
        <f>MEDIAN(D138:K138,M138:AF138,AJ138:AL138)</f>
        <v>2915</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120000</v>
      </c>
      <c r="E140" s="162">
        <v>0</v>
      </c>
      <c r="F140" s="162">
        <v>30000</v>
      </c>
      <c r="G140" s="162">
        <v>0</v>
      </c>
      <c r="H140" s="137">
        <v>27000</v>
      </c>
      <c r="I140" s="137">
        <v>0</v>
      </c>
      <c r="J140" s="162">
        <v>7300</v>
      </c>
      <c r="K140" s="137">
        <v>0</v>
      </c>
      <c r="L140" s="22">
        <f>+SUM(D140:K140)</f>
        <v>184300</v>
      </c>
      <c r="M140" s="162">
        <v>0</v>
      </c>
      <c r="N140" s="162">
        <v>3900</v>
      </c>
      <c r="O140" s="162">
        <v>0</v>
      </c>
      <c r="P140" s="162">
        <v>2000</v>
      </c>
      <c r="Q140" s="162">
        <v>0</v>
      </c>
      <c r="R140" s="162">
        <v>0</v>
      </c>
      <c r="S140" s="162">
        <v>0</v>
      </c>
      <c r="T140" s="162">
        <v>450</v>
      </c>
      <c r="U140" s="162">
        <v>0</v>
      </c>
      <c r="V140" s="137">
        <v>300</v>
      </c>
      <c r="W140" s="137">
        <v>0</v>
      </c>
      <c r="X140" s="137">
        <v>0</v>
      </c>
      <c r="Y140" s="162">
        <v>0</v>
      </c>
      <c r="Z140" s="162">
        <v>4000</v>
      </c>
      <c r="AA140" s="271">
        <v>0</v>
      </c>
      <c r="AB140" s="162">
        <v>0</v>
      </c>
      <c r="AC140" s="162">
        <v>0</v>
      </c>
      <c r="AD140" s="162">
        <v>0</v>
      </c>
      <c r="AE140" s="162">
        <v>3478</v>
      </c>
      <c r="AF140" s="162">
        <v>0</v>
      </c>
      <c r="AG140" s="22">
        <f>+SUM(M140:AF140)</f>
        <v>14128</v>
      </c>
      <c r="AH140" s="22">
        <f>AC140+AD140+Z140+T140+O140</f>
        <v>4450</v>
      </c>
      <c r="AI140" s="22">
        <f>AD140+AE140+AA140+U140+P140</f>
        <v>5478</v>
      </c>
      <c r="AJ140" s="162">
        <v>0</v>
      </c>
      <c r="AK140" s="137">
        <v>0</v>
      </c>
      <c r="AL140" s="162">
        <v>0</v>
      </c>
      <c r="AM140" s="22">
        <f>+SUM(AJ140:AL140)</f>
        <v>0</v>
      </c>
      <c r="AN140" s="65">
        <f>+AM140+AG140+L140</f>
        <v>198428</v>
      </c>
      <c r="AQ140" s="43">
        <f t="shared" ref="AQ140:AQ141" si="278">K140/AQ$5</f>
        <v>0</v>
      </c>
      <c r="AR140" s="43">
        <f t="shared" ref="AR140:AT141" si="279">AG140/AR$5</f>
        <v>706.4</v>
      </c>
      <c r="AS140" s="43">
        <f t="shared" si="279"/>
        <v>890</v>
      </c>
      <c r="AT140" s="43">
        <f t="shared" si="279"/>
        <v>365.2</v>
      </c>
      <c r="AU140" s="43">
        <f t="shared" ref="AU140:AV141" si="280">AM140/AU$5</f>
        <v>0</v>
      </c>
      <c r="AV140" s="44">
        <f t="shared" si="280"/>
        <v>6400.9032258064517</v>
      </c>
      <c r="AW140" s="23"/>
      <c r="AX140" s="22">
        <f>MEDIAN($D140:$K140)</f>
        <v>3650</v>
      </c>
      <c r="AY140" s="22">
        <f>MEDIAN($M140:$AF140)</f>
        <v>0</v>
      </c>
      <c r="AZ140" s="22">
        <f t="shared" ref="AZ140:AZ141" si="281">MEDIAN($AC140,$AD140,$Z140,$T140,$O140,Q140,AF140)</f>
        <v>0</v>
      </c>
      <c r="BA140" s="22">
        <f t="shared" ref="BA140:BA141" si="282">MEDIAN(M140,N140,P140,R140,S140,U140,V140,Y140,AA140,AB140,AE140,W140,X140)</f>
        <v>0</v>
      </c>
      <c r="BB140" s="22">
        <f t="shared" ref="BB140:BB141" si="283">MEDIAN($AJ140:$AL140)</f>
        <v>0</v>
      </c>
      <c r="BC140" s="65">
        <f t="shared" ref="BC140:BC141" si="284">MEDIAN(D140:K140,M140:AF140,AJ140:AL140)</f>
        <v>0</v>
      </c>
    </row>
    <row r="141" spans="1:55" s="204" customFormat="1">
      <c r="A141" s="272" t="s">
        <v>188</v>
      </c>
      <c r="B141" s="261"/>
      <c r="C141" s="273"/>
      <c r="D141" s="112">
        <v>34700</v>
      </c>
      <c r="E141" s="274">
        <v>0</v>
      </c>
      <c r="F141" s="274">
        <v>30000</v>
      </c>
      <c r="G141" s="274">
        <v>0</v>
      </c>
      <c r="H141" s="275">
        <v>16500</v>
      </c>
      <c r="I141" s="275">
        <v>0</v>
      </c>
      <c r="J141" s="274">
        <v>0</v>
      </c>
      <c r="K141" s="275">
        <v>0</v>
      </c>
      <c r="L141" s="276">
        <f>+SUM(D141:K141)</f>
        <v>81200</v>
      </c>
      <c r="M141" s="274">
        <v>0</v>
      </c>
      <c r="N141" s="274">
        <v>600</v>
      </c>
      <c r="O141" s="274">
        <v>0</v>
      </c>
      <c r="P141" s="274">
        <v>2500</v>
      </c>
      <c r="Q141" s="274">
        <v>2500</v>
      </c>
      <c r="R141" s="274">
        <v>0</v>
      </c>
      <c r="S141" s="274">
        <v>0</v>
      </c>
      <c r="T141" s="274">
        <v>5930</v>
      </c>
      <c r="U141" s="274">
        <v>0</v>
      </c>
      <c r="V141" s="275">
        <v>300</v>
      </c>
      <c r="W141" s="275">
        <v>0</v>
      </c>
      <c r="X141" s="275">
        <v>0</v>
      </c>
      <c r="Y141" s="274">
        <v>0</v>
      </c>
      <c r="Z141" s="277">
        <v>17000</v>
      </c>
      <c r="AA141" s="277">
        <v>6000</v>
      </c>
      <c r="AB141" s="274">
        <v>0</v>
      </c>
      <c r="AC141" s="274">
        <v>0</v>
      </c>
      <c r="AD141" s="274">
        <v>2000</v>
      </c>
      <c r="AE141" s="274">
        <v>2022</v>
      </c>
      <c r="AF141" s="274">
        <v>0</v>
      </c>
      <c r="AG141" s="276">
        <f>+SUM(M141:AF141)</f>
        <v>38852</v>
      </c>
      <c r="AH141" s="276">
        <f>AC141+AD141+Z141+T141+O141</f>
        <v>24930</v>
      </c>
      <c r="AI141" s="276">
        <f>AD141+AE141+AA141+U141+P141</f>
        <v>12522</v>
      </c>
      <c r="AJ141" s="274">
        <v>0</v>
      </c>
      <c r="AK141" s="275">
        <v>0</v>
      </c>
      <c r="AL141" s="274">
        <v>0</v>
      </c>
      <c r="AM141" s="276">
        <f>+SUM(AJ141:AL141)</f>
        <v>0</v>
      </c>
      <c r="AN141" s="278">
        <f>+AM141+AG141+L141</f>
        <v>120052</v>
      </c>
      <c r="AQ141" s="258">
        <f t="shared" si="278"/>
        <v>0</v>
      </c>
      <c r="AR141" s="258">
        <f t="shared" si="279"/>
        <v>1942.6</v>
      </c>
      <c r="AS141" s="258">
        <f t="shared" si="279"/>
        <v>4986</v>
      </c>
      <c r="AT141" s="258">
        <f t="shared" si="279"/>
        <v>834.8</v>
      </c>
      <c r="AU141" s="258">
        <f t="shared" si="280"/>
        <v>0</v>
      </c>
      <c r="AV141" s="397">
        <f t="shared" si="280"/>
        <v>3872.6451612903224</v>
      </c>
      <c r="AW141" s="23"/>
      <c r="AX141" s="276">
        <f>MEDIAN($D141:$K141)</f>
        <v>0</v>
      </c>
      <c r="AY141" s="276">
        <f>MEDIAN($M141:$AF141)</f>
        <v>0</v>
      </c>
      <c r="AZ141" s="276">
        <f t="shared" si="281"/>
        <v>2000</v>
      </c>
      <c r="BA141" s="276">
        <f t="shared" si="282"/>
        <v>0</v>
      </c>
      <c r="BB141" s="276">
        <f t="shared" si="283"/>
        <v>0</v>
      </c>
      <c r="BC141" s="278">
        <f t="shared" si="284"/>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2004</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140508</v>
      </c>
      <c r="E149" s="160">
        <v>92000</v>
      </c>
      <c r="F149" s="160">
        <v>576347</v>
      </c>
      <c r="G149" s="160">
        <v>744598</v>
      </c>
      <c r="H149" s="144">
        <v>357122</v>
      </c>
      <c r="I149" s="144">
        <v>670434</v>
      </c>
      <c r="J149" s="160">
        <v>197179</v>
      </c>
      <c r="K149" s="144">
        <v>358191</v>
      </c>
      <c r="L149" s="43">
        <f>+SUM(D149:K149)</f>
        <v>3136379</v>
      </c>
      <c r="M149" s="160">
        <v>18561</v>
      </c>
      <c r="N149" s="160">
        <v>37107</v>
      </c>
      <c r="O149" s="160">
        <v>86297</v>
      </c>
      <c r="P149" s="160">
        <v>53666</v>
      </c>
      <c r="Q149" s="160">
        <v>103549</v>
      </c>
      <c r="R149" s="160">
        <v>37808</v>
      </c>
      <c r="S149" s="160">
        <v>17069</v>
      </c>
      <c r="T149" s="160">
        <v>43488</v>
      </c>
      <c r="U149" s="160">
        <v>34919</v>
      </c>
      <c r="V149" s="144">
        <v>8661</v>
      </c>
      <c r="W149" s="144">
        <v>26943</v>
      </c>
      <c r="X149" s="144">
        <v>4639</v>
      </c>
      <c r="Y149" s="160">
        <v>38512</v>
      </c>
      <c r="Z149" s="160">
        <v>110461</v>
      </c>
      <c r="AA149" s="250">
        <v>87919</v>
      </c>
      <c r="AB149" s="160">
        <v>27938</v>
      </c>
      <c r="AC149" s="160">
        <v>78688</v>
      </c>
      <c r="AD149" s="160">
        <v>24917</v>
      </c>
      <c r="AE149" s="160">
        <v>16112</v>
      </c>
      <c r="AF149" s="160">
        <v>32295.803</v>
      </c>
      <c r="AG149" s="43">
        <f>+SUM(M149:AF149)</f>
        <v>889549.80299999996</v>
      </c>
      <c r="AH149" s="43">
        <f>AC149+AD149+Z149+T149+O149</f>
        <v>343851</v>
      </c>
      <c r="AI149" s="43">
        <f>AD149+AE149+AA149+U149+P149</f>
        <v>217533</v>
      </c>
      <c r="AJ149" s="144">
        <v>116769</v>
      </c>
      <c r="AK149" s="144">
        <v>21593</v>
      </c>
      <c r="AL149" s="160">
        <v>19218</v>
      </c>
      <c r="AM149" s="43">
        <f>+SUM(AJ149:AL149)</f>
        <v>157580</v>
      </c>
      <c r="AN149" s="62">
        <f>+AM149+AG149+L149</f>
        <v>4183508.8029999998</v>
      </c>
      <c r="AQ149" s="43">
        <f t="shared" ref="AQ149" si="285">K149/AQ$5</f>
        <v>44773.875</v>
      </c>
      <c r="AR149" s="43">
        <f t="shared" ref="AR149:AT149" si="286">AG149/AR$5</f>
        <v>44477.490149999998</v>
      </c>
      <c r="AS149" s="43">
        <f t="shared" si="286"/>
        <v>68770.2</v>
      </c>
      <c r="AT149" s="43">
        <f t="shared" si="286"/>
        <v>14502.2</v>
      </c>
      <c r="AU149" s="43">
        <f t="shared" ref="AU149:AV149" si="287">AM149/AU$5</f>
        <v>52526.666666666664</v>
      </c>
      <c r="AV149" s="44">
        <f t="shared" si="287"/>
        <v>134951.89687096773</v>
      </c>
      <c r="AW149" s="122"/>
      <c r="AX149" s="43">
        <f>MEDIAN($D149:$K149)</f>
        <v>357656.5</v>
      </c>
      <c r="AY149" s="43">
        <f>MEDIAN($M149:$AF149)</f>
        <v>36013</v>
      </c>
      <c r="AZ149" s="43">
        <f>MEDIAN($AC149,$AD149,$Z149,$T149,$O149,Q149,AF149)</f>
        <v>78688</v>
      </c>
      <c r="BA149" s="43">
        <f>MEDIAN(M149,N149,P149,R149,S149,U149,V149,Y149,AA149,AB149,AE149,W149,X149)</f>
        <v>27938</v>
      </c>
      <c r="BB149" s="43">
        <f t="shared" ref="BB149" si="288">MEDIAN($AJ149:$AL149)</f>
        <v>21593</v>
      </c>
      <c r="BC149" s="62">
        <f>MEDIAN(D149:K149,M149:AF149,AJ149:AL149)</f>
        <v>43488</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44"/>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7104</v>
      </c>
      <c r="E151" s="160">
        <v>5394</v>
      </c>
      <c r="F151" s="160">
        <v>14762</v>
      </c>
      <c r="G151" s="160">
        <v>102955</v>
      </c>
      <c r="H151" s="144">
        <v>6095</v>
      </c>
      <c r="I151" s="144">
        <v>29038</v>
      </c>
      <c r="J151" s="160">
        <v>1340</v>
      </c>
      <c r="K151" s="144">
        <v>11306</v>
      </c>
      <c r="L151" s="43">
        <f>+SUM(D151:K151)</f>
        <v>177994</v>
      </c>
      <c r="M151" s="160">
        <v>5099</v>
      </c>
      <c r="N151" s="160">
        <v>1285</v>
      </c>
      <c r="O151" s="160">
        <v>1532</v>
      </c>
      <c r="P151" s="160">
        <v>3310</v>
      </c>
      <c r="Q151" s="160">
        <v>3372</v>
      </c>
      <c r="R151" s="160">
        <v>-253</v>
      </c>
      <c r="S151" s="160">
        <v>1031</v>
      </c>
      <c r="T151" s="160">
        <v>1006</v>
      </c>
      <c r="U151" s="160">
        <v>3278</v>
      </c>
      <c r="V151" s="144">
        <v>4164</v>
      </c>
      <c r="W151" s="144">
        <v>-3379</v>
      </c>
      <c r="X151" s="144">
        <v>873</v>
      </c>
      <c r="Y151" s="160">
        <v>4082</v>
      </c>
      <c r="Z151" s="160">
        <v>-1563</v>
      </c>
      <c r="AA151" s="250">
        <v>1548</v>
      </c>
      <c r="AB151" s="160">
        <v>769</v>
      </c>
      <c r="AC151" s="160">
        <v>1710</v>
      </c>
      <c r="AD151" s="160">
        <v>1387</v>
      </c>
      <c r="AE151" s="160">
        <v>-2670</v>
      </c>
      <c r="AF151" s="160">
        <v>6548</v>
      </c>
      <c r="AG151" s="43">
        <f>+SUM(M151:AF151)</f>
        <v>33129</v>
      </c>
      <c r="AH151" s="43">
        <f t="shared" ref="AH151:AI154" si="289">AC151+AD151+Z151+T151+O151</f>
        <v>4072</v>
      </c>
      <c r="AI151" s="43">
        <f t="shared" si="289"/>
        <v>6853</v>
      </c>
      <c r="AJ151" s="144">
        <v>-1010</v>
      </c>
      <c r="AK151" s="144">
        <v>-1729</v>
      </c>
      <c r="AL151" s="160">
        <v>286</v>
      </c>
      <c r="AM151" s="43">
        <f>+SUM(AJ151:AL151)</f>
        <v>-2453</v>
      </c>
      <c r="AN151" s="62">
        <f>+AM151+AG151+L151</f>
        <v>208670</v>
      </c>
      <c r="AQ151" s="43">
        <f t="shared" ref="AQ151:AQ154" si="290">K151/AQ$5</f>
        <v>1413.25</v>
      </c>
      <c r="AR151" s="43">
        <f t="shared" ref="AR151:AT154" si="291">AG151/AR$5</f>
        <v>1656.45</v>
      </c>
      <c r="AS151" s="43">
        <f t="shared" si="291"/>
        <v>814.4</v>
      </c>
      <c r="AT151" s="43">
        <f t="shared" si="291"/>
        <v>456.86666666666667</v>
      </c>
      <c r="AU151" s="43">
        <f t="shared" ref="AU151:AV154" si="292">AM151/AU$5</f>
        <v>-817.66666666666663</v>
      </c>
      <c r="AV151" s="44">
        <f t="shared" si="292"/>
        <v>6731.2903225806449</v>
      </c>
      <c r="AW151" s="122"/>
      <c r="AX151" s="43">
        <f>MEDIAN($D151:$K151)</f>
        <v>9205</v>
      </c>
      <c r="AY151" s="43">
        <f>MEDIAN($M151:$AF151)</f>
        <v>1459.5</v>
      </c>
      <c r="AZ151" s="43">
        <f t="shared" ref="AZ151:AZ154" si="293">MEDIAN($AC151,$AD151,$Z151,$T151,$O151,Q151,AF151)</f>
        <v>1532</v>
      </c>
      <c r="BA151" s="43">
        <f t="shared" ref="BA151:BA154" si="294">MEDIAN(M151,N151,P151,R151,S151,U151,V151,Y151,AA151,AB151,AE151,W151,X151)</f>
        <v>1285</v>
      </c>
      <c r="BB151" s="43">
        <f t="shared" ref="BB151:BB154" si="295">MEDIAN($AJ151:$AL151)</f>
        <v>-1010</v>
      </c>
      <c r="BC151" s="62">
        <f t="shared" ref="BC151:BC154" si="296">MEDIAN(D151:K151,M151:AF151,AJ151:AL151)</f>
        <v>1548</v>
      </c>
    </row>
    <row r="152" spans="1:55" s="204" customFormat="1">
      <c r="A152" s="199" t="s">
        <v>184</v>
      </c>
      <c r="B152" s="200"/>
      <c r="C152" s="201"/>
      <c r="D152" s="144">
        <v>0</v>
      </c>
      <c r="E152" s="160">
        <v>55173</v>
      </c>
      <c r="F152" s="160">
        <v>270</v>
      </c>
      <c r="G152" s="160">
        <v>0</v>
      </c>
      <c r="H152" s="144">
        <v>4884</v>
      </c>
      <c r="I152" s="144">
        <v>197173</v>
      </c>
      <c r="J152" s="160">
        <v>0</v>
      </c>
      <c r="K152" s="144">
        <v>41927</v>
      </c>
      <c r="L152" s="43">
        <f>+SUM(D152:K152)</f>
        <v>299427</v>
      </c>
      <c r="M152" s="160">
        <v>-28</v>
      </c>
      <c r="N152" s="160">
        <v>0</v>
      </c>
      <c r="O152" s="160">
        <v>19891</v>
      </c>
      <c r="P152" s="160">
        <v>140</v>
      </c>
      <c r="Q152" s="160">
        <v>-135</v>
      </c>
      <c r="R152" s="160">
        <v>2800</v>
      </c>
      <c r="S152" s="160">
        <v>3454</v>
      </c>
      <c r="T152" s="160">
        <v>0</v>
      </c>
      <c r="U152" s="160">
        <v>0</v>
      </c>
      <c r="V152" s="144">
        <v>0</v>
      </c>
      <c r="W152" s="144">
        <v>0</v>
      </c>
      <c r="X152" s="144">
        <v>0</v>
      </c>
      <c r="Y152" s="160">
        <v>1278</v>
      </c>
      <c r="Z152" s="160">
        <v>103</v>
      </c>
      <c r="AA152" s="250">
        <v>0</v>
      </c>
      <c r="AB152" s="160">
        <v>0</v>
      </c>
      <c r="AC152" s="160">
        <v>0</v>
      </c>
      <c r="AD152" s="160">
        <v>4462</v>
      </c>
      <c r="AE152" s="160">
        <v>1626</v>
      </c>
      <c r="AF152" s="160">
        <v>9061.0040000000008</v>
      </c>
      <c r="AG152" s="43">
        <f>+SUM(M152:AF152)</f>
        <v>42652.004000000001</v>
      </c>
      <c r="AH152" s="43">
        <f t="shared" si="289"/>
        <v>24456</v>
      </c>
      <c r="AI152" s="43">
        <f t="shared" si="289"/>
        <v>6228</v>
      </c>
      <c r="AJ152" s="144">
        <v>0</v>
      </c>
      <c r="AK152" s="144">
        <v>0</v>
      </c>
      <c r="AL152" s="160">
        <v>-330</v>
      </c>
      <c r="AM152" s="43">
        <f>+SUM(AJ152:AL152)</f>
        <v>-330</v>
      </c>
      <c r="AN152" s="62">
        <f>+AM152+AG152+L152</f>
        <v>341749.00400000002</v>
      </c>
      <c r="AQ152" s="43">
        <f t="shared" si="290"/>
        <v>5240.875</v>
      </c>
      <c r="AR152" s="43">
        <f t="shared" si="291"/>
        <v>2132.6001999999999</v>
      </c>
      <c r="AS152" s="43">
        <f t="shared" si="291"/>
        <v>4891.2</v>
      </c>
      <c r="AT152" s="43">
        <f t="shared" si="291"/>
        <v>415.2</v>
      </c>
      <c r="AU152" s="43">
        <f t="shared" si="292"/>
        <v>-110</v>
      </c>
      <c r="AV152" s="44">
        <f t="shared" si="292"/>
        <v>11024.161419354839</v>
      </c>
      <c r="AW152" s="122"/>
      <c r="AX152" s="43">
        <f>MEDIAN($D152:$K152)</f>
        <v>2577</v>
      </c>
      <c r="AY152" s="43">
        <f>MEDIAN($M152:$AF152)</f>
        <v>0</v>
      </c>
      <c r="AZ152" s="43">
        <f t="shared" si="293"/>
        <v>103</v>
      </c>
      <c r="BA152" s="43">
        <f t="shared" si="294"/>
        <v>0</v>
      </c>
      <c r="BB152" s="43">
        <f t="shared" si="295"/>
        <v>0</v>
      </c>
      <c r="BC152" s="62">
        <f t="shared" si="296"/>
        <v>0</v>
      </c>
    </row>
    <row r="153" spans="1:55" s="204" customFormat="1">
      <c r="A153" s="199" t="s">
        <v>183</v>
      </c>
      <c r="B153" s="200"/>
      <c r="C153" s="201"/>
      <c r="D153" s="144">
        <v>0</v>
      </c>
      <c r="E153" s="160">
        <v>0</v>
      </c>
      <c r="F153" s="160">
        <v>0</v>
      </c>
      <c r="G153" s="160">
        <v>0</v>
      </c>
      <c r="H153" s="144">
        <v>0</v>
      </c>
      <c r="I153" s="144">
        <v>-315</v>
      </c>
      <c r="J153" s="160">
        <v>0</v>
      </c>
      <c r="K153" s="144">
        <v>315</v>
      </c>
      <c r="L153" s="43"/>
      <c r="M153" s="160">
        <v>0</v>
      </c>
      <c r="N153" s="160">
        <v>0</v>
      </c>
      <c r="O153" s="160">
        <v>0</v>
      </c>
      <c r="P153" s="160">
        <v>0</v>
      </c>
      <c r="Q153" s="160">
        <v>0</v>
      </c>
      <c r="R153" s="160">
        <v>0</v>
      </c>
      <c r="S153" s="160">
        <v>0</v>
      </c>
      <c r="T153" s="160">
        <v>0</v>
      </c>
      <c r="U153" s="160">
        <v>0</v>
      </c>
      <c r="V153" s="144">
        <v>0</v>
      </c>
      <c r="W153" s="144">
        <v>0</v>
      </c>
      <c r="X153" s="144">
        <v>0</v>
      </c>
      <c r="Y153" s="160">
        <v>0</v>
      </c>
      <c r="Z153" s="160">
        <v>0</v>
      </c>
      <c r="AA153" s="250">
        <v>0</v>
      </c>
      <c r="AB153" s="160">
        <v>0</v>
      </c>
      <c r="AC153" s="160">
        <v>0</v>
      </c>
      <c r="AD153" s="160">
        <v>0</v>
      </c>
      <c r="AE153" s="160">
        <v>0</v>
      </c>
      <c r="AF153" s="160">
        <v>0</v>
      </c>
      <c r="AG153" s="43">
        <f>+SUM(M153:AF153)</f>
        <v>0</v>
      </c>
      <c r="AH153" s="43">
        <f t="shared" si="289"/>
        <v>0</v>
      </c>
      <c r="AI153" s="43">
        <f t="shared" si="289"/>
        <v>0</v>
      </c>
      <c r="AJ153" s="144"/>
      <c r="AK153" s="144">
        <v>500</v>
      </c>
      <c r="AL153" s="160">
        <v>5000</v>
      </c>
      <c r="AM153" s="43">
        <f>+SUM(AJ153:AL153)</f>
        <v>5500</v>
      </c>
      <c r="AN153" s="62">
        <f>+AM153+AG153+L153</f>
        <v>5500</v>
      </c>
      <c r="AQ153" s="43">
        <f t="shared" si="290"/>
        <v>39.375</v>
      </c>
      <c r="AR153" s="43">
        <f t="shared" si="291"/>
        <v>0</v>
      </c>
      <c r="AS153" s="43">
        <f t="shared" si="291"/>
        <v>0</v>
      </c>
      <c r="AT153" s="43">
        <f t="shared" si="291"/>
        <v>0</v>
      </c>
      <c r="AU153" s="43">
        <f t="shared" si="292"/>
        <v>1833.3333333333333</v>
      </c>
      <c r="AV153" s="44">
        <f t="shared" si="292"/>
        <v>177.41935483870967</v>
      </c>
      <c r="AW153" s="122"/>
      <c r="AX153" s="43">
        <f>MEDIAN($D153:$K153)</f>
        <v>0</v>
      </c>
      <c r="AY153" s="43">
        <f>MEDIAN($M153:$AF153)</f>
        <v>0</v>
      </c>
      <c r="AZ153" s="43">
        <f t="shared" si="293"/>
        <v>0</v>
      </c>
      <c r="BA153" s="43">
        <f t="shared" si="294"/>
        <v>0</v>
      </c>
      <c r="BB153" s="43">
        <f t="shared" si="295"/>
        <v>2750</v>
      </c>
      <c r="BC153" s="62">
        <f t="shared" si="296"/>
        <v>0</v>
      </c>
    </row>
    <row r="154" spans="1:55" s="204" customFormat="1">
      <c r="A154" s="199" t="s">
        <v>125</v>
      </c>
      <c r="B154" s="200"/>
      <c r="C154" s="201"/>
      <c r="D154" s="144">
        <v>16229</v>
      </c>
      <c r="E154" s="160">
        <v>0</v>
      </c>
      <c r="F154" s="160">
        <v>0</v>
      </c>
      <c r="G154" s="160">
        <v>8373</v>
      </c>
      <c r="H154" s="144">
        <v>0</v>
      </c>
      <c r="I154" s="144">
        <v>0</v>
      </c>
      <c r="J154" s="160">
        <v>0</v>
      </c>
      <c r="K154" s="144">
        <v>0</v>
      </c>
      <c r="L154" s="43">
        <f>+SUM(D154:K154)</f>
        <v>24602</v>
      </c>
      <c r="M154" s="160">
        <v>0</v>
      </c>
      <c r="N154" s="160">
        <v>-125</v>
      </c>
      <c r="O154" s="160">
        <v>0</v>
      </c>
      <c r="P154" s="160">
        <v>0</v>
      </c>
      <c r="Q154" s="160">
        <v>0</v>
      </c>
      <c r="R154" s="160">
        <v>0</v>
      </c>
      <c r="S154" s="160">
        <v>0</v>
      </c>
      <c r="T154" s="160">
        <v>0</v>
      </c>
      <c r="U154" s="160">
        <v>3</v>
      </c>
      <c r="V154" s="144">
        <v>0</v>
      </c>
      <c r="W154" s="144">
        <v>0</v>
      </c>
      <c r="X154" s="144">
        <v>0</v>
      </c>
      <c r="Y154" s="160">
        <v>-104</v>
      </c>
      <c r="Z154" s="160">
        <v>0</v>
      </c>
      <c r="AA154" s="250">
        <v>0</v>
      </c>
      <c r="AB154" s="160">
        <v>-19</v>
      </c>
      <c r="AC154" s="160">
        <v>0</v>
      </c>
      <c r="AD154" s="160">
        <v>0</v>
      </c>
      <c r="AE154" s="160">
        <v>0</v>
      </c>
      <c r="AF154" s="160">
        <v>0</v>
      </c>
      <c r="AG154" s="43">
        <f>+SUM(M154:AF154)</f>
        <v>-245</v>
      </c>
      <c r="AH154" s="43">
        <f t="shared" si="289"/>
        <v>0</v>
      </c>
      <c r="AI154" s="43">
        <f t="shared" si="289"/>
        <v>3</v>
      </c>
      <c r="AJ154" s="144">
        <v>0</v>
      </c>
      <c r="AK154" s="144">
        <v>0</v>
      </c>
      <c r="AL154" s="160">
        <v>0</v>
      </c>
      <c r="AM154" s="43">
        <f>+SUM(AJ154:AL154)</f>
        <v>0</v>
      </c>
      <c r="AN154" s="62">
        <f>+AM154+AG154+L154</f>
        <v>24357</v>
      </c>
      <c r="AQ154" s="43">
        <f t="shared" si="290"/>
        <v>0</v>
      </c>
      <c r="AR154" s="43">
        <f t="shared" si="291"/>
        <v>-12.25</v>
      </c>
      <c r="AS154" s="43">
        <f t="shared" si="291"/>
        <v>0</v>
      </c>
      <c r="AT154" s="43">
        <f t="shared" si="291"/>
        <v>0.2</v>
      </c>
      <c r="AU154" s="43">
        <f t="shared" si="292"/>
        <v>0</v>
      </c>
      <c r="AV154" s="44">
        <f t="shared" si="292"/>
        <v>785.70967741935488</v>
      </c>
      <c r="AW154" s="122"/>
      <c r="AX154" s="43">
        <f>MEDIAN($D154:$K154)</f>
        <v>0</v>
      </c>
      <c r="AY154" s="43">
        <f>MEDIAN($M154:$AF154)</f>
        <v>0</v>
      </c>
      <c r="AZ154" s="43">
        <f t="shared" si="293"/>
        <v>0</v>
      </c>
      <c r="BA154" s="43">
        <f t="shared" si="294"/>
        <v>0</v>
      </c>
      <c r="BB154" s="43">
        <f t="shared" si="295"/>
        <v>0</v>
      </c>
      <c r="BC154" s="62">
        <f t="shared" si="296"/>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44"/>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7">SUM(D149:D155)</f>
        <v>163841</v>
      </c>
      <c r="E156" s="280">
        <f t="shared" si="297"/>
        <v>152567</v>
      </c>
      <c r="F156" s="280">
        <f t="shared" si="297"/>
        <v>591379</v>
      </c>
      <c r="G156" s="280">
        <f t="shared" si="297"/>
        <v>855926</v>
      </c>
      <c r="H156" s="280">
        <f t="shared" si="297"/>
        <v>368101</v>
      </c>
      <c r="I156" s="280">
        <f t="shared" si="297"/>
        <v>896330</v>
      </c>
      <c r="J156" s="280">
        <f t="shared" si="297"/>
        <v>198519</v>
      </c>
      <c r="K156" s="280">
        <f t="shared" si="297"/>
        <v>411739</v>
      </c>
      <c r="L156" s="42">
        <f>+SUM(D156:K156)</f>
        <v>3638402</v>
      </c>
      <c r="M156" s="280">
        <f t="shared" ref="M156:V156" si="298">SUM(M149:M155)</f>
        <v>23632</v>
      </c>
      <c r="N156" s="280">
        <f t="shared" si="298"/>
        <v>38267</v>
      </c>
      <c r="O156" s="280">
        <f t="shared" si="298"/>
        <v>107720</v>
      </c>
      <c r="P156" s="280">
        <f t="shared" si="298"/>
        <v>57116</v>
      </c>
      <c r="Q156" s="280">
        <f t="shared" si="298"/>
        <v>106786</v>
      </c>
      <c r="R156" s="280">
        <f t="shared" si="298"/>
        <v>40355</v>
      </c>
      <c r="S156" s="280">
        <f t="shared" si="298"/>
        <v>21554</v>
      </c>
      <c r="T156" s="280">
        <f t="shared" si="298"/>
        <v>44494</v>
      </c>
      <c r="U156" s="280">
        <f t="shared" si="298"/>
        <v>38200</v>
      </c>
      <c r="V156" s="280">
        <f t="shared" si="298"/>
        <v>12825</v>
      </c>
      <c r="W156" s="280">
        <f t="shared" ref="W156:X156" si="299">SUM(W149:W155)</f>
        <v>23564</v>
      </c>
      <c r="X156" s="280">
        <f t="shared" si="299"/>
        <v>5512</v>
      </c>
      <c r="Y156" s="280">
        <f t="shared" ref="Y156:AF156" si="300">SUM(Y149:Y155)</f>
        <v>43768</v>
      </c>
      <c r="Z156" s="280">
        <f t="shared" si="300"/>
        <v>109001</v>
      </c>
      <c r="AA156" s="280">
        <f t="shared" si="300"/>
        <v>89467</v>
      </c>
      <c r="AB156" s="280">
        <f t="shared" si="300"/>
        <v>28688</v>
      </c>
      <c r="AC156" s="280">
        <f t="shared" si="300"/>
        <v>80398</v>
      </c>
      <c r="AD156" s="280">
        <f t="shared" si="300"/>
        <v>30766</v>
      </c>
      <c r="AE156" s="280">
        <f t="shared" si="300"/>
        <v>15068</v>
      </c>
      <c r="AF156" s="280">
        <f t="shared" si="300"/>
        <v>47904.807000000001</v>
      </c>
      <c r="AG156" s="42">
        <f>+SUM(M156:AF156)</f>
        <v>965085.80700000003</v>
      </c>
      <c r="AH156" s="42">
        <f>AC156+AD156+Z156+T156+O156</f>
        <v>372379</v>
      </c>
      <c r="AI156" s="42">
        <f>AD156+AE156+AA156+U156+P156</f>
        <v>230617</v>
      </c>
      <c r="AJ156" s="280">
        <f>SUM(AJ149:AJ155)</f>
        <v>115759</v>
      </c>
      <c r="AK156" s="280">
        <f>SUM(AK149:AK155)</f>
        <v>20364</v>
      </c>
      <c r="AL156" s="280">
        <f>SUM(AL149:AL155)</f>
        <v>24174</v>
      </c>
      <c r="AM156" s="42">
        <f>+SUM(AJ156:AL156)</f>
        <v>160297</v>
      </c>
      <c r="AN156" s="281">
        <f>+AM156+AG156+L156</f>
        <v>4763784.807</v>
      </c>
      <c r="AQ156" s="42">
        <f>K156/AQ$5</f>
        <v>51467.375</v>
      </c>
      <c r="AR156" s="42">
        <f>AG156/AR$5</f>
        <v>48254.290350000003</v>
      </c>
      <c r="AS156" s="42">
        <f>AH156/AS$5</f>
        <v>74475.8</v>
      </c>
      <c r="AT156" s="42">
        <f>AI156/AT$5</f>
        <v>15374.466666666667</v>
      </c>
      <c r="AU156" s="42">
        <f>AM156/AU$5</f>
        <v>53432.333333333336</v>
      </c>
      <c r="AV156" s="281">
        <f>AN156/AV$5</f>
        <v>153670.4776451613</v>
      </c>
      <c r="AW156" s="122"/>
      <c r="AX156" s="42">
        <f>MEDIAN($D156:$K156)</f>
        <v>389920</v>
      </c>
      <c r="AY156" s="42">
        <f>MEDIAN($M156:$AF156)</f>
        <v>39311</v>
      </c>
      <c r="AZ156" s="42">
        <f>MEDIAN($AC156,$AD156,$Z156,$T156,$O156,Q156,AF156)</f>
        <v>80398</v>
      </c>
      <c r="BA156" s="42">
        <f>MEDIAN(M156,N156,P156,R156,S156,U156,V156,Y156,AA156,AB156,AE156,W156,X156)</f>
        <v>28688</v>
      </c>
      <c r="BB156" s="42">
        <f t="shared" ref="BB156" si="301">MEDIAN($AJ156:$AL156)</f>
        <v>24174</v>
      </c>
      <c r="BC156" s="281">
        <f>MEDIAN(D156:K156,M156:AF156,AJ156:AL156)</f>
        <v>47904.807000000001</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2004</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86504</v>
      </c>
      <c r="E165" s="160">
        <v>16526</v>
      </c>
      <c r="F165" s="160">
        <v>138420</v>
      </c>
      <c r="G165" s="160">
        <v>209170</v>
      </c>
      <c r="H165" s="144">
        <v>79983</v>
      </c>
      <c r="I165" s="144">
        <v>147632</v>
      </c>
      <c r="J165" s="160">
        <v>68265</v>
      </c>
      <c r="K165" s="144">
        <v>88715</v>
      </c>
      <c r="L165" s="43">
        <f t="shared" ref="L165:L170" si="302">+SUM(D165:K165)</f>
        <v>835215</v>
      </c>
      <c r="M165" s="160">
        <v>21166</v>
      </c>
      <c r="N165" s="160">
        <v>18469</v>
      </c>
      <c r="O165" s="160">
        <v>50448</v>
      </c>
      <c r="P165" s="160">
        <v>19587</v>
      </c>
      <c r="Q165" s="160">
        <v>46620</v>
      </c>
      <c r="R165" s="160">
        <v>13117</v>
      </c>
      <c r="S165" s="160">
        <v>19764</v>
      </c>
      <c r="T165" s="160">
        <v>25230.1</v>
      </c>
      <c r="U165" s="160">
        <v>26155</v>
      </c>
      <c r="V165" s="144">
        <v>20636</v>
      </c>
      <c r="W165" s="144">
        <v>27513</v>
      </c>
      <c r="X165" s="144">
        <v>5168</v>
      </c>
      <c r="Y165" s="160">
        <v>57644</v>
      </c>
      <c r="Z165" s="160">
        <v>55219</v>
      </c>
      <c r="AA165" s="250">
        <v>36111</v>
      </c>
      <c r="AB165" s="160">
        <v>16181</v>
      </c>
      <c r="AC165" s="160">
        <v>38616</v>
      </c>
      <c r="AD165" s="160">
        <v>0</v>
      </c>
      <c r="AE165" s="160">
        <v>12755</v>
      </c>
      <c r="AF165" s="160">
        <v>20515.403999999999</v>
      </c>
      <c r="AG165" s="43">
        <f t="shared" ref="AG165:AG170" si="303">+SUM(M165:AF165)</f>
        <v>530914.50399999996</v>
      </c>
      <c r="AH165" s="43">
        <f t="shared" ref="AH165:AI170" si="304">AC165+AD165+Z165+T165+O165</f>
        <v>169513.1</v>
      </c>
      <c r="AI165" s="43">
        <f t="shared" si="304"/>
        <v>94608</v>
      </c>
      <c r="AJ165" s="144">
        <v>172631</v>
      </c>
      <c r="AK165" s="144">
        <v>10489</v>
      </c>
      <c r="AL165" s="160">
        <v>13641</v>
      </c>
      <c r="AM165" s="43">
        <f t="shared" ref="AM165:AM170" si="305">+SUM(AJ165:AL165)</f>
        <v>196761</v>
      </c>
      <c r="AN165" s="44">
        <f t="shared" ref="AN165:AN170" si="306">+AM165+AG165+L165</f>
        <v>1562890.504</v>
      </c>
      <c r="AQ165" s="43">
        <f t="shared" ref="AQ165:AQ169" si="307">K165/AQ$5</f>
        <v>11089.375</v>
      </c>
      <c r="AR165" s="43">
        <f t="shared" ref="AR165:AT169" si="308">AG165/AR$5</f>
        <v>26545.725199999997</v>
      </c>
      <c r="AS165" s="43">
        <f t="shared" si="308"/>
        <v>33902.620000000003</v>
      </c>
      <c r="AT165" s="43">
        <f t="shared" si="308"/>
        <v>6307.2</v>
      </c>
      <c r="AU165" s="43">
        <f t="shared" ref="AU165:AV169" si="309">AM165/AU$5</f>
        <v>65587</v>
      </c>
      <c r="AV165" s="44">
        <f t="shared" si="309"/>
        <v>50415.822709677421</v>
      </c>
      <c r="AW165" s="122"/>
      <c r="AX165" s="43">
        <f t="shared" ref="AX165:AX170" si="310">MEDIAN($D165:$K165)</f>
        <v>87609.5</v>
      </c>
      <c r="AY165" s="43">
        <f t="shared" ref="AY165:AY170" si="311">MEDIAN($M165:$AF165)</f>
        <v>20901</v>
      </c>
      <c r="AZ165" s="43">
        <f t="shared" ref="AZ165:AZ170" si="312">MEDIAN($AC165,$AD165,$Z165,$T165,$O165,Q165,AF165)</f>
        <v>38616</v>
      </c>
      <c r="BA165" s="43">
        <f t="shared" ref="BA165:BA170" si="313">MEDIAN(M165,N165,P165,R165,S165,U165,V165,Y165,AA165,AB165,AE165,W165,X165)</f>
        <v>19764</v>
      </c>
      <c r="BB165" s="43">
        <f t="shared" ref="BB165:BB170" si="314">MEDIAN($AJ165:$AL165)</f>
        <v>13641</v>
      </c>
      <c r="BC165" s="44">
        <f t="shared" ref="BC165:BC170" si="315">MEDIAN(D165:K165,M165:AF165,AJ165:AL165)</f>
        <v>26155</v>
      </c>
    </row>
    <row r="166" spans="1:55" s="204" customFormat="1">
      <c r="A166" s="199"/>
      <c r="B166" s="200"/>
      <c r="C166" s="201" t="s">
        <v>178</v>
      </c>
      <c r="D166" s="144">
        <v>82651</v>
      </c>
      <c r="E166" s="160">
        <v>28284</v>
      </c>
      <c r="F166" s="160">
        <v>143885</v>
      </c>
      <c r="G166" s="160">
        <v>157252</v>
      </c>
      <c r="H166" s="144">
        <v>67238</v>
      </c>
      <c r="I166" s="144">
        <v>88990</v>
      </c>
      <c r="J166" s="160">
        <v>65074</v>
      </c>
      <c r="K166" s="144">
        <v>73110</v>
      </c>
      <c r="L166" s="43">
        <f t="shared" si="302"/>
        <v>706484</v>
      </c>
      <c r="M166" s="160">
        <v>4000</v>
      </c>
      <c r="N166" s="160">
        <v>6530</v>
      </c>
      <c r="O166" s="160">
        <v>23842</v>
      </c>
      <c r="P166" s="160">
        <v>9260</v>
      </c>
      <c r="Q166" s="160">
        <v>41309</v>
      </c>
      <c r="R166" s="160">
        <v>5979</v>
      </c>
      <c r="S166" s="160">
        <v>5891</v>
      </c>
      <c r="T166" s="160">
        <v>14448.4</v>
      </c>
      <c r="U166" s="160">
        <v>4321</v>
      </c>
      <c r="V166" s="144">
        <v>2661</v>
      </c>
      <c r="W166" s="144">
        <v>4241</v>
      </c>
      <c r="X166" s="144">
        <v>559</v>
      </c>
      <c r="Y166" s="160">
        <v>13323</v>
      </c>
      <c r="Z166" s="160">
        <v>53794</v>
      </c>
      <c r="AA166" s="250">
        <v>11280</v>
      </c>
      <c r="AB166" s="160">
        <v>6935</v>
      </c>
      <c r="AC166" s="160">
        <v>19939</v>
      </c>
      <c r="AD166" s="160">
        <v>0</v>
      </c>
      <c r="AE166" s="160">
        <v>9279</v>
      </c>
      <c r="AF166" s="160">
        <v>20586.261999999999</v>
      </c>
      <c r="AG166" s="43">
        <f t="shared" si="303"/>
        <v>258177.66199999998</v>
      </c>
      <c r="AH166" s="43">
        <f t="shared" si="304"/>
        <v>112023.4</v>
      </c>
      <c r="AI166" s="43">
        <f t="shared" si="304"/>
        <v>34140</v>
      </c>
      <c r="AJ166" s="144">
        <v>3598</v>
      </c>
      <c r="AK166" s="144">
        <v>7258</v>
      </c>
      <c r="AL166" s="160">
        <v>1380</v>
      </c>
      <c r="AM166" s="43">
        <f t="shared" si="305"/>
        <v>12236</v>
      </c>
      <c r="AN166" s="44">
        <f t="shared" si="306"/>
        <v>976897.66200000001</v>
      </c>
      <c r="AQ166" s="43">
        <f t="shared" si="307"/>
        <v>9138.75</v>
      </c>
      <c r="AR166" s="43">
        <f t="shared" si="308"/>
        <v>12908.883099999999</v>
      </c>
      <c r="AS166" s="43">
        <f t="shared" si="308"/>
        <v>22404.68</v>
      </c>
      <c r="AT166" s="43">
        <f t="shared" si="308"/>
        <v>2276</v>
      </c>
      <c r="AU166" s="43">
        <f t="shared" si="309"/>
        <v>4078.6666666666665</v>
      </c>
      <c r="AV166" s="44">
        <f t="shared" si="309"/>
        <v>31512.827806451613</v>
      </c>
      <c r="AW166" s="122"/>
      <c r="AX166" s="43">
        <f t="shared" si="310"/>
        <v>77880.5</v>
      </c>
      <c r="AY166" s="43">
        <f t="shared" si="311"/>
        <v>8097.5</v>
      </c>
      <c r="AZ166" s="43">
        <f t="shared" si="312"/>
        <v>20586.261999999999</v>
      </c>
      <c r="BA166" s="43">
        <f t="shared" si="313"/>
        <v>5979</v>
      </c>
      <c r="BB166" s="43">
        <f t="shared" si="314"/>
        <v>3598</v>
      </c>
      <c r="BC166" s="44">
        <f t="shared" si="315"/>
        <v>11280</v>
      </c>
    </row>
    <row r="167" spans="1:55" s="204" customFormat="1">
      <c r="A167" s="199"/>
      <c r="B167" s="200"/>
      <c r="C167" s="201" t="s">
        <v>177</v>
      </c>
      <c r="D167" s="144">
        <v>16457</v>
      </c>
      <c r="E167" s="160">
        <v>36438</v>
      </c>
      <c r="F167" s="160">
        <v>46939</v>
      </c>
      <c r="G167" s="160">
        <v>206902</v>
      </c>
      <c r="H167" s="144">
        <v>5177</v>
      </c>
      <c r="I167" s="144">
        <v>116520</v>
      </c>
      <c r="J167" s="160">
        <v>41313</v>
      </c>
      <c r="K167" s="144">
        <v>44149</v>
      </c>
      <c r="L167" s="43">
        <f t="shared" si="302"/>
        <v>513895</v>
      </c>
      <c r="M167" s="160">
        <v>59</v>
      </c>
      <c r="N167" s="160">
        <v>2095</v>
      </c>
      <c r="O167" s="160">
        <v>8679</v>
      </c>
      <c r="P167" s="160">
        <v>3729</v>
      </c>
      <c r="Q167" s="160">
        <v>0</v>
      </c>
      <c r="R167" s="160">
        <v>2325</v>
      </c>
      <c r="S167" s="160">
        <v>0</v>
      </c>
      <c r="T167" s="160">
        <v>3465.5</v>
      </c>
      <c r="U167" s="160">
        <v>3574</v>
      </c>
      <c r="V167" s="144">
        <v>0</v>
      </c>
      <c r="W167" s="144">
        <v>293</v>
      </c>
      <c r="X167" s="144">
        <v>849</v>
      </c>
      <c r="Y167" s="160">
        <v>5265</v>
      </c>
      <c r="Z167" s="160">
        <v>6935</v>
      </c>
      <c r="AA167" s="250">
        <v>8893</v>
      </c>
      <c r="AB167" s="160">
        <v>0</v>
      </c>
      <c r="AC167" s="160">
        <v>4755</v>
      </c>
      <c r="AD167" s="160">
        <v>40818</v>
      </c>
      <c r="AE167" s="160">
        <v>0</v>
      </c>
      <c r="AF167" s="160">
        <v>1835.663</v>
      </c>
      <c r="AG167" s="43">
        <f t="shared" si="303"/>
        <v>93570.163</v>
      </c>
      <c r="AH167" s="43">
        <f t="shared" si="304"/>
        <v>64652.5</v>
      </c>
      <c r="AI167" s="43">
        <f t="shared" si="304"/>
        <v>57014</v>
      </c>
      <c r="AJ167" s="144">
        <v>0</v>
      </c>
      <c r="AK167" s="144">
        <v>612</v>
      </c>
      <c r="AL167" s="160">
        <v>196</v>
      </c>
      <c r="AM167" s="43">
        <f t="shared" si="305"/>
        <v>808</v>
      </c>
      <c r="AN167" s="44">
        <f t="shared" si="306"/>
        <v>608273.16299999994</v>
      </c>
      <c r="AQ167" s="43">
        <f t="shared" si="307"/>
        <v>5518.625</v>
      </c>
      <c r="AR167" s="43">
        <f t="shared" si="308"/>
        <v>4678.5081499999997</v>
      </c>
      <c r="AS167" s="43">
        <f t="shared" si="308"/>
        <v>12930.5</v>
      </c>
      <c r="AT167" s="43">
        <f t="shared" si="308"/>
        <v>3800.9333333333334</v>
      </c>
      <c r="AU167" s="43">
        <f t="shared" si="309"/>
        <v>269.33333333333331</v>
      </c>
      <c r="AV167" s="44">
        <f t="shared" si="309"/>
        <v>19621.714935483869</v>
      </c>
      <c r="AW167" s="122"/>
      <c r="AX167" s="43">
        <f t="shared" si="310"/>
        <v>42731</v>
      </c>
      <c r="AY167" s="43">
        <f t="shared" si="311"/>
        <v>2210</v>
      </c>
      <c r="AZ167" s="43">
        <f t="shared" si="312"/>
        <v>4755</v>
      </c>
      <c r="BA167" s="43">
        <f t="shared" si="313"/>
        <v>849</v>
      </c>
      <c r="BB167" s="43">
        <f t="shared" si="314"/>
        <v>196</v>
      </c>
      <c r="BC167" s="44">
        <f t="shared" si="315"/>
        <v>3574</v>
      </c>
    </row>
    <row r="168" spans="1:55" s="204" customFormat="1">
      <c r="A168" s="199"/>
      <c r="B168" s="200"/>
      <c r="C168" s="201" t="s">
        <v>176</v>
      </c>
      <c r="D168" s="144">
        <v>92</v>
      </c>
      <c r="E168" s="160">
        <v>1427</v>
      </c>
      <c r="F168" s="160">
        <v>4665</v>
      </c>
      <c r="G168" s="160">
        <v>6688</v>
      </c>
      <c r="H168" s="144">
        <v>2220</v>
      </c>
      <c r="I168" s="144">
        <v>6663</v>
      </c>
      <c r="J168" s="160">
        <v>2053</v>
      </c>
      <c r="K168" s="144">
        <v>2992</v>
      </c>
      <c r="L168" s="43">
        <f t="shared" si="302"/>
        <v>26800</v>
      </c>
      <c r="M168" s="160">
        <v>590</v>
      </c>
      <c r="N168" s="160">
        <v>349</v>
      </c>
      <c r="O168" s="160">
        <v>1084</v>
      </c>
      <c r="P168" s="160">
        <v>545</v>
      </c>
      <c r="Q168" s="160">
        <v>1622</v>
      </c>
      <c r="R168" s="160">
        <v>743</v>
      </c>
      <c r="S168" s="160">
        <v>339</v>
      </c>
      <c r="T168" s="160">
        <v>100.3</v>
      </c>
      <c r="U168" s="160">
        <v>671</v>
      </c>
      <c r="V168" s="144">
        <v>481</v>
      </c>
      <c r="W168" s="144">
        <v>646</v>
      </c>
      <c r="X168" s="144">
        <v>296</v>
      </c>
      <c r="Y168" s="160">
        <v>807</v>
      </c>
      <c r="Z168" s="160">
        <v>705</v>
      </c>
      <c r="AA168" s="250">
        <v>1979</v>
      </c>
      <c r="AB168" s="160">
        <v>199</v>
      </c>
      <c r="AC168" s="160">
        <v>1253</v>
      </c>
      <c r="AD168" s="160">
        <v>325</v>
      </c>
      <c r="AE168" s="160">
        <v>24</v>
      </c>
      <c r="AF168" s="160">
        <v>842.80899999999997</v>
      </c>
      <c r="AG168" s="43">
        <f t="shared" si="303"/>
        <v>13601.108999999999</v>
      </c>
      <c r="AH168" s="43">
        <f t="shared" si="304"/>
        <v>3467.3</v>
      </c>
      <c r="AI168" s="43">
        <f t="shared" si="304"/>
        <v>3544</v>
      </c>
      <c r="AJ168" s="144">
        <v>2202</v>
      </c>
      <c r="AK168" s="144">
        <v>696</v>
      </c>
      <c r="AL168" s="160">
        <v>840</v>
      </c>
      <c r="AM168" s="43">
        <f t="shared" si="305"/>
        <v>3738</v>
      </c>
      <c r="AN168" s="44">
        <f t="shared" si="306"/>
        <v>44139.108999999997</v>
      </c>
      <c r="AQ168" s="43">
        <f t="shared" si="307"/>
        <v>374</v>
      </c>
      <c r="AR168" s="43">
        <f t="shared" si="308"/>
        <v>680.05544999999995</v>
      </c>
      <c r="AS168" s="43">
        <f t="shared" si="308"/>
        <v>693.46</v>
      </c>
      <c r="AT168" s="43">
        <f t="shared" si="308"/>
        <v>236.26666666666668</v>
      </c>
      <c r="AU168" s="43">
        <f t="shared" si="309"/>
        <v>1246</v>
      </c>
      <c r="AV168" s="44">
        <f t="shared" si="309"/>
        <v>1423.8422258064516</v>
      </c>
      <c r="AW168" s="122"/>
      <c r="AX168" s="43">
        <f t="shared" si="310"/>
        <v>2606</v>
      </c>
      <c r="AY168" s="43">
        <f t="shared" si="311"/>
        <v>618</v>
      </c>
      <c r="AZ168" s="43">
        <f t="shared" si="312"/>
        <v>842.80899999999997</v>
      </c>
      <c r="BA168" s="43">
        <f t="shared" si="313"/>
        <v>545</v>
      </c>
      <c r="BB168" s="43">
        <f t="shared" si="314"/>
        <v>840</v>
      </c>
      <c r="BC168" s="44">
        <f t="shared" si="315"/>
        <v>743</v>
      </c>
    </row>
    <row r="169" spans="1:55" s="204" customFormat="1">
      <c r="A169" s="199"/>
      <c r="B169" s="200"/>
      <c r="C169" s="201" t="s">
        <v>125</v>
      </c>
      <c r="D169" s="144">
        <v>2989</v>
      </c>
      <c r="E169" s="160">
        <v>0</v>
      </c>
      <c r="F169" s="160">
        <v>16393</v>
      </c>
      <c r="G169" s="160">
        <v>18</v>
      </c>
      <c r="H169" s="144">
        <v>30587</v>
      </c>
      <c r="I169" s="144">
        <v>0</v>
      </c>
      <c r="J169" s="160">
        <v>474</v>
      </c>
      <c r="K169" s="144">
        <v>1495</v>
      </c>
      <c r="L169" s="43">
        <f t="shared" si="302"/>
        <v>51956</v>
      </c>
      <c r="M169" s="160">
        <v>0</v>
      </c>
      <c r="N169" s="160">
        <v>8</v>
      </c>
      <c r="O169" s="160">
        <v>0</v>
      </c>
      <c r="P169" s="160">
        <v>0</v>
      </c>
      <c r="Q169" s="160">
        <v>0</v>
      </c>
      <c r="R169" s="160">
        <v>7585</v>
      </c>
      <c r="S169" s="160">
        <v>2</v>
      </c>
      <c r="T169" s="160">
        <v>0</v>
      </c>
      <c r="U169" s="160">
        <v>0</v>
      </c>
      <c r="V169" s="144">
        <v>2079</v>
      </c>
      <c r="W169" s="144">
        <v>0</v>
      </c>
      <c r="X169" s="144">
        <v>18</v>
      </c>
      <c r="Y169" s="160">
        <v>436</v>
      </c>
      <c r="Z169" s="160">
        <v>0</v>
      </c>
      <c r="AA169" s="250">
        <v>0</v>
      </c>
      <c r="AB169" s="160">
        <v>4847</v>
      </c>
      <c r="AC169" s="160">
        <v>0</v>
      </c>
      <c r="AD169" s="160">
        <v>0</v>
      </c>
      <c r="AE169" s="160">
        <v>0</v>
      </c>
      <c r="AF169" s="160">
        <v>0</v>
      </c>
      <c r="AG169" s="43">
        <f t="shared" si="303"/>
        <v>14975</v>
      </c>
      <c r="AH169" s="43">
        <f t="shared" si="304"/>
        <v>0</v>
      </c>
      <c r="AI169" s="43">
        <f t="shared" si="304"/>
        <v>0</v>
      </c>
      <c r="AJ169" s="144">
        <v>11904</v>
      </c>
      <c r="AK169" s="144">
        <v>-72</v>
      </c>
      <c r="AL169" s="160">
        <v>641</v>
      </c>
      <c r="AM169" s="43">
        <f t="shared" si="305"/>
        <v>12473</v>
      </c>
      <c r="AN169" s="44">
        <f t="shared" si="306"/>
        <v>79404</v>
      </c>
      <c r="AQ169" s="43">
        <f t="shared" si="307"/>
        <v>186.875</v>
      </c>
      <c r="AR169" s="43">
        <f t="shared" si="308"/>
        <v>748.75</v>
      </c>
      <c r="AS169" s="43">
        <f t="shared" si="308"/>
        <v>0</v>
      </c>
      <c r="AT169" s="43">
        <f t="shared" si="308"/>
        <v>0</v>
      </c>
      <c r="AU169" s="43">
        <f t="shared" si="309"/>
        <v>4157.666666666667</v>
      </c>
      <c r="AV169" s="44">
        <f t="shared" si="309"/>
        <v>2561.4193548387098</v>
      </c>
      <c r="AW169" s="122"/>
      <c r="AX169" s="43">
        <f t="shared" si="310"/>
        <v>984.5</v>
      </c>
      <c r="AY169" s="43">
        <f t="shared" si="311"/>
        <v>0</v>
      </c>
      <c r="AZ169" s="43">
        <f t="shared" si="312"/>
        <v>0</v>
      </c>
      <c r="BA169" s="43">
        <f t="shared" si="313"/>
        <v>2</v>
      </c>
      <c r="BB169" s="43">
        <f t="shared" si="314"/>
        <v>641</v>
      </c>
      <c r="BC169" s="44">
        <f t="shared" si="315"/>
        <v>0</v>
      </c>
    </row>
    <row r="170" spans="1:55" s="204" customFormat="1">
      <c r="A170" s="199"/>
      <c r="B170" s="200"/>
      <c r="C170" s="210" t="s">
        <v>158</v>
      </c>
      <c r="D170" s="252">
        <f t="shared" ref="D170:K170" si="316">SUM(D165:D169)</f>
        <v>188693</v>
      </c>
      <c r="E170" s="252">
        <f t="shared" si="316"/>
        <v>82675</v>
      </c>
      <c r="F170" s="252">
        <f t="shared" si="316"/>
        <v>350302</v>
      </c>
      <c r="G170" s="252">
        <f t="shared" si="316"/>
        <v>580030</v>
      </c>
      <c r="H170" s="252">
        <f t="shared" si="316"/>
        <v>185205</v>
      </c>
      <c r="I170" s="252">
        <f t="shared" si="316"/>
        <v>359805</v>
      </c>
      <c r="J170" s="252">
        <f t="shared" si="316"/>
        <v>177179</v>
      </c>
      <c r="K170" s="252">
        <f t="shared" si="316"/>
        <v>210461</v>
      </c>
      <c r="L170" s="45">
        <f t="shared" si="302"/>
        <v>2134350</v>
      </c>
      <c r="M170" s="252">
        <f t="shared" ref="M170:V170" si="317">SUM(M165:M169)</f>
        <v>25815</v>
      </c>
      <c r="N170" s="252">
        <f t="shared" si="317"/>
        <v>27451</v>
      </c>
      <c r="O170" s="252">
        <f t="shared" si="317"/>
        <v>84053</v>
      </c>
      <c r="P170" s="252">
        <f t="shared" si="317"/>
        <v>33121</v>
      </c>
      <c r="Q170" s="252">
        <f t="shared" si="317"/>
        <v>89551</v>
      </c>
      <c r="R170" s="252">
        <f t="shared" si="317"/>
        <v>29749</v>
      </c>
      <c r="S170" s="252">
        <f t="shared" si="317"/>
        <v>25996</v>
      </c>
      <c r="T170" s="252">
        <f t="shared" si="317"/>
        <v>43244.3</v>
      </c>
      <c r="U170" s="252">
        <f t="shared" si="317"/>
        <v>34721</v>
      </c>
      <c r="V170" s="252">
        <f t="shared" si="317"/>
        <v>25857</v>
      </c>
      <c r="W170" s="252">
        <f t="shared" ref="W170:X170" si="318">SUM(W165:W169)</f>
        <v>32693</v>
      </c>
      <c r="X170" s="252">
        <f t="shared" si="318"/>
        <v>6890</v>
      </c>
      <c r="Y170" s="252">
        <f t="shared" ref="Y170:AF170" si="319">SUM(Y165:Y169)</f>
        <v>77475</v>
      </c>
      <c r="Z170" s="252">
        <f t="shared" si="319"/>
        <v>116653</v>
      </c>
      <c r="AA170" s="252">
        <f t="shared" si="319"/>
        <v>58263</v>
      </c>
      <c r="AB170" s="252">
        <f t="shared" si="319"/>
        <v>28162</v>
      </c>
      <c r="AC170" s="252">
        <f t="shared" si="319"/>
        <v>64563</v>
      </c>
      <c r="AD170" s="252">
        <f t="shared" si="319"/>
        <v>41143</v>
      </c>
      <c r="AE170" s="252">
        <f t="shared" si="319"/>
        <v>22058</v>
      </c>
      <c r="AF170" s="252">
        <f t="shared" si="319"/>
        <v>43780.137999999999</v>
      </c>
      <c r="AG170" s="45">
        <f t="shared" si="303"/>
        <v>911238.43800000008</v>
      </c>
      <c r="AH170" s="45">
        <f t="shared" si="304"/>
        <v>349656.3</v>
      </c>
      <c r="AI170" s="45">
        <f t="shared" si="304"/>
        <v>189306</v>
      </c>
      <c r="AJ170" s="252">
        <f>SUM(AJ165:AJ169)</f>
        <v>190335</v>
      </c>
      <c r="AK170" s="252">
        <f>SUM(AK165:AK169)</f>
        <v>18983</v>
      </c>
      <c r="AL170" s="252">
        <f>SUM(AL165:AL169)</f>
        <v>16698</v>
      </c>
      <c r="AM170" s="45">
        <f t="shared" si="305"/>
        <v>226016</v>
      </c>
      <c r="AN170" s="211">
        <f t="shared" si="306"/>
        <v>3271604.4380000001</v>
      </c>
      <c r="AQ170" s="45">
        <f>K170/AQ$5</f>
        <v>26307.625</v>
      </c>
      <c r="AR170" s="45">
        <f>AG170/AR$5</f>
        <v>45561.921900000001</v>
      </c>
      <c r="AS170" s="45">
        <f>AH170/AS$5</f>
        <v>69931.259999999995</v>
      </c>
      <c r="AT170" s="45">
        <f>AI170/AT$5</f>
        <v>12620.4</v>
      </c>
      <c r="AU170" s="45">
        <f>AM170/AU$5</f>
        <v>75338.666666666672</v>
      </c>
      <c r="AV170" s="211">
        <f>AN170/AV$5</f>
        <v>105535.62703225807</v>
      </c>
      <c r="AW170" s="122"/>
      <c r="AX170" s="45">
        <f t="shared" si="310"/>
        <v>199577</v>
      </c>
      <c r="AY170" s="45">
        <f t="shared" si="311"/>
        <v>33921</v>
      </c>
      <c r="AZ170" s="45">
        <f t="shared" si="312"/>
        <v>64563</v>
      </c>
      <c r="BA170" s="45">
        <f t="shared" si="313"/>
        <v>28162</v>
      </c>
      <c r="BB170" s="45">
        <f t="shared" si="314"/>
        <v>18983</v>
      </c>
      <c r="BC170" s="211">
        <f t="shared" si="315"/>
        <v>43780.137999999999</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161423</v>
      </c>
      <c r="E172" s="160">
        <v>68300</v>
      </c>
      <c r="F172" s="160">
        <v>297190</v>
      </c>
      <c r="G172" s="160">
        <v>494623</v>
      </c>
      <c r="H172" s="144">
        <v>152541</v>
      </c>
      <c r="I172" s="144">
        <v>305186</v>
      </c>
      <c r="J172" s="160">
        <v>165059</v>
      </c>
      <c r="K172" s="144">
        <v>176314</v>
      </c>
      <c r="L172" s="43">
        <f>+SUM(D172:K172)</f>
        <v>1820636</v>
      </c>
      <c r="M172" s="160">
        <v>18266</v>
      </c>
      <c r="N172" s="160">
        <v>21628</v>
      </c>
      <c r="O172" s="160">
        <v>72028</v>
      </c>
      <c r="P172" s="160">
        <v>28122</v>
      </c>
      <c r="Q172" s="160">
        <v>74515</v>
      </c>
      <c r="R172" s="160">
        <v>19523</v>
      </c>
      <c r="S172" s="160">
        <v>22136</v>
      </c>
      <c r="T172" s="160">
        <v>36942.199999999997</v>
      </c>
      <c r="U172" s="160">
        <v>28382</v>
      </c>
      <c r="V172" s="144">
        <v>16469</v>
      </c>
      <c r="W172" s="144">
        <v>20546</v>
      </c>
      <c r="X172" s="144">
        <v>4278</v>
      </c>
      <c r="Y172" s="160">
        <v>65003</v>
      </c>
      <c r="Z172" s="160">
        <v>106858</v>
      </c>
      <c r="AA172" s="250">
        <v>50629</v>
      </c>
      <c r="AB172" s="160">
        <v>23944</v>
      </c>
      <c r="AC172" s="160">
        <v>57879</v>
      </c>
      <c r="AD172" s="160">
        <v>34949</v>
      </c>
      <c r="AE172" s="160">
        <v>22414</v>
      </c>
      <c r="AF172" s="160">
        <v>34285.567000000003</v>
      </c>
      <c r="AG172" s="43">
        <f>+SUM(M172:AF172)</f>
        <v>758796.76699999999</v>
      </c>
      <c r="AH172" s="43">
        <f t="shared" ref="AH172:AI176" si="320">AC172+AD172+Z172+T172+O172</f>
        <v>308656.2</v>
      </c>
      <c r="AI172" s="43">
        <f t="shared" si="320"/>
        <v>164496</v>
      </c>
      <c r="AJ172" s="144">
        <v>173912</v>
      </c>
      <c r="AK172" s="144">
        <v>19613</v>
      </c>
      <c r="AL172" s="160">
        <v>19851</v>
      </c>
      <c r="AM172" s="43">
        <f>+SUM(AJ172:AL172)</f>
        <v>213376</v>
      </c>
      <c r="AN172" s="44">
        <f>+AM172+AG172+L172</f>
        <v>2792808.767</v>
      </c>
      <c r="AQ172" s="43">
        <f t="shared" ref="AQ172:AQ175" si="321">K172/AQ$5</f>
        <v>22039.25</v>
      </c>
      <c r="AR172" s="43">
        <f t="shared" ref="AR172:AT175" si="322">AG172/AR$5</f>
        <v>37939.838349999998</v>
      </c>
      <c r="AS172" s="43">
        <f t="shared" si="322"/>
        <v>61731.240000000005</v>
      </c>
      <c r="AT172" s="43">
        <f t="shared" si="322"/>
        <v>10966.4</v>
      </c>
      <c r="AU172" s="43">
        <f t="shared" ref="AU172:AV175" si="323">AM172/AU$5</f>
        <v>71125.333333333328</v>
      </c>
      <c r="AV172" s="44">
        <f t="shared" si="323"/>
        <v>90090.605387096773</v>
      </c>
      <c r="AW172" s="122"/>
      <c r="AX172" s="43">
        <f>MEDIAN($D172:$K172)</f>
        <v>170686.5</v>
      </c>
      <c r="AY172" s="43">
        <f>MEDIAN($M172:$AF172)</f>
        <v>28252</v>
      </c>
      <c r="AZ172" s="43">
        <f t="shared" ref="AZ172:AZ176" si="324">MEDIAN($AC172,$AD172,$Z172,$T172,$O172,Q172,AF172)</f>
        <v>57879</v>
      </c>
      <c r="BA172" s="43">
        <f t="shared" ref="BA172:BA176" si="325">MEDIAN(M172,N172,P172,R172,S172,U172,V172,Y172,AA172,AB172,AE172,W172,X172)</f>
        <v>22136</v>
      </c>
      <c r="BB172" s="43">
        <f t="shared" ref="BB172:BB176" si="326">MEDIAN($AJ172:$AL172)</f>
        <v>19851</v>
      </c>
      <c r="BC172" s="44">
        <f t="shared" ref="BC172:BC176" si="327">MEDIAN(D172:K172,M172:AF172,AJ172:AL172)</f>
        <v>36942.199999999997</v>
      </c>
    </row>
    <row r="173" spans="1:55" s="204" customFormat="1">
      <c r="A173" s="199"/>
      <c r="B173" s="200"/>
      <c r="C173" s="201" t="s">
        <v>174</v>
      </c>
      <c r="D173" s="144">
        <v>5296</v>
      </c>
      <c r="E173" s="160">
        <v>147</v>
      </c>
      <c r="F173" s="160">
        <v>432</v>
      </c>
      <c r="G173" s="160">
        <v>242</v>
      </c>
      <c r="H173" s="144">
        <v>909</v>
      </c>
      <c r="I173" s="144">
        <v>0</v>
      </c>
      <c r="J173" s="160">
        <v>36</v>
      </c>
      <c r="K173" s="144">
        <v>0</v>
      </c>
      <c r="L173" s="43">
        <f>+SUM(D173:K173)</f>
        <v>7062</v>
      </c>
      <c r="M173" s="160">
        <v>0</v>
      </c>
      <c r="N173" s="160">
        <v>269</v>
      </c>
      <c r="O173" s="160">
        <v>829</v>
      </c>
      <c r="P173" s="160">
        <v>168</v>
      </c>
      <c r="Q173" s="160">
        <v>0</v>
      </c>
      <c r="R173" s="160">
        <v>501</v>
      </c>
      <c r="S173" s="160">
        <v>47</v>
      </c>
      <c r="T173" s="160">
        <v>131</v>
      </c>
      <c r="U173" s="160">
        <v>0</v>
      </c>
      <c r="V173" s="144">
        <v>0</v>
      </c>
      <c r="W173" s="144">
        <v>0</v>
      </c>
      <c r="X173" s="144">
        <v>0</v>
      </c>
      <c r="Y173" s="160">
        <v>11</v>
      </c>
      <c r="Z173" s="160">
        <v>380</v>
      </c>
      <c r="AA173" s="250">
        <v>89</v>
      </c>
      <c r="AB173" s="160">
        <v>60</v>
      </c>
      <c r="AC173" s="160">
        <v>0</v>
      </c>
      <c r="AD173" s="160">
        <v>347</v>
      </c>
      <c r="AE173" s="160">
        <v>184</v>
      </c>
      <c r="AF173" s="160">
        <v>0</v>
      </c>
      <c r="AG173" s="43">
        <f>+SUM(M173:AF173)</f>
        <v>3016</v>
      </c>
      <c r="AH173" s="43">
        <f t="shared" si="320"/>
        <v>1687</v>
      </c>
      <c r="AI173" s="43">
        <f t="shared" si="320"/>
        <v>788</v>
      </c>
      <c r="AJ173" s="144">
        <v>119</v>
      </c>
      <c r="AK173" s="144">
        <v>22</v>
      </c>
      <c r="AL173" s="160">
        <v>0</v>
      </c>
      <c r="AM173" s="43">
        <f>+SUM(AJ173:AL173)</f>
        <v>141</v>
      </c>
      <c r="AN173" s="44">
        <f>+AM173+AG173+L173</f>
        <v>10219</v>
      </c>
      <c r="AQ173" s="43">
        <f t="shared" si="321"/>
        <v>0</v>
      </c>
      <c r="AR173" s="43">
        <f t="shared" si="322"/>
        <v>150.80000000000001</v>
      </c>
      <c r="AS173" s="43">
        <f t="shared" si="322"/>
        <v>337.4</v>
      </c>
      <c r="AT173" s="43">
        <f t="shared" si="322"/>
        <v>52.533333333333331</v>
      </c>
      <c r="AU173" s="43">
        <f t="shared" si="323"/>
        <v>47</v>
      </c>
      <c r="AV173" s="44">
        <f t="shared" si="323"/>
        <v>329.64516129032256</v>
      </c>
      <c r="AW173" s="122"/>
      <c r="AX173" s="43">
        <f>MEDIAN($D173:$K173)</f>
        <v>194.5</v>
      </c>
      <c r="AY173" s="43">
        <f>MEDIAN($M173:$AF173)</f>
        <v>53.5</v>
      </c>
      <c r="AZ173" s="43">
        <f t="shared" si="324"/>
        <v>131</v>
      </c>
      <c r="BA173" s="43">
        <f t="shared" si="325"/>
        <v>47</v>
      </c>
      <c r="BB173" s="43">
        <f t="shared" si="326"/>
        <v>22</v>
      </c>
      <c r="BC173" s="44">
        <f t="shared" si="327"/>
        <v>60</v>
      </c>
    </row>
    <row r="174" spans="1:55" s="204" customFormat="1">
      <c r="A174" s="199"/>
      <c r="B174" s="200"/>
      <c r="C174" s="201" t="s">
        <v>173</v>
      </c>
      <c r="D174" s="144">
        <v>1123</v>
      </c>
      <c r="E174" s="160">
        <v>153</v>
      </c>
      <c r="F174" s="160">
        <v>19224</v>
      </c>
      <c r="G174" s="160">
        <v>-1096</v>
      </c>
      <c r="H174" s="144">
        <v>61</v>
      </c>
      <c r="I174" s="144">
        <v>0</v>
      </c>
      <c r="J174" s="160">
        <v>0</v>
      </c>
      <c r="K174" s="144">
        <v>0</v>
      </c>
      <c r="L174" s="43">
        <f>+SUM(D174:K174)</f>
        <v>19465</v>
      </c>
      <c r="M174" s="160">
        <v>-426</v>
      </c>
      <c r="N174" s="160">
        <v>1886</v>
      </c>
      <c r="O174" s="160">
        <v>-331</v>
      </c>
      <c r="P174" s="160">
        <v>0</v>
      </c>
      <c r="Q174" s="160">
        <v>-510</v>
      </c>
      <c r="R174" s="160">
        <v>63</v>
      </c>
      <c r="S174" s="160">
        <v>-19</v>
      </c>
      <c r="T174" s="160">
        <v>478.4</v>
      </c>
      <c r="U174" s="160">
        <v>9</v>
      </c>
      <c r="V174" s="144">
        <v>0</v>
      </c>
      <c r="W174" s="144">
        <v>783</v>
      </c>
      <c r="X174" s="144">
        <v>0</v>
      </c>
      <c r="Y174" s="160">
        <v>0</v>
      </c>
      <c r="Z174" s="160">
        <v>2100</v>
      </c>
      <c r="AA174" s="250">
        <v>-144</v>
      </c>
      <c r="AB174" s="160">
        <v>261</v>
      </c>
      <c r="AC174" s="160">
        <v>-279</v>
      </c>
      <c r="AD174" s="160">
        <v>-254</v>
      </c>
      <c r="AE174" s="160">
        <v>73</v>
      </c>
      <c r="AF174" s="160">
        <v>159.41499999999999</v>
      </c>
      <c r="AG174" s="43">
        <f>+SUM(M174:AF174)</f>
        <v>3849.8149999999996</v>
      </c>
      <c r="AH174" s="43">
        <f t="shared" si="320"/>
        <v>1714.4</v>
      </c>
      <c r="AI174" s="43">
        <f t="shared" si="320"/>
        <v>-316</v>
      </c>
      <c r="AJ174" s="144">
        <v>0</v>
      </c>
      <c r="AK174" s="144">
        <v>0</v>
      </c>
      <c r="AL174" s="160">
        <v>74</v>
      </c>
      <c r="AM174" s="43">
        <f>+SUM(AJ174:AL174)</f>
        <v>74</v>
      </c>
      <c r="AN174" s="44">
        <f>+AM174+AG174+L174</f>
        <v>23388.814999999999</v>
      </c>
      <c r="AQ174" s="43">
        <f t="shared" si="321"/>
        <v>0</v>
      </c>
      <c r="AR174" s="43">
        <f t="shared" si="322"/>
        <v>192.49074999999999</v>
      </c>
      <c r="AS174" s="43">
        <f t="shared" si="322"/>
        <v>342.88</v>
      </c>
      <c r="AT174" s="43">
        <f t="shared" si="322"/>
        <v>-21.066666666666666</v>
      </c>
      <c r="AU174" s="43">
        <f t="shared" si="323"/>
        <v>24.666666666666668</v>
      </c>
      <c r="AV174" s="44">
        <f t="shared" si="323"/>
        <v>754.47790322580636</v>
      </c>
      <c r="AW174" s="122"/>
      <c r="AX174" s="43">
        <f>MEDIAN($D174:$K174)</f>
        <v>30.5</v>
      </c>
      <c r="AY174" s="43">
        <f>MEDIAN($M174:$AF174)</f>
        <v>0</v>
      </c>
      <c r="AZ174" s="43">
        <f t="shared" si="324"/>
        <v>-254</v>
      </c>
      <c r="BA174" s="43">
        <f t="shared" si="325"/>
        <v>0</v>
      </c>
      <c r="BB174" s="43">
        <f t="shared" si="326"/>
        <v>0</v>
      </c>
      <c r="BC174" s="44">
        <f t="shared" si="327"/>
        <v>0</v>
      </c>
    </row>
    <row r="175" spans="1:55" s="204" customFormat="1">
      <c r="A175" s="199"/>
      <c r="B175" s="200"/>
      <c r="C175" s="201" t="s">
        <v>125</v>
      </c>
      <c r="D175" s="144">
        <v>117</v>
      </c>
      <c r="E175" s="160">
        <v>0</v>
      </c>
      <c r="F175" s="160">
        <v>0</v>
      </c>
      <c r="G175" s="160">
        <v>0</v>
      </c>
      <c r="H175" s="144">
        <v>5047</v>
      </c>
      <c r="I175" s="144">
        <v>0</v>
      </c>
      <c r="J175" s="160">
        <v>0</v>
      </c>
      <c r="K175" s="144">
        <v>0</v>
      </c>
      <c r="L175" s="43">
        <f>+SUM(D175:K175)</f>
        <v>5164</v>
      </c>
      <c r="M175" s="160">
        <v>0</v>
      </c>
      <c r="N175" s="160">
        <v>0</v>
      </c>
      <c r="O175" s="160">
        <v>0</v>
      </c>
      <c r="P175" s="160">
        <v>0</v>
      </c>
      <c r="Q175" s="160">
        <v>0</v>
      </c>
      <c r="R175" s="160">
        <v>12254</v>
      </c>
      <c r="S175" s="160">
        <v>0</v>
      </c>
      <c r="T175" s="160">
        <v>0</v>
      </c>
      <c r="U175" s="160">
        <v>0</v>
      </c>
      <c r="V175" s="144">
        <v>0</v>
      </c>
      <c r="W175" s="144">
        <v>0</v>
      </c>
      <c r="X175" s="144">
        <v>0</v>
      </c>
      <c r="Y175" s="160">
        <v>0</v>
      </c>
      <c r="Z175" s="160">
        <v>0</v>
      </c>
      <c r="AA175" s="250">
        <v>0</v>
      </c>
      <c r="AB175" s="160">
        <v>259</v>
      </c>
      <c r="AC175" s="160">
        <v>0</v>
      </c>
      <c r="AD175" s="160">
        <v>0</v>
      </c>
      <c r="AE175" s="160">
        <v>0</v>
      </c>
      <c r="AF175" s="160">
        <v>0</v>
      </c>
      <c r="AG175" s="43">
        <f>+SUM(M175:AF175)</f>
        <v>12513</v>
      </c>
      <c r="AH175" s="43">
        <f t="shared" si="320"/>
        <v>0</v>
      </c>
      <c r="AI175" s="43">
        <f t="shared" si="320"/>
        <v>0</v>
      </c>
      <c r="AJ175" s="144">
        <v>0</v>
      </c>
      <c r="AK175" s="144">
        <v>0</v>
      </c>
      <c r="AL175" s="160">
        <v>0</v>
      </c>
      <c r="AM175" s="43">
        <f>+SUM(AJ175:AL175)</f>
        <v>0</v>
      </c>
      <c r="AN175" s="44">
        <f>+AM175+AG175+L175</f>
        <v>17677</v>
      </c>
      <c r="AQ175" s="43">
        <f t="shared" si="321"/>
        <v>0</v>
      </c>
      <c r="AR175" s="43">
        <f t="shared" si="322"/>
        <v>625.65</v>
      </c>
      <c r="AS175" s="43">
        <f t="shared" si="322"/>
        <v>0</v>
      </c>
      <c r="AT175" s="43">
        <f t="shared" si="322"/>
        <v>0</v>
      </c>
      <c r="AU175" s="43">
        <f t="shared" si="323"/>
        <v>0</v>
      </c>
      <c r="AV175" s="44">
        <f t="shared" si="323"/>
        <v>570.22580645161293</v>
      </c>
      <c r="AW175" s="122"/>
      <c r="AX175" s="43">
        <f>MEDIAN($D175:$K175)</f>
        <v>0</v>
      </c>
      <c r="AY175" s="43">
        <f>MEDIAN($M175:$AF175)</f>
        <v>0</v>
      </c>
      <c r="AZ175" s="43">
        <f t="shared" si="324"/>
        <v>0</v>
      </c>
      <c r="BA175" s="43">
        <f t="shared" si="325"/>
        <v>0</v>
      </c>
      <c r="BB175" s="43">
        <f t="shared" si="326"/>
        <v>0</v>
      </c>
      <c r="BC175" s="44">
        <f t="shared" si="327"/>
        <v>0</v>
      </c>
    </row>
    <row r="176" spans="1:55" s="204" customFormat="1">
      <c r="A176" s="199"/>
      <c r="B176" s="200"/>
      <c r="C176" s="210" t="s">
        <v>158</v>
      </c>
      <c r="D176" s="252">
        <f t="shared" ref="D176:K176" si="328">SUM(D172:D175)</f>
        <v>167959</v>
      </c>
      <c r="E176" s="252">
        <f t="shared" si="328"/>
        <v>68600</v>
      </c>
      <c r="F176" s="252">
        <f t="shared" si="328"/>
        <v>316846</v>
      </c>
      <c r="G176" s="252">
        <f t="shared" si="328"/>
        <v>493769</v>
      </c>
      <c r="H176" s="252">
        <f t="shared" si="328"/>
        <v>158558</v>
      </c>
      <c r="I176" s="252">
        <f t="shared" si="328"/>
        <v>305186</v>
      </c>
      <c r="J176" s="252">
        <f t="shared" si="328"/>
        <v>165095</v>
      </c>
      <c r="K176" s="252">
        <f t="shared" si="328"/>
        <v>176314</v>
      </c>
      <c r="L176" s="45">
        <f>+SUM(D176:K176)</f>
        <v>1852327</v>
      </c>
      <c r="M176" s="252">
        <f t="shared" ref="M176:V176" si="329">SUM(M172:M175)</f>
        <v>17840</v>
      </c>
      <c r="N176" s="252">
        <f t="shared" si="329"/>
        <v>23783</v>
      </c>
      <c r="O176" s="252">
        <f t="shared" si="329"/>
        <v>72526</v>
      </c>
      <c r="P176" s="252">
        <f t="shared" si="329"/>
        <v>28290</v>
      </c>
      <c r="Q176" s="252">
        <f t="shared" si="329"/>
        <v>74005</v>
      </c>
      <c r="R176" s="252">
        <f t="shared" si="329"/>
        <v>32341</v>
      </c>
      <c r="S176" s="252">
        <f t="shared" si="329"/>
        <v>22164</v>
      </c>
      <c r="T176" s="252">
        <f t="shared" si="329"/>
        <v>37551.599999999999</v>
      </c>
      <c r="U176" s="252">
        <f t="shared" si="329"/>
        <v>28391</v>
      </c>
      <c r="V176" s="252">
        <f t="shared" si="329"/>
        <v>16469</v>
      </c>
      <c r="W176" s="252">
        <f t="shared" ref="W176:X176" si="330">SUM(W172:W175)</f>
        <v>21329</v>
      </c>
      <c r="X176" s="252">
        <f t="shared" si="330"/>
        <v>4278</v>
      </c>
      <c r="Y176" s="252">
        <f t="shared" ref="Y176:AF176" si="331">SUM(Y172:Y175)</f>
        <v>65014</v>
      </c>
      <c r="Z176" s="252">
        <f t="shared" si="331"/>
        <v>109338</v>
      </c>
      <c r="AA176" s="252">
        <f t="shared" si="331"/>
        <v>50574</v>
      </c>
      <c r="AB176" s="252">
        <f t="shared" si="331"/>
        <v>24524</v>
      </c>
      <c r="AC176" s="252">
        <f t="shared" si="331"/>
        <v>57600</v>
      </c>
      <c r="AD176" s="252">
        <f t="shared" si="331"/>
        <v>35042</v>
      </c>
      <c r="AE176" s="252">
        <f t="shared" si="331"/>
        <v>22671</v>
      </c>
      <c r="AF176" s="252">
        <f t="shared" si="331"/>
        <v>34444.982000000004</v>
      </c>
      <c r="AG176" s="45">
        <f>+SUM(M176:AF176)</f>
        <v>778175.58199999994</v>
      </c>
      <c r="AH176" s="45">
        <f t="shared" si="320"/>
        <v>312057.59999999998</v>
      </c>
      <c r="AI176" s="45">
        <f t="shared" si="320"/>
        <v>164968</v>
      </c>
      <c r="AJ176" s="252">
        <f>SUM(AJ172:AJ175)</f>
        <v>174031</v>
      </c>
      <c r="AK176" s="252">
        <f>SUM(AK172:AK175)</f>
        <v>19635</v>
      </c>
      <c r="AL176" s="252">
        <f>SUM(AL172:AL175)</f>
        <v>19925</v>
      </c>
      <c r="AM176" s="45">
        <f>+SUM(AJ176:AL176)</f>
        <v>213591</v>
      </c>
      <c r="AN176" s="211">
        <f>+AM176+AG176+L176</f>
        <v>2844093.5819999999</v>
      </c>
      <c r="AQ176" s="45">
        <f>K176/AQ$5</f>
        <v>22039.25</v>
      </c>
      <c r="AR176" s="45">
        <f>AG176/AR$5</f>
        <v>38908.7791</v>
      </c>
      <c r="AS176" s="45">
        <f>AH176/AS$5</f>
        <v>62411.519999999997</v>
      </c>
      <c r="AT176" s="45">
        <f>AI176/AT$5</f>
        <v>10997.866666666667</v>
      </c>
      <c r="AU176" s="45">
        <f>AM176/AU$5</f>
        <v>71197</v>
      </c>
      <c r="AV176" s="211">
        <f>AN176/AV$5</f>
        <v>91744.954258064521</v>
      </c>
      <c r="AW176" s="122"/>
      <c r="AX176" s="45">
        <f>MEDIAN($D176:$K176)</f>
        <v>172136.5</v>
      </c>
      <c r="AY176" s="45">
        <f>MEDIAN($M176:$AF176)</f>
        <v>30366</v>
      </c>
      <c r="AZ176" s="45">
        <f t="shared" si="324"/>
        <v>57600</v>
      </c>
      <c r="BA176" s="45">
        <f t="shared" si="325"/>
        <v>23783</v>
      </c>
      <c r="BB176" s="45">
        <f t="shared" si="326"/>
        <v>19925</v>
      </c>
      <c r="BC176" s="211">
        <f t="shared" si="327"/>
        <v>37551.599999999999</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2">D170-D176</f>
        <v>20734</v>
      </c>
      <c r="E178" s="256">
        <f t="shared" si="332"/>
        <v>14075</v>
      </c>
      <c r="F178" s="256">
        <f t="shared" si="332"/>
        <v>33456</v>
      </c>
      <c r="G178" s="256">
        <f t="shared" si="332"/>
        <v>86261</v>
      </c>
      <c r="H178" s="256">
        <f t="shared" si="332"/>
        <v>26647</v>
      </c>
      <c r="I178" s="256">
        <f t="shared" si="332"/>
        <v>54619</v>
      </c>
      <c r="J178" s="256">
        <f t="shared" si="332"/>
        <v>12084</v>
      </c>
      <c r="K178" s="256">
        <f t="shared" si="332"/>
        <v>34147</v>
      </c>
      <c r="L178" s="42">
        <f>+SUM(D178:K178)</f>
        <v>282023</v>
      </c>
      <c r="M178" s="256">
        <f t="shared" ref="M178:V178" si="333">M170-M176</f>
        <v>7975</v>
      </c>
      <c r="N178" s="256">
        <f t="shared" si="333"/>
        <v>3668</v>
      </c>
      <c r="O178" s="256">
        <f t="shared" si="333"/>
        <v>11527</v>
      </c>
      <c r="P178" s="256">
        <f t="shared" si="333"/>
        <v>4831</v>
      </c>
      <c r="Q178" s="256">
        <f t="shared" si="333"/>
        <v>15546</v>
      </c>
      <c r="R178" s="256">
        <f t="shared" si="333"/>
        <v>-2592</v>
      </c>
      <c r="S178" s="256">
        <f t="shared" si="333"/>
        <v>3832</v>
      </c>
      <c r="T178" s="256">
        <f t="shared" si="333"/>
        <v>5692.7000000000044</v>
      </c>
      <c r="U178" s="256">
        <f t="shared" si="333"/>
        <v>6330</v>
      </c>
      <c r="V178" s="256">
        <f t="shared" si="333"/>
        <v>9388</v>
      </c>
      <c r="W178" s="256">
        <f t="shared" ref="W178:X178" si="334">W170-W176</f>
        <v>11364</v>
      </c>
      <c r="X178" s="256">
        <f t="shared" si="334"/>
        <v>2612</v>
      </c>
      <c r="Y178" s="256">
        <f t="shared" ref="Y178:AF178" si="335">Y170-Y176</f>
        <v>12461</v>
      </c>
      <c r="Z178" s="256">
        <f t="shared" si="335"/>
        <v>7315</v>
      </c>
      <c r="AA178" s="256">
        <f t="shared" si="335"/>
        <v>7689</v>
      </c>
      <c r="AB178" s="256">
        <f t="shared" si="335"/>
        <v>3638</v>
      </c>
      <c r="AC178" s="256">
        <f t="shared" si="335"/>
        <v>6963</v>
      </c>
      <c r="AD178" s="256">
        <f t="shared" si="335"/>
        <v>6101</v>
      </c>
      <c r="AE178" s="256">
        <f t="shared" si="335"/>
        <v>-613</v>
      </c>
      <c r="AF178" s="256">
        <f t="shared" si="335"/>
        <v>9335.1559999999954</v>
      </c>
      <c r="AG178" s="42">
        <f>+SUM(M178:AF178)</f>
        <v>133062.856</v>
      </c>
      <c r="AH178" s="42">
        <f>AC178+AD178+Z178+T178+O178</f>
        <v>37598.700000000004</v>
      </c>
      <c r="AI178" s="42">
        <f>AD178+AE178+AA178+U178+P178</f>
        <v>24338</v>
      </c>
      <c r="AJ178" s="256">
        <f>AJ170-AJ176</f>
        <v>16304</v>
      </c>
      <c r="AK178" s="256">
        <f>AK170-AK176</f>
        <v>-652</v>
      </c>
      <c r="AL178" s="256">
        <f>AL170-AL176</f>
        <v>-3227</v>
      </c>
      <c r="AM178" s="42">
        <f>+SUM(AJ178:AL178)</f>
        <v>12425</v>
      </c>
      <c r="AN178" s="230">
        <f>+AM178+AG178+L178</f>
        <v>427510.85600000003</v>
      </c>
      <c r="AQ178" s="42">
        <f>K178/AQ$5</f>
        <v>4268.375</v>
      </c>
      <c r="AR178" s="42">
        <f>AG178/AR$5</f>
        <v>6653.1427999999996</v>
      </c>
      <c r="AS178" s="42">
        <f>AH178/AS$5</f>
        <v>7519.7400000000007</v>
      </c>
      <c r="AT178" s="42">
        <f>AI178/AT$5</f>
        <v>1622.5333333333333</v>
      </c>
      <c r="AU178" s="42">
        <f>AM178/AU$5</f>
        <v>4141.666666666667</v>
      </c>
      <c r="AV178" s="230">
        <f>AN178/AV$5</f>
        <v>13790.67277419355</v>
      </c>
      <c r="AW178" s="122"/>
      <c r="AX178" s="42">
        <f>MEDIAN($D178:$K178)</f>
        <v>30051.5</v>
      </c>
      <c r="AY178" s="42">
        <f>MEDIAN($M178:$AF178)</f>
        <v>6646.5</v>
      </c>
      <c r="AZ178" s="42">
        <f>MEDIAN($AC178,$AD178,$Z178,$T178,$O178,Q178,AF178)</f>
        <v>7315</v>
      </c>
      <c r="BA178" s="42">
        <f>MEDIAN(M178,N178,P178,R178,S178,U178,V178,Y178,AA178,AB178,AE178,W178,X178)</f>
        <v>4831</v>
      </c>
      <c r="BB178" s="42">
        <f t="shared" ref="BB178" si="336">MEDIAN($AJ178:$AL178)</f>
        <v>-652</v>
      </c>
      <c r="BC178" s="230">
        <f>MEDIAN(D178:K178,M178:AF178,AJ178:AL178)</f>
        <v>7975</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4</v>
      </c>
      <c r="E182" s="160">
        <v>0</v>
      </c>
      <c r="F182" s="160">
        <v>742</v>
      </c>
      <c r="G182" s="160">
        <v>13</v>
      </c>
      <c r="H182" s="144">
        <v>2</v>
      </c>
      <c r="I182" s="144">
        <v>147</v>
      </c>
      <c r="J182" s="160">
        <v>169</v>
      </c>
      <c r="K182" s="144">
        <v>1240</v>
      </c>
      <c r="L182" s="43">
        <f>+SUM(D182:K182)</f>
        <v>2317</v>
      </c>
      <c r="M182" s="160">
        <v>5</v>
      </c>
      <c r="N182" s="160">
        <v>18</v>
      </c>
      <c r="O182" s="160">
        <v>0</v>
      </c>
      <c r="P182" s="160">
        <v>24</v>
      </c>
      <c r="Q182" s="160">
        <v>100</v>
      </c>
      <c r="R182" s="160">
        <v>63</v>
      </c>
      <c r="S182" s="160">
        <v>14</v>
      </c>
      <c r="T182" s="160">
        <v>12.9</v>
      </c>
      <c r="U182" s="160">
        <v>19</v>
      </c>
      <c r="V182" s="144">
        <v>2</v>
      </c>
      <c r="W182" s="144">
        <v>42</v>
      </c>
      <c r="X182" s="144">
        <v>2</v>
      </c>
      <c r="Y182" s="160">
        <v>0</v>
      </c>
      <c r="Z182" s="160">
        <v>42</v>
      </c>
      <c r="AA182" s="250">
        <v>283</v>
      </c>
      <c r="AB182" s="160">
        <v>2</v>
      </c>
      <c r="AC182" s="160">
        <v>38</v>
      </c>
      <c r="AD182" s="160">
        <v>42</v>
      </c>
      <c r="AE182" s="160">
        <v>0</v>
      </c>
      <c r="AF182" s="160">
        <v>0</v>
      </c>
      <c r="AG182" s="43">
        <f>+SUM(M182:AF182)</f>
        <v>708.9</v>
      </c>
      <c r="AH182" s="43">
        <f t="shared" ref="AH182:AI185" si="337">AC182+AD182+Z182+T182+O182</f>
        <v>134.9</v>
      </c>
      <c r="AI182" s="43">
        <f t="shared" si="337"/>
        <v>368</v>
      </c>
      <c r="AJ182" s="144">
        <v>0</v>
      </c>
      <c r="AK182" s="144">
        <v>191</v>
      </c>
      <c r="AL182" s="160">
        <v>0</v>
      </c>
      <c r="AM182" s="43">
        <f>+SUM(AJ182:AL182)</f>
        <v>191</v>
      </c>
      <c r="AN182" s="44">
        <f>+AM182+AG182+L182</f>
        <v>3216.9</v>
      </c>
      <c r="AQ182" s="43">
        <f t="shared" ref="AQ182:AQ184" si="338">K182/AQ$5</f>
        <v>155</v>
      </c>
      <c r="AR182" s="43">
        <f t="shared" ref="AR182:AT184" si="339">AG182/AR$5</f>
        <v>35.445</v>
      </c>
      <c r="AS182" s="43">
        <f t="shared" si="339"/>
        <v>26.98</v>
      </c>
      <c r="AT182" s="43">
        <f t="shared" si="339"/>
        <v>24.533333333333335</v>
      </c>
      <c r="AU182" s="43">
        <f t="shared" ref="AU182:AV184" si="340">AM182/AU$5</f>
        <v>63.666666666666664</v>
      </c>
      <c r="AV182" s="44">
        <f t="shared" si="340"/>
        <v>103.77096774193549</v>
      </c>
      <c r="AW182" s="122"/>
      <c r="AX182" s="43">
        <f>MEDIAN($D182:$K182)</f>
        <v>80</v>
      </c>
      <c r="AY182" s="43">
        <f>MEDIAN($M182:$AF182)</f>
        <v>16</v>
      </c>
      <c r="AZ182" s="43">
        <f t="shared" ref="AZ182:AZ185" si="341">MEDIAN($AC182,$AD182,$Z182,$T182,$O182,Q182,AF182)</f>
        <v>38</v>
      </c>
      <c r="BA182" s="43">
        <f t="shared" ref="BA182:BA185" si="342">MEDIAN(M182,N182,P182,R182,S182,U182,V182,Y182,AA182,AB182,AE182,W182,X182)</f>
        <v>14</v>
      </c>
      <c r="BB182" s="43">
        <f t="shared" ref="BB182:BB185" si="343">MEDIAN($AJ182:$AL182)</f>
        <v>0</v>
      </c>
      <c r="BC182" s="44">
        <f t="shared" ref="BC182:BC185" si="344">MEDIAN(D182:K182,M182:AF182,AJ182:AL182)</f>
        <v>14</v>
      </c>
    </row>
    <row r="183" spans="1:55" s="204" customFormat="1">
      <c r="A183" s="199"/>
      <c r="B183" s="200"/>
      <c r="C183" s="201" t="s">
        <v>170</v>
      </c>
      <c r="D183" s="144">
        <v>0</v>
      </c>
      <c r="E183" s="160">
        <v>142</v>
      </c>
      <c r="F183" s="160">
        <v>10381</v>
      </c>
      <c r="G183" s="160">
        <v>1630</v>
      </c>
      <c r="H183" s="144">
        <v>0</v>
      </c>
      <c r="I183" s="144">
        <v>7468</v>
      </c>
      <c r="J183" s="160">
        <v>2037</v>
      </c>
      <c r="K183" s="144">
        <v>0</v>
      </c>
      <c r="L183" s="43">
        <f>+SUM(D183:K183)</f>
        <v>21658</v>
      </c>
      <c r="M183" s="160">
        <v>0</v>
      </c>
      <c r="N183" s="160">
        <v>0</v>
      </c>
      <c r="O183" s="160">
        <v>0</v>
      </c>
      <c r="P183" s="160">
        <v>0</v>
      </c>
      <c r="Q183" s="160">
        <v>0</v>
      </c>
      <c r="R183" s="160">
        <v>0</v>
      </c>
      <c r="S183" s="160">
        <v>0</v>
      </c>
      <c r="T183" s="160">
        <v>0</v>
      </c>
      <c r="U183" s="160">
        <v>0</v>
      </c>
      <c r="V183" s="144">
        <v>0</v>
      </c>
      <c r="W183" s="144">
        <v>0</v>
      </c>
      <c r="X183" s="144">
        <v>0</v>
      </c>
      <c r="Y183" s="160">
        <v>0</v>
      </c>
      <c r="Z183" s="160">
        <v>0</v>
      </c>
      <c r="AA183" s="250">
        <v>0</v>
      </c>
      <c r="AB183" s="160">
        <v>1017</v>
      </c>
      <c r="AC183" s="160">
        <v>0</v>
      </c>
      <c r="AD183" s="160">
        <v>0</v>
      </c>
      <c r="AE183" s="160">
        <v>0</v>
      </c>
      <c r="AF183" s="160">
        <v>0</v>
      </c>
      <c r="AG183" s="43">
        <f>+SUM(M183:AF183)</f>
        <v>1017</v>
      </c>
      <c r="AH183" s="43">
        <f t="shared" si="337"/>
        <v>0</v>
      </c>
      <c r="AI183" s="43">
        <f t="shared" si="337"/>
        <v>0</v>
      </c>
      <c r="AJ183" s="144">
        <v>0</v>
      </c>
      <c r="AK183" s="144">
        <v>0</v>
      </c>
      <c r="AL183" s="160">
        <v>0</v>
      </c>
      <c r="AM183" s="43">
        <f>+SUM(AJ183:AL183)</f>
        <v>0</v>
      </c>
      <c r="AN183" s="44">
        <f>+AM183+AG183+L183</f>
        <v>22675</v>
      </c>
      <c r="AQ183" s="43">
        <f t="shared" si="338"/>
        <v>0</v>
      </c>
      <c r="AR183" s="43">
        <f t="shared" si="339"/>
        <v>50.85</v>
      </c>
      <c r="AS183" s="43">
        <f t="shared" si="339"/>
        <v>0</v>
      </c>
      <c r="AT183" s="43">
        <f t="shared" si="339"/>
        <v>0</v>
      </c>
      <c r="AU183" s="43">
        <f t="shared" si="340"/>
        <v>0</v>
      </c>
      <c r="AV183" s="44">
        <f t="shared" si="340"/>
        <v>731.45161290322585</v>
      </c>
      <c r="AW183" s="122"/>
      <c r="AX183" s="43">
        <f>MEDIAN($D183:$K183)</f>
        <v>886</v>
      </c>
      <c r="AY183" s="43">
        <f>MEDIAN($M183:$AF183)</f>
        <v>0</v>
      </c>
      <c r="AZ183" s="43">
        <f t="shared" si="341"/>
        <v>0</v>
      </c>
      <c r="BA183" s="43">
        <f t="shared" si="342"/>
        <v>0</v>
      </c>
      <c r="BB183" s="43">
        <f t="shared" si="343"/>
        <v>0</v>
      </c>
      <c r="BC183" s="44">
        <f t="shared" si="344"/>
        <v>0</v>
      </c>
    </row>
    <row r="184" spans="1:55" s="204" customFormat="1">
      <c r="A184" s="199"/>
      <c r="B184" s="200"/>
      <c r="C184" s="201" t="s">
        <v>125</v>
      </c>
      <c r="D184" s="144">
        <v>0</v>
      </c>
      <c r="E184" s="160">
        <v>0</v>
      </c>
      <c r="F184" s="160">
        <v>0</v>
      </c>
      <c r="G184" s="160">
        <v>0</v>
      </c>
      <c r="H184" s="144">
        <v>0</v>
      </c>
      <c r="I184" s="144">
        <v>0</v>
      </c>
      <c r="J184" s="160">
        <v>0</v>
      </c>
      <c r="K184" s="144">
        <v>199</v>
      </c>
      <c r="L184" s="43">
        <f>+SUM(D184:K184)</f>
        <v>199</v>
      </c>
      <c r="M184" s="160">
        <v>0</v>
      </c>
      <c r="N184" s="160">
        <v>0</v>
      </c>
      <c r="O184" s="160">
        <v>0</v>
      </c>
      <c r="P184" s="160">
        <v>0</v>
      </c>
      <c r="Q184" s="160">
        <v>0</v>
      </c>
      <c r="R184" s="160">
        <v>0</v>
      </c>
      <c r="S184" s="160">
        <v>0</v>
      </c>
      <c r="T184" s="160">
        <v>0</v>
      </c>
      <c r="U184" s="160">
        <v>0</v>
      </c>
      <c r="V184" s="144">
        <v>0</v>
      </c>
      <c r="W184" s="144">
        <v>0</v>
      </c>
      <c r="X184" s="144">
        <v>0</v>
      </c>
      <c r="Y184" s="160">
        <v>0</v>
      </c>
      <c r="Z184" s="160">
        <v>0</v>
      </c>
      <c r="AA184" s="250">
        <v>0</v>
      </c>
      <c r="AB184" s="160">
        <v>0</v>
      </c>
      <c r="AC184" s="160">
        <v>0</v>
      </c>
      <c r="AD184" s="160">
        <v>0</v>
      </c>
      <c r="AE184" s="160">
        <v>0</v>
      </c>
      <c r="AF184" s="160">
        <v>0</v>
      </c>
      <c r="AG184" s="43">
        <f>+SUM(M184:AF184)</f>
        <v>0</v>
      </c>
      <c r="AH184" s="43">
        <f t="shared" si="337"/>
        <v>0</v>
      </c>
      <c r="AI184" s="43">
        <f t="shared" si="337"/>
        <v>0</v>
      </c>
      <c r="AJ184" s="144">
        <v>0</v>
      </c>
      <c r="AK184" s="144">
        <v>0</v>
      </c>
      <c r="AL184" s="160">
        <v>0</v>
      </c>
      <c r="AM184" s="43">
        <f>+SUM(AJ184:AL184)</f>
        <v>0</v>
      </c>
      <c r="AN184" s="44">
        <f>+AM184+AG184+L184</f>
        <v>199</v>
      </c>
      <c r="AQ184" s="43">
        <f t="shared" si="338"/>
        <v>24.875</v>
      </c>
      <c r="AR184" s="43">
        <f t="shared" si="339"/>
        <v>0</v>
      </c>
      <c r="AS184" s="43">
        <f t="shared" si="339"/>
        <v>0</v>
      </c>
      <c r="AT184" s="43">
        <f t="shared" si="339"/>
        <v>0</v>
      </c>
      <c r="AU184" s="43">
        <f t="shared" si="340"/>
        <v>0</v>
      </c>
      <c r="AV184" s="44">
        <f t="shared" si="340"/>
        <v>6.419354838709677</v>
      </c>
      <c r="AW184" s="122"/>
      <c r="AX184" s="43">
        <f>MEDIAN($D184:$K184)</f>
        <v>0</v>
      </c>
      <c r="AY184" s="43">
        <f>MEDIAN($M184:$AF184)</f>
        <v>0</v>
      </c>
      <c r="AZ184" s="43">
        <f t="shared" si="341"/>
        <v>0</v>
      </c>
      <c r="BA184" s="43">
        <f t="shared" si="342"/>
        <v>0</v>
      </c>
      <c r="BB184" s="43">
        <f t="shared" si="343"/>
        <v>0</v>
      </c>
      <c r="BC184" s="44">
        <f t="shared" si="344"/>
        <v>0</v>
      </c>
    </row>
    <row r="185" spans="1:55" s="204" customFormat="1">
      <c r="A185" s="199"/>
      <c r="B185" s="200"/>
      <c r="C185" s="210" t="s">
        <v>158</v>
      </c>
      <c r="D185" s="283">
        <f t="shared" ref="D185:K185" si="345">SUM(D182:D184)</f>
        <v>4</v>
      </c>
      <c r="E185" s="283">
        <f t="shared" si="345"/>
        <v>142</v>
      </c>
      <c r="F185" s="283">
        <f t="shared" si="345"/>
        <v>11123</v>
      </c>
      <c r="G185" s="283">
        <f t="shared" si="345"/>
        <v>1643</v>
      </c>
      <c r="H185" s="283">
        <f t="shared" si="345"/>
        <v>2</v>
      </c>
      <c r="I185" s="283">
        <f t="shared" si="345"/>
        <v>7615</v>
      </c>
      <c r="J185" s="283">
        <f t="shared" si="345"/>
        <v>2206</v>
      </c>
      <c r="K185" s="283">
        <f t="shared" si="345"/>
        <v>1439</v>
      </c>
      <c r="L185" s="45">
        <f>+SUM(D185:K185)</f>
        <v>24174</v>
      </c>
      <c r="M185" s="283">
        <f t="shared" ref="M185:V185" si="346">SUM(M182:M184)</f>
        <v>5</v>
      </c>
      <c r="N185" s="283">
        <f t="shared" si="346"/>
        <v>18</v>
      </c>
      <c r="O185" s="283">
        <f t="shared" si="346"/>
        <v>0</v>
      </c>
      <c r="P185" s="283">
        <f t="shared" si="346"/>
        <v>24</v>
      </c>
      <c r="Q185" s="283">
        <f t="shared" si="346"/>
        <v>100</v>
      </c>
      <c r="R185" s="283">
        <f t="shared" si="346"/>
        <v>63</v>
      </c>
      <c r="S185" s="283">
        <f t="shared" si="346"/>
        <v>14</v>
      </c>
      <c r="T185" s="283">
        <f t="shared" si="346"/>
        <v>12.9</v>
      </c>
      <c r="U185" s="283">
        <f t="shared" si="346"/>
        <v>19</v>
      </c>
      <c r="V185" s="283">
        <f t="shared" si="346"/>
        <v>2</v>
      </c>
      <c r="W185" s="283">
        <f t="shared" ref="W185:X185" si="347">SUM(W182:W184)</f>
        <v>42</v>
      </c>
      <c r="X185" s="283">
        <f t="shared" si="347"/>
        <v>2</v>
      </c>
      <c r="Y185" s="283">
        <f t="shared" ref="Y185:AF185" si="348">SUM(Y182:Y184)</f>
        <v>0</v>
      </c>
      <c r="Z185" s="283">
        <f t="shared" si="348"/>
        <v>42</v>
      </c>
      <c r="AA185" s="283">
        <f t="shared" si="348"/>
        <v>283</v>
      </c>
      <c r="AB185" s="283">
        <f t="shared" si="348"/>
        <v>1019</v>
      </c>
      <c r="AC185" s="283">
        <f t="shared" si="348"/>
        <v>38</v>
      </c>
      <c r="AD185" s="283">
        <f t="shared" si="348"/>
        <v>42</v>
      </c>
      <c r="AE185" s="283">
        <f t="shared" si="348"/>
        <v>0</v>
      </c>
      <c r="AF185" s="283">
        <f t="shared" si="348"/>
        <v>0</v>
      </c>
      <c r="AG185" s="45">
        <f>+SUM(M185:AF185)</f>
        <v>1725.9</v>
      </c>
      <c r="AH185" s="45">
        <f t="shared" si="337"/>
        <v>134.9</v>
      </c>
      <c r="AI185" s="45">
        <f t="shared" si="337"/>
        <v>368</v>
      </c>
      <c r="AJ185" s="283">
        <f>SUM(AJ182:AJ184)</f>
        <v>0</v>
      </c>
      <c r="AK185" s="283">
        <f>SUM(AK182:AK184)</f>
        <v>191</v>
      </c>
      <c r="AL185" s="283">
        <f>SUM(AL182:AL184)</f>
        <v>0</v>
      </c>
      <c r="AM185" s="45">
        <f>+SUM(AJ185:AL185)</f>
        <v>191</v>
      </c>
      <c r="AN185" s="211">
        <f>+AM185+AG185+L185</f>
        <v>26090.9</v>
      </c>
      <c r="AQ185" s="45">
        <f>K185/AQ$5</f>
        <v>179.875</v>
      </c>
      <c r="AR185" s="45">
        <f>AG185/AR$5</f>
        <v>86.295000000000002</v>
      </c>
      <c r="AS185" s="45">
        <f>AH185/AS$5</f>
        <v>26.98</v>
      </c>
      <c r="AT185" s="45">
        <f>AI185/AT$5</f>
        <v>24.533333333333335</v>
      </c>
      <c r="AU185" s="45">
        <f>AM185/AU$5</f>
        <v>63.666666666666664</v>
      </c>
      <c r="AV185" s="211">
        <f>AN185/AV$5</f>
        <v>841.64193548387107</v>
      </c>
      <c r="AW185" s="122"/>
      <c r="AX185" s="45">
        <f>MEDIAN($D185:$K185)</f>
        <v>1541</v>
      </c>
      <c r="AY185" s="45">
        <f>MEDIAN($M185:$AF185)</f>
        <v>18.5</v>
      </c>
      <c r="AZ185" s="45">
        <f t="shared" si="341"/>
        <v>38</v>
      </c>
      <c r="BA185" s="45">
        <f t="shared" si="342"/>
        <v>18</v>
      </c>
      <c r="BB185" s="45">
        <f t="shared" si="343"/>
        <v>0</v>
      </c>
      <c r="BC185" s="211">
        <f t="shared" si="344"/>
        <v>24</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57935</v>
      </c>
      <c r="E187" s="160">
        <v>7747</v>
      </c>
      <c r="F187" s="160">
        <v>36358</v>
      </c>
      <c r="G187" s="160">
        <v>89896</v>
      </c>
      <c r="H187" s="144">
        <v>19567</v>
      </c>
      <c r="I187" s="144">
        <v>44808</v>
      </c>
      <c r="J187" s="160">
        <v>20803</v>
      </c>
      <c r="K187" s="144">
        <v>35058</v>
      </c>
      <c r="L187" s="43">
        <f>+SUM(D187:K187)</f>
        <v>312172</v>
      </c>
      <c r="M187" s="160">
        <v>830</v>
      </c>
      <c r="N187" s="160">
        <v>3510</v>
      </c>
      <c r="O187" s="160">
        <v>9894</v>
      </c>
      <c r="P187" s="160">
        <v>5611</v>
      </c>
      <c r="Q187" s="160">
        <v>6940</v>
      </c>
      <c r="R187" s="160">
        <v>2074</v>
      </c>
      <c r="S187" s="160">
        <v>964</v>
      </c>
      <c r="T187" s="160">
        <v>3898.8</v>
      </c>
      <c r="U187" s="160">
        <v>3947</v>
      </c>
      <c r="V187" s="144">
        <v>1071</v>
      </c>
      <c r="W187" s="144">
        <v>1465</v>
      </c>
      <c r="X187" s="144">
        <v>310</v>
      </c>
      <c r="Y187" s="160">
        <v>2292</v>
      </c>
      <c r="Z187" s="160">
        <v>10466</v>
      </c>
      <c r="AA187" s="250">
        <v>7387</v>
      </c>
      <c r="AB187" s="160">
        <v>2051</v>
      </c>
      <c r="AC187" s="160">
        <v>6261</v>
      </c>
      <c r="AD187" s="160">
        <v>2365</v>
      </c>
      <c r="AE187" s="160">
        <v>1219</v>
      </c>
      <c r="AF187" s="160">
        <v>11742</v>
      </c>
      <c r="AG187" s="43">
        <f>+SUM(M187:AF187)</f>
        <v>84297.8</v>
      </c>
      <c r="AH187" s="43">
        <f t="shared" ref="AH187:AI191" si="349">AC187+AD187+Z187+T187+O187</f>
        <v>32884.800000000003</v>
      </c>
      <c r="AI187" s="43">
        <f t="shared" si="349"/>
        <v>20529</v>
      </c>
      <c r="AJ187" s="144">
        <v>33823</v>
      </c>
      <c r="AK187" s="144">
        <v>1593</v>
      </c>
      <c r="AL187" s="160">
        <v>3488</v>
      </c>
      <c r="AM187" s="43">
        <f>+SUM(AJ187:AL187)</f>
        <v>38904</v>
      </c>
      <c r="AN187" s="44">
        <f>+AM187+AG187+L187</f>
        <v>435373.8</v>
      </c>
      <c r="AQ187" s="43">
        <f t="shared" ref="AQ187:AQ190" si="350">K187/AQ$5</f>
        <v>4382.25</v>
      </c>
      <c r="AR187" s="43">
        <f t="shared" ref="AR187:AT190" si="351">AG187/AR$5</f>
        <v>4214.8900000000003</v>
      </c>
      <c r="AS187" s="43">
        <f t="shared" si="351"/>
        <v>6576.9600000000009</v>
      </c>
      <c r="AT187" s="43">
        <f t="shared" si="351"/>
        <v>1368.6</v>
      </c>
      <c r="AU187" s="43">
        <f t="shared" ref="AU187:AV190" si="352">AM187/AU$5</f>
        <v>12968</v>
      </c>
      <c r="AV187" s="44">
        <f t="shared" si="352"/>
        <v>14044.316129032257</v>
      </c>
      <c r="AW187" s="122"/>
      <c r="AX187" s="43">
        <f>MEDIAN($D187:$K187)</f>
        <v>35708</v>
      </c>
      <c r="AY187" s="43">
        <f>MEDIAN($M187:$AF187)</f>
        <v>2937.5</v>
      </c>
      <c r="AZ187" s="43">
        <f t="shared" ref="AZ187:AZ191" si="353">MEDIAN($AC187,$AD187,$Z187,$T187,$O187,Q187,AF187)</f>
        <v>6940</v>
      </c>
      <c r="BA187" s="43">
        <f t="shared" ref="BA187:BA191" si="354">MEDIAN(M187,N187,P187,R187,S187,U187,V187,Y187,AA187,AB187,AE187,W187,X187)</f>
        <v>2051</v>
      </c>
      <c r="BB187" s="43">
        <f t="shared" ref="BB187:BB191" si="355">MEDIAN($AJ187:$AL187)</f>
        <v>3488</v>
      </c>
      <c r="BC187" s="44">
        <f t="shared" ref="BC187:BC191" si="356">MEDIAN(D187:K187,M187:AF187,AJ187:AL187)</f>
        <v>5611</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0</v>
      </c>
      <c r="U188" s="160">
        <v>0</v>
      </c>
      <c r="V188" s="144">
        <v>0</v>
      </c>
      <c r="W188" s="144">
        <v>0</v>
      </c>
      <c r="X188" s="144">
        <v>0</v>
      </c>
      <c r="Y188" s="160">
        <v>669</v>
      </c>
      <c r="Z188" s="160">
        <v>0</v>
      </c>
      <c r="AA188" s="250">
        <v>0</v>
      </c>
      <c r="AB188" s="160">
        <v>0</v>
      </c>
      <c r="AC188" s="160">
        <v>0</v>
      </c>
      <c r="AD188" s="160">
        <v>7</v>
      </c>
      <c r="AE188" s="160">
        <v>172</v>
      </c>
      <c r="AF188" s="160">
        <v>0</v>
      </c>
      <c r="AG188" s="43">
        <f>+SUM(M188:AF188)</f>
        <v>848</v>
      </c>
      <c r="AH188" s="43">
        <f t="shared" si="349"/>
        <v>7</v>
      </c>
      <c r="AI188" s="43">
        <f t="shared" si="349"/>
        <v>179</v>
      </c>
      <c r="AJ188" s="144">
        <v>5123</v>
      </c>
      <c r="AK188" s="144">
        <v>0</v>
      </c>
      <c r="AL188" s="160">
        <v>0</v>
      </c>
      <c r="AM188" s="43">
        <f>+SUM(AJ188:AL188)</f>
        <v>5123</v>
      </c>
      <c r="AN188" s="44">
        <f>+AM188+AG188+L188</f>
        <v>5971</v>
      </c>
      <c r="AQ188" s="43">
        <f t="shared" si="350"/>
        <v>0</v>
      </c>
      <c r="AR188" s="43">
        <f t="shared" si="351"/>
        <v>42.4</v>
      </c>
      <c r="AS188" s="43">
        <f t="shared" si="351"/>
        <v>1.4</v>
      </c>
      <c r="AT188" s="43">
        <f t="shared" si="351"/>
        <v>11.933333333333334</v>
      </c>
      <c r="AU188" s="43">
        <f t="shared" si="352"/>
        <v>1707.6666666666667</v>
      </c>
      <c r="AV188" s="44">
        <f t="shared" si="352"/>
        <v>192.61290322580646</v>
      </c>
      <c r="AW188" s="122"/>
      <c r="AX188" s="43">
        <f>MEDIAN($D188:$K188)</f>
        <v>0</v>
      </c>
      <c r="AY188" s="43">
        <f>MEDIAN($M188:$AF188)</f>
        <v>0</v>
      </c>
      <c r="AZ188" s="43">
        <f t="shared" si="353"/>
        <v>0</v>
      </c>
      <c r="BA188" s="43">
        <f t="shared" si="354"/>
        <v>0</v>
      </c>
      <c r="BB188" s="43">
        <f t="shared" si="355"/>
        <v>0</v>
      </c>
      <c r="BC188" s="44">
        <f t="shared" si="356"/>
        <v>0</v>
      </c>
    </row>
    <row r="189" spans="1:55" s="204" customFormat="1">
      <c r="A189" s="199"/>
      <c r="B189" s="200"/>
      <c r="C189" s="201" t="s">
        <v>167</v>
      </c>
      <c r="D189" s="144">
        <v>0</v>
      </c>
      <c r="E189" s="160">
        <v>232</v>
      </c>
      <c r="F189" s="160">
        <v>10631</v>
      </c>
      <c r="G189" s="160">
        <v>2768</v>
      </c>
      <c r="H189" s="144">
        <v>0</v>
      </c>
      <c r="I189" s="144">
        <v>1074</v>
      </c>
      <c r="J189" s="160">
        <v>271</v>
      </c>
      <c r="K189" s="144">
        <v>784</v>
      </c>
      <c r="L189" s="43">
        <f>+SUM(D189:K189)</f>
        <v>15760</v>
      </c>
      <c r="M189" s="160">
        <v>200</v>
      </c>
      <c r="N189" s="160">
        <v>0</v>
      </c>
      <c r="O189" s="160">
        <v>5</v>
      </c>
      <c r="P189" s="160">
        <v>0</v>
      </c>
      <c r="Q189" s="160">
        <v>0</v>
      </c>
      <c r="R189" s="160">
        <v>0</v>
      </c>
      <c r="S189" s="160">
        <v>0</v>
      </c>
      <c r="T189" s="160">
        <v>0</v>
      </c>
      <c r="U189" s="160">
        <v>0</v>
      </c>
      <c r="V189" s="144">
        <v>0</v>
      </c>
      <c r="W189" s="144">
        <v>0</v>
      </c>
      <c r="X189" s="144">
        <v>2365</v>
      </c>
      <c r="Y189" s="160">
        <v>0</v>
      </c>
      <c r="Z189" s="160">
        <v>0</v>
      </c>
      <c r="AA189" s="250">
        <v>0</v>
      </c>
      <c r="AB189" s="160">
        <v>199</v>
      </c>
      <c r="AC189" s="160">
        <v>0</v>
      </c>
      <c r="AD189" s="160">
        <v>0</v>
      </c>
      <c r="AE189" s="160">
        <v>93</v>
      </c>
      <c r="AF189" s="160">
        <v>0</v>
      </c>
      <c r="AG189" s="43">
        <f>+SUM(M189:AF189)</f>
        <v>2862</v>
      </c>
      <c r="AH189" s="43">
        <f t="shared" si="349"/>
        <v>5</v>
      </c>
      <c r="AI189" s="43">
        <f t="shared" si="349"/>
        <v>93</v>
      </c>
      <c r="AJ189" s="144">
        <v>0</v>
      </c>
      <c r="AK189" s="144">
        <v>0</v>
      </c>
      <c r="AL189" s="160">
        <v>0</v>
      </c>
      <c r="AM189" s="43">
        <f>+SUM(AJ189:AL189)</f>
        <v>0</v>
      </c>
      <c r="AN189" s="44">
        <f>+AM189+AG189+L189</f>
        <v>18622</v>
      </c>
      <c r="AQ189" s="43">
        <f t="shared" si="350"/>
        <v>98</v>
      </c>
      <c r="AR189" s="43">
        <f t="shared" si="351"/>
        <v>143.1</v>
      </c>
      <c r="AS189" s="43">
        <f t="shared" si="351"/>
        <v>1</v>
      </c>
      <c r="AT189" s="43">
        <f t="shared" si="351"/>
        <v>6.2</v>
      </c>
      <c r="AU189" s="43">
        <f t="shared" si="352"/>
        <v>0</v>
      </c>
      <c r="AV189" s="44">
        <f t="shared" si="352"/>
        <v>600.70967741935488</v>
      </c>
      <c r="AW189" s="122"/>
      <c r="AX189" s="43">
        <f>MEDIAN($D189:$K189)</f>
        <v>527.5</v>
      </c>
      <c r="AY189" s="43">
        <f>MEDIAN($M189:$AF189)</f>
        <v>0</v>
      </c>
      <c r="AZ189" s="43">
        <f t="shared" si="353"/>
        <v>0</v>
      </c>
      <c r="BA189" s="43">
        <f t="shared" si="354"/>
        <v>0</v>
      </c>
      <c r="BB189" s="43">
        <f t="shared" si="355"/>
        <v>0</v>
      </c>
      <c r="BC189" s="44">
        <f t="shared" si="356"/>
        <v>0</v>
      </c>
    </row>
    <row r="190" spans="1:55" s="204" customFormat="1">
      <c r="A190" s="199"/>
      <c r="B190" s="200"/>
      <c r="C190" s="201" t="s">
        <v>125</v>
      </c>
      <c r="D190" s="144">
        <v>0</v>
      </c>
      <c r="E190" s="160">
        <v>0</v>
      </c>
      <c r="F190" s="160">
        <v>0</v>
      </c>
      <c r="G190" s="160">
        <v>0</v>
      </c>
      <c r="H190" s="144">
        <v>227</v>
      </c>
      <c r="I190" s="144">
        <v>0</v>
      </c>
      <c r="J190" s="160">
        <v>0</v>
      </c>
      <c r="K190" s="144">
        <v>0</v>
      </c>
      <c r="L190" s="43">
        <f>+SUM(D190:K190)</f>
        <v>227</v>
      </c>
      <c r="M190" s="160">
        <v>13</v>
      </c>
      <c r="N190" s="160">
        <v>0</v>
      </c>
      <c r="O190" s="160">
        <v>0</v>
      </c>
      <c r="P190" s="160">
        <v>0</v>
      </c>
      <c r="Q190" s="160">
        <v>0</v>
      </c>
      <c r="R190" s="160">
        <v>0</v>
      </c>
      <c r="S190" s="160">
        <v>0</v>
      </c>
      <c r="T190" s="160">
        <v>0</v>
      </c>
      <c r="U190" s="160">
        <v>0</v>
      </c>
      <c r="V190" s="144">
        <v>0</v>
      </c>
      <c r="W190" s="144">
        <v>0</v>
      </c>
      <c r="X190" s="144">
        <v>0</v>
      </c>
      <c r="Y190" s="160">
        <v>0</v>
      </c>
      <c r="Z190" s="160">
        <v>0</v>
      </c>
      <c r="AA190" s="250">
        <v>0</v>
      </c>
      <c r="AB190" s="160">
        <v>0</v>
      </c>
      <c r="AC190" s="160">
        <v>0</v>
      </c>
      <c r="AD190" s="160">
        <v>0</v>
      </c>
      <c r="AE190" s="160">
        <v>0</v>
      </c>
      <c r="AF190" s="160">
        <v>0</v>
      </c>
      <c r="AG190" s="43">
        <f>+SUM(M190:AF190)</f>
        <v>13</v>
      </c>
      <c r="AH190" s="43">
        <f t="shared" si="349"/>
        <v>0</v>
      </c>
      <c r="AI190" s="43">
        <f t="shared" si="349"/>
        <v>0</v>
      </c>
      <c r="AJ190" s="144">
        <v>0</v>
      </c>
      <c r="AK190" s="144">
        <v>0</v>
      </c>
      <c r="AL190" s="160">
        <v>0</v>
      </c>
      <c r="AM190" s="43">
        <f>+SUM(AJ190:AL190)</f>
        <v>0</v>
      </c>
      <c r="AN190" s="44">
        <f>+AM190+AG190+L190</f>
        <v>240</v>
      </c>
      <c r="AQ190" s="43">
        <f t="shared" si="350"/>
        <v>0</v>
      </c>
      <c r="AR190" s="43">
        <f t="shared" si="351"/>
        <v>0.65</v>
      </c>
      <c r="AS190" s="43">
        <f t="shared" si="351"/>
        <v>0</v>
      </c>
      <c r="AT190" s="43">
        <f t="shared" si="351"/>
        <v>0</v>
      </c>
      <c r="AU190" s="43">
        <f t="shared" si="352"/>
        <v>0</v>
      </c>
      <c r="AV190" s="44">
        <f t="shared" si="352"/>
        <v>7.741935483870968</v>
      </c>
      <c r="AW190" s="122"/>
      <c r="AX190" s="43">
        <f>MEDIAN($D190:$K190)</f>
        <v>0</v>
      </c>
      <c r="AY190" s="43">
        <f>MEDIAN($M190:$AF190)</f>
        <v>0</v>
      </c>
      <c r="AZ190" s="43">
        <f t="shared" si="353"/>
        <v>0</v>
      </c>
      <c r="BA190" s="43">
        <f t="shared" si="354"/>
        <v>0</v>
      </c>
      <c r="BB190" s="43">
        <f t="shared" si="355"/>
        <v>0</v>
      </c>
      <c r="BC190" s="44">
        <f t="shared" si="356"/>
        <v>0</v>
      </c>
    </row>
    <row r="191" spans="1:55" s="204" customFormat="1">
      <c r="A191" s="199"/>
      <c r="B191" s="200"/>
      <c r="C191" s="210" t="s">
        <v>158</v>
      </c>
      <c r="D191" s="252">
        <f t="shared" ref="D191:K191" si="357">SUM(D187:D190)</f>
        <v>57935</v>
      </c>
      <c r="E191" s="252">
        <f t="shared" si="357"/>
        <v>7979</v>
      </c>
      <c r="F191" s="252">
        <f t="shared" si="357"/>
        <v>46989</v>
      </c>
      <c r="G191" s="252">
        <f t="shared" si="357"/>
        <v>92664</v>
      </c>
      <c r="H191" s="252">
        <f t="shared" si="357"/>
        <v>19794</v>
      </c>
      <c r="I191" s="252">
        <f t="shared" si="357"/>
        <v>45882</v>
      </c>
      <c r="J191" s="252">
        <f t="shared" si="357"/>
        <v>21074</v>
      </c>
      <c r="K191" s="252">
        <f t="shared" si="357"/>
        <v>35842</v>
      </c>
      <c r="L191" s="45">
        <f>+SUM(D191:K191)</f>
        <v>328159</v>
      </c>
      <c r="M191" s="252">
        <f t="shared" ref="M191:V191" si="358">SUM(M187:M190)</f>
        <v>1043</v>
      </c>
      <c r="N191" s="252">
        <f t="shared" si="358"/>
        <v>3510</v>
      </c>
      <c r="O191" s="252">
        <f t="shared" si="358"/>
        <v>9899</v>
      </c>
      <c r="P191" s="252">
        <f t="shared" si="358"/>
        <v>5611</v>
      </c>
      <c r="Q191" s="252">
        <f t="shared" si="358"/>
        <v>6940</v>
      </c>
      <c r="R191" s="252">
        <f t="shared" si="358"/>
        <v>2074</v>
      </c>
      <c r="S191" s="252">
        <f t="shared" si="358"/>
        <v>964</v>
      </c>
      <c r="T191" s="252">
        <f t="shared" si="358"/>
        <v>3898.8</v>
      </c>
      <c r="U191" s="252">
        <f t="shared" si="358"/>
        <v>3947</v>
      </c>
      <c r="V191" s="252">
        <f t="shared" si="358"/>
        <v>1071</v>
      </c>
      <c r="W191" s="252">
        <f t="shared" ref="W191:X191" si="359">SUM(W187:W190)</f>
        <v>1465</v>
      </c>
      <c r="X191" s="252">
        <f t="shared" si="359"/>
        <v>2675</v>
      </c>
      <c r="Y191" s="252">
        <f t="shared" ref="Y191:AF191" si="360">SUM(Y187:Y190)</f>
        <v>2961</v>
      </c>
      <c r="Z191" s="252">
        <f t="shared" si="360"/>
        <v>10466</v>
      </c>
      <c r="AA191" s="252">
        <f t="shared" si="360"/>
        <v>7387</v>
      </c>
      <c r="AB191" s="252">
        <f t="shared" si="360"/>
        <v>2250</v>
      </c>
      <c r="AC191" s="252">
        <f t="shared" si="360"/>
        <v>6261</v>
      </c>
      <c r="AD191" s="252">
        <f t="shared" si="360"/>
        <v>2372</v>
      </c>
      <c r="AE191" s="252">
        <f t="shared" si="360"/>
        <v>1484</v>
      </c>
      <c r="AF191" s="252">
        <f t="shared" si="360"/>
        <v>11742</v>
      </c>
      <c r="AG191" s="45">
        <f>+SUM(M191:AF191)</f>
        <v>88020.800000000003</v>
      </c>
      <c r="AH191" s="45">
        <f t="shared" si="349"/>
        <v>32896.800000000003</v>
      </c>
      <c r="AI191" s="45">
        <f t="shared" si="349"/>
        <v>20801</v>
      </c>
      <c r="AJ191" s="252">
        <f>SUM(AJ187:AJ190)</f>
        <v>38946</v>
      </c>
      <c r="AK191" s="252">
        <f>SUM(AK187:AK190)</f>
        <v>1593</v>
      </c>
      <c r="AL191" s="252">
        <f>SUM(AL187:AL190)</f>
        <v>3488</v>
      </c>
      <c r="AM191" s="45">
        <f>+SUM(AJ191:AL191)</f>
        <v>44027</v>
      </c>
      <c r="AN191" s="211">
        <f>+AM191+AG191+L191</f>
        <v>460206.8</v>
      </c>
      <c r="AQ191" s="45">
        <f>K191/AQ$5</f>
        <v>4480.25</v>
      </c>
      <c r="AR191" s="45">
        <f>AG191/AR$5</f>
        <v>4401.04</v>
      </c>
      <c r="AS191" s="45">
        <f>AH191/AS$5</f>
        <v>6579.3600000000006</v>
      </c>
      <c r="AT191" s="45">
        <f>AI191/AT$5</f>
        <v>1386.7333333333333</v>
      </c>
      <c r="AU191" s="45">
        <f>AM191/AU$5</f>
        <v>14675.666666666666</v>
      </c>
      <c r="AV191" s="211">
        <f>AN191/AV$5</f>
        <v>14845.380645161289</v>
      </c>
      <c r="AW191" s="122"/>
      <c r="AX191" s="45">
        <f>MEDIAN($D191:$K191)</f>
        <v>40862</v>
      </c>
      <c r="AY191" s="45">
        <f>MEDIAN($M191:$AF191)</f>
        <v>3235.5</v>
      </c>
      <c r="AZ191" s="45">
        <f t="shared" si="353"/>
        <v>6940</v>
      </c>
      <c r="BA191" s="45">
        <f t="shared" si="354"/>
        <v>2250</v>
      </c>
      <c r="BB191" s="45">
        <f t="shared" si="355"/>
        <v>3488</v>
      </c>
      <c r="BC191" s="211">
        <f t="shared" si="356"/>
        <v>5611</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1">D185-D191</f>
        <v>-57931</v>
      </c>
      <c r="E193" s="256">
        <f t="shared" si="361"/>
        <v>-7837</v>
      </c>
      <c r="F193" s="256">
        <f t="shared" si="361"/>
        <v>-35866</v>
      </c>
      <c r="G193" s="256">
        <f t="shared" si="361"/>
        <v>-91021</v>
      </c>
      <c r="H193" s="256">
        <f t="shared" si="361"/>
        <v>-19792</v>
      </c>
      <c r="I193" s="256">
        <f t="shared" si="361"/>
        <v>-38267</v>
      </c>
      <c r="J193" s="256">
        <f t="shared" si="361"/>
        <v>-18868</v>
      </c>
      <c r="K193" s="256">
        <f t="shared" si="361"/>
        <v>-34403</v>
      </c>
      <c r="L193" s="42">
        <f>+SUM(D193:K193)</f>
        <v>-303985</v>
      </c>
      <c r="M193" s="256">
        <f t="shared" ref="M193:V193" si="362">M185-M191</f>
        <v>-1038</v>
      </c>
      <c r="N193" s="256">
        <f t="shared" si="362"/>
        <v>-3492</v>
      </c>
      <c r="O193" s="256">
        <f t="shared" si="362"/>
        <v>-9899</v>
      </c>
      <c r="P193" s="256">
        <f t="shared" si="362"/>
        <v>-5587</v>
      </c>
      <c r="Q193" s="256">
        <f t="shared" si="362"/>
        <v>-6840</v>
      </c>
      <c r="R193" s="256">
        <f t="shared" si="362"/>
        <v>-2011</v>
      </c>
      <c r="S193" s="256">
        <f t="shared" si="362"/>
        <v>-950</v>
      </c>
      <c r="T193" s="256">
        <f t="shared" si="362"/>
        <v>-3885.9</v>
      </c>
      <c r="U193" s="256">
        <f t="shared" si="362"/>
        <v>-3928</v>
      </c>
      <c r="V193" s="256">
        <f t="shared" si="362"/>
        <v>-1069</v>
      </c>
      <c r="W193" s="256">
        <f t="shared" ref="W193:X193" si="363">W185-W191</f>
        <v>-1423</v>
      </c>
      <c r="X193" s="256">
        <f t="shared" si="363"/>
        <v>-2673</v>
      </c>
      <c r="Y193" s="256">
        <f t="shared" ref="Y193:AF193" si="364">Y185-Y191</f>
        <v>-2961</v>
      </c>
      <c r="Z193" s="256">
        <f t="shared" si="364"/>
        <v>-10424</v>
      </c>
      <c r="AA193" s="256">
        <f t="shared" si="364"/>
        <v>-7104</v>
      </c>
      <c r="AB193" s="256">
        <f t="shared" si="364"/>
        <v>-1231</v>
      </c>
      <c r="AC193" s="256">
        <f t="shared" si="364"/>
        <v>-6223</v>
      </c>
      <c r="AD193" s="256">
        <f t="shared" si="364"/>
        <v>-2330</v>
      </c>
      <c r="AE193" s="256">
        <f t="shared" si="364"/>
        <v>-1484</v>
      </c>
      <c r="AF193" s="256">
        <f t="shared" si="364"/>
        <v>-11742</v>
      </c>
      <c r="AG193" s="42">
        <f>+SUM(M193:AF193)</f>
        <v>-86294.9</v>
      </c>
      <c r="AH193" s="42">
        <f>AC193+AD193+Z193+T193+O193</f>
        <v>-32761.9</v>
      </c>
      <c r="AI193" s="42">
        <f>AD193+AE193+AA193+U193+P193</f>
        <v>-20433</v>
      </c>
      <c r="AJ193" s="256">
        <f>AJ185-AJ191</f>
        <v>-38946</v>
      </c>
      <c r="AK193" s="256">
        <f>AK185-AK191</f>
        <v>-1402</v>
      </c>
      <c r="AL193" s="256">
        <f>AL185-AL191</f>
        <v>-3488</v>
      </c>
      <c r="AM193" s="42">
        <f>+SUM(AJ193:AL193)</f>
        <v>-43836</v>
      </c>
      <c r="AN193" s="230">
        <f>+AM193+AG193+L193</f>
        <v>-434115.9</v>
      </c>
      <c r="AQ193" s="42">
        <f>K193/AQ$5</f>
        <v>-4300.375</v>
      </c>
      <c r="AR193" s="42">
        <f>AG193/AR$5</f>
        <v>-4314.7449999999999</v>
      </c>
      <c r="AS193" s="42">
        <f>AH193/AS$5</f>
        <v>-6552.38</v>
      </c>
      <c r="AT193" s="42">
        <f>AI193/AT$5</f>
        <v>-1362.2</v>
      </c>
      <c r="AU193" s="42">
        <f>AM193/AU$5</f>
        <v>-14612</v>
      </c>
      <c r="AV193" s="230">
        <f>AN193/AV$5</f>
        <v>-14003.73870967742</v>
      </c>
      <c r="AW193" s="122"/>
      <c r="AX193" s="42">
        <f>MEDIAN($D193:$K193)</f>
        <v>-35134.5</v>
      </c>
      <c r="AY193" s="42">
        <f>MEDIAN($M193:$AF193)</f>
        <v>-3226.5</v>
      </c>
      <c r="AZ193" s="42">
        <f>MEDIAN($AC193,$AD193,$Z193,$T193,$O193,Q193,AF193)</f>
        <v>-6840</v>
      </c>
      <c r="BA193" s="42">
        <f>MEDIAN(M193,N193,P193,R193,S193,U193,V193,Y193,AA193,AB193,AE193,W193,X193)</f>
        <v>-2011</v>
      </c>
      <c r="BB193" s="42">
        <f t="shared" ref="BB193" si="365">MEDIAN($AJ193:$AL193)</f>
        <v>-3488</v>
      </c>
      <c r="BC193" s="230">
        <f>MEDIAN(D193:K193,M193:AF193,AJ193:AL193)</f>
        <v>-5587</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37210</v>
      </c>
      <c r="E197" s="160">
        <v>0</v>
      </c>
      <c r="F197" s="160">
        <v>8501</v>
      </c>
      <c r="G197" s="160">
        <v>0</v>
      </c>
      <c r="H197" s="144">
        <v>0</v>
      </c>
      <c r="I197" s="144">
        <v>350</v>
      </c>
      <c r="J197" s="160">
        <v>7300</v>
      </c>
      <c r="K197" s="144">
        <v>0</v>
      </c>
      <c r="L197" s="43">
        <f>+SUM(D197:K197)</f>
        <v>53361</v>
      </c>
      <c r="M197" s="160">
        <v>0</v>
      </c>
      <c r="N197" s="160">
        <v>0</v>
      </c>
      <c r="O197" s="160">
        <v>4742</v>
      </c>
      <c r="P197" s="160">
        <v>400</v>
      </c>
      <c r="Q197" s="160">
        <v>0</v>
      </c>
      <c r="R197" s="160">
        <v>0</v>
      </c>
      <c r="S197" s="160">
        <v>0</v>
      </c>
      <c r="T197" s="160">
        <v>5974</v>
      </c>
      <c r="U197" s="160">
        <v>296</v>
      </c>
      <c r="V197" s="144">
        <v>0</v>
      </c>
      <c r="W197" s="144">
        <v>0</v>
      </c>
      <c r="X197" s="144">
        <v>0</v>
      </c>
      <c r="Y197" s="160">
        <v>0</v>
      </c>
      <c r="Z197" s="160">
        <v>4000</v>
      </c>
      <c r="AA197" s="250">
        <v>0</v>
      </c>
      <c r="AB197" s="160">
        <v>0</v>
      </c>
      <c r="AC197" s="160">
        <v>0</v>
      </c>
      <c r="AD197" s="160">
        <v>0</v>
      </c>
      <c r="AE197" s="160">
        <v>1750</v>
      </c>
      <c r="AF197" s="160">
        <v>0</v>
      </c>
      <c r="AG197" s="43">
        <f>+SUM(M197:AF197)</f>
        <v>17162</v>
      </c>
      <c r="AH197" s="43">
        <f t="shared" ref="AH197:AI200" si="366">AC197+AD197+Z197+T197+O197</f>
        <v>14716</v>
      </c>
      <c r="AI197" s="43">
        <f t="shared" si="366"/>
        <v>2446</v>
      </c>
      <c r="AJ197" s="144">
        <v>0</v>
      </c>
      <c r="AK197" s="144">
        <v>0</v>
      </c>
      <c r="AL197" s="160">
        <v>0</v>
      </c>
      <c r="AM197" s="43">
        <f>+SUM(AJ197:AL197)</f>
        <v>0</v>
      </c>
      <c r="AN197" s="44">
        <f>+AM197+AG197+L197</f>
        <v>70523</v>
      </c>
      <c r="AQ197" s="43">
        <f t="shared" ref="AQ197:AQ199" si="367">K197/AQ$5</f>
        <v>0</v>
      </c>
      <c r="AR197" s="43">
        <f t="shared" ref="AR197:AT199" si="368">AG197/AR$5</f>
        <v>858.1</v>
      </c>
      <c r="AS197" s="43">
        <f t="shared" si="368"/>
        <v>2943.2</v>
      </c>
      <c r="AT197" s="43">
        <f t="shared" si="368"/>
        <v>163.06666666666666</v>
      </c>
      <c r="AU197" s="43">
        <f t="shared" ref="AU197:AV199" si="369">AM197/AU$5</f>
        <v>0</v>
      </c>
      <c r="AV197" s="44">
        <f t="shared" si="369"/>
        <v>2274.9354838709678</v>
      </c>
      <c r="AW197" s="122"/>
      <c r="AX197" s="43">
        <f>MEDIAN($D197:$K197)</f>
        <v>175</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204" customFormat="1">
      <c r="A198" s="199"/>
      <c r="B198" s="200"/>
      <c r="C198" s="201" t="s">
        <v>162</v>
      </c>
      <c r="D198" s="144">
        <v>0</v>
      </c>
      <c r="E198" s="160">
        <v>0</v>
      </c>
      <c r="F198" s="160">
        <v>0</v>
      </c>
      <c r="G198" s="160">
        <v>0</v>
      </c>
      <c r="H198" s="144">
        <v>0</v>
      </c>
      <c r="I198" s="144">
        <v>0</v>
      </c>
      <c r="J198" s="160">
        <v>0</v>
      </c>
      <c r="K198" s="144">
        <v>315</v>
      </c>
      <c r="L198" s="43">
        <f>+SUM(D198:K198)</f>
        <v>315</v>
      </c>
      <c r="M198" s="160">
        <v>0</v>
      </c>
      <c r="N198" s="160">
        <v>0</v>
      </c>
      <c r="O198" s="160">
        <v>0</v>
      </c>
      <c r="P198" s="160">
        <v>0</v>
      </c>
      <c r="Q198" s="160">
        <v>0</v>
      </c>
      <c r="R198" s="160">
        <v>0</v>
      </c>
      <c r="S198" s="160">
        <v>0</v>
      </c>
      <c r="T198" s="160">
        <v>0</v>
      </c>
      <c r="U198" s="160">
        <v>0</v>
      </c>
      <c r="V198" s="144">
        <v>0</v>
      </c>
      <c r="W198" s="144">
        <v>0</v>
      </c>
      <c r="X198" s="144">
        <v>0</v>
      </c>
      <c r="Y198" s="160">
        <v>0</v>
      </c>
      <c r="Z198" s="160">
        <v>0</v>
      </c>
      <c r="AA198" s="250">
        <v>0</v>
      </c>
      <c r="AB198" s="160">
        <v>0</v>
      </c>
      <c r="AC198" s="160">
        <v>0</v>
      </c>
      <c r="AD198" s="160">
        <v>0</v>
      </c>
      <c r="AE198" s="160">
        <v>0</v>
      </c>
      <c r="AF198" s="160">
        <v>0</v>
      </c>
      <c r="AG198" s="43">
        <f>+SUM(M198:AF198)</f>
        <v>0</v>
      </c>
      <c r="AH198" s="43">
        <f t="shared" si="366"/>
        <v>0</v>
      </c>
      <c r="AI198" s="43">
        <f t="shared" si="366"/>
        <v>0</v>
      </c>
      <c r="AJ198" s="144"/>
      <c r="AK198" s="144">
        <v>500</v>
      </c>
      <c r="AL198" s="160">
        <v>0</v>
      </c>
      <c r="AM198" s="43">
        <f>+SUM(AJ198:AL198)</f>
        <v>500</v>
      </c>
      <c r="AN198" s="44">
        <f>+AM198+AG198+L198</f>
        <v>815</v>
      </c>
      <c r="AQ198" s="43">
        <f t="shared" si="367"/>
        <v>39.375</v>
      </c>
      <c r="AR198" s="43">
        <f t="shared" si="368"/>
        <v>0</v>
      </c>
      <c r="AS198" s="43">
        <f t="shared" si="368"/>
        <v>0</v>
      </c>
      <c r="AT198" s="43">
        <f t="shared" si="368"/>
        <v>0</v>
      </c>
      <c r="AU198" s="43">
        <f t="shared" si="369"/>
        <v>166.66666666666666</v>
      </c>
      <c r="AV198" s="44">
        <f t="shared" si="369"/>
        <v>26.29032258064516</v>
      </c>
      <c r="AW198" s="122"/>
      <c r="AX198" s="43">
        <f>MEDIAN($D198:$K198)</f>
        <v>0</v>
      </c>
      <c r="AY198" s="43">
        <f>MEDIAN($M198:$AF198)</f>
        <v>0</v>
      </c>
      <c r="AZ198" s="43">
        <f t="shared" si="370"/>
        <v>0</v>
      </c>
      <c r="BA198" s="43">
        <f t="shared" si="371"/>
        <v>0</v>
      </c>
      <c r="BB198" s="43">
        <f t="shared" si="372"/>
        <v>250</v>
      </c>
      <c r="BC198" s="44">
        <f t="shared" si="373"/>
        <v>0</v>
      </c>
    </row>
    <row r="199" spans="1:55" s="204" customFormat="1">
      <c r="A199" s="199"/>
      <c r="B199" s="200"/>
      <c r="C199" s="201" t="s">
        <v>161</v>
      </c>
      <c r="D199" s="144">
        <v>0</v>
      </c>
      <c r="E199" s="160">
        <v>0</v>
      </c>
      <c r="F199" s="160">
        <v>0</v>
      </c>
      <c r="G199" s="160">
        <v>0</v>
      </c>
      <c r="H199" s="144">
        <v>0</v>
      </c>
      <c r="I199" s="144">
        <v>0</v>
      </c>
      <c r="J199" s="160">
        <v>0</v>
      </c>
      <c r="K199" s="144">
        <v>0</v>
      </c>
      <c r="L199" s="43">
        <f>+SUM(D199:K199)</f>
        <v>0</v>
      </c>
      <c r="M199" s="160">
        <v>0</v>
      </c>
      <c r="N199" s="160">
        <v>0</v>
      </c>
      <c r="O199" s="160">
        <v>0</v>
      </c>
      <c r="P199" s="160">
        <v>0</v>
      </c>
      <c r="Q199" s="160">
        <v>0</v>
      </c>
      <c r="R199" s="160">
        <v>0</v>
      </c>
      <c r="S199" s="160">
        <v>0</v>
      </c>
      <c r="T199" s="160">
        <v>0</v>
      </c>
      <c r="U199" s="160">
        <v>0</v>
      </c>
      <c r="V199" s="144">
        <v>0</v>
      </c>
      <c r="W199" s="144">
        <v>0</v>
      </c>
      <c r="X199" s="144">
        <v>0</v>
      </c>
      <c r="Y199" s="160">
        <v>0</v>
      </c>
      <c r="Z199" s="160">
        <v>0</v>
      </c>
      <c r="AA199" s="250">
        <v>0</v>
      </c>
      <c r="AB199" s="160">
        <v>0</v>
      </c>
      <c r="AC199" s="160">
        <v>0</v>
      </c>
      <c r="AD199" s="160">
        <v>0</v>
      </c>
      <c r="AE199" s="160">
        <v>0</v>
      </c>
      <c r="AF199" s="160">
        <v>0</v>
      </c>
      <c r="AG199" s="43">
        <f>+SUM(M199:AF199)</f>
        <v>0</v>
      </c>
      <c r="AH199" s="43">
        <f t="shared" si="366"/>
        <v>0</v>
      </c>
      <c r="AI199" s="43">
        <f t="shared" si="366"/>
        <v>0</v>
      </c>
      <c r="AJ199" s="144">
        <v>0</v>
      </c>
      <c r="AK199" s="144">
        <v>0</v>
      </c>
      <c r="AL199" s="160">
        <v>5408</v>
      </c>
      <c r="AM199" s="43">
        <f>+SUM(AJ199:AL199)</f>
        <v>5408</v>
      </c>
      <c r="AN199" s="44">
        <f>+AM199+AG199+L199</f>
        <v>5408</v>
      </c>
      <c r="AQ199" s="43">
        <f t="shared" si="367"/>
        <v>0</v>
      </c>
      <c r="AR199" s="43">
        <f t="shared" si="368"/>
        <v>0</v>
      </c>
      <c r="AS199" s="43">
        <f t="shared" si="368"/>
        <v>0</v>
      </c>
      <c r="AT199" s="43">
        <f t="shared" si="368"/>
        <v>0</v>
      </c>
      <c r="AU199" s="43">
        <f t="shared" si="369"/>
        <v>1802.6666666666667</v>
      </c>
      <c r="AV199" s="44">
        <f t="shared" si="369"/>
        <v>174.45161290322579</v>
      </c>
      <c r="AW199" s="122"/>
      <c r="AX199" s="43">
        <f>MEDIAN($D199:$K199)</f>
        <v>0</v>
      </c>
      <c r="AY199" s="43">
        <f>MEDIAN($M199:$AF199)</f>
        <v>0</v>
      </c>
      <c r="AZ199" s="43">
        <f t="shared" si="370"/>
        <v>0</v>
      </c>
      <c r="BA199" s="43">
        <f t="shared" si="371"/>
        <v>0</v>
      </c>
      <c r="BB199" s="43">
        <f t="shared" si="372"/>
        <v>0</v>
      </c>
      <c r="BC199" s="44">
        <f t="shared" si="373"/>
        <v>0</v>
      </c>
    </row>
    <row r="200" spans="1:55" s="204" customFormat="1">
      <c r="A200" s="199"/>
      <c r="B200" s="200"/>
      <c r="C200" s="210" t="s">
        <v>158</v>
      </c>
      <c r="D200" s="252">
        <f t="shared" ref="D200:K200" si="374">SUM(D197:D199)</f>
        <v>37210</v>
      </c>
      <c r="E200" s="252">
        <f t="shared" si="374"/>
        <v>0</v>
      </c>
      <c r="F200" s="252">
        <f t="shared" si="374"/>
        <v>8501</v>
      </c>
      <c r="G200" s="252">
        <f t="shared" si="374"/>
        <v>0</v>
      </c>
      <c r="H200" s="252">
        <f t="shared" si="374"/>
        <v>0</v>
      </c>
      <c r="I200" s="252">
        <f t="shared" si="374"/>
        <v>350</v>
      </c>
      <c r="J200" s="252">
        <f t="shared" si="374"/>
        <v>7300</v>
      </c>
      <c r="K200" s="252">
        <f t="shared" si="374"/>
        <v>315</v>
      </c>
      <c r="L200" s="45">
        <f>+SUM(D200:K200)</f>
        <v>53676</v>
      </c>
      <c r="M200" s="252">
        <f t="shared" ref="M200:V200" si="375">SUM(M197:M199)</f>
        <v>0</v>
      </c>
      <c r="N200" s="252">
        <f t="shared" si="375"/>
        <v>0</v>
      </c>
      <c r="O200" s="252">
        <f t="shared" si="375"/>
        <v>4742</v>
      </c>
      <c r="P200" s="252">
        <f t="shared" si="375"/>
        <v>400</v>
      </c>
      <c r="Q200" s="252">
        <f t="shared" si="375"/>
        <v>0</v>
      </c>
      <c r="R200" s="252">
        <f t="shared" si="375"/>
        <v>0</v>
      </c>
      <c r="S200" s="252">
        <f t="shared" si="375"/>
        <v>0</v>
      </c>
      <c r="T200" s="252">
        <f t="shared" si="375"/>
        <v>5974</v>
      </c>
      <c r="U200" s="252">
        <f t="shared" si="375"/>
        <v>296</v>
      </c>
      <c r="V200" s="252">
        <f t="shared" si="375"/>
        <v>0</v>
      </c>
      <c r="W200" s="252">
        <f t="shared" ref="W200:X200" si="376">SUM(W197:W199)</f>
        <v>0</v>
      </c>
      <c r="X200" s="252">
        <f t="shared" si="376"/>
        <v>0</v>
      </c>
      <c r="Y200" s="252">
        <f t="shared" ref="Y200:AF200" si="377">SUM(Y197:Y199)</f>
        <v>0</v>
      </c>
      <c r="Z200" s="252">
        <f t="shared" si="377"/>
        <v>4000</v>
      </c>
      <c r="AA200" s="252">
        <f t="shared" si="377"/>
        <v>0</v>
      </c>
      <c r="AB200" s="252">
        <f t="shared" si="377"/>
        <v>0</v>
      </c>
      <c r="AC200" s="252">
        <f t="shared" si="377"/>
        <v>0</v>
      </c>
      <c r="AD200" s="252">
        <f t="shared" si="377"/>
        <v>0</v>
      </c>
      <c r="AE200" s="252">
        <f t="shared" si="377"/>
        <v>1750</v>
      </c>
      <c r="AF200" s="252">
        <f t="shared" si="377"/>
        <v>0</v>
      </c>
      <c r="AG200" s="45">
        <f>+SUM(M200:AF200)</f>
        <v>17162</v>
      </c>
      <c r="AH200" s="45">
        <f t="shared" si="366"/>
        <v>14716</v>
      </c>
      <c r="AI200" s="45">
        <f t="shared" si="366"/>
        <v>2446</v>
      </c>
      <c r="AJ200" s="252">
        <f>SUM(AJ197:AJ199)</f>
        <v>0</v>
      </c>
      <c r="AK200" s="252">
        <f>SUM(AK197:AK199)</f>
        <v>500</v>
      </c>
      <c r="AL200" s="252">
        <f>SUM(AL197:AL199)</f>
        <v>5408</v>
      </c>
      <c r="AM200" s="45">
        <f>+SUM(AJ200:AL200)</f>
        <v>5908</v>
      </c>
      <c r="AN200" s="211">
        <f>+AM200+AG200+L200</f>
        <v>76746</v>
      </c>
      <c r="AQ200" s="45">
        <f>K200/AQ$5</f>
        <v>39.375</v>
      </c>
      <c r="AR200" s="45">
        <f>AG200/AR$5</f>
        <v>858.1</v>
      </c>
      <c r="AS200" s="45">
        <f>AH200/AS$5</f>
        <v>2943.2</v>
      </c>
      <c r="AT200" s="45">
        <f>AI200/AT$5</f>
        <v>163.06666666666666</v>
      </c>
      <c r="AU200" s="45">
        <f>AM200/AU$5</f>
        <v>1969.3333333333333</v>
      </c>
      <c r="AV200" s="211">
        <f>AN200/AV$5</f>
        <v>2475.6774193548385</v>
      </c>
      <c r="AW200" s="122"/>
      <c r="AX200" s="45">
        <f>MEDIAN($D200:$K200)</f>
        <v>332.5</v>
      </c>
      <c r="AY200" s="45">
        <f>MEDIAN($M200:$AF200)</f>
        <v>0</v>
      </c>
      <c r="AZ200" s="45">
        <f t="shared" si="370"/>
        <v>0</v>
      </c>
      <c r="BA200" s="45">
        <f t="shared" si="371"/>
        <v>0</v>
      </c>
      <c r="BB200" s="45">
        <f t="shared" si="372"/>
        <v>500</v>
      </c>
      <c r="BC200" s="211">
        <f t="shared" si="373"/>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2200</v>
      </c>
      <c r="F202" s="160">
        <v>343</v>
      </c>
      <c r="G202" s="160">
        <v>0</v>
      </c>
      <c r="H202" s="144">
        <v>2143</v>
      </c>
      <c r="I202" s="144">
        <v>0</v>
      </c>
      <c r="J202" s="160">
        <v>7380</v>
      </c>
      <c r="K202" s="144">
        <v>604</v>
      </c>
      <c r="L202" s="43">
        <f>+SUM(D202:K202)</f>
        <v>12670</v>
      </c>
      <c r="M202" s="160">
        <v>0</v>
      </c>
      <c r="N202" s="160">
        <v>400</v>
      </c>
      <c r="O202" s="160">
        <v>1983</v>
      </c>
      <c r="P202" s="160">
        <v>1004</v>
      </c>
      <c r="Q202" s="160">
        <v>0</v>
      </c>
      <c r="R202" s="160">
        <v>0</v>
      </c>
      <c r="S202" s="160">
        <v>0</v>
      </c>
      <c r="T202" s="160">
        <v>7950</v>
      </c>
      <c r="U202" s="160">
        <v>67</v>
      </c>
      <c r="V202" s="144">
        <v>0</v>
      </c>
      <c r="W202" s="144">
        <v>0</v>
      </c>
      <c r="X202" s="144">
        <v>0</v>
      </c>
      <c r="Y202" s="160">
        <v>0</v>
      </c>
      <c r="Z202" s="160">
        <v>2045</v>
      </c>
      <c r="AA202" s="250">
        <v>2665</v>
      </c>
      <c r="AB202" s="160">
        <v>476</v>
      </c>
      <c r="AC202" s="160">
        <v>0</v>
      </c>
      <c r="AD202" s="160">
        <v>1440</v>
      </c>
      <c r="AE202" s="160">
        <v>275</v>
      </c>
      <c r="AF202" s="160">
        <v>0</v>
      </c>
      <c r="AG202" s="43">
        <f>+SUM(M202:AF202)</f>
        <v>18305</v>
      </c>
      <c r="AH202" s="43">
        <f t="shared" ref="AH202:AI204" si="378">AC202+AD202+Z202+T202+O202</f>
        <v>13418</v>
      </c>
      <c r="AI202" s="43">
        <f t="shared" si="378"/>
        <v>5451</v>
      </c>
      <c r="AJ202" s="144">
        <v>104</v>
      </c>
      <c r="AK202" s="144">
        <v>0</v>
      </c>
      <c r="AL202" s="160">
        <v>0</v>
      </c>
      <c r="AM202" s="43">
        <f>+SUM(AJ202:AL202)</f>
        <v>104</v>
      </c>
      <c r="AN202" s="44">
        <f>+AM202+AG202+L202</f>
        <v>31079</v>
      </c>
      <c r="AQ202" s="43">
        <f t="shared" ref="AQ202:AQ203" si="379">K202/AQ$5</f>
        <v>75.5</v>
      </c>
      <c r="AR202" s="43">
        <f t="shared" ref="AR202:AT203" si="380">AG202/AR$5</f>
        <v>915.25</v>
      </c>
      <c r="AS202" s="43">
        <f t="shared" si="380"/>
        <v>2683.6</v>
      </c>
      <c r="AT202" s="43">
        <f t="shared" si="380"/>
        <v>363.4</v>
      </c>
      <c r="AU202" s="43">
        <f t="shared" ref="AU202:AV203" si="381">AM202/AU$5</f>
        <v>34.666666666666664</v>
      </c>
      <c r="AV202" s="44">
        <f t="shared" si="381"/>
        <v>1002.5483870967741</v>
      </c>
      <c r="AW202" s="122"/>
      <c r="AX202" s="43">
        <f>MEDIAN($D202:$K202)</f>
        <v>473.5</v>
      </c>
      <c r="AY202" s="43">
        <f>MEDIAN($M202:$AF202)</f>
        <v>33.5</v>
      </c>
      <c r="AZ202" s="43">
        <f t="shared" ref="AZ202:AZ204" si="382">MEDIAN($AC202,$AD202,$Z202,$T202,$O202,Q202,AF202)</f>
        <v>1440</v>
      </c>
      <c r="BA202" s="43">
        <f t="shared" ref="BA202:BA204" si="383">MEDIAN(M202,N202,P202,R202,S202,U202,V202,Y202,AA202,AB202,AE202,W202,X202)</f>
        <v>0</v>
      </c>
      <c r="BB202" s="43">
        <f t="shared" ref="BB202:BB204" si="384">MEDIAN($AJ202:$AL202)</f>
        <v>0</v>
      </c>
      <c r="BC202" s="44">
        <f t="shared" ref="BC202:BC204" si="385">MEDIAN(D202:K202,M202:AF202,AJ202:AL202)</f>
        <v>67</v>
      </c>
    </row>
    <row r="203" spans="1:55" s="204" customFormat="1">
      <c r="A203" s="199"/>
      <c r="B203" s="200"/>
      <c r="C203" s="201" t="s">
        <v>125</v>
      </c>
      <c r="D203" s="144">
        <v>0</v>
      </c>
      <c r="E203" s="160">
        <v>216</v>
      </c>
      <c r="F203" s="160">
        <v>0</v>
      </c>
      <c r="G203" s="160">
        <v>750</v>
      </c>
      <c r="H203" s="144">
        <v>0</v>
      </c>
      <c r="I203" s="144">
        <v>793</v>
      </c>
      <c r="J203" s="160">
        <v>0</v>
      </c>
      <c r="K203" s="144">
        <v>0</v>
      </c>
      <c r="L203" s="43">
        <f>+SUM(D203:K203)</f>
        <v>1759</v>
      </c>
      <c r="M203" s="160">
        <v>39</v>
      </c>
      <c r="N203" s="160">
        <v>0</v>
      </c>
      <c r="O203" s="160">
        <v>0</v>
      </c>
      <c r="P203" s="160">
        <v>0</v>
      </c>
      <c r="Q203" s="160">
        <v>0</v>
      </c>
      <c r="R203" s="160">
        <v>0</v>
      </c>
      <c r="S203" s="160">
        <v>488</v>
      </c>
      <c r="T203" s="160">
        <v>0</v>
      </c>
      <c r="U203" s="160">
        <v>0</v>
      </c>
      <c r="V203" s="144">
        <v>0</v>
      </c>
      <c r="W203" s="144">
        <v>26</v>
      </c>
      <c r="X203" s="144">
        <v>0</v>
      </c>
      <c r="Y203" s="160">
        <v>0</v>
      </c>
      <c r="Z203" s="160">
        <v>0</v>
      </c>
      <c r="AA203" s="250">
        <v>0</v>
      </c>
      <c r="AB203" s="160">
        <v>325</v>
      </c>
      <c r="AC203" s="160">
        <v>0</v>
      </c>
      <c r="AD203" s="160">
        <v>0</v>
      </c>
      <c r="AE203" s="160">
        <v>0</v>
      </c>
      <c r="AF203" s="160">
        <v>0</v>
      </c>
      <c r="AG203" s="43">
        <f>+SUM(M203:AF203)</f>
        <v>878</v>
      </c>
      <c r="AH203" s="43">
        <f t="shared" si="378"/>
        <v>0</v>
      </c>
      <c r="AI203" s="43">
        <f t="shared" si="378"/>
        <v>0</v>
      </c>
      <c r="AJ203" s="144">
        <v>0</v>
      </c>
      <c r="AK203" s="144">
        <v>0</v>
      </c>
      <c r="AL203" s="160">
        <v>0</v>
      </c>
      <c r="AM203" s="43">
        <f>+SUM(AJ203:AL203)</f>
        <v>0</v>
      </c>
      <c r="AN203" s="44">
        <f>+AM203+AG203+L203</f>
        <v>2637</v>
      </c>
      <c r="AQ203" s="43">
        <f t="shared" si="379"/>
        <v>0</v>
      </c>
      <c r="AR203" s="43">
        <f t="shared" si="380"/>
        <v>43.9</v>
      </c>
      <c r="AS203" s="43">
        <f t="shared" si="380"/>
        <v>0</v>
      </c>
      <c r="AT203" s="43">
        <f t="shared" si="380"/>
        <v>0</v>
      </c>
      <c r="AU203" s="43">
        <f t="shared" si="381"/>
        <v>0</v>
      </c>
      <c r="AV203" s="44">
        <f t="shared" si="381"/>
        <v>85.064516129032256</v>
      </c>
      <c r="AW203" s="122"/>
      <c r="AX203" s="43">
        <f>MEDIAN($D203:$K203)</f>
        <v>0</v>
      </c>
      <c r="AY203" s="43">
        <f>MEDIAN($M203:$AF203)</f>
        <v>0</v>
      </c>
      <c r="AZ203" s="43">
        <f t="shared" si="382"/>
        <v>0</v>
      </c>
      <c r="BA203" s="43">
        <f t="shared" si="383"/>
        <v>0</v>
      </c>
      <c r="BB203" s="43">
        <f t="shared" si="384"/>
        <v>0</v>
      </c>
      <c r="BC203" s="44">
        <f t="shared" si="385"/>
        <v>0</v>
      </c>
    </row>
    <row r="204" spans="1:55" s="204" customFormat="1">
      <c r="A204" s="199"/>
      <c r="B204" s="200"/>
      <c r="C204" s="210" t="s">
        <v>158</v>
      </c>
      <c r="D204" s="252">
        <f t="shared" ref="D204:K204" si="386">SUM(D202:D203)</f>
        <v>0</v>
      </c>
      <c r="E204" s="252">
        <f t="shared" si="386"/>
        <v>2416</v>
      </c>
      <c r="F204" s="252">
        <f t="shared" si="386"/>
        <v>343</v>
      </c>
      <c r="G204" s="252">
        <f t="shared" si="386"/>
        <v>750</v>
      </c>
      <c r="H204" s="252">
        <f t="shared" si="386"/>
        <v>2143</v>
      </c>
      <c r="I204" s="252">
        <f t="shared" si="386"/>
        <v>793</v>
      </c>
      <c r="J204" s="252">
        <f t="shared" si="386"/>
        <v>7380</v>
      </c>
      <c r="K204" s="252">
        <f t="shared" si="386"/>
        <v>604</v>
      </c>
      <c r="L204" s="45">
        <f>+SUM(D204:K204)</f>
        <v>14429</v>
      </c>
      <c r="M204" s="252">
        <f t="shared" ref="M204:V204" si="387">SUM(M202:M203)</f>
        <v>39</v>
      </c>
      <c r="N204" s="252">
        <f t="shared" si="387"/>
        <v>400</v>
      </c>
      <c r="O204" s="252">
        <f t="shared" si="387"/>
        <v>1983</v>
      </c>
      <c r="P204" s="252">
        <f t="shared" si="387"/>
        <v>1004</v>
      </c>
      <c r="Q204" s="252">
        <f t="shared" si="387"/>
        <v>0</v>
      </c>
      <c r="R204" s="252">
        <f t="shared" si="387"/>
        <v>0</v>
      </c>
      <c r="S204" s="252">
        <f t="shared" si="387"/>
        <v>488</v>
      </c>
      <c r="T204" s="252">
        <f t="shared" si="387"/>
        <v>7950</v>
      </c>
      <c r="U204" s="252">
        <f t="shared" si="387"/>
        <v>67</v>
      </c>
      <c r="V204" s="252">
        <f t="shared" si="387"/>
        <v>0</v>
      </c>
      <c r="W204" s="252">
        <f t="shared" ref="W204:X204" si="388">SUM(W202:W203)</f>
        <v>26</v>
      </c>
      <c r="X204" s="252">
        <f t="shared" si="388"/>
        <v>0</v>
      </c>
      <c r="Y204" s="252">
        <f t="shared" ref="Y204:AF204" si="389">SUM(Y202:Y203)</f>
        <v>0</v>
      </c>
      <c r="Z204" s="252">
        <f t="shared" si="389"/>
        <v>2045</v>
      </c>
      <c r="AA204" s="252">
        <f t="shared" si="389"/>
        <v>2665</v>
      </c>
      <c r="AB204" s="252">
        <f t="shared" si="389"/>
        <v>801</v>
      </c>
      <c r="AC204" s="252">
        <f t="shared" si="389"/>
        <v>0</v>
      </c>
      <c r="AD204" s="252">
        <f t="shared" si="389"/>
        <v>1440</v>
      </c>
      <c r="AE204" s="252">
        <f t="shared" si="389"/>
        <v>275</v>
      </c>
      <c r="AF204" s="252">
        <f t="shared" si="389"/>
        <v>0</v>
      </c>
      <c r="AG204" s="45">
        <f>+SUM(M204:AF204)</f>
        <v>19183</v>
      </c>
      <c r="AH204" s="45">
        <f t="shared" si="378"/>
        <v>13418</v>
      </c>
      <c r="AI204" s="45">
        <f t="shared" si="378"/>
        <v>5451</v>
      </c>
      <c r="AJ204" s="252">
        <f>SUM(AJ202:AJ203)</f>
        <v>104</v>
      </c>
      <c r="AK204" s="252">
        <f>SUM(AK202:AK203)</f>
        <v>0</v>
      </c>
      <c r="AL204" s="252">
        <f>SUM(AL202:AL203)</f>
        <v>0</v>
      </c>
      <c r="AM204" s="45">
        <f>+SUM(AJ204:AL204)</f>
        <v>104</v>
      </c>
      <c r="AN204" s="211">
        <f>+AM204+AG204+L204</f>
        <v>33716</v>
      </c>
      <c r="AQ204" s="45">
        <f>K204/AQ$5</f>
        <v>75.5</v>
      </c>
      <c r="AR204" s="45">
        <f>AG204/AR$5</f>
        <v>959.15</v>
      </c>
      <c r="AS204" s="45">
        <f>AH204/AS$5</f>
        <v>2683.6</v>
      </c>
      <c r="AT204" s="45">
        <f>AI204/AT$5</f>
        <v>363.4</v>
      </c>
      <c r="AU204" s="45">
        <f>AM204/AU$5</f>
        <v>34.666666666666664</v>
      </c>
      <c r="AV204" s="211">
        <f>AN204/AV$5</f>
        <v>1087.6129032258063</v>
      </c>
      <c r="AW204" s="122"/>
      <c r="AX204" s="45">
        <f>MEDIAN($D204:$K204)</f>
        <v>771.5</v>
      </c>
      <c r="AY204" s="45">
        <f>MEDIAN($M204:$AF204)</f>
        <v>171</v>
      </c>
      <c r="AZ204" s="45">
        <f t="shared" si="382"/>
        <v>1440</v>
      </c>
      <c r="BA204" s="45">
        <f t="shared" si="383"/>
        <v>67</v>
      </c>
      <c r="BB204" s="45">
        <f t="shared" si="384"/>
        <v>0</v>
      </c>
      <c r="BC204" s="211">
        <f t="shared" si="385"/>
        <v>343</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0">D200-D204</f>
        <v>37210</v>
      </c>
      <c r="E206" s="256">
        <f t="shared" si="390"/>
        <v>-2416</v>
      </c>
      <c r="F206" s="256">
        <f t="shared" si="390"/>
        <v>8158</v>
      </c>
      <c r="G206" s="256">
        <f t="shared" si="390"/>
        <v>-750</v>
      </c>
      <c r="H206" s="256">
        <f t="shared" si="390"/>
        <v>-2143</v>
      </c>
      <c r="I206" s="256">
        <f t="shared" si="390"/>
        <v>-443</v>
      </c>
      <c r="J206" s="256">
        <f t="shared" si="390"/>
        <v>-80</v>
      </c>
      <c r="K206" s="256">
        <f t="shared" si="390"/>
        <v>-289</v>
      </c>
      <c r="L206" s="42">
        <f>+SUM(D206:K206)</f>
        <v>39247</v>
      </c>
      <c r="M206" s="256">
        <f t="shared" ref="M206:V206" si="391">M200-M204</f>
        <v>-39</v>
      </c>
      <c r="N206" s="256">
        <f t="shared" si="391"/>
        <v>-400</v>
      </c>
      <c r="O206" s="256">
        <f t="shared" si="391"/>
        <v>2759</v>
      </c>
      <c r="P206" s="256">
        <f t="shared" si="391"/>
        <v>-604</v>
      </c>
      <c r="Q206" s="256">
        <f t="shared" si="391"/>
        <v>0</v>
      </c>
      <c r="R206" s="256">
        <f t="shared" si="391"/>
        <v>0</v>
      </c>
      <c r="S206" s="256">
        <f t="shared" si="391"/>
        <v>-488</v>
      </c>
      <c r="T206" s="256">
        <f t="shared" si="391"/>
        <v>-1976</v>
      </c>
      <c r="U206" s="256">
        <f t="shared" si="391"/>
        <v>229</v>
      </c>
      <c r="V206" s="256">
        <f t="shared" si="391"/>
        <v>0</v>
      </c>
      <c r="W206" s="256">
        <f t="shared" ref="W206:X206" si="392">W200-W204</f>
        <v>-26</v>
      </c>
      <c r="X206" s="256">
        <f t="shared" si="392"/>
        <v>0</v>
      </c>
      <c r="Y206" s="256">
        <f t="shared" ref="Y206:AF206" si="393">Y200-Y204</f>
        <v>0</v>
      </c>
      <c r="Z206" s="256">
        <f t="shared" si="393"/>
        <v>1955</v>
      </c>
      <c r="AA206" s="256">
        <f t="shared" si="393"/>
        <v>-2665</v>
      </c>
      <c r="AB206" s="256">
        <f t="shared" si="393"/>
        <v>-801</v>
      </c>
      <c r="AC206" s="256">
        <f t="shared" si="393"/>
        <v>0</v>
      </c>
      <c r="AD206" s="256">
        <f t="shared" si="393"/>
        <v>-1440</v>
      </c>
      <c r="AE206" s="256">
        <f t="shared" si="393"/>
        <v>1475</v>
      </c>
      <c r="AF206" s="256">
        <f t="shared" si="393"/>
        <v>0</v>
      </c>
      <c r="AG206" s="42">
        <f>+SUM(M206:AF206)</f>
        <v>-2021</v>
      </c>
      <c r="AH206" s="42">
        <f>AC206+AD206+Z206+T206+O206</f>
        <v>1298</v>
      </c>
      <c r="AI206" s="42">
        <f>AD206+AE206+AA206+U206+P206</f>
        <v>-3005</v>
      </c>
      <c r="AJ206" s="256">
        <f>AJ200-AJ204</f>
        <v>-104</v>
      </c>
      <c r="AK206" s="256">
        <f>AK200-AK204</f>
        <v>500</v>
      </c>
      <c r="AL206" s="256">
        <f>AL200-AL204</f>
        <v>5408</v>
      </c>
      <c r="AM206" s="42">
        <f>+SUM(AJ206:AL206)</f>
        <v>5804</v>
      </c>
      <c r="AN206" s="230">
        <f>+AM206+AG206+L206</f>
        <v>43030</v>
      </c>
      <c r="AQ206" s="42">
        <f>K206/AQ$5</f>
        <v>-36.125</v>
      </c>
      <c r="AR206" s="42">
        <f>AG206/AR$5</f>
        <v>-101.05</v>
      </c>
      <c r="AS206" s="42">
        <f>AH206/AS$5</f>
        <v>259.60000000000002</v>
      </c>
      <c r="AT206" s="42">
        <f>AI206/AT$5</f>
        <v>-200.33333333333334</v>
      </c>
      <c r="AU206" s="42">
        <f>AM206/AU$5</f>
        <v>1934.6666666666667</v>
      </c>
      <c r="AV206" s="230">
        <f>AN206/AV$5</f>
        <v>1388.0645161290322</v>
      </c>
      <c r="AW206" s="122"/>
      <c r="AX206" s="42">
        <f>MEDIAN($D206:$K206)</f>
        <v>-366</v>
      </c>
      <c r="AY206" s="42">
        <f>MEDIAN($M206:$AF206)</f>
        <v>0</v>
      </c>
      <c r="AZ206" s="42">
        <f>MEDIAN($AC206,$AD206,$Z206,$T206,$O206,Q206,AF206)</f>
        <v>0</v>
      </c>
      <c r="BA206" s="42">
        <f>MEDIAN(M206,N206,P206,R206,S206,U206,V206,Y206,AA206,AB206,AE206,W206,X206)</f>
        <v>-26</v>
      </c>
      <c r="BB206" s="42">
        <f t="shared" ref="BB206" si="394">MEDIAN($AJ206:$AL206)</f>
        <v>500</v>
      </c>
      <c r="BC206" s="230">
        <f>MEDIAN(D206:K206,M206:AF206,AJ206:AL206)</f>
        <v>-26</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5">D178+D193+D206</f>
        <v>13</v>
      </c>
      <c r="E208" s="256">
        <f t="shared" si="395"/>
        <v>3822</v>
      </c>
      <c r="F208" s="256">
        <f t="shared" si="395"/>
        <v>5748</v>
      </c>
      <c r="G208" s="256">
        <f t="shared" si="395"/>
        <v>-5510</v>
      </c>
      <c r="H208" s="256">
        <f t="shared" si="395"/>
        <v>4712</v>
      </c>
      <c r="I208" s="256">
        <f t="shared" si="395"/>
        <v>15909</v>
      </c>
      <c r="J208" s="256">
        <f t="shared" si="395"/>
        <v>-6864</v>
      </c>
      <c r="K208" s="256">
        <f t="shared" si="395"/>
        <v>-545</v>
      </c>
      <c r="L208" s="42">
        <f>+SUM(D208:K208)</f>
        <v>17285</v>
      </c>
      <c r="M208" s="256">
        <f t="shared" ref="M208:V208" si="396">M178+M193+M206</f>
        <v>6898</v>
      </c>
      <c r="N208" s="256">
        <f t="shared" si="396"/>
        <v>-224</v>
      </c>
      <c r="O208" s="256">
        <f t="shared" si="396"/>
        <v>4387</v>
      </c>
      <c r="P208" s="256">
        <f t="shared" si="396"/>
        <v>-1360</v>
      </c>
      <c r="Q208" s="256">
        <f t="shared" si="396"/>
        <v>8706</v>
      </c>
      <c r="R208" s="256">
        <f t="shared" si="396"/>
        <v>-4603</v>
      </c>
      <c r="S208" s="256">
        <f t="shared" si="396"/>
        <v>2394</v>
      </c>
      <c r="T208" s="256">
        <f t="shared" si="396"/>
        <v>-169.19999999999573</v>
      </c>
      <c r="U208" s="256">
        <f t="shared" si="396"/>
        <v>2631</v>
      </c>
      <c r="V208" s="256">
        <f t="shared" si="396"/>
        <v>8319</v>
      </c>
      <c r="W208" s="256">
        <f t="shared" ref="W208:X208" si="397">W178+W193+W206</f>
        <v>9915</v>
      </c>
      <c r="X208" s="256">
        <f t="shared" si="397"/>
        <v>-61</v>
      </c>
      <c r="Y208" s="256">
        <f t="shared" ref="Y208:AF208" si="398">Y178+Y193+Y206</f>
        <v>9500</v>
      </c>
      <c r="Z208" s="256">
        <f t="shared" si="398"/>
        <v>-1154</v>
      </c>
      <c r="AA208" s="256">
        <f t="shared" si="398"/>
        <v>-2080</v>
      </c>
      <c r="AB208" s="256">
        <f t="shared" si="398"/>
        <v>1606</v>
      </c>
      <c r="AC208" s="256">
        <f t="shared" si="398"/>
        <v>740</v>
      </c>
      <c r="AD208" s="256">
        <f t="shared" si="398"/>
        <v>2331</v>
      </c>
      <c r="AE208" s="256">
        <f t="shared" si="398"/>
        <v>-622</v>
      </c>
      <c r="AF208" s="256">
        <f t="shared" si="398"/>
        <v>-2406.8440000000046</v>
      </c>
      <c r="AG208" s="42">
        <f>+SUM(M208:AF208)</f>
        <v>44746.955999999998</v>
      </c>
      <c r="AH208" s="42">
        <f>AC208+AD208+Z208+T208+O208</f>
        <v>6134.8000000000047</v>
      </c>
      <c r="AI208" s="42">
        <f>AD208+AE208+AA208+U208+P208</f>
        <v>900</v>
      </c>
      <c r="AJ208" s="256">
        <f>AJ178+AJ193+AJ206</f>
        <v>-22746</v>
      </c>
      <c r="AK208" s="256">
        <f>AK178+AK193+AK206</f>
        <v>-1554</v>
      </c>
      <c r="AL208" s="256">
        <f>AL178+AL193+AL206</f>
        <v>-1307</v>
      </c>
      <c r="AM208" s="42">
        <f>+SUM(AJ208:AL208)</f>
        <v>-25607</v>
      </c>
      <c r="AN208" s="230">
        <f>+AM208+AG208+L208</f>
        <v>36424.955999999998</v>
      </c>
      <c r="AQ208" s="42">
        <f>K208/AQ$5</f>
        <v>-68.125</v>
      </c>
      <c r="AR208" s="42">
        <f>AG208/AR$5</f>
        <v>2237.3478</v>
      </c>
      <c r="AS208" s="42">
        <f>AH208/AS$5</f>
        <v>1226.9600000000009</v>
      </c>
      <c r="AT208" s="42">
        <f>AI208/AT$5</f>
        <v>60</v>
      </c>
      <c r="AU208" s="42">
        <f>AM208/AU$5</f>
        <v>-8535.6666666666661</v>
      </c>
      <c r="AV208" s="230">
        <f>AN208/AV$5</f>
        <v>1174.9985806451612</v>
      </c>
      <c r="AW208" s="122"/>
      <c r="AX208" s="42">
        <f>MEDIAN($D208:$K208)</f>
        <v>1917.5</v>
      </c>
      <c r="AY208" s="42">
        <f>MEDIAN($M208:$AF208)</f>
        <v>1173</v>
      </c>
      <c r="AZ208" s="42">
        <f>MEDIAN($AC208,$AD208,$Z208,$T208,$O208,Q208,AF208)</f>
        <v>740</v>
      </c>
      <c r="BA208" s="42">
        <f>MEDIAN(M208,N208,P208,R208,S208,U208,V208,Y208,AA208,AB208,AE208,W208,X208)</f>
        <v>1606</v>
      </c>
      <c r="BB208" s="42">
        <f t="shared" ref="BB208" si="399">MEDIAN($AJ208:$AL208)</f>
        <v>-1554</v>
      </c>
      <c r="BC208" s="230">
        <f>MEDIAN(D208:K208,M208:AF208,AJ208:AL208)</f>
        <v>13</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2219</v>
      </c>
      <c r="E210" s="160">
        <v>15210</v>
      </c>
      <c r="F210" s="160">
        <v>45597</v>
      </c>
      <c r="G210" s="160">
        <v>72154</v>
      </c>
      <c r="H210" s="144">
        <v>9251</v>
      </c>
      <c r="I210" s="144">
        <v>26480</v>
      </c>
      <c r="J210" s="160">
        <v>27471</v>
      </c>
      <c r="K210" s="144">
        <v>41537</v>
      </c>
      <c r="L210" s="43">
        <f>+SUM(D210:K210)</f>
        <v>239919</v>
      </c>
      <c r="M210" s="160">
        <v>7394</v>
      </c>
      <c r="N210" s="160">
        <v>3999</v>
      </c>
      <c r="O210" s="160">
        <v>8231</v>
      </c>
      <c r="P210" s="160">
        <v>6182</v>
      </c>
      <c r="Q210" s="160">
        <v>15010</v>
      </c>
      <c r="R210" s="160">
        <v>13384</v>
      </c>
      <c r="S210" s="160">
        <v>3621</v>
      </c>
      <c r="T210" s="160">
        <v>336</v>
      </c>
      <c r="U210" s="160">
        <v>11205</v>
      </c>
      <c r="V210" s="144">
        <v>2751</v>
      </c>
      <c r="W210" s="144">
        <v>6752</v>
      </c>
      <c r="X210" s="144">
        <v>105</v>
      </c>
      <c r="Y210" s="160">
        <v>5675</v>
      </c>
      <c r="Z210" s="160">
        <v>1810</v>
      </c>
      <c r="AA210" s="250">
        <v>33459</v>
      </c>
      <c r="AB210" s="160">
        <v>-418</v>
      </c>
      <c r="AC210" s="160">
        <v>14874</v>
      </c>
      <c r="AD210" s="160">
        <v>1923</v>
      </c>
      <c r="AE210" s="160">
        <v>-412</v>
      </c>
      <c r="AF210" s="160">
        <v>13101.156999999999</v>
      </c>
      <c r="AG210" s="43">
        <f>+SUM(M210:AF210)</f>
        <v>148982.15700000001</v>
      </c>
      <c r="AH210" s="43">
        <f>AC210+AD210+Z210+T210+O210</f>
        <v>27174</v>
      </c>
      <c r="AI210" s="43">
        <f>AD210+AE210+AA210+U210+P210</f>
        <v>52357</v>
      </c>
      <c r="AJ210" s="144">
        <v>37377</v>
      </c>
      <c r="AK210" s="144">
        <v>12565</v>
      </c>
      <c r="AL210" s="160">
        <v>12277</v>
      </c>
      <c r="AM210" s="43">
        <f>+SUM(AJ210:AL210)</f>
        <v>62219</v>
      </c>
      <c r="AN210" s="44">
        <f>+AM210+AG210+L210</f>
        <v>451120.15700000001</v>
      </c>
      <c r="AQ210" s="43">
        <f t="shared" ref="AQ210" si="400">K210/AQ$5</f>
        <v>5192.125</v>
      </c>
      <c r="AR210" s="43">
        <f t="shared" ref="AR210:AT210" si="401">AG210/AR$5</f>
        <v>7449.1078500000003</v>
      </c>
      <c r="AS210" s="43">
        <f t="shared" si="401"/>
        <v>5434.8</v>
      </c>
      <c r="AT210" s="43">
        <f t="shared" si="401"/>
        <v>3490.4666666666667</v>
      </c>
      <c r="AU210" s="43">
        <f t="shared" ref="AU210:AV210" si="402">AM210/AU$5</f>
        <v>20739.666666666668</v>
      </c>
      <c r="AV210" s="44">
        <f t="shared" si="402"/>
        <v>14552.263129032259</v>
      </c>
      <c r="AW210" s="122"/>
      <c r="AX210" s="43">
        <f>MEDIAN($D210:$K210)</f>
        <v>26975.5</v>
      </c>
      <c r="AY210" s="43">
        <f>MEDIAN($M210:$AF210)</f>
        <v>5928.5</v>
      </c>
      <c r="AZ210" s="43">
        <f>MEDIAN($AC210,$AD210,$Z210,$T210,$O210,Q210,AF210)</f>
        <v>8231</v>
      </c>
      <c r="BA210" s="43">
        <f>MEDIAN(M210,N210,P210,R210,S210,U210,V210,Y210,AA210,AB210,AE210,W210,X210)</f>
        <v>5675</v>
      </c>
      <c r="BB210" s="43">
        <f t="shared" ref="BB210" si="403">MEDIAN($AJ210:$AL210)</f>
        <v>12565</v>
      </c>
      <c r="BC210" s="44">
        <f>MEDIAN(D210:K210,M210:AF210,AJ210:AL210)</f>
        <v>9251</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4">D208+D210</f>
        <v>2232</v>
      </c>
      <c r="E212" s="280">
        <f t="shared" si="404"/>
        <v>19032</v>
      </c>
      <c r="F212" s="280">
        <f t="shared" si="404"/>
        <v>51345</v>
      </c>
      <c r="G212" s="280">
        <f t="shared" si="404"/>
        <v>66644</v>
      </c>
      <c r="H212" s="280">
        <f t="shared" si="404"/>
        <v>13963</v>
      </c>
      <c r="I212" s="280">
        <f t="shared" si="404"/>
        <v>42389</v>
      </c>
      <c r="J212" s="280">
        <f t="shared" si="404"/>
        <v>20607</v>
      </c>
      <c r="K212" s="280">
        <f t="shared" si="404"/>
        <v>40992</v>
      </c>
      <c r="L212" s="42">
        <f t="shared" si="404"/>
        <v>257204</v>
      </c>
      <c r="M212" s="280">
        <f t="shared" si="404"/>
        <v>14292</v>
      </c>
      <c r="N212" s="280">
        <f t="shared" si="404"/>
        <v>3775</v>
      </c>
      <c r="O212" s="280">
        <f t="shared" si="404"/>
        <v>12618</v>
      </c>
      <c r="P212" s="280">
        <f t="shared" si="404"/>
        <v>4822</v>
      </c>
      <c r="Q212" s="280">
        <f t="shared" si="404"/>
        <v>23716</v>
      </c>
      <c r="R212" s="280">
        <f t="shared" si="404"/>
        <v>8781</v>
      </c>
      <c r="S212" s="280">
        <f t="shared" si="404"/>
        <v>6015</v>
      </c>
      <c r="T212" s="280">
        <f t="shared" si="404"/>
        <v>166.80000000000427</v>
      </c>
      <c r="U212" s="280">
        <f t="shared" si="404"/>
        <v>13836</v>
      </c>
      <c r="V212" s="280">
        <f t="shared" si="404"/>
        <v>11070</v>
      </c>
      <c r="W212" s="280">
        <f t="shared" ref="W212:X212" si="405">W208+W210</f>
        <v>16667</v>
      </c>
      <c r="X212" s="280">
        <f t="shared" si="405"/>
        <v>44</v>
      </c>
      <c r="Y212" s="280">
        <f t="shared" ref="Y212:AN212" si="406">Y208+Y210</f>
        <v>15175</v>
      </c>
      <c r="Z212" s="280">
        <f t="shared" si="406"/>
        <v>656</v>
      </c>
      <c r="AA212" s="280">
        <f t="shared" si="406"/>
        <v>31379</v>
      </c>
      <c r="AB212" s="280">
        <f t="shared" si="406"/>
        <v>1188</v>
      </c>
      <c r="AC212" s="280">
        <f t="shared" si="406"/>
        <v>15614</v>
      </c>
      <c r="AD212" s="280">
        <f t="shared" si="406"/>
        <v>4254</v>
      </c>
      <c r="AE212" s="280">
        <f t="shared" si="406"/>
        <v>-1034</v>
      </c>
      <c r="AF212" s="280">
        <f t="shared" si="406"/>
        <v>10694.312999999995</v>
      </c>
      <c r="AG212" s="42">
        <f t="shared" si="406"/>
        <v>193729.11300000001</v>
      </c>
      <c r="AH212" s="42">
        <f t="shared" si="406"/>
        <v>33308.800000000003</v>
      </c>
      <c r="AI212" s="42">
        <f t="shared" si="406"/>
        <v>53257</v>
      </c>
      <c r="AJ212" s="284">
        <f t="shared" si="406"/>
        <v>14631</v>
      </c>
      <c r="AK212" s="280">
        <f t="shared" si="406"/>
        <v>11011</v>
      </c>
      <c r="AL212" s="285">
        <f t="shared" si="406"/>
        <v>10970</v>
      </c>
      <c r="AM212" s="42">
        <f t="shared" si="406"/>
        <v>36612</v>
      </c>
      <c r="AN212" s="230">
        <f t="shared" si="406"/>
        <v>487545.11300000001</v>
      </c>
      <c r="AQ212" s="42">
        <f>K212/AQ$5</f>
        <v>5124</v>
      </c>
      <c r="AR212" s="42">
        <f>AG212/AR$5</f>
        <v>9686.4556499999999</v>
      </c>
      <c r="AS212" s="42">
        <f>AH212/AS$5</f>
        <v>6661.76</v>
      </c>
      <c r="AT212" s="42">
        <f>AI212/AT$5</f>
        <v>3550.4666666666667</v>
      </c>
      <c r="AU212" s="42">
        <f>AM212/AU$5</f>
        <v>12204</v>
      </c>
      <c r="AV212" s="230">
        <f>AN212/AV$5</f>
        <v>15727.261709677419</v>
      </c>
      <c r="AW212" s="122"/>
      <c r="AX212" s="42">
        <f>MEDIAN($D212:$K212)</f>
        <v>30799.5</v>
      </c>
      <c r="AY212" s="42">
        <f>MEDIAN($M212:$AF212)</f>
        <v>9737.6564999999973</v>
      </c>
      <c r="AZ212" s="42">
        <f>MEDIAN($AC212,$AD212,$Z212,$T212,$O212,Q212,AF212)</f>
        <v>10694.312999999995</v>
      </c>
      <c r="BA212" s="42">
        <f>MEDIAN(M212,N212,P212,R212,S212,U212,V212,Y212,AA212,AB212,AE212,W212,X212)</f>
        <v>8781</v>
      </c>
      <c r="BB212" s="42">
        <f t="shared" ref="BB212" si="407">MEDIAN($AJ212:$AL212)</f>
        <v>11011</v>
      </c>
      <c r="BC212" s="230">
        <f>MEDIAN(D212:K212,M212:AF212,AJ212:AL212)</f>
        <v>12618</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3728</v>
      </c>
      <c r="I215" s="144">
        <v>0</v>
      </c>
      <c r="J215" s="160">
        <v>0</v>
      </c>
      <c r="K215" s="144">
        <v>0</v>
      </c>
      <c r="L215" s="43">
        <f>+SUM(D215:K215)</f>
        <v>3728</v>
      </c>
      <c r="M215" s="160">
        <v>0</v>
      </c>
      <c r="N215" s="160">
        <v>0</v>
      </c>
      <c r="O215" s="160">
        <v>0</v>
      </c>
      <c r="P215" s="160">
        <v>0</v>
      </c>
      <c r="Q215" s="160">
        <v>0</v>
      </c>
      <c r="R215" s="160">
        <v>0</v>
      </c>
      <c r="S215" s="160">
        <v>0</v>
      </c>
      <c r="T215" s="160">
        <v>24</v>
      </c>
      <c r="U215" s="160">
        <v>0</v>
      </c>
      <c r="V215" s="144">
        <v>0</v>
      </c>
      <c r="W215" s="144">
        <v>0</v>
      </c>
      <c r="X215" s="144">
        <v>0</v>
      </c>
      <c r="Y215" s="160">
        <v>0</v>
      </c>
      <c r="Z215" s="160">
        <v>0</v>
      </c>
      <c r="AA215" s="250">
        <v>0</v>
      </c>
      <c r="AB215" s="160">
        <v>874</v>
      </c>
      <c r="AC215" s="160">
        <v>0</v>
      </c>
      <c r="AD215" s="160">
        <v>0</v>
      </c>
      <c r="AE215" s="160">
        <v>0</v>
      </c>
      <c r="AF215" s="160">
        <v>0</v>
      </c>
      <c r="AG215" s="43">
        <f>+SUM(M215:AF215)</f>
        <v>898</v>
      </c>
      <c r="AH215" s="43">
        <f>AC215+AD215+Z215+T215+O215</f>
        <v>24</v>
      </c>
      <c r="AI215" s="43">
        <f>AD215+AE215+AA215+U215+P215</f>
        <v>0</v>
      </c>
      <c r="AJ215" s="160"/>
      <c r="AK215" s="144"/>
      <c r="AL215" s="160"/>
      <c r="AM215" s="43">
        <f>+SUM(AJ215:AL215)</f>
        <v>0</v>
      </c>
      <c r="AN215" s="44">
        <f>+AM215+AG215+L215</f>
        <v>4626</v>
      </c>
      <c r="AQ215" s="43">
        <f t="shared" ref="AQ215" si="408">K215/AQ$5</f>
        <v>0</v>
      </c>
      <c r="AR215" s="43">
        <f t="shared" ref="AR215:AT215" si="409">AG215/AR$5</f>
        <v>44.9</v>
      </c>
      <c r="AS215" s="43">
        <f t="shared" si="409"/>
        <v>4.8</v>
      </c>
      <c r="AT215" s="43">
        <f t="shared" si="409"/>
        <v>0</v>
      </c>
      <c r="AU215" s="43">
        <f t="shared" ref="AU215:AV215" si="410">AM215/AU$5</f>
        <v>0</v>
      </c>
      <c r="AV215" s="44">
        <f t="shared" si="410"/>
        <v>149.2258064516129</v>
      </c>
      <c r="AW215" s="122"/>
      <c r="AX215" s="43">
        <f>MEDIAN($D215:$K215)</f>
        <v>0</v>
      </c>
      <c r="AY215" s="43">
        <f>MEDIAN($M215:$AF215)</f>
        <v>0</v>
      </c>
      <c r="AZ215" s="43">
        <f>MEDIAN($AC215,$AD215,$Z215,$T215,$O215,Q215,AF215)</f>
        <v>0</v>
      </c>
      <c r="BA215" s="43">
        <f>MEDIAN(M215,N215,P215,R215,S215,U215,V215,Y215,AA215,AB215,AE215,W215,X215)</f>
        <v>0</v>
      </c>
      <c r="BB215" s="43" t="e">
        <f t="shared" ref="BB215" si="411">MEDIAN($AJ215:$AL215)</f>
        <v>#NUM!</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2">D215+D212</f>
        <v>2232</v>
      </c>
      <c r="E217" s="280">
        <f t="shared" si="412"/>
        <v>19032</v>
      </c>
      <c r="F217" s="280">
        <f t="shared" si="412"/>
        <v>51345</v>
      </c>
      <c r="G217" s="280">
        <f t="shared" si="412"/>
        <v>66644</v>
      </c>
      <c r="H217" s="280">
        <f t="shared" si="412"/>
        <v>17691</v>
      </c>
      <c r="I217" s="280">
        <f t="shared" si="412"/>
        <v>42389</v>
      </c>
      <c r="J217" s="280">
        <f t="shared" si="412"/>
        <v>20607</v>
      </c>
      <c r="K217" s="280">
        <f t="shared" si="412"/>
        <v>40992</v>
      </c>
      <c r="L217" s="42">
        <f>+SUM(D217:K217)</f>
        <v>260932</v>
      </c>
      <c r="M217" s="280">
        <f t="shared" ref="M217:V217" si="413">M215+M212</f>
        <v>14292</v>
      </c>
      <c r="N217" s="280">
        <f t="shared" si="413"/>
        <v>3775</v>
      </c>
      <c r="O217" s="280">
        <f t="shared" si="413"/>
        <v>12618</v>
      </c>
      <c r="P217" s="280">
        <f t="shared" si="413"/>
        <v>4822</v>
      </c>
      <c r="Q217" s="280">
        <f t="shared" si="413"/>
        <v>23716</v>
      </c>
      <c r="R217" s="280">
        <f t="shared" si="413"/>
        <v>8781</v>
      </c>
      <c r="S217" s="280">
        <f t="shared" si="413"/>
        <v>6015</v>
      </c>
      <c r="T217" s="280">
        <f t="shared" si="413"/>
        <v>190.80000000000427</v>
      </c>
      <c r="U217" s="280">
        <f t="shared" si="413"/>
        <v>13836</v>
      </c>
      <c r="V217" s="280">
        <f t="shared" si="413"/>
        <v>11070</v>
      </c>
      <c r="W217" s="280">
        <f t="shared" ref="W217:X217" si="414">W215+W212</f>
        <v>16667</v>
      </c>
      <c r="X217" s="280">
        <f t="shared" si="414"/>
        <v>44</v>
      </c>
      <c r="Y217" s="280">
        <f t="shared" ref="Y217:AF217" si="415">Y215+Y212</f>
        <v>15175</v>
      </c>
      <c r="Z217" s="280">
        <f t="shared" si="415"/>
        <v>656</v>
      </c>
      <c r="AA217" s="280">
        <f t="shared" si="415"/>
        <v>31379</v>
      </c>
      <c r="AB217" s="280">
        <f t="shared" si="415"/>
        <v>2062</v>
      </c>
      <c r="AC217" s="280">
        <f t="shared" si="415"/>
        <v>15614</v>
      </c>
      <c r="AD217" s="280">
        <f t="shared" si="415"/>
        <v>4254</v>
      </c>
      <c r="AE217" s="280">
        <f t="shared" si="415"/>
        <v>-1034</v>
      </c>
      <c r="AF217" s="280">
        <f t="shared" si="415"/>
        <v>10694.312999999995</v>
      </c>
      <c r="AG217" s="42">
        <f>+SUM(M217:AF217)</f>
        <v>194627.11299999998</v>
      </c>
      <c r="AH217" s="42">
        <f>AC217+AD217+Z217+T217+O217</f>
        <v>33332.800000000003</v>
      </c>
      <c r="AI217" s="42">
        <f>AD217+AE217+AA217+U217+P217</f>
        <v>53257</v>
      </c>
      <c r="AJ217" s="280">
        <f>AJ215+AJ212</f>
        <v>14631</v>
      </c>
      <c r="AK217" s="280">
        <f>AK215+AK212</f>
        <v>11011</v>
      </c>
      <c r="AL217" s="280">
        <f>AL215+AL212</f>
        <v>10970</v>
      </c>
      <c r="AM217" s="42">
        <f>+SUM(AJ217:AL217)</f>
        <v>36612</v>
      </c>
      <c r="AN217" s="230">
        <f>+AM217+AG217+L217</f>
        <v>492171.11300000001</v>
      </c>
      <c r="AQ217" s="42">
        <f>K217/AQ$5</f>
        <v>5124</v>
      </c>
      <c r="AR217" s="42">
        <f>AG217/AR$5</f>
        <v>9731.3556499999995</v>
      </c>
      <c r="AS217" s="42">
        <f>AH217/AS$5</f>
        <v>6666.56</v>
      </c>
      <c r="AT217" s="42">
        <f>AI217/AT$5</f>
        <v>3550.4666666666667</v>
      </c>
      <c r="AU217" s="42">
        <f>AM217/AU$5</f>
        <v>12204</v>
      </c>
      <c r="AV217" s="230">
        <f>AN217/AV$5</f>
        <v>15876.487516129033</v>
      </c>
      <c r="AW217" s="122"/>
      <c r="AX217" s="42">
        <f>MEDIAN($D217:$K217)</f>
        <v>30799.5</v>
      </c>
      <c r="AY217" s="42">
        <f>MEDIAN($M217:$AF217)</f>
        <v>9737.6564999999973</v>
      </c>
      <c r="AZ217" s="42">
        <f>MEDIAN($AC217,$AD217,$Z217,$T217,$O217,Q217,AF217)</f>
        <v>10694.312999999995</v>
      </c>
      <c r="BA217" s="42">
        <f>MEDIAN(M217,N217,P217,R217,S217,U217,V217,Y217,AA217,AB217,AE217,W217,X217)</f>
        <v>8781</v>
      </c>
      <c r="BB217" s="42">
        <f t="shared" ref="BB217" si="416">MEDIAN($AJ217:$AL217)</f>
        <v>11011</v>
      </c>
      <c r="BC217" s="230">
        <f>MEDIAN(D217:K217,M217:AF217,AJ217:AL217)</f>
        <v>12618</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2004</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44">
        <v>7104</v>
      </c>
      <c r="E225" s="160">
        <v>5394</v>
      </c>
      <c r="F225" s="160">
        <v>14762</v>
      </c>
      <c r="G225" s="160">
        <v>111327.52566499996</v>
      </c>
      <c r="H225" s="144">
        <v>6095</v>
      </c>
      <c r="I225" s="144">
        <v>29038</v>
      </c>
      <c r="J225" s="160">
        <v>1340</v>
      </c>
      <c r="K225" s="144">
        <v>11306</v>
      </c>
      <c r="L225" s="43">
        <f>+SUM(D225:K225)</f>
        <v>186366.52566499996</v>
      </c>
      <c r="M225" s="160">
        <v>5099</v>
      </c>
      <c r="N225" s="160">
        <v>1285</v>
      </c>
      <c r="O225" s="160">
        <v>1532</v>
      </c>
      <c r="P225" s="160">
        <v>3310</v>
      </c>
      <c r="Q225" s="160">
        <v>3376</v>
      </c>
      <c r="R225" s="160">
        <v>-253</v>
      </c>
      <c r="S225" s="160">
        <v>1031.1759999999995</v>
      </c>
      <c r="T225" s="160">
        <v>1006.2999999999942</v>
      </c>
      <c r="U225" s="160">
        <v>3278</v>
      </c>
      <c r="V225" s="144">
        <v>4164</v>
      </c>
      <c r="W225" s="144">
        <v>-3379</v>
      </c>
      <c r="X225" s="144">
        <v>873</v>
      </c>
      <c r="Y225" s="160">
        <v>4082</v>
      </c>
      <c r="Z225" s="160">
        <v>-1563</v>
      </c>
      <c r="AA225" s="250">
        <v>1548</v>
      </c>
      <c r="AB225" s="160">
        <v>769</v>
      </c>
      <c r="AC225" s="160">
        <v>1710</v>
      </c>
      <c r="AD225" s="160">
        <v>1387</v>
      </c>
      <c r="AE225" s="160">
        <v>-2670</v>
      </c>
      <c r="AF225" s="160">
        <v>6548</v>
      </c>
      <c r="AG225" s="43">
        <f>+SUM(M225:AF225)</f>
        <v>33133.475999999995</v>
      </c>
      <c r="AH225" s="43">
        <f>AC225+AD225+Z225+T225+O225</f>
        <v>4072.2999999999943</v>
      </c>
      <c r="AI225" s="43">
        <f>AD225+AE225+AA225+U225+P225</f>
        <v>6853</v>
      </c>
      <c r="AJ225" s="144">
        <v>-1010</v>
      </c>
      <c r="AK225" s="144">
        <v>-1729</v>
      </c>
      <c r="AL225" s="160">
        <v>286</v>
      </c>
      <c r="AM225" s="43">
        <f>+SUM(AJ225:AL225)</f>
        <v>-2453</v>
      </c>
      <c r="AN225" s="44">
        <f>+AM225+AG225+L225</f>
        <v>217047.00166499996</v>
      </c>
      <c r="AQ225" s="43">
        <f t="shared" ref="AQ225" si="417">K225/AQ$5</f>
        <v>1413.25</v>
      </c>
      <c r="AR225" s="43">
        <f t="shared" ref="AR225:AT225" si="418">AG225/AR$5</f>
        <v>1656.6737999999998</v>
      </c>
      <c r="AS225" s="43">
        <f t="shared" si="418"/>
        <v>814.4599999999989</v>
      </c>
      <c r="AT225" s="43">
        <f t="shared" si="418"/>
        <v>456.86666666666667</v>
      </c>
      <c r="AU225" s="43">
        <f t="shared" ref="AU225:AV225" si="419">AM225/AU$5</f>
        <v>-817.66666666666663</v>
      </c>
      <c r="AV225" s="44">
        <f t="shared" si="419"/>
        <v>7001.5161827419342</v>
      </c>
      <c r="AW225" s="122"/>
      <c r="AX225" s="43">
        <f>MEDIAN($D225:$K225)</f>
        <v>9205</v>
      </c>
      <c r="AY225" s="43">
        <f>MEDIAN($M225:$AF225)</f>
        <v>1459.5</v>
      </c>
      <c r="AZ225" s="43">
        <f>MEDIAN($AC225,$AD225,$Z225,$T225,$O225,Q225,AF225)</f>
        <v>1532</v>
      </c>
      <c r="BA225" s="43">
        <f>MEDIAN(M225,N225,P225,R225,S225,U225,V225,Y225,AA225,AB225,AE225,W225,X225)</f>
        <v>1285</v>
      </c>
      <c r="BB225" s="43">
        <f t="shared" ref="BB225" si="420">MEDIAN($AJ225:$AL225)</f>
        <v>-1010</v>
      </c>
      <c r="BC225" s="44">
        <f>MEDIAN(D225:K225,M225:AF225,AJ225:AL225)</f>
        <v>1548</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44"/>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44"/>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16959</v>
      </c>
      <c r="E228" s="160">
        <v>7087</v>
      </c>
      <c r="F228" s="160">
        <v>26276</v>
      </c>
      <c r="G228" s="160">
        <v>57182</v>
      </c>
      <c r="H228" s="144">
        <v>18311</v>
      </c>
      <c r="I228" s="144">
        <v>32638</v>
      </c>
      <c r="J228" s="160">
        <v>15276</v>
      </c>
      <c r="K228" s="144">
        <v>17959</v>
      </c>
      <c r="L228" s="43">
        <f>+SUM(D228:K228)</f>
        <v>191688</v>
      </c>
      <c r="M228" s="160">
        <v>803</v>
      </c>
      <c r="N228" s="160">
        <v>2699</v>
      </c>
      <c r="O228" s="160">
        <v>3805</v>
      </c>
      <c r="P228" s="160">
        <v>2463</v>
      </c>
      <c r="Q228" s="160">
        <v>7518</v>
      </c>
      <c r="R228" s="160">
        <v>2215</v>
      </c>
      <c r="S228" s="160">
        <v>1380</v>
      </c>
      <c r="T228" s="160">
        <v>4835</v>
      </c>
      <c r="U228" s="160">
        <v>2437</v>
      </c>
      <c r="V228" s="144">
        <v>835</v>
      </c>
      <c r="W228" s="144">
        <v>1379</v>
      </c>
      <c r="X228" s="144">
        <v>265</v>
      </c>
      <c r="Y228" s="160">
        <v>4243</v>
      </c>
      <c r="Z228" s="160">
        <v>8295</v>
      </c>
      <c r="AA228" s="250">
        <v>5155</v>
      </c>
      <c r="AB228" s="160">
        <v>2648</v>
      </c>
      <c r="AC228" s="160">
        <v>6081</v>
      </c>
      <c r="AD228" s="160">
        <v>3410</v>
      </c>
      <c r="AE228" s="160">
        <v>2013</v>
      </c>
      <c r="AF228" s="160">
        <v>2405</v>
      </c>
      <c r="AG228" s="43">
        <f>+SUM(M228:AF228)</f>
        <v>64884</v>
      </c>
      <c r="AH228" s="43">
        <f t="shared" ref="AH228:AI231" si="421">AC228+AD228+Z228+T228+O228</f>
        <v>26426</v>
      </c>
      <c r="AI228" s="43">
        <f t="shared" si="421"/>
        <v>15478</v>
      </c>
      <c r="AJ228" s="144">
        <v>9512</v>
      </c>
      <c r="AK228" s="144">
        <v>985</v>
      </c>
      <c r="AL228" s="160">
        <v>995</v>
      </c>
      <c r="AM228" s="43">
        <f>+SUM(AJ228:AL228)</f>
        <v>11492</v>
      </c>
      <c r="AN228" s="44">
        <f>+AM228+AG228+L228</f>
        <v>268064</v>
      </c>
      <c r="AQ228" s="43">
        <f t="shared" ref="AQ228:AQ231" si="422">K228/AQ$5</f>
        <v>2244.875</v>
      </c>
      <c r="AR228" s="43">
        <f t="shared" ref="AR228:AT231" si="423">AG228/AR$5</f>
        <v>3244.2</v>
      </c>
      <c r="AS228" s="43">
        <f t="shared" si="423"/>
        <v>5285.2</v>
      </c>
      <c r="AT228" s="43">
        <f t="shared" si="423"/>
        <v>1031.8666666666666</v>
      </c>
      <c r="AU228" s="43">
        <f t="shared" ref="AU228:AV231" si="424">AM228/AU$5</f>
        <v>3830.6666666666665</v>
      </c>
      <c r="AV228" s="44">
        <f t="shared" si="424"/>
        <v>8647.2258064516136</v>
      </c>
      <c r="AW228" s="122"/>
      <c r="AX228" s="43">
        <f>MEDIAN($D228:$K228)</f>
        <v>18135</v>
      </c>
      <c r="AY228" s="43">
        <f>MEDIAN($M228:$AF228)</f>
        <v>2555.5</v>
      </c>
      <c r="AZ228" s="43">
        <f t="shared" ref="AZ228:AZ232" si="425">MEDIAN($AC228,$AD228,$Z228,$T228,$O228,Q228,AF228)</f>
        <v>4835</v>
      </c>
      <c r="BA228" s="43">
        <f t="shared" ref="BA228:BA232" si="426">MEDIAN(M228,N228,P228,R228,S228,U228,V228,Y228,AA228,AB228,AE228,W228,X228)</f>
        <v>2215</v>
      </c>
      <c r="BB228" s="43">
        <f t="shared" ref="BB228:BB232" si="427">MEDIAN($AJ228:$AL228)</f>
        <v>995</v>
      </c>
      <c r="BC228" s="44">
        <f t="shared" ref="BC228:BC232" si="428">MEDIAN(D228:K228,M228:AF228,AJ228:AL228)</f>
        <v>3805</v>
      </c>
    </row>
    <row r="229" spans="1:55" s="204" customFormat="1">
      <c r="A229" s="199"/>
      <c r="B229" s="200" t="s">
        <v>142</v>
      </c>
      <c r="C229" s="201"/>
      <c r="D229" s="144">
        <v>0</v>
      </c>
      <c r="E229" s="160">
        <v>-145</v>
      </c>
      <c r="F229" s="160">
        <v>-3718</v>
      </c>
      <c r="G229" s="160">
        <v>494</v>
      </c>
      <c r="H229" s="144">
        <v>0</v>
      </c>
      <c r="I229" s="144">
        <v>339</v>
      </c>
      <c r="J229" s="160">
        <v>44</v>
      </c>
      <c r="K229" s="144">
        <v>-112</v>
      </c>
      <c r="L229" s="43">
        <f>+SUM(D229:K229)</f>
        <v>-3098</v>
      </c>
      <c r="M229" s="160">
        <v>2</v>
      </c>
      <c r="N229" s="160">
        <v>14</v>
      </c>
      <c r="O229" s="160">
        <v>0</v>
      </c>
      <c r="P229" s="160">
        <v>0</v>
      </c>
      <c r="Q229" s="160">
        <v>68</v>
      </c>
      <c r="R229" s="160">
        <v>-55</v>
      </c>
      <c r="S229" s="160">
        <v>0</v>
      </c>
      <c r="T229" s="160">
        <v>-13</v>
      </c>
      <c r="U229" s="160">
        <v>3</v>
      </c>
      <c r="V229" s="144">
        <v>0</v>
      </c>
      <c r="W229" s="144">
        <v>0</v>
      </c>
      <c r="X229" s="144">
        <v>0</v>
      </c>
      <c r="Y229" s="160">
        <v>22</v>
      </c>
      <c r="Z229" s="160">
        <v>51</v>
      </c>
      <c r="AA229" s="250">
        <v>-53</v>
      </c>
      <c r="AB229" s="160">
        <v>-2</v>
      </c>
      <c r="AC229" s="160">
        <v>44</v>
      </c>
      <c r="AD229" s="160">
        <v>-42</v>
      </c>
      <c r="AE229" s="160">
        <v>85</v>
      </c>
      <c r="AF229" s="160">
        <v>13.662000000000001</v>
      </c>
      <c r="AG229" s="43">
        <f>+SUM(M229:AF229)</f>
        <v>137.66200000000001</v>
      </c>
      <c r="AH229" s="43">
        <f t="shared" si="421"/>
        <v>40</v>
      </c>
      <c r="AI229" s="43">
        <f t="shared" si="421"/>
        <v>-7</v>
      </c>
      <c r="AJ229" s="144">
        <v>0</v>
      </c>
      <c r="AK229" s="144">
        <v>78</v>
      </c>
      <c r="AL229" s="160">
        <v>-926</v>
      </c>
      <c r="AM229" s="43">
        <f>+SUM(AJ229:AL229)</f>
        <v>-848</v>
      </c>
      <c r="AN229" s="44">
        <f>+AM229+AG229+L229</f>
        <v>-3808.3379999999997</v>
      </c>
      <c r="AQ229" s="43">
        <f t="shared" si="422"/>
        <v>-14</v>
      </c>
      <c r="AR229" s="43">
        <f t="shared" si="423"/>
        <v>6.8831000000000007</v>
      </c>
      <c r="AS229" s="43">
        <f t="shared" si="423"/>
        <v>8</v>
      </c>
      <c r="AT229" s="43">
        <f t="shared" si="423"/>
        <v>-0.46666666666666667</v>
      </c>
      <c r="AU229" s="43">
        <f t="shared" si="424"/>
        <v>-282.66666666666669</v>
      </c>
      <c r="AV229" s="44">
        <f t="shared" si="424"/>
        <v>-122.8496129032258</v>
      </c>
      <c r="AW229" s="122"/>
      <c r="AX229" s="43">
        <f>MEDIAN($D229:$K229)</f>
        <v>0</v>
      </c>
      <c r="AY229" s="43">
        <f>MEDIAN($M229:$AF229)</f>
        <v>0</v>
      </c>
      <c r="AZ229" s="43">
        <f t="shared" si="425"/>
        <v>13.662000000000001</v>
      </c>
      <c r="BA229" s="43">
        <f t="shared" si="426"/>
        <v>0</v>
      </c>
      <c r="BB229" s="43">
        <f t="shared" si="427"/>
        <v>0</v>
      </c>
      <c r="BC229" s="44">
        <f t="shared" si="428"/>
        <v>0</v>
      </c>
    </row>
    <row r="230" spans="1:55" s="204" customFormat="1">
      <c r="A230" s="199"/>
      <c r="B230" s="200" t="s">
        <v>141</v>
      </c>
      <c r="C230" s="201"/>
      <c r="D230" s="144">
        <v>0</v>
      </c>
      <c r="E230" s="160">
        <v>0</v>
      </c>
      <c r="F230" s="160">
        <v>0</v>
      </c>
      <c r="G230" s="160">
        <v>0</v>
      </c>
      <c r="H230" s="144">
        <v>2810</v>
      </c>
      <c r="I230" s="144">
        <v>1</v>
      </c>
      <c r="J230" s="160">
        <v>0</v>
      </c>
      <c r="K230" s="144">
        <v>0</v>
      </c>
      <c r="L230" s="43">
        <f>+SUM(D230:K230)</f>
        <v>2811</v>
      </c>
      <c r="M230" s="160">
        <v>0</v>
      </c>
      <c r="N230" s="160">
        <v>86</v>
      </c>
      <c r="O230" s="160">
        <v>0</v>
      </c>
      <c r="P230" s="160">
        <v>0</v>
      </c>
      <c r="Q230" s="160">
        <v>0</v>
      </c>
      <c r="R230" s="160">
        <v>0</v>
      </c>
      <c r="S230" s="160">
        <v>0</v>
      </c>
      <c r="T230" s="160">
        <v>0</v>
      </c>
      <c r="U230" s="160">
        <v>34</v>
      </c>
      <c r="V230" s="144">
        <v>0</v>
      </c>
      <c r="W230" s="144">
        <v>0</v>
      </c>
      <c r="X230" s="144">
        <v>55</v>
      </c>
      <c r="Y230" s="160">
        <v>212</v>
      </c>
      <c r="Z230" s="160">
        <v>240</v>
      </c>
      <c r="AA230" s="250">
        <v>100</v>
      </c>
      <c r="AB230" s="160">
        <v>0</v>
      </c>
      <c r="AC230" s="160">
        <v>0</v>
      </c>
      <c r="AD230" s="160">
        <v>97</v>
      </c>
      <c r="AE230" s="160">
        <v>0</v>
      </c>
      <c r="AF230" s="160">
        <v>64</v>
      </c>
      <c r="AG230" s="43">
        <f>+SUM(M230:AF230)</f>
        <v>888</v>
      </c>
      <c r="AH230" s="43">
        <f t="shared" si="421"/>
        <v>337</v>
      </c>
      <c r="AI230" s="43">
        <f t="shared" si="421"/>
        <v>231</v>
      </c>
      <c r="AJ230" s="144">
        <v>0</v>
      </c>
      <c r="AK230" s="144">
        <v>0</v>
      </c>
      <c r="AL230" s="160">
        <v>0</v>
      </c>
      <c r="AM230" s="43">
        <f>+SUM(AJ230:AL230)</f>
        <v>0</v>
      </c>
      <c r="AN230" s="44">
        <f>+AM230+AG230+L230</f>
        <v>3699</v>
      </c>
      <c r="AQ230" s="43">
        <f t="shared" si="422"/>
        <v>0</v>
      </c>
      <c r="AR230" s="43">
        <f t="shared" si="423"/>
        <v>44.4</v>
      </c>
      <c r="AS230" s="43">
        <f t="shared" si="423"/>
        <v>67.400000000000006</v>
      </c>
      <c r="AT230" s="43">
        <f t="shared" si="423"/>
        <v>15.4</v>
      </c>
      <c r="AU230" s="43">
        <f t="shared" si="424"/>
        <v>0</v>
      </c>
      <c r="AV230" s="44">
        <f t="shared" si="424"/>
        <v>119.3225806451613</v>
      </c>
      <c r="AW230" s="122"/>
      <c r="AX230" s="43">
        <f>MEDIAN($D230:$K230)</f>
        <v>0</v>
      </c>
      <c r="AY230" s="43">
        <f>MEDIAN($M230:$AF230)</f>
        <v>0</v>
      </c>
      <c r="AZ230" s="43">
        <f t="shared" si="425"/>
        <v>0</v>
      </c>
      <c r="BA230" s="43">
        <f t="shared" si="426"/>
        <v>0</v>
      </c>
      <c r="BB230" s="43">
        <f t="shared" si="427"/>
        <v>0</v>
      </c>
      <c r="BC230" s="44">
        <f t="shared" si="428"/>
        <v>0</v>
      </c>
    </row>
    <row r="231" spans="1:55" s="204" customFormat="1">
      <c r="A231" s="199"/>
      <c r="B231" s="200" t="s">
        <v>125</v>
      </c>
      <c r="C231" s="201"/>
      <c r="D231" s="144">
        <v>292</v>
      </c>
      <c r="E231" s="160">
        <v>15</v>
      </c>
      <c r="F231" s="160">
        <v>-1098</v>
      </c>
      <c r="G231" s="160">
        <v>1939</v>
      </c>
      <c r="H231" s="144">
        <v>-3737</v>
      </c>
      <c r="I231" s="144">
        <v>-3216</v>
      </c>
      <c r="J231" s="160">
        <v>84</v>
      </c>
      <c r="K231" s="144">
        <v>1100</v>
      </c>
      <c r="L231" s="43">
        <f>+SUM(D231:K231)</f>
        <v>-4621</v>
      </c>
      <c r="M231" s="160">
        <v>33</v>
      </c>
      <c r="N231" s="160">
        <v>-365</v>
      </c>
      <c r="O231" s="160">
        <v>1436</v>
      </c>
      <c r="P231" s="160">
        <v>0</v>
      </c>
      <c r="Q231" s="160">
        <v>0</v>
      </c>
      <c r="R231" s="160">
        <v>146</v>
      </c>
      <c r="S231" s="160">
        <v>455</v>
      </c>
      <c r="T231" s="160">
        <v>0</v>
      </c>
      <c r="U231" s="160">
        <v>19</v>
      </c>
      <c r="V231" s="144">
        <v>0</v>
      </c>
      <c r="W231" s="144">
        <v>0</v>
      </c>
      <c r="X231" s="144">
        <v>0</v>
      </c>
      <c r="Y231" s="160">
        <v>242</v>
      </c>
      <c r="Z231" s="160">
        <v>-171</v>
      </c>
      <c r="AA231" s="250">
        <v>-6</v>
      </c>
      <c r="AB231" s="160">
        <v>0</v>
      </c>
      <c r="AC231" s="160">
        <v>0</v>
      </c>
      <c r="AD231" s="160">
        <v>-368</v>
      </c>
      <c r="AE231" s="160">
        <v>-681</v>
      </c>
      <c r="AF231" s="160">
        <v>0</v>
      </c>
      <c r="AG231" s="43">
        <f>+SUM(M231:AF231)</f>
        <v>740</v>
      </c>
      <c r="AH231" s="43">
        <f t="shared" si="421"/>
        <v>897</v>
      </c>
      <c r="AI231" s="43">
        <f t="shared" si="421"/>
        <v>-1036</v>
      </c>
      <c r="AJ231" s="144">
        <v>912</v>
      </c>
      <c r="AK231" s="144">
        <v>268</v>
      </c>
      <c r="AL231" s="160">
        <v>-408</v>
      </c>
      <c r="AM231" s="43">
        <f>+SUM(AJ231:AL231)</f>
        <v>772</v>
      </c>
      <c r="AN231" s="44">
        <f>+AM231+AG231+L231</f>
        <v>-3109</v>
      </c>
      <c r="AQ231" s="43">
        <f t="shared" si="422"/>
        <v>137.5</v>
      </c>
      <c r="AR231" s="43">
        <f t="shared" si="423"/>
        <v>37</v>
      </c>
      <c r="AS231" s="43">
        <f t="shared" si="423"/>
        <v>179.4</v>
      </c>
      <c r="AT231" s="43">
        <f t="shared" si="423"/>
        <v>-69.066666666666663</v>
      </c>
      <c r="AU231" s="43">
        <f t="shared" si="424"/>
        <v>257.33333333333331</v>
      </c>
      <c r="AV231" s="44">
        <f t="shared" si="424"/>
        <v>-100.29032258064517</v>
      </c>
      <c r="AW231" s="122"/>
      <c r="AX231" s="258">
        <f>MEDIAN($D231:$K231)</f>
        <v>49.5</v>
      </c>
      <c r="AY231" s="258">
        <f>MEDIAN($M231:$AF231)</f>
        <v>0</v>
      </c>
      <c r="AZ231" s="258">
        <f t="shared" si="425"/>
        <v>0</v>
      </c>
      <c r="BA231" s="258">
        <f t="shared" si="426"/>
        <v>0</v>
      </c>
      <c r="BB231" s="258">
        <f t="shared" si="427"/>
        <v>268</v>
      </c>
      <c r="BC231" s="44">
        <f t="shared" si="428"/>
        <v>0</v>
      </c>
    </row>
    <row r="232" spans="1:55" s="204" customFormat="1">
      <c r="A232" s="199"/>
      <c r="B232" s="200"/>
      <c r="C232" s="201"/>
      <c r="D232" s="46">
        <f t="shared" ref="D232:V232" si="429">SUM(D228:D231)</f>
        <v>17251</v>
      </c>
      <c r="E232" s="252">
        <f t="shared" si="429"/>
        <v>6957</v>
      </c>
      <c r="F232" s="252">
        <f t="shared" si="429"/>
        <v>21460</v>
      </c>
      <c r="G232" s="252">
        <f t="shared" si="429"/>
        <v>59615</v>
      </c>
      <c r="H232" s="118">
        <f t="shared" si="429"/>
        <v>17384</v>
      </c>
      <c r="I232" s="118">
        <f t="shared" si="429"/>
        <v>29762</v>
      </c>
      <c r="J232" s="252">
        <f t="shared" si="429"/>
        <v>15404</v>
      </c>
      <c r="K232" s="118">
        <f t="shared" si="429"/>
        <v>18947</v>
      </c>
      <c r="L232" s="45">
        <f t="shared" si="429"/>
        <v>186780</v>
      </c>
      <c r="M232" s="252">
        <f t="shared" si="429"/>
        <v>838</v>
      </c>
      <c r="N232" s="252">
        <f t="shared" si="429"/>
        <v>2434</v>
      </c>
      <c r="O232" s="252">
        <f t="shared" si="429"/>
        <v>5241</v>
      </c>
      <c r="P232" s="252">
        <f t="shared" si="429"/>
        <v>2463</v>
      </c>
      <c r="Q232" s="252">
        <f t="shared" si="429"/>
        <v>7586</v>
      </c>
      <c r="R232" s="252">
        <f t="shared" si="429"/>
        <v>2306</v>
      </c>
      <c r="S232" s="252">
        <f t="shared" si="429"/>
        <v>1835</v>
      </c>
      <c r="T232" s="252">
        <f t="shared" si="429"/>
        <v>4822</v>
      </c>
      <c r="U232" s="252">
        <f t="shared" si="429"/>
        <v>2493</v>
      </c>
      <c r="V232" s="118">
        <f t="shared" si="429"/>
        <v>835</v>
      </c>
      <c r="W232" s="118">
        <f t="shared" ref="W232:X232" si="430">SUM(W228:W231)</f>
        <v>1379</v>
      </c>
      <c r="X232" s="118">
        <f t="shared" si="430"/>
        <v>320</v>
      </c>
      <c r="Y232" s="252">
        <f t="shared" ref="Y232:AN232" si="431">SUM(Y228:Y231)</f>
        <v>4719</v>
      </c>
      <c r="Z232" s="252">
        <f t="shared" si="431"/>
        <v>8415</v>
      </c>
      <c r="AA232" s="292">
        <f t="shared" si="431"/>
        <v>5196</v>
      </c>
      <c r="AB232" s="252">
        <f t="shared" si="431"/>
        <v>2646</v>
      </c>
      <c r="AC232" s="252">
        <f t="shared" si="431"/>
        <v>6125</v>
      </c>
      <c r="AD232" s="252">
        <f t="shared" si="431"/>
        <v>3097</v>
      </c>
      <c r="AE232" s="252">
        <f t="shared" si="431"/>
        <v>1417</v>
      </c>
      <c r="AF232" s="252">
        <f t="shared" si="431"/>
        <v>2482.6619999999998</v>
      </c>
      <c r="AG232" s="45">
        <f t="shared" si="431"/>
        <v>66649.661999999997</v>
      </c>
      <c r="AH232" s="45">
        <f t="shared" si="431"/>
        <v>27700</v>
      </c>
      <c r="AI232" s="45">
        <f t="shared" si="431"/>
        <v>14666</v>
      </c>
      <c r="AJ232" s="252">
        <f t="shared" si="431"/>
        <v>10424</v>
      </c>
      <c r="AK232" s="118">
        <f t="shared" si="431"/>
        <v>1331</v>
      </c>
      <c r="AL232" s="252">
        <f t="shared" si="431"/>
        <v>-339</v>
      </c>
      <c r="AM232" s="45">
        <f t="shared" si="431"/>
        <v>11416</v>
      </c>
      <c r="AN232" s="211">
        <f t="shared" si="431"/>
        <v>264845.66200000001</v>
      </c>
      <c r="AQ232" s="45">
        <f>K232/AQ$5</f>
        <v>2368.375</v>
      </c>
      <c r="AR232" s="45">
        <f>AG232/AR$5</f>
        <v>3332.4830999999999</v>
      </c>
      <c r="AS232" s="45">
        <f>AH232/AS$5</f>
        <v>5540</v>
      </c>
      <c r="AT232" s="45">
        <f>AI232/AT$5</f>
        <v>977.73333333333335</v>
      </c>
      <c r="AU232" s="45">
        <f>AM232/AU$5</f>
        <v>3805.3333333333335</v>
      </c>
      <c r="AV232" s="211">
        <f>AN232/AV$5</f>
        <v>8543.4084516129042</v>
      </c>
      <c r="AW232" s="122"/>
      <c r="AX232" s="43">
        <f>MEDIAN($D232:$K232)</f>
        <v>18165.5</v>
      </c>
      <c r="AY232" s="43">
        <f>MEDIAN($M232:$AF232)</f>
        <v>2487.8310000000001</v>
      </c>
      <c r="AZ232" s="43">
        <f t="shared" si="425"/>
        <v>5241</v>
      </c>
      <c r="BA232" s="43">
        <f t="shared" si="426"/>
        <v>2306</v>
      </c>
      <c r="BB232" s="43">
        <f t="shared" si="427"/>
        <v>1331</v>
      </c>
      <c r="BC232" s="211">
        <f t="shared" si="428"/>
        <v>4719</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-3104</v>
      </c>
      <c r="E235" s="160">
        <v>-756</v>
      </c>
      <c r="F235" s="160">
        <v>-3225</v>
      </c>
      <c r="G235" s="160">
        <v>-13371</v>
      </c>
      <c r="H235" s="144">
        <v>-3551</v>
      </c>
      <c r="I235" s="144">
        <v>310</v>
      </c>
      <c r="J235" s="160">
        <v>-1429</v>
      </c>
      <c r="K235" s="144">
        <v>-348</v>
      </c>
      <c r="L235" s="43">
        <f>+SUM(D235:K235)</f>
        <v>-25474</v>
      </c>
      <c r="M235" s="160">
        <v>1286</v>
      </c>
      <c r="N235" s="160">
        <v>-61</v>
      </c>
      <c r="O235" s="160">
        <v>7201</v>
      </c>
      <c r="P235" s="160">
        <v>192</v>
      </c>
      <c r="Q235" s="160">
        <v>793</v>
      </c>
      <c r="R235" s="160">
        <v>1548</v>
      </c>
      <c r="S235" s="160">
        <v>135</v>
      </c>
      <c r="T235" s="160">
        <v>-292</v>
      </c>
      <c r="U235" s="160">
        <v>-321</v>
      </c>
      <c r="V235" s="144">
        <v>1286</v>
      </c>
      <c r="W235" s="144">
        <v>16727</v>
      </c>
      <c r="X235" s="144">
        <v>41</v>
      </c>
      <c r="Y235" s="160">
        <v>3381</v>
      </c>
      <c r="Z235" s="160">
        <v>2371</v>
      </c>
      <c r="AA235" s="250">
        <v>-907</v>
      </c>
      <c r="AB235" s="160">
        <v>723</v>
      </c>
      <c r="AC235" s="160">
        <v>-450</v>
      </c>
      <c r="AD235" s="160">
        <v>-102</v>
      </c>
      <c r="AE235" s="160">
        <v>773</v>
      </c>
      <c r="AF235" s="160">
        <v>-253.22499999999999</v>
      </c>
      <c r="AG235" s="43">
        <f>+SUM(M235:AF235)</f>
        <v>34070.775000000001</v>
      </c>
      <c r="AH235" s="43">
        <f t="shared" ref="AH235:AI237" si="432">AC235+AD235+Z235+T235+O235</f>
        <v>8728</v>
      </c>
      <c r="AI235" s="43">
        <f t="shared" si="432"/>
        <v>-365</v>
      </c>
      <c r="AJ235" s="144">
        <v>14201</v>
      </c>
      <c r="AK235" s="144">
        <v>-812</v>
      </c>
      <c r="AL235" s="160">
        <v>-3365</v>
      </c>
      <c r="AM235" s="43">
        <f>+SUM(AJ235:AL235)</f>
        <v>10024</v>
      </c>
      <c r="AN235" s="44">
        <f>+AM235+AG235+L235</f>
        <v>18620.775000000001</v>
      </c>
      <c r="AQ235" s="43">
        <f t="shared" ref="AQ235:AQ237" si="433">K235/AQ$5</f>
        <v>-43.5</v>
      </c>
      <c r="AR235" s="43">
        <f t="shared" ref="AR235:AT237" si="434">AG235/AR$5</f>
        <v>1703.5387500000002</v>
      </c>
      <c r="AS235" s="43">
        <f t="shared" si="434"/>
        <v>1745.6</v>
      </c>
      <c r="AT235" s="43">
        <f t="shared" si="434"/>
        <v>-24.333333333333332</v>
      </c>
      <c r="AU235" s="43">
        <f t="shared" ref="AU235:AV237" si="435">AM235/AU$5</f>
        <v>3341.3333333333335</v>
      </c>
      <c r="AV235" s="44">
        <f t="shared" si="435"/>
        <v>600.67016129032265</v>
      </c>
      <c r="AW235" s="122"/>
      <c r="AX235" s="43">
        <f>MEDIAN($D235:$K235)</f>
        <v>-2266.5</v>
      </c>
      <c r="AY235" s="43">
        <f>MEDIAN($M235:$AF235)</f>
        <v>457.5</v>
      </c>
      <c r="AZ235" s="43">
        <f t="shared" ref="AZ235:AZ238" si="436">MEDIAN($AC235,$AD235,$Z235,$T235,$O235,Q235,AF235)</f>
        <v>-102</v>
      </c>
      <c r="BA235" s="43">
        <f t="shared" ref="BA235:BA238" si="437">MEDIAN(M235,N235,P235,R235,S235,U235,V235,Y235,AA235,AB235,AE235,W235,X235)</f>
        <v>723</v>
      </c>
      <c r="BB235" s="43">
        <f t="shared" ref="BB235:BB238" si="438">MEDIAN($AJ235:$AL235)</f>
        <v>-812</v>
      </c>
      <c r="BC235" s="44">
        <f t="shared" ref="BC235:BC238" si="439">MEDIAN(D235:K235,M235:AF235,AJ235:AL235)</f>
        <v>-61</v>
      </c>
    </row>
    <row r="236" spans="1:55" s="204" customFormat="1">
      <c r="A236" s="199"/>
      <c r="B236" s="200" t="s">
        <v>138</v>
      </c>
      <c r="C236" s="201"/>
      <c r="D236" s="144">
        <v>4882</v>
      </c>
      <c r="E236" s="160">
        <v>274</v>
      </c>
      <c r="F236" s="160">
        <v>459</v>
      </c>
      <c r="G236" s="160">
        <v>9924</v>
      </c>
      <c r="H236" s="144">
        <v>7693</v>
      </c>
      <c r="I236" s="144">
        <v>4019</v>
      </c>
      <c r="J236" s="160">
        <v>-1679</v>
      </c>
      <c r="K236" s="144">
        <v>4242</v>
      </c>
      <c r="L236" s="43">
        <f>+SUM(D236:K236)</f>
        <v>29814</v>
      </c>
      <c r="M236" s="160">
        <v>752</v>
      </c>
      <c r="N236" s="160">
        <v>116</v>
      </c>
      <c r="O236" s="160">
        <v>-2447</v>
      </c>
      <c r="P236" s="160">
        <v>-1134</v>
      </c>
      <c r="Q236" s="160">
        <v>3791</v>
      </c>
      <c r="R236" s="160">
        <v>-648</v>
      </c>
      <c r="S236" s="160">
        <v>831</v>
      </c>
      <c r="T236" s="160">
        <v>162</v>
      </c>
      <c r="U236" s="160">
        <v>882</v>
      </c>
      <c r="V236" s="144">
        <v>3099</v>
      </c>
      <c r="W236" s="144">
        <v>-3363</v>
      </c>
      <c r="X236" s="144">
        <v>1378</v>
      </c>
      <c r="Y236" s="160">
        <v>279</v>
      </c>
      <c r="Z236" s="160">
        <v>-1908</v>
      </c>
      <c r="AA236" s="250">
        <v>1852</v>
      </c>
      <c r="AB236" s="160">
        <v>-564</v>
      </c>
      <c r="AC236" s="160">
        <v>-422</v>
      </c>
      <c r="AD236" s="160">
        <v>1719</v>
      </c>
      <c r="AE236" s="160">
        <v>-181</v>
      </c>
      <c r="AF236" s="160">
        <v>708.72</v>
      </c>
      <c r="AG236" s="43">
        <f>+SUM(M236:AF236)</f>
        <v>4902.72</v>
      </c>
      <c r="AH236" s="43">
        <f t="shared" si="432"/>
        <v>-2896</v>
      </c>
      <c r="AI236" s="43">
        <f t="shared" si="432"/>
        <v>3138</v>
      </c>
      <c r="AJ236" s="144">
        <v>-7311</v>
      </c>
      <c r="AK236" s="144">
        <v>558</v>
      </c>
      <c r="AL236" s="160">
        <v>-213</v>
      </c>
      <c r="AM236" s="43">
        <f>+SUM(AJ236:AL236)</f>
        <v>-6966</v>
      </c>
      <c r="AN236" s="44">
        <f>+AM236+AG236+L236</f>
        <v>27750.720000000001</v>
      </c>
      <c r="AQ236" s="43">
        <f t="shared" si="433"/>
        <v>530.25</v>
      </c>
      <c r="AR236" s="43">
        <f t="shared" si="434"/>
        <v>245.13600000000002</v>
      </c>
      <c r="AS236" s="43">
        <f t="shared" si="434"/>
        <v>-579.20000000000005</v>
      </c>
      <c r="AT236" s="43">
        <f t="shared" si="434"/>
        <v>209.2</v>
      </c>
      <c r="AU236" s="43">
        <f t="shared" si="435"/>
        <v>-2322</v>
      </c>
      <c r="AV236" s="44">
        <f t="shared" si="435"/>
        <v>895.18451612903232</v>
      </c>
      <c r="AW236" s="122"/>
      <c r="AX236" s="43">
        <f>MEDIAN($D236:$K236)</f>
        <v>4130.5</v>
      </c>
      <c r="AY236" s="43">
        <f>MEDIAN($M236:$AF236)</f>
        <v>220.5</v>
      </c>
      <c r="AZ236" s="43">
        <f t="shared" si="436"/>
        <v>162</v>
      </c>
      <c r="BA236" s="43">
        <f t="shared" si="437"/>
        <v>279</v>
      </c>
      <c r="BB236" s="43">
        <f t="shared" si="438"/>
        <v>-213</v>
      </c>
      <c r="BC236" s="44">
        <f t="shared" si="439"/>
        <v>459</v>
      </c>
    </row>
    <row r="237" spans="1:55" s="204" customFormat="1">
      <c r="A237" s="199"/>
      <c r="B237" s="200" t="s">
        <v>125</v>
      </c>
      <c r="C237" s="201"/>
      <c r="D237" s="144">
        <v>-5399</v>
      </c>
      <c r="E237" s="160">
        <v>2206</v>
      </c>
      <c r="F237" s="160">
        <v>0</v>
      </c>
      <c r="G237" s="160">
        <v>-81235</v>
      </c>
      <c r="H237" s="144">
        <v>-974</v>
      </c>
      <c r="I237" s="144">
        <v>-8510</v>
      </c>
      <c r="J237" s="160">
        <v>-1552</v>
      </c>
      <c r="K237" s="144">
        <v>0</v>
      </c>
      <c r="L237" s="43">
        <f>+SUM(D237:K237)</f>
        <v>-95464</v>
      </c>
      <c r="M237" s="160">
        <v>0</v>
      </c>
      <c r="N237" s="160">
        <v>-106</v>
      </c>
      <c r="O237" s="160">
        <v>0</v>
      </c>
      <c r="P237" s="160">
        <v>0</v>
      </c>
      <c r="Q237" s="160">
        <v>0</v>
      </c>
      <c r="R237" s="160">
        <v>-5545</v>
      </c>
      <c r="S237" s="160">
        <v>0</v>
      </c>
      <c r="T237" s="160">
        <v>-5.3</v>
      </c>
      <c r="U237" s="160">
        <v>-2</v>
      </c>
      <c r="V237" s="144">
        <v>4</v>
      </c>
      <c r="W237" s="144">
        <v>0</v>
      </c>
      <c r="X237" s="144">
        <v>0</v>
      </c>
      <c r="Y237" s="160">
        <v>0</v>
      </c>
      <c r="Z237" s="160">
        <v>0</v>
      </c>
      <c r="AA237" s="250">
        <v>0</v>
      </c>
      <c r="AB237" s="160">
        <v>64</v>
      </c>
      <c r="AC237" s="160">
        <v>0</v>
      </c>
      <c r="AD237" s="160">
        <v>0</v>
      </c>
      <c r="AE237" s="160">
        <v>48</v>
      </c>
      <c r="AF237" s="160">
        <v>-150.73599999999999</v>
      </c>
      <c r="AG237" s="43">
        <f>+SUM(M237:AF237)</f>
        <v>-5693.0360000000001</v>
      </c>
      <c r="AH237" s="43">
        <f t="shared" si="432"/>
        <v>-5.3</v>
      </c>
      <c r="AI237" s="43">
        <f t="shared" si="432"/>
        <v>46</v>
      </c>
      <c r="AJ237" s="144">
        <v>0</v>
      </c>
      <c r="AK237" s="144">
        <v>0</v>
      </c>
      <c r="AL237" s="160">
        <v>404</v>
      </c>
      <c r="AM237" s="43">
        <f>+SUM(AJ237:AL237)</f>
        <v>404</v>
      </c>
      <c r="AN237" s="44">
        <f>+AM237+AG237+L237</f>
        <v>-100753.03599999999</v>
      </c>
      <c r="AQ237" s="43">
        <f t="shared" si="433"/>
        <v>0</v>
      </c>
      <c r="AR237" s="43">
        <f t="shared" si="434"/>
        <v>-284.65179999999998</v>
      </c>
      <c r="AS237" s="43">
        <f t="shared" si="434"/>
        <v>-1.06</v>
      </c>
      <c r="AT237" s="43">
        <f t="shared" si="434"/>
        <v>3.0666666666666669</v>
      </c>
      <c r="AU237" s="43">
        <f t="shared" si="435"/>
        <v>134.66666666666666</v>
      </c>
      <c r="AV237" s="44">
        <f t="shared" si="435"/>
        <v>-3250.0979354838705</v>
      </c>
      <c r="AW237" s="122"/>
      <c r="AX237" s="258">
        <f>MEDIAN($D237:$K237)</f>
        <v>-1263</v>
      </c>
      <c r="AY237" s="258">
        <f>MEDIAN($M237:$AF237)</f>
        <v>0</v>
      </c>
      <c r="AZ237" s="258">
        <f t="shared" si="436"/>
        <v>0</v>
      </c>
      <c r="BA237" s="258">
        <f t="shared" si="437"/>
        <v>0</v>
      </c>
      <c r="BB237" s="258">
        <f t="shared" si="438"/>
        <v>0</v>
      </c>
      <c r="BC237" s="44">
        <f t="shared" si="439"/>
        <v>0</v>
      </c>
    </row>
    <row r="238" spans="1:55" s="204" customFormat="1">
      <c r="A238" s="199"/>
      <c r="B238" s="200"/>
      <c r="C238" s="201"/>
      <c r="D238" s="46">
        <f t="shared" ref="D238:L238" si="440">SUM(D235:D237)</f>
        <v>-3621</v>
      </c>
      <c r="E238" s="252">
        <f t="shared" si="440"/>
        <v>1724</v>
      </c>
      <c r="F238" s="252">
        <f t="shared" si="440"/>
        <v>-2766</v>
      </c>
      <c r="G238" s="252">
        <f t="shared" si="440"/>
        <v>-84682</v>
      </c>
      <c r="H238" s="118">
        <f t="shared" si="440"/>
        <v>3168</v>
      </c>
      <c r="I238" s="118">
        <f t="shared" si="440"/>
        <v>-4181</v>
      </c>
      <c r="J238" s="252">
        <f t="shared" si="440"/>
        <v>-4660</v>
      </c>
      <c r="K238" s="118">
        <f t="shared" si="440"/>
        <v>3894</v>
      </c>
      <c r="L238" s="45">
        <f t="shared" si="440"/>
        <v>-91124</v>
      </c>
      <c r="M238" s="160">
        <v>2038</v>
      </c>
      <c r="N238" s="160">
        <v>-51</v>
      </c>
      <c r="O238" s="160">
        <v>4754</v>
      </c>
      <c r="P238" s="160">
        <v>-942</v>
      </c>
      <c r="Q238" s="160">
        <v>4584</v>
      </c>
      <c r="R238" s="160">
        <v>-4645</v>
      </c>
      <c r="S238" s="160">
        <v>966</v>
      </c>
      <c r="T238" s="160">
        <v>-135.30000000000001</v>
      </c>
      <c r="U238" s="160">
        <v>559</v>
      </c>
      <c r="V238" s="144">
        <v>4389</v>
      </c>
      <c r="W238" s="144">
        <v>13364</v>
      </c>
      <c r="X238" s="144">
        <v>1419</v>
      </c>
      <c r="Y238" s="160">
        <v>3660</v>
      </c>
      <c r="Z238" s="160">
        <v>463</v>
      </c>
      <c r="AA238" s="250">
        <v>945</v>
      </c>
      <c r="AB238" s="160">
        <v>223</v>
      </c>
      <c r="AC238" s="160">
        <v>-872</v>
      </c>
      <c r="AD238" s="160">
        <v>1617</v>
      </c>
      <c r="AE238" s="160">
        <v>640</v>
      </c>
      <c r="AF238" s="160">
        <v>304.75900000000001</v>
      </c>
      <c r="AG238" s="45">
        <f t="shared" ref="AG238:AN238" si="441">SUM(AG235:AG237)</f>
        <v>33280.459000000003</v>
      </c>
      <c r="AH238" s="45">
        <f t="shared" si="441"/>
        <v>5826.7</v>
      </c>
      <c r="AI238" s="45">
        <f t="shared" si="441"/>
        <v>2819</v>
      </c>
      <c r="AJ238" s="252">
        <f t="shared" si="441"/>
        <v>6890</v>
      </c>
      <c r="AK238" s="118">
        <f t="shared" si="441"/>
        <v>-254</v>
      </c>
      <c r="AL238" s="252">
        <f t="shared" si="441"/>
        <v>-3174</v>
      </c>
      <c r="AM238" s="45">
        <f t="shared" si="441"/>
        <v>3462</v>
      </c>
      <c r="AN238" s="211">
        <f t="shared" si="441"/>
        <v>-54381.54099999999</v>
      </c>
      <c r="AQ238" s="45">
        <f>K238/AQ$5</f>
        <v>486.75</v>
      </c>
      <c r="AR238" s="45">
        <f>AG238/AR$5</f>
        <v>1664.02295</v>
      </c>
      <c r="AS238" s="45">
        <f>AH238/AS$5</f>
        <v>1165.3399999999999</v>
      </c>
      <c r="AT238" s="45">
        <f>AI238/AT$5</f>
        <v>187.93333333333334</v>
      </c>
      <c r="AU238" s="45">
        <f>AM238/AU$5</f>
        <v>1154</v>
      </c>
      <c r="AV238" s="211">
        <f>AN238/AV$5</f>
        <v>-1754.2432580645159</v>
      </c>
      <c r="AW238" s="122"/>
      <c r="AX238" s="43">
        <f>MEDIAN($D238:$K238)</f>
        <v>-3193.5</v>
      </c>
      <c r="AY238" s="43">
        <f>MEDIAN($M238:$AF238)</f>
        <v>792.5</v>
      </c>
      <c r="AZ238" s="43">
        <f t="shared" si="436"/>
        <v>463</v>
      </c>
      <c r="BA238" s="43">
        <f t="shared" si="437"/>
        <v>945</v>
      </c>
      <c r="BB238" s="43">
        <f t="shared" si="438"/>
        <v>-254</v>
      </c>
      <c r="BC238" s="211">
        <f t="shared" si="439"/>
        <v>559</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2">D225+D232+D238</f>
        <v>20734</v>
      </c>
      <c r="E240" s="256">
        <f t="shared" si="442"/>
        <v>14075</v>
      </c>
      <c r="F240" s="256">
        <f t="shared" si="442"/>
        <v>33456</v>
      </c>
      <c r="G240" s="256">
        <f t="shared" si="442"/>
        <v>86260.525664999965</v>
      </c>
      <c r="H240" s="256">
        <f t="shared" si="442"/>
        <v>26647</v>
      </c>
      <c r="I240" s="256">
        <f t="shared" si="442"/>
        <v>54619</v>
      </c>
      <c r="J240" s="256">
        <f t="shared" si="442"/>
        <v>12084</v>
      </c>
      <c r="K240" s="256">
        <f t="shared" si="442"/>
        <v>34147</v>
      </c>
      <c r="L240" s="42">
        <f t="shared" si="442"/>
        <v>282022.52566499996</v>
      </c>
      <c r="M240" s="256">
        <f t="shared" si="442"/>
        <v>7975</v>
      </c>
      <c r="N240" s="256">
        <f t="shared" si="442"/>
        <v>3668</v>
      </c>
      <c r="O240" s="256">
        <f t="shared" si="442"/>
        <v>11527</v>
      </c>
      <c r="P240" s="256">
        <f t="shared" si="442"/>
        <v>4831</v>
      </c>
      <c r="Q240" s="256">
        <f t="shared" si="442"/>
        <v>15546</v>
      </c>
      <c r="R240" s="256">
        <f t="shared" si="442"/>
        <v>-2592</v>
      </c>
      <c r="S240" s="256">
        <f t="shared" si="442"/>
        <v>3832.1759999999995</v>
      </c>
      <c r="T240" s="256">
        <f t="shared" si="442"/>
        <v>5692.9999999999936</v>
      </c>
      <c r="U240" s="256">
        <f t="shared" si="442"/>
        <v>6330</v>
      </c>
      <c r="V240" s="256">
        <f t="shared" si="442"/>
        <v>9388</v>
      </c>
      <c r="W240" s="256">
        <f t="shared" ref="W240:X240" si="443">W225+W232+W238</f>
        <v>11364</v>
      </c>
      <c r="X240" s="256">
        <f t="shared" si="443"/>
        <v>2612</v>
      </c>
      <c r="Y240" s="256">
        <f t="shared" ref="Y240:AN240" si="444">Y225+Y232+Y238</f>
        <v>12461</v>
      </c>
      <c r="Z240" s="256">
        <f t="shared" si="444"/>
        <v>7315</v>
      </c>
      <c r="AA240" s="256">
        <f t="shared" si="444"/>
        <v>7689</v>
      </c>
      <c r="AB240" s="256">
        <f t="shared" si="444"/>
        <v>3638</v>
      </c>
      <c r="AC240" s="256">
        <f t="shared" si="444"/>
        <v>6963</v>
      </c>
      <c r="AD240" s="256">
        <f t="shared" si="444"/>
        <v>6101</v>
      </c>
      <c r="AE240" s="256">
        <f t="shared" si="444"/>
        <v>-613</v>
      </c>
      <c r="AF240" s="256">
        <f t="shared" si="444"/>
        <v>9335.4210000000003</v>
      </c>
      <c r="AG240" s="42">
        <f t="shared" si="444"/>
        <v>133063.59700000001</v>
      </c>
      <c r="AH240" s="42">
        <f t="shared" si="444"/>
        <v>37598.999999999993</v>
      </c>
      <c r="AI240" s="42">
        <f t="shared" si="444"/>
        <v>24338</v>
      </c>
      <c r="AJ240" s="256">
        <f t="shared" si="444"/>
        <v>16304</v>
      </c>
      <c r="AK240" s="256">
        <f t="shared" si="444"/>
        <v>-652</v>
      </c>
      <c r="AL240" s="256">
        <f t="shared" si="444"/>
        <v>-3227</v>
      </c>
      <c r="AM240" s="42">
        <f t="shared" si="444"/>
        <v>12425</v>
      </c>
      <c r="AN240" s="230">
        <f t="shared" si="444"/>
        <v>427511.12266500003</v>
      </c>
      <c r="AQ240" s="42">
        <f t="shared" ref="AQ240" si="445">K240/AQ$5</f>
        <v>4268.375</v>
      </c>
      <c r="AR240" s="42">
        <f t="shared" ref="AR240:AT240" si="446">AG240/AR$5</f>
        <v>6653.1798500000004</v>
      </c>
      <c r="AS240" s="42">
        <f t="shared" si="446"/>
        <v>7519.7999999999984</v>
      </c>
      <c r="AT240" s="42">
        <f t="shared" si="446"/>
        <v>1622.5333333333333</v>
      </c>
      <c r="AU240" s="42">
        <f t="shared" ref="AU240:AV240" si="447">AM240/AU$5</f>
        <v>4141.666666666667</v>
      </c>
      <c r="AV240" s="230">
        <f t="shared" si="447"/>
        <v>13790.681376290324</v>
      </c>
      <c r="AW240" s="122"/>
      <c r="AX240" s="42">
        <f>MEDIAN($D240:$K240)</f>
        <v>30051.5</v>
      </c>
      <c r="AY240" s="42">
        <f>MEDIAN($M240:$AF240)</f>
        <v>6646.5</v>
      </c>
      <c r="AZ240" s="42">
        <f>MEDIAN($AC240,$AD240,$Z240,$T240,$O240,Q240,AF240)</f>
        <v>7315</v>
      </c>
      <c r="BA240" s="42">
        <f>MEDIAN(M240,N240,P240,R240,S240,U240,V240,Y240,AA240,AB240,AE240,W240,X240)</f>
        <v>4831</v>
      </c>
      <c r="BB240" s="42">
        <f t="shared" ref="BB240" si="448">MEDIAN($AJ240:$AL240)</f>
        <v>-652</v>
      </c>
      <c r="BC240" s="230">
        <f>MEDIAN(D240:K240,M240:AF240,AJ240:AL240)</f>
        <v>7975</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2004</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489</v>
      </c>
      <c r="E249" s="162">
        <v>28</v>
      </c>
      <c r="F249" s="162">
        <v>5</v>
      </c>
      <c r="G249" s="162">
        <v>133</v>
      </c>
      <c r="H249" s="137">
        <v>136</v>
      </c>
      <c r="I249" s="137">
        <v>39</v>
      </c>
      <c r="J249" s="162">
        <v>0</v>
      </c>
      <c r="K249" s="137">
        <v>106</v>
      </c>
      <c r="L249" s="22">
        <f>+SUM(D249:K249)</f>
        <v>936</v>
      </c>
      <c r="M249" s="162">
        <v>1071</v>
      </c>
      <c r="N249" s="162">
        <v>395</v>
      </c>
      <c r="O249" s="162">
        <v>1846</v>
      </c>
      <c r="P249" s="162">
        <v>790</v>
      </c>
      <c r="Q249" s="162">
        <v>3167</v>
      </c>
      <c r="R249" s="162">
        <v>339</v>
      </c>
      <c r="S249" s="162">
        <v>262</v>
      </c>
      <c r="T249" s="162">
        <v>797</v>
      </c>
      <c r="U249" s="162">
        <v>795</v>
      </c>
      <c r="V249" s="137">
        <v>0</v>
      </c>
      <c r="W249" s="137">
        <v>487</v>
      </c>
      <c r="X249" s="137">
        <v>104</v>
      </c>
      <c r="Y249" s="162">
        <v>0</v>
      </c>
      <c r="Z249" s="162">
        <v>829</v>
      </c>
      <c r="AA249" s="271">
        <v>1772</v>
      </c>
      <c r="AB249" s="162">
        <v>357</v>
      </c>
      <c r="AC249" s="162">
        <v>1606</v>
      </c>
      <c r="AD249" s="162">
        <v>146</v>
      </c>
      <c r="AE249" s="162">
        <v>292</v>
      </c>
      <c r="AF249" s="162">
        <v>0</v>
      </c>
      <c r="AG249" s="22">
        <f>+SUM(M249:AF249)</f>
        <v>15055</v>
      </c>
      <c r="AH249" s="22">
        <f t="shared" ref="AH249:AI253" si="449">AC249+AD249+Z249+T249+O249</f>
        <v>5224</v>
      </c>
      <c r="AI249" s="22">
        <f t="shared" si="449"/>
        <v>3795</v>
      </c>
      <c r="AJ249" s="137"/>
      <c r="AK249" s="137">
        <v>20</v>
      </c>
      <c r="AL249" s="162">
        <v>1492</v>
      </c>
      <c r="AM249" s="22">
        <f>+SUM(AJ249:AL249)</f>
        <v>1512</v>
      </c>
      <c r="AN249" s="24">
        <f>+AM249+AG249+L249</f>
        <v>17503</v>
      </c>
      <c r="AQ249" s="43">
        <f t="shared" ref="AQ249:AQ253" si="450">K249/AQ$5</f>
        <v>13.25</v>
      </c>
      <c r="AR249" s="43">
        <f t="shared" ref="AR249:AT253" si="451">AG249/AR$5</f>
        <v>752.75</v>
      </c>
      <c r="AS249" s="43">
        <f t="shared" si="451"/>
        <v>1044.8</v>
      </c>
      <c r="AT249" s="43">
        <f t="shared" si="451"/>
        <v>253</v>
      </c>
      <c r="AU249" s="43">
        <f t="shared" ref="AU249:AV253" si="452">AM249/AU$5</f>
        <v>504</v>
      </c>
      <c r="AV249" s="44">
        <f t="shared" si="452"/>
        <v>564.61290322580646</v>
      </c>
      <c r="AW249" s="23"/>
      <c r="AX249" s="22">
        <f t="shared" ref="AX249:AX254" si="453">MEDIAN($D249:$K249)</f>
        <v>72.5</v>
      </c>
      <c r="AY249" s="22">
        <f t="shared" ref="AY249:AY254" si="454">MEDIAN($M249:$AF249)</f>
        <v>441</v>
      </c>
      <c r="AZ249" s="22">
        <f t="shared" ref="AZ249:AZ254" si="455">MEDIAN($AC249,$AD249,$Z249,$T249,$O249,Q249,AF249)</f>
        <v>829</v>
      </c>
      <c r="BA249" s="22">
        <f t="shared" ref="BA249:BA254" si="456">MEDIAN(M249,N249,P249,R249,S249,U249,V249,Y249,AA249,AB249,AE249,W249,X249)</f>
        <v>357</v>
      </c>
      <c r="BB249" s="22">
        <f t="shared" ref="BB249:BB254" si="457">MEDIAN($AJ249:$AL249)</f>
        <v>756</v>
      </c>
      <c r="BC249" s="24">
        <f t="shared" ref="BC249:BC254" si="458">MEDIAN(D249:K249,M249:AF249,AJ249:AL249)</f>
        <v>315.5</v>
      </c>
    </row>
    <row r="250" spans="1:55" s="204" customFormat="1">
      <c r="A250" s="199"/>
      <c r="B250" s="200"/>
      <c r="C250" s="201" t="s">
        <v>130</v>
      </c>
      <c r="D250" s="137">
        <v>4035</v>
      </c>
      <c r="E250" s="162">
        <v>148</v>
      </c>
      <c r="F250" s="162">
        <v>822</v>
      </c>
      <c r="G250" s="162">
        <v>271</v>
      </c>
      <c r="H250" s="137">
        <v>79</v>
      </c>
      <c r="I250" s="137">
        <v>216</v>
      </c>
      <c r="J250" s="162">
        <v>437</v>
      </c>
      <c r="K250" s="137">
        <v>139</v>
      </c>
      <c r="L250" s="22">
        <f>+SUM(D250:K250)</f>
        <v>6147</v>
      </c>
      <c r="M250" s="162">
        <v>2319</v>
      </c>
      <c r="N250" s="162">
        <v>2490</v>
      </c>
      <c r="O250" s="162">
        <v>3475</v>
      </c>
      <c r="P250" s="162">
        <v>1514</v>
      </c>
      <c r="Q250" s="162">
        <v>3762</v>
      </c>
      <c r="R250" s="162">
        <v>1759</v>
      </c>
      <c r="S250" s="162">
        <v>2286</v>
      </c>
      <c r="T250" s="162">
        <v>1694</v>
      </c>
      <c r="U250" s="162">
        <v>2609</v>
      </c>
      <c r="V250" s="137">
        <v>2530</v>
      </c>
      <c r="W250" s="137">
        <v>928</v>
      </c>
      <c r="X250" s="137">
        <v>811</v>
      </c>
      <c r="Y250" s="162">
        <v>8814</v>
      </c>
      <c r="Z250" s="162">
        <v>3309</v>
      </c>
      <c r="AA250" s="271">
        <v>2778</v>
      </c>
      <c r="AB250" s="162">
        <v>1556</v>
      </c>
      <c r="AC250" s="162">
        <v>2299</v>
      </c>
      <c r="AD250" s="162">
        <v>2171</v>
      </c>
      <c r="AE250" s="162">
        <v>1153</v>
      </c>
      <c r="AF250" s="162">
        <v>0</v>
      </c>
      <c r="AG250" s="22">
        <f>+SUM(M250:AF250)</f>
        <v>48257</v>
      </c>
      <c r="AH250" s="22">
        <f t="shared" si="449"/>
        <v>12948</v>
      </c>
      <c r="AI250" s="22">
        <f t="shared" si="449"/>
        <v>10225</v>
      </c>
      <c r="AJ250" s="137"/>
      <c r="AK250" s="137">
        <v>545</v>
      </c>
      <c r="AL250" s="162">
        <v>1312</v>
      </c>
      <c r="AM250" s="22">
        <f>+SUM(AJ250:AL250)</f>
        <v>1857</v>
      </c>
      <c r="AN250" s="24">
        <f>+AM250+AG250+L250</f>
        <v>56261</v>
      </c>
      <c r="AQ250" s="43">
        <f t="shared" si="450"/>
        <v>17.375</v>
      </c>
      <c r="AR250" s="43">
        <f t="shared" si="451"/>
        <v>2412.85</v>
      </c>
      <c r="AS250" s="43">
        <f t="shared" si="451"/>
        <v>2589.6</v>
      </c>
      <c r="AT250" s="43">
        <f t="shared" si="451"/>
        <v>681.66666666666663</v>
      </c>
      <c r="AU250" s="43">
        <f t="shared" si="452"/>
        <v>619</v>
      </c>
      <c r="AV250" s="44">
        <f t="shared" si="452"/>
        <v>1814.8709677419354</v>
      </c>
      <c r="AW250" s="23"/>
      <c r="AX250" s="22">
        <f t="shared" si="453"/>
        <v>243.5</v>
      </c>
      <c r="AY250" s="22">
        <f t="shared" si="454"/>
        <v>2292.5</v>
      </c>
      <c r="AZ250" s="22">
        <f t="shared" si="455"/>
        <v>2299</v>
      </c>
      <c r="BA250" s="22">
        <f t="shared" si="456"/>
        <v>2286</v>
      </c>
      <c r="BB250" s="22">
        <f t="shared" si="457"/>
        <v>928.5</v>
      </c>
      <c r="BC250" s="24">
        <f t="shared" si="458"/>
        <v>1625</v>
      </c>
    </row>
    <row r="251" spans="1:55" s="204" customFormat="1">
      <c r="A251" s="199"/>
      <c r="B251" s="200"/>
      <c r="C251" s="201" t="s">
        <v>129</v>
      </c>
      <c r="D251" s="137">
        <v>6499</v>
      </c>
      <c r="E251" s="162">
        <v>1292</v>
      </c>
      <c r="F251" s="162">
        <v>13735</v>
      </c>
      <c r="G251" s="162">
        <v>18910</v>
      </c>
      <c r="H251" s="137">
        <v>8427</v>
      </c>
      <c r="I251" s="137">
        <v>12980</v>
      </c>
      <c r="J251" s="162">
        <v>6622</v>
      </c>
      <c r="K251" s="137">
        <v>10320</v>
      </c>
      <c r="L251" s="22">
        <f>+SUM(D251:K251)</f>
        <v>78785</v>
      </c>
      <c r="M251" s="162">
        <v>0</v>
      </c>
      <c r="N251" s="162">
        <v>30</v>
      </c>
      <c r="O251" s="162">
        <v>1390</v>
      </c>
      <c r="P251" s="162">
        <v>803</v>
      </c>
      <c r="Q251" s="162">
        <v>883</v>
      </c>
      <c r="R251" s="162">
        <v>293</v>
      </c>
      <c r="S251" s="162">
        <v>285</v>
      </c>
      <c r="T251" s="162">
        <v>1005</v>
      </c>
      <c r="U251" s="162">
        <v>671</v>
      </c>
      <c r="V251" s="137">
        <v>0</v>
      </c>
      <c r="W251" s="137">
        <v>0</v>
      </c>
      <c r="X251" s="137">
        <v>0</v>
      </c>
      <c r="Y251" s="162">
        <v>1403</v>
      </c>
      <c r="Z251" s="162">
        <v>3034</v>
      </c>
      <c r="AA251" s="271">
        <v>1064</v>
      </c>
      <c r="AB251" s="162">
        <v>406</v>
      </c>
      <c r="AC251" s="162">
        <v>1477</v>
      </c>
      <c r="AD251" s="162">
        <v>489</v>
      </c>
      <c r="AE251" s="162">
        <v>308</v>
      </c>
      <c r="AF251" s="162">
        <v>3104</v>
      </c>
      <c r="AG251" s="22">
        <f>+SUM(M251:AF251)</f>
        <v>16645</v>
      </c>
      <c r="AH251" s="22">
        <f t="shared" si="449"/>
        <v>7395</v>
      </c>
      <c r="AI251" s="22">
        <f t="shared" si="449"/>
        <v>3335</v>
      </c>
      <c r="AJ251" s="137">
        <v>29677</v>
      </c>
      <c r="AK251" s="137">
        <v>1244</v>
      </c>
      <c r="AL251" s="162">
        <v>218</v>
      </c>
      <c r="AM251" s="22">
        <f>+SUM(AJ251:AL251)</f>
        <v>31139</v>
      </c>
      <c r="AN251" s="24">
        <f>+AM251+AG251+L251</f>
        <v>126569</v>
      </c>
      <c r="AQ251" s="43">
        <f t="shared" si="450"/>
        <v>1290</v>
      </c>
      <c r="AR251" s="43">
        <f t="shared" si="451"/>
        <v>832.25</v>
      </c>
      <c r="AS251" s="43">
        <f t="shared" si="451"/>
        <v>1479</v>
      </c>
      <c r="AT251" s="43">
        <f t="shared" si="451"/>
        <v>222.33333333333334</v>
      </c>
      <c r="AU251" s="43">
        <f t="shared" si="452"/>
        <v>10379.666666666666</v>
      </c>
      <c r="AV251" s="44">
        <f t="shared" si="452"/>
        <v>4082.8709677419356</v>
      </c>
      <c r="AW251" s="23"/>
      <c r="AX251" s="22">
        <f t="shared" si="453"/>
        <v>9373.5</v>
      </c>
      <c r="AY251" s="22">
        <f t="shared" si="454"/>
        <v>580</v>
      </c>
      <c r="AZ251" s="22">
        <f t="shared" si="455"/>
        <v>1390</v>
      </c>
      <c r="BA251" s="22">
        <f t="shared" si="456"/>
        <v>293</v>
      </c>
      <c r="BB251" s="22">
        <f t="shared" si="457"/>
        <v>1244</v>
      </c>
      <c r="BC251" s="24">
        <f t="shared" si="458"/>
        <v>1064</v>
      </c>
    </row>
    <row r="252" spans="1:55" s="204" customFormat="1">
      <c r="A252" s="199"/>
      <c r="B252" s="200"/>
      <c r="C252" s="201" t="s">
        <v>128</v>
      </c>
      <c r="D252" s="137">
        <v>377</v>
      </c>
      <c r="E252" s="162">
        <v>151</v>
      </c>
      <c r="F252" s="162">
        <v>2329</v>
      </c>
      <c r="G252" s="162">
        <v>2539</v>
      </c>
      <c r="H252" s="137">
        <v>835</v>
      </c>
      <c r="I252" s="137">
        <v>1291</v>
      </c>
      <c r="J252" s="162">
        <v>969</v>
      </c>
      <c r="K252" s="137">
        <v>1385</v>
      </c>
      <c r="L252" s="22">
        <f>+SUM(D252:K252)</f>
        <v>9876</v>
      </c>
      <c r="M252" s="162">
        <v>0</v>
      </c>
      <c r="N252" s="162">
        <v>0</v>
      </c>
      <c r="O252" s="162">
        <v>0</v>
      </c>
      <c r="P252" s="162">
        <v>25</v>
      </c>
      <c r="Q252" s="162">
        <v>7</v>
      </c>
      <c r="R252" s="162">
        <v>0</v>
      </c>
      <c r="S252" s="162">
        <v>0</v>
      </c>
      <c r="T252" s="162">
        <v>115</v>
      </c>
      <c r="U252" s="162">
        <v>26</v>
      </c>
      <c r="V252" s="137">
        <v>0</v>
      </c>
      <c r="W252" s="137">
        <v>0</v>
      </c>
      <c r="X252" s="137">
        <v>0</v>
      </c>
      <c r="Y252" s="162">
        <v>0</v>
      </c>
      <c r="Z252" s="162">
        <v>188</v>
      </c>
      <c r="AA252" s="271">
        <v>22</v>
      </c>
      <c r="AB252" s="162">
        <v>0</v>
      </c>
      <c r="AC252" s="162">
        <v>39</v>
      </c>
      <c r="AD252" s="162">
        <v>0</v>
      </c>
      <c r="AE252" s="162">
        <v>0</v>
      </c>
      <c r="AF252" s="162">
        <v>0</v>
      </c>
      <c r="AG252" s="22">
        <f>+SUM(M252:AF252)</f>
        <v>422</v>
      </c>
      <c r="AH252" s="22">
        <f t="shared" si="449"/>
        <v>342</v>
      </c>
      <c r="AI252" s="22">
        <f t="shared" si="449"/>
        <v>73</v>
      </c>
      <c r="AJ252" s="137"/>
      <c r="AK252" s="137">
        <v>130</v>
      </c>
      <c r="AL252" s="162">
        <v>15</v>
      </c>
      <c r="AM252" s="22">
        <f>+SUM(AJ252:AL252)</f>
        <v>145</v>
      </c>
      <c r="AN252" s="24">
        <f>+AM252+AG252+L252</f>
        <v>10443</v>
      </c>
      <c r="AQ252" s="43">
        <f t="shared" si="450"/>
        <v>173.125</v>
      </c>
      <c r="AR252" s="43">
        <f t="shared" si="451"/>
        <v>21.1</v>
      </c>
      <c r="AS252" s="43">
        <f t="shared" si="451"/>
        <v>68.400000000000006</v>
      </c>
      <c r="AT252" s="43">
        <f t="shared" si="451"/>
        <v>4.8666666666666663</v>
      </c>
      <c r="AU252" s="43">
        <f t="shared" si="452"/>
        <v>48.333333333333336</v>
      </c>
      <c r="AV252" s="44">
        <f t="shared" si="452"/>
        <v>336.87096774193549</v>
      </c>
      <c r="AW252" s="23"/>
      <c r="AX252" s="22">
        <f t="shared" si="453"/>
        <v>1130</v>
      </c>
      <c r="AY252" s="22">
        <f t="shared" si="454"/>
        <v>0</v>
      </c>
      <c r="AZ252" s="22">
        <f t="shared" si="455"/>
        <v>7</v>
      </c>
      <c r="BA252" s="22">
        <f t="shared" si="456"/>
        <v>0</v>
      </c>
      <c r="BB252" s="22">
        <f t="shared" si="457"/>
        <v>72.5</v>
      </c>
      <c r="BC252" s="24">
        <f t="shared" si="458"/>
        <v>18.5</v>
      </c>
    </row>
    <row r="253" spans="1:55" s="204" customFormat="1">
      <c r="A253" s="199"/>
      <c r="B253" s="200"/>
      <c r="C253" s="201" t="s">
        <v>127</v>
      </c>
      <c r="D253" s="137">
        <v>209</v>
      </c>
      <c r="E253" s="162">
        <v>159</v>
      </c>
      <c r="F253" s="162">
        <v>992</v>
      </c>
      <c r="G253" s="162">
        <v>1410</v>
      </c>
      <c r="H253" s="137">
        <v>942</v>
      </c>
      <c r="I253" s="137">
        <v>943</v>
      </c>
      <c r="J253" s="162">
        <v>413</v>
      </c>
      <c r="K253" s="137">
        <v>597</v>
      </c>
      <c r="L253" s="22">
        <f>+SUM(D253:K253)</f>
        <v>5665</v>
      </c>
      <c r="M253" s="162">
        <v>0</v>
      </c>
      <c r="N253" s="162">
        <v>0</v>
      </c>
      <c r="O253" s="162">
        <v>0</v>
      </c>
      <c r="P253" s="162">
        <v>0</v>
      </c>
      <c r="Q253" s="162">
        <v>0</v>
      </c>
      <c r="R253" s="162">
        <v>0</v>
      </c>
      <c r="S253" s="162">
        <v>0</v>
      </c>
      <c r="T253" s="162">
        <v>8</v>
      </c>
      <c r="U253" s="162">
        <v>9</v>
      </c>
      <c r="V253" s="137">
        <v>0</v>
      </c>
      <c r="W253" s="137">
        <v>0</v>
      </c>
      <c r="X253" s="137">
        <v>0</v>
      </c>
      <c r="Y253" s="162">
        <v>0</v>
      </c>
      <c r="Z253" s="162">
        <v>36</v>
      </c>
      <c r="AA253" s="271">
        <v>8</v>
      </c>
      <c r="AB253" s="162">
        <v>0</v>
      </c>
      <c r="AC253" s="162">
        <v>1</v>
      </c>
      <c r="AD253" s="162">
        <v>0</v>
      </c>
      <c r="AE253" s="162">
        <v>0</v>
      </c>
      <c r="AF253" s="162">
        <v>0</v>
      </c>
      <c r="AG253" s="22">
        <f>+SUM(M253:AF253)</f>
        <v>62</v>
      </c>
      <c r="AH253" s="22">
        <f t="shared" si="449"/>
        <v>45</v>
      </c>
      <c r="AI253" s="22">
        <f t="shared" si="449"/>
        <v>17</v>
      </c>
      <c r="AJ253" s="137"/>
      <c r="AK253" s="137">
        <v>0</v>
      </c>
      <c r="AL253" s="162">
        <v>7</v>
      </c>
      <c r="AM253" s="22">
        <f>+SUM(AJ253:AL253)</f>
        <v>7</v>
      </c>
      <c r="AN253" s="24">
        <f>+AM253+AG253+L253</f>
        <v>5734</v>
      </c>
      <c r="AQ253" s="43">
        <f t="shared" si="450"/>
        <v>74.625</v>
      </c>
      <c r="AR253" s="43">
        <f t="shared" si="451"/>
        <v>3.1</v>
      </c>
      <c r="AS253" s="43">
        <f t="shared" si="451"/>
        <v>9</v>
      </c>
      <c r="AT253" s="43">
        <f t="shared" si="451"/>
        <v>1.1333333333333333</v>
      </c>
      <c r="AU253" s="43">
        <f t="shared" si="452"/>
        <v>2.3333333333333335</v>
      </c>
      <c r="AV253" s="44">
        <f t="shared" si="452"/>
        <v>184.96774193548387</v>
      </c>
      <c r="AW253" s="23"/>
      <c r="AX253" s="276">
        <f t="shared" si="453"/>
        <v>769.5</v>
      </c>
      <c r="AY253" s="276">
        <f t="shared" si="454"/>
        <v>0</v>
      </c>
      <c r="AZ253" s="276">
        <f t="shared" si="455"/>
        <v>0</v>
      </c>
      <c r="BA253" s="276">
        <f t="shared" si="456"/>
        <v>0</v>
      </c>
      <c r="BB253" s="276">
        <f t="shared" si="457"/>
        <v>3.5</v>
      </c>
      <c r="BC253" s="24">
        <f t="shared" si="458"/>
        <v>0</v>
      </c>
    </row>
    <row r="254" spans="1:55" s="204" customFormat="1">
      <c r="A254" s="199"/>
      <c r="B254" s="200"/>
      <c r="C254" s="201" t="s">
        <v>132</v>
      </c>
      <c r="D254" s="110">
        <f t="shared" ref="D254:V254" si="459">SUM(D249:D253)</f>
        <v>11609</v>
      </c>
      <c r="E254" s="28">
        <f t="shared" si="459"/>
        <v>1778</v>
      </c>
      <c r="F254" s="28">
        <f t="shared" si="459"/>
        <v>17883</v>
      </c>
      <c r="G254" s="28">
        <f t="shared" si="459"/>
        <v>23263</v>
      </c>
      <c r="H254" s="141">
        <f t="shared" si="459"/>
        <v>10419</v>
      </c>
      <c r="I254" s="141">
        <f t="shared" si="459"/>
        <v>15469</v>
      </c>
      <c r="J254" s="28">
        <f t="shared" si="459"/>
        <v>8441</v>
      </c>
      <c r="K254" s="141">
        <f t="shared" si="459"/>
        <v>12547</v>
      </c>
      <c r="L254" s="25">
        <f t="shared" si="459"/>
        <v>101409</v>
      </c>
      <c r="M254" s="28">
        <f t="shared" si="459"/>
        <v>3390</v>
      </c>
      <c r="N254" s="28">
        <f t="shared" si="459"/>
        <v>2915</v>
      </c>
      <c r="O254" s="28">
        <f t="shared" si="459"/>
        <v>6711</v>
      </c>
      <c r="P254" s="28">
        <f t="shared" si="459"/>
        <v>3132</v>
      </c>
      <c r="Q254" s="28">
        <f t="shared" si="459"/>
        <v>7819</v>
      </c>
      <c r="R254" s="28">
        <f t="shared" si="459"/>
        <v>2391</v>
      </c>
      <c r="S254" s="28">
        <f t="shared" si="459"/>
        <v>2833</v>
      </c>
      <c r="T254" s="28">
        <f t="shared" si="459"/>
        <v>3619</v>
      </c>
      <c r="U254" s="28">
        <f t="shared" si="459"/>
        <v>4110</v>
      </c>
      <c r="V254" s="141">
        <f t="shared" si="459"/>
        <v>2530</v>
      </c>
      <c r="W254" s="141">
        <f t="shared" ref="W254:X254" si="460">SUM(W249:W253)</f>
        <v>1415</v>
      </c>
      <c r="X254" s="141">
        <f t="shared" si="460"/>
        <v>915</v>
      </c>
      <c r="Y254" s="28">
        <f t="shared" ref="Y254:AN254" si="461">SUM(Y249:Y253)</f>
        <v>10217</v>
      </c>
      <c r="Z254" s="28">
        <f t="shared" si="461"/>
        <v>7396</v>
      </c>
      <c r="AA254" s="29">
        <f t="shared" si="461"/>
        <v>5644</v>
      </c>
      <c r="AB254" s="28">
        <f t="shared" si="461"/>
        <v>2319</v>
      </c>
      <c r="AC254" s="28">
        <f t="shared" si="461"/>
        <v>5422</v>
      </c>
      <c r="AD254" s="28">
        <f t="shared" si="461"/>
        <v>2806</v>
      </c>
      <c r="AE254" s="28">
        <f t="shared" si="461"/>
        <v>1753</v>
      </c>
      <c r="AF254" s="28">
        <f t="shared" si="461"/>
        <v>3104</v>
      </c>
      <c r="AG254" s="25">
        <f t="shared" si="461"/>
        <v>80441</v>
      </c>
      <c r="AH254" s="25">
        <f t="shared" si="461"/>
        <v>25954</v>
      </c>
      <c r="AI254" s="25">
        <f t="shared" si="461"/>
        <v>17445</v>
      </c>
      <c r="AJ254" s="28">
        <f t="shared" si="461"/>
        <v>29677</v>
      </c>
      <c r="AK254" s="141">
        <f t="shared" si="461"/>
        <v>1939</v>
      </c>
      <c r="AL254" s="28">
        <f t="shared" si="461"/>
        <v>3044</v>
      </c>
      <c r="AM254" s="25">
        <f t="shared" si="461"/>
        <v>34660</v>
      </c>
      <c r="AN254" s="305">
        <f t="shared" si="461"/>
        <v>216510</v>
      </c>
      <c r="AQ254" s="45">
        <f>K254/AQ$5</f>
        <v>1568.375</v>
      </c>
      <c r="AR254" s="45">
        <f>AG254/AR$5</f>
        <v>4022.05</v>
      </c>
      <c r="AS254" s="45">
        <f>AH254/AS$5</f>
        <v>5190.8</v>
      </c>
      <c r="AT254" s="45">
        <f>AI254/AT$5</f>
        <v>1163</v>
      </c>
      <c r="AU254" s="45">
        <f>AM254/AU$5</f>
        <v>11553.333333333334</v>
      </c>
      <c r="AV254" s="211">
        <f>AN254/AV$5</f>
        <v>6984.1935483870966</v>
      </c>
      <c r="AW254" s="23"/>
      <c r="AX254" s="22">
        <f t="shared" si="453"/>
        <v>12078</v>
      </c>
      <c r="AY254" s="22">
        <f t="shared" si="454"/>
        <v>3118</v>
      </c>
      <c r="AZ254" s="22">
        <f t="shared" si="455"/>
        <v>5422</v>
      </c>
      <c r="BA254" s="22">
        <f t="shared" si="456"/>
        <v>2833</v>
      </c>
      <c r="BB254" s="22">
        <f t="shared" si="457"/>
        <v>3044</v>
      </c>
      <c r="BC254" s="305">
        <f t="shared" si="458"/>
        <v>3619</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f t="shared" ref="AH255:AI259" si="462">AC255+AD255+Z255+T255+O255</f>
        <v>0</v>
      </c>
      <c r="AI255" s="22">
        <f t="shared" si="462"/>
        <v>0</v>
      </c>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1986</v>
      </c>
      <c r="E256" s="162">
        <v>434</v>
      </c>
      <c r="F256" s="162">
        <v>963</v>
      </c>
      <c r="G256" s="162">
        <v>0</v>
      </c>
      <c r="H256" s="137">
        <v>343</v>
      </c>
      <c r="I256" s="137">
        <v>15</v>
      </c>
      <c r="J256" s="162">
        <v>633</v>
      </c>
      <c r="K256" s="137">
        <v>8</v>
      </c>
      <c r="L256" s="22">
        <f>+SUM(D256:K256)</f>
        <v>4382</v>
      </c>
      <c r="M256" s="162">
        <v>46</v>
      </c>
      <c r="N256" s="162">
        <v>84</v>
      </c>
      <c r="O256" s="162">
        <v>710</v>
      </c>
      <c r="P256" s="162">
        <v>182</v>
      </c>
      <c r="Q256" s="162">
        <v>881</v>
      </c>
      <c r="R256" s="162">
        <v>143</v>
      </c>
      <c r="S256" s="162">
        <v>102</v>
      </c>
      <c r="T256" s="162">
        <v>172</v>
      </c>
      <c r="U256" s="162">
        <v>72</v>
      </c>
      <c r="V256" s="137">
        <v>699</v>
      </c>
      <c r="W256" s="137">
        <v>94</v>
      </c>
      <c r="X256" s="137">
        <v>3</v>
      </c>
      <c r="Y256" s="162">
        <v>154</v>
      </c>
      <c r="Z256" s="162">
        <v>1346</v>
      </c>
      <c r="AA256" s="271">
        <v>180</v>
      </c>
      <c r="AB256" s="162">
        <v>162</v>
      </c>
      <c r="AC256" s="162">
        <v>454</v>
      </c>
      <c r="AD256" s="162">
        <v>325</v>
      </c>
      <c r="AE256" s="162">
        <v>97</v>
      </c>
      <c r="AF256" s="162">
        <v>0</v>
      </c>
      <c r="AG256" s="22">
        <f>+SUM(M256:AF256)</f>
        <v>5906</v>
      </c>
      <c r="AH256" s="22">
        <f t="shared" si="462"/>
        <v>3007</v>
      </c>
      <c r="AI256" s="22">
        <f t="shared" si="462"/>
        <v>856</v>
      </c>
      <c r="AJ256" s="137"/>
      <c r="AK256" s="137">
        <v>0</v>
      </c>
      <c r="AL256" s="162">
        <v>0</v>
      </c>
      <c r="AM256" s="22">
        <f>+SUM(AJ256:AL256)</f>
        <v>0</v>
      </c>
      <c r="AN256" s="24">
        <f>+AM256+AG256+L256</f>
        <v>10288</v>
      </c>
      <c r="AQ256" s="43">
        <f t="shared" ref="AQ256:AQ259" si="463">K256/AQ$5</f>
        <v>1</v>
      </c>
      <c r="AR256" s="43">
        <f t="shared" ref="AR256:AT259" si="464">AG256/AR$5</f>
        <v>295.3</v>
      </c>
      <c r="AS256" s="43">
        <f t="shared" si="464"/>
        <v>601.4</v>
      </c>
      <c r="AT256" s="43">
        <f t="shared" si="464"/>
        <v>57.06666666666667</v>
      </c>
      <c r="AU256" s="43">
        <f t="shared" ref="AU256:AV259" si="465">AM256/AU$5</f>
        <v>0</v>
      </c>
      <c r="AV256" s="44">
        <f t="shared" si="465"/>
        <v>331.87096774193549</v>
      </c>
      <c r="AW256" s="23"/>
      <c r="AX256" s="22">
        <f>MEDIAN($D256:$K256)</f>
        <v>388.5</v>
      </c>
      <c r="AY256" s="22">
        <f>MEDIAN($M256:$AF256)</f>
        <v>158</v>
      </c>
      <c r="AZ256" s="22">
        <f t="shared" ref="AZ256:AZ260" si="466">MEDIAN($AC256,$AD256,$Z256,$T256,$O256,Q256,AF256)</f>
        <v>454</v>
      </c>
      <c r="BA256" s="22">
        <f t="shared" ref="BA256:BA260" si="467">MEDIAN(M256,N256,P256,R256,S256,U256,V256,Y256,AA256,AB256,AE256,W256,X256)</f>
        <v>102</v>
      </c>
      <c r="BB256" s="22">
        <f t="shared" ref="BB256:BB260" si="468">MEDIAN($AJ256:$AL256)</f>
        <v>0</v>
      </c>
      <c r="BC256" s="24">
        <f t="shared" ref="BC256:BC260" si="469">MEDIAN(D256:K256,M256:AF256,AJ256:AL256)</f>
        <v>158</v>
      </c>
    </row>
    <row r="257" spans="1:55" s="204" customFormat="1">
      <c r="A257" s="199"/>
      <c r="B257" s="200"/>
      <c r="C257" s="201" t="s">
        <v>129</v>
      </c>
      <c r="D257" s="137">
        <v>1273</v>
      </c>
      <c r="E257" s="162">
        <v>1296</v>
      </c>
      <c r="F257" s="162">
        <v>3272</v>
      </c>
      <c r="G257" s="162">
        <v>3925</v>
      </c>
      <c r="H257" s="137">
        <v>1844</v>
      </c>
      <c r="I257" s="137">
        <v>1719</v>
      </c>
      <c r="J257" s="162">
        <v>1939</v>
      </c>
      <c r="K257" s="137">
        <v>2334</v>
      </c>
      <c r="L257" s="22">
        <f>+SUM(D257:K257)</f>
        <v>17602</v>
      </c>
      <c r="M257" s="162">
        <v>0</v>
      </c>
      <c r="N257" s="162">
        <v>1</v>
      </c>
      <c r="O257" s="162">
        <v>167</v>
      </c>
      <c r="P257" s="162">
        <v>73</v>
      </c>
      <c r="Q257" s="162">
        <v>0</v>
      </c>
      <c r="R257" s="162">
        <v>39</v>
      </c>
      <c r="S257" s="162">
        <v>14</v>
      </c>
      <c r="T257" s="162">
        <v>60</v>
      </c>
      <c r="U257" s="162">
        <v>15</v>
      </c>
      <c r="V257" s="137">
        <v>0</v>
      </c>
      <c r="W257" s="137">
        <v>0</v>
      </c>
      <c r="X257" s="137">
        <v>0</v>
      </c>
      <c r="Y257" s="162">
        <v>28</v>
      </c>
      <c r="Z257" s="162">
        <v>1143</v>
      </c>
      <c r="AA257" s="271">
        <v>123</v>
      </c>
      <c r="AB257" s="162">
        <v>39</v>
      </c>
      <c r="AC257" s="162">
        <v>267</v>
      </c>
      <c r="AD257" s="162">
        <v>93</v>
      </c>
      <c r="AE257" s="162">
        <v>90</v>
      </c>
      <c r="AF257" s="162">
        <v>1299</v>
      </c>
      <c r="AG257" s="22">
        <f>+SUM(M257:AF257)</f>
        <v>3451</v>
      </c>
      <c r="AH257" s="22">
        <f t="shared" si="462"/>
        <v>1730</v>
      </c>
      <c r="AI257" s="22">
        <f t="shared" si="462"/>
        <v>394</v>
      </c>
      <c r="AJ257" s="137">
        <v>0</v>
      </c>
      <c r="AK257" s="137">
        <v>0</v>
      </c>
      <c r="AL257" s="162">
        <v>0</v>
      </c>
      <c r="AM257" s="22">
        <f>+SUM(AJ257:AL257)</f>
        <v>0</v>
      </c>
      <c r="AN257" s="24">
        <f>+AM257+AG257+L257</f>
        <v>21053</v>
      </c>
      <c r="AQ257" s="43">
        <f t="shared" si="463"/>
        <v>291.75</v>
      </c>
      <c r="AR257" s="43">
        <f t="shared" si="464"/>
        <v>172.55</v>
      </c>
      <c r="AS257" s="43">
        <f t="shared" si="464"/>
        <v>346</v>
      </c>
      <c r="AT257" s="43">
        <f t="shared" si="464"/>
        <v>26.266666666666666</v>
      </c>
      <c r="AU257" s="43">
        <f t="shared" si="465"/>
        <v>0</v>
      </c>
      <c r="AV257" s="44">
        <f t="shared" si="465"/>
        <v>679.12903225806451</v>
      </c>
      <c r="AW257" s="23"/>
      <c r="AX257" s="22">
        <f>MEDIAN($D257:$K257)</f>
        <v>1891.5</v>
      </c>
      <c r="AY257" s="22">
        <f>MEDIAN($M257:$AF257)</f>
        <v>39</v>
      </c>
      <c r="AZ257" s="22">
        <f t="shared" si="466"/>
        <v>167</v>
      </c>
      <c r="BA257" s="22">
        <f t="shared" si="467"/>
        <v>15</v>
      </c>
      <c r="BB257" s="22">
        <f t="shared" si="468"/>
        <v>0</v>
      </c>
      <c r="BC257" s="24">
        <f t="shared" si="469"/>
        <v>73</v>
      </c>
    </row>
    <row r="258" spans="1:55" s="204" customFormat="1">
      <c r="A258" s="199"/>
      <c r="B258" s="200"/>
      <c r="C258" s="201" t="s">
        <v>128</v>
      </c>
      <c r="D258" s="137">
        <v>122</v>
      </c>
      <c r="E258" s="162">
        <v>94</v>
      </c>
      <c r="F258" s="162">
        <v>431</v>
      </c>
      <c r="G258" s="162">
        <v>332</v>
      </c>
      <c r="H258" s="137">
        <v>82</v>
      </c>
      <c r="I258" s="137">
        <v>141</v>
      </c>
      <c r="J258" s="162">
        <v>316</v>
      </c>
      <c r="K258" s="137">
        <v>183</v>
      </c>
      <c r="L258" s="22">
        <f>+SUM(D258:K258)</f>
        <v>1701</v>
      </c>
      <c r="M258" s="162">
        <v>0</v>
      </c>
      <c r="N258" s="162">
        <v>0</v>
      </c>
      <c r="O258" s="162">
        <v>0</v>
      </c>
      <c r="P258" s="162">
        <v>0</v>
      </c>
      <c r="Q258" s="162">
        <v>0</v>
      </c>
      <c r="R258" s="162">
        <v>0</v>
      </c>
      <c r="S258" s="162">
        <v>0</v>
      </c>
      <c r="T258" s="162">
        <v>0</v>
      </c>
      <c r="U258" s="162">
        <v>0</v>
      </c>
      <c r="V258" s="137">
        <v>0</v>
      </c>
      <c r="W258" s="137">
        <v>0</v>
      </c>
      <c r="X258" s="137">
        <v>0</v>
      </c>
      <c r="Y258" s="162">
        <v>0</v>
      </c>
      <c r="Z258" s="162">
        <v>44</v>
      </c>
      <c r="AA258" s="271">
        <v>21</v>
      </c>
      <c r="AB258" s="162">
        <v>0</v>
      </c>
      <c r="AC258" s="162">
        <v>0</v>
      </c>
      <c r="AD258" s="162">
        <v>0</v>
      </c>
      <c r="AE258" s="162">
        <v>0</v>
      </c>
      <c r="AF258" s="162">
        <v>0</v>
      </c>
      <c r="AG258" s="22">
        <f>+SUM(M258:AF258)</f>
        <v>65</v>
      </c>
      <c r="AH258" s="22">
        <f t="shared" si="462"/>
        <v>44</v>
      </c>
      <c r="AI258" s="22">
        <f t="shared" si="462"/>
        <v>21</v>
      </c>
      <c r="AJ258" s="137"/>
      <c r="AK258" s="137">
        <v>0</v>
      </c>
      <c r="AL258" s="162">
        <v>0</v>
      </c>
      <c r="AM258" s="22">
        <f>+SUM(AJ258:AL258)</f>
        <v>0</v>
      </c>
      <c r="AN258" s="24">
        <f>+AM258+AG258+L258</f>
        <v>1766</v>
      </c>
      <c r="AQ258" s="43">
        <f t="shared" si="463"/>
        <v>22.875</v>
      </c>
      <c r="AR258" s="43">
        <f t="shared" si="464"/>
        <v>3.25</v>
      </c>
      <c r="AS258" s="43">
        <f t="shared" si="464"/>
        <v>8.8000000000000007</v>
      </c>
      <c r="AT258" s="43">
        <f t="shared" si="464"/>
        <v>1.4</v>
      </c>
      <c r="AU258" s="43">
        <f t="shared" si="465"/>
        <v>0</v>
      </c>
      <c r="AV258" s="44">
        <f t="shared" si="465"/>
        <v>56.967741935483872</v>
      </c>
      <c r="AW258" s="23"/>
      <c r="AX258" s="22">
        <f>MEDIAN($D258:$K258)</f>
        <v>162</v>
      </c>
      <c r="AY258" s="22">
        <f>MEDIAN($M258:$AF258)</f>
        <v>0</v>
      </c>
      <c r="AZ258" s="22">
        <f t="shared" si="466"/>
        <v>0</v>
      </c>
      <c r="BA258" s="22">
        <f t="shared" si="467"/>
        <v>0</v>
      </c>
      <c r="BB258" s="22">
        <f t="shared" si="468"/>
        <v>0</v>
      </c>
      <c r="BC258" s="24">
        <f t="shared" si="469"/>
        <v>0</v>
      </c>
    </row>
    <row r="259" spans="1:55" s="204" customFormat="1">
      <c r="A259" s="199"/>
      <c r="B259" s="200"/>
      <c r="C259" s="201" t="s">
        <v>127</v>
      </c>
      <c r="D259" s="137">
        <v>18</v>
      </c>
      <c r="E259" s="162">
        <v>47</v>
      </c>
      <c r="F259" s="162">
        <v>0</v>
      </c>
      <c r="G259" s="162">
        <v>191</v>
      </c>
      <c r="H259" s="137">
        <v>43</v>
      </c>
      <c r="I259" s="137">
        <v>103</v>
      </c>
      <c r="J259" s="162">
        <v>32</v>
      </c>
      <c r="K259" s="137">
        <v>43</v>
      </c>
      <c r="L259" s="22">
        <f>+SUM(D259:K259)</f>
        <v>477</v>
      </c>
      <c r="M259" s="162">
        <v>0</v>
      </c>
      <c r="N259" s="162">
        <v>0</v>
      </c>
      <c r="O259" s="162">
        <v>0</v>
      </c>
      <c r="P259" s="162">
        <v>0</v>
      </c>
      <c r="Q259" s="162">
        <v>0</v>
      </c>
      <c r="R259" s="162">
        <v>0</v>
      </c>
      <c r="S259" s="162">
        <v>0</v>
      </c>
      <c r="T259" s="162">
        <v>0</v>
      </c>
      <c r="U259" s="162">
        <v>0</v>
      </c>
      <c r="V259" s="137">
        <v>0</v>
      </c>
      <c r="W259" s="137">
        <v>0</v>
      </c>
      <c r="X259" s="137">
        <v>0</v>
      </c>
      <c r="Y259" s="162">
        <v>0</v>
      </c>
      <c r="Z259" s="162">
        <v>1</v>
      </c>
      <c r="AA259" s="271">
        <v>2</v>
      </c>
      <c r="AB259" s="162">
        <v>0</v>
      </c>
      <c r="AC259" s="162">
        <v>0</v>
      </c>
      <c r="AD259" s="162">
        <v>0</v>
      </c>
      <c r="AE259" s="162">
        <v>0</v>
      </c>
      <c r="AF259" s="162">
        <v>0</v>
      </c>
      <c r="AG259" s="22">
        <f>+SUM(M259:AF259)</f>
        <v>3</v>
      </c>
      <c r="AH259" s="22">
        <f t="shared" si="462"/>
        <v>1</v>
      </c>
      <c r="AI259" s="22">
        <f t="shared" si="462"/>
        <v>2</v>
      </c>
      <c r="AJ259" s="137"/>
      <c r="AK259" s="137">
        <v>0</v>
      </c>
      <c r="AL259" s="162">
        <v>0</v>
      </c>
      <c r="AM259" s="22">
        <f>+SUM(AJ259:AL259)</f>
        <v>0</v>
      </c>
      <c r="AN259" s="24">
        <f>+AM259+AG259+L259</f>
        <v>480</v>
      </c>
      <c r="AQ259" s="43">
        <f t="shared" si="463"/>
        <v>5.375</v>
      </c>
      <c r="AR259" s="43">
        <f t="shared" si="464"/>
        <v>0.15</v>
      </c>
      <c r="AS259" s="43">
        <f t="shared" si="464"/>
        <v>0.2</v>
      </c>
      <c r="AT259" s="43">
        <f t="shared" si="464"/>
        <v>0.13333333333333333</v>
      </c>
      <c r="AU259" s="43">
        <f t="shared" si="465"/>
        <v>0</v>
      </c>
      <c r="AV259" s="44">
        <f t="shared" si="465"/>
        <v>15.483870967741936</v>
      </c>
      <c r="AW259" s="23"/>
      <c r="AX259" s="276">
        <f>MEDIAN($D259:$K259)</f>
        <v>43</v>
      </c>
      <c r="AY259" s="276">
        <f>MEDIAN($M259:$AF259)</f>
        <v>0</v>
      </c>
      <c r="AZ259" s="276">
        <f t="shared" si="466"/>
        <v>0</v>
      </c>
      <c r="BA259" s="276">
        <f t="shared" si="467"/>
        <v>0</v>
      </c>
      <c r="BB259" s="276">
        <f t="shared" si="468"/>
        <v>0</v>
      </c>
      <c r="BC259" s="24">
        <f t="shared" si="469"/>
        <v>0</v>
      </c>
    </row>
    <row r="260" spans="1:55" s="204" customFormat="1">
      <c r="A260" s="199"/>
      <c r="B260" s="200"/>
      <c r="C260" s="201" t="s">
        <v>126</v>
      </c>
      <c r="D260" s="110">
        <f t="shared" ref="D260:V260" si="470">SUM(D256:D259)</f>
        <v>3399</v>
      </c>
      <c r="E260" s="28">
        <f t="shared" si="470"/>
        <v>1871</v>
      </c>
      <c r="F260" s="28">
        <f t="shared" si="470"/>
        <v>4666</v>
      </c>
      <c r="G260" s="28">
        <f t="shared" si="470"/>
        <v>4448</v>
      </c>
      <c r="H260" s="141">
        <f t="shared" si="470"/>
        <v>2312</v>
      </c>
      <c r="I260" s="141">
        <f t="shared" si="470"/>
        <v>1978</v>
      </c>
      <c r="J260" s="28">
        <f t="shared" si="470"/>
        <v>2920</v>
      </c>
      <c r="K260" s="141">
        <f t="shared" si="470"/>
        <v>2568</v>
      </c>
      <c r="L260" s="25">
        <f t="shared" si="470"/>
        <v>24162</v>
      </c>
      <c r="M260" s="28">
        <f t="shared" si="470"/>
        <v>46</v>
      </c>
      <c r="N260" s="28">
        <f t="shared" si="470"/>
        <v>85</v>
      </c>
      <c r="O260" s="28">
        <f t="shared" si="470"/>
        <v>877</v>
      </c>
      <c r="P260" s="28">
        <f t="shared" si="470"/>
        <v>255</v>
      </c>
      <c r="Q260" s="28">
        <f t="shared" si="470"/>
        <v>881</v>
      </c>
      <c r="R260" s="28">
        <f t="shared" si="470"/>
        <v>182</v>
      </c>
      <c r="S260" s="28">
        <f t="shared" si="470"/>
        <v>116</v>
      </c>
      <c r="T260" s="28">
        <f t="shared" si="470"/>
        <v>232</v>
      </c>
      <c r="U260" s="28">
        <f t="shared" si="470"/>
        <v>87</v>
      </c>
      <c r="V260" s="141">
        <f t="shared" si="470"/>
        <v>699</v>
      </c>
      <c r="W260" s="141">
        <f t="shared" ref="W260:X260" si="471">SUM(W256:W259)</f>
        <v>94</v>
      </c>
      <c r="X260" s="141">
        <f t="shared" si="471"/>
        <v>3</v>
      </c>
      <c r="Y260" s="28">
        <f t="shared" ref="Y260:AN260" si="472">SUM(Y256:Y259)</f>
        <v>182</v>
      </c>
      <c r="Z260" s="28">
        <f t="shared" si="472"/>
        <v>2534</v>
      </c>
      <c r="AA260" s="29">
        <f t="shared" si="472"/>
        <v>326</v>
      </c>
      <c r="AB260" s="28">
        <f t="shared" si="472"/>
        <v>201</v>
      </c>
      <c r="AC260" s="28">
        <f t="shared" si="472"/>
        <v>721</v>
      </c>
      <c r="AD260" s="28">
        <f t="shared" si="472"/>
        <v>418</v>
      </c>
      <c r="AE260" s="28">
        <f t="shared" si="472"/>
        <v>187</v>
      </c>
      <c r="AF260" s="28">
        <f t="shared" si="472"/>
        <v>1299</v>
      </c>
      <c r="AG260" s="25">
        <f t="shared" si="472"/>
        <v>9425</v>
      </c>
      <c r="AH260" s="25">
        <f t="shared" si="472"/>
        <v>4782</v>
      </c>
      <c r="AI260" s="25">
        <f t="shared" si="472"/>
        <v>1273</v>
      </c>
      <c r="AJ260" s="28">
        <f t="shared" si="472"/>
        <v>0</v>
      </c>
      <c r="AK260" s="141">
        <f t="shared" si="472"/>
        <v>0</v>
      </c>
      <c r="AL260" s="28">
        <f t="shared" si="472"/>
        <v>0</v>
      </c>
      <c r="AM260" s="25">
        <f t="shared" si="472"/>
        <v>0</v>
      </c>
      <c r="AN260" s="305">
        <f t="shared" si="472"/>
        <v>33587</v>
      </c>
      <c r="AQ260" s="45">
        <f>K260/AQ$5</f>
        <v>321</v>
      </c>
      <c r="AR260" s="45">
        <f>AG260/AR$5</f>
        <v>471.25</v>
      </c>
      <c r="AS260" s="45">
        <f>AH260/AS$5</f>
        <v>956.4</v>
      </c>
      <c r="AT260" s="45">
        <f>AI260/AT$5</f>
        <v>84.86666666666666</v>
      </c>
      <c r="AU260" s="45">
        <f>AM260/AU$5</f>
        <v>0</v>
      </c>
      <c r="AV260" s="211">
        <f>AN260/AV$5</f>
        <v>1083.4516129032259</v>
      </c>
      <c r="AW260" s="23"/>
      <c r="AX260" s="22">
        <f>MEDIAN($D260:$K260)</f>
        <v>2744</v>
      </c>
      <c r="AY260" s="22">
        <f>MEDIAN($M260:$AF260)</f>
        <v>216.5</v>
      </c>
      <c r="AZ260" s="22">
        <f t="shared" si="466"/>
        <v>877</v>
      </c>
      <c r="BA260" s="22">
        <f t="shared" si="467"/>
        <v>182</v>
      </c>
      <c r="BB260" s="22">
        <f t="shared" si="468"/>
        <v>0</v>
      </c>
      <c r="BC260" s="305">
        <f t="shared" si="469"/>
        <v>326</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37"/>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15</v>
      </c>
      <c r="G262" s="162">
        <v>102</v>
      </c>
      <c r="H262" s="137">
        <v>0</v>
      </c>
      <c r="I262" s="137">
        <v>80</v>
      </c>
      <c r="J262" s="162">
        <v>0</v>
      </c>
      <c r="K262" s="137">
        <v>14</v>
      </c>
      <c r="L262" s="22">
        <f>+SUM(D262:K262)</f>
        <v>211</v>
      </c>
      <c r="M262" s="162">
        <v>0</v>
      </c>
      <c r="N262" s="162">
        <v>0</v>
      </c>
      <c r="O262" s="162">
        <v>0</v>
      </c>
      <c r="P262" s="162">
        <v>0</v>
      </c>
      <c r="Q262" s="162">
        <v>0</v>
      </c>
      <c r="R262" s="162">
        <v>0</v>
      </c>
      <c r="S262" s="162">
        <v>0</v>
      </c>
      <c r="T262" s="162">
        <v>27</v>
      </c>
      <c r="U262" s="162">
        <v>0</v>
      </c>
      <c r="V262" s="137">
        <v>0</v>
      </c>
      <c r="W262" s="137">
        <v>0</v>
      </c>
      <c r="X262" s="137">
        <v>0</v>
      </c>
      <c r="Y262" s="162">
        <v>0</v>
      </c>
      <c r="Z262" s="162">
        <v>0</v>
      </c>
      <c r="AA262" s="271">
        <v>0</v>
      </c>
      <c r="AB262" s="162">
        <v>0</v>
      </c>
      <c r="AC262" s="162">
        <v>0</v>
      </c>
      <c r="AD262" s="162">
        <v>0</v>
      </c>
      <c r="AE262" s="162">
        <v>0</v>
      </c>
      <c r="AF262" s="162">
        <v>0</v>
      </c>
      <c r="AG262" s="22">
        <f>+SUM(M262:AF262)</f>
        <v>27</v>
      </c>
      <c r="AH262" s="22">
        <f t="shared" ref="AH262:AI264" si="473">AC262+AD262+Z262+T262+O262</f>
        <v>27</v>
      </c>
      <c r="AI262" s="22">
        <f t="shared" si="473"/>
        <v>0</v>
      </c>
      <c r="AJ262" s="137"/>
      <c r="AK262" s="137">
        <v>0</v>
      </c>
      <c r="AL262" s="162">
        <v>42</v>
      </c>
      <c r="AM262" s="22">
        <f>+SUM(AJ262:AL262)</f>
        <v>42</v>
      </c>
      <c r="AN262" s="24">
        <f>+AM262+AG262+L262</f>
        <v>280</v>
      </c>
      <c r="AQ262" s="43">
        <f t="shared" ref="AQ262:AQ264" si="474">K262/AQ$5</f>
        <v>1.75</v>
      </c>
      <c r="AR262" s="43">
        <f t="shared" ref="AR262:AT264" si="475">AG262/AR$5</f>
        <v>1.35</v>
      </c>
      <c r="AS262" s="43">
        <f t="shared" si="475"/>
        <v>5.4</v>
      </c>
      <c r="AT262" s="43">
        <f t="shared" si="475"/>
        <v>0</v>
      </c>
      <c r="AU262" s="43">
        <f t="shared" ref="AU262:AV264" si="476">AM262/AU$5</f>
        <v>14</v>
      </c>
      <c r="AV262" s="44">
        <f t="shared" si="476"/>
        <v>9.0322580645161299</v>
      </c>
      <c r="AW262" s="23"/>
      <c r="AX262" s="22">
        <f>MEDIAN($D262:$K262)</f>
        <v>7</v>
      </c>
      <c r="AY262" s="22">
        <f>MEDIAN($M262:$AF262)</f>
        <v>0</v>
      </c>
      <c r="AZ262" s="22">
        <f t="shared" ref="AZ262:AZ266" si="477">MEDIAN($AC262,$AD262,$Z262,$T262,$O262,Q262,AF262)</f>
        <v>0</v>
      </c>
      <c r="BA262" s="22">
        <f t="shared" ref="BA262:BA266" si="478">MEDIAN(M262,N262,P262,R262,S262,U262,V262,Y262,AA262,AB262,AE262,W262,X262)</f>
        <v>0</v>
      </c>
      <c r="BB262" s="22">
        <f t="shared" ref="BB262:BB266" si="479">MEDIAN($AJ262:$AL262)</f>
        <v>21</v>
      </c>
      <c r="BC262" s="24">
        <f t="shared" ref="BC262:BC266" si="480">MEDIAN(D262:K262,M262:AF262,AJ262:AL262)</f>
        <v>0</v>
      </c>
    </row>
    <row r="263" spans="1:55" s="204" customFormat="1">
      <c r="A263" s="199"/>
      <c r="B263" s="200"/>
      <c r="C263" s="201" t="s">
        <v>123</v>
      </c>
      <c r="D263" s="137">
        <v>193</v>
      </c>
      <c r="E263" s="162">
        <v>0</v>
      </c>
      <c r="F263" s="162">
        <v>25</v>
      </c>
      <c r="G263" s="162">
        <v>276</v>
      </c>
      <c r="H263" s="137">
        <v>0</v>
      </c>
      <c r="I263" s="137">
        <v>17</v>
      </c>
      <c r="J263" s="162">
        <v>4</v>
      </c>
      <c r="K263" s="137">
        <v>0</v>
      </c>
      <c r="L263" s="22">
        <f>+SUM(D263:K263)</f>
        <v>515</v>
      </c>
      <c r="M263" s="162">
        <v>0</v>
      </c>
      <c r="N263" s="162">
        <v>211</v>
      </c>
      <c r="O263" s="162">
        <v>273</v>
      </c>
      <c r="P263" s="162">
        <v>0</v>
      </c>
      <c r="Q263" s="162">
        <v>0</v>
      </c>
      <c r="R263" s="162">
        <v>0</v>
      </c>
      <c r="S263" s="162">
        <v>126</v>
      </c>
      <c r="T263" s="162">
        <v>145</v>
      </c>
      <c r="U263" s="162">
        <v>332</v>
      </c>
      <c r="V263" s="137">
        <v>10</v>
      </c>
      <c r="W263" s="137">
        <v>176</v>
      </c>
      <c r="X263" s="137">
        <v>0</v>
      </c>
      <c r="Y263" s="162">
        <v>846</v>
      </c>
      <c r="Z263" s="162">
        <v>289</v>
      </c>
      <c r="AA263" s="271">
        <v>0</v>
      </c>
      <c r="AB263" s="162">
        <v>172</v>
      </c>
      <c r="AC263" s="162">
        <v>931</v>
      </c>
      <c r="AD263" s="162">
        <v>1089</v>
      </c>
      <c r="AE263" s="162">
        <v>137</v>
      </c>
      <c r="AF263" s="162">
        <v>0</v>
      </c>
      <c r="AG263" s="22">
        <f>+SUM(M263:AF263)</f>
        <v>4737</v>
      </c>
      <c r="AH263" s="22">
        <f t="shared" si="473"/>
        <v>2727</v>
      </c>
      <c r="AI263" s="22">
        <f t="shared" si="473"/>
        <v>1558</v>
      </c>
      <c r="AJ263" s="137">
        <v>0</v>
      </c>
      <c r="AK263" s="137">
        <v>0</v>
      </c>
      <c r="AL263" s="162">
        <v>0</v>
      </c>
      <c r="AM263" s="22">
        <f>+SUM(AJ263:AL263)</f>
        <v>0</v>
      </c>
      <c r="AN263" s="24">
        <f>+AM263+AG263+L263</f>
        <v>5252</v>
      </c>
      <c r="AQ263" s="43">
        <f t="shared" si="474"/>
        <v>0</v>
      </c>
      <c r="AR263" s="43">
        <f t="shared" si="475"/>
        <v>236.85</v>
      </c>
      <c r="AS263" s="43">
        <f t="shared" si="475"/>
        <v>545.4</v>
      </c>
      <c r="AT263" s="43">
        <f t="shared" si="475"/>
        <v>103.86666666666666</v>
      </c>
      <c r="AU263" s="43">
        <f t="shared" si="476"/>
        <v>0</v>
      </c>
      <c r="AV263" s="44">
        <f t="shared" si="476"/>
        <v>169.41935483870967</v>
      </c>
      <c r="AW263" s="23"/>
      <c r="AX263" s="22">
        <f>MEDIAN($D263:$K263)</f>
        <v>10.5</v>
      </c>
      <c r="AY263" s="22">
        <f>MEDIAN($M263:$AF263)</f>
        <v>141</v>
      </c>
      <c r="AZ263" s="22">
        <f t="shared" si="477"/>
        <v>273</v>
      </c>
      <c r="BA263" s="22">
        <f t="shared" si="478"/>
        <v>126</v>
      </c>
      <c r="BB263" s="22">
        <f t="shared" si="479"/>
        <v>0</v>
      </c>
      <c r="BC263" s="24">
        <f t="shared" si="480"/>
        <v>17</v>
      </c>
    </row>
    <row r="264" spans="1:55" s="204" customFormat="1">
      <c r="A264" s="199"/>
      <c r="B264" s="200"/>
      <c r="C264" s="201" t="s">
        <v>122</v>
      </c>
      <c r="D264" s="137">
        <v>237</v>
      </c>
      <c r="E264" s="162">
        <v>0</v>
      </c>
      <c r="F264" s="162">
        <v>0</v>
      </c>
      <c r="G264" s="162">
        <v>71</v>
      </c>
      <c r="H264" s="137">
        <v>0</v>
      </c>
      <c r="I264" s="137">
        <v>0</v>
      </c>
      <c r="J264" s="162">
        <v>53</v>
      </c>
      <c r="K264" s="137">
        <v>0</v>
      </c>
      <c r="L264" s="22">
        <f>+SUM(D264:K264)</f>
        <v>361</v>
      </c>
      <c r="M264" s="162">
        <v>22</v>
      </c>
      <c r="N264" s="162">
        <v>0</v>
      </c>
      <c r="O264" s="162">
        <v>0</v>
      </c>
      <c r="P264" s="162">
        <v>206</v>
      </c>
      <c r="Q264" s="162">
        <v>839</v>
      </c>
      <c r="R264" s="162">
        <v>89</v>
      </c>
      <c r="S264" s="162">
        <v>0</v>
      </c>
      <c r="T264" s="162">
        <v>0</v>
      </c>
      <c r="U264" s="162">
        <v>444</v>
      </c>
      <c r="V264" s="137">
        <v>0</v>
      </c>
      <c r="W264" s="137">
        <v>0</v>
      </c>
      <c r="X264" s="137">
        <v>0</v>
      </c>
      <c r="Y264" s="162">
        <v>0</v>
      </c>
      <c r="Z264" s="162">
        <v>0</v>
      </c>
      <c r="AA264" s="271">
        <v>310</v>
      </c>
      <c r="AB264" s="162">
        <v>0</v>
      </c>
      <c r="AC264" s="162">
        <v>0</v>
      </c>
      <c r="AD264" s="162">
        <v>0</v>
      </c>
      <c r="AE264" s="162">
        <v>0</v>
      </c>
      <c r="AF264" s="162">
        <v>166</v>
      </c>
      <c r="AG264" s="22">
        <f>+SUM(M264:AF264)</f>
        <v>2076</v>
      </c>
      <c r="AH264" s="22">
        <f t="shared" si="473"/>
        <v>0</v>
      </c>
      <c r="AI264" s="22">
        <f t="shared" si="473"/>
        <v>960</v>
      </c>
      <c r="AJ264" s="137"/>
      <c r="AK264" s="137">
        <v>0</v>
      </c>
      <c r="AL264" s="162">
        <v>42</v>
      </c>
      <c r="AM264" s="22">
        <f>+SUM(AJ264:AL264)</f>
        <v>42</v>
      </c>
      <c r="AN264" s="24">
        <f>+AM264+AG264+L264</f>
        <v>2479</v>
      </c>
      <c r="AQ264" s="43">
        <f t="shared" si="474"/>
        <v>0</v>
      </c>
      <c r="AR264" s="43">
        <f t="shared" si="475"/>
        <v>103.8</v>
      </c>
      <c r="AS264" s="43">
        <f t="shared" si="475"/>
        <v>0</v>
      </c>
      <c r="AT264" s="43">
        <f t="shared" si="475"/>
        <v>64</v>
      </c>
      <c r="AU264" s="43">
        <f t="shared" si="476"/>
        <v>14</v>
      </c>
      <c r="AV264" s="44">
        <f t="shared" si="476"/>
        <v>79.967741935483872</v>
      </c>
      <c r="AW264" s="23"/>
      <c r="AX264" s="276">
        <f>MEDIAN($D264:$K264)</f>
        <v>0</v>
      </c>
      <c r="AY264" s="276">
        <f>MEDIAN($M264:$AF264)</f>
        <v>0</v>
      </c>
      <c r="AZ264" s="276">
        <f t="shared" si="477"/>
        <v>0</v>
      </c>
      <c r="BA264" s="276">
        <f t="shared" si="478"/>
        <v>0</v>
      </c>
      <c r="BB264" s="276">
        <f t="shared" si="479"/>
        <v>21</v>
      </c>
      <c r="BC264" s="24">
        <f t="shared" si="480"/>
        <v>0</v>
      </c>
    </row>
    <row r="265" spans="1:55" s="204" customFormat="1">
      <c r="A265" s="199"/>
      <c r="B265" s="200"/>
      <c r="C265" s="201" t="s">
        <v>121</v>
      </c>
      <c r="D265" s="137">
        <v>430</v>
      </c>
      <c r="E265" s="162">
        <v>0</v>
      </c>
      <c r="F265" s="162">
        <v>40</v>
      </c>
      <c r="G265" s="162">
        <v>449</v>
      </c>
      <c r="H265" s="137">
        <v>0</v>
      </c>
      <c r="I265" s="137">
        <v>97</v>
      </c>
      <c r="J265" s="162">
        <v>57</v>
      </c>
      <c r="K265" s="137">
        <v>14</v>
      </c>
      <c r="L265" s="25">
        <f>SUM(L262:L264)</f>
        <v>1087</v>
      </c>
      <c r="M265" s="162">
        <v>22</v>
      </c>
      <c r="N265" s="162">
        <v>211</v>
      </c>
      <c r="O265" s="162">
        <v>273</v>
      </c>
      <c r="P265" s="162">
        <v>206</v>
      </c>
      <c r="Q265" s="162">
        <v>839</v>
      </c>
      <c r="R265" s="162">
        <v>89</v>
      </c>
      <c r="S265" s="162">
        <v>126</v>
      </c>
      <c r="T265" s="162">
        <v>172</v>
      </c>
      <c r="U265" s="162">
        <v>776</v>
      </c>
      <c r="V265" s="137">
        <v>10</v>
      </c>
      <c r="W265" s="137">
        <v>176</v>
      </c>
      <c r="X265" s="137">
        <v>0</v>
      </c>
      <c r="Y265" s="162">
        <v>846</v>
      </c>
      <c r="Z265" s="162">
        <v>289</v>
      </c>
      <c r="AA265" s="271">
        <v>310</v>
      </c>
      <c r="AB265" s="162">
        <v>172</v>
      </c>
      <c r="AC265" s="162">
        <v>931</v>
      </c>
      <c r="AD265" s="162">
        <v>1089</v>
      </c>
      <c r="AE265" s="162">
        <v>137</v>
      </c>
      <c r="AF265" s="162">
        <v>166</v>
      </c>
      <c r="AG265" s="25">
        <f t="shared" ref="AG265:AN265" si="481">SUM(AG262:AG264)</f>
        <v>6840</v>
      </c>
      <c r="AH265" s="25">
        <f t="shared" si="481"/>
        <v>2754</v>
      </c>
      <c r="AI265" s="25">
        <f t="shared" si="481"/>
        <v>2518</v>
      </c>
      <c r="AJ265" s="28">
        <f t="shared" si="481"/>
        <v>0</v>
      </c>
      <c r="AK265" s="141">
        <f t="shared" si="481"/>
        <v>0</v>
      </c>
      <c r="AL265" s="28">
        <f t="shared" si="481"/>
        <v>84</v>
      </c>
      <c r="AM265" s="25">
        <f t="shared" si="481"/>
        <v>84</v>
      </c>
      <c r="AN265" s="305">
        <f t="shared" si="481"/>
        <v>8011</v>
      </c>
      <c r="AQ265" s="45">
        <f>K265/AQ$5</f>
        <v>1.75</v>
      </c>
      <c r="AR265" s="45">
        <f t="shared" ref="AR265:AT266" si="482">AG265/AR$5</f>
        <v>342</v>
      </c>
      <c r="AS265" s="45">
        <f t="shared" si="482"/>
        <v>550.79999999999995</v>
      </c>
      <c r="AT265" s="45">
        <f t="shared" si="482"/>
        <v>167.86666666666667</v>
      </c>
      <c r="AU265" s="45">
        <f>AM265/AU$5</f>
        <v>28</v>
      </c>
      <c r="AV265" s="211">
        <f>AN265/AV$5</f>
        <v>258.41935483870969</v>
      </c>
      <c r="AW265" s="23"/>
      <c r="AX265" s="22">
        <f>MEDIAN($D265:$K265)</f>
        <v>48.5</v>
      </c>
      <c r="AY265" s="22">
        <f>MEDIAN($M265:$AF265)</f>
        <v>191</v>
      </c>
      <c r="AZ265" s="22">
        <f t="shared" si="477"/>
        <v>289</v>
      </c>
      <c r="BA265" s="22">
        <f t="shared" si="478"/>
        <v>172</v>
      </c>
      <c r="BB265" s="22">
        <f t="shared" si="479"/>
        <v>0</v>
      </c>
      <c r="BC265" s="305">
        <f t="shared" si="480"/>
        <v>166</v>
      </c>
    </row>
    <row r="266" spans="1:55" s="204" customFormat="1">
      <c r="A266" s="199"/>
      <c r="B266" s="207" t="s">
        <v>120</v>
      </c>
      <c r="C266" s="201"/>
      <c r="D266" s="26">
        <f t="shared" ref="D266:V266" si="483">D254+D260+D265</f>
        <v>15438</v>
      </c>
      <c r="E266" s="306">
        <f t="shared" si="483"/>
        <v>3649</v>
      </c>
      <c r="F266" s="306">
        <f t="shared" si="483"/>
        <v>22589</v>
      </c>
      <c r="G266" s="306">
        <f t="shared" si="483"/>
        <v>28160</v>
      </c>
      <c r="H266" s="142">
        <f t="shared" si="483"/>
        <v>12731</v>
      </c>
      <c r="I266" s="142">
        <f t="shared" si="483"/>
        <v>17544</v>
      </c>
      <c r="J266" s="306">
        <f t="shared" si="483"/>
        <v>11418</v>
      </c>
      <c r="K266" s="142">
        <f t="shared" si="483"/>
        <v>15129</v>
      </c>
      <c r="L266" s="25">
        <f t="shared" si="483"/>
        <v>126658</v>
      </c>
      <c r="M266" s="306">
        <f t="shared" si="483"/>
        <v>3458</v>
      </c>
      <c r="N266" s="306">
        <f t="shared" si="483"/>
        <v>3211</v>
      </c>
      <c r="O266" s="306">
        <f t="shared" si="483"/>
        <v>7861</v>
      </c>
      <c r="P266" s="306">
        <f t="shared" si="483"/>
        <v>3593</v>
      </c>
      <c r="Q266" s="306">
        <f t="shared" si="483"/>
        <v>9539</v>
      </c>
      <c r="R266" s="306">
        <f t="shared" si="483"/>
        <v>2662</v>
      </c>
      <c r="S266" s="306">
        <f t="shared" si="483"/>
        <v>3075</v>
      </c>
      <c r="T266" s="306">
        <f t="shared" si="483"/>
        <v>4023</v>
      </c>
      <c r="U266" s="306">
        <f t="shared" si="483"/>
        <v>4973</v>
      </c>
      <c r="V266" s="142">
        <f t="shared" si="483"/>
        <v>3239</v>
      </c>
      <c r="W266" s="142">
        <f t="shared" ref="W266:X266" si="484">W254+W260+W265</f>
        <v>1685</v>
      </c>
      <c r="X266" s="142">
        <f t="shared" si="484"/>
        <v>918</v>
      </c>
      <c r="Y266" s="306">
        <f t="shared" ref="Y266:AN266" si="485">Y254+Y260+Y265</f>
        <v>11245</v>
      </c>
      <c r="Z266" s="306">
        <f t="shared" si="485"/>
        <v>10219</v>
      </c>
      <c r="AA266" s="307">
        <f t="shared" si="485"/>
        <v>6280</v>
      </c>
      <c r="AB266" s="306">
        <f t="shared" si="485"/>
        <v>2692</v>
      </c>
      <c r="AC266" s="306">
        <f t="shared" si="485"/>
        <v>7074</v>
      </c>
      <c r="AD266" s="306">
        <f t="shared" si="485"/>
        <v>4313</v>
      </c>
      <c r="AE266" s="306">
        <f t="shared" si="485"/>
        <v>2077</v>
      </c>
      <c r="AF266" s="306">
        <f t="shared" si="485"/>
        <v>4569</v>
      </c>
      <c r="AG266" s="25">
        <f t="shared" si="485"/>
        <v>96706</v>
      </c>
      <c r="AH266" s="25">
        <f t="shared" si="485"/>
        <v>33490</v>
      </c>
      <c r="AI266" s="25">
        <f t="shared" si="485"/>
        <v>21236</v>
      </c>
      <c r="AJ266" s="306">
        <f t="shared" si="485"/>
        <v>29677</v>
      </c>
      <c r="AK266" s="142">
        <f t="shared" si="485"/>
        <v>1939</v>
      </c>
      <c r="AL266" s="306">
        <f t="shared" si="485"/>
        <v>3128</v>
      </c>
      <c r="AM266" s="25">
        <f t="shared" si="485"/>
        <v>34744</v>
      </c>
      <c r="AN266" s="305">
        <f t="shared" si="485"/>
        <v>258108</v>
      </c>
      <c r="AQ266" s="45">
        <f>K266/AQ$5</f>
        <v>1891.125</v>
      </c>
      <c r="AR266" s="45">
        <f t="shared" si="482"/>
        <v>4835.3</v>
      </c>
      <c r="AS266" s="45">
        <f t="shared" si="482"/>
        <v>6698</v>
      </c>
      <c r="AT266" s="45">
        <f t="shared" si="482"/>
        <v>1415.7333333333333</v>
      </c>
      <c r="AU266" s="45">
        <f>AM266/AU$5</f>
        <v>11581.333333333334</v>
      </c>
      <c r="AV266" s="211">
        <f>AN266/AV$5</f>
        <v>8326.0645161290322</v>
      </c>
      <c r="AW266" s="23"/>
      <c r="AX266" s="25">
        <f>MEDIAN($D266:$K266)</f>
        <v>15283.5</v>
      </c>
      <c r="AY266" s="25">
        <f>MEDIAN($M266:$AF266)</f>
        <v>3808</v>
      </c>
      <c r="AZ266" s="25">
        <f t="shared" si="477"/>
        <v>7074</v>
      </c>
      <c r="BA266" s="25">
        <f t="shared" si="478"/>
        <v>3211</v>
      </c>
      <c r="BB266" s="25">
        <f t="shared" si="479"/>
        <v>3128</v>
      </c>
      <c r="BC266" s="305">
        <f t="shared" si="480"/>
        <v>4569</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15007</v>
      </c>
      <c r="E268" s="162">
        <v>0</v>
      </c>
      <c r="F268" s="162">
        <v>15854</v>
      </c>
      <c r="G268" s="162">
        <v>28160</v>
      </c>
      <c r="H268" s="137">
        <v>12731</v>
      </c>
      <c r="I268" s="137">
        <v>16894</v>
      </c>
      <c r="J268" s="162">
        <v>10958</v>
      </c>
      <c r="K268" s="137">
        <v>0</v>
      </c>
      <c r="L268" s="22">
        <f>+SUM(D268:K268)</f>
        <v>99604</v>
      </c>
      <c r="M268" s="162">
        <v>1291</v>
      </c>
      <c r="N268" s="162">
        <v>2774</v>
      </c>
      <c r="O268" s="162">
        <v>6314</v>
      </c>
      <c r="P268" s="162">
        <v>3525</v>
      </c>
      <c r="Q268" s="162">
        <v>9539</v>
      </c>
      <c r="R268" s="162">
        <v>1856</v>
      </c>
      <c r="S268" s="162">
        <v>1822</v>
      </c>
      <c r="T268" s="162">
        <v>3650</v>
      </c>
      <c r="U268" s="162">
        <v>3126</v>
      </c>
      <c r="V268" s="137">
        <v>1466</v>
      </c>
      <c r="W268" s="137">
        <v>1608</v>
      </c>
      <c r="X268" s="137">
        <v>573</v>
      </c>
      <c r="Y268" s="162">
        <v>0</v>
      </c>
      <c r="Z268" s="162">
        <v>9567</v>
      </c>
      <c r="AA268" s="271">
        <v>6280</v>
      </c>
      <c r="AB268" s="162">
        <v>2644</v>
      </c>
      <c r="AC268" s="162">
        <v>0</v>
      </c>
      <c r="AD268" s="162">
        <v>4313</v>
      </c>
      <c r="AE268" s="162">
        <v>1846</v>
      </c>
      <c r="AF268" s="162">
        <v>0</v>
      </c>
      <c r="AG268" s="22">
        <f>+SUM(M268:AF268)</f>
        <v>62194</v>
      </c>
      <c r="AH268" s="22">
        <f t="shared" ref="AH268:AI270" si="486">AC268+AD268+Z268+T268+O268</f>
        <v>23844</v>
      </c>
      <c r="AI268" s="22">
        <f t="shared" si="486"/>
        <v>19090</v>
      </c>
      <c r="AJ268" s="137">
        <v>29677</v>
      </c>
      <c r="AK268" s="137">
        <v>1939</v>
      </c>
      <c r="AL268" s="162">
        <v>3086</v>
      </c>
      <c r="AM268" s="22">
        <f>+SUM(AJ268:AL268)</f>
        <v>34702</v>
      </c>
      <c r="AN268" s="24">
        <f>+AM268+AG268+L268</f>
        <v>196500</v>
      </c>
      <c r="AQ268" s="43">
        <f t="shared" ref="AQ268:AQ270" si="487">K268/AQ$5</f>
        <v>0</v>
      </c>
      <c r="AR268" s="43">
        <f t="shared" ref="AR268:AT270" si="488">AG268/AR$5</f>
        <v>3109.7</v>
      </c>
      <c r="AS268" s="43">
        <f t="shared" si="488"/>
        <v>4768.8</v>
      </c>
      <c r="AT268" s="43">
        <f t="shared" si="488"/>
        <v>1272.6666666666667</v>
      </c>
      <c r="AU268" s="43">
        <f t="shared" ref="AU268:AV270" si="489">AM268/AU$5</f>
        <v>11567.333333333334</v>
      </c>
      <c r="AV268" s="44">
        <f t="shared" si="489"/>
        <v>6338.7096774193551</v>
      </c>
      <c r="AW268" s="23"/>
      <c r="AX268" s="22">
        <f>MEDIAN($D268:$K268)</f>
        <v>13869</v>
      </c>
      <c r="AY268" s="22">
        <f>MEDIAN($M268:$AF268)</f>
        <v>2250</v>
      </c>
      <c r="AZ268" s="22">
        <f t="shared" ref="AZ268:AZ271" si="490">MEDIAN($AC268,$AD268,$Z268,$T268,$O268,Q268,AF268)</f>
        <v>4313</v>
      </c>
      <c r="BA268" s="22">
        <f t="shared" ref="BA268:BA271" si="491">MEDIAN(M268,N268,P268,R268,S268,U268,V268,Y268,AA268,AB268,AE268,W268,X268)</f>
        <v>1846</v>
      </c>
      <c r="BB268" s="22">
        <f t="shared" ref="BB268:BB271" si="492">MEDIAN($AJ268:$AL268)</f>
        <v>3086</v>
      </c>
      <c r="BC268" s="24">
        <f t="shared" ref="BC268:BC271" si="493">MEDIAN(D268:K268,M268:AF268,AJ268:AL268)</f>
        <v>3086</v>
      </c>
    </row>
    <row r="269" spans="1:55" s="204" customFormat="1">
      <c r="A269" s="199"/>
      <c r="B269" s="200"/>
      <c r="C269" s="201" t="s">
        <v>117</v>
      </c>
      <c r="D269" s="137">
        <v>193</v>
      </c>
      <c r="E269" s="162">
        <v>0</v>
      </c>
      <c r="F269" s="162">
        <v>6733</v>
      </c>
      <c r="G269" s="162">
        <v>0</v>
      </c>
      <c r="H269" s="137">
        <v>0</v>
      </c>
      <c r="I269" s="137">
        <v>650</v>
      </c>
      <c r="J269" s="162">
        <v>460</v>
      </c>
      <c r="K269" s="137">
        <v>954</v>
      </c>
      <c r="L269" s="22">
        <f>+SUM(D269:K269)</f>
        <v>8990</v>
      </c>
      <c r="M269" s="162">
        <v>36</v>
      </c>
      <c r="N269" s="162">
        <v>0</v>
      </c>
      <c r="O269" s="162">
        <v>151</v>
      </c>
      <c r="P269" s="162">
        <v>68</v>
      </c>
      <c r="Q269" s="162">
        <v>0</v>
      </c>
      <c r="R269" s="162">
        <v>38</v>
      </c>
      <c r="S269" s="162">
        <v>279</v>
      </c>
      <c r="T269" s="162">
        <v>243</v>
      </c>
      <c r="U269" s="162">
        <v>1060</v>
      </c>
      <c r="V269" s="137">
        <v>299</v>
      </c>
      <c r="W269" s="137">
        <v>0</v>
      </c>
      <c r="X269" s="137">
        <v>53</v>
      </c>
      <c r="Y269" s="162">
        <v>11245</v>
      </c>
      <c r="Z269" s="162">
        <v>0</v>
      </c>
      <c r="AA269" s="271">
        <v>0</v>
      </c>
      <c r="AB269" s="162">
        <v>48</v>
      </c>
      <c r="AC269" s="162">
        <v>0</v>
      </c>
      <c r="AD269" s="162">
        <v>0</v>
      </c>
      <c r="AE269" s="162">
        <v>0</v>
      </c>
      <c r="AF269" s="162">
        <v>0</v>
      </c>
      <c r="AG269" s="22">
        <f>+SUM(M269:AF269)</f>
        <v>13520</v>
      </c>
      <c r="AH269" s="22">
        <f t="shared" si="486"/>
        <v>394</v>
      </c>
      <c r="AI269" s="22">
        <f t="shared" si="486"/>
        <v>1128</v>
      </c>
      <c r="AJ269" s="137"/>
      <c r="AK269" s="137">
        <v>0</v>
      </c>
      <c r="AL269" s="162">
        <v>0</v>
      </c>
      <c r="AM269" s="22">
        <f>+SUM(AJ269:AL269)</f>
        <v>0</v>
      </c>
      <c r="AN269" s="24">
        <f>+AM269+AG269+L269</f>
        <v>22510</v>
      </c>
      <c r="AQ269" s="43">
        <f t="shared" si="487"/>
        <v>119.25</v>
      </c>
      <c r="AR269" s="43">
        <f t="shared" si="488"/>
        <v>676</v>
      </c>
      <c r="AS269" s="43">
        <f t="shared" si="488"/>
        <v>78.8</v>
      </c>
      <c r="AT269" s="43">
        <f t="shared" si="488"/>
        <v>75.2</v>
      </c>
      <c r="AU269" s="43">
        <f t="shared" si="489"/>
        <v>0</v>
      </c>
      <c r="AV269" s="44">
        <f t="shared" si="489"/>
        <v>726.12903225806451</v>
      </c>
      <c r="AW269" s="23"/>
      <c r="AX269" s="22">
        <f>MEDIAN($D269:$K269)</f>
        <v>326.5</v>
      </c>
      <c r="AY269" s="22">
        <f>MEDIAN($M269:$AF269)</f>
        <v>37</v>
      </c>
      <c r="AZ269" s="22">
        <f t="shared" si="490"/>
        <v>0</v>
      </c>
      <c r="BA269" s="22">
        <f t="shared" si="491"/>
        <v>48</v>
      </c>
      <c r="BB269" s="22">
        <f t="shared" si="492"/>
        <v>0</v>
      </c>
      <c r="BC269" s="24">
        <f t="shared" si="493"/>
        <v>37</v>
      </c>
    </row>
    <row r="270" spans="1:55" s="204" customFormat="1">
      <c r="A270" s="199"/>
      <c r="B270" s="200"/>
      <c r="C270" s="201" t="s">
        <v>116</v>
      </c>
      <c r="D270" s="137">
        <v>237</v>
      </c>
      <c r="E270" s="162">
        <v>0</v>
      </c>
      <c r="F270" s="162">
        <v>0</v>
      </c>
      <c r="G270" s="162">
        <v>0</v>
      </c>
      <c r="H270" s="137">
        <v>0</v>
      </c>
      <c r="I270" s="137">
        <v>0</v>
      </c>
      <c r="J270" s="162">
        <v>0</v>
      </c>
      <c r="K270" s="137">
        <v>14175</v>
      </c>
      <c r="L270" s="22">
        <f>+SUM(D270:K270)</f>
        <v>14412</v>
      </c>
      <c r="M270" s="162">
        <v>2131</v>
      </c>
      <c r="N270" s="162">
        <v>437</v>
      </c>
      <c r="O270" s="162">
        <v>1396</v>
      </c>
      <c r="P270" s="162">
        <v>0</v>
      </c>
      <c r="Q270" s="162">
        <v>0</v>
      </c>
      <c r="R270" s="162">
        <v>768</v>
      </c>
      <c r="S270" s="162">
        <v>974</v>
      </c>
      <c r="T270" s="162">
        <v>131</v>
      </c>
      <c r="U270" s="162">
        <v>787</v>
      </c>
      <c r="V270" s="137">
        <v>1474</v>
      </c>
      <c r="W270" s="137">
        <v>77</v>
      </c>
      <c r="X270" s="137">
        <v>292</v>
      </c>
      <c r="Y270" s="162">
        <v>0</v>
      </c>
      <c r="Z270" s="162">
        <v>653</v>
      </c>
      <c r="AA270" s="271">
        <v>0</v>
      </c>
      <c r="AB270" s="162">
        <v>0</v>
      </c>
      <c r="AC270" s="162">
        <v>0</v>
      </c>
      <c r="AD270" s="162">
        <v>0</v>
      </c>
      <c r="AE270" s="162">
        <v>231</v>
      </c>
      <c r="AF270" s="162">
        <v>0</v>
      </c>
      <c r="AG270" s="22">
        <f>+SUM(M270:AF270)</f>
        <v>9351</v>
      </c>
      <c r="AH270" s="22">
        <f t="shared" si="486"/>
        <v>2180</v>
      </c>
      <c r="AI270" s="22">
        <f t="shared" si="486"/>
        <v>1018</v>
      </c>
      <c r="AJ270" s="137"/>
      <c r="AK270" s="137">
        <v>0</v>
      </c>
      <c r="AL270" s="162">
        <v>0</v>
      </c>
      <c r="AM270" s="22">
        <f>+SUM(AJ270:AL270)</f>
        <v>0</v>
      </c>
      <c r="AN270" s="24">
        <f>+AM270+AG270+L270</f>
        <v>23763</v>
      </c>
      <c r="AQ270" s="43">
        <f t="shared" si="487"/>
        <v>1771.875</v>
      </c>
      <c r="AR270" s="43">
        <f t="shared" si="488"/>
        <v>467.55</v>
      </c>
      <c r="AS270" s="43">
        <f t="shared" si="488"/>
        <v>436</v>
      </c>
      <c r="AT270" s="43">
        <f t="shared" si="488"/>
        <v>67.86666666666666</v>
      </c>
      <c r="AU270" s="43">
        <f t="shared" si="489"/>
        <v>0</v>
      </c>
      <c r="AV270" s="44">
        <f t="shared" si="489"/>
        <v>766.54838709677415</v>
      </c>
      <c r="AW270" s="23"/>
      <c r="AX270" s="22">
        <f>MEDIAN($D270:$K270)</f>
        <v>0</v>
      </c>
      <c r="AY270" s="22">
        <f>MEDIAN($M270:$AF270)</f>
        <v>181</v>
      </c>
      <c r="AZ270" s="22">
        <f t="shared" si="490"/>
        <v>0</v>
      </c>
      <c r="BA270" s="22">
        <f t="shared" si="491"/>
        <v>292</v>
      </c>
      <c r="BB270" s="22">
        <f t="shared" si="492"/>
        <v>0</v>
      </c>
      <c r="BC270" s="24">
        <f t="shared" si="493"/>
        <v>0</v>
      </c>
    </row>
    <row r="271" spans="1:55" s="204" customFormat="1">
      <c r="A271" s="199"/>
      <c r="B271" s="207" t="s">
        <v>115</v>
      </c>
      <c r="C271" s="201"/>
      <c r="D271" s="26">
        <f t="shared" ref="D271:V271" si="494">SUM(D268:D270)</f>
        <v>15437</v>
      </c>
      <c r="E271" s="306">
        <f t="shared" si="494"/>
        <v>0</v>
      </c>
      <c r="F271" s="306">
        <f t="shared" si="494"/>
        <v>22587</v>
      </c>
      <c r="G271" s="306">
        <f t="shared" si="494"/>
        <v>28160</v>
      </c>
      <c r="H271" s="142">
        <f t="shared" si="494"/>
        <v>12731</v>
      </c>
      <c r="I271" s="142">
        <f t="shared" si="494"/>
        <v>17544</v>
      </c>
      <c r="J271" s="306">
        <f t="shared" si="494"/>
        <v>11418</v>
      </c>
      <c r="K271" s="142">
        <f t="shared" si="494"/>
        <v>15129</v>
      </c>
      <c r="L271" s="25">
        <f t="shared" si="494"/>
        <v>123006</v>
      </c>
      <c r="M271" s="306">
        <f t="shared" si="494"/>
        <v>3458</v>
      </c>
      <c r="N271" s="306">
        <f t="shared" si="494"/>
        <v>3211</v>
      </c>
      <c r="O271" s="306">
        <f t="shared" si="494"/>
        <v>7861</v>
      </c>
      <c r="P271" s="306">
        <f t="shared" si="494"/>
        <v>3593</v>
      </c>
      <c r="Q271" s="306">
        <f t="shared" si="494"/>
        <v>9539</v>
      </c>
      <c r="R271" s="306">
        <f t="shared" si="494"/>
        <v>2662</v>
      </c>
      <c r="S271" s="306">
        <f t="shared" si="494"/>
        <v>3075</v>
      </c>
      <c r="T271" s="306">
        <f t="shared" si="494"/>
        <v>4024</v>
      </c>
      <c r="U271" s="306">
        <f t="shared" si="494"/>
        <v>4973</v>
      </c>
      <c r="V271" s="142">
        <f t="shared" si="494"/>
        <v>3239</v>
      </c>
      <c r="W271" s="142">
        <f t="shared" ref="W271:X271" si="495">SUM(W268:W270)</f>
        <v>1685</v>
      </c>
      <c r="X271" s="142">
        <f t="shared" si="495"/>
        <v>918</v>
      </c>
      <c r="Y271" s="306">
        <f t="shared" ref="Y271:AN271" si="496">SUM(Y268:Y270)</f>
        <v>11245</v>
      </c>
      <c r="Z271" s="306">
        <f t="shared" si="496"/>
        <v>10220</v>
      </c>
      <c r="AA271" s="307">
        <f t="shared" si="496"/>
        <v>6280</v>
      </c>
      <c r="AB271" s="306">
        <f t="shared" si="496"/>
        <v>2692</v>
      </c>
      <c r="AC271" s="306">
        <f t="shared" si="496"/>
        <v>0</v>
      </c>
      <c r="AD271" s="306">
        <f t="shared" si="496"/>
        <v>4313</v>
      </c>
      <c r="AE271" s="306">
        <f t="shared" si="496"/>
        <v>2077</v>
      </c>
      <c r="AF271" s="306">
        <f t="shared" si="496"/>
        <v>0</v>
      </c>
      <c r="AG271" s="25">
        <f t="shared" si="496"/>
        <v>85065</v>
      </c>
      <c r="AH271" s="25">
        <f t="shared" si="496"/>
        <v>26418</v>
      </c>
      <c r="AI271" s="25">
        <f t="shared" si="496"/>
        <v>21236</v>
      </c>
      <c r="AJ271" s="306">
        <f t="shared" si="496"/>
        <v>29677</v>
      </c>
      <c r="AK271" s="142">
        <f t="shared" si="496"/>
        <v>1939</v>
      </c>
      <c r="AL271" s="306">
        <f t="shared" si="496"/>
        <v>3086</v>
      </c>
      <c r="AM271" s="25">
        <f t="shared" si="496"/>
        <v>34702</v>
      </c>
      <c r="AN271" s="305">
        <f t="shared" si="496"/>
        <v>242773</v>
      </c>
      <c r="AQ271" s="45">
        <f>K271/AQ$5</f>
        <v>1891.125</v>
      </c>
      <c r="AR271" s="45">
        <f>AG271/AR$5</f>
        <v>4253.25</v>
      </c>
      <c r="AS271" s="45">
        <f>AH271/AS$5</f>
        <v>5283.6</v>
      </c>
      <c r="AT271" s="45">
        <f>AI271/AT$5</f>
        <v>1415.7333333333333</v>
      </c>
      <c r="AU271" s="45">
        <f>AM271/AU$5</f>
        <v>11567.333333333334</v>
      </c>
      <c r="AV271" s="211">
        <f>AN271/AV$5</f>
        <v>7831.3870967741932</v>
      </c>
      <c r="AW271" s="23"/>
      <c r="AX271" s="25">
        <f>MEDIAN($D271:$K271)</f>
        <v>15283</v>
      </c>
      <c r="AY271" s="25">
        <f>MEDIAN($M271:$AF271)</f>
        <v>3348.5</v>
      </c>
      <c r="AZ271" s="25">
        <f t="shared" si="490"/>
        <v>4313</v>
      </c>
      <c r="BA271" s="25">
        <f t="shared" si="491"/>
        <v>3211</v>
      </c>
      <c r="BB271" s="25">
        <f t="shared" si="492"/>
        <v>3086</v>
      </c>
      <c r="BC271" s="305">
        <f t="shared" si="493"/>
        <v>4024</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21628</v>
      </c>
      <c r="E274" s="162">
        <v>4811</v>
      </c>
      <c r="F274" s="162">
        <v>0</v>
      </c>
      <c r="G274" s="162">
        <v>0</v>
      </c>
      <c r="H274" s="137">
        <v>13430</v>
      </c>
      <c r="I274" s="137">
        <v>19718</v>
      </c>
      <c r="J274" s="162">
        <v>8727</v>
      </c>
      <c r="K274" s="137">
        <v>19179</v>
      </c>
      <c r="L274" s="22">
        <f>+SUM(D274:K274)</f>
        <v>87493</v>
      </c>
      <c r="M274" s="162">
        <v>64514</v>
      </c>
      <c r="N274" s="162">
        <v>21819</v>
      </c>
      <c r="O274" s="162">
        <v>17941</v>
      </c>
      <c r="P274" s="162">
        <v>8707</v>
      </c>
      <c r="Q274" s="162">
        <v>32674</v>
      </c>
      <c r="R274" s="162">
        <v>13487</v>
      </c>
      <c r="S274" s="162">
        <v>10820</v>
      </c>
      <c r="T274" s="162">
        <v>13319</v>
      </c>
      <c r="U274" s="162">
        <v>11331</v>
      </c>
      <c r="V274" s="137">
        <v>14748</v>
      </c>
      <c r="W274" s="137">
        <v>2594</v>
      </c>
      <c r="X274" s="137">
        <v>11943</v>
      </c>
      <c r="Y274" s="162">
        <v>0</v>
      </c>
      <c r="Z274" s="162">
        <v>0</v>
      </c>
      <c r="AA274" s="271">
        <v>22589</v>
      </c>
      <c r="AB274" s="162">
        <v>4092</v>
      </c>
      <c r="AC274" s="162">
        <v>32087</v>
      </c>
      <c r="AD274" s="162">
        <v>0</v>
      </c>
      <c r="AE274" s="162">
        <v>10110</v>
      </c>
      <c r="AF274" s="162">
        <v>6300</v>
      </c>
      <c r="AG274" s="22">
        <f>+SUM(M274:AF274)</f>
        <v>299075</v>
      </c>
      <c r="AH274" s="22">
        <f t="shared" ref="AH274:AH282" si="497">AC274+AD274+Z274+T274+O274</f>
        <v>63347</v>
      </c>
      <c r="AI274" s="22">
        <f t="shared" ref="AI274:AI282" si="498">AD274+AE274+AA274+U274+P274</f>
        <v>52737</v>
      </c>
      <c r="AJ274" s="137">
        <v>0</v>
      </c>
      <c r="AK274" s="137">
        <v>2000</v>
      </c>
      <c r="AL274" s="162">
        <v>2046</v>
      </c>
      <c r="AM274" s="22">
        <f>+SUM(AJ274:AL274)</f>
        <v>4046</v>
      </c>
      <c r="AN274" s="24">
        <f>+AM274+AG274+L274</f>
        <v>390614</v>
      </c>
      <c r="AQ274" s="43">
        <f t="shared" ref="AQ274:AQ275" si="499">K274/AQ$5</f>
        <v>2397.375</v>
      </c>
      <c r="AR274" s="43">
        <f t="shared" ref="AR274:AT275" si="500">AG274/AR$5</f>
        <v>14953.75</v>
      </c>
      <c r="AS274" s="43">
        <f t="shared" si="500"/>
        <v>12669.4</v>
      </c>
      <c r="AT274" s="43">
        <f t="shared" si="500"/>
        <v>3515.8</v>
      </c>
      <c r="AU274" s="43">
        <f t="shared" ref="AU274:AV275" si="501">AM274/AU$5</f>
        <v>1348.6666666666667</v>
      </c>
      <c r="AV274" s="44">
        <f t="shared" si="501"/>
        <v>12600.451612903225</v>
      </c>
      <c r="AW274" s="23"/>
      <c r="AX274" s="22">
        <f>MEDIAN($D274:$K274)</f>
        <v>11078.5</v>
      </c>
      <c r="AY274" s="22">
        <f>MEDIAN($M274:$AF274)</f>
        <v>11637</v>
      </c>
      <c r="AZ274" s="22">
        <f t="shared" ref="AZ274:AZ275" si="502">MEDIAN($AC274,$AD274,$Z274,$T274,$O274,Q274,AF274)</f>
        <v>13319</v>
      </c>
      <c r="BA274" s="22">
        <f t="shared" ref="BA274:BA275" si="503">MEDIAN(M274,N274,P274,R274,S274,U274,V274,Y274,AA274,AB274,AE274,W274,X274)</f>
        <v>11331</v>
      </c>
      <c r="BB274" s="22">
        <f t="shared" ref="BB274:BB275" si="504">MEDIAN($AJ274:$AL274)</f>
        <v>2000</v>
      </c>
      <c r="BC274" s="24">
        <f t="shared" ref="BC274:BC275" si="505">MEDIAN(D274:K274,M274:AF274,AJ274:AL274)</f>
        <v>10820</v>
      </c>
    </row>
    <row r="275" spans="1:55" s="204" customFormat="1">
      <c r="A275" s="199"/>
      <c r="B275" s="200"/>
      <c r="C275" s="201" t="s">
        <v>112</v>
      </c>
      <c r="D275" s="137">
        <v>1763</v>
      </c>
      <c r="E275" s="162">
        <v>0</v>
      </c>
      <c r="F275" s="162">
        <v>380</v>
      </c>
      <c r="G275" s="162">
        <v>0</v>
      </c>
      <c r="H275" s="137">
        <v>4940</v>
      </c>
      <c r="I275" s="137">
        <v>1366</v>
      </c>
      <c r="J275" s="162">
        <v>5296</v>
      </c>
      <c r="K275" s="137">
        <v>2402</v>
      </c>
      <c r="L275" s="22">
        <f>+SUM(D275:K275)</f>
        <v>16147</v>
      </c>
      <c r="M275" s="162">
        <v>28946</v>
      </c>
      <c r="N275" s="162">
        <v>5675</v>
      </c>
      <c r="O275" s="162">
        <v>31205</v>
      </c>
      <c r="P275" s="162">
        <v>10031</v>
      </c>
      <c r="Q275" s="162">
        <v>0</v>
      </c>
      <c r="R275" s="162">
        <v>3894</v>
      </c>
      <c r="S275" s="162">
        <v>4042</v>
      </c>
      <c r="T275" s="162">
        <v>0</v>
      </c>
      <c r="U275" s="162">
        <v>4448</v>
      </c>
      <c r="V275" s="137">
        <v>0</v>
      </c>
      <c r="W275" s="137">
        <v>8176</v>
      </c>
      <c r="X275" s="137">
        <v>0</v>
      </c>
      <c r="Y275" s="162">
        <v>0</v>
      </c>
      <c r="Z275" s="162">
        <v>0</v>
      </c>
      <c r="AA275" s="271">
        <v>0</v>
      </c>
      <c r="AB275" s="162">
        <v>5197</v>
      </c>
      <c r="AC275" s="162">
        <v>0</v>
      </c>
      <c r="AD275" s="162">
        <v>0</v>
      </c>
      <c r="AE275" s="162">
        <v>0</v>
      </c>
      <c r="AF275" s="162">
        <v>6100</v>
      </c>
      <c r="AG275" s="22">
        <f>+SUM(M275:AF275)</f>
        <v>107714</v>
      </c>
      <c r="AH275" s="22">
        <f t="shared" si="497"/>
        <v>31205</v>
      </c>
      <c r="AI275" s="22">
        <f t="shared" si="498"/>
        <v>14479</v>
      </c>
      <c r="AJ275" s="137"/>
      <c r="AK275" s="137">
        <v>0</v>
      </c>
      <c r="AL275" s="162">
        <v>10114</v>
      </c>
      <c r="AM275" s="22">
        <f>+SUM(AJ275:AL275)</f>
        <v>10114</v>
      </c>
      <c r="AN275" s="24">
        <f>+AM275+AG275+L275</f>
        <v>133975</v>
      </c>
      <c r="AQ275" s="43">
        <f t="shared" si="499"/>
        <v>300.25</v>
      </c>
      <c r="AR275" s="43">
        <f t="shared" si="500"/>
        <v>5385.7</v>
      </c>
      <c r="AS275" s="43">
        <f t="shared" si="500"/>
        <v>6241</v>
      </c>
      <c r="AT275" s="43">
        <f t="shared" si="500"/>
        <v>965.26666666666665</v>
      </c>
      <c r="AU275" s="43">
        <f t="shared" si="501"/>
        <v>3371.3333333333335</v>
      </c>
      <c r="AV275" s="44">
        <f t="shared" si="501"/>
        <v>4321.7741935483873</v>
      </c>
      <c r="AW275" s="23"/>
      <c r="AX275" s="22">
        <f>MEDIAN($D275:$K275)</f>
        <v>1564.5</v>
      </c>
      <c r="AY275" s="22">
        <f>MEDIAN($M275:$AF275)</f>
        <v>1947</v>
      </c>
      <c r="AZ275" s="22">
        <f t="shared" si="502"/>
        <v>0</v>
      </c>
      <c r="BA275" s="22">
        <f t="shared" si="503"/>
        <v>4042</v>
      </c>
      <c r="BB275" s="22">
        <f t="shared" si="504"/>
        <v>5057</v>
      </c>
      <c r="BC275" s="24">
        <f t="shared" si="505"/>
        <v>1564.5</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497"/>
        <v>0</v>
      </c>
      <c r="AI276" s="22">
        <f t="shared" si="498"/>
        <v>0</v>
      </c>
      <c r="AJ276" s="137"/>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1418</v>
      </c>
      <c r="E277" s="162">
        <v>500</v>
      </c>
      <c r="F277" s="162">
        <v>2550</v>
      </c>
      <c r="G277" s="162">
        <v>0</v>
      </c>
      <c r="H277" s="137">
        <v>1326</v>
      </c>
      <c r="I277" s="137">
        <v>2465</v>
      </c>
      <c r="J277" s="162">
        <v>0</v>
      </c>
      <c r="K277" s="137">
        <v>1420</v>
      </c>
      <c r="L277" s="22">
        <f>+SUM(D277:K277)</f>
        <v>9679</v>
      </c>
      <c r="M277" s="162">
        <v>90</v>
      </c>
      <c r="N277" s="162">
        <v>244</v>
      </c>
      <c r="O277" s="162">
        <v>0</v>
      </c>
      <c r="P277" s="162">
        <v>0</v>
      </c>
      <c r="Q277" s="162">
        <v>726</v>
      </c>
      <c r="R277" s="162">
        <v>0</v>
      </c>
      <c r="S277" s="162">
        <v>188</v>
      </c>
      <c r="T277" s="162">
        <v>415</v>
      </c>
      <c r="U277" s="162">
        <v>252</v>
      </c>
      <c r="V277" s="137">
        <v>121</v>
      </c>
      <c r="W277" s="137">
        <v>152</v>
      </c>
      <c r="X277" s="137">
        <v>0</v>
      </c>
      <c r="Y277" s="162">
        <v>484</v>
      </c>
      <c r="Z277" s="162">
        <v>963</v>
      </c>
      <c r="AA277" s="271">
        <v>458</v>
      </c>
      <c r="AB277" s="162">
        <v>254</v>
      </c>
      <c r="AC277" s="162">
        <v>680</v>
      </c>
      <c r="AD277" s="162">
        <v>0</v>
      </c>
      <c r="AE277" s="162">
        <v>276</v>
      </c>
      <c r="AF277" s="162">
        <v>239</v>
      </c>
      <c r="AG277" s="22">
        <f>+SUM(M277:AF277)</f>
        <v>5542</v>
      </c>
      <c r="AH277" s="22">
        <f t="shared" si="497"/>
        <v>2058</v>
      </c>
      <c r="AI277" s="22">
        <f t="shared" si="498"/>
        <v>986</v>
      </c>
      <c r="AJ277" s="137">
        <v>0</v>
      </c>
      <c r="AK277" s="137">
        <v>246</v>
      </c>
      <c r="AL277" s="162">
        <v>155</v>
      </c>
      <c r="AM277" s="22">
        <f>+SUM(AJ277:AL277)</f>
        <v>401</v>
      </c>
      <c r="AN277" s="24">
        <f>+AM277+AG277+L277</f>
        <v>15622</v>
      </c>
      <c r="AQ277" s="43">
        <f t="shared" ref="AQ277:AQ278" si="506">K277/AQ$5</f>
        <v>177.5</v>
      </c>
      <c r="AR277" s="43">
        <f t="shared" ref="AR277:AT278" si="507">AG277/AR$5</f>
        <v>277.10000000000002</v>
      </c>
      <c r="AS277" s="43">
        <f t="shared" si="507"/>
        <v>411.6</v>
      </c>
      <c r="AT277" s="43">
        <f t="shared" si="507"/>
        <v>65.733333333333334</v>
      </c>
      <c r="AU277" s="43">
        <f t="shared" ref="AU277:AV278" si="508">AM277/AU$5</f>
        <v>133.66666666666666</v>
      </c>
      <c r="AV277" s="44">
        <f t="shared" si="508"/>
        <v>503.93548387096774</v>
      </c>
      <c r="AW277" s="23"/>
      <c r="AX277" s="22">
        <f>MEDIAN($D277:$K277)</f>
        <v>1372</v>
      </c>
      <c r="AY277" s="22">
        <f>MEDIAN($M277:$AF277)</f>
        <v>241.5</v>
      </c>
      <c r="AZ277" s="22">
        <f t="shared" ref="AZ277:AZ278" si="509">MEDIAN($AC277,$AD277,$Z277,$T277,$O277,Q277,AF277)</f>
        <v>415</v>
      </c>
      <c r="BA277" s="22">
        <f t="shared" ref="BA277:BA278" si="510">MEDIAN(M277,N277,P277,R277,S277,U277,V277,Y277,AA277,AB277,AE277,W277,X277)</f>
        <v>188</v>
      </c>
      <c r="BB277" s="22">
        <f t="shared" ref="BB277:BB278" si="511">MEDIAN($AJ277:$AL277)</f>
        <v>155</v>
      </c>
      <c r="BC277" s="24">
        <f t="shared" ref="BC277:BC278" si="512">MEDIAN(D277:K277,M277:AF277,AJ277:AL277)</f>
        <v>246</v>
      </c>
    </row>
    <row r="278" spans="1:55" s="204" customFormat="1">
      <c r="A278" s="199"/>
      <c r="B278" s="200" t="s">
        <v>109</v>
      </c>
      <c r="C278" s="201"/>
      <c r="D278" s="137">
        <v>735</v>
      </c>
      <c r="E278" s="162">
        <v>117</v>
      </c>
      <c r="F278" s="162">
        <v>475</v>
      </c>
      <c r="G278" s="162">
        <v>0</v>
      </c>
      <c r="H278" s="137">
        <v>564</v>
      </c>
      <c r="I278" s="137">
        <v>1758</v>
      </c>
      <c r="J278" s="162">
        <v>0</v>
      </c>
      <c r="K278" s="137">
        <v>250</v>
      </c>
      <c r="L278" s="22">
        <f>+SUM(D278:K278)</f>
        <v>3899</v>
      </c>
      <c r="M278" s="162">
        <v>54</v>
      </c>
      <c r="N278" s="162">
        <v>98</v>
      </c>
      <c r="O278" s="162">
        <v>0</v>
      </c>
      <c r="P278" s="162">
        <v>0</v>
      </c>
      <c r="Q278" s="162">
        <v>212</v>
      </c>
      <c r="R278" s="162">
        <v>0</v>
      </c>
      <c r="S278" s="162">
        <v>118</v>
      </c>
      <c r="T278" s="162">
        <v>493</v>
      </c>
      <c r="U278" s="162">
        <v>128</v>
      </c>
      <c r="V278" s="137">
        <v>156</v>
      </c>
      <c r="W278" s="137">
        <v>256</v>
      </c>
      <c r="X278" s="137">
        <v>0</v>
      </c>
      <c r="Y278" s="162">
        <v>57</v>
      </c>
      <c r="Z278" s="162">
        <v>1147</v>
      </c>
      <c r="AA278" s="271">
        <v>186</v>
      </c>
      <c r="AB278" s="162">
        <v>212</v>
      </c>
      <c r="AC278" s="162">
        <v>229</v>
      </c>
      <c r="AD278" s="162">
        <v>0</v>
      </c>
      <c r="AE278" s="162">
        <v>409</v>
      </c>
      <c r="AF278" s="162">
        <v>158</v>
      </c>
      <c r="AG278" s="22">
        <f>+SUM(M278:AF278)</f>
        <v>3913</v>
      </c>
      <c r="AH278" s="22">
        <f t="shared" si="497"/>
        <v>1869</v>
      </c>
      <c r="AI278" s="22">
        <f t="shared" si="498"/>
        <v>723</v>
      </c>
      <c r="AJ278" s="137">
        <v>0</v>
      </c>
      <c r="AK278" s="137">
        <v>187</v>
      </c>
      <c r="AL278" s="162">
        <v>60</v>
      </c>
      <c r="AM278" s="22">
        <f>+SUM(AJ278:AL278)</f>
        <v>247</v>
      </c>
      <c r="AN278" s="24">
        <f>+AM278+AG278+L278</f>
        <v>8059</v>
      </c>
      <c r="AQ278" s="43">
        <f t="shared" si="506"/>
        <v>31.25</v>
      </c>
      <c r="AR278" s="43">
        <f t="shared" si="507"/>
        <v>195.65</v>
      </c>
      <c r="AS278" s="43">
        <f t="shared" si="507"/>
        <v>373.8</v>
      </c>
      <c r="AT278" s="43">
        <f t="shared" si="507"/>
        <v>48.2</v>
      </c>
      <c r="AU278" s="43">
        <f t="shared" si="508"/>
        <v>82.333333333333329</v>
      </c>
      <c r="AV278" s="44">
        <f t="shared" si="508"/>
        <v>259.96774193548384</v>
      </c>
      <c r="AW278" s="23"/>
      <c r="AX278" s="22">
        <f>MEDIAN($D278:$K278)</f>
        <v>362.5</v>
      </c>
      <c r="AY278" s="22">
        <f>MEDIAN($M278:$AF278)</f>
        <v>142</v>
      </c>
      <c r="AZ278" s="22">
        <f t="shared" si="509"/>
        <v>212</v>
      </c>
      <c r="BA278" s="22">
        <f t="shared" si="510"/>
        <v>118</v>
      </c>
      <c r="BB278" s="22">
        <f t="shared" si="511"/>
        <v>60</v>
      </c>
      <c r="BC278" s="24">
        <f t="shared" si="512"/>
        <v>156</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97"/>
        <v>0</v>
      </c>
      <c r="AI279" s="22">
        <f t="shared" si="498"/>
        <v>0</v>
      </c>
      <c r="AJ279" s="137"/>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948</v>
      </c>
      <c r="E280" s="162">
        <v>223</v>
      </c>
      <c r="F280" s="162">
        <v>1362</v>
      </c>
      <c r="G280" s="162">
        <v>1461</v>
      </c>
      <c r="H280" s="137">
        <v>642</v>
      </c>
      <c r="I280" s="137">
        <v>1030</v>
      </c>
      <c r="J280" s="162">
        <v>754</v>
      </c>
      <c r="K280" s="137">
        <v>772</v>
      </c>
      <c r="L280" s="22">
        <f>+SUM(D280:K280)</f>
        <v>7192</v>
      </c>
      <c r="M280" s="162">
        <v>66</v>
      </c>
      <c r="N280" s="162">
        <v>131</v>
      </c>
      <c r="O280" s="162">
        <v>449</v>
      </c>
      <c r="P280" s="162">
        <v>209</v>
      </c>
      <c r="Q280" s="162">
        <v>403</v>
      </c>
      <c r="R280" s="162">
        <v>136</v>
      </c>
      <c r="S280" s="162">
        <v>136</v>
      </c>
      <c r="T280" s="162">
        <v>247</v>
      </c>
      <c r="U280" s="162">
        <v>180</v>
      </c>
      <c r="V280" s="137">
        <v>65</v>
      </c>
      <c r="W280" s="137">
        <v>128</v>
      </c>
      <c r="X280" s="137">
        <v>46</v>
      </c>
      <c r="Y280" s="162">
        <v>142</v>
      </c>
      <c r="Z280" s="162">
        <v>668</v>
      </c>
      <c r="AA280" s="271">
        <v>290</v>
      </c>
      <c r="AB280" s="162">
        <v>178</v>
      </c>
      <c r="AC280" s="162">
        <v>364</v>
      </c>
      <c r="AD280" s="162">
        <v>204</v>
      </c>
      <c r="AE280" s="162">
        <v>144</v>
      </c>
      <c r="AF280" s="162">
        <v>212</v>
      </c>
      <c r="AG280" s="22">
        <f>+SUM(M280:AF280)</f>
        <v>4398</v>
      </c>
      <c r="AH280" s="22">
        <f t="shared" si="497"/>
        <v>1932</v>
      </c>
      <c r="AI280" s="22">
        <f t="shared" si="498"/>
        <v>1027</v>
      </c>
      <c r="AJ280" s="137">
        <v>691</v>
      </c>
      <c r="AK280" s="137">
        <v>0</v>
      </c>
      <c r="AL280" s="162">
        <v>90</v>
      </c>
      <c r="AM280" s="22">
        <f>+SUM(AJ280:AL280)</f>
        <v>781</v>
      </c>
      <c r="AN280" s="24">
        <f>+AM280+AG280+L280</f>
        <v>12371</v>
      </c>
      <c r="AQ280" s="43">
        <f t="shared" ref="AQ280:AQ282" si="513">K280/AQ$5</f>
        <v>96.5</v>
      </c>
      <c r="AR280" s="43">
        <f t="shared" ref="AR280:AT282" si="514">AG280/AR$5</f>
        <v>219.9</v>
      </c>
      <c r="AS280" s="43">
        <f t="shared" si="514"/>
        <v>386.4</v>
      </c>
      <c r="AT280" s="43">
        <f t="shared" si="514"/>
        <v>68.466666666666669</v>
      </c>
      <c r="AU280" s="43">
        <f t="shared" ref="AU280:AV282" si="515">AM280/AU$5</f>
        <v>260.33333333333331</v>
      </c>
      <c r="AV280" s="44">
        <f t="shared" si="515"/>
        <v>399.06451612903226</v>
      </c>
      <c r="AW280" s="23"/>
      <c r="AX280" s="22">
        <f>MEDIAN($D280:$K280)</f>
        <v>860</v>
      </c>
      <c r="AY280" s="22">
        <f>MEDIAN($M280:$AF280)</f>
        <v>179</v>
      </c>
      <c r="AZ280" s="22">
        <f t="shared" ref="AZ280:AZ283" si="516">MEDIAN($AC280,$AD280,$Z280,$T280,$O280,Q280,AF280)</f>
        <v>364</v>
      </c>
      <c r="BA280" s="22">
        <f t="shared" ref="BA280:BA283" si="517">MEDIAN(M280,N280,P280,R280,S280,U280,V280,Y280,AA280,AB280,AE280,W280,X280)</f>
        <v>136</v>
      </c>
      <c r="BB280" s="22">
        <f t="shared" ref="BB280:BB283" si="518">MEDIAN($AJ280:$AL280)</f>
        <v>90</v>
      </c>
      <c r="BC280" s="24">
        <f t="shared" ref="BC280:BC283" si="519">MEDIAN(D280:K280,M280:AF280,AJ280:AL280)</f>
        <v>212</v>
      </c>
    </row>
    <row r="281" spans="1:55" s="204" customFormat="1">
      <c r="A281" s="199"/>
      <c r="B281" s="200" t="s">
        <v>107</v>
      </c>
      <c r="C281" s="201"/>
      <c r="D281" s="137">
        <v>0</v>
      </c>
      <c r="E281" s="162">
        <v>0</v>
      </c>
      <c r="F281" s="162">
        <v>305</v>
      </c>
      <c r="G281" s="162">
        <v>339</v>
      </c>
      <c r="H281" s="137">
        <v>63</v>
      </c>
      <c r="I281" s="137">
        <v>536</v>
      </c>
      <c r="J281" s="162">
        <v>0</v>
      </c>
      <c r="K281" s="137">
        <v>290</v>
      </c>
      <c r="L281" s="22">
        <f>+SUM(D281:K281)</f>
        <v>1533</v>
      </c>
      <c r="M281" s="162">
        <v>0</v>
      </c>
      <c r="N281" s="162">
        <v>0</v>
      </c>
      <c r="O281" s="162">
        <v>0</v>
      </c>
      <c r="P281" s="162">
        <v>0</v>
      </c>
      <c r="Q281" s="162">
        <v>0</v>
      </c>
      <c r="R281" s="162">
        <v>0</v>
      </c>
      <c r="S281" s="162">
        <v>0</v>
      </c>
      <c r="T281" s="162">
        <v>1</v>
      </c>
      <c r="U281" s="162">
        <v>0</v>
      </c>
      <c r="V281" s="137">
        <v>0</v>
      </c>
      <c r="W281" s="137">
        <v>0</v>
      </c>
      <c r="X281" s="137">
        <v>0</v>
      </c>
      <c r="Y281" s="162">
        <v>0</v>
      </c>
      <c r="Z281" s="162">
        <v>0</v>
      </c>
      <c r="AA281" s="271">
        <v>0</v>
      </c>
      <c r="AB281" s="162">
        <v>0</v>
      </c>
      <c r="AC281" s="162">
        <v>3</v>
      </c>
      <c r="AD281" s="162">
        <v>0</v>
      </c>
      <c r="AE281" s="162">
        <v>0</v>
      </c>
      <c r="AF281" s="162">
        <v>0</v>
      </c>
      <c r="AG281" s="22">
        <f>+SUM(M281:AF281)</f>
        <v>4</v>
      </c>
      <c r="AH281" s="22">
        <f t="shared" si="497"/>
        <v>4</v>
      </c>
      <c r="AI281" s="22">
        <f t="shared" si="498"/>
        <v>0</v>
      </c>
      <c r="AJ281" s="137"/>
      <c r="AK281" s="137">
        <v>0</v>
      </c>
      <c r="AL281" s="162">
        <v>0</v>
      </c>
      <c r="AM281" s="22">
        <f>+SUM(AJ281:AL281)</f>
        <v>0</v>
      </c>
      <c r="AN281" s="24">
        <f>+AM281+AG281+L281</f>
        <v>1537</v>
      </c>
      <c r="AQ281" s="43">
        <f t="shared" si="513"/>
        <v>36.25</v>
      </c>
      <c r="AR281" s="43">
        <f t="shared" si="514"/>
        <v>0.2</v>
      </c>
      <c r="AS281" s="43">
        <f t="shared" si="514"/>
        <v>0.8</v>
      </c>
      <c r="AT281" s="43">
        <f t="shared" si="514"/>
        <v>0</v>
      </c>
      <c r="AU281" s="43">
        <f t="shared" si="515"/>
        <v>0</v>
      </c>
      <c r="AV281" s="44">
        <f t="shared" si="515"/>
        <v>49.58064516129032</v>
      </c>
      <c r="AW281" s="23"/>
      <c r="AX281" s="22">
        <f>MEDIAN($D281:$K281)</f>
        <v>176.5</v>
      </c>
      <c r="AY281" s="22">
        <f>MEDIAN($M281:$AF281)</f>
        <v>0</v>
      </c>
      <c r="AZ281" s="22">
        <f t="shared" si="516"/>
        <v>0</v>
      </c>
      <c r="BA281" s="22">
        <f t="shared" si="517"/>
        <v>0</v>
      </c>
      <c r="BB281" s="22">
        <f t="shared" si="518"/>
        <v>0</v>
      </c>
      <c r="BC281" s="24">
        <f t="shared" si="519"/>
        <v>0</v>
      </c>
    </row>
    <row r="282" spans="1:55" s="204" customFormat="1">
      <c r="A282" s="199"/>
      <c r="B282" s="200" t="s">
        <v>106</v>
      </c>
      <c r="C282" s="201"/>
      <c r="D282" s="137">
        <v>819</v>
      </c>
      <c r="E282" s="162">
        <v>390</v>
      </c>
      <c r="F282" s="162">
        <v>1528</v>
      </c>
      <c r="G282" s="162">
        <v>1568</v>
      </c>
      <c r="H282" s="137">
        <v>960</v>
      </c>
      <c r="I282" s="137">
        <v>1693</v>
      </c>
      <c r="J282" s="162">
        <v>1041</v>
      </c>
      <c r="K282" s="137">
        <v>604</v>
      </c>
      <c r="L282" s="22">
        <f>+SUM(D282:K282)</f>
        <v>8603</v>
      </c>
      <c r="M282" s="162">
        <v>73</v>
      </c>
      <c r="N282" s="162">
        <v>155</v>
      </c>
      <c r="O282" s="162">
        <v>382</v>
      </c>
      <c r="P282" s="162">
        <v>148</v>
      </c>
      <c r="Q282" s="162">
        <v>502</v>
      </c>
      <c r="R282" s="162">
        <v>124</v>
      </c>
      <c r="S282" s="162">
        <v>91</v>
      </c>
      <c r="T282" s="162">
        <v>188</v>
      </c>
      <c r="U282" s="162">
        <v>119</v>
      </c>
      <c r="V282" s="137">
        <v>45</v>
      </c>
      <c r="W282" s="137">
        <v>83</v>
      </c>
      <c r="X282" s="137">
        <v>18</v>
      </c>
      <c r="Y282" s="162">
        <v>380</v>
      </c>
      <c r="Z282" s="162">
        <v>520</v>
      </c>
      <c r="AA282" s="271">
        <v>247</v>
      </c>
      <c r="AB282" s="162">
        <v>123</v>
      </c>
      <c r="AC282" s="162">
        <v>328</v>
      </c>
      <c r="AD282" s="162">
        <v>158</v>
      </c>
      <c r="AE282" s="162">
        <v>91</v>
      </c>
      <c r="AF282" s="162">
        <v>110</v>
      </c>
      <c r="AG282" s="22">
        <f>+SUM(M282:AF282)</f>
        <v>3885</v>
      </c>
      <c r="AH282" s="22">
        <f t="shared" si="497"/>
        <v>1576</v>
      </c>
      <c r="AI282" s="22">
        <f t="shared" si="498"/>
        <v>763</v>
      </c>
      <c r="AJ282" s="137">
        <v>785</v>
      </c>
      <c r="AK282" s="137">
        <v>0</v>
      </c>
      <c r="AL282" s="162">
        <v>91</v>
      </c>
      <c r="AM282" s="22">
        <f>+SUM(AJ282:AL282)</f>
        <v>876</v>
      </c>
      <c r="AN282" s="24">
        <f>+AM282+AG282+L282</f>
        <v>13364</v>
      </c>
      <c r="AQ282" s="43">
        <f t="shared" si="513"/>
        <v>75.5</v>
      </c>
      <c r="AR282" s="43">
        <f t="shared" si="514"/>
        <v>194.25</v>
      </c>
      <c r="AS282" s="43">
        <f t="shared" si="514"/>
        <v>315.2</v>
      </c>
      <c r="AT282" s="43">
        <f t="shared" si="514"/>
        <v>50.866666666666667</v>
      </c>
      <c r="AU282" s="43">
        <f t="shared" si="515"/>
        <v>292</v>
      </c>
      <c r="AV282" s="44">
        <f t="shared" si="515"/>
        <v>431.09677419354841</v>
      </c>
      <c r="AW282" s="23"/>
      <c r="AX282" s="22">
        <f>MEDIAN($D282:$K282)</f>
        <v>1000.5</v>
      </c>
      <c r="AY282" s="22">
        <f>MEDIAN($M282:$AF282)</f>
        <v>136</v>
      </c>
      <c r="AZ282" s="22">
        <f t="shared" si="516"/>
        <v>328</v>
      </c>
      <c r="BA282" s="22">
        <f t="shared" si="517"/>
        <v>119</v>
      </c>
      <c r="BB282" s="22">
        <f t="shared" si="518"/>
        <v>91</v>
      </c>
      <c r="BC282" s="24">
        <f t="shared" si="519"/>
        <v>188</v>
      </c>
    </row>
    <row r="283" spans="1:55" s="204" customFormat="1">
      <c r="A283" s="199"/>
      <c r="B283" s="200" t="s">
        <v>105</v>
      </c>
      <c r="C283" s="201"/>
      <c r="D283" s="26">
        <f t="shared" ref="D283:V283" si="520">SUM(D280:D282)</f>
        <v>1767</v>
      </c>
      <c r="E283" s="306">
        <f t="shared" si="520"/>
        <v>613</v>
      </c>
      <c r="F283" s="306">
        <f t="shared" si="520"/>
        <v>3195</v>
      </c>
      <c r="G283" s="306">
        <f t="shared" si="520"/>
        <v>3368</v>
      </c>
      <c r="H283" s="142">
        <f t="shared" si="520"/>
        <v>1665</v>
      </c>
      <c r="I283" s="142">
        <f t="shared" si="520"/>
        <v>3259</v>
      </c>
      <c r="J283" s="306">
        <f t="shared" si="520"/>
        <v>1795</v>
      </c>
      <c r="K283" s="142">
        <f t="shared" si="520"/>
        <v>1666</v>
      </c>
      <c r="L283" s="25">
        <f t="shared" si="520"/>
        <v>17328</v>
      </c>
      <c r="M283" s="306">
        <f t="shared" si="520"/>
        <v>139</v>
      </c>
      <c r="N283" s="306">
        <f t="shared" si="520"/>
        <v>286</v>
      </c>
      <c r="O283" s="306">
        <f t="shared" si="520"/>
        <v>831</v>
      </c>
      <c r="P283" s="306">
        <f t="shared" si="520"/>
        <v>357</v>
      </c>
      <c r="Q283" s="306">
        <f t="shared" si="520"/>
        <v>905</v>
      </c>
      <c r="R283" s="306">
        <f t="shared" si="520"/>
        <v>260</v>
      </c>
      <c r="S283" s="306">
        <f t="shared" si="520"/>
        <v>227</v>
      </c>
      <c r="T283" s="306">
        <f t="shared" si="520"/>
        <v>436</v>
      </c>
      <c r="U283" s="306">
        <f t="shared" si="520"/>
        <v>299</v>
      </c>
      <c r="V283" s="142">
        <f t="shared" si="520"/>
        <v>110</v>
      </c>
      <c r="W283" s="142">
        <f t="shared" ref="W283:X283" si="521">SUM(W280:W282)</f>
        <v>211</v>
      </c>
      <c r="X283" s="142">
        <f t="shared" si="521"/>
        <v>64</v>
      </c>
      <c r="Y283" s="306">
        <f t="shared" ref="Y283:AN283" si="522">SUM(Y280:Y282)</f>
        <v>522</v>
      </c>
      <c r="Z283" s="306">
        <f t="shared" si="522"/>
        <v>1188</v>
      </c>
      <c r="AA283" s="307">
        <f t="shared" si="522"/>
        <v>537</v>
      </c>
      <c r="AB283" s="306">
        <f t="shared" si="522"/>
        <v>301</v>
      </c>
      <c r="AC283" s="306">
        <f t="shared" si="522"/>
        <v>695</v>
      </c>
      <c r="AD283" s="306">
        <f t="shared" si="522"/>
        <v>362</v>
      </c>
      <c r="AE283" s="306">
        <f t="shared" si="522"/>
        <v>235</v>
      </c>
      <c r="AF283" s="306">
        <f t="shared" si="522"/>
        <v>322</v>
      </c>
      <c r="AG283" s="25">
        <f t="shared" si="522"/>
        <v>8287</v>
      </c>
      <c r="AH283" s="25">
        <f t="shared" si="522"/>
        <v>3512</v>
      </c>
      <c r="AI283" s="25">
        <f t="shared" si="522"/>
        <v>1790</v>
      </c>
      <c r="AJ283" s="306">
        <f t="shared" si="522"/>
        <v>1476</v>
      </c>
      <c r="AK283" s="142">
        <f t="shared" si="522"/>
        <v>0</v>
      </c>
      <c r="AL283" s="306">
        <f t="shared" si="522"/>
        <v>181</v>
      </c>
      <c r="AM283" s="25">
        <f t="shared" si="522"/>
        <v>1657</v>
      </c>
      <c r="AN283" s="305">
        <f t="shared" si="522"/>
        <v>27272</v>
      </c>
      <c r="AQ283" s="45">
        <f>K283/AQ$5</f>
        <v>208.25</v>
      </c>
      <c r="AR283" s="45">
        <f>AG283/AR$5</f>
        <v>414.35</v>
      </c>
      <c r="AS283" s="45">
        <f>AH283/AS$5</f>
        <v>702.4</v>
      </c>
      <c r="AT283" s="45">
        <f>AI283/AT$5</f>
        <v>119.33333333333333</v>
      </c>
      <c r="AU283" s="45">
        <f>AM283/AU$5</f>
        <v>552.33333333333337</v>
      </c>
      <c r="AV283" s="211">
        <f>AN283/AV$5</f>
        <v>879.74193548387098</v>
      </c>
      <c r="AW283" s="23"/>
      <c r="AX283" s="25">
        <f>MEDIAN($D283:$K283)</f>
        <v>1781</v>
      </c>
      <c r="AY283" s="25">
        <f>MEDIAN($M283:$AF283)</f>
        <v>311.5</v>
      </c>
      <c r="AZ283" s="25">
        <f t="shared" si="516"/>
        <v>695</v>
      </c>
      <c r="BA283" s="25">
        <f t="shared" si="517"/>
        <v>260</v>
      </c>
      <c r="BB283" s="25">
        <f t="shared" si="518"/>
        <v>181</v>
      </c>
      <c r="BC283" s="305">
        <f t="shared" si="519"/>
        <v>436</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14401</v>
      </c>
      <c r="E285" s="162">
        <v>11968</v>
      </c>
      <c r="F285" s="162">
        <v>58222</v>
      </c>
      <c r="G285" s="162">
        <v>0</v>
      </c>
      <c r="H285" s="137">
        <v>15136</v>
      </c>
      <c r="I285" s="137">
        <v>60788</v>
      </c>
      <c r="J285" s="162">
        <v>0</v>
      </c>
      <c r="K285" s="137">
        <v>0</v>
      </c>
      <c r="L285" s="22">
        <f>+SUM(D285:K285)</f>
        <v>160515</v>
      </c>
      <c r="M285" s="162">
        <v>0</v>
      </c>
      <c r="N285" s="162">
        <v>0</v>
      </c>
      <c r="O285" s="162">
        <v>130</v>
      </c>
      <c r="P285" s="162">
        <v>0</v>
      </c>
      <c r="Q285" s="162">
        <v>114</v>
      </c>
      <c r="R285" s="162">
        <v>0</v>
      </c>
      <c r="S285" s="162">
        <v>44</v>
      </c>
      <c r="T285" s="162">
        <v>130</v>
      </c>
      <c r="U285" s="162">
        <v>1</v>
      </c>
      <c r="V285" s="137">
        <v>0</v>
      </c>
      <c r="W285" s="137">
        <v>0</v>
      </c>
      <c r="X285" s="137">
        <v>0</v>
      </c>
      <c r="Y285" s="162">
        <v>0</v>
      </c>
      <c r="Z285" s="162">
        <v>825</v>
      </c>
      <c r="AA285" s="271">
        <v>126</v>
      </c>
      <c r="AB285" s="162">
        <v>0</v>
      </c>
      <c r="AC285" s="162">
        <v>504</v>
      </c>
      <c r="AD285" s="162">
        <v>0</v>
      </c>
      <c r="AE285" s="162">
        <v>0</v>
      </c>
      <c r="AF285" s="162">
        <v>0</v>
      </c>
      <c r="AG285" s="22">
        <f>+SUM(M285:AF285)</f>
        <v>1874</v>
      </c>
      <c r="AH285" s="22">
        <f>AC285+AD285+Z285+T285+O285</f>
        <v>1589</v>
      </c>
      <c r="AI285" s="22">
        <f>AD285+AE285+AA285+U285+P285</f>
        <v>127</v>
      </c>
      <c r="AJ285" s="162"/>
      <c r="AK285" s="137"/>
      <c r="AL285" s="162"/>
      <c r="AM285" s="22">
        <f>+SUM(AJ285:AL285)</f>
        <v>0</v>
      </c>
      <c r="AN285" s="24">
        <f>+AM285+AG285+L285</f>
        <v>162389</v>
      </c>
      <c r="AQ285" s="43">
        <f t="shared" ref="AQ285" si="523">K285/AQ$5</f>
        <v>0</v>
      </c>
      <c r="AR285" s="43">
        <f t="shared" ref="AR285:AT285" si="524">AG285/AR$5</f>
        <v>93.7</v>
      </c>
      <c r="AS285" s="43">
        <f t="shared" si="524"/>
        <v>317.8</v>
      </c>
      <c r="AT285" s="43">
        <f t="shared" si="524"/>
        <v>8.4666666666666668</v>
      </c>
      <c r="AU285" s="43">
        <f t="shared" ref="AU285:AV285" si="525">AM285/AU$5</f>
        <v>0</v>
      </c>
      <c r="AV285" s="44">
        <f t="shared" si="525"/>
        <v>5238.3548387096771</v>
      </c>
      <c r="AW285" s="23"/>
      <c r="AX285" s="22">
        <f>MEDIAN($D285:$K285)</f>
        <v>13184.5</v>
      </c>
      <c r="AY285" s="22">
        <f>MEDIAN($M285:$AF285)</f>
        <v>0</v>
      </c>
      <c r="AZ285" s="22">
        <f>MEDIAN($AC285,$AD285,$Z285,$T285,$O285,Q285,AF285)</f>
        <v>130</v>
      </c>
      <c r="BA285" s="22">
        <f>MEDIAN(M285,N285,P285,R285,S285,U285,V285,Y285,AA285,AB285,AE285,W285,X285)</f>
        <v>0</v>
      </c>
      <c r="BB285" s="22" t="e">
        <f t="shared" ref="BB285" si="526">MEDIAN($AJ285:$AL285)</f>
        <v>#NUM!</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0</v>
      </c>
      <c r="E287" s="311">
        <v>0</v>
      </c>
      <c r="F287" s="274">
        <v>0</v>
      </c>
      <c r="G287" s="274">
        <v>424452</v>
      </c>
      <c r="H287" s="275">
        <v>233049</v>
      </c>
      <c r="I287" s="275">
        <v>0</v>
      </c>
      <c r="J287" s="274">
        <v>0</v>
      </c>
      <c r="K287" s="275">
        <v>0</v>
      </c>
      <c r="L287" s="276">
        <f>+SUM(D287:K287)</f>
        <v>657501</v>
      </c>
      <c r="M287" s="274">
        <v>12542</v>
      </c>
      <c r="N287" s="274">
        <v>22792</v>
      </c>
      <c r="O287" s="274">
        <v>0</v>
      </c>
      <c r="P287" s="274">
        <v>32171</v>
      </c>
      <c r="Q287" s="274">
        <v>24628</v>
      </c>
      <c r="R287" s="274">
        <v>24690</v>
      </c>
      <c r="S287" s="274">
        <v>0</v>
      </c>
      <c r="T287" s="274">
        <v>29745</v>
      </c>
      <c r="U287" s="274">
        <v>20602</v>
      </c>
      <c r="V287" s="275">
        <v>6518</v>
      </c>
      <c r="W287" s="275">
        <v>0</v>
      </c>
      <c r="X287" s="275">
        <v>0</v>
      </c>
      <c r="Y287" s="274">
        <v>0</v>
      </c>
      <c r="Z287" s="274">
        <v>0</v>
      </c>
      <c r="AA287" s="277">
        <v>52435</v>
      </c>
      <c r="AB287" s="274">
        <v>28816</v>
      </c>
      <c r="AC287" s="274">
        <v>0</v>
      </c>
      <c r="AD287" s="274">
        <v>0</v>
      </c>
      <c r="AE287" s="274">
        <v>21207</v>
      </c>
      <c r="AF287" s="274">
        <v>24466</v>
      </c>
      <c r="AG287" s="276">
        <f>+SUM(M287:AF287)</f>
        <v>300612</v>
      </c>
      <c r="AH287" s="276">
        <f>AC287+AD287+Z287+T287+O287</f>
        <v>29745</v>
      </c>
      <c r="AI287" s="276">
        <f>AD287+AE287+AA287+U287+P287</f>
        <v>126415</v>
      </c>
      <c r="AJ287" s="274"/>
      <c r="AK287" s="275"/>
      <c r="AL287" s="274"/>
      <c r="AM287" s="276">
        <f>+SUM(AJ287:AL287)</f>
        <v>0</v>
      </c>
      <c r="AN287" s="312">
        <f>+AM287+AG287+L287</f>
        <v>958113</v>
      </c>
      <c r="AQ287" s="276">
        <f>K287/AQ$5</f>
        <v>0</v>
      </c>
      <c r="AR287" s="276">
        <f>AG287/AR$5</f>
        <v>15030.6</v>
      </c>
      <c r="AS287" s="276">
        <f>AH287/AS$5</f>
        <v>5949</v>
      </c>
      <c r="AT287" s="276">
        <f>AI287/AT$5</f>
        <v>8427.6666666666661</v>
      </c>
      <c r="AU287" s="276">
        <f>AM287/AU$5</f>
        <v>0</v>
      </c>
      <c r="AV287" s="312">
        <f>AN287/AV$5</f>
        <v>30906.870967741936</v>
      </c>
      <c r="AW287" s="23"/>
      <c r="AX287" s="276">
        <f>MEDIAN($D287:$K287)</f>
        <v>0</v>
      </c>
      <c r="AY287" s="276">
        <f>MEDIAN($M287:$AF287)</f>
        <v>16572</v>
      </c>
      <c r="AZ287" s="276">
        <f>MEDIAN($AC287,$AD287,$Z287,$T287,$O287,Q287,AF287)</f>
        <v>0</v>
      </c>
      <c r="BA287" s="276">
        <f>MEDIAN(M287,N287,P287,R287,S287,U287,V287,Y287,AA287,AB287,AE287,W287,X287)</f>
        <v>20602</v>
      </c>
      <c r="BB287" s="276" t="e">
        <f t="shared" ref="BB287" si="527">MEDIAN($AJ287:$AL287)</f>
        <v>#NUM!</v>
      </c>
      <c r="BC287" s="312">
        <f>MEDIAN(D287:K287,M287:AF287,AJ287:AL287)</f>
        <v>3259</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2004</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28">IFERROR(+D65/D42,"-")</f>
        <v>3.7349961356670049E-2</v>
      </c>
      <c r="E293" s="168">
        <f t="shared" si="528"/>
        <v>6.5417500454793526E-2</v>
      </c>
      <c r="F293" s="168">
        <f t="shared" si="528"/>
        <v>3.0992671248679087E-2</v>
      </c>
      <c r="G293" s="168">
        <f t="shared" si="528"/>
        <v>3.293804499560448E-2</v>
      </c>
      <c r="H293" s="168">
        <f t="shared" si="528"/>
        <v>4.8339204968000045E-2</v>
      </c>
      <c r="I293" s="168">
        <f t="shared" si="528"/>
        <v>7.7990793014723656E-2</v>
      </c>
      <c r="J293" s="168">
        <f t="shared" si="528"/>
        <v>7.5944345263396522E-3</v>
      </c>
      <c r="K293" s="168">
        <f t="shared" si="528"/>
        <v>5.4937098819722155E-2</v>
      </c>
      <c r="L293" s="320">
        <f t="shared" si="528"/>
        <v>4.3451408037796041E-2</v>
      </c>
      <c r="M293" s="168">
        <f t="shared" si="528"/>
        <v>0.20844575259586298</v>
      </c>
      <c r="N293" s="168">
        <f t="shared" si="528"/>
        <v>4.6145006643444536E-2</v>
      </c>
      <c r="O293" s="168">
        <f t="shared" si="528"/>
        <v>5.3052202006461484E-2</v>
      </c>
      <c r="P293" s="168">
        <f t="shared" si="528"/>
        <v>9.7995677532048436E-2</v>
      </c>
      <c r="Q293" s="168">
        <f t="shared" si="528"/>
        <v>4.1026503053734523E-2</v>
      </c>
      <c r="R293" s="168">
        <f t="shared" si="528"/>
        <v>-1.1622031328954016E-2</v>
      </c>
      <c r="S293" s="168">
        <f t="shared" si="528"/>
        <v>5.6877253312732766E-2</v>
      </c>
      <c r="T293" s="168">
        <f t="shared" si="528"/>
        <v>2.6691616420634237E-2</v>
      </c>
      <c r="U293" s="168">
        <f t="shared" si="528"/>
        <v>9.2515240460600584E-2</v>
      </c>
      <c r="V293" s="168">
        <f t="shared" si="528"/>
        <v>0.18747467471072893</v>
      </c>
      <c r="W293" s="168">
        <f t="shared" ref="W293:X293" si="529">IFERROR(+W65/W42,"-")</f>
        <v>-0.32074827609749434</v>
      </c>
      <c r="X293" s="168">
        <f t="shared" si="529"/>
        <v>-5.267938237965486E-2</v>
      </c>
      <c r="Y293" s="168">
        <f t="shared" ref="Y293:AN293" si="530">IFERROR(+Y65/Y42,"-")</f>
        <v>5.5643402399127587E-2</v>
      </c>
      <c r="Z293" s="168">
        <f t="shared" si="530"/>
        <v>-1.3968452567138835E-2</v>
      </c>
      <c r="AA293" s="168">
        <f t="shared" si="530"/>
        <v>5.5462667409771835E-2</v>
      </c>
      <c r="AB293" s="168">
        <f t="shared" si="530"/>
        <v>2.8451975728873761E-2</v>
      </c>
      <c r="AC293" s="168">
        <f t="shared" si="530"/>
        <v>2.6338082402772429E-2</v>
      </c>
      <c r="AD293" s="168">
        <f t="shared" si="530"/>
        <v>5.1447684215901547E-2</v>
      </c>
      <c r="AE293" s="168">
        <f t="shared" si="530"/>
        <v>-0.15349028948332721</v>
      </c>
      <c r="AF293" s="168">
        <f t="shared" si="530"/>
        <v>0.14887570197576336</v>
      </c>
      <c r="AG293" s="320">
        <f t="shared" si="530"/>
        <v>4.1458356152832658E-2</v>
      </c>
      <c r="AH293" s="320">
        <f t="shared" si="530"/>
        <v>2.1962552796030078E-2</v>
      </c>
      <c r="AI293" s="320">
        <f t="shared" si="530"/>
        <v>4.5064355024337706E-2</v>
      </c>
      <c r="AJ293" s="168">
        <f t="shared" si="530"/>
        <v>-5.7320575248862105E-3</v>
      </c>
      <c r="AK293" s="168">
        <f t="shared" si="530"/>
        <v>-8.6788475052705552E-2</v>
      </c>
      <c r="AL293" s="168">
        <f t="shared" si="530"/>
        <v>2.5304136253041364E-2</v>
      </c>
      <c r="AM293" s="320">
        <f t="shared" si="530"/>
        <v>-1.0241191836583993E-2</v>
      </c>
      <c r="AN293" s="321">
        <f t="shared" si="530"/>
        <v>3.9303446048029295E-2</v>
      </c>
      <c r="AQ293" s="320">
        <f>IFERROR(+AQ65/AQ42,"-")</f>
        <v>5.4937098819722155E-2</v>
      </c>
      <c r="AR293" s="320">
        <f>IFERROR(+AR65/AR42,"-")</f>
        <v>4.1458356152832658E-2</v>
      </c>
      <c r="AS293" s="320">
        <f>IFERROR(+AS65/AS42,"-")</f>
        <v>2.1962552796030082E-2</v>
      </c>
      <c r="AT293" s="320">
        <f>IFERROR(+AT65/AT42,"-")</f>
        <v>4.5064355024337713E-2</v>
      </c>
      <c r="AU293" s="320">
        <f>IFERROR(+AU65/AU42,"-")</f>
        <v>-1.0241191836583992E-2</v>
      </c>
      <c r="AV293" s="321">
        <f t="shared" ref="AV293" si="531">IFERROR(+AV65/AV42,"-")</f>
        <v>3.9303446048029295E-2</v>
      </c>
      <c r="AX293" s="320">
        <f>IFERROR(+AX65/AX42,"-")</f>
        <v>4.9964646464646462E-2</v>
      </c>
      <c r="AY293" s="320">
        <f>IFERROR(+AY65/AY42,"-")</f>
        <v>5.382247973529454E-2</v>
      </c>
      <c r="AZ293" s="320">
        <f>IFERROR(+AZ65/AZ42,"-")</f>
        <v>3.1035810550635347E-2</v>
      </c>
      <c r="BA293" s="320">
        <f>IFERROR(+BA65/BA42,"-")</f>
        <v>5.6877253312732766E-2</v>
      </c>
      <c r="BB293" s="320">
        <f>IFERROR(+BB65/BB42,"-")</f>
        <v>-4.9148418491484186E-2</v>
      </c>
      <c r="BC293" s="321">
        <f t="shared" ref="BC293" si="532">IFERROR(+BC65/BC42,"-")</f>
        <v>7.4528795216333585E-2</v>
      </c>
    </row>
    <row r="294" spans="1:55" s="204" customFormat="1">
      <c r="A294" s="291"/>
      <c r="B294" s="316" t="s">
        <v>72</v>
      </c>
      <c r="C294" s="201"/>
      <c r="D294" s="168">
        <f t="shared" ref="D294:V294" si="533">IFERROR(+(D65+D60+D53-D34)/D42,"-")</f>
        <v>0.15365849811515186</v>
      </c>
      <c r="E294" s="168">
        <f t="shared" si="533"/>
        <v>0.13372142380692498</v>
      </c>
      <c r="F294" s="168">
        <f t="shared" si="533"/>
        <v>9.3898024113955952E-2</v>
      </c>
      <c r="G294" s="168">
        <f t="shared" si="533"/>
        <v>0.12046090392421008</v>
      </c>
      <c r="H294" s="168">
        <f t="shared" si="533"/>
        <v>0.1403221166112073</v>
      </c>
      <c r="I294" s="168">
        <f t="shared" si="533"/>
        <v>0.15231544399263011</v>
      </c>
      <c r="J294" s="168">
        <f t="shared" si="533"/>
        <v>8.2643316614242401E-2</v>
      </c>
      <c r="K294" s="168">
        <f t="shared" si="533"/>
        <v>0.12716777049451164</v>
      </c>
      <c r="L294" s="320">
        <f t="shared" si="533"/>
        <v>0.12434288344824083</v>
      </c>
      <c r="M294" s="168">
        <f t="shared" si="533"/>
        <v>0.21858392608944485</v>
      </c>
      <c r="N294" s="168">
        <f t="shared" si="533"/>
        <v>0.14044600854670161</v>
      </c>
      <c r="O294" s="168">
        <f t="shared" si="533"/>
        <v>0.10071547225092541</v>
      </c>
      <c r="P294" s="168">
        <f t="shared" si="533"/>
        <v>0.16108594605796844</v>
      </c>
      <c r="Q294" s="168">
        <f t="shared" si="533"/>
        <v>0.10862329803328291</v>
      </c>
      <c r="R294" s="168">
        <f t="shared" si="533"/>
        <v>7.9746428407368272E-2</v>
      </c>
      <c r="S294" s="168">
        <f t="shared" si="533"/>
        <v>9.9520540747889435E-2</v>
      </c>
      <c r="T294" s="168">
        <f t="shared" si="533"/>
        <v>0.13909256820754484</v>
      </c>
      <c r="U294" s="168">
        <f t="shared" si="533"/>
        <v>0.14004289907428313</v>
      </c>
      <c r="V294" s="168">
        <f t="shared" si="533"/>
        <v>0.20341272342532979</v>
      </c>
      <c r="W294" s="168">
        <f t="shared" ref="W294:X294" si="534">IFERROR(+(W65+W60+W53-W34)/W42,"-")</f>
        <v>-0.28149109032566394</v>
      </c>
      <c r="X294" s="168">
        <f t="shared" si="534"/>
        <v>-5.8855585831062672E-2</v>
      </c>
      <c r="Y294" s="168">
        <f t="shared" ref="Y294:AN294" si="535">IFERROR(+(Y65+Y60+Y53-Y34)/Y42,"-")</f>
        <v>0.10081788440567066</v>
      </c>
      <c r="Z294" s="168">
        <f t="shared" si="535"/>
        <v>5.4032798605835826E-2</v>
      </c>
      <c r="AA294" s="168">
        <f t="shared" si="535"/>
        <v>0.12416611778216885</v>
      </c>
      <c r="AB294" s="168">
        <f t="shared" si="535"/>
        <v>0.1214296285333728</v>
      </c>
      <c r="AC294" s="168">
        <f t="shared" si="535"/>
        <v>9.983827493261456E-2</v>
      </c>
      <c r="AD294" s="168">
        <f t="shared" si="535"/>
        <v>0.13907470765459837</v>
      </c>
      <c r="AE294" s="168">
        <f t="shared" si="535"/>
        <v>-5.3957493587394649E-2</v>
      </c>
      <c r="AF294" s="168">
        <f t="shared" si="535"/>
        <v>0.18286610735966169</v>
      </c>
      <c r="AG294" s="320">
        <f t="shared" si="535"/>
        <v>0.10479991011761645</v>
      </c>
      <c r="AH294" s="320">
        <f t="shared" si="535"/>
        <v>9.4410024841686369E-2</v>
      </c>
      <c r="AI294" s="320">
        <f t="shared" si="535"/>
        <v>0.11627194881162298</v>
      </c>
      <c r="AJ294" s="168">
        <f t="shared" si="535"/>
        <v>3.4596656110600331E-2</v>
      </c>
      <c r="AK294" s="168">
        <f t="shared" si="535"/>
        <v>-7.6648930830237924E-2</v>
      </c>
      <c r="AL294" s="168">
        <f t="shared" si="535"/>
        <v>7.4111922141119224E-2</v>
      </c>
      <c r="AM294" s="320">
        <f t="shared" si="535"/>
        <v>2.8115971459427527E-2</v>
      </c>
      <c r="AN294" s="321">
        <f t="shared" si="535"/>
        <v>0.11263248500610006</v>
      </c>
      <c r="AQ294" s="320">
        <f>IFERROR(+(AQ65+AQ60+AQ53-AQ34)/AQ42,"-")</f>
        <v>0.12716777049451164</v>
      </c>
      <c r="AR294" s="320">
        <f>IFERROR(+(AR65+AR60+AR53-AR34)/AR42,"-")</f>
        <v>0.10479991011761643</v>
      </c>
      <c r="AS294" s="320">
        <f>IFERROR(+(AS65+AS60+AS53-AS34)/AS42,"-")</f>
        <v>9.4410024841686355E-2</v>
      </c>
      <c r="AT294" s="320">
        <f>IFERROR(+(AT65+AT60+AT53-AT34)/AT42,"-")</f>
        <v>0.11627194881162299</v>
      </c>
      <c r="AU294" s="320">
        <f>IFERROR(+(AU65+AU60+AU53-AU34)/AU42,"-")</f>
        <v>2.8115971459427524E-2</v>
      </c>
      <c r="AV294" s="321">
        <f t="shared" ref="AV294" si="536">IFERROR(+(AV65+AV60+AV53-AV34)/AV42,"-")</f>
        <v>0.11263248500610004</v>
      </c>
      <c r="AX294" s="320">
        <f>IFERROR(+(AX65+AX60+AX53-AX34)/AX42,"-")</f>
        <v>0.12871717709595959</v>
      </c>
      <c r="AY294" s="320">
        <f>IFERROR(+(AY65+AY60+AY53-AY34)/AY42,"-")</f>
        <v>0.11082373679723735</v>
      </c>
      <c r="AZ294" s="320">
        <f>IFERROR(+(AZ65+AZ60+AZ53-AZ34)/AZ42,"-")</f>
        <v>9.2580670003850604E-2</v>
      </c>
      <c r="BA294" s="320">
        <f>IFERROR(+(BA65+BA60+BA53-BA34)/BA42,"-")</f>
        <v>0.12379958312530462</v>
      </c>
      <c r="BB294" s="320">
        <f>IFERROR(+(BB65+BB60+BB53-BB34)/BB42,"-")</f>
        <v>-3.9610705596107056E-2</v>
      </c>
      <c r="BC294" s="321">
        <f t="shared" ref="BC294" si="537">IFERROR(+(BC65+BC60+BC53-BC34)/BC42,"-")</f>
        <v>0.14428301843894231</v>
      </c>
    </row>
    <row r="295" spans="1:55" s="204" customFormat="1">
      <c r="A295" s="291"/>
      <c r="B295" s="316" t="s">
        <v>71</v>
      </c>
      <c r="C295" s="201"/>
      <c r="D295" s="168">
        <f t="shared" ref="D295:V295" si="538">IFERROR(+D170/D176,"-")</f>
        <v>1.1234467935627148</v>
      </c>
      <c r="E295" s="168">
        <f t="shared" si="538"/>
        <v>1.2051749271137027</v>
      </c>
      <c r="F295" s="168">
        <f t="shared" si="538"/>
        <v>1.1055907286189506</v>
      </c>
      <c r="G295" s="168">
        <f t="shared" si="538"/>
        <v>1.1746991001865246</v>
      </c>
      <c r="H295" s="168">
        <f t="shared" si="538"/>
        <v>1.1680583761147341</v>
      </c>
      <c r="I295" s="168">
        <f t="shared" si="538"/>
        <v>1.1789695464405314</v>
      </c>
      <c r="J295" s="168">
        <f t="shared" si="538"/>
        <v>1.0731942215088282</v>
      </c>
      <c r="K295" s="168">
        <f t="shared" si="538"/>
        <v>1.1936715178601813</v>
      </c>
      <c r="L295" s="320">
        <f t="shared" si="538"/>
        <v>1.1522533548342166</v>
      </c>
      <c r="M295" s="168">
        <f t="shared" si="538"/>
        <v>1.4470291479820627</v>
      </c>
      <c r="N295" s="168">
        <f t="shared" si="538"/>
        <v>1.1542278097800951</v>
      </c>
      <c r="O295" s="168">
        <f t="shared" si="538"/>
        <v>1.1589361056724485</v>
      </c>
      <c r="P295" s="168">
        <f t="shared" si="538"/>
        <v>1.1707670554966418</v>
      </c>
      <c r="Q295" s="168">
        <f t="shared" si="538"/>
        <v>1.2100668873724749</v>
      </c>
      <c r="R295" s="168">
        <f t="shared" si="538"/>
        <v>0.91985405522401908</v>
      </c>
      <c r="S295" s="168">
        <f t="shared" si="538"/>
        <v>1.1728929796065692</v>
      </c>
      <c r="T295" s="168">
        <f t="shared" si="538"/>
        <v>1.1515967362242889</v>
      </c>
      <c r="U295" s="168">
        <f t="shared" si="538"/>
        <v>1.2229579796414356</v>
      </c>
      <c r="V295" s="168">
        <f t="shared" si="538"/>
        <v>1.5700406824943833</v>
      </c>
      <c r="W295" s="168">
        <f t="shared" ref="W295:X295" si="539">IFERROR(+W170/W176,"-")</f>
        <v>1.5327957241314643</v>
      </c>
      <c r="X295" s="168">
        <f t="shared" si="539"/>
        <v>1.6105656848994858</v>
      </c>
      <c r="Y295" s="168">
        <f t="shared" ref="Y295:AN295" si="540">IFERROR(+Y170/Y176,"-")</f>
        <v>1.1916664103116252</v>
      </c>
      <c r="Z295" s="168">
        <f t="shared" si="540"/>
        <v>1.066902632204723</v>
      </c>
      <c r="AA295" s="168">
        <f t="shared" si="540"/>
        <v>1.1520346423063235</v>
      </c>
      <c r="AB295" s="168">
        <f t="shared" si="540"/>
        <v>1.1483444788778339</v>
      </c>
      <c r="AC295" s="168">
        <f t="shared" si="540"/>
        <v>1.1208854166666666</v>
      </c>
      <c r="AD295" s="168">
        <f t="shared" si="540"/>
        <v>1.1741053592831459</v>
      </c>
      <c r="AE295" s="168">
        <f t="shared" si="540"/>
        <v>0.97296105156367163</v>
      </c>
      <c r="AF295" s="168">
        <f t="shared" si="540"/>
        <v>1.2710164284597389</v>
      </c>
      <c r="AG295" s="320">
        <f t="shared" si="540"/>
        <v>1.1709933581544842</v>
      </c>
      <c r="AH295" s="320">
        <f t="shared" si="540"/>
        <v>1.1204864102011938</v>
      </c>
      <c r="AI295" s="320">
        <f t="shared" si="540"/>
        <v>1.1475316425003637</v>
      </c>
      <c r="AJ295" s="168">
        <f t="shared" si="540"/>
        <v>1.0936844585160115</v>
      </c>
      <c r="AK295" s="168">
        <f t="shared" si="540"/>
        <v>0.96679399032340207</v>
      </c>
      <c r="AL295" s="168">
        <f t="shared" si="540"/>
        <v>0.8380426599749059</v>
      </c>
      <c r="AM295" s="320">
        <f t="shared" si="540"/>
        <v>1.0581719267197587</v>
      </c>
      <c r="AN295" s="321">
        <f t="shared" si="540"/>
        <v>1.1503153267197943</v>
      </c>
      <c r="AQ295" s="320">
        <f>IFERROR(+AQ170/AQ176,"-")</f>
        <v>1.1936715178601813</v>
      </c>
      <c r="AR295" s="320">
        <f>IFERROR(+AR170/AR176,"-")</f>
        <v>1.170993358154484</v>
      </c>
      <c r="AS295" s="320">
        <f>IFERROR(+AS170/AS176,"-")</f>
        <v>1.1204864102011936</v>
      </c>
      <c r="AT295" s="320">
        <f>IFERROR(+AT170/AT176,"-")</f>
        <v>1.1475316425003637</v>
      </c>
      <c r="AU295" s="320">
        <f>IFERROR(+AU170/AU176,"-")</f>
        <v>1.0581719267197589</v>
      </c>
      <c r="AV295" s="321">
        <f t="shared" ref="AV295" si="541">IFERROR(+AV170/AV176,"-")</f>
        <v>1.1503153267197943</v>
      </c>
      <c r="AX295" s="320">
        <f>IFERROR(+AX170/AX176,"-")</f>
        <v>1.1594112811634953</v>
      </c>
      <c r="AY295" s="320">
        <f>IFERROR(+AY170/AY176,"-")</f>
        <v>1.1170717249555424</v>
      </c>
      <c r="AZ295" s="320">
        <f>IFERROR(+AZ170/AZ176,"-")</f>
        <v>1.1208854166666666</v>
      </c>
      <c r="BA295" s="320">
        <f>IFERROR(+BA170/BA176,"-")</f>
        <v>1.184123113148047</v>
      </c>
      <c r="BB295" s="320">
        <f>IFERROR(+BB170/BB176,"-")</f>
        <v>0.95272271016311172</v>
      </c>
      <c r="BC295" s="321">
        <f t="shared" ref="BC295" si="542">IFERROR(+BC170/BC176,"-")</f>
        <v>1.1658661148925744</v>
      </c>
    </row>
    <row r="296" spans="1:55" s="204" customFormat="1">
      <c r="A296" s="199"/>
      <c r="B296" s="316" t="s">
        <v>70</v>
      </c>
      <c r="C296" s="201"/>
      <c r="D296" s="163">
        <f t="shared" ref="D296:V296" si="543">IFERROR(+(D81+D82-D91+D113)/D176,"-")</f>
        <v>1.3229419084419412E-2</v>
      </c>
      <c r="E296" s="163">
        <f t="shared" si="543"/>
        <v>0.24997084548104956</v>
      </c>
      <c r="F296" s="163">
        <f t="shared" si="543"/>
        <v>0.20158057857760553</v>
      </c>
      <c r="G296" s="163">
        <f t="shared" si="543"/>
        <v>0.13513762708878038</v>
      </c>
      <c r="H296" s="163">
        <f t="shared" si="543"/>
        <v>8.8062412492589462E-2</v>
      </c>
      <c r="I296" s="163">
        <f t="shared" si="543"/>
        <v>0.31211457930573488</v>
      </c>
      <c r="J296" s="163">
        <f t="shared" si="543"/>
        <v>0.13277809745903874</v>
      </c>
      <c r="K296" s="163">
        <f t="shared" si="543"/>
        <v>0.16763274612339349</v>
      </c>
      <c r="L296" s="322">
        <f t="shared" si="543"/>
        <v>0.16771324447033378</v>
      </c>
      <c r="M296" s="163">
        <f t="shared" si="543"/>
        <v>0.80106502242152466</v>
      </c>
      <c r="N296" s="163">
        <f t="shared" si="543"/>
        <v>0.15931547744187025</v>
      </c>
      <c r="O296" s="163">
        <f t="shared" si="543"/>
        <v>0.17593690538565479</v>
      </c>
      <c r="P296" s="163">
        <f t="shared" si="543"/>
        <v>0.15874867444326618</v>
      </c>
      <c r="Q296" s="163">
        <f t="shared" si="543"/>
        <v>0.32046483345719884</v>
      </c>
      <c r="R296" s="163">
        <f t="shared" si="543"/>
        <v>0.27151294023066697</v>
      </c>
      <c r="S296" s="163">
        <f t="shared" si="543"/>
        <v>0.27138603140227396</v>
      </c>
      <c r="T296" s="163">
        <f t="shared" si="543"/>
        <v>5.0863345370104071E-3</v>
      </c>
      <c r="U296" s="163">
        <f t="shared" si="543"/>
        <v>0.48733753654327078</v>
      </c>
      <c r="V296" s="163">
        <f t="shared" si="543"/>
        <v>0.65729552492561782</v>
      </c>
      <c r="W296" s="163">
        <f t="shared" ref="W296:X296" si="544">IFERROR(+(W81+W82-W91+W113)/W176,"-")</f>
        <v>0.78142435182146375</v>
      </c>
      <c r="X296" s="163">
        <f t="shared" si="544"/>
        <v>1.1007480130902292</v>
      </c>
      <c r="Y296" s="163">
        <f t="shared" ref="Y296:AN296" si="545">IFERROR(+(Y81+Y82-Y91+Y113)/Y176,"-")</f>
        <v>0.23341126526594272</v>
      </c>
      <c r="Z296" s="163">
        <f t="shared" si="545"/>
        <v>3.612650679544166E-3</v>
      </c>
      <c r="AA296" s="163">
        <f t="shared" si="545"/>
        <v>0.6204571518962313</v>
      </c>
      <c r="AB296" s="163">
        <f t="shared" si="545"/>
        <v>8.3510030990050568E-2</v>
      </c>
      <c r="AC296" s="163">
        <f t="shared" si="545"/>
        <v>0.27173611111111112</v>
      </c>
      <c r="AD296" s="163">
        <f t="shared" si="545"/>
        <v>0.12139718052622567</v>
      </c>
      <c r="AE296" s="163">
        <f t="shared" si="545"/>
        <v>-4.5608927704997575E-2</v>
      </c>
      <c r="AF296" s="163">
        <f t="shared" si="545"/>
        <v>0.31048876727530295</v>
      </c>
      <c r="AG296" s="322">
        <f t="shared" si="545"/>
        <v>0.25525701987395438</v>
      </c>
      <c r="AH296" s="322">
        <f t="shared" si="545"/>
        <v>0.10655725096905187</v>
      </c>
      <c r="AI296" s="322">
        <f t="shared" si="545"/>
        <v>0.32082585713592937</v>
      </c>
      <c r="AJ296" s="163">
        <f t="shared" si="545"/>
        <v>8.4065482586435744E-2</v>
      </c>
      <c r="AK296" s="163">
        <f t="shared" si="545"/>
        <v>0.5607843137254902</v>
      </c>
      <c r="AL296" s="163">
        <f t="shared" si="545"/>
        <v>0.54981179422835635</v>
      </c>
      <c r="AM296" s="322">
        <f t="shared" si="545"/>
        <v>0.1713368072624783</v>
      </c>
      <c r="AN296" s="323">
        <f t="shared" si="545"/>
        <v>0.19193832243948997</v>
      </c>
      <c r="AQ296" s="322">
        <f>IFERROR(+(AQ81+AQ82-AQ91+AQ113)/AQ176,"-")</f>
        <v>0.16763274612339349</v>
      </c>
      <c r="AR296" s="322">
        <f>IFERROR(+(AR81+AR82-AR91+AR113)/AR176,"-")</f>
        <v>0.25525701987395433</v>
      </c>
      <c r="AS296" s="322">
        <f>IFERROR(+(AS81+AS82-AS91+AS113)/AS176,"-")</f>
        <v>0.10655725096905189</v>
      </c>
      <c r="AT296" s="322">
        <f>IFERROR(+(AT81+AT82-AT91+AT113)/AT176,"-")</f>
        <v>0.32082585713592937</v>
      </c>
      <c r="AU296" s="322">
        <f>IFERROR(+(AU81+AU82-AU91+AU113)/AU176,"-")</f>
        <v>0.1713368072624783</v>
      </c>
      <c r="AV296" s="323">
        <f t="shared" ref="AV296" si="546">IFERROR(+(AV81+AV82-AV91+AV113)/AV176,"-")</f>
        <v>0.19193832243948999</v>
      </c>
      <c r="AX296" s="322">
        <f>IFERROR(+(AX81+AX82-AX91+AX113)/AX176,"-")</f>
        <v>0.15364550807062999</v>
      </c>
      <c r="AY296" s="322">
        <f>IFERROR(+(AY81+AY82-AY91+AY113)/AY176,"-")</f>
        <v>0.24206349206349206</v>
      </c>
      <c r="AZ296" s="322">
        <f>IFERROR(+(AZ81+AZ82-AZ91+AZ113)/AZ176,"-")</f>
        <v>0.16310763888888888</v>
      </c>
      <c r="BA296" s="322">
        <f>IFERROR(+(BA81+BA82-BA91+BA113)/BA176,"-")</f>
        <v>0.2604381280746752</v>
      </c>
      <c r="BB296" s="322">
        <f>IFERROR(+(BB81+BB82-BB91+BB113)/BB176,"-")</f>
        <v>0.55262233375156833</v>
      </c>
      <c r="BC296" s="323">
        <f t="shared" ref="BC296" si="547">IFERROR(+(BC81+BC82-BC91+BC113)/BC176,"-")</f>
        <v>0.29878886651966896</v>
      </c>
    </row>
    <row r="297" spans="1:55" s="204" customFormat="1">
      <c r="A297" s="199"/>
      <c r="B297" s="316" t="s">
        <v>69</v>
      </c>
      <c r="C297" s="201"/>
      <c r="D297" s="169">
        <f t="shared" ref="D297:V297" si="548">IF(D91+D96+D97+D122+D123=0,"No debt",+(D69-D67+D53)/D53)</f>
        <v>2.3570200573065905</v>
      </c>
      <c r="E297" s="169">
        <f t="shared" si="548"/>
        <v>80.32352941176471</v>
      </c>
      <c r="F297" s="169">
        <f t="shared" si="548"/>
        <v>26.071428571428573</v>
      </c>
      <c r="G297" s="169">
        <f t="shared" si="548"/>
        <v>79.633711467746025</v>
      </c>
      <c r="H297" s="169">
        <f t="shared" si="548"/>
        <v>10.534261241970022</v>
      </c>
      <c r="I297" s="169" t="str">
        <f t="shared" si="548"/>
        <v>No debt</v>
      </c>
      <c r="J297" s="169">
        <f t="shared" si="548"/>
        <v>35.358974358974358</v>
      </c>
      <c r="K297" s="169" t="e">
        <f t="shared" si="548"/>
        <v>#DIV/0!</v>
      </c>
      <c r="L297" s="324">
        <f t="shared" si="548"/>
        <v>14.377085323907972</v>
      </c>
      <c r="M297" s="169" t="str">
        <f t="shared" si="548"/>
        <v>No debt</v>
      </c>
      <c r="N297" s="169">
        <f t="shared" si="548"/>
        <v>5.7416974169741701</v>
      </c>
      <c r="O297" s="169">
        <f t="shared" si="548"/>
        <v>5.6460481099656361</v>
      </c>
      <c r="P297" s="169">
        <f t="shared" si="548"/>
        <v>20.702380952380953</v>
      </c>
      <c r="Q297" s="169" t="str">
        <f t="shared" si="548"/>
        <v>No debt</v>
      </c>
      <c r="R297" s="169">
        <f t="shared" si="548"/>
        <v>0.51063829787234039</v>
      </c>
      <c r="S297" s="169">
        <f t="shared" si="548"/>
        <v>24.728645161290373</v>
      </c>
      <c r="T297" s="169">
        <f t="shared" si="548"/>
        <v>9.8198473282442311</v>
      </c>
      <c r="U297" s="169" t="e">
        <f t="shared" si="548"/>
        <v>#DIV/0!</v>
      </c>
      <c r="V297" s="169" t="str">
        <f t="shared" si="548"/>
        <v>No debt</v>
      </c>
      <c r="W297" s="169" t="str">
        <f t="shared" ref="W297:X297" si="549">IF(W91+W96+W97+W122+W123=0,"No debt",+(W69-W67+W53)/W53)</f>
        <v>No debt</v>
      </c>
      <c r="X297" s="169" t="str">
        <f t="shared" si="549"/>
        <v>No debt</v>
      </c>
      <c r="Y297" s="169">
        <f t="shared" ref="Y297:AN297" si="550">IF(Y91+Y96+Y97+Y122+Y123=0,"No debt",+(Y69-Y67+Y53)/Y53)</f>
        <v>372.09090909090907</v>
      </c>
      <c r="Z297" s="169">
        <f t="shared" si="550"/>
        <v>-21.014084507042252</v>
      </c>
      <c r="AA297" s="169">
        <f t="shared" si="550"/>
        <v>4.368205128205128</v>
      </c>
      <c r="AB297" s="169">
        <f t="shared" si="550"/>
        <v>13.816666666666666</v>
      </c>
      <c r="AC297" s="169" t="e">
        <f t="shared" si="550"/>
        <v>#DIV/0!</v>
      </c>
      <c r="AD297" s="169">
        <f t="shared" si="550"/>
        <v>6.8069164265129682</v>
      </c>
      <c r="AE297" s="169">
        <f t="shared" si="550"/>
        <v>-17.113513513513514</v>
      </c>
      <c r="AF297" s="169" t="str">
        <f t="shared" si="550"/>
        <v>No debt</v>
      </c>
      <c r="AG297" s="324">
        <f t="shared" si="550"/>
        <v>10.728444323441328</v>
      </c>
      <c r="AH297" s="324">
        <f t="shared" si="550"/>
        <v>6.1852320675105448</v>
      </c>
      <c r="AI297" s="324">
        <f t="shared" si="550"/>
        <v>6.0961194029850745</v>
      </c>
      <c r="AJ297" s="169">
        <f t="shared" si="550"/>
        <v>-7.4873949579831933</v>
      </c>
      <c r="AK297" s="169">
        <f t="shared" si="550"/>
        <v>-77.590909090909093</v>
      </c>
      <c r="AL297" s="169">
        <f t="shared" si="550"/>
        <v>1.5615550755939525</v>
      </c>
      <c r="AM297" s="324">
        <f t="shared" si="550"/>
        <v>-1.0796626054358014</v>
      </c>
      <c r="AN297" s="325">
        <f t="shared" si="550"/>
        <v>11.820311205759245</v>
      </c>
      <c r="AQ297" s="324" t="e">
        <f>IF(AQ91+AQ96+AQ97+AQ122+AQ123=0,"No debt",+(AQ69-AQ67+AQ53)/AQ53)</f>
        <v>#DIV/0!</v>
      </c>
      <c r="AR297" s="324">
        <f>IF(AR91+AR96+AR97+AR122+AR123=0,"No debt",+(AR69-AR67+AR53)/AR53)</f>
        <v>10.728444323441328</v>
      </c>
      <c r="AS297" s="324">
        <f>IF(AS91+AS96+AS97+AS122+AS123=0,"No debt",+(AS69-AS67+AS53)/AS53)</f>
        <v>6.1852320675105457</v>
      </c>
      <c r="AT297" s="324">
        <f>IF(AT91+AT96+AT97+AT122+AT123=0,"No debt",+(AT69-AT67+AT53)/AT53)</f>
        <v>6.0961194029850745</v>
      </c>
      <c r="AU297" s="324">
        <f>IF(AU91+AU96+AU97+AU122+AU123=0,"No debt",+(AU69-AU67+AU53)/AU53)</f>
        <v>-1.0796626054358012</v>
      </c>
      <c r="AV297" s="325">
        <f t="shared" ref="AV297" si="551">IF(AV91+AV96+AV97+AV122+AV123=0,"No debt",+(AV69-AV67+AV53)/AV53)</f>
        <v>11.820311205759246</v>
      </c>
      <c r="AX297" s="324">
        <f>IF(AX91+AX96+AX97+AX122+AX123=0,"No debt",+(AX69-AX67+AX53)/AX53)</f>
        <v>60.386688730170995</v>
      </c>
      <c r="AY297" s="324">
        <f>IF(AY91+AY96+AY97+AY122+AY123=0,"No debt",+(AY69-AY67+AY53)/AY53)</f>
        <v>24.92622950819672</v>
      </c>
      <c r="AZ297" s="324">
        <f>IF(AZ91+AZ96+AZ97+AZ122+AZ123=0,"No debt",+(AZ69-AZ67+AZ53)/AZ53)</f>
        <v>24.677464788732394</v>
      </c>
      <c r="BA297" s="324">
        <f>IF(BA91+BA96+BA97+BA122+BA123=0,"No debt",+(BA69-BA67+BA53)/BA53)</f>
        <v>22.416666666666668</v>
      </c>
      <c r="BB297" s="324">
        <f>IF(BB91+BB96+BB97+BB122+BB123=0,"No debt",+(BB69-BB67+BB53)/BB53)</f>
        <v>-7.4873949579831933</v>
      </c>
      <c r="BC297" s="325">
        <f t="shared" ref="BC297" si="552">IF(BC91+BC96+BC97+BC122+BC123=0,"No debt",+(BC69-BC67+BC53)/BC53)</f>
        <v>23.764705882352942</v>
      </c>
    </row>
    <row r="298" spans="1:55" s="204" customFormat="1">
      <c r="A298" s="199"/>
      <c r="B298" s="316" t="s">
        <v>68</v>
      </c>
      <c r="C298" s="201"/>
      <c r="D298" s="169">
        <f t="shared" ref="D298:V298" si="553">IFERROR(+(D81+D82+D84+D113)/(+D91+D92+D96+D97),"-")</f>
        <v>0.39884315906562845</v>
      </c>
      <c r="E298" s="169">
        <f t="shared" si="553"/>
        <v>4.1500192826841493</v>
      </c>
      <c r="F298" s="169">
        <f t="shared" si="553"/>
        <v>3.1777138321095455</v>
      </c>
      <c r="G298" s="169">
        <f t="shared" si="553"/>
        <v>0.69268092344991861</v>
      </c>
      <c r="H298" s="169">
        <f t="shared" si="553"/>
        <v>1.1763305089438998</v>
      </c>
      <c r="I298" s="169">
        <f t="shared" si="553"/>
        <v>4.1606604342581424</v>
      </c>
      <c r="J298" s="169">
        <f t="shared" si="553"/>
        <v>2.5536360347322722</v>
      </c>
      <c r="K298" s="169">
        <f t="shared" si="553"/>
        <v>1.4526803725481781</v>
      </c>
      <c r="L298" s="324">
        <f t="shared" si="553"/>
        <v>1.5223815246714232</v>
      </c>
      <c r="M298" s="169">
        <f t="shared" si="553"/>
        <v>5.976688102893891</v>
      </c>
      <c r="N298" s="169">
        <f t="shared" si="553"/>
        <v>1.9174573055028463</v>
      </c>
      <c r="O298" s="169">
        <f t="shared" si="553"/>
        <v>1.7079083163326534</v>
      </c>
      <c r="P298" s="169">
        <f t="shared" si="553"/>
        <v>1.0533576790424022</v>
      </c>
      <c r="Q298" s="169">
        <f t="shared" si="553"/>
        <v>2.6575409675203612</v>
      </c>
      <c r="R298" s="169">
        <f t="shared" si="553"/>
        <v>6.2972628898790584</v>
      </c>
      <c r="S298" s="169">
        <f t="shared" si="553"/>
        <v>1.9551595286001724</v>
      </c>
      <c r="T298" s="169">
        <f t="shared" si="553"/>
        <v>0.27279844229881367</v>
      </c>
      <c r="U298" s="169">
        <f t="shared" si="553"/>
        <v>5.0033424491036156</v>
      </c>
      <c r="V298" s="169">
        <f t="shared" si="553"/>
        <v>2.1491956867597666</v>
      </c>
      <c r="W298" s="169">
        <f t="shared" ref="W298:X298" si="554">IFERROR(+(W81+W82+W84+W113)/(+W91+W92+W96+W97),"-")</f>
        <v>15.677777777777777</v>
      </c>
      <c r="X298" s="169">
        <f t="shared" si="554"/>
        <v>2.4274509803921567</v>
      </c>
      <c r="Y298" s="169">
        <f t="shared" ref="Y298:AN298" si="555">IFERROR(+(Y81+Y82+Y84+Y113)/(+Y91+Y92+Y96+Y97),"-")</f>
        <v>2.7088016967126194</v>
      </c>
      <c r="Z298" s="169">
        <f t="shared" si="555"/>
        <v>0.93406166814551905</v>
      </c>
      <c r="AA298" s="169">
        <f t="shared" si="555"/>
        <v>5.6184492798038619</v>
      </c>
      <c r="AB298" s="169">
        <f t="shared" si="555"/>
        <v>0.84093357271095148</v>
      </c>
      <c r="AC298" s="169">
        <f t="shared" si="555"/>
        <v>3.0200488145048814</v>
      </c>
      <c r="AD298" s="169">
        <f t="shared" si="555"/>
        <v>1.3390212491951063</v>
      </c>
      <c r="AE298" s="169">
        <f t="shared" si="555"/>
        <v>0.12495693120477777</v>
      </c>
      <c r="AF298" s="169">
        <f t="shared" si="555"/>
        <v>2.7463078736445072</v>
      </c>
      <c r="AG298" s="324">
        <f t="shared" si="555"/>
        <v>2.2693416932945918</v>
      </c>
      <c r="AH298" s="324">
        <f t="shared" si="555"/>
        <v>1.3413882068705871</v>
      </c>
      <c r="AI298" s="324">
        <f t="shared" si="555"/>
        <v>2.2831619753918759</v>
      </c>
      <c r="AJ298" s="169">
        <f t="shared" si="555"/>
        <v>2.0059755545495701</v>
      </c>
      <c r="AK298" s="169">
        <f t="shared" si="555"/>
        <v>11.442324371205551</v>
      </c>
      <c r="AL298" s="169">
        <f t="shared" si="555"/>
        <v>4.0738344858353779</v>
      </c>
      <c r="AM298" s="324">
        <f t="shared" si="555"/>
        <v>3.2139559978418561</v>
      </c>
      <c r="AN298" s="325">
        <f t="shared" si="555"/>
        <v>1.8015596899803628</v>
      </c>
      <c r="AQ298" s="324">
        <f>IFERROR(+(AQ81+AQ82+AQ84+AQ113)/(+AQ91+AQ92+AQ96+AQ97),"-")</f>
        <v>1.4526803725481781</v>
      </c>
      <c r="AR298" s="324">
        <f>IFERROR(+(AR81+AR82+AR84+AR113)/(+AR91+AR92+AR96+AR97),"-")</f>
        <v>2.2693416932945918</v>
      </c>
      <c r="AS298" s="324">
        <f>IFERROR(+(AS81+AS82+AS84+AS113)/(+AS91+AS92+AS96+AS97),"-")</f>
        <v>1.3413882068705871</v>
      </c>
      <c r="AT298" s="324">
        <f>IFERROR(+(AT81+AT82+AT84+AT113)/(+AT91+AT92+AT96+AT97),"-")</f>
        <v>2.2831619753918759</v>
      </c>
      <c r="AU298" s="324">
        <f>IFERROR(+(AU81+AU82+AU84+AU113)/(+AU91+AU92+AU96+AU97),"-")</f>
        <v>3.2139559978418557</v>
      </c>
      <c r="AV298" s="325">
        <f t="shared" ref="AV298" si="556">IFERROR(+(AV81+AV82+AV84+AV113)/(+AV91+AV92+AV96+AV97),"-")</f>
        <v>1.801559689980363</v>
      </c>
      <c r="AX298" s="324">
        <f>IFERROR(+(AX81+AX82+AX84+AX113)/(+AX91+AX92+AX96+AX97),"-")</f>
        <v>1.6148852474841326</v>
      </c>
      <c r="AY298" s="324">
        <f>IFERROR(+(AY81+AY82+AY84+AY113)/(+AY91+AY92+AY96+AY97),"-")</f>
        <v>2.6225482625482623</v>
      </c>
      <c r="AZ298" s="324">
        <f>IFERROR(+(AZ81+AZ82+AZ84+AZ113)/(+AZ91+AZ92+AZ96+AZ97),"-")</f>
        <v>1.6060429982568274</v>
      </c>
      <c r="BA298" s="324">
        <f>IFERROR(+(BA81+BA82+BA84+BA113)/(+BA91+BA92+BA96+BA97),"-")</f>
        <v>2.3309668695064234</v>
      </c>
      <c r="BB298" s="324">
        <f>IFERROR(+(BB81+BB82+BB84+BB113)/(+BB91+BB92+BB96+BB97),"-")</f>
        <v>7.8899900891972248</v>
      </c>
      <c r="BC298" s="325">
        <f t="shared" ref="BC298" si="557">IFERROR(+(BC81+BC82+BC84+BC113)/(+BC91+BC92+BC96+BC97),"-")</f>
        <v>2.6742614404325158</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58">IFERROR(+(D91+D96+D97+D122+D123)/(+D91+D96+D97+D122+D123+D134),"-")</f>
        <v>0.44659902317757766</v>
      </c>
      <c r="E302" s="172">
        <f t="shared" si="558"/>
        <v>4.0733463454119372E-3</v>
      </c>
      <c r="F302" s="172">
        <f t="shared" si="558"/>
        <v>1.7437204464721853E-2</v>
      </c>
      <c r="G302" s="172">
        <f t="shared" si="558"/>
        <v>1.6305165570423214E-3</v>
      </c>
      <c r="H302" s="172">
        <f t="shared" si="558"/>
        <v>8.8802524908719593E-2</v>
      </c>
      <c r="I302" s="172">
        <f t="shared" si="558"/>
        <v>0</v>
      </c>
      <c r="J302" s="172">
        <f t="shared" si="558"/>
        <v>3.6857885850686022E-2</v>
      </c>
      <c r="K302" s="172">
        <f t="shared" si="558"/>
        <v>1.1741217738942271E-3</v>
      </c>
      <c r="L302" s="330">
        <f t="shared" si="558"/>
        <v>4.9304468602817737E-2</v>
      </c>
      <c r="M302" s="172">
        <f t="shared" si="558"/>
        <v>0</v>
      </c>
      <c r="N302" s="172">
        <f t="shared" si="558"/>
        <v>9.3242026444244355E-2</v>
      </c>
      <c r="O302" s="172">
        <f t="shared" si="558"/>
        <v>0.15338426231569682</v>
      </c>
      <c r="P302" s="172">
        <f t="shared" si="558"/>
        <v>3.3946179997632053E-2</v>
      </c>
      <c r="Q302" s="172">
        <f t="shared" si="558"/>
        <v>0</v>
      </c>
      <c r="R302" s="172">
        <f t="shared" si="558"/>
        <v>2.1759018866058404E-3</v>
      </c>
      <c r="S302" s="172">
        <f t="shared" si="558"/>
        <v>4.7042178795649481E-2</v>
      </c>
      <c r="T302" s="172">
        <f t="shared" si="558"/>
        <v>9.0345003833375931E-2</v>
      </c>
      <c r="U302" s="172">
        <f t="shared" si="558"/>
        <v>5.959041348981238E-3</v>
      </c>
      <c r="V302" s="172">
        <f t="shared" si="558"/>
        <v>0</v>
      </c>
      <c r="W302" s="172">
        <f t="shared" ref="W302:X302" si="559">IFERROR(+(W91+W96+W97+W122+W123)/(+W91+W96+W97+W122+W123+W134),"-")</f>
        <v>0</v>
      </c>
      <c r="X302" s="172">
        <f t="shared" si="559"/>
        <v>0</v>
      </c>
      <c r="Y302" s="172">
        <f t="shared" ref="Y302:AN302" si="560">IFERROR(+(Y91+Y96+Y97+Y122+Y123)/(+Y91+Y96+Y97+Y122+Y123+Y134),"-")</f>
        <v>1.1410835729608836E-3</v>
      </c>
      <c r="Z302" s="172">
        <f t="shared" si="560"/>
        <v>8.1284504193181339E-2</v>
      </c>
      <c r="AA302" s="172">
        <f t="shared" si="560"/>
        <v>0.10632198259931476</v>
      </c>
      <c r="AB302" s="172">
        <f t="shared" si="560"/>
        <v>2.9597808070899435E-2</v>
      </c>
      <c r="AC302" s="172">
        <f t="shared" si="560"/>
        <v>5.8734064520915511E-3</v>
      </c>
      <c r="AD302" s="172">
        <f t="shared" si="560"/>
        <v>0.19132606124326457</v>
      </c>
      <c r="AE302" s="172">
        <f t="shared" si="560"/>
        <v>0.34149112839786733</v>
      </c>
      <c r="AF302" s="172">
        <f t="shared" si="560"/>
        <v>0</v>
      </c>
      <c r="AG302" s="330">
        <f t="shared" si="560"/>
        <v>5.3350965773572186E-2</v>
      </c>
      <c r="AH302" s="330">
        <f t="shared" si="560"/>
        <v>9.9907785981293726E-2</v>
      </c>
      <c r="AI302" s="330">
        <f t="shared" si="560"/>
        <v>0.10817510344560888</v>
      </c>
      <c r="AJ302" s="172">
        <f t="shared" si="560"/>
        <v>6.5566454691348489E-3</v>
      </c>
      <c r="AK302" s="172">
        <f t="shared" si="560"/>
        <v>6.1493411420204978E-3</v>
      </c>
      <c r="AL302" s="172">
        <f t="shared" si="560"/>
        <v>0.10026797677534614</v>
      </c>
      <c r="AM302" s="330">
        <f t="shared" si="560"/>
        <v>2.1869527278940207E-2</v>
      </c>
      <c r="AN302" s="331">
        <f t="shared" si="560"/>
        <v>4.9230471061275205E-2</v>
      </c>
      <c r="AQ302" s="330">
        <f>IFERROR(+(AQ91+AQ96+AQ97+AQ122+AQ123)/(+AQ91+AQ96+AQ97+AQ122+AQ123+AQ134),"-")</f>
        <v>1.1741217738942271E-3</v>
      </c>
      <c r="AR302" s="330">
        <f>IFERROR(+(AR91+AR96+AR97+AR122+AR123)/(+AR91+AR96+AR97+AR122+AR123+AR134),"-")</f>
        <v>5.3350965773572186E-2</v>
      </c>
      <c r="AS302" s="330">
        <f>IFERROR(+(AS91+AS96+AS97+AS122+AS123)/(+AS91+AS96+AS97+AS122+AS123+AS134),"-")</f>
        <v>9.9907785981293726E-2</v>
      </c>
      <c r="AT302" s="330">
        <f>IFERROR(+(AT91+AT96+AT97+AT122+AT123)/(+AT91+AT96+AT97+AT122+AT123+AT134),"-")</f>
        <v>0.10817510344560886</v>
      </c>
      <c r="AU302" s="330">
        <f>IFERROR(+(AU91+AU96+AU97+AU122+AU123)/(+AU91+AU96+AU97+AU122+AU123+AU134),"-")</f>
        <v>2.1869527278940204E-2</v>
      </c>
      <c r="AV302" s="331">
        <f t="shared" ref="AV302" si="561">IFERROR(+(AV91+AV96+AV97+AV122+AV123)/(+AV91+AV96+AV97+AV122+AV123+AV134),"-")</f>
        <v>4.9230471061275219E-2</v>
      </c>
      <c r="AX302" s="330">
        <f>IFERROR(+(AX91+AX96+AX97+AX122+AX123)/(+AX91+AX96+AX97+AX122+AX123+AX134),"-")</f>
        <v>1.0367634520648952E-2</v>
      </c>
      <c r="AY302" s="330">
        <f>IFERROR(+(AY91+AY96+AY97+AY122+AY123)/(+AY91+AY96+AY97+AY122+AY123+AY134),"-")</f>
        <v>1.0926462367230776E-3</v>
      </c>
      <c r="AZ302" s="330">
        <f>IFERROR(+(AZ91+AZ96+AZ97+AZ122+AZ123)/(+AZ91+AZ96+AZ97+AZ122+AZ123+AZ134),"-")</f>
        <v>2.9009661835748792E-2</v>
      </c>
      <c r="BA302" s="330">
        <f>IFERROR(+(BA91+BA96+BA97+BA122+BA123)/(+BA91+BA96+BA97+BA122+BA123+BA134),"-")</f>
        <v>1.2533073388107507E-3</v>
      </c>
      <c r="BB302" s="330">
        <f>IFERROR(+(BB91+BB96+BB97+BB122+BB123)/(+BB91+BB96+BB97+BB122+BB123+BB134),"-")</f>
        <v>5.185185185185185E-3</v>
      </c>
      <c r="BC302" s="331">
        <f t="shared" ref="BC302" si="562">IFERROR(+(BC91+BC96+BC97+BC122+BC123)/(+BC91+BC96+BC97+BC122+BC123+BC134),"-")</f>
        <v>7.509237457169447E-4</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3">IFERROR(+(D42*1000)/D266,"-")</f>
        <v>12320.313512112967</v>
      </c>
      <c r="E308" s="162">
        <f t="shared" si="563"/>
        <v>22596.601808714717</v>
      </c>
      <c r="F308" s="162">
        <f t="shared" si="563"/>
        <v>15542.210810571518</v>
      </c>
      <c r="G308" s="162">
        <f t="shared" si="563"/>
        <v>20516.226928693184</v>
      </c>
      <c r="H308" s="162">
        <f t="shared" si="563"/>
        <v>14470.112324247899</v>
      </c>
      <c r="I308" s="162">
        <f t="shared" si="563"/>
        <v>21222.412220702234</v>
      </c>
      <c r="J308" s="162">
        <f t="shared" si="563"/>
        <v>15453.231739358907</v>
      </c>
      <c r="K308" s="162">
        <f t="shared" si="563"/>
        <v>13602.947980699319</v>
      </c>
      <c r="L308" s="337">
        <f t="shared" si="563"/>
        <v>16897.98473299752</v>
      </c>
      <c r="M308" s="162">
        <f t="shared" si="563"/>
        <v>7074.0312319259683</v>
      </c>
      <c r="N308" s="162">
        <f t="shared" si="563"/>
        <v>8672.3762067891621</v>
      </c>
      <c r="O308" s="162">
        <f t="shared" si="563"/>
        <v>9725.6074290802699</v>
      </c>
      <c r="P308" s="162">
        <f t="shared" si="563"/>
        <v>9400.7792930698579</v>
      </c>
      <c r="Q308" s="162">
        <f t="shared" si="563"/>
        <v>9354.7541671034705</v>
      </c>
      <c r="R308" s="162">
        <f t="shared" si="563"/>
        <v>8177.6859504132235</v>
      </c>
      <c r="S308" s="162">
        <f t="shared" si="563"/>
        <v>8411.6442276422767</v>
      </c>
      <c r="T308" s="162">
        <f t="shared" si="563"/>
        <v>10759.880686055183</v>
      </c>
      <c r="U308" s="162">
        <f t="shared" si="563"/>
        <v>7124.87432133521</v>
      </c>
      <c r="V308" s="162">
        <f t="shared" si="563"/>
        <v>6857.3633837604202</v>
      </c>
      <c r="W308" s="162">
        <f t="shared" ref="W308:X308" si="564">IFERROR(+(W42*1000)/W266,"-")</f>
        <v>8692.581602373888</v>
      </c>
      <c r="X308" s="162">
        <f t="shared" si="564"/>
        <v>5996.7320261437908</v>
      </c>
      <c r="Y308" s="162">
        <f t="shared" ref="Y308:AN308" si="565">IFERROR(+(Y42*1000)/Y266,"-")</f>
        <v>6523.7883503779458</v>
      </c>
      <c r="Z308" s="162">
        <f t="shared" si="565"/>
        <v>10949.70153635385</v>
      </c>
      <c r="AA308" s="162">
        <f t="shared" si="565"/>
        <v>9428.503184713376</v>
      </c>
      <c r="AB308" s="162">
        <f t="shared" si="565"/>
        <v>10040.118870728083</v>
      </c>
      <c r="AC308" s="162">
        <f t="shared" si="565"/>
        <v>9177.9756856092736</v>
      </c>
      <c r="AD308" s="162">
        <f t="shared" si="565"/>
        <v>9080.9181544168787</v>
      </c>
      <c r="AE308" s="162">
        <f t="shared" si="565"/>
        <v>10511.31439576312</v>
      </c>
      <c r="AF308" s="162">
        <f t="shared" si="565"/>
        <v>9626.3952724885094</v>
      </c>
      <c r="AG308" s="337">
        <f t="shared" si="565"/>
        <v>8912.4853266601858</v>
      </c>
      <c r="AH308" s="337">
        <f t="shared" si="565"/>
        <v>10024.664078829501</v>
      </c>
      <c r="AI308" s="337">
        <f t="shared" si="565"/>
        <v>8919.664720286306</v>
      </c>
      <c r="AJ308" s="162">
        <f t="shared" si="565"/>
        <v>5937.3252013343663</v>
      </c>
      <c r="AK308" s="162">
        <f t="shared" si="565"/>
        <v>10274.368231046932</v>
      </c>
      <c r="AL308" s="162">
        <f t="shared" si="565"/>
        <v>6569.6930946291559</v>
      </c>
      <c r="AM308" s="337">
        <f t="shared" si="565"/>
        <v>6236.2997927699744</v>
      </c>
      <c r="AN308" s="338">
        <f t="shared" si="565"/>
        <v>12470.863965130875</v>
      </c>
      <c r="AQ308" s="337">
        <f>IFERROR(+(AQ42*1000)/AQ266,"-")</f>
        <v>13602.947980699319</v>
      </c>
      <c r="AR308" s="337">
        <f>IFERROR(+(AR42*1000)/AR266,"-")</f>
        <v>8912.4853266601858</v>
      </c>
      <c r="AS308" s="337">
        <f>IFERROR(+(AS42*1000)/AS266,"-")</f>
        <v>10024.664078829501</v>
      </c>
      <c r="AT308" s="337">
        <f>IFERROR(+(AT42*1000)/AT266,"-")</f>
        <v>8919.664720286306</v>
      </c>
      <c r="AU308" s="337">
        <f>IFERROR(+(AU42*1000)/AU266,"-")</f>
        <v>6236.2997927699744</v>
      </c>
      <c r="AV308" s="338">
        <f t="shared" ref="AV308" si="566">IFERROR(+(AV42*1000)/AV266,"-")</f>
        <v>12470.863965130873</v>
      </c>
      <c r="AX308" s="337">
        <f>IFERROR(+(AX42*1000)/AX266,"-")</f>
        <v>12955.147708312887</v>
      </c>
      <c r="AY308" s="337">
        <f>IFERROR(+(AY42*1000)/AY266,"-")</f>
        <v>9087.3161764705874</v>
      </c>
      <c r="AZ308" s="337">
        <f>IFERROR(+(AZ42*1000)/AZ266,"-")</f>
        <v>9177.9756856092736</v>
      </c>
      <c r="BA308" s="337">
        <f>IFERROR(+(BA42*1000)/BA266,"-")</f>
        <v>8055.3740267829335</v>
      </c>
      <c r="BB308" s="337">
        <f>IFERROR(+(BB42*1000)/BB266,"-")</f>
        <v>6569.6930946291559</v>
      </c>
      <c r="BC308" s="338">
        <f t="shared" ref="BC308" si="567">IFERROR(+(BC42*1000)/BC266,"-")</f>
        <v>9626.3952724885094</v>
      </c>
    </row>
    <row r="309" spans="1:55" s="204" customFormat="1">
      <c r="A309" s="199"/>
      <c r="B309" s="200" t="s">
        <v>61</v>
      </c>
      <c r="C309" s="201"/>
      <c r="D309" s="162">
        <f t="shared" ref="D309:V309" si="568">IFERROR(+(D63*1000)/D266,"-")</f>
        <v>11860.150278533489</v>
      </c>
      <c r="E309" s="162">
        <f t="shared" si="568"/>
        <v>21118.388599616334</v>
      </c>
      <c r="F309" s="162">
        <f t="shared" si="568"/>
        <v>15060.516180441808</v>
      </c>
      <c r="G309" s="162">
        <f t="shared" si="568"/>
        <v>19840.462522975857</v>
      </c>
      <c r="H309" s="162">
        <f t="shared" si="568"/>
        <v>13770.638598696096</v>
      </c>
      <c r="I309" s="162">
        <f t="shared" si="568"/>
        <v>19567.259461924306</v>
      </c>
      <c r="J309" s="162">
        <f t="shared" si="568"/>
        <v>15335.873182693991</v>
      </c>
      <c r="K309" s="162">
        <f t="shared" si="568"/>
        <v>12855.641483244101</v>
      </c>
      <c r="L309" s="337">
        <f t="shared" si="568"/>
        <v>16163.743503347598</v>
      </c>
      <c r="M309" s="162">
        <f t="shared" si="568"/>
        <v>5599.4794679005208</v>
      </c>
      <c r="N309" s="162">
        <f t="shared" si="568"/>
        <v>8272.1893491124265</v>
      </c>
      <c r="O309" s="162">
        <f t="shared" si="568"/>
        <v>9209.6425391171615</v>
      </c>
      <c r="P309" s="162">
        <f t="shared" si="568"/>
        <v>8479.5435569162255</v>
      </c>
      <c r="Q309" s="162">
        <f t="shared" si="568"/>
        <v>8970.9613166998643</v>
      </c>
      <c r="R309" s="162">
        <f t="shared" si="568"/>
        <v>8272.7272727272721</v>
      </c>
      <c r="S309" s="162">
        <f t="shared" si="568"/>
        <v>7933.2130081300802</v>
      </c>
      <c r="T309" s="162">
        <f t="shared" si="568"/>
        <v>10472.682078051208</v>
      </c>
      <c r="U309" s="162">
        <f t="shared" si="568"/>
        <v>6465.7148602453244</v>
      </c>
      <c r="V309" s="162">
        <f t="shared" si="568"/>
        <v>5571.781414016672</v>
      </c>
      <c r="W309" s="162">
        <f t="shared" ref="W309:X309" si="569">IFERROR(+(W63*1000)/W266,"-")</f>
        <v>11480.712166172107</v>
      </c>
      <c r="X309" s="162">
        <f t="shared" si="569"/>
        <v>6312.6361655773417</v>
      </c>
      <c r="Y309" s="162">
        <f t="shared" ref="Y309:AN309" si="570">IFERROR(+(Y63*1000)/Y266,"-")</f>
        <v>6160.782570031125</v>
      </c>
      <c r="Z309" s="162">
        <f t="shared" si="570"/>
        <v>11102.651922888737</v>
      </c>
      <c r="AA309" s="162">
        <f t="shared" si="570"/>
        <v>8905.5732484076434</v>
      </c>
      <c r="AB309" s="162">
        <f t="shared" si="570"/>
        <v>9754.457652303121</v>
      </c>
      <c r="AC309" s="162">
        <f t="shared" si="570"/>
        <v>8936.2454057110554</v>
      </c>
      <c r="AD309" s="162">
        <f t="shared" si="570"/>
        <v>8613.7259448179921</v>
      </c>
      <c r="AE309" s="162">
        <f t="shared" si="570"/>
        <v>12124.699085219067</v>
      </c>
      <c r="AF309" s="162">
        <f t="shared" si="570"/>
        <v>8193.2589188006132</v>
      </c>
      <c r="AG309" s="337">
        <f t="shared" si="570"/>
        <v>8542.9883357806139</v>
      </c>
      <c r="AH309" s="337">
        <f t="shared" si="570"/>
        <v>9804.4968647357418</v>
      </c>
      <c r="AI309" s="337">
        <f t="shared" si="570"/>
        <v>8517.7057826332639</v>
      </c>
      <c r="AJ309" s="162">
        <f t="shared" si="570"/>
        <v>5971.3582909323723</v>
      </c>
      <c r="AK309" s="162">
        <f t="shared" si="570"/>
        <v>11166.064981949459</v>
      </c>
      <c r="AL309" s="162">
        <f t="shared" si="570"/>
        <v>6403.4526854219948</v>
      </c>
      <c r="AM309" s="337">
        <f t="shared" si="570"/>
        <v>6300.1669352981808</v>
      </c>
      <c r="AN309" s="338">
        <f t="shared" si="570"/>
        <v>11980.716036105043</v>
      </c>
      <c r="AQ309" s="337">
        <f>IFERROR(+(AQ63*1000)/AQ266,"-")</f>
        <v>12855.641483244101</v>
      </c>
      <c r="AR309" s="337">
        <f>IFERROR(+(AR63*1000)/AR266,"-")</f>
        <v>8542.9883357806139</v>
      </c>
      <c r="AS309" s="337">
        <f>IFERROR(+(AS63*1000)/AS266,"-")</f>
        <v>9804.49686473574</v>
      </c>
      <c r="AT309" s="337">
        <f>IFERROR(+(AT63*1000)/AT266,"-")</f>
        <v>8517.7057826332639</v>
      </c>
      <c r="AU309" s="337">
        <f>IFERROR(+(AU63*1000)/AU266,"-")</f>
        <v>6300.1669352981799</v>
      </c>
      <c r="AV309" s="338">
        <f t="shared" ref="AV309" si="571">IFERROR(+(AV63*1000)/AV266,"-")</f>
        <v>11980.716036105041</v>
      </c>
      <c r="AX309" s="337">
        <f>IFERROR(+(AX63*1000)/AX266,"-")</f>
        <v>12352.8641999542</v>
      </c>
      <c r="AY309" s="337">
        <f>IFERROR(+(AY63*1000)/AY266,"-")</f>
        <v>8222.2951680672268</v>
      </c>
      <c r="AZ309" s="337">
        <f>IFERROR(+(AZ63*1000)/AZ266,"-")</f>
        <v>8936.2454057110554</v>
      </c>
      <c r="BA309" s="337">
        <f>IFERROR(+(BA63*1000)/BA266,"-")</f>
        <v>7842.7281220803488</v>
      </c>
      <c r="BB309" s="337">
        <f>IFERROR(+(BB63*1000)/BB266,"-")</f>
        <v>6921.675191815857</v>
      </c>
      <c r="BC309" s="338">
        <f t="shared" ref="BC309" si="572">IFERROR(+(BC63*1000)/BC266,"-")</f>
        <v>9221.1862551980757</v>
      </c>
    </row>
    <row r="310" spans="1:55" s="204" customFormat="1">
      <c r="A310" s="199"/>
      <c r="B310" s="200" t="s">
        <v>60</v>
      </c>
      <c r="C310" s="201"/>
      <c r="D310" s="162">
        <f t="shared" ref="D310:V310" si="573">IFERROR(+(D65*1000)/D266,"-")</f>
        <v>460.1632335794792</v>
      </c>
      <c r="E310" s="162">
        <f t="shared" si="573"/>
        <v>1478.2132090983832</v>
      </c>
      <c r="F310" s="162">
        <f t="shared" si="573"/>
        <v>481.69463012970914</v>
      </c>
      <c r="G310" s="162">
        <f t="shared" si="573"/>
        <v>675.76440571732837</v>
      </c>
      <c r="H310" s="162">
        <f t="shared" si="573"/>
        <v>699.47372555180266</v>
      </c>
      <c r="I310" s="162">
        <f t="shared" si="573"/>
        <v>1655.1527587779299</v>
      </c>
      <c r="J310" s="162">
        <f t="shared" si="573"/>
        <v>117.35855666491504</v>
      </c>
      <c r="K310" s="162">
        <f t="shared" si="573"/>
        <v>747.3064974552185</v>
      </c>
      <c r="L310" s="337">
        <f t="shared" si="573"/>
        <v>734.24122964992307</v>
      </c>
      <c r="M310" s="162">
        <f t="shared" si="573"/>
        <v>1474.5517640254482</v>
      </c>
      <c r="N310" s="162">
        <f t="shared" si="573"/>
        <v>400.18685767673622</v>
      </c>
      <c r="O310" s="162">
        <f t="shared" si="573"/>
        <v>515.96488996310904</v>
      </c>
      <c r="P310" s="162">
        <f t="shared" si="573"/>
        <v>921.23573615363205</v>
      </c>
      <c r="Q310" s="162">
        <f t="shared" si="573"/>
        <v>383.79285040360622</v>
      </c>
      <c r="R310" s="162">
        <f t="shared" si="573"/>
        <v>-95.04132231404958</v>
      </c>
      <c r="S310" s="162">
        <f t="shared" si="573"/>
        <v>478.43121951219609</v>
      </c>
      <c r="T310" s="162">
        <f t="shared" si="573"/>
        <v>287.19860800397566</v>
      </c>
      <c r="U310" s="162">
        <f t="shared" si="573"/>
        <v>659.15946108988533</v>
      </c>
      <c r="V310" s="162">
        <f t="shared" si="573"/>
        <v>1285.581969743748</v>
      </c>
      <c r="W310" s="162">
        <f t="shared" ref="W310:X310" si="574">IFERROR(+(W65*1000)/W266,"-")</f>
        <v>-2788.1305637982196</v>
      </c>
      <c r="X310" s="162">
        <f t="shared" si="574"/>
        <v>-315.90413943355122</v>
      </c>
      <c r="Y310" s="162">
        <f t="shared" ref="Y310:AN310" si="575">IFERROR(+(Y65*1000)/Y266,"-")</f>
        <v>363.00578034682081</v>
      </c>
      <c r="Z310" s="162">
        <f t="shared" si="575"/>
        <v>-152.95038653488601</v>
      </c>
      <c r="AA310" s="162">
        <f t="shared" si="575"/>
        <v>522.92993630573244</v>
      </c>
      <c r="AB310" s="162">
        <f t="shared" si="575"/>
        <v>285.66121842496284</v>
      </c>
      <c r="AC310" s="162">
        <f t="shared" si="575"/>
        <v>241.73027989821884</v>
      </c>
      <c r="AD310" s="162">
        <f t="shared" si="575"/>
        <v>467.19220959888708</v>
      </c>
      <c r="AE310" s="162">
        <f t="shared" si="575"/>
        <v>-1613.384689455946</v>
      </c>
      <c r="AF310" s="162">
        <f t="shared" si="575"/>
        <v>1433.1363536878966</v>
      </c>
      <c r="AG310" s="337">
        <f t="shared" si="575"/>
        <v>369.49699087957316</v>
      </c>
      <c r="AH310" s="337">
        <f t="shared" si="575"/>
        <v>220.16721409375916</v>
      </c>
      <c r="AI310" s="337">
        <f t="shared" si="575"/>
        <v>401.95893765304203</v>
      </c>
      <c r="AJ310" s="162">
        <f t="shared" si="575"/>
        <v>-34.033089598005191</v>
      </c>
      <c r="AK310" s="162">
        <f t="shared" si="575"/>
        <v>-891.69675090252713</v>
      </c>
      <c r="AL310" s="162">
        <f t="shared" si="575"/>
        <v>166.24040920716112</v>
      </c>
      <c r="AM310" s="337">
        <f t="shared" si="575"/>
        <v>-63.867142528206308</v>
      </c>
      <c r="AN310" s="338">
        <f t="shared" si="575"/>
        <v>490.147929025834</v>
      </c>
      <c r="AQ310" s="337">
        <f>IFERROR(+(AQ65*1000)/AQ266,"-")</f>
        <v>747.3064974552185</v>
      </c>
      <c r="AR310" s="337">
        <f>IFERROR(+(AR65*1000)/AR266,"-")</f>
        <v>369.49699087957316</v>
      </c>
      <c r="AS310" s="337">
        <f>IFERROR(+(AS65*1000)/AS266,"-")</f>
        <v>220.16721409375916</v>
      </c>
      <c r="AT310" s="337">
        <f>IFERROR(+(AT65*1000)/AT266,"-")</f>
        <v>401.95893765304203</v>
      </c>
      <c r="AU310" s="337">
        <f>IFERROR(+(AU65*1000)/AU266,"-")</f>
        <v>-63.867142528206301</v>
      </c>
      <c r="AV310" s="338">
        <f t="shared" ref="AV310" si="576">IFERROR(+(AV65*1000)/AV266,"-")</f>
        <v>490.147929025834</v>
      </c>
      <c r="AX310" s="337">
        <f>IFERROR(+(AX65*1000)/AX266,"-")</f>
        <v>647.29937514312826</v>
      </c>
      <c r="AY310" s="337">
        <f>IFERROR(+(AY65*1000)/AY266,"-")</f>
        <v>489.10189075630251</v>
      </c>
      <c r="AZ310" s="337">
        <f>IFERROR(+(AZ65*1000)/AZ266,"-")</f>
        <v>284.84591461690701</v>
      </c>
      <c r="BA310" s="337">
        <f>IFERROR(+(BA65*1000)/BA266,"-")</f>
        <v>458.16754905014108</v>
      </c>
      <c r="BB310" s="337">
        <f>IFERROR(+(BB65*1000)/BB266,"-")</f>
        <v>-322.89002557544757</v>
      </c>
      <c r="BC310" s="338">
        <f t="shared" ref="BC310" si="577">IFERROR(+(BC65*1000)/BC266,"-")</f>
        <v>717.44364193477782</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78">IFERROR(+(D20+D21)*1000/(D254+D265),"-")</f>
        <v>2952.6538749065535</v>
      </c>
      <c r="E314" s="162">
        <f t="shared" si="578"/>
        <v>3239.0326209223849</v>
      </c>
      <c r="F314" s="162">
        <f t="shared" si="578"/>
        <v>3606.762260782235</v>
      </c>
      <c r="G314" s="162">
        <f t="shared" si="578"/>
        <v>3535.6986837887989</v>
      </c>
      <c r="H314" s="162">
        <f t="shared" si="578"/>
        <v>3809.5786543814183</v>
      </c>
      <c r="I314" s="162">
        <f t="shared" si="578"/>
        <v>3817.0371322112296</v>
      </c>
      <c r="J314" s="162">
        <f t="shared" si="578"/>
        <v>3385.2671216756885</v>
      </c>
      <c r="K314" s="162">
        <f t="shared" si="578"/>
        <v>3144.9725340339146</v>
      </c>
      <c r="L314" s="337">
        <f t="shared" si="578"/>
        <v>3484.706595281767</v>
      </c>
      <c r="M314" s="162">
        <f t="shared" si="578"/>
        <v>848.18288393903867</v>
      </c>
      <c r="N314" s="162">
        <f t="shared" si="578"/>
        <v>1867.5623800383878</v>
      </c>
      <c r="O314" s="162">
        <f t="shared" si="578"/>
        <v>1898.4822451317298</v>
      </c>
      <c r="P314" s="162">
        <f t="shared" si="578"/>
        <v>2085.680047932894</v>
      </c>
      <c r="Q314" s="162">
        <f t="shared" si="578"/>
        <v>2467.7754677754679</v>
      </c>
      <c r="R314" s="162">
        <f t="shared" si="578"/>
        <v>1227.4193548387098</v>
      </c>
      <c r="S314" s="162">
        <f t="shared" si="578"/>
        <v>1610.2321730314295</v>
      </c>
      <c r="T314" s="162">
        <f t="shared" si="578"/>
        <v>2628.5940385122658</v>
      </c>
      <c r="U314" s="162">
        <f t="shared" si="578"/>
        <v>712.6483831354891</v>
      </c>
      <c r="V314" s="162">
        <f t="shared" si="578"/>
        <v>1248.8188976377953</v>
      </c>
      <c r="W314" s="162">
        <f t="shared" ref="W314:X314" si="579">IFERROR(+(W20+W21)*1000/(W254+W265),"-")</f>
        <v>2478.9440603394091</v>
      </c>
      <c r="X314" s="162">
        <f t="shared" si="579"/>
        <v>572.67759562841525</v>
      </c>
      <c r="Y314" s="162">
        <f t="shared" ref="Y314:AN314" si="580">IFERROR(+(Y20+Y21)*1000/(Y254+Y265),"-")</f>
        <v>1169.3934737412999</v>
      </c>
      <c r="Z314" s="162">
        <f t="shared" si="580"/>
        <v>2950.1626545217955</v>
      </c>
      <c r="AA314" s="162">
        <f t="shared" si="580"/>
        <v>1919.3819281155527</v>
      </c>
      <c r="AB314" s="162">
        <f t="shared" si="580"/>
        <v>2296.2665596146126</v>
      </c>
      <c r="AC314" s="162">
        <f t="shared" si="580"/>
        <v>1761.2151739335748</v>
      </c>
      <c r="AD314" s="162">
        <f t="shared" si="580"/>
        <v>1824.3902439024391</v>
      </c>
      <c r="AE314" s="162">
        <f t="shared" si="580"/>
        <v>2010.5820105820105</v>
      </c>
      <c r="AF314" s="162">
        <f t="shared" si="580"/>
        <v>2396.330275229358</v>
      </c>
      <c r="AG314" s="337">
        <f t="shared" si="580"/>
        <v>1854.9590059692259</v>
      </c>
      <c r="AH314" s="337">
        <f t="shared" si="580"/>
        <v>2235.9969346523617</v>
      </c>
      <c r="AI314" s="337">
        <f t="shared" si="580"/>
        <v>1641.937584531383</v>
      </c>
      <c r="AJ314" s="162">
        <f t="shared" si="580"/>
        <v>121.23866967685413</v>
      </c>
      <c r="AK314" s="162">
        <f t="shared" si="580"/>
        <v>3743.166580711707</v>
      </c>
      <c r="AL314" s="162">
        <f t="shared" si="580"/>
        <v>516.94373401534529</v>
      </c>
      <c r="AM314" s="337">
        <f t="shared" si="580"/>
        <v>358.99723693299563</v>
      </c>
      <c r="AN314" s="338">
        <f t="shared" si="580"/>
        <v>2367.4585637423675</v>
      </c>
      <c r="AQ314" s="337">
        <f>IFERROR(+(AQ20+AQ21)*1000/(AQ254+AQ265),"-")</f>
        <v>3144.9725340339146</v>
      </c>
      <c r="AR314" s="337">
        <f>IFERROR(+(AR20+AR21)*1000/(AR254+AR265),"-")</f>
        <v>1854.9590059692257</v>
      </c>
      <c r="AS314" s="337">
        <f>IFERROR(+(AS20+AS21)*1000/(AS254+AS265),"-")</f>
        <v>2235.9969346523617</v>
      </c>
      <c r="AT314" s="337">
        <f>IFERROR(+(AT20+AT21)*1000/(AT254+AT265),"-")</f>
        <v>1641.937584531383</v>
      </c>
      <c r="AU314" s="337">
        <f>IFERROR(+(AU20+AU21)*1000/(AU254+AU265),"-")</f>
        <v>358.99723693299563</v>
      </c>
      <c r="AV314" s="338">
        <f t="shared" ref="AV314" si="581">IFERROR(+(AV20+AV21)*1000/(AV254+AV265),"-")</f>
        <v>2367.4585637423675</v>
      </c>
      <c r="AX314" s="337">
        <f>IFERROR(+(AX20+AX21)*1000/(AX254+AX265),"-")</f>
        <v>3049.9197875726713</v>
      </c>
      <c r="AY314" s="337">
        <f>IFERROR(+(AY20+AY21)*1000/(AY254+AY265),"-")</f>
        <v>1934.119069205198</v>
      </c>
      <c r="AZ314" s="337">
        <f>IFERROR(+(AZ20+AZ21)*1000/(AZ254+AZ265),"-")</f>
        <v>1959.2015408860095</v>
      </c>
      <c r="BA314" s="337">
        <f>IFERROR(+(BA20+BA21)*1000/(BA254+BA265),"-")</f>
        <v>1312.4792013311148</v>
      </c>
      <c r="BB314" s="337">
        <f>IFERROR(+(BB20+BB21)*1000/(BB254+BB265),"-")</f>
        <v>1181.9973718791064</v>
      </c>
      <c r="BC314" s="338">
        <f t="shared" ref="BC314" si="582">IFERROR(+(BC20+BC21)*1000/(BC254+BC265),"-")</f>
        <v>1917.5693527080582</v>
      </c>
    </row>
    <row r="315" spans="1:55" s="204" customFormat="1">
      <c r="A315" s="199"/>
      <c r="B315" s="200" t="s">
        <v>56</v>
      </c>
      <c r="C315" s="308"/>
      <c r="D315" s="162">
        <f t="shared" ref="D315:V315" si="583">IFERROR(+D22*1000/D260,"-")</f>
        <v>13897.616946160635</v>
      </c>
      <c r="E315" s="162">
        <f t="shared" si="583"/>
        <v>11944.949225013363</v>
      </c>
      <c r="F315" s="162">
        <f t="shared" si="583"/>
        <v>13273.253321903128</v>
      </c>
      <c r="G315" s="162">
        <f t="shared" si="583"/>
        <v>16024.828628597121</v>
      </c>
      <c r="H315" s="162">
        <f t="shared" si="583"/>
        <v>11817.906574394463</v>
      </c>
      <c r="I315" s="162">
        <f t="shared" si="583"/>
        <v>14701.213346814964</v>
      </c>
      <c r="J315" s="162">
        <f t="shared" si="583"/>
        <v>12291.780821917808</v>
      </c>
      <c r="K315" s="162">
        <f t="shared" si="583"/>
        <v>12961.448598130841</v>
      </c>
      <c r="L315" s="337">
        <f t="shared" si="583"/>
        <v>13590.656309080372</v>
      </c>
      <c r="M315" s="162">
        <f t="shared" si="583"/>
        <v>5586.95652173913</v>
      </c>
      <c r="N315" s="162">
        <f t="shared" si="583"/>
        <v>9282.3529411764703</v>
      </c>
      <c r="O315" s="162">
        <f t="shared" si="583"/>
        <v>12335.233751425314</v>
      </c>
      <c r="P315" s="162">
        <f t="shared" si="583"/>
        <v>11650.980392156862</v>
      </c>
      <c r="Q315" s="162">
        <f t="shared" si="583"/>
        <v>12122.587968217935</v>
      </c>
      <c r="R315" s="162">
        <f t="shared" si="583"/>
        <v>11571.428571428571</v>
      </c>
      <c r="S315" s="162">
        <f t="shared" si="583"/>
        <v>9399.0517241379312</v>
      </c>
      <c r="T315" s="162">
        <f t="shared" si="583"/>
        <v>11284.913793103447</v>
      </c>
      <c r="U315" s="162">
        <f t="shared" si="583"/>
        <v>8402.2988505747126</v>
      </c>
      <c r="V315" s="162">
        <f t="shared" si="583"/>
        <v>1861.2303290414879</v>
      </c>
      <c r="W315" s="162">
        <f t="shared" ref="W315:X315" si="584">IFERROR(+W22*1000/W260,"-")</f>
        <v>8595.7446808510631</v>
      </c>
      <c r="X315" s="162">
        <f t="shared" si="584"/>
        <v>11666.666666666666</v>
      </c>
      <c r="Y315" s="162">
        <f t="shared" ref="Y315:AN315" si="585">IFERROR(+Y22*1000/Y260,"-")</f>
        <v>10313.186813186812</v>
      </c>
      <c r="Z315" s="162">
        <f t="shared" si="585"/>
        <v>11062.746645619574</v>
      </c>
      <c r="AA315" s="162">
        <f t="shared" si="585"/>
        <v>12693.251533742332</v>
      </c>
      <c r="AB315" s="162">
        <f t="shared" si="585"/>
        <v>9303.4825870646764</v>
      </c>
      <c r="AC315" s="162">
        <f t="shared" si="585"/>
        <v>12725.381414701804</v>
      </c>
      <c r="AD315" s="162">
        <f t="shared" si="585"/>
        <v>10940.191387559809</v>
      </c>
      <c r="AE315" s="162">
        <f t="shared" si="585"/>
        <v>11171.122994652407</v>
      </c>
      <c r="AF315" s="162">
        <f t="shared" si="585"/>
        <v>9585.0654349499619</v>
      </c>
      <c r="AG315" s="337">
        <f t="shared" si="585"/>
        <v>10441.420689655173</v>
      </c>
      <c r="AH315" s="337">
        <f t="shared" si="585"/>
        <v>11546.863237139272</v>
      </c>
      <c r="AI315" s="337">
        <f t="shared" si="585"/>
        <v>11391.98743126473</v>
      </c>
      <c r="AJ315" s="162" t="str">
        <f t="shared" si="585"/>
        <v>-</v>
      </c>
      <c r="AK315" s="162" t="str">
        <f t="shared" si="585"/>
        <v>-</v>
      </c>
      <c r="AL315" s="162" t="str">
        <f t="shared" si="585"/>
        <v>-</v>
      </c>
      <c r="AM315" s="337" t="str">
        <f t="shared" si="585"/>
        <v>-</v>
      </c>
      <c r="AN315" s="338">
        <f t="shared" si="585"/>
        <v>12706.935056420638</v>
      </c>
      <c r="AQ315" s="337">
        <f>IFERROR(+AQ22*1000/AQ260,"-")</f>
        <v>12961.448598130841</v>
      </c>
      <c r="AR315" s="337">
        <f>IFERROR(+AR22*1000/AR260,"-")</f>
        <v>10441.420689655173</v>
      </c>
      <c r="AS315" s="337">
        <f>IFERROR(+AS22*1000/AS260,"-")</f>
        <v>11546.863237139272</v>
      </c>
      <c r="AT315" s="337">
        <f>IFERROR(+AT22*1000/AT260,"-")</f>
        <v>11391.98743126473</v>
      </c>
      <c r="AU315" s="337" t="str">
        <f>IFERROR(+AU22*1000/AU260,"-")</f>
        <v>-</v>
      </c>
      <c r="AV315" s="338">
        <f t="shared" ref="AV315" si="586">IFERROR(+AV22*1000/AV260,"-")</f>
        <v>12706.935056420638</v>
      </c>
      <c r="AX315" s="337">
        <f>IFERROR(+AX22*1000/AX260,"-")</f>
        <v>12605.138483965015</v>
      </c>
      <c r="AY315" s="337">
        <f>IFERROR(+AY22*1000/AY260,"-")</f>
        <v>9688.221709006928</v>
      </c>
      <c r="AZ315" s="337">
        <f>IFERROR(+AZ22*1000/AZ260,"-")</f>
        <v>12177.879133409349</v>
      </c>
      <c r="BA315" s="337">
        <f>IFERROR(+BA22*1000/BA260,"-")</f>
        <v>7148.3516483516487</v>
      </c>
      <c r="BB315" s="337" t="str">
        <f>IFERROR(+BB22*1000/BB260,"-")</f>
        <v>-</v>
      </c>
      <c r="BC315" s="338">
        <f t="shared" ref="BC315" si="587">IFERROR(+BC22*1000/BC260,"-")</f>
        <v>9113.4969325153379</v>
      </c>
    </row>
    <row r="316" spans="1:55" s="204" customFormat="1">
      <c r="A316" s="199"/>
      <c r="B316" s="200" t="s">
        <v>55</v>
      </c>
      <c r="C316" s="308"/>
      <c r="D316" s="162">
        <f t="shared" ref="D316:V316" si="588">IFERROR(+(D42*1000)/D283,"-")</f>
        <v>107640.63384267119</v>
      </c>
      <c r="E316" s="162">
        <f t="shared" si="588"/>
        <v>134510.60358890702</v>
      </c>
      <c r="F316" s="162">
        <f t="shared" si="588"/>
        <v>109885.13302034429</v>
      </c>
      <c r="G316" s="162">
        <f t="shared" si="588"/>
        <v>171537.09926128268</v>
      </c>
      <c r="H316" s="162">
        <f t="shared" si="588"/>
        <v>110642.04204204204</v>
      </c>
      <c r="I316" s="162">
        <f t="shared" si="588"/>
        <v>114245.47407180116</v>
      </c>
      <c r="J316" s="162">
        <f t="shared" si="588"/>
        <v>98298.050139275772</v>
      </c>
      <c r="K316" s="162">
        <f t="shared" si="588"/>
        <v>123528.81152460985</v>
      </c>
      <c r="L316" s="337">
        <f t="shared" si="588"/>
        <v>123514.82861911356</v>
      </c>
      <c r="M316" s="162">
        <f t="shared" si="588"/>
        <v>175985.61151079138</v>
      </c>
      <c r="N316" s="162">
        <f t="shared" si="588"/>
        <v>97367.132867132867</v>
      </c>
      <c r="O316" s="162">
        <f t="shared" si="588"/>
        <v>92001.203369434414</v>
      </c>
      <c r="P316" s="162">
        <f t="shared" si="588"/>
        <v>94613.445378151257</v>
      </c>
      <c r="Q316" s="162">
        <f t="shared" si="588"/>
        <v>98602.209944751376</v>
      </c>
      <c r="R316" s="162">
        <f t="shared" si="588"/>
        <v>83726.923076923078</v>
      </c>
      <c r="S316" s="162">
        <f t="shared" si="588"/>
        <v>113946.28193832599</v>
      </c>
      <c r="T316" s="162">
        <f t="shared" si="588"/>
        <v>99282.110091743118</v>
      </c>
      <c r="U316" s="162">
        <f t="shared" si="588"/>
        <v>118501.67224080267</v>
      </c>
      <c r="V316" s="162">
        <f t="shared" si="588"/>
        <v>201918.18181818182</v>
      </c>
      <c r="W316" s="162">
        <f t="shared" ref="W316:X316" si="589">IFERROR(+(W42*1000)/W283,"-")</f>
        <v>69417.061611374404</v>
      </c>
      <c r="X316" s="162">
        <f t="shared" si="589"/>
        <v>86015.625</v>
      </c>
      <c r="Y316" s="162">
        <f t="shared" ref="Y316:AN316" si="590">IFERROR(+(Y42*1000)/Y283,"-")</f>
        <v>140536.39846743294</v>
      </c>
      <c r="Z316" s="162">
        <f t="shared" si="590"/>
        <v>94187.710437710441</v>
      </c>
      <c r="AA316" s="162">
        <f t="shared" si="590"/>
        <v>110262.56983240224</v>
      </c>
      <c r="AB316" s="162">
        <f t="shared" si="590"/>
        <v>89794.019933554824</v>
      </c>
      <c r="AC316" s="162">
        <f t="shared" si="590"/>
        <v>93417.266187050365</v>
      </c>
      <c r="AD316" s="162">
        <f t="shared" si="590"/>
        <v>108193.37016574586</v>
      </c>
      <c r="AE316" s="162">
        <f t="shared" si="590"/>
        <v>92902.127659574471</v>
      </c>
      <c r="AF316" s="162">
        <f t="shared" si="590"/>
        <v>136593.16770186336</v>
      </c>
      <c r="AG316" s="337">
        <f t="shared" si="590"/>
        <v>104005.16543984554</v>
      </c>
      <c r="AH316" s="337">
        <f t="shared" si="590"/>
        <v>95593.963553530746</v>
      </c>
      <c r="AI316" s="337">
        <f t="shared" si="590"/>
        <v>105820.11173184357</v>
      </c>
      <c r="AJ316" s="162">
        <f t="shared" si="590"/>
        <v>119378.04878048781</v>
      </c>
      <c r="AK316" s="162" t="str">
        <f t="shared" si="590"/>
        <v>-</v>
      </c>
      <c r="AL316" s="162">
        <f t="shared" si="590"/>
        <v>113535.91160220995</v>
      </c>
      <c r="AM316" s="337">
        <f t="shared" si="590"/>
        <v>130762.8243814122</v>
      </c>
      <c r="AN316" s="338">
        <f t="shared" si="590"/>
        <v>118026.9051155764</v>
      </c>
      <c r="AQ316" s="337">
        <f>IFERROR(+(AQ42*1000)/AQ283,"-")</f>
        <v>123528.81152460985</v>
      </c>
      <c r="AR316" s="337">
        <f>IFERROR(+(AR42*1000)/AR283,"-")</f>
        <v>104005.16543984553</v>
      </c>
      <c r="AS316" s="337">
        <f>IFERROR(+(AS42*1000)/AS283,"-")</f>
        <v>95593.963553530761</v>
      </c>
      <c r="AT316" s="337">
        <f>IFERROR(+(AT42*1000)/AT283,"-")</f>
        <v>105820.11173184357</v>
      </c>
      <c r="AU316" s="337">
        <f>IFERROR(+(AU42*1000)/AU283,"-")</f>
        <v>130762.8243814122</v>
      </c>
      <c r="AV316" s="338">
        <f t="shared" ref="AV316" si="591">IFERROR(+(AV42*1000)/AV283,"-")</f>
        <v>118026.9051155764</v>
      </c>
      <c r="AX316" s="337">
        <f>IFERROR(+(AX42*1000)/AX283,"-")</f>
        <v>111173.4980348119</v>
      </c>
      <c r="AY316" s="337">
        <f>IFERROR(+(AY42*1000)/AY283,"-")</f>
        <v>111089.88764044944</v>
      </c>
      <c r="AZ316" s="337">
        <f>IFERROR(+(AZ42*1000)/AZ283,"-")</f>
        <v>93417.266187050365</v>
      </c>
      <c r="BA316" s="337">
        <f>IFERROR(+(BA42*1000)/BA283,"-")</f>
        <v>99483.869230769225</v>
      </c>
      <c r="BB316" s="337">
        <f>IFERROR(+(BB42*1000)/BB283,"-")</f>
        <v>113535.91160220995</v>
      </c>
      <c r="BC316" s="338">
        <f t="shared" ref="BC316" si="592">IFERROR(+(BC42*1000)/BC283,"-")</f>
        <v>100878.44036697247</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3">IFERROR(+(D46*1000)/D283,"-")</f>
        <v>57388.794567062818</v>
      </c>
      <c r="E320" s="162">
        <f t="shared" si="593"/>
        <v>68778.140293637844</v>
      </c>
      <c r="F320" s="162">
        <f t="shared" si="593"/>
        <v>62346.165884194052</v>
      </c>
      <c r="G320" s="162">
        <f t="shared" si="593"/>
        <v>92826.30641330166</v>
      </c>
      <c r="H320" s="162">
        <f t="shared" si="593"/>
        <v>64637.237237237234</v>
      </c>
      <c r="I320" s="162">
        <f t="shared" si="593"/>
        <v>62950.291500460262</v>
      </c>
      <c r="J320" s="162">
        <f t="shared" si="593"/>
        <v>62678.551532033423</v>
      </c>
      <c r="K320" s="162">
        <f t="shared" si="593"/>
        <v>70471.188475390154</v>
      </c>
      <c r="L320" s="337">
        <f t="shared" si="593"/>
        <v>69141.909048938134</v>
      </c>
      <c r="M320" s="162">
        <f t="shared" si="593"/>
        <v>46273.381294964027</v>
      </c>
      <c r="N320" s="162">
        <f t="shared" si="593"/>
        <v>56562.937062937061</v>
      </c>
      <c r="O320" s="162">
        <f t="shared" si="593"/>
        <v>52050.541516245488</v>
      </c>
      <c r="P320" s="162">
        <f t="shared" si="593"/>
        <v>48436.974789915963</v>
      </c>
      <c r="Q320" s="162">
        <f t="shared" si="593"/>
        <v>53086.187845303866</v>
      </c>
      <c r="R320" s="162">
        <f t="shared" si="593"/>
        <v>50242.307692307695</v>
      </c>
      <c r="S320" s="162">
        <f t="shared" si="593"/>
        <v>49801.264317180619</v>
      </c>
      <c r="T320" s="162">
        <f t="shared" si="593"/>
        <v>56231.422018348625</v>
      </c>
      <c r="U320" s="162">
        <f t="shared" si="593"/>
        <v>48163.879598662206</v>
      </c>
      <c r="V320" s="162">
        <f t="shared" si="593"/>
        <v>49572.727272727272</v>
      </c>
      <c r="W320" s="162">
        <f t="shared" ref="W320:X320" si="594">IFERROR(+(W46*1000)/W283,"-")</f>
        <v>49909.952606635074</v>
      </c>
      <c r="X320" s="162">
        <f t="shared" si="594"/>
        <v>24593.75</v>
      </c>
      <c r="Y320" s="162">
        <f t="shared" ref="Y320:AN320" si="595">IFERROR(+(Y46*1000)/Y283,"-")</f>
        <v>59703.065134099619</v>
      </c>
      <c r="Z320" s="162">
        <f t="shared" si="595"/>
        <v>59173.400673400676</v>
      </c>
      <c r="AA320" s="162">
        <f t="shared" si="595"/>
        <v>54938.547486033516</v>
      </c>
      <c r="AB320" s="162">
        <f t="shared" si="595"/>
        <v>54990.033222591359</v>
      </c>
      <c r="AC320" s="162">
        <f t="shared" si="595"/>
        <v>50713.669064748203</v>
      </c>
      <c r="AD320" s="162">
        <f t="shared" si="595"/>
        <v>63392.265193370164</v>
      </c>
      <c r="AE320" s="162">
        <f t="shared" si="595"/>
        <v>58965.957446808512</v>
      </c>
      <c r="AF320" s="162">
        <f t="shared" si="595"/>
        <v>57111.801242236026</v>
      </c>
      <c r="AG320" s="337">
        <f t="shared" si="595"/>
        <v>54301.892964884762</v>
      </c>
      <c r="AH320" s="337">
        <f t="shared" si="595"/>
        <v>55883.51366742597</v>
      </c>
      <c r="AI320" s="337">
        <f t="shared" si="595"/>
        <v>54748.603351955309</v>
      </c>
      <c r="AJ320" s="162">
        <f t="shared" si="595"/>
        <v>47382.791327913277</v>
      </c>
      <c r="AK320" s="162" t="str">
        <f t="shared" si="595"/>
        <v>-</v>
      </c>
      <c r="AL320" s="162">
        <f t="shared" si="595"/>
        <v>39303.867403314915</v>
      </c>
      <c r="AM320" s="337">
        <f t="shared" si="595"/>
        <v>53811.1044055522</v>
      </c>
      <c r="AN320" s="338">
        <f t="shared" si="595"/>
        <v>63701.077552068055</v>
      </c>
      <c r="AQ320" s="337">
        <f>IFERROR(+(AQ46*1000)/AQ283,"-")</f>
        <v>70471.188475390154</v>
      </c>
      <c r="AR320" s="337">
        <f>IFERROR(+(AR46*1000)/AR283,"-")</f>
        <v>54301.892964884762</v>
      </c>
      <c r="AS320" s="337">
        <f>IFERROR(+(AS46*1000)/AS283,"-")</f>
        <v>55883.51366742597</v>
      </c>
      <c r="AT320" s="337">
        <f>IFERROR(+(AT46*1000)/AT283,"-")</f>
        <v>54748.603351955309</v>
      </c>
      <c r="AU320" s="337">
        <f>IFERROR(+(AU46*1000)/AU283,"-")</f>
        <v>53811.1044055522</v>
      </c>
      <c r="AV320" s="338">
        <f t="shared" ref="AV320" si="596">IFERROR(+(AV46*1000)/AV283,"-")</f>
        <v>63701.077552068055</v>
      </c>
      <c r="AX320" s="337">
        <f>IFERROR(+(AX46*1000)/AX283,"-")</f>
        <v>64546.041549691188</v>
      </c>
      <c r="AY320" s="337">
        <f>IFERROR(+(AY46*1000)/AY283,"-")</f>
        <v>54324.237560192618</v>
      </c>
      <c r="AZ320" s="337">
        <f>IFERROR(+(AZ46*1000)/AZ283,"-")</f>
        <v>50713.669064748203</v>
      </c>
      <c r="BA320" s="337">
        <f>IFERROR(+(BA46*1000)/BA283,"-")</f>
        <v>53296.153846153844</v>
      </c>
      <c r="BB320" s="337">
        <f>IFERROR(+(BB46*1000)/BB283,"-")</f>
        <v>66928.176795580104</v>
      </c>
      <c r="BC320" s="338">
        <f t="shared" ref="BC320" si="597">IFERROR(+(BC46*1000)/BC283,"-")</f>
        <v>56231.422018348625</v>
      </c>
    </row>
    <row r="321" spans="1:55" s="204" customFormat="1">
      <c r="A321" s="341"/>
      <c r="B321" s="173" t="s">
        <v>52</v>
      </c>
      <c r="C321" s="308"/>
      <c r="D321" s="162">
        <f t="shared" ref="D321:V321" si="598">IFERROR(+(D46*1000)/D266,"-")</f>
        <v>6568.5969685192385</v>
      </c>
      <c r="E321" s="162">
        <f t="shared" si="598"/>
        <v>11554.124417648671</v>
      </c>
      <c r="F321" s="162">
        <f t="shared" si="598"/>
        <v>8818.2743813360485</v>
      </c>
      <c r="G321" s="162">
        <f t="shared" si="598"/>
        <v>11102.23721590909</v>
      </c>
      <c r="H321" s="162">
        <f t="shared" si="598"/>
        <v>8453.4600581258346</v>
      </c>
      <c r="I321" s="162">
        <f t="shared" si="598"/>
        <v>11693.741450068399</v>
      </c>
      <c r="J321" s="162">
        <f t="shared" si="598"/>
        <v>9853.564547206166</v>
      </c>
      <c r="K321" s="162">
        <f t="shared" si="598"/>
        <v>7760.2617489589529</v>
      </c>
      <c r="L321" s="337">
        <f t="shared" si="598"/>
        <v>9459.2603704463982</v>
      </c>
      <c r="M321" s="162">
        <f t="shared" si="598"/>
        <v>1860.0347021399652</v>
      </c>
      <c r="N321" s="162">
        <f t="shared" si="598"/>
        <v>5037.9943942696982</v>
      </c>
      <c r="O321" s="162">
        <f t="shared" si="598"/>
        <v>5502.353390153924</v>
      </c>
      <c r="P321" s="162">
        <f t="shared" si="598"/>
        <v>4812.6913442805453</v>
      </c>
      <c r="Q321" s="162">
        <f t="shared" si="598"/>
        <v>5036.4818115106409</v>
      </c>
      <c r="R321" s="162">
        <f t="shared" si="598"/>
        <v>4907.2126220886548</v>
      </c>
      <c r="S321" s="162">
        <f t="shared" si="598"/>
        <v>3676.3860162601627</v>
      </c>
      <c r="T321" s="162">
        <f t="shared" si="598"/>
        <v>6094.1834451901568</v>
      </c>
      <c r="U321" s="162">
        <f t="shared" si="598"/>
        <v>2895.8375226221597</v>
      </c>
      <c r="V321" s="162">
        <f t="shared" si="598"/>
        <v>1683.5443037974683</v>
      </c>
      <c r="W321" s="162">
        <f t="shared" ref="W321:X321" si="599">IFERROR(+(W46*1000)/W266,"-")</f>
        <v>6249.8516320474773</v>
      </c>
      <c r="X321" s="162">
        <f t="shared" si="599"/>
        <v>1714.5969498910674</v>
      </c>
      <c r="Y321" s="162">
        <f t="shared" ref="Y321:AN321" si="600">IFERROR(+(Y46*1000)/Y266,"-")</f>
        <v>2771.4539795464652</v>
      </c>
      <c r="Z321" s="162">
        <f t="shared" si="600"/>
        <v>6879.1466875428123</v>
      </c>
      <c r="AA321" s="162">
        <f t="shared" si="600"/>
        <v>4697.7707006369428</v>
      </c>
      <c r="AB321" s="162">
        <f t="shared" si="600"/>
        <v>6148.5884101040119</v>
      </c>
      <c r="AC321" s="162">
        <f t="shared" si="600"/>
        <v>4982.47102063896</v>
      </c>
      <c r="AD321" s="162">
        <f t="shared" si="600"/>
        <v>5320.6584743797821</v>
      </c>
      <c r="AE321" s="162">
        <f t="shared" si="600"/>
        <v>6671.6417910447763</v>
      </c>
      <c r="AF321" s="162">
        <f t="shared" si="600"/>
        <v>4024.950755088641</v>
      </c>
      <c r="AG321" s="337">
        <f t="shared" si="600"/>
        <v>4653.2768080574115</v>
      </c>
      <c r="AH321" s="337">
        <f t="shared" si="600"/>
        <v>5860.3433860853984</v>
      </c>
      <c r="AI321" s="337">
        <f t="shared" si="600"/>
        <v>4614.8050480316442</v>
      </c>
      <c r="AJ321" s="162">
        <f t="shared" si="600"/>
        <v>2356.6061259561275</v>
      </c>
      <c r="AK321" s="162">
        <f t="shared" si="600"/>
        <v>6247.550283651367</v>
      </c>
      <c r="AL321" s="162">
        <f t="shared" si="600"/>
        <v>2274.2966751918157</v>
      </c>
      <c r="AM321" s="337">
        <f t="shared" si="600"/>
        <v>2566.3423900529588</v>
      </c>
      <c r="AN321" s="338">
        <f t="shared" si="600"/>
        <v>6730.7320462752023</v>
      </c>
      <c r="AQ321" s="337">
        <f>IFERROR(+(AQ46*1000)/AQ266,"-")</f>
        <v>7760.2617489589529</v>
      </c>
      <c r="AR321" s="337">
        <f>IFERROR(+(AR46*1000)/AR266,"-")</f>
        <v>4653.2768080574115</v>
      </c>
      <c r="AS321" s="337">
        <f>IFERROR(+(AS46*1000)/AS266,"-")</f>
        <v>5860.3433860853984</v>
      </c>
      <c r="AT321" s="337">
        <f>IFERROR(+(AT46*1000)/AT266,"-")</f>
        <v>4614.8050480316442</v>
      </c>
      <c r="AU321" s="337">
        <f>IFERROR(+(AU46*1000)/AU266,"-")</f>
        <v>2566.3423900529588</v>
      </c>
      <c r="AV321" s="338">
        <f t="shared" ref="AV321" si="601">IFERROR(+(AV46*1000)/AV266,"-")</f>
        <v>6730.7320462752023</v>
      </c>
      <c r="AX321" s="337">
        <f>IFERROR(+(AX46*1000)/AX266,"-")</f>
        <v>7521.6082703569209</v>
      </c>
      <c r="AY321" s="337">
        <f>IFERROR(+(AY46*1000)/AY266,"-")</f>
        <v>4443.8025210084033</v>
      </c>
      <c r="AZ321" s="337">
        <f>IFERROR(+(AZ46*1000)/AZ266,"-")</f>
        <v>4982.47102063896</v>
      </c>
      <c r="BA321" s="337">
        <f>IFERROR(+(BA46*1000)/BA266,"-")</f>
        <v>4315.478044222983</v>
      </c>
      <c r="BB321" s="337">
        <f>IFERROR(+(BB46*1000)/BB266,"-")</f>
        <v>3872.762148337596</v>
      </c>
      <c r="BC321" s="338">
        <f t="shared" ref="BC321" si="602">IFERROR(+(BC46*1000)/BC266,"-")</f>
        <v>5365.922521339462</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3">+D65</f>
        <v>7104</v>
      </c>
      <c r="E324" s="162">
        <f t="shared" si="603"/>
        <v>5394</v>
      </c>
      <c r="F324" s="162">
        <f t="shared" si="603"/>
        <v>10881</v>
      </c>
      <c r="G324" s="162">
        <f t="shared" si="603"/>
        <v>19029.525664999965</v>
      </c>
      <c r="H324" s="162">
        <f t="shared" si="603"/>
        <v>8905</v>
      </c>
      <c r="I324" s="162">
        <f t="shared" si="603"/>
        <v>29038</v>
      </c>
      <c r="J324" s="162">
        <f t="shared" si="603"/>
        <v>1340</v>
      </c>
      <c r="K324" s="162">
        <f t="shared" si="603"/>
        <v>11306</v>
      </c>
      <c r="L324" s="337">
        <f t="shared" si="603"/>
        <v>92997.525664999965</v>
      </c>
      <c r="M324" s="162">
        <f t="shared" si="603"/>
        <v>5099</v>
      </c>
      <c r="N324" s="162">
        <f t="shared" si="603"/>
        <v>1285</v>
      </c>
      <c r="O324" s="162">
        <f t="shared" si="603"/>
        <v>4056</v>
      </c>
      <c r="P324" s="162">
        <f t="shared" si="603"/>
        <v>3310</v>
      </c>
      <c r="Q324" s="162">
        <f t="shared" si="603"/>
        <v>3661</v>
      </c>
      <c r="R324" s="162">
        <f t="shared" si="603"/>
        <v>-253</v>
      </c>
      <c r="S324" s="162">
        <f t="shared" si="603"/>
        <v>1471.1760000000031</v>
      </c>
      <c r="T324" s="162">
        <f t="shared" si="603"/>
        <v>1155.3999999999942</v>
      </c>
      <c r="U324" s="162">
        <f t="shared" si="603"/>
        <v>3278</v>
      </c>
      <c r="V324" s="162">
        <f t="shared" si="603"/>
        <v>4164</v>
      </c>
      <c r="W324" s="162">
        <f t="shared" ref="W324:X324" si="604">+W65</f>
        <v>-4698</v>
      </c>
      <c r="X324" s="162">
        <f t="shared" si="604"/>
        <v>-290</v>
      </c>
      <c r="Y324" s="162">
        <f t="shared" ref="Y324:AN324" si="605">+Y65</f>
        <v>4082</v>
      </c>
      <c r="Z324" s="162">
        <f t="shared" si="605"/>
        <v>-1563</v>
      </c>
      <c r="AA324" s="162">
        <f t="shared" si="605"/>
        <v>3284</v>
      </c>
      <c r="AB324" s="162">
        <f t="shared" si="605"/>
        <v>769</v>
      </c>
      <c r="AC324" s="162">
        <f t="shared" si="605"/>
        <v>1710</v>
      </c>
      <c r="AD324" s="162">
        <f t="shared" si="605"/>
        <v>2015</v>
      </c>
      <c r="AE324" s="162">
        <f t="shared" si="605"/>
        <v>-3351</v>
      </c>
      <c r="AF324" s="162">
        <f t="shared" si="605"/>
        <v>6548</v>
      </c>
      <c r="AG324" s="337">
        <f t="shared" si="605"/>
        <v>35732.576000000001</v>
      </c>
      <c r="AH324" s="337">
        <f t="shared" si="605"/>
        <v>7373.3999999999942</v>
      </c>
      <c r="AI324" s="337">
        <f t="shared" si="605"/>
        <v>8536</v>
      </c>
      <c r="AJ324" s="162">
        <f t="shared" si="605"/>
        <v>-1010</v>
      </c>
      <c r="AK324" s="162">
        <f t="shared" si="605"/>
        <v>-1729</v>
      </c>
      <c r="AL324" s="162">
        <f t="shared" si="605"/>
        <v>520</v>
      </c>
      <c r="AM324" s="337">
        <f t="shared" si="605"/>
        <v>-2219</v>
      </c>
      <c r="AN324" s="338">
        <f t="shared" si="605"/>
        <v>126511.10166499997</v>
      </c>
      <c r="AQ324" s="337">
        <f>+AQ65</f>
        <v>1413.25</v>
      </c>
      <c r="AR324" s="337">
        <f>+AR65</f>
        <v>1786.6288</v>
      </c>
      <c r="AS324" s="337">
        <f>+AS65</f>
        <v>1474.6799999999989</v>
      </c>
      <c r="AT324" s="337">
        <f>+AT65</f>
        <v>569.06666666666672</v>
      </c>
      <c r="AU324" s="337">
        <f>+AU65</f>
        <v>-739.66666666666663</v>
      </c>
      <c r="AV324" s="338">
        <f t="shared" ref="AV324" si="606">+AV65</f>
        <v>4081.0032795161278</v>
      </c>
      <c r="AX324" s="337">
        <f>+AX65</f>
        <v>9893</v>
      </c>
      <c r="AY324" s="337">
        <f>+AY65</f>
        <v>1862.5</v>
      </c>
      <c r="AZ324" s="337">
        <f>+AZ65</f>
        <v>2015</v>
      </c>
      <c r="BA324" s="337">
        <f>+BA65</f>
        <v>1471.1760000000031</v>
      </c>
      <c r="BB324" s="337">
        <f>+BB65</f>
        <v>-1010</v>
      </c>
      <c r="BC324" s="338">
        <f t="shared" ref="BC324" si="607">+BC65</f>
        <v>3278</v>
      </c>
    </row>
    <row r="325" spans="1:55" s="204" customFormat="1">
      <c r="A325" s="245"/>
      <c r="B325" s="173" t="s">
        <v>49</v>
      </c>
      <c r="C325" s="308"/>
      <c r="D325" s="163">
        <f t="shared" ref="D325:V325" si="608">+D293</f>
        <v>3.7349961356670049E-2</v>
      </c>
      <c r="E325" s="163">
        <f t="shared" si="608"/>
        <v>6.5417500454793526E-2</v>
      </c>
      <c r="F325" s="163">
        <f t="shared" si="608"/>
        <v>3.0992671248679087E-2</v>
      </c>
      <c r="G325" s="163">
        <f t="shared" si="608"/>
        <v>3.293804499560448E-2</v>
      </c>
      <c r="H325" s="163">
        <f t="shared" si="608"/>
        <v>4.8339204968000045E-2</v>
      </c>
      <c r="I325" s="163">
        <f t="shared" si="608"/>
        <v>7.7990793014723656E-2</v>
      </c>
      <c r="J325" s="163">
        <f t="shared" si="608"/>
        <v>7.5944345263396522E-3</v>
      </c>
      <c r="K325" s="163">
        <f t="shared" si="608"/>
        <v>5.4937098819722155E-2</v>
      </c>
      <c r="L325" s="322">
        <f t="shared" si="608"/>
        <v>4.3451408037796041E-2</v>
      </c>
      <c r="M325" s="163">
        <f t="shared" si="608"/>
        <v>0.20844575259586298</v>
      </c>
      <c r="N325" s="163">
        <f t="shared" si="608"/>
        <v>4.6145006643444536E-2</v>
      </c>
      <c r="O325" s="163">
        <f t="shared" si="608"/>
        <v>5.3052202006461484E-2</v>
      </c>
      <c r="P325" s="163">
        <f t="shared" si="608"/>
        <v>9.7995677532048436E-2</v>
      </c>
      <c r="Q325" s="163">
        <f t="shared" si="608"/>
        <v>4.1026503053734523E-2</v>
      </c>
      <c r="R325" s="163">
        <f t="shared" si="608"/>
        <v>-1.1622031328954016E-2</v>
      </c>
      <c r="S325" s="163">
        <f t="shared" si="608"/>
        <v>5.6877253312732766E-2</v>
      </c>
      <c r="T325" s="163">
        <f t="shared" si="608"/>
        <v>2.6691616420634237E-2</v>
      </c>
      <c r="U325" s="163">
        <f t="shared" si="608"/>
        <v>9.2515240460600584E-2</v>
      </c>
      <c r="V325" s="163">
        <f t="shared" si="608"/>
        <v>0.18747467471072893</v>
      </c>
      <c r="W325" s="163">
        <f t="shared" ref="W325:X325" si="609">+W293</f>
        <v>-0.32074827609749434</v>
      </c>
      <c r="X325" s="163">
        <f t="shared" si="609"/>
        <v>-5.267938237965486E-2</v>
      </c>
      <c r="Y325" s="163">
        <f t="shared" ref="Y325:AN325" si="610">+Y293</f>
        <v>5.5643402399127587E-2</v>
      </c>
      <c r="Z325" s="163">
        <f t="shared" si="610"/>
        <v>-1.3968452567138835E-2</v>
      </c>
      <c r="AA325" s="163">
        <f t="shared" si="610"/>
        <v>5.5462667409771835E-2</v>
      </c>
      <c r="AB325" s="163">
        <f t="shared" si="610"/>
        <v>2.8451975728873761E-2</v>
      </c>
      <c r="AC325" s="163">
        <f t="shared" si="610"/>
        <v>2.6338082402772429E-2</v>
      </c>
      <c r="AD325" s="163">
        <f t="shared" si="610"/>
        <v>5.1447684215901547E-2</v>
      </c>
      <c r="AE325" s="163">
        <f t="shared" si="610"/>
        <v>-0.15349028948332721</v>
      </c>
      <c r="AF325" s="163">
        <f t="shared" si="610"/>
        <v>0.14887570197576336</v>
      </c>
      <c r="AG325" s="322">
        <f t="shared" si="610"/>
        <v>4.1458356152832658E-2</v>
      </c>
      <c r="AH325" s="322">
        <f t="shared" si="610"/>
        <v>2.1962552796030078E-2</v>
      </c>
      <c r="AI325" s="322">
        <f t="shared" si="610"/>
        <v>4.5064355024337706E-2</v>
      </c>
      <c r="AJ325" s="163">
        <f t="shared" si="610"/>
        <v>-5.7320575248862105E-3</v>
      </c>
      <c r="AK325" s="163">
        <f t="shared" si="610"/>
        <v>-8.6788475052705552E-2</v>
      </c>
      <c r="AL325" s="163">
        <f t="shared" si="610"/>
        <v>2.5304136253041364E-2</v>
      </c>
      <c r="AM325" s="322">
        <f t="shared" si="610"/>
        <v>-1.0241191836583993E-2</v>
      </c>
      <c r="AN325" s="323">
        <f t="shared" si="610"/>
        <v>3.9303446048029295E-2</v>
      </c>
      <c r="AQ325" s="322">
        <f>+AQ293</f>
        <v>5.4937098819722155E-2</v>
      </c>
      <c r="AR325" s="322">
        <f>+AR293</f>
        <v>4.1458356152832658E-2</v>
      </c>
      <c r="AS325" s="322">
        <f>+AS293</f>
        <v>2.1962552796030082E-2</v>
      </c>
      <c r="AT325" s="322">
        <f>+AT293</f>
        <v>4.5064355024337713E-2</v>
      </c>
      <c r="AU325" s="322">
        <f>+AU293</f>
        <v>-1.0241191836583992E-2</v>
      </c>
      <c r="AV325" s="323">
        <f t="shared" ref="AV325" si="611">+AV293</f>
        <v>3.9303446048029295E-2</v>
      </c>
      <c r="AX325" s="322">
        <f>+AX293</f>
        <v>4.9964646464646462E-2</v>
      </c>
      <c r="AY325" s="322">
        <f>+AY293</f>
        <v>5.382247973529454E-2</v>
      </c>
      <c r="AZ325" s="322">
        <f>+AZ293</f>
        <v>3.1035810550635347E-2</v>
      </c>
      <c r="BA325" s="322">
        <f>+BA293</f>
        <v>5.6877253312732766E-2</v>
      </c>
      <c r="BB325" s="322">
        <f>+BB293</f>
        <v>-4.9148418491484186E-2</v>
      </c>
      <c r="BC325" s="323">
        <f t="shared" ref="BC325" si="612">+BC293</f>
        <v>7.4528795216333585E-2</v>
      </c>
    </row>
    <row r="326" spans="1:55" s="204" customFormat="1">
      <c r="A326" s="341"/>
      <c r="B326" s="173" t="s">
        <v>48</v>
      </c>
      <c r="C326" s="308"/>
      <c r="D326" s="163">
        <f t="shared" ref="D326:V326" si="613">IFERROR(+(D69-D67+D53+D60)/D42,"-")</f>
        <v>0.15403178742488211</v>
      </c>
      <c r="E326" s="163">
        <f t="shared" si="613"/>
        <v>0.15219210478442788</v>
      </c>
      <c r="F326" s="163">
        <f t="shared" si="613"/>
        <v>0.10707154718399922</v>
      </c>
      <c r="G326" s="163">
        <f t="shared" si="613"/>
        <v>0.13233308900133883</v>
      </c>
      <c r="H326" s="163">
        <f t="shared" si="613"/>
        <v>0.15282896986738609</v>
      </c>
      <c r="I326" s="163">
        <f t="shared" si="613"/>
        <v>0.16565053206061356</v>
      </c>
      <c r="J326" s="163">
        <f t="shared" si="613"/>
        <v>9.439202017625889E-2</v>
      </c>
      <c r="K326" s="163">
        <f t="shared" si="613"/>
        <v>0.14220185715188122</v>
      </c>
      <c r="L326" s="322">
        <f t="shared" si="613"/>
        <v>0.13626383743867115</v>
      </c>
      <c r="M326" s="163">
        <f t="shared" si="613"/>
        <v>0.24266208813670181</v>
      </c>
      <c r="N326" s="163">
        <f t="shared" si="613"/>
        <v>0.15279922433296225</v>
      </c>
      <c r="O326" s="163">
        <f t="shared" si="613"/>
        <v>0.11424012138176395</v>
      </c>
      <c r="P326" s="163">
        <f t="shared" si="613"/>
        <v>0.1771915800692779</v>
      </c>
      <c r="Q326" s="163">
        <f t="shared" si="613"/>
        <v>0.12530957583907659</v>
      </c>
      <c r="R326" s="163">
        <f t="shared" si="613"/>
        <v>0.11387753227066011</v>
      </c>
      <c r="S326" s="163">
        <f t="shared" si="613"/>
        <v>0.11263673747495065</v>
      </c>
      <c r="T326" s="163">
        <f t="shared" si="613"/>
        <v>0.14140966109917513</v>
      </c>
      <c r="U326" s="163">
        <f t="shared" si="613"/>
        <v>0.16129487468954617</v>
      </c>
      <c r="V326" s="163">
        <f t="shared" si="613"/>
        <v>0.22506865967313494</v>
      </c>
      <c r="W326" s="163">
        <f t="shared" ref="W326:X326" si="614">IFERROR(+(W69-W67+W53+W60)/W42,"-")</f>
        <v>-0.22659930361166108</v>
      </c>
      <c r="X326" s="163">
        <f t="shared" si="614"/>
        <v>-5.0862851952770205E-3</v>
      </c>
      <c r="Y326" s="163">
        <f t="shared" ref="Y326:AN326" si="615">IFERROR(+(Y69-Y67+Y53+Y60)/Y42,"-")</f>
        <v>0.11361777535441657</v>
      </c>
      <c r="Z326" s="163">
        <f t="shared" si="615"/>
        <v>6.0807006568658117E-2</v>
      </c>
      <c r="AA326" s="163">
        <f t="shared" si="615"/>
        <v>0.15910894935062742</v>
      </c>
      <c r="AB326" s="163">
        <f t="shared" si="615"/>
        <v>0.12864436880272309</v>
      </c>
      <c r="AC326" s="163">
        <f t="shared" si="615"/>
        <v>0.12</v>
      </c>
      <c r="AD326" s="163">
        <f t="shared" si="615"/>
        <v>0.14737272123780831</v>
      </c>
      <c r="AE326" s="163">
        <f t="shared" si="615"/>
        <v>-5.2766581165261998E-2</v>
      </c>
      <c r="AF326" s="163">
        <f t="shared" si="615"/>
        <v>0.20355591933246936</v>
      </c>
      <c r="AG326" s="322">
        <f t="shared" si="615"/>
        <v>0.12109844921585114</v>
      </c>
      <c r="AH326" s="322">
        <f t="shared" si="615"/>
        <v>0.10491353067680191</v>
      </c>
      <c r="AI326" s="322">
        <f t="shared" si="615"/>
        <v>0.13589521587177564</v>
      </c>
      <c r="AJ326" s="163">
        <f t="shared" si="615"/>
        <v>4.8926799922815858E-2</v>
      </c>
      <c r="AK326" s="163">
        <f t="shared" si="615"/>
        <v>-3.6241341230800118E-2</v>
      </c>
      <c r="AL326" s="163">
        <f t="shared" si="615"/>
        <v>0.11878345498783455</v>
      </c>
      <c r="AM326" s="322">
        <f t="shared" si="615"/>
        <v>4.7721461735141274E-2</v>
      </c>
      <c r="AN326" s="323">
        <f t="shared" si="615"/>
        <v>0.12624288515668</v>
      </c>
      <c r="AQ326" s="322">
        <f>IFERROR(+(AQ69-AQ67+AQ53+AQ60)/AQ42,"-")</f>
        <v>0.14220185715188122</v>
      </c>
      <c r="AR326" s="322">
        <f>IFERROR(+(AR69-AR67+AR53+AR60)/AR42,"-")</f>
        <v>0.12109844921585113</v>
      </c>
      <c r="AS326" s="322">
        <f>IFERROR(+(AS69-AS67+AS53+AS60)/AS42,"-")</f>
        <v>0.1049135306768019</v>
      </c>
      <c r="AT326" s="322">
        <f>IFERROR(+(AT69-AT67+AT53+AT60)/AT42,"-")</f>
        <v>0.13589521587177564</v>
      </c>
      <c r="AU326" s="322">
        <f>IFERROR(+(AU69-AU67+AU53+AU60)/AU42,"-")</f>
        <v>4.7721461735141267E-2</v>
      </c>
      <c r="AV326" s="323">
        <f t="shared" ref="AV326" si="616">IFERROR(+(AV69-AV67+AV53+AV60)/AV42,"-")</f>
        <v>0.12624288515667997</v>
      </c>
      <c r="AX326" s="322">
        <f>IFERROR(+(AX69-AX67+AX53+AX60)/AX42,"-")</f>
        <v>0.13887374275252526</v>
      </c>
      <c r="AY326" s="322">
        <f>IFERROR(+(AY69-AY67+AY53+AY60)/AY42,"-")</f>
        <v>0.1184239044054964</v>
      </c>
      <c r="AZ326" s="322">
        <f>IFERROR(+(AZ69-AZ67+AZ53+AZ60)/AZ42,"-")</f>
        <v>0.10145398536773199</v>
      </c>
      <c r="BA326" s="322">
        <f>IFERROR(+(BA69-BA67+BA53+BA60)/BA42,"-")</f>
        <v>0.13763344548397216</v>
      </c>
      <c r="BB326" s="322">
        <f>IFERROR(+(BB69-BB67+BB53+BB60)/BB42,"-")</f>
        <v>5.0608272506082724E-3</v>
      </c>
      <c r="BC326" s="323">
        <f t="shared" ref="BC326" si="617">IFERROR(+(BC69-BC67+BC53+BC60)/BC42,"-")</f>
        <v>0.12325216560944001</v>
      </c>
    </row>
    <row r="327" spans="1:55" s="204" customFormat="1">
      <c r="A327" s="341"/>
      <c r="B327" s="173" t="s">
        <v>47</v>
      </c>
      <c r="C327" s="308"/>
      <c r="D327" s="163">
        <f t="shared" ref="D327:V327" si="618">+D294</f>
        <v>0.15365849811515186</v>
      </c>
      <c r="E327" s="163">
        <f t="shared" si="618"/>
        <v>0.13372142380692498</v>
      </c>
      <c r="F327" s="163">
        <f t="shared" si="618"/>
        <v>9.3898024113955952E-2</v>
      </c>
      <c r="G327" s="163">
        <f t="shared" si="618"/>
        <v>0.12046090392421008</v>
      </c>
      <c r="H327" s="163">
        <f t="shared" si="618"/>
        <v>0.1403221166112073</v>
      </c>
      <c r="I327" s="163">
        <f t="shared" si="618"/>
        <v>0.15231544399263011</v>
      </c>
      <c r="J327" s="163">
        <f t="shared" si="618"/>
        <v>8.2643316614242401E-2</v>
      </c>
      <c r="K327" s="163">
        <f t="shared" si="618"/>
        <v>0.12716777049451164</v>
      </c>
      <c r="L327" s="322">
        <f t="shared" si="618"/>
        <v>0.12434288344824083</v>
      </c>
      <c r="M327" s="163">
        <f t="shared" si="618"/>
        <v>0.21858392608944485</v>
      </c>
      <c r="N327" s="163">
        <f t="shared" si="618"/>
        <v>0.14044600854670161</v>
      </c>
      <c r="O327" s="163">
        <f t="shared" si="618"/>
        <v>0.10071547225092541</v>
      </c>
      <c r="P327" s="163">
        <f t="shared" si="618"/>
        <v>0.16108594605796844</v>
      </c>
      <c r="Q327" s="163">
        <f t="shared" si="618"/>
        <v>0.10862329803328291</v>
      </c>
      <c r="R327" s="163">
        <f t="shared" si="618"/>
        <v>7.9746428407368272E-2</v>
      </c>
      <c r="S327" s="163">
        <f t="shared" si="618"/>
        <v>9.9520540747889435E-2</v>
      </c>
      <c r="T327" s="163">
        <f t="shared" si="618"/>
        <v>0.13909256820754484</v>
      </c>
      <c r="U327" s="163">
        <f t="shared" si="618"/>
        <v>0.14004289907428313</v>
      </c>
      <c r="V327" s="163">
        <f t="shared" si="618"/>
        <v>0.20341272342532979</v>
      </c>
      <c r="W327" s="163">
        <f t="shared" ref="W327:X327" si="619">+W294</f>
        <v>-0.28149109032566394</v>
      </c>
      <c r="X327" s="163">
        <f t="shared" si="619"/>
        <v>-5.8855585831062672E-2</v>
      </c>
      <c r="Y327" s="163">
        <f t="shared" ref="Y327:AN327" si="620">+Y294</f>
        <v>0.10081788440567066</v>
      </c>
      <c r="Z327" s="163">
        <f t="shared" si="620"/>
        <v>5.4032798605835826E-2</v>
      </c>
      <c r="AA327" s="163">
        <f t="shared" si="620"/>
        <v>0.12416611778216885</v>
      </c>
      <c r="AB327" s="163">
        <f t="shared" si="620"/>
        <v>0.1214296285333728</v>
      </c>
      <c r="AC327" s="163">
        <f t="shared" si="620"/>
        <v>9.983827493261456E-2</v>
      </c>
      <c r="AD327" s="163">
        <f t="shared" si="620"/>
        <v>0.13907470765459837</v>
      </c>
      <c r="AE327" s="163">
        <f t="shared" si="620"/>
        <v>-5.3957493587394649E-2</v>
      </c>
      <c r="AF327" s="163">
        <f t="shared" si="620"/>
        <v>0.18286610735966169</v>
      </c>
      <c r="AG327" s="322">
        <f t="shared" si="620"/>
        <v>0.10479991011761645</v>
      </c>
      <c r="AH327" s="322">
        <f t="shared" si="620"/>
        <v>9.4410024841686369E-2</v>
      </c>
      <c r="AI327" s="322">
        <f t="shared" si="620"/>
        <v>0.11627194881162298</v>
      </c>
      <c r="AJ327" s="163">
        <f t="shared" si="620"/>
        <v>3.4596656110600331E-2</v>
      </c>
      <c r="AK327" s="163">
        <f t="shared" si="620"/>
        <v>-7.6648930830237924E-2</v>
      </c>
      <c r="AL327" s="163">
        <f t="shared" si="620"/>
        <v>7.4111922141119224E-2</v>
      </c>
      <c r="AM327" s="322">
        <f t="shared" si="620"/>
        <v>2.8115971459427527E-2</v>
      </c>
      <c r="AN327" s="323">
        <f t="shared" si="620"/>
        <v>0.11263248500610006</v>
      </c>
      <c r="AQ327" s="322">
        <f>+AQ294</f>
        <v>0.12716777049451164</v>
      </c>
      <c r="AR327" s="322">
        <f>+AR294</f>
        <v>0.10479991011761643</v>
      </c>
      <c r="AS327" s="322">
        <f>+AS294</f>
        <v>9.4410024841686355E-2</v>
      </c>
      <c r="AT327" s="322">
        <f>+AT294</f>
        <v>0.11627194881162299</v>
      </c>
      <c r="AU327" s="322">
        <f>+AU294</f>
        <v>2.8115971459427524E-2</v>
      </c>
      <c r="AV327" s="323">
        <f t="shared" ref="AV327" si="621">+AV294</f>
        <v>0.11263248500610004</v>
      </c>
      <c r="AX327" s="322">
        <f>+AX294</f>
        <v>0.12871717709595959</v>
      </c>
      <c r="AY327" s="322">
        <f>+AY294</f>
        <v>0.11082373679723735</v>
      </c>
      <c r="AZ327" s="322">
        <f>+AZ294</f>
        <v>9.2580670003850604E-2</v>
      </c>
      <c r="BA327" s="322">
        <f>+BA294</f>
        <v>0.12379958312530462</v>
      </c>
      <c r="BB327" s="322">
        <f>+BB294</f>
        <v>-3.9610705596107056E-2</v>
      </c>
      <c r="BC327" s="323">
        <f t="shared" ref="BC327" si="622">+BC294</f>
        <v>0.14428301843894231</v>
      </c>
    </row>
    <row r="328" spans="1:55" s="204" customFormat="1">
      <c r="A328" s="341"/>
      <c r="B328" s="173" t="s">
        <v>46</v>
      </c>
      <c r="C328" s="308"/>
      <c r="D328" s="163">
        <f t="shared" ref="D328:V328" si="623">IFERROR(+D34/D42,"-")</f>
        <v>3.7328930973023274E-4</v>
      </c>
      <c r="E328" s="163">
        <f t="shared" si="623"/>
        <v>1.847068097750288E-2</v>
      </c>
      <c r="F328" s="163">
        <f t="shared" si="623"/>
        <v>1.3173523070043266E-2</v>
      </c>
      <c r="G328" s="163">
        <f t="shared" si="623"/>
        <v>1.1872185077128748E-2</v>
      </c>
      <c r="H328" s="163">
        <f t="shared" si="623"/>
        <v>1.2506853256178787E-2</v>
      </c>
      <c r="I328" s="163">
        <f t="shared" si="623"/>
        <v>1.3335088067983433E-2</v>
      </c>
      <c r="J328" s="163">
        <f t="shared" si="623"/>
        <v>1.1748703562016492E-2</v>
      </c>
      <c r="K328" s="163">
        <f t="shared" si="623"/>
        <v>1.5034086657369569E-2</v>
      </c>
      <c r="L328" s="322">
        <f t="shared" si="623"/>
        <v>1.1920953990430328E-2</v>
      </c>
      <c r="M328" s="163">
        <f t="shared" si="623"/>
        <v>2.4078162047256969E-2</v>
      </c>
      <c r="N328" s="163">
        <f t="shared" si="623"/>
        <v>1.2353215786260639E-2</v>
      </c>
      <c r="O328" s="163">
        <f t="shared" si="623"/>
        <v>1.3524649130838555E-2</v>
      </c>
      <c r="P328" s="163">
        <f t="shared" si="623"/>
        <v>1.6105634011309471E-2</v>
      </c>
      <c r="Q328" s="163">
        <f t="shared" si="623"/>
        <v>1.6686277805793692E-2</v>
      </c>
      <c r="R328" s="163">
        <f t="shared" si="623"/>
        <v>3.4131103863291837E-2</v>
      </c>
      <c r="S328" s="163">
        <f t="shared" si="623"/>
        <v>1.3116196727061203E-2</v>
      </c>
      <c r="T328" s="163">
        <f t="shared" si="623"/>
        <v>2.3170928916302815E-3</v>
      </c>
      <c r="U328" s="163">
        <f t="shared" si="623"/>
        <v>2.1251975615263038E-2</v>
      </c>
      <c r="V328" s="163">
        <f t="shared" si="623"/>
        <v>2.1655936247805142E-2</v>
      </c>
      <c r="W328" s="163">
        <f t="shared" ref="W328:X328" si="624">IFERROR(+W34/W42,"-")</f>
        <v>5.4891786714002869E-2</v>
      </c>
      <c r="X328" s="163">
        <f t="shared" si="624"/>
        <v>5.3769300635785652E-2</v>
      </c>
      <c r="Y328" s="163">
        <f t="shared" ref="Y328:AN328" si="625">IFERROR(+Y34/Y42,"-")</f>
        <v>1.2799890948745911E-2</v>
      </c>
      <c r="Z328" s="163">
        <f t="shared" si="625"/>
        <v>6.7742079628222889E-3</v>
      </c>
      <c r="AA328" s="163">
        <f t="shared" si="625"/>
        <v>3.4942831568458566E-2</v>
      </c>
      <c r="AB328" s="163">
        <f t="shared" si="625"/>
        <v>7.2147402693503032E-3</v>
      </c>
      <c r="AC328" s="163">
        <f t="shared" si="625"/>
        <v>2.0161725067385446E-2</v>
      </c>
      <c r="AD328" s="163">
        <f t="shared" si="625"/>
        <v>8.2980135832099264E-3</v>
      </c>
      <c r="AE328" s="163">
        <f t="shared" si="625"/>
        <v>1.1909124221326493E-3</v>
      </c>
      <c r="AF328" s="163">
        <f t="shared" si="625"/>
        <v>2.0689811972807677E-2</v>
      </c>
      <c r="AG328" s="322">
        <f t="shared" si="625"/>
        <v>1.6298539098234682E-2</v>
      </c>
      <c r="AH328" s="322">
        <f t="shared" si="625"/>
        <v>1.0503505835115541E-2</v>
      </c>
      <c r="AI328" s="322">
        <f t="shared" si="625"/>
        <v>1.9623267060152678E-2</v>
      </c>
      <c r="AJ328" s="163">
        <f t="shared" si="625"/>
        <v>1.4330143812215526E-2</v>
      </c>
      <c r="AK328" s="163">
        <f t="shared" si="625"/>
        <v>4.0407589599437806E-2</v>
      </c>
      <c r="AL328" s="163">
        <f t="shared" si="625"/>
        <v>4.467153284671533E-2</v>
      </c>
      <c r="AM328" s="322">
        <f t="shared" si="625"/>
        <v>1.9605490275713747E-2</v>
      </c>
      <c r="AN328" s="323">
        <f t="shared" si="625"/>
        <v>1.361040015057993E-2</v>
      </c>
      <c r="AQ328" s="322">
        <f>IFERROR(+AQ34/AQ42,"-")</f>
        <v>1.5034086657369569E-2</v>
      </c>
      <c r="AR328" s="322">
        <f>IFERROR(+AR34/AR42,"-")</f>
        <v>1.6298539098234678E-2</v>
      </c>
      <c r="AS328" s="322">
        <f>IFERROR(+AS34/AS42,"-")</f>
        <v>1.0503505835115541E-2</v>
      </c>
      <c r="AT328" s="322">
        <f>IFERROR(+AT34/AT42,"-")</f>
        <v>1.9623267060152678E-2</v>
      </c>
      <c r="AU328" s="322">
        <f>IFERROR(+AU34/AU42,"-")</f>
        <v>1.9605490275713743E-2</v>
      </c>
      <c r="AV328" s="323">
        <f t="shared" ref="AV328" si="626">IFERROR(+AV34/AV42,"-")</f>
        <v>1.361040015057993E-2</v>
      </c>
      <c r="AX328" s="322">
        <f>IFERROR(+AX34/AX42,"-")</f>
        <v>1.3631313131313131E-2</v>
      </c>
      <c r="AY328" s="322">
        <f>IFERROR(+AY34/AY42,"-")</f>
        <v>1.9246051814070426E-2</v>
      </c>
      <c r="AZ328" s="322">
        <f>IFERROR(+AZ34/AZ42,"-")</f>
        <v>1.4016172506738544E-2</v>
      </c>
      <c r="BA328" s="322">
        <f>IFERROR(+BA34/BA42,"-")</f>
        <v>2.1031627624517095E-2</v>
      </c>
      <c r="BB328" s="322">
        <f>IFERROR(+BB34/BB42,"-")</f>
        <v>4.467153284671533E-2</v>
      </c>
      <c r="BC328" s="323">
        <f t="shared" ref="BC328" si="627">IFERROR(+BC34/BC42,"-")</f>
        <v>1.8302525975945252E-2</v>
      </c>
    </row>
    <row r="329" spans="1:55" s="204" customFormat="1">
      <c r="A329" s="341"/>
      <c r="B329" s="173" t="s">
        <v>45</v>
      </c>
      <c r="C329" s="308"/>
      <c r="D329" s="163">
        <f t="shared" ref="D329:V329" si="628">IFERROR(+D178/D170,"-")</f>
        <v>0.109882189588379</v>
      </c>
      <c r="E329" s="163">
        <f t="shared" si="628"/>
        <v>0.17024493498639251</v>
      </c>
      <c r="F329" s="163">
        <f t="shared" si="628"/>
        <v>9.5506163253421331E-2</v>
      </c>
      <c r="G329" s="163">
        <f t="shared" si="628"/>
        <v>0.14871816974984053</v>
      </c>
      <c r="H329" s="163">
        <f t="shared" si="628"/>
        <v>0.14387840501066385</v>
      </c>
      <c r="I329" s="163">
        <f t="shared" si="628"/>
        <v>0.15180167034921693</v>
      </c>
      <c r="J329" s="163">
        <f t="shared" si="628"/>
        <v>6.8202213580616219E-2</v>
      </c>
      <c r="K329" s="163">
        <f t="shared" si="628"/>
        <v>0.16224858762431044</v>
      </c>
      <c r="L329" s="322">
        <f t="shared" si="628"/>
        <v>0.13213531051608218</v>
      </c>
      <c r="M329" s="163">
        <f t="shared" si="628"/>
        <v>0.30892891729614563</v>
      </c>
      <c r="N329" s="163">
        <f t="shared" si="628"/>
        <v>0.13361990455721104</v>
      </c>
      <c r="O329" s="163">
        <f t="shared" si="628"/>
        <v>0.13713966188000429</v>
      </c>
      <c r="P329" s="163">
        <f t="shared" si="628"/>
        <v>0.14585912261103229</v>
      </c>
      <c r="Q329" s="163">
        <f t="shared" si="628"/>
        <v>0.17359940145838684</v>
      </c>
      <c r="R329" s="163">
        <f t="shared" si="628"/>
        <v>-8.7128979125348754E-2</v>
      </c>
      <c r="S329" s="163">
        <f t="shared" si="628"/>
        <v>0.14740729342975842</v>
      </c>
      <c r="T329" s="163">
        <f t="shared" si="628"/>
        <v>0.13164047053600136</v>
      </c>
      <c r="U329" s="163">
        <f t="shared" si="628"/>
        <v>0.1823104173266899</v>
      </c>
      <c r="V329" s="163">
        <f t="shared" si="628"/>
        <v>0.36307382913717756</v>
      </c>
      <c r="W329" s="163">
        <f t="shared" ref="W329:X329" si="629">IFERROR(+W178/W170,"-")</f>
        <v>0.34759734499740008</v>
      </c>
      <c r="X329" s="163">
        <f t="shared" si="629"/>
        <v>0.37910014513788098</v>
      </c>
      <c r="Y329" s="163">
        <f t="shared" ref="Y329:AN329" si="630">IFERROR(+Y178/Y170,"-")</f>
        <v>0.16083898031623103</v>
      </c>
      <c r="Z329" s="163">
        <f t="shared" si="630"/>
        <v>6.2707345717641208E-2</v>
      </c>
      <c r="AA329" s="163">
        <f t="shared" si="630"/>
        <v>0.13197054734565677</v>
      </c>
      <c r="AB329" s="163">
        <f t="shared" si="630"/>
        <v>0.12918116611036148</v>
      </c>
      <c r="AC329" s="163">
        <f t="shared" si="630"/>
        <v>0.10784814832024534</v>
      </c>
      <c r="AD329" s="163">
        <f t="shared" si="630"/>
        <v>0.14828767955666822</v>
      </c>
      <c r="AE329" s="163">
        <f t="shared" si="630"/>
        <v>-2.7790370840511378E-2</v>
      </c>
      <c r="AF329" s="163">
        <f t="shared" si="630"/>
        <v>0.21322810814346899</v>
      </c>
      <c r="AG329" s="322">
        <f t="shared" si="630"/>
        <v>0.14602419131050745</v>
      </c>
      <c r="AH329" s="322">
        <f t="shared" si="630"/>
        <v>0.10753045204676709</v>
      </c>
      <c r="AI329" s="322">
        <f t="shared" si="630"/>
        <v>0.12856433499202349</v>
      </c>
      <c r="AJ329" s="163">
        <f t="shared" si="630"/>
        <v>8.565949510074343E-2</v>
      </c>
      <c r="AK329" s="163">
        <f t="shared" si="630"/>
        <v>-3.4346520571037244E-2</v>
      </c>
      <c r="AL329" s="163">
        <f t="shared" si="630"/>
        <v>-0.19325667744640077</v>
      </c>
      <c r="AM329" s="322">
        <f t="shared" si="630"/>
        <v>5.4973984142715558E-2</v>
      </c>
      <c r="AN329" s="323">
        <f t="shared" si="630"/>
        <v>0.13067314955146175</v>
      </c>
      <c r="AQ329" s="322">
        <f>IFERROR(+AQ178/AQ170,"-")</f>
        <v>0.16224858762431044</v>
      </c>
      <c r="AR329" s="322">
        <f>IFERROR(+AR178/AR170,"-")</f>
        <v>0.14602419131050745</v>
      </c>
      <c r="AS329" s="322">
        <f>IFERROR(+AS178/AS170,"-")</f>
        <v>0.10753045204676709</v>
      </c>
      <c r="AT329" s="322">
        <f>IFERROR(+AT178/AT170,"-")</f>
        <v>0.12856433499202349</v>
      </c>
      <c r="AU329" s="322">
        <f>IFERROR(+AU178/AU170,"-")</f>
        <v>5.4973984142715558E-2</v>
      </c>
      <c r="AV329" s="323">
        <f t="shared" ref="AV329" si="631">IFERROR(+AV178/AV170,"-")</f>
        <v>0.13067314955146178</v>
      </c>
      <c r="AX329" s="322">
        <f>IFERROR(+AX178/AX170,"-")</f>
        <v>0.15057596817268523</v>
      </c>
      <c r="AY329" s="322">
        <f>IFERROR(+AY178/AY170,"-")</f>
        <v>0.19594056778986468</v>
      </c>
      <c r="AZ329" s="322">
        <f>IFERROR(+AZ178/AZ170,"-")</f>
        <v>0.11330018741384384</v>
      </c>
      <c r="BA329" s="322">
        <f>IFERROR(+BA178/BA170,"-")</f>
        <v>0.17154321426035082</v>
      </c>
      <c r="BB329" s="322">
        <f>IFERROR(+BB178/BB170,"-")</f>
        <v>-3.4346520571037244E-2</v>
      </c>
      <c r="BC329" s="323">
        <f t="shared" ref="BC329" si="632">IFERROR(+BC178/BC170,"-")</f>
        <v>0.18216022982842128</v>
      </c>
    </row>
    <row r="330" spans="1:55" s="204" customFormat="1">
      <c r="A330" s="341"/>
      <c r="B330" s="173" t="s">
        <v>44</v>
      </c>
      <c r="C330" s="308"/>
      <c r="D330" s="163">
        <f t="shared" ref="D330:V330" si="633">IFERROR(+(D69-D67+D60)/D42,"-")</f>
        <v>0.12650827282716706</v>
      </c>
      <c r="E330" s="163">
        <f t="shared" si="633"/>
        <v>0.15136741252804561</v>
      </c>
      <c r="F330" s="163">
        <f t="shared" si="633"/>
        <v>0.10583537226239949</v>
      </c>
      <c r="G330" s="163">
        <f t="shared" si="633"/>
        <v>0.13191420956170924</v>
      </c>
      <c r="H330" s="163">
        <f t="shared" si="633"/>
        <v>0.14775891737551503</v>
      </c>
      <c r="I330" s="163">
        <f t="shared" si="633"/>
        <v>0.16565053206061356</v>
      </c>
      <c r="J330" s="163">
        <f t="shared" si="633"/>
        <v>9.417098812661169E-2</v>
      </c>
      <c r="K330" s="163">
        <f t="shared" si="633"/>
        <v>0.14220185715188122</v>
      </c>
      <c r="L330" s="322">
        <f t="shared" si="633"/>
        <v>0.13301564046708289</v>
      </c>
      <c r="M330" s="163">
        <f t="shared" si="633"/>
        <v>0.24266208813670181</v>
      </c>
      <c r="N330" s="163">
        <f t="shared" si="633"/>
        <v>0.14306747585018134</v>
      </c>
      <c r="O330" s="163">
        <f t="shared" si="633"/>
        <v>0.10282134121617202</v>
      </c>
      <c r="P330" s="163">
        <f t="shared" si="633"/>
        <v>0.17221778133049118</v>
      </c>
      <c r="Q330" s="163">
        <f t="shared" si="633"/>
        <v>0.12528716310864571</v>
      </c>
      <c r="R330" s="163">
        <f t="shared" si="633"/>
        <v>9.0128163902797556E-2</v>
      </c>
      <c r="S330" s="163">
        <f t="shared" si="633"/>
        <v>0.11023975050303877</v>
      </c>
      <c r="T330" s="163">
        <f t="shared" si="633"/>
        <v>0.13838334834938884</v>
      </c>
      <c r="U330" s="163">
        <f t="shared" si="633"/>
        <v>0.16129487468954617</v>
      </c>
      <c r="V330" s="163">
        <f t="shared" si="633"/>
        <v>0.22506865967313494</v>
      </c>
      <c r="W330" s="163">
        <f t="shared" ref="W330:X330" si="634">IFERROR(+(W69-W67+W60)/W42,"-")</f>
        <v>-0.22659930361166108</v>
      </c>
      <c r="X330" s="163">
        <f t="shared" si="634"/>
        <v>-5.0862851952770205E-3</v>
      </c>
      <c r="Y330" s="163">
        <f t="shared" ref="Y330:AN330" si="635">IFERROR(+(Y69-Y67+Y60)/Y42,"-")</f>
        <v>0.11346782988004361</v>
      </c>
      <c r="Z330" s="163">
        <f t="shared" si="635"/>
        <v>6.0172483131507214E-2</v>
      </c>
      <c r="AA330" s="163">
        <f t="shared" si="635"/>
        <v>0.14264241441624023</v>
      </c>
      <c r="AB330" s="163">
        <f t="shared" si="635"/>
        <v>0.12642444871984609</v>
      </c>
      <c r="AC330" s="163">
        <f t="shared" si="635"/>
        <v>0.12</v>
      </c>
      <c r="AD330" s="163">
        <f t="shared" si="635"/>
        <v>0.13851299596588879</v>
      </c>
      <c r="AE330" s="163">
        <f t="shared" si="635"/>
        <v>-6.1240381091975084E-2</v>
      </c>
      <c r="AF330" s="163">
        <f t="shared" si="635"/>
        <v>0.20355591933246936</v>
      </c>
      <c r="AG330" s="322">
        <f t="shared" si="635"/>
        <v>0.11683688850023538</v>
      </c>
      <c r="AH330" s="322">
        <f t="shared" si="635"/>
        <v>0.10067793379124643</v>
      </c>
      <c r="AI330" s="322">
        <f t="shared" si="635"/>
        <v>0.12705233927081905</v>
      </c>
      <c r="AJ330" s="163">
        <f t="shared" si="635"/>
        <v>4.8251438689685705E-2</v>
      </c>
      <c r="AK330" s="163">
        <f t="shared" si="635"/>
        <v>-3.7345648027306493E-2</v>
      </c>
      <c r="AL330" s="163">
        <f t="shared" si="635"/>
        <v>7.3722627737226279E-2</v>
      </c>
      <c r="AM330" s="322">
        <f t="shared" si="635"/>
        <v>4.2797013024174567E-2</v>
      </c>
      <c r="AN330" s="323">
        <f t="shared" si="635"/>
        <v>0.12261050848094171</v>
      </c>
      <c r="AQ330" s="322">
        <f>IFERROR(+(AQ69-AQ67+AQ60)/AQ42,"-")</f>
        <v>0.14220185715188122</v>
      </c>
      <c r="AR330" s="322">
        <f>IFERROR(+(AR69-AR67+AR60)/AR42,"-")</f>
        <v>0.11683688850023535</v>
      </c>
      <c r="AS330" s="322">
        <f>IFERROR(+(AS69-AS67+AS60)/AS42,"-")</f>
        <v>0.10067793379124643</v>
      </c>
      <c r="AT330" s="322">
        <f>IFERROR(+(AT69-AT67+AT60)/AT42,"-")</f>
        <v>0.12705233927081905</v>
      </c>
      <c r="AU330" s="322">
        <f>IFERROR(+(AU69-AU67+AU60)/AU42,"-")</f>
        <v>4.2797013024174567E-2</v>
      </c>
      <c r="AV330" s="323">
        <f t="shared" ref="AV330" si="636">IFERROR(+(AV69-AV67+AV60)/AV42,"-")</f>
        <v>0.12261050848094172</v>
      </c>
      <c r="AX330" s="322">
        <f>IFERROR(+(AX69-AX67+AX60)/AX42,"-")</f>
        <v>0.1380909090909091</v>
      </c>
      <c r="AY330" s="322">
        <f>IFERROR(+(AY69-AY67+AY60)/AY42,"-")</f>
        <v>0.11666112788799145</v>
      </c>
      <c r="AZ330" s="322">
        <f>IFERROR(+(AZ69-AZ67+AZ60)/AZ42,"-")</f>
        <v>0.10036041586445898</v>
      </c>
      <c r="BA330" s="322">
        <f>IFERROR(+(BA69-BA67+BA60)/BA42,"-")</f>
        <v>0.13531378067244454</v>
      </c>
      <c r="BB330" s="322">
        <f>IFERROR(+(BB69-BB67+BB60)/BB42,"-")</f>
        <v>-7.2992700729927003E-4</v>
      </c>
      <c r="BC330" s="323">
        <f t="shared" ref="BC330" si="637">IFERROR(+(BC69-BC67+BC60)/BC42,"-")</f>
        <v>0.12170611372575768</v>
      </c>
    </row>
    <row r="331" spans="1:55" s="204" customFormat="1">
      <c r="A331" s="341"/>
      <c r="B331" s="173" t="s">
        <v>43</v>
      </c>
      <c r="C331" s="308"/>
      <c r="D331" s="163">
        <f t="shared" ref="D331:V331" si="638">IFERROR(+D65/D357,"-")</f>
        <v>2.1076178637228056E-2</v>
      </c>
      <c r="E331" s="163">
        <f t="shared" si="638"/>
        <v>3.0980058812718252E-2</v>
      </c>
      <c r="F331" s="163">
        <f t="shared" si="638"/>
        <v>1.5460577729152162E-2</v>
      </c>
      <c r="G331" s="163">
        <f t="shared" si="638"/>
        <v>1.8432098262562476E-2</v>
      </c>
      <c r="H331" s="163">
        <f t="shared" si="638"/>
        <v>1.9884244889938861E-2</v>
      </c>
      <c r="I331" s="163">
        <f t="shared" si="638"/>
        <v>2.9712260323521679E-2</v>
      </c>
      <c r="J331" s="163">
        <f t="shared" si="638"/>
        <v>5.5206281980504767E-3</v>
      </c>
      <c r="K331" s="163">
        <f t="shared" si="638"/>
        <v>2.4440913561831881E-2</v>
      </c>
      <c r="L331" s="322">
        <f t="shared" si="638"/>
        <v>2.1242800606988618E-2</v>
      </c>
      <c r="M331" s="163">
        <f t="shared" si="638"/>
        <v>0.18967377152847525</v>
      </c>
      <c r="N331" s="163">
        <f t="shared" si="638"/>
        <v>2.8624891403622107E-2</v>
      </c>
      <c r="O331" s="163">
        <f t="shared" si="638"/>
        <v>2.8624459233434724E-2</v>
      </c>
      <c r="P331" s="163">
        <f t="shared" si="638"/>
        <v>5.1925641226762881E-2</v>
      </c>
      <c r="Q331" s="163">
        <f t="shared" si="638"/>
        <v>2.8910315636524443E-2</v>
      </c>
      <c r="R331" s="163">
        <f t="shared" si="638"/>
        <v>-4.7685464414957777E-3</v>
      </c>
      <c r="S331" s="163">
        <f t="shared" si="638"/>
        <v>4.4118514964313654E-2</v>
      </c>
      <c r="T331" s="163">
        <f t="shared" si="638"/>
        <v>2.1218493182131107E-2</v>
      </c>
      <c r="U331" s="163">
        <f t="shared" si="638"/>
        <v>7.5739371534195937E-2</v>
      </c>
      <c r="V331" s="163">
        <f t="shared" si="638"/>
        <v>0.21820468479798774</v>
      </c>
      <c r="W331" s="163">
        <f t="shared" ref="W331:X331" si="639">IFERROR(+W65/W357,"-")</f>
        <v>-0.13866178684218294</v>
      </c>
      <c r="X331" s="163">
        <f t="shared" si="639"/>
        <v>-3.8037775445960126E-2</v>
      </c>
      <c r="Y331" s="163">
        <f t="shared" ref="Y331:AN331" si="640">IFERROR(+Y65/Y357,"-")</f>
        <v>7.2296411745953026E-2</v>
      </c>
      <c r="Z331" s="163">
        <f t="shared" si="640"/>
        <v>-1.0287023081631444E-2</v>
      </c>
      <c r="AA331" s="163">
        <f t="shared" si="640"/>
        <v>2.796226286570621E-2</v>
      </c>
      <c r="AB331" s="163">
        <f t="shared" si="640"/>
        <v>2.3373149752287166E-2</v>
      </c>
      <c r="AC331" s="163">
        <f t="shared" si="640"/>
        <v>1.9095903872783312E-2</v>
      </c>
      <c r="AD331" s="163">
        <f t="shared" si="640"/>
        <v>4.191629222832418E-2</v>
      </c>
      <c r="AE331" s="163">
        <f t="shared" si="640"/>
        <v>-0.12516341089904007</v>
      </c>
      <c r="AF331" s="163">
        <f t="shared" si="640"/>
        <v>0.11840804399296445</v>
      </c>
      <c r="AG331" s="322">
        <f t="shared" si="640"/>
        <v>2.9121647574222614E-2</v>
      </c>
      <c r="AH331" s="322">
        <f t="shared" si="640"/>
        <v>1.5180710240813151E-2</v>
      </c>
      <c r="AI331" s="322">
        <f t="shared" si="640"/>
        <v>2.8518545741261687E-2</v>
      </c>
      <c r="AJ331" s="163">
        <f t="shared" si="640"/>
        <v>-6.9741748377295954E-3</v>
      </c>
      <c r="AK331" s="163">
        <f t="shared" si="640"/>
        <v>-7.5578091532980729E-2</v>
      </c>
      <c r="AL331" s="163">
        <f t="shared" si="640"/>
        <v>1.7489573523476389E-2</v>
      </c>
      <c r="AM331" s="322">
        <f t="shared" si="640"/>
        <v>-1.1239483561178956E-2</v>
      </c>
      <c r="AN331" s="323">
        <f t="shared" si="640"/>
        <v>2.180369856822726E-2</v>
      </c>
      <c r="AQ331" s="322">
        <f>IFERROR(+AQ65/AQ357,"-")</f>
        <v>2.4440913561831881E-2</v>
      </c>
      <c r="AR331" s="322">
        <f>IFERROR(+AR65/AR357,"-")</f>
        <v>2.9121647574222611E-2</v>
      </c>
      <c r="AS331" s="322">
        <f>IFERROR(+AS65/AS357,"-")</f>
        <v>1.5180710240813149E-2</v>
      </c>
      <c r="AT331" s="322">
        <f>IFERROR(+AT65/AT357,"-")</f>
        <v>2.8518545741261683E-2</v>
      </c>
      <c r="AU331" s="322">
        <f>IFERROR(+AU65/AU357,"-")</f>
        <v>-1.1239483561178954E-2</v>
      </c>
      <c r="AV331" s="323">
        <f t="shared" ref="AV331" si="641">IFERROR(+AV65/AV357,"-")</f>
        <v>2.180369856822726E-2</v>
      </c>
      <c r="AX331" s="322">
        <f>IFERROR(+AX65/AX357,"-")</f>
        <v>2.1555396257165703E-2</v>
      </c>
      <c r="AY331" s="322">
        <f>IFERROR(+AY65/AY357,"-")</f>
        <v>3.6017313217887904E-2</v>
      </c>
      <c r="AZ331" s="322">
        <f>IFERROR(+AZ65/AZ357,"-")</f>
        <v>2.3302340642057544E-2</v>
      </c>
      <c r="BA331" s="322">
        <f>IFERROR(+BA65/BA357,"-")</f>
        <v>4.0803661073360233E-2</v>
      </c>
      <c r="BB331" s="322">
        <f>IFERROR(+BB65/BB357,"-")</f>
        <v>-3.3970133189829138E-2</v>
      </c>
      <c r="BC331" s="323">
        <f t="shared" ref="BC331" si="642">IFERROR(+BC65/BC357,"-")</f>
        <v>4.8700985162393573E-2</v>
      </c>
    </row>
    <row r="332" spans="1:55" s="204" customFormat="1">
      <c r="A332" s="341"/>
      <c r="B332" s="173" t="s">
        <v>42</v>
      </c>
      <c r="C332" s="308"/>
      <c r="D332" s="163">
        <f t="shared" ref="D332:V332" si="643">IFERROR(+D65/D127,"-")</f>
        <v>4.3359110356992449E-2</v>
      </c>
      <c r="E332" s="163">
        <f t="shared" si="643"/>
        <v>3.5354958804984037E-2</v>
      </c>
      <c r="F332" s="163">
        <f t="shared" si="643"/>
        <v>1.8399368256228239E-2</v>
      </c>
      <c r="G332" s="163">
        <f t="shared" si="643"/>
        <v>2.2232670853140495E-2</v>
      </c>
      <c r="H332" s="163">
        <f t="shared" si="643"/>
        <v>2.4191729987150266E-2</v>
      </c>
      <c r="I332" s="163">
        <f t="shared" si="643"/>
        <v>3.2396550377651087E-2</v>
      </c>
      <c r="J332" s="163">
        <f t="shared" si="643"/>
        <v>6.7499836287710493E-3</v>
      </c>
      <c r="K332" s="163">
        <f t="shared" si="643"/>
        <v>2.7459142806486633E-2</v>
      </c>
      <c r="L332" s="322">
        <f t="shared" si="643"/>
        <v>2.5559990440685628E-2</v>
      </c>
      <c r="M332" s="163">
        <f t="shared" si="643"/>
        <v>0.21576675693974273</v>
      </c>
      <c r="N332" s="163">
        <f t="shared" si="643"/>
        <v>3.357984686544542E-2</v>
      </c>
      <c r="O332" s="163">
        <f t="shared" si="643"/>
        <v>3.7653174897883404E-2</v>
      </c>
      <c r="P332" s="163">
        <f t="shared" si="643"/>
        <v>5.7952237551649279E-2</v>
      </c>
      <c r="Q332" s="163">
        <f t="shared" si="643"/>
        <v>3.4283520311651342E-2</v>
      </c>
      <c r="R332" s="163">
        <f t="shared" si="643"/>
        <v>-6.269359435014249E-3</v>
      </c>
      <c r="S332" s="163">
        <f t="shared" si="643"/>
        <v>6.8255358634128377E-2</v>
      </c>
      <c r="T332" s="163">
        <f t="shared" si="643"/>
        <v>2.5967662910337936E-2</v>
      </c>
      <c r="U332" s="163">
        <f t="shared" si="643"/>
        <v>8.581151832460733E-2</v>
      </c>
      <c r="V332" s="163">
        <f t="shared" si="643"/>
        <v>0.3246783625730994</v>
      </c>
      <c r="W332" s="163">
        <f t="shared" ref="W332:X332" si="644">IFERROR(+W65/W127,"-")</f>
        <v>-0.19937192327278899</v>
      </c>
      <c r="X332" s="163">
        <f t="shared" si="644"/>
        <v>-5.2612481857764876E-2</v>
      </c>
      <c r="Y332" s="163">
        <f t="shared" ref="Y332:AN332" si="645">IFERROR(+Y65/Y127,"-")</f>
        <v>9.3264485468835673E-2</v>
      </c>
      <c r="Z332" s="163">
        <f t="shared" si="645"/>
        <v>-1.4339317987908367E-2</v>
      </c>
      <c r="AA332" s="163">
        <f t="shared" si="645"/>
        <v>3.6706271586171436E-2</v>
      </c>
      <c r="AB332" s="163">
        <f t="shared" si="645"/>
        <v>2.680563301728946E-2</v>
      </c>
      <c r="AC332" s="163">
        <f t="shared" si="645"/>
        <v>2.1269185800641806E-2</v>
      </c>
      <c r="AD332" s="163">
        <f t="shared" si="645"/>
        <v>6.5494376909575505E-2</v>
      </c>
      <c r="AE332" s="163">
        <f t="shared" si="645"/>
        <v>-0.22239182373241306</v>
      </c>
      <c r="AF332" s="163">
        <f t="shared" si="645"/>
        <v>0.13668777833200202</v>
      </c>
      <c r="AG332" s="322">
        <f t="shared" si="645"/>
        <v>3.7025292041583106E-2</v>
      </c>
      <c r="AH332" s="322">
        <f t="shared" si="645"/>
        <v>1.9800804986750038E-2</v>
      </c>
      <c r="AI332" s="322">
        <f t="shared" si="645"/>
        <v>3.7013750070463147E-2</v>
      </c>
      <c r="AJ332" s="163">
        <f t="shared" si="645"/>
        <v>-8.7250235402862846E-3</v>
      </c>
      <c r="AK332" s="163">
        <f t="shared" si="645"/>
        <v>-8.4904733844038502E-2</v>
      </c>
      <c r="AL332" s="163">
        <f t="shared" si="645"/>
        <v>2.1510713990237445E-2</v>
      </c>
      <c r="AM332" s="322">
        <f t="shared" si="645"/>
        <v>-1.3843053831325601E-2</v>
      </c>
      <c r="AN332" s="323">
        <f t="shared" si="645"/>
        <v>2.6556846475479345E-2</v>
      </c>
      <c r="AQ332" s="322">
        <f>IFERROR(+AQ65/AQ127,"-")</f>
        <v>2.7459142806486633E-2</v>
      </c>
      <c r="AR332" s="322">
        <f>IFERROR(+AR65/AR127,"-")</f>
        <v>3.7025292041583106E-2</v>
      </c>
      <c r="AS332" s="322">
        <f>IFERROR(+AS65/AS127,"-")</f>
        <v>1.9800804986750038E-2</v>
      </c>
      <c r="AT332" s="322">
        <f>IFERROR(+AT65/AT127,"-")</f>
        <v>3.7013750070463154E-2</v>
      </c>
      <c r="AU332" s="322">
        <f>IFERROR(+AU65/AU127,"-")</f>
        <v>-1.3843053831325601E-2</v>
      </c>
      <c r="AV332" s="323">
        <f t="shared" ref="AV332" si="646">IFERROR(+AV65/AV127,"-")</f>
        <v>2.6556846475479345E-2</v>
      </c>
      <c r="AX332" s="322">
        <f>IFERROR(+AX65/AX127,"-")</f>
        <v>2.5371871153057036E-2</v>
      </c>
      <c r="AY332" s="322">
        <f>IFERROR(+AY65/AY127,"-")</f>
        <v>4.7378596321640251E-2</v>
      </c>
      <c r="AZ332" s="322">
        <f>IFERROR(+AZ65/AZ127,"-")</f>
        <v>2.5062812507773827E-2</v>
      </c>
      <c r="BA332" s="322">
        <f>IFERROR(+BA65/BA127,"-")</f>
        <v>5.1281929726715109E-2</v>
      </c>
      <c r="BB332" s="322">
        <f>IFERROR(+BB65/BB127,"-")</f>
        <v>-4.1780425250268885E-2</v>
      </c>
      <c r="BC332" s="323">
        <f t="shared" ref="BC332" si="647">IFERROR(+BC65/BC127,"-")</f>
        <v>6.8427388114279578E-2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48">IFERROR(+D266/D280,"-")</f>
        <v>16.284810126582279</v>
      </c>
      <c r="E338" s="161">
        <f t="shared" si="648"/>
        <v>16.36322869955157</v>
      </c>
      <c r="F338" s="161">
        <f t="shared" si="648"/>
        <v>16.58516886930984</v>
      </c>
      <c r="G338" s="161">
        <f t="shared" si="648"/>
        <v>19.274469541409992</v>
      </c>
      <c r="H338" s="161">
        <f t="shared" si="648"/>
        <v>19.830218068535824</v>
      </c>
      <c r="I338" s="161">
        <f t="shared" si="648"/>
        <v>17.033009708737865</v>
      </c>
      <c r="J338" s="161">
        <f t="shared" si="648"/>
        <v>15.143236074270558</v>
      </c>
      <c r="K338" s="161">
        <f t="shared" si="648"/>
        <v>19.597150259067359</v>
      </c>
      <c r="L338" s="347">
        <f t="shared" si="648"/>
        <v>17.610956618464961</v>
      </c>
      <c r="M338" s="161">
        <f t="shared" si="648"/>
        <v>52.393939393939391</v>
      </c>
      <c r="N338" s="161">
        <f t="shared" si="648"/>
        <v>24.511450381679388</v>
      </c>
      <c r="O338" s="161">
        <f t="shared" si="648"/>
        <v>17.507795100222719</v>
      </c>
      <c r="P338" s="161">
        <f t="shared" si="648"/>
        <v>17.191387559808611</v>
      </c>
      <c r="Q338" s="161">
        <f t="shared" si="648"/>
        <v>23.669975186104217</v>
      </c>
      <c r="R338" s="161">
        <f t="shared" si="648"/>
        <v>19.573529411764707</v>
      </c>
      <c r="S338" s="161">
        <f t="shared" si="648"/>
        <v>22.610294117647058</v>
      </c>
      <c r="T338" s="161">
        <f t="shared" si="648"/>
        <v>16.287449392712549</v>
      </c>
      <c r="U338" s="161">
        <f t="shared" si="648"/>
        <v>27.627777777777776</v>
      </c>
      <c r="V338" s="161">
        <f t="shared" si="648"/>
        <v>49.830769230769228</v>
      </c>
      <c r="W338" s="161">
        <f t="shared" ref="W338:X338" si="649">IFERROR(+W266/W280,"-")</f>
        <v>13.1640625</v>
      </c>
      <c r="X338" s="161">
        <f t="shared" si="649"/>
        <v>19.956521739130434</v>
      </c>
      <c r="Y338" s="161">
        <f t="shared" ref="Y338:AN338" si="650">IFERROR(+Y266/Y280,"-")</f>
        <v>79.190140845070417</v>
      </c>
      <c r="Z338" s="161">
        <f t="shared" si="650"/>
        <v>15.297904191616766</v>
      </c>
      <c r="AA338" s="161">
        <f t="shared" si="650"/>
        <v>21.655172413793103</v>
      </c>
      <c r="AB338" s="161">
        <f t="shared" si="650"/>
        <v>15.123595505617978</v>
      </c>
      <c r="AC338" s="161">
        <f t="shared" si="650"/>
        <v>19.434065934065934</v>
      </c>
      <c r="AD338" s="161">
        <f t="shared" si="650"/>
        <v>21.142156862745097</v>
      </c>
      <c r="AE338" s="161">
        <f t="shared" si="650"/>
        <v>14.423611111111111</v>
      </c>
      <c r="AF338" s="161">
        <f t="shared" si="650"/>
        <v>21.55188679245283</v>
      </c>
      <c r="AG338" s="347">
        <f t="shared" si="650"/>
        <v>21.988631195998181</v>
      </c>
      <c r="AH338" s="347">
        <f t="shared" si="650"/>
        <v>17.334368530020704</v>
      </c>
      <c r="AI338" s="347">
        <f t="shared" si="650"/>
        <v>20.677702044790653</v>
      </c>
      <c r="AJ338" s="161">
        <f t="shared" si="650"/>
        <v>42.9479015918958</v>
      </c>
      <c r="AK338" s="161" t="str">
        <f t="shared" si="650"/>
        <v>-</v>
      </c>
      <c r="AL338" s="161">
        <f t="shared" si="650"/>
        <v>34.755555555555553</v>
      </c>
      <c r="AM338" s="347">
        <f t="shared" si="650"/>
        <v>44.486555697823306</v>
      </c>
      <c r="AN338" s="348">
        <f t="shared" si="650"/>
        <v>20.863956026190284</v>
      </c>
      <c r="AQ338" s="347">
        <f>IFERROR(+AQ266/AQ280,"-")</f>
        <v>19.597150259067359</v>
      </c>
      <c r="AR338" s="347">
        <f>IFERROR(+AR266/AR280,"-")</f>
        <v>21.988631195998181</v>
      </c>
      <c r="AS338" s="347">
        <f>IFERROR(+AS266/AS280,"-")</f>
        <v>17.334368530020704</v>
      </c>
      <c r="AT338" s="347">
        <f>IFERROR(+AT266/AT280,"-")</f>
        <v>20.677702044790653</v>
      </c>
      <c r="AU338" s="347">
        <f>IFERROR(+AU266/AU280,"-")</f>
        <v>44.486555697823306</v>
      </c>
      <c r="AV338" s="348">
        <f t="shared" ref="AV338" si="651">IFERROR(+AV266/AV280,"-")</f>
        <v>20.863956026190284</v>
      </c>
      <c r="AX338" s="347">
        <f>IFERROR(+AX266/AX280,"-")</f>
        <v>17.771511627906978</v>
      </c>
      <c r="AY338" s="347">
        <f>IFERROR(+AY266/AY280,"-")</f>
        <v>21.273743016759777</v>
      </c>
      <c r="AZ338" s="347">
        <f>IFERROR(+AZ266/AZ280,"-")</f>
        <v>19.434065934065934</v>
      </c>
      <c r="BA338" s="347">
        <f>IFERROR(+BA266/BA280,"-")</f>
        <v>23.610294117647058</v>
      </c>
      <c r="BB338" s="347">
        <f>IFERROR(+BB266/BB280,"-")</f>
        <v>34.755555555555553</v>
      </c>
      <c r="BC338" s="348">
        <f t="shared" ref="BC338" si="652">IFERROR(+BC266/BC280,"-")</f>
        <v>21.55188679245283</v>
      </c>
    </row>
    <row r="339" spans="1:55" s="204" customFormat="1">
      <c r="A339" s="287"/>
      <c r="B339" s="173"/>
      <c r="C339" s="308" t="s">
        <v>38</v>
      </c>
      <c r="D339" s="161">
        <f t="shared" ref="D339:V339" si="653">IFERROR(+D266/D283,"-")</f>
        <v>8.7368421052631575</v>
      </c>
      <c r="E339" s="161">
        <f t="shared" si="653"/>
        <v>5.9526916802610117</v>
      </c>
      <c r="F339" s="161">
        <f t="shared" si="653"/>
        <v>7.0701095461658845</v>
      </c>
      <c r="G339" s="161">
        <f t="shared" si="653"/>
        <v>8.3610451306413296</v>
      </c>
      <c r="H339" s="161">
        <f t="shared" si="653"/>
        <v>7.6462462462462462</v>
      </c>
      <c r="I339" s="161">
        <f t="shared" si="653"/>
        <v>5.3832463945995706</v>
      </c>
      <c r="J339" s="161">
        <f t="shared" si="653"/>
        <v>6.3610027855153204</v>
      </c>
      <c r="K339" s="161">
        <f t="shared" si="653"/>
        <v>9.081032412965186</v>
      </c>
      <c r="L339" s="347">
        <f t="shared" si="653"/>
        <v>7.3094413665743305</v>
      </c>
      <c r="M339" s="161">
        <f t="shared" si="653"/>
        <v>24.877697841726619</v>
      </c>
      <c r="N339" s="161">
        <f t="shared" si="653"/>
        <v>11.227272727272727</v>
      </c>
      <c r="O339" s="161">
        <f t="shared" si="653"/>
        <v>9.4596871239470524</v>
      </c>
      <c r="P339" s="161">
        <f t="shared" si="653"/>
        <v>10.064425770308123</v>
      </c>
      <c r="Q339" s="161">
        <f t="shared" si="653"/>
        <v>10.540331491712708</v>
      </c>
      <c r="R339" s="161">
        <f t="shared" si="653"/>
        <v>10.238461538461538</v>
      </c>
      <c r="S339" s="161">
        <f t="shared" si="653"/>
        <v>13.546255506607929</v>
      </c>
      <c r="T339" s="161">
        <f t="shared" si="653"/>
        <v>9.227064220183486</v>
      </c>
      <c r="U339" s="161">
        <f t="shared" si="653"/>
        <v>16.632107023411372</v>
      </c>
      <c r="V339" s="161">
        <f t="shared" si="653"/>
        <v>29.445454545454545</v>
      </c>
      <c r="W339" s="161">
        <f t="shared" ref="W339:X339" si="654">IFERROR(+W266/W283,"-")</f>
        <v>7.9857819905213274</v>
      </c>
      <c r="X339" s="161">
        <f t="shared" si="654"/>
        <v>14.34375</v>
      </c>
      <c r="Y339" s="161">
        <f t="shared" ref="Y339:AN339" si="655">IFERROR(+Y266/Y283,"-")</f>
        <v>21.542145593869733</v>
      </c>
      <c r="Z339" s="161">
        <f t="shared" si="655"/>
        <v>8.6018518518518512</v>
      </c>
      <c r="AA339" s="161">
        <f t="shared" si="655"/>
        <v>11.694599627560521</v>
      </c>
      <c r="AB339" s="161">
        <f t="shared" si="655"/>
        <v>8.9435215946843858</v>
      </c>
      <c r="AC339" s="161">
        <f t="shared" si="655"/>
        <v>10.178417266187051</v>
      </c>
      <c r="AD339" s="161">
        <f t="shared" si="655"/>
        <v>11.914364640883978</v>
      </c>
      <c r="AE339" s="161">
        <f t="shared" si="655"/>
        <v>8.8382978723404264</v>
      </c>
      <c r="AF339" s="161">
        <f t="shared" si="655"/>
        <v>14.18944099378882</v>
      </c>
      <c r="AG339" s="347">
        <f t="shared" si="655"/>
        <v>11.669602992639073</v>
      </c>
      <c r="AH339" s="347">
        <f t="shared" si="655"/>
        <v>9.535876993166287</v>
      </c>
      <c r="AI339" s="347">
        <f t="shared" si="655"/>
        <v>11.863687150837988</v>
      </c>
      <c r="AJ339" s="161">
        <f t="shared" si="655"/>
        <v>20.106368563685638</v>
      </c>
      <c r="AK339" s="161" t="str">
        <f t="shared" si="655"/>
        <v>-</v>
      </c>
      <c r="AL339" s="161">
        <f t="shared" si="655"/>
        <v>17.281767955801104</v>
      </c>
      <c r="AM339" s="347">
        <f t="shared" si="655"/>
        <v>20.968014484007242</v>
      </c>
      <c r="AN339" s="348">
        <f t="shared" si="655"/>
        <v>9.4642123789967734</v>
      </c>
      <c r="AQ339" s="347">
        <f>IFERROR(+AQ266/AQ283,"-")</f>
        <v>9.081032412965186</v>
      </c>
      <c r="AR339" s="347">
        <f>IFERROR(+AR266/AR283,"-")</f>
        <v>11.669602992639073</v>
      </c>
      <c r="AS339" s="347">
        <f>IFERROR(+AS266/AS283,"-")</f>
        <v>9.535876993166287</v>
      </c>
      <c r="AT339" s="347">
        <f>IFERROR(+AT266/AT283,"-")</f>
        <v>11.86368715083799</v>
      </c>
      <c r="AU339" s="347">
        <f>IFERROR(+AU266/AU283,"-")</f>
        <v>20.968014484007242</v>
      </c>
      <c r="AV339" s="348">
        <f t="shared" ref="AV339" si="656">IFERROR(+AV266/AV283,"-")</f>
        <v>9.4642123789967734</v>
      </c>
      <c r="AX339" s="347">
        <f>IFERROR(+AX266/AX283,"-")</f>
        <v>8.5814149354295335</v>
      </c>
      <c r="AY339" s="347">
        <f>IFERROR(+AY266/AY283,"-")</f>
        <v>12.224719101123595</v>
      </c>
      <c r="AZ339" s="347">
        <f>IFERROR(+AZ266/AZ283,"-")</f>
        <v>10.178417266187051</v>
      </c>
      <c r="BA339" s="347">
        <f>IFERROR(+BA266/BA283,"-")</f>
        <v>12.35</v>
      </c>
      <c r="BB339" s="347">
        <f>IFERROR(+BB266/BB283,"-")</f>
        <v>17.281767955801104</v>
      </c>
      <c r="BC339" s="348">
        <f t="shared" ref="BC339" si="657">IFERROR(+BC266/BC283,"-")</f>
        <v>10.479357798165138</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58">IFERROR(+(D281+D282)/D280,"-")</f>
        <v>0.86392405063291144</v>
      </c>
      <c r="E341" s="167">
        <f t="shared" si="658"/>
        <v>1.7488789237668161</v>
      </c>
      <c r="F341" s="167">
        <f t="shared" si="658"/>
        <v>1.3458149779735682</v>
      </c>
      <c r="G341" s="167">
        <f t="shared" si="658"/>
        <v>1.3052703627652293</v>
      </c>
      <c r="H341" s="167">
        <f t="shared" si="658"/>
        <v>1.5934579439252337</v>
      </c>
      <c r="I341" s="167">
        <f t="shared" si="658"/>
        <v>2.1640776699029125</v>
      </c>
      <c r="J341" s="167">
        <f t="shared" si="658"/>
        <v>1.3806366047745358</v>
      </c>
      <c r="K341" s="167">
        <f t="shared" si="658"/>
        <v>1.1580310880829014</v>
      </c>
      <c r="L341" s="351">
        <f t="shared" si="658"/>
        <v>1.4093437152391546</v>
      </c>
      <c r="M341" s="167">
        <f t="shared" si="658"/>
        <v>1.106060606060606</v>
      </c>
      <c r="N341" s="167">
        <f t="shared" si="658"/>
        <v>1.1832061068702291</v>
      </c>
      <c r="O341" s="167">
        <f t="shared" si="658"/>
        <v>0.8507795100222717</v>
      </c>
      <c r="P341" s="167">
        <f t="shared" si="658"/>
        <v>0.70813397129186606</v>
      </c>
      <c r="Q341" s="167">
        <f t="shared" si="658"/>
        <v>1.2456575682382134</v>
      </c>
      <c r="R341" s="167">
        <f t="shared" si="658"/>
        <v>0.91176470588235292</v>
      </c>
      <c r="S341" s="167">
        <f t="shared" si="658"/>
        <v>0.66911764705882348</v>
      </c>
      <c r="T341" s="167">
        <f t="shared" si="658"/>
        <v>0.76518218623481782</v>
      </c>
      <c r="U341" s="167">
        <f t="shared" si="658"/>
        <v>0.66111111111111109</v>
      </c>
      <c r="V341" s="167">
        <f t="shared" si="658"/>
        <v>0.69230769230769229</v>
      </c>
      <c r="W341" s="167">
        <f t="shared" ref="W341:X341" si="659">IFERROR(+(W281+W282)/W280,"-")</f>
        <v>0.6484375</v>
      </c>
      <c r="X341" s="167">
        <f t="shared" si="659"/>
        <v>0.39130434782608697</v>
      </c>
      <c r="Y341" s="167">
        <f t="shared" ref="Y341:AN341" si="660">IFERROR(+(Y281+Y282)/Y280,"-")</f>
        <v>2.676056338028169</v>
      </c>
      <c r="Z341" s="167">
        <f t="shared" si="660"/>
        <v>0.77844311377245512</v>
      </c>
      <c r="AA341" s="167">
        <f t="shared" si="660"/>
        <v>0.85172413793103452</v>
      </c>
      <c r="AB341" s="167">
        <f t="shared" si="660"/>
        <v>0.6910112359550562</v>
      </c>
      <c r="AC341" s="167">
        <f t="shared" si="660"/>
        <v>0.90934065934065933</v>
      </c>
      <c r="AD341" s="167">
        <f t="shared" si="660"/>
        <v>0.77450980392156865</v>
      </c>
      <c r="AE341" s="167">
        <f t="shared" si="660"/>
        <v>0.63194444444444442</v>
      </c>
      <c r="AF341" s="167">
        <f t="shared" si="660"/>
        <v>0.51886792452830188</v>
      </c>
      <c r="AG341" s="351">
        <f t="shared" si="660"/>
        <v>0.88426557526148253</v>
      </c>
      <c r="AH341" s="351">
        <f t="shared" si="660"/>
        <v>0.81780538302277428</v>
      </c>
      <c r="AI341" s="351">
        <f t="shared" si="660"/>
        <v>0.7429406037000974</v>
      </c>
      <c r="AJ341" s="167">
        <f t="shared" si="660"/>
        <v>1.1360347322720694</v>
      </c>
      <c r="AK341" s="167" t="str">
        <f t="shared" si="660"/>
        <v>-</v>
      </c>
      <c r="AL341" s="167">
        <f t="shared" si="660"/>
        <v>1.0111111111111111</v>
      </c>
      <c r="AM341" s="351">
        <f t="shared" si="660"/>
        <v>1.1216389244558258</v>
      </c>
      <c r="AN341" s="352">
        <f t="shared" si="660"/>
        <v>1.2045105488642793</v>
      </c>
      <c r="AQ341" s="351">
        <f>IFERROR(+(AQ281+AQ282)/AQ280,"-")</f>
        <v>1.1580310880829014</v>
      </c>
      <c r="AR341" s="351">
        <f>IFERROR(+(AR281+AR282)/AR280,"-")</f>
        <v>0.88426557526148242</v>
      </c>
      <c r="AS341" s="351">
        <f>IFERROR(+(AS281+AS282)/AS280,"-")</f>
        <v>0.81780538302277439</v>
      </c>
      <c r="AT341" s="351">
        <f>IFERROR(+(AT281+AT282)/AT280,"-")</f>
        <v>0.7429406037000974</v>
      </c>
      <c r="AU341" s="351">
        <f>IFERROR(+(AU281+AU282)/AU280,"-")</f>
        <v>1.121638924455826</v>
      </c>
      <c r="AV341" s="352">
        <f t="shared" ref="AV341" si="661">IFERROR(+(AV281+AV282)/AV280,"-")</f>
        <v>1.2045105488642793</v>
      </c>
      <c r="AX341" s="351">
        <f>IFERROR(+(AX281+AX282)/AX280,"-")</f>
        <v>1.3686046511627907</v>
      </c>
      <c r="AY341" s="351">
        <f>IFERROR(+(AY281+AY282)/AY280,"-")</f>
        <v>0.75977653631284914</v>
      </c>
      <c r="AZ341" s="351">
        <f>IFERROR(+(AZ281+AZ282)/AZ280,"-")</f>
        <v>0.90109890109890112</v>
      </c>
      <c r="BA341" s="351">
        <f>IFERROR(+(BA281+BA282)/BA280,"-")</f>
        <v>0.875</v>
      </c>
      <c r="BB341" s="351">
        <f>IFERROR(+(BB281+BB282)/BB280,"-")</f>
        <v>1.0111111111111111</v>
      </c>
      <c r="BC341" s="352">
        <f t="shared" ref="BC341" si="662">IFERROR(+(BC281+BC282)/BC280,"-")</f>
        <v>0.8867924528301887</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3">IFERROR(+(D274+D275)/D266,"-")</f>
        <v>1.5151574038087836</v>
      </c>
      <c r="E343" s="161">
        <f t="shared" si="663"/>
        <v>1.3184434091531927</v>
      </c>
      <c r="F343" s="161">
        <f t="shared" si="663"/>
        <v>1.6822347160122184E-2</v>
      </c>
      <c r="G343" s="161">
        <f t="shared" si="663"/>
        <v>0</v>
      </c>
      <c r="H343" s="161">
        <f t="shared" si="663"/>
        <v>1.4429345691618882</v>
      </c>
      <c r="I343" s="161">
        <f t="shared" si="663"/>
        <v>1.2017783857729138</v>
      </c>
      <c r="J343" s="161">
        <f t="shared" si="663"/>
        <v>1.2281485373970924</v>
      </c>
      <c r="K343" s="161">
        <f t="shared" si="663"/>
        <v>1.4264657280719149</v>
      </c>
      <c r="L343" s="347">
        <f t="shared" si="663"/>
        <v>0.8182665129719402</v>
      </c>
      <c r="M343" s="161">
        <f t="shared" si="663"/>
        <v>27.027183342972815</v>
      </c>
      <c r="N343" s="161">
        <f t="shared" si="663"/>
        <v>8.5624416069760194</v>
      </c>
      <c r="O343" s="161">
        <f t="shared" si="663"/>
        <v>6.2518763516092104</v>
      </c>
      <c r="P343" s="161">
        <f t="shared" si="663"/>
        <v>5.2151405510715279</v>
      </c>
      <c r="Q343" s="161">
        <f t="shared" si="663"/>
        <v>3.4253066359157143</v>
      </c>
      <c r="R343" s="161">
        <f t="shared" si="663"/>
        <v>6.5293012772351613</v>
      </c>
      <c r="S343" s="161">
        <f t="shared" si="663"/>
        <v>4.8331707317073169</v>
      </c>
      <c r="T343" s="161">
        <f t="shared" si="663"/>
        <v>3.3107133979617203</v>
      </c>
      <c r="U343" s="161">
        <f t="shared" si="663"/>
        <v>3.1729338427508544</v>
      </c>
      <c r="V343" s="161">
        <f t="shared" si="663"/>
        <v>4.5532571781414015</v>
      </c>
      <c r="W343" s="161">
        <f t="shared" ref="W343:X343" si="664">IFERROR(+(W274+W275)/W266,"-")</f>
        <v>6.3916913946587535</v>
      </c>
      <c r="X343" s="161">
        <f t="shared" si="664"/>
        <v>13.009803921568627</v>
      </c>
      <c r="Y343" s="161">
        <f t="shared" ref="Y343:AN343" si="665">IFERROR(+(Y274+Y275)/Y266,"-")</f>
        <v>0</v>
      </c>
      <c r="Z343" s="161">
        <f t="shared" si="665"/>
        <v>0</v>
      </c>
      <c r="AA343" s="161">
        <f t="shared" si="665"/>
        <v>3.5969745222929936</v>
      </c>
      <c r="AB343" s="161">
        <f t="shared" si="665"/>
        <v>3.4505943536404162</v>
      </c>
      <c r="AC343" s="161">
        <f t="shared" si="665"/>
        <v>4.5359061351427767</v>
      </c>
      <c r="AD343" s="161">
        <f t="shared" si="665"/>
        <v>0</v>
      </c>
      <c r="AE343" s="161">
        <f t="shared" si="665"/>
        <v>4.8675974963890223</v>
      </c>
      <c r="AF343" s="161">
        <f t="shared" si="665"/>
        <v>2.7139417815714597</v>
      </c>
      <c r="AG343" s="347">
        <f t="shared" si="665"/>
        <v>4.2064504787707069</v>
      </c>
      <c r="AH343" s="347">
        <f t="shared" si="665"/>
        <v>2.8232905344879069</v>
      </c>
      <c r="AI343" s="347">
        <f t="shared" si="665"/>
        <v>3.1651911847805612</v>
      </c>
      <c r="AJ343" s="161">
        <f t="shared" si="665"/>
        <v>0</v>
      </c>
      <c r="AK343" s="161">
        <f t="shared" si="665"/>
        <v>1.0314595152140278</v>
      </c>
      <c r="AL343" s="161">
        <f t="shared" si="665"/>
        <v>3.8874680306905369</v>
      </c>
      <c r="AM343" s="347">
        <f t="shared" si="665"/>
        <v>0.4075523831452913</v>
      </c>
      <c r="AN343" s="348">
        <f t="shared" si="665"/>
        <v>2.0324399088753546</v>
      </c>
      <c r="AQ343" s="347">
        <f>IFERROR(+(AQ274+AQ275)/AQ266,"-")</f>
        <v>1.4264657280719149</v>
      </c>
      <c r="AR343" s="347">
        <f>IFERROR(+(AR274+AR275)/AR266,"-")</f>
        <v>4.2064504787707069</v>
      </c>
      <c r="AS343" s="347">
        <f>IFERROR(+(AS274+AS275)/AS266,"-")</f>
        <v>2.8232905344879069</v>
      </c>
      <c r="AT343" s="347">
        <f>IFERROR(+(AT274+AT275)/AT266,"-")</f>
        <v>3.1651911847805612</v>
      </c>
      <c r="AU343" s="347">
        <f>IFERROR(+(AU274+AU275)/AU266,"-")</f>
        <v>0.40755238314529124</v>
      </c>
      <c r="AV343" s="348">
        <f t="shared" ref="AV343" si="666">IFERROR(+(AV274+AV275)/AV266,"-")</f>
        <v>2.0324399088753546</v>
      </c>
      <c r="AX343" s="347">
        <f>IFERROR(+(AX274+AX275)/AX266,"-")</f>
        <v>0.8272319822030294</v>
      </c>
      <c r="AY343" s="347">
        <f>IFERROR(+(AY274+AY275)/AY266,"-")</f>
        <v>3.5672268907563027</v>
      </c>
      <c r="AZ343" s="347">
        <f>IFERROR(+(AZ274+AZ275)/AZ266,"-")</f>
        <v>1.8828102912072378</v>
      </c>
      <c r="BA343" s="347">
        <f>IFERROR(+(BA274+BA275)/BA266,"-")</f>
        <v>4.7876051074431638</v>
      </c>
      <c r="BB343" s="347">
        <f>IFERROR(+(BB274+BB275)/BB266,"-")</f>
        <v>2.2560741687979537</v>
      </c>
      <c r="BC343" s="348">
        <f t="shared" ref="BC343" si="667">IFERROR(+(BC274+BC275)/BC266,"-")</f>
        <v>2.7105493543444954</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68">IFERROR(+D134/(D88+D110+D119),"-")</f>
        <v>0.48608420384319845</v>
      </c>
      <c r="E347" s="168">
        <f t="shared" si="668"/>
        <v>0.87625781106414258</v>
      </c>
      <c r="F347" s="168">
        <f t="shared" si="668"/>
        <v>0.84027763963682345</v>
      </c>
      <c r="G347" s="168">
        <f t="shared" si="668"/>
        <v>0.82905443639756227</v>
      </c>
      <c r="H347" s="168">
        <f t="shared" si="668"/>
        <v>0.82194389985753902</v>
      </c>
      <c r="I347" s="168">
        <f t="shared" si="668"/>
        <v>0.91714271973903794</v>
      </c>
      <c r="J347" s="168">
        <f t="shared" si="668"/>
        <v>0.81787282779759896</v>
      </c>
      <c r="K347" s="168">
        <f t="shared" si="668"/>
        <v>0.89008290368256648</v>
      </c>
      <c r="L347" s="320">
        <f t="shared" si="668"/>
        <v>0.83109575530101432</v>
      </c>
      <c r="M347" s="168">
        <f t="shared" si="668"/>
        <v>0.87906855633671832</v>
      </c>
      <c r="N347" s="168">
        <f t="shared" si="668"/>
        <v>0.8524425831458422</v>
      </c>
      <c r="O347" s="168">
        <f t="shared" si="668"/>
        <v>0.76021369542050998</v>
      </c>
      <c r="P347" s="168">
        <f t="shared" si="668"/>
        <v>0.89600753000235311</v>
      </c>
      <c r="Q347" s="168">
        <f t="shared" si="668"/>
        <v>0.84327150110950544</v>
      </c>
      <c r="R347" s="168">
        <f t="shared" si="668"/>
        <v>0.76061142943305182</v>
      </c>
      <c r="S347" s="168">
        <f t="shared" si="668"/>
        <v>0.64637437773646012</v>
      </c>
      <c r="T347" s="168">
        <f t="shared" si="668"/>
        <v>0.81710665258711723</v>
      </c>
      <c r="U347" s="168">
        <f t="shared" si="668"/>
        <v>0.88262476894639552</v>
      </c>
      <c r="V347" s="168">
        <f t="shared" si="668"/>
        <v>0.67206414085835564</v>
      </c>
      <c r="W347" s="168">
        <f t="shared" ref="W347:X347" si="669">IFERROR(+W134/(W88+W110+W119),"-")</f>
        <v>0.69549304920161747</v>
      </c>
      <c r="X347" s="168">
        <f t="shared" si="669"/>
        <v>0.72298006295907657</v>
      </c>
      <c r="Y347" s="168">
        <f t="shared" ref="Y347:AN347" si="670">IFERROR(+Y134/(Y88+Y110+Y119),"-")</f>
        <v>0.77517622471750913</v>
      </c>
      <c r="Z347" s="168">
        <f t="shared" si="670"/>
        <v>0.71739974595067757</v>
      </c>
      <c r="AA347" s="168">
        <f t="shared" si="670"/>
        <v>0.7617843397704438</v>
      </c>
      <c r="AB347" s="168">
        <f t="shared" si="670"/>
        <v>0.87194918087596118</v>
      </c>
      <c r="AC347" s="168">
        <f t="shared" si="670"/>
        <v>0.89782016348773841</v>
      </c>
      <c r="AD347" s="168">
        <f t="shared" si="670"/>
        <v>0.63999833582958898</v>
      </c>
      <c r="AE347" s="168">
        <f t="shared" si="670"/>
        <v>0.56280581182534639</v>
      </c>
      <c r="AF347" s="168">
        <f t="shared" si="670"/>
        <v>0.86626936198914095</v>
      </c>
      <c r="AG347" s="320">
        <f t="shared" si="670"/>
        <v>0.78653379037870041</v>
      </c>
      <c r="AH347" s="320">
        <f t="shared" si="670"/>
        <v>0.76667075004864027</v>
      </c>
      <c r="AI347" s="320">
        <f t="shared" si="670"/>
        <v>0.77048517610268819</v>
      </c>
      <c r="AJ347" s="168">
        <f t="shared" si="670"/>
        <v>0.79933020301063384</v>
      </c>
      <c r="AK347" s="168">
        <f t="shared" si="670"/>
        <v>0.89015168072736806</v>
      </c>
      <c r="AL347" s="168">
        <f t="shared" si="670"/>
        <v>0.81306336607022733</v>
      </c>
      <c r="AM347" s="320">
        <f t="shared" si="670"/>
        <v>0.81192226066079454</v>
      </c>
      <c r="AN347" s="321">
        <f t="shared" si="670"/>
        <v>0.82101981190734807</v>
      </c>
      <c r="AQ347" s="320">
        <f>IFERROR(+AQ134/(AQ88+AQ110+AQ119),"-")</f>
        <v>0.89008290368256648</v>
      </c>
      <c r="AR347" s="320">
        <f>IFERROR(+AR134/(AR88+AR110+AR119),"-")</f>
        <v>0.78653379037870041</v>
      </c>
      <c r="AS347" s="320">
        <f>IFERROR(+AS134/(AS88+AS110+AS119),"-")</f>
        <v>0.76667075004864016</v>
      </c>
      <c r="AT347" s="320">
        <f>IFERROR(+AT134/(AT88+AT110+AT119),"-")</f>
        <v>0.77048517610268807</v>
      </c>
      <c r="AU347" s="320">
        <f>IFERROR(+AU134/(AU88+AU110+AU119),"-")</f>
        <v>0.81192226066079454</v>
      </c>
      <c r="AV347" s="321">
        <f t="shared" ref="AV347" si="671">IFERROR(+AV134/(AV88+AV110+AV119),"-")</f>
        <v>0.82101981190734818</v>
      </c>
      <c r="AX347" s="320">
        <f>IFERROR(+AX134/(AX88+AX110+AX119),"-")</f>
        <v>0.84957850081815944</v>
      </c>
      <c r="AY347" s="320">
        <f>IFERROR(+AY134/(AY88+AY110+AY119),"-")</f>
        <v>0.76020220129309601</v>
      </c>
      <c r="AZ347" s="320">
        <f>IFERROR(+AZ134/(AZ88+AZ110+AZ119),"-")</f>
        <v>0.92975760939957441</v>
      </c>
      <c r="BA347" s="320">
        <f>IFERROR(+BA134/(BA88+BA110+BA119),"-")</f>
        <v>0.79567327693801138</v>
      </c>
      <c r="BB347" s="320">
        <f>IFERROR(+BB134/(BB88+BB110+BB119),"-")</f>
        <v>0.81306336607022733</v>
      </c>
      <c r="BC347" s="321">
        <f t="shared" ref="BC347" si="672">IFERROR(+BC134/(BC88+BC110+BC119),"-")</f>
        <v>0.71172007481945132</v>
      </c>
    </row>
    <row r="348" spans="1:55" s="204" customFormat="1">
      <c r="A348" s="287"/>
      <c r="B348" s="173" t="s">
        <v>31</v>
      </c>
      <c r="C348" s="308"/>
      <c r="D348" s="168">
        <f t="shared" ref="D348:V348" si="673">IFERROR(+(D91+D96+D122)/(D88+D110+D119),"-")</f>
        <v>0.25306841747685149</v>
      </c>
      <c r="E348" s="168">
        <f t="shared" si="673"/>
        <v>0</v>
      </c>
      <c r="F348" s="168">
        <f t="shared" si="673"/>
        <v>1.4912118671762883E-2</v>
      </c>
      <c r="G348" s="168">
        <f t="shared" si="673"/>
        <v>9.3769050813284529E-4</v>
      </c>
      <c r="H348" s="168">
        <f t="shared" si="673"/>
        <v>7.7661318054135162E-2</v>
      </c>
      <c r="I348" s="168">
        <f t="shared" si="673"/>
        <v>0</v>
      </c>
      <c r="J348" s="168">
        <f t="shared" si="673"/>
        <v>3.1298665985514527E-2</v>
      </c>
      <c r="K348" s="168">
        <f t="shared" si="673"/>
        <v>0</v>
      </c>
      <c r="L348" s="320">
        <f t="shared" si="673"/>
        <v>3.1782835336574417E-2</v>
      </c>
      <c r="M348" s="168">
        <f t="shared" si="673"/>
        <v>0</v>
      </c>
      <c r="N348" s="168">
        <f t="shared" si="673"/>
        <v>8.6877102314495108E-2</v>
      </c>
      <c r="O348" s="168">
        <f t="shared" si="673"/>
        <v>0.12456156446502042</v>
      </c>
      <c r="P348" s="168">
        <f t="shared" si="673"/>
        <v>3.1375009804690566E-2</v>
      </c>
      <c r="Q348" s="168">
        <f t="shared" si="673"/>
        <v>0</v>
      </c>
      <c r="R348" s="168">
        <f t="shared" si="673"/>
        <v>0</v>
      </c>
      <c r="S348" s="168">
        <f t="shared" si="673"/>
        <v>0</v>
      </c>
      <c r="T348" s="168">
        <f t="shared" si="673"/>
        <v>7.8490427436756813E-2</v>
      </c>
      <c r="U348" s="168">
        <f t="shared" si="673"/>
        <v>0</v>
      </c>
      <c r="V348" s="168">
        <f t="shared" si="673"/>
        <v>0</v>
      </c>
      <c r="W348" s="168">
        <f t="shared" ref="W348:X348" si="674">IFERROR(+(W91+W96+W122)/(W88+W110+W119),"-")</f>
        <v>0</v>
      </c>
      <c r="X348" s="168">
        <f t="shared" si="674"/>
        <v>0</v>
      </c>
      <c r="Y348" s="168">
        <f t="shared" ref="Y348:AN348" si="675">IFERROR(+(Y91+Y96+Y122)/(Y88+Y110+Y119),"-")</f>
        <v>0</v>
      </c>
      <c r="Z348" s="168">
        <f t="shared" si="675"/>
        <v>3.1400759515331812E-2</v>
      </c>
      <c r="AA348" s="168">
        <f t="shared" si="675"/>
        <v>4.9385238922380024E-3</v>
      </c>
      <c r="AB348" s="168">
        <f t="shared" si="675"/>
        <v>9.3006291602078968E-3</v>
      </c>
      <c r="AC348" s="168">
        <f t="shared" si="675"/>
        <v>1.1167195247241703E-4</v>
      </c>
      <c r="AD348" s="168">
        <f t="shared" si="675"/>
        <v>0.1514187052754202</v>
      </c>
      <c r="AE348" s="168">
        <f t="shared" si="675"/>
        <v>0.26997348074552718</v>
      </c>
      <c r="AF348" s="168">
        <f t="shared" si="675"/>
        <v>0</v>
      </c>
      <c r="AG348" s="320">
        <f t="shared" si="675"/>
        <v>3.9117830191350803E-2</v>
      </c>
      <c r="AH348" s="320">
        <f t="shared" si="675"/>
        <v>6.9967892264599041E-2</v>
      </c>
      <c r="AI348" s="320">
        <f t="shared" si="675"/>
        <v>5.7087206077898127E-2</v>
      </c>
      <c r="AJ348" s="168">
        <f t="shared" si="675"/>
        <v>5.2755144317083273E-3</v>
      </c>
      <c r="AK348" s="168">
        <f t="shared" si="675"/>
        <v>5.5077151724439392E-3</v>
      </c>
      <c r="AL348" s="168">
        <f t="shared" si="675"/>
        <v>8.0620207184178658E-2</v>
      </c>
      <c r="AM348" s="320">
        <f t="shared" si="675"/>
        <v>1.6649023193147917E-2</v>
      </c>
      <c r="AN348" s="321">
        <f t="shared" si="675"/>
        <v>3.2819025843336312E-2</v>
      </c>
      <c r="AQ348" s="320">
        <f>IFERROR(+(AQ91+AQ96+AQ122)/(AQ88+AQ110+AQ119),"-")</f>
        <v>0</v>
      </c>
      <c r="AR348" s="320">
        <f>IFERROR(+(AR91+AR96+AR122)/(AR88+AR110+AR119),"-")</f>
        <v>3.9117830191350803E-2</v>
      </c>
      <c r="AS348" s="320">
        <f>IFERROR(+(AS91+AS96+AS122)/(AS88+AS110+AS119),"-")</f>
        <v>6.9967892264599027E-2</v>
      </c>
      <c r="AT348" s="320">
        <f>IFERROR(+(AT91+AT96+AT122)/(AT88+AT110+AT119),"-")</f>
        <v>5.708720607789812E-2</v>
      </c>
      <c r="AU348" s="320">
        <f>IFERROR(+(AU91+AU96+AU122)/(AU88+AU110+AU119),"-")</f>
        <v>1.6649023193147917E-2</v>
      </c>
      <c r="AV348" s="321">
        <f t="shared" ref="AV348" si="676">IFERROR(+(AV91+AV96+AV122)/(AV88+AV110+AV119),"-")</f>
        <v>3.2819025843336319E-2</v>
      </c>
      <c r="AX348" s="320">
        <f>IFERROR(+(AX91+AX96+AX122)/(AX88+AX110+AX119),"-")</f>
        <v>8.2763744751686973E-3</v>
      </c>
      <c r="AY348" s="320">
        <f>IFERROR(+(AY91+AY96+AY122)/(AY88+AY110+AY119),"-")</f>
        <v>0</v>
      </c>
      <c r="AZ348" s="320">
        <f>IFERROR(+(AZ91+AZ96+AZ122)/(AZ88+AZ110+AZ119),"-")</f>
        <v>2.6482560828938847E-2</v>
      </c>
      <c r="BA348" s="320">
        <f>IFERROR(+(BA91+BA96+BA122)/(BA88+BA110+BA119),"-")</f>
        <v>0</v>
      </c>
      <c r="BB348" s="320">
        <f>IFERROR(+(BB91+BB96+BB122)/(BB88+BB110+BB119),"-")</f>
        <v>4.2378581999192788E-3</v>
      </c>
      <c r="BC348" s="321">
        <f t="shared" ref="BC348" si="677">IFERROR(+(BC91+BC96+BC122)/(BC88+BC110+BC119),"-")</f>
        <v>0</v>
      </c>
    </row>
    <row r="349" spans="1:55" s="204" customFormat="1">
      <c r="A349" s="287"/>
      <c r="B349" s="173" t="s">
        <v>30</v>
      </c>
      <c r="C349" s="308"/>
      <c r="D349" s="169">
        <f t="shared" ref="D349:K349" si="678">IF(D65&lt;0.00001,"Loss",+IF(D365&gt;+D96+D97+D122+D123, "No net debt",(+D96+D97+D122+D123-D365)/D65))</f>
        <v>18.299408783783782</v>
      </c>
      <c r="E349" s="169" t="str">
        <f t="shared" si="678"/>
        <v>No net debt</v>
      </c>
      <c r="F349" s="169" t="str">
        <f t="shared" si="678"/>
        <v>No net debt</v>
      </c>
      <c r="G349" s="169" t="str">
        <f t="shared" si="678"/>
        <v>No net debt</v>
      </c>
      <c r="H349" s="169">
        <f t="shared" si="678"/>
        <v>2.4605277933745087</v>
      </c>
      <c r="I349" s="169" t="str">
        <f t="shared" si="678"/>
        <v>No net debt</v>
      </c>
      <c r="J349" s="169" t="str">
        <f t="shared" si="678"/>
        <v>No net debt</v>
      </c>
      <c r="K349" s="169" t="str">
        <f t="shared" si="678"/>
        <v>No net debt</v>
      </c>
      <c r="L349" s="324"/>
      <c r="M349" s="169" t="str">
        <f t="shared" ref="M349:V349" si="679">IF(M65&lt;0.00001,"Loss",+IF(M365&gt;+M96+M97+M122+M123, "No net debt",(+M96+M97+M122+M123-M365)/M65))</f>
        <v>No net debt</v>
      </c>
      <c r="N349" s="169">
        <f t="shared" si="679"/>
        <v>0.11361867704280156</v>
      </c>
      <c r="O349" s="169">
        <f t="shared" si="679"/>
        <v>1.665680473372781</v>
      </c>
      <c r="P349" s="169" t="str">
        <f t="shared" si="679"/>
        <v>No net debt</v>
      </c>
      <c r="Q349" s="169" t="str">
        <f t="shared" si="679"/>
        <v>No net debt</v>
      </c>
      <c r="R349" s="169" t="str">
        <f t="shared" si="679"/>
        <v>Loss</v>
      </c>
      <c r="S349" s="169" t="str">
        <f t="shared" si="679"/>
        <v>No net debt</v>
      </c>
      <c r="T349" s="169">
        <f t="shared" si="679"/>
        <v>3.6593387571404028</v>
      </c>
      <c r="U349" s="169" t="str">
        <f t="shared" si="679"/>
        <v>No net debt</v>
      </c>
      <c r="V349" s="169" t="str">
        <f t="shared" si="679"/>
        <v>No net debt</v>
      </c>
      <c r="W349" s="169" t="str">
        <f t="shared" ref="W349:X349" si="680">IF(W65&lt;0.00001,"Loss",+IF(W365&gt;+W96+W97+W122+W123, "No net debt",(+W96+W97+W122+W123-W365)/W65))</f>
        <v>Loss</v>
      </c>
      <c r="X349" s="169" t="str">
        <f t="shared" si="680"/>
        <v>Loss</v>
      </c>
      <c r="Y349" s="169" t="str">
        <f t="shared" ref="Y349:AF349" si="681">IF(Y65&lt;0.00001,"Loss",+IF(Y365&gt;+Y96+Y97+Y122+Y123, "No net debt",(+Y96+Y97+Y122+Y123-Y365)/Y65))</f>
        <v>No net debt</v>
      </c>
      <c r="Z349" s="169" t="str">
        <f t="shared" si="681"/>
        <v>Loss</v>
      </c>
      <c r="AA349" s="169" t="str">
        <f t="shared" si="681"/>
        <v>No net debt</v>
      </c>
      <c r="AB349" s="169" t="str">
        <f t="shared" si="681"/>
        <v>No net debt</v>
      </c>
      <c r="AC349" s="169" t="str">
        <f t="shared" si="681"/>
        <v>No net debt</v>
      </c>
      <c r="AD349" s="169">
        <f t="shared" si="681"/>
        <v>1.501240694789082</v>
      </c>
      <c r="AE349" s="169" t="str">
        <f t="shared" si="681"/>
        <v>Loss</v>
      </c>
      <c r="AF349" s="169" t="str">
        <f t="shared" si="681"/>
        <v>No net debt</v>
      </c>
      <c r="AG349" s="324"/>
      <c r="AH349" s="324"/>
      <c r="AI349" s="324"/>
      <c r="AJ349" s="169" t="str">
        <f>IF(AJ65&lt;0.00001,"Loss",+IF(AJ365&gt;+AJ96+AJ97+AJ122+AJ123, "No net debt",(+AJ96+AJ97+AJ122+AJ123-AJ365)/AJ65))</f>
        <v>Loss</v>
      </c>
      <c r="AK349" s="169" t="str">
        <f>IF(AK65&lt;0.00001,"Loss",+IF(AK365&gt;+AK96+AK97+AK122+AK123, "No net debt",(+AK96+AK97+AK122+AK123-AK365)/AK65))</f>
        <v>Loss</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2">IFERROR(+D53/D63,"-")</f>
        <v>2.8591402371420611E-2</v>
      </c>
      <c r="E350" s="168">
        <f t="shared" si="682"/>
        <v>8.8241782484006174E-4</v>
      </c>
      <c r="F350" s="168">
        <f t="shared" si="682"/>
        <v>1.2757126648285429E-3</v>
      </c>
      <c r="G350" s="168">
        <f t="shared" si="682"/>
        <v>4.3314643644283172E-4</v>
      </c>
      <c r="H350" s="168">
        <f t="shared" si="682"/>
        <v>5.3275836499081649E-3</v>
      </c>
      <c r="I350" s="168">
        <f t="shared" si="682"/>
        <v>0</v>
      </c>
      <c r="J350" s="168">
        <f t="shared" si="682"/>
        <v>2.2272350875189172E-4</v>
      </c>
      <c r="K350" s="168">
        <f t="shared" si="682"/>
        <v>0</v>
      </c>
      <c r="L350" s="320">
        <f t="shared" si="682"/>
        <v>3.3957469582649655E-3</v>
      </c>
      <c r="M350" s="168">
        <f t="shared" si="682"/>
        <v>0</v>
      </c>
      <c r="N350" s="168">
        <f t="shared" si="682"/>
        <v>1.0202544989082147E-2</v>
      </c>
      <c r="O350" s="168">
        <f t="shared" si="682"/>
        <v>1.2058510711769825E-2</v>
      </c>
      <c r="P350" s="168">
        <f t="shared" si="682"/>
        <v>5.5141628647388981E-3</v>
      </c>
      <c r="Q350" s="168">
        <f t="shared" si="682"/>
        <v>2.3371584827167129E-5</v>
      </c>
      <c r="R350" s="168">
        <f t="shared" si="682"/>
        <v>2.3476523476523476E-2</v>
      </c>
      <c r="S350" s="168">
        <f t="shared" si="682"/>
        <v>2.541542954330523E-3</v>
      </c>
      <c r="T350" s="168">
        <f t="shared" si="682"/>
        <v>3.1093051296414089E-3</v>
      </c>
      <c r="U350" s="168">
        <f t="shared" si="682"/>
        <v>0</v>
      </c>
      <c r="V350" s="168">
        <f t="shared" si="682"/>
        <v>0</v>
      </c>
      <c r="W350" s="168">
        <f t="shared" ref="W350:X350" si="683">IFERROR(+W53/W63,"-")</f>
        <v>0</v>
      </c>
      <c r="X350" s="168">
        <f t="shared" si="683"/>
        <v>0</v>
      </c>
      <c r="Y350" s="168">
        <f t="shared" ref="Y350:AN350" si="684">IFERROR(+Y53/Y63,"-")</f>
        <v>1.5878056525881233E-4</v>
      </c>
      <c r="Z350" s="168">
        <f t="shared" si="684"/>
        <v>6.2578222778473093E-4</v>
      </c>
      <c r="AA350" s="168">
        <f t="shared" si="684"/>
        <v>1.7433440020026104E-2</v>
      </c>
      <c r="AB350" s="168">
        <f t="shared" si="684"/>
        <v>2.2849308808408544E-3</v>
      </c>
      <c r="AC350" s="168">
        <f t="shared" si="684"/>
        <v>0</v>
      </c>
      <c r="AD350" s="168">
        <f t="shared" si="684"/>
        <v>9.3402600199187103E-3</v>
      </c>
      <c r="AE350" s="168">
        <f t="shared" si="684"/>
        <v>7.3462256284001111E-3</v>
      </c>
      <c r="AF350" s="168">
        <f t="shared" si="684"/>
        <v>0</v>
      </c>
      <c r="AG350" s="320">
        <f t="shared" si="684"/>
        <v>4.4458795744248651E-3</v>
      </c>
      <c r="AH350" s="320">
        <f t="shared" si="684"/>
        <v>4.3307103400429909E-3</v>
      </c>
      <c r="AI350" s="320">
        <f t="shared" si="684"/>
        <v>9.2601806702712272E-3</v>
      </c>
      <c r="AJ350" s="168">
        <f t="shared" si="684"/>
        <v>6.7151208721756995E-4</v>
      </c>
      <c r="AK350" s="168">
        <f t="shared" si="684"/>
        <v>1.0161193478361277E-3</v>
      </c>
      <c r="AL350" s="168">
        <f t="shared" si="684"/>
        <v>4.6230654018971543E-2</v>
      </c>
      <c r="AM350" s="320">
        <f t="shared" si="684"/>
        <v>4.8745277372963048E-3</v>
      </c>
      <c r="AN350" s="321">
        <f t="shared" si="684"/>
        <v>3.7809823099665928E-3</v>
      </c>
      <c r="AQ350" s="320">
        <f>IFERROR(+AQ53/AQ63,"-")</f>
        <v>0</v>
      </c>
      <c r="AR350" s="320">
        <f>IFERROR(+AR53/AR63,"-")</f>
        <v>4.4458795744248651E-3</v>
      </c>
      <c r="AS350" s="320">
        <f>IFERROR(+AS53/AS63,"-")</f>
        <v>4.3307103400429909E-3</v>
      </c>
      <c r="AT350" s="320">
        <f>IFERROR(+AT53/AT63,"-")</f>
        <v>9.2601806702712272E-3</v>
      </c>
      <c r="AU350" s="320">
        <f>IFERROR(+AU53/AU63,"-")</f>
        <v>4.8745277372963048E-3</v>
      </c>
      <c r="AV350" s="321">
        <f t="shared" ref="AV350" si="685">IFERROR(+AV53/AV63,"-")</f>
        <v>3.7809823099665928E-3</v>
      </c>
      <c r="AX350" s="320">
        <f>IFERROR(+AX53/AX63,"-")</f>
        <v>8.21001959797664E-4</v>
      </c>
      <c r="AY350" s="320">
        <f>IFERROR(+AY53/AY63,"-")</f>
        <v>1.9482282301464364E-3</v>
      </c>
      <c r="AZ350" s="320">
        <f>IFERROR(+AZ53/AZ63,"-")</f>
        <v>1.1231511508344538E-3</v>
      </c>
      <c r="BA350" s="320">
        <f>IFERROR(+BA53/BA63,"-")</f>
        <v>2.3825596632649011E-3</v>
      </c>
      <c r="BB350" s="320">
        <f>IFERROR(+BB53/BB63,"-")</f>
        <v>5.4962819269317818E-3</v>
      </c>
      <c r="BC350" s="321">
        <f t="shared" ref="BC350" si="686">IFERROR(+BC53/BC63,"-")</f>
        <v>1.6139904489741665E-3</v>
      </c>
    </row>
    <row r="351" spans="1:55" s="204" customFormat="1">
      <c r="A351" s="287"/>
      <c r="B351" s="173" t="s">
        <v>28</v>
      </c>
      <c r="C351" s="308"/>
      <c r="D351" s="169">
        <f t="shared" ref="D351:K351" si="687">IFERROR(IF(D34&gt;D53, "Positive int",(D65+D53-D34+D60)/(D53-D34)),"-")</f>
        <v>5.6595662277304415</v>
      </c>
      <c r="E351" s="169" t="str">
        <f t="shared" si="687"/>
        <v>Positive int</v>
      </c>
      <c r="F351" s="169" t="str">
        <f t="shared" si="687"/>
        <v>Positive int</v>
      </c>
      <c r="G351" s="169" t="str">
        <f t="shared" si="687"/>
        <v>Positive int</v>
      </c>
      <c r="H351" s="169" t="str">
        <f t="shared" si="687"/>
        <v>Positive int</v>
      </c>
      <c r="I351" s="169" t="str">
        <f t="shared" si="687"/>
        <v>Positive int</v>
      </c>
      <c r="J351" s="169" t="str">
        <f t="shared" si="687"/>
        <v>Positive int</v>
      </c>
      <c r="K351" s="169" t="str">
        <f t="shared" si="687"/>
        <v>Positive int</v>
      </c>
      <c r="L351" s="324"/>
      <c r="M351" s="169" t="str">
        <f t="shared" ref="M351:V351" si="688">IFERROR(IF(M34&gt;M53, "Positive int",(M65+M53-M34+M60)/(M53-M34)),"-")</f>
        <v>Positive int</v>
      </c>
      <c r="N351" s="169" t="str">
        <f t="shared" si="688"/>
        <v>Positive int</v>
      </c>
      <c r="O351" s="169" t="str">
        <f t="shared" si="688"/>
        <v>Positive int</v>
      </c>
      <c r="P351" s="169" t="str">
        <f t="shared" si="688"/>
        <v>Positive int</v>
      </c>
      <c r="Q351" s="169" t="str">
        <f t="shared" si="688"/>
        <v>Positive int</v>
      </c>
      <c r="R351" s="169" t="str">
        <f t="shared" si="688"/>
        <v>Positive int</v>
      </c>
      <c r="S351" s="169" t="str">
        <f t="shared" si="688"/>
        <v>Positive int</v>
      </c>
      <c r="T351" s="169">
        <f t="shared" si="688"/>
        <v>196.12052117263823</v>
      </c>
      <c r="U351" s="169" t="str">
        <f t="shared" si="688"/>
        <v>Positive int</v>
      </c>
      <c r="V351" s="169" t="str">
        <f t="shared" si="688"/>
        <v>Positive int</v>
      </c>
      <c r="W351" s="169" t="str">
        <f t="shared" ref="W351:X351" si="689">IFERROR(IF(W34&gt;W53, "Positive int",(W65+W53-W34+W60)/(W53-W34)),"-")</f>
        <v>Positive int</v>
      </c>
      <c r="X351" s="169" t="str">
        <f t="shared" si="689"/>
        <v>Positive int</v>
      </c>
      <c r="Y351" s="169" t="str">
        <f t="shared" ref="Y351:AF351" si="690">IFERROR(IF(Y34&gt;Y53, "Positive int",(Y65+Y53-Y34+Y60)/(Y53-Y34)),"-")</f>
        <v>Positive int</v>
      </c>
      <c r="Z351" s="169" t="str">
        <f t="shared" si="690"/>
        <v>Positive int</v>
      </c>
      <c r="AA351" s="169" t="str">
        <f t="shared" si="690"/>
        <v>Positive int</v>
      </c>
      <c r="AB351" s="169" t="str">
        <f t="shared" si="690"/>
        <v>Positive int</v>
      </c>
      <c r="AC351" s="169" t="str">
        <f t="shared" si="690"/>
        <v>Positive int</v>
      </c>
      <c r="AD351" s="169">
        <f t="shared" si="690"/>
        <v>247.59090909090909</v>
      </c>
      <c r="AE351" s="169">
        <f t="shared" si="690"/>
        <v>-7.4088050314465406</v>
      </c>
      <c r="AF351" s="169" t="str">
        <f t="shared" si="690"/>
        <v>Positive int</v>
      </c>
      <c r="AG351" s="324"/>
      <c r="AH351" s="324"/>
      <c r="AI351" s="324"/>
      <c r="AJ351" s="169" t="str">
        <f>IFERROR(IF(AJ34&gt;AJ53, "Positive int",(AJ65+AJ53-AJ34+AJ60)/(AJ53-AJ34)),"-")</f>
        <v>Positive int</v>
      </c>
      <c r="AK351" s="169" t="str">
        <f>IFERROR(IF(AK34&gt;AK53, "Positive int",(AK65+AK53-AK34+AK60)/(AK53-AK34)),"-")</f>
        <v>Positive int</v>
      </c>
      <c r="AL351" s="169">
        <f>IFERROR(IF(AL34&gt;AL53, "Positive int",(AL65+AL53-AL34+AL60)/(AL53-AL34)),"-")</f>
        <v>190.375</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1">IFERROR(+D187/D58,"-")</f>
        <v>3.4366472891208923</v>
      </c>
      <c r="E355" s="167">
        <f t="shared" si="691"/>
        <v>1.0931282630167913</v>
      </c>
      <c r="F355" s="167">
        <f t="shared" si="691"/>
        <v>1.3836961485766479</v>
      </c>
      <c r="G355" s="167">
        <f t="shared" si="691"/>
        <v>1.5720979552795693</v>
      </c>
      <c r="H355" s="167">
        <f t="shared" si="691"/>
        <v>1.0683592683592684</v>
      </c>
      <c r="I355" s="167">
        <f t="shared" si="691"/>
        <v>1.3728782400882407</v>
      </c>
      <c r="J355" s="167">
        <f t="shared" si="691"/>
        <v>1.361809374181723</v>
      </c>
      <c r="K355" s="167">
        <f t="shared" si="691"/>
        <v>1.9521131466117267</v>
      </c>
      <c r="L355" s="351">
        <f t="shared" si="691"/>
        <v>1.6293651295881286</v>
      </c>
      <c r="M355" s="167">
        <f t="shared" si="691"/>
        <v>1.0323383084577114</v>
      </c>
      <c r="N355" s="167">
        <f t="shared" si="691"/>
        <v>1.3004816598740274</v>
      </c>
      <c r="O355" s="167">
        <f t="shared" si="691"/>
        <v>2.6002628120893561</v>
      </c>
      <c r="P355" s="167">
        <f t="shared" si="691"/>
        <v>2.2381332269644996</v>
      </c>
      <c r="Q355" s="167">
        <f t="shared" si="691"/>
        <v>0.92299507913286338</v>
      </c>
      <c r="R355" s="167">
        <f t="shared" si="691"/>
        <v>0.93634311512415347</v>
      </c>
      <c r="S355" s="167">
        <f t="shared" si="691"/>
        <v>0.69841711440709897</v>
      </c>
      <c r="T355" s="167">
        <f t="shared" si="691"/>
        <v>0.80640357408786301</v>
      </c>
      <c r="U355" s="167">
        <f t="shared" si="691"/>
        <v>1.6196142798522775</v>
      </c>
      <c r="V355" s="167">
        <f t="shared" si="691"/>
        <v>1.2826347305389221</v>
      </c>
      <c r="W355" s="167">
        <f t="shared" ref="W355:X355" si="692">IFERROR(+W187/W58,"-")</f>
        <v>1.0623640319071792</v>
      </c>
      <c r="X355" s="167">
        <f t="shared" si="692"/>
        <v>1.1832061068702291</v>
      </c>
      <c r="Y355" s="167">
        <f t="shared" ref="Y355:AN355" si="693">IFERROR(+Y187/Y58,"-")</f>
        <v>0.77275792312879299</v>
      </c>
      <c r="Z355" s="167">
        <f t="shared" si="693"/>
        <v>1.2615718418514947</v>
      </c>
      <c r="AA355" s="167">
        <f t="shared" si="693"/>
        <v>1.4329776915615906</v>
      </c>
      <c r="AB355" s="167">
        <f t="shared" si="693"/>
        <v>0.80939226519337015</v>
      </c>
      <c r="AC355" s="167">
        <f t="shared" si="693"/>
        <v>1.029600394671929</v>
      </c>
      <c r="AD355" s="167">
        <f t="shared" si="693"/>
        <v>0.72324159021406731</v>
      </c>
      <c r="AE355" s="167">
        <f t="shared" si="693"/>
        <v>0.60526315789473684</v>
      </c>
      <c r="AF355" s="167">
        <f t="shared" si="693"/>
        <v>4.8823284823284823</v>
      </c>
      <c r="AG355" s="351">
        <f t="shared" si="693"/>
        <v>1.3296588993632361</v>
      </c>
      <c r="AH355" s="351">
        <f t="shared" si="693"/>
        <v>1.251000502153172</v>
      </c>
      <c r="AI355" s="351">
        <f t="shared" si="693"/>
        <v>1.3345251251381396</v>
      </c>
      <c r="AJ355" s="167">
        <f t="shared" si="693"/>
        <v>3.5558242220353238</v>
      </c>
      <c r="AK355" s="167">
        <f t="shared" si="693"/>
        <v>1.6172588832487309</v>
      </c>
      <c r="AL355" s="167">
        <f t="shared" si="693"/>
        <v>3.5055276381909546</v>
      </c>
      <c r="AM355" s="351">
        <f t="shared" si="693"/>
        <v>3.3853115210581275</v>
      </c>
      <c r="AN355" s="352">
        <f t="shared" si="693"/>
        <v>1.6337877340275611</v>
      </c>
      <c r="AQ355" s="351">
        <f>IFERROR(+AQ187/AQ58,"-")</f>
        <v>1.9521131466117267</v>
      </c>
      <c r="AR355" s="351">
        <f>IFERROR(+AR187/AR58,"-")</f>
        <v>1.3296588993632363</v>
      </c>
      <c r="AS355" s="351">
        <f>IFERROR(+AS187/AS58,"-")</f>
        <v>1.2510005021531723</v>
      </c>
      <c r="AT355" s="351">
        <f>IFERROR(+AT187/AT58,"-")</f>
        <v>1.3345251251381394</v>
      </c>
      <c r="AU355" s="351">
        <f>IFERROR(+AU187/AU58,"-")</f>
        <v>3.3853115210581275</v>
      </c>
      <c r="AV355" s="352">
        <f t="shared" ref="AV355" si="694">IFERROR(+AV187/AV58,"-")</f>
        <v>1.6337877340275608</v>
      </c>
      <c r="AX355" s="351">
        <f>IFERROR(+AX187/AX58,"-")</f>
        <v>1.9687930749297018</v>
      </c>
      <c r="AY355" s="351">
        <f>IFERROR(+AY187/AY58,"-")</f>
        <v>1.1654433644118229</v>
      </c>
      <c r="AZ355" s="351">
        <f>IFERROR(+AZ187/AZ58,"-")</f>
        <v>1.4354264912716141</v>
      </c>
      <c r="BA355" s="351">
        <f>IFERROR(+BA187/BA58,"-")</f>
        <v>0.9259593679458239</v>
      </c>
      <c r="BB355" s="351">
        <f>IFERROR(+BB187/BB58,"-")</f>
        <v>3.5055276381909546</v>
      </c>
      <c r="BC355" s="352">
        <f t="shared" ref="BC355" si="695">IFERROR(+BC187/BC58,"-")</f>
        <v>1.7159021406727828</v>
      </c>
    </row>
    <row r="356" spans="1:55" s="204" customFormat="1">
      <c r="A356" s="287"/>
      <c r="B356" s="173" t="s">
        <v>25</v>
      </c>
      <c r="C356" s="308"/>
      <c r="D356" s="162">
        <f t="shared" ref="D356:V356" si="696">IFERROR(+(D110*1000)/D266,"-")</f>
        <v>21091.138748542558</v>
      </c>
      <c r="E356" s="162">
        <f t="shared" si="696"/>
        <v>39130.720745409701</v>
      </c>
      <c r="F356" s="162">
        <f t="shared" si="696"/>
        <v>26336.712559210235</v>
      </c>
      <c r="G356" s="162">
        <f t="shared" si="696"/>
        <v>32144.110141690344</v>
      </c>
      <c r="H356" s="162">
        <f t="shared" si="696"/>
        <v>33007.383551959785</v>
      </c>
      <c r="I356" s="162">
        <f t="shared" si="696"/>
        <v>48867.020063839489</v>
      </c>
      <c r="J356" s="162">
        <f t="shared" si="696"/>
        <v>18438.255386232264</v>
      </c>
      <c r="K356" s="162">
        <f t="shared" si="696"/>
        <v>26648.754048516093</v>
      </c>
      <c r="L356" s="337">
        <f t="shared" si="696"/>
        <v>30473.622997284026</v>
      </c>
      <c r="M356" s="162">
        <f t="shared" si="696"/>
        <v>3379.4100636205899</v>
      </c>
      <c r="N356" s="162">
        <f t="shared" si="696"/>
        <v>12544.690127686079</v>
      </c>
      <c r="O356" s="162">
        <f t="shared" si="696"/>
        <v>16096.807022007379</v>
      </c>
      <c r="P356" s="162">
        <f t="shared" si="696"/>
        <v>16115.224046757585</v>
      </c>
      <c r="Q356" s="162">
        <f t="shared" si="696"/>
        <v>10432.120767376035</v>
      </c>
      <c r="R356" s="162">
        <f t="shared" si="696"/>
        <v>16137.86626596544</v>
      </c>
      <c r="S356" s="162">
        <f t="shared" si="696"/>
        <v>8454.3089430894306</v>
      </c>
      <c r="T356" s="162">
        <f t="shared" si="696"/>
        <v>12433.184190902311</v>
      </c>
      <c r="U356" s="162">
        <f t="shared" si="696"/>
        <v>5251.9605871707217</v>
      </c>
      <c r="V356" s="162">
        <f t="shared" si="696"/>
        <v>2061.4387156529792</v>
      </c>
      <c r="W356" s="162">
        <f t="shared" ref="W356:X356" si="697">IFERROR(+(W110*1000)/W266,"-")</f>
        <v>9861.1275964391698</v>
      </c>
      <c r="X356" s="162">
        <f t="shared" si="697"/>
        <v>2789.7603485838781</v>
      </c>
      <c r="Y356" s="162">
        <f t="shared" ref="Y356:AN356" si="698">IFERROR(+(Y110*1000)/Y266,"-")</f>
        <v>2187.3721654068477</v>
      </c>
      <c r="Z356" s="162">
        <f t="shared" si="698"/>
        <v>13081.906253058029</v>
      </c>
      <c r="AA356" s="162">
        <f t="shared" si="698"/>
        <v>12853.503184713376</v>
      </c>
      <c r="AB356" s="162">
        <f t="shared" si="698"/>
        <v>11193.164933135215</v>
      </c>
      <c r="AC356" s="162">
        <f t="shared" si="698"/>
        <v>10084.676279332767</v>
      </c>
      <c r="AD356" s="162">
        <f t="shared" si="698"/>
        <v>8930.9065615580803</v>
      </c>
      <c r="AE356" s="162">
        <f t="shared" si="698"/>
        <v>11327.395281656234</v>
      </c>
      <c r="AF356" s="162">
        <f t="shared" si="698"/>
        <v>9439.4421098708681</v>
      </c>
      <c r="AG356" s="337">
        <f t="shared" si="698"/>
        <v>9849.5596033338152</v>
      </c>
      <c r="AH356" s="337">
        <f t="shared" si="698"/>
        <v>12543.974320692743</v>
      </c>
      <c r="AI356" s="337">
        <f t="shared" si="698"/>
        <v>10679.31813900923</v>
      </c>
      <c r="AJ356" s="162">
        <f t="shared" si="698"/>
        <v>3365.0301580348419</v>
      </c>
      <c r="AK356" s="162">
        <f t="shared" si="698"/>
        <v>4755.0283651366681</v>
      </c>
      <c r="AL356" s="162">
        <f t="shared" si="698"/>
        <v>3113.4910485933506</v>
      </c>
      <c r="AM356" s="337">
        <f t="shared" si="698"/>
        <v>3419.9574027170161</v>
      </c>
      <c r="AN356" s="338">
        <f t="shared" si="698"/>
        <v>19104.648645489484</v>
      </c>
      <c r="AQ356" s="337">
        <f>IFERROR(+(AQ110*1000)/AQ266,"-")</f>
        <v>26648.754048516093</v>
      </c>
      <c r="AR356" s="337">
        <f>IFERROR(+(AR110*1000)/AR266,"-")</f>
        <v>9849.5596033338152</v>
      </c>
      <c r="AS356" s="337">
        <f>IFERROR(+(AS110*1000)/AS266,"-")</f>
        <v>12543.974320692747</v>
      </c>
      <c r="AT356" s="337">
        <f>IFERROR(+(AT110*1000)/AT266,"-")</f>
        <v>10679.31813900923</v>
      </c>
      <c r="AU356" s="337">
        <f>IFERROR(+(AU110*1000)/AU266,"-")</f>
        <v>3419.9574027170156</v>
      </c>
      <c r="AV356" s="338">
        <f t="shared" ref="AV356" si="699">IFERROR(+(AV110*1000)/AV266,"-")</f>
        <v>19104.648645489484</v>
      </c>
      <c r="AX356" s="337">
        <f>IFERROR(+(AX110*1000)/AX266,"-")</f>
        <v>26937.089017567967</v>
      </c>
      <c r="AY356" s="337">
        <f>IFERROR(+(AY110*1000)/AY266,"-")</f>
        <v>10346.638655462184</v>
      </c>
      <c r="AZ356" s="337">
        <f>IFERROR(+(AZ110*1000)/AZ266,"-")</f>
        <v>10084.676279332767</v>
      </c>
      <c r="BA356" s="337">
        <f>IFERROR(+(BA110*1000)/BA266,"-")</f>
        <v>8096.2317035191527</v>
      </c>
      <c r="BB356" s="337">
        <f>IFERROR(+(BB110*1000)/BB266,"-")</f>
        <v>3113.4910485933506</v>
      </c>
      <c r="BC356" s="338">
        <f t="shared" ref="BC356" si="700">IFERROR(+(BC110*1000)/BC266,"-")</f>
        <v>10947.406434668417</v>
      </c>
    </row>
    <row r="357" spans="1:55" s="204" customFormat="1">
      <c r="A357" s="287"/>
      <c r="B357" s="173" t="s">
        <v>24</v>
      </c>
      <c r="C357" s="308"/>
      <c r="D357" s="162">
        <f t="shared" ref="D357:V357" si="701">+D88+D110+D119</f>
        <v>337063</v>
      </c>
      <c r="E357" s="162">
        <f t="shared" si="701"/>
        <v>174112</v>
      </c>
      <c r="F357" s="162">
        <f t="shared" si="701"/>
        <v>703790</v>
      </c>
      <c r="G357" s="162">
        <f t="shared" si="701"/>
        <v>1032412.33819</v>
      </c>
      <c r="H357" s="162">
        <f t="shared" si="701"/>
        <v>447842</v>
      </c>
      <c r="I357" s="162">
        <f t="shared" si="701"/>
        <v>977307</v>
      </c>
      <c r="J357" s="162">
        <f t="shared" si="701"/>
        <v>242726</v>
      </c>
      <c r="K357" s="162">
        <f t="shared" si="701"/>
        <v>462585</v>
      </c>
      <c r="L357" s="337">
        <f t="shared" si="701"/>
        <v>4377837.3381899996</v>
      </c>
      <c r="M357" s="162">
        <f t="shared" si="701"/>
        <v>26883</v>
      </c>
      <c r="N357" s="162">
        <f t="shared" si="701"/>
        <v>44891</v>
      </c>
      <c r="O357" s="162">
        <f t="shared" si="701"/>
        <v>141697</v>
      </c>
      <c r="P357" s="162">
        <f t="shared" si="701"/>
        <v>63745</v>
      </c>
      <c r="Q357" s="162">
        <f t="shared" si="701"/>
        <v>126633</v>
      </c>
      <c r="R357" s="162">
        <f t="shared" si="701"/>
        <v>53056</v>
      </c>
      <c r="S357" s="162">
        <f t="shared" si="701"/>
        <v>33346</v>
      </c>
      <c r="T357" s="162">
        <f t="shared" si="701"/>
        <v>54452.5</v>
      </c>
      <c r="U357" s="162">
        <f t="shared" si="701"/>
        <v>43280</v>
      </c>
      <c r="V357" s="162">
        <f t="shared" si="701"/>
        <v>19083</v>
      </c>
      <c r="W357" s="162">
        <f t="shared" ref="W357:X357" si="702">+W88+W110+W119</f>
        <v>33881</v>
      </c>
      <c r="X357" s="162">
        <f t="shared" si="702"/>
        <v>7624</v>
      </c>
      <c r="Y357" s="162">
        <f t="shared" ref="Y357:AN357" si="703">+Y88+Y110+Y119</f>
        <v>56462</v>
      </c>
      <c r="Z357" s="162">
        <f t="shared" si="703"/>
        <v>151939</v>
      </c>
      <c r="AA357" s="162">
        <f t="shared" si="703"/>
        <v>117444</v>
      </c>
      <c r="AB357" s="162">
        <f t="shared" si="703"/>
        <v>32901</v>
      </c>
      <c r="AC357" s="162">
        <f t="shared" si="703"/>
        <v>89548</v>
      </c>
      <c r="AD357" s="162">
        <f t="shared" si="703"/>
        <v>48072</v>
      </c>
      <c r="AE357" s="162">
        <f t="shared" si="703"/>
        <v>26773</v>
      </c>
      <c r="AF357" s="162">
        <f t="shared" si="703"/>
        <v>55300.296999999999</v>
      </c>
      <c r="AG357" s="337">
        <f t="shared" si="703"/>
        <v>1227010.7969999998</v>
      </c>
      <c r="AH357" s="337">
        <f t="shared" si="703"/>
        <v>485708.5</v>
      </c>
      <c r="AI357" s="337">
        <f t="shared" si="703"/>
        <v>299314</v>
      </c>
      <c r="AJ357" s="162">
        <f t="shared" si="703"/>
        <v>144820</v>
      </c>
      <c r="AK357" s="162">
        <f t="shared" si="703"/>
        <v>22877</v>
      </c>
      <c r="AL357" s="162">
        <f t="shared" si="703"/>
        <v>29732</v>
      </c>
      <c r="AM357" s="337">
        <f t="shared" si="703"/>
        <v>197429</v>
      </c>
      <c r="AN357" s="338">
        <f t="shared" si="703"/>
        <v>5802277.1351899998</v>
      </c>
      <c r="AQ357" s="337">
        <f>+AQ88+AQ110+AQ119</f>
        <v>57823.125</v>
      </c>
      <c r="AR357" s="337">
        <f>+AR88+AR110+AR119</f>
        <v>61350.539849999994</v>
      </c>
      <c r="AS357" s="337">
        <f>+AS88+AS110+AS119</f>
        <v>97141.700000000012</v>
      </c>
      <c r="AT357" s="337">
        <f>+AT88+AT110+AT119</f>
        <v>19954.26666666667</v>
      </c>
      <c r="AU357" s="337">
        <f>+AU88+AU110+AU119</f>
        <v>65809.666666666672</v>
      </c>
      <c r="AV357" s="338">
        <f t="shared" ref="AV357" si="704">+AV88+AV110+AV119</f>
        <v>187170.23016741933</v>
      </c>
      <c r="AX357" s="337">
        <f>+AX88+AX110+AX119</f>
        <v>458957</v>
      </c>
      <c r="AY357" s="337">
        <f>+AY88+AY110+AY119</f>
        <v>51711.241999999998</v>
      </c>
      <c r="AZ357" s="337">
        <f>+AZ88+AZ110+AZ119</f>
        <v>86472</v>
      </c>
      <c r="BA357" s="337">
        <f>+BA88+BA110+BA119</f>
        <v>36055</v>
      </c>
      <c r="BB357" s="337">
        <f>+BB88+BB110+BB119</f>
        <v>29732</v>
      </c>
      <c r="BC357" s="338">
        <f t="shared" ref="BC357" si="705">+BC88+BC110+BC119</f>
        <v>67308.7</v>
      </c>
    </row>
    <row r="358" spans="1:55" s="204" customFormat="1">
      <c r="A358" s="287"/>
      <c r="B358" s="173" t="s">
        <v>23</v>
      </c>
      <c r="C358" s="308"/>
      <c r="D358" s="167">
        <f t="shared" ref="D358:V358" si="706">IFERROR(+D42/D357,"-")</f>
        <v>0.56428916849372368</v>
      </c>
      <c r="E358" s="167">
        <f t="shared" si="706"/>
        <v>0.47357448079397169</v>
      </c>
      <c r="F358" s="167">
        <f t="shared" si="706"/>
        <v>0.49884624674974071</v>
      </c>
      <c r="G358" s="167">
        <f t="shared" si="706"/>
        <v>0.55959903707163572</v>
      </c>
      <c r="H358" s="167">
        <f t="shared" si="706"/>
        <v>0.4113481986950755</v>
      </c>
      <c r="I358" s="167">
        <f t="shared" si="706"/>
        <v>0.38097138360822136</v>
      </c>
      <c r="J358" s="167">
        <f t="shared" si="706"/>
        <v>0.72693077791419136</v>
      </c>
      <c r="K358" s="167">
        <f t="shared" si="706"/>
        <v>0.44488904741831231</v>
      </c>
      <c r="L358" s="351">
        <f t="shared" si="706"/>
        <v>0.48888635757236343</v>
      </c>
      <c r="M358" s="167">
        <f t="shared" si="706"/>
        <v>0.90994308670907265</v>
      </c>
      <c r="N358" s="167">
        <f t="shared" si="706"/>
        <v>0.62032478670557578</v>
      </c>
      <c r="O358" s="167">
        <f t="shared" si="706"/>
        <v>0.5395527075379154</v>
      </c>
      <c r="P358" s="167">
        <f t="shared" si="706"/>
        <v>0.52987685308651655</v>
      </c>
      <c r="Q358" s="167">
        <f t="shared" si="706"/>
        <v>0.70467413707327475</v>
      </c>
      <c r="R358" s="167">
        <f t="shared" si="706"/>
        <v>0.41030232207478889</v>
      </c>
      <c r="S358" s="167">
        <f t="shared" si="706"/>
        <v>0.7756794218197085</v>
      </c>
      <c r="T358" s="167">
        <f t="shared" si="706"/>
        <v>0.79494972682613285</v>
      </c>
      <c r="U358" s="167">
        <f t="shared" si="706"/>
        <v>0.81866913123844731</v>
      </c>
      <c r="V358" s="167">
        <f t="shared" si="706"/>
        <v>1.1639155269087669</v>
      </c>
      <c r="W358" s="167">
        <f t="shared" ref="W358:X358" si="707">IFERROR(+W42/W357,"-")</f>
        <v>0.43230719282193558</v>
      </c>
      <c r="X358" s="167">
        <f t="shared" si="707"/>
        <v>0.72206190975865692</v>
      </c>
      <c r="Y358" s="167">
        <f t="shared" ref="Y358:AN358" si="708">IFERROR(+Y42/Y357,"-")</f>
        <v>1.2992809323084553</v>
      </c>
      <c r="Z358" s="167">
        <f t="shared" si="708"/>
        <v>0.73644686354392219</v>
      </c>
      <c r="AA358" s="167">
        <f t="shared" si="708"/>
        <v>0.50416368652293864</v>
      </c>
      <c r="AB358" s="167">
        <f t="shared" si="708"/>
        <v>0.8214947873924805</v>
      </c>
      <c r="AC358" s="167">
        <f t="shared" si="708"/>
        <v>0.72503015142716754</v>
      </c>
      <c r="AD358" s="167">
        <f t="shared" si="708"/>
        <v>0.81473622898984854</v>
      </c>
      <c r="AE358" s="167">
        <f t="shared" si="708"/>
        <v>0.81544839950696602</v>
      </c>
      <c r="AF358" s="167">
        <f t="shared" si="708"/>
        <v>0.79534835047992603</v>
      </c>
      <c r="AG358" s="351">
        <f t="shared" si="708"/>
        <v>0.70243131365045364</v>
      </c>
      <c r="AH358" s="351">
        <f t="shared" si="708"/>
        <v>0.69120882175214149</v>
      </c>
      <c r="AI358" s="351">
        <f t="shared" si="708"/>
        <v>0.63284042844638078</v>
      </c>
      <c r="AJ358" s="167">
        <f t="shared" si="708"/>
        <v>1.2166965888689407</v>
      </c>
      <c r="AK358" s="167">
        <f t="shared" si="708"/>
        <v>0.87083096559863615</v>
      </c>
      <c r="AL358" s="167">
        <f t="shared" si="708"/>
        <v>0.69117449212969195</v>
      </c>
      <c r="AM358" s="351">
        <f t="shared" si="708"/>
        <v>1.0974780807277553</v>
      </c>
      <c r="AN358" s="352">
        <f t="shared" si="708"/>
        <v>0.55475284639374545</v>
      </c>
      <c r="AQ358" s="351">
        <f>IFERROR(+AQ42/AQ357,"-")</f>
        <v>0.44488904741831231</v>
      </c>
      <c r="AR358" s="351">
        <f>IFERROR(+AR42/AR357,"-")</f>
        <v>0.70243131365045364</v>
      </c>
      <c r="AS358" s="351">
        <f>IFERROR(+AS42/AS357,"-")</f>
        <v>0.69120882175214138</v>
      </c>
      <c r="AT358" s="351">
        <f>IFERROR(+AT42/AT357,"-")</f>
        <v>0.63284042844638067</v>
      </c>
      <c r="AU358" s="351">
        <f>IFERROR(+AU42/AU357,"-")</f>
        <v>1.0974780807277553</v>
      </c>
      <c r="AV358" s="352">
        <f t="shared" ref="AV358" si="709">IFERROR(+AV42/AV357,"-")</f>
        <v>0.55475284639374556</v>
      </c>
      <c r="AX358" s="351">
        <f>IFERROR(+AX42/AX357,"-")</f>
        <v>0.43141296461324263</v>
      </c>
      <c r="AY358" s="351">
        <f>IFERROR(+AY42/AY357,"-")</f>
        <v>0.66918717597229638</v>
      </c>
      <c r="AZ358" s="351">
        <f>IFERROR(+AZ42/AZ357,"-")</f>
        <v>0.75082107503006756</v>
      </c>
      <c r="BA358" s="351">
        <f>IFERROR(+BA42/BA357,"-")</f>
        <v>0.71739858549438362</v>
      </c>
      <c r="BB358" s="351">
        <f>IFERROR(+BB42/BB357,"-")</f>
        <v>0.69117449212969195</v>
      </c>
      <c r="BC358" s="352">
        <f t="shared" ref="BC358" si="710">IFERROR(+BC42/BC357,"-")</f>
        <v>0.65345193117680189</v>
      </c>
    </row>
    <row r="359" spans="1:55" s="204" customFormat="1">
      <c r="A359" s="287"/>
      <c r="B359" s="173" t="s">
        <v>22</v>
      </c>
      <c r="C359" s="308"/>
      <c r="D359" s="161">
        <f t="shared" ref="D359:V359" si="711">IFERROR(+D287/D266,"-")</f>
        <v>0</v>
      </c>
      <c r="E359" s="161">
        <f t="shared" si="711"/>
        <v>0</v>
      </c>
      <c r="F359" s="161">
        <f t="shared" si="711"/>
        <v>0</v>
      </c>
      <c r="G359" s="161">
        <f t="shared" si="711"/>
        <v>15.072869318181818</v>
      </c>
      <c r="H359" s="161">
        <f t="shared" si="711"/>
        <v>18.305631922079961</v>
      </c>
      <c r="I359" s="161">
        <f t="shared" si="711"/>
        <v>0</v>
      </c>
      <c r="J359" s="161">
        <f t="shared" si="711"/>
        <v>0</v>
      </c>
      <c r="K359" s="161">
        <f t="shared" si="711"/>
        <v>0</v>
      </c>
      <c r="L359" s="347">
        <f t="shared" si="711"/>
        <v>5.1911525525430688</v>
      </c>
      <c r="M359" s="161">
        <f t="shared" si="711"/>
        <v>3.626951995373048</v>
      </c>
      <c r="N359" s="161">
        <f t="shared" si="711"/>
        <v>7.0981002802865154</v>
      </c>
      <c r="O359" s="161">
        <f t="shared" si="711"/>
        <v>0</v>
      </c>
      <c r="P359" s="161">
        <f t="shared" si="711"/>
        <v>8.9537990537155583</v>
      </c>
      <c r="Q359" s="161">
        <f t="shared" si="711"/>
        <v>2.5818219939196982</v>
      </c>
      <c r="R359" s="161">
        <f t="shared" si="711"/>
        <v>9.2749812171299766</v>
      </c>
      <c r="S359" s="161">
        <f t="shared" si="711"/>
        <v>0</v>
      </c>
      <c r="T359" s="161">
        <f t="shared" si="711"/>
        <v>7.3937360178970915</v>
      </c>
      <c r="U359" s="161">
        <f t="shared" si="711"/>
        <v>4.1427709632012872</v>
      </c>
      <c r="V359" s="161">
        <f t="shared" si="711"/>
        <v>2.0123494905835133</v>
      </c>
      <c r="W359" s="161">
        <f t="shared" ref="W359:X359" si="712">IFERROR(+W287/W266,"-")</f>
        <v>0</v>
      </c>
      <c r="X359" s="161">
        <f t="shared" si="712"/>
        <v>0</v>
      </c>
      <c r="Y359" s="161">
        <f t="shared" ref="Y359:AN359" si="713">IFERROR(+Y287/Y266,"-")</f>
        <v>0</v>
      </c>
      <c r="Z359" s="161">
        <f t="shared" si="713"/>
        <v>0</v>
      </c>
      <c r="AA359" s="161">
        <f t="shared" si="713"/>
        <v>8.3495222929936297</v>
      </c>
      <c r="AB359" s="161">
        <f t="shared" si="713"/>
        <v>10.704309063893016</v>
      </c>
      <c r="AC359" s="161">
        <f t="shared" si="713"/>
        <v>0</v>
      </c>
      <c r="AD359" s="161">
        <f t="shared" si="713"/>
        <v>0</v>
      </c>
      <c r="AE359" s="161">
        <f t="shared" si="713"/>
        <v>10.210399614829081</v>
      </c>
      <c r="AF359" s="161">
        <f t="shared" si="713"/>
        <v>5.3547822280586566</v>
      </c>
      <c r="AG359" s="347">
        <f t="shared" si="713"/>
        <v>3.1085144665274131</v>
      </c>
      <c r="AH359" s="347">
        <f t="shared" si="713"/>
        <v>0.88817557479844733</v>
      </c>
      <c r="AI359" s="347">
        <f t="shared" si="713"/>
        <v>5.9528630627236767</v>
      </c>
      <c r="AJ359" s="161">
        <f t="shared" si="713"/>
        <v>0</v>
      </c>
      <c r="AK359" s="161">
        <f t="shared" si="713"/>
        <v>0</v>
      </c>
      <c r="AL359" s="161">
        <f t="shared" si="713"/>
        <v>0</v>
      </c>
      <c r="AM359" s="347">
        <f t="shared" si="713"/>
        <v>0</v>
      </c>
      <c r="AN359" s="348">
        <f t="shared" si="713"/>
        <v>3.7120623924868661</v>
      </c>
      <c r="AQ359" s="347">
        <f>IFERROR(+AQ287/AQ266,"-")</f>
        <v>0</v>
      </c>
      <c r="AR359" s="347">
        <f>IFERROR(+AR287/AR266,"-")</f>
        <v>3.1085144665274131</v>
      </c>
      <c r="AS359" s="347">
        <f>IFERROR(+AS287/AS266,"-")</f>
        <v>0.88817557479844733</v>
      </c>
      <c r="AT359" s="347">
        <f>IFERROR(+AT287/AT266,"-")</f>
        <v>5.9528630627236767</v>
      </c>
      <c r="AU359" s="347">
        <f>IFERROR(+AU287/AU266,"-")</f>
        <v>0</v>
      </c>
      <c r="AV359" s="348">
        <f t="shared" ref="AV359" si="714">IFERROR(+AV287/AV266,"-")</f>
        <v>3.7120623924868661</v>
      </c>
      <c r="AX359" s="347">
        <f>IFERROR(+AX287/AX266,"-")</f>
        <v>0</v>
      </c>
      <c r="AY359" s="347">
        <f>IFERROR(+AY287/AY266,"-")</f>
        <v>4.3518907563025211</v>
      </c>
      <c r="AZ359" s="347">
        <f>IFERROR(+AZ287/AZ266,"-")</f>
        <v>0</v>
      </c>
      <c r="BA359" s="347">
        <f>IFERROR(+BA287/BA266,"-")</f>
        <v>6.4160697601993153</v>
      </c>
      <c r="BB359" s="347" t="str">
        <f>IFERROR(+BB287/BB266,"-")</f>
        <v>-</v>
      </c>
      <c r="BC359" s="348">
        <f t="shared" ref="BC359" si="715">IFERROR(+BC287/BC266,"-")</f>
        <v>0.71328518275333774</v>
      </c>
    </row>
    <row r="360" spans="1:55" s="204" customFormat="1">
      <c r="A360" s="287"/>
      <c r="B360" s="173" t="s">
        <v>21</v>
      </c>
      <c r="C360" s="308"/>
      <c r="D360" s="162" t="str">
        <f t="shared" ref="D360:V360" si="716">IFERROR(+(D51*1000)/D287,"-")</f>
        <v>-</v>
      </c>
      <c r="E360" s="162" t="str">
        <f t="shared" si="716"/>
        <v>-</v>
      </c>
      <c r="F360" s="162" t="str">
        <f t="shared" si="716"/>
        <v>-</v>
      </c>
      <c r="G360" s="162">
        <f t="shared" si="716"/>
        <v>68.864357383167004</v>
      </c>
      <c r="H360" s="162">
        <f t="shared" si="716"/>
        <v>33.739685645508025</v>
      </c>
      <c r="I360" s="162" t="str">
        <f t="shared" si="716"/>
        <v>-</v>
      </c>
      <c r="J360" s="162" t="str">
        <f t="shared" si="716"/>
        <v>-</v>
      </c>
      <c r="K360" s="162" t="str">
        <f t="shared" si="716"/>
        <v>-</v>
      </c>
      <c r="L360" s="337">
        <f t="shared" si="716"/>
        <v>164.7413680283376</v>
      </c>
      <c r="M360" s="162">
        <f t="shared" si="716"/>
        <v>73.752192632753946</v>
      </c>
      <c r="N360" s="162">
        <f t="shared" si="716"/>
        <v>99.684099684099678</v>
      </c>
      <c r="O360" s="162" t="str">
        <f t="shared" si="716"/>
        <v>-</v>
      </c>
      <c r="P360" s="162">
        <f t="shared" si="716"/>
        <v>71.057784961611389</v>
      </c>
      <c r="Q360" s="162">
        <f t="shared" si="716"/>
        <v>311.27172324183857</v>
      </c>
      <c r="R360" s="162">
        <f t="shared" si="716"/>
        <v>71.972458485216691</v>
      </c>
      <c r="S360" s="162" t="str">
        <f t="shared" si="716"/>
        <v>-</v>
      </c>
      <c r="T360" s="162">
        <f t="shared" si="716"/>
        <v>124.97562615565641</v>
      </c>
      <c r="U360" s="162">
        <f t="shared" si="716"/>
        <v>61.935734394718956</v>
      </c>
      <c r="V360" s="162">
        <f t="shared" si="716"/>
        <v>134.55047560601412</v>
      </c>
      <c r="W360" s="162" t="str">
        <f t="shared" ref="W360:X360" si="717">IFERROR(+(W51*1000)/W287,"-")</f>
        <v>-</v>
      </c>
      <c r="X360" s="162" t="str">
        <f t="shared" si="717"/>
        <v>-</v>
      </c>
      <c r="Y360" s="162" t="str">
        <f t="shared" ref="Y360:AN360" si="718">IFERROR(+(Y51*1000)/Y287,"-")</f>
        <v>-</v>
      </c>
      <c r="Z360" s="162" t="str">
        <f t="shared" si="718"/>
        <v>-</v>
      </c>
      <c r="AA360" s="162">
        <f t="shared" si="718"/>
        <v>81.10994564699152</v>
      </c>
      <c r="AB360" s="162">
        <f t="shared" si="718"/>
        <v>85.959189339255971</v>
      </c>
      <c r="AC360" s="162" t="str">
        <f t="shared" si="718"/>
        <v>-</v>
      </c>
      <c r="AD360" s="162" t="str">
        <f t="shared" si="718"/>
        <v>-</v>
      </c>
      <c r="AE360" s="162">
        <f t="shared" si="718"/>
        <v>79.360588484934226</v>
      </c>
      <c r="AF360" s="162">
        <f t="shared" si="718"/>
        <v>55.83258399411428</v>
      </c>
      <c r="AG360" s="337">
        <f t="shared" si="718"/>
        <v>186.60432717256796</v>
      </c>
      <c r="AH360" s="337">
        <f t="shared" si="718"/>
        <v>820.28576231299382</v>
      </c>
      <c r="AI360" s="337">
        <f t="shared" si="718"/>
        <v>97.978879088715743</v>
      </c>
      <c r="AJ360" s="162" t="str">
        <f t="shared" si="718"/>
        <v>-</v>
      </c>
      <c r="AK360" s="162" t="str">
        <f t="shared" si="718"/>
        <v>-</v>
      </c>
      <c r="AL360" s="162" t="str">
        <f t="shared" si="718"/>
        <v>-</v>
      </c>
      <c r="AM360" s="337" t="str">
        <f t="shared" si="718"/>
        <v>-</v>
      </c>
      <c r="AN360" s="338">
        <f t="shared" si="718"/>
        <v>189.64267703287607</v>
      </c>
      <c r="AQ360" s="337" t="str">
        <f>IFERROR(+(AQ51*1000)/AQ287,"-")</f>
        <v>-</v>
      </c>
      <c r="AR360" s="337">
        <f>IFERROR(+(AR51*1000)/AR287,"-")</f>
        <v>186.60432717256796</v>
      </c>
      <c r="AS360" s="337">
        <f>IFERROR(+(AS51*1000)/AS287,"-")</f>
        <v>820.28576231299382</v>
      </c>
      <c r="AT360" s="337">
        <f>IFERROR(+(AT51*1000)/AT287,"-")</f>
        <v>97.978879088715743</v>
      </c>
      <c r="AU360" s="337" t="str">
        <f>IFERROR(+(AU51*1000)/AU287,"-")</f>
        <v>-</v>
      </c>
      <c r="AV360" s="338">
        <f t="shared" ref="AV360" si="719">IFERROR(+(AV51*1000)/AV287,"-")</f>
        <v>189.64267703287604</v>
      </c>
      <c r="AX360" s="337" t="str">
        <f>IFERROR(+(AX51*1000)/AX287,"-")</f>
        <v>-</v>
      </c>
      <c r="AY360" s="337">
        <f>IFERROR(+(AY51*1000)/AY287,"-")</f>
        <v>131.72821626840454</v>
      </c>
      <c r="AZ360" s="337" t="str">
        <f>IFERROR(+(AZ51*1000)/AZ287,"-")</f>
        <v>-</v>
      </c>
      <c r="BA360" s="337">
        <f>IFERROR(+(BA51*1000)/BA287,"-")</f>
        <v>81.691097951655181</v>
      </c>
      <c r="BB360" s="337" t="str">
        <f>IFERROR(+(BB51*1000)/BB287,"-")</f>
        <v>-</v>
      </c>
      <c r="BC360" s="338">
        <f t="shared" ref="BC360" si="720">IFERROR(+(BC51*1000)/BC287,"-")</f>
        <v>701.4421601718318</v>
      </c>
    </row>
    <row r="361" spans="1:55" s="204" customFormat="1">
      <c r="A361" s="287"/>
      <c r="B361" s="173" t="s">
        <v>20</v>
      </c>
      <c r="C361" s="308"/>
      <c r="D361" s="163">
        <f t="shared" ref="D361:V361" si="721">IFERROR(+D58/D110,"-")</f>
        <v>5.1774389213924847E-2</v>
      </c>
      <c r="E361" s="163">
        <f t="shared" si="721"/>
        <v>4.9633022382833292E-2</v>
      </c>
      <c r="F361" s="163">
        <f t="shared" si="721"/>
        <v>4.4167282996033078E-2</v>
      </c>
      <c r="G361" s="163">
        <f t="shared" si="721"/>
        <v>6.317230260284018E-2</v>
      </c>
      <c r="H361" s="163">
        <f t="shared" si="721"/>
        <v>4.3584624134673275E-2</v>
      </c>
      <c r="I361" s="163">
        <f t="shared" si="721"/>
        <v>3.8069665691927081E-2</v>
      </c>
      <c r="J361" s="163">
        <f t="shared" si="721"/>
        <v>7.2560419516643868E-2</v>
      </c>
      <c r="K361" s="163">
        <f t="shared" si="721"/>
        <v>4.4544595442605951E-2</v>
      </c>
      <c r="L361" s="322">
        <f t="shared" si="721"/>
        <v>4.9638518683617634E-2</v>
      </c>
      <c r="M361" s="163">
        <f t="shared" si="721"/>
        <v>6.8800273831935654E-2</v>
      </c>
      <c r="N361" s="163">
        <f t="shared" si="721"/>
        <v>6.7004294828827485E-2</v>
      </c>
      <c r="O361" s="163">
        <f t="shared" si="721"/>
        <v>3.0070256130617923E-2</v>
      </c>
      <c r="P361" s="163">
        <f t="shared" si="721"/>
        <v>4.3297295430209666E-2</v>
      </c>
      <c r="Q361" s="163">
        <f t="shared" si="721"/>
        <v>7.5558726585738409E-2</v>
      </c>
      <c r="R361" s="163">
        <f t="shared" si="721"/>
        <v>5.1560790521194624E-2</v>
      </c>
      <c r="S361" s="163">
        <f t="shared" si="721"/>
        <v>5.3093203061891754E-2</v>
      </c>
      <c r="T361" s="163">
        <f t="shared" si="721"/>
        <v>9.6659849216393076E-2</v>
      </c>
      <c r="U361" s="163">
        <f t="shared" si="721"/>
        <v>9.3307297649130871E-2</v>
      </c>
      <c r="V361" s="163">
        <f t="shared" si="721"/>
        <v>0.12505616294743149</v>
      </c>
      <c r="W361" s="163">
        <f t="shared" ref="W361:X361" si="722">IFERROR(+W58/W110,"-")</f>
        <v>8.2992296581608088E-2</v>
      </c>
      <c r="X361" s="163">
        <f t="shared" si="722"/>
        <v>0.1023037875829754</v>
      </c>
      <c r="Y361" s="163">
        <f t="shared" ref="Y361:AN361" si="723">IFERROR(+Y58/Y110,"-")</f>
        <v>0.12058381103386592</v>
      </c>
      <c r="Z361" s="163">
        <f t="shared" si="723"/>
        <v>6.205679064061518E-2</v>
      </c>
      <c r="AA361" s="163">
        <f t="shared" si="723"/>
        <v>6.3862735381565908E-2</v>
      </c>
      <c r="AB361" s="163">
        <f t="shared" si="723"/>
        <v>8.4096641444311698E-2</v>
      </c>
      <c r="AC361" s="163">
        <f t="shared" si="723"/>
        <v>8.5240892078666641E-2</v>
      </c>
      <c r="AD361" s="163">
        <f t="shared" si="723"/>
        <v>8.4893169604610713E-2</v>
      </c>
      <c r="AE361" s="163">
        <f t="shared" si="723"/>
        <v>8.5603774386874651E-2</v>
      </c>
      <c r="AF361" s="163">
        <f t="shared" si="723"/>
        <v>5.5763188092525895E-2</v>
      </c>
      <c r="AG361" s="322">
        <f t="shared" si="723"/>
        <v>6.6558842877857891E-2</v>
      </c>
      <c r="AH361" s="322">
        <f t="shared" si="723"/>
        <v>6.2573063361213349E-2</v>
      </c>
      <c r="AI361" s="322">
        <f t="shared" si="723"/>
        <v>6.7830465725397512E-2</v>
      </c>
      <c r="AJ361" s="163">
        <f t="shared" si="723"/>
        <v>9.524953937354802E-2</v>
      </c>
      <c r="AK361" s="163">
        <f t="shared" si="723"/>
        <v>0.10683297180043384</v>
      </c>
      <c r="AL361" s="163">
        <f t="shared" si="723"/>
        <v>0.10216654687339563</v>
      </c>
      <c r="AM361" s="322">
        <f t="shared" si="723"/>
        <v>9.6715282394822549E-2</v>
      </c>
      <c r="AN361" s="323">
        <f t="shared" si="723"/>
        <v>5.4041343670625019E-2</v>
      </c>
      <c r="AQ361" s="322">
        <f>IFERROR(+AQ58/AQ110,"-")</f>
        <v>4.4544595442605951E-2</v>
      </c>
      <c r="AR361" s="322">
        <f>IFERROR(+AR58/AR110,"-")</f>
        <v>6.6558842877857891E-2</v>
      </c>
      <c r="AS361" s="322">
        <f>IFERROR(+AS58/AS110,"-")</f>
        <v>6.2573063361213349E-2</v>
      </c>
      <c r="AT361" s="322">
        <f>IFERROR(+AT58/AT110,"-")</f>
        <v>6.7830465725397512E-2</v>
      </c>
      <c r="AU361" s="322">
        <f>IFERROR(+AU58/AU110,"-")</f>
        <v>9.6715282394822549E-2</v>
      </c>
      <c r="AV361" s="323">
        <f t="shared" ref="AV361" si="724">IFERROR(+AV58/AV110,"-")</f>
        <v>5.4041343670625019E-2</v>
      </c>
      <c r="AX361" s="322">
        <f>IFERROR(+AX58/AX110,"-")</f>
        <v>4.4054671806418859E-2</v>
      </c>
      <c r="AY361" s="322">
        <f>IFERROR(+AY58/AY110,"-")</f>
        <v>6.3972081218274107E-2</v>
      </c>
      <c r="AZ361" s="322">
        <f>IFERROR(+AZ58/AZ110,"-")</f>
        <v>6.7772186321647346E-2</v>
      </c>
      <c r="BA361" s="322">
        <f>IFERROR(+BA58/BA110,"-")</f>
        <v>8.5202138708312503E-2</v>
      </c>
      <c r="BB361" s="322">
        <f>IFERROR(+BB58/BB110,"-")</f>
        <v>0.10216654687339563</v>
      </c>
      <c r="BC361" s="323">
        <f t="shared" ref="BC361" si="725">IFERROR(+BC58/BC110,"-")</f>
        <v>6.5375549544470377E-2</v>
      </c>
    </row>
    <row r="362" spans="1:55" s="204" customFormat="1">
      <c r="A362" s="287"/>
      <c r="B362" s="173" t="s">
        <v>19</v>
      </c>
      <c r="C362" s="308"/>
      <c r="D362" s="163">
        <f t="shared" ref="D362:V362" si="726">IFERROR(+(D69-D67+D53+D60)/D110,"-")</f>
        <v>8.9977119515977949E-2</v>
      </c>
      <c r="E362" s="163">
        <f t="shared" si="726"/>
        <v>8.7885536599714265E-2</v>
      </c>
      <c r="F362" s="163">
        <f t="shared" si="726"/>
        <v>6.3186646944126942E-2</v>
      </c>
      <c r="G362" s="163">
        <f t="shared" si="726"/>
        <v>8.4462617635357826E-2</v>
      </c>
      <c r="H362" s="163">
        <f t="shared" si="726"/>
        <v>6.6998717329379814E-2</v>
      </c>
      <c r="I362" s="163">
        <f t="shared" si="726"/>
        <v>7.1940213898379027E-2</v>
      </c>
      <c r="J362" s="163">
        <f t="shared" si="726"/>
        <v>7.9110617115063078E-2</v>
      </c>
      <c r="K362" s="163">
        <f t="shared" si="726"/>
        <v>7.2587426116591303E-2</v>
      </c>
      <c r="L362" s="322">
        <f t="shared" si="726"/>
        <v>7.5559911104220848E-2</v>
      </c>
      <c r="M362" s="163">
        <f t="shared" si="726"/>
        <v>0.50795824062981343</v>
      </c>
      <c r="N362" s="163">
        <f t="shared" si="726"/>
        <v>0.10563292867605074</v>
      </c>
      <c r="O362" s="163">
        <f t="shared" si="726"/>
        <v>6.9023289630700896E-2</v>
      </c>
      <c r="P362" s="163">
        <f t="shared" si="726"/>
        <v>0.10336430520534697</v>
      </c>
      <c r="Q362" s="163">
        <f t="shared" si="726"/>
        <v>0.11236835758501487</v>
      </c>
      <c r="R362" s="163">
        <f t="shared" si="726"/>
        <v>5.7706184967061619E-2</v>
      </c>
      <c r="S362" s="163">
        <f t="shared" si="726"/>
        <v>0.11206831557487415</v>
      </c>
      <c r="T362" s="163">
        <f t="shared" si="726"/>
        <v>0.12237823054177727</v>
      </c>
      <c r="U362" s="163">
        <f t="shared" si="726"/>
        <v>0.2188146106133701</v>
      </c>
      <c r="V362" s="163">
        <f t="shared" si="726"/>
        <v>0.74868953122659876</v>
      </c>
      <c r="W362" s="163">
        <f t="shared" ref="W362:X362" si="727">IFERROR(+(W69-W67+W53+W60)/W110,"-")</f>
        <v>-0.19974723158401542</v>
      </c>
      <c r="X362" s="163">
        <f t="shared" si="727"/>
        <v>-1.0933229207340883E-2</v>
      </c>
      <c r="Y362" s="163">
        <f t="shared" ref="Y362:AN362" si="728">IFERROR(+(Y69-Y67+Y53+Y60)/Y110,"-")</f>
        <v>0.33886246290197991</v>
      </c>
      <c r="Z362" s="163">
        <f t="shared" si="728"/>
        <v>5.089614314353251E-2</v>
      </c>
      <c r="AA362" s="163">
        <f t="shared" si="728"/>
        <v>0.11671209117938552</v>
      </c>
      <c r="AB362" s="163">
        <f t="shared" si="728"/>
        <v>0.11539227399442453</v>
      </c>
      <c r="AC362" s="163">
        <f t="shared" si="728"/>
        <v>0.10921095053196708</v>
      </c>
      <c r="AD362" s="163">
        <f t="shared" si="728"/>
        <v>0.14984812689841376</v>
      </c>
      <c r="AE362" s="163">
        <f t="shared" si="728"/>
        <v>-4.8965018914438732E-2</v>
      </c>
      <c r="AF362" s="163">
        <f t="shared" si="728"/>
        <v>0.20758745238768581</v>
      </c>
      <c r="AG362" s="322">
        <f t="shared" si="728"/>
        <v>0.1095773004259263</v>
      </c>
      <c r="AH362" s="322">
        <f t="shared" si="728"/>
        <v>8.3842877502066773E-2</v>
      </c>
      <c r="AI362" s="322">
        <f t="shared" si="728"/>
        <v>0.11350347905073506</v>
      </c>
      <c r="AJ362" s="163">
        <f t="shared" si="728"/>
        <v>8.6327405271168792E-2</v>
      </c>
      <c r="AK362" s="163">
        <f t="shared" si="728"/>
        <v>-7.8308026030368766E-2</v>
      </c>
      <c r="AL362" s="163">
        <f t="shared" si="728"/>
        <v>0.25064174966629016</v>
      </c>
      <c r="AM362" s="322">
        <f t="shared" si="728"/>
        <v>8.7020189693914479E-2</v>
      </c>
      <c r="AN362" s="323">
        <f t="shared" si="728"/>
        <v>8.2407055820222799E-2</v>
      </c>
      <c r="AQ362" s="322">
        <f>IFERROR(+(AQ69-AQ67+AQ53+AQ60)/AQ110,"-")</f>
        <v>7.2587426116591303E-2</v>
      </c>
      <c r="AR362" s="322">
        <f>IFERROR(+(AR69-AR67+AR53+AR60)/AR110,"-")</f>
        <v>0.10957730042592631</v>
      </c>
      <c r="AS362" s="322">
        <f>IFERROR(+(AS69-AS67+AS53+AS60)/AS110,"-")</f>
        <v>8.3842877502066759E-2</v>
      </c>
      <c r="AT362" s="322">
        <f>IFERROR(+(AT69-AT67+AT53+AT60)/AT110,"-")</f>
        <v>0.11350347905073505</v>
      </c>
      <c r="AU362" s="322">
        <f>IFERROR(+(AU69-AU67+AU53+AU60)/AU110,"-")</f>
        <v>8.7020189693914479E-2</v>
      </c>
      <c r="AV362" s="323">
        <f t="shared" ref="AV362" si="729">IFERROR(+(AV69-AV67+AV53+AV60)/AV110,"-")</f>
        <v>8.2407055820222785E-2</v>
      </c>
      <c r="AX362" s="322">
        <f>IFERROR(+(AX69-AX67+AX53+AX60)/AX110,"-")</f>
        <v>6.6790062170112199E-2</v>
      </c>
      <c r="AY362" s="322">
        <f>IFERROR(+(AY69-AY67+AY53+AY60)/AY110,"-")</f>
        <v>0.10401015228426395</v>
      </c>
      <c r="AZ362" s="322">
        <f>IFERROR(+(AZ69-AZ67+AZ53+AZ60)/AZ110,"-")</f>
        <v>9.2332384810552434E-2</v>
      </c>
      <c r="BA362" s="322">
        <f>IFERROR(+(BA69-BA67+BA53+BA60)/BA110,"-")</f>
        <v>0.13693887756279571</v>
      </c>
      <c r="BB362" s="322">
        <f>IFERROR(+(BB69-BB67+BB53+BB60)/BB110,"-")</f>
        <v>1.0678714447068487E-2</v>
      </c>
      <c r="BC362" s="323">
        <f t="shared" ref="BC362" si="730">IFERROR(+(BC69-BC67+BC53+BC60)/BC110,"-")</f>
        <v>0.10837946607968621</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1">+D81+D82-D91+D113</f>
        <v>2222</v>
      </c>
      <c r="E365" s="162">
        <f t="shared" si="731"/>
        <v>17148</v>
      </c>
      <c r="F365" s="162">
        <f t="shared" si="731"/>
        <v>63870</v>
      </c>
      <c r="G365" s="162">
        <f t="shared" si="731"/>
        <v>66726.770990000005</v>
      </c>
      <c r="H365" s="162">
        <f t="shared" si="731"/>
        <v>13963</v>
      </c>
      <c r="I365" s="162">
        <f t="shared" si="731"/>
        <v>95253</v>
      </c>
      <c r="J365" s="162">
        <f t="shared" si="731"/>
        <v>21921</v>
      </c>
      <c r="K365" s="162">
        <f t="shared" si="731"/>
        <v>29556</v>
      </c>
      <c r="L365" s="337">
        <f t="shared" si="731"/>
        <v>310659.77098999999</v>
      </c>
      <c r="M365" s="162">
        <f t="shared" si="731"/>
        <v>14291</v>
      </c>
      <c r="N365" s="162">
        <f t="shared" si="731"/>
        <v>3789</v>
      </c>
      <c r="O365" s="162">
        <f t="shared" si="731"/>
        <v>12760</v>
      </c>
      <c r="P365" s="162">
        <f t="shared" si="731"/>
        <v>4491</v>
      </c>
      <c r="Q365" s="162">
        <f t="shared" si="731"/>
        <v>23716</v>
      </c>
      <c r="R365" s="162">
        <f t="shared" si="731"/>
        <v>8781</v>
      </c>
      <c r="S365" s="162">
        <f t="shared" si="731"/>
        <v>6015</v>
      </c>
      <c r="T365" s="162">
        <f t="shared" si="731"/>
        <v>191</v>
      </c>
      <c r="U365" s="162">
        <f t="shared" si="731"/>
        <v>13836</v>
      </c>
      <c r="V365" s="162">
        <f t="shared" si="731"/>
        <v>10825</v>
      </c>
      <c r="W365" s="162">
        <f t="shared" ref="W365:X365" si="732">+W81+W82-W91+W113</f>
        <v>16667</v>
      </c>
      <c r="X365" s="162">
        <f t="shared" si="732"/>
        <v>4709</v>
      </c>
      <c r="Y365" s="162">
        <f t="shared" ref="Y365:AN365" si="733">+Y81+Y82-Y91+Y113</f>
        <v>15175</v>
      </c>
      <c r="Z365" s="162">
        <f t="shared" si="733"/>
        <v>395</v>
      </c>
      <c r="AA365" s="162">
        <f t="shared" si="733"/>
        <v>31379</v>
      </c>
      <c r="AB365" s="162">
        <f t="shared" si="733"/>
        <v>2048</v>
      </c>
      <c r="AC365" s="162">
        <f t="shared" si="733"/>
        <v>15652</v>
      </c>
      <c r="AD365" s="162">
        <f t="shared" si="733"/>
        <v>4254</v>
      </c>
      <c r="AE365" s="162">
        <f t="shared" si="733"/>
        <v>-1034</v>
      </c>
      <c r="AF365" s="162">
        <f t="shared" si="733"/>
        <v>10694.78</v>
      </c>
      <c r="AG365" s="337">
        <f t="shared" si="733"/>
        <v>198634.78</v>
      </c>
      <c r="AH365" s="337">
        <f t="shared" si="733"/>
        <v>33252</v>
      </c>
      <c r="AI365" s="337">
        <f t="shared" si="733"/>
        <v>52926</v>
      </c>
      <c r="AJ365" s="162">
        <f t="shared" si="733"/>
        <v>14630</v>
      </c>
      <c r="AK365" s="162">
        <f t="shared" si="733"/>
        <v>11011</v>
      </c>
      <c r="AL365" s="162">
        <f t="shared" si="733"/>
        <v>10955</v>
      </c>
      <c r="AM365" s="337">
        <f t="shared" si="733"/>
        <v>36596</v>
      </c>
      <c r="AN365" s="338">
        <f t="shared" si="733"/>
        <v>545890.55099000002</v>
      </c>
      <c r="AQ365" s="337">
        <f>+AQ81+AQ82-AQ91+AQ113</f>
        <v>3694.5</v>
      </c>
      <c r="AR365" s="337">
        <f>+AR81+AR82-AR91+AR113</f>
        <v>9931.7389999999996</v>
      </c>
      <c r="AS365" s="337">
        <f>+AS81+AS82-AS91+AS113</f>
        <v>6650.4000000000005</v>
      </c>
      <c r="AT365" s="337">
        <f>+AT81+AT82-AT91+AT113</f>
        <v>3528.4</v>
      </c>
      <c r="AU365" s="337">
        <f>+AU81+AU82-AU91+AU113</f>
        <v>12198.666666666668</v>
      </c>
      <c r="AV365" s="338">
        <f t="shared" ref="AV365" si="734">+AV81+AV82-AV91+AV113</f>
        <v>17609.37261258065</v>
      </c>
      <c r="AX365" s="337">
        <f>+AX81+AX82-AX91+AX113</f>
        <v>26448</v>
      </c>
      <c r="AY365" s="337">
        <f>+AY81+AY82-AY91+AY113</f>
        <v>7350.5</v>
      </c>
      <c r="AZ365" s="337">
        <f>+AZ81+AZ82-AZ91+AZ113</f>
        <v>9395</v>
      </c>
      <c r="BA365" s="337">
        <f>+BA81+BA82-BA91+BA113</f>
        <v>6194</v>
      </c>
      <c r="BB365" s="337">
        <f>+BB81+BB82-BB91+BB113</f>
        <v>11011</v>
      </c>
      <c r="BC365" s="338">
        <f t="shared" ref="BC365" si="735">+BC81+BC82-BC91+BC113</f>
        <v>11220</v>
      </c>
    </row>
    <row r="366" spans="1:55" s="204" customFormat="1">
      <c r="A366" s="287"/>
      <c r="B366" s="173" t="s">
        <v>16</v>
      </c>
      <c r="C366" s="308"/>
      <c r="D366" s="161">
        <f t="shared" ref="D366:V366" si="736">IFERROR(+D88/D100,"-")</f>
        <v>0.24854284271880306</v>
      </c>
      <c r="E366" s="161">
        <f t="shared" si="736"/>
        <v>1.3785362853628536</v>
      </c>
      <c r="F366" s="161">
        <f t="shared" si="736"/>
        <v>1.1874902417640489</v>
      </c>
      <c r="G366" s="161">
        <f t="shared" si="736"/>
        <v>0.71014878284475835</v>
      </c>
      <c r="H366" s="161">
        <f t="shared" si="736"/>
        <v>0.89737911888158117</v>
      </c>
      <c r="I366" s="161">
        <f t="shared" si="736"/>
        <v>0.96866816880823337</v>
      </c>
      <c r="J366" s="161">
        <f t="shared" si="736"/>
        <v>1.0081808325393435</v>
      </c>
      <c r="K366" s="161">
        <f t="shared" si="736"/>
        <v>1.2461438349561362</v>
      </c>
      <c r="L366" s="347">
        <f t="shared" si="736"/>
        <v>0.89387878340364901</v>
      </c>
      <c r="M366" s="161">
        <f t="shared" si="736"/>
        <v>4.5919876733436054</v>
      </c>
      <c r="N366" s="161">
        <f t="shared" si="736"/>
        <v>1.3826714801444044</v>
      </c>
      <c r="O366" s="161">
        <f t="shared" si="736"/>
        <v>0.95668237992100902</v>
      </c>
      <c r="P366" s="161">
        <f t="shared" si="736"/>
        <v>0.89450245700245701</v>
      </c>
      <c r="Q366" s="161">
        <f t="shared" si="736"/>
        <v>1.3665037537159268</v>
      </c>
      <c r="R366" s="161">
        <f t="shared" si="736"/>
        <v>0.79373863546525414</v>
      </c>
      <c r="S366" s="161">
        <f t="shared" si="736"/>
        <v>0.65598500401678117</v>
      </c>
      <c r="T366" s="161">
        <f t="shared" si="736"/>
        <v>0.23457071282168071</v>
      </c>
      <c r="U366" s="161">
        <f t="shared" si="736"/>
        <v>3.5010208248264596</v>
      </c>
      <c r="V366" s="161">
        <f t="shared" si="736"/>
        <v>1.9824224992010226</v>
      </c>
      <c r="W366" s="161">
        <f t="shared" ref="W366:X366" si="737">IFERROR(+W88/W100,"-")</f>
        <v>1.6835689907362261</v>
      </c>
      <c r="X366" s="161">
        <f t="shared" si="737"/>
        <v>2.3967803030303032</v>
      </c>
      <c r="Y366" s="161">
        <f t="shared" ref="Y366:AN366" si="738">IFERROR(+Y88/Y100,"-")</f>
        <v>2.2881519639407597</v>
      </c>
      <c r="Z366" s="161">
        <f t="shared" si="738"/>
        <v>0.46503630110813909</v>
      </c>
      <c r="AA366" s="161">
        <f t="shared" si="738"/>
        <v>1.9611375420965413</v>
      </c>
      <c r="AB366" s="161">
        <f t="shared" si="738"/>
        <v>0.70123203285420943</v>
      </c>
      <c r="AC366" s="161">
        <f t="shared" si="738"/>
        <v>2.056837558258497</v>
      </c>
      <c r="AD366" s="161">
        <f t="shared" si="738"/>
        <v>0.75012991512212024</v>
      </c>
      <c r="AE366" s="161">
        <f t="shared" si="738"/>
        <v>0.13811976819059885</v>
      </c>
      <c r="AF366" s="161">
        <f t="shared" si="738"/>
        <v>1.6506446093620848</v>
      </c>
      <c r="AG366" s="347">
        <f t="shared" si="738"/>
        <v>1.2328517556336189</v>
      </c>
      <c r="AH366" s="347">
        <f t="shared" si="738"/>
        <v>0.74647749475294434</v>
      </c>
      <c r="AI366" s="347">
        <f t="shared" si="738"/>
        <v>1.365371412879308</v>
      </c>
      <c r="AJ366" s="161">
        <f t="shared" si="738"/>
        <v>1.1825635226349083</v>
      </c>
      <c r="AK366" s="161">
        <f t="shared" si="738"/>
        <v>5.7214076246334313</v>
      </c>
      <c r="AL366" s="161">
        <f t="shared" si="738"/>
        <v>3.5901416650494857</v>
      </c>
      <c r="AM366" s="347">
        <f t="shared" si="738"/>
        <v>1.8310684488098892</v>
      </c>
      <c r="AN366" s="348">
        <f t="shared" si="738"/>
        <v>1.0412114440862754</v>
      </c>
      <c r="AQ366" s="347">
        <f>IFERROR(+AQ88/AQ100,"-")</f>
        <v>1.2461438349561362</v>
      </c>
      <c r="AR366" s="347">
        <f>IFERROR(+AR88/AR100,"-")</f>
        <v>1.2328517556336189</v>
      </c>
      <c r="AS366" s="347">
        <f>IFERROR(+AS88/AS100,"-")</f>
        <v>0.74647749475294434</v>
      </c>
      <c r="AT366" s="347">
        <f>IFERROR(+AT88/AT100,"-")</f>
        <v>1.3653714128793082</v>
      </c>
      <c r="AU366" s="347">
        <f>IFERROR(+AU88/AU100,"-")</f>
        <v>1.8310684488098892</v>
      </c>
      <c r="AV366" s="348">
        <f t="shared" ref="AV366" si="739">IFERROR(+AV88/AV100,"-")</f>
        <v>1.0412114440862754</v>
      </c>
      <c r="AX366" s="347">
        <f>IFERROR(+AX88/AX100,"-")</f>
        <v>0.96850828729281768</v>
      </c>
      <c r="AY366" s="347">
        <f>IFERROR(+AY88/AY100,"-")</f>
        <v>1.3561956389732266</v>
      </c>
      <c r="AZ366" s="347">
        <f>IFERROR(+AZ88/AZ100,"-")</f>
        <v>1.3007102026675905</v>
      </c>
      <c r="BA366" s="347">
        <f>IFERROR(+BA88/BA100,"-")</f>
        <v>1.5417690417690417</v>
      </c>
      <c r="BB366" s="347">
        <f>IFERROR(+BB88/BB100,"-")</f>
        <v>3.5901416650494857</v>
      </c>
      <c r="BC366" s="348">
        <f t="shared" ref="BC366" si="740">IFERROR(+BC88/BC100,"-")</f>
        <v>1.4851896760782954</v>
      </c>
    </row>
    <row r="367" spans="1:55" s="204" customFormat="1">
      <c r="A367" s="287"/>
      <c r="B367" s="173" t="s">
        <v>15</v>
      </c>
      <c r="C367" s="308"/>
      <c r="D367" s="164">
        <f t="shared" ref="D367:V367" si="741">+D141</f>
        <v>34700</v>
      </c>
      <c r="E367" s="164">
        <f t="shared" si="741"/>
        <v>0</v>
      </c>
      <c r="F367" s="164">
        <f t="shared" si="741"/>
        <v>30000</v>
      </c>
      <c r="G367" s="164">
        <f t="shared" si="741"/>
        <v>0</v>
      </c>
      <c r="H367" s="164">
        <f t="shared" si="741"/>
        <v>16500</v>
      </c>
      <c r="I367" s="164">
        <f t="shared" si="741"/>
        <v>0</v>
      </c>
      <c r="J367" s="164">
        <f t="shared" si="741"/>
        <v>0</v>
      </c>
      <c r="K367" s="164">
        <f t="shared" si="741"/>
        <v>0</v>
      </c>
      <c r="L367" s="353">
        <f t="shared" si="741"/>
        <v>81200</v>
      </c>
      <c r="M367" s="164">
        <f t="shared" si="741"/>
        <v>0</v>
      </c>
      <c r="N367" s="164">
        <f t="shared" si="741"/>
        <v>600</v>
      </c>
      <c r="O367" s="164">
        <f t="shared" si="741"/>
        <v>0</v>
      </c>
      <c r="P367" s="164">
        <f t="shared" si="741"/>
        <v>2500</v>
      </c>
      <c r="Q367" s="164">
        <f t="shared" si="741"/>
        <v>2500</v>
      </c>
      <c r="R367" s="164">
        <f t="shared" si="741"/>
        <v>0</v>
      </c>
      <c r="S367" s="164">
        <f t="shared" si="741"/>
        <v>0</v>
      </c>
      <c r="T367" s="164">
        <f t="shared" si="741"/>
        <v>5930</v>
      </c>
      <c r="U367" s="164">
        <f t="shared" si="741"/>
        <v>0</v>
      </c>
      <c r="V367" s="164">
        <f t="shared" si="741"/>
        <v>300</v>
      </c>
      <c r="W367" s="164">
        <f t="shared" ref="W367:X367" si="742">+W141</f>
        <v>0</v>
      </c>
      <c r="X367" s="164">
        <f t="shared" si="742"/>
        <v>0</v>
      </c>
      <c r="Y367" s="164">
        <f t="shared" ref="Y367:AN367" si="743">+Y141</f>
        <v>0</v>
      </c>
      <c r="Z367" s="164">
        <f t="shared" si="743"/>
        <v>17000</v>
      </c>
      <c r="AA367" s="164">
        <f t="shared" si="743"/>
        <v>6000</v>
      </c>
      <c r="AB367" s="164">
        <f t="shared" si="743"/>
        <v>0</v>
      </c>
      <c r="AC367" s="164">
        <f t="shared" si="743"/>
        <v>0</v>
      </c>
      <c r="AD367" s="164">
        <f t="shared" si="743"/>
        <v>2000</v>
      </c>
      <c r="AE367" s="164">
        <f t="shared" si="743"/>
        <v>2022</v>
      </c>
      <c r="AF367" s="164">
        <f t="shared" si="743"/>
        <v>0</v>
      </c>
      <c r="AG367" s="353">
        <f t="shared" si="743"/>
        <v>38852</v>
      </c>
      <c r="AH367" s="353">
        <f t="shared" si="743"/>
        <v>24930</v>
      </c>
      <c r="AI367" s="353">
        <f t="shared" si="743"/>
        <v>12522</v>
      </c>
      <c r="AJ367" s="164">
        <f t="shared" si="743"/>
        <v>0</v>
      </c>
      <c r="AK367" s="164">
        <f t="shared" si="743"/>
        <v>0</v>
      </c>
      <c r="AL367" s="164">
        <f t="shared" si="743"/>
        <v>0</v>
      </c>
      <c r="AM367" s="353">
        <f t="shared" si="743"/>
        <v>0</v>
      </c>
      <c r="AN367" s="354">
        <f t="shared" si="743"/>
        <v>120052</v>
      </c>
      <c r="AQ367" s="353">
        <f>+AQ141</f>
        <v>0</v>
      </c>
      <c r="AR367" s="353">
        <f>+AR141</f>
        <v>1942.6</v>
      </c>
      <c r="AS367" s="353">
        <f>+AS141</f>
        <v>4986</v>
      </c>
      <c r="AT367" s="353">
        <f>+AT141</f>
        <v>834.8</v>
      </c>
      <c r="AU367" s="353">
        <f>+AU141</f>
        <v>0</v>
      </c>
      <c r="AV367" s="354">
        <f t="shared" ref="AV367" si="744">+AV141</f>
        <v>3872.6451612903224</v>
      </c>
      <c r="AX367" s="353">
        <f>+AX141</f>
        <v>0</v>
      </c>
      <c r="AY367" s="353">
        <f>+AY141</f>
        <v>0</v>
      </c>
      <c r="AZ367" s="353">
        <f>+AZ141</f>
        <v>2000</v>
      </c>
      <c r="BA367" s="353">
        <f>+BA141</f>
        <v>0</v>
      </c>
      <c r="BB367" s="353">
        <f>+BB141</f>
        <v>0</v>
      </c>
      <c r="BC367" s="354">
        <f t="shared" ref="BC367" si="745">+BC141</f>
        <v>0</v>
      </c>
    </row>
    <row r="368" spans="1:55" s="204" customFormat="1">
      <c r="A368" s="287"/>
      <c r="B368" s="173" t="s">
        <v>14</v>
      </c>
      <c r="C368" s="308"/>
      <c r="D368" s="163">
        <f t="shared" ref="D368:V368" si="746">IFERROR(+D141/+D176,"-")</f>
        <v>0.20659803880708982</v>
      </c>
      <c r="E368" s="163">
        <f t="shared" si="746"/>
        <v>0</v>
      </c>
      <c r="F368" s="163">
        <f t="shared" si="746"/>
        <v>9.4683221501928386E-2</v>
      </c>
      <c r="G368" s="163">
        <f t="shared" si="746"/>
        <v>0</v>
      </c>
      <c r="H368" s="163">
        <f t="shared" si="746"/>
        <v>0.1040628665850982</v>
      </c>
      <c r="I368" s="163">
        <f t="shared" si="746"/>
        <v>0</v>
      </c>
      <c r="J368" s="163">
        <f t="shared" si="746"/>
        <v>0</v>
      </c>
      <c r="K368" s="163">
        <f t="shared" si="746"/>
        <v>0</v>
      </c>
      <c r="L368" s="322">
        <f t="shared" si="746"/>
        <v>4.3836752366077911E-2</v>
      </c>
      <c r="M368" s="163">
        <f t="shared" si="746"/>
        <v>0</v>
      </c>
      <c r="N368" s="163">
        <f t="shared" si="746"/>
        <v>2.5228104107976285E-2</v>
      </c>
      <c r="O368" s="163">
        <f t="shared" si="746"/>
        <v>0</v>
      </c>
      <c r="P368" s="163">
        <f t="shared" si="746"/>
        <v>8.8370448921880521E-2</v>
      </c>
      <c r="Q368" s="163">
        <f t="shared" si="746"/>
        <v>3.3781501249915545E-2</v>
      </c>
      <c r="R368" s="163">
        <f t="shared" si="746"/>
        <v>0</v>
      </c>
      <c r="S368" s="163">
        <f t="shared" si="746"/>
        <v>0</v>
      </c>
      <c r="T368" s="163">
        <f t="shared" si="746"/>
        <v>0.15791604086110844</v>
      </c>
      <c r="U368" s="163">
        <f t="shared" si="746"/>
        <v>0</v>
      </c>
      <c r="V368" s="163">
        <f t="shared" si="746"/>
        <v>1.8216042261218045E-2</v>
      </c>
      <c r="W368" s="163">
        <f t="shared" ref="W368:X368" si="747">IFERROR(+W141/+W176,"-")</f>
        <v>0</v>
      </c>
      <c r="X368" s="163">
        <f t="shared" si="747"/>
        <v>0</v>
      </c>
      <c r="Y368" s="163">
        <f t="shared" ref="Y368:AN368" si="748">IFERROR(+Y141/+Y176,"-")</f>
        <v>0</v>
      </c>
      <c r="Z368" s="163">
        <f t="shared" si="748"/>
        <v>0.15548116848671092</v>
      </c>
      <c r="AA368" s="163">
        <f t="shared" si="748"/>
        <v>0.11863803535413453</v>
      </c>
      <c r="AB368" s="163">
        <f t="shared" si="748"/>
        <v>0</v>
      </c>
      <c r="AC368" s="163">
        <f t="shared" si="748"/>
        <v>0</v>
      </c>
      <c r="AD368" s="163">
        <f t="shared" si="748"/>
        <v>5.7074367901375489E-2</v>
      </c>
      <c r="AE368" s="163">
        <f t="shared" si="748"/>
        <v>8.9188831546910152E-2</v>
      </c>
      <c r="AF368" s="163">
        <f t="shared" si="748"/>
        <v>0</v>
      </c>
      <c r="AG368" s="322">
        <f t="shared" si="748"/>
        <v>4.9927035618550164E-2</v>
      </c>
      <c r="AH368" s="322">
        <f t="shared" si="748"/>
        <v>7.9889097397403561E-2</v>
      </c>
      <c r="AI368" s="322">
        <f t="shared" si="748"/>
        <v>7.5905630182823342E-2</v>
      </c>
      <c r="AJ368" s="163">
        <f t="shared" si="748"/>
        <v>0</v>
      </c>
      <c r="AK368" s="163">
        <f t="shared" si="748"/>
        <v>0</v>
      </c>
      <c r="AL368" s="163">
        <f t="shared" si="748"/>
        <v>0</v>
      </c>
      <c r="AM368" s="322">
        <f t="shared" si="748"/>
        <v>0</v>
      </c>
      <c r="AN368" s="323">
        <f t="shared" si="748"/>
        <v>4.2210987978664904E-2</v>
      </c>
      <c r="AQ368" s="322">
        <f>IFERROR(+AQ141/+AQ176,"-")</f>
        <v>0</v>
      </c>
      <c r="AR368" s="322">
        <f>IFERROR(+AR141/+AR176,"-")</f>
        <v>4.9927035618550157E-2</v>
      </c>
      <c r="AS368" s="322">
        <f>IFERROR(+AS141/+AS176,"-")</f>
        <v>7.9889097397403561E-2</v>
      </c>
      <c r="AT368" s="322">
        <f>IFERROR(+AT141/+AT176,"-")</f>
        <v>7.5905630182823328E-2</v>
      </c>
      <c r="AU368" s="322">
        <f>IFERROR(+AU141/+AU176,"-")</f>
        <v>0</v>
      </c>
      <c r="AV368" s="323">
        <f t="shared" ref="AV368" si="749">IFERROR(+AV141/+AV176,"-")</f>
        <v>4.2210987978664898E-2</v>
      </c>
      <c r="AX368" s="322">
        <f>IFERROR(+AX141/+AX176,"-")</f>
        <v>0</v>
      </c>
      <c r="AY368" s="322">
        <f>IFERROR(+AY141/+AY176,"-")</f>
        <v>0</v>
      </c>
      <c r="AZ368" s="322">
        <f>IFERROR(+AZ141/+AZ176,"-")</f>
        <v>3.4722222222222224E-2</v>
      </c>
      <c r="BA368" s="322">
        <f>IFERROR(+BA141/+BA176,"-")</f>
        <v>0</v>
      </c>
      <c r="BB368" s="322">
        <f>IFERROR(+BB141/+BB176,"-")</f>
        <v>0</v>
      </c>
      <c r="BC368" s="323">
        <f t="shared" ref="BC368" si="750">IFERROR(+BC141/+BC176,"-")</f>
        <v>0</v>
      </c>
    </row>
    <row r="369" spans="1:55" s="204" customFormat="1">
      <c r="A369" s="287"/>
      <c r="B369" s="173" t="s">
        <v>13</v>
      </c>
      <c r="C369" s="308"/>
      <c r="D369" s="163">
        <f t="shared" ref="D369:V369" si="751">+D296</f>
        <v>1.3229419084419412E-2</v>
      </c>
      <c r="E369" s="163">
        <f t="shared" si="751"/>
        <v>0.24997084548104956</v>
      </c>
      <c r="F369" s="163">
        <f t="shared" si="751"/>
        <v>0.20158057857760553</v>
      </c>
      <c r="G369" s="163">
        <f t="shared" si="751"/>
        <v>0.13513762708878038</v>
      </c>
      <c r="H369" s="163">
        <f t="shared" si="751"/>
        <v>8.8062412492589462E-2</v>
      </c>
      <c r="I369" s="163">
        <f t="shared" si="751"/>
        <v>0.31211457930573488</v>
      </c>
      <c r="J369" s="163">
        <f t="shared" si="751"/>
        <v>0.13277809745903874</v>
      </c>
      <c r="K369" s="163">
        <f t="shared" si="751"/>
        <v>0.16763274612339349</v>
      </c>
      <c r="L369" s="322">
        <f t="shared" si="751"/>
        <v>0.16771324447033378</v>
      </c>
      <c r="M369" s="163">
        <f t="shared" si="751"/>
        <v>0.80106502242152466</v>
      </c>
      <c r="N369" s="163">
        <f t="shared" si="751"/>
        <v>0.15931547744187025</v>
      </c>
      <c r="O369" s="163">
        <f t="shared" si="751"/>
        <v>0.17593690538565479</v>
      </c>
      <c r="P369" s="163">
        <f t="shared" si="751"/>
        <v>0.15874867444326618</v>
      </c>
      <c r="Q369" s="163">
        <f t="shared" si="751"/>
        <v>0.32046483345719884</v>
      </c>
      <c r="R369" s="163">
        <f t="shared" si="751"/>
        <v>0.27151294023066697</v>
      </c>
      <c r="S369" s="163">
        <f t="shared" si="751"/>
        <v>0.27138603140227396</v>
      </c>
      <c r="T369" s="163">
        <f t="shared" si="751"/>
        <v>5.0863345370104071E-3</v>
      </c>
      <c r="U369" s="163">
        <f t="shared" si="751"/>
        <v>0.48733753654327078</v>
      </c>
      <c r="V369" s="163">
        <f t="shared" si="751"/>
        <v>0.65729552492561782</v>
      </c>
      <c r="W369" s="163">
        <f t="shared" ref="W369:X369" si="752">+W296</f>
        <v>0.78142435182146375</v>
      </c>
      <c r="X369" s="163">
        <f t="shared" si="752"/>
        <v>1.1007480130902292</v>
      </c>
      <c r="Y369" s="163">
        <f t="shared" ref="Y369:AN369" si="753">+Y296</f>
        <v>0.23341126526594272</v>
      </c>
      <c r="Z369" s="163">
        <f t="shared" si="753"/>
        <v>3.612650679544166E-3</v>
      </c>
      <c r="AA369" s="163">
        <f t="shared" si="753"/>
        <v>0.6204571518962313</v>
      </c>
      <c r="AB369" s="163">
        <f t="shared" si="753"/>
        <v>8.3510030990050568E-2</v>
      </c>
      <c r="AC369" s="163">
        <f t="shared" si="753"/>
        <v>0.27173611111111112</v>
      </c>
      <c r="AD369" s="163">
        <f t="shared" si="753"/>
        <v>0.12139718052622567</v>
      </c>
      <c r="AE369" s="163">
        <f t="shared" si="753"/>
        <v>-4.5608927704997575E-2</v>
      </c>
      <c r="AF369" s="163">
        <f t="shared" si="753"/>
        <v>0.31048876727530295</v>
      </c>
      <c r="AG369" s="322">
        <f t="shared" si="753"/>
        <v>0.25525701987395438</v>
      </c>
      <c r="AH369" s="322">
        <f t="shared" si="753"/>
        <v>0.10655725096905187</v>
      </c>
      <c r="AI369" s="322">
        <f t="shared" si="753"/>
        <v>0.32082585713592937</v>
      </c>
      <c r="AJ369" s="163">
        <f t="shared" si="753"/>
        <v>8.4065482586435744E-2</v>
      </c>
      <c r="AK369" s="163">
        <f t="shared" si="753"/>
        <v>0.5607843137254902</v>
      </c>
      <c r="AL369" s="163">
        <f t="shared" si="753"/>
        <v>0.54981179422835635</v>
      </c>
      <c r="AM369" s="322">
        <f t="shared" si="753"/>
        <v>0.1713368072624783</v>
      </c>
      <c r="AN369" s="323">
        <f t="shared" si="753"/>
        <v>0.19193832243948997</v>
      </c>
      <c r="AQ369" s="322">
        <f>+AQ296</f>
        <v>0.16763274612339349</v>
      </c>
      <c r="AR369" s="322">
        <f>+AR296</f>
        <v>0.25525701987395433</v>
      </c>
      <c r="AS369" s="322">
        <f>+AS296</f>
        <v>0.10655725096905189</v>
      </c>
      <c r="AT369" s="322">
        <f>+AT296</f>
        <v>0.32082585713592937</v>
      </c>
      <c r="AU369" s="322">
        <f>+AU296</f>
        <v>0.1713368072624783</v>
      </c>
      <c r="AV369" s="323">
        <f t="shared" ref="AV369" si="754">+AV296</f>
        <v>0.19193832243948999</v>
      </c>
      <c r="AX369" s="322">
        <f>+AX296</f>
        <v>0.15364550807062999</v>
      </c>
      <c r="AY369" s="322">
        <f>+AY296</f>
        <v>0.24206349206349206</v>
      </c>
      <c r="AZ369" s="322">
        <f>+AZ296</f>
        <v>0.16310763888888888</v>
      </c>
      <c r="BA369" s="322">
        <f>+BA296</f>
        <v>0.2604381280746752</v>
      </c>
      <c r="BB369" s="322">
        <f>+BB296</f>
        <v>0.55262233375156833</v>
      </c>
      <c r="BC369" s="323">
        <f t="shared" ref="BC369" si="755">+BC296</f>
        <v>0.29878886651966896</v>
      </c>
    </row>
    <row r="370" spans="1:55" s="204" customFormat="1">
      <c r="A370" s="287"/>
      <c r="B370" s="173" t="s">
        <v>12</v>
      </c>
      <c r="C370" s="308"/>
      <c r="D370" s="163">
        <f t="shared" ref="D370:V370" si="756">IFERROR(+D368+D369,"-")</f>
        <v>0.21982745789150923</v>
      </c>
      <c r="E370" s="163">
        <f t="shared" si="756"/>
        <v>0.24997084548104956</v>
      </c>
      <c r="F370" s="163">
        <f t="shared" si="756"/>
        <v>0.2962638000795339</v>
      </c>
      <c r="G370" s="163">
        <f t="shared" si="756"/>
        <v>0.13513762708878038</v>
      </c>
      <c r="H370" s="163">
        <f t="shared" si="756"/>
        <v>0.19212527907768767</v>
      </c>
      <c r="I370" s="163">
        <f t="shared" si="756"/>
        <v>0.31211457930573488</v>
      </c>
      <c r="J370" s="163">
        <f t="shared" si="756"/>
        <v>0.13277809745903874</v>
      </c>
      <c r="K370" s="163">
        <f t="shared" si="756"/>
        <v>0.16763274612339349</v>
      </c>
      <c r="L370" s="322">
        <f t="shared" si="756"/>
        <v>0.21154999683641168</v>
      </c>
      <c r="M370" s="163">
        <f t="shared" si="756"/>
        <v>0.80106502242152466</v>
      </c>
      <c r="N370" s="163">
        <f t="shared" si="756"/>
        <v>0.18454358154984654</v>
      </c>
      <c r="O370" s="163">
        <f t="shared" si="756"/>
        <v>0.17593690538565479</v>
      </c>
      <c r="P370" s="163">
        <f t="shared" si="756"/>
        <v>0.24711912336514669</v>
      </c>
      <c r="Q370" s="163">
        <f t="shared" si="756"/>
        <v>0.35424633470711436</v>
      </c>
      <c r="R370" s="163">
        <f t="shared" si="756"/>
        <v>0.27151294023066697</v>
      </c>
      <c r="S370" s="163">
        <f t="shared" si="756"/>
        <v>0.27138603140227396</v>
      </c>
      <c r="T370" s="163">
        <f t="shared" si="756"/>
        <v>0.16300237539811885</v>
      </c>
      <c r="U370" s="163">
        <f t="shared" si="756"/>
        <v>0.48733753654327078</v>
      </c>
      <c r="V370" s="163">
        <f t="shared" si="756"/>
        <v>0.67551156718683592</v>
      </c>
      <c r="W370" s="163">
        <f t="shared" ref="W370:X370" si="757">IFERROR(+W368+W369,"-")</f>
        <v>0.78142435182146375</v>
      </c>
      <c r="X370" s="163">
        <f t="shared" si="757"/>
        <v>1.1007480130902292</v>
      </c>
      <c r="Y370" s="163">
        <f t="shared" ref="Y370:AN370" si="758">IFERROR(+Y368+Y369,"-")</f>
        <v>0.23341126526594272</v>
      </c>
      <c r="Z370" s="163">
        <f t="shared" si="758"/>
        <v>0.15909381916625509</v>
      </c>
      <c r="AA370" s="163">
        <f t="shared" si="758"/>
        <v>0.73909518725036583</v>
      </c>
      <c r="AB370" s="163">
        <f t="shared" si="758"/>
        <v>8.3510030990050568E-2</v>
      </c>
      <c r="AC370" s="163">
        <f t="shared" si="758"/>
        <v>0.27173611111111112</v>
      </c>
      <c r="AD370" s="163">
        <f t="shared" si="758"/>
        <v>0.17847154842760116</v>
      </c>
      <c r="AE370" s="163">
        <f t="shared" si="758"/>
        <v>4.3579903841912578E-2</v>
      </c>
      <c r="AF370" s="163">
        <f t="shared" si="758"/>
        <v>0.31048876727530295</v>
      </c>
      <c r="AG370" s="322">
        <f t="shared" si="758"/>
        <v>0.30518405549250455</v>
      </c>
      <c r="AH370" s="322">
        <f t="shared" si="758"/>
        <v>0.18644634836645543</v>
      </c>
      <c r="AI370" s="322">
        <f t="shared" si="758"/>
        <v>0.39673148731875274</v>
      </c>
      <c r="AJ370" s="163">
        <f t="shared" si="758"/>
        <v>8.4065482586435744E-2</v>
      </c>
      <c r="AK370" s="163">
        <f t="shared" si="758"/>
        <v>0.5607843137254902</v>
      </c>
      <c r="AL370" s="163">
        <f t="shared" si="758"/>
        <v>0.54981179422835635</v>
      </c>
      <c r="AM370" s="322">
        <f t="shared" si="758"/>
        <v>0.1713368072624783</v>
      </c>
      <c r="AN370" s="323">
        <f t="shared" si="758"/>
        <v>0.23414931041815487</v>
      </c>
      <c r="AQ370" s="322">
        <f>IFERROR(+AQ368+AQ369,"-")</f>
        <v>0.16763274612339349</v>
      </c>
      <c r="AR370" s="322">
        <f>IFERROR(+AR368+AR369,"-")</f>
        <v>0.30518405549250449</v>
      </c>
      <c r="AS370" s="322">
        <f>IFERROR(+AS368+AS369,"-")</f>
        <v>0.18644634836645546</v>
      </c>
      <c r="AT370" s="322">
        <f>IFERROR(+AT368+AT369,"-")</f>
        <v>0.39673148731875268</v>
      </c>
      <c r="AU370" s="322">
        <f>IFERROR(+AU368+AU369,"-")</f>
        <v>0.1713368072624783</v>
      </c>
      <c r="AV370" s="323">
        <f t="shared" ref="AV370" si="759">IFERROR(+AV368+AV369,"-")</f>
        <v>0.2341493104181549</v>
      </c>
      <c r="AX370" s="322">
        <f>IFERROR(+AX368+AX369,"-")</f>
        <v>0.15364550807062999</v>
      </c>
      <c r="AY370" s="322">
        <f>IFERROR(+AY368+AY369,"-")</f>
        <v>0.24206349206349206</v>
      </c>
      <c r="AZ370" s="322">
        <f>IFERROR(+AZ368+AZ369,"-")</f>
        <v>0.19782986111111112</v>
      </c>
      <c r="BA370" s="322">
        <f>IFERROR(+BA368+BA369,"-")</f>
        <v>0.2604381280746752</v>
      </c>
      <c r="BB370" s="322">
        <f>IFERROR(+BB368+BB369,"-")</f>
        <v>0.55262233375156833</v>
      </c>
      <c r="BC370" s="323">
        <f t="shared" ref="BC370" si="760">IFERROR(+BC368+BC369,"-")</f>
        <v>0.29878886651966896</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1">IFERROR(+(D13+D16+D26+D28+D33)/D42,"-")</f>
        <v>0.43834154394561542</v>
      </c>
      <c r="E373" s="166">
        <f t="shared" si="761"/>
        <v>0.20180704626766116</v>
      </c>
      <c r="F373" s="166">
        <f t="shared" si="761"/>
        <v>0.4914308012635189</v>
      </c>
      <c r="G373" s="166">
        <f t="shared" si="761"/>
        <v>0.3720866051338918</v>
      </c>
      <c r="H373" s="166">
        <f t="shared" si="761"/>
        <v>0.45344942704064184</v>
      </c>
      <c r="I373" s="166">
        <f t="shared" si="761"/>
        <v>0.39042129746512466</v>
      </c>
      <c r="J373" s="166">
        <f t="shared" si="761"/>
        <v>0.38750318796225453</v>
      </c>
      <c r="K373" s="166">
        <f t="shared" si="761"/>
        <v>0.43098848876816698</v>
      </c>
      <c r="L373" s="357">
        <f t="shared" si="761"/>
        <v>0.40811871463608612</v>
      </c>
      <c r="M373" s="166">
        <f t="shared" si="761"/>
        <v>0.80982748753168177</v>
      </c>
      <c r="N373" s="166">
        <f t="shared" si="761"/>
        <v>0.66064567098789817</v>
      </c>
      <c r="O373" s="166">
        <f t="shared" si="761"/>
        <v>0.48241403215047152</v>
      </c>
      <c r="P373" s="166">
        <f t="shared" si="761"/>
        <v>0.58104627409183762</v>
      </c>
      <c r="Q373" s="166">
        <f t="shared" si="761"/>
        <v>0.55627276292934391</v>
      </c>
      <c r="R373" s="166">
        <f t="shared" si="761"/>
        <v>0.51430933896825759</v>
      </c>
      <c r="S373" s="166">
        <f t="shared" si="761"/>
        <v>0.71603278088453914</v>
      </c>
      <c r="T373" s="166">
        <f t="shared" si="761"/>
        <v>0.61408275001732615</v>
      </c>
      <c r="U373" s="166">
        <f t="shared" si="761"/>
        <v>0.73687627003838341</v>
      </c>
      <c r="V373" s="166">
        <f t="shared" si="761"/>
        <v>0.73864301472243488</v>
      </c>
      <c r="W373" s="166">
        <f t="shared" ref="W373:X373" si="762">IFERROR(+(W13+W16+W26+W28+W33)/W42,"-")</f>
        <v>0.70635625042670858</v>
      </c>
      <c r="X373" s="166">
        <f t="shared" si="762"/>
        <v>0.88519527702089007</v>
      </c>
      <c r="Y373" s="166">
        <f t="shared" ref="Y373:AN373" si="763">IFERROR(+(Y13+Y16+Y26+Y28+Y33)/Y42,"-")</f>
        <v>0.73759541984732824</v>
      </c>
      <c r="Z373" s="166">
        <f t="shared" si="763"/>
        <v>0.46570445506948477</v>
      </c>
      <c r="AA373" s="166">
        <f t="shared" si="763"/>
        <v>0.64128286973704207</v>
      </c>
      <c r="AB373" s="166">
        <f t="shared" si="763"/>
        <v>0.57640224951901731</v>
      </c>
      <c r="AC373" s="166">
        <f t="shared" si="763"/>
        <v>0.5542087023488641</v>
      </c>
      <c r="AD373" s="166">
        <f t="shared" si="763"/>
        <v>0.53811979778379204</v>
      </c>
      <c r="AE373" s="166">
        <f t="shared" si="763"/>
        <v>0.46711249541956762</v>
      </c>
      <c r="AF373" s="166">
        <f t="shared" si="763"/>
        <v>0.44255735170406746</v>
      </c>
      <c r="AG373" s="357">
        <f t="shared" si="763"/>
        <v>0.58577903544779197</v>
      </c>
      <c r="AH373" s="357">
        <f t="shared" si="763"/>
        <v>0.51420444052590497</v>
      </c>
      <c r="AI373" s="357">
        <f t="shared" si="763"/>
        <v>0.60701728452417403</v>
      </c>
      <c r="AJ373" s="166">
        <f t="shared" si="763"/>
        <v>0.88730547893894507</v>
      </c>
      <c r="AK373" s="166">
        <f t="shared" si="763"/>
        <v>0.56450155606866781</v>
      </c>
      <c r="AL373" s="166">
        <f t="shared" si="763"/>
        <v>0.81026763990267636</v>
      </c>
      <c r="AM373" s="357">
        <f t="shared" si="763"/>
        <v>0.85031891228296885</v>
      </c>
      <c r="AN373" s="358">
        <f t="shared" si="763"/>
        <v>0.48545647449598694</v>
      </c>
      <c r="AQ373" s="357">
        <f>IFERROR(+(AQ13+AQ16+AQ26+AQ28+AQ33)/AQ42,"-")</f>
        <v>0.43098848876816698</v>
      </c>
      <c r="AR373" s="357">
        <f>IFERROR(+(AR13+AR16+AR26+AR28+AR33)/AR42,"-")</f>
        <v>0.58577903544779197</v>
      </c>
      <c r="AS373" s="357">
        <f>IFERROR(+(AS13+AS16+AS26+AS28+AS33)/AS42,"-")</f>
        <v>0.51420444052590508</v>
      </c>
      <c r="AT373" s="357">
        <f>IFERROR(+(AT13+AT16+AT26+AT28+AT33)/AT42,"-")</f>
        <v>0.60701728452417403</v>
      </c>
      <c r="AU373" s="357">
        <f>IFERROR(+(AU13+AU16+AU26+AU28+AU33)/AU42,"-")</f>
        <v>0.85031891228296885</v>
      </c>
      <c r="AV373" s="358">
        <f t="shared" ref="AV373" si="764">IFERROR(+(AV13+AV16+AV26+AV28+AV33)/AV42,"-")</f>
        <v>0.485456474495987</v>
      </c>
      <c r="AX373" s="357">
        <f>IFERROR(+(AX13+AX16+AX26+AX28+AX33)/AX42,"-")</f>
        <v>0.43209848484848484</v>
      </c>
      <c r="AY373" s="357">
        <f>IFERROR(+(AY13+AY16+AY26+AY28+AY33)/AY42,"-")</f>
        <v>0.57223771474808194</v>
      </c>
      <c r="AZ373" s="357">
        <f>IFERROR(+(AZ13+AZ16+AZ26+AZ28+AZ33)/AZ42,"-")</f>
        <v>0.55422410473623407</v>
      </c>
      <c r="BA373" s="357">
        <f>IFERROR(+(BA13+BA16+BA26+BA28+BA33)/BA42,"-")</f>
        <v>0.68360521995718981</v>
      </c>
      <c r="BB373" s="357">
        <f>IFERROR(+(BB13+BB16+BB26+BB28+BB33)/BB42,"-")</f>
        <v>0.81026763990267636</v>
      </c>
      <c r="BC373" s="358">
        <f t="shared" ref="BC373" si="765">IFERROR(+(BC13+BC16+BC26+BC28+BC33)/BC42,"-")</f>
        <v>0.57984448536934718</v>
      </c>
    </row>
    <row r="374" spans="1:55" s="204" customFormat="1">
      <c r="A374" s="287"/>
      <c r="B374" s="173" t="s">
        <v>9</v>
      </c>
      <c r="C374" s="308"/>
      <c r="D374" s="166">
        <f t="shared" ref="D374:V374" si="766">IFERROR(+(D20+D21)/D42,"-")</f>
        <v>0.18689176187296597</v>
      </c>
      <c r="E374" s="166">
        <f t="shared" si="766"/>
        <v>6.9844157419198347E-2</v>
      </c>
      <c r="F374" s="166">
        <f t="shared" si="766"/>
        <v>0.18412740007348691</v>
      </c>
      <c r="G374" s="166">
        <f t="shared" si="766"/>
        <v>0.14511532825574688</v>
      </c>
      <c r="H374" s="166">
        <f t="shared" si="766"/>
        <v>0.21546094593934392</v>
      </c>
      <c r="I374" s="166">
        <f t="shared" si="766"/>
        <v>0.15958058260771474</v>
      </c>
      <c r="J374" s="166">
        <f t="shared" si="766"/>
        <v>0.16304230780129786</v>
      </c>
      <c r="K374" s="166">
        <f t="shared" si="766"/>
        <v>0.19195428549215496</v>
      </c>
      <c r="L374" s="357">
        <f t="shared" si="766"/>
        <v>0.16688050100429544</v>
      </c>
      <c r="M374" s="166">
        <f t="shared" si="766"/>
        <v>0.11830594391300793</v>
      </c>
      <c r="N374" s="166">
        <f t="shared" si="766"/>
        <v>0.20964556325636513</v>
      </c>
      <c r="O374" s="166">
        <f t="shared" si="766"/>
        <v>0.17342681124350909</v>
      </c>
      <c r="P374" s="166">
        <f t="shared" si="766"/>
        <v>0.20611658821091275</v>
      </c>
      <c r="Q374" s="166">
        <f t="shared" si="766"/>
        <v>0.23943519919314171</v>
      </c>
      <c r="R374" s="166">
        <f t="shared" si="766"/>
        <v>0.13983187100923331</v>
      </c>
      <c r="S374" s="166">
        <f t="shared" si="766"/>
        <v>0.18420755958658314</v>
      </c>
      <c r="T374" s="166">
        <f t="shared" si="766"/>
        <v>0.23020768360015709</v>
      </c>
      <c r="U374" s="166">
        <f t="shared" si="766"/>
        <v>9.8272747798600138E-2</v>
      </c>
      <c r="V374" s="166">
        <f t="shared" si="766"/>
        <v>0.14281212012066094</v>
      </c>
      <c r="W374" s="166">
        <f t="shared" ref="W374:X374" si="767">IFERROR(+(W20+W21)/W42,"-")</f>
        <v>0.26927015771147678</v>
      </c>
      <c r="X374" s="166">
        <f t="shared" si="767"/>
        <v>9.5186194368755681E-2</v>
      </c>
      <c r="Y374" s="166">
        <f t="shared" ref="Y374:AN374" si="768">IFERROR(+(Y20+Y21)/Y42,"-")</f>
        <v>0.17634950926935661</v>
      </c>
      <c r="Z374" s="166">
        <f t="shared" si="768"/>
        <v>0.20261852629697485</v>
      </c>
      <c r="AA374" s="166">
        <f t="shared" si="768"/>
        <v>0.19300467818479675</v>
      </c>
      <c r="AB374" s="166">
        <f t="shared" si="768"/>
        <v>0.21163238123427558</v>
      </c>
      <c r="AC374" s="166">
        <f t="shared" si="768"/>
        <v>0.17233731228340393</v>
      </c>
      <c r="AD374" s="166">
        <f t="shared" si="768"/>
        <v>0.18143287545319919</v>
      </c>
      <c r="AE374" s="166">
        <f t="shared" si="768"/>
        <v>0.17405643092707951</v>
      </c>
      <c r="AF374" s="166">
        <f t="shared" si="768"/>
        <v>0.17815974353727576</v>
      </c>
      <c r="AG374" s="357">
        <f t="shared" si="768"/>
        <v>0.1878459265059152</v>
      </c>
      <c r="AH374" s="357">
        <f t="shared" si="768"/>
        <v>0.19120056236335584</v>
      </c>
      <c r="AI374" s="357">
        <f t="shared" si="768"/>
        <v>0.17304585625442143</v>
      </c>
      <c r="AJ374" s="166">
        <f t="shared" si="768"/>
        <v>2.0419745519347113E-2</v>
      </c>
      <c r="AK374" s="166">
        <f t="shared" si="768"/>
        <v>0.36432085132014858</v>
      </c>
      <c r="AL374" s="166">
        <f t="shared" si="768"/>
        <v>7.8686131386861313E-2</v>
      </c>
      <c r="AM374" s="357">
        <f t="shared" si="768"/>
        <v>5.7565743928667028E-2</v>
      </c>
      <c r="AN374" s="358">
        <f t="shared" si="768"/>
        <v>0.16513584266072559</v>
      </c>
      <c r="AQ374" s="357">
        <f>IFERROR(+(AQ20+AQ21)/AQ42,"-")</f>
        <v>0.19195428549215496</v>
      </c>
      <c r="AR374" s="357">
        <f>IFERROR(+(AR20+AR21)/AR42,"-")</f>
        <v>0.18784592650591517</v>
      </c>
      <c r="AS374" s="357">
        <f>IFERROR(+(AS20+AS21)/AS42,"-")</f>
        <v>0.19120056236335586</v>
      </c>
      <c r="AT374" s="357">
        <f>IFERROR(+(AT20+AT21)/AT42,"-")</f>
        <v>0.17304585625442143</v>
      </c>
      <c r="AU374" s="357">
        <f>IFERROR(+(AU20+AU21)/AU42,"-")</f>
        <v>5.7565743928667028E-2</v>
      </c>
      <c r="AV374" s="358">
        <f t="shared" ref="AV374" si="769">IFERROR(+(AV20+AV21)/AV42,"-")</f>
        <v>0.16513584266072556</v>
      </c>
      <c r="AX374" s="357">
        <f>IFERROR(+(AX20+AX21)/AX42,"-")</f>
        <v>0.18679218335353534</v>
      </c>
      <c r="AY374" s="357">
        <f>IFERROR(+(AY20+AY21)/AY42,"-")</f>
        <v>0.18494704445953561</v>
      </c>
      <c r="AZ374" s="357">
        <f>IFERROR(+(AZ20+AZ21)/AZ42,"-")</f>
        <v>0.17233731228340393</v>
      </c>
      <c r="BA374" s="357">
        <f>IFERROR(+(BA20+BA21)/BA42,"-")</f>
        <v>0.15247930027774892</v>
      </c>
      <c r="BB374" s="357">
        <f>IFERROR(+(BB20+BB21)/BB42,"-")</f>
        <v>0.17508515815085157</v>
      </c>
      <c r="BC374" s="358">
        <f t="shared" ref="BC374" si="770">IFERROR(+(BC20+BC21)/BC42,"-")</f>
        <v>0.16501830252597594</v>
      </c>
    </row>
    <row r="375" spans="1:55" s="204" customFormat="1">
      <c r="A375" s="287"/>
      <c r="B375" s="173" t="s">
        <v>8</v>
      </c>
      <c r="C375" s="308"/>
      <c r="D375" s="166">
        <f t="shared" ref="D375:V375" si="771">IFERROR(+D22/D42,"-")</f>
        <v>0.24835831567657374</v>
      </c>
      <c r="E375" s="166">
        <f t="shared" si="771"/>
        <v>0.27104481232187255</v>
      </c>
      <c r="F375" s="166">
        <f t="shared" si="771"/>
        <v>0.17640557930745721</v>
      </c>
      <c r="G375" s="166">
        <f t="shared" si="771"/>
        <v>0.12337524491294337</v>
      </c>
      <c r="H375" s="166">
        <f t="shared" si="771"/>
        <v>0.14831803451326953</v>
      </c>
      <c r="I375" s="166">
        <f t="shared" si="771"/>
        <v>7.8100911566745271E-2</v>
      </c>
      <c r="J375" s="166">
        <f t="shared" si="771"/>
        <v>0.20341749553685284</v>
      </c>
      <c r="K375" s="166">
        <f t="shared" si="771"/>
        <v>0.16173547976423597</v>
      </c>
      <c r="L375" s="357">
        <f t="shared" si="771"/>
        <v>0.15342840506364894</v>
      </c>
      <c r="M375" s="166">
        <f t="shared" si="771"/>
        <v>1.0506091080042515E-2</v>
      </c>
      <c r="N375" s="166">
        <f t="shared" si="771"/>
        <v>2.8333393184185009E-2</v>
      </c>
      <c r="O375" s="166">
        <f t="shared" si="771"/>
        <v>0.14149869854681962</v>
      </c>
      <c r="P375" s="166">
        <f t="shared" si="771"/>
        <v>8.7959262219853743E-2</v>
      </c>
      <c r="Q375" s="166">
        <f t="shared" si="771"/>
        <v>0.11968398050092452</v>
      </c>
      <c r="R375" s="166">
        <f t="shared" si="771"/>
        <v>9.6743075014929486E-2</v>
      </c>
      <c r="S375" s="166">
        <f t="shared" si="771"/>
        <v>4.2151789122674158E-2</v>
      </c>
      <c r="T375" s="166">
        <f t="shared" si="771"/>
        <v>6.0482361910042276E-2</v>
      </c>
      <c r="U375" s="166">
        <f t="shared" si="771"/>
        <v>2.063106796116505E-2</v>
      </c>
      <c r="V375" s="166">
        <f t="shared" si="771"/>
        <v>5.8574580162982309E-2</v>
      </c>
      <c r="W375" s="166">
        <f t="shared" ref="W375:X375" si="772">IFERROR(+W22/W42,"-")</f>
        <v>5.5164880180241689E-2</v>
      </c>
      <c r="X375" s="166">
        <f t="shared" si="772"/>
        <v>6.3578564940962763E-3</v>
      </c>
      <c r="Y375" s="166">
        <f t="shared" ref="Y375:AN375" si="773">IFERROR(+Y22/Y42,"-")</f>
        <v>2.5586150490730642E-2</v>
      </c>
      <c r="Z375" s="166">
        <f t="shared" si="773"/>
        <v>0.25052951427677733</v>
      </c>
      <c r="AA375" s="166">
        <f t="shared" si="773"/>
        <v>6.9885663136917131E-2</v>
      </c>
      <c r="AB375" s="166">
        <f t="shared" si="773"/>
        <v>6.9187509249667017E-2</v>
      </c>
      <c r="AC375" s="166">
        <f t="shared" si="773"/>
        <v>0.14131690412013861</v>
      </c>
      <c r="AD375" s="166">
        <f t="shared" si="773"/>
        <v>0.11675943420313538</v>
      </c>
      <c r="AE375" s="166">
        <f t="shared" si="773"/>
        <v>9.5685232685965557E-2</v>
      </c>
      <c r="AF375" s="166">
        <f t="shared" si="773"/>
        <v>0.28308664711365755</v>
      </c>
      <c r="AG375" s="357">
        <f t="shared" si="773"/>
        <v>0.11417964934179842</v>
      </c>
      <c r="AH375" s="357">
        <f t="shared" si="773"/>
        <v>0.16447072910647373</v>
      </c>
      <c r="AI375" s="357">
        <f t="shared" si="773"/>
        <v>7.6560833711685261E-2</v>
      </c>
      <c r="AJ375" s="166">
        <f t="shared" si="773"/>
        <v>0</v>
      </c>
      <c r="AK375" s="166">
        <f t="shared" si="773"/>
        <v>0</v>
      </c>
      <c r="AL375" s="166">
        <f t="shared" si="773"/>
        <v>0</v>
      </c>
      <c r="AM375" s="357">
        <f t="shared" si="773"/>
        <v>0</v>
      </c>
      <c r="AN375" s="358">
        <f t="shared" si="773"/>
        <v>0.13259099115232351</v>
      </c>
      <c r="AQ375" s="357">
        <f>IFERROR(+AQ22/AQ42,"-")</f>
        <v>0.16173547976423597</v>
      </c>
      <c r="AR375" s="357">
        <f>IFERROR(+AR22/AR42,"-")</f>
        <v>0.11417964934179842</v>
      </c>
      <c r="AS375" s="357">
        <f>IFERROR(+AS22/AS42,"-")</f>
        <v>0.16447072910647373</v>
      </c>
      <c r="AT375" s="357">
        <f>IFERROR(+AT22/AT42,"-")</f>
        <v>7.6560833711685261E-2</v>
      </c>
      <c r="AU375" s="357">
        <f>IFERROR(+AU22/AU42,"-")</f>
        <v>0</v>
      </c>
      <c r="AV375" s="358">
        <f t="shared" ref="AV375" si="774">IFERROR(+AV22/AV42,"-")</f>
        <v>0.13259099115232351</v>
      </c>
      <c r="AX375" s="357">
        <f>IFERROR(+AX22/AX42,"-")</f>
        <v>0.17468939393939395</v>
      </c>
      <c r="AY375" s="357">
        <f>IFERROR(+AY22/AY42,"-")</f>
        <v>6.0613504024043113E-2</v>
      </c>
      <c r="AZ375" s="357">
        <f>IFERROR(+AZ22/AZ42,"-")</f>
        <v>0.16449749711205236</v>
      </c>
      <c r="BA375" s="357">
        <f>IFERROR(+BA22/BA42,"-")</f>
        <v>5.0298065329957238E-2</v>
      </c>
      <c r="BB375" s="357">
        <f>IFERROR(+BB22/BB42,"-")</f>
        <v>0</v>
      </c>
      <c r="BC375" s="358">
        <f t="shared" ref="BC375" si="775">IFERROR(+BC22/BC42,"-")</f>
        <v>6.754882568265011E-2</v>
      </c>
    </row>
    <row r="376" spans="1:55" s="204" customFormat="1">
      <c r="A376" s="287"/>
      <c r="B376" s="173" t="s">
        <v>7</v>
      </c>
      <c r="C376" s="308"/>
      <c r="D376" s="166">
        <f t="shared" ref="D376:V376" si="776">IFERROR(+(D30-D26-D28)/D42,"-")</f>
        <v>1.4537252695832304E-2</v>
      </c>
      <c r="E376" s="166">
        <f t="shared" si="776"/>
        <v>0.14547328846037233</v>
      </c>
      <c r="F376" s="166">
        <f t="shared" si="776"/>
        <v>7.0137260989566574E-2</v>
      </c>
      <c r="G376" s="166">
        <f t="shared" si="776"/>
        <v>0.21954282122945856</v>
      </c>
      <c r="H376" s="166">
        <f t="shared" si="776"/>
        <v>6.4895586231604768E-2</v>
      </c>
      <c r="I376" s="166">
        <f t="shared" si="776"/>
        <v>0.16244635077861874</v>
      </c>
      <c r="J376" s="166">
        <f t="shared" si="776"/>
        <v>0.10427045254895294</v>
      </c>
      <c r="K376" s="166">
        <f t="shared" si="776"/>
        <v>8.2799236147891878E-2</v>
      </c>
      <c r="L376" s="357">
        <f t="shared" si="776"/>
        <v>0.12806732173978883</v>
      </c>
      <c r="M376" s="166">
        <f t="shared" si="776"/>
        <v>0</v>
      </c>
      <c r="N376" s="166">
        <f t="shared" si="776"/>
        <v>0</v>
      </c>
      <c r="O376" s="166">
        <f t="shared" si="776"/>
        <v>5.3627718990752486E-4</v>
      </c>
      <c r="P376" s="166">
        <f t="shared" si="776"/>
        <v>0</v>
      </c>
      <c r="Q376" s="166">
        <f t="shared" si="776"/>
        <v>0</v>
      </c>
      <c r="R376" s="166">
        <f t="shared" si="776"/>
        <v>0</v>
      </c>
      <c r="S376" s="166">
        <f t="shared" si="776"/>
        <v>0</v>
      </c>
      <c r="T376" s="166">
        <f t="shared" si="776"/>
        <v>2.5873818929470741E-3</v>
      </c>
      <c r="U376" s="166">
        <f t="shared" si="776"/>
        <v>0</v>
      </c>
      <c r="V376" s="166">
        <f t="shared" si="776"/>
        <v>0</v>
      </c>
      <c r="W376" s="166">
        <f t="shared" ref="W376:X376" si="777">IFERROR(+(W30-W26-W28)/W42,"-")</f>
        <v>0</v>
      </c>
      <c r="X376" s="166">
        <f t="shared" si="777"/>
        <v>0</v>
      </c>
      <c r="Y376" s="166">
        <f t="shared" ref="Y376:AN376" si="778">IFERROR(+(Y30-Y26-Y28)/Y42,"-")</f>
        <v>9.5419847328244274E-5</v>
      </c>
      <c r="Z376" s="166">
        <f t="shared" si="778"/>
        <v>6.0145672282050132E-3</v>
      </c>
      <c r="AA376" s="166">
        <f t="shared" si="778"/>
        <v>8.7821519650065018E-4</v>
      </c>
      <c r="AB376" s="166">
        <f t="shared" si="778"/>
        <v>0</v>
      </c>
      <c r="AC376" s="166">
        <f t="shared" si="778"/>
        <v>1.8174817096649981E-3</v>
      </c>
      <c r="AD376" s="166">
        <f t="shared" si="778"/>
        <v>0</v>
      </c>
      <c r="AE376" s="166">
        <f t="shared" si="778"/>
        <v>0</v>
      </c>
      <c r="AF376" s="166">
        <f t="shared" si="778"/>
        <v>0</v>
      </c>
      <c r="AG376" s="357">
        <f t="shared" si="778"/>
        <v>1.1637205003437524E-3</v>
      </c>
      <c r="AH376" s="357">
        <f t="shared" si="778"/>
        <v>2.8118167791591955E-3</v>
      </c>
      <c r="AI376" s="357">
        <f t="shared" si="778"/>
        <v>2.7452512432820536E-4</v>
      </c>
      <c r="AJ376" s="166">
        <f t="shared" si="778"/>
        <v>0</v>
      </c>
      <c r="AK376" s="166">
        <f t="shared" si="778"/>
        <v>0</v>
      </c>
      <c r="AL376" s="166">
        <f t="shared" si="778"/>
        <v>0</v>
      </c>
      <c r="AM376" s="357">
        <f t="shared" si="778"/>
        <v>0</v>
      </c>
      <c r="AN376" s="358">
        <f t="shared" si="778"/>
        <v>8.5466154107882733E-2</v>
      </c>
      <c r="AQ376" s="357">
        <f>IFERROR(+(AQ30-AQ26-AQ28)/AQ42,"-")</f>
        <v>8.2799236147891878E-2</v>
      </c>
      <c r="AR376" s="357">
        <f>IFERROR(+(AR30-AR26-AR28)/AR42,"-")</f>
        <v>1.1637205003437526E-3</v>
      </c>
      <c r="AS376" s="357">
        <f>IFERROR(+(AS30-AS26-AS28)/AS42,"-")</f>
        <v>2.8118167791591955E-3</v>
      </c>
      <c r="AT376" s="357">
        <f>IFERROR(+(AT30-AT26-AT28)/AT42,"-")</f>
        <v>2.7452512432820536E-4</v>
      </c>
      <c r="AU376" s="357">
        <f>IFERROR(+(AU30-AU26-AU28)/AU42,"-")</f>
        <v>0</v>
      </c>
      <c r="AV376" s="358">
        <f t="shared" ref="AV376" si="779">IFERROR(+(AV30-AV26-AV28)/AV42,"-")</f>
        <v>8.5466154107882733E-2</v>
      </c>
      <c r="AX376" s="357">
        <f>IFERROR(+(AX30-AX26-AX28)/AX42,"-")</f>
        <v>8.7691919191919196E-2</v>
      </c>
      <c r="AY376" s="357">
        <f>IFERROR(+(AY30-AY26-AY28)/AY42,"-")</f>
        <v>0</v>
      </c>
      <c r="AZ376" s="357">
        <f>IFERROR(+(AZ30-AZ26-AZ28)/AZ42,"-")</f>
        <v>6.3149788217173666E-4</v>
      </c>
      <c r="BA376" s="357">
        <f>IFERROR(+(BA30-BA26-BA28)/BA42,"-")</f>
        <v>0</v>
      </c>
      <c r="BB376" s="357">
        <f>IFERROR(+(BB30-BB26-BB28)/BB42,"-")</f>
        <v>0</v>
      </c>
      <c r="BC376" s="358">
        <f t="shared" ref="BC376" si="780">IFERROR(+(BC30-BC26-BC28)/BC42,"-")</f>
        <v>0</v>
      </c>
    </row>
    <row r="377" spans="1:55" s="204" customFormat="1">
      <c r="A377" s="287"/>
      <c r="B377" s="173" t="s">
        <v>6</v>
      </c>
      <c r="C377" s="308"/>
      <c r="D377" s="166">
        <f t="shared" ref="D377:V377" si="781">IFERROR(+D34/D42,"-")</f>
        <v>3.7328930973023274E-4</v>
      </c>
      <c r="E377" s="166">
        <f t="shared" si="781"/>
        <v>1.847068097750288E-2</v>
      </c>
      <c r="F377" s="166">
        <f t="shared" si="781"/>
        <v>1.3173523070043266E-2</v>
      </c>
      <c r="G377" s="166">
        <f t="shared" si="781"/>
        <v>1.1872185077128748E-2</v>
      </c>
      <c r="H377" s="166">
        <f t="shared" si="781"/>
        <v>1.2506853256178787E-2</v>
      </c>
      <c r="I377" s="166">
        <f t="shared" si="781"/>
        <v>1.3335088067983433E-2</v>
      </c>
      <c r="J377" s="166">
        <f t="shared" si="781"/>
        <v>1.1748703562016492E-2</v>
      </c>
      <c r="K377" s="166">
        <f t="shared" si="781"/>
        <v>1.5034086657369569E-2</v>
      </c>
      <c r="L377" s="357">
        <f t="shared" si="781"/>
        <v>1.1920953990430328E-2</v>
      </c>
      <c r="M377" s="166">
        <f t="shared" si="781"/>
        <v>2.4078162047256969E-2</v>
      </c>
      <c r="N377" s="166">
        <f t="shared" si="781"/>
        <v>1.2353215786260639E-2</v>
      </c>
      <c r="O377" s="166">
        <f t="shared" si="781"/>
        <v>1.3524649130838555E-2</v>
      </c>
      <c r="P377" s="166">
        <f t="shared" si="781"/>
        <v>1.6105634011309471E-2</v>
      </c>
      <c r="Q377" s="166">
        <f t="shared" si="781"/>
        <v>1.6686277805793692E-2</v>
      </c>
      <c r="R377" s="166">
        <f t="shared" si="781"/>
        <v>3.4131103863291837E-2</v>
      </c>
      <c r="S377" s="166">
        <f t="shared" si="781"/>
        <v>1.3116196727061203E-2</v>
      </c>
      <c r="T377" s="166">
        <f t="shared" si="781"/>
        <v>2.3170928916302815E-3</v>
      </c>
      <c r="U377" s="166">
        <f t="shared" si="781"/>
        <v>2.1251975615263038E-2</v>
      </c>
      <c r="V377" s="166">
        <f t="shared" si="781"/>
        <v>2.1655936247805142E-2</v>
      </c>
      <c r="W377" s="166">
        <f t="shared" ref="W377:X377" si="782">IFERROR(+W34/W42,"-")</f>
        <v>5.4891786714002869E-2</v>
      </c>
      <c r="X377" s="166">
        <f t="shared" si="782"/>
        <v>5.3769300635785652E-2</v>
      </c>
      <c r="Y377" s="166">
        <f t="shared" ref="Y377:AN377" si="783">IFERROR(+Y34/Y42,"-")</f>
        <v>1.2799890948745911E-2</v>
      </c>
      <c r="Z377" s="166">
        <f t="shared" si="783"/>
        <v>6.7742079628222889E-3</v>
      </c>
      <c r="AA377" s="166">
        <f t="shared" si="783"/>
        <v>3.4942831568458566E-2</v>
      </c>
      <c r="AB377" s="166">
        <f t="shared" si="783"/>
        <v>7.2147402693503032E-3</v>
      </c>
      <c r="AC377" s="166">
        <f t="shared" si="783"/>
        <v>2.0161725067385446E-2</v>
      </c>
      <c r="AD377" s="166">
        <f t="shared" si="783"/>
        <v>8.2980135832099264E-3</v>
      </c>
      <c r="AE377" s="166">
        <f t="shared" si="783"/>
        <v>1.1909124221326493E-3</v>
      </c>
      <c r="AF377" s="166">
        <f t="shared" si="783"/>
        <v>2.0689811972807677E-2</v>
      </c>
      <c r="AG377" s="357">
        <f t="shared" si="783"/>
        <v>1.6298539098234682E-2</v>
      </c>
      <c r="AH377" s="357">
        <f t="shared" si="783"/>
        <v>1.0503505835115541E-2</v>
      </c>
      <c r="AI377" s="357">
        <f t="shared" si="783"/>
        <v>1.9623267060152678E-2</v>
      </c>
      <c r="AJ377" s="166">
        <f t="shared" si="783"/>
        <v>1.4330143812215526E-2</v>
      </c>
      <c r="AK377" s="166">
        <f t="shared" si="783"/>
        <v>4.0407589599437806E-2</v>
      </c>
      <c r="AL377" s="166">
        <f t="shared" si="783"/>
        <v>4.467153284671533E-2</v>
      </c>
      <c r="AM377" s="357">
        <f t="shared" si="783"/>
        <v>1.9605490275713747E-2</v>
      </c>
      <c r="AN377" s="358">
        <f t="shared" si="783"/>
        <v>1.361040015057993E-2</v>
      </c>
      <c r="AQ377" s="357">
        <f>IFERROR(+AQ34/AQ42,"-")</f>
        <v>1.5034086657369569E-2</v>
      </c>
      <c r="AR377" s="357">
        <f>IFERROR(+AR34/AR42,"-")</f>
        <v>1.6298539098234678E-2</v>
      </c>
      <c r="AS377" s="357">
        <f>IFERROR(+AS34/AS42,"-")</f>
        <v>1.0503505835115541E-2</v>
      </c>
      <c r="AT377" s="357">
        <f>IFERROR(+AT34/AT42,"-")</f>
        <v>1.9623267060152678E-2</v>
      </c>
      <c r="AU377" s="357">
        <f>IFERROR(+AU34/AU42,"-")</f>
        <v>1.9605490275713743E-2</v>
      </c>
      <c r="AV377" s="358">
        <f t="shared" ref="AV377" si="784">IFERROR(+AV34/AV42,"-")</f>
        <v>1.361040015057993E-2</v>
      </c>
      <c r="AX377" s="357">
        <f>IFERROR(+AX34/AX42,"-")</f>
        <v>1.3631313131313131E-2</v>
      </c>
      <c r="AY377" s="357">
        <f>IFERROR(+AY34/AY42,"-")</f>
        <v>1.9246051814070426E-2</v>
      </c>
      <c r="AZ377" s="357">
        <f>IFERROR(+AZ34/AZ42,"-")</f>
        <v>1.4016172506738544E-2</v>
      </c>
      <c r="BA377" s="357">
        <f>IFERROR(+BA34/BA42,"-")</f>
        <v>2.1031627624517095E-2</v>
      </c>
      <c r="BB377" s="357">
        <f>IFERROR(+BB34/BB42,"-")</f>
        <v>4.467153284671533E-2</v>
      </c>
      <c r="BC377" s="358">
        <f t="shared" ref="BC377" si="785">IFERROR(+BC34/BC42,"-")</f>
        <v>1.8302525975945252E-2</v>
      </c>
    </row>
    <row r="378" spans="1:55" s="204" customFormat="1">
      <c r="A378" s="287"/>
      <c r="B378" s="173" t="s">
        <v>5</v>
      </c>
      <c r="C378" s="308"/>
      <c r="D378" s="166">
        <f t="shared" ref="D378:V378" si="786">IFERROR(+(D14+D15+D35+D36+D37+D38)/D42,"-")</f>
        <v>0.11149783649928234</v>
      </c>
      <c r="E378" s="166">
        <f t="shared" si="786"/>
        <v>0.29336001455339278</v>
      </c>
      <c r="F378" s="166">
        <f t="shared" si="786"/>
        <v>6.4725435295927169E-2</v>
      </c>
      <c r="G378" s="166">
        <f t="shared" si="786"/>
        <v>0.12800781539083067</v>
      </c>
      <c r="H378" s="166">
        <f t="shared" si="786"/>
        <v>0.10536915301896113</v>
      </c>
      <c r="I378" s="166">
        <f t="shared" si="786"/>
        <v>0.19611576951381315</v>
      </c>
      <c r="J378" s="166">
        <f t="shared" si="786"/>
        <v>0.13001785258862536</v>
      </c>
      <c r="K378" s="166">
        <f t="shared" si="786"/>
        <v>0.11748842317018061</v>
      </c>
      <c r="L378" s="357">
        <f t="shared" si="786"/>
        <v>0.13152663404545484</v>
      </c>
      <c r="M378" s="166">
        <f t="shared" si="786"/>
        <v>3.728231542801079E-2</v>
      </c>
      <c r="N378" s="166">
        <f t="shared" si="786"/>
        <v>8.9022156785291059E-2</v>
      </c>
      <c r="O378" s="166">
        <f t="shared" si="786"/>
        <v>0.1885995317384537</v>
      </c>
      <c r="P378" s="166">
        <f t="shared" si="786"/>
        <v>0.10877224146608638</v>
      </c>
      <c r="Q378" s="166">
        <f t="shared" si="786"/>
        <v>6.7921779570796217E-2</v>
      </c>
      <c r="R378" s="166">
        <f t="shared" si="786"/>
        <v>0.21498461114428774</v>
      </c>
      <c r="S378" s="166">
        <f t="shared" si="786"/>
        <v>4.4491673679142266E-2</v>
      </c>
      <c r="T378" s="166">
        <f t="shared" si="786"/>
        <v>9.0322729687897063E-2</v>
      </c>
      <c r="U378" s="166">
        <f t="shared" si="786"/>
        <v>0.12296793858658839</v>
      </c>
      <c r="V378" s="166">
        <f t="shared" si="786"/>
        <v>3.8314348746116791E-2</v>
      </c>
      <c r="W378" s="166">
        <f t="shared" ref="W378:X378" si="787">IFERROR(+(W14+W15+W35+W36+W37+W38)/W42,"-")</f>
        <v>4.369495459821124E-3</v>
      </c>
      <c r="X378" s="166">
        <f t="shared" si="787"/>
        <v>0.17075386012715713</v>
      </c>
      <c r="Y378" s="166">
        <f t="shared" ref="Y378:AN378" si="788">IFERROR(+(Y14+Y15+Y35+Y36+Y37+Y38)/Y42,"-")</f>
        <v>4.7573609596510358E-2</v>
      </c>
      <c r="Z378" s="166">
        <f t="shared" si="788"/>
        <v>6.8358729165735738E-2</v>
      </c>
      <c r="AA378" s="166">
        <f t="shared" si="788"/>
        <v>6.0005742176284814E-2</v>
      </c>
      <c r="AB378" s="166">
        <f t="shared" si="788"/>
        <v>0.13556311972768981</v>
      </c>
      <c r="AC378" s="166">
        <f t="shared" si="788"/>
        <v>0.11015787447054294</v>
      </c>
      <c r="AD378" s="166">
        <f t="shared" si="788"/>
        <v>0.15538987897666343</v>
      </c>
      <c r="AE378" s="166">
        <f t="shared" si="788"/>
        <v>0.26195492854525465</v>
      </c>
      <c r="AF378" s="166">
        <f t="shared" si="788"/>
        <v>7.550644567219153E-2</v>
      </c>
      <c r="AG378" s="357">
        <f t="shared" si="788"/>
        <v>9.7549031054404822E-2</v>
      </c>
      <c r="AH378" s="357">
        <f t="shared" si="788"/>
        <v>0.11680894538999066</v>
      </c>
      <c r="AI378" s="357">
        <f t="shared" si="788"/>
        <v>0.12347823332523836</v>
      </c>
      <c r="AJ378" s="166">
        <f t="shared" si="788"/>
        <v>7.7944631729492286E-2</v>
      </c>
      <c r="AK378" s="166">
        <f t="shared" si="788"/>
        <v>3.077000301174581E-2</v>
      </c>
      <c r="AL378" s="166">
        <f t="shared" si="788"/>
        <v>6.637469586374696E-2</v>
      </c>
      <c r="AM378" s="357">
        <f t="shared" si="788"/>
        <v>7.2509853512650338E-2</v>
      </c>
      <c r="AN378" s="358">
        <f t="shared" si="788"/>
        <v>0.11845592552147445</v>
      </c>
      <c r="AQ378" s="357">
        <f>IFERROR(+(AQ14+AQ15+AQ35+AQ36+AQ37+AQ38)/AQ42,"-")</f>
        <v>0.11748842317018061</v>
      </c>
      <c r="AR378" s="357">
        <f>IFERROR(+(AR14+AR15+AR35+AR36+AR37+AR38)/AR42,"-")</f>
        <v>9.7549031054404822E-2</v>
      </c>
      <c r="AS378" s="357">
        <f>IFERROR(+(AS14+AS15+AS35+AS36+AS37+AS38)/AS42,"-")</f>
        <v>0.11680894538999066</v>
      </c>
      <c r="AT378" s="357">
        <f>IFERROR(+(AT14+AT15+AT35+AT36+AT37+AT38)/AT42,"-")</f>
        <v>0.12347823332523836</v>
      </c>
      <c r="AU378" s="357">
        <f>IFERROR(+(AU14+AU15+AU35+AU36+AU37+AU38)/AU42,"-")</f>
        <v>7.2509853512650338E-2</v>
      </c>
      <c r="AV378" s="358">
        <f t="shared" ref="AV378" si="789">IFERROR(+(AV14+AV15+AV35+AV36+AV37+AV38)/AV42,"-")</f>
        <v>0.11845592552147446</v>
      </c>
      <c r="AX378" s="357">
        <f>IFERROR(+(AX14+AX15+AX35+AX36+AX37+AX38)/AX42,"-")</f>
        <v>0.11675757575757575</v>
      </c>
      <c r="AY378" s="357">
        <f>IFERROR(+(AY14+AY15+AY35+AY36+AY37+AY38)/AY42,"-")</f>
        <v>8.8297764741579854E-2</v>
      </c>
      <c r="AZ378" s="357">
        <f>IFERROR(+(AZ14+AZ15+AZ35+AZ36+AZ37+AZ38)/AZ42,"-")</f>
        <v>7.5122063919907583E-2</v>
      </c>
      <c r="BA378" s="357">
        <f>IFERROR(+(BA14+BA15+BA35+BA36+BA37+BA38)/BA42,"-")</f>
        <v>9.2013370857262286E-2</v>
      </c>
      <c r="BB378" s="357">
        <f>IFERROR(+(BB14+BB15+BB35+BB36+BB37+BB38)/BB42,"-")</f>
        <v>6.637469586374696E-2</v>
      </c>
      <c r="BC378" s="358">
        <f t="shared" ref="BC378" si="790">IFERROR(+(BC14+BC15+BC35+BC36+BC37+BC38)/BC42,"-")</f>
        <v>7.7870995611940982E-2</v>
      </c>
    </row>
    <row r="379" spans="1:55" s="204" customFormat="1" ht="15" thickBot="1">
      <c r="A379" s="359"/>
      <c r="B379" s="360" t="s">
        <v>4</v>
      </c>
      <c r="C379" s="361"/>
      <c r="D379" s="362">
        <f t="shared" ref="D379:V379" si="791">IFERROR(+D42/D42,"-")</f>
        <v>1</v>
      </c>
      <c r="E379" s="362">
        <f t="shared" si="791"/>
        <v>1</v>
      </c>
      <c r="F379" s="362">
        <f t="shared" si="791"/>
        <v>1</v>
      </c>
      <c r="G379" s="362">
        <f t="shared" si="791"/>
        <v>1</v>
      </c>
      <c r="H379" s="362">
        <f t="shared" si="791"/>
        <v>1</v>
      </c>
      <c r="I379" s="362">
        <f t="shared" si="791"/>
        <v>1</v>
      </c>
      <c r="J379" s="362">
        <f t="shared" si="791"/>
        <v>1</v>
      </c>
      <c r="K379" s="362">
        <f t="shared" si="791"/>
        <v>1</v>
      </c>
      <c r="L379" s="363">
        <f t="shared" si="791"/>
        <v>1</v>
      </c>
      <c r="M379" s="362">
        <f t="shared" si="791"/>
        <v>1</v>
      </c>
      <c r="N379" s="362">
        <f t="shared" si="791"/>
        <v>1</v>
      </c>
      <c r="O379" s="362">
        <f t="shared" si="791"/>
        <v>1</v>
      </c>
      <c r="P379" s="362">
        <f t="shared" si="791"/>
        <v>1</v>
      </c>
      <c r="Q379" s="362">
        <f t="shared" si="791"/>
        <v>1</v>
      </c>
      <c r="R379" s="362">
        <f t="shared" si="791"/>
        <v>1</v>
      </c>
      <c r="S379" s="362">
        <f t="shared" si="791"/>
        <v>1</v>
      </c>
      <c r="T379" s="362">
        <f t="shared" si="791"/>
        <v>1</v>
      </c>
      <c r="U379" s="362">
        <f t="shared" si="791"/>
        <v>1</v>
      </c>
      <c r="V379" s="362">
        <f t="shared" si="791"/>
        <v>1</v>
      </c>
      <c r="W379" s="362">
        <f t="shared" ref="W379:X379" si="792">IFERROR(+W42/W42,"-")</f>
        <v>1</v>
      </c>
      <c r="X379" s="362">
        <f t="shared" si="792"/>
        <v>1</v>
      </c>
      <c r="Y379" s="362">
        <f t="shared" ref="Y379:AN379" si="793">IFERROR(+Y42/Y42,"-")</f>
        <v>1</v>
      </c>
      <c r="Z379" s="362">
        <f t="shared" si="793"/>
        <v>1</v>
      </c>
      <c r="AA379" s="362">
        <f t="shared" si="793"/>
        <v>1</v>
      </c>
      <c r="AB379" s="362">
        <f t="shared" si="793"/>
        <v>1</v>
      </c>
      <c r="AC379" s="362">
        <f t="shared" si="793"/>
        <v>1</v>
      </c>
      <c r="AD379" s="362">
        <f t="shared" si="793"/>
        <v>1</v>
      </c>
      <c r="AE379" s="362">
        <f t="shared" si="793"/>
        <v>1</v>
      </c>
      <c r="AF379" s="362">
        <f t="shared" si="793"/>
        <v>1</v>
      </c>
      <c r="AG379" s="363">
        <f t="shared" si="793"/>
        <v>1</v>
      </c>
      <c r="AH379" s="363">
        <f t="shared" si="793"/>
        <v>1</v>
      </c>
      <c r="AI379" s="363">
        <f t="shared" si="793"/>
        <v>1</v>
      </c>
      <c r="AJ379" s="362">
        <f t="shared" si="793"/>
        <v>1</v>
      </c>
      <c r="AK379" s="362">
        <f t="shared" si="793"/>
        <v>1</v>
      </c>
      <c r="AL379" s="362">
        <f t="shared" si="793"/>
        <v>1</v>
      </c>
      <c r="AM379" s="363">
        <f t="shared" si="793"/>
        <v>1</v>
      </c>
      <c r="AN379" s="364">
        <f t="shared" si="793"/>
        <v>1</v>
      </c>
      <c r="AQ379" s="363">
        <f>IFERROR(+AQ42/AQ42,"-")</f>
        <v>1</v>
      </c>
      <c r="AR379" s="363">
        <f>IFERROR(+AR42/AR42,"-")</f>
        <v>1</v>
      </c>
      <c r="AS379" s="363">
        <f>IFERROR(+AS42/AS42,"-")</f>
        <v>1</v>
      </c>
      <c r="AT379" s="363">
        <f>IFERROR(+AT42/AT42,"-")</f>
        <v>1</v>
      </c>
      <c r="AU379" s="363">
        <f>IFERROR(+AU42/AU42,"-")</f>
        <v>1</v>
      </c>
      <c r="AV379" s="364">
        <f t="shared" ref="AV379" si="794">IFERROR(+AV42/AV42,"-")</f>
        <v>1</v>
      </c>
      <c r="AX379" s="363">
        <f>IFERROR(+AX42/AX42,"-")</f>
        <v>1</v>
      </c>
      <c r="AY379" s="363">
        <f>IFERROR(+AY42/AY42,"-")</f>
        <v>1</v>
      </c>
      <c r="AZ379" s="363">
        <f>IFERROR(+AZ42/AZ42,"-")</f>
        <v>1</v>
      </c>
      <c r="BA379" s="363">
        <f>IFERROR(+BA42/BA42,"-")</f>
        <v>1</v>
      </c>
      <c r="BB379" s="363">
        <f>IFERROR(+BB42/BB42,"-")</f>
        <v>1</v>
      </c>
      <c r="BC379" s="364">
        <f t="shared" ref="BC379" si="795">IFERROR(+BC42/BC42,"-")</f>
        <v>1</v>
      </c>
    </row>
    <row r="380" spans="1:55" ht="13.5" thickTop="1">
      <c r="C380" s="365" t="s">
        <v>3</v>
      </c>
      <c r="D380" s="143">
        <f t="shared" ref="D380:V380" si="796">D42-D11-D20-D22</f>
        <v>24754.295392</v>
      </c>
      <c r="E380" s="143">
        <f t="shared" si="796"/>
        <v>37707</v>
      </c>
      <c r="F380" s="143">
        <f t="shared" si="796"/>
        <v>51973</v>
      </c>
      <c r="G380" s="143">
        <f t="shared" si="796"/>
        <v>206854.33206999997</v>
      </c>
      <c r="H380" s="143">
        <f t="shared" si="796"/>
        <v>40037</v>
      </c>
      <c r="I380" s="143">
        <f t="shared" si="796"/>
        <v>136103</v>
      </c>
      <c r="J380" s="143">
        <f t="shared" si="796"/>
        <v>43781</v>
      </c>
      <c r="K380" s="143">
        <f t="shared" si="796"/>
        <v>44313</v>
      </c>
      <c r="L380" s="143">
        <f t="shared" si="796"/>
        <v>585522.62746199977</v>
      </c>
      <c r="M380" s="143">
        <f t="shared" si="796"/>
        <v>1411</v>
      </c>
      <c r="N380" s="143">
        <f t="shared" si="796"/>
        <v>2372</v>
      </c>
      <c r="O380" s="143">
        <f t="shared" si="796"/>
        <v>14230</v>
      </c>
      <c r="P380" s="143">
        <f t="shared" si="796"/>
        <v>3927</v>
      </c>
      <c r="Q380" s="143">
        <f t="shared" si="796"/>
        <v>5289</v>
      </c>
      <c r="R380" s="143">
        <f t="shared" si="796"/>
        <v>5362</v>
      </c>
      <c r="S380" s="143">
        <f t="shared" si="796"/>
        <v>1014.0880000000016</v>
      </c>
      <c r="T380" s="143">
        <f t="shared" si="796"/>
        <v>3886.6000000000008</v>
      </c>
      <c r="U380" s="143">
        <f t="shared" si="796"/>
        <v>3739</v>
      </c>
      <c r="V380" s="143">
        <f t="shared" si="796"/>
        <v>972</v>
      </c>
      <c r="W380" s="143">
        <f t="shared" ref="W380:X380" si="797">W42-W11-W20-W22</f>
        <v>-490</v>
      </c>
      <c r="X380" s="143">
        <f t="shared" si="797"/>
        <v>0</v>
      </c>
      <c r="Y380" s="143">
        <f t="shared" ref="Y380:AV380" si="798">Y42-Y11-Y20-Y22</f>
        <v>3186</v>
      </c>
      <c r="Z380" s="143">
        <f t="shared" si="798"/>
        <v>8695</v>
      </c>
      <c r="AA380" s="143">
        <f t="shared" si="798"/>
        <v>5172</v>
      </c>
      <c r="AB380" s="143">
        <f t="shared" si="798"/>
        <v>3943</v>
      </c>
      <c r="AC380" s="143">
        <f t="shared" si="798"/>
        <v>6020</v>
      </c>
      <c r="AD380" s="143">
        <f t="shared" si="798"/>
        <v>3477</v>
      </c>
      <c r="AE380" s="143">
        <f t="shared" si="798"/>
        <v>5596</v>
      </c>
      <c r="AF380" s="143">
        <f t="shared" si="798"/>
        <v>4231</v>
      </c>
      <c r="AG380" s="143">
        <f t="shared" si="798"/>
        <v>82032.68799999998</v>
      </c>
      <c r="AH380" s="143">
        <f t="shared" si="798"/>
        <v>36308.600000000013</v>
      </c>
      <c r="AI380" s="143">
        <f t="shared" si="798"/>
        <v>21911</v>
      </c>
      <c r="AJ380" s="143">
        <f t="shared" si="798"/>
        <v>16259</v>
      </c>
      <c r="AK380" s="143">
        <f t="shared" si="798"/>
        <v>1418</v>
      </c>
      <c r="AL380" s="143">
        <f t="shared" si="798"/>
        <v>2282</v>
      </c>
      <c r="AM380" s="143">
        <f t="shared" si="798"/>
        <v>19959</v>
      </c>
      <c r="AN380" s="143">
        <f t="shared" si="798"/>
        <v>687514.31546199962</v>
      </c>
      <c r="AO380" s="143">
        <f t="shared" si="798"/>
        <v>0</v>
      </c>
      <c r="AP380" s="143">
        <f t="shared" si="798"/>
        <v>0</v>
      </c>
      <c r="AQ380" s="143">
        <f t="shared" si="798"/>
        <v>5539.125</v>
      </c>
      <c r="AR380" s="143">
        <f t="shared" si="798"/>
        <v>4101.6344000000008</v>
      </c>
      <c r="AS380" s="143">
        <f t="shared" si="798"/>
        <v>7261.7199999999993</v>
      </c>
      <c r="AT380" s="143">
        <f t="shared" si="798"/>
        <v>1460.7333333333333</v>
      </c>
      <c r="AU380" s="143">
        <f t="shared" si="798"/>
        <v>6653.0000000000045</v>
      </c>
      <c r="AV380" s="143">
        <f t="shared" si="798"/>
        <v>22177.881143935465</v>
      </c>
      <c r="AX380" s="143">
        <f>AX42-AX11-AX20-AX22</f>
        <v>40206.647696</v>
      </c>
      <c r="AY380" s="143">
        <f>AY42-AY11-AY20-AY22</f>
        <v>6171.5</v>
      </c>
      <c r="AZ380" s="143">
        <f>AZ42-AZ11-AZ20-AZ22</f>
        <v>4910</v>
      </c>
      <c r="BA380" s="143">
        <f>BA42-BA11-BA20-BA22</f>
        <v>1772.8060000000005</v>
      </c>
      <c r="BB380" s="143">
        <f>BB42-BB11-BB20-BB22</f>
        <v>301</v>
      </c>
      <c r="BC380" s="143">
        <f t="shared" ref="BC380" si="799">BC42-BC11-BC20-BC22</f>
        <v>6875.7000000000007</v>
      </c>
    </row>
    <row r="381" spans="1:55" ht="13">
      <c r="C381" s="365" t="s">
        <v>2</v>
      </c>
      <c r="D381" s="143">
        <f>D91+D96+D97</f>
        <v>4076</v>
      </c>
      <c r="E381" s="143">
        <f t="shared" ref="E381:AN381" si="800">E91+E96+E97</f>
        <v>43</v>
      </c>
      <c r="F381" s="143">
        <f t="shared" si="800"/>
        <v>2290</v>
      </c>
      <c r="G381" s="143">
        <f t="shared" si="800"/>
        <v>968.08325000000002</v>
      </c>
      <c r="H381" s="143">
        <f t="shared" si="800"/>
        <v>2127</v>
      </c>
      <c r="I381" s="143">
        <f t="shared" si="800"/>
        <v>0</v>
      </c>
      <c r="J381" s="143">
        <f t="shared" si="800"/>
        <v>80</v>
      </c>
      <c r="K381" s="143">
        <f t="shared" si="800"/>
        <v>384</v>
      </c>
      <c r="L381" s="143">
        <f t="shared" si="800"/>
        <v>9968.0832499999997</v>
      </c>
      <c r="M381" s="143">
        <f t="shared" si="800"/>
        <v>0</v>
      </c>
      <c r="N381" s="143">
        <f t="shared" si="800"/>
        <v>635</v>
      </c>
      <c r="O381" s="143">
        <f t="shared" si="800"/>
        <v>3080</v>
      </c>
      <c r="P381" s="143">
        <f t="shared" si="800"/>
        <v>2007</v>
      </c>
      <c r="Q381" s="143">
        <f t="shared" si="800"/>
        <v>0</v>
      </c>
      <c r="R381" s="143">
        <f t="shared" si="800"/>
        <v>36</v>
      </c>
      <c r="S381" s="143">
        <f t="shared" si="800"/>
        <v>475</v>
      </c>
      <c r="T381" s="143">
        <f t="shared" si="800"/>
        <v>2014</v>
      </c>
      <c r="U381" s="143">
        <f t="shared" si="800"/>
        <v>77</v>
      </c>
      <c r="V381" s="143">
        <f t="shared" si="800"/>
        <v>0</v>
      </c>
      <c r="W381" s="143">
        <f t="shared" si="800"/>
        <v>0</v>
      </c>
      <c r="X381" s="143">
        <f t="shared" si="800"/>
        <v>0</v>
      </c>
      <c r="Y381" s="143">
        <f t="shared" si="800"/>
        <v>50</v>
      </c>
      <c r="Z381" s="143">
        <f t="shared" si="800"/>
        <v>6406</v>
      </c>
      <c r="AA381" s="143">
        <f t="shared" si="800"/>
        <v>1374</v>
      </c>
      <c r="AB381" s="143">
        <f t="shared" si="800"/>
        <v>609</v>
      </c>
      <c r="AC381" s="143">
        <f t="shared" si="800"/>
        <v>122</v>
      </c>
      <c r="AD381" s="143">
        <f t="shared" si="800"/>
        <v>1519</v>
      </c>
      <c r="AE381" s="143">
        <f t="shared" si="800"/>
        <v>5532</v>
      </c>
      <c r="AF381" s="143">
        <f t="shared" si="800"/>
        <v>0</v>
      </c>
      <c r="AG381" s="143">
        <f t="shared" si="800"/>
        <v>23936</v>
      </c>
      <c r="AH381" s="143">
        <f t="shared" si="800"/>
        <v>13141</v>
      </c>
      <c r="AI381" s="143">
        <f t="shared" si="800"/>
        <v>10509</v>
      </c>
      <c r="AJ381" s="143">
        <f t="shared" si="800"/>
        <v>0</v>
      </c>
      <c r="AK381" s="143">
        <f t="shared" si="800"/>
        <v>0</v>
      </c>
      <c r="AL381" s="143">
        <f t="shared" si="800"/>
        <v>2465</v>
      </c>
      <c r="AM381" s="143">
        <f t="shared" si="800"/>
        <v>2465</v>
      </c>
      <c r="AN381" s="143">
        <f t="shared" si="800"/>
        <v>36369.083249999996</v>
      </c>
      <c r="AQ381" s="143">
        <f>AQ91+AQ96</f>
        <v>0</v>
      </c>
      <c r="AR381" s="143">
        <f>AR91+AR96</f>
        <v>877.19999999999993</v>
      </c>
      <c r="AS381" s="143">
        <f>AS91+AS96</f>
        <v>1876.2</v>
      </c>
      <c r="AT381" s="143">
        <f>AT91+AT96</f>
        <v>585.06666666666672</v>
      </c>
      <c r="AU381" s="143">
        <f>AU91+AU96</f>
        <v>799</v>
      </c>
      <c r="AV381" s="143">
        <f t="shared" ref="AV381" si="801">AV91+AV96</f>
        <v>805.13171774193552</v>
      </c>
      <c r="AX381" s="143">
        <f>AX91+AX96</f>
        <v>40</v>
      </c>
      <c r="AY381" s="143">
        <f>AY91+AY96</f>
        <v>0</v>
      </c>
      <c r="AZ381" s="143">
        <f>AZ91+AZ96</f>
        <v>1519</v>
      </c>
      <c r="BA381" s="143">
        <f>BA91+BA96</f>
        <v>0</v>
      </c>
      <c r="BB381" s="143">
        <f>BB91+BB96</f>
        <v>0</v>
      </c>
      <c r="BC381" s="143">
        <f t="shared" ref="BC381" si="802">BC91+BC96</f>
        <v>0</v>
      </c>
    </row>
    <row r="382" spans="1:55" ht="13">
      <c r="C382" s="365" t="s">
        <v>1</v>
      </c>
      <c r="D382" s="143">
        <f>D122+D123</f>
        <v>128145</v>
      </c>
      <c r="E382" s="143">
        <f t="shared" ref="E382:BC382" si="803">E122+E123</f>
        <v>581</v>
      </c>
      <c r="F382" s="143">
        <f t="shared" si="803"/>
        <v>8205</v>
      </c>
      <c r="G382" s="143">
        <f t="shared" si="803"/>
        <v>429.79757999999998</v>
      </c>
      <c r="H382" s="143">
        <f t="shared" si="803"/>
        <v>33747</v>
      </c>
      <c r="I382" s="143">
        <f t="shared" si="803"/>
        <v>0</v>
      </c>
      <c r="J382" s="143">
        <f t="shared" si="803"/>
        <v>7517</v>
      </c>
      <c r="K382" s="143">
        <f t="shared" si="803"/>
        <v>100</v>
      </c>
      <c r="L382" s="143">
        <f t="shared" si="803"/>
        <v>178724.79758000001</v>
      </c>
      <c r="M382" s="143">
        <f t="shared" si="803"/>
        <v>0</v>
      </c>
      <c r="N382" s="143">
        <f t="shared" si="803"/>
        <v>3300</v>
      </c>
      <c r="O382" s="143">
        <f t="shared" si="803"/>
        <v>16436</v>
      </c>
      <c r="P382" s="143">
        <f t="shared" si="803"/>
        <v>0</v>
      </c>
      <c r="Q382" s="143">
        <f t="shared" si="803"/>
        <v>0</v>
      </c>
      <c r="R382" s="143">
        <f t="shared" si="803"/>
        <v>52</v>
      </c>
      <c r="S382" s="143">
        <f t="shared" si="803"/>
        <v>589</v>
      </c>
      <c r="T382" s="143">
        <f t="shared" si="803"/>
        <v>2405</v>
      </c>
      <c r="U382" s="143">
        <f t="shared" si="803"/>
        <v>152</v>
      </c>
      <c r="V382" s="143">
        <f t="shared" si="803"/>
        <v>0</v>
      </c>
      <c r="W382" s="143">
        <f t="shared" si="803"/>
        <v>0</v>
      </c>
      <c r="X382" s="143">
        <f t="shared" si="803"/>
        <v>0</v>
      </c>
      <c r="Y382" s="143">
        <f t="shared" si="803"/>
        <v>0</v>
      </c>
      <c r="Z382" s="143">
        <f t="shared" si="803"/>
        <v>3238</v>
      </c>
      <c r="AA382" s="143">
        <f t="shared" si="803"/>
        <v>9270</v>
      </c>
      <c r="AB382" s="143">
        <f t="shared" si="803"/>
        <v>266</v>
      </c>
      <c r="AC382" s="143">
        <f t="shared" si="803"/>
        <v>353</v>
      </c>
      <c r="AD382" s="143">
        <f t="shared" si="803"/>
        <v>5760</v>
      </c>
      <c r="AE382" s="143">
        <f t="shared" si="803"/>
        <v>2282</v>
      </c>
      <c r="AF382" s="143">
        <f t="shared" si="803"/>
        <v>0</v>
      </c>
      <c r="AG382" s="143">
        <f t="shared" si="803"/>
        <v>30454</v>
      </c>
      <c r="AH382" s="143">
        <f t="shared" si="803"/>
        <v>28192</v>
      </c>
      <c r="AI382" s="143">
        <f t="shared" si="803"/>
        <v>17464</v>
      </c>
      <c r="AJ382" s="143">
        <f t="shared" si="803"/>
        <v>764</v>
      </c>
      <c r="AK382" s="143">
        <f t="shared" si="803"/>
        <v>126</v>
      </c>
      <c r="AL382" s="143">
        <f t="shared" si="803"/>
        <v>229</v>
      </c>
      <c r="AM382" s="143">
        <f t="shared" si="803"/>
        <v>1119</v>
      </c>
      <c r="AN382" s="143">
        <f t="shared" si="803"/>
        <v>210297.79758000001</v>
      </c>
      <c r="AO382" s="143"/>
      <c r="AP382" s="143"/>
      <c r="AQ382" s="143">
        <f t="shared" si="803"/>
        <v>12.5</v>
      </c>
      <c r="AR382" s="143">
        <f t="shared" si="803"/>
        <v>1522.7</v>
      </c>
      <c r="AS382" s="143">
        <f t="shared" si="803"/>
        <v>5638.4000000000005</v>
      </c>
      <c r="AT382" s="143">
        <f t="shared" si="803"/>
        <v>1164.2666666666669</v>
      </c>
      <c r="AU382" s="143">
        <f t="shared" si="803"/>
        <v>373</v>
      </c>
      <c r="AV382" s="143">
        <f t="shared" si="803"/>
        <v>6783.7999219354842</v>
      </c>
      <c r="AW382" s="143"/>
      <c r="AX382" s="143">
        <f t="shared" si="803"/>
        <v>4023.3987900000002</v>
      </c>
      <c r="AY382" s="143">
        <f t="shared" si="803"/>
        <v>0</v>
      </c>
      <c r="AZ382" s="143">
        <f t="shared" si="803"/>
        <v>771</v>
      </c>
      <c r="BA382" s="143">
        <f t="shared" si="803"/>
        <v>0</v>
      </c>
      <c r="BB382" s="143">
        <f t="shared" si="803"/>
        <v>126</v>
      </c>
      <c r="BC382" s="143">
        <f t="shared" si="803"/>
        <v>0</v>
      </c>
    </row>
    <row r="383" spans="1:55" ht="13">
      <c r="C383" s="365" t="s">
        <v>0</v>
      </c>
      <c r="D383" s="143">
        <f t="shared" ref="D383:V383" si="804">(D125+D100)-(D382+D381)</f>
        <v>41001</v>
      </c>
      <c r="E383" s="143">
        <f t="shared" si="804"/>
        <v>20921</v>
      </c>
      <c r="F383" s="143">
        <f t="shared" si="804"/>
        <v>101916</v>
      </c>
      <c r="G383" s="143">
        <f t="shared" si="804"/>
        <v>175088.249002</v>
      </c>
      <c r="H383" s="143">
        <f t="shared" si="804"/>
        <v>43867</v>
      </c>
      <c r="I383" s="143">
        <f t="shared" si="804"/>
        <v>80977</v>
      </c>
      <c r="J383" s="143">
        <f t="shared" si="804"/>
        <v>36610</v>
      </c>
      <c r="K383" s="143">
        <f t="shared" si="804"/>
        <v>50362</v>
      </c>
      <c r="L383" s="143">
        <f t="shared" si="804"/>
        <v>550742.24900199997</v>
      </c>
      <c r="M383" s="143">
        <f t="shared" si="804"/>
        <v>3251</v>
      </c>
      <c r="N383" s="143">
        <f t="shared" si="804"/>
        <v>2689</v>
      </c>
      <c r="O383" s="143">
        <f t="shared" si="804"/>
        <v>14461</v>
      </c>
      <c r="P383" s="143">
        <f t="shared" si="804"/>
        <v>4622</v>
      </c>
      <c r="Q383" s="143">
        <f t="shared" si="804"/>
        <v>19847</v>
      </c>
      <c r="R383" s="143">
        <f t="shared" si="804"/>
        <v>12613</v>
      </c>
      <c r="S383" s="143">
        <f t="shared" si="804"/>
        <v>10728</v>
      </c>
      <c r="T383" s="143">
        <f t="shared" si="804"/>
        <v>5539.7000000000007</v>
      </c>
      <c r="U383" s="143">
        <f t="shared" si="804"/>
        <v>4851</v>
      </c>
      <c r="V383" s="143">
        <f t="shared" si="804"/>
        <v>6258</v>
      </c>
      <c r="W383" s="143">
        <f t="shared" ref="W383:X383" si="805">(W125+W100)-(W382+W381)</f>
        <v>10317</v>
      </c>
      <c r="X383" s="143">
        <f t="shared" si="805"/>
        <v>2112</v>
      </c>
      <c r="Y383" s="143">
        <f t="shared" ref="Y383:AN383" si="806">(Y125+Y100)-(Y382+Y381)</f>
        <v>12644</v>
      </c>
      <c r="Z383" s="143">
        <f t="shared" si="806"/>
        <v>33294</v>
      </c>
      <c r="AA383" s="143">
        <f t="shared" si="806"/>
        <v>17333</v>
      </c>
      <c r="AB383" s="143">
        <f t="shared" si="806"/>
        <v>3338</v>
      </c>
      <c r="AC383" s="143">
        <f t="shared" si="806"/>
        <v>8675</v>
      </c>
      <c r="AD383" s="143">
        <f t="shared" si="806"/>
        <v>10027</v>
      </c>
      <c r="AE383" s="143">
        <f t="shared" si="806"/>
        <v>3891</v>
      </c>
      <c r="AF383" s="143">
        <f t="shared" si="806"/>
        <v>7395.5019999999995</v>
      </c>
      <c r="AG383" s="143">
        <f t="shared" si="806"/>
        <v>207535.20199999999</v>
      </c>
      <c r="AH383" s="143">
        <f t="shared" si="806"/>
        <v>71996.7</v>
      </c>
      <c r="AI383" s="143">
        <f t="shared" si="806"/>
        <v>40724</v>
      </c>
      <c r="AJ383" s="143">
        <f t="shared" si="806"/>
        <v>28297</v>
      </c>
      <c r="AK383" s="143">
        <f t="shared" si="806"/>
        <v>2387</v>
      </c>
      <c r="AL383" s="143">
        <f t="shared" si="806"/>
        <v>2864</v>
      </c>
      <c r="AM383" s="143">
        <f t="shared" si="806"/>
        <v>33548</v>
      </c>
      <c r="AN383" s="143">
        <f t="shared" si="806"/>
        <v>791825.45100200002</v>
      </c>
      <c r="AQ383" s="143">
        <f>(AQ125+AQ100)-(AQ382+AQ381)</f>
        <v>6343.25</v>
      </c>
      <c r="AR383" s="143">
        <f>(AR125+AR100)-(AR382+AR381)</f>
        <v>10696.3601</v>
      </c>
      <c r="AS383" s="143">
        <f>(AS125+AS100)-(AS382+AS381)</f>
        <v>15151.339999999998</v>
      </c>
      <c r="AT383" s="143">
        <f>(AT125+AT100)-(AT382+AT381)</f>
        <v>2830.4666666666658</v>
      </c>
      <c r="AU383" s="143">
        <f>(AU125+AU100)-(AU382+AU381)</f>
        <v>11205.333333333332</v>
      </c>
      <c r="AV383" s="143">
        <f t="shared" ref="AV383" si="807">(AV125+AV100)-(AV382+AV381)</f>
        <v>25910.821000064516</v>
      </c>
      <c r="AX383" s="143">
        <f>(AX125+AX100)-(AX382+AX381)</f>
        <v>55727.5</v>
      </c>
      <c r="AY383" s="143">
        <f>(AY125+AY100)-(AY382+AY381)</f>
        <v>9351</v>
      </c>
      <c r="AZ383" s="143">
        <f>(AZ125+AZ100)-(AZ382+AZ381)</f>
        <v>11750</v>
      </c>
      <c r="BA383" s="143">
        <f>(BA125+BA100)-(BA382+BA381)</f>
        <v>6694</v>
      </c>
      <c r="BB383" s="143">
        <f>(BB125+BB100)-(BB382+BB381)</f>
        <v>5432</v>
      </c>
      <c r="BC383" s="143">
        <f t="shared" ref="BC383" si="808">(BC125+BC100)-(BC382+BC381)</f>
        <v>12310</v>
      </c>
    </row>
  </sheetData>
  <hyperlinks>
    <hyperlink ref="AH8" location="Metro_ITPs" display="Metro ITP"/>
    <hyperlink ref="AI8" location="Regional_ITPs" display="Rural ITP"/>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86"/>
  <sheetViews>
    <sheetView tabSelected="1" zoomScale="80" zoomScaleNormal="80" workbookViewId="0">
      <pane xSplit="3" topLeftCell="D1" activePane="topRight" state="frozen"/>
      <selection activeCell="A7" sqref="A7"/>
      <selection pane="topRight" activeCell="D364" sqref="D364"/>
    </sheetView>
  </sheetViews>
  <sheetFormatPr defaultColWidth="9.1796875" defaultRowHeight="14.5"/>
  <cols>
    <col min="1" max="2" width="9.1796875" style="182"/>
    <col min="3" max="3" width="42.7265625" style="365" customWidth="1"/>
    <col min="4" max="4" width="9.7265625" style="107" customWidth="1"/>
    <col min="5" max="5" width="9" style="2" customWidth="1"/>
    <col min="6" max="6" width="10.7265625" style="2" customWidth="1"/>
    <col min="7" max="7" width="11.7265625" style="107" customWidth="1"/>
    <col min="8" max="8" width="10.7265625" style="2" customWidth="1"/>
    <col min="9" max="9" width="11" style="2" customWidth="1"/>
    <col min="10" max="10" width="9.1796875" style="2" customWidth="1"/>
    <col min="11" max="11" width="11.7265625" style="2" customWidth="1"/>
    <col min="12" max="12" width="11" style="1" customWidth="1"/>
    <col min="13" max="13" width="9.1796875" style="181"/>
    <col min="14" max="14" width="10.7265625" style="181" bestFit="1" customWidth="1"/>
    <col min="15" max="15" width="12.7265625" style="181" customWidth="1"/>
    <col min="16" max="17" width="9.1796875" style="181"/>
    <col min="18" max="18" width="11.7265625" style="182" customWidth="1"/>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10.7265625" style="181" customWidth="1"/>
    <col min="28" max="28" width="9.1796875" style="181"/>
    <col min="29" max="29" width="9.1796875" style="107"/>
    <col min="30" max="30" width="9.1796875" style="2"/>
    <col min="31" max="31" width="9.1796875" style="182"/>
    <col min="32" max="32" width="12.453125" style="182" customWidth="1"/>
    <col min="33" max="33" width="9.1796875" style="182"/>
    <col min="34" max="36" width="12.54296875" style="1" customWidth="1"/>
    <col min="37" max="37" width="11.1796875" style="2" customWidth="1"/>
    <col min="38" max="38" width="9.1796875" style="107"/>
    <col min="39" max="39" width="10.7265625" style="2" customWidth="1"/>
    <col min="40" max="40" width="11.54296875" style="1" customWidth="1"/>
    <col min="41" max="41" width="12.26953125" style="1" customWidth="1"/>
    <col min="42" max="43" width="9.1796875" style="183"/>
    <col min="44" max="44" width="11.54296875" style="1" customWidth="1"/>
    <col min="45" max="45" width="9.1796875" style="183"/>
    <col min="46" max="46" width="9.1796875" style="183" customWidth="1"/>
    <col min="47" max="48" width="9.1796875" style="183"/>
    <col min="49" max="49" width="10.453125" style="1" customWidth="1"/>
    <col min="50" max="50" width="9.1796875" style="183"/>
    <col min="51" max="51" width="10" style="183" customWidth="1"/>
    <col min="52" max="53" width="9.1796875" style="183"/>
    <col min="54" max="54" width="9.1796875" style="382"/>
    <col min="55" max="55" width="9.1796875" style="184"/>
    <col min="56" max="56" width="10.453125" style="1" customWidth="1"/>
    <col min="57" max="16384" width="9.1796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362</v>
      </c>
      <c r="D2" s="106"/>
      <c r="AC2" s="182"/>
    </row>
    <row r="3" spans="1:56" ht="21">
      <c r="A3" s="175" t="s">
        <v>299</v>
      </c>
      <c r="B3" s="175"/>
      <c r="C3" s="180">
        <v>2019</v>
      </c>
      <c r="D3" s="106"/>
      <c r="G3" s="2"/>
      <c r="H3" s="107"/>
      <c r="L3" s="385"/>
      <c r="AB3" s="107"/>
      <c r="AC3" s="182"/>
      <c r="AH3" s="385"/>
      <c r="AN3" s="385"/>
    </row>
    <row r="4" spans="1:56">
      <c r="A4" s="185"/>
      <c r="B4" s="185"/>
      <c r="C4" s="186"/>
      <c r="G4" s="2"/>
      <c r="P4" s="107"/>
      <c r="AB4" s="107"/>
      <c r="AC4" s="182"/>
      <c r="AG4" s="107"/>
    </row>
    <row r="5" spans="1:56" ht="21">
      <c r="A5" s="175" t="s">
        <v>298</v>
      </c>
      <c r="B5" s="187"/>
      <c r="C5" s="188"/>
      <c r="G5" s="2"/>
      <c r="N5" s="189"/>
      <c r="P5" s="107"/>
      <c r="AB5" s="107"/>
      <c r="AC5" s="182"/>
      <c r="AG5" s="107"/>
      <c r="AQ5" s="398" t="s">
        <v>373</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386" t="s">
        <v>364</v>
      </c>
      <c r="W6" s="108"/>
      <c r="X6" s="108"/>
      <c r="Y6" s="192"/>
      <c r="Z6" s="191"/>
      <c r="AA6" s="191"/>
      <c r="AB6" s="107"/>
      <c r="AD6" s="105"/>
      <c r="AE6" s="105"/>
      <c r="AF6" s="105"/>
      <c r="AG6" s="105"/>
      <c r="AH6" s="103"/>
      <c r="AI6" s="103"/>
      <c r="AJ6" s="103"/>
      <c r="AK6" s="105"/>
      <c r="AL6" s="108"/>
      <c r="AM6" s="105"/>
      <c r="AN6" s="103"/>
      <c r="AO6" s="103"/>
      <c r="AR6" s="103"/>
      <c r="AW6" s="103"/>
      <c r="BD6" s="103"/>
    </row>
    <row r="7" spans="1:56" s="190" customFormat="1" ht="18">
      <c r="A7" s="193"/>
      <c r="B7" s="192"/>
      <c r="C7" s="194"/>
      <c r="D7" s="383">
        <v>7008</v>
      </c>
      <c r="E7" s="383">
        <v>7006</v>
      </c>
      <c r="F7" s="383">
        <v>7003</v>
      </c>
      <c r="G7" s="383">
        <v>7001</v>
      </c>
      <c r="H7" s="383">
        <v>7005</v>
      </c>
      <c r="I7" s="383">
        <v>7007</v>
      </c>
      <c r="J7" s="383">
        <v>7002</v>
      </c>
      <c r="K7" s="383">
        <v>7004</v>
      </c>
      <c r="L7" s="384">
        <v>7000</v>
      </c>
      <c r="M7" s="383">
        <v>6001</v>
      </c>
      <c r="N7" s="383">
        <v>6003</v>
      </c>
      <c r="O7" s="383">
        <v>6006</v>
      </c>
      <c r="P7" s="383">
        <v>6007</v>
      </c>
      <c r="Q7" s="383">
        <v>6010</v>
      </c>
      <c r="R7" s="383">
        <v>6011</v>
      </c>
      <c r="S7" s="383">
        <v>6012</v>
      </c>
      <c r="T7" s="383">
        <v>6013</v>
      </c>
      <c r="U7" s="383">
        <v>6015</v>
      </c>
      <c r="V7" s="383">
        <v>6024</v>
      </c>
      <c r="W7" s="383"/>
      <c r="X7" s="383"/>
      <c r="Y7" s="383">
        <v>6022</v>
      </c>
      <c r="Z7" s="383">
        <v>6004</v>
      </c>
      <c r="AA7" s="383">
        <v>6009</v>
      </c>
      <c r="AB7" s="383">
        <v>6018</v>
      </c>
      <c r="AC7" s="383">
        <v>6025</v>
      </c>
      <c r="AD7" s="383">
        <v>6019</v>
      </c>
      <c r="AE7" s="383">
        <v>6008</v>
      </c>
      <c r="AF7" s="383">
        <v>6017</v>
      </c>
      <c r="AG7" s="383">
        <v>6014</v>
      </c>
      <c r="AH7" s="384">
        <v>6000</v>
      </c>
      <c r="AI7" s="384">
        <v>11000</v>
      </c>
      <c r="AJ7" s="384">
        <v>12000</v>
      </c>
      <c r="AK7" s="383">
        <v>8630</v>
      </c>
      <c r="AL7" s="383">
        <v>9241</v>
      </c>
      <c r="AM7" s="383">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2019</v>
      </c>
      <c r="D8" s="10" t="s">
        <v>304</v>
      </c>
      <c r="E8" s="10" t="s">
        <v>305</v>
      </c>
      <c r="F8" s="114" t="s">
        <v>306</v>
      </c>
      <c r="G8" s="114" t="s">
        <v>307</v>
      </c>
      <c r="H8" s="114" t="s">
        <v>308</v>
      </c>
      <c r="I8" s="114" t="s">
        <v>327</v>
      </c>
      <c r="J8" s="114" t="s">
        <v>328</v>
      </c>
      <c r="K8" s="11" t="s">
        <v>309</v>
      </c>
      <c r="L8" s="7" t="s">
        <v>99</v>
      </c>
      <c r="M8" s="11" t="s">
        <v>310</v>
      </c>
      <c r="N8" s="11" t="s">
        <v>311</v>
      </c>
      <c r="O8" s="11" t="s">
        <v>355</v>
      </c>
      <c r="P8" s="11" t="s">
        <v>313</v>
      </c>
      <c r="Q8" s="11" t="s">
        <v>314</v>
      </c>
      <c r="R8" s="114" t="s">
        <v>315</v>
      </c>
      <c r="S8" s="114" t="s">
        <v>93</v>
      </c>
      <c r="T8" s="114" t="s">
        <v>316</v>
      </c>
      <c r="U8" s="114" t="s">
        <v>317</v>
      </c>
      <c r="V8" s="146" t="s">
        <v>318</v>
      </c>
      <c r="W8" s="114" t="s">
        <v>346</v>
      </c>
      <c r="X8" s="114" t="s">
        <v>349</v>
      </c>
      <c r="Y8" s="114" t="s">
        <v>319</v>
      </c>
      <c r="Z8" s="114" t="s">
        <v>320</v>
      </c>
      <c r="AA8" s="114" t="s">
        <v>321</v>
      </c>
      <c r="AB8" s="114" t="s">
        <v>322</v>
      </c>
      <c r="AC8" s="114" t="s">
        <v>358</v>
      </c>
      <c r="AD8" s="114" t="s">
        <v>323</v>
      </c>
      <c r="AE8" s="114" t="s">
        <v>324</v>
      </c>
      <c r="AF8" s="114"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D18+D27+D29+D34</f>
        <v>204331</v>
      </c>
      <c r="E11" s="117">
        <f t="shared" si="0"/>
        <v>40647</v>
      </c>
      <c r="F11" s="117">
        <f t="shared" si="0"/>
        <v>223842</v>
      </c>
      <c r="G11" s="117">
        <f t="shared" si="0"/>
        <v>478058.44951000001</v>
      </c>
      <c r="H11" s="117">
        <f t="shared" si="0"/>
        <v>187235</v>
      </c>
      <c r="I11" s="117">
        <f t="shared" si="0"/>
        <v>345501</v>
      </c>
      <c r="J11" s="117">
        <f t="shared" si="0"/>
        <v>111823</v>
      </c>
      <c r="K11" s="117">
        <f t="shared" si="0"/>
        <v>220140.99544</v>
      </c>
      <c r="L11" s="97">
        <f t="shared" si="0"/>
        <v>1811578.4449500002</v>
      </c>
      <c r="M11" s="117"/>
      <c r="N11" s="117"/>
      <c r="O11" s="117">
        <f t="shared" si="0"/>
        <v>68743</v>
      </c>
      <c r="P11" s="117">
        <f t="shared" si="0"/>
        <v>46661</v>
      </c>
      <c r="Q11" s="117">
        <f t="shared" si="0"/>
        <v>51190.504853145867</v>
      </c>
      <c r="R11" s="117">
        <f t="shared" si="0"/>
        <v>22342</v>
      </c>
      <c r="S11" s="117">
        <f t="shared" si="0"/>
        <v>19182.001189999995</v>
      </c>
      <c r="T11" s="117">
        <f t="shared" si="0"/>
        <v>48576.302100000008</v>
      </c>
      <c r="U11" s="117">
        <f t="shared" si="0"/>
        <v>39626.982319999996</v>
      </c>
      <c r="V11" s="117">
        <f t="shared" si="0"/>
        <v>3174</v>
      </c>
      <c r="W11" s="117"/>
      <c r="X11" s="117"/>
      <c r="Y11" s="117">
        <f t="shared" ref="Y11:AM11" si="1">Y18+Y27+Y29+Y34</f>
        <v>45507</v>
      </c>
      <c r="Z11" s="117">
        <f t="shared" si="1"/>
        <v>50351</v>
      </c>
      <c r="AA11" s="117">
        <f t="shared" si="1"/>
        <v>31300</v>
      </c>
      <c r="AB11" s="117"/>
      <c r="AC11" s="117">
        <f>AC18+AC27+AC29+AC34</f>
        <v>52300</v>
      </c>
      <c r="AD11" s="117">
        <f t="shared" si="1"/>
        <v>51012.68333</v>
      </c>
      <c r="AE11" s="117">
        <f t="shared" si="1"/>
        <v>29796</v>
      </c>
      <c r="AF11" s="117">
        <f t="shared" si="1"/>
        <v>13711</v>
      </c>
      <c r="AG11" s="117">
        <f t="shared" si="1"/>
        <v>23211.933659999999</v>
      </c>
      <c r="AH11" s="43">
        <f>+SUM(M11:AG11)</f>
        <v>596685.40745314583</v>
      </c>
      <c r="AI11" s="43">
        <f>O11+Q11+Z11+AD11+AE11+AG11+T11</f>
        <v>322881.4239431459</v>
      </c>
      <c r="AJ11" s="43">
        <f>P11+R11+S11+U11+V11+Y11+AC11+AB11+AF11+AA11</f>
        <v>273803.98350999999</v>
      </c>
      <c r="AK11" s="117">
        <f t="shared" si="1"/>
        <v>127857</v>
      </c>
      <c r="AL11" s="117">
        <f t="shared" si="1"/>
        <v>23377.643</v>
      </c>
      <c r="AM11" s="117">
        <f t="shared" si="1"/>
        <v>21275.68806</v>
      </c>
      <c r="AN11" s="43">
        <f>+SUM(AK11:AM11)</f>
        <v>172510.33106</v>
      </c>
      <c r="AO11" s="44">
        <f>+AN11+AH11+L11</f>
        <v>2580774.183463146</v>
      </c>
      <c r="AR11" s="43">
        <f t="shared" ref="AR11" si="2">L11/AR$5</f>
        <v>226447.30561875002</v>
      </c>
      <c r="AS11" s="43">
        <f t="shared" ref="AS11:AU11" si="3">AH11/AS$5</f>
        <v>37292.837965821614</v>
      </c>
      <c r="AT11" s="43">
        <f t="shared" si="3"/>
        <v>46125.917706163702</v>
      </c>
      <c r="AU11" s="43">
        <f t="shared" si="3"/>
        <v>30422.664834444444</v>
      </c>
      <c r="AV11" s="43">
        <f t="shared" ref="AV11:AW11" si="4">AN11/AV$5</f>
        <v>57503.443686666666</v>
      </c>
      <c r="AW11" s="44">
        <f t="shared" si="4"/>
        <v>95584.229017153557</v>
      </c>
      <c r="AX11" s="122"/>
      <c r="AY11" s="43">
        <f t="shared" ref="AY11:AY19" si="5">MEDIAN($D11:$K11)</f>
        <v>212235.99771999998</v>
      </c>
      <c r="AZ11" s="43">
        <f>MEDIAN($M11:$AG11)</f>
        <v>42566.991159999998</v>
      </c>
      <c r="BA11" s="43">
        <f>MEDIAN($AD11,$AE11,$Z11,$T11,$O11,Q11,AG11)</f>
        <v>50351</v>
      </c>
      <c r="BB11" s="43">
        <f>MEDIAN($AF11,$AB11,$AC11,$Y11,$V11,$U11,$S11,$R11,$Q11,$P11,$N11,$M11)</f>
        <v>39626.982319999996</v>
      </c>
      <c r="BC11" s="43">
        <f t="shared" ref="BC11:BC19" si="6">MEDIAN($AK11:$AM11)</f>
        <v>23377.643</v>
      </c>
      <c r="BD11" s="44">
        <f>MEDIAN((D11:K11,M11:V11,Y11:AG11,AK11:AM11))</f>
        <v>48576.302100000008</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ht="31.5" customHeight="1">
      <c r="A13" s="199"/>
      <c r="B13" s="200"/>
      <c r="C13" s="201" t="s">
        <v>281</v>
      </c>
      <c r="D13" s="144">
        <v>158591</v>
      </c>
      <c r="E13" s="160">
        <v>22432</v>
      </c>
      <c r="F13" s="160">
        <v>158932</v>
      </c>
      <c r="G13" s="160">
        <v>337382.06699999998</v>
      </c>
      <c r="H13" s="144">
        <v>130569</v>
      </c>
      <c r="I13" s="144">
        <v>246088</v>
      </c>
      <c r="J13" s="160">
        <v>75549</v>
      </c>
      <c r="K13" s="144">
        <v>149024.89578999998</v>
      </c>
      <c r="L13" s="43">
        <f>+SUM(D13:K13)</f>
        <v>1278567.96279</v>
      </c>
      <c r="M13" s="160"/>
      <c r="N13" s="160"/>
      <c r="O13" s="160">
        <v>56552</v>
      </c>
      <c r="P13" s="160">
        <v>37920</v>
      </c>
      <c r="Q13" s="160">
        <v>39200.103179999991</v>
      </c>
      <c r="R13" s="160">
        <v>19014</v>
      </c>
      <c r="S13" s="160">
        <v>17845.010999999999</v>
      </c>
      <c r="T13" s="160">
        <v>39772.237100000006</v>
      </c>
      <c r="U13" s="160">
        <v>33597.972419999998</v>
      </c>
      <c r="V13" s="144">
        <v>2159</v>
      </c>
      <c r="W13" s="144"/>
      <c r="X13" s="144"/>
      <c r="Y13" s="160">
        <v>41862</v>
      </c>
      <c r="Z13" s="160">
        <v>45510</v>
      </c>
      <c r="AA13" s="160">
        <v>24723</v>
      </c>
      <c r="AB13" s="160"/>
      <c r="AC13" s="160">
        <v>40067</v>
      </c>
      <c r="AD13" s="160">
        <v>40115.622519999997</v>
      </c>
      <c r="AE13" s="160">
        <v>20491</v>
      </c>
      <c r="AF13" s="160">
        <v>11268</v>
      </c>
      <c r="AG13" s="160">
        <v>18917.27879</v>
      </c>
      <c r="AH13" s="43">
        <f t="shared" ref="AH13:AH18" si="7">+SUM(M13:AG13)</f>
        <v>489014.22500999994</v>
      </c>
      <c r="AI13" s="43">
        <f t="shared" ref="AI13:AI18" si="8">O13+Q13+Z13+AD13+AE13+AG13+T13</f>
        <v>260558.24158999999</v>
      </c>
      <c r="AJ13" s="43">
        <f t="shared" ref="AJ13:AJ18" si="9">P13+R13+S13+U13+V13+Y13+AC13+AB13+AF13+AA13</f>
        <v>228455.98342</v>
      </c>
      <c r="AK13" s="160">
        <v>126248</v>
      </c>
      <c r="AL13" s="144">
        <v>12211.198</v>
      </c>
      <c r="AM13" s="160">
        <v>19798.858089999998</v>
      </c>
      <c r="AN13" s="43">
        <f t="shared" ref="AN13:AN18" si="10">+SUM(AK13:AM13)</f>
        <v>158258.05609</v>
      </c>
      <c r="AO13" s="44">
        <f t="shared" ref="AO13:AO18" si="11">+AN13+AH13+L13</f>
        <v>1925840.24389</v>
      </c>
      <c r="AR13" s="43">
        <f t="shared" ref="AR13:AR17" si="12">L13/AR$5</f>
        <v>159820.99534875</v>
      </c>
      <c r="AS13" s="43">
        <f t="shared" ref="AS13:AU17" si="13">AH13/AS$5</f>
        <v>30563.389063124996</v>
      </c>
      <c r="AT13" s="43">
        <f t="shared" si="13"/>
        <v>37222.60594142857</v>
      </c>
      <c r="AU13" s="43">
        <f t="shared" si="13"/>
        <v>25383.99815777778</v>
      </c>
      <c r="AV13" s="43">
        <f t="shared" ref="AV13:AW17" si="14">AN13/AV$5</f>
        <v>52752.68536333333</v>
      </c>
      <c r="AW13" s="44">
        <f t="shared" si="14"/>
        <v>71327.416440370376</v>
      </c>
      <c r="AX13" s="122"/>
      <c r="AY13" s="43">
        <f t="shared" si="5"/>
        <v>153807.94789499999</v>
      </c>
      <c r="AZ13" s="43">
        <f t="shared" ref="AZ13:AZ19" si="15">MEDIAN($M13:$AG13)</f>
        <v>35758.986210000003</v>
      </c>
      <c r="BA13" s="43">
        <f t="shared" ref="BA13:BA18" si="16">MEDIAN($AD13,$AE13,$Z13,$T13,$O13,Q13,AG13)</f>
        <v>39772.237100000006</v>
      </c>
      <c r="BB13" s="43">
        <f t="shared" ref="BB13:BB18" si="17">MEDIAN($AF13,$AB13,$AC13,$Y13,$V13,$U13,$S13,$R13,$P13,$AA13)</f>
        <v>24723</v>
      </c>
      <c r="BC13" s="43">
        <f>MEDIAN($AK13:$AM13)</f>
        <v>19798.858089999998</v>
      </c>
      <c r="BD13" s="44">
        <f>MEDIAN((D13:K13,M13:V13,Y13:AG13,AK13:AM13))</f>
        <v>39772.237100000006</v>
      </c>
    </row>
    <row r="14" spans="1:56" s="204" customFormat="1" ht="16.5" customHeight="1">
      <c r="A14" s="199"/>
      <c r="B14" s="200"/>
      <c r="C14" s="201" t="s">
        <v>280</v>
      </c>
      <c r="D14" s="144">
        <v>0</v>
      </c>
      <c r="E14" s="160">
        <v>0</v>
      </c>
      <c r="F14" s="160">
        <v>0</v>
      </c>
      <c r="G14" s="160">
        <v>0</v>
      </c>
      <c r="H14" s="144">
        <v>0</v>
      </c>
      <c r="I14" s="144">
        <v>2640</v>
      </c>
      <c r="J14" s="160">
        <v>0</v>
      </c>
      <c r="K14" s="144">
        <v>0</v>
      </c>
      <c r="L14" s="43">
        <f>+SUM(D14:K14)</f>
        <v>2640</v>
      </c>
      <c r="M14" s="160"/>
      <c r="N14" s="160"/>
      <c r="O14" s="160">
        <v>0</v>
      </c>
      <c r="P14" s="160">
        <v>0</v>
      </c>
      <c r="Q14" s="160">
        <v>0</v>
      </c>
      <c r="R14" s="160">
        <v>0</v>
      </c>
      <c r="S14" s="160">
        <v>530.37751000000003</v>
      </c>
      <c r="T14" s="160">
        <v>0</v>
      </c>
      <c r="U14" s="160">
        <v>0</v>
      </c>
      <c r="V14" s="144"/>
      <c r="W14" s="144"/>
      <c r="X14" s="144"/>
      <c r="Y14" s="160">
        <v>0</v>
      </c>
      <c r="Z14" s="160">
        <v>0</v>
      </c>
      <c r="AA14" s="160">
        <v>0</v>
      </c>
      <c r="AB14" s="160"/>
      <c r="AC14" s="160">
        <v>0</v>
      </c>
      <c r="AD14" s="160">
        <v>0</v>
      </c>
      <c r="AE14" s="160">
        <v>0</v>
      </c>
      <c r="AF14" s="160">
        <v>0</v>
      </c>
      <c r="AG14" s="160">
        <v>0</v>
      </c>
      <c r="AH14" s="43">
        <f t="shared" si="7"/>
        <v>530.37751000000003</v>
      </c>
      <c r="AI14" s="43">
        <f t="shared" si="8"/>
        <v>0</v>
      </c>
      <c r="AJ14" s="43">
        <f t="shared" si="9"/>
        <v>530.37751000000003</v>
      </c>
      <c r="AK14" s="160">
        <v>0</v>
      </c>
      <c r="AL14" s="144">
        <v>467.06299999999999</v>
      </c>
      <c r="AM14" s="160">
        <v>0</v>
      </c>
      <c r="AN14" s="43">
        <f t="shared" si="10"/>
        <v>467.06299999999999</v>
      </c>
      <c r="AO14" s="44">
        <f t="shared" si="11"/>
        <v>3637.4405099999999</v>
      </c>
      <c r="AR14" s="43">
        <f t="shared" si="12"/>
        <v>330</v>
      </c>
      <c r="AS14" s="43">
        <f t="shared" si="13"/>
        <v>33.148594375000002</v>
      </c>
      <c r="AT14" s="43">
        <f t="shared" si="13"/>
        <v>0</v>
      </c>
      <c r="AU14" s="43">
        <f t="shared" si="13"/>
        <v>58.93083444444445</v>
      </c>
      <c r="AV14" s="43">
        <f t="shared" si="14"/>
        <v>155.68766666666667</v>
      </c>
      <c r="AW14" s="44">
        <f t="shared" si="14"/>
        <v>134.72001888888889</v>
      </c>
      <c r="AX14" s="122"/>
      <c r="AY14" s="43">
        <f t="shared" si="5"/>
        <v>0</v>
      </c>
      <c r="AZ14" s="43">
        <f t="shared" si="15"/>
        <v>0</v>
      </c>
      <c r="BA14" s="43">
        <f t="shared" si="16"/>
        <v>0</v>
      </c>
      <c r="BB14" s="43">
        <f t="shared" si="17"/>
        <v>0</v>
      </c>
      <c r="BC14" s="43">
        <f t="shared" si="6"/>
        <v>0</v>
      </c>
      <c r="BD14" s="44">
        <f>MEDIAN((D14:K14,M14:V14,Y14:AG14,AK14:AM14))</f>
        <v>0</v>
      </c>
    </row>
    <row r="15" spans="1:56" s="204" customFormat="1">
      <c r="A15" s="199"/>
      <c r="B15" s="200"/>
      <c r="C15" s="201" t="s">
        <v>279</v>
      </c>
      <c r="D15" s="144">
        <v>0</v>
      </c>
      <c r="E15" s="160">
        <v>0</v>
      </c>
      <c r="F15" s="160">
        <v>0</v>
      </c>
      <c r="G15" s="160">
        <v>0</v>
      </c>
      <c r="H15" s="144">
        <v>0</v>
      </c>
      <c r="I15" s="144">
        <v>0</v>
      </c>
      <c r="J15" s="160">
        <v>0</v>
      </c>
      <c r="K15" s="144">
        <v>0</v>
      </c>
      <c r="L15" s="43"/>
      <c r="M15" s="160"/>
      <c r="N15" s="160"/>
      <c r="O15" s="160">
        <v>1605</v>
      </c>
      <c r="P15" s="160">
        <v>781</v>
      </c>
      <c r="Q15" s="160">
        <v>2539.1978899999999</v>
      </c>
      <c r="R15" s="160">
        <v>179</v>
      </c>
      <c r="S15" s="160">
        <v>558.86768999999993</v>
      </c>
      <c r="T15" s="160">
        <v>97.9</v>
      </c>
      <c r="U15" s="160">
        <v>1431.4264599999999</v>
      </c>
      <c r="V15" s="144">
        <v>427</v>
      </c>
      <c r="W15" s="144"/>
      <c r="X15" s="144"/>
      <c r="Y15" s="160">
        <v>1955</v>
      </c>
      <c r="Z15" s="160">
        <v>448</v>
      </c>
      <c r="AA15" s="160">
        <v>397</v>
      </c>
      <c r="AB15" s="160"/>
      <c r="AC15" s="160">
        <v>1180</v>
      </c>
      <c r="AD15" s="160">
        <v>2996.5798100000002</v>
      </c>
      <c r="AE15" s="160">
        <v>2478</v>
      </c>
      <c r="AF15" s="160">
        <v>232</v>
      </c>
      <c r="AG15" s="160">
        <v>4.0823999999999998</v>
      </c>
      <c r="AH15" s="43">
        <f t="shared" si="7"/>
        <v>17310.054249999997</v>
      </c>
      <c r="AI15" s="43">
        <f t="shared" si="8"/>
        <v>10168.760099999998</v>
      </c>
      <c r="AJ15" s="43">
        <f t="shared" si="9"/>
        <v>7141.2941499999997</v>
      </c>
      <c r="AK15" s="160">
        <v>0</v>
      </c>
      <c r="AL15" s="144">
        <v>0</v>
      </c>
      <c r="AM15" s="160">
        <v>0</v>
      </c>
      <c r="AN15" s="43">
        <f t="shared" si="10"/>
        <v>0</v>
      </c>
      <c r="AO15" s="44">
        <f t="shared" si="11"/>
        <v>17310.054249999997</v>
      </c>
      <c r="AR15" s="43">
        <f t="shared" si="12"/>
        <v>0</v>
      </c>
      <c r="AS15" s="43">
        <f t="shared" si="13"/>
        <v>1081.8783906249998</v>
      </c>
      <c r="AT15" s="43">
        <f t="shared" si="13"/>
        <v>1452.6800142857139</v>
      </c>
      <c r="AU15" s="43">
        <f t="shared" si="13"/>
        <v>793.4771277777777</v>
      </c>
      <c r="AV15" s="43">
        <f t="shared" si="14"/>
        <v>0</v>
      </c>
      <c r="AW15" s="44">
        <f t="shared" si="14"/>
        <v>641.11312037037032</v>
      </c>
      <c r="AX15" s="122"/>
      <c r="AY15" s="43">
        <f t="shared" si="5"/>
        <v>0</v>
      </c>
      <c r="AZ15" s="43">
        <f t="shared" si="15"/>
        <v>669.93384500000002</v>
      </c>
      <c r="BA15" s="43">
        <f t="shared" si="16"/>
        <v>1605</v>
      </c>
      <c r="BB15" s="43">
        <f t="shared" si="17"/>
        <v>558.86768999999993</v>
      </c>
      <c r="BC15" s="43">
        <f t="shared" si="6"/>
        <v>0</v>
      </c>
      <c r="BD15" s="44">
        <f>MEDIAN((D15:K15,M15:V15,Y15:AG15,AK15:AM15))</f>
        <v>179</v>
      </c>
    </row>
    <row r="16" spans="1:56" s="204" customFormat="1" ht="17.25" customHeight="1">
      <c r="A16" s="199"/>
      <c r="B16" s="200"/>
      <c r="C16" s="201" t="s">
        <v>278</v>
      </c>
      <c r="D16" s="144">
        <v>3036</v>
      </c>
      <c r="E16" s="160"/>
      <c r="F16" s="160">
        <v>1236</v>
      </c>
      <c r="G16" s="160">
        <v>12675.50035</v>
      </c>
      <c r="H16" s="144">
        <v>2328</v>
      </c>
      <c r="I16" s="144">
        <v>0</v>
      </c>
      <c r="J16" s="160">
        <v>1011</v>
      </c>
      <c r="K16" s="144">
        <v>6066.9086099999995</v>
      </c>
      <c r="L16" s="43">
        <f>+SUM(D16:K16)</f>
        <v>26353.408960000001</v>
      </c>
      <c r="M16" s="160"/>
      <c r="N16" s="160"/>
      <c r="O16" s="160">
        <v>769</v>
      </c>
      <c r="P16" s="160">
        <v>1060</v>
      </c>
      <c r="Q16" s="160">
        <v>2086.8164500000003</v>
      </c>
      <c r="R16" s="160">
        <v>463</v>
      </c>
      <c r="S16" s="160">
        <v>132.85499999999999</v>
      </c>
      <c r="T16" s="160">
        <v>312.54000000000002</v>
      </c>
      <c r="U16" s="160">
        <v>162.126</v>
      </c>
      <c r="V16" s="144">
        <v>2</v>
      </c>
      <c r="W16" s="144"/>
      <c r="X16" s="144"/>
      <c r="Y16" s="160">
        <v>271</v>
      </c>
      <c r="Z16" s="160">
        <v>817</v>
      </c>
      <c r="AA16" s="160">
        <v>218</v>
      </c>
      <c r="AB16" s="160"/>
      <c r="AC16" s="160">
        <v>1800</v>
      </c>
      <c r="AD16" s="160">
        <v>2757.4810000000002</v>
      </c>
      <c r="AE16" s="160">
        <v>700</v>
      </c>
      <c r="AF16" s="160">
        <v>172</v>
      </c>
      <c r="AG16" s="160">
        <v>692.92559000000006</v>
      </c>
      <c r="AH16" s="43">
        <f t="shared" si="7"/>
        <v>12416.744040000001</v>
      </c>
      <c r="AI16" s="43">
        <f t="shared" si="8"/>
        <v>8135.7630399999998</v>
      </c>
      <c r="AJ16" s="43">
        <f t="shared" si="9"/>
        <v>4280.9809999999998</v>
      </c>
      <c r="AK16" s="160">
        <v>932</v>
      </c>
      <c r="AL16" s="144">
        <v>187.5</v>
      </c>
      <c r="AM16" s="160">
        <v>862.78206</v>
      </c>
      <c r="AN16" s="43">
        <f t="shared" si="10"/>
        <v>1982.28206</v>
      </c>
      <c r="AO16" s="44">
        <f t="shared" si="11"/>
        <v>40752.435060000003</v>
      </c>
      <c r="AR16" s="43">
        <f t="shared" si="12"/>
        <v>3294.1761200000001</v>
      </c>
      <c r="AS16" s="43">
        <f t="shared" si="13"/>
        <v>776.04650250000009</v>
      </c>
      <c r="AT16" s="43">
        <f t="shared" si="13"/>
        <v>1162.2518628571429</v>
      </c>
      <c r="AU16" s="43">
        <f t="shared" si="13"/>
        <v>475.66455555555552</v>
      </c>
      <c r="AV16" s="43">
        <f t="shared" si="14"/>
        <v>660.76068666666663</v>
      </c>
      <c r="AW16" s="44">
        <f t="shared" si="14"/>
        <v>1509.3494466666668</v>
      </c>
      <c r="AX16" s="122"/>
      <c r="AY16" s="43">
        <f t="shared" si="5"/>
        <v>2328</v>
      </c>
      <c r="AZ16" s="43">
        <f t="shared" si="15"/>
        <v>577.96279500000003</v>
      </c>
      <c r="BA16" s="43">
        <f t="shared" si="16"/>
        <v>769</v>
      </c>
      <c r="BB16" s="43">
        <f t="shared" si="17"/>
        <v>218</v>
      </c>
      <c r="BC16" s="43">
        <f t="shared" si="6"/>
        <v>862.78206</v>
      </c>
      <c r="BD16" s="44">
        <f>MEDIAN((D16:K16,M16:V16,Y16:AG16,AK16:AM16))</f>
        <v>793</v>
      </c>
    </row>
    <row r="17" spans="1:56" s="204" customFormat="1">
      <c r="A17" s="387"/>
      <c r="B17" s="388"/>
      <c r="C17" s="389" t="s">
        <v>366</v>
      </c>
      <c r="D17" s="390">
        <v>20156</v>
      </c>
      <c r="E17" s="391">
        <v>2074</v>
      </c>
      <c r="F17" s="391">
        <v>14900</v>
      </c>
      <c r="G17" s="391">
        <v>34681.623</v>
      </c>
      <c r="H17" s="390">
        <v>18258</v>
      </c>
      <c r="I17" s="390">
        <v>23410</v>
      </c>
      <c r="J17" s="391">
        <v>9317</v>
      </c>
      <c r="K17" s="390">
        <v>22939</v>
      </c>
      <c r="L17" s="43">
        <f>+SUM(D17:K17)</f>
        <v>145735.62299999999</v>
      </c>
      <c r="M17" s="391"/>
      <c r="N17" s="391"/>
      <c r="O17" s="391">
        <v>7807</v>
      </c>
      <c r="P17" s="391">
        <v>3206</v>
      </c>
      <c r="Q17" s="391">
        <v>3955.4653231458688</v>
      </c>
      <c r="R17" s="391">
        <v>1947</v>
      </c>
      <c r="S17" s="391">
        <v>0</v>
      </c>
      <c r="T17" s="391">
        <v>5848</v>
      </c>
      <c r="U17" s="391">
        <v>4435.4574400000001</v>
      </c>
      <c r="V17" s="390">
        <v>549</v>
      </c>
      <c r="W17" s="390"/>
      <c r="X17" s="390"/>
      <c r="Y17" s="391">
        <v>1275</v>
      </c>
      <c r="Z17" s="391">
        <v>0</v>
      </c>
      <c r="AA17" s="391">
        <v>3605</v>
      </c>
      <c r="AB17" s="391"/>
      <c r="AC17" s="391">
        <v>6535</v>
      </c>
      <c r="AD17" s="391">
        <v>4043</v>
      </c>
      <c r="AE17" s="391">
        <v>4226</v>
      </c>
      <c r="AF17" s="391">
        <v>1272</v>
      </c>
      <c r="AG17" s="391">
        <v>2487.971</v>
      </c>
      <c r="AH17" s="43">
        <f t="shared" si="7"/>
        <v>51191.893763145868</v>
      </c>
      <c r="AI17" s="43">
        <f t="shared" si="8"/>
        <v>28367.43632314587</v>
      </c>
      <c r="AJ17" s="43">
        <f t="shared" si="9"/>
        <v>22824.457439999998</v>
      </c>
      <c r="AK17" s="391"/>
      <c r="AL17" s="390">
        <v>11.882</v>
      </c>
      <c r="AM17" s="391">
        <v>80.408630000000002</v>
      </c>
      <c r="AN17" s="43">
        <f t="shared" si="10"/>
        <v>92.290630000000007</v>
      </c>
      <c r="AO17" s="44">
        <f t="shared" si="11"/>
        <v>197019.80739314586</v>
      </c>
      <c r="AR17" s="43">
        <f t="shared" si="12"/>
        <v>18216.952874999999</v>
      </c>
      <c r="AS17" s="43">
        <f t="shared" si="13"/>
        <v>3199.4933601966168</v>
      </c>
      <c r="AT17" s="43">
        <f t="shared" si="13"/>
        <v>4052.4909033065528</v>
      </c>
      <c r="AU17" s="43">
        <f t="shared" si="13"/>
        <v>2536.0508266666666</v>
      </c>
      <c r="AV17" s="43">
        <f t="shared" si="14"/>
        <v>30.763543333333335</v>
      </c>
      <c r="AW17" s="44">
        <f t="shared" si="14"/>
        <v>7297.0299034498466</v>
      </c>
      <c r="AX17" s="122"/>
      <c r="AY17" s="43">
        <f t="shared" si="5"/>
        <v>19207</v>
      </c>
      <c r="AZ17" s="43">
        <f t="shared" si="15"/>
        <v>3405.5</v>
      </c>
      <c r="BA17" s="43">
        <f t="shared" si="16"/>
        <v>4043</v>
      </c>
      <c r="BB17" s="43">
        <f t="shared" si="17"/>
        <v>1947</v>
      </c>
      <c r="BC17" s="43">
        <f t="shared" si="6"/>
        <v>46.145314999999997</v>
      </c>
      <c r="BD17" s="44">
        <f>MEDIAN((D17:K17,M17:V17,Y17:AG17,AK17:AM17))</f>
        <v>3999.2326615729344</v>
      </c>
    </row>
    <row r="18" spans="1:56" s="204" customFormat="1" ht="19.5" customHeight="1">
      <c r="A18" s="199"/>
      <c r="B18" s="200"/>
      <c r="C18" s="210" t="s">
        <v>277</v>
      </c>
      <c r="D18" s="46">
        <f>SUM(D13:D17)</f>
        <v>181783</v>
      </c>
      <c r="E18" s="118">
        <f>SUM(E13:E17)</f>
        <v>24506</v>
      </c>
      <c r="F18" s="118">
        <f t="shared" ref="F18:K18" si="18">SUM(F13:F17)</f>
        <v>175068</v>
      </c>
      <c r="G18" s="118">
        <f t="shared" si="18"/>
        <v>384739.19034999999</v>
      </c>
      <c r="H18" s="118">
        <f t="shared" si="18"/>
        <v>151155</v>
      </c>
      <c r="I18" s="118">
        <f t="shared" si="18"/>
        <v>272138</v>
      </c>
      <c r="J18" s="118">
        <f t="shared" si="18"/>
        <v>85877</v>
      </c>
      <c r="K18" s="118">
        <f t="shared" si="18"/>
        <v>178030.80439999999</v>
      </c>
      <c r="L18" s="45">
        <f>+SUM(D18:K18)</f>
        <v>1453296.9947500001</v>
      </c>
      <c r="M18" s="118"/>
      <c r="N18" s="118"/>
      <c r="O18" s="118">
        <f>SUM(O13:O17)</f>
        <v>66733</v>
      </c>
      <c r="P18" s="118">
        <f t="shared" ref="P18:AG18" si="19">SUM(P13:P17)</f>
        <v>42967</v>
      </c>
      <c r="Q18" s="118">
        <f t="shared" si="19"/>
        <v>47781.582843145865</v>
      </c>
      <c r="R18" s="118">
        <f t="shared" si="19"/>
        <v>21603</v>
      </c>
      <c r="S18" s="118">
        <f t="shared" si="19"/>
        <v>19067.111199999996</v>
      </c>
      <c r="T18" s="118">
        <f t="shared" si="19"/>
        <v>46030.677100000008</v>
      </c>
      <c r="U18" s="118">
        <f t="shared" si="19"/>
        <v>39626.982319999996</v>
      </c>
      <c r="V18" s="118">
        <f t="shared" si="19"/>
        <v>3137</v>
      </c>
      <c r="W18" s="118"/>
      <c r="X18" s="118"/>
      <c r="Y18" s="118">
        <f>SUM(Y13:Y17)</f>
        <v>45363</v>
      </c>
      <c r="Z18" s="118">
        <f t="shared" si="19"/>
        <v>46775</v>
      </c>
      <c r="AA18" s="118">
        <f t="shared" si="19"/>
        <v>28943</v>
      </c>
      <c r="AB18" s="118"/>
      <c r="AC18" s="118">
        <f t="shared" si="19"/>
        <v>49582</v>
      </c>
      <c r="AD18" s="118">
        <f t="shared" si="19"/>
        <v>49912.68333</v>
      </c>
      <c r="AE18" s="118">
        <f t="shared" si="19"/>
        <v>27895</v>
      </c>
      <c r="AF18" s="118">
        <f t="shared" si="19"/>
        <v>12944</v>
      </c>
      <c r="AG18" s="118">
        <f t="shared" si="19"/>
        <v>22102.25778</v>
      </c>
      <c r="AH18" s="45">
        <f t="shared" si="7"/>
        <v>570463.2945731458</v>
      </c>
      <c r="AI18" s="45">
        <f t="shared" si="8"/>
        <v>307230.20105314592</v>
      </c>
      <c r="AJ18" s="45">
        <f t="shared" si="9"/>
        <v>263233.09351999999</v>
      </c>
      <c r="AK18" s="118">
        <f>SUM(AK13:AK17)</f>
        <v>127180</v>
      </c>
      <c r="AL18" s="118">
        <f t="shared" ref="AL18:AM18" si="20">SUM(AL13:AL17)</f>
        <v>12877.643</v>
      </c>
      <c r="AM18" s="118">
        <f t="shared" si="20"/>
        <v>20742.048780000001</v>
      </c>
      <c r="AN18" s="45">
        <f t="shared" si="10"/>
        <v>160799.69178000002</v>
      </c>
      <c r="AO18" s="211">
        <f t="shared" si="11"/>
        <v>2184559.981103146</v>
      </c>
      <c r="AR18" s="45">
        <f>L18/AR$5</f>
        <v>181662.12434375001</v>
      </c>
      <c r="AS18" s="45">
        <f>AH18/AS$5</f>
        <v>35653.955910821613</v>
      </c>
      <c r="AT18" s="45">
        <f>AI18/AT$5</f>
        <v>43890.028721877992</v>
      </c>
      <c r="AU18" s="45">
        <f>AJ18/AU$5</f>
        <v>29248.12150222222</v>
      </c>
      <c r="AV18" s="45">
        <f>AN18/AV$5</f>
        <v>53599.897260000005</v>
      </c>
      <c r="AW18" s="211">
        <f>AO18/AW$5</f>
        <v>80909.628929746148</v>
      </c>
      <c r="AX18" s="122"/>
      <c r="AY18" s="45">
        <f t="shared" si="5"/>
        <v>176549.40220000001</v>
      </c>
      <c r="AZ18" s="45">
        <f t="shared" si="15"/>
        <v>41296.991159999998</v>
      </c>
      <c r="BA18" s="45">
        <f t="shared" si="16"/>
        <v>46775</v>
      </c>
      <c r="BB18" s="45">
        <f t="shared" si="17"/>
        <v>28943</v>
      </c>
      <c r="BC18" s="45">
        <f t="shared" si="6"/>
        <v>20742.048780000001</v>
      </c>
      <c r="BD18" s="211">
        <f>MEDIAN((D18:K18,M18:V18,Y18:AG18,AK18:AM18))</f>
        <v>46030.677100000008</v>
      </c>
    </row>
    <row r="19" spans="1:56" s="204" customFormat="1">
      <c r="A19" s="199"/>
      <c r="B19" s="200"/>
      <c r="C19" s="212" t="s">
        <v>259</v>
      </c>
      <c r="D19" s="213">
        <f>+D18/D$43</f>
        <v>0.42302268432761492</v>
      </c>
      <c r="E19" s="214">
        <f t="shared" ref="E19:V19" si="21">+E18/E$43</f>
        <v>0.1860843021269164</v>
      </c>
      <c r="F19" s="214">
        <f t="shared" si="21"/>
        <v>0.31870934620783065</v>
      </c>
      <c r="G19" s="214">
        <f t="shared" si="21"/>
        <v>0.31255737518398191</v>
      </c>
      <c r="H19" s="119">
        <f t="shared" si="21"/>
        <v>0.37830079361702662</v>
      </c>
      <c r="I19" s="119">
        <f t="shared" si="21"/>
        <v>0.3494248327912719</v>
      </c>
      <c r="J19" s="214">
        <f t="shared" si="21"/>
        <v>0.30949343366633508</v>
      </c>
      <c r="K19" s="119">
        <f t="shared" si="21"/>
        <v>0.34369898036189828</v>
      </c>
      <c r="L19" s="84">
        <f t="shared" si="21"/>
        <v>0.33676212885214174</v>
      </c>
      <c r="M19" s="214"/>
      <c r="N19" s="215"/>
      <c r="O19" s="214">
        <f t="shared" si="21"/>
        <v>0.57636765645782595</v>
      </c>
      <c r="P19" s="214">
        <f t="shared" si="21"/>
        <v>0.57745755787074371</v>
      </c>
      <c r="Q19" s="214">
        <f t="shared" si="21"/>
        <v>0.49846826624390378</v>
      </c>
      <c r="R19" s="214">
        <f t="shared" si="21"/>
        <v>0.5342120230470585</v>
      </c>
      <c r="S19" s="214">
        <f t="shared" si="21"/>
        <v>0.52552364241407479</v>
      </c>
      <c r="T19" s="214">
        <f t="shared" si="21"/>
        <v>0.46780440267916745</v>
      </c>
      <c r="U19" s="214">
        <f t="shared" si="21"/>
        <v>0.63514167414524136</v>
      </c>
      <c r="V19" s="119">
        <f t="shared" si="21"/>
        <v>0.58657442034405383</v>
      </c>
      <c r="W19" s="119"/>
      <c r="X19" s="119"/>
      <c r="Y19" s="214">
        <f t="shared" ref="Y19:AO19" si="22">+Y18/Y$43</f>
        <v>0.70996165584161519</v>
      </c>
      <c r="Z19" s="215">
        <f t="shared" si="22"/>
        <v>0.43555385876042907</v>
      </c>
      <c r="AA19" s="215">
        <f t="shared" si="22"/>
        <v>0.62544299420866112</v>
      </c>
      <c r="AB19" s="214"/>
      <c r="AC19" s="214">
        <f>+AC18/AC$43</f>
        <v>0.54815207898024387</v>
      </c>
      <c r="AD19" s="214">
        <f t="shared" si="22"/>
        <v>0.47344447019524982</v>
      </c>
      <c r="AE19" s="214">
        <f t="shared" si="22"/>
        <v>0.58288233696219993</v>
      </c>
      <c r="AF19" s="215">
        <f t="shared" si="22"/>
        <v>0.58073489165059</v>
      </c>
      <c r="AG19" s="215">
        <f t="shared" si="22"/>
        <v>0.49656683386142669</v>
      </c>
      <c r="AH19" s="84">
        <f t="shared" si="22"/>
        <v>0.53970042330312706</v>
      </c>
      <c r="AI19" s="84">
        <f t="shared" si="22"/>
        <v>0.49938281849392474</v>
      </c>
      <c r="AJ19" s="84">
        <f t="shared" si="22"/>
        <v>0.59584643190766295</v>
      </c>
      <c r="AK19" s="214">
        <f t="shared" si="22"/>
        <v>0.8688464113459673</v>
      </c>
      <c r="AL19" s="119">
        <f t="shared" si="22"/>
        <v>0.45116029853079448</v>
      </c>
      <c r="AM19" s="214">
        <f t="shared" si="22"/>
        <v>0.75985888510735489</v>
      </c>
      <c r="AN19" s="84">
        <f t="shared" si="22"/>
        <v>0.79517745625885083</v>
      </c>
      <c r="AO19" s="86">
        <f t="shared" si="22"/>
        <v>0.39186910304208566</v>
      </c>
      <c r="AR19" s="84">
        <f t="shared" ref="AR19:AW19" si="23">+AR18/AR$43</f>
        <v>0.33676212885214174</v>
      </c>
      <c r="AS19" s="84">
        <f t="shared" si="23"/>
        <v>0.53970042330312706</v>
      </c>
      <c r="AT19" s="84">
        <f t="shared" si="23"/>
        <v>0.49938281849392474</v>
      </c>
      <c r="AU19" s="84">
        <f t="shared" si="23"/>
        <v>0.59584643190766295</v>
      </c>
      <c r="AV19" s="84">
        <f t="shared" si="23"/>
        <v>0.79517745625885072</v>
      </c>
      <c r="AW19" s="86">
        <f t="shared" si="23"/>
        <v>0.39186910304208566</v>
      </c>
      <c r="AX19" s="85"/>
      <c r="AY19" s="84">
        <f t="shared" si="5"/>
        <v>0.33120416328486446</v>
      </c>
      <c r="AZ19" s="84">
        <f t="shared" si="15"/>
        <v>0.56225986771903491</v>
      </c>
      <c r="BA19" s="84">
        <f>MEDIAN($M19:$AG19)</f>
        <v>0.56225986771903491</v>
      </c>
      <c r="BB19" s="84">
        <f>MEDIAN($AF19,$AB19,$AC19,$Y19,$V19,$U19,$S19,$R19,$P19,$N19,$M19)</f>
        <v>0.5790962247606668</v>
      </c>
      <c r="BC19" s="84">
        <f t="shared" si="6"/>
        <v>0.75985888510735489</v>
      </c>
      <c r="BD19" s="86">
        <f t="shared" ref="BD19" si="24">+BD18/BD$43</f>
        <v>0.48020242199576568</v>
      </c>
    </row>
    <row r="20" spans="1:56" s="204" customFormat="1">
      <c r="A20" s="199"/>
      <c r="B20" s="207" t="s">
        <v>276</v>
      </c>
      <c r="C20" s="201"/>
      <c r="D20" s="120"/>
      <c r="E20" s="216"/>
      <c r="F20" s="216"/>
      <c r="G20" s="216"/>
      <c r="H20" s="120"/>
      <c r="I20" s="120"/>
      <c r="J20" s="216"/>
      <c r="K20" s="120"/>
      <c r="L20" s="19"/>
      <c r="M20" s="216"/>
      <c r="N20" s="216"/>
      <c r="O20" s="216"/>
      <c r="P20" s="216"/>
      <c r="Q20" s="216"/>
      <c r="R20" s="216"/>
      <c r="S20" s="216"/>
      <c r="T20" s="216"/>
      <c r="U20" s="216"/>
      <c r="V20" s="120"/>
      <c r="W20" s="120"/>
      <c r="X20" s="120"/>
      <c r="Y20" s="216"/>
      <c r="Z20" s="216"/>
      <c r="AA20" s="216"/>
      <c r="AB20" s="216"/>
      <c r="AC20" s="216"/>
      <c r="AD20" s="216"/>
      <c r="AE20" s="216"/>
      <c r="AF20" s="216"/>
      <c r="AG20" s="216"/>
      <c r="AH20" s="19"/>
      <c r="AI20" s="19"/>
      <c r="AJ20" s="19"/>
      <c r="AK20" s="216"/>
      <c r="AL20" s="120"/>
      <c r="AM20" s="216"/>
      <c r="AN20" s="19"/>
      <c r="AO20" s="21"/>
      <c r="AR20" s="19"/>
      <c r="AS20" s="19"/>
      <c r="AT20" s="19"/>
      <c r="AU20" s="19"/>
      <c r="AV20" s="19"/>
      <c r="AW20" s="21"/>
      <c r="AX20" s="20"/>
      <c r="AY20" s="19"/>
      <c r="AZ20" s="19"/>
      <c r="BA20" s="19"/>
      <c r="BB20" s="19"/>
      <c r="BC20" s="19"/>
      <c r="BD20" s="21"/>
    </row>
    <row r="21" spans="1:56" s="204" customFormat="1" ht="33" customHeight="1">
      <c r="A21" s="199"/>
      <c r="B21" s="200"/>
      <c r="C21" s="217" t="s">
        <v>275</v>
      </c>
      <c r="D21" s="144">
        <v>69137</v>
      </c>
      <c r="E21" s="160">
        <v>6381</v>
      </c>
      <c r="F21" s="160">
        <v>89163</v>
      </c>
      <c r="G21" s="160">
        <v>149785.62404</v>
      </c>
      <c r="H21" s="144">
        <v>59685</v>
      </c>
      <c r="I21" s="144">
        <v>96636</v>
      </c>
      <c r="J21" s="160">
        <v>39661</v>
      </c>
      <c r="K21" s="144">
        <v>71364.847650000025</v>
      </c>
      <c r="L21" s="43">
        <f>+SUM(D21:K21)</f>
        <v>581813.47169000003</v>
      </c>
      <c r="M21" s="160"/>
      <c r="N21" s="160"/>
      <c r="O21" s="160">
        <v>18752</v>
      </c>
      <c r="P21" s="160">
        <v>8081</v>
      </c>
      <c r="Q21" s="160">
        <v>15185.665316854134</v>
      </c>
      <c r="R21" s="160">
        <v>4193</v>
      </c>
      <c r="S21" s="160">
        <v>5922.0547000000006</v>
      </c>
      <c r="T21" s="160">
        <v>15461.8</v>
      </c>
      <c r="U21" s="160">
        <v>7619.9833800000006</v>
      </c>
      <c r="V21" s="144">
        <v>616</v>
      </c>
      <c r="W21" s="144"/>
      <c r="X21" s="144"/>
      <c r="Y21" s="160">
        <v>13050</v>
      </c>
      <c r="Z21" s="160">
        <v>23523</v>
      </c>
      <c r="AA21" s="160">
        <v>8050</v>
      </c>
      <c r="AB21" s="160"/>
      <c r="AC21" s="160">
        <v>10770</v>
      </c>
      <c r="AD21" s="160">
        <v>12390.900209999996</v>
      </c>
      <c r="AE21" s="160">
        <v>4964</v>
      </c>
      <c r="AF21" s="160">
        <v>3932</v>
      </c>
      <c r="AG21" s="160">
        <v>7498.4068500000012</v>
      </c>
      <c r="AH21" s="43">
        <f>+SUM(M21:AG21)</f>
        <v>160009.81045685415</v>
      </c>
      <c r="AI21" s="43">
        <f>O21+Q21+Z21+AD21+AE21+AG21+T21</f>
        <v>97775.772376854133</v>
      </c>
      <c r="AJ21" s="43">
        <f>P21+R21+S21+U21+V21+Y21+AC21+AB21+AF21+AA21</f>
        <v>62234.038079999998</v>
      </c>
      <c r="AK21" s="160">
        <v>3452</v>
      </c>
      <c r="AL21" s="144">
        <v>1622.2570000000001</v>
      </c>
      <c r="AM21" s="160">
        <v>2716.9603999999999</v>
      </c>
      <c r="AN21" s="43">
        <f>+SUM(AK21:AM21)</f>
        <v>7791.2173999999995</v>
      </c>
      <c r="AO21" s="44">
        <f>+AN21+AH21+L21</f>
        <v>749614.49954685417</v>
      </c>
      <c r="AR21" s="43">
        <f t="shared" ref="AR21:AR23" si="25">L21/AR$5</f>
        <v>72726.683961250004</v>
      </c>
      <c r="AS21" s="43">
        <f t="shared" ref="AS21:AU23" si="26">AH21/AS$5</f>
        <v>10000.613153553384</v>
      </c>
      <c r="AT21" s="43">
        <f t="shared" si="26"/>
        <v>13967.967482407734</v>
      </c>
      <c r="AU21" s="43">
        <f t="shared" si="26"/>
        <v>6914.8931199999997</v>
      </c>
      <c r="AV21" s="43">
        <f t="shared" ref="AV21:AW23" si="27">AN21/AV$5</f>
        <v>2597.0724666666665</v>
      </c>
      <c r="AW21" s="44">
        <f t="shared" si="27"/>
        <v>27763.499983216821</v>
      </c>
      <c r="AX21" s="122"/>
      <c r="AY21" s="43">
        <f>MEDIAN($D21:$K21)</f>
        <v>70250.923825000005</v>
      </c>
      <c r="AZ21" s="43">
        <f>MEDIAN($M21:$AG21)</f>
        <v>8065.5</v>
      </c>
      <c r="BA21" s="43">
        <f>MEDIAN($AD21,$AE21,$Z21,$T21,$O21,Q21,AG21)</f>
        <v>15185.665316854134</v>
      </c>
      <c r="BB21" s="43">
        <f>MEDIAN($AF21,$AB21,$AC21,$Y21,$V21,$U21,$S21,$R21,$P21,$AA21)</f>
        <v>7619.9833800000006</v>
      </c>
      <c r="BC21" s="43">
        <f>MEDIAN($AK21:$AM21)</f>
        <v>2716.9603999999999</v>
      </c>
      <c r="BD21" s="44">
        <f>MEDIAN((D21:K21,M21:V21,Y21:AG21,AK21:AM21))</f>
        <v>10770</v>
      </c>
    </row>
    <row r="22" spans="1:56" s="204" customFormat="1" ht="17.25" customHeight="1">
      <c r="A22" s="199"/>
      <c r="B22" s="200"/>
      <c r="C22" s="201" t="s">
        <v>274</v>
      </c>
      <c r="D22" s="144">
        <v>11741</v>
      </c>
      <c r="E22" s="160">
        <v>1694</v>
      </c>
      <c r="F22" s="160">
        <v>8619</v>
      </c>
      <c r="G22" s="160">
        <v>23942.004149999997</v>
      </c>
      <c r="H22" s="144">
        <v>11574</v>
      </c>
      <c r="I22" s="144">
        <v>9959</v>
      </c>
      <c r="J22" s="160">
        <v>6478</v>
      </c>
      <c r="K22" s="144">
        <v>13495.004429999999</v>
      </c>
      <c r="L22" s="43">
        <f>+SUM(D22:K22)</f>
        <v>87502.008579999994</v>
      </c>
      <c r="M22" s="160"/>
      <c r="N22" s="160"/>
      <c r="O22" s="160">
        <v>1425</v>
      </c>
      <c r="P22" s="160">
        <v>378</v>
      </c>
      <c r="Q22" s="160">
        <v>617.63720999999998</v>
      </c>
      <c r="R22" s="160">
        <v>375</v>
      </c>
      <c r="S22" s="160">
        <v>276.08140000000003</v>
      </c>
      <c r="T22" s="160">
        <v>1391.3</v>
      </c>
      <c r="U22" s="160">
        <v>0</v>
      </c>
      <c r="V22" s="144">
        <v>15</v>
      </c>
      <c r="W22" s="144"/>
      <c r="X22" s="144"/>
      <c r="Y22" s="160">
        <v>0</v>
      </c>
      <c r="Z22" s="160">
        <v>1584</v>
      </c>
      <c r="AA22" s="160">
        <v>1069</v>
      </c>
      <c r="AB22" s="160"/>
      <c r="AC22" s="160">
        <v>594</v>
      </c>
      <c r="AD22" s="160">
        <v>1837.5936600000002</v>
      </c>
      <c r="AE22" s="160">
        <v>807</v>
      </c>
      <c r="AF22" s="160">
        <v>88</v>
      </c>
      <c r="AG22" s="160">
        <v>759.82806000000005</v>
      </c>
      <c r="AH22" s="43">
        <f>+SUM(M22:AG22)</f>
        <v>11217.440329999999</v>
      </c>
      <c r="AI22" s="43">
        <f>O22+Q22+Z22+AD22+AE22+AG22+T22</f>
        <v>8422.3589300000003</v>
      </c>
      <c r="AJ22" s="43">
        <f>P22+R22+S22+U22+V22+Y22+AC22+AB22+AF22+AA22</f>
        <v>2795.0814</v>
      </c>
      <c r="AK22" s="160">
        <v>0</v>
      </c>
      <c r="AL22" s="144">
        <v>0</v>
      </c>
      <c r="AM22" s="160">
        <v>0</v>
      </c>
      <c r="AN22" s="43">
        <f>+SUM(AK22:AM22)</f>
        <v>0</v>
      </c>
      <c r="AO22" s="44">
        <f>+AN22+AH22+L22</f>
        <v>98719.448909999992</v>
      </c>
      <c r="AR22" s="43">
        <f t="shared" si="25"/>
        <v>10937.751072499999</v>
      </c>
      <c r="AS22" s="43">
        <f t="shared" si="26"/>
        <v>701.09002062499997</v>
      </c>
      <c r="AT22" s="43">
        <f t="shared" si="26"/>
        <v>1203.1941328571429</v>
      </c>
      <c r="AU22" s="43">
        <f t="shared" si="26"/>
        <v>310.56459999999998</v>
      </c>
      <c r="AV22" s="43">
        <f t="shared" si="27"/>
        <v>0</v>
      </c>
      <c r="AW22" s="44">
        <f t="shared" si="27"/>
        <v>3656.2758855555553</v>
      </c>
      <c r="AX22" s="122"/>
      <c r="AY22" s="43">
        <f>MEDIAN($D22:$K22)</f>
        <v>10766.5</v>
      </c>
      <c r="AZ22" s="43">
        <f>MEDIAN($M22:$AG22)</f>
        <v>605.81860499999993</v>
      </c>
      <c r="BA22" s="43">
        <f>MEDIAN($AD22,$AE22,$Z22,$T22,$O22,Q22,AG22)</f>
        <v>1391.3</v>
      </c>
      <c r="BB22" s="43">
        <f>MEDIAN($AF22,$AB22,$AC22,$Y22,$V22,$U22,$S22,$R22,$P22,$AA22)</f>
        <v>276.08140000000003</v>
      </c>
      <c r="BC22" s="43">
        <f>MEDIAN($AK22:$AM22)</f>
        <v>0</v>
      </c>
      <c r="BD22" s="44">
        <f>MEDIAN((D22:K22,M22:V22,Y22:AG22,AK22:AM22))</f>
        <v>807</v>
      </c>
    </row>
    <row r="23" spans="1:56" s="204" customFormat="1">
      <c r="A23" s="199"/>
      <c r="B23" s="200"/>
      <c r="C23" s="201" t="s">
        <v>131</v>
      </c>
      <c r="D23" s="144">
        <v>92893</v>
      </c>
      <c r="E23" s="160">
        <v>22185</v>
      </c>
      <c r="F23" s="160">
        <v>84045</v>
      </c>
      <c r="G23" s="160">
        <v>167093.43935</v>
      </c>
      <c r="H23" s="144">
        <v>48062</v>
      </c>
      <c r="I23" s="144">
        <v>52513</v>
      </c>
      <c r="J23" s="160">
        <v>47632</v>
      </c>
      <c r="K23" s="144">
        <v>45575.523550000005</v>
      </c>
      <c r="L23" s="43">
        <f>+SUM(D23:K23)</f>
        <v>559998.96290000004</v>
      </c>
      <c r="M23" s="160"/>
      <c r="N23" s="160"/>
      <c r="O23" s="160">
        <v>14806</v>
      </c>
      <c r="P23" s="160">
        <v>13819</v>
      </c>
      <c r="Q23" s="160">
        <v>15073.14251</v>
      </c>
      <c r="R23" s="160">
        <v>7667</v>
      </c>
      <c r="S23" s="160">
        <v>9079.6173200000012</v>
      </c>
      <c r="T23" s="160">
        <v>20410</v>
      </c>
      <c r="U23" s="160">
        <v>9567.5155399999985</v>
      </c>
      <c r="V23" s="144">
        <v>10</v>
      </c>
      <c r="W23" s="144"/>
      <c r="X23" s="144"/>
      <c r="Y23" s="160">
        <v>253</v>
      </c>
      <c r="Z23" s="160">
        <v>21471</v>
      </c>
      <c r="AA23" s="160">
        <v>4069</v>
      </c>
      <c r="AB23" s="160"/>
      <c r="AC23" s="160">
        <v>17857</v>
      </c>
      <c r="AD23" s="160">
        <v>19925.143399999997</v>
      </c>
      <c r="AE23" s="160">
        <v>7081</v>
      </c>
      <c r="AF23" s="160">
        <v>3627</v>
      </c>
      <c r="AG23" s="160">
        <v>8716.3650400000006</v>
      </c>
      <c r="AH23" s="43">
        <f>+SUM(M23:AG23)</f>
        <v>173431.78380999999</v>
      </c>
      <c r="AI23" s="43">
        <f>O23+Q23+Z23+AD23+AE23+AG23+T23</f>
        <v>107482.65095</v>
      </c>
      <c r="AJ23" s="43">
        <f>P23+R23+S23+U23+V23+Y23+AC23+AB23+AF23+AA23</f>
        <v>65949.132859999998</v>
      </c>
      <c r="AK23" s="160">
        <v>0</v>
      </c>
      <c r="AL23" s="144">
        <v>0</v>
      </c>
      <c r="AM23" s="160">
        <v>431.37071999999995</v>
      </c>
      <c r="AN23" s="43">
        <f>+SUM(AK23:AM23)</f>
        <v>431.37071999999995</v>
      </c>
      <c r="AO23" s="44">
        <f>+AN23+AH23+L23</f>
        <v>733862.1174300001</v>
      </c>
      <c r="AR23" s="43">
        <f t="shared" si="25"/>
        <v>69999.870362500005</v>
      </c>
      <c r="AS23" s="43">
        <f t="shared" si="26"/>
        <v>10839.486488125</v>
      </c>
      <c r="AT23" s="43">
        <f t="shared" si="26"/>
        <v>15354.664421428572</v>
      </c>
      <c r="AU23" s="43">
        <f t="shared" si="26"/>
        <v>7327.6814288888891</v>
      </c>
      <c r="AV23" s="43">
        <f t="shared" si="27"/>
        <v>143.79023999999998</v>
      </c>
      <c r="AW23" s="44">
        <f t="shared" si="27"/>
        <v>27180.078423333336</v>
      </c>
      <c r="AX23" s="122"/>
      <c r="AY23" s="43">
        <f>MEDIAN($D23:$K23)</f>
        <v>50287.5</v>
      </c>
      <c r="AZ23" s="43">
        <f>MEDIAN($M23:$AG23)</f>
        <v>9323.5664299999989</v>
      </c>
      <c r="BA23" s="43">
        <f>MEDIAN($AD23,$AE23,$Z23,$T23,$O23,Q23,AG23)</f>
        <v>15073.14251</v>
      </c>
      <c r="BB23" s="43">
        <f>MEDIAN($AF23,$AB23,$AC23,$Y23,$V23,$U23,$S23,$R23,$P23,$AA23)</f>
        <v>7667</v>
      </c>
      <c r="BC23" s="43">
        <f>MEDIAN($AK23:$AM23)</f>
        <v>0</v>
      </c>
      <c r="BD23" s="44">
        <f>MEDIAN((D23:K23,M23:V23,Y23:AG23,AK23:AM23))</f>
        <v>14806</v>
      </c>
    </row>
    <row r="24" spans="1:56" s="204" customFormat="1">
      <c r="A24" s="199"/>
      <c r="B24" s="200"/>
      <c r="C24" s="210" t="s">
        <v>273</v>
      </c>
      <c r="D24" s="46">
        <f t="shared" ref="D24:K24" si="28">SUM(D21:D23)</f>
        <v>173771</v>
      </c>
      <c r="E24" s="118">
        <f t="shared" si="28"/>
        <v>30260</v>
      </c>
      <c r="F24" s="118">
        <f t="shared" si="28"/>
        <v>181827</v>
      </c>
      <c r="G24" s="118">
        <f t="shared" si="28"/>
        <v>340821.06753999996</v>
      </c>
      <c r="H24" s="118">
        <f t="shared" si="28"/>
        <v>119321</v>
      </c>
      <c r="I24" s="118">
        <f t="shared" si="28"/>
        <v>159108</v>
      </c>
      <c r="J24" s="118">
        <f t="shared" si="28"/>
        <v>93771</v>
      </c>
      <c r="K24" s="88">
        <f t="shared" si="28"/>
        <v>130435.37563000002</v>
      </c>
      <c r="L24" s="45">
        <f>+SUM(D24:K24)</f>
        <v>1229314.4431699999</v>
      </c>
      <c r="M24" s="46"/>
      <c r="N24" s="118"/>
      <c r="O24" s="118">
        <f t="shared" ref="O24:V24" si="29">SUM(O21:O23)</f>
        <v>34983</v>
      </c>
      <c r="P24" s="118">
        <f t="shared" si="29"/>
        <v>22278</v>
      </c>
      <c r="Q24" s="118">
        <f t="shared" si="29"/>
        <v>30876.445036854137</v>
      </c>
      <c r="R24" s="118">
        <f t="shared" si="29"/>
        <v>12235</v>
      </c>
      <c r="S24" s="118">
        <f t="shared" si="29"/>
        <v>15277.753420000001</v>
      </c>
      <c r="T24" s="118">
        <f t="shared" si="29"/>
        <v>37263.1</v>
      </c>
      <c r="U24" s="118">
        <f t="shared" si="29"/>
        <v>17187.498919999998</v>
      </c>
      <c r="V24" s="118">
        <f t="shared" si="29"/>
        <v>641</v>
      </c>
      <c r="W24" s="118"/>
      <c r="X24" s="118"/>
      <c r="Y24" s="118">
        <f t="shared" ref="Y24:AG24" si="30">SUM(Y21:Y23)</f>
        <v>13303</v>
      </c>
      <c r="Z24" s="118">
        <f t="shared" si="30"/>
        <v>46578</v>
      </c>
      <c r="AA24" s="118">
        <f t="shared" si="30"/>
        <v>13188</v>
      </c>
      <c r="AB24" s="118"/>
      <c r="AC24" s="118">
        <f>SUM(AC21:AC23)</f>
        <v>29221</v>
      </c>
      <c r="AD24" s="118">
        <f t="shared" si="30"/>
        <v>34153.637269999992</v>
      </c>
      <c r="AE24" s="118">
        <f t="shared" si="30"/>
        <v>12852</v>
      </c>
      <c r="AF24" s="118">
        <f t="shared" si="30"/>
        <v>7647</v>
      </c>
      <c r="AG24" s="88">
        <f t="shared" si="30"/>
        <v>16974.599950000003</v>
      </c>
      <c r="AH24" s="45">
        <f>+SUM(M24:AG24)</f>
        <v>344659.03459685412</v>
      </c>
      <c r="AI24" s="45">
        <f>O24+Q24+Z24+AD24+AE24+AG24+T24</f>
        <v>213680.78225685415</v>
      </c>
      <c r="AJ24" s="45">
        <f>P24+R24+S24+U24+V24+Y24+AC24+AB24+AF24+AA24</f>
        <v>130978.25234000001</v>
      </c>
      <c r="AK24" s="46">
        <f>SUM(AK21:AK23)</f>
        <v>3452</v>
      </c>
      <c r="AL24" s="118">
        <f>SUM(AL21:AL23)</f>
        <v>1622.2570000000001</v>
      </c>
      <c r="AM24" s="88">
        <f>SUM(AM21:AM23)</f>
        <v>3148.3311199999998</v>
      </c>
      <c r="AN24" s="45">
        <f>+SUM(AK24:AM24)</f>
        <v>8222.5881200000003</v>
      </c>
      <c r="AO24" s="211">
        <f>+AN24+AH24+L24</f>
        <v>1582196.065886854</v>
      </c>
      <c r="AR24" s="45">
        <f>L24/AR$5</f>
        <v>153664.30539624998</v>
      </c>
      <c r="AS24" s="45">
        <f>AH24/AS$5</f>
        <v>21541.189662303383</v>
      </c>
      <c r="AT24" s="45">
        <f>AI24/AT$5</f>
        <v>30525.826036693448</v>
      </c>
      <c r="AU24" s="45">
        <f>AJ24/AU$5</f>
        <v>14553.139148888889</v>
      </c>
      <c r="AV24" s="45">
        <f>AN24/AV$5</f>
        <v>2740.8627066666668</v>
      </c>
      <c r="AW24" s="211">
        <f>AO24/AW$5</f>
        <v>58599.854292105701</v>
      </c>
      <c r="AX24" s="122"/>
      <c r="AY24" s="45">
        <f>MEDIAN($D24:$K24)</f>
        <v>144771.68781500001</v>
      </c>
      <c r="AZ24" s="45">
        <f>MEDIAN($M24:$AG24)</f>
        <v>17081.049435000001</v>
      </c>
      <c r="BA24" s="45">
        <f>MEDIAN($AD24,$AE24,$Z24,$T24,$O24,Q24,AG24)</f>
        <v>34153.637269999992</v>
      </c>
      <c r="BB24" s="45">
        <f>MEDIAN($AF24,$AB24,$AC24,$Y24,$V24,$U24,$S24,$R24,$P24,$AA24)</f>
        <v>13303</v>
      </c>
      <c r="BC24" s="45">
        <f>MEDIAN($AK24:$AM24)</f>
        <v>3148.3311199999998</v>
      </c>
      <c r="BD24" s="211">
        <f>MEDIAN((D24:K24,M24:V24,Y24:AG24,AK24:AM24))</f>
        <v>29221</v>
      </c>
    </row>
    <row r="25" spans="1:56" s="204" customFormat="1">
      <c r="A25" s="199"/>
      <c r="B25" s="200"/>
      <c r="C25" s="212" t="s">
        <v>259</v>
      </c>
      <c r="D25" s="213">
        <f t="shared" ref="D25:V25" si="31">+D24/D$43</f>
        <v>0.40437815900438423</v>
      </c>
      <c r="E25" s="214">
        <f t="shared" si="31"/>
        <v>0.22977682944423775</v>
      </c>
      <c r="F25" s="214">
        <f t="shared" si="31"/>
        <v>0.33101403050775258</v>
      </c>
      <c r="G25" s="214">
        <f t="shared" si="31"/>
        <v>0.27687883363479926</v>
      </c>
      <c r="H25" s="119">
        <f t="shared" si="31"/>
        <v>0.29862875191146326</v>
      </c>
      <c r="I25" s="119">
        <f t="shared" si="31"/>
        <v>0.20429446198529308</v>
      </c>
      <c r="J25" s="214">
        <f t="shared" si="31"/>
        <v>0.33794274099381566</v>
      </c>
      <c r="K25" s="119">
        <f t="shared" si="31"/>
        <v>0.25181319467852836</v>
      </c>
      <c r="L25" s="84">
        <f t="shared" si="31"/>
        <v>0.2848602525197057</v>
      </c>
      <c r="M25" s="214"/>
      <c r="N25" s="215"/>
      <c r="O25" s="214">
        <f t="shared" si="31"/>
        <v>0.30214541120381405</v>
      </c>
      <c r="P25" s="214">
        <f t="shared" si="31"/>
        <v>0.29940650904751154</v>
      </c>
      <c r="Q25" s="214">
        <f t="shared" si="31"/>
        <v>0.32211004971978768</v>
      </c>
      <c r="R25" s="214">
        <f t="shared" si="31"/>
        <v>0.30255446474937558</v>
      </c>
      <c r="S25" s="214">
        <f t="shared" si="31"/>
        <v>0.42108217343288429</v>
      </c>
      <c r="T25" s="214">
        <f t="shared" si="31"/>
        <v>0.37870053919919594</v>
      </c>
      <c r="U25" s="214">
        <f t="shared" si="31"/>
        <v>0.27548140684204209</v>
      </c>
      <c r="V25" s="119">
        <f t="shared" si="31"/>
        <v>0.11985789080029918</v>
      </c>
      <c r="W25" s="119"/>
      <c r="X25" s="119"/>
      <c r="Y25" s="214">
        <f t="shared" ref="Y25:AO25" si="32">+Y24/Y$43</f>
        <v>0.20820095469129041</v>
      </c>
      <c r="Z25" s="215">
        <f t="shared" si="32"/>
        <v>0.43371945768772346</v>
      </c>
      <c r="AA25" s="215">
        <f t="shared" si="32"/>
        <v>0.28498573774742847</v>
      </c>
      <c r="AB25" s="214"/>
      <c r="AC25" s="214">
        <f>+AC24/AC$43</f>
        <v>0.32305175063292541</v>
      </c>
      <c r="AD25" s="214">
        <f t="shared" si="32"/>
        <v>0.32396276104067923</v>
      </c>
      <c r="AE25" s="214">
        <f t="shared" si="32"/>
        <v>0.26855005537329962</v>
      </c>
      <c r="AF25" s="215">
        <f t="shared" si="32"/>
        <v>0.34308403248239044</v>
      </c>
      <c r="AG25" s="215">
        <f t="shared" si="32"/>
        <v>0.38136481065129602</v>
      </c>
      <c r="AH25" s="84">
        <f t="shared" si="32"/>
        <v>0.3260729106267124</v>
      </c>
      <c r="AI25" s="84">
        <f t="shared" si="32"/>
        <v>0.34732428952502487</v>
      </c>
      <c r="AJ25" s="84">
        <f t="shared" si="32"/>
        <v>0.29647839209989357</v>
      </c>
      <c r="AK25" s="214">
        <f t="shared" si="32"/>
        <v>2.3582778832884722E-2</v>
      </c>
      <c r="AL25" s="119">
        <f t="shared" si="32"/>
        <v>5.6834775774858112E-2</v>
      </c>
      <c r="AM25" s="214">
        <f t="shared" si="32"/>
        <v>0.11533515325152897</v>
      </c>
      <c r="AN25" s="84">
        <f t="shared" si="32"/>
        <v>4.0661873370201836E-2</v>
      </c>
      <c r="AO25" s="86">
        <f t="shared" si="32"/>
        <v>0.28381631016728015</v>
      </c>
      <c r="AR25" s="84">
        <f t="shared" ref="AR25:AW25" si="33">+AR24/AR$43</f>
        <v>0.2848602525197057</v>
      </c>
      <c r="AS25" s="84">
        <f t="shared" si="33"/>
        <v>0.3260729106267124</v>
      </c>
      <c r="AT25" s="84">
        <f t="shared" si="33"/>
        <v>0.34732428952502481</v>
      </c>
      <c r="AU25" s="84">
        <f t="shared" si="33"/>
        <v>0.29647839209989357</v>
      </c>
      <c r="AV25" s="84">
        <f t="shared" si="33"/>
        <v>4.0661873370201836E-2</v>
      </c>
      <c r="AW25" s="86">
        <f t="shared" si="33"/>
        <v>0.28381631016728015</v>
      </c>
      <c r="AX25" s="85"/>
      <c r="AY25" s="84">
        <f>MEDIAN($D25:$K25)</f>
        <v>0.28775379277313129</v>
      </c>
      <c r="AZ25" s="84">
        <f>MEDIAN($M25:$AG25)</f>
        <v>0.31233225723458163</v>
      </c>
      <c r="BA25" s="84">
        <f>MEDIAN($M25:$AG25)</f>
        <v>0.31233225723458163</v>
      </c>
      <c r="BB25" s="84">
        <f>MEDIAN($AF25,$AB25,$AC25,$Y25,$V25,$U25,$S25,$R25,$P25,$N25,$M25)</f>
        <v>0.30098048689844359</v>
      </c>
      <c r="BC25" s="84">
        <f>MEDIAN($AK25:$AM25)</f>
        <v>5.6834775774858112E-2</v>
      </c>
      <c r="BD25" s="86">
        <f t="shared" ref="BD25" si="34">+BD24/BD$43</f>
        <v>0.30484007312458733</v>
      </c>
    </row>
    <row r="26" spans="1:56" s="204" customFormat="1">
      <c r="A26" s="199"/>
      <c r="B26" s="207" t="s">
        <v>272</v>
      </c>
      <c r="C26" s="201"/>
      <c r="D26" s="218"/>
      <c r="E26" s="168"/>
      <c r="F26" s="168"/>
      <c r="G26" s="168"/>
      <c r="H26" s="121"/>
      <c r="I26" s="121"/>
      <c r="J26" s="168"/>
      <c r="K26" s="121"/>
      <c r="L26" s="89"/>
      <c r="M26" s="168"/>
      <c r="N26" s="219"/>
      <c r="O26" s="168"/>
      <c r="P26" s="168"/>
      <c r="Q26" s="168"/>
      <c r="R26" s="168"/>
      <c r="S26" s="168"/>
      <c r="T26" s="168"/>
      <c r="U26" s="168"/>
      <c r="V26" s="121"/>
      <c r="W26" s="121"/>
      <c r="X26" s="121"/>
      <c r="Y26" s="168"/>
      <c r="Z26" s="219"/>
      <c r="AA26" s="219"/>
      <c r="AB26" s="168"/>
      <c r="AC26" s="168"/>
      <c r="AD26" s="168"/>
      <c r="AE26" s="168"/>
      <c r="AF26" s="219"/>
      <c r="AG26" s="219"/>
      <c r="AH26" s="89"/>
      <c r="AI26" s="89"/>
      <c r="AJ26" s="89"/>
      <c r="AK26" s="168"/>
      <c r="AL26" s="121"/>
      <c r="AM26" s="168"/>
      <c r="AN26" s="22"/>
      <c r="AO26" s="91"/>
      <c r="AR26" s="22"/>
      <c r="AS26" s="22"/>
      <c r="AT26" s="22"/>
      <c r="AU26" s="22"/>
      <c r="AV26" s="22"/>
      <c r="AW26" s="91"/>
      <c r="AX26" s="23"/>
      <c r="AY26" s="22"/>
      <c r="AZ26" s="22"/>
      <c r="BA26" s="22"/>
      <c r="BB26" s="22"/>
      <c r="BC26" s="22"/>
      <c r="BD26" s="91"/>
    </row>
    <row r="27" spans="1:56" s="204" customFormat="1">
      <c r="A27" s="199"/>
      <c r="B27" s="200"/>
      <c r="C27" s="201" t="s">
        <v>271</v>
      </c>
      <c r="D27" s="144">
        <v>19908</v>
      </c>
      <c r="E27" s="160">
        <v>10209</v>
      </c>
      <c r="F27" s="160">
        <v>39043</v>
      </c>
      <c r="G27" s="160">
        <v>93319.259160000001</v>
      </c>
      <c r="H27" s="144">
        <v>28385</v>
      </c>
      <c r="I27" s="144">
        <v>62234</v>
      </c>
      <c r="J27" s="160">
        <v>15365</v>
      </c>
      <c r="K27" s="144">
        <v>35471.555390000001</v>
      </c>
      <c r="L27" s="43">
        <f>+SUM(D27:K27)</f>
        <v>303934.81455000001</v>
      </c>
      <c r="M27" s="160"/>
      <c r="N27" s="160"/>
      <c r="O27" s="160">
        <v>533</v>
      </c>
      <c r="P27" s="160">
        <v>653</v>
      </c>
      <c r="Q27" s="160">
        <v>401.42882000000003</v>
      </c>
      <c r="R27" s="160">
        <v>183</v>
      </c>
      <c r="S27" s="160">
        <v>45.889989999999997</v>
      </c>
      <c r="T27" s="160">
        <v>1203</v>
      </c>
      <c r="U27" s="160"/>
      <c r="V27" s="144"/>
      <c r="W27" s="144"/>
      <c r="X27" s="144"/>
      <c r="Y27" s="160">
        <v>144</v>
      </c>
      <c r="Z27" s="160">
        <v>3576</v>
      </c>
      <c r="AA27" s="160">
        <v>185</v>
      </c>
      <c r="AB27" s="160"/>
      <c r="AC27" s="160">
        <v>386</v>
      </c>
      <c r="AD27" s="160">
        <v>1100</v>
      </c>
      <c r="AE27" s="160">
        <v>228</v>
      </c>
      <c r="AF27" s="160">
        <v>49</v>
      </c>
      <c r="AG27" s="160">
        <v>370.24799999999999</v>
      </c>
      <c r="AH27" s="43">
        <f>+SUM(M27:AG27)</f>
        <v>9057.5668100000003</v>
      </c>
      <c r="AI27" s="43">
        <f>O27+Q27+Z27+AD27+AE27+AG27+T27</f>
        <v>7411.6768199999997</v>
      </c>
      <c r="AJ27" s="43">
        <f>P27+R27+S27+U27+V27+Y27+AC27+AB27+AF27+AA27</f>
        <v>1645.8899900000001</v>
      </c>
      <c r="AK27" s="160">
        <v>177</v>
      </c>
      <c r="AL27" s="144">
        <v>500</v>
      </c>
      <c r="AM27" s="160">
        <v>533.63927999999999</v>
      </c>
      <c r="AN27" s="43">
        <f>+SUM(AK27:AM27)</f>
        <v>1210.6392799999999</v>
      </c>
      <c r="AO27" s="44">
        <f>+AN27+AH27+L27</f>
        <v>314203.02064</v>
      </c>
      <c r="AR27" s="43">
        <f t="shared" ref="AR27:AR30" si="35">L27/AR$5</f>
        <v>37991.851818750001</v>
      </c>
      <c r="AS27" s="43">
        <f t="shared" ref="AS27:AU30" si="36">AH27/AS$5</f>
        <v>566.09792562500002</v>
      </c>
      <c r="AT27" s="43">
        <f t="shared" si="36"/>
        <v>1058.8109742857143</v>
      </c>
      <c r="AU27" s="43">
        <f t="shared" si="36"/>
        <v>182.87666555555558</v>
      </c>
      <c r="AV27" s="43">
        <f t="shared" ref="AV27:AW30" si="37">AN27/AV$5</f>
        <v>403.5464266666666</v>
      </c>
      <c r="AW27" s="44">
        <f t="shared" si="37"/>
        <v>11637.148912592593</v>
      </c>
      <c r="AX27" s="122"/>
      <c r="AY27" s="43">
        <f t="shared" ref="AY27:AY32" si="38">MEDIAN($D27:$K27)</f>
        <v>31928.277695000001</v>
      </c>
      <c r="AZ27" s="43">
        <f t="shared" ref="AZ27:AZ32" si="39">MEDIAN($M27:$AG27)</f>
        <v>378.12400000000002</v>
      </c>
      <c r="BA27" s="43">
        <f>MEDIAN($AD27,$AE27,$Z27,$T27,$O27,Q27,AG27)</f>
        <v>533</v>
      </c>
      <c r="BB27" s="43">
        <f>MEDIAN($AF27,$AB27,$AC27,$Y27,$V27,$U27,$S27,$R27,$P27,$AA27)</f>
        <v>183</v>
      </c>
      <c r="BC27" s="43">
        <f t="shared" ref="BC27:BC32" si="40">MEDIAN($AK27:$AM27)</f>
        <v>500</v>
      </c>
      <c r="BD27" s="44">
        <f>MEDIAN((D27:K27,M27:V27,Y27:AG27,AK27:AM27))</f>
        <v>533.63927999999999</v>
      </c>
    </row>
    <row r="28" spans="1:56" s="204" customFormat="1" ht="30.75" customHeight="1">
      <c r="A28" s="199"/>
      <c r="B28" s="200"/>
      <c r="C28" s="201" t="s">
        <v>270</v>
      </c>
      <c r="D28" s="144">
        <v>16533</v>
      </c>
      <c r="E28" s="160">
        <v>27066</v>
      </c>
      <c r="F28" s="160">
        <v>73662</v>
      </c>
      <c r="G28" s="160">
        <v>223323.29081000001</v>
      </c>
      <c r="H28" s="144">
        <v>36256</v>
      </c>
      <c r="I28" s="144">
        <v>126809</v>
      </c>
      <c r="J28" s="160">
        <v>34273</v>
      </c>
      <c r="K28" s="144">
        <v>59545.649649999999</v>
      </c>
      <c r="L28" s="43">
        <f>+SUM(D28:K28)</f>
        <v>597467.94046000007</v>
      </c>
      <c r="M28" s="160"/>
      <c r="N28" s="160"/>
      <c r="O28" s="160">
        <v>5</v>
      </c>
      <c r="P28" s="160">
        <v>232</v>
      </c>
      <c r="Q28" s="160">
        <v>0</v>
      </c>
      <c r="R28" s="160">
        <v>0</v>
      </c>
      <c r="S28" s="160">
        <v>0</v>
      </c>
      <c r="T28" s="160">
        <v>132</v>
      </c>
      <c r="U28" s="160">
        <v>0</v>
      </c>
      <c r="V28" s="144">
        <v>0</v>
      </c>
      <c r="W28" s="144"/>
      <c r="X28" s="144"/>
      <c r="Y28" s="160">
        <v>0</v>
      </c>
      <c r="Z28" s="160">
        <v>2411</v>
      </c>
      <c r="AA28" s="160">
        <v>0</v>
      </c>
      <c r="AB28" s="160"/>
      <c r="AC28" s="160">
        <v>0</v>
      </c>
      <c r="AD28" s="160">
        <v>0</v>
      </c>
      <c r="AE28" s="160">
        <v>21</v>
      </c>
      <c r="AF28" s="160">
        <v>0</v>
      </c>
      <c r="AG28" s="160">
        <v>2.25</v>
      </c>
      <c r="AH28" s="43">
        <f>+SUM(M28:AG28)</f>
        <v>2803.25</v>
      </c>
      <c r="AI28" s="43">
        <f>O28+Q28+Z28+AD28+AE28+AG28+T28</f>
        <v>2571.25</v>
      </c>
      <c r="AJ28" s="43">
        <f>P28+R28+S28+U28+V28+Y28+AC28+AB28+AF28+AA28</f>
        <v>232</v>
      </c>
      <c r="AK28" s="160">
        <v>0</v>
      </c>
      <c r="AL28" s="144">
        <v>0</v>
      </c>
      <c r="AM28" s="160">
        <v>466.25683000000004</v>
      </c>
      <c r="AN28" s="43">
        <f>+SUM(AK28:AM28)</f>
        <v>466.25683000000004</v>
      </c>
      <c r="AO28" s="44">
        <f>+AN28+AH28+L28</f>
        <v>600737.44729000004</v>
      </c>
      <c r="AR28" s="43">
        <f t="shared" si="35"/>
        <v>74683.492557500009</v>
      </c>
      <c r="AS28" s="43">
        <f t="shared" si="36"/>
        <v>175.203125</v>
      </c>
      <c r="AT28" s="43">
        <f t="shared" si="36"/>
        <v>367.32142857142856</v>
      </c>
      <c r="AU28" s="43">
        <f t="shared" si="36"/>
        <v>25.777777777777779</v>
      </c>
      <c r="AV28" s="43">
        <f t="shared" si="37"/>
        <v>155.41894333333335</v>
      </c>
      <c r="AW28" s="44">
        <f t="shared" si="37"/>
        <v>22249.535084814815</v>
      </c>
      <c r="AX28" s="122"/>
      <c r="AY28" s="43">
        <f t="shared" si="38"/>
        <v>47900.824825000003</v>
      </c>
      <c r="AZ28" s="43">
        <f t="shared" si="39"/>
        <v>0</v>
      </c>
      <c r="BA28" s="43">
        <f>MEDIAN($AD28,$AE28,$Z28,$T28,$O28,Q28,AG28)</f>
        <v>5</v>
      </c>
      <c r="BB28" s="43">
        <f>MEDIAN($AF28,$AB28,$AC28,$Y28,$V28,$U28,$S28,$R28,$P28,$AA28)</f>
        <v>0</v>
      </c>
      <c r="BC28" s="43">
        <f t="shared" si="40"/>
        <v>0</v>
      </c>
      <c r="BD28" s="44">
        <f>MEDIAN((D28:K28,M28:V28,Y28:AG28,AK28:AM28))</f>
        <v>5</v>
      </c>
    </row>
    <row r="29" spans="1:56" s="204" customFormat="1" ht="30.75" customHeight="1">
      <c r="A29" s="199"/>
      <c r="B29" s="200"/>
      <c r="C29" s="201" t="s">
        <v>269</v>
      </c>
      <c r="D29" s="144">
        <v>0</v>
      </c>
      <c r="E29" s="160">
        <v>4782</v>
      </c>
      <c r="F29" s="160">
        <v>5975</v>
      </c>
      <c r="G29" s="160">
        <v>0</v>
      </c>
      <c r="H29" s="144">
        <v>3850</v>
      </c>
      <c r="I29" s="144">
        <v>11129</v>
      </c>
      <c r="J29" s="160">
        <v>0</v>
      </c>
      <c r="K29" s="144">
        <v>5000.2729600000002</v>
      </c>
      <c r="L29" s="43">
        <f>+SUM(D29:K29)</f>
        <v>30736.272960000002</v>
      </c>
      <c r="M29" s="160"/>
      <c r="N29" s="160"/>
      <c r="O29" s="160"/>
      <c r="P29" s="160"/>
      <c r="Q29" s="160">
        <v>0</v>
      </c>
      <c r="R29" s="160">
        <v>0</v>
      </c>
      <c r="S29" s="160">
        <v>0</v>
      </c>
      <c r="T29" s="160">
        <v>0</v>
      </c>
      <c r="U29" s="160">
        <v>0</v>
      </c>
      <c r="V29" s="144">
        <v>0</v>
      </c>
      <c r="W29" s="144"/>
      <c r="X29" s="144"/>
      <c r="Y29" s="160">
        <v>0</v>
      </c>
      <c r="Z29" s="160">
        <v>0</v>
      </c>
      <c r="AA29" s="160">
        <v>0</v>
      </c>
      <c r="AB29" s="160"/>
      <c r="AC29" s="160">
        <v>0</v>
      </c>
      <c r="AD29" s="160">
        <v>0</v>
      </c>
      <c r="AE29" s="160">
        <v>0</v>
      </c>
      <c r="AF29" s="160">
        <v>0</v>
      </c>
      <c r="AG29" s="160">
        <v>0</v>
      </c>
      <c r="AH29" s="43">
        <f>+SUM(M29:AG29)</f>
        <v>0</v>
      </c>
      <c r="AI29" s="43">
        <f>O29+Q29+Z29+AD29+AE29+AG29+T29</f>
        <v>0</v>
      </c>
      <c r="AJ29" s="43">
        <f>P29+R29+S29+U29+V29+Y29+AC29+AB29+AF29+AA29</f>
        <v>0</v>
      </c>
      <c r="AK29" s="160">
        <v>500</v>
      </c>
      <c r="AL29" s="144">
        <v>0</v>
      </c>
      <c r="AM29" s="160">
        <v>0</v>
      </c>
      <c r="AN29" s="43">
        <f>+SUM(AK29:AM29)</f>
        <v>500</v>
      </c>
      <c r="AO29" s="44">
        <f>+AN29+AH29+L29</f>
        <v>31236.272960000002</v>
      </c>
      <c r="AR29" s="43">
        <f t="shared" si="35"/>
        <v>3842.0341200000003</v>
      </c>
      <c r="AS29" s="43">
        <f t="shared" si="36"/>
        <v>0</v>
      </c>
      <c r="AT29" s="43">
        <f t="shared" si="36"/>
        <v>0</v>
      </c>
      <c r="AU29" s="43">
        <f t="shared" si="36"/>
        <v>0</v>
      </c>
      <c r="AV29" s="43">
        <f t="shared" si="37"/>
        <v>166.66666666666666</v>
      </c>
      <c r="AW29" s="44">
        <f t="shared" si="37"/>
        <v>1156.8989985185185</v>
      </c>
      <c r="AX29" s="122"/>
      <c r="AY29" s="43">
        <f t="shared" si="38"/>
        <v>4316</v>
      </c>
      <c r="AZ29" s="43">
        <f t="shared" si="39"/>
        <v>0</v>
      </c>
      <c r="BA29" s="43">
        <f>MEDIAN($AD29,$AE29,$Z29,$T29,$O29,Q29,AG29)</f>
        <v>0</v>
      </c>
      <c r="BB29" s="43">
        <f>MEDIAN($AF29,$AB29,$AC29,$Y29,$V29,$U29,$S29,$R29,$P29,$AA29)</f>
        <v>0</v>
      </c>
      <c r="BC29" s="43">
        <f t="shared" si="40"/>
        <v>0</v>
      </c>
      <c r="BD29" s="44">
        <f>MEDIAN((D29:K29,M29:V29,Y29:AG29,AK29:AM29))</f>
        <v>0</v>
      </c>
    </row>
    <row r="30" spans="1:56" s="204" customFormat="1" ht="16.5" customHeight="1">
      <c r="A30" s="199"/>
      <c r="B30" s="200"/>
      <c r="C30" s="201" t="s">
        <v>268</v>
      </c>
      <c r="D30" s="144">
        <v>529</v>
      </c>
      <c r="E30" s="160"/>
      <c r="F30" s="160">
        <v>0</v>
      </c>
      <c r="G30" s="160">
        <v>45913.125590000003</v>
      </c>
      <c r="H30" s="144"/>
      <c r="I30" s="144">
        <v>0</v>
      </c>
      <c r="J30" s="160">
        <v>0</v>
      </c>
      <c r="K30" s="144">
        <v>0</v>
      </c>
      <c r="L30" s="43">
        <f>+SUM(D30:K30)</f>
        <v>46442.125590000003</v>
      </c>
      <c r="M30" s="160"/>
      <c r="N30" s="160"/>
      <c r="O30" s="160"/>
      <c r="P30" s="160"/>
      <c r="Q30" s="160">
        <v>0</v>
      </c>
      <c r="R30" s="160">
        <v>0</v>
      </c>
      <c r="S30" s="160">
        <v>0</v>
      </c>
      <c r="T30" s="160">
        <v>0</v>
      </c>
      <c r="U30" s="160"/>
      <c r="V30" s="144"/>
      <c r="W30" s="144"/>
      <c r="X30" s="144"/>
      <c r="Y30" s="160">
        <v>0</v>
      </c>
      <c r="Z30" s="160">
        <v>0</v>
      </c>
      <c r="AA30" s="160">
        <v>0</v>
      </c>
      <c r="AB30" s="160"/>
      <c r="AC30" s="160">
        <v>0</v>
      </c>
      <c r="AD30" s="160">
        <v>694.55577000000005</v>
      </c>
      <c r="AE30" s="160">
        <v>0</v>
      </c>
      <c r="AF30" s="160"/>
      <c r="AG30" s="160"/>
      <c r="AH30" s="43">
        <f>+SUM(M30:AG30)</f>
        <v>694.55577000000005</v>
      </c>
      <c r="AI30" s="43">
        <f>O30+Q30+Z30+AD30+AE30+AG30+T30</f>
        <v>694.55577000000005</v>
      </c>
      <c r="AJ30" s="43">
        <f>P30+R30+S30+U30+V30+Y30+AC30+AB30+AF30+AA30</f>
        <v>0</v>
      </c>
      <c r="AK30" s="160"/>
      <c r="AL30" s="144"/>
      <c r="AM30" s="160">
        <v>0</v>
      </c>
      <c r="AN30" s="43">
        <f>+SUM(AK30:AM30)</f>
        <v>0</v>
      </c>
      <c r="AO30" s="44">
        <f>+AN30+AH30+L30</f>
        <v>47136.681360000002</v>
      </c>
      <c r="AR30" s="43">
        <f t="shared" si="35"/>
        <v>5805.2656987500004</v>
      </c>
      <c r="AS30" s="43">
        <f t="shared" si="36"/>
        <v>43.409735625000003</v>
      </c>
      <c r="AT30" s="43">
        <f t="shared" si="36"/>
        <v>99.222252857142863</v>
      </c>
      <c r="AU30" s="43">
        <f t="shared" si="36"/>
        <v>0</v>
      </c>
      <c r="AV30" s="43">
        <f t="shared" si="37"/>
        <v>0</v>
      </c>
      <c r="AW30" s="44">
        <f t="shared" si="37"/>
        <v>1745.8030133333334</v>
      </c>
      <c r="AX30" s="122"/>
      <c r="AY30" s="43">
        <f t="shared" si="38"/>
        <v>0</v>
      </c>
      <c r="AZ30" s="43">
        <f t="shared" si="39"/>
        <v>0</v>
      </c>
      <c r="BA30" s="43">
        <f>MEDIAN($AD30,$AE30,$Z30,$T30,$O30,Q30,AG30)</f>
        <v>0</v>
      </c>
      <c r="BB30" s="43">
        <f>MEDIAN($AF30,$AB30,$AC30,$Y30,$V30,$U30,$S30,$R30,$P30,$AA30)</f>
        <v>0</v>
      </c>
      <c r="BC30" s="43">
        <f t="shared" si="40"/>
        <v>0</v>
      </c>
      <c r="BD30" s="44">
        <f>MEDIAN((D30:K30,M30:V30,Y30:AG30,AK30:AM30))</f>
        <v>0</v>
      </c>
    </row>
    <row r="31" spans="1:56" s="204" customFormat="1">
      <c r="A31" s="199"/>
      <c r="B31" s="200"/>
      <c r="C31" s="210" t="s">
        <v>267</v>
      </c>
      <c r="D31" s="46">
        <f t="shared" ref="D31:K31" si="41">SUM(D27:D30)</f>
        <v>36970</v>
      </c>
      <c r="E31" s="118">
        <f t="shared" si="41"/>
        <v>42057</v>
      </c>
      <c r="F31" s="118">
        <f t="shared" si="41"/>
        <v>118680</v>
      </c>
      <c r="G31" s="118">
        <f t="shared" si="41"/>
        <v>362555.67556</v>
      </c>
      <c r="H31" s="118">
        <f t="shared" si="41"/>
        <v>68491</v>
      </c>
      <c r="I31" s="118">
        <f t="shared" si="41"/>
        <v>200172</v>
      </c>
      <c r="J31" s="118">
        <f t="shared" si="41"/>
        <v>49638</v>
      </c>
      <c r="K31" s="88">
        <f t="shared" si="41"/>
        <v>100017.478</v>
      </c>
      <c r="L31" s="45">
        <f>+SUM(D31:K31)</f>
        <v>978581.15356000001</v>
      </c>
      <c r="M31" s="46"/>
      <c r="N31" s="118"/>
      <c r="O31" s="118">
        <f t="shared" ref="O31:V31" si="42">SUM(O27:O30)</f>
        <v>538</v>
      </c>
      <c r="P31" s="118">
        <f t="shared" si="42"/>
        <v>885</v>
      </c>
      <c r="Q31" s="118">
        <f t="shared" si="42"/>
        <v>401.42882000000003</v>
      </c>
      <c r="R31" s="118">
        <f t="shared" si="42"/>
        <v>183</v>
      </c>
      <c r="S31" s="118">
        <f t="shared" si="42"/>
        <v>45.889989999999997</v>
      </c>
      <c r="T31" s="118">
        <f t="shared" si="42"/>
        <v>1335</v>
      </c>
      <c r="U31" s="118">
        <f t="shared" si="42"/>
        <v>0</v>
      </c>
      <c r="V31" s="118">
        <f t="shared" si="42"/>
        <v>0</v>
      </c>
      <c r="W31" s="118"/>
      <c r="X31" s="118"/>
      <c r="Y31" s="118">
        <f t="shared" ref="Y31:AG31" si="43">SUM(Y27:Y30)</f>
        <v>144</v>
      </c>
      <c r="Z31" s="118">
        <f t="shared" si="43"/>
        <v>5987</v>
      </c>
      <c r="AA31" s="118">
        <f t="shared" si="43"/>
        <v>185</v>
      </c>
      <c r="AB31" s="118"/>
      <c r="AC31" s="118">
        <f>SUM(AC27:AC30)</f>
        <v>386</v>
      </c>
      <c r="AD31" s="118">
        <f t="shared" si="43"/>
        <v>1794.5557699999999</v>
      </c>
      <c r="AE31" s="118">
        <f t="shared" si="43"/>
        <v>249</v>
      </c>
      <c r="AF31" s="118">
        <f t="shared" si="43"/>
        <v>49</v>
      </c>
      <c r="AG31" s="88">
        <f t="shared" si="43"/>
        <v>372.49799999999999</v>
      </c>
      <c r="AH31" s="45">
        <f>+SUM(M31:AG31)</f>
        <v>12555.372579999999</v>
      </c>
      <c r="AI31" s="45">
        <f>O31+Q31+Z31+AD31+AE31+AG31+T31</f>
        <v>10677.48259</v>
      </c>
      <c r="AJ31" s="45">
        <f>P31+R31+S31+U31+V31+Y31+AC31+AB31+AF31+AA31</f>
        <v>1877.8899899999999</v>
      </c>
      <c r="AK31" s="46">
        <f>SUM(AK27:AK30)</f>
        <v>677</v>
      </c>
      <c r="AL31" s="118">
        <f>SUM(AL27:AL30)</f>
        <v>500</v>
      </c>
      <c r="AM31" s="88">
        <f>SUM(AM27:AM30)</f>
        <v>999.89611000000002</v>
      </c>
      <c r="AN31" s="45">
        <f>+SUM(AK31:AM31)</f>
        <v>2176.8961100000001</v>
      </c>
      <c r="AO31" s="211">
        <f>+AN31+AH31+L31</f>
        <v>993313.42225000006</v>
      </c>
      <c r="AR31" s="45">
        <f>L31/AR$5</f>
        <v>122322.644195</v>
      </c>
      <c r="AS31" s="45">
        <f>AH31/AS$5</f>
        <v>784.71078624999996</v>
      </c>
      <c r="AT31" s="45">
        <f>AI31/AT$5</f>
        <v>1525.3546557142856</v>
      </c>
      <c r="AU31" s="45">
        <f>AJ31/AU$5</f>
        <v>208.65444333333332</v>
      </c>
      <c r="AV31" s="45">
        <f>AN31/AV$5</f>
        <v>725.63203666666675</v>
      </c>
      <c r="AW31" s="211">
        <f>AO31/AW$5</f>
        <v>36789.386009259259</v>
      </c>
      <c r="AX31" s="122"/>
      <c r="AY31" s="45">
        <f t="shared" si="38"/>
        <v>84254.239000000001</v>
      </c>
      <c r="AZ31" s="45">
        <f t="shared" si="39"/>
        <v>310.74900000000002</v>
      </c>
      <c r="BA31" s="45">
        <f>MEDIAN($AD31,$AE31,$Z31,$T31,$O31,Q31,AG31)</f>
        <v>538</v>
      </c>
      <c r="BB31" s="45">
        <f>MEDIAN($AF31,$AB31,$AC31,$Y31,$V31,$U31,$S31,$R31,$P31,$AA31)</f>
        <v>144</v>
      </c>
      <c r="BC31" s="45">
        <f t="shared" si="40"/>
        <v>677</v>
      </c>
      <c r="BD31" s="211">
        <f>MEDIAN((D31:K31,M31:V31,Y31:AG31,AK31:AM31))</f>
        <v>677</v>
      </c>
    </row>
    <row r="32" spans="1:56" s="204" customFormat="1">
      <c r="A32" s="199"/>
      <c r="B32" s="200"/>
      <c r="C32" s="212" t="s">
        <v>259</v>
      </c>
      <c r="D32" s="213">
        <f t="shared" ref="D32:V32" si="44">+D31/D$43</f>
        <v>8.6031964702925595E-2</v>
      </c>
      <c r="E32" s="214">
        <f t="shared" si="44"/>
        <v>0.31935638188817933</v>
      </c>
      <c r="F32" s="214">
        <f t="shared" si="44"/>
        <v>0.21605561957608097</v>
      </c>
      <c r="G32" s="214">
        <f t="shared" si="44"/>
        <v>0.29453576124647307</v>
      </c>
      <c r="H32" s="119">
        <f t="shared" si="44"/>
        <v>0.17141477063692084</v>
      </c>
      <c r="I32" s="119">
        <f t="shared" si="44"/>
        <v>0.25702058378283987</v>
      </c>
      <c r="J32" s="214">
        <f t="shared" si="44"/>
        <v>0.17889114734247286</v>
      </c>
      <c r="K32" s="119">
        <f t="shared" si="44"/>
        <v>0.19308964716989502</v>
      </c>
      <c r="L32" s="84">
        <f t="shared" si="44"/>
        <v>0.2267596187963907</v>
      </c>
      <c r="M32" s="214"/>
      <c r="N32" s="215"/>
      <c r="O32" s="214">
        <f t="shared" si="44"/>
        <v>4.6466635573750668E-3</v>
      </c>
      <c r="P32" s="214">
        <f t="shared" si="44"/>
        <v>1.1894010257071897E-2</v>
      </c>
      <c r="Q32" s="214">
        <f t="shared" si="44"/>
        <v>4.1877961343936487E-3</v>
      </c>
      <c r="R32" s="214">
        <f t="shared" si="44"/>
        <v>4.5253344543633618E-3</v>
      </c>
      <c r="S32" s="214">
        <f t="shared" si="44"/>
        <v>1.2648100932639169E-3</v>
      </c>
      <c r="T32" s="214">
        <f t="shared" si="44"/>
        <v>1.3567449295172077E-2</v>
      </c>
      <c r="U32" s="214">
        <f t="shared" si="44"/>
        <v>0</v>
      </c>
      <c r="V32" s="119">
        <f t="shared" si="44"/>
        <v>0</v>
      </c>
      <c r="W32" s="119"/>
      <c r="X32" s="119"/>
      <c r="Y32" s="214">
        <f t="shared" ref="Y32:AO32" si="45">+Y31/Y$43</f>
        <v>2.2536974724156819E-3</v>
      </c>
      <c r="Z32" s="215">
        <f t="shared" si="45"/>
        <v>5.5749031585220502E-2</v>
      </c>
      <c r="AA32" s="215">
        <f t="shared" si="45"/>
        <v>3.9977526147463045E-3</v>
      </c>
      <c r="AB32" s="214"/>
      <c r="AC32" s="214">
        <f>+AC31/AC$43</f>
        <v>4.2674095939327604E-3</v>
      </c>
      <c r="AD32" s="214">
        <f t="shared" si="45"/>
        <v>1.7022176510650817E-2</v>
      </c>
      <c r="AE32" s="214">
        <f t="shared" si="45"/>
        <v>5.2030006059719585E-3</v>
      </c>
      <c r="AF32" s="215">
        <f t="shared" si="45"/>
        <v>2.1983938265512136E-3</v>
      </c>
      <c r="AG32" s="215">
        <f t="shared" si="45"/>
        <v>8.3688351805891268E-3</v>
      </c>
      <c r="AH32" s="84">
        <f t="shared" si="45"/>
        <v>1.1878310069405569E-2</v>
      </c>
      <c r="AI32" s="84">
        <f t="shared" si="45"/>
        <v>1.7355557272481927E-2</v>
      </c>
      <c r="AJ32" s="84">
        <f t="shared" si="45"/>
        <v>4.2507347199169775E-3</v>
      </c>
      <c r="AK32" s="214">
        <f t="shared" si="45"/>
        <v>4.6250119553484809E-3</v>
      </c>
      <c r="AL32" s="119">
        <f t="shared" si="45"/>
        <v>1.7517192336004132E-2</v>
      </c>
      <c r="AM32" s="214">
        <f t="shared" si="45"/>
        <v>3.6629937159360061E-2</v>
      </c>
      <c r="AN32" s="84">
        <f t="shared" si="45"/>
        <v>1.0765062371250692E-2</v>
      </c>
      <c r="AO32" s="86">
        <f t="shared" si="45"/>
        <v>0.17818180465807648</v>
      </c>
      <c r="AR32" s="84">
        <f t="shared" ref="AR32:AW32" si="46">+AR31/AR$43</f>
        <v>0.2267596187963907</v>
      </c>
      <c r="AS32" s="84">
        <f t="shared" si="46"/>
        <v>1.1878310069405569E-2</v>
      </c>
      <c r="AT32" s="84">
        <f t="shared" si="46"/>
        <v>1.7355557272481927E-2</v>
      </c>
      <c r="AU32" s="84">
        <f t="shared" si="46"/>
        <v>4.2507347199169775E-3</v>
      </c>
      <c r="AV32" s="84">
        <f t="shared" si="46"/>
        <v>1.0765062371250692E-2</v>
      </c>
      <c r="AW32" s="86">
        <f t="shared" si="46"/>
        <v>0.17818180465807645</v>
      </c>
      <c r="AX32" s="85"/>
      <c r="AY32" s="84">
        <f t="shared" si="38"/>
        <v>0.20457263337298798</v>
      </c>
      <c r="AZ32" s="84">
        <f t="shared" si="39"/>
        <v>4.3963720241480611E-3</v>
      </c>
      <c r="BA32" s="84">
        <f>MEDIAN($M32:$AG32)</f>
        <v>4.3963720241480611E-3</v>
      </c>
      <c r="BB32" s="84">
        <f>MEDIAN($AF32,$AB32,$AC32,$Y32,$V32,$U32,$S32,$R32,$P32,$N32,$M32)</f>
        <v>2.2260456494834478E-3</v>
      </c>
      <c r="BC32" s="84">
        <f t="shared" si="40"/>
        <v>1.7517192336004132E-2</v>
      </c>
      <c r="BD32" s="86">
        <f t="shared" ref="BD32" si="47">+BD31/BD$43</f>
        <v>7.0626169366327513E-3</v>
      </c>
    </row>
    <row r="33" spans="1:56" s="204" customFormat="1">
      <c r="A33" s="199"/>
      <c r="B33" s="207" t="s">
        <v>266</v>
      </c>
      <c r="C33" s="201"/>
      <c r="D33" s="218"/>
      <c r="E33" s="168"/>
      <c r="F33" s="168"/>
      <c r="G33" s="168"/>
      <c r="H33" s="121"/>
      <c r="I33" s="121"/>
      <c r="J33" s="168"/>
      <c r="K33" s="121"/>
      <c r="L33" s="89"/>
      <c r="M33" s="168"/>
      <c r="N33" s="219"/>
      <c r="O33" s="168"/>
      <c r="P33" s="168"/>
      <c r="Q33" s="168"/>
      <c r="R33" s="168"/>
      <c r="S33" s="168"/>
      <c r="T33" s="168"/>
      <c r="U33" s="168"/>
      <c r="V33" s="121"/>
      <c r="W33" s="121"/>
      <c r="X33" s="121"/>
      <c r="Y33" s="168"/>
      <c r="Z33" s="219"/>
      <c r="AA33" s="219"/>
      <c r="AB33" s="168"/>
      <c r="AC33" s="168"/>
      <c r="AD33" s="168"/>
      <c r="AE33" s="168"/>
      <c r="AF33" s="219"/>
      <c r="AG33" s="219"/>
      <c r="AH33" s="89"/>
      <c r="AI33" s="89"/>
      <c r="AJ33" s="89"/>
      <c r="AK33" s="168"/>
      <c r="AL33" s="121"/>
      <c r="AM33" s="168"/>
      <c r="AN33" s="89"/>
      <c r="AO33" s="91"/>
      <c r="AR33" s="89"/>
      <c r="AS33" s="89"/>
      <c r="AT33" s="89"/>
      <c r="AU33" s="89"/>
      <c r="AV33" s="89"/>
      <c r="AW33" s="91"/>
      <c r="AX33" s="90"/>
      <c r="AY33" s="89"/>
      <c r="AZ33" s="89"/>
      <c r="BA33" s="89"/>
      <c r="BB33" s="89"/>
      <c r="BC33" s="89"/>
      <c r="BD33" s="91"/>
    </row>
    <row r="34" spans="1:56" s="204" customFormat="1" ht="30.75" customHeight="1">
      <c r="A34" s="199"/>
      <c r="B34" s="200"/>
      <c r="C34" s="201" t="s">
        <v>265</v>
      </c>
      <c r="D34" s="220">
        <v>2640</v>
      </c>
      <c r="E34" s="160">
        <v>1150</v>
      </c>
      <c r="F34" s="160">
        <v>3756</v>
      </c>
      <c r="G34" s="160">
        <v>0</v>
      </c>
      <c r="H34" s="144">
        <v>3845</v>
      </c>
      <c r="I34" s="144">
        <v>0</v>
      </c>
      <c r="J34" s="160">
        <v>10581</v>
      </c>
      <c r="K34" s="144">
        <v>1638.3626899999999</v>
      </c>
      <c r="L34" s="43">
        <f t="shared" ref="L34:L40" si="48">+SUM(D34:K34)</f>
        <v>23610.362690000002</v>
      </c>
      <c r="M34" s="160"/>
      <c r="N34" s="160"/>
      <c r="O34" s="160">
        <v>1477</v>
      </c>
      <c r="P34" s="160">
        <v>3041</v>
      </c>
      <c r="Q34" s="160">
        <v>3007.4931899999997</v>
      </c>
      <c r="R34" s="160">
        <v>556</v>
      </c>
      <c r="S34" s="160">
        <v>69</v>
      </c>
      <c r="T34" s="160">
        <v>1342.625</v>
      </c>
      <c r="U34" s="160"/>
      <c r="V34" s="144">
        <v>37</v>
      </c>
      <c r="W34" s="144"/>
      <c r="X34" s="144"/>
      <c r="Y34" s="160">
        <v>0</v>
      </c>
      <c r="Z34" s="160">
        <v>0</v>
      </c>
      <c r="AA34" s="160">
        <v>2172</v>
      </c>
      <c r="AB34" s="160"/>
      <c r="AC34" s="160">
        <v>2332</v>
      </c>
      <c r="AD34" s="160">
        <v>0</v>
      </c>
      <c r="AE34" s="160">
        <v>1673</v>
      </c>
      <c r="AF34" s="160">
        <v>718</v>
      </c>
      <c r="AG34" s="160">
        <v>739.42787999999996</v>
      </c>
      <c r="AH34" s="43">
        <f t="shared" ref="AH34:AH40" si="49">+SUM(M34:AG34)</f>
        <v>17164.54607</v>
      </c>
      <c r="AI34" s="43">
        <f t="shared" ref="AI34:AI40" si="50">O34+Q34+Z34+AD34+AE34+AG34+T34</f>
        <v>8239.5460700000003</v>
      </c>
      <c r="AJ34" s="43">
        <f t="shared" ref="AJ34:AJ40" si="51">P34+R34+S34+U34+V34+Y34+AC34+AB34+AF34+AA34</f>
        <v>8925</v>
      </c>
      <c r="AK34" s="160">
        <v>0</v>
      </c>
      <c r="AL34" s="144">
        <v>10000</v>
      </c>
      <c r="AM34" s="160">
        <v>0</v>
      </c>
      <c r="AN34" s="43">
        <f t="shared" ref="AN34:AN40" si="52">+SUM(AK34:AM34)</f>
        <v>10000</v>
      </c>
      <c r="AO34" s="44">
        <f t="shared" ref="AO34:AO40" si="53">+AN34+AH34+L34</f>
        <v>50774.908760000006</v>
      </c>
      <c r="AR34" s="43">
        <f t="shared" ref="AR34:AR39" si="54">L34/AR$5</f>
        <v>2951.2953362500002</v>
      </c>
      <c r="AS34" s="43">
        <f t="shared" ref="AS34:AU39" si="55">AH34/AS$5</f>
        <v>1072.784129375</v>
      </c>
      <c r="AT34" s="43">
        <f t="shared" si="55"/>
        <v>1177.0780099999999</v>
      </c>
      <c r="AU34" s="43">
        <f t="shared" si="55"/>
        <v>991.66666666666663</v>
      </c>
      <c r="AV34" s="43">
        <f t="shared" ref="AV34:AW39" si="56">AN34/AV$5</f>
        <v>3333.3333333333335</v>
      </c>
      <c r="AW34" s="44">
        <f t="shared" si="56"/>
        <v>1880.5521762962965</v>
      </c>
      <c r="AX34" s="122"/>
      <c r="AY34" s="43">
        <f t="shared" ref="AY34:AY41" si="57">MEDIAN($D34:$K34)</f>
        <v>2139.181345</v>
      </c>
      <c r="AZ34" s="43">
        <f t="shared" ref="AZ34:AZ41" si="58">MEDIAN($M34:$AG34)</f>
        <v>739.42787999999996</v>
      </c>
      <c r="BA34" s="43">
        <f t="shared" ref="BA34:BA40" si="59">MEDIAN($AD34,$AE34,$Z34,$T34,$O34,Q34,AG34)</f>
        <v>1342.625</v>
      </c>
      <c r="BB34" s="43">
        <f t="shared" ref="BB34:BB40" si="60">MEDIAN($AF34,$AB34,$AC34,$Y34,$V34,$U34,$S34,$R34,$P34,$AA34)</f>
        <v>637</v>
      </c>
      <c r="BC34" s="43">
        <f t="shared" ref="BC34:BC41" si="61">MEDIAN($AK34:$AM34)</f>
        <v>0</v>
      </c>
      <c r="BD34" s="44">
        <f>MEDIAN((D34:K34,M34:V34,Y34:AG34,AK34:AM34))</f>
        <v>1246.3125</v>
      </c>
    </row>
    <row r="35" spans="1:56" s="204" customFormat="1">
      <c r="A35" s="199"/>
      <c r="B35" s="200"/>
      <c r="C35" s="201" t="s">
        <v>264</v>
      </c>
      <c r="D35" s="220">
        <v>36</v>
      </c>
      <c r="E35" s="160">
        <v>2172</v>
      </c>
      <c r="F35" s="160">
        <v>5269</v>
      </c>
      <c r="G35" s="160">
        <v>3699</v>
      </c>
      <c r="H35" s="144">
        <v>9719</v>
      </c>
      <c r="I35" s="144">
        <v>5361</v>
      </c>
      <c r="J35" s="160">
        <v>1717</v>
      </c>
      <c r="K35" s="144">
        <v>1967.4823700000002</v>
      </c>
      <c r="L35" s="43">
        <f t="shared" si="48"/>
        <v>29940.482370000002</v>
      </c>
      <c r="M35" s="160"/>
      <c r="N35" s="160"/>
      <c r="O35" s="160">
        <v>2265</v>
      </c>
      <c r="P35" s="160">
        <v>905</v>
      </c>
      <c r="Q35" s="160">
        <v>28.071680000000001</v>
      </c>
      <c r="R35" s="160">
        <v>628</v>
      </c>
      <c r="S35" s="160">
        <v>409.97629999999998</v>
      </c>
      <c r="T35" s="160">
        <v>31</v>
      </c>
      <c r="U35" s="160">
        <v>1232.15726</v>
      </c>
      <c r="V35" s="144">
        <v>41</v>
      </c>
      <c r="W35" s="144"/>
      <c r="X35" s="144"/>
      <c r="Y35" s="160">
        <v>976</v>
      </c>
      <c r="Z35" s="160">
        <v>999</v>
      </c>
      <c r="AA35" s="160">
        <v>177</v>
      </c>
      <c r="AB35" s="160"/>
      <c r="AC35" s="160">
        <v>1061</v>
      </c>
      <c r="AD35" s="160">
        <v>25.937459999999998</v>
      </c>
      <c r="AE35" s="160">
        <v>20</v>
      </c>
      <c r="AF35" s="160">
        <v>147</v>
      </c>
      <c r="AG35" s="160">
        <v>159.36111</v>
      </c>
      <c r="AH35" s="43">
        <f t="shared" si="49"/>
        <v>9105.5038099999983</v>
      </c>
      <c r="AI35" s="43">
        <f t="shared" si="50"/>
        <v>3528.3702499999999</v>
      </c>
      <c r="AJ35" s="43">
        <f t="shared" si="51"/>
        <v>5577.1335600000002</v>
      </c>
      <c r="AK35" s="160">
        <v>2324</v>
      </c>
      <c r="AL35" s="144">
        <v>2027.046</v>
      </c>
      <c r="AM35" s="160">
        <v>515.65476000000001</v>
      </c>
      <c r="AN35" s="43">
        <f t="shared" si="52"/>
        <v>4866.7007600000006</v>
      </c>
      <c r="AO35" s="44">
        <f t="shared" si="53"/>
        <v>43912.68694</v>
      </c>
      <c r="AR35" s="43">
        <f t="shared" si="54"/>
        <v>3742.5602962500002</v>
      </c>
      <c r="AS35" s="43">
        <f t="shared" si="55"/>
        <v>569.0939881249999</v>
      </c>
      <c r="AT35" s="43">
        <f t="shared" si="55"/>
        <v>504.05289285714287</v>
      </c>
      <c r="AU35" s="43">
        <f t="shared" si="55"/>
        <v>619.68150666666668</v>
      </c>
      <c r="AV35" s="43">
        <f t="shared" si="56"/>
        <v>1622.233586666667</v>
      </c>
      <c r="AW35" s="44">
        <f t="shared" si="56"/>
        <v>1626.3958125925926</v>
      </c>
      <c r="AX35" s="122"/>
      <c r="AY35" s="43">
        <f t="shared" si="57"/>
        <v>2935.5</v>
      </c>
      <c r="AZ35" s="43">
        <f t="shared" si="58"/>
        <v>293.48815000000002</v>
      </c>
      <c r="BA35" s="43">
        <f t="shared" si="59"/>
        <v>31</v>
      </c>
      <c r="BB35" s="43">
        <f t="shared" si="60"/>
        <v>628</v>
      </c>
      <c r="BC35" s="43">
        <f t="shared" si="61"/>
        <v>2027.046</v>
      </c>
      <c r="BD35" s="44">
        <f>MEDIAN((D35:K35,M35:V35,Y35:AG35,AK35:AM35))</f>
        <v>976</v>
      </c>
    </row>
    <row r="36" spans="1:56" s="204" customFormat="1">
      <c r="A36" s="199"/>
      <c r="B36" s="200"/>
      <c r="C36" s="201" t="s">
        <v>263</v>
      </c>
      <c r="D36" s="220">
        <v>11</v>
      </c>
      <c r="E36" s="160">
        <v>10</v>
      </c>
      <c r="F36" s="160">
        <v>84</v>
      </c>
      <c r="G36" s="160">
        <v>28.681950000000001</v>
      </c>
      <c r="H36" s="144">
        <v>0</v>
      </c>
      <c r="I36" s="144">
        <v>0</v>
      </c>
      <c r="J36" s="160">
        <v>0</v>
      </c>
      <c r="K36" s="144">
        <v>707</v>
      </c>
      <c r="L36" s="43">
        <f t="shared" si="48"/>
        <v>840.68195000000003</v>
      </c>
      <c r="M36" s="160"/>
      <c r="N36" s="160"/>
      <c r="O36" s="160">
        <v>0</v>
      </c>
      <c r="P36" s="160">
        <v>0</v>
      </c>
      <c r="Q36" s="160">
        <v>0</v>
      </c>
      <c r="R36" s="160">
        <v>0</v>
      </c>
      <c r="S36" s="160">
        <v>20.75</v>
      </c>
      <c r="T36" s="160">
        <v>0</v>
      </c>
      <c r="U36" s="160">
        <v>0</v>
      </c>
      <c r="V36" s="144">
        <v>0</v>
      </c>
      <c r="W36" s="144"/>
      <c r="X36" s="144"/>
      <c r="Y36" s="160">
        <v>0</v>
      </c>
      <c r="Z36" s="160">
        <v>0</v>
      </c>
      <c r="AA36" s="160">
        <v>0</v>
      </c>
      <c r="AB36" s="160"/>
      <c r="AC36" s="160">
        <v>48</v>
      </c>
      <c r="AD36" s="160">
        <v>350</v>
      </c>
      <c r="AE36" s="160">
        <v>1</v>
      </c>
      <c r="AF36" s="160">
        <v>0</v>
      </c>
      <c r="AG36" s="160">
        <v>2.25</v>
      </c>
      <c r="AH36" s="43">
        <f t="shared" si="49"/>
        <v>422</v>
      </c>
      <c r="AI36" s="43">
        <f t="shared" si="50"/>
        <v>353.25</v>
      </c>
      <c r="AJ36" s="43">
        <f t="shared" si="51"/>
        <v>68.75</v>
      </c>
      <c r="AK36" s="160">
        <v>145</v>
      </c>
      <c r="AL36" s="144">
        <v>0</v>
      </c>
      <c r="AM36" s="160">
        <v>0</v>
      </c>
      <c r="AN36" s="43">
        <f t="shared" si="52"/>
        <v>145</v>
      </c>
      <c r="AO36" s="44">
        <f>+AN36+AH36+L36</f>
        <v>1407.6819500000001</v>
      </c>
      <c r="AR36" s="43">
        <f t="shared" si="54"/>
        <v>105.08524375</v>
      </c>
      <c r="AS36" s="43">
        <f t="shared" si="55"/>
        <v>26.375</v>
      </c>
      <c r="AT36" s="43">
        <f t="shared" si="55"/>
        <v>50.464285714285715</v>
      </c>
      <c r="AU36" s="43">
        <f t="shared" si="55"/>
        <v>7.6388888888888893</v>
      </c>
      <c r="AV36" s="43">
        <f t="shared" si="56"/>
        <v>48.333333333333336</v>
      </c>
      <c r="AW36" s="44">
        <f t="shared" si="56"/>
        <v>52.136368518518523</v>
      </c>
      <c r="AX36" s="122"/>
      <c r="AY36" s="43">
        <f t="shared" si="57"/>
        <v>10.5</v>
      </c>
      <c r="AZ36" s="43">
        <f t="shared" si="58"/>
        <v>0</v>
      </c>
      <c r="BA36" s="43">
        <f t="shared" si="59"/>
        <v>0</v>
      </c>
      <c r="BB36" s="43">
        <f t="shared" si="60"/>
        <v>0</v>
      </c>
      <c r="BC36" s="43">
        <f t="shared" si="61"/>
        <v>0</v>
      </c>
      <c r="BD36" s="44">
        <f>MEDIAN((D36:K36,M36:V36,Y36:AG36,AK36:AM36))</f>
        <v>0</v>
      </c>
    </row>
    <row r="37" spans="1:56" s="204" customFormat="1">
      <c r="A37" s="199"/>
      <c r="B37" s="200"/>
      <c r="C37" s="201" t="s">
        <v>262</v>
      </c>
      <c r="D37" s="144">
        <v>0</v>
      </c>
      <c r="E37" s="160">
        <v>0</v>
      </c>
      <c r="F37" s="160">
        <v>0</v>
      </c>
      <c r="G37" s="160">
        <v>0</v>
      </c>
      <c r="H37" s="144">
        <v>0</v>
      </c>
      <c r="I37" s="144">
        <v>0</v>
      </c>
      <c r="J37" s="160">
        <v>4375</v>
      </c>
      <c r="K37" s="144">
        <v>0</v>
      </c>
      <c r="L37" s="43">
        <f t="shared" si="48"/>
        <v>4375</v>
      </c>
      <c r="M37" s="160"/>
      <c r="N37" s="160"/>
      <c r="O37" s="160">
        <v>1400</v>
      </c>
      <c r="P37" s="160">
        <v>0</v>
      </c>
      <c r="Q37" s="160">
        <v>757.78896999999995</v>
      </c>
      <c r="R37" s="160">
        <v>0</v>
      </c>
      <c r="S37" s="160">
        <v>0</v>
      </c>
      <c r="T37" s="160">
        <v>0</v>
      </c>
      <c r="U37" s="160">
        <v>0</v>
      </c>
      <c r="V37" s="144">
        <v>0</v>
      </c>
      <c r="W37" s="144"/>
      <c r="X37" s="144"/>
      <c r="Y37" s="160">
        <v>0</v>
      </c>
      <c r="Z37" s="160">
        <v>0</v>
      </c>
      <c r="AA37" s="160">
        <v>0</v>
      </c>
      <c r="AB37" s="160"/>
      <c r="AC37" s="160">
        <v>0</v>
      </c>
      <c r="AD37" s="160">
        <v>0</v>
      </c>
      <c r="AE37" s="160">
        <v>520</v>
      </c>
      <c r="AF37" s="160">
        <v>0</v>
      </c>
      <c r="AG37" s="160">
        <v>1403.7482399999999</v>
      </c>
      <c r="AH37" s="43">
        <f t="shared" si="49"/>
        <v>4081.53721</v>
      </c>
      <c r="AI37" s="43">
        <f t="shared" si="50"/>
        <v>4081.53721</v>
      </c>
      <c r="AJ37" s="43">
        <f t="shared" si="51"/>
        <v>0</v>
      </c>
      <c r="AK37" s="160">
        <v>6737</v>
      </c>
      <c r="AL37" s="144">
        <v>0</v>
      </c>
      <c r="AM37" s="160">
        <v>0</v>
      </c>
      <c r="AN37" s="43">
        <f t="shared" si="52"/>
        <v>6737</v>
      </c>
      <c r="AO37" s="44">
        <f t="shared" si="53"/>
        <v>15193.53721</v>
      </c>
      <c r="AR37" s="43">
        <f t="shared" si="54"/>
        <v>546.875</v>
      </c>
      <c r="AS37" s="43">
        <f t="shared" si="55"/>
        <v>255.096075625</v>
      </c>
      <c r="AT37" s="43">
        <f t="shared" si="55"/>
        <v>583.07674428571431</v>
      </c>
      <c r="AU37" s="43">
        <f t="shared" si="55"/>
        <v>0</v>
      </c>
      <c r="AV37" s="43">
        <f t="shared" si="56"/>
        <v>2245.6666666666665</v>
      </c>
      <c r="AW37" s="44">
        <f t="shared" si="56"/>
        <v>562.72360037037038</v>
      </c>
      <c r="AX37" s="122"/>
      <c r="AY37" s="43">
        <f t="shared" si="57"/>
        <v>0</v>
      </c>
      <c r="AZ37" s="43">
        <f t="shared" si="58"/>
        <v>0</v>
      </c>
      <c r="BA37" s="43">
        <f t="shared" si="59"/>
        <v>520</v>
      </c>
      <c r="BB37" s="43">
        <f t="shared" si="60"/>
        <v>0</v>
      </c>
      <c r="BC37" s="43">
        <f t="shared" si="61"/>
        <v>0</v>
      </c>
      <c r="BD37" s="44">
        <f>MEDIAN((D37:K37,M37:V37,Y37:AG37,AK37:AM37))</f>
        <v>0</v>
      </c>
    </row>
    <row r="38" spans="1:56" s="204" customFormat="1">
      <c r="A38" s="199"/>
      <c r="B38" s="200"/>
      <c r="C38" s="217" t="s">
        <v>5</v>
      </c>
      <c r="D38" s="144">
        <v>35580</v>
      </c>
      <c r="E38" s="160">
        <v>31358</v>
      </c>
      <c r="F38" s="160">
        <v>56693</v>
      </c>
      <c r="G38" s="160">
        <v>73697.792519999988</v>
      </c>
      <c r="H38" s="144">
        <v>37326</v>
      </c>
      <c r="I38" s="144">
        <v>104828</v>
      </c>
      <c r="J38" s="160">
        <v>28759</v>
      </c>
      <c r="K38" s="144">
        <v>93857.587910000031</v>
      </c>
      <c r="L38" s="43">
        <f t="shared" si="48"/>
        <v>462099.38043000002</v>
      </c>
      <c r="M38" s="160"/>
      <c r="N38" s="160"/>
      <c r="O38" s="160">
        <v>6798</v>
      </c>
      <c r="P38" s="160">
        <v>4169</v>
      </c>
      <c r="Q38" s="160">
        <v>13004.009399999997</v>
      </c>
      <c r="R38" s="160">
        <v>5236</v>
      </c>
      <c r="S38" s="160">
        <v>1391.6378400000001</v>
      </c>
      <c r="T38" s="160">
        <v>12367.87</v>
      </c>
      <c r="U38" s="160">
        <v>4344.1381299999994</v>
      </c>
      <c r="V38" s="144">
        <v>1492</v>
      </c>
      <c r="W38" s="144"/>
      <c r="X38" s="144"/>
      <c r="Y38" s="160">
        <v>4109</v>
      </c>
      <c r="Z38" s="160">
        <v>7045</v>
      </c>
      <c r="AA38" s="160">
        <v>1611</v>
      </c>
      <c r="AB38" s="160"/>
      <c r="AC38" s="160">
        <v>7823</v>
      </c>
      <c r="AD38" s="160">
        <v>19187.763859999999</v>
      </c>
      <c r="AE38" s="160">
        <v>4647</v>
      </c>
      <c r="AF38" s="160">
        <v>784</v>
      </c>
      <c r="AG38" s="160">
        <v>2749.8733199999992</v>
      </c>
      <c r="AH38" s="43">
        <f t="shared" si="49"/>
        <v>96759.292549999998</v>
      </c>
      <c r="AI38" s="43">
        <f t="shared" si="50"/>
        <v>65799.516579999996</v>
      </c>
      <c r="AJ38" s="43">
        <f t="shared" si="51"/>
        <v>30959.775969999999</v>
      </c>
      <c r="AK38" s="160">
        <v>5863</v>
      </c>
      <c r="AL38" s="144">
        <v>1516.441</v>
      </c>
      <c r="AM38" s="160">
        <v>1891.3071600000001</v>
      </c>
      <c r="AN38" s="43">
        <f t="shared" si="52"/>
        <v>9270.7481599999992</v>
      </c>
      <c r="AO38" s="44">
        <f t="shared" si="53"/>
        <v>568129.42113999999</v>
      </c>
      <c r="AR38" s="43">
        <f t="shared" si="54"/>
        <v>57762.422553750002</v>
      </c>
      <c r="AS38" s="43">
        <f t="shared" si="55"/>
        <v>6047.4557843749999</v>
      </c>
      <c r="AT38" s="43">
        <f t="shared" si="55"/>
        <v>9399.9309400000002</v>
      </c>
      <c r="AU38" s="43">
        <f t="shared" si="55"/>
        <v>3439.9751077777778</v>
      </c>
      <c r="AV38" s="43">
        <f t="shared" si="56"/>
        <v>3090.2493866666664</v>
      </c>
      <c r="AW38" s="44">
        <f t="shared" si="56"/>
        <v>21041.830412592593</v>
      </c>
      <c r="AX38" s="122"/>
      <c r="AY38" s="43">
        <f t="shared" si="57"/>
        <v>47009.5</v>
      </c>
      <c r="AZ38" s="43">
        <f t="shared" si="58"/>
        <v>4495.5690649999997</v>
      </c>
      <c r="BA38" s="43">
        <f t="shared" si="59"/>
        <v>7045</v>
      </c>
      <c r="BB38" s="43">
        <f t="shared" si="60"/>
        <v>4109</v>
      </c>
      <c r="BC38" s="43">
        <f t="shared" si="61"/>
        <v>1891.3071600000001</v>
      </c>
      <c r="BD38" s="44">
        <f>MEDIAN((D38:K38,M38:V38,Y38:AG38,AK38:AM38))</f>
        <v>6798</v>
      </c>
    </row>
    <row r="39" spans="1:56" s="204" customFormat="1">
      <c r="A39" s="199"/>
      <c r="B39" s="200"/>
      <c r="C39" s="201" t="s">
        <v>261</v>
      </c>
      <c r="D39" s="144">
        <v>-1067</v>
      </c>
      <c r="E39" s="160">
        <v>180</v>
      </c>
      <c r="F39" s="160">
        <v>7926</v>
      </c>
      <c r="G39" s="160">
        <v>65398</v>
      </c>
      <c r="H39" s="144">
        <v>9706</v>
      </c>
      <c r="I39" s="144">
        <v>37210</v>
      </c>
      <c r="J39" s="160">
        <v>2758</v>
      </c>
      <c r="K39" s="144">
        <v>11330.583299999998</v>
      </c>
      <c r="L39" s="43">
        <f t="shared" si="48"/>
        <v>133441.5833</v>
      </c>
      <c r="M39" s="160"/>
      <c r="N39" s="160"/>
      <c r="O39" s="160">
        <v>1588</v>
      </c>
      <c r="P39" s="160">
        <v>162.19999999999999</v>
      </c>
      <c r="Q39" s="160">
        <v>0</v>
      </c>
      <c r="R39" s="160">
        <v>-2</v>
      </c>
      <c r="S39" s="160">
        <v>0</v>
      </c>
      <c r="T39" s="160">
        <v>27</v>
      </c>
      <c r="U39" s="160"/>
      <c r="V39" s="144"/>
      <c r="W39" s="144"/>
      <c r="X39" s="144"/>
      <c r="Y39" s="160">
        <v>0</v>
      </c>
      <c r="Z39" s="160">
        <v>8</v>
      </c>
      <c r="AA39" s="160">
        <v>0</v>
      </c>
      <c r="AB39" s="160"/>
      <c r="AC39" s="160"/>
      <c r="AD39" s="160"/>
      <c r="AE39" s="160">
        <v>0</v>
      </c>
      <c r="AF39" s="160"/>
      <c r="AG39" s="160">
        <v>6.1206699999999978</v>
      </c>
      <c r="AH39" s="43">
        <f t="shared" si="49"/>
        <v>1789.3206700000001</v>
      </c>
      <c r="AI39" s="43">
        <f t="shared" si="50"/>
        <v>1629.12067</v>
      </c>
      <c r="AJ39" s="43">
        <f t="shared" si="51"/>
        <v>160.19999999999999</v>
      </c>
      <c r="AK39" s="160"/>
      <c r="AL39" s="144"/>
      <c r="AM39" s="160">
        <v>0</v>
      </c>
      <c r="AN39" s="43">
        <f t="shared" si="52"/>
        <v>0</v>
      </c>
      <c r="AO39" s="44">
        <f t="shared" si="53"/>
        <v>135230.90396999998</v>
      </c>
      <c r="AR39" s="43">
        <f t="shared" si="54"/>
        <v>16680.1979125</v>
      </c>
      <c r="AS39" s="43">
        <f t="shared" si="55"/>
        <v>111.832541875</v>
      </c>
      <c r="AT39" s="43">
        <f t="shared" si="55"/>
        <v>232.7315242857143</v>
      </c>
      <c r="AU39" s="43">
        <f t="shared" si="55"/>
        <v>17.799999999999997</v>
      </c>
      <c r="AV39" s="43">
        <f t="shared" si="56"/>
        <v>0</v>
      </c>
      <c r="AW39" s="44">
        <f t="shared" si="56"/>
        <v>5008.5519988888882</v>
      </c>
      <c r="AX39" s="122"/>
      <c r="AY39" s="43">
        <f t="shared" si="57"/>
        <v>8816</v>
      </c>
      <c r="AZ39" s="43">
        <f t="shared" si="58"/>
        <v>0</v>
      </c>
      <c r="BA39" s="43">
        <f t="shared" si="59"/>
        <v>7.0603349999999985</v>
      </c>
      <c r="BB39" s="43">
        <f t="shared" si="60"/>
        <v>0</v>
      </c>
      <c r="BC39" s="43">
        <f t="shared" si="61"/>
        <v>0</v>
      </c>
      <c r="BD39" s="44">
        <f>MEDIAN((D39:K39,M39:V39,Y39:AG39,AK39:AM39))</f>
        <v>17.5</v>
      </c>
    </row>
    <row r="40" spans="1:56" s="204" customFormat="1">
      <c r="A40" s="199"/>
      <c r="B40" s="200"/>
      <c r="C40" s="210" t="s">
        <v>260</v>
      </c>
      <c r="D40" s="221">
        <f t="shared" ref="D40:K40" si="62">SUM(D34:D39)</f>
        <v>37200</v>
      </c>
      <c r="E40" s="222">
        <f t="shared" si="62"/>
        <v>34870</v>
      </c>
      <c r="F40" s="222">
        <f t="shared" si="62"/>
        <v>73728</v>
      </c>
      <c r="G40" s="222">
        <f t="shared" si="62"/>
        <v>142823.47446999999</v>
      </c>
      <c r="H40" s="222">
        <f t="shared" si="62"/>
        <v>60596</v>
      </c>
      <c r="I40" s="222">
        <f t="shared" si="62"/>
        <v>147399</v>
      </c>
      <c r="J40" s="222">
        <f t="shared" si="62"/>
        <v>48190</v>
      </c>
      <c r="K40" s="223">
        <f t="shared" si="62"/>
        <v>109501.01627000002</v>
      </c>
      <c r="L40" s="45">
        <f t="shared" si="48"/>
        <v>654307.49074000004</v>
      </c>
      <c r="M40" s="221"/>
      <c r="N40" s="222"/>
      <c r="O40" s="222">
        <f t="shared" ref="O40:V40" si="63">SUM(O34:O39)</f>
        <v>13528</v>
      </c>
      <c r="P40" s="222">
        <f t="shared" si="63"/>
        <v>8277.2000000000007</v>
      </c>
      <c r="Q40" s="222">
        <f t="shared" si="63"/>
        <v>16797.363239999999</v>
      </c>
      <c r="R40" s="222">
        <f t="shared" si="63"/>
        <v>6418</v>
      </c>
      <c r="S40" s="222">
        <f t="shared" si="63"/>
        <v>1891.3641400000001</v>
      </c>
      <c r="T40" s="222">
        <f t="shared" si="63"/>
        <v>13768.495000000001</v>
      </c>
      <c r="U40" s="222">
        <f t="shared" si="63"/>
        <v>5576.2953899999993</v>
      </c>
      <c r="V40" s="222">
        <f t="shared" si="63"/>
        <v>1570</v>
      </c>
      <c r="W40" s="222"/>
      <c r="X40" s="222"/>
      <c r="Y40" s="222">
        <f t="shared" ref="Y40:AG40" si="64">SUM(Y34:Y39)</f>
        <v>5085</v>
      </c>
      <c r="Z40" s="222">
        <f t="shared" si="64"/>
        <v>8052</v>
      </c>
      <c r="AA40" s="222">
        <f t="shared" si="64"/>
        <v>3960</v>
      </c>
      <c r="AB40" s="222"/>
      <c r="AC40" s="222">
        <f>SUM(AC34:AC39)</f>
        <v>11264</v>
      </c>
      <c r="AD40" s="222">
        <f t="shared" si="64"/>
        <v>19563.70132</v>
      </c>
      <c r="AE40" s="222">
        <f t="shared" si="64"/>
        <v>6861</v>
      </c>
      <c r="AF40" s="222">
        <f t="shared" si="64"/>
        <v>1649</v>
      </c>
      <c r="AG40" s="223">
        <f t="shared" si="64"/>
        <v>5060.7812199999989</v>
      </c>
      <c r="AH40" s="45">
        <f t="shared" si="49"/>
        <v>129322.20031000001</v>
      </c>
      <c r="AI40" s="45">
        <f t="shared" si="50"/>
        <v>83631.340779999999</v>
      </c>
      <c r="AJ40" s="45">
        <f t="shared" si="51"/>
        <v>45690.859530000002</v>
      </c>
      <c r="AK40" s="221">
        <f>SUM(AK34:AK39)</f>
        <v>15069</v>
      </c>
      <c r="AL40" s="222">
        <f>SUM(AL34:AL39)</f>
        <v>13543.487000000001</v>
      </c>
      <c r="AM40" s="223">
        <f>SUM(AM34:AM39)</f>
        <v>2406.9619200000002</v>
      </c>
      <c r="AN40" s="45">
        <f t="shared" si="52"/>
        <v>31019.448920000003</v>
      </c>
      <c r="AO40" s="211">
        <f t="shared" si="53"/>
        <v>814649.13997000002</v>
      </c>
      <c r="AQ40" s="224"/>
      <c r="AR40" s="45">
        <f>L40/AR$5</f>
        <v>81788.436342500005</v>
      </c>
      <c r="AS40" s="45">
        <f>AH40/AS$5</f>
        <v>8082.6375193750009</v>
      </c>
      <c r="AT40" s="45">
        <f>AI40/AT$5</f>
        <v>11947.334397142857</v>
      </c>
      <c r="AU40" s="45">
        <f>AJ40/AU$5</f>
        <v>5076.76217</v>
      </c>
      <c r="AV40" s="45">
        <f>AN40/AV$5</f>
        <v>10339.816306666668</v>
      </c>
      <c r="AW40" s="211">
        <f>AO40/AW$5</f>
        <v>30172.19036925926</v>
      </c>
      <c r="AX40" s="122"/>
      <c r="AY40" s="45">
        <f t="shared" si="57"/>
        <v>67162</v>
      </c>
      <c r="AZ40" s="45">
        <f t="shared" si="58"/>
        <v>6639.5</v>
      </c>
      <c r="BA40" s="45">
        <f t="shared" si="59"/>
        <v>13528</v>
      </c>
      <c r="BB40" s="45">
        <f t="shared" si="60"/>
        <v>5085</v>
      </c>
      <c r="BC40" s="45">
        <f t="shared" si="61"/>
        <v>13543.487000000001</v>
      </c>
      <c r="BD40" s="211">
        <f>MEDIAN((D40:K40,M40:V40,Y40:AG40,AK40:AM40))</f>
        <v>13528</v>
      </c>
    </row>
    <row r="41" spans="1:56" s="204" customFormat="1">
      <c r="A41" s="199"/>
      <c r="B41" s="200"/>
      <c r="C41" s="212" t="s">
        <v>259</v>
      </c>
      <c r="D41" s="213">
        <f t="shared" ref="D41:V41" si="65">+D40/D$43</f>
        <v>8.6567191965075257E-2</v>
      </c>
      <c r="E41" s="214">
        <f t="shared" si="65"/>
        <v>0.26478248654066655</v>
      </c>
      <c r="F41" s="214">
        <f t="shared" si="65"/>
        <v>0.13422100370833584</v>
      </c>
      <c r="G41" s="214">
        <f t="shared" si="65"/>
        <v>0.11602802993474577</v>
      </c>
      <c r="H41" s="119">
        <f t="shared" si="65"/>
        <v>0.1516556838345893</v>
      </c>
      <c r="I41" s="119">
        <f t="shared" si="65"/>
        <v>0.18926012144059515</v>
      </c>
      <c r="J41" s="214">
        <f t="shared" si="65"/>
        <v>0.17367267799737635</v>
      </c>
      <c r="K41" s="119">
        <f t="shared" si="65"/>
        <v>0.21139817778967829</v>
      </c>
      <c r="L41" s="84">
        <f t="shared" si="65"/>
        <v>0.1516179998317618</v>
      </c>
      <c r="M41" s="214"/>
      <c r="N41" s="215"/>
      <c r="O41" s="214">
        <f t="shared" si="65"/>
        <v>0.11684026878098495</v>
      </c>
      <c r="P41" s="214">
        <f t="shared" si="65"/>
        <v>0.11124192282467289</v>
      </c>
      <c r="Q41" s="214">
        <f t="shared" si="65"/>
        <v>0.17523388790191488</v>
      </c>
      <c r="R41" s="214">
        <f t="shared" si="65"/>
        <v>0.15870817774920251</v>
      </c>
      <c r="S41" s="214">
        <f t="shared" si="65"/>
        <v>5.2129374059777051E-2</v>
      </c>
      <c r="T41" s="214">
        <f t="shared" si="65"/>
        <v>0.13992760882646463</v>
      </c>
      <c r="U41" s="214">
        <f t="shared" si="65"/>
        <v>8.9376919012716577E-2</v>
      </c>
      <c r="V41" s="119">
        <f t="shared" si="65"/>
        <v>0.29356768885564699</v>
      </c>
      <c r="W41" s="119"/>
      <c r="X41" s="119"/>
      <c r="Y41" s="214">
        <f t="shared" ref="Y41:AO41" si="66">+Y40/Y$43</f>
        <v>7.9583691994678768E-2</v>
      </c>
      <c r="Z41" s="215">
        <f t="shared" si="66"/>
        <v>7.4977651966626938E-2</v>
      </c>
      <c r="AA41" s="215">
        <f t="shared" si="66"/>
        <v>8.5573515429164151E-2</v>
      </c>
      <c r="AB41" s="214"/>
      <c r="AC41" s="214">
        <f>+AC40/AC$43</f>
        <v>0.12452876079289797</v>
      </c>
      <c r="AD41" s="214">
        <f t="shared" si="66"/>
        <v>0.18557059225342012</v>
      </c>
      <c r="AE41" s="214">
        <f t="shared" si="66"/>
        <v>0.14336460705852852</v>
      </c>
      <c r="AF41" s="215">
        <f t="shared" si="66"/>
        <v>7.3982682040468387E-2</v>
      </c>
      <c r="AG41" s="215">
        <f t="shared" si="66"/>
        <v>0.11369952030668823</v>
      </c>
      <c r="AH41" s="84">
        <f t="shared" si="66"/>
        <v>0.12234835600075497</v>
      </c>
      <c r="AI41" s="84">
        <f t="shared" si="66"/>
        <v>0.13593733470856853</v>
      </c>
      <c r="AJ41" s="84">
        <f t="shared" si="66"/>
        <v>0.10342444127252659</v>
      </c>
      <c r="AK41" s="214">
        <f t="shared" si="66"/>
        <v>0.10294579786579951</v>
      </c>
      <c r="AL41" s="119">
        <f t="shared" si="66"/>
        <v>0.47448773335834321</v>
      </c>
      <c r="AM41" s="214">
        <f t="shared" si="66"/>
        <v>8.8176024481756057E-2</v>
      </c>
      <c r="AN41" s="84">
        <f t="shared" si="66"/>
        <v>0.15339560799969684</v>
      </c>
      <c r="AO41" s="86">
        <f t="shared" si="66"/>
        <v>0.1461327821325577</v>
      </c>
      <c r="AR41" s="84">
        <f t="shared" ref="AR41:AW41" si="67">+AR40/AR$43</f>
        <v>0.1516179998317618</v>
      </c>
      <c r="AS41" s="84">
        <f t="shared" si="67"/>
        <v>0.12234835600075497</v>
      </c>
      <c r="AT41" s="84">
        <f t="shared" si="67"/>
        <v>0.13593733470856853</v>
      </c>
      <c r="AU41" s="84">
        <f t="shared" si="67"/>
        <v>0.10342444127252658</v>
      </c>
      <c r="AV41" s="84">
        <f t="shared" si="67"/>
        <v>0.15339560799969684</v>
      </c>
      <c r="AW41" s="86">
        <f t="shared" si="67"/>
        <v>0.1461327821325577</v>
      </c>
      <c r="AX41" s="85"/>
      <c r="AY41" s="84">
        <f t="shared" si="57"/>
        <v>0.16266418091598284</v>
      </c>
      <c r="AZ41" s="84">
        <f t="shared" si="58"/>
        <v>0.1152698945438366</v>
      </c>
      <c r="BA41" s="84">
        <f>MEDIAN($M41:$AG41)</f>
        <v>0.1152698945438366</v>
      </c>
      <c r="BB41" s="84">
        <f>MEDIAN($AF41,$AB41,$AC41,$Y41,$V41,$U41,$S41,$R41,$P41,$N41,$M41)</f>
        <v>0.10030942091869474</v>
      </c>
      <c r="BC41" s="84">
        <f t="shared" si="61"/>
        <v>0.10294579786579951</v>
      </c>
      <c r="BD41" s="86">
        <f t="shared" ref="BD41" si="68">+BD40/BD$43</f>
        <v>0.14112715202181367</v>
      </c>
    </row>
    <row r="42" spans="1:56" s="204" customFormat="1">
      <c r="A42" s="199"/>
      <c r="B42" s="200"/>
      <c r="C42" s="201"/>
      <c r="D42" s="218"/>
      <c r="E42" s="168"/>
      <c r="F42" s="168"/>
      <c r="G42" s="168"/>
      <c r="H42" s="121"/>
      <c r="I42" s="121"/>
      <c r="J42" s="168"/>
      <c r="K42" s="121"/>
      <c r="L42" s="89"/>
      <c r="M42" s="168"/>
      <c r="N42" s="219"/>
      <c r="O42" s="168"/>
      <c r="P42" s="168"/>
      <c r="Q42" s="168"/>
      <c r="R42" s="168"/>
      <c r="S42" s="168"/>
      <c r="T42" s="168"/>
      <c r="U42" s="168"/>
      <c r="V42" s="121"/>
      <c r="W42" s="121"/>
      <c r="X42" s="121"/>
      <c r="Y42" s="168"/>
      <c r="Z42" s="219"/>
      <c r="AA42" s="219"/>
      <c r="AB42" s="168"/>
      <c r="AC42" s="168"/>
      <c r="AD42" s="168"/>
      <c r="AE42" s="168"/>
      <c r="AF42" s="219"/>
      <c r="AG42" s="219"/>
      <c r="AH42" s="89"/>
      <c r="AI42" s="89"/>
      <c r="AJ42" s="89"/>
      <c r="AK42" s="168"/>
      <c r="AL42" s="121"/>
      <c r="AM42" s="168"/>
      <c r="AN42" s="89"/>
      <c r="AO42" s="91"/>
      <c r="AR42" s="89"/>
      <c r="AS42" s="89"/>
      <c r="AT42" s="89"/>
      <c r="AU42" s="89"/>
      <c r="AV42" s="89"/>
      <c r="AW42" s="91"/>
      <c r="AX42" s="90"/>
      <c r="AY42" s="89"/>
      <c r="AZ42" s="89"/>
      <c r="BA42" s="89"/>
      <c r="BB42" s="89"/>
      <c r="BC42" s="89"/>
      <c r="BD42" s="91"/>
    </row>
    <row r="43" spans="1:56" s="204" customFormat="1">
      <c r="A43" s="199"/>
      <c r="B43" s="207" t="s">
        <v>258</v>
      </c>
      <c r="C43" s="201"/>
      <c r="D43" s="122">
        <f t="shared" ref="D43:K43" si="69">D40+D31+D24+D18</f>
        <v>429724</v>
      </c>
      <c r="E43" s="122">
        <f t="shared" si="69"/>
        <v>131693</v>
      </c>
      <c r="F43" s="122">
        <f t="shared" si="69"/>
        <v>549303</v>
      </c>
      <c r="G43" s="122">
        <f t="shared" si="69"/>
        <v>1230939.4079199999</v>
      </c>
      <c r="H43" s="122">
        <f t="shared" si="69"/>
        <v>399563</v>
      </c>
      <c r="I43" s="122">
        <f t="shared" si="69"/>
        <v>778817</v>
      </c>
      <c r="J43" s="122">
        <f t="shared" si="69"/>
        <v>277476</v>
      </c>
      <c r="K43" s="122">
        <f t="shared" si="69"/>
        <v>517984.67430000007</v>
      </c>
      <c r="L43" s="43">
        <f>+SUM(D43:K43)</f>
        <v>4315500.0822200002</v>
      </c>
      <c r="M43" s="122"/>
      <c r="N43" s="122"/>
      <c r="O43" s="122">
        <f t="shared" ref="O43:V43" si="70">O40+O31+O24+O18</f>
        <v>115782</v>
      </c>
      <c r="P43" s="122">
        <f t="shared" si="70"/>
        <v>74407.199999999997</v>
      </c>
      <c r="Q43" s="122">
        <f t="shared" si="70"/>
        <v>95856.819940000001</v>
      </c>
      <c r="R43" s="122">
        <f t="shared" si="70"/>
        <v>40439</v>
      </c>
      <c r="S43" s="122">
        <f t="shared" si="70"/>
        <v>36282.118749999994</v>
      </c>
      <c r="T43" s="122">
        <f t="shared" si="70"/>
        <v>98397.272100000002</v>
      </c>
      <c r="U43" s="122">
        <f t="shared" si="70"/>
        <v>62390.776629999993</v>
      </c>
      <c r="V43" s="122">
        <f t="shared" si="70"/>
        <v>5348</v>
      </c>
      <c r="W43" s="122"/>
      <c r="X43" s="122"/>
      <c r="Y43" s="122">
        <f t="shared" ref="Y43:AG43" si="71">Y40+Y31+Y24+Y18</f>
        <v>63895</v>
      </c>
      <c r="Z43" s="122">
        <f t="shared" si="71"/>
        <v>107392</v>
      </c>
      <c r="AA43" s="122">
        <f t="shared" si="71"/>
        <v>46276</v>
      </c>
      <c r="AB43" s="122"/>
      <c r="AC43" s="122">
        <f>AC40+AC31+AC24+AC18</f>
        <v>90453</v>
      </c>
      <c r="AD43" s="122">
        <f t="shared" si="71"/>
        <v>105424.57768999999</v>
      </c>
      <c r="AE43" s="122">
        <f t="shared" si="71"/>
        <v>47857</v>
      </c>
      <c r="AF43" s="122">
        <f t="shared" si="71"/>
        <v>22289</v>
      </c>
      <c r="AG43" s="122">
        <f t="shared" si="71"/>
        <v>44510.13695</v>
      </c>
      <c r="AH43" s="43">
        <f>+SUM(M43:AG43)</f>
        <v>1056999.90206</v>
      </c>
      <c r="AI43" s="43">
        <f>O43+Q43+Z43+AD43+AE43+AG43+T43</f>
        <v>615219.80668000004</v>
      </c>
      <c r="AJ43" s="43">
        <f>P43+R43+S43+U43+V43+Y43+AC43+AB43+AF43+AA43</f>
        <v>441780.09537999996</v>
      </c>
      <c r="AK43" s="122">
        <f>AK40+AK31+AK24+AK18</f>
        <v>146378</v>
      </c>
      <c r="AL43" s="122">
        <f>AL40+AL31+AL24+AL18</f>
        <v>28543.387000000002</v>
      </c>
      <c r="AM43" s="122">
        <f>AM40+AM31+AM24+AM18</f>
        <v>27297.237930000003</v>
      </c>
      <c r="AN43" s="43">
        <f>+SUM(AK43:AM43)</f>
        <v>202218.62492999999</v>
      </c>
      <c r="AO43" s="44">
        <f>+AN43+AH43+L43</f>
        <v>5574718.6092100004</v>
      </c>
      <c r="AR43" s="43">
        <f t="shared" ref="AR43" si="72">L43/AR$5</f>
        <v>539437.51027750003</v>
      </c>
      <c r="AS43" s="43">
        <f t="shared" ref="AS43:AU43" si="73">AH43/AS$5</f>
        <v>66062.49387875</v>
      </c>
      <c r="AT43" s="43">
        <f t="shared" si="73"/>
        <v>87888.543811428579</v>
      </c>
      <c r="AU43" s="43">
        <f t="shared" si="73"/>
        <v>49086.677264444443</v>
      </c>
      <c r="AV43" s="43">
        <f t="shared" ref="AV43:AW43" si="74">AN43/AV$5</f>
        <v>67406.208310000002</v>
      </c>
      <c r="AW43" s="44">
        <f t="shared" si="74"/>
        <v>206471.05960037038</v>
      </c>
      <c r="AX43" s="122"/>
      <c r="AY43" s="43">
        <f>MEDIAN($D43:$K43)</f>
        <v>473854.33715000004</v>
      </c>
      <c r="AZ43" s="43">
        <f>MEDIAN($M43:$AG43)</f>
        <v>63142.888314999997</v>
      </c>
      <c r="BA43" s="43">
        <f>MEDIAN($AD43,$AE43,$Z43,$T43,$O43,Q43,AG43)</f>
        <v>98397.272100000002</v>
      </c>
      <c r="BB43" s="43">
        <f>MEDIAN($AF43,$AB43,$AC43,$Y43,$V43,$U43,$S43,$R43,$P43,$AA43)</f>
        <v>46276</v>
      </c>
      <c r="BC43" s="43">
        <f>MEDIAN($AK43:$AM43)</f>
        <v>28543.387000000002</v>
      </c>
      <c r="BD43" s="44">
        <f>MEDIAN((D43:K43,M43:V43,Y43:AG43,AK43:AM43))</f>
        <v>95856.819940000001</v>
      </c>
    </row>
    <row r="44" spans="1:56" s="204" customFormat="1">
      <c r="A44" s="199"/>
      <c r="B44" s="200"/>
      <c r="C44" s="201"/>
      <c r="D44" s="123"/>
      <c r="E44" s="225"/>
      <c r="F44" s="225"/>
      <c r="G44" s="225"/>
      <c r="H44" s="123"/>
      <c r="I44" s="123"/>
      <c r="J44" s="225"/>
      <c r="K44" s="123"/>
      <c r="L44" s="92"/>
      <c r="M44" s="225"/>
      <c r="N44" s="225"/>
      <c r="O44" s="225"/>
      <c r="P44" s="225"/>
      <c r="Q44" s="225"/>
      <c r="R44" s="225"/>
      <c r="S44" s="225"/>
      <c r="T44" s="225"/>
      <c r="U44" s="225"/>
      <c r="V44" s="123"/>
      <c r="W44" s="123"/>
      <c r="X44" s="123"/>
      <c r="Y44" s="225"/>
      <c r="Z44" s="225"/>
      <c r="AA44" s="225"/>
      <c r="AB44" s="225"/>
      <c r="AC44" s="225"/>
      <c r="AD44" s="225"/>
      <c r="AE44" s="225"/>
      <c r="AF44" s="225"/>
      <c r="AG44" s="225"/>
      <c r="AH44" s="92"/>
      <c r="AI44" s="92"/>
      <c r="AJ44" s="92"/>
      <c r="AK44" s="225"/>
      <c r="AL44" s="123"/>
      <c r="AM44" s="225"/>
      <c r="AN44" s="92"/>
      <c r="AO44" s="94"/>
      <c r="AR44" s="92"/>
      <c r="AS44" s="92"/>
      <c r="AT44" s="92"/>
      <c r="AU44" s="92"/>
      <c r="AV44" s="92"/>
      <c r="AW44" s="94"/>
      <c r="AX44" s="93"/>
      <c r="AY44" s="92"/>
      <c r="AZ44" s="92"/>
      <c r="BA44" s="92"/>
      <c r="BB44" s="92"/>
      <c r="BC44" s="92"/>
      <c r="BD44" s="94"/>
    </row>
    <row r="45" spans="1:56" s="204" customFormat="1">
      <c r="A45" s="205" t="s">
        <v>257</v>
      </c>
      <c r="B45" s="200"/>
      <c r="C45" s="201"/>
      <c r="D45" s="124"/>
      <c r="E45" s="226"/>
      <c r="F45" s="226"/>
      <c r="G45" s="226"/>
      <c r="H45" s="124"/>
      <c r="I45" s="124"/>
      <c r="J45" s="226"/>
      <c r="K45" s="124"/>
      <c r="L45" s="95"/>
      <c r="M45" s="226"/>
      <c r="N45" s="226"/>
      <c r="O45" s="226"/>
      <c r="P45" s="226"/>
      <c r="Q45" s="226"/>
      <c r="R45" s="226"/>
      <c r="S45" s="226"/>
      <c r="T45" s="226"/>
      <c r="U45" s="226"/>
      <c r="V45" s="124"/>
      <c r="W45" s="124"/>
      <c r="X45" s="124"/>
      <c r="Y45" s="226"/>
      <c r="Z45" s="226"/>
      <c r="AA45" s="226"/>
      <c r="AB45" s="226"/>
      <c r="AC45" s="226"/>
      <c r="AD45" s="226"/>
      <c r="AE45" s="226"/>
      <c r="AF45" s="226"/>
      <c r="AG45" s="226"/>
      <c r="AH45" s="92"/>
      <c r="AI45" s="92"/>
      <c r="AJ45" s="92"/>
      <c r="AK45" s="226"/>
      <c r="AL45" s="124"/>
      <c r="AM45" s="226"/>
      <c r="AN45" s="92"/>
      <c r="AO45" s="94"/>
      <c r="AR45" s="92"/>
      <c r="AS45" s="92"/>
      <c r="AT45" s="92"/>
      <c r="AU45" s="92"/>
      <c r="AV45" s="92"/>
      <c r="AW45" s="94"/>
      <c r="AX45" s="93"/>
      <c r="AY45" s="92"/>
      <c r="AZ45" s="92"/>
      <c r="BA45" s="92"/>
      <c r="BB45" s="92"/>
      <c r="BC45" s="92"/>
      <c r="BD45" s="94"/>
    </row>
    <row r="46" spans="1:56" s="204" customFormat="1">
      <c r="A46" s="199"/>
      <c r="B46" s="207" t="s">
        <v>111</v>
      </c>
      <c r="C46" s="201"/>
      <c r="D46" s="123"/>
      <c r="E46" s="225"/>
      <c r="F46" s="225"/>
      <c r="G46" s="225"/>
      <c r="H46" s="123"/>
      <c r="I46" s="123"/>
      <c r="J46" s="225"/>
      <c r="K46" s="123"/>
      <c r="L46" s="92"/>
      <c r="M46" s="225"/>
      <c r="N46" s="225"/>
      <c r="O46" s="225"/>
      <c r="P46" s="225"/>
      <c r="Q46" s="225"/>
      <c r="R46" s="225"/>
      <c r="S46" s="225"/>
      <c r="T46" s="225"/>
      <c r="U46" s="225"/>
      <c r="V46" s="123"/>
      <c r="W46" s="123"/>
      <c r="X46" s="123"/>
      <c r="Y46" s="225"/>
      <c r="Z46" s="225"/>
      <c r="AA46" s="225"/>
      <c r="AB46" s="225"/>
      <c r="AC46" s="225"/>
      <c r="AD46" s="225"/>
      <c r="AE46" s="225"/>
      <c r="AF46" s="225"/>
      <c r="AG46" s="225"/>
      <c r="AH46" s="92"/>
      <c r="AI46" s="92"/>
      <c r="AJ46" s="92"/>
      <c r="AK46" s="225"/>
      <c r="AL46" s="123"/>
      <c r="AM46" s="225"/>
      <c r="AN46" s="92"/>
      <c r="AO46" s="94"/>
      <c r="AR46" s="92"/>
      <c r="AS46" s="92"/>
      <c r="AT46" s="92"/>
      <c r="AU46" s="92"/>
      <c r="AV46" s="92"/>
      <c r="AW46" s="94"/>
      <c r="AX46" s="93"/>
      <c r="AY46" s="92"/>
      <c r="AZ46" s="92"/>
      <c r="BA46" s="92"/>
      <c r="BB46" s="92"/>
      <c r="BC46" s="92"/>
      <c r="BD46" s="94"/>
    </row>
    <row r="47" spans="1:56" s="204" customFormat="1" ht="29">
      <c r="A47" s="199"/>
      <c r="B47" s="200"/>
      <c r="C47" s="201" t="s">
        <v>256</v>
      </c>
      <c r="D47" s="144">
        <v>247878</v>
      </c>
      <c r="E47" s="160">
        <v>61608</v>
      </c>
      <c r="F47" s="160">
        <v>319432</v>
      </c>
      <c r="G47" s="160">
        <v>625550.68628000002</v>
      </c>
      <c r="H47" s="144">
        <v>193581</v>
      </c>
      <c r="I47" s="144">
        <v>429099</v>
      </c>
      <c r="J47" s="160">
        <v>144725</v>
      </c>
      <c r="K47" s="144">
        <v>266436.43446999998</v>
      </c>
      <c r="L47" s="43">
        <f>+SUM(D47:K47)</f>
        <v>2288310.1207499998</v>
      </c>
      <c r="M47" s="160"/>
      <c r="N47" s="160"/>
      <c r="O47" s="160">
        <v>70500</v>
      </c>
      <c r="P47" s="160">
        <v>43890</v>
      </c>
      <c r="Q47" s="160">
        <v>61458.032520000001</v>
      </c>
      <c r="R47" s="160">
        <v>23665</v>
      </c>
      <c r="S47" s="160">
        <v>23977.588169999999</v>
      </c>
      <c r="T47" s="160">
        <v>48292.078000000001</v>
      </c>
      <c r="U47" s="160">
        <v>28545.133089999999</v>
      </c>
      <c r="V47" s="144">
        <v>5919</v>
      </c>
      <c r="W47" s="144"/>
      <c r="X47" s="144"/>
      <c r="Y47" s="160">
        <v>31305</v>
      </c>
      <c r="Z47" s="160">
        <v>74307</v>
      </c>
      <c r="AA47" s="160">
        <v>28098</v>
      </c>
      <c r="AB47" s="160"/>
      <c r="AC47" s="160">
        <v>58569</v>
      </c>
      <c r="AD47" s="160">
        <v>63999.980169999988</v>
      </c>
      <c r="AE47" s="160">
        <v>28262</v>
      </c>
      <c r="AF47" s="160">
        <v>13252</v>
      </c>
      <c r="AG47" s="160">
        <v>26228.517469999995</v>
      </c>
      <c r="AH47" s="43">
        <f>+SUM(M47:AG47)</f>
        <v>630268.32941999997</v>
      </c>
      <c r="AI47" s="43">
        <f>O47+Q47+Z47+AD47+AE47+AG47+T47</f>
        <v>373047.60816</v>
      </c>
      <c r="AJ47" s="43">
        <f>P47+R47+S47+U47+V47+Y47+AC47+AB47+AF47+AA47</f>
        <v>257220.72126000002</v>
      </c>
      <c r="AK47" s="160">
        <v>85526</v>
      </c>
      <c r="AL47" s="144">
        <v>11082.717000000001</v>
      </c>
      <c r="AM47" s="160">
        <v>18287.988060000011</v>
      </c>
      <c r="AN47" s="43">
        <f>+SUM(AK47:AM47)</f>
        <v>114896.70506000001</v>
      </c>
      <c r="AO47" s="44">
        <f>+AN47+AH47+L47</f>
        <v>3033475.1552299997</v>
      </c>
      <c r="AR47" s="43">
        <f t="shared" ref="AR47" si="75">L47/AR$5</f>
        <v>272905.35463875002</v>
      </c>
      <c r="AS47" s="43">
        <f t="shared" ref="AS47:AU47" si="76">AH47/AS$5</f>
        <v>39391.770588749998</v>
      </c>
      <c r="AT47" s="43">
        <f t="shared" si="76"/>
        <v>53292.515451428575</v>
      </c>
      <c r="AU47" s="43">
        <f t="shared" si="76"/>
        <v>28580.080140000002</v>
      </c>
      <c r="AV47" s="43">
        <f t="shared" ref="AV47:AW47" si="77">AN47/AV$5</f>
        <v>38298.901686666672</v>
      </c>
      <c r="AW47" s="44">
        <f t="shared" si="77"/>
        <v>112350.93167518517</v>
      </c>
      <c r="AX47" s="122"/>
      <c r="AY47" s="43">
        <f>MEDIAN($D47:$K47)</f>
        <v>257157.21723499999</v>
      </c>
      <c r="AZ47" s="43">
        <f>MEDIAN($M47:$AG47)</f>
        <v>29925.066545000001</v>
      </c>
      <c r="BA47" s="43">
        <f>MEDIAN($AD47,$AE47,$Z47,$T47,$O47,Q47,AG47)</f>
        <v>61458.032520000001</v>
      </c>
      <c r="BB47" s="43">
        <f>MEDIAN($AF47,$AB47,$AC47,$Y47,$V47,$U47,$S47,$R47,$P47,$AA47)</f>
        <v>28098</v>
      </c>
      <c r="BC47" s="43">
        <f>MEDIAN($AK47:$AM47)</f>
        <v>18287.988060000011</v>
      </c>
      <c r="BD47" s="44">
        <f>MEDIAN((D47:K47,M47:V47,Y47:AG47,AK47:AM47))</f>
        <v>58569</v>
      </c>
    </row>
    <row r="48" spans="1:56" s="204" customFormat="1">
      <c r="A48" s="199"/>
      <c r="B48" s="200"/>
      <c r="C48" s="212" t="s">
        <v>243</v>
      </c>
      <c r="D48" s="213">
        <f t="shared" ref="D48:V48" si="78">+D47/D64</f>
        <v>0.60089451292680263</v>
      </c>
      <c r="E48" s="214">
        <f t="shared" si="78"/>
        <v>0.49543825524033486</v>
      </c>
      <c r="F48" s="214">
        <f t="shared" si="78"/>
        <v>0.59118274674410121</v>
      </c>
      <c r="G48" s="214">
        <f t="shared" si="78"/>
        <v>0.52853164164000643</v>
      </c>
      <c r="H48" s="119">
        <f t="shared" si="78"/>
        <v>0.51136687834824968</v>
      </c>
      <c r="I48" s="119">
        <f t="shared" si="78"/>
        <v>0.58308386996832506</v>
      </c>
      <c r="J48" s="214">
        <f t="shared" si="78"/>
        <v>0.54051480089933301</v>
      </c>
      <c r="K48" s="119">
        <f t="shared" si="78"/>
        <v>0.53176059605343429</v>
      </c>
      <c r="L48" s="84">
        <f t="shared" si="78"/>
        <v>0.55219509533953381</v>
      </c>
      <c r="M48" s="214"/>
      <c r="N48" s="215"/>
      <c r="O48" s="214">
        <f t="shared" si="78"/>
        <v>0.63083861269193597</v>
      </c>
      <c r="P48" s="214">
        <f t="shared" si="78"/>
        <v>0.60812215094287336</v>
      </c>
      <c r="Q48" s="214">
        <f t="shared" si="78"/>
        <v>0.61995260146611775</v>
      </c>
      <c r="R48" s="214">
        <f t="shared" si="78"/>
        <v>0.57636571762585542</v>
      </c>
      <c r="S48" s="214">
        <f t="shared" si="78"/>
        <v>0.59880541123487374</v>
      </c>
      <c r="T48" s="214">
        <f t="shared" si="78"/>
        <v>0.49891894526647329</v>
      </c>
      <c r="U48" s="214">
        <f t="shared" si="78"/>
        <v>0.46819970288347768</v>
      </c>
      <c r="V48" s="119">
        <f t="shared" si="78"/>
        <v>0.55982218859358746</v>
      </c>
      <c r="W48" s="119"/>
      <c r="X48" s="119"/>
      <c r="Y48" s="214">
        <f t="shared" ref="Y48:AJ48" si="79">+Y47/Y64</f>
        <v>0.49314744801512289</v>
      </c>
      <c r="Z48" s="215">
        <f t="shared" si="79"/>
        <v>0.61634870603848702</v>
      </c>
      <c r="AA48" s="215">
        <f t="shared" si="79"/>
        <v>0.59870874262214746</v>
      </c>
      <c r="AB48" s="214"/>
      <c r="AC48" s="214">
        <f>+AC47/AC64</f>
        <v>0.6270770877944325</v>
      </c>
      <c r="AD48" s="214">
        <f t="shared" si="79"/>
        <v>0.61174989815773317</v>
      </c>
      <c r="AE48" s="214">
        <f t="shared" si="79"/>
        <v>0.54332237537728045</v>
      </c>
      <c r="AF48" s="215">
        <f t="shared" si="79"/>
        <v>0.56081252644942869</v>
      </c>
      <c r="AG48" s="215">
        <f t="shared" si="79"/>
        <v>0.50976901984316159</v>
      </c>
      <c r="AH48" s="84">
        <f t="shared" si="79"/>
        <v>0.57897903555518149</v>
      </c>
      <c r="AI48" s="84">
        <f t="shared" si="79"/>
        <v>0.58624909565586214</v>
      </c>
      <c r="AJ48" s="84">
        <f t="shared" si="79"/>
        <v>0.5687499804501035</v>
      </c>
      <c r="AK48" s="214">
        <f>+AK47/AK64</f>
        <v>0.58427779941111768</v>
      </c>
      <c r="AL48" s="119">
        <f>+AL47/AL64</f>
        <v>0.65584420157199508</v>
      </c>
      <c r="AM48" s="214">
        <f>+AM47/AM64</f>
        <v>0.62244472001883355</v>
      </c>
      <c r="AN48" s="84">
        <f>+AN47/AN64</f>
        <v>0.59637557143365993</v>
      </c>
      <c r="AO48" s="86">
        <f>+AO47/AO64</f>
        <v>0.55913822624454734</v>
      </c>
      <c r="AR48" s="84">
        <f>AVERAGE($D48:$K48)</f>
        <v>0.54784666272757343</v>
      </c>
      <c r="AS48" s="84">
        <f>AVERAGE($M48:$AG48)</f>
        <v>0.57012257093768681</v>
      </c>
      <c r="AT48" s="84">
        <f>AVERAGE($AD48,$AE48,$Z48,$T48,$O48)</f>
        <v>0.58023570750638198</v>
      </c>
      <c r="AU48" s="84">
        <f>AVERAGE($AF48,$AB48,$AC48,$Y48,$V48,$U48,$S48,$R48,$P48,$N48,$M48)</f>
        <v>0.56154402919245638</v>
      </c>
      <c r="AV48" s="84">
        <f>AVERAGE($AK48:$AM48)</f>
        <v>0.62085557366731547</v>
      </c>
      <c r="AW48" s="86">
        <f>+AW47/AW64</f>
        <v>0.55913822624454734</v>
      </c>
      <c r="AX48" s="85"/>
      <c r="AY48" s="84">
        <f>MEDIAN($D48:$K48)</f>
        <v>0.53613769847638371</v>
      </c>
      <c r="AZ48" s="84">
        <f>MEDIAN($M48:$AG48)</f>
        <v>0.58753723012400139</v>
      </c>
      <c r="BA48" s="84">
        <f>MEDIAN($M48:$AG48)</f>
        <v>0.58753723012400139</v>
      </c>
      <c r="BB48" s="84">
        <f>MEDIAN($AF48,$AB48,$AC48,$Y48,$V48,$U48,$S48,$R48,$P48,$N48,$M48)</f>
        <v>0.568589122037642</v>
      </c>
      <c r="BC48" s="84">
        <f>MEDIAN($AK48:$AM48)</f>
        <v>0.62244472001883355</v>
      </c>
      <c r="BD48" s="86">
        <f>+BD47/BD64</f>
        <v>0.60509269668023136</v>
      </c>
    </row>
    <row r="49" spans="1:56" s="204" customFormat="1">
      <c r="A49" s="199"/>
      <c r="B49" s="207" t="s">
        <v>255</v>
      </c>
      <c r="C49" s="201"/>
      <c r="D49" s="218"/>
      <c r="E49" s="168"/>
      <c r="F49" s="168"/>
      <c r="G49" s="168"/>
      <c r="H49" s="121"/>
      <c r="I49" s="121"/>
      <c r="J49" s="168"/>
      <c r="K49" s="121"/>
      <c r="L49" s="89"/>
      <c r="M49" s="168"/>
      <c r="N49" s="219"/>
      <c r="O49" s="168"/>
      <c r="P49" s="168"/>
      <c r="Q49" s="168"/>
      <c r="R49" s="168"/>
      <c r="S49" s="168"/>
      <c r="T49" s="168"/>
      <c r="U49" s="168"/>
      <c r="V49" s="121"/>
      <c r="W49" s="121"/>
      <c r="X49" s="121"/>
      <c r="Y49" s="168"/>
      <c r="Z49" s="219"/>
      <c r="AA49" s="219"/>
      <c r="AB49" s="168"/>
      <c r="AC49" s="168"/>
      <c r="AD49" s="168"/>
      <c r="AE49" s="168"/>
      <c r="AF49" s="219"/>
      <c r="AG49" s="219"/>
      <c r="AH49" s="89"/>
      <c r="AI49" s="89"/>
      <c r="AJ49" s="89"/>
      <c r="AK49" s="168"/>
      <c r="AL49" s="121"/>
      <c r="AM49" s="168"/>
      <c r="AN49" s="89"/>
      <c r="AO49" s="91"/>
      <c r="AR49" s="89"/>
      <c r="AS49" s="89"/>
      <c r="AT49" s="89"/>
      <c r="AU49" s="89"/>
      <c r="AV49" s="89"/>
      <c r="AW49" s="91"/>
      <c r="AX49" s="90"/>
      <c r="AY49" s="89"/>
      <c r="AZ49" s="89"/>
      <c r="BA49" s="89"/>
      <c r="BB49" s="89"/>
      <c r="BC49" s="89"/>
      <c r="BD49" s="91"/>
    </row>
    <row r="50" spans="1:56" s="204" customFormat="1">
      <c r="A50" s="199"/>
      <c r="B50" s="200"/>
      <c r="C50" s="201" t="s">
        <v>254</v>
      </c>
      <c r="D50" s="144">
        <v>38239</v>
      </c>
      <c r="E50" s="160">
        <v>28495.510580000002</v>
      </c>
      <c r="F50" s="160">
        <v>95984.66</v>
      </c>
      <c r="G50" s="160">
        <v>163792.23566999991</v>
      </c>
      <c r="H50" s="144">
        <v>76615</v>
      </c>
      <c r="I50" s="144">
        <v>136002</v>
      </c>
      <c r="J50" s="160">
        <v>9713</v>
      </c>
      <c r="K50" s="144">
        <v>107031.76168</v>
      </c>
      <c r="L50" s="43">
        <f t="shared" ref="L50:L56" si="80">+SUM(D50:K50)</f>
        <v>655873.16792999988</v>
      </c>
      <c r="M50" s="160"/>
      <c r="N50" s="160"/>
      <c r="O50" s="160">
        <v>17002</v>
      </c>
      <c r="P50" s="160">
        <v>8672</v>
      </c>
      <c r="Q50" s="160">
        <v>9337.7010999999984</v>
      </c>
      <c r="R50" s="160">
        <v>6111</v>
      </c>
      <c r="S50" s="160">
        <v>5795.773269999997</v>
      </c>
      <c r="T50" s="160">
        <v>6696.1840000000011</v>
      </c>
      <c r="U50" s="160">
        <v>18053.960820000004</v>
      </c>
      <c r="V50" s="144">
        <v>1731</v>
      </c>
      <c r="W50" s="144"/>
      <c r="X50" s="144"/>
      <c r="Y50" s="160">
        <v>9466</v>
      </c>
      <c r="Z50" s="160">
        <v>8090</v>
      </c>
      <c r="AA50" s="160">
        <v>5073</v>
      </c>
      <c r="AB50" s="160"/>
      <c r="AC50" s="160">
        <v>9096</v>
      </c>
      <c r="AD50" s="160">
        <v>25438.202699999994</v>
      </c>
      <c r="AE50" s="160">
        <v>3682</v>
      </c>
      <c r="AF50" s="160">
        <v>5617</v>
      </c>
      <c r="AG50" s="160">
        <v>3407.2718499999996</v>
      </c>
      <c r="AH50" s="43">
        <f t="shared" ref="AH50:AH56" si="81">+SUM(M50:AG50)</f>
        <v>143269.09373999998</v>
      </c>
      <c r="AI50" s="43">
        <f t="shared" ref="AI50:AI56" si="82">O50+Q50+Z50+AD50+AE50+AG50+T50</f>
        <v>73653.359649999999</v>
      </c>
      <c r="AJ50" s="43">
        <f t="shared" ref="AJ50:AJ56" si="83">P50+R50+S50+U50+V50+Y50+AC50+AB50+AF50+AA50</f>
        <v>69615.734089999998</v>
      </c>
      <c r="AK50" s="160">
        <v>33469</v>
      </c>
      <c r="AL50" s="144">
        <v>1547.7739999999999</v>
      </c>
      <c r="AM50" s="160">
        <v>4700.0423699999992</v>
      </c>
      <c r="AN50" s="43">
        <f t="shared" ref="AN50:AN56" si="84">+SUM(AK50:AM50)</f>
        <v>39716.81637</v>
      </c>
      <c r="AO50" s="44">
        <f t="shared" ref="AO50:AO56" si="85">+AN50+AH50+L50</f>
        <v>838859.07803999982</v>
      </c>
      <c r="AR50" s="43">
        <f t="shared" ref="AR50:AR55" si="86">L50/AR$5</f>
        <v>81984.145991249985</v>
      </c>
      <c r="AS50" s="43">
        <f t="shared" ref="AS50:AU55" si="87">AH50/AS$5</f>
        <v>8954.3183587499989</v>
      </c>
      <c r="AT50" s="43">
        <f t="shared" si="87"/>
        <v>10521.908521428571</v>
      </c>
      <c r="AU50" s="43">
        <f t="shared" si="87"/>
        <v>7735.0815655555552</v>
      </c>
      <c r="AV50" s="43">
        <f t="shared" ref="AV50:AW55" si="88">AN50/AV$5</f>
        <v>13238.93879</v>
      </c>
      <c r="AW50" s="44">
        <f t="shared" si="88"/>
        <v>31068.854742222215</v>
      </c>
      <c r="AX50" s="122"/>
      <c r="AY50" s="43">
        <f t="shared" ref="AY50:AY57" si="89">MEDIAN($D50:$K50)</f>
        <v>86299.83</v>
      </c>
      <c r="AZ50" s="43">
        <f t="shared" ref="AZ50:AZ57" si="90">MEDIAN($M50:$AG50)</f>
        <v>7393.0920000000006</v>
      </c>
      <c r="BA50" s="43">
        <f t="shared" ref="BA50:BA56" si="91">MEDIAN($AD50,$AE50,$Z50,$T50,$O50,Q50,AG50)</f>
        <v>8090</v>
      </c>
      <c r="BB50" s="43">
        <f t="shared" ref="BB50:BB56" si="92">MEDIAN($AF50,$AB50,$AC50,$Y50,$V50,$U50,$S50,$R50,$P50,$AA50)</f>
        <v>6111</v>
      </c>
      <c r="BC50" s="43">
        <f t="shared" ref="BC50:BC57" si="93">MEDIAN($AK50:$AM50)</f>
        <v>4700.0423699999992</v>
      </c>
      <c r="BD50" s="44">
        <f>MEDIAN((D50:K50,M50:V50,Y50:AG50,AK50:AM50))</f>
        <v>9337.7010999999984</v>
      </c>
    </row>
    <row r="51" spans="1:56" s="204" customFormat="1">
      <c r="A51" s="199"/>
      <c r="B51" s="200"/>
      <c r="C51" s="201" t="s">
        <v>253</v>
      </c>
      <c r="D51" s="144">
        <v>0</v>
      </c>
      <c r="E51" s="160">
        <v>7671</v>
      </c>
      <c r="F51" s="160">
        <v>0</v>
      </c>
      <c r="G51" s="160">
        <v>43306.718280000001</v>
      </c>
      <c r="H51" s="144"/>
      <c r="I51" s="144">
        <v>4543</v>
      </c>
      <c r="J51" s="160">
        <v>7279</v>
      </c>
      <c r="K51" s="144">
        <v>0</v>
      </c>
      <c r="L51" s="43">
        <f t="shared" si="80"/>
        <v>62799.718280000001</v>
      </c>
      <c r="M51" s="160"/>
      <c r="N51" s="160"/>
      <c r="O51" s="160">
        <v>1152</v>
      </c>
      <c r="P51" s="160"/>
      <c r="Q51" s="160">
        <v>0</v>
      </c>
      <c r="R51" s="160">
        <v>2032</v>
      </c>
      <c r="S51" s="160">
        <v>1133.9408799999999</v>
      </c>
      <c r="T51" s="160">
        <v>18591.554</v>
      </c>
      <c r="U51" s="160">
        <v>2025.9375499999999</v>
      </c>
      <c r="V51" s="144"/>
      <c r="W51" s="144"/>
      <c r="X51" s="144"/>
      <c r="Y51" s="160"/>
      <c r="Z51" s="160">
        <v>1517</v>
      </c>
      <c r="AA51" s="160">
        <v>1951</v>
      </c>
      <c r="AB51" s="160"/>
      <c r="AC51" s="160">
        <v>0</v>
      </c>
      <c r="AD51" s="160">
        <v>0</v>
      </c>
      <c r="AE51" s="160">
        <v>631</v>
      </c>
      <c r="AF51" s="160">
        <v>289</v>
      </c>
      <c r="AG51" s="160">
        <v>2599.41329</v>
      </c>
      <c r="AH51" s="43">
        <f t="shared" si="81"/>
        <v>31922.845719999998</v>
      </c>
      <c r="AI51" s="43">
        <f t="shared" si="82"/>
        <v>24490.967290000001</v>
      </c>
      <c r="AJ51" s="43">
        <f t="shared" si="83"/>
        <v>7431.8784299999998</v>
      </c>
      <c r="AK51" s="160">
        <v>757</v>
      </c>
      <c r="AL51" s="144">
        <v>1592.5340000000001</v>
      </c>
      <c r="AM51" s="160">
        <v>2573.3719799999999</v>
      </c>
      <c r="AN51" s="43">
        <f t="shared" si="84"/>
        <v>4922.9059799999995</v>
      </c>
      <c r="AO51" s="44">
        <f t="shared" si="85"/>
        <v>99645.469979999994</v>
      </c>
      <c r="AR51" s="43">
        <f t="shared" si="86"/>
        <v>7849.9647850000001</v>
      </c>
      <c r="AS51" s="43">
        <f t="shared" si="87"/>
        <v>1995.1778574999998</v>
      </c>
      <c r="AT51" s="43">
        <f t="shared" si="87"/>
        <v>3498.7096128571429</v>
      </c>
      <c r="AU51" s="43">
        <f t="shared" si="87"/>
        <v>825.76427000000001</v>
      </c>
      <c r="AV51" s="43">
        <f t="shared" si="88"/>
        <v>1640.9686599999998</v>
      </c>
      <c r="AW51" s="44">
        <f t="shared" si="88"/>
        <v>3690.572962222222</v>
      </c>
      <c r="AX51" s="122"/>
      <c r="AY51" s="43">
        <f t="shared" si="89"/>
        <v>4543</v>
      </c>
      <c r="AZ51" s="43">
        <f t="shared" si="90"/>
        <v>1152</v>
      </c>
      <c r="BA51" s="43">
        <f t="shared" si="91"/>
        <v>1152</v>
      </c>
      <c r="BB51" s="43">
        <f t="shared" si="92"/>
        <v>1542.4704400000001</v>
      </c>
      <c r="BC51" s="43">
        <f t="shared" si="93"/>
        <v>1592.5340000000001</v>
      </c>
      <c r="BD51" s="44">
        <f>MEDIAN((D51:K51,M51:V51,Y51:AG51,AK51:AM51))</f>
        <v>1517</v>
      </c>
    </row>
    <row r="52" spans="1:56" s="204" customFormat="1">
      <c r="A52" s="199"/>
      <c r="B52" s="200"/>
      <c r="C52" s="201" t="s">
        <v>252</v>
      </c>
      <c r="D52" s="144">
        <v>26174</v>
      </c>
      <c r="E52" s="160">
        <v>5788</v>
      </c>
      <c r="F52" s="160">
        <v>29584</v>
      </c>
      <c r="G52" s="160">
        <v>64817.252010000011</v>
      </c>
      <c r="H52" s="144">
        <v>22646</v>
      </c>
      <c r="I52" s="144">
        <v>45472</v>
      </c>
      <c r="J52" s="160">
        <v>11883</v>
      </c>
      <c r="K52" s="144">
        <v>40295.706599999998</v>
      </c>
      <c r="L52" s="43">
        <f t="shared" si="80"/>
        <v>246659.95861</v>
      </c>
      <c r="M52" s="160"/>
      <c r="N52" s="160"/>
      <c r="O52" s="160">
        <v>9885</v>
      </c>
      <c r="P52" s="160">
        <v>4685</v>
      </c>
      <c r="Q52" s="160">
        <v>5533.9018799999985</v>
      </c>
      <c r="R52" s="160">
        <v>3559</v>
      </c>
      <c r="S52" s="160">
        <v>4015.7760499999999</v>
      </c>
      <c r="T52" s="160">
        <v>6085.4719999999998</v>
      </c>
      <c r="U52" s="160">
        <v>5049.7681999999995</v>
      </c>
      <c r="V52" s="144">
        <v>1265</v>
      </c>
      <c r="W52" s="144"/>
      <c r="X52" s="144"/>
      <c r="Y52" s="160">
        <v>1510</v>
      </c>
      <c r="Z52" s="160">
        <v>7296</v>
      </c>
      <c r="AA52" s="160">
        <v>4479</v>
      </c>
      <c r="AB52" s="160"/>
      <c r="AC52" s="160">
        <v>5465</v>
      </c>
      <c r="AD52" s="160">
        <v>5103.900920000001</v>
      </c>
      <c r="AE52" s="160">
        <v>8332</v>
      </c>
      <c r="AF52" s="160">
        <v>1649</v>
      </c>
      <c r="AG52" s="160">
        <v>7169.7094999999999</v>
      </c>
      <c r="AH52" s="43">
        <f t="shared" si="81"/>
        <v>81083.528549999988</v>
      </c>
      <c r="AI52" s="43">
        <f t="shared" si="82"/>
        <v>49405.984299999996</v>
      </c>
      <c r="AJ52" s="43">
        <f t="shared" si="83"/>
        <v>31677.544249999999</v>
      </c>
      <c r="AK52" s="160">
        <v>13020</v>
      </c>
      <c r="AL52" s="144">
        <v>1455.4860000000001</v>
      </c>
      <c r="AM52" s="160">
        <v>1164.7880600000001</v>
      </c>
      <c r="AN52" s="43">
        <f t="shared" si="84"/>
        <v>15640.274060000002</v>
      </c>
      <c r="AO52" s="44">
        <f t="shared" si="85"/>
        <v>343383.76121999999</v>
      </c>
      <c r="AR52" s="43">
        <f t="shared" si="86"/>
        <v>30832.49482625</v>
      </c>
      <c r="AS52" s="43">
        <f t="shared" si="87"/>
        <v>5067.7205343749993</v>
      </c>
      <c r="AT52" s="43">
        <f t="shared" si="87"/>
        <v>7057.9977571428562</v>
      </c>
      <c r="AU52" s="43">
        <f t="shared" si="87"/>
        <v>3519.7271388888889</v>
      </c>
      <c r="AV52" s="43">
        <f t="shared" si="88"/>
        <v>5213.4246866666672</v>
      </c>
      <c r="AW52" s="44">
        <f t="shared" si="88"/>
        <v>12717.917082222222</v>
      </c>
      <c r="AX52" s="122"/>
      <c r="AY52" s="43">
        <f t="shared" si="89"/>
        <v>27879</v>
      </c>
      <c r="AZ52" s="43">
        <f t="shared" si="90"/>
        <v>5076.8345600000002</v>
      </c>
      <c r="BA52" s="43">
        <f t="shared" si="91"/>
        <v>7169.7094999999999</v>
      </c>
      <c r="BB52" s="43">
        <f t="shared" si="92"/>
        <v>4015.7760499999999</v>
      </c>
      <c r="BC52" s="43">
        <f t="shared" si="93"/>
        <v>1455.4860000000001</v>
      </c>
      <c r="BD52" s="44">
        <f>MEDIAN((D52:K52,M52:V52,Y52:AG52,AK52:AM52))</f>
        <v>5788</v>
      </c>
    </row>
    <row r="53" spans="1:56" s="204" customFormat="1">
      <c r="A53" s="199"/>
      <c r="B53" s="200"/>
      <c r="C53" s="201" t="s">
        <v>251</v>
      </c>
      <c r="D53" s="220">
        <v>1117</v>
      </c>
      <c r="E53" s="160">
        <v>0</v>
      </c>
      <c r="F53" s="160">
        <v>2</v>
      </c>
      <c r="G53" s="160">
        <v>30601.914110000002</v>
      </c>
      <c r="H53" s="144">
        <v>236</v>
      </c>
      <c r="I53" s="144">
        <v>0</v>
      </c>
      <c r="J53" s="160">
        <v>352</v>
      </c>
      <c r="K53" s="144">
        <v>170.90396000000001</v>
      </c>
      <c r="L53" s="43">
        <f t="shared" si="80"/>
        <v>32479.818070000001</v>
      </c>
      <c r="M53" s="160"/>
      <c r="N53" s="160"/>
      <c r="O53" s="160">
        <v>30</v>
      </c>
      <c r="P53" s="160">
        <v>0</v>
      </c>
      <c r="Q53" s="160">
        <v>0</v>
      </c>
      <c r="R53" s="160">
        <v>0</v>
      </c>
      <c r="S53" s="160">
        <v>11.100340000000001</v>
      </c>
      <c r="T53" s="160">
        <v>0</v>
      </c>
      <c r="U53" s="160">
        <v>0</v>
      </c>
      <c r="V53" s="144">
        <v>1</v>
      </c>
      <c r="W53" s="144"/>
      <c r="X53" s="144"/>
      <c r="Y53" s="160">
        <v>0</v>
      </c>
      <c r="Z53" s="160">
        <v>232</v>
      </c>
      <c r="AA53" s="160">
        <v>12</v>
      </c>
      <c r="AB53" s="160"/>
      <c r="AC53" s="160">
        <v>97</v>
      </c>
      <c r="AD53" s="160">
        <v>166.28357</v>
      </c>
      <c r="AE53" s="160">
        <v>765</v>
      </c>
      <c r="AF53" s="160">
        <v>14</v>
      </c>
      <c r="AG53" s="160">
        <v>901.02735999999982</v>
      </c>
      <c r="AH53" s="43">
        <f t="shared" si="81"/>
        <v>2229.4112699999996</v>
      </c>
      <c r="AI53" s="43">
        <f t="shared" si="82"/>
        <v>2094.3109299999996</v>
      </c>
      <c r="AJ53" s="43">
        <f t="shared" si="83"/>
        <v>135.10034000000002</v>
      </c>
      <c r="AK53" s="160">
        <v>0</v>
      </c>
      <c r="AL53" s="144">
        <v>0</v>
      </c>
      <c r="AM53" s="160">
        <v>260.97282000000001</v>
      </c>
      <c r="AN53" s="43">
        <f t="shared" si="84"/>
        <v>260.97282000000001</v>
      </c>
      <c r="AO53" s="44">
        <f t="shared" si="85"/>
        <v>34970.202160000001</v>
      </c>
      <c r="AR53" s="43">
        <f t="shared" si="86"/>
        <v>4059.9772587500001</v>
      </c>
      <c r="AS53" s="43">
        <f t="shared" si="87"/>
        <v>139.33820437499998</v>
      </c>
      <c r="AT53" s="43">
        <f t="shared" si="87"/>
        <v>299.18727571428565</v>
      </c>
      <c r="AU53" s="43">
        <f t="shared" si="87"/>
        <v>15.01114888888889</v>
      </c>
      <c r="AV53" s="43">
        <f t="shared" si="88"/>
        <v>86.990940000000009</v>
      </c>
      <c r="AW53" s="44">
        <f t="shared" si="88"/>
        <v>1295.1926725925925</v>
      </c>
      <c r="AX53" s="122"/>
      <c r="AY53" s="43">
        <f t="shared" si="89"/>
        <v>203.45197999999999</v>
      </c>
      <c r="AZ53" s="43">
        <f t="shared" si="90"/>
        <v>11.550170000000001</v>
      </c>
      <c r="BA53" s="43">
        <f t="shared" si="91"/>
        <v>166.28357</v>
      </c>
      <c r="BB53" s="43">
        <f t="shared" si="92"/>
        <v>1</v>
      </c>
      <c r="BC53" s="43">
        <f t="shared" si="93"/>
        <v>0</v>
      </c>
      <c r="BD53" s="44">
        <f>MEDIAN((D53:K53,M53:V53,Y53:AG53,AK53:AM53))</f>
        <v>12</v>
      </c>
    </row>
    <row r="54" spans="1:56" s="204" customFormat="1">
      <c r="A54" s="199"/>
      <c r="B54" s="200"/>
      <c r="C54" s="201" t="s">
        <v>250</v>
      </c>
      <c r="D54" s="220">
        <v>3560</v>
      </c>
      <c r="E54" s="160">
        <v>183</v>
      </c>
      <c r="F54" s="160">
        <v>0</v>
      </c>
      <c r="G54" s="160">
        <v>5.5709999999999997</v>
      </c>
      <c r="H54" s="144">
        <v>4318</v>
      </c>
      <c r="I54" s="144">
        <v>0</v>
      </c>
      <c r="J54" s="160">
        <v>168</v>
      </c>
      <c r="K54" s="144">
        <v>3636.5446800000004</v>
      </c>
      <c r="L54" s="43">
        <f t="shared" si="80"/>
        <v>11871.115680000001</v>
      </c>
      <c r="M54" s="160"/>
      <c r="N54" s="160"/>
      <c r="O54" s="160">
        <v>1404</v>
      </c>
      <c r="P54" s="160">
        <v>0</v>
      </c>
      <c r="Q54" s="160">
        <v>1139.2688400000002</v>
      </c>
      <c r="R54" s="160">
        <v>0</v>
      </c>
      <c r="S54" s="160">
        <v>0</v>
      </c>
      <c r="T54" s="160">
        <v>163</v>
      </c>
      <c r="U54" s="160">
        <v>0</v>
      </c>
      <c r="V54" s="144">
        <v>0</v>
      </c>
      <c r="W54" s="144"/>
      <c r="X54" s="144"/>
      <c r="Y54" s="160">
        <v>0</v>
      </c>
      <c r="Z54" s="160">
        <v>1116</v>
      </c>
      <c r="AA54" s="160">
        <v>19</v>
      </c>
      <c r="AB54" s="160"/>
      <c r="AC54" s="160">
        <v>0</v>
      </c>
      <c r="AD54" s="160">
        <v>1257.01677</v>
      </c>
      <c r="AE54" s="160">
        <v>0</v>
      </c>
      <c r="AF54" s="160">
        <v>292</v>
      </c>
      <c r="AG54" s="160">
        <v>496.59429999999998</v>
      </c>
      <c r="AH54" s="43">
        <f t="shared" si="81"/>
        <v>5886.8799099999997</v>
      </c>
      <c r="AI54" s="43">
        <f t="shared" si="82"/>
        <v>5575.8799099999997</v>
      </c>
      <c r="AJ54" s="43">
        <f t="shared" si="83"/>
        <v>311</v>
      </c>
      <c r="AK54" s="160">
        <v>0</v>
      </c>
      <c r="AL54" s="144">
        <v>5.1639999999999997</v>
      </c>
      <c r="AM54" s="160">
        <v>0</v>
      </c>
      <c r="AN54" s="43">
        <f t="shared" si="84"/>
        <v>5.1639999999999997</v>
      </c>
      <c r="AO54" s="44">
        <f t="shared" si="85"/>
        <v>17763.159589999999</v>
      </c>
      <c r="AR54" s="43">
        <f t="shared" si="86"/>
        <v>1483.8894600000001</v>
      </c>
      <c r="AS54" s="43">
        <f t="shared" si="87"/>
        <v>367.92999437499998</v>
      </c>
      <c r="AT54" s="43">
        <f t="shared" si="87"/>
        <v>796.55427285714279</v>
      </c>
      <c r="AU54" s="43">
        <f t="shared" si="87"/>
        <v>34.555555555555557</v>
      </c>
      <c r="AV54" s="43">
        <f t="shared" si="88"/>
        <v>1.7213333333333332</v>
      </c>
      <c r="AW54" s="44">
        <f t="shared" si="88"/>
        <v>657.89479962962957</v>
      </c>
      <c r="AX54" s="122"/>
      <c r="AY54" s="43">
        <f t="shared" si="89"/>
        <v>175.5</v>
      </c>
      <c r="AZ54" s="43">
        <f t="shared" si="90"/>
        <v>9.5</v>
      </c>
      <c r="BA54" s="43">
        <f t="shared" si="91"/>
        <v>1116</v>
      </c>
      <c r="BB54" s="43">
        <f t="shared" si="92"/>
        <v>0</v>
      </c>
      <c r="BC54" s="43">
        <f t="shared" si="93"/>
        <v>0</v>
      </c>
      <c r="BD54" s="44">
        <f>MEDIAN((D54:K54,M54:V54,Y54:AG54,AK54:AM54))</f>
        <v>5.5709999999999997</v>
      </c>
    </row>
    <row r="55" spans="1:56" s="204" customFormat="1">
      <c r="A55" s="199"/>
      <c r="B55" s="200"/>
      <c r="C55" s="217" t="s">
        <v>125</v>
      </c>
      <c r="D55" s="144">
        <v>42546</v>
      </c>
      <c r="E55" s="160">
        <v>10918</v>
      </c>
      <c r="F55" s="160">
        <v>33724.340000000004</v>
      </c>
      <c r="G55" s="160">
        <v>111253.42593000033</v>
      </c>
      <c r="H55" s="144">
        <v>25816</v>
      </c>
      <c r="I55" s="144">
        <v>50415</v>
      </c>
      <c r="J55" s="160">
        <v>65073</v>
      </c>
      <c r="K55" s="144">
        <v>31812.272719999997</v>
      </c>
      <c r="L55" s="43">
        <f t="shared" si="80"/>
        <v>371558.03865000035</v>
      </c>
      <c r="M55" s="160"/>
      <c r="N55" s="160"/>
      <c r="O55" s="160"/>
      <c r="P55" s="160">
        <v>7622</v>
      </c>
      <c r="Q55" s="160">
        <v>10341.48249</v>
      </c>
      <c r="R55" s="160">
        <v>887</v>
      </c>
      <c r="S55" s="160">
        <v>2295.4255599999997</v>
      </c>
      <c r="T55" s="160">
        <v>9211</v>
      </c>
      <c r="U55" s="160">
        <v>656.20785999999998</v>
      </c>
      <c r="V55" s="144">
        <v>777</v>
      </c>
      <c r="W55" s="144"/>
      <c r="X55" s="144"/>
      <c r="Y55" s="160">
        <v>12565</v>
      </c>
      <c r="Z55" s="160">
        <v>11789</v>
      </c>
      <c r="AA55" s="160">
        <v>3729</v>
      </c>
      <c r="AB55" s="160"/>
      <c r="AC55" s="160">
        <v>12009</v>
      </c>
      <c r="AD55" s="160">
        <v>1408</v>
      </c>
      <c r="AE55" s="160">
        <v>5662</v>
      </c>
      <c r="AF55" s="160">
        <v>575</v>
      </c>
      <c r="AG55" s="160">
        <v>5589.9342900000011</v>
      </c>
      <c r="AH55" s="43">
        <f t="shared" si="81"/>
        <v>85117.050199999998</v>
      </c>
      <c r="AI55" s="43">
        <f t="shared" si="82"/>
        <v>44001.41678</v>
      </c>
      <c r="AJ55" s="43">
        <f t="shared" si="83"/>
        <v>41115.633419999998</v>
      </c>
      <c r="AK55" s="160">
        <v>1353</v>
      </c>
      <c r="AL55" s="144">
        <v>212.8</v>
      </c>
      <c r="AM55" s="160">
        <v>444.01153000000005</v>
      </c>
      <c r="AN55" s="43">
        <f t="shared" si="84"/>
        <v>2009.8115299999999</v>
      </c>
      <c r="AO55" s="44">
        <f t="shared" si="85"/>
        <v>458684.90038000036</v>
      </c>
      <c r="AR55" s="43">
        <f t="shared" si="86"/>
        <v>46444.754831250044</v>
      </c>
      <c r="AS55" s="43">
        <f t="shared" si="87"/>
        <v>5319.8156374999999</v>
      </c>
      <c r="AT55" s="43">
        <f t="shared" si="87"/>
        <v>6285.9166828571424</v>
      </c>
      <c r="AU55" s="43">
        <f t="shared" si="87"/>
        <v>4568.4037133333331</v>
      </c>
      <c r="AV55" s="43">
        <f t="shared" si="88"/>
        <v>669.93717666666669</v>
      </c>
      <c r="AW55" s="44">
        <f t="shared" si="88"/>
        <v>16988.329643703717</v>
      </c>
      <c r="AX55" s="122"/>
      <c r="AY55" s="43">
        <f t="shared" si="89"/>
        <v>38135.17</v>
      </c>
      <c r="AZ55" s="43">
        <f t="shared" si="90"/>
        <v>5589.9342900000011</v>
      </c>
      <c r="BA55" s="43">
        <f t="shared" si="91"/>
        <v>7436.5</v>
      </c>
      <c r="BB55" s="43">
        <f t="shared" si="92"/>
        <v>2295.4255599999997</v>
      </c>
      <c r="BC55" s="43">
        <f t="shared" si="93"/>
        <v>444.01153000000005</v>
      </c>
      <c r="BD55" s="44">
        <f>MEDIAN((D55:K55,M55:V55,Y55:AG55,AK55:AM55))</f>
        <v>8416.5</v>
      </c>
    </row>
    <row r="56" spans="1:56" s="204" customFormat="1">
      <c r="A56" s="199"/>
      <c r="B56" s="200"/>
      <c r="C56" s="210" t="s">
        <v>249</v>
      </c>
      <c r="D56" s="46">
        <f t="shared" ref="D56:K56" si="94">SUM(D50:D55)</f>
        <v>111636</v>
      </c>
      <c r="E56" s="118">
        <f t="shared" si="94"/>
        <v>53055.510580000002</v>
      </c>
      <c r="F56" s="118">
        <f t="shared" si="94"/>
        <v>159295</v>
      </c>
      <c r="G56" s="118">
        <f t="shared" si="94"/>
        <v>413777.11700000026</v>
      </c>
      <c r="H56" s="118">
        <f t="shared" si="94"/>
        <v>129631</v>
      </c>
      <c r="I56" s="118">
        <f t="shared" si="94"/>
        <v>236432</v>
      </c>
      <c r="J56" s="118">
        <f t="shared" si="94"/>
        <v>94468</v>
      </c>
      <c r="K56" s="88">
        <f t="shared" si="94"/>
        <v>182947.18964</v>
      </c>
      <c r="L56" s="45">
        <f t="shared" si="80"/>
        <v>1381241.8172200003</v>
      </c>
      <c r="M56" s="46"/>
      <c r="N56" s="118"/>
      <c r="O56" s="118">
        <f t="shared" ref="O56:V56" si="95">O55+O54+O53+O52+O51+O50</f>
        <v>29473</v>
      </c>
      <c r="P56" s="118">
        <f t="shared" si="95"/>
        <v>20979</v>
      </c>
      <c r="Q56" s="118">
        <f t="shared" si="95"/>
        <v>26352.354309999999</v>
      </c>
      <c r="R56" s="118">
        <f t="shared" si="95"/>
        <v>12589</v>
      </c>
      <c r="S56" s="118">
        <f t="shared" si="95"/>
        <v>13252.016099999997</v>
      </c>
      <c r="T56" s="118">
        <f t="shared" si="95"/>
        <v>40747.21</v>
      </c>
      <c r="U56" s="118">
        <f t="shared" si="95"/>
        <v>25785.874430000003</v>
      </c>
      <c r="V56" s="118">
        <f t="shared" si="95"/>
        <v>3774</v>
      </c>
      <c r="W56" s="118"/>
      <c r="X56" s="118"/>
      <c r="Y56" s="118">
        <f t="shared" ref="Y56:AG56" si="96">Y55+Y54+Y53+Y52+Y51+Y50</f>
        <v>23541</v>
      </c>
      <c r="Z56" s="118">
        <f t="shared" si="96"/>
        <v>30040</v>
      </c>
      <c r="AA56" s="118">
        <f t="shared" si="96"/>
        <v>15263</v>
      </c>
      <c r="AB56" s="118"/>
      <c r="AC56" s="118">
        <f>AC55+AC54+AC53+AC52+AC51+AC50</f>
        <v>26667</v>
      </c>
      <c r="AD56" s="118">
        <f t="shared" si="96"/>
        <v>33373.403959999996</v>
      </c>
      <c r="AE56" s="118">
        <f t="shared" si="96"/>
        <v>19072</v>
      </c>
      <c r="AF56" s="118">
        <f t="shared" si="96"/>
        <v>8436</v>
      </c>
      <c r="AG56" s="88">
        <f t="shared" si="96"/>
        <v>20163.95059</v>
      </c>
      <c r="AH56" s="45">
        <f t="shared" si="81"/>
        <v>349508.80939000007</v>
      </c>
      <c r="AI56" s="45">
        <f t="shared" si="82"/>
        <v>199221.91885999998</v>
      </c>
      <c r="AJ56" s="45">
        <f t="shared" si="83"/>
        <v>150286.89053</v>
      </c>
      <c r="AK56" s="46">
        <f>AK55+AK54+AK53+AK52+AK51+AK50</f>
        <v>48599</v>
      </c>
      <c r="AL56" s="118">
        <f>AL55+AL54+AL53+AL52+AL51+AL50</f>
        <v>4813.7579999999998</v>
      </c>
      <c r="AM56" s="88">
        <f>AM55+AM54+AM53+AM52+AM51+AM50</f>
        <v>9143.1867599999987</v>
      </c>
      <c r="AN56" s="45">
        <f t="shared" si="84"/>
        <v>62555.944759999998</v>
      </c>
      <c r="AO56" s="211">
        <f t="shared" si="85"/>
        <v>1793306.5713700005</v>
      </c>
      <c r="AR56" s="45">
        <f>L56/AR$5</f>
        <v>172655.22715250004</v>
      </c>
      <c r="AS56" s="45">
        <f>AH56/AS$5</f>
        <v>21844.300586875004</v>
      </c>
      <c r="AT56" s="45">
        <f>AI56/AT$5</f>
        <v>28460.274122857139</v>
      </c>
      <c r="AU56" s="45">
        <f>AJ56/AU$5</f>
        <v>16698.543392222222</v>
      </c>
      <c r="AV56" s="45">
        <f>AN56/AV$5</f>
        <v>20851.981586666665</v>
      </c>
      <c r="AW56" s="211">
        <f>AO56/AW$5</f>
        <v>66418.761902592611</v>
      </c>
      <c r="AX56" s="122"/>
      <c r="AY56" s="45">
        <f t="shared" si="89"/>
        <v>144463</v>
      </c>
      <c r="AZ56" s="45">
        <f t="shared" si="90"/>
        <v>22260</v>
      </c>
      <c r="BA56" s="45">
        <f t="shared" si="91"/>
        <v>29473</v>
      </c>
      <c r="BB56" s="45">
        <f t="shared" si="92"/>
        <v>15263</v>
      </c>
      <c r="BC56" s="45">
        <f t="shared" si="93"/>
        <v>9143.1867599999987</v>
      </c>
      <c r="BD56" s="211">
        <f>MEDIAN((D56:K56,M56:V56,Y56:AG56,AK56:AM56))</f>
        <v>26667</v>
      </c>
    </row>
    <row r="57" spans="1:56" s="229" customFormat="1" ht="12">
      <c r="A57" s="227"/>
      <c r="B57" s="228"/>
      <c r="C57" s="212" t="s">
        <v>248</v>
      </c>
      <c r="D57" s="87">
        <f>+D56/D$64</f>
        <v>0.27062288644049309</v>
      </c>
      <c r="E57" s="214">
        <f t="shared" ref="E57:V57" si="97">+E56/E$64</f>
        <v>0.4266609789741645</v>
      </c>
      <c r="F57" s="214">
        <f t="shared" si="97"/>
        <v>0.29481221556575926</v>
      </c>
      <c r="G57" s="214">
        <f t="shared" si="97"/>
        <v>0.34960284389039958</v>
      </c>
      <c r="H57" s="119">
        <f t="shared" si="97"/>
        <v>0.34243546529443464</v>
      </c>
      <c r="I57" s="119">
        <f t="shared" si="97"/>
        <v>0.32127710748417271</v>
      </c>
      <c r="J57" s="214">
        <f t="shared" si="97"/>
        <v>0.35281639116502461</v>
      </c>
      <c r="K57" s="119">
        <f t="shared" si="97"/>
        <v>0.36513064289719355</v>
      </c>
      <c r="L57" s="84">
        <f t="shared" si="97"/>
        <v>0.33330926172575209</v>
      </c>
      <c r="M57" s="214"/>
      <c r="N57" s="215"/>
      <c r="O57" s="214">
        <f t="shared" si="97"/>
        <v>0.26372633236694226</v>
      </c>
      <c r="P57" s="214">
        <f t="shared" si="97"/>
        <v>0.29067656879996673</v>
      </c>
      <c r="Q57" s="214">
        <f t="shared" si="97"/>
        <v>0.26582710085821276</v>
      </c>
      <c r="R57" s="214">
        <f t="shared" si="97"/>
        <v>0.30660756472393386</v>
      </c>
      <c r="S57" s="214">
        <f t="shared" si="97"/>
        <v>0.33094983924947718</v>
      </c>
      <c r="T57" s="214">
        <f t="shared" si="97"/>
        <v>0.42097080675947496</v>
      </c>
      <c r="U57" s="214">
        <f t="shared" si="97"/>
        <v>0.42294210745670291</v>
      </c>
      <c r="V57" s="119">
        <f t="shared" si="97"/>
        <v>0.35694694031968222</v>
      </c>
      <c r="W57" s="119"/>
      <c r="X57" s="119"/>
      <c r="Y57" s="214">
        <f t="shared" ref="Y57:AO57" si="98">+Y56/Y$64</f>
        <v>0.37084120982986768</v>
      </c>
      <c r="Z57" s="215">
        <f t="shared" si="98"/>
        <v>0.24917053749170537</v>
      </c>
      <c r="AA57" s="215">
        <f t="shared" si="98"/>
        <v>0.32522213462317018</v>
      </c>
      <c r="AB57" s="214"/>
      <c r="AC57" s="214">
        <f>+AC56/AC$64</f>
        <v>0.28551391862955033</v>
      </c>
      <c r="AD57" s="214">
        <f t="shared" si="98"/>
        <v>0.31900285624271141</v>
      </c>
      <c r="AE57" s="214">
        <f t="shared" si="98"/>
        <v>0.36664936463079378</v>
      </c>
      <c r="AF57" s="215">
        <f t="shared" si="98"/>
        <v>0.35700380871773169</v>
      </c>
      <c r="AG57" s="215">
        <f t="shared" si="98"/>
        <v>0.39190005078202539</v>
      </c>
      <c r="AH57" s="84">
        <f t="shared" si="98"/>
        <v>0.32106685983235234</v>
      </c>
      <c r="AI57" s="84">
        <f t="shared" si="98"/>
        <v>0.31307979789112539</v>
      </c>
      <c r="AJ57" s="84">
        <f t="shared" si="98"/>
        <v>0.33230474447058678</v>
      </c>
      <c r="AK57" s="214">
        <f t="shared" si="98"/>
        <v>0.33200800661297042</v>
      </c>
      <c r="AL57" s="119">
        <f t="shared" si="98"/>
        <v>0.2848647377778214</v>
      </c>
      <c r="AM57" s="214">
        <f t="shared" si="98"/>
        <v>0.31119488399907136</v>
      </c>
      <c r="AN57" s="84">
        <f t="shared" si="98"/>
        <v>0.32469893095137525</v>
      </c>
      <c r="AO57" s="86">
        <f t="shared" si="98"/>
        <v>0.33054704723714379</v>
      </c>
      <c r="AR57" s="84">
        <f t="shared" ref="AR57:AW57" si="99">+AR56/AR$64</f>
        <v>0.33330926172575209</v>
      </c>
      <c r="AS57" s="84">
        <f t="shared" si="99"/>
        <v>0.32106685983235234</v>
      </c>
      <c r="AT57" s="84">
        <f t="shared" si="99"/>
        <v>0.31307979789112539</v>
      </c>
      <c r="AU57" s="84">
        <f t="shared" si="99"/>
        <v>0.33230474447058678</v>
      </c>
      <c r="AV57" s="84">
        <f t="shared" si="99"/>
        <v>0.3246989309513752</v>
      </c>
      <c r="AW57" s="86">
        <f t="shared" si="99"/>
        <v>0.33054704723714379</v>
      </c>
      <c r="AX57" s="85"/>
      <c r="AY57" s="84">
        <f t="shared" si="89"/>
        <v>0.34601915459241711</v>
      </c>
      <c r="AZ57" s="84">
        <f t="shared" si="90"/>
        <v>0.32808598693632368</v>
      </c>
      <c r="BA57" s="84">
        <f>MEDIAN($M57:$AG57)</f>
        <v>0.32808598693632368</v>
      </c>
      <c r="BB57" s="84">
        <f>MEDIAN($AF57,$AB57,$AC57,$Y57,$V57,$U57,$S57,$R57,$P57,$N57,$M57)</f>
        <v>0.3439483897845797</v>
      </c>
      <c r="BC57" s="84">
        <f t="shared" si="93"/>
        <v>0.31119488399907136</v>
      </c>
      <c r="BD57" s="86">
        <f t="shared" ref="BD57" si="100">+BD56/BD$64</f>
        <v>0.27550422480103348</v>
      </c>
    </row>
    <row r="58" spans="1:56" s="204" customFormat="1">
      <c r="A58" s="199"/>
      <c r="B58" s="207" t="s">
        <v>247</v>
      </c>
      <c r="C58" s="201"/>
      <c r="D58" s="120"/>
      <c r="E58" s="216"/>
      <c r="F58" s="216"/>
      <c r="G58" s="216"/>
      <c r="H58" s="120"/>
      <c r="I58" s="120"/>
      <c r="J58" s="216"/>
      <c r="K58" s="120"/>
      <c r="L58" s="19">
        <f>+SUM(D58:K58)</f>
        <v>0</v>
      </c>
      <c r="M58" s="216"/>
      <c r="N58" s="216"/>
      <c r="O58" s="216"/>
      <c r="P58" s="216"/>
      <c r="Q58" s="216"/>
      <c r="R58" s="216"/>
      <c r="S58" s="216"/>
      <c r="T58" s="216"/>
      <c r="U58" s="216"/>
      <c r="V58" s="120"/>
      <c r="W58" s="120"/>
      <c r="X58" s="120"/>
      <c r="Y58" s="216"/>
      <c r="Z58" s="216"/>
      <c r="AA58" s="216"/>
      <c r="AB58" s="216"/>
      <c r="AC58" s="216"/>
      <c r="AD58" s="216"/>
      <c r="AE58" s="216"/>
      <c r="AF58" s="216"/>
      <c r="AG58" s="216"/>
      <c r="AH58" s="19"/>
      <c r="AI58" s="19"/>
      <c r="AJ58" s="19"/>
      <c r="AK58" s="216"/>
      <c r="AL58" s="120"/>
      <c r="AM58" s="216"/>
      <c r="AN58" s="19"/>
      <c r="AO58" s="21"/>
      <c r="AR58" s="19"/>
      <c r="AS58" s="19"/>
      <c r="AT58" s="19"/>
      <c r="AU58" s="19"/>
      <c r="AV58" s="19"/>
      <c r="AW58" s="21"/>
      <c r="AX58" s="20"/>
      <c r="AY58" s="19"/>
      <c r="AZ58" s="19"/>
      <c r="BA58" s="19"/>
      <c r="BB58" s="19"/>
      <c r="BC58" s="19"/>
      <c r="BD58" s="21"/>
    </row>
    <row r="59" spans="1:56" s="204" customFormat="1">
      <c r="A59" s="199"/>
      <c r="B59" s="200"/>
      <c r="C59" s="201" t="s">
        <v>246</v>
      </c>
      <c r="D59" s="144">
        <v>44204</v>
      </c>
      <c r="E59" s="160">
        <v>8791</v>
      </c>
      <c r="F59" s="160">
        <v>56768</v>
      </c>
      <c r="G59" s="160">
        <v>130368.86789000001</v>
      </c>
      <c r="H59" s="144">
        <v>55344</v>
      </c>
      <c r="I59" s="144">
        <v>70382</v>
      </c>
      <c r="J59" s="160">
        <v>28464</v>
      </c>
      <c r="K59" s="144">
        <v>51662.215780000006</v>
      </c>
      <c r="L59" s="43">
        <f>+SUM(D59:K59)</f>
        <v>445984.08367000002</v>
      </c>
      <c r="M59" s="160"/>
      <c r="N59" s="160"/>
      <c r="O59" s="160">
        <v>11172</v>
      </c>
      <c r="P59" s="160">
        <v>7226</v>
      </c>
      <c r="Q59" s="160">
        <v>10486.85007</v>
      </c>
      <c r="R59" s="160">
        <v>4805</v>
      </c>
      <c r="S59" s="160">
        <v>2674.2305900000001</v>
      </c>
      <c r="T59" s="160">
        <v>5477.4530000000004</v>
      </c>
      <c r="U59" s="160">
        <v>6636.8506699999998</v>
      </c>
      <c r="V59" s="144">
        <v>806</v>
      </c>
      <c r="W59" s="144"/>
      <c r="X59" s="144"/>
      <c r="Y59" s="160">
        <v>2399</v>
      </c>
      <c r="Z59" s="160">
        <v>16213</v>
      </c>
      <c r="AA59" s="160">
        <v>3251</v>
      </c>
      <c r="AB59" s="160"/>
      <c r="AC59" s="160">
        <v>7809</v>
      </c>
      <c r="AD59" s="160">
        <v>5339.0947500000002</v>
      </c>
      <c r="AE59" s="160">
        <v>3769</v>
      </c>
      <c r="AF59" s="160">
        <v>1761</v>
      </c>
      <c r="AG59" s="160">
        <v>4775.404489999999</v>
      </c>
      <c r="AH59" s="43">
        <f>+SUM(M59:AG59)</f>
        <v>94600.883570000005</v>
      </c>
      <c r="AI59" s="43">
        <f>O59+Q59+Z59+AD59+AE59+AG59+T59</f>
        <v>57232.802310000006</v>
      </c>
      <c r="AJ59" s="43">
        <f>P59+R59+S59+U59+V59+Y59+AC59+AB59+AF59+AA59</f>
        <v>37368.081259999999</v>
      </c>
      <c r="AK59" s="160">
        <v>9934</v>
      </c>
      <c r="AL59" s="144">
        <v>841.56899999999996</v>
      </c>
      <c r="AM59" s="160">
        <v>1697.68938</v>
      </c>
      <c r="AN59" s="43">
        <f>+SUM(AK59:AM59)</f>
        <v>12473.258379999999</v>
      </c>
      <c r="AO59" s="44">
        <f>+AN59+AH59+L59</f>
        <v>553058.22562000004</v>
      </c>
      <c r="AR59" s="43">
        <f t="shared" ref="AR59:AR60" si="101">L59/AR$5</f>
        <v>55748.010458750003</v>
      </c>
      <c r="AS59" s="43">
        <f t="shared" ref="AS59:AU60" si="102">AH59/AS$5</f>
        <v>5912.5552231250003</v>
      </c>
      <c r="AT59" s="43">
        <f t="shared" si="102"/>
        <v>8176.1146157142866</v>
      </c>
      <c r="AU59" s="43">
        <f t="shared" si="102"/>
        <v>4152.0090288888887</v>
      </c>
      <c r="AV59" s="43">
        <f t="shared" ref="AV59:AW60" si="103">AN59/AV$5</f>
        <v>4157.7527933333331</v>
      </c>
      <c r="AW59" s="44">
        <f t="shared" si="103"/>
        <v>20483.637985925929</v>
      </c>
      <c r="AX59" s="122"/>
      <c r="AY59" s="43">
        <f>MEDIAN($D59:$K59)</f>
        <v>53503.107889999999</v>
      </c>
      <c r="AZ59" s="43">
        <f>MEDIAN($M59:$AG59)</f>
        <v>5072.0473750000001</v>
      </c>
      <c r="BA59" s="43">
        <f>MEDIAN($AD59,$AE59,$Z59,$T59,$O59,Q59,AG59)</f>
        <v>5477.4530000000004</v>
      </c>
      <c r="BB59" s="43">
        <f>MEDIAN($AF59,$AB59,$AC59,$Y59,$V59,$U59,$S59,$R59,$P59,$AA59)</f>
        <v>3251</v>
      </c>
      <c r="BC59" s="43">
        <f>MEDIAN($AK59:$AM59)</f>
        <v>1697.68938</v>
      </c>
      <c r="BD59" s="44">
        <f>MEDIAN((D59:K59,M59:V59,Y59:AG59,AK59:AM59))</f>
        <v>7226</v>
      </c>
    </row>
    <row r="60" spans="1:56" s="204" customFormat="1">
      <c r="A60" s="199"/>
      <c r="B60" s="200"/>
      <c r="C60" s="201" t="s">
        <v>245</v>
      </c>
      <c r="D60" s="144">
        <v>8797</v>
      </c>
      <c r="E60" s="160">
        <v>896</v>
      </c>
      <c r="F60" s="160">
        <v>4832</v>
      </c>
      <c r="G60" s="160">
        <v>13866.69003</v>
      </c>
      <c r="H60" s="144"/>
      <c r="I60" s="144">
        <v>0</v>
      </c>
      <c r="J60" s="160">
        <v>97</v>
      </c>
      <c r="K60" s="144">
        <v>0</v>
      </c>
      <c r="L60" s="43">
        <f>+SUM(D60:K60)</f>
        <v>28488.690029999998</v>
      </c>
      <c r="M60" s="160"/>
      <c r="N60" s="160"/>
      <c r="O60" s="160">
        <v>611</v>
      </c>
      <c r="P60" s="160">
        <v>78</v>
      </c>
      <c r="Q60" s="160">
        <v>836.20068000000003</v>
      </c>
      <c r="R60" s="160">
        <v>0</v>
      </c>
      <c r="S60" s="160">
        <v>138.53570000000002</v>
      </c>
      <c r="T60" s="160">
        <v>2276.6929999999998</v>
      </c>
      <c r="U60" s="160">
        <v>0</v>
      </c>
      <c r="V60" s="144">
        <v>74</v>
      </c>
      <c r="W60" s="144"/>
      <c r="X60" s="144"/>
      <c r="Y60" s="160">
        <v>6235</v>
      </c>
      <c r="Z60" s="160">
        <v>0</v>
      </c>
      <c r="AA60" s="160">
        <v>319</v>
      </c>
      <c r="AB60" s="160"/>
      <c r="AC60" s="160">
        <v>355</v>
      </c>
      <c r="AD60" s="160">
        <v>1905.4055900000001</v>
      </c>
      <c r="AE60" s="160">
        <v>914</v>
      </c>
      <c r="AF60" s="160">
        <v>181</v>
      </c>
      <c r="AG60" s="160">
        <v>283.89570000000003</v>
      </c>
      <c r="AH60" s="43">
        <f>+SUM(M60:AG60)</f>
        <v>14207.730670000001</v>
      </c>
      <c r="AI60" s="43">
        <f>O60+Q60+Z60+AD60+AE60+AG60+T60</f>
        <v>6827.1949700000005</v>
      </c>
      <c r="AJ60" s="43">
        <f>P60+R60+S60+U60+V60+Y60+AC60+AB60+AF60+AA60</f>
        <v>7380.5357000000004</v>
      </c>
      <c r="AK60" s="160">
        <v>2320</v>
      </c>
      <c r="AL60" s="144">
        <v>160.35499999999999</v>
      </c>
      <c r="AM60" s="160">
        <v>252.03898999999998</v>
      </c>
      <c r="AN60" s="43">
        <f>+SUM(AK60:AM60)</f>
        <v>2732.39399</v>
      </c>
      <c r="AO60" s="44">
        <f>+AN60+AH60+L60</f>
        <v>45428.814689999999</v>
      </c>
      <c r="AR60" s="43">
        <f t="shared" si="101"/>
        <v>3561.0862537499997</v>
      </c>
      <c r="AS60" s="43">
        <f t="shared" si="102"/>
        <v>887.98316687500005</v>
      </c>
      <c r="AT60" s="43">
        <f t="shared" si="102"/>
        <v>975.31356714285721</v>
      </c>
      <c r="AU60" s="43">
        <f t="shared" si="102"/>
        <v>820.05952222222231</v>
      </c>
      <c r="AV60" s="43">
        <f t="shared" si="103"/>
        <v>910.79799666666668</v>
      </c>
      <c r="AW60" s="44">
        <f t="shared" si="103"/>
        <v>1682.5486922222221</v>
      </c>
      <c r="AX60" s="122"/>
      <c r="AY60" s="43">
        <f>MEDIAN($D60:$K60)</f>
        <v>896</v>
      </c>
      <c r="AZ60" s="43">
        <f>MEDIAN($M60:$AG60)</f>
        <v>301.44785000000002</v>
      </c>
      <c r="BA60" s="43">
        <f>MEDIAN($AD60,$AE60,$Z60,$T60,$O60,Q60,AG60)</f>
        <v>836.20068000000003</v>
      </c>
      <c r="BB60" s="43">
        <f>MEDIAN($AF60,$AB60,$AC60,$Y60,$V60,$U60,$S60,$R60,$P60,$AA60)</f>
        <v>138.53570000000002</v>
      </c>
      <c r="BC60" s="43">
        <f>MEDIAN($AK60:$AM60)</f>
        <v>252.03898999999998</v>
      </c>
      <c r="BD60" s="44">
        <f>MEDIAN((D60:K60,M60:V60,Y60:AG60,AK60:AM60))</f>
        <v>301.44785000000002</v>
      </c>
    </row>
    <row r="61" spans="1:56" s="204" customFormat="1">
      <c r="A61" s="199"/>
      <c r="B61" s="200"/>
      <c r="C61" s="210" t="s">
        <v>244</v>
      </c>
      <c r="D61" s="46">
        <f t="shared" ref="D61:V61" si="104">D60+D59</f>
        <v>53001</v>
      </c>
      <c r="E61" s="118">
        <f t="shared" si="104"/>
        <v>9687</v>
      </c>
      <c r="F61" s="118">
        <f t="shared" si="104"/>
        <v>61600</v>
      </c>
      <c r="G61" s="118">
        <f t="shared" si="104"/>
        <v>144235.55792000002</v>
      </c>
      <c r="H61" s="118">
        <f t="shared" si="104"/>
        <v>55344</v>
      </c>
      <c r="I61" s="118">
        <f t="shared" si="104"/>
        <v>70382</v>
      </c>
      <c r="J61" s="118">
        <f t="shared" si="104"/>
        <v>28561</v>
      </c>
      <c r="K61" s="88">
        <f t="shared" si="104"/>
        <v>51662.215780000006</v>
      </c>
      <c r="L61" s="45">
        <f t="shared" si="104"/>
        <v>474472.77370000002</v>
      </c>
      <c r="M61" s="46"/>
      <c r="N61" s="118"/>
      <c r="O61" s="118">
        <f t="shared" si="104"/>
        <v>11783</v>
      </c>
      <c r="P61" s="118">
        <f t="shared" si="104"/>
        <v>7304</v>
      </c>
      <c r="Q61" s="118">
        <f t="shared" si="104"/>
        <v>11323.05075</v>
      </c>
      <c r="R61" s="118">
        <f t="shared" si="104"/>
        <v>4805</v>
      </c>
      <c r="S61" s="118">
        <f t="shared" si="104"/>
        <v>2812.76629</v>
      </c>
      <c r="T61" s="118">
        <f t="shared" si="104"/>
        <v>7754.1460000000006</v>
      </c>
      <c r="U61" s="118">
        <f t="shared" si="104"/>
        <v>6636.8506699999998</v>
      </c>
      <c r="V61" s="118">
        <f t="shared" si="104"/>
        <v>880</v>
      </c>
      <c r="W61" s="118"/>
      <c r="X61" s="118"/>
      <c r="Y61" s="118">
        <f t="shared" ref="Y61:AG61" si="105">Y60+Y59</f>
        <v>8634</v>
      </c>
      <c r="Z61" s="118">
        <f t="shared" si="105"/>
        <v>16213</v>
      </c>
      <c r="AA61" s="118">
        <f t="shared" si="105"/>
        <v>3570</v>
      </c>
      <c r="AB61" s="118"/>
      <c r="AC61" s="118">
        <f>AC60+AC59</f>
        <v>8164</v>
      </c>
      <c r="AD61" s="118">
        <f t="shared" si="105"/>
        <v>7244.5003400000005</v>
      </c>
      <c r="AE61" s="118">
        <f t="shared" si="105"/>
        <v>4683</v>
      </c>
      <c r="AF61" s="118">
        <f t="shared" si="105"/>
        <v>1942</v>
      </c>
      <c r="AG61" s="88">
        <f t="shared" si="105"/>
        <v>5059.300189999999</v>
      </c>
      <c r="AH61" s="45">
        <f>+SUM(M61:AG61)</f>
        <v>108808.61424</v>
      </c>
      <c r="AI61" s="45">
        <f>O61+Q61+Z61+AD61+AE61+AG61+T61</f>
        <v>64059.997280000003</v>
      </c>
      <c r="AJ61" s="45">
        <f>P61+R61+S61+U61+V61+Y61+AC61+AB61+AF61+AA61</f>
        <v>44748.616959999999</v>
      </c>
      <c r="AK61" s="46">
        <f>AK60+AK59</f>
        <v>12254</v>
      </c>
      <c r="AL61" s="118">
        <f>AL60+AL59</f>
        <v>1001.924</v>
      </c>
      <c r="AM61" s="88">
        <f>AM60+AM59</f>
        <v>1949.72837</v>
      </c>
      <c r="AN61" s="45">
        <f>+SUM(AK61:AM61)</f>
        <v>15205.65237</v>
      </c>
      <c r="AO61" s="211">
        <f>+AN61+AH61+L61</f>
        <v>598487.04031000007</v>
      </c>
      <c r="AR61" s="45">
        <f>L61/AR$5</f>
        <v>59309.096712500002</v>
      </c>
      <c r="AS61" s="45">
        <f>AH61/AS$5</f>
        <v>6800.5383899999997</v>
      </c>
      <c r="AT61" s="45">
        <f>AI61/AT$5</f>
        <v>9151.4281828571438</v>
      </c>
      <c r="AU61" s="45">
        <f>AJ61/AU$5</f>
        <v>4972.0685511111114</v>
      </c>
      <c r="AV61" s="45">
        <f>AN61/AV$5</f>
        <v>5068.5507900000002</v>
      </c>
      <c r="AW61" s="211">
        <f>AO61/AW$5</f>
        <v>22166.186678148151</v>
      </c>
      <c r="AX61" s="122"/>
      <c r="AY61" s="45">
        <f>MEDIAN($D61:$K61)</f>
        <v>54172.5</v>
      </c>
      <c r="AZ61" s="45">
        <f>MEDIAN($M61:$AG61)</f>
        <v>6940.6755050000002</v>
      </c>
      <c r="BA61" s="45">
        <f>MEDIAN($AD61,$AE61,$Z61,$T61,$O61,Q61,AG61)</f>
        <v>7754.1460000000006</v>
      </c>
      <c r="BB61" s="45">
        <f>MEDIAN($AF61,$AB61,$AC61,$Y61,$V61,$U61,$S61,$R61,$P61,$AA61)</f>
        <v>4805</v>
      </c>
      <c r="BC61" s="45">
        <f>MEDIAN($AK61:$AM61)</f>
        <v>1949.72837</v>
      </c>
      <c r="BD61" s="211">
        <f>MEDIAN((D61:K61,M61:V61,Y61:AG61,AK61:AM61))</f>
        <v>8164</v>
      </c>
    </row>
    <row r="62" spans="1:56" s="229" customFormat="1" ht="12">
      <c r="A62" s="227"/>
      <c r="B62" s="228"/>
      <c r="C62" s="212" t="s">
        <v>243</v>
      </c>
      <c r="D62" s="87">
        <f t="shared" ref="D62:V62" si="106">+D61/D$64</f>
        <v>0.12848260063270425</v>
      </c>
      <c r="E62" s="214">
        <f t="shared" si="106"/>
        <v>7.7900765785500647E-2</v>
      </c>
      <c r="F62" s="214">
        <f t="shared" si="106"/>
        <v>0.11400503769013949</v>
      </c>
      <c r="G62" s="214">
        <f t="shared" si="106"/>
        <v>0.12186551446959408</v>
      </c>
      <c r="H62" s="119">
        <f t="shared" si="106"/>
        <v>0.14619765635731569</v>
      </c>
      <c r="I62" s="119">
        <f t="shared" si="106"/>
        <v>9.5639022547502214E-2</v>
      </c>
      <c r="J62" s="214">
        <f t="shared" si="106"/>
        <v>0.10666880793564242</v>
      </c>
      <c r="K62" s="119">
        <f t="shared" si="106"/>
        <v>0.10310876104937219</v>
      </c>
      <c r="L62" s="84">
        <f t="shared" si="106"/>
        <v>0.11449564293471413</v>
      </c>
      <c r="M62" s="214"/>
      <c r="N62" s="215"/>
      <c r="O62" s="214">
        <f t="shared" si="106"/>
        <v>0.10543505494112174</v>
      </c>
      <c r="P62" s="214">
        <f t="shared" si="106"/>
        <v>0.10120128025715988</v>
      </c>
      <c r="Q62" s="214">
        <f t="shared" si="106"/>
        <v>0.11422029767566949</v>
      </c>
      <c r="R62" s="214">
        <f t="shared" si="106"/>
        <v>0.11702671765021068</v>
      </c>
      <c r="S62" s="214">
        <f t="shared" si="106"/>
        <v>7.024474951564906E-2</v>
      </c>
      <c r="T62" s="214">
        <f t="shared" si="106"/>
        <v>8.0110247974051627E-2</v>
      </c>
      <c r="U62" s="214">
        <f t="shared" si="106"/>
        <v>0.1088581896598195</v>
      </c>
      <c r="V62" s="119">
        <f t="shared" si="106"/>
        <v>8.3230871086730357E-2</v>
      </c>
      <c r="W62" s="119"/>
      <c r="X62" s="119"/>
      <c r="Y62" s="214">
        <f t="shared" ref="Y62:AO62" si="107">+Y61/Y$64</f>
        <v>0.13601134215500946</v>
      </c>
      <c r="Z62" s="215">
        <f t="shared" si="107"/>
        <v>0.13448075646980756</v>
      </c>
      <c r="AA62" s="215">
        <f t="shared" si="107"/>
        <v>7.6069122754682403E-2</v>
      </c>
      <c r="AB62" s="214"/>
      <c r="AC62" s="214">
        <f>+AC61/AC$64</f>
        <v>8.7408993576017127E-2</v>
      </c>
      <c r="AD62" s="214">
        <f t="shared" si="107"/>
        <v>6.924724559955539E-2</v>
      </c>
      <c r="AE62" s="214">
        <f t="shared" si="107"/>
        <v>9.0028259991925721E-2</v>
      </c>
      <c r="AF62" s="215">
        <f t="shared" si="107"/>
        <v>8.2183664832839606E-2</v>
      </c>
      <c r="AG62" s="215">
        <f t="shared" si="107"/>
        <v>9.8330929374813067E-2</v>
      </c>
      <c r="AH62" s="84">
        <f t="shared" si="107"/>
        <v>9.9954104612466205E-2</v>
      </c>
      <c r="AI62" s="84">
        <f t="shared" si="107"/>
        <v>0.10067110645301233</v>
      </c>
      <c r="AJ62" s="84">
        <f t="shared" si="107"/>
        <v>9.894527507930978E-2</v>
      </c>
      <c r="AK62" s="214">
        <f t="shared" si="107"/>
        <v>8.3714193975911844E-2</v>
      </c>
      <c r="AL62" s="119">
        <f t="shared" si="107"/>
        <v>5.9291060650183483E-2</v>
      </c>
      <c r="AM62" s="214">
        <f t="shared" si="107"/>
        <v>6.6360395982095033E-2</v>
      </c>
      <c r="AN62" s="84">
        <f t="shared" si="107"/>
        <v>7.8925497614964729E-2</v>
      </c>
      <c r="AO62" s="86">
        <f t="shared" si="107"/>
        <v>0.11031472651830899</v>
      </c>
      <c r="AR62" s="84">
        <f>AVERAGE($D62:$K62)</f>
        <v>0.11173352080847136</v>
      </c>
      <c r="AS62" s="84">
        <f>AVERAGE($M62:$AG62)</f>
        <v>9.7130482719691422E-2</v>
      </c>
      <c r="AT62" s="84">
        <f>AVERAGE($AD62,$AE62,$Z62,$T62,$O62)</f>
        <v>9.5860312995292407E-2</v>
      </c>
      <c r="AU62" s="84">
        <f>AVERAGE($AF62,$AB62,$AC62,$Y62,$V62,$U62,$S62,$R62,$P62,$N62,$M62)</f>
        <v>9.8270726091679458E-2</v>
      </c>
      <c r="AV62" s="84">
        <f>AVERAGE($AK62:$AM62)</f>
        <v>6.9788550202730115E-2</v>
      </c>
      <c r="AW62" s="86">
        <f t="shared" ref="AW62" si="108">+AW61/AW$64</f>
        <v>0.11031472651830899</v>
      </c>
      <c r="AX62" s="85"/>
      <c r="AY62" s="84">
        <f>MEDIAN($D62:$K62)</f>
        <v>0.11033692281289095</v>
      </c>
      <c r="AZ62" s="84">
        <f>MEDIAN($M62:$AG62)</f>
        <v>9.4179594683369394E-2</v>
      </c>
      <c r="BA62" s="84">
        <f>MEDIAN($M62:$AG62)</f>
        <v>9.4179594683369394E-2</v>
      </c>
      <c r="BB62" s="84">
        <f>MEDIAN($AF62,$AB62,$AC62,$Y62,$V62,$U62,$S62,$R62,$P62,$N62,$M62)</f>
        <v>9.4305136916588511E-2</v>
      </c>
      <c r="BC62" s="84">
        <f>MEDIAN($AK62:$AM62)</f>
        <v>6.6360395982095033E-2</v>
      </c>
      <c r="BD62" s="86">
        <f t="shared" ref="BD62" si="109">+BD61/BD$64</f>
        <v>8.4344564115784948E-2</v>
      </c>
    </row>
    <row r="63" spans="1:56" s="204" customFormat="1">
      <c r="A63" s="199"/>
      <c r="B63" s="200"/>
      <c r="C63" s="201"/>
      <c r="D63" s="120"/>
      <c r="E63" s="216"/>
      <c r="F63" s="216"/>
      <c r="G63" s="216"/>
      <c r="H63" s="120"/>
      <c r="I63" s="120"/>
      <c r="J63" s="216"/>
      <c r="K63" s="120"/>
      <c r="L63" s="19"/>
      <c r="M63" s="216"/>
      <c r="N63" s="216"/>
      <c r="O63" s="216"/>
      <c r="P63" s="216"/>
      <c r="Q63" s="216"/>
      <c r="R63" s="216"/>
      <c r="S63" s="216"/>
      <c r="T63" s="216"/>
      <c r="U63" s="216"/>
      <c r="V63" s="120"/>
      <c r="W63" s="120"/>
      <c r="X63" s="120"/>
      <c r="Y63" s="216"/>
      <c r="Z63" s="216"/>
      <c r="AA63" s="216"/>
      <c r="AB63" s="216"/>
      <c r="AC63" s="216"/>
      <c r="AD63" s="216"/>
      <c r="AE63" s="216"/>
      <c r="AF63" s="216"/>
      <c r="AG63" s="216"/>
      <c r="AH63" s="19"/>
      <c r="AI63" s="19"/>
      <c r="AJ63" s="19"/>
      <c r="AK63" s="216"/>
      <c r="AL63" s="120"/>
      <c r="AM63" s="216"/>
      <c r="AN63" s="19"/>
      <c r="AO63" s="21"/>
      <c r="AR63" s="19"/>
      <c r="AS63" s="19"/>
      <c r="AT63" s="19"/>
      <c r="AU63" s="19"/>
      <c r="AV63" s="19"/>
      <c r="AW63" s="21"/>
      <c r="AX63" s="20"/>
      <c r="AY63" s="19"/>
      <c r="AZ63" s="19"/>
      <c r="BA63" s="19"/>
      <c r="BB63" s="19"/>
      <c r="BC63" s="19"/>
      <c r="BD63" s="21"/>
    </row>
    <row r="64" spans="1:56" s="204" customFormat="1">
      <c r="A64" s="199"/>
      <c r="B64" s="207" t="s">
        <v>242</v>
      </c>
      <c r="C64" s="201"/>
      <c r="D64" s="81">
        <f t="shared" ref="D64:K64" si="110">D61+D56+D47</f>
        <v>412515</v>
      </c>
      <c r="E64" s="125">
        <f t="shared" si="110"/>
        <v>124350.51058</v>
      </c>
      <c r="F64" s="125">
        <f t="shared" si="110"/>
        <v>540327</v>
      </c>
      <c r="G64" s="125">
        <f t="shared" si="110"/>
        <v>1183563.3612000002</v>
      </c>
      <c r="H64" s="125">
        <f t="shared" si="110"/>
        <v>378556</v>
      </c>
      <c r="I64" s="125">
        <f t="shared" si="110"/>
        <v>735913</v>
      </c>
      <c r="J64" s="125">
        <f t="shared" si="110"/>
        <v>267754</v>
      </c>
      <c r="K64" s="80">
        <f t="shared" si="110"/>
        <v>501045.83988999994</v>
      </c>
      <c r="L64" s="45">
        <f>+SUM(D64:K64)</f>
        <v>4144024.7116700001</v>
      </c>
      <c r="M64" s="81"/>
      <c r="N64" s="125"/>
      <c r="O64" s="125">
        <f t="shared" ref="O64:V64" si="111">O61+O56+O47</f>
        <v>111756</v>
      </c>
      <c r="P64" s="125">
        <f t="shared" si="111"/>
        <v>72173</v>
      </c>
      <c r="Q64" s="125">
        <f t="shared" si="111"/>
        <v>99133.437579999998</v>
      </c>
      <c r="R64" s="125">
        <f t="shared" si="111"/>
        <v>41059</v>
      </c>
      <c r="S64" s="125">
        <f t="shared" si="111"/>
        <v>40042.370559999996</v>
      </c>
      <c r="T64" s="125">
        <f t="shared" si="111"/>
        <v>96793.434000000008</v>
      </c>
      <c r="U64" s="125">
        <f t="shared" si="111"/>
        <v>60967.858189999999</v>
      </c>
      <c r="V64" s="125">
        <f t="shared" si="111"/>
        <v>10573</v>
      </c>
      <c r="W64" s="125"/>
      <c r="X64" s="125"/>
      <c r="Y64" s="125">
        <f t="shared" ref="Y64:AG64" si="112">Y61+Y56+Y47</f>
        <v>63480</v>
      </c>
      <c r="Z64" s="125">
        <f t="shared" si="112"/>
        <v>120560</v>
      </c>
      <c r="AA64" s="125">
        <f t="shared" si="112"/>
        <v>46931</v>
      </c>
      <c r="AB64" s="125"/>
      <c r="AC64" s="125">
        <f>AC61+AC56+AC47</f>
        <v>93400</v>
      </c>
      <c r="AD64" s="125">
        <f t="shared" si="112"/>
        <v>104617.88446999999</v>
      </c>
      <c r="AE64" s="125">
        <f t="shared" si="112"/>
        <v>52017</v>
      </c>
      <c r="AF64" s="125">
        <f t="shared" si="112"/>
        <v>23630</v>
      </c>
      <c r="AG64" s="80">
        <f t="shared" si="112"/>
        <v>51451.768249999994</v>
      </c>
      <c r="AH64" s="45">
        <f>+SUM(M64:AG64)</f>
        <v>1088585.7530499999</v>
      </c>
      <c r="AI64" s="45">
        <f>O64+Q64+Z64+AD64+AE64+AG64+T64</f>
        <v>636329.52430000005</v>
      </c>
      <c r="AJ64" s="45">
        <f>P64+R64+S64+U64+V64+Y64+AC64+AB64+AF64+AA64</f>
        <v>452256.22875000001</v>
      </c>
      <c r="AK64" s="81">
        <f>AK61+AK56+AK47</f>
        <v>146379</v>
      </c>
      <c r="AL64" s="125">
        <f>AL61+AL56+AL47</f>
        <v>16898.399000000001</v>
      </c>
      <c r="AM64" s="80">
        <f>AM61+AM56+AM47</f>
        <v>29380.903190000012</v>
      </c>
      <c r="AN64" s="45">
        <f>+SUM(AK64:AM64)</f>
        <v>192658.30219000002</v>
      </c>
      <c r="AO64" s="211">
        <f>+AN64+AH64+L64</f>
        <v>5425268.7669099998</v>
      </c>
      <c r="AR64" s="45">
        <f>L64/AR$5</f>
        <v>518003.08895875001</v>
      </c>
      <c r="AS64" s="45">
        <f>AH64/AS$5</f>
        <v>68036.609565624996</v>
      </c>
      <c r="AT64" s="45">
        <f>AI64/AT$5</f>
        <v>90904.217757142862</v>
      </c>
      <c r="AU64" s="45">
        <f>AJ64/AU$5</f>
        <v>50250.692083333335</v>
      </c>
      <c r="AV64" s="45">
        <f>AN64/AV$5</f>
        <v>64219.434063333341</v>
      </c>
      <c r="AW64" s="211">
        <f>AO64/AW$5</f>
        <v>200935.88025592591</v>
      </c>
      <c r="AX64" s="122"/>
      <c r="AY64" s="45">
        <f>MEDIAN($D64:$K64)</f>
        <v>456780.41994499997</v>
      </c>
      <c r="AZ64" s="45">
        <f>MEDIAN($M64:$AG64)</f>
        <v>62223.929095</v>
      </c>
      <c r="BA64" s="45">
        <f>MEDIAN($AD64,$AE64,$Z64,$T64,$O64,Q64,AG64)</f>
        <v>99133.437579999998</v>
      </c>
      <c r="BB64" s="45">
        <f>MEDIAN($AF64,$AB64,$AC64,$Y64,$V64,$U64,$S64,$R64,$P64,$AA64)</f>
        <v>46931</v>
      </c>
      <c r="BC64" s="45">
        <f>MEDIAN($AK64:$AM64)</f>
        <v>29380.903190000012</v>
      </c>
      <c r="BD64" s="211">
        <f>MEDIAN((D64:K64,M64:V64,Y64:AG64,AK64:AM64))</f>
        <v>96793.434000000008</v>
      </c>
    </row>
    <row r="65" spans="1:56" s="204" customFormat="1">
      <c r="A65" s="199"/>
      <c r="B65" s="200"/>
      <c r="C65" s="201"/>
      <c r="D65" s="83"/>
      <c r="E65" s="120"/>
      <c r="F65" s="120"/>
      <c r="G65" s="120"/>
      <c r="H65" s="120"/>
      <c r="I65" s="120"/>
      <c r="J65" s="120"/>
      <c r="K65" s="82"/>
      <c r="L65" s="19"/>
      <c r="M65" s="83"/>
      <c r="N65" s="120"/>
      <c r="O65" s="120"/>
      <c r="P65" s="120"/>
      <c r="Q65" s="120"/>
      <c r="R65" s="120"/>
      <c r="S65" s="120"/>
      <c r="T65" s="120"/>
      <c r="U65" s="120"/>
      <c r="V65" s="120"/>
      <c r="W65" s="120"/>
      <c r="X65" s="120"/>
      <c r="Y65" s="120"/>
      <c r="Z65" s="120"/>
      <c r="AA65" s="120"/>
      <c r="AB65" s="120"/>
      <c r="AC65" s="120"/>
      <c r="AD65" s="120"/>
      <c r="AE65" s="120"/>
      <c r="AF65" s="120"/>
      <c r="AG65" s="82"/>
      <c r="AH65" s="19"/>
      <c r="AI65" s="19"/>
      <c r="AJ65" s="19"/>
      <c r="AK65" s="83"/>
      <c r="AL65" s="120"/>
      <c r="AM65" s="82"/>
      <c r="AN65" s="19"/>
      <c r="AO65" s="21"/>
      <c r="AR65" s="19"/>
      <c r="AS65" s="19"/>
      <c r="AT65" s="19"/>
      <c r="AU65" s="19"/>
      <c r="AV65" s="19"/>
      <c r="AW65" s="21"/>
      <c r="AX65" s="20"/>
      <c r="AY65" s="19"/>
      <c r="AZ65" s="19"/>
      <c r="BA65" s="19"/>
      <c r="BB65" s="19"/>
      <c r="BC65" s="19"/>
      <c r="BD65" s="21"/>
    </row>
    <row r="66" spans="1:56" s="204" customFormat="1">
      <c r="A66" s="205" t="s">
        <v>241</v>
      </c>
      <c r="B66" s="200"/>
      <c r="C66" s="201"/>
      <c r="D66" s="81">
        <f t="shared" ref="D66:K66" si="113">D43-D64</f>
        <v>17209</v>
      </c>
      <c r="E66" s="125">
        <f t="shared" si="113"/>
        <v>7342.4894199999981</v>
      </c>
      <c r="F66" s="125">
        <f t="shared" si="113"/>
        <v>8976</v>
      </c>
      <c r="G66" s="125">
        <f t="shared" si="113"/>
        <v>47376.046719999751</v>
      </c>
      <c r="H66" s="125">
        <f t="shared" si="113"/>
        <v>21007</v>
      </c>
      <c r="I66" s="125">
        <f t="shared" si="113"/>
        <v>42904</v>
      </c>
      <c r="J66" s="125">
        <f t="shared" si="113"/>
        <v>9722</v>
      </c>
      <c r="K66" s="80">
        <f t="shared" si="113"/>
        <v>16938.834410000127</v>
      </c>
      <c r="L66" s="45">
        <f>+SUM(D66:K66)</f>
        <v>171475.37054999988</v>
      </c>
      <c r="M66" s="81"/>
      <c r="N66" s="125"/>
      <c r="O66" s="125">
        <f t="shared" ref="O66:V66" si="114">O43-O64</f>
        <v>4026</v>
      </c>
      <c r="P66" s="125">
        <f t="shared" si="114"/>
        <v>2234.1999999999971</v>
      </c>
      <c r="Q66" s="125">
        <f t="shared" si="114"/>
        <v>-3276.6176399999968</v>
      </c>
      <c r="R66" s="125">
        <f t="shared" si="114"/>
        <v>-620</v>
      </c>
      <c r="S66" s="125">
        <f t="shared" si="114"/>
        <v>-3760.2518100000016</v>
      </c>
      <c r="T66" s="125">
        <f t="shared" si="114"/>
        <v>1603.8380999999936</v>
      </c>
      <c r="U66" s="125">
        <f t="shared" si="114"/>
        <v>1422.918439999994</v>
      </c>
      <c r="V66" s="125">
        <f t="shared" si="114"/>
        <v>-5225</v>
      </c>
      <c r="W66" s="125"/>
      <c r="X66" s="125"/>
      <c r="Y66" s="125">
        <f t="shared" ref="Y66:AG66" si="115">Y43-Y64</f>
        <v>415</v>
      </c>
      <c r="Z66" s="125">
        <f t="shared" si="115"/>
        <v>-13168</v>
      </c>
      <c r="AA66" s="125">
        <f t="shared" si="115"/>
        <v>-655</v>
      </c>
      <c r="AB66" s="125"/>
      <c r="AC66" s="125">
        <f>AC43-AC64</f>
        <v>-2947</v>
      </c>
      <c r="AD66" s="125">
        <f t="shared" si="115"/>
        <v>806.69322000000102</v>
      </c>
      <c r="AE66" s="125">
        <f t="shared" si="115"/>
        <v>-4160</v>
      </c>
      <c r="AF66" s="125">
        <f t="shared" si="115"/>
        <v>-1341</v>
      </c>
      <c r="AG66" s="80">
        <f t="shared" si="115"/>
        <v>-6941.6312999999936</v>
      </c>
      <c r="AH66" s="45">
        <f>+SUM(M66:AG66)</f>
        <v>-31585.850990000006</v>
      </c>
      <c r="AI66" s="45">
        <f>O66+Q66+Z66+AD66+AE66+AG66+T66</f>
        <v>-21109.717619999996</v>
      </c>
      <c r="AJ66" s="45">
        <f>P66+R66+S66+U66+V66+Y66+AC66+AB66+AF66+AA66</f>
        <v>-10476.13337000001</v>
      </c>
      <c r="AK66" s="81">
        <f>AK43-AK64</f>
        <v>-1</v>
      </c>
      <c r="AL66" s="125">
        <f>AL43-AL64</f>
        <v>11644.988000000001</v>
      </c>
      <c r="AM66" s="80">
        <f>AM43-AM64</f>
        <v>-2083.6652600000089</v>
      </c>
      <c r="AN66" s="45">
        <f>+SUM(AK66:AM66)</f>
        <v>9560.3227399999923</v>
      </c>
      <c r="AO66" s="211">
        <f>+AN66+AH66+L66</f>
        <v>149449.84229999987</v>
      </c>
      <c r="AR66" s="45">
        <f>L66/AR$5</f>
        <v>21434.421318749984</v>
      </c>
      <c r="AS66" s="45">
        <f>AH66/AS$5</f>
        <v>-1974.1156868750004</v>
      </c>
      <c r="AT66" s="45">
        <f>AI66/AT$5</f>
        <v>-3015.6739457142853</v>
      </c>
      <c r="AU66" s="45">
        <f>AJ66/AU$5</f>
        <v>-1164.01481888889</v>
      </c>
      <c r="AV66" s="45">
        <f>AN66/AV$5</f>
        <v>3186.7742466666641</v>
      </c>
      <c r="AW66" s="211">
        <f>AO66/AW$5</f>
        <v>5535.1793444444402</v>
      </c>
      <c r="AX66" s="122"/>
      <c r="AY66" s="45">
        <f>MEDIAN($D66:$K66)</f>
        <v>17073.917205000063</v>
      </c>
      <c r="AZ66" s="45">
        <f>MEDIAN($M66:$AG66)</f>
        <v>-998</v>
      </c>
      <c r="BA66" s="45">
        <f>MEDIAN($AD66,$AE66,$Z66,$T66,$O66,Q66,AG66)</f>
        <v>-3276.6176399999968</v>
      </c>
      <c r="BB66" s="45">
        <f>MEDIAN($AF66,$AB66,$AC66,$Y66,$V66,$U66,$S66,$R66,$P66,$AA66)</f>
        <v>-655</v>
      </c>
      <c r="BC66" s="45">
        <f>MEDIAN($AK66:$AM66)</f>
        <v>-1</v>
      </c>
      <c r="BD66" s="211">
        <f>MEDIAN((D66:K66,M66:V66,Y66:AG66,AK66:AM66))</f>
        <v>806.69322000000102</v>
      </c>
    </row>
    <row r="67" spans="1:56" s="204" customFormat="1">
      <c r="A67" s="199"/>
      <c r="B67" s="200"/>
      <c r="C67" s="201"/>
      <c r="D67" s="144"/>
      <c r="E67" s="160"/>
      <c r="F67" s="160"/>
      <c r="G67" s="160"/>
      <c r="H67" s="144"/>
      <c r="I67" s="144"/>
      <c r="J67" s="160"/>
      <c r="K67" s="144"/>
      <c r="L67" s="43"/>
      <c r="M67" s="160"/>
      <c r="N67" s="160"/>
      <c r="O67" s="160"/>
      <c r="P67" s="160"/>
      <c r="Q67" s="160"/>
      <c r="R67" s="160"/>
      <c r="S67" s="160"/>
      <c r="T67" s="160"/>
      <c r="U67" s="160"/>
      <c r="V67" s="144"/>
      <c r="W67" s="144"/>
      <c r="X67" s="144"/>
      <c r="Y67" s="160"/>
      <c r="Z67" s="160"/>
      <c r="AA67" s="160"/>
      <c r="AB67" s="160"/>
      <c r="AC67" s="160"/>
      <c r="AD67" s="160"/>
      <c r="AE67" s="160"/>
      <c r="AF67" s="160"/>
      <c r="AG67" s="160"/>
      <c r="AH67" s="43"/>
      <c r="AI67" s="43"/>
      <c r="AJ67" s="43"/>
      <c r="AK67" s="160"/>
      <c r="AL67" s="144"/>
      <c r="AM67" s="160"/>
      <c r="AN67" s="43"/>
      <c r="AO67" s="44"/>
      <c r="AR67" s="43"/>
      <c r="AS67" s="43"/>
      <c r="AT67" s="43"/>
      <c r="AU67" s="43"/>
      <c r="AV67" s="43"/>
      <c r="AW67" s="44"/>
      <c r="AX67" s="122"/>
      <c r="AY67" s="43"/>
      <c r="AZ67" s="43"/>
      <c r="BA67" s="43"/>
      <c r="BB67" s="43"/>
      <c r="BC67" s="43"/>
      <c r="BD67" s="44"/>
    </row>
    <row r="68" spans="1:56" s="204" customFormat="1">
      <c r="A68" s="199"/>
      <c r="B68" s="207" t="s">
        <v>240</v>
      </c>
      <c r="C68" s="201"/>
      <c r="D68" s="144">
        <v>0</v>
      </c>
      <c r="E68" s="160">
        <v>-7170</v>
      </c>
      <c r="F68" s="160">
        <v>0</v>
      </c>
      <c r="G68" s="160">
        <v>43086</v>
      </c>
      <c r="H68" s="144">
        <v>0</v>
      </c>
      <c r="I68" s="144">
        <v>0</v>
      </c>
      <c r="J68" s="160">
        <v>-1570</v>
      </c>
      <c r="K68" s="144">
        <v>0</v>
      </c>
      <c r="L68" s="43">
        <f>+SUM(D68:K68)</f>
        <v>34346</v>
      </c>
      <c r="M68" s="160"/>
      <c r="N68" s="160"/>
      <c r="O68" s="160">
        <v>-2324</v>
      </c>
      <c r="P68" s="160"/>
      <c r="Q68" s="160">
        <v>-1772.40975</v>
      </c>
      <c r="R68" s="160">
        <v>0</v>
      </c>
      <c r="S68" s="160">
        <v>-1064.8119999999999</v>
      </c>
      <c r="T68" s="160">
        <v>0</v>
      </c>
      <c r="U68" s="160">
        <v>0</v>
      </c>
      <c r="V68" s="144">
        <v>-2549</v>
      </c>
      <c r="W68" s="144"/>
      <c r="X68" s="144"/>
      <c r="Y68" s="160">
        <v>0</v>
      </c>
      <c r="Z68" s="160">
        <v>1687.8182300000001</v>
      </c>
      <c r="AA68" s="160">
        <v>-536</v>
      </c>
      <c r="AB68" s="160"/>
      <c r="AC68" s="160">
        <v>-1211</v>
      </c>
      <c r="AD68" s="160">
        <v>-4878.0003799999986</v>
      </c>
      <c r="AE68" s="160">
        <v>-2121</v>
      </c>
      <c r="AF68" s="160">
        <v>0</v>
      </c>
      <c r="AG68" s="160">
        <v>-2392</v>
      </c>
      <c r="AH68" s="43">
        <f>+SUM(M68:AG68)</f>
        <v>-17160.403899999998</v>
      </c>
      <c r="AI68" s="43">
        <f>O68+Q68+Z68+AD68+AE68+AG68+T68</f>
        <v>-11799.591899999999</v>
      </c>
      <c r="AJ68" s="43">
        <f>P68+R68+S68+U68+V68+Y68+AC68+AB68+AF68+AA68</f>
        <v>-5360.8119999999999</v>
      </c>
      <c r="AK68" s="160">
        <v>0</v>
      </c>
      <c r="AL68" s="144">
        <v>0</v>
      </c>
      <c r="AM68" s="160">
        <v>0</v>
      </c>
      <c r="AN68" s="43">
        <f>+SUM(AK68:AM68)</f>
        <v>0</v>
      </c>
      <c r="AO68" s="44">
        <f>+AN68+AH68+L68</f>
        <v>17185.596100000002</v>
      </c>
      <c r="AR68" s="43">
        <f t="shared" ref="AR68" si="116">L68/AR$5</f>
        <v>4293.25</v>
      </c>
      <c r="AS68" s="43">
        <f t="shared" ref="AS68:AU68" si="117">AH68/AS$5</f>
        <v>-1072.5252437499998</v>
      </c>
      <c r="AT68" s="43">
        <f t="shared" si="117"/>
        <v>-1685.6559857142856</v>
      </c>
      <c r="AU68" s="43">
        <f t="shared" si="117"/>
        <v>-595.64577777777777</v>
      </c>
      <c r="AV68" s="43">
        <f t="shared" ref="AV68:AW68" si="118">AN68/AV$5</f>
        <v>0</v>
      </c>
      <c r="AW68" s="44">
        <f t="shared" si="118"/>
        <v>636.5035592592593</v>
      </c>
      <c r="AX68" s="122"/>
      <c r="AY68" s="43">
        <f>MEDIAN($D68:$K68)</f>
        <v>0</v>
      </c>
      <c r="AZ68" s="43">
        <f>MEDIAN($M68:$AG68)</f>
        <v>-1064.8119999999999</v>
      </c>
      <c r="BA68" s="43">
        <f>MEDIAN($AD68,$AE68,$Z68,$T68,$O68,Q68,AG68)</f>
        <v>-2121</v>
      </c>
      <c r="BB68" s="43">
        <f>MEDIAN($AF68,$AB68,$AC68,$Y68,$V68,$U68,$S68,$R68,$P68,$AA68)</f>
        <v>-268</v>
      </c>
      <c r="BC68" s="43">
        <f>MEDIAN($AK68:$AM68)</f>
        <v>0</v>
      </c>
      <c r="BD68" s="44">
        <f>MEDIAN((D68:K68,M68:V68,Y68:AG68,AK68:AM68))</f>
        <v>0</v>
      </c>
    </row>
    <row r="69" spans="1:56" s="204" customFormat="1">
      <c r="A69" s="199"/>
      <c r="B69" s="200"/>
      <c r="C69" s="201"/>
      <c r="D69" s="144"/>
      <c r="E69" s="160"/>
      <c r="F69" s="160"/>
      <c r="G69" s="160"/>
      <c r="H69" s="144"/>
      <c r="I69" s="144"/>
      <c r="J69" s="160"/>
      <c r="K69" s="144"/>
      <c r="L69" s="43"/>
      <c r="M69" s="160"/>
      <c r="N69" s="160"/>
      <c r="O69" s="160"/>
      <c r="P69" s="160"/>
      <c r="Q69" s="160"/>
      <c r="R69" s="160"/>
      <c r="S69" s="160"/>
      <c r="T69" s="160"/>
      <c r="U69" s="160"/>
      <c r="V69" s="144"/>
      <c r="W69" s="144"/>
      <c r="X69" s="144"/>
      <c r="Y69" s="160"/>
      <c r="Z69" s="160"/>
      <c r="AA69" s="160"/>
      <c r="AB69" s="160"/>
      <c r="AC69" s="160"/>
      <c r="AD69" s="160"/>
      <c r="AE69" s="160"/>
      <c r="AF69" s="160"/>
      <c r="AG69" s="160"/>
      <c r="AH69" s="43"/>
      <c r="AI69" s="43"/>
      <c r="AJ69" s="43"/>
      <c r="AK69" s="160"/>
      <c r="AL69" s="144"/>
      <c r="AM69" s="160"/>
      <c r="AN69" s="43"/>
      <c r="AO69" s="44"/>
      <c r="AR69" s="43"/>
      <c r="AS69" s="43"/>
      <c r="AT69" s="43"/>
      <c r="AU69" s="43"/>
      <c r="AV69" s="43"/>
      <c r="AW69" s="44"/>
      <c r="AX69" s="122"/>
      <c r="AY69" s="43"/>
      <c r="AZ69" s="43"/>
      <c r="BA69" s="43"/>
      <c r="BB69" s="43"/>
      <c r="BC69" s="43"/>
      <c r="BD69" s="44"/>
    </row>
    <row r="70" spans="1:56" s="204" customFormat="1" ht="15" thickBot="1">
      <c r="A70" s="205" t="s">
        <v>239</v>
      </c>
      <c r="B70" s="200"/>
      <c r="C70" s="201"/>
      <c r="D70" s="79">
        <f t="shared" ref="D70:K70" si="119">D66+D68</f>
        <v>17209</v>
      </c>
      <c r="E70" s="126">
        <f t="shared" si="119"/>
        <v>172.48941999999806</v>
      </c>
      <c r="F70" s="126">
        <f t="shared" si="119"/>
        <v>8976</v>
      </c>
      <c r="G70" s="126">
        <f t="shared" si="119"/>
        <v>90462.046719999751</v>
      </c>
      <c r="H70" s="126">
        <f t="shared" si="119"/>
        <v>21007</v>
      </c>
      <c r="I70" s="126">
        <f t="shared" si="119"/>
        <v>42904</v>
      </c>
      <c r="J70" s="126">
        <f t="shared" si="119"/>
        <v>8152</v>
      </c>
      <c r="K70" s="78">
        <f t="shared" si="119"/>
        <v>16938.834410000127</v>
      </c>
      <c r="L70" s="42">
        <f>+SUM(D70:K70)</f>
        <v>205821.37054999988</v>
      </c>
      <c r="M70" s="79"/>
      <c r="N70" s="126"/>
      <c r="O70" s="126">
        <f t="shared" ref="O70:V70" si="120">O66+O68</f>
        <v>1702</v>
      </c>
      <c r="P70" s="126">
        <f t="shared" si="120"/>
        <v>2234.1999999999971</v>
      </c>
      <c r="Q70" s="126">
        <f t="shared" si="120"/>
        <v>-5049.0273899999966</v>
      </c>
      <c r="R70" s="126">
        <f t="shared" si="120"/>
        <v>-620</v>
      </c>
      <c r="S70" s="126">
        <f t="shared" si="120"/>
        <v>-4825.0638100000015</v>
      </c>
      <c r="T70" s="126">
        <f t="shared" si="120"/>
        <v>1603.8380999999936</v>
      </c>
      <c r="U70" s="126">
        <f t="shared" si="120"/>
        <v>1422.918439999994</v>
      </c>
      <c r="V70" s="126">
        <f t="shared" si="120"/>
        <v>-7774</v>
      </c>
      <c r="W70" s="126"/>
      <c r="X70" s="126"/>
      <c r="Y70" s="126">
        <f t="shared" ref="Y70:AG70" si="121">Y66+Y68</f>
        <v>415</v>
      </c>
      <c r="Z70" s="126">
        <f t="shared" si="121"/>
        <v>-11480.181769999999</v>
      </c>
      <c r="AA70" s="126">
        <f t="shared" si="121"/>
        <v>-1191</v>
      </c>
      <c r="AB70" s="126"/>
      <c r="AC70" s="126">
        <f>AC66+AC68</f>
        <v>-4158</v>
      </c>
      <c r="AD70" s="126">
        <f t="shared" si="121"/>
        <v>-4071.3071599999976</v>
      </c>
      <c r="AE70" s="126">
        <f t="shared" si="121"/>
        <v>-6281</v>
      </c>
      <c r="AF70" s="126">
        <f t="shared" si="121"/>
        <v>-1341</v>
      </c>
      <c r="AG70" s="78">
        <f t="shared" si="121"/>
        <v>-9333.6312999999936</v>
      </c>
      <c r="AH70" s="42">
        <f>+SUM(M70:AG70)</f>
        <v>-48746.254890000004</v>
      </c>
      <c r="AI70" s="42">
        <f>O70+Q70+Z70+AD70+AE70+AG70+T70</f>
        <v>-32909.309519999995</v>
      </c>
      <c r="AJ70" s="42">
        <f>P70+R70+S70+U70+V70+Y70+AC70+AB70+AF70+AA70</f>
        <v>-15836.94537000001</v>
      </c>
      <c r="AK70" s="79">
        <f>AK66+AK68</f>
        <v>-1</v>
      </c>
      <c r="AL70" s="126">
        <f>AL66+AL68</f>
        <v>11644.988000000001</v>
      </c>
      <c r="AM70" s="78">
        <f>AM66+AM68</f>
        <v>-2083.6652600000089</v>
      </c>
      <c r="AN70" s="42">
        <f>+SUM(AK70:AM70)</f>
        <v>9560.3227399999923</v>
      </c>
      <c r="AO70" s="230">
        <f>+AN70+AH70+L70</f>
        <v>166635.43839999987</v>
      </c>
      <c r="AR70" s="42">
        <f t="shared" ref="AR70" si="122">L70/AR$5</f>
        <v>25727.671318749984</v>
      </c>
      <c r="AS70" s="42">
        <f t="shared" ref="AS70:AU70" si="123">AH70/AS$5</f>
        <v>-3046.6409306250002</v>
      </c>
      <c r="AT70" s="42">
        <f t="shared" si="123"/>
        <v>-4701.3299314285705</v>
      </c>
      <c r="AU70" s="42">
        <f t="shared" si="123"/>
        <v>-1759.6605966666677</v>
      </c>
      <c r="AV70" s="42">
        <f t="shared" ref="AV70:AW70" si="124">AN70/AV$5</f>
        <v>3186.7742466666641</v>
      </c>
      <c r="AW70" s="230">
        <f t="shared" si="124"/>
        <v>6171.6829037036987</v>
      </c>
      <c r="AX70" s="122"/>
      <c r="AY70" s="42">
        <f>MEDIAN($D70:$K70)</f>
        <v>17073.917205000063</v>
      </c>
      <c r="AZ70" s="42">
        <f>MEDIAN($M70:$AG70)</f>
        <v>-2706.1535799999988</v>
      </c>
      <c r="BA70" s="42">
        <f>MEDIAN($AD70,$AE70,$Z70,$T70,$O70,Q70,AG70)</f>
        <v>-5049.0273899999966</v>
      </c>
      <c r="BB70" s="42">
        <f>MEDIAN($AF70,$AB70,$AC70,$Y70,$V70,$U70,$S70,$R70,$P70,$AA70)</f>
        <v>-1191</v>
      </c>
      <c r="BC70" s="42">
        <f>MEDIAN($AK70:$AM70)</f>
        <v>-1</v>
      </c>
      <c r="BD70" s="230">
        <f>MEDIAN((D70:K70,M70:V70,Y70:AG70,AK70:AM70))</f>
        <v>172.48941999999806</v>
      </c>
    </row>
    <row r="71" spans="1:56" s="204" customFormat="1" ht="29.5" thickTop="1">
      <c r="A71" s="199"/>
      <c r="B71" s="231"/>
      <c r="C71" s="232" t="s">
        <v>238</v>
      </c>
      <c r="D71" s="77">
        <f t="shared" ref="D71:V71" si="125">+D66/D43</f>
        <v>4.0046634584058605E-2</v>
      </c>
      <c r="E71" s="233">
        <f t="shared" si="125"/>
        <v>5.5754591512077317E-2</v>
      </c>
      <c r="F71" s="233">
        <f t="shared" si="125"/>
        <v>1.634070813376224E-2</v>
      </c>
      <c r="G71" s="233">
        <f t="shared" si="125"/>
        <v>3.8487716304455799E-2</v>
      </c>
      <c r="H71" s="127">
        <f t="shared" si="125"/>
        <v>5.2574938119895984E-2</v>
      </c>
      <c r="I71" s="127">
        <f t="shared" si="125"/>
        <v>5.5088679368837608E-2</v>
      </c>
      <c r="J71" s="233">
        <f t="shared" si="125"/>
        <v>3.5037264484135563E-2</v>
      </c>
      <c r="K71" s="127">
        <f t="shared" si="125"/>
        <v>3.2701420042766938E-2</v>
      </c>
      <c r="L71" s="75">
        <f t="shared" si="125"/>
        <v>3.9734762433786978E-2</v>
      </c>
      <c r="M71" s="233"/>
      <c r="N71" s="127"/>
      <c r="O71" s="233">
        <f t="shared" si="125"/>
        <v>3.4772244390319736E-2</v>
      </c>
      <c r="P71" s="233">
        <f t="shared" si="125"/>
        <v>3.0026664086271183E-2</v>
      </c>
      <c r="Q71" s="233">
        <f t="shared" si="125"/>
        <v>-3.418241541969514E-2</v>
      </c>
      <c r="R71" s="233">
        <f t="shared" si="125"/>
        <v>-1.5331734216968767E-2</v>
      </c>
      <c r="S71" s="233">
        <f t="shared" si="125"/>
        <v>-0.1036392564588032</v>
      </c>
      <c r="T71" s="233">
        <f t="shared" si="125"/>
        <v>1.6299619550123622E-2</v>
      </c>
      <c r="U71" s="233">
        <f t="shared" si="125"/>
        <v>2.28065511740368E-2</v>
      </c>
      <c r="V71" s="127">
        <f t="shared" si="125"/>
        <v>-0.97700074794315628</v>
      </c>
      <c r="W71" s="127"/>
      <c r="X71" s="127"/>
      <c r="Y71" s="233">
        <f t="shared" ref="Y71:AH71" si="126">+Y66/Y43</f>
        <v>6.4950309100868615E-3</v>
      </c>
      <c r="Z71" s="127">
        <f t="shared" si="126"/>
        <v>-0.12261620977353993</v>
      </c>
      <c r="AA71" s="127">
        <f t="shared" si="126"/>
        <v>-1.4154205203561242E-2</v>
      </c>
      <c r="AB71" s="233"/>
      <c r="AC71" s="233">
        <f>+AC66/AC43</f>
        <v>-3.2580456148497007E-2</v>
      </c>
      <c r="AD71" s="233">
        <f t="shared" si="126"/>
        <v>7.651851567023347E-3</v>
      </c>
      <c r="AE71" s="233">
        <f>+AE66/AE43</f>
        <v>-8.6925632613828699E-2</v>
      </c>
      <c r="AF71" s="127">
        <f t="shared" si="126"/>
        <v>-6.0164206559289335E-2</v>
      </c>
      <c r="AG71" s="127">
        <f t="shared" si="126"/>
        <v>-0.1559561883127388</v>
      </c>
      <c r="AH71" s="75">
        <f t="shared" si="126"/>
        <v>-2.9882548643989423E-2</v>
      </c>
      <c r="AI71" s="75">
        <f>AI66/AI43</f>
        <v>-3.4312480500127959E-2</v>
      </c>
      <c r="AJ71" s="75">
        <f>AJ66/AJ43</f>
        <v>-2.3713457169202923E-2</v>
      </c>
      <c r="AK71" s="233">
        <f>+AK66/AK43</f>
        <v>-6.8316277036166639E-6</v>
      </c>
      <c r="AL71" s="127">
        <f>+AL66/AL43</f>
        <v>0.40797498909292018</v>
      </c>
      <c r="AM71" s="233">
        <f>+AM66/AM43</f>
        <v>-7.6332457713973872E-2</v>
      </c>
      <c r="AN71" s="75">
        <f>+AN66/AN43</f>
        <v>4.727716224610564E-2</v>
      </c>
      <c r="AO71" s="76">
        <f>+AO66/AO43</f>
        <v>2.6808499724648629E-2</v>
      </c>
      <c r="AR71" s="75">
        <f t="shared" ref="AR71:AV71" si="127">+AR66/AR43</f>
        <v>3.9734762433786978E-2</v>
      </c>
      <c r="AS71" s="75">
        <f>+AS66/AS43</f>
        <v>-2.9882548643989423E-2</v>
      </c>
      <c r="AT71" s="75">
        <f t="shared" si="127"/>
        <v>-3.4312480500127966E-2</v>
      </c>
      <c r="AU71" s="75">
        <f t="shared" si="127"/>
        <v>-2.3713457169202919E-2</v>
      </c>
      <c r="AV71" s="75">
        <f t="shared" si="127"/>
        <v>4.7277162246105633E-2</v>
      </c>
      <c r="AW71" s="76">
        <f>+AW66/AW43</f>
        <v>2.6808499724648629E-2</v>
      </c>
      <c r="AX71" s="71"/>
      <c r="AY71" s="75">
        <f>MEDIAN($D71:$K71)</f>
        <v>3.9267175444257202E-2</v>
      </c>
      <c r="AZ71" s="75">
        <f>MEDIAN($M71:$AG71)</f>
        <v>-2.3956095182732888E-2</v>
      </c>
      <c r="BA71" s="75">
        <f>MEDIAN($M71:$AG71)</f>
        <v>-2.3956095182732888E-2</v>
      </c>
      <c r="BB71" s="75">
        <f>MEDIAN($AF71,$AB71,$AC71,$Y71,$V71,$U71,$S71,$R71,$P71,$N71,$M71)</f>
        <v>-2.3956095182732888E-2</v>
      </c>
      <c r="BC71" s="75">
        <f>MEDIAN($AK71:$AM71)</f>
        <v>-6.8316277036166639E-6</v>
      </c>
      <c r="BD71" s="76">
        <f>+BD66/BD43</f>
        <v>8.4156059058180452E-3</v>
      </c>
    </row>
    <row r="72" spans="1:56" s="204" customFormat="1">
      <c r="A72" s="199"/>
      <c r="B72" s="200"/>
      <c r="C72" s="232" t="s">
        <v>237</v>
      </c>
      <c r="D72" s="74">
        <f t="shared" ref="D72:V72" si="128">+D70/D43</f>
        <v>4.0046634584058605E-2</v>
      </c>
      <c r="E72" s="234">
        <f t="shared" si="128"/>
        <v>1.3097842709938877E-3</v>
      </c>
      <c r="F72" s="234">
        <f t="shared" si="128"/>
        <v>1.634070813376224E-2</v>
      </c>
      <c r="G72" s="234">
        <f t="shared" si="128"/>
        <v>7.3490251541186324E-2</v>
      </c>
      <c r="H72" s="128">
        <f t="shared" si="128"/>
        <v>5.2574938119895984E-2</v>
      </c>
      <c r="I72" s="128">
        <f t="shared" si="128"/>
        <v>5.5088679368837608E-2</v>
      </c>
      <c r="J72" s="234">
        <f t="shared" si="128"/>
        <v>2.9379117473222909E-2</v>
      </c>
      <c r="K72" s="128">
        <f t="shared" si="128"/>
        <v>3.2701420042766938E-2</v>
      </c>
      <c r="L72" s="73">
        <f t="shared" si="128"/>
        <v>4.7693515613170902E-2</v>
      </c>
      <c r="M72" s="234"/>
      <c r="N72" s="235"/>
      <c r="O72" s="234">
        <f t="shared" si="128"/>
        <v>1.4700039729837107E-2</v>
      </c>
      <c r="P72" s="234">
        <f t="shared" si="128"/>
        <v>3.0026664086271183E-2</v>
      </c>
      <c r="Q72" s="234">
        <f t="shared" si="128"/>
        <v>-5.2672594325164891E-2</v>
      </c>
      <c r="R72" s="234">
        <f t="shared" si="128"/>
        <v>-1.5331734216968767E-2</v>
      </c>
      <c r="S72" s="234">
        <f t="shared" si="128"/>
        <v>-0.13298737714979786</v>
      </c>
      <c r="T72" s="234">
        <f t="shared" si="128"/>
        <v>1.6299619550123622E-2</v>
      </c>
      <c r="U72" s="234">
        <f t="shared" si="128"/>
        <v>2.28065511740368E-2</v>
      </c>
      <c r="V72" s="128">
        <f t="shared" si="128"/>
        <v>-1.4536275243081527</v>
      </c>
      <c r="W72" s="128"/>
      <c r="X72" s="128"/>
      <c r="Y72" s="234">
        <f t="shared" ref="Y72:AH72" si="129">+Y70/Y43</f>
        <v>6.4950309100868615E-3</v>
      </c>
      <c r="Z72" s="235">
        <f t="shared" si="129"/>
        <v>-0.10689978555199642</v>
      </c>
      <c r="AA72" s="235">
        <f t="shared" si="129"/>
        <v>-2.5736883049528914E-2</v>
      </c>
      <c r="AB72" s="234"/>
      <c r="AC72" s="234">
        <f>+AC70/AC43</f>
        <v>-4.5968624589565854E-2</v>
      </c>
      <c r="AD72" s="234">
        <f t="shared" si="129"/>
        <v>-3.8618197475465722E-2</v>
      </c>
      <c r="AE72" s="234">
        <f t="shared" si="129"/>
        <v>-0.13124516789602356</v>
      </c>
      <c r="AF72" s="235">
        <f t="shared" si="129"/>
        <v>-6.0164206559289335E-2</v>
      </c>
      <c r="AG72" s="235">
        <f t="shared" si="129"/>
        <v>-0.20969675538147256</v>
      </c>
      <c r="AH72" s="70">
        <f t="shared" si="129"/>
        <v>-4.6117558568357322E-2</v>
      </c>
      <c r="AI72" s="70">
        <f>AI70/AI43</f>
        <v>-5.3491953871890568E-2</v>
      </c>
      <c r="AJ72" s="70">
        <f>AJ70/AJ43</f>
        <v>-3.5848028319106953E-2</v>
      </c>
      <c r="AK72" s="234">
        <f>+AK70/AK43</f>
        <v>-6.8316277036166639E-6</v>
      </c>
      <c r="AL72" s="128">
        <f>+AL70/AL43</f>
        <v>0.40797498909292018</v>
      </c>
      <c r="AM72" s="234">
        <f>+AM70/AM43</f>
        <v>-7.6332457713973872E-2</v>
      </c>
      <c r="AN72" s="70">
        <f>+AN70/AN43</f>
        <v>4.727716224610564E-2</v>
      </c>
      <c r="AO72" s="72">
        <f>+AO70/AO43</f>
        <v>2.9891273458125981E-2</v>
      </c>
      <c r="AR72" s="70">
        <f t="shared" ref="AR72:AV72" si="130">+AR70/AR43</f>
        <v>4.7693515613170902E-2</v>
      </c>
      <c r="AS72" s="70">
        <f>+AS70/AS43</f>
        <v>-4.6117558568357322E-2</v>
      </c>
      <c r="AT72" s="70">
        <f t="shared" si="130"/>
        <v>-5.3491953871890562E-2</v>
      </c>
      <c r="AU72" s="70">
        <f t="shared" si="130"/>
        <v>-3.5848028319106953E-2</v>
      </c>
      <c r="AV72" s="70">
        <f t="shared" si="130"/>
        <v>4.7277162246105633E-2</v>
      </c>
      <c r="AW72" s="72">
        <f>+AW70/AW43</f>
        <v>2.9891273458125981E-2</v>
      </c>
      <c r="AX72" s="71"/>
      <c r="AY72" s="70">
        <f>MEDIAN($D72:$K72)</f>
        <v>3.6374027313412771E-2</v>
      </c>
      <c r="AZ72" s="70">
        <f>MEDIAN($M72:$AG72)</f>
        <v>-4.2293411032515785E-2</v>
      </c>
      <c r="BA72" s="70">
        <f>MEDIAN($M72:$AG72)</f>
        <v>-4.2293411032515785E-2</v>
      </c>
      <c r="BB72" s="70">
        <f>MEDIAN($AF72,$AB72,$AC72,$Y72,$V72,$U72,$S72,$R72,$P72,$N72,$M72)</f>
        <v>-3.0650179403267312E-2</v>
      </c>
      <c r="BC72" s="70">
        <f>MEDIAN($AK72:$AM72)</f>
        <v>-6.8316277036166639E-6</v>
      </c>
      <c r="BD72" s="72">
        <f>+BD70/BD43</f>
        <v>1.7994485953943076E-3</v>
      </c>
    </row>
    <row r="73" spans="1:56" s="204" customFormat="1">
      <c r="A73" s="199"/>
      <c r="B73" s="200"/>
      <c r="C73" s="236"/>
      <c r="D73" s="116"/>
      <c r="E73" s="173"/>
      <c r="F73" s="173"/>
      <c r="G73" s="173"/>
      <c r="H73" s="96"/>
      <c r="I73" s="96"/>
      <c r="J73" s="173"/>
      <c r="K73" s="96"/>
      <c r="L73" s="237"/>
      <c r="M73" s="238"/>
      <c r="N73" s="173"/>
      <c r="O73" s="173"/>
      <c r="P73" s="238"/>
      <c r="Q73" s="173"/>
      <c r="R73" s="173"/>
      <c r="S73" s="173"/>
      <c r="T73" s="173"/>
      <c r="U73" s="173"/>
      <c r="V73" s="96"/>
      <c r="W73" s="96"/>
      <c r="X73" s="96"/>
      <c r="Y73" s="173"/>
      <c r="Z73" s="173"/>
      <c r="AA73" s="173"/>
      <c r="AB73" s="173"/>
      <c r="AC73" s="200"/>
      <c r="AD73" s="173"/>
      <c r="AE73" s="238"/>
      <c r="AF73" s="173"/>
      <c r="AG73" s="173"/>
      <c r="AH73" s="237"/>
      <c r="AI73" s="237"/>
      <c r="AJ73" s="237"/>
      <c r="AK73" s="173"/>
      <c r="AL73" s="96"/>
      <c r="AM73" s="173"/>
      <c r="AN73" s="237"/>
      <c r="AO73" s="237"/>
      <c r="AR73" s="237"/>
      <c r="AS73" s="237"/>
      <c r="AT73" s="237"/>
      <c r="AU73" s="237"/>
      <c r="AV73" s="237"/>
      <c r="AW73" s="237"/>
      <c r="AX73" s="237"/>
      <c r="AY73" s="237"/>
      <c r="AZ73" s="237"/>
      <c r="BA73" s="237"/>
      <c r="BB73" s="237"/>
      <c r="BC73" s="237"/>
      <c r="BD73" s="237"/>
    </row>
    <row r="74" spans="1:56" s="204" customFormat="1" ht="18.5">
      <c r="A74" s="239" t="s">
        <v>236</v>
      </c>
      <c r="B74" s="200"/>
      <c r="C74" s="236"/>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204" customFormat="1">
      <c r="A75" s="199"/>
      <c r="B75" s="200"/>
      <c r="C75" s="242"/>
      <c r="D75" s="129"/>
      <c r="E75" s="240"/>
      <c r="F75" s="240"/>
      <c r="G75" s="240"/>
      <c r="H75" s="129"/>
      <c r="I75" s="129"/>
      <c r="J75" s="240"/>
      <c r="K75" s="129"/>
      <c r="L75" s="14"/>
      <c r="M75" s="240"/>
      <c r="N75" s="240"/>
      <c r="O75" s="240"/>
      <c r="P75" s="240"/>
      <c r="Q75" s="240"/>
      <c r="R75" s="240"/>
      <c r="S75" s="240"/>
      <c r="T75" s="240"/>
      <c r="U75" s="240"/>
      <c r="V75" s="129"/>
      <c r="W75" s="129"/>
      <c r="X75" s="129"/>
      <c r="Y75" s="240"/>
      <c r="Z75" s="240"/>
      <c r="AA75" s="240"/>
      <c r="AB75" s="240"/>
      <c r="AC75" s="241"/>
      <c r="AD75" s="240"/>
      <c r="AE75" s="240"/>
      <c r="AF75" s="240"/>
      <c r="AG75" s="240"/>
      <c r="AH75" s="14"/>
      <c r="AI75" s="14"/>
      <c r="AJ75" s="14"/>
      <c r="AK75" s="240"/>
      <c r="AL75" s="129"/>
      <c r="AM75" s="240"/>
      <c r="AN75" s="14"/>
      <c r="AO75" s="14"/>
      <c r="AR75" s="14"/>
      <c r="AS75" s="14"/>
      <c r="AT75" s="14"/>
      <c r="AU75" s="14"/>
      <c r="AV75" s="14"/>
      <c r="AW75" s="14"/>
      <c r="AX75" s="14"/>
      <c r="AY75" s="14"/>
      <c r="AZ75" s="14"/>
      <c r="BA75" s="14"/>
      <c r="BB75" s="14"/>
      <c r="BC75" s="14"/>
      <c r="BD75" s="14"/>
    </row>
    <row r="76" spans="1:56" s="198" customFormat="1" ht="73.5" customHeight="1">
      <c r="A76" s="195" t="s">
        <v>149</v>
      </c>
      <c r="B76" s="196"/>
      <c r="C76" s="243">
        <f>$C$8</f>
        <v>2019</v>
      </c>
      <c r="D76" s="10" t="s">
        <v>304</v>
      </c>
      <c r="E76" s="114" t="s">
        <v>305</v>
      </c>
      <c r="F76" s="114" t="s">
        <v>306</v>
      </c>
      <c r="G76" s="114" t="s">
        <v>307</v>
      </c>
      <c r="H76" s="114" t="s">
        <v>308</v>
      </c>
      <c r="I76" s="114" t="s">
        <v>327</v>
      </c>
      <c r="J76" s="114" t="s">
        <v>328</v>
      </c>
      <c r="K76" s="11" t="s">
        <v>309</v>
      </c>
      <c r="L76" s="7" t="s">
        <v>99</v>
      </c>
      <c r="M76" s="114" t="s">
        <v>310</v>
      </c>
      <c r="N76" s="114" t="s">
        <v>311</v>
      </c>
      <c r="O76" s="114" t="s">
        <v>355</v>
      </c>
      <c r="P76" s="114" t="s">
        <v>313</v>
      </c>
      <c r="Q76" s="114" t="s">
        <v>314</v>
      </c>
      <c r="R76" s="114" t="s">
        <v>315</v>
      </c>
      <c r="S76" s="114" t="s">
        <v>93</v>
      </c>
      <c r="T76" s="114" t="s">
        <v>316</v>
      </c>
      <c r="U76" s="114" t="s">
        <v>317</v>
      </c>
      <c r="V76" s="114" t="s">
        <v>318</v>
      </c>
      <c r="W76" s="114" t="s">
        <v>346</v>
      </c>
      <c r="X76" s="114" t="s">
        <v>349</v>
      </c>
      <c r="Y76" s="114" t="s">
        <v>319</v>
      </c>
      <c r="Z76" s="114" t="s">
        <v>320</v>
      </c>
      <c r="AA76" s="114" t="s">
        <v>321</v>
      </c>
      <c r="AB76" s="114" t="s">
        <v>322</v>
      </c>
      <c r="AC76" s="114" t="s">
        <v>358</v>
      </c>
      <c r="AD76" s="114" t="s">
        <v>323</v>
      </c>
      <c r="AE76" s="114" t="s">
        <v>324</v>
      </c>
      <c r="AF76" s="114" t="s">
        <v>325</v>
      </c>
      <c r="AG76" s="114" t="s">
        <v>326</v>
      </c>
      <c r="AH76" s="7" t="s">
        <v>148</v>
      </c>
      <c r="AI76" s="7" t="s">
        <v>88</v>
      </c>
      <c r="AJ76" s="7" t="s">
        <v>347</v>
      </c>
      <c r="AK76" s="114" t="s">
        <v>87</v>
      </c>
      <c r="AL76" s="114" t="s">
        <v>86</v>
      </c>
      <c r="AM76" s="114" t="s">
        <v>85</v>
      </c>
      <c r="AN76" s="7" t="s">
        <v>84</v>
      </c>
      <c r="AO76" s="9" t="s">
        <v>83</v>
      </c>
      <c r="AR76" s="7" t="s">
        <v>82</v>
      </c>
      <c r="AS76" s="7" t="s">
        <v>81</v>
      </c>
      <c r="AT76" s="7" t="s">
        <v>80</v>
      </c>
      <c r="AU76" s="7" t="s">
        <v>348</v>
      </c>
      <c r="AV76" s="7" t="s">
        <v>79</v>
      </c>
      <c r="AW76" s="9" t="s">
        <v>83</v>
      </c>
      <c r="AX76" s="8"/>
      <c r="AY76" s="7" t="s">
        <v>78</v>
      </c>
      <c r="AZ76" s="7" t="s">
        <v>77</v>
      </c>
      <c r="BA76" s="7" t="s">
        <v>77</v>
      </c>
      <c r="BB76" s="7" t="s">
        <v>351</v>
      </c>
      <c r="BC76" s="7" t="s">
        <v>75</v>
      </c>
      <c r="BD76" s="9" t="s">
        <v>83</v>
      </c>
    </row>
    <row r="77" spans="1:56" s="204" customFormat="1">
      <c r="A77" s="199"/>
      <c r="B77" s="200"/>
      <c r="C77" s="201"/>
      <c r="D77" s="52" t="s">
        <v>146</v>
      </c>
      <c r="E77" s="115" t="s">
        <v>146</v>
      </c>
      <c r="F77" s="115" t="s">
        <v>146</v>
      </c>
      <c r="G77" s="115" t="s">
        <v>146</v>
      </c>
      <c r="H77" s="115" t="s">
        <v>146</v>
      </c>
      <c r="I77" s="115" t="s">
        <v>146</v>
      </c>
      <c r="J77" s="115" t="s">
        <v>146</v>
      </c>
      <c r="K77" s="115" t="s">
        <v>146</v>
      </c>
      <c r="L77" s="49" t="s">
        <v>146</v>
      </c>
      <c r="M77" s="202" t="s">
        <v>146</v>
      </c>
      <c r="N77" s="202" t="s">
        <v>146</v>
      </c>
      <c r="O77" s="202" t="s">
        <v>146</v>
      </c>
      <c r="P77" s="203" t="s">
        <v>146</v>
      </c>
      <c r="Q77" s="202" t="s">
        <v>146</v>
      </c>
      <c r="R77" s="202" t="s">
        <v>146</v>
      </c>
      <c r="S77" s="202" t="s">
        <v>146</v>
      </c>
      <c r="T77" s="202" t="s">
        <v>146</v>
      </c>
      <c r="U77" s="202" t="s">
        <v>146</v>
      </c>
      <c r="V77" s="115" t="s">
        <v>146</v>
      </c>
      <c r="W77" s="115"/>
      <c r="X77" s="115"/>
      <c r="Y77" s="202" t="s">
        <v>146</v>
      </c>
      <c r="Z77" s="202" t="s">
        <v>146</v>
      </c>
      <c r="AA77" s="202" t="s">
        <v>146</v>
      </c>
      <c r="AB77" s="202" t="s">
        <v>146</v>
      </c>
      <c r="AC77" s="115" t="s">
        <v>146</v>
      </c>
      <c r="AD77" s="115" t="s">
        <v>146</v>
      </c>
      <c r="AE77" s="202" t="s">
        <v>146</v>
      </c>
      <c r="AF77" s="202" t="s">
        <v>146</v>
      </c>
      <c r="AG77" s="202" t="s">
        <v>146</v>
      </c>
      <c r="AH77" s="49" t="s">
        <v>146</v>
      </c>
      <c r="AI77" s="49" t="s">
        <v>146</v>
      </c>
      <c r="AJ77" s="49" t="s">
        <v>147</v>
      </c>
      <c r="AK77" s="115" t="s">
        <v>146</v>
      </c>
      <c r="AL77" s="115" t="s">
        <v>146</v>
      </c>
      <c r="AM77" s="115" t="s">
        <v>146</v>
      </c>
      <c r="AN77" s="49" t="s">
        <v>146</v>
      </c>
      <c r="AO77" s="51" t="s">
        <v>146</v>
      </c>
      <c r="AR77" s="49" t="s">
        <v>146</v>
      </c>
      <c r="AS77" s="49" t="s">
        <v>146</v>
      </c>
      <c r="AT77" s="49" t="s">
        <v>146</v>
      </c>
      <c r="AU77" s="49" t="s">
        <v>146</v>
      </c>
      <c r="AV77" s="49" t="s">
        <v>146</v>
      </c>
      <c r="AW77" s="51" t="s">
        <v>146</v>
      </c>
      <c r="AX77" s="50"/>
      <c r="AY77" s="49" t="s">
        <v>146</v>
      </c>
      <c r="AZ77" s="49" t="s">
        <v>146</v>
      </c>
      <c r="BA77" s="49" t="s">
        <v>146</v>
      </c>
      <c r="BB77" s="49" t="s">
        <v>146</v>
      </c>
      <c r="BC77" s="49" t="s">
        <v>146</v>
      </c>
      <c r="BD77" s="51" t="s">
        <v>146</v>
      </c>
    </row>
    <row r="78" spans="1:56" s="204" customFormat="1">
      <c r="A78" s="199"/>
      <c r="B78" s="200"/>
      <c r="C78" s="201" t="s">
        <v>235</v>
      </c>
      <c r="D78" s="130">
        <f t="shared" ref="D78:K78" si="131">D84+D85+D116</f>
        <v>18105</v>
      </c>
      <c r="E78" s="130">
        <f t="shared" si="131"/>
        <v>74754</v>
      </c>
      <c r="F78" s="130">
        <f t="shared" si="131"/>
        <v>123269</v>
      </c>
      <c r="G78" s="130">
        <f t="shared" si="131"/>
        <v>108851.16819</v>
      </c>
      <c r="H78" s="130">
        <f t="shared" si="131"/>
        <v>215455</v>
      </c>
      <c r="I78" s="130">
        <f t="shared" si="131"/>
        <v>36807</v>
      </c>
      <c r="J78" s="130">
        <f t="shared" si="131"/>
        <v>32138</v>
      </c>
      <c r="K78" s="130">
        <f t="shared" si="131"/>
        <v>50659.934710000096</v>
      </c>
      <c r="L78" s="43">
        <f t="shared" ref="L78:L81" si="132">+SUM(D78:K78)</f>
        <v>660039.10290000006</v>
      </c>
      <c r="M78" s="130"/>
      <c r="N78" s="130"/>
      <c r="O78" s="130">
        <f t="shared" ref="O78:V78" si="133">O84+O85+O116</f>
        <v>73137.597219999996</v>
      </c>
      <c r="P78" s="130">
        <f t="shared" si="133"/>
        <v>29854</v>
      </c>
      <c r="Q78" s="130">
        <f t="shared" si="133"/>
        <v>14059.96874</v>
      </c>
      <c r="R78" s="130">
        <f t="shared" si="133"/>
        <v>18939</v>
      </c>
      <c r="S78" s="130">
        <f t="shared" si="133"/>
        <v>12764.27622</v>
      </c>
      <c r="T78" s="130">
        <f t="shared" si="133"/>
        <v>1382</v>
      </c>
      <c r="U78" s="130">
        <f t="shared" si="133"/>
        <v>40131.803409999993</v>
      </c>
      <c r="V78" s="130">
        <f t="shared" si="133"/>
        <v>1971</v>
      </c>
      <c r="W78" s="130"/>
      <c r="X78" s="130"/>
      <c r="Y78" s="130">
        <f t="shared" ref="Y78:AG78" si="134">Y84+Y85+Y116</f>
        <v>28689</v>
      </c>
      <c r="Z78" s="130">
        <f t="shared" si="134"/>
        <v>32985.453780000003</v>
      </c>
      <c r="AA78" s="130">
        <f t="shared" si="134"/>
        <v>9864</v>
      </c>
      <c r="AB78" s="130"/>
      <c r="AC78" s="130">
        <f>AC84+AC85+AC116</f>
        <v>33780</v>
      </c>
      <c r="AD78" s="130">
        <f t="shared" si="134"/>
        <v>3976</v>
      </c>
      <c r="AE78" s="130">
        <f t="shared" si="134"/>
        <v>5029</v>
      </c>
      <c r="AF78" s="130">
        <f t="shared" si="134"/>
        <v>5485</v>
      </c>
      <c r="AG78" s="130">
        <f t="shared" si="134"/>
        <v>8858.8339099999994</v>
      </c>
      <c r="AH78" s="43">
        <f>+SUM(M78:AG78)</f>
        <v>320906.93327999994</v>
      </c>
      <c r="AI78" s="43">
        <f>O78+Q78+Z78+AD78+AE78+AG78+T78</f>
        <v>139428.85364999998</v>
      </c>
      <c r="AJ78" s="43">
        <f>P78+R78+S78+U78+V78+Y78+AC78+AB78+AF78+AA78</f>
        <v>181478.07962999999</v>
      </c>
      <c r="AK78" s="130">
        <f t="shared" ref="AK78:AM78" si="135">AK84+AK85+AK116</f>
        <v>45290</v>
      </c>
      <c r="AL78" s="130">
        <f t="shared" si="135"/>
        <v>66507.145999999993</v>
      </c>
      <c r="AM78" s="130">
        <f t="shared" si="135"/>
        <v>14911</v>
      </c>
      <c r="AN78" s="43">
        <f t="shared" ref="AN78:AN81" si="136">+SUM(AK78:AM78)</f>
        <v>126708.14599999999</v>
      </c>
      <c r="AO78" s="44">
        <f>+AN78+AH78+L78</f>
        <v>1107654.18218</v>
      </c>
      <c r="AR78" s="43">
        <f t="shared" ref="AR78:AR81" si="137">L78/AR$5</f>
        <v>82504.887862500007</v>
      </c>
      <c r="AS78" s="43">
        <f t="shared" ref="AS78:AU81" si="138">AH78/AS$5</f>
        <v>20056.683329999996</v>
      </c>
      <c r="AT78" s="43">
        <f t="shared" si="138"/>
        <v>19918.407664285711</v>
      </c>
      <c r="AU78" s="43">
        <f t="shared" si="138"/>
        <v>20164.231069999998</v>
      </c>
      <c r="AV78" s="43">
        <f t="shared" ref="AV78:AW81" si="139">AN78/AV$5</f>
        <v>42236.048666666662</v>
      </c>
      <c r="AW78" s="44">
        <f t="shared" si="139"/>
        <v>41024.228969629628</v>
      </c>
      <c r="AX78" s="50"/>
      <c r="AY78" s="43">
        <f t="shared" ref="AY78:AY81" si="140">MEDIAN($D78:$K78)</f>
        <v>62706.967355000044</v>
      </c>
      <c r="AZ78" s="43">
        <f>MEDIAN($M78:$AG78)</f>
        <v>13412.12248</v>
      </c>
      <c r="BA78" s="43">
        <f>MEDIAN($AD78,$AE78,$Z78,$T78,$O78,Q78,AG78)</f>
        <v>8858.8339099999994</v>
      </c>
      <c r="BB78" s="43">
        <f>MEDIAN($AF78,$AB78,$AC78,$Y78,$V78,$U78,$S78,$R78,$P78,$AA78)</f>
        <v>18939</v>
      </c>
      <c r="BC78" s="43">
        <f t="shared" ref="BC78:BC81" si="141">MEDIAN($AK78:$AM78)</f>
        <v>45290</v>
      </c>
      <c r="BD78" s="44">
        <f>AVERAGE(K78:R78,T78:AD78,AG78:AN78,AR78:AT78)</f>
        <v>81041.513283471431</v>
      </c>
    </row>
    <row r="79" spans="1:56" s="204" customFormat="1" ht="16.5" customHeight="1">
      <c r="A79" s="199"/>
      <c r="B79" s="200"/>
      <c r="C79" s="201" t="s">
        <v>367</v>
      </c>
      <c r="D79" s="131">
        <f t="shared" ref="D79:K79" si="142">D91+D122</f>
        <v>117565</v>
      </c>
      <c r="E79" s="131">
        <f t="shared" si="142"/>
        <v>134627.64300000001</v>
      </c>
      <c r="F79" s="131">
        <f t="shared" si="142"/>
        <v>317977</v>
      </c>
      <c r="G79" s="131">
        <f t="shared" si="142"/>
        <v>504803.8934</v>
      </c>
      <c r="H79" s="131">
        <f t="shared" si="142"/>
        <v>438601</v>
      </c>
      <c r="I79" s="131">
        <f t="shared" si="142"/>
        <v>350626</v>
      </c>
      <c r="J79" s="131">
        <f t="shared" si="142"/>
        <v>87379</v>
      </c>
      <c r="K79" s="131">
        <f t="shared" si="142"/>
        <v>175670.26874000012</v>
      </c>
      <c r="L79" s="43">
        <f t="shared" si="132"/>
        <v>2127249.8051400003</v>
      </c>
      <c r="M79" s="131"/>
      <c r="N79" s="131"/>
      <c r="O79" s="131">
        <f t="shared" ref="O79:V79" si="143">O91+O122</f>
        <v>90520.636899999998</v>
      </c>
      <c r="P79" s="131">
        <f t="shared" si="143"/>
        <v>38127</v>
      </c>
      <c r="Q79" s="131">
        <f t="shared" si="143"/>
        <v>20567.342260000001</v>
      </c>
      <c r="R79" s="131">
        <f t="shared" si="143"/>
        <v>23883</v>
      </c>
      <c r="S79" s="131">
        <f t="shared" si="143"/>
        <v>17392.560949999999</v>
      </c>
      <c r="T79" s="131">
        <f t="shared" si="143"/>
        <v>15906.715</v>
      </c>
      <c r="U79" s="131">
        <f t="shared" si="143"/>
        <v>46689.696029999992</v>
      </c>
      <c r="V79" s="131">
        <f t="shared" si="143"/>
        <v>2800</v>
      </c>
      <c r="W79" s="131"/>
      <c r="X79" s="131"/>
      <c r="Y79" s="131">
        <f t="shared" ref="Y79:AM79" si="144">Y91+Y122</f>
        <v>55284</v>
      </c>
      <c r="Z79" s="131">
        <f t="shared" si="144"/>
        <v>51042.913069999995</v>
      </c>
      <c r="AA79" s="131">
        <f t="shared" si="144"/>
        <v>22761</v>
      </c>
      <c r="AB79" s="131"/>
      <c r="AC79" s="131">
        <f>AC91+AC122</f>
        <v>46795</v>
      </c>
      <c r="AD79" s="131">
        <f t="shared" si="144"/>
        <v>39389</v>
      </c>
      <c r="AE79" s="131">
        <f t="shared" si="144"/>
        <v>14091</v>
      </c>
      <c r="AF79" s="131">
        <f t="shared" si="144"/>
        <v>10699</v>
      </c>
      <c r="AG79" s="131">
        <f t="shared" si="144"/>
        <v>13447.892769999999</v>
      </c>
      <c r="AH79" s="43">
        <f>+SUM(M79:AG79)</f>
        <v>509396.75698000001</v>
      </c>
      <c r="AI79" s="43">
        <f>O79+Q79+Z79+AD79+AE79+AG79+T79</f>
        <v>244965.5</v>
      </c>
      <c r="AJ79" s="43">
        <f>P79+R79+S79+U79+V79+Y79+AC79+AB79+AF79+AA79</f>
        <v>264431.25698000001</v>
      </c>
      <c r="AK79" s="131">
        <f t="shared" si="144"/>
        <v>110780</v>
      </c>
      <c r="AL79" s="131">
        <f t="shared" si="144"/>
        <v>70700.760999999984</v>
      </c>
      <c r="AM79" s="131">
        <f t="shared" si="144"/>
        <v>22658.148799999999</v>
      </c>
      <c r="AN79" s="43">
        <f t="shared" si="136"/>
        <v>204138.90979999999</v>
      </c>
      <c r="AO79" s="44">
        <f>+AN79+AH79+L79</f>
        <v>2840785.4719200004</v>
      </c>
      <c r="AR79" s="43">
        <f t="shared" si="137"/>
        <v>265906.22564250004</v>
      </c>
      <c r="AS79" s="43">
        <f t="shared" si="138"/>
        <v>31837.29731125</v>
      </c>
      <c r="AT79" s="43">
        <f t="shared" si="138"/>
        <v>34995.071428571428</v>
      </c>
      <c r="AU79" s="43">
        <f t="shared" si="138"/>
        <v>29381.250775555556</v>
      </c>
      <c r="AV79" s="43">
        <f t="shared" si="139"/>
        <v>68046.30326666667</v>
      </c>
      <c r="AW79" s="44">
        <f t="shared" si="139"/>
        <v>105214.27673777779</v>
      </c>
      <c r="AX79" s="131"/>
      <c r="AY79" s="43">
        <f t="shared" si="140"/>
        <v>246823.63437000004</v>
      </c>
      <c r="AZ79" s="43">
        <f>MEDIAN($M79:$AG79)</f>
        <v>23322</v>
      </c>
      <c r="BA79" s="43">
        <f>MEDIAN($AD79,$AE79,$Z79,$T79,$O79,Q79,AG79)</f>
        <v>20567.342260000001</v>
      </c>
      <c r="BB79" s="43">
        <f>MEDIAN($AF79,$AB79,$AC79,$Y79,$V79,$U79,$S79,$R79,$P79,$AA79)</f>
        <v>23883</v>
      </c>
      <c r="BC79" s="43">
        <f t="shared" si="141"/>
        <v>70700.760999999984</v>
      </c>
      <c r="BD79" s="44">
        <f>AVERAGE(K79:R79,T79:AD79,AG79:AN79,AR79:AT79)</f>
        <v>181197.76791409287</v>
      </c>
    </row>
    <row r="80" spans="1:56" s="204" customFormat="1">
      <c r="A80" s="387" t="s">
        <v>365</v>
      </c>
      <c r="B80" s="388"/>
      <c r="C80" s="389" t="s">
        <v>368</v>
      </c>
      <c r="D80" s="392">
        <f>D113</f>
        <v>984879</v>
      </c>
      <c r="E80" s="392">
        <f t="shared" ref="E80:J80" si="145">E113</f>
        <v>208402.99674985374</v>
      </c>
      <c r="F80" s="392">
        <f t="shared" si="145"/>
        <v>1231368</v>
      </c>
      <c r="G80" s="392">
        <f t="shared" si="145"/>
        <v>3673515.4150300007</v>
      </c>
      <c r="H80" s="392">
        <f t="shared" si="145"/>
        <v>1491620</v>
      </c>
      <c r="I80" s="392">
        <f t="shared" si="145"/>
        <v>2041969</v>
      </c>
      <c r="J80" s="392">
        <f t="shared" si="145"/>
        <v>542477</v>
      </c>
      <c r="K80" s="392">
        <f>K113</f>
        <v>982258.42246000003</v>
      </c>
      <c r="L80" s="43">
        <f t="shared" si="132"/>
        <v>11156489.834239855</v>
      </c>
      <c r="M80" s="392"/>
      <c r="N80" s="392"/>
      <c r="O80" s="392">
        <f t="shared" ref="O80:AG80" si="146">O113</f>
        <v>342931.72566999996</v>
      </c>
      <c r="P80" s="392">
        <f t="shared" si="146"/>
        <v>150111</v>
      </c>
      <c r="Q80" s="392">
        <f t="shared" si="146"/>
        <v>235870.77322999999</v>
      </c>
      <c r="R80" s="392">
        <f t="shared" si="146"/>
        <v>90413</v>
      </c>
      <c r="S80" s="392">
        <f t="shared" si="146"/>
        <v>46747.980969999997</v>
      </c>
      <c r="T80" s="392">
        <f t="shared" si="146"/>
        <v>139779</v>
      </c>
      <c r="U80" s="392">
        <f t="shared" si="146"/>
        <v>101810.96953</v>
      </c>
      <c r="V80" s="392">
        <f t="shared" si="146"/>
        <v>12001</v>
      </c>
      <c r="W80" s="392"/>
      <c r="X80" s="392"/>
      <c r="Y80" s="392">
        <f t="shared" si="146"/>
        <v>51486</v>
      </c>
      <c r="Z80" s="392">
        <f t="shared" si="146"/>
        <v>241335.95230000003</v>
      </c>
      <c r="AA80" s="392">
        <f t="shared" si="146"/>
        <v>109104</v>
      </c>
      <c r="AB80" s="392"/>
      <c r="AC80" s="392">
        <f t="shared" si="146"/>
        <v>216077</v>
      </c>
      <c r="AD80" s="392">
        <f t="shared" si="146"/>
        <v>177576</v>
      </c>
      <c r="AE80" s="392">
        <f t="shared" si="146"/>
        <v>77454</v>
      </c>
      <c r="AF80" s="392">
        <f t="shared" si="146"/>
        <v>29481</v>
      </c>
      <c r="AG80" s="392">
        <f t="shared" si="146"/>
        <v>83302.623999999982</v>
      </c>
      <c r="AH80" s="43">
        <f t="shared" ref="AH80:AH81" si="147">+SUM(M80:AG80)</f>
        <v>2105482.0257000001</v>
      </c>
      <c r="AI80" s="43">
        <f t="shared" ref="AI80:AI81" si="148">O80+Q80+Z80+AD80+AE80+AG80+T80</f>
        <v>1298250.0752000001</v>
      </c>
      <c r="AJ80" s="43">
        <f t="shared" ref="AJ80:AJ81" si="149">P80+R80+S80+U80+V80+Y80+AC80+AB80+AF80+AA80</f>
        <v>807231.95050000004</v>
      </c>
      <c r="AK80" s="392">
        <f t="shared" ref="AK80:AM80" si="150">AK113</f>
        <v>95659</v>
      </c>
      <c r="AL80" s="392">
        <f t="shared" si="150"/>
        <v>27063.420999999998</v>
      </c>
      <c r="AM80" s="392">
        <f t="shared" si="150"/>
        <v>40688.916320000004</v>
      </c>
      <c r="AN80" s="43">
        <f t="shared" si="136"/>
        <v>163411.33731999999</v>
      </c>
      <c r="AO80" s="44">
        <f t="shared" ref="AO80:AO81" si="151">+AN80+AH80+L80</f>
        <v>13425383.197259855</v>
      </c>
      <c r="AR80" s="43">
        <f t="shared" si="137"/>
        <v>1394561.2292799819</v>
      </c>
      <c r="AS80" s="43">
        <f t="shared" si="138"/>
        <v>131592.62660625001</v>
      </c>
      <c r="AT80" s="43">
        <f t="shared" si="138"/>
        <v>185464.29645714286</v>
      </c>
      <c r="AU80" s="43">
        <f t="shared" si="138"/>
        <v>89692.438944444453</v>
      </c>
      <c r="AV80" s="43">
        <f t="shared" si="139"/>
        <v>54470.445773333333</v>
      </c>
      <c r="AW80" s="44">
        <f t="shared" si="139"/>
        <v>497236.41471332795</v>
      </c>
      <c r="AX80" s="131"/>
      <c r="AY80" s="43">
        <f t="shared" si="140"/>
        <v>1108123.5</v>
      </c>
      <c r="AZ80" s="43">
        <f t="shared" ref="AZ80:AZ81" si="152">MEDIAN($M80:$AG80)</f>
        <v>105457.484765</v>
      </c>
      <c r="BA80" s="43">
        <f t="shared" ref="BA80:BA81" si="153">MEDIAN($AD80,$AE80,$Z80,$T80,$O80,Q80,AG80)</f>
        <v>177576</v>
      </c>
      <c r="BB80" s="43">
        <f t="shared" ref="BB80:BB81" si="154">MEDIAN($AF80,$AB80,$AC80,$Y80,$V80,$U80,$S80,$R80,$P80,$AA80)</f>
        <v>90413</v>
      </c>
      <c r="BC80" s="43">
        <f t="shared" si="141"/>
        <v>40688.916320000004</v>
      </c>
      <c r="BD80" s="44">
        <f t="shared" ref="BD80:BD81" si="155">AVERAGE(K80:R80,T80:AD80,AG80:AN80,AR80:AT80)</f>
        <v>813598.08719252911</v>
      </c>
    </row>
    <row r="81" spans="1:56" s="204" customFormat="1">
      <c r="A81" s="387" t="s">
        <v>365</v>
      </c>
      <c r="B81" s="388"/>
      <c r="C81" s="389" t="s">
        <v>369</v>
      </c>
      <c r="D81" s="392">
        <f>SUM(D79:D80)</f>
        <v>1102444</v>
      </c>
      <c r="E81" s="392">
        <f t="shared" ref="E81:K81" si="156">SUM(E79:E80)</f>
        <v>343030.63974985376</v>
      </c>
      <c r="F81" s="392">
        <f t="shared" si="156"/>
        <v>1549345</v>
      </c>
      <c r="G81" s="392">
        <f t="shared" si="156"/>
        <v>4178319.3084300007</v>
      </c>
      <c r="H81" s="392">
        <f t="shared" si="156"/>
        <v>1930221</v>
      </c>
      <c r="I81" s="392">
        <f t="shared" si="156"/>
        <v>2392595</v>
      </c>
      <c r="J81" s="392">
        <f t="shared" si="156"/>
        <v>629856</v>
      </c>
      <c r="K81" s="392">
        <f t="shared" si="156"/>
        <v>1157928.6912000002</v>
      </c>
      <c r="L81" s="43">
        <f t="shared" si="132"/>
        <v>13283739.639379855</v>
      </c>
      <c r="M81" s="392"/>
      <c r="N81" s="392"/>
      <c r="O81" s="392">
        <f t="shared" ref="O81:AG81" si="157">SUM(O79:O80)</f>
        <v>433452.36256999994</v>
      </c>
      <c r="P81" s="392">
        <f t="shared" si="157"/>
        <v>188238</v>
      </c>
      <c r="Q81" s="392">
        <f t="shared" si="157"/>
        <v>256438.11549</v>
      </c>
      <c r="R81" s="392">
        <f t="shared" si="157"/>
        <v>114296</v>
      </c>
      <c r="S81" s="392">
        <f t="shared" si="157"/>
        <v>64140.541919999996</v>
      </c>
      <c r="T81" s="392">
        <f t="shared" si="157"/>
        <v>155685.715</v>
      </c>
      <c r="U81" s="392">
        <f t="shared" si="157"/>
        <v>148500.66555999999</v>
      </c>
      <c r="V81" s="392">
        <f t="shared" si="157"/>
        <v>14801</v>
      </c>
      <c r="W81" s="392"/>
      <c r="X81" s="392"/>
      <c r="Y81" s="392">
        <f t="shared" si="157"/>
        <v>106770</v>
      </c>
      <c r="Z81" s="392">
        <f t="shared" si="157"/>
        <v>292378.86537000001</v>
      </c>
      <c r="AA81" s="392">
        <f t="shared" si="157"/>
        <v>131865</v>
      </c>
      <c r="AB81" s="392"/>
      <c r="AC81" s="392">
        <f t="shared" si="157"/>
        <v>262872</v>
      </c>
      <c r="AD81" s="392">
        <f t="shared" si="157"/>
        <v>216965</v>
      </c>
      <c r="AE81" s="392">
        <f t="shared" si="157"/>
        <v>91545</v>
      </c>
      <c r="AF81" s="392">
        <f t="shared" si="157"/>
        <v>40180</v>
      </c>
      <c r="AG81" s="392">
        <f t="shared" si="157"/>
        <v>96750.516769999987</v>
      </c>
      <c r="AH81" s="43">
        <f t="shared" si="147"/>
        <v>2614878.7826799997</v>
      </c>
      <c r="AI81" s="43">
        <f t="shared" si="148"/>
        <v>1543215.5752000001</v>
      </c>
      <c r="AJ81" s="43">
        <f t="shared" si="149"/>
        <v>1071663.2074799999</v>
      </c>
      <c r="AK81" s="392">
        <f t="shared" ref="AK81:AM81" si="158">SUM(AK79:AK80)</f>
        <v>206439</v>
      </c>
      <c r="AL81" s="392">
        <f t="shared" si="158"/>
        <v>97764.181999999986</v>
      </c>
      <c r="AM81" s="392">
        <f t="shared" si="158"/>
        <v>63347.065119999999</v>
      </c>
      <c r="AN81" s="43">
        <f t="shared" si="136"/>
        <v>367550.24711999996</v>
      </c>
      <c r="AO81" s="44">
        <f t="shared" si="151"/>
        <v>16266168.669179855</v>
      </c>
      <c r="AR81" s="43">
        <f t="shared" si="137"/>
        <v>1660467.4549224819</v>
      </c>
      <c r="AS81" s="43">
        <f t="shared" si="138"/>
        <v>163429.92391749998</v>
      </c>
      <c r="AT81" s="43">
        <f t="shared" si="138"/>
        <v>220459.36788571431</v>
      </c>
      <c r="AU81" s="43">
        <f t="shared" si="138"/>
        <v>119073.68971999998</v>
      </c>
      <c r="AV81" s="43">
        <f t="shared" si="139"/>
        <v>122516.74903999998</v>
      </c>
      <c r="AW81" s="44">
        <f t="shared" si="139"/>
        <v>602450.69145110575</v>
      </c>
      <c r="AX81" s="131"/>
      <c r="AY81" s="43">
        <f t="shared" si="140"/>
        <v>1353636.8456000001</v>
      </c>
      <c r="AZ81" s="43">
        <f t="shared" si="152"/>
        <v>140182.83278</v>
      </c>
      <c r="BA81" s="43">
        <f t="shared" si="153"/>
        <v>216965</v>
      </c>
      <c r="BB81" s="43">
        <f t="shared" si="154"/>
        <v>114296</v>
      </c>
      <c r="BC81" s="43">
        <f t="shared" si="141"/>
        <v>97764.181999999986</v>
      </c>
      <c r="BD81" s="44">
        <f t="shared" si="155"/>
        <v>994795.85510662198</v>
      </c>
    </row>
    <row r="82" spans="1:56" s="204" customFormat="1">
      <c r="A82" s="199"/>
      <c r="B82" s="200"/>
      <c r="C82" s="201"/>
      <c r="D82" s="116"/>
      <c r="E82" s="173"/>
      <c r="F82" s="173"/>
      <c r="G82" s="173"/>
      <c r="H82" s="132"/>
      <c r="I82" s="132"/>
      <c r="J82" s="173"/>
      <c r="K82" s="132"/>
      <c r="L82" s="36"/>
      <c r="M82" s="244"/>
      <c r="N82" s="15"/>
      <c r="O82" s="173"/>
      <c r="P82" s="244"/>
      <c r="Q82" s="173"/>
      <c r="R82" s="173"/>
      <c r="S82" s="173"/>
      <c r="T82" s="173"/>
      <c r="U82" s="173"/>
      <c r="V82" s="133"/>
      <c r="W82" s="133"/>
      <c r="X82" s="133"/>
      <c r="Y82" s="173"/>
      <c r="Z82" s="15"/>
      <c r="AA82" s="15"/>
      <c r="AB82" s="173"/>
      <c r="AC82" s="200"/>
      <c r="AD82" s="173"/>
      <c r="AE82" s="244"/>
      <c r="AF82" s="244"/>
      <c r="AG82" s="244"/>
      <c r="AH82" s="34"/>
      <c r="AI82" s="34"/>
      <c r="AJ82" s="34"/>
      <c r="AK82" s="173"/>
      <c r="AL82" s="133"/>
      <c r="AM82" s="173"/>
      <c r="AN82" s="34"/>
      <c r="AO82" s="35"/>
      <c r="AR82" s="34"/>
      <c r="AS82" s="34"/>
      <c r="AT82" s="34"/>
      <c r="AU82" s="34"/>
      <c r="AV82" s="34"/>
      <c r="AW82" s="35"/>
      <c r="AX82" s="12"/>
      <c r="AY82" s="34"/>
      <c r="AZ82" s="34"/>
      <c r="BA82" s="34"/>
      <c r="BB82" s="34"/>
      <c r="BC82" s="34"/>
      <c r="BD82" s="35"/>
    </row>
    <row r="83" spans="1:56" s="204" customFormat="1">
      <c r="A83" s="205" t="s">
        <v>233</v>
      </c>
      <c r="B83" s="200"/>
      <c r="C83" s="201"/>
      <c r="D83" s="129"/>
      <c r="E83" s="240"/>
      <c r="F83" s="240"/>
      <c r="G83" s="240"/>
      <c r="H83" s="129"/>
      <c r="I83" s="129"/>
      <c r="J83" s="240"/>
      <c r="K83" s="129"/>
      <c r="L83" s="60"/>
      <c r="M83" s="240"/>
      <c r="N83" s="240"/>
      <c r="O83" s="240"/>
      <c r="P83" s="240"/>
      <c r="Q83" s="240"/>
      <c r="R83" s="240"/>
      <c r="S83" s="240"/>
      <c r="T83" s="240"/>
      <c r="U83" s="240"/>
      <c r="V83" s="129"/>
      <c r="W83" s="129"/>
      <c r="X83" s="129"/>
      <c r="Y83" s="240"/>
      <c r="Z83" s="240"/>
      <c r="AA83" s="240"/>
      <c r="AB83" s="240"/>
      <c r="AC83" s="241"/>
      <c r="AD83" s="240"/>
      <c r="AE83" s="240"/>
      <c r="AF83" s="240"/>
      <c r="AG83" s="240"/>
      <c r="AH83" s="60"/>
      <c r="AI83" s="60"/>
      <c r="AJ83" s="60"/>
      <c r="AK83" s="240"/>
      <c r="AL83" s="129"/>
      <c r="AM83" s="240"/>
      <c r="AN83" s="60"/>
      <c r="AO83" s="61"/>
      <c r="AR83" s="60"/>
      <c r="AS83" s="60"/>
      <c r="AT83" s="60"/>
      <c r="AU83" s="60"/>
      <c r="AV83" s="60"/>
      <c r="AW83" s="61"/>
      <c r="AX83" s="14"/>
      <c r="AY83" s="60"/>
      <c r="AZ83" s="60"/>
      <c r="BA83" s="60"/>
      <c r="BB83" s="60"/>
      <c r="BC83" s="60"/>
      <c r="BD83" s="61"/>
    </row>
    <row r="84" spans="1:56" s="204" customFormat="1">
      <c r="A84" s="245"/>
      <c r="B84" s="200" t="s">
        <v>232</v>
      </c>
      <c r="C84" s="201"/>
      <c r="D84" s="144">
        <v>3335</v>
      </c>
      <c r="E84" s="246">
        <v>4747</v>
      </c>
      <c r="F84" s="247">
        <v>23556</v>
      </c>
      <c r="G84" s="247">
        <v>41936.597200000004</v>
      </c>
      <c r="H84" s="144">
        <v>30833</v>
      </c>
      <c r="I84" s="144">
        <v>17807</v>
      </c>
      <c r="J84" s="247">
        <v>32138</v>
      </c>
      <c r="K84" s="144">
        <v>51149.537000000098</v>
      </c>
      <c r="L84" s="43">
        <f t="shared" ref="L84:L91" si="159">+SUM(D84:K84)</f>
        <v>205502.13420000012</v>
      </c>
      <c r="M84" s="246"/>
      <c r="N84" s="160"/>
      <c r="O84" s="247">
        <v>12437.597220000001</v>
      </c>
      <c r="P84" s="246">
        <v>2354</v>
      </c>
      <c r="Q84" s="247">
        <v>8059.9687400000003</v>
      </c>
      <c r="R84" s="247">
        <v>4139</v>
      </c>
      <c r="S84" s="247">
        <v>3167.8707399999998</v>
      </c>
      <c r="T84" s="246">
        <v>1281</v>
      </c>
      <c r="U84" s="247">
        <v>3967.2681299999999</v>
      </c>
      <c r="V84" s="248">
        <v>1971</v>
      </c>
      <c r="W84" s="248"/>
      <c r="X84" s="248"/>
      <c r="Y84" s="247">
        <v>182</v>
      </c>
      <c r="Z84" s="160">
        <v>32985.453780000003</v>
      </c>
      <c r="AA84" s="160">
        <v>7364</v>
      </c>
      <c r="AB84" s="247"/>
      <c r="AC84" s="249">
        <v>33780</v>
      </c>
      <c r="AD84" s="247">
        <v>3976</v>
      </c>
      <c r="AE84" s="246">
        <v>5029</v>
      </c>
      <c r="AF84" s="246">
        <v>1485</v>
      </c>
      <c r="AG84" s="246">
        <v>8858.8339099999994</v>
      </c>
      <c r="AH84" s="43">
        <f t="shared" ref="AH84:AH90" si="160">+SUM(M84:AG84)</f>
        <v>131037.99252</v>
      </c>
      <c r="AI84" s="43">
        <f t="shared" ref="AI84:AI91" si="161">O84+Q84+Z84+AD84+AE84+AG84+T84</f>
        <v>72627.853650000005</v>
      </c>
      <c r="AJ84" s="43">
        <f t="shared" ref="AJ84:AJ91" si="162">P84+R84+S84+U84+V84+Y84+AC84+AB84+AF84+AA84</f>
        <v>58410.138870000002</v>
      </c>
      <c r="AK84" s="247">
        <v>7095</v>
      </c>
      <c r="AL84" s="248">
        <v>66507.145999999993</v>
      </c>
      <c r="AM84" s="247">
        <v>2588</v>
      </c>
      <c r="AN84" s="43">
        <f t="shared" ref="AN84:AN91" si="163">+SUM(AK84:AM84)</f>
        <v>76190.145999999993</v>
      </c>
      <c r="AO84" s="44">
        <f t="shared" ref="AO84:AO91" si="164">+AN84+AH84+L84</f>
        <v>412730.27272000012</v>
      </c>
      <c r="AR84" s="43">
        <f t="shared" ref="AR84:AR90" si="165">L84/AR$5</f>
        <v>25687.766775000015</v>
      </c>
      <c r="AS84" s="43">
        <f t="shared" ref="AS84:AU90" si="166">AH84/AS$5</f>
        <v>8189.8745325</v>
      </c>
      <c r="AT84" s="43">
        <f t="shared" si="166"/>
        <v>10375.407664285714</v>
      </c>
      <c r="AU84" s="43">
        <f t="shared" si="166"/>
        <v>6490.0154300000004</v>
      </c>
      <c r="AV84" s="43">
        <f t="shared" ref="AV84:AW90" si="167">AN84/AV$5</f>
        <v>25396.71533333333</v>
      </c>
      <c r="AW84" s="44">
        <f t="shared" si="167"/>
        <v>15286.306397037042</v>
      </c>
      <c r="AX84" s="122"/>
      <c r="AY84" s="43">
        <f t="shared" ref="AY84:AY91" si="168">MEDIAN($D84:$K84)</f>
        <v>27194.5</v>
      </c>
      <c r="AZ84" s="43">
        <f t="shared" ref="AZ84:AZ91" si="169">MEDIAN($M84:$AG84)</f>
        <v>4057.5</v>
      </c>
      <c r="BA84" s="43">
        <f t="shared" ref="BA84:BA91" si="170">MEDIAN($AD84,$AE84,$Z84,$T84,$O84,Q84,AG84)</f>
        <v>8059.9687400000003</v>
      </c>
      <c r="BB84" s="43">
        <f t="shared" ref="BB84:BB91" si="171">MEDIAN($AF84,$AB84,$AC84,$Y84,$V84,$U84,$S84,$R84,$P84,$AA84)</f>
        <v>3167.8707399999998</v>
      </c>
      <c r="BC84" s="43">
        <f t="shared" ref="BC84:BC91" si="172">MEDIAN($AK84:$AM84)</f>
        <v>7095</v>
      </c>
      <c r="BD84" s="44">
        <f>MEDIAN((D84:K84,M84:V84,Y84:AG84,AK84:AM84))</f>
        <v>7095</v>
      </c>
    </row>
    <row r="85" spans="1:56" s="204" customFormat="1">
      <c r="A85" s="199"/>
      <c r="B85" s="200" t="s">
        <v>231</v>
      </c>
      <c r="C85" s="201"/>
      <c r="D85" s="144">
        <v>11706</v>
      </c>
      <c r="E85" s="160">
        <v>70007</v>
      </c>
      <c r="F85" s="160">
        <v>99713</v>
      </c>
      <c r="G85" s="160">
        <v>66914.570989999993</v>
      </c>
      <c r="H85" s="144">
        <v>184622</v>
      </c>
      <c r="I85" s="144">
        <v>19000</v>
      </c>
      <c r="J85" s="160">
        <v>0</v>
      </c>
      <c r="K85" s="144">
        <v>-489.60229000000254</v>
      </c>
      <c r="L85" s="43">
        <f t="shared" si="159"/>
        <v>451472.96869999997</v>
      </c>
      <c r="M85" s="160"/>
      <c r="N85" s="160"/>
      <c r="O85" s="160">
        <v>60700</v>
      </c>
      <c r="P85" s="160">
        <v>27500</v>
      </c>
      <c r="Q85" s="160">
        <v>6000</v>
      </c>
      <c r="R85" s="160">
        <v>14800</v>
      </c>
      <c r="S85" s="160">
        <v>9596.4054799999994</v>
      </c>
      <c r="T85" s="160">
        <v>1</v>
      </c>
      <c r="U85" s="160">
        <v>36164.535279999996</v>
      </c>
      <c r="V85" s="144">
        <v>0</v>
      </c>
      <c r="W85" s="144"/>
      <c r="X85" s="144"/>
      <c r="Y85" s="160">
        <v>28507</v>
      </c>
      <c r="Z85" s="160">
        <v>0</v>
      </c>
      <c r="AA85" s="160">
        <v>2500</v>
      </c>
      <c r="AB85" s="160"/>
      <c r="AC85" s="250">
        <v>0</v>
      </c>
      <c r="AD85" s="160">
        <v>0</v>
      </c>
      <c r="AE85" s="160">
        <v>0</v>
      </c>
      <c r="AF85" s="160">
        <v>4000</v>
      </c>
      <c r="AG85" s="160">
        <v>0</v>
      </c>
      <c r="AH85" s="43">
        <f t="shared" si="160"/>
        <v>189768.94076</v>
      </c>
      <c r="AI85" s="43">
        <f t="shared" si="161"/>
        <v>66701</v>
      </c>
      <c r="AJ85" s="43">
        <f>P85+R85+S85+U85+V85+Y85+AC85+AB85+AF85+AA85</f>
        <v>123067.94076</v>
      </c>
      <c r="AK85" s="160">
        <v>38195</v>
      </c>
      <c r="AL85" s="144">
        <v>0</v>
      </c>
      <c r="AM85" s="160">
        <v>12323</v>
      </c>
      <c r="AN85" s="43">
        <f t="shared" si="163"/>
        <v>50518</v>
      </c>
      <c r="AO85" s="44">
        <f>+AN85+AH85+L85</f>
        <v>691759.90946</v>
      </c>
      <c r="AR85" s="43">
        <f t="shared" si="165"/>
        <v>56434.121087499996</v>
      </c>
      <c r="AS85" s="43">
        <f t="shared" si="166"/>
        <v>11860.5587975</v>
      </c>
      <c r="AT85" s="43">
        <f t="shared" si="166"/>
        <v>9528.7142857142862</v>
      </c>
      <c r="AU85" s="43">
        <f t="shared" si="166"/>
        <v>13674.21564</v>
      </c>
      <c r="AV85" s="43">
        <f t="shared" si="167"/>
        <v>16839.333333333332</v>
      </c>
      <c r="AW85" s="44">
        <f t="shared" si="167"/>
        <v>25620.737387407407</v>
      </c>
      <c r="AX85" s="122"/>
      <c r="AY85" s="43">
        <f t="shared" si="168"/>
        <v>42957.285494999996</v>
      </c>
      <c r="AZ85" s="43">
        <f t="shared" si="169"/>
        <v>3250</v>
      </c>
      <c r="BA85" s="43">
        <f t="shared" si="170"/>
        <v>0</v>
      </c>
      <c r="BB85" s="43">
        <f t="shared" si="171"/>
        <v>9596.4054799999994</v>
      </c>
      <c r="BC85" s="43">
        <f t="shared" si="172"/>
        <v>12323</v>
      </c>
      <c r="BD85" s="44">
        <f>MEDIAN((D85:K85,M85:V85,Y85:AG85,AK85:AM85))</f>
        <v>9596.4054799999994</v>
      </c>
    </row>
    <row r="86" spans="1:56" s="204" customFormat="1">
      <c r="A86" s="199"/>
      <c r="B86" s="200" t="s">
        <v>230</v>
      </c>
      <c r="C86" s="201"/>
      <c r="D86" s="144">
        <v>0</v>
      </c>
      <c r="E86" s="160">
        <v>16579</v>
      </c>
      <c r="F86" s="160">
        <v>910</v>
      </c>
      <c r="G86" s="160">
        <v>0</v>
      </c>
      <c r="H86" s="144">
        <v>3507</v>
      </c>
      <c r="I86" s="144">
        <v>5440</v>
      </c>
      <c r="J86" s="160">
        <v>7521</v>
      </c>
      <c r="K86" s="144">
        <v>68355.946429999967</v>
      </c>
      <c r="L86" s="43">
        <f t="shared" si="159"/>
        <v>102312.94642999997</v>
      </c>
      <c r="M86" s="160"/>
      <c r="N86" s="160"/>
      <c r="O86" s="160">
        <v>2076</v>
      </c>
      <c r="P86" s="160">
        <v>36</v>
      </c>
      <c r="Q86" s="160">
        <v>0</v>
      </c>
      <c r="R86" s="160">
        <v>1062</v>
      </c>
      <c r="S86" s="160">
        <v>0</v>
      </c>
      <c r="T86" s="160">
        <v>0</v>
      </c>
      <c r="U86" s="160">
        <v>0</v>
      </c>
      <c r="V86" s="144">
        <v>286</v>
      </c>
      <c r="W86" s="144"/>
      <c r="X86" s="144"/>
      <c r="Y86" s="160">
        <v>0</v>
      </c>
      <c r="Z86" s="160">
        <v>0</v>
      </c>
      <c r="AA86" s="160">
        <v>0</v>
      </c>
      <c r="AB86" s="160"/>
      <c r="AC86" s="250">
        <v>0</v>
      </c>
      <c r="AD86" s="160">
        <v>0</v>
      </c>
      <c r="AE86" s="160">
        <v>0</v>
      </c>
      <c r="AF86" s="160">
        <v>95</v>
      </c>
      <c r="AG86" s="160">
        <v>423.13</v>
      </c>
      <c r="AH86" s="43">
        <f t="shared" si="160"/>
        <v>3978.13</v>
      </c>
      <c r="AI86" s="43">
        <f t="shared" si="161"/>
        <v>2499.13</v>
      </c>
      <c r="AJ86" s="43">
        <f t="shared" si="162"/>
        <v>1479</v>
      </c>
      <c r="AK86" s="160">
        <v>0</v>
      </c>
      <c r="AL86" s="144">
        <v>0</v>
      </c>
      <c r="AM86" s="160">
        <v>0</v>
      </c>
      <c r="AN86" s="43">
        <f t="shared" si="163"/>
        <v>0</v>
      </c>
      <c r="AO86" s="44">
        <f t="shared" si="164"/>
        <v>106291.07642999997</v>
      </c>
      <c r="AR86" s="43">
        <f t="shared" si="165"/>
        <v>12789.118303749996</v>
      </c>
      <c r="AS86" s="43">
        <f t="shared" si="166"/>
        <v>248.63312500000001</v>
      </c>
      <c r="AT86" s="43">
        <f t="shared" si="166"/>
        <v>357.01857142857142</v>
      </c>
      <c r="AU86" s="43">
        <f t="shared" si="166"/>
        <v>164.33333333333334</v>
      </c>
      <c r="AV86" s="43">
        <f t="shared" si="167"/>
        <v>0</v>
      </c>
      <c r="AW86" s="44">
        <f t="shared" si="167"/>
        <v>3936.7065344444436</v>
      </c>
      <c r="AX86" s="122"/>
      <c r="AY86" s="43">
        <f t="shared" si="168"/>
        <v>4473.5</v>
      </c>
      <c r="AZ86" s="43">
        <f t="shared" si="169"/>
        <v>0</v>
      </c>
      <c r="BA86" s="43">
        <f t="shared" si="170"/>
        <v>0</v>
      </c>
      <c r="BB86" s="43">
        <f t="shared" si="171"/>
        <v>0</v>
      </c>
      <c r="BC86" s="43">
        <f t="shared" si="172"/>
        <v>0</v>
      </c>
      <c r="BD86" s="44">
        <f>MEDIAN((D86:K86,M86:V86,Y86:AG86,AK86:AM86))</f>
        <v>0</v>
      </c>
    </row>
    <row r="87" spans="1:56" s="204" customFormat="1">
      <c r="A87" s="199"/>
      <c r="B87" s="200" t="s">
        <v>229</v>
      </c>
      <c r="C87" s="201"/>
      <c r="D87" s="144">
        <v>40731</v>
      </c>
      <c r="E87" s="160">
        <v>16966</v>
      </c>
      <c r="F87" s="160">
        <v>107002</v>
      </c>
      <c r="G87" s="160">
        <v>71735.314960000003</v>
      </c>
      <c r="H87" s="144">
        <v>28713</v>
      </c>
      <c r="I87" s="144">
        <v>43112</v>
      </c>
      <c r="J87" s="160">
        <v>36196</v>
      </c>
      <c r="K87" s="144">
        <v>26084.289080000053</v>
      </c>
      <c r="L87" s="43">
        <f t="shared" si="159"/>
        <v>370539.60404000006</v>
      </c>
      <c r="M87" s="160"/>
      <c r="N87" s="160"/>
      <c r="O87" s="160">
        <v>2002.4170099999999</v>
      </c>
      <c r="P87" s="160">
        <v>3287</v>
      </c>
      <c r="Q87" s="160">
        <v>3866.2469499999993</v>
      </c>
      <c r="R87" s="160">
        <v>1419</v>
      </c>
      <c r="S87" s="160">
        <v>2739.5875099999998</v>
      </c>
      <c r="T87" s="160">
        <v>5691.7150000000001</v>
      </c>
      <c r="U87" s="160">
        <v>4011.49658</v>
      </c>
      <c r="V87" s="144">
        <v>289</v>
      </c>
      <c r="W87" s="144"/>
      <c r="X87" s="144"/>
      <c r="Y87" s="160">
        <v>9400</v>
      </c>
      <c r="Z87" s="160">
        <v>8419.2460099999971</v>
      </c>
      <c r="AA87" s="160">
        <v>9154</v>
      </c>
      <c r="AB87" s="160"/>
      <c r="AC87" s="250">
        <v>11008</v>
      </c>
      <c r="AD87" s="160">
        <v>25194</v>
      </c>
      <c r="AE87" s="160">
        <v>7283</v>
      </c>
      <c r="AF87" s="160">
        <v>2258</v>
      </c>
      <c r="AG87" s="160">
        <v>3463.3719499999997</v>
      </c>
      <c r="AH87" s="43">
        <f t="shared" si="160"/>
        <v>99486.081009999994</v>
      </c>
      <c r="AI87" s="43">
        <f t="shared" si="161"/>
        <v>55919.99691999999</v>
      </c>
      <c r="AJ87" s="43">
        <f t="shared" si="162"/>
        <v>43566.084090000004</v>
      </c>
      <c r="AK87" s="160">
        <v>11233</v>
      </c>
      <c r="AL87" s="144">
        <v>3911.4760000000001</v>
      </c>
      <c r="AM87" s="160">
        <v>6897</v>
      </c>
      <c r="AN87" s="43">
        <f t="shared" si="163"/>
        <v>22041.476000000002</v>
      </c>
      <c r="AO87" s="44">
        <f t="shared" si="164"/>
        <v>492067.16105000005</v>
      </c>
      <c r="AR87" s="43">
        <f t="shared" si="165"/>
        <v>46317.450505000008</v>
      </c>
      <c r="AS87" s="43">
        <f t="shared" si="166"/>
        <v>6217.8800631249997</v>
      </c>
      <c r="AT87" s="43">
        <f t="shared" si="166"/>
        <v>7988.5709885714268</v>
      </c>
      <c r="AU87" s="43">
        <f t="shared" si="166"/>
        <v>4840.6760100000001</v>
      </c>
      <c r="AV87" s="43">
        <f t="shared" si="167"/>
        <v>7347.1586666666672</v>
      </c>
      <c r="AW87" s="44">
        <f t="shared" si="167"/>
        <v>18224.709668518521</v>
      </c>
      <c r="AX87" s="122"/>
      <c r="AY87" s="43">
        <f t="shared" si="168"/>
        <v>38463.5</v>
      </c>
      <c r="AZ87" s="43">
        <f t="shared" si="169"/>
        <v>3938.8717649999999</v>
      </c>
      <c r="BA87" s="43">
        <f t="shared" si="170"/>
        <v>5691.7150000000001</v>
      </c>
      <c r="BB87" s="43">
        <f t="shared" si="171"/>
        <v>3287</v>
      </c>
      <c r="BC87" s="43">
        <f t="shared" si="172"/>
        <v>6897</v>
      </c>
      <c r="BD87" s="44">
        <f>MEDIAN((D87:K87,M87:V87,Y87:AG87,AK87:AM87))</f>
        <v>8419.2460099999971</v>
      </c>
    </row>
    <row r="88" spans="1:56" s="204" customFormat="1">
      <c r="A88" s="199"/>
      <c r="B88" s="200" t="s">
        <v>228</v>
      </c>
      <c r="C88" s="201"/>
      <c r="D88" s="144">
        <v>5998</v>
      </c>
      <c r="E88" s="160">
        <v>3376</v>
      </c>
      <c r="F88" s="160">
        <v>15226</v>
      </c>
      <c r="G88" s="160">
        <v>36575.743159999998</v>
      </c>
      <c r="H88" s="144">
        <v>13914</v>
      </c>
      <c r="I88" s="144">
        <v>12636</v>
      </c>
      <c r="J88" s="160">
        <v>8021</v>
      </c>
      <c r="K88" s="144">
        <v>16951.661440000003</v>
      </c>
      <c r="L88" s="43">
        <f t="shared" si="159"/>
        <v>112698.40460000001</v>
      </c>
      <c r="M88" s="160"/>
      <c r="N88" s="160"/>
      <c r="O88" s="160">
        <v>2291.4196100000004</v>
      </c>
      <c r="P88" s="160">
        <v>1198</v>
      </c>
      <c r="Q88" s="160">
        <v>1583.2743500000001</v>
      </c>
      <c r="R88" s="160">
        <v>738</v>
      </c>
      <c r="S88" s="160">
        <v>454.96039000000002</v>
      </c>
      <c r="T88" s="160">
        <v>1281</v>
      </c>
      <c r="U88" s="160">
        <v>1330.4569200000001</v>
      </c>
      <c r="V88" s="144">
        <v>211</v>
      </c>
      <c r="W88" s="144"/>
      <c r="X88" s="144"/>
      <c r="Y88" s="160">
        <v>0</v>
      </c>
      <c r="Z88" s="160">
        <v>1776.37951</v>
      </c>
      <c r="AA88" s="160">
        <v>811</v>
      </c>
      <c r="AB88" s="160"/>
      <c r="AC88" s="250">
        <v>1830</v>
      </c>
      <c r="AD88" s="160">
        <v>1022</v>
      </c>
      <c r="AE88" s="160">
        <v>0</v>
      </c>
      <c r="AF88" s="160">
        <v>495</v>
      </c>
      <c r="AG88" s="160">
        <v>521.16583000000003</v>
      </c>
      <c r="AH88" s="43">
        <f t="shared" si="160"/>
        <v>15543.656610000002</v>
      </c>
      <c r="AI88" s="43">
        <f t="shared" si="161"/>
        <v>8475.2393000000011</v>
      </c>
      <c r="AJ88" s="43">
        <f t="shared" si="162"/>
        <v>7068.4173100000007</v>
      </c>
      <c r="AK88" s="160">
        <v>1129</v>
      </c>
      <c r="AL88" s="144">
        <v>282.13900000000001</v>
      </c>
      <c r="AM88" s="160">
        <v>457</v>
      </c>
      <c r="AN88" s="43">
        <f t="shared" si="163"/>
        <v>1868.1390000000001</v>
      </c>
      <c r="AO88" s="44">
        <f t="shared" si="164"/>
        <v>130110.20021000001</v>
      </c>
      <c r="AR88" s="43">
        <f t="shared" si="165"/>
        <v>14087.300575000001</v>
      </c>
      <c r="AS88" s="43">
        <f t="shared" si="166"/>
        <v>971.47853812500011</v>
      </c>
      <c r="AT88" s="43">
        <f t="shared" si="166"/>
        <v>1210.7484714285715</v>
      </c>
      <c r="AU88" s="43">
        <f t="shared" si="166"/>
        <v>785.37970111111122</v>
      </c>
      <c r="AV88" s="43">
        <f t="shared" si="167"/>
        <v>622.71300000000008</v>
      </c>
      <c r="AW88" s="44">
        <f t="shared" si="167"/>
        <v>4818.8963040740746</v>
      </c>
      <c r="AX88" s="122"/>
      <c r="AY88" s="43">
        <f t="shared" si="168"/>
        <v>13275</v>
      </c>
      <c r="AZ88" s="43">
        <f t="shared" si="169"/>
        <v>916.5</v>
      </c>
      <c r="BA88" s="43">
        <f t="shared" si="170"/>
        <v>1281</v>
      </c>
      <c r="BB88" s="43">
        <f t="shared" si="171"/>
        <v>738</v>
      </c>
      <c r="BC88" s="43">
        <f t="shared" si="172"/>
        <v>457</v>
      </c>
      <c r="BD88" s="44">
        <f>MEDIAN((D88:K88,M88:V88,Y88:AG88,AK88:AM88))</f>
        <v>1281</v>
      </c>
    </row>
    <row r="89" spans="1:56" s="204" customFormat="1">
      <c r="A89" s="199"/>
      <c r="B89" s="200" t="s">
        <v>227</v>
      </c>
      <c r="C89" s="201"/>
      <c r="D89" s="144">
        <v>132</v>
      </c>
      <c r="E89" s="160">
        <v>1021</v>
      </c>
      <c r="F89" s="160">
        <v>6170</v>
      </c>
      <c r="G89" s="160">
        <v>2139.49262</v>
      </c>
      <c r="H89" s="144">
        <v>1503</v>
      </c>
      <c r="I89" s="144">
        <v>1044</v>
      </c>
      <c r="J89" s="160">
        <v>922</v>
      </c>
      <c r="K89" s="144">
        <v>131.63949000000002</v>
      </c>
      <c r="L89" s="43">
        <f t="shared" si="159"/>
        <v>13063.13211</v>
      </c>
      <c r="M89" s="160"/>
      <c r="N89" s="160"/>
      <c r="O89" s="160">
        <v>1027.2030600000001</v>
      </c>
      <c r="P89" s="160">
        <v>755</v>
      </c>
      <c r="Q89" s="160">
        <v>1057.85222</v>
      </c>
      <c r="R89" s="160">
        <v>0</v>
      </c>
      <c r="S89" s="160">
        <v>15.48738</v>
      </c>
      <c r="T89" s="160">
        <v>439</v>
      </c>
      <c r="U89" s="160">
        <v>1215.93912</v>
      </c>
      <c r="V89" s="144">
        <v>0</v>
      </c>
      <c r="W89" s="144"/>
      <c r="X89" s="144"/>
      <c r="Y89" s="160">
        <v>997</v>
      </c>
      <c r="Z89" s="160">
        <v>327.83377000000002</v>
      </c>
      <c r="AA89" s="160">
        <v>566</v>
      </c>
      <c r="AB89" s="160"/>
      <c r="AC89" s="250"/>
      <c r="AD89" s="160">
        <v>412</v>
      </c>
      <c r="AE89" s="160">
        <v>433</v>
      </c>
      <c r="AF89" s="160">
        <v>198</v>
      </c>
      <c r="AG89" s="160">
        <v>166.39107999999999</v>
      </c>
      <c r="AH89" s="43">
        <f t="shared" si="160"/>
        <v>7610.7066300000006</v>
      </c>
      <c r="AI89" s="43">
        <f t="shared" si="161"/>
        <v>3863.2801300000001</v>
      </c>
      <c r="AJ89" s="43">
        <f t="shared" si="162"/>
        <v>3747.4265</v>
      </c>
      <c r="AK89" s="160">
        <v>2399</v>
      </c>
      <c r="AL89" s="144">
        <v>0</v>
      </c>
      <c r="AM89" s="160">
        <v>53</v>
      </c>
      <c r="AN89" s="43">
        <f t="shared" si="163"/>
        <v>2452</v>
      </c>
      <c r="AO89" s="44">
        <f t="shared" si="164"/>
        <v>23125.838739999999</v>
      </c>
      <c r="AR89" s="43">
        <f t="shared" si="165"/>
        <v>1632.8915137500001</v>
      </c>
      <c r="AS89" s="43">
        <f t="shared" si="166"/>
        <v>475.66916437500004</v>
      </c>
      <c r="AT89" s="43">
        <f t="shared" si="166"/>
        <v>551.89716142857139</v>
      </c>
      <c r="AU89" s="43">
        <f t="shared" si="166"/>
        <v>416.38072222222223</v>
      </c>
      <c r="AV89" s="43">
        <f t="shared" si="167"/>
        <v>817.33333333333337</v>
      </c>
      <c r="AW89" s="44">
        <f t="shared" si="167"/>
        <v>856.51254592592591</v>
      </c>
      <c r="AX89" s="122"/>
      <c r="AY89" s="43">
        <f t="shared" si="168"/>
        <v>1032.5</v>
      </c>
      <c r="AZ89" s="43">
        <f t="shared" si="169"/>
        <v>433</v>
      </c>
      <c r="BA89" s="43">
        <f t="shared" si="170"/>
        <v>433</v>
      </c>
      <c r="BB89" s="43">
        <f t="shared" si="171"/>
        <v>382</v>
      </c>
      <c r="BC89" s="43">
        <f t="shared" si="172"/>
        <v>53</v>
      </c>
      <c r="BD89" s="44">
        <f>MEDIAN((D89:K89,M89:V89,Y89:AG89,AK89:AM89))</f>
        <v>502.5</v>
      </c>
    </row>
    <row r="90" spans="1:56" s="204" customFormat="1">
      <c r="A90" s="199"/>
      <c r="B90" s="251" t="s">
        <v>125</v>
      </c>
      <c r="C90" s="201"/>
      <c r="D90" s="144">
        <v>0</v>
      </c>
      <c r="E90" s="160">
        <v>10687</v>
      </c>
      <c r="F90" s="160">
        <v>18126</v>
      </c>
      <c r="G90" s="160">
        <v>1391.0824100000002</v>
      </c>
      <c r="H90" s="144">
        <v>0</v>
      </c>
      <c r="I90" s="144">
        <v>0</v>
      </c>
      <c r="J90" s="160">
        <v>0</v>
      </c>
      <c r="K90" s="144">
        <v>6676.701960000004</v>
      </c>
      <c r="L90" s="43">
        <f t="shared" si="159"/>
        <v>36880.784370000001</v>
      </c>
      <c r="M90" s="160"/>
      <c r="N90" s="160"/>
      <c r="O90" s="160">
        <v>176</v>
      </c>
      <c r="P90" s="160">
        <v>0</v>
      </c>
      <c r="Q90" s="160">
        <v>0</v>
      </c>
      <c r="R90" s="160">
        <v>0</v>
      </c>
      <c r="S90" s="160">
        <v>0</v>
      </c>
      <c r="T90" s="160">
        <v>2246</v>
      </c>
      <c r="U90" s="160">
        <v>0</v>
      </c>
      <c r="V90" s="144">
        <v>0</v>
      </c>
      <c r="W90" s="144"/>
      <c r="X90" s="144"/>
      <c r="Y90" s="160">
        <v>0</v>
      </c>
      <c r="Z90" s="160">
        <v>0</v>
      </c>
      <c r="AA90" s="160">
        <v>1173</v>
      </c>
      <c r="AB90" s="160"/>
      <c r="AC90" s="250">
        <v>0</v>
      </c>
      <c r="AD90" s="160">
        <v>0</v>
      </c>
      <c r="AE90" s="160">
        <v>1319</v>
      </c>
      <c r="AF90" s="160">
        <v>1823</v>
      </c>
      <c r="AG90" s="160">
        <v>0</v>
      </c>
      <c r="AH90" s="43">
        <f t="shared" si="160"/>
        <v>6737</v>
      </c>
      <c r="AI90" s="43">
        <f t="shared" si="161"/>
        <v>3741</v>
      </c>
      <c r="AJ90" s="43">
        <f t="shared" si="162"/>
        <v>2996</v>
      </c>
      <c r="AK90" s="160">
        <v>2073</v>
      </c>
      <c r="AL90" s="144">
        <v>0</v>
      </c>
      <c r="AM90" s="160">
        <v>0</v>
      </c>
      <c r="AN90" s="43">
        <f t="shared" si="163"/>
        <v>2073</v>
      </c>
      <c r="AO90" s="44">
        <f t="shared" si="164"/>
        <v>45690.784370000001</v>
      </c>
      <c r="AR90" s="43">
        <f t="shared" si="165"/>
        <v>4610.0980462500002</v>
      </c>
      <c r="AS90" s="43">
        <f t="shared" si="166"/>
        <v>421.0625</v>
      </c>
      <c r="AT90" s="43">
        <f t="shared" si="166"/>
        <v>534.42857142857144</v>
      </c>
      <c r="AU90" s="43">
        <f t="shared" si="166"/>
        <v>332.88888888888891</v>
      </c>
      <c r="AV90" s="43">
        <f t="shared" si="167"/>
        <v>691</v>
      </c>
      <c r="AW90" s="44">
        <f t="shared" si="167"/>
        <v>1692.251272962963</v>
      </c>
      <c r="AX90" s="122"/>
      <c r="AY90" s="43">
        <f t="shared" si="168"/>
        <v>695.5412050000001</v>
      </c>
      <c r="AZ90" s="43">
        <f t="shared" si="169"/>
        <v>0</v>
      </c>
      <c r="BA90" s="43">
        <f t="shared" si="170"/>
        <v>0</v>
      </c>
      <c r="BB90" s="43">
        <f t="shared" si="171"/>
        <v>0</v>
      </c>
      <c r="BC90" s="43">
        <f t="shared" si="172"/>
        <v>0</v>
      </c>
      <c r="BD90" s="44">
        <f>MEDIAN((D90:K90,M90:V90,Y90:AG90,AK90:AM90))</f>
        <v>0</v>
      </c>
    </row>
    <row r="91" spans="1:56" s="204" customFormat="1">
      <c r="A91" s="199"/>
      <c r="B91" s="200"/>
      <c r="C91" s="210" t="s">
        <v>226</v>
      </c>
      <c r="D91" s="252">
        <f t="shared" ref="D91:K91" si="173">SUM(D84:D90)</f>
        <v>61902</v>
      </c>
      <c r="E91" s="252">
        <f t="shared" si="173"/>
        <v>123383</v>
      </c>
      <c r="F91" s="252">
        <f t="shared" si="173"/>
        <v>270703</v>
      </c>
      <c r="G91" s="252">
        <f t="shared" si="173"/>
        <v>220692.80134000001</v>
      </c>
      <c r="H91" s="252">
        <f t="shared" si="173"/>
        <v>263092</v>
      </c>
      <c r="I91" s="252">
        <f t="shared" si="173"/>
        <v>99039</v>
      </c>
      <c r="J91" s="252">
        <f t="shared" si="173"/>
        <v>84798</v>
      </c>
      <c r="K91" s="252">
        <f t="shared" si="173"/>
        <v>168860.17311000012</v>
      </c>
      <c r="L91" s="45">
        <f t="shared" si="159"/>
        <v>1292469.9744500001</v>
      </c>
      <c r="M91" s="252"/>
      <c r="N91" s="252"/>
      <c r="O91" s="252">
        <f t="shared" ref="O91:V91" si="174">SUM(O84:O90)</f>
        <v>80710.636899999998</v>
      </c>
      <c r="P91" s="252">
        <f t="shared" si="174"/>
        <v>35130</v>
      </c>
      <c r="Q91" s="252">
        <f t="shared" si="174"/>
        <v>20567.342260000001</v>
      </c>
      <c r="R91" s="252">
        <f t="shared" si="174"/>
        <v>22158</v>
      </c>
      <c r="S91" s="252">
        <f t="shared" si="174"/>
        <v>15974.3115</v>
      </c>
      <c r="T91" s="252">
        <f t="shared" si="174"/>
        <v>10939.715</v>
      </c>
      <c r="U91" s="252">
        <f t="shared" si="174"/>
        <v>46689.696029999992</v>
      </c>
      <c r="V91" s="252">
        <f t="shared" si="174"/>
        <v>2757</v>
      </c>
      <c r="W91" s="252"/>
      <c r="X91" s="252"/>
      <c r="Y91" s="252">
        <f t="shared" ref="Y91:AF91" si="175">SUM(Y84:Y90)</f>
        <v>39086</v>
      </c>
      <c r="Z91" s="252">
        <f t="shared" si="175"/>
        <v>43508.913069999995</v>
      </c>
      <c r="AA91" s="252">
        <f t="shared" si="175"/>
        <v>21568</v>
      </c>
      <c r="AB91" s="252"/>
      <c r="AC91" s="252">
        <f>SUM(AC84:AC90)</f>
        <v>46618</v>
      </c>
      <c r="AD91" s="252">
        <f t="shared" si="175"/>
        <v>30604</v>
      </c>
      <c r="AE91" s="252">
        <f t="shared" si="175"/>
        <v>14064</v>
      </c>
      <c r="AF91" s="252">
        <f t="shared" si="175"/>
        <v>10354</v>
      </c>
      <c r="AG91" s="252">
        <f>SUM(AG84:AG90)</f>
        <v>13432.892769999999</v>
      </c>
      <c r="AH91" s="45">
        <f>+SUM(M91:AG91)</f>
        <v>454162.50753</v>
      </c>
      <c r="AI91" s="45">
        <f t="shared" si="161"/>
        <v>213827.5</v>
      </c>
      <c r="AJ91" s="45">
        <f t="shared" si="162"/>
        <v>240335.00753</v>
      </c>
      <c r="AK91" s="252">
        <f>SUM(AK84:AK90)</f>
        <v>62124</v>
      </c>
      <c r="AL91" s="252">
        <f>SUM(AL84:AL90)</f>
        <v>70700.760999999984</v>
      </c>
      <c r="AM91" s="252">
        <f>SUM(AM84:AM90)</f>
        <v>22318</v>
      </c>
      <c r="AN91" s="45">
        <f t="shared" si="163"/>
        <v>155142.761</v>
      </c>
      <c r="AO91" s="211">
        <f t="shared" si="164"/>
        <v>1901775.2429800001</v>
      </c>
      <c r="AR91" s="45">
        <f>L91/AR$5</f>
        <v>161558.74680625001</v>
      </c>
      <c r="AS91" s="45">
        <f>AH91/AS$5</f>
        <v>28385.156720625</v>
      </c>
      <c r="AT91" s="45">
        <f>AI91/AT$5</f>
        <v>30546.785714285714</v>
      </c>
      <c r="AU91" s="45">
        <f>AJ91/AU$5</f>
        <v>26703.889725555557</v>
      </c>
      <c r="AV91" s="45">
        <f>AN91/AV$5</f>
        <v>51714.253666666664</v>
      </c>
      <c r="AW91" s="211">
        <f>AO91/AW$5</f>
        <v>70436.120110370379</v>
      </c>
      <c r="AX91" s="122"/>
      <c r="AY91" s="45">
        <f t="shared" si="168"/>
        <v>146121.58655500005</v>
      </c>
      <c r="AZ91" s="45">
        <f t="shared" si="169"/>
        <v>21863</v>
      </c>
      <c r="BA91" s="45">
        <f t="shared" si="170"/>
        <v>20567.342260000001</v>
      </c>
      <c r="BB91" s="45">
        <f t="shared" si="171"/>
        <v>22158</v>
      </c>
      <c r="BC91" s="45">
        <f t="shared" si="172"/>
        <v>62124</v>
      </c>
      <c r="BD91" s="211">
        <f>MEDIAN((D91:K91,M91:V91,Y91:AG91,AK91:AM91))</f>
        <v>43508.913069999995</v>
      </c>
    </row>
    <row r="92" spans="1:56" s="204" customFormat="1">
      <c r="A92" s="199"/>
      <c r="B92" s="200"/>
      <c r="C92" s="201"/>
      <c r="D92" s="144"/>
      <c r="E92" s="160"/>
      <c r="F92" s="160"/>
      <c r="G92" s="160"/>
      <c r="H92" s="144"/>
      <c r="I92" s="144"/>
      <c r="J92" s="160"/>
      <c r="K92" s="144"/>
      <c r="L92" s="43"/>
      <c r="M92" s="160"/>
      <c r="N92" s="160"/>
      <c r="O92" s="160"/>
      <c r="P92" s="160"/>
      <c r="Q92" s="160"/>
      <c r="R92" s="160"/>
      <c r="S92" s="160"/>
      <c r="T92" s="160"/>
      <c r="U92" s="160"/>
      <c r="V92" s="144"/>
      <c r="W92" s="144"/>
      <c r="X92" s="144"/>
      <c r="Y92" s="160"/>
      <c r="Z92" s="160"/>
      <c r="AA92" s="160"/>
      <c r="AB92" s="160"/>
      <c r="AC92" s="250"/>
      <c r="AD92" s="160"/>
      <c r="AE92" s="160"/>
      <c r="AF92" s="160"/>
      <c r="AG92" s="160"/>
      <c r="AH92" s="43"/>
      <c r="AI92" s="43"/>
      <c r="AJ92" s="43"/>
      <c r="AK92" s="160"/>
      <c r="AL92" s="144"/>
      <c r="AM92" s="160"/>
      <c r="AN92" s="43"/>
      <c r="AO92" s="44"/>
      <c r="AR92" s="43"/>
      <c r="AS92" s="43"/>
      <c r="AT92" s="43"/>
      <c r="AU92" s="43"/>
      <c r="AV92" s="43"/>
      <c r="AW92" s="44"/>
      <c r="AX92" s="122"/>
      <c r="AY92" s="43"/>
      <c r="AZ92" s="43"/>
      <c r="BA92" s="43"/>
      <c r="BB92" s="43"/>
      <c r="BC92" s="43"/>
      <c r="BD92" s="44"/>
    </row>
    <row r="93" spans="1:56" s="204" customFormat="1">
      <c r="A93" s="205" t="s">
        <v>225</v>
      </c>
      <c r="B93" s="200"/>
      <c r="C93" s="201"/>
      <c r="D93" s="144"/>
      <c r="E93" s="253"/>
      <c r="F93" s="254"/>
      <c r="G93" s="254"/>
      <c r="H93" s="144"/>
      <c r="I93" s="144"/>
      <c r="J93" s="254"/>
      <c r="K93" s="144"/>
      <c r="L93" s="43"/>
      <c r="M93" s="160"/>
      <c r="N93" s="160"/>
      <c r="O93" s="254"/>
      <c r="P93" s="160"/>
      <c r="Q93" s="254"/>
      <c r="R93" s="254"/>
      <c r="S93" s="254"/>
      <c r="T93" s="253"/>
      <c r="U93" s="254"/>
      <c r="V93" s="144"/>
      <c r="W93" s="144"/>
      <c r="X93" s="144"/>
      <c r="Y93" s="254"/>
      <c r="Z93" s="160"/>
      <c r="AA93" s="160"/>
      <c r="AB93" s="254"/>
      <c r="AC93" s="255"/>
      <c r="AD93" s="254"/>
      <c r="AE93" s="160"/>
      <c r="AF93" s="253"/>
      <c r="AG93" s="253"/>
      <c r="AH93" s="43"/>
      <c r="AI93" s="43"/>
      <c r="AJ93" s="43"/>
      <c r="AK93" s="254"/>
      <c r="AL93" s="144"/>
      <c r="AM93" s="254"/>
      <c r="AN93" s="43"/>
      <c r="AO93" s="44"/>
      <c r="AR93" s="43"/>
      <c r="AS93" s="43"/>
      <c r="AT93" s="43"/>
      <c r="AU93" s="43"/>
      <c r="AV93" s="43"/>
      <c r="AW93" s="44"/>
      <c r="AX93" s="122"/>
      <c r="AY93" s="43"/>
      <c r="AZ93" s="43"/>
      <c r="BA93" s="43"/>
      <c r="BB93" s="43"/>
      <c r="BC93" s="43"/>
      <c r="BD93" s="44"/>
    </row>
    <row r="94" spans="1:56" s="204" customFormat="1">
      <c r="A94" s="199"/>
      <c r="B94" s="200" t="s">
        <v>224</v>
      </c>
      <c r="C94" s="201"/>
      <c r="D94" s="144">
        <v>0</v>
      </c>
      <c r="E94" s="160"/>
      <c r="F94" s="160">
        <v>0</v>
      </c>
      <c r="G94" s="160">
        <v>0</v>
      </c>
      <c r="H94" s="144"/>
      <c r="I94" s="144">
        <v>0</v>
      </c>
      <c r="J94" s="160">
        <v>0</v>
      </c>
      <c r="K94" s="144">
        <v>0</v>
      </c>
      <c r="L94" s="43"/>
      <c r="M94" s="160"/>
      <c r="N94" s="160"/>
      <c r="O94" s="160">
        <v>0</v>
      </c>
      <c r="P94" s="160">
        <v>0</v>
      </c>
      <c r="Q94" s="160">
        <v>0</v>
      </c>
      <c r="R94" s="160">
        <v>0</v>
      </c>
      <c r="S94" s="160">
        <v>0</v>
      </c>
      <c r="T94" s="160">
        <v>0</v>
      </c>
      <c r="U94" s="160">
        <v>0</v>
      </c>
      <c r="V94" s="144">
        <v>0</v>
      </c>
      <c r="W94" s="144"/>
      <c r="X94" s="144"/>
      <c r="Y94" s="160">
        <v>0</v>
      </c>
      <c r="Z94" s="160">
        <v>0</v>
      </c>
      <c r="AA94" s="160">
        <v>0</v>
      </c>
      <c r="AB94" s="160"/>
      <c r="AC94" s="250"/>
      <c r="AD94" s="160">
        <v>0</v>
      </c>
      <c r="AE94" s="160">
        <v>0</v>
      </c>
      <c r="AF94" s="160">
        <v>0</v>
      </c>
      <c r="AG94" s="160">
        <v>0</v>
      </c>
      <c r="AH94" s="43">
        <f>+SUM(M94:AG94)</f>
        <v>0</v>
      </c>
      <c r="AI94" s="43">
        <f t="shared" ref="AI94:AI103" si="176">O93+Q93+Z93+AD93+AE93+AG93+T93</f>
        <v>0</v>
      </c>
      <c r="AJ94" s="43">
        <f t="shared" ref="AJ94:AJ103" si="177">P94+R94+S94+U94+V94+Y94+AC94+AB94+AF94+AA94</f>
        <v>0</v>
      </c>
      <c r="AK94" s="160">
        <v>0</v>
      </c>
      <c r="AL94" s="144">
        <v>0</v>
      </c>
      <c r="AM94" s="160">
        <v>0</v>
      </c>
      <c r="AN94" s="43">
        <f t="shared" ref="AN94:AN102" si="178">+SUM(AK94:AM94)</f>
        <v>0</v>
      </c>
      <c r="AO94" s="44">
        <f t="shared" ref="AO94:AO103" si="179">+AN94+AH94+L94</f>
        <v>0</v>
      </c>
      <c r="AR94" s="43">
        <f>L94/AR$5</f>
        <v>0</v>
      </c>
      <c r="AS94" s="43">
        <f>AH94/AS$5</f>
        <v>0</v>
      </c>
      <c r="AT94" s="43">
        <f>AI94/AT$5</f>
        <v>0</v>
      </c>
      <c r="AU94" s="43">
        <f>AJ94/AU$5</f>
        <v>0</v>
      </c>
      <c r="AV94" s="43">
        <f>AN94/AV$5</f>
        <v>0</v>
      </c>
      <c r="AW94" s="44">
        <f>AO94/AW$5</f>
        <v>0</v>
      </c>
      <c r="AX94" s="122"/>
      <c r="AY94" s="43">
        <f t="shared" ref="AY94:AY105" si="180">MEDIAN($D94:$K94)</f>
        <v>0</v>
      </c>
      <c r="AZ94" s="43" t="e">
        <f t="shared" ref="AZ94:AZ103" si="181">MEDIAN($M93:$AG93)</f>
        <v>#NUM!</v>
      </c>
      <c r="BA94" s="43" t="e">
        <f t="shared" ref="BA94:BA103" si="182">MEDIAN($AD93,$AE93,$Z93,$T93,$O93,Q93,AG93)</f>
        <v>#NUM!</v>
      </c>
      <c r="BB94" s="43">
        <f t="shared" ref="BB94:BB103" si="183">MEDIAN($AF94,$AB94,$AC94,$Y94,$V94,$U94,$S94,$R94,$P94,$AA94)</f>
        <v>0</v>
      </c>
      <c r="BC94" s="43">
        <f t="shared" ref="BC94:BC105" si="184">MEDIAN($AK94:$AM94)</f>
        <v>0</v>
      </c>
      <c r="BD94" s="44">
        <f>MEDIAN((D94:K94,M93:V93,Y93:AG93,AK94:AM94))</f>
        <v>0</v>
      </c>
    </row>
    <row r="95" spans="1:56" s="204" customFormat="1">
      <c r="A95" s="199"/>
      <c r="B95" s="200" t="s">
        <v>223</v>
      </c>
      <c r="C95" s="201"/>
      <c r="D95" s="144">
        <v>55516</v>
      </c>
      <c r="E95" s="160">
        <v>16519</v>
      </c>
      <c r="F95" s="160">
        <v>51415</v>
      </c>
      <c r="G95" s="160">
        <v>173579.20730000004</v>
      </c>
      <c r="H95" s="144">
        <v>35623</v>
      </c>
      <c r="I95" s="144">
        <v>47652</v>
      </c>
      <c r="J95" s="160">
        <v>19439</v>
      </c>
      <c r="K95" s="144">
        <v>79348.987149999957</v>
      </c>
      <c r="L95" s="43">
        <f t="shared" ref="L95:L102" si="185">+SUM(D95:K95)</f>
        <v>479092.19444999995</v>
      </c>
      <c r="M95" s="160"/>
      <c r="N95" s="160"/>
      <c r="O95" s="160">
        <v>6831.4103400000004</v>
      </c>
      <c r="P95" s="160">
        <v>8248</v>
      </c>
      <c r="Q95" s="160">
        <v>12182</v>
      </c>
      <c r="R95" s="160">
        <v>2629</v>
      </c>
      <c r="S95" s="160">
        <v>4552.7038300000004</v>
      </c>
      <c r="T95" s="160">
        <v>8290</v>
      </c>
      <c r="U95" s="160">
        <v>2550.6984499999999</v>
      </c>
      <c r="V95" s="144">
        <v>463</v>
      </c>
      <c r="W95" s="144"/>
      <c r="X95" s="144"/>
      <c r="Y95" s="160">
        <v>5613</v>
      </c>
      <c r="Z95" s="160">
        <v>9864.4166599999844</v>
      </c>
      <c r="AA95" s="160">
        <v>5056</v>
      </c>
      <c r="AB95" s="160"/>
      <c r="AC95" s="250">
        <v>8764</v>
      </c>
      <c r="AD95" s="160">
        <v>5980</v>
      </c>
      <c r="AE95" s="160">
        <v>6168</v>
      </c>
      <c r="AF95" s="160">
        <v>2009</v>
      </c>
      <c r="AG95" s="160">
        <v>4341.4597999999996</v>
      </c>
      <c r="AH95" s="43">
        <f>+SUM(M95:AG95)</f>
        <v>93542.689079999982</v>
      </c>
      <c r="AI95" s="43">
        <f t="shared" si="176"/>
        <v>0</v>
      </c>
      <c r="AJ95" s="43">
        <f t="shared" si="177"/>
        <v>39885.402280000002</v>
      </c>
      <c r="AK95" s="160">
        <v>7329</v>
      </c>
      <c r="AL95" s="144">
        <v>2697.7829999999999</v>
      </c>
      <c r="AM95" s="160">
        <v>6635</v>
      </c>
      <c r="AN95" s="43">
        <f t="shared" si="178"/>
        <v>16661.782999999999</v>
      </c>
      <c r="AO95" s="44">
        <f t="shared" si="179"/>
        <v>589296.66652999993</v>
      </c>
      <c r="AR95" s="43">
        <f t="shared" ref="AR95:AR102" si="186">L95/AR$5</f>
        <v>59886.524306249994</v>
      </c>
      <c r="AS95" s="43">
        <f t="shared" ref="AS95:AU102" si="187">AH95/AS$5</f>
        <v>5846.4180674999989</v>
      </c>
      <c r="AT95" s="43">
        <f t="shared" si="187"/>
        <v>0</v>
      </c>
      <c r="AU95" s="43">
        <f t="shared" si="187"/>
        <v>4431.7113644444444</v>
      </c>
      <c r="AV95" s="43">
        <f t="shared" ref="AV95:AW102" si="188">AN95/AV$5</f>
        <v>5553.9276666666665</v>
      </c>
      <c r="AW95" s="44">
        <f t="shared" si="188"/>
        <v>21825.802464074073</v>
      </c>
      <c r="AX95" s="122"/>
      <c r="AY95" s="43">
        <f t="shared" si="180"/>
        <v>49533.5</v>
      </c>
      <c r="AZ95" s="43">
        <f t="shared" si="181"/>
        <v>0</v>
      </c>
      <c r="BA95" s="43">
        <f t="shared" si="182"/>
        <v>0</v>
      </c>
      <c r="BB95" s="43">
        <f t="shared" si="183"/>
        <v>4552.7038300000004</v>
      </c>
      <c r="BC95" s="43">
        <f t="shared" si="184"/>
        <v>6635</v>
      </c>
      <c r="BD95" s="44">
        <f>MEDIAN((D95:K95,M94:V94,Y94:AG94,AK95:AM95))</f>
        <v>0</v>
      </c>
    </row>
    <row r="96" spans="1:56" s="204" customFormat="1">
      <c r="A96" s="199"/>
      <c r="B96" s="200" t="s">
        <v>222</v>
      </c>
      <c r="C96" s="201"/>
      <c r="D96" s="144">
        <v>16105</v>
      </c>
      <c r="E96" s="160">
        <v>5271</v>
      </c>
      <c r="F96" s="160">
        <v>25850</v>
      </c>
      <c r="G96" s="160">
        <v>67479.535889999999</v>
      </c>
      <c r="H96" s="144">
        <v>10865</v>
      </c>
      <c r="I96" s="144">
        <v>59108</v>
      </c>
      <c r="J96" s="160">
        <v>16322</v>
      </c>
      <c r="K96" s="144">
        <v>19475.134810000003</v>
      </c>
      <c r="L96" s="43">
        <f t="shared" si="185"/>
        <v>220475.67070000002</v>
      </c>
      <c r="M96" s="160"/>
      <c r="N96" s="160"/>
      <c r="O96" s="160">
        <v>2576.1604699999998</v>
      </c>
      <c r="P96" s="160">
        <v>3676</v>
      </c>
      <c r="Q96" s="160">
        <v>4745.2882657692307</v>
      </c>
      <c r="R96" s="160">
        <v>1591</v>
      </c>
      <c r="S96" s="160">
        <v>1578.3377399999999</v>
      </c>
      <c r="T96" s="160">
        <v>2470</v>
      </c>
      <c r="U96" s="160">
        <v>2057.5327400000001</v>
      </c>
      <c r="V96" s="144">
        <v>503</v>
      </c>
      <c r="W96" s="144"/>
      <c r="X96" s="144"/>
      <c r="Y96" s="160">
        <v>2663</v>
      </c>
      <c r="Z96" s="160">
        <v>5212.5231100000001</v>
      </c>
      <c r="AA96" s="160">
        <v>3177</v>
      </c>
      <c r="AB96" s="160"/>
      <c r="AC96" s="250">
        <v>1991</v>
      </c>
      <c r="AD96" s="160">
        <v>3975</v>
      </c>
      <c r="AE96" s="160">
        <v>2255</v>
      </c>
      <c r="AF96" s="160">
        <v>581</v>
      </c>
      <c r="AG96" s="160">
        <v>1872.2646199999999</v>
      </c>
      <c r="AH96" s="43">
        <f t="shared" ref="AH96:AH102" si="189">+SUM(M96:AG96)</f>
        <v>40924.106945769228</v>
      </c>
      <c r="AI96" s="43">
        <f t="shared" si="176"/>
        <v>53657.286799999987</v>
      </c>
      <c r="AJ96" s="43">
        <f t="shared" si="177"/>
        <v>17817.870479999998</v>
      </c>
      <c r="AK96" s="160">
        <v>8940</v>
      </c>
      <c r="AL96" s="144">
        <v>714.83299999999997</v>
      </c>
      <c r="AM96" s="160">
        <v>2395</v>
      </c>
      <c r="AN96" s="43">
        <f t="shared" si="178"/>
        <v>12049.833000000001</v>
      </c>
      <c r="AO96" s="44">
        <f t="shared" si="179"/>
        <v>273449.61064576922</v>
      </c>
      <c r="AR96" s="43">
        <f t="shared" si="186"/>
        <v>27559.458837500002</v>
      </c>
      <c r="AS96" s="43">
        <f t="shared" si="187"/>
        <v>2557.7566841105768</v>
      </c>
      <c r="AT96" s="43">
        <f t="shared" si="187"/>
        <v>7665.3266857142835</v>
      </c>
      <c r="AU96" s="43">
        <f t="shared" si="187"/>
        <v>1979.7633866666665</v>
      </c>
      <c r="AV96" s="43">
        <f t="shared" si="188"/>
        <v>4016.6110000000003</v>
      </c>
      <c r="AW96" s="44">
        <f t="shared" si="188"/>
        <v>10127.763357250711</v>
      </c>
      <c r="AX96" s="122"/>
      <c r="AY96" s="43">
        <f t="shared" si="180"/>
        <v>17898.567405000002</v>
      </c>
      <c r="AZ96" s="43">
        <f t="shared" si="181"/>
        <v>5796.5</v>
      </c>
      <c r="BA96" s="43">
        <f t="shared" si="182"/>
        <v>6831.4103400000004</v>
      </c>
      <c r="BB96" s="43">
        <f t="shared" si="183"/>
        <v>1991</v>
      </c>
      <c r="BC96" s="43">
        <f t="shared" si="184"/>
        <v>2395</v>
      </c>
      <c r="BD96" s="44">
        <f>MEDIAN((D96:K96,M95:V95,Y95:AG95,AK96:AM96))</f>
        <v>6831.4103400000004</v>
      </c>
    </row>
    <row r="97" spans="1:56" s="204" customFormat="1">
      <c r="A97" s="199"/>
      <c r="B97" s="200" t="s">
        <v>221</v>
      </c>
      <c r="C97" s="201"/>
      <c r="D97" s="144">
        <v>82410</v>
      </c>
      <c r="E97" s="160">
        <v>6704</v>
      </c>
      <c r="F97" s="160">
        <v>105854</v>
      </c>
      <c r="G97" s="160">
        <v>60746.426610000002</v>
      </c>
      <c r="H97" s="144">
        <v>24681</v>
      </c>
      <c r="I97" s="144">
        <v>27912</v>
      </c>
      <c r="J97" s="160">
        <v>36125</v>
      </c>
      <c r="K97" s="144">
        <v>17290.345380000072</v>
      </c>
      <c r="L97" s="43">
        <f t="shared" si="185"/>
        <v>361722.77199000004</v>
      </c>
      <c r="M97" s="160"/>
      <c r="N97" s="160"/>
      <c r="O97" s="160">
        <v>14793.392029999999</v>
      </c>
      <c r="P97" s="160">
        <v>8747</v>
      </c>
      <c r="Q97" s="160">
        <v>10678.78109</v>
      </c>
      <c r="R97" s="160">
        <v>7718</v>
      </c>
      <c r="S97" s="160">
        <v>5551.8683099999998</v>
      </c>
      <c r="T97" s="160">
        <v>9998.8809999999994</v>
      </c>
      <c r="U97" s="160">
        <v>7752.1915099999987</v>
      </c>
      <c r="V97" s="144">
        <v>15</v>
      </c>
      <c r="W97" s="144"/>
      <c r="X97" s="144"/>
      <c r="Y97" s="160">
        <v>1903</v>
      </c>
      <c r="Z97" s="160">
        <v>10417.578079999999</v>
      </c>
      <c r="AA97" s="160">
        <v>11283</v>
      </c>
      <c r="AB97" s="160"/>
      <c r="AC97" s="250">
        <v>28532</v>
      </c>
      <c r="AD97" s="160">
        <v>35546</v>
      </c>
      <c r="AE97" s="160">
        <v>7238</v>
      </c>
      <c r="AF97" s="160">
        <v>4888</v>
      </c>
      <c r="AG97" s="160">
        <v>7494.2965000000004</v>
      </c>
      <c r="AH97" s="43">
        <f t="shared" si="189"/>
        <v>172556.98851999998</v>
      </c>
      <c r="AI97" s="43">
        <f t="shared" si="176"/>
        <v>23106.236465769231</v>
      </c>
      <c r="AJ97" s="43">
        <f t="shared" si="177"/>
        <v>76390.059819999995</v>
      </c>
      <c r="AK97" s="160">
        <v>0</v>
      </c>
      <c r="AL97" s="144">
        <v>0</v>
      </c>
      <c r="AM97" s="160">
        <v>685</v>
      </c>
      <c r="AN97" s="43">
        <f t="shared" si="178"/>
        <v>685</v>
      </c>
      <c r="AO97" s="44">
        <f t="shared" si="179"/>
        <v>534964.76051000005</v>
      </c>
      <c r="AR97" s="43">
        <f t="shared" si="186"/>
        <v>45215.346498750005</v>
      </c>
      <c r="AS97" s="43">
        <f t="shared" si="187"/>
        <v>10784.811782499999</v>
      </c>
      <c r="AT97" s="43">
        <f t="shared" si="187"/>
        <v>3300.8909236813188</v>
      </c>
      <c r="AU97" s="43">
        <f t="shared" si="187"/>
        <v>8487.7844244444441</v>
      </c>
      <c r="AV97" s="43">
        <f t="shared" si="188"/>
        <v>228.33333333333334</v>
      </c>
      <c r="AW97" s="44">
        <f t="shared" si="188"/>
        <v>19813.50964851852</v>
      </c>
      <c r="AX97" s="122"/>
      <c r="AY97" s="43">
        <f t="shared" si="180"/>
        <v>32018.5</v>
      </c>
      <c r="AZ97" s="43">
        <f t="shared" si="181"/>
        <v>2362.5</v>
      </c>
      <c r="BA97" s="43">
        <f t="shared" si="182"/>
        <v>2576.1604699999998</v>
      </c>
      <c r="BB97" s="43">
        <f t="shared" si="183"/>
        <v>7718</v>
      </c>
      <c r="BC97" s="43">
        <f t="shared" si="184"/>
        <v>0</v>
      </c>
      <c r="BD97" s="44">
        <f>MEDIAN((D97:K97,M96:V96,Y96:AG96,AK97:AM97))</f>
        <v>2663</v>
      </c>
    </row>
    <row r="98" spans="1:56" s="204" customFormat="1">
      <c r="A98" s="199"/>
      <c r="B98" s="200" t="s">
        <v>220</v>
      </c>
      <c r="C98" s="201"/>
      <c r="D98" s="144">
        <v>10415</v>
      </c>
      <c r="E98" s="160">
        <v>9790</v>
      </c>
      <c r="F98" s="160">
        <v>54872</v>
      </c>
      <c r="G98" s="160">
        <v>140818.43950000001</v>
      </c>
      <c r="H98" s="144">
        <v>28809</v>
      </c>
      <c r="I98" s="144">
        <v>54002</v>
      </c>
      <c r="J98" s="160">
        <v>24537</v>
      </c>
      <c r="K98" s="144">
        <v>46621.162719999818</v>
      </c>
      <c r="L98" s="43">
        <f t="shared" si="185"/>
        <v>369864.60221999977</v>
      </c>
      <c r="M98" s="160"/>
      <c r="N98" s="160"/>
      <c r="O98" s="160">
        <v>3012</v>
      </c>
      <c r="P98" s="160">
        <v>623</v>
      </c>
      <c r="Q98" s="160">
        <v>0</v>
      </c>
      <c r="R98" s="160">
        <v>653</v>
      </c>
      <c r="S98" s="160">
        <v>0</v>
      </c>
      <c r="T98" s="160">
        <v>582.44799999999987</v>
      </c>
      <c r="U98" s="160">
        <v>0</v>
      </c>
      <c r="V98" s="144">
        <v>1851</v>
      </c>
      <c r="W98" s="144"/>
      <c r="X98" s="144"/>
      <c r="Y98" s="160">
        <v>2554</v>
      </c>
      <c r="Z98" s="160">
        <v>0</v>
      </c>
      <c r="AA98" s="160">
        <v>718</v>
      </c>
      <c r="AB98" s="160"/>
      <c r="AC98" s="250">
        <v>0</v>
      </c>
      <c r="AD98" s="160">
        <v>0</v>
      </c>
      <c r="AE98" s="160">
        <v>0</v>
      </c>
      <c r="AF98" s="160">
        <v>4</v>
      </c>
      <c r="AG98" s="160">
        <v>0</v>
      </c>
      <c r="AH98" s="43">
        <f t="shared" si="189"/>
        <v>9997.4480000000003</v>
      </c>
      <c r="AI98" s="43">
        <f t="shared" si="176"/>
        <v>96166.928699999989</v>
      </c>
      <c r="AJ98" s="43">
        <f t="shared" si="177"/>
        <v>6403</v>
      </c>
      <c r="AK98" s="160">
        <v>0</v>
      </c>
      <c r="AL98" s="144">
        <v>612.59699999999998</v>
      </c>
      <c r="AM98" s="160">
        <v>0</v>
      </c>
      <c r="AN98" s="43">
        <f t="shared" si="178"/>
        <v>612.59699999999998</v>
      </c>
      <c r="AO98" s="44">
        <f t="shared" si="179"/>
        <v>380474.64721999975</v>
      </c>
      <c r="AR98" s="43">
        <f t="shared" si="186"/>
        <v>46233.075277499971</v>
      </c>
      <c r="AS98" s="43">
        <f t="shared" si="187"/>
        <v>624.84050000000002</v>
      </c>
      <c r="AT98" s="43">
        <f t="shared" si="187"/>
        <v>13738.13267142857</v>
      </c>
      <c r="AU98" s="43">
        <f t="shared" si="187"/>
        <v>711.44444444444446</v>
      </c>
      <c r="AV98" s="43">
        <f t="shared" si="188"/>
        <v>204.19899999999998</v>
      </c>
      <c r="AW98" s="44">
        <f t="shared" si="188"/>
        <v>14091.653600740732</v>
      </c>
      <c r="AX98" s="122"/>
      <c r="AY98" s="43">
        <f t="shared" si="180"/>
        <v>37715.081359999909</v>
      </c>
      <c r="AZ98" s="43">
        <f t="shared" si="181"/>
        <v>8249.5957549999985</v>
      </c>
      <c r="BA98" s="43">
        <f t="shared" si="182"/>
        <v>10417.578079999999</v>
      </c>
      <c r="BB98" s="43">
        <f t="shared" si="183"/>
        <v>623</v>
      </c>
      <c r="BC98" s="43">
        <f t="shared" si="184"/>
        <v>0</v>
      </c>
      <c r="BD98" s="44">
        <f>MEDIAN((D98:K98,M97:V97,Y97:AG97,AK98:AM98))</f>
        <v>9998.8809999999994</v>
      </c>
    </row>
    <row r="99" spans="1:56" s="204" customFormat="1">
      <c r="A99" s="199"/>
      <c r="B99" s="200" t="s">
        <v>219</v>
      </c>
      <c r="C99" s="201"/>
      <c r="D99" s="144">
        <v>0</v>
      </c>
      <c r="E99" s="160">
        <v>0</v>
      </c>
      <c r="F99" s="160">
        <v>0</v>
      </c>
      <c r="G99" s="160">
        <v>624.84930000000008</v>
      </c>
      <c r="H99" s="144">
        <v>32</v>
      </c>
      <c r="I99" s="144">
        <v>0</v>
      </c>
      <c r="J99" s="160">
        <v>0</v>
      </c>
      <c r="K99" s="144">
        <v>46000</v>
      </c>
      <c r="L99" s="43">
        <f t="shared" si="185"/>
        <v>46656.849300000002</v>
      </c>
      <c r="M99" s="160"/>
      <c r="N99" s="160"/>
      <c r="O99" s="160">
        <v>0</v>
      </c>
      <c r="P99" s="160">
        <v>0</v>
      </c>
      <c r="Q99" s="160">
        <v>0</v>
      </c>
      <c r="R99" s="160">
        <v>0</v>
      </c>
      <c r="S99" s="160">
        <v>0</v>
      </c>
      <c r="T99" s="160">
        <v>16050</v>
      </c>
      <c r="U99" s="160">
        <v>0</v>
      </c>
      <c r="V99" s="144">
        <v>0</v>
      </c>
      <c r="W99" s="144"/>
      <c r="X99" s="144"/>
      <c r="Y99" s="160">
        <v>0</v>
      </c>
      <c r="Z99" s="160">
        <v>21275.931539999998</v>
      </c>
      <c r="AA99" s="160">
        <v>3557</v>
      </c>
      <c r="AB99" s="160"/>
      <c r="AC99" s="250">
        <v>0</v>
      </c>
      <c r="AD99" s="160">
        <v>0</v>
      </c>
      <c r="AE99" s="160">
        <v>0</v>
      </c>
      <c r="AF99" s="160">
        <v>1039</v>
      </c>
      <c r="AG99" s="160">
        <v>13944.462670000001</v>
      </c>
      <c r="AH99" s="43">
        <f t="shared" si="189"/>
        <v>55866.394209999999</v>
      </c>
      <c r="AI99" s="43">
        <f t="shared" si="176"/>
        <v>3594.4479999999999</v>
      </c>
      <c r="AJ99" s="43">
        <f t="shared" si="177"/>
        <v>4596</v>
      </c>
      <c r="AK99" s="160">
        <v>0</v>
      </c>
      <c r="AL99" s="144">
        <v>0</v>
      </c>
      <c r="AM99" s="160">
        <v>0</v>
      </c>
      <c r="AN99" s="43">
        <f t="shared" si="178"/>
        <v>0</v>
      </c>
      <c r="AO99" s="44">
        <f t="shared" si="179"/>
        <v>102523.24351</v>
      </c>
      <c r="AR99" s="43">
        <f t="shared" si="186"/>
        <v>5832.1061625000002</v>
      </c>
      <c r="AS99" s="43">
        <f t="shared" si="187"/>
        <v>3491.6496381249999</v>
      </c>
      <c r="AT99" s="43">
        <f t="shared" si="187"/>
        <v>513.49257142857141</v>
      </c>
      <c r="AU99" s="43">
        <f t="shared" si="187"/>
        <v>510.66666666666669</v>
      </c>
      <c r="AV99" s="43">
        <f t="shared" si="188"/>
        <v>0</v>
      </c>
      <c r="AW99" s="44">
        <f t="shared" si="188"/>
        <v>3797.1571670370372</v>
      </c>
      <c r="AX99" s="122"/>
      <c r="AY99" s="43">
        <f t="shared" si="180"/>
        <v>0</v>
      </c>
      <c r="AZ99" s="43">
        <f t="shared" si="181"/>
        <v>2</v>
      </c>
      <c r="BA99" s="43">
        <f t="shared" si="182"/>
        <v>0</v>
      </c>
      <c r="BB99" s="43">
        <f t="shared" si="183"/>
        <v>0</v>
      </c>
      <c r="BC99" s="43">
        <f t="shared" si="184"/>
        <v>0</v>
      </c>
      <c r="BD99" s="44">
        <f>MEDIAN((D99:K99,M98:V98,Y98:AG98,AK99:AM99))</f>
        <v>0</v>
      </c>
    </row>
    <row r="100" spans="1:56" s="204" customFormat="1">
      <c r="A100" s="199"/>
      <c r="B100" s="200" t="s">
        <v>218</v>
      </c>
      <c r="C100" s="201"/>
      <c r="D100" s="144">
        <v>6140</v>
      </c>
      <c r="E100" s="160">
        <v>0</v>
      </c>
      <c r="F100" s="160">
        <v>0</v>
      </c>
      <c r="G100" s="160">
        <v>0</v>
      </c>
      <c r="H100" s="144">
        <v>0</v>
      </c>
      <c r="I100" s="144">
        <v>0</v>
      </c>
      <c r="J100" s="160">
        <v>6</v>
      </c>
      <c r="K100" s="144">
        <v>-2.1827872842550277E-13</v>
      </c>
      <c r="L100" s="43">
        <f t="shared" si="185"/>
        <v>6146</v>
      </c>
      <c r="M100" s="160"/>
      <c r="N100" s="160"/>
      <c r="O100" s="160">
        <v>763.06682999999998</v>
      </c>
      <c r="P100" s="160">
        <v>0</v>
      </c>
      <c r="Q100" s="160">
        <v>0</v>
      </c>
      <c r="R100" s="160">
        <v>0</v>
      </c>
      <c r="S100" s="160">
        <v>0</v>
      </c>
      <c r="T100" s="160">
        <v>0</v>
      </c>
      <c r="U100" s="160">
        <v>0</v>
      </c>
      <c r="V100" s="144">
        <v>0</v>
      </c>
      <c r="W100" s="144"/>
      <c r="X100" s="144"/>
      <c r="Y100" s="160">
        <v>0</v>
      </c>
      <c r="Z100" s="160">
        <v>0</v>
      </c>
      <c r="AA100" s="160">
        <v>314</v>
      </c>
      <c r="AB100" s="160"/>
      <c r="AC100" s="250">
        <v>0</v>
      </c>
      <c r="AD100" s="160">
        <v>0</v>
      </c>
      <c r="AE100" s="160">
        <v>0</v>
      </c>
      <c r="AF100" s="160">
        <v>0</v>
      </c>
      <c r="AG100" s="160">
        <v>0</v>
      </c>
      <c r="AH100" s="43">
        <f t="shared" si="189"/>
        <v>1077.06683</v>
      </c>
      <c r="AI100" s="43">
        <f t="shared" si="176"/>
        <v>51270.394209999999</v>
      </c>
      <c r="AJ100" s="43">
        <f t="shared" si="177"/>
        <v>314</v>
      </c>
      <c r="AK100" s="160">
        <v>0</v>
      </c>
      <c r="AL100" s="144">
        <v>0</v>
      </c>
      <c r="AM100" s="160">
        <v>0</v>
      </c>
      <c r="AN100" s="43">
        <f t="shared" si="178"/>
        <v>0</v>
      </c>
      <c r="AO100" s="44">
        <f t="shared" si="179"/>
        <v>7223.0668299999998</v>
      </c>
      <c r="AR100" s="43">
        <f t="shared" si="186"/>
        <v>768.25</v>
      </c>
      <c r="AS100" s="43">
        <f t="shared" si="187"/>
        <v>67.316676874999999</v>
      </c>
      <c r="AT100" s="43">
        <f t="shared" si="187"/>
        <v>7324.3420299999998</v>
      </c>
      <c r="AU100" s="43">
        <f t="shared" si="187"/>
        <v>34.888888888888886</v>
      </c>
      <c r="AV100" s="43">
        <f t="shared" si="188"/>
        <v>0</v>
      </c>
      <c r="AW100" s="44">
        <f t="shared" si="188"/>
        <v>267.52099370370371</v>
      </c>
      <c r="AX100" s="122"/>
      <c r="AY100" s="43">
        <f t="shared" si="180"/>
        <v>0</v>
      </c>
      <c r="AZ100" s="43">
        <f t="shared" si="181"/>
        <v>0</v>
      </c>
      <c r="BA100" s="43">
        <f t="shared" si="182"/>
        <v>0</v>
      </c>
      <c r="BB100" s="43">
        <f t="shared" si="183"/>
        <v>0</v>
      </c>
      <c r="BC100" s="43">
        <f t="shared" si="184"/>
        <v>0</v>
      </c>
      <c r="BD100" s="44">
        <f>MEDIAN((D100:K100,M99:V99,Y99:AG99,AK100:AM100))</f>
        <v>0</v>
      </c>
    </row>
    <row r="101" spans="1:56" s="204" customFormat="1">
      <c r="A101" s="199"/>
      <c r="B101" s="200" t="s">
        <v>217</v>
      </c>
      <c r="C101" s="201"/>
      <c r="D101" s="144">
        <v>0</v>
      </c>
      <c r="E101" s="160">
        <v>0</v>
      </c>
      <c r="F101" s="160">
        <v>159</v>
      </c>
      <c r="G101" s="160">
        <v>0</v>
      </c>
      <c r="H101" s="144">
        <v>2886</v>
      </c>
      <c r="I101" s="144">
        <v>839</v>
      </c>
      <c r="J101" s="160">
        <v>2</v>
      </c>
      <c r="K101" s="144">
        <v>1139.5987200000002</v>
      </c>
      <c r="L101" s="43">
        <f t="shared" si="185"/>
        <v>5025.59872</v>
      </c>
      <c r="M101" s="160"/>
      <c r="N101" s="160"/>
      <c r="O101" s="160">
        <v>820</v>
      </c>
      <c r="P101" s="160">
        <v>11</v>
      </c>
      <c r="Q101" s="160">
        <v>618.63072</v>
      </c>
      <c r="R101" s="160">
        <v>0</v>
      </c>
      <c r="S101" s="160">
        <v>0</v>
      </c>
      <c r="T101" s="160">
        <v>0</v>
      </c>
      <c r="U101" s="160">
        <v>0</v>
      </c>
      <c r="V101" s="144">
        <v>286</v>
      </c>
      <c r="W101" s="144"/>
      <c r="X101" s="144"/>
      <c r="Y101" s="160">
        <v>0</v>
      </c>
      <c r="Z101" s="160">
        <v>0</v>
      </c>
      <c r="AA101" s="160">
        <v>0</v>
      </c>
      <c r="AB101" s="160"/>
      <c r="AC101" s="250">
        <v>0</v>
      </c>
      <c r="AD101" s="160">
        <v>0</v>
      </c>
      <c r="AE101" s="160">
        <v>0</v>
      </c>
      <c r="AF101" s="160">
        <v>0</v>
      </c>
      <c r="AG101" s="160">
        <v>23</v>
      </c>
      <c r="AH101" s="43">
        <f t="shared" si="189"/>
        <v>1758.6307200000001</v>
      </c>
      <c r="AI101" s="43">
        <f t="shared" si="176"/>
        <v>763.06682999999998</v>
      </c>
      <c r="AJ101" s="43">
        <f t="shared" si="177"/>
        <v>297</v>
      </c>
      <c r="AK101" s="160">
        <v>0</v>
      </c>
      <c r="AL101" s="144">
        <v>0</v>
      </c>
      <c r="AM101" s="160">
        <v>0</v>
      </c>
      <c r="AN101" s="43">
        <f t="shared" si="178"/>
        <v>0</v>
      </c>
      <c r="AO101" s="44">
        <f t="shared" si="179"/>
        <v>6784.2294400000001</v>
      </c>
      <c r="AR101" s="43">
        <f t="shared" si="186"/>
        <v>628.19983999999999</v>
      </c>
      <c r="AS101" s="43">
        <f t="shared" si="187"/>
        <v>109.91442000000001</v>
      </c>
      <c r="AT101" s="43">
        <f t="shared" si="187"/>
        <v>109.00954714285714</v>
      </c>
      <c r="AU101" s="43">
        <f t="shared" si="187"/>
        <v>33</v>
      </c>
      <c r="AV101" s="43">
        <f t="shared" si="188"/>
        <v>0</v>
      </c>
      <c r="AW101" s="44">
        <f t="shared" si="188"/>
        <v>251.26775703703703</v>
      </c>
      <c r="AX101" s="122"/>
      <c r="AY101" s="43">
        <f t="shared" si="180"/>
        <v>80.5</v>
      </c>
      <c r="AZ101" s="43">
        <f t="shared" si="181"/>
        <v>0</v>
      </c>
      <c r="BA101" s="43">
        <f t="shared" si="182"/>
        <v>0</v>
      </c>
      <c r="BB101" s="43">
        <f t="shared" si="183"/>
        <v>0</v>
      </c>
      <c r="BC101" s="43">
        <f t="shared" si="184"/>
        <v>0</v>
      </c>
      <c r="BD101" s="44">
        <f>MEDIAN((D101:K101,M100:V100,Y100:AG100,AK101:AM101))</f>
        <v>0</v>
      </c>
    </row>
    <row r="102" spans="1:56" s="204" customFormat="1">
      <c r="A102" s="199"/>
      <c r="B102" s="251" t="s">
        <v>198</v>
      </c>
      <c r="C102" s="201"/>
      <c r="D102" s="144">
        <v>492</v>
      </c>
      <c r="E102" s="160">
        <v>0</v>
      </c>
      <c r="F102" s="160">
        <v>0</v>
      </c>
      <c r="G102" s="160">
        <v>151</v>
      </c>
      <c r="H102" s="144">
        <v>20</v>
      </c>
      <c r="I102" s="144">
        <v>0</v>
      </c>
      <c r="J102" s="160">
        <v>0</v>
      </c>
      <c r="K102" s="144">
        <v>121.57512999999994</v>
      </c>
      <c r="L102" s="258">
        <f t="shared" si="185"/>
        <v>784.57512999999994</v>
      </c>
      <c r="M102" s="160"/>
      <c r="N102" s="160"/>
      <c r="O102" s="160">
        <v>0</v>
      </c>
      <c r="P102" s="160">
        <v>3</v>
      </c>
      <c r="Q102" s="160">
        <v>180.63807</v>
      </c>
      <c r="R102" s="160">
        <v>0</v>
      </c>
      <c r="S102" s="160">
        <v>1100</v>
      </c>
      <c r="T102" s="160">
        <v>0</v>
      </c>
      <c r="U102" s="160">
        <v>1177.9240600000001</v>
      </c>
      <c r="V102" s="160">
        <v>0</v>
      </c>
      <c r="W102" s="160"/>
      <c r="X102" s="160"/>
      <c r="Y102" s="160">
        <v>0</v>
      </c>
      <c r="Z102" s="160">
        <v>260.68358999999998</v>
      </c>
      <c r="AA102" s="160">
        <v>0</v>
      </c>
      <c r="AB102" s="160"/>
      <c r="AC102" s="160"/>
      <c r="AD102" s="160">
        <v>0</v>
      </c>
      <c r="AE102" s="160">
        <v>0</v>
      </c>
      <c r="AF102" s="160">
        <v>0</v>
      </c>
      <c r="AG102" s="160">
        <v>3358.9637000000007</v>
      </c>
      <c r="AH102" s="43">
        <f t="shared" si="189"/>
        <v>6081.209420000001</v>
      </c>
      <c r="AI102" s="43">
        <f t="shared" si="176"/>
        <v>1461.6307200000001</v>
      </c>
      <c r="AJ102" s="43">
        <f t="shared" si="177"/>
        <v>2280.9240600000003</v>
      </c>
      <c r="AK102" s="160">
        <v>0</v>
      </c>
      <c r="AL102" s="144">
        <v>0</v>
      </c>
      <c r="AM102" s="160">
        <v>0</v>
      </c>
      <c r="AN102" s="43">
        <f t="shared" si="178"/>
        <v>0</v>
      </c>
      <c r="AO102" s="44">
        <f t="shared" si="179"/>
        <v>6865.7845500000012</v>
      </c>
      <c r="AR102" s="43">
        <f t="shared" si="186"/>
        <v>98.071891249999993</v>
      </c>
      <c r="AS102" s="43">
        <f t="shared" si="187"/>
        <v>380.07558875000007</v>
      </c>
      <c r="AT102" s="43">
        <f t="shared" si="187"/>
        <v>208.80438857142858</v>
      </c>
      <c r="AU102" s="43">
        <f t="shared" si="187"/>
        <v>253.43600666666669</v>
      </c>
      <c r="AV102" s="43">
        <f t="shared" si="188"/>
        <v>0</v>
      </c>
      <c r="AW102" s="44">
        <f t="shared" si="188"/>
        <v>254.2883166666667</v>
      </c>
      <c r="AX102" s="122"/>
      <c r="AY102" s="43">
        <f t="shared" si="180"/>
        <v>10</v>
      </c>
      <c r="AZ102" s="43">
        <f t="shared" si="181"/>
        <v>0</v>
      </c>
      <c r="BA102" s="43">
        <f t="shared" si="182"/>
        <v>0</v>
      </c>
      <c r="BB102" s="43">
        <f t="shared" si="183"/>
        <v>0</v>
      </c>
      <c r="BC102" s="43">
        <f t="shared" si="184"/>
        <v>0</v>
      </c>
      <c r="BD102" s="44">
        <f>MEDIAN((D102:K102,M101:V101,Y101:AG101,AK102:AM102))</f>
        <v>0</v>
      </c>
    </row>
    <row r="103" spans="1:56" s="204" customFormat="1">
      <c r="A103" s="199"/>
      <c r="B103" s="200"/>
      <c r="C103" s="210" t="s">
        <v>216</v>
      </c>
      <c r="D103" s="252">
        <f t="shared" ref="D103:AF103" si="190">SUM(D94:D102)</f>
        <v>171078</v>
      </c>
      <c r="E103" s="252">
        <f t="shared" si="190"/>
        <v>38284</v>
      </c>
      <c r="F103" s="252">
        <f t="shared" si="190"/>
        <v>238150</v>
      </c>
      <c r="G103" s="252">
        <f t="shared" si="190"/>
        <v>443399.45860000001</v>
      </c>
      <c r="H103" s="252">
        <f t="shared" si="190"/>
        <v>102916</v>
      </c>
      <c r="I103" s="252">
        <f t="shared" si="190"/>
        <v>189513</v>
      </c>
      <c r="J103" s="252">
        <f t="shared" si="190"/>
        <v>96431</v>
      </c>
      <c r="K103" s="252">
        <f t="shared" si="190"/>
        <v>209996.80390999987</v>
      </c>
      <c r="L103" s="45">
        <f>+SUM(D103:K103)</f>
        <v>1489768.2625099998</v>
      </c>
      <c r="M103" s="252"/>
      <c r="N103" s="252"/>
      <c r="O103" s="252">
        <f>SUM(O94:O102)</f>
        <v>28796.02967</v>
      </c>
      <c r="P103" s="252">
        <f t="shared" si="190"/>
        <v>21308</v>
      </c>
      <c r="Q103" s="252">
        <f t="shared" si="190"/>
        <v>28405.338145769234</v>
      </c>
      <c r="R103" s="252">
        <f t="shared" si="190"/>
        <v>12591</v>
      </c>
      <c r="S103" s="252">
        <f t="shared" si="190"/>
        <v>12782.909879999999</v>
      </c>
      <c r="T103" s="252">
        <f t="shared" si="190"/>
        <v>37391.328999999998</v>
      </c>
      <c r="U103" s="252">
        <f t="shared" si="190"/>
        <v>13538.346759999999</v>
      </c>
      <c r="V103" s="252">
        <f t="shared" si="190"/>
        <v>3118</v>
      </c>
      <c r="W103" s="252"/>
      <c r="X103" s="252"/>
      <c r="Y103" s="252">
        <f t="shared" si="190"/>
        <v>12733</v>
      </c>
      <c r="Z103" s="252">
        <f t="shared" si="190"/>
        <v>47031.13297999998</v>
      </c>
      <c r="AA103" s="252">
        <f t="shared" ref="AA103" si="191">SUM(AA94:AA102)</f>
        <v>24105</v>
      </c>
      <c r="AB103" s="252"/>
      <c r="AC103" s="252">
        <f>SUM(AC94:AC102)</f>
        <v>39287</v>
      </c>
      <c r="AD103" s="252">
        <f t="shared" si="190"/>
        <v>45501</v>
      </c>
      <c r="AE103" s="252">
        <f t="shared" si="190"/>
        <v>15661</v>
      </c>
      <c r="AF103" s="252">
        <f t="shared" si="190"/>
        <v>8521</v>
      </c>
      <c r="AG103" s="252">
        <f>SUM(AG94:AG102)</f>
        <v>31034.44729</v>
      </c>
      <c r="AH103" s="45">
        <f>+SUM(M103:AG103)</f>
        <v>381804.5337257692</v>
      </c>
      <c r="AI103" s="45">
        <f t="shared" si="176"/>
        <v>3800.2853600000008</v>
      </c>
      <c r="AJ103" s="45">
        <f t="shared" si="177"/>
        <v>147984.25664000001</v>
      </c>
      <c r="AK103" s="252">
        <f>SUM(AK94:AK102)</f>
        <v>16269</v>
      </c>
      <c r="AL103" s="252">
        <f>SUM(AL94:AL102)</f>
        <v>4025.2129999999997</v>
      </c>
      <c r="AM103" s="252">
        <f>SUM(AM94:AM102)</f>
        <v>9715</v>
      </c>
      <c r="AN103" s="45">
        <f>+SUM(AK103:AM103)</f>
        <v>30009.213</v>
      </c>
      <c r="AO103" s="211">
        <f t="shared" si="179"/>
        <v>1901582.009235769</v>
      </c>
      <c r="AR103" s="45">
        <f>L103/AR$5</f>
        <v>186221.03281374997</v>
      </c>
      <c r="AS103" s="45">
        <f>AH103/AS$5</f>
        <v>23862.783357860575</v>
      </c>
      <c r="AT103" s="45">
        <f>AI103/AT$5</f>
        <v>542.89790857142873</v>
      </c>
      <c r="AU103" s="45">
        <f>AJ103/AU$5</f>
        <v>16442.695182222222</v>
      </c>
      <c r="AV103" s="45">
        <f>AN103/AV$5</f>
        <v>10003.071</v>
      </c>
      <c r="AW103" s="211">
        <f>AO103/AW$5</f>
        <v>70428.96330502849</v>
      </c>
      <c r="AX103" s="122"/>
      <c r="AY103" s="45">
        <f t="shared" si="180"/>
        <v>180295.5</v>
      </c>
      <c r="AZ103" s="45">
        <f t="shared" si="181"/>
        <v>0</v>
      </c>
      <c r="BA103" s="45">
        <f t="shared" si="182"/>
        <v>0</v>
      </c>
      <c r="BB103" s="45">
        <f t="shared" si="183"/>
        <v>12782.909879999999</v>
      </c>
      <c r="BC103" s="45">
        <f t="shared" si="184"/>
        <v>9715</v>
      </c>
      <c r="BD103" s="211">
        <f>MEDIAN((D103:K103,M102:V102,Y102:AG102,AK103:AM103))</f>
        <v>1138.9620300000001</v>
      </c>
    </row>
    <row r="104" spans="1:56" s="204" customFormat="1">
      <c r="A104" s="199"/>
      <c r="B104" s="200"/>
      <c r="C104" s="201"/>
      <c r="D104" s="160"/>
      <c r="E104" s="160"/>
      <c r="F104" s="160"/>
      <c r="G104" s="160"/>
      <c r="H104" s="160"/>
      <c r="I104" s="160"/>
      <c r="J104" s="160"/>
      <c r="K104" s="160"/>
      <c r="L104" s="43"/>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43"/>
      <c r="AI104" s="43"/>
      <c r="AJ104" s="43"/>
      <c r="AK104" s="160"/>
      <c r="AL104" s="160"/>
      <c r="AM104" s="160"/>
      <c r="AN104" s="43"/>
      <c r="AO104" s="44"/>
      <c r="AR104" s="43"/>
      <c r="AS104" s="43"/>
      <c r="AT104" s="43"/>
      <c r="AU104" s="43"/>
      <c r="AV104" s="43"/>
      <c r="AW104" s="44"/>
      <c r="AX104" s="122"/>
      <c r="AY104" s="43"/>
      <c r="AZ104" s="43"/>
      <c r="BA104" s="43"/>
      <c r="BB104" s="43"/>
      <c r="BC104" s="43"/>
      <c r="BD104" s="44" t="e">
        <f>MEDIAN((D104:K104,M104:V104,Y104:AG104,AK104:AM104))</f>
        <v>#NUM!</v>
      </c>
    </row>
    <row r="105" spans="1:56" s="204" customFormat="1" ht="15" thickBot="1">
      <c r="A105" s="205" t="s">
        <v>215</v>
      </c>
      <c r="B105" s="200"/>
      <c r="C105" s="201"/>
      <c r="D105" s="256">
        <f t="shared" ref="D105:AO105" si="192">D91-D103</f>
        <v>-109176</v>
      </c>
      <c r="E105" s="256">
        <f t="shared" si="192"/>
        <v>85099</v>
      </c>
      <c r="F105" s="256">
        <f t="shared" si="192"/>
        <v>32553</v>
      </c>
      <c r="G105" s="256">
        <f t="shared" si="192"/>
        <v>-222706.65726000001</v>
      </c>
      <c r="H105" s="256">
        <f t="shared" si="192"/>
        <v>160176</v>
      </c>
      <c r="I105" s="256">
        <f t="shared" si="192"/>
        <v>-90474</v>
      </c>
      <c r="J105" s="256">
        <f t="shared" si="192"/>
        <v>-11633</v>
      </c>
      <c r="K105" s="256">
        <f t="shared" si="192"/>
        <v>-41136.630799999752</v>
      </c>
      <c r="L105" s="42">
        <f t="shared" si="192"/>
        <v>-197298.2880599997</v>
      </c>
      <c r="M105" s="256"/>
      <c r="N105" s="256"/>
      <c r="O105" s="256">
        <f t="shared" si="192"/>
        <v>51914.607229999994</v>
      </c>
      <c r="P105" s="256">
        <f t="shared" si="192"/>
        <v>13822</v>
      </c>
      <c r="Q105" s="256">
        <f t="shared" si="192"/>
        <v>-7837.9958857692327</v>
      </c>
      <c r="R105" s="256">
        <f t="shared" si="192"/>
        <v>9567</v>
      </c>
      <c r="S105" s="256">
        <f t="shared" si="192"/>
        <v>3191.4016200000005</v>
      </c>
      <c r="T105" s="256">
        <f t="shared" si="192"/>
        <v>-26451.613999999998</v>
      </c>
      <c r="U105" s="256">
        <f t="shared" si="192"/>
        <v>33151.349269999992</v>
      </c>
      <c r="V105" s="256">
        <f t="shared" si="192"/>
        <v>-361</v>
      </c>
      <c r="W105" s="256"/>
      <c r="X105" s="256"/>
      <c r="Y105" s="256">
        <f t="shared" si="192"/>
        <v>26353</v>
      </c>
      <c r="Z105" s="256">
        <f t="shared" si="192"/>
        <v>-3522.2199099999852</v>
      </c>
      <c r="AA105" s="256">
        <f t="shared" si="192"/>
        <v>-2537</v>
      </c>
      <c r="AB105" s="256"/>
      <c r="AC105" s="256">
        <f t="shared" si="192"/>
        <v>7331</v>
      </c>
      <c r="AD105" s="256">
        <f t="shared" si="192"/>
        <v>-14897</v>
      </c>
      <c r="AE105" s="256">
        <f t="shared" si="192"/>
        <v>-1597</v>
      </c>
      <c r="AF105" s="256">
        <f t="shared" si="192"/>
        <v>1833</v>
      </c>
      <c r="AG105" s="256">
        <f t="shared" si="192"/>
        <v>-17601.554520000002</v>
      </c>
      <c r="AH105" s="42">
        <f t="shared" si="192"/>
        <v>72357.973804230802</v>
      </c>
      <c r="AI105" s="42">
        <f t="shared" si="192"/>
        <v>210027.21463999999</v>
      </c>
      <c r="AJ105" s="42">
        <f t="shared" si="192"/>
        <v>92350.750889999996</v>
      </c>
      <c r="AK105" s="256">
        <f t="shared" si="192"/>
        <v>45855</v>
      </c>
      <c r="AL105" s="256">
        <f t="shared" si="192"/>
        <v>66675.547999999981</v>
      </c>
      <c r="AM105" s="256">
        <f t="shared" si="192"/>
        <v>12603</v>
      </c>
      <c r="AN105" s="42">
        <f t="shared" si="192"/>
        <v>125133.548</v>
      </c>
      <c r="AO105" s="230">
        <f t="shared" si="192"/>
        <v>193.2337442310527</v>
      </c>
      <c r="AR105" s="42">
        <f>L105/AR$5</f>
        <v>-24662.286007499963</v>
      </c>
      <c r="AS105" s="42">
        <f>AH105/AS$5</f>
        <v>4522.3733627644251</v>
      </c>
      <c r="AT105" s="42">
        <f>AI105/AT$5</f>
        <v>30003.887805714283</v>
      </c>
      <c r="AU105" s="42">
        <f>AJ105/AU$5</f>
        <v>10261.194543333333</v>
      </c>
      <c r="AV105" s="42">
        <f>AN105/AV$5</f>
        <v>41711.182666666668</v>
      </c>
      <c r="AW105" s="230">
        <f>AO105/AW$5</f>
        <v>7.1568053418908404</v>
      </c>
      <c r="AX105" s="122"/>
      <c r="AY105" s="42">
        <f t="shared" si="180"/>
        <v>-26384.815399999876</v>
      </c>
      <c r="AZ105" s="42">
        <f>MEDIAN($M105:$AG105)</f>
        <v>736</v>
      </c>
      <c r="BA105" s="42">
        <f>MEDIAN($AD105,$AE105,$Z105,$T105,$O105,Q105,AG105)</f>
        <v>-7837.9958857692327</v>
      </c>
      <c r="BB105" s="42">
        <f>MEDIAN($AF105,$AB105,$AC105,$Y105,$V105,$U105,$S105,$R105,$P105,$AA105)</f>
        <v>7331</v>
      </c>
      <c r="BC105" s="42">
        <f t="shared" si="184"/>
        <v>45855</v>
      </c>
      <c r="BD105" s="230">
        <f>MEDIAN((D105:K105,M105:V105,Y105:AG105,AK105:AM105))</f>
        <v>1833</v>
      </c>
    </row>
    <row r="106" spans="1:56" s="204" customFormat="1" ht="15" thickTop="1">
      <c r="A106" s="199"/>
      <c r="B106" s="200"/>
      <c r="C106" s="201"/>
      <c r="D106" s="134"/>
      <c r="E106" s="17"/>
      <c r="F106" s="17"/>
      <c r="G106" s="17"/>
      <c r="H106" s="135"/>
      <c r="I106" s="135"/>
      <c r="J106" s="17"/>
      <c r="K106" s="135"/>
      <c r="L106" s="33"/>
      <c r="M106" s="17"/>
      <c r="N106" s="17"/>
      <c r="O106" s="17"/>
      <c r="P106" s="17"/>
      <c r="Q106" s="17"/>
      <c r="R106" s="17"/>
      <c r="S106" s="17"/>
      <c r="T106" s="17"/>
      <c r="U106" s="17"/>
      <c r="V106" s="135"/>
      <c r="W106" s="135"/>
      <c r="X106" s="135"/>
      <c r="Y106" s="17"/>
      <c r="Z106" s="17"/>
      <c r="AA106" s="17"/>
      <c r="AB106" s="17"/>
      <c r="AC106" s="257"/>
      <c r="AD106" s="17"/>
      <c r="AE106" s="17"/>
      <c r="AF106" s="17"/>
      <c r="AG106" s="17"/>
      <c r="AH106" s="33"/>
      <c r="AI106" s="33"/>
      <c r="AJ106" s="33"/>
      <c r="AK106" s="17"/>
      <c r="AL106" s="135"/>
      <c r="AM106" s="17"/>
      <c r="AN106" s="33"/>
      <c r="AO106" s="48"/>
      <c r="AR106" s="33"/>
      <c r="AS106" s="33"/>
      <c r="AT106" s="33"/>
      <c r="AU106" s="33"/>
      <c r="AV106" s="33"/>
      <c r="AW106" s="48"/>
      <c r="AX106" s="47"/>
      <c r="AY106" s="33"/>
      <c r="AZ106" s="33"/>
      <c r="BA106" s="33"/>
      <c r="BB106" s="33"/>
      <c r="BC106" s="33"/>
      <c r="BD106" s="48"/>
    </row>
    <row r="107" spans="1:56" s="204" customFormat="1">
      <c r="A107" s="205" t="s">
        <v>214</v>
      </c>
      <c r="B107" s="200"/>
      <c r="C107" s="201"/>
      <c r="D107" s="134"/>
      <c r="E107" s="17"/>
      <c r="F107" s="17"/>
      <c r="G107" s="17"/>
      <c r="H107" s="135"/>
      <c r="I107" s="135"/>
      <c r="J107" s="17"/>
      <c r="K107" s="135"/>
      <c r="L107" s="33"/>
      <c r="M107" s="17"/>
      <c r="N107" s="17"/>
      <c r="O107" s="17"/>
      <c r="P107" s="17"/>
      <c r="Q107" s="17"/>
      <c r="R107" s="17"/>
      <c r="S107" s="17"/>
      <c r="T107" s="17"/>
      <c r="U107" s="17"/>
      <c r="V107" s="135"/>
      <c r="W107" s="135"/>
      <c r="X107" s="135"/>
      <c r="Y107" s="17"/>
      <c r="Z107" s="17"/>
      <c r="AA107" s="17"/>
      <c r="AB107" s="17"/>
      <c r="AC107" s="257"/>
      <c r="AD107" s="17"/>
      <c r="AE107" s="17"/>
      <c r="AF107" s="17"/>
      <c r="AG107" s="17"/>
      <c r="AH107" s="33"/>
      <c r="AI107" s="33"/>
      <c r="AJ107" s="33"/>
      <c r="AK107" s="17"/>
      <c r="AL107" s="135"/>
      <c r="AM107" s="17"/>
      <c r="AN107" s="33"/>
      <c r="AO107" s="48"/>
      <c r="AR107" s="33"/>
      <c r="AS107" s="33"/>
      <c r="AT107" s="33"/>
      <c r="AU107" s="33"/>
      <c r="AV107" s="33"/>
      <c r="AW107" s="48"/>
      <c r="AX107" s="47"/>
      <c r="AY107" s="33"/>
      <c r="AZ107" s="33"/>
      <c r="BA107" s="33"/>
      <c r="BB107" s="33"/>
      <c r="BC107" s="33"/>
      <c r="BD107" s="48"/>
    </row>
    <row r="108" spans="1:56" s="204" customFormat="1">
      <c r="A108" s="199"/>
      <c r="B108" s="200" t="s">
        <v>213</v>
      </c>
      <c r="C108" s="201"/>
      <c r="D108" s="144">
        <v>926511</v>
      </c>
      <c r="E108" s="160">
        <v>164368.25140985375</v>
      </c>
      <c r="F108" s="160">
        <v>1002055</v>
      </c>
      <c r="G108" s="160">
        <v>2998826.7463900005</v>
      </c>
      <c r="H108" s="144">
        <v>1257409</v>
      </c>
      <c r="I108" s="144">
        <v>1749451</v>
      </c>
      <c r="J108" s="160">
        <v>429231</v>
      </c>
      <c r="K108" s="144">
        <v>842979.35349000001</v>
      </c>
      <c r="L108" s="43">
        <f t="shared" ref="L108:L113" si="193">+SUM(D108:K108)</f>
        <v>9370831.3512898553</v>
      </c>
      <c r="M108" s="160"/>
      <c r="N108" s="160"/>
      <c r="O108" s="160">
        <v>295638.35473999998</v>
      </c>
      <c r="P108" s="160">
        <v>137404</v>
      </c>
      <c r="Q108" s="160">
        <v>215795.75878</v>
      </c>
      <c r="R108" s="160">
        <v>83296</v>
      </c>
      <c r="S108" s="160">
        <v>42687.992319999998</v>
      </c>
      <c r="T108" s="160">
        <v>122726</v>
      </c>
      <c r="U108" s="160">
        <v>92140.614350000003</v>
      </c>
      <c r="V108" s="144">
        <v>11208</v>
      </c>
      <c r="W108" s="144"/>
      <c r="X108" s="144"/>
      <c r="Y108" s="160">
        <v>31829</v>
      </c>
      <c r="Z108" s="160">
        <v>218021.83144000001</v>
      </c>
      <c r="AA108" s="160">
        <v>101353</v>
      </c>
      <c r="AB108" s="160"/>
      <c r="AC108" s="250">
        <v>202113</v>
      </c>
      <c r="AD108" s="160">
        <v>135823</v>
      </c>
      <c r="AE108" s="160">
        <v>67300</v>
      </c>
      <c r="AF108" s="160">
        <v>26195</v>
      </c>
      <c r="AG108" s="160">
        <v>79434.706999999995</v>
      </c>
      <c r="AH108" s="43">
        <f t="shared" ref="AH108:AH112" si="194">+SUM(M108:AG108)</f>
        <v>1862966.2586300001</v>
      </c>
      <c r="AI108" s="43">
        <f t="shared" ref="AI108:AI113" si="195">O108+Q108+Z108+AD108+AE108+AG108+T108</f>
        <v>1134739.6519599999</v>
      </c>
      <c r="AJ108" s="43">
        <f t="shared" ref="AJ108:AJ113" si="196">P108+R108+S108+U108+V108+Y108+AC108+AB108+AF108+AA108</f>
        <v>728226.60667000001</v>
      </c>
      <c r="AK108" s="160">
        <v>84479</v>
      </c>
      <c r="AL108" s="144">
        <v>24535.370999999999</v>
      </c>
      <c r="AM108" s="160">
        <v>37484.519890000003</v>
      </c>
      <c r="AN108" s="43">
        <f t="shared" ref="AN108:AN113" si="197">+SUM(AK108:AM108)</f>
        <v>146498.89089000001</v>
      </c>
      <c r="AO108" s="44">
        <f t="shared" ref="AO108:AO113" si="198">+AN108+AH108+L108</f>
        <v>11380296.500809856</v>
      </c>
      <c r="AR108" s="43">
        <f t="shared" ref="AR108:AR112" si="199">L108/AR$5</f>
        <v>1171353.9189112319</v>
      </c>
      <c r="AS108" s="43">
        <f t="shared" ref="AS108:AU112" si="200">AH108/AS$5</f>
        <v>116435.391164375</v>
      </c>
      <c r="AT108" s="43">
        <f t="shared" si="200"/>
        <v>162105.66456571428</v>
      </c>
      <c r="AU108" s="43">
        <f t="shared" si="200"/>
        <v>80914.06740777778</v>
      </c>
      <c r="AV108" s="43">
        <f t="shared" ref="AV108:AW112" si="201">AN108/AV$5</f>
        <v>48832.963630000006</v>
      </c>
      <c r="AW108" s="44">
        <f t="shared" si="201"/>
        <v>421492.46299295762</v>
      </c>
      <c r="AX108" s="122"/>
      <c r="AY108" s="43">
        <f t="shared" ref="AY108:AY113" si="202">MEDIAN($D108:$K108)</f>
        <v>964283</v>
      </c>
      <c r="AZ108" s="43">
        <f t="shared" ref="AZ108:AZ113" si="203">MEDIAN($M108:$AG108)</f>
        <v>96746.807174999994</v>
      </c>
      <c r="BA108" s="43">
        <f t="shared" ref="BA108:BA113" si="204">MEDIAN($AD108,$AE108,$Z108,$T108,$O108,Q108,AG108)</f>
        <v>135823</v>
      </c>
      <c r="BB108" s="43">
        <f t="shared" ref="BB108:BB113" si="205">MEDIAN($AF108,$AB108,$AC108,$Y108,$V108,$U108,$S108,$R108,$P108,$AA108)</f>
        <v>83296</v>
      </c>
      <c r="BC108" s="43">
        <f t="shared" ref="BC108:BC113" si="206">MEDIAN($AK108:$AM108)</f>
        <v>37484.519890000003</v>
      </c>
      <c r="BD108" s="44">
        <f>MEDIAN((D108:K108,M108:V108,Y108:AG108,AK108:AM108))</f>
        <v>135823</v>
      </c>
    </row>
    <row r="109" spans="1:56" s="204" customFormat="1">
      <c r="A109" s="199"/>
      <c r="B109" s="200" t="s">
        <v>212</v>
      </c>
      <c r="C109" s="201"/>
      <c r="D109" s="144">
        <v>25785</v>
      </c>
      <c r="E109" s="160">
        <v>14819.951839999998</v>
      </c>
      <c r="F109" s="160">
        <v>79630</v>
      </c>
      <c r="G109" s="160">
        <v>25463.43899000001</v>
      </c>
      <c r="H109" s="144">
        <v>145372</v>
      </c>
      <c r="I109" s="144">
        <v>75190</v>
      </c>
      <c r="J109" s="160">
        <v>63094</v>
      </c>
      <c r="K109" s="144">
        <v>55646.595399999991</v>
      </c>
      <c r="L109" s="43">
        <f t="shared" si="193"/>
        <v>485000.98622999998</v>
      </c>
      <c r="M109" s="160"/>
      <c r="N109" s="160"/>
      <c r="O109" s="160">
        <v>7903</v>
      </c>
      <c r="P109" s="160"/>
      <c r="Q109" s="160">
        <v>1378.9102700000001</v>
      </c>
      <c r="R109" s="160">
        <v>3811</v>
      </c>
      <c r="S109" s="160">
        <v>0</v>
      </c>
      <c r="T109" s="160">
        <v>8503</v>
      </c>
      <c r="U109" s="160">
        <v>3179.6780400000007</v>
      </c>
      <c r="V109" s="144">
        <v>80</v>
      </c>
      <c r="W109" s="144"/>
      <c r="X109" s="144"/>
      <c r="Y109" s="160">
        <v>18698</v>
      </c>
      <c r="Z109" s="160">
        <v>7430.8482200000008</v>
      </c>
      <c r="AA109" s="160">
        <v>3239</v>
      </c>
      <c r="AB109" s="160"/>
      <c r="AC109" s="250">
        <v>4764</v>
      </c>
      <c r="AD109" s="160">
        <v>20837</v>
      </c>
      <c r="AE109" s="160">
        <v>1067</v>
      </c>
      <c r="AF109" s="160">
        <v>1033</v>
      </c>
      <c r="AG109" s="160">
        <v>1446.548</v>
      </c>
      <c r="AH109" s="43">
        <f t="shared" si="194"/>
        <v>83370.984530000002</v>
      </c>
      <c r="AI109" s="43">
        <f t="shared" si="195"/>
        <v>48566.306490000003</v>
      </c>
      <c r="AJ109" s="43">
        <f t="shared" si="196"/>
        <v>34804.678039999999</v>
      </c>
      <c r="AK109" s="160">
        <v>3135</v>
      </c>
      <c r="AL109" s="144">
        <v>1754.7170000000001</v>
      </c>
      <c r="AM109" s="160">
        <v>1069.0905199999997</v>
      </c>
      <c r="AN109" s="43">
        <f t="shared" si="197"/>
        <v>5958.8075200000003</v>
      </c>
      <c r="AO109" s="44">
        <f t="shared" si="198"/>
        <v>574330.77827999997</v>
      </c>
      <c r="AR109" s="43">
        <f t="shared" si="199"/>
        <v>60625.123278749998</v>
      </c>
      <c r="AS109" s="43">
        <f t="shared" si="200"/>
        <v>5210.6865331250001</v>
      </c>
      <c r="AT109" s="43">
        <f t="shared" si="200"/>
        <v>6938.0437842857145</v>
      </c>
      <c r="AU109" s="43">
        <f t="shared" si="200"/>
        <v>3867.1864488888887</v>
      </c>
      <c r="AV109" s="43">
        <f t="shared" si="201"/>
        <v>1986.2691733333334</v>
      </c>
      <c r="AW109" s="44">
        <f t="shared" si="201"/>
        <v>21271.510306666667</v>
      </c>
      <c r="AX109" s="122"/>
      <c r="AY109" s="43">
        <f t="shared" si="202"/>
        <v>59370.297699999996</v>
      </c>
      <c r="AZ109" s="43">
        <f t="shared" si="203"/>
        <v>3239</v>
      </c>
      <c r="BA109" s="43">
        <f t="shared" si="204"/>
        <v>7430.8482200000008</v>
      </c>
      <c r="BB109" s="43">
        <f t="shared" si="205"/>
        <v>3209.3390200000003</v>
      </c>
      <c r="BC109" s="43">
        <f t="shared" si="206"/>
        <v>1754.7170000000001</v>
      </c>
      <c r="BD109" s="44">
        <f>MEDIAN((D109:K109,M109:V109,Y109:AG109,AK109:AM109))</f>
        <v>6097.4241099999999</v>
      </c>
    </row>
    <row r="110" spans="1:56" s="204" customFormat="1">
      <c r="A110" s="199"/>
      <c r="B110" s="200" t="s">
        <v>211</v>
      </c>
      <c r="C110" s="201"/>
      <c r="D110" s="144">
        <v>23550</v>
      </c>
      <c r="E110" s="160">
        <v>10914.793500000003</v>
      </c>
      <c r="F110" s="160">
        <v>66058</v>
      </c>
      <c r="G110" s="160">
        <v>129292.32169</v>
      </c>
      <c r="H110" s="144">
        <v>34805</v>
      </c>
      <c r="I110" s="144">
        <v>99919</v>
      </c>
      <c r="J110" s="160">
        <v>22862</v>
      </c>
      <c r="K110" s="144">
        <v>44648.947509999998</v>
      </c>
      <c r="L110" s="43">
        <f t="shared" si="193"/>
        <v>432050.06270000001</v>
      </c>
      <c r="M110" s="160"/>
      <c r="N110" s="160"/>
      <c r="O110" s="160">
        <v>7512</v>
      </c>
      <c r="P110" s="160">
        <v>12707</v>
      </c>
      <c r="Q110" s="160">
        <v>12337.605130000005</v>
      </c>
      <c r="R110" s="160">
        <v>3285</v>
      </c>
      <c r="S110" s="160">
        <v>3718.2411400000001</v>
      </c>
      <c r="T110" s="160">
        <v>7815</v>
      </c>
      <c r="U110" s="160">
        <v>4838.7909100000034</v>
      </c>
      <c r="V110" s="144">
        <v>713</v>
      </c>
      <c r="W110" s="144"/>
      <c r="X110" s="144"/>
      <c r="Y110" s="160">
        <v>959</v>
      </c>
      <c r="Z110" s="160">
        <v>7845</v>
      </c>
      <c r="AA110" s="160">
        <v>3173</v>
      </c>
      <c r="AB110" s="160"/>
      <c r="AC110" s="250">
        <v>7584</v>
      </c>
      <c r="AD110" s="160">
        <v>20916</v>
      </c>
      <c r="AE110" s="160">
        <v>1278</v>
      </c>
      <c r="AF110" s="160">
        <v>2059</v>
      </c>
      <c r="AG110" s="160">
        <v>2400.5369999999998</v>
      </c>
      <c r="AH110" s="43">
        <f t="shared" si="194"/>
        <v>99141.174180000002</v>
      </c>
      <c r="AI110" s="43">
        <f t="shared" si="195"/>
        <v>60104.14213</v>
      </c>
      <c r="AJ110" s="43">
        <f t="shared" si="196"/>
        <v>39037.032050000002</v>
      </c>
      <c r="AK110" s="160">
        <v>2406</v>
      </c>
      <c r="AL110" s="144">
        <v>663.96600000000001</v>
      </c>
      <c r="AM110" s="160">
        <v>731.43170000000021</v>
      </c>
      <c r="AN110" s="43">
        <f t="shared" si="197"/>
        <v>3801.3977</v>
      </c>
      <c r="AO110" s="44">
        <f t="shared" si="198"/>
        <v>534992.63458000007</v>
      </c>
      <c r="AR110" s="43">
        <f t="shared" si="199"/>
        <v>54006.257837500001</v>
      </c>
      <c r="AS110" s="43">
        <f t="shared" si="200"/>
        <v>6196.3233862500001</v>
      </c>
      <c r="AT110" s="43">
        <f t="shared" si="200"/>
        <v>8586.3060185714294</v>
      </c>
      <c r="AU110" s="43">
        <f t="shared" si="200"/>
        <v>4337.4480055555559</v>
      </c>
      <c r="AV110" s="43">
        <f t="shared" si="201"/>
        <v>1267.1325666666667</v>
      </c>
      <c r="AW110" s="44">
        <f t="shared" si="201"/>
        <v>19814.542021481484</v>
      </c>
      <c r="AX110" s="122"/>
      <c r="AY110" s="43">
        <f t="shared" si="202"/>
        <v>39726.973754999999</v>
      </c>
      <c r="AZ110" s="43">
        <f t="shared" si="203"/>
        <v>4278.5160250000017</v>
      </c>
      <c r="BA110" s="43">
        <f t="shared" si="204"/>
        <v>7815</v>
      </c>
      <c r="BB110" s="43">
        <f t="shared" si="205"/>
        <v>3285</v>
      </c>
      <c r="BC110" s="43">
        <f t="shared" si="206"/>
        <v>731.43170000000021</v>
      </c>
      <c r="BD110" s="44">
        <f>MEDIAN((D110:K110,M110:V110,Y110:AG110,AK110:AM110))</f>
        <v>7584</v>
      </c>
    </row>
    <row r="111" spans="1:56" s="204" customFormat="1">
      <c r="A111" s="199"/>
      <c r="B111" s="200" t="s">
        <v>210</v>
      </c>
      <c r="C111" s="201"/>
      <c r="D111" s="144">
        <v>0</v>
      </c>
      <c r="E111" s="160">
        <v>6058</v>
      </c>
      <c r="F111" s="160">
        <v>0</v>
      </c>
      <c r="G111" s="160">
        <v>0</v>
      </c>
      <c r="H111" s="144">
        <v>5721</v>
      </c>
      <c r="I111" s="144">
        <v>117409</v>
      </c>
      <c r="J111" s="160">
        <v>0</v>
      </c>
      <c r="K111" s="144">
        <v>9.5</v>
      </c>
      <c r="L111" s="43">
        <f t="shared" si="193"/>
        <v>129197.5</v>
      </c>
      <c r="M111" s="160"/>
      <c r="N111" s="160"/>
      <c r="O111" s="160">
        <v>29530</v>
      </c>
      <c r="P111" s="160">
        <v>0</v>
      </c>
      <c r="Q111" s="160">
        <v>0</v>
      </c>
      <c r="R111" s="160">
        <v>0</v>
      </c>
      <c r="S111" s="160">
        <v>0</v>
      </c>
      <c r="T111" s="160">
        <v>0</v>
      </c>
      <c r="U111" s="160">
        <v>0</v>
      </c>
      <c r="V111" s="144">
        <v>0</v>
      </c>
      <c r="W111" s="144"/>
      <c r="X111" s="144"/>
      <c r="Y111" s="160">
        <v>0</v>
      </c>
      <c r="Z111" s="160">
        <v>0</v>
      </c>
      <c r="AA111" s="160">
        <v>0</v>
      </c>
      <c r="AB111" s="160"/>
      <c r="AC111" s="250">
        <v>0</v>
      </c>
      <c r="AD111" s="160">
        <v>0</v>
      </c>
      <c r="AE111" s="160">
        <v>0</v>
      </c>
      <c r="AF111" s="160">
        <v>0</v>
      </c>
      <c r="AG111" s="160">
        <v>0</v>
      </c>
      <c r="AH111" s="43">
        <f t="shared" si="194"/>
        <v>29530</v>
      </c>
      <c r="AI111" s="43">
        <f t="shared" si="195"/>
        <v>29530</v>
      </c>
      <c r="AJ111" s="43">
        <f t="shared" si="196"/>
        <v>0</v>
      </c>
      <c r="AK111" s="160">
        <v>0</v>
      </c>
      <c r="AL111" s="144">
        <v>0</v>
      </c>
      <c r="AM111" s="160">
        <v>0</v>
      </c>
      <c r="AN111" s="43">
        <f t="shared" si="197"/>
        <v>0</v>
      </c>
      <c r="AO111" s="44">
        <f t="shared" si="198"/>
        <v>158727.5</v>
      </c>
      <c r="AR111" s="43">
        <f t="shared" si="199"/>
        <v>16149.6875</v>
      </c>
      <c r="AS111" s="43">
        <f t="shared" si="200"/>
        <v>1845.625</v>
      </c>
      <c r="AT111" s="43">
        <f t="shared" si="200"/>
        <v>4218.5714285714284</v>
      </c>
      <c r="AU111" s="43">
        <f t="shared" si="200"/>
        <v>0</v>
      </c>
      <c r="AV111" s="43">
        <f t="shared" si="201"/>
        <v>0</v>
      </c>
      <c r="AW111" s="44">
        <f t="shared" si="201"/>
        <v>5878.7962962962965</v>
      </c>
      <c r="AX111" s="122"/>
      <c r="AY111" s="43">
        <f t="shared" si="202"/>
        <v>4.75</v>
      </c>
      <c r="AZ111" s="43">
        <f t="shared" si="203"/>
        <v>0</v>
      </c>
      <c r="BA111" s="43">
        <f t="shared" si="204"/>
        <v>0</v>
      </c>
      <c r="BB111" s="43">
        <f t="shared" si="205"/>
        <v>0</v>
      </c>
      <c r="BC111" s="43">
        <f t="shared" si="206"/>
        <v>0</v>
      </c>
      <c r="BD111" s="44">
        <f>MEDIAN((D111:K111,M111:V111,Y111:AG111,AK111:AM111))</f>
        <v>0</v>
      </c>
    </row>
    <row r="112" spans="1:56" s="204" customFormat="1">
      <c r="A112" s="199"/>
      <c r="B112" s="251" t="s">
        <v>198</v>
      </c>
      <c r="C112" s="201"/>
      <c r="D112" s="144">
        <v>9033</v>
      </c>
      <c r="E112" s="160">
        <v>12242</v>
      </c>
      <c r="F112" s="160">
        <v>83625</v>
      </c>
      <c r="G112" s="160">
        <v>519932.90795999998</v>
      </c>
      <c r="H112" s="144">
        <v>48313</v>
      </c>
      <c r="I112" s="144"/>
      <c r="J112" s="160">
        <v>27290</v>
      </c>
      <c r="K112" s="144">
        <v>38974.026060000004</v>
      </c>
      <c r="L112" s="43">
        <f t="shared" si="193"/>
        <v>739409.93402000004</v>
      </c>
      <c r="M112" s="160"/>
      <c r="N112" s="160"/>
      <c r="O112" s="160">
        <v>2348.3709300000005</v>
      </c>
      <c r="P112" s="160">
        <v>0</v>
      </c>
      <c r="Q112" s="160">
        <v>6358.4990499999985</v>
      </c>
      <c r="R112" s="160">
        <v>21</v>
      </c>
      <c r="S112" s="160">
        <v>341.74750999999998</v>
      </c>
      <c r="T112" s="160">
        <v>735</v>
      </c>
      <c r="U112" s="160">
        <v>1651.8862300000001</v>
      </c>
      <c r="V112" s="144">
        <v>0</v>
      </c>
      <c r="W112" s="144"/>
      <c r="X112" s="144"/>
      <c r="Y112" s="160">
        <v>0</v>
      </c>
      <c r="Z112" s="160">
        <v>8038.2726399999992</v>
      </c>
      <c r="AA112" s="160">
        <v>1339</v>
      </c>
      <c r="AB112" s="160"/>
      <c r="AC112" s="250">
        <v>1616</v>
      </c>
      <c r="AD112" s="160">
        <v>0</v>
      </c>
      <c r="AE112" s="160">
        <v>7809</v>
      </c>
      <c r="AF112" s="160">
        <v>194</v>
      </c>
      <c r="AG112" s="160">
        <v>20.832000000000001</v>
      </c>
      <c r="AH112" s="43">
        <f t="shared" si="194"/>
        <v>30473.608359999995</v>
      </c>
      <c r="AI112" s="43">
        <f t="shared" si="195"/>
        <v>25309.974619999997</v>
      </c>
      <c r="AJ112" s="43">
        <f t="shared" si="196"/>
        <v>5163.6337400000002</v>
      </c>
      <c r="AK112" s="160">
        <v>5639</v>
      </c>
      <c r="AL112" s="144">
        <v>109.367</v>
      </c>
      <c r="AM112" s="160">
        <v>1403.8742100000004</v>
      </c>
      <c r="AN112" s="43">
        <f t="shared" si="197"/>
        <v>7152.2412100000001</v>
      </c>
      <c r="AO112" s="44">
        <f t="shared" si="198"/>
        <v>777035.78359000001</v>
      </c>
      <c r="AR112" s="43">
        <f t="shared" si="199"/>
        <v>92426.241752500006</v>
      </c>
      <c r="AS112" s="43">
        <f t="shared" si="200"/>
        <v>1904.6005224999997</v>
      </c>
      <c r="AT112" s="43">
        <f t="shared" si="200"/>
        <v>3615.7106599999997</v>
      </c>
      <c r="AU112" s="43">
        <f t="shared" si="200"/>
        <v>573.73708222222228</v>
      </c>
      <c r="AV112" s="43">
        <f t="shared" si="201"/>
        <v>2384.0804033333334</v>
      </c>
      <c r="AW112" s="44">
        <f t="shared" si="201"/>
        <v>28779.103095925926</v>
      </c>
      <c r="AX112" s="122"/>
      <c r="AY112" s="43">
        <f t="shared" si="202"/>
        <v>38974.026060000004</v>
      </c>
      <c r="AZ112" s="43">
        <f t="shared" si="203"/>
        <v>538.37375499999996</v>
      </c>
      <c r="BA112" s="43">
        <f t="shared" si="204"/>
        <v>2348.3709300000005</v>
      </c>
      <c r="BB112" s="43">
        <f t="shared" si="205"/>
        <v>194</v>
      </c>
      <c r="BC112" s="43">
        <f t="shared" si="206"/>
        <v>1403.8742100000004</v>
      </c>
      <c r="BD112" s="44">
        <f>MEDIAN((D112:K112,M112:V112,Y112:AG112,AK112:AM112))</f>
        <v>1633.943115</v>
      </c>
    </row>
    <row r="113" spans="1:56" s="204" customFormat="1">
      <c r="A113" s="199"/>
      <c r="B113" s="200"/>
      <c r="C113" s="210" t="s">
        <v>209</v>
      </c>
      <c r="D113" s="252">
        <f t="shared" ref="D113:K113" si="207">SUM(D108:D112)</f>
        <v>984879</v>
      </c>
      <c r="E113" s="252">
        <f t="shared" si="207"/>
        <v>208402.99674985374</v>
      </c>
      <c r="F113" s="252">
        <f t="shared" si="207"/>
        <v>1231368</v>
      </c>
      <c r="G113" s="252">
        <f t="shared" si="207"/>
        <v>3673515.4150300007</v>
      </c>
      <c r="H113" s="252">
        <f t="shared" si="207"/>
        <v>1491620</v>
      </c>
      <c r="I113" s="252">
        <f t="shared" si="207"/>
        <v>2041969</v>
      </c>
      <c r="J113" s="252">
        <f t="shared" si="207"/>
        <v>542477</v>
      </c>
      <c r="K113" s="252">
        <f t="shared" si="207"/>
        <v>982258.42246000003</v>
      </c>
      <c r="L113" s="45">
        <f t="shared" si="193"/>
        <v>11156489.834239855</v>
      </c>
      <c r="M113" s="252"/>
      <c r="N113" s="252"/>
      <c r="O113" s="252">
        <f t="shared" ref="O113:V113" si="208">SUM(O108:O112)</f>
        <v>342931.72566999996</v>
      </c>
      <c r="P113" s="252">
        <f t="shared" si="208"/>
        <v>150111</v>
      </c>
      <c r="Q113" s="252">
        <f t="shared" si="208"/>
        <v>235870.77322999999</v>
      </c>
      <c r="R113" s="252">
        <f t="shared" si="208"/>
        <v>90413</v>
      </c>
      <c r="S113" s="252">
        <f t="shared" si="208"/>
        <v>46747.980969999997</v>
      </c>
      <c r="T113" s="252">
        <f t="shared" si="208"/>
        <v>139779</v>
      </c>
      <c r="U113" s="252">
        <f t="shared" si="208"/>
        <v>101810.96953</v>
      </c>
      <c r="V113" s="252">
        <f t="shared" si="208"/>
        <v>12001</v>
      </c>
      <c r="W113" s="252"/>
      <c r="X113" s="252"/>
      <c r="Y113" s="252">
        <f t="shared" ref="Y113:AF113" si="209">SUM(Y108:Y112)</f>
        <v>51486</v>
      </c>
      <c r="Z113" s="252">
        <f t="shared" si="209"/>
        <v>241335.95230000003</v>
      </c>
      <c r="AA113" s="252">
        <f t="shared" si="209"/>
        <v>109104</v>
      </c>
      <c r="AB113" s="252"/>
      <c r="AC113" s="252">
        <f>SUM(AC108:AC112)</f>
        <v>216077</v>
      </c>
      <c r="AD113" s="252">
        <f t="shared" si="209"/>
        <v>177576</v>
      </c>
      <c r="AE113" s="252">
        <f t="shared" si="209"/>
        <v>77454</v>
      </c>
      <c r="AF113" s="252">
        <f t="shared" si="209"/>
        <v>29481</v>
      </c>
      <c r="AG113" s="252">
        <f>SUM(AG108:AG112)</f>
        <v>83302.623999999982</v>
      </c>
      <c r="AH113" s="45">
        <f>+SUM(M113:AG113)</f>
        <v>2105482.0257000001</v>
      </c>
      <c r="AI113" s="45">
        <f t="shared" si="195"/>
        <v>1298250.0752000001</v>
      </c>
      <c r="AJ113" s="45">
        <f t="shared" si="196"/>
        <v>807231.95050000004</v>
      </c>
      <c r="AK113" s="252">
        <f>SUM(AK108:AK112)</f>
        <v>95659</v>
      </c>
      <c r="AL113" s="252">
        <f>SUM(AL108:AL112)</f>
        <v>27063.420999999998</v>
      </c>
      <c r="AM113" s="252">
        <f>SUM(AM108:AM112)</f>
        <v>40688.916320000004</v>
      </c>
      <c r="AN113" s="45">
        <f t="shared" si="197"/>
        <v>163411.33731999999</v>
      </c>
      <c r="AO113" s="211">
        <f t="shared" si="198"/>
        <v>13425383.197259855</v>
      </c>
      <c r="AR113" s="45">
        <f>L113/AR$5</f>
        <v>1394561.2292799819</v>
      </c>
      <c r="AS113" s="45">
        <f>AH113/AS$5</f>
        <v>131592.62660625001</v>
      </c>
      <c r="AT113" s="45">
        <f>AI113/AT$5</f>
        <v>185464.29645714286</v>
      </c>
      <c r="AU113" s="45">
        <f>AJ113/AU$5</f>
        <v>89692.438944444453</v>
      </c>
      <c r="AV113" s="45">
        <f>AN113/AV$5</f>
        <v>54470.445773333333</v>
      </c>
      <c r="AW113" s="211">
        <f>AO113/AW$5</f>
        <v>497236.41471332795</v>
      </c>
      <c r="AX113" s="122"/>
      <c r="AY113" s="45">
        <f t="shared" si="202"/>
        <v>1108123.5</v>
      </c>
      <c r="AZ113" s="45">
        <f t="shared" si="203"/>
        <v>105457.484765</v>
      </c>
      <c r="BA113" s="45">
        <f t="shared" si="204"/>
        <v>177576</v>
      </c>
      <c r="BB113" s="45">
        <f t="shared" si="205"/>
        <v>90413</v>
      </c>
      <c r="BC113" s="45">
        <f t="shared" si="206"/>
        <v>40688.916320000004</v>
      </c>
      <c r="BD113" s="211">
        <f>MEDIAN((D113:K113,M113:V113,Y113:AG113,AK113:AM113))</f>
        <v>150111</v>
      </c>
    </row>
    <row r="114" spans="1:56" s="204" customFormat="1">
      <c r="A114" s="199"/>
      <c r="B114" s="200"/>
      <c r="C114" s="201"/>
      <c r="D114" s="144"/>
      <c r="E114" s="160"/>
      <c r="F114" s="160"/>
      <c r="G114" s="160"/>
      <c r="H114" s="144"/>
      <c r="I114" s="144"/>
      <c r="J114" s="160"/>
      <c r="K114" s="144"/>
      <c r="L114" s="43"/>
      <c r="M114" s="160"/>
      <c r="N114" s="160"/>
      <c r="O114" s="160"/>
      <c r="P114" s="160"/>
      <c r="Q114" s="160"/>
      <c r="R114" s="160"/>
      <c r="S114" s="160"/>
      <c r="T114" s="160"/>
      <c r="U114" s="160"/>
      <c r="V114" s="144"/>
      <c r="W114" s="144"/>
      <c r="X114" s="144"/>
      <c r="Y114" s="160"/>
      <c r="Z114" s="160"/>
      <c r="AA114" s="160"/>
      <c r="AB114" s="160"/>
      <c r="AC114" s="250"/>
      <c r="AD114" s="160"/>
      <c r="AE114" s="160"/>
      <c r="AF114" s="160"/>
      <c r="AG114" s="160"/>
      <c r="AH114" s="43"/>
      <c r="AI114" s="43"/>
      <c r="AJ114" s="43"/>
      <c r="AK114" s="160"/>
      <c r="AL114" s="144"/>
      <c r="AM114" s="160"/>
      <c r="AN114" s="43"/>
      <c r="AO114" s="44"/>
      <c r="AR114" s="43"/>
      <c r="AS114" s="43"/>
      <c r="AT114" s="43"/>
      <c r="AU114" s="43"/>
      <c r="AV114" s="43"/>
      <c r="AW114" s="44"/>
      <c r="AX114" s="122"/>
      <c r="AY114" s="43"/>
      <c r="AZ114" s="43"/>
      <c r="BA114" s="43"/>
      <c r="BB114" s="43"/>
      <c r="BC114" s="43"/>
      <c r="BD114" s="44"/>
    </row>
    <row r="115" spans="1:56" s="204" customFormat="1">
      <c r="A115" s="205" t="s">
        <v>208</v>
      </c>
      <c r="B115" s="200"/>
      <c r="C115" s="201"/>
      <c r="D115" s="144"/>
      <c r="E115" s="160"/>
      <c r="F115" s="160"/>
      <c r="G115" s="160"/>
      <c r="H115" s="144"/>
      <c r="I115" s="144"/>
      <c r="J115" s="160"/>
      <c r="K115" s="144"/>
      <c r="L115" s="43"/>
      <c r="M115" s="160"/>
      <c r="N115" s="160"/>
      <c r="O115" s="160"/>
      <c r="P115" s="160"/>
      <c r="Q115" s="160"/>
      <c r="R115" s="160"/>
      <c r="S115" s="160"/>
      <c r="T115" s="160"/>
      <c r="U115" s="160"/>
      <c r="V115" s="144"/>
      <c r="W115" s="144"/>
      <c r="X115" s="144"/>
      <c r="Y115" s="160"/>
      <c r="Z115" s="160"/>
      <c r="AA115" s="160"/>
      <c r="AB115" s="160"/>
      <c r="AC115" s="250"/>
      <c r="AD115" s="160"/>
      <c r="AE115" s="160"/>
      <c r="AF115" s="160"/>
      <c r="AG115" s="160"/>
      <c r="AH115" s="43"/>
      <c r="AI115" s="43"/>
      <c r="AJ115" s="43"/>
      <c r="AK115" s="160"/>
      <c r="AL115" s="144"/>
      <c r="AM115" s="160"/>
      <c r="AN115" s="43"/>
      <c r="AO115" s="44"/>
      <c r="AR115" s="43"/>
      <c r="AS115" s="43"/>
      <c r="AT115" s="43"/>
      <c r="AU115" s="43"/>
      <c r="AV115" s="43"/>
      <c r="AW115" s="44"/>
      <c r="AX115" s="122"/>
      <c r="AY115" s="43"/>
      <c r="AZ115" s="43"/>
      <c r="BA115" s="43"/>
      <c r="BB115" s="43"/>
      <c r="BC115" s="43"/>
      <c r="BD115" s="44"/>
    </row>
    <row r="116" spans="1:56" s="204" customFormat="1">
      <c r="A116" s="199"/>
      <c r="B116" s="200" t="s">
        <v>207</v>
      </c>
      <c r="C116" s="201"/>
      <c r="D116" s="144">
        <v>3064</v>
      </c>
      <c r="E116" s="160">
        <v>0</v>
      </c>
      <c r="F116" s="160">
        <v>0</v>
      </c>
      <c r="G116" s="160">
        <v>0</v>
      </c>
      <c r="H116" s="144">
        <v>0</v>
      </c>
      <c r="I116" s="144">
        <v>0</v>
      </c>
      <c r="J116" s="160">
        <v>0</v>
      </c>
      <c r="K116" s="144">
        <v>0</v>
      </c>
      <c r="L116" s="43">
        <f>+SUM(D116:K116)</f>
        <v>3064</v>
      </c>
      <c r="M116" s="160"/>
      <c r="N116" s="160"/>
      <c r="O116" s="160">
        <v>0</v>
      </c>
      <c r="P116" s="160">
        <v>0</v>
      </c>
      <c r="Q116" s="160">
        <v>0</v>
      </c>
      <c r="R116" s="160">
        <v>0</v>
      </c>
      <c r="S116" s="160">
        <v>0</v>
      </c>
      <c r="T116" s="160">
        <v>100</v>
      </c>
      <c r="U116" s="160">
        <v>0</v>
      </c>
      <c r="V116" s="144">
        <v>0</v>
      </c>
      <c r="W116" s="144"/>
      <c r="X116" s="144"/>
      <c r="Y116" s="160">
        <v>0</v>
      </c>
      <c r="Z116" s="160">
        <v>0</v>
      </c>
      <c r="AA116" s="160">
        <v>0</v>
      </c>
      <c r="AB116" s="160"/>
      <c r="AC116" s="250">
        <v>0</v>
      </c>
      <c r="AD116" s="160">
        <v>0</v>
      </c>
      <c r="AE116" s="160">
        <v>0</v>
      </c>
      <c r="AF116" s="160">
        <v>0</v>
      </c>
      <c r="AG116" s="160">
        <v>0</v>
      </c>
      <c r="AH116" s="43">
        <f>+SUM(M116:AG116)</f>
        <v>100</v>
      </c>
      <c r="AI116" s="43">
        <f t="shared" ref="AI116:AI122" si="210">O116+Q116+Z116+AD116+AE116+AG116+T116</f>
        <v>100</v>
      </c>
      <c r="AJ116" s="43">
        <f t="shared" ref="AJ116:AJ122" si="211">P116+R116+S116+U116+V116+Y116+AC116+AB116+AF116+AA116</f>
        <v>0</v>
      </c>
      <c r="AK116" s="160">
        <v>0</v>
      </c>
      <c r="AL116" s="144">
        <v>0</v>
      </c>
      <c r="AM116" s="160">
        <v>0</v>
      </c>
      <c r="AN116" s="43">
        <f t="shared" ref="AN116:AN122" si="212">+SUM(AK116:AM116)</f>
        <v>0</v>
      </c>
      <c r="AO116" s="44">
        <f t="shared" ref="AO116:AO122" si="213">+AN116+AH116+L116</f>
        <v>3164</v>
      </c>
      <c r="AR116" s="43">
        <f t="shared" ref="AR116:AR117" si="214">L116/AR$5</f>
        <v>383</v>
      </c>
      <c r="AS116" s="43">
        <f t="shared" ref="AS116:AU117" si="215">AH116/AS$5</f>
        <v>6.25</v>
      </c>
      <c r="AT116" s="43">
        <f t="shared" si="215"/>
        <v>14.285714285714286</v>
      </c>
      <c r="AU116" s="43">
        <f t="shared" si="215"/>
        <v>0</v>
      </c>
      <c r="AV116" s="43">
        <f t="shared" ref="AV116:AW117" si="216">AN116/AV$5</f>
        <v>0</v>
      </c>
      <c r="AW116" s="44">
        <f t="shared" si="216"/>
        <v>117.18518518518519</v>
      </c>
      <c r="AX116" s="122"/>
      <c r="AY116" s="43">
        <f t="shared" ref="AY116:AY122" si="217">MEDIAN($D116:$K116)</f>
        <v>0</v>
      </c>
      <c r="AZ116" s="43">
        <f t="shared" ref="AZ116:AZ122" si="218">MEDIAN($M116:$AG116)</f>
        <v>0</v>
      </c>
      <c r="BA116" s="43">
        <f t="shared" ref="BA116:BA122" si="219">MEDIAN($AD116,$AE116,$Z116,$T116,$O116,Q116,AG116)</f>
        <v>0</v>
      </c>
      <c r="BB116" s="43">
        <f t="shared" ref="BB116:BB122" si="220">MEDIAN($AF116,$AB116,$AC116,$Y116,$V116,$U116,$S116,$R116,$P116,$AA116)</f>
        <v>0</v>
      </c>
      <c r="BC116" s="43">
        <f t="shared" ref="BC116:BC122" si="221">MEDIAN($AK116:$AM116)</f>
        <v>0</v>
      </c>
      <c r="BD116" s="44">
        <f>MEDIAN((D116:K116,M116:V116,Y116:AG116,AK116:AM116))</f>
        <v>0</v>
      </c>
    </row>
    <row r="117" spans="1:56" s="204" customFormat="1">
      <c r="A117" s="199"/>
      <c r="B117" s="200" t="s">
        <v>206</v>
      </c>
      <c r="C117" s="201"/>
      <c r="D117" s="144">
        <v>8986</v>
      </c>
      <c r="E117" s="160">
        <v>10273</v>
      </c>
      <c r="F117" s="160">
        <v>3049</v>
      </c>
      <c r="G117" s="160">
        <v>284111.09206</v>
      </c>
      <c r="H117" s="144">
        <v>47</v>
      </c>
      <c r="I117" s="144">
        <v>35203</v>
      </c>
      <c r="J117" s="160">
        <v>2523</v>
      </c>
      <c r="K117" s="144">
        <v>6810.0956299999989</v>
      </c>
      <c r="L117" s="43">
        <f>+SUM(D117:K117)</f>
        <v>351002.18768999999</v>
      </c>
      <c r="M117" s="160"/>
      <c r="N117" s="160"/>
      <c r="O117" s="160">
        <v>1151</v>
      </c>
      <c r="P117" s="160">
        <v>0</v>
      </c>
      <c r="Q117" s="160">
        <v>0</v>
      </c>
      <c r="R117" s="160">
        <v>1095</v>
      </c>
      <c r="S117" s="160">
        <v>1150.8506600000001</v>
      </c>
      <c r="T117" s="160">
        <v>1186</v>
      </c>
      <c r="U117" s="160">
        <v>0</v>
      </c>
      <c r="V117" s="144">
        <v>0</v>
      </c>
      <c r="W117" s="144"/>
      <c r="X117" s="144"/>
      <c r="Y117" s="160">
        <v>0</v>
      </c>
      <c r="Z117" s="160">
        <v>0</v>
      </c>
      <c r="AA117" s="160">
        <v>1128</v>
      </c>
      <c r="AB117" s="160"/>
      <c r="AC117" s="250">
        <v>177</v>
      </c>
      <c r="AD117" s="160">
        <v>0</v>
      </c>
      <c r="AE117" s="160">
        <v>0</v>
      </c>
      <c r="AF117" s="160">
        <v>0</v>
      </c>
      <c r="AG117" s="160">
        <v>0</v>
      </c>
      <c r="AH117" s="43">
        <f>+SUM(M117:AG117)</f>
        <v>5887.8506600000001</v>
      </c>
      <c r="AI117" s="43">
        <f t="shared" si="210"/>
        <v>2337</v>
      </c>
      <c r="AJ117" s="43">
        <f t="shared" si="211"/>
        <v>3550.8506600000001</v>
      </c>
      <c r="AK117" s="160">
        <v>40687</v>
      </c>
      <c r="AL117" s="144">
        <v>0</v>
      </c>
      <c r="AM117" s="160">
        <v>0</v>
      </c>
      <c r="AN117" s="43">
        <f t="shared" si="212"/>
        <v>40687</v>
      </c>
      <c r="AO117" s="44">
        <f t="shared" si="213"/>
        <v>397577.03834999999</v>
      </c>
      <c r="AR117" s="43">
        <f t="shared" si="214"/>
        <v>43875.273461249999</v>
      </c>
      <c r="AS117" s="43">
        <f t="shared" si="215"/>
        <v>367.99066625</v>
      </c>
      <c r="AT117" s="43">
        <f t="shared" si="215"/>
        <v>333.85714285714283</v>
      </c>
      <c r="AU117" s="43">
        <f t="shared" si="215"/>
        <v>394.53896222222221</v>
      </c>
      <c r="AV117" s="43">
        <f t="shared" si="216"/>
        <v>13562.333333333334</v>
      </c>
      <c r="AW117" s="44">
        <f t="shared" si="216"/>
        <v>14725.075494444443</v>
      </c>
      <c r="AX117" s="122"/>
      <c r="AY117" s="258">
        <f t="shared" si="217"/>
        <v>7898.0478149999999</v>
      </c>
      <c r="AZ117" s="258">
        <f t="shared" si="218"/>
        <v>0</v>
      </c>
      <c r="BA117" s="258">
        <f t="shared" si="219"/>
        <v>0</v>
      </c>
      <c r="BB117" s="258">
        <f t="shared" si="220"/>
        <v>0</v>
      </c>
      <c r="BC117" s="258">
        <f t="shared" si="221"/>
        <v>0</v>
      </c>
      <c r="BD117" s="44">
        <f>MEDIAN((D117:K117,M117:V117,Y117:AG117,AK117:AM117))</f>
        <v>177</v>
      </c>
    </row>
    <row r="118" spans="1:56" s="204" customFormat="1">
      <c r="A118" s="245"/>
      <c r="B118" s="200" t="s">
        <v>205</v>
      </c>
      <c r="C118" s="201"/>
      <c r="D118" s="259">
        <f t="shared" ref="D118:V118" si="222">D116+D117</f>
        <v>12050</v>
      </c>
      <c r="E118" s="252">
        <f t="shared" si="222"/>
        <v>10273</v>
      </c>
      <c r="F118" s="252">
        <f t="shared" si="222"/>
        <v>3049</v>
      </c>
      <c r="G118" s="252">
        <f t="shared" si="222"/>
        <v>284111.09206</v>
      </c>
      <c r="H118" s="252">
        <f t="shared" si="222"/>
        <v>47</v>
      </c>
      <c r="I118" s="252">
        <f t="shared" si="222"/>
        <v>35203</v>
      </c>
      <c r="J118" s="252">
        <f t="shared" si="222"/>
        <v>2523</v>
      </c>
      <c r="K118" s="252">
        <f t="shared" si="222"/>
        <v>6810.0956299999989</v>
      </c>
      <c r="L118" s="45">
        <f t="shared" si="222"/>
        <v>354066.18768999999</v>
      </c>
      <c r="M118" s="252"/>
      <c r="N118" s="252"/>
      <c r="O118" s="252">
        <f t="shared" si="222"/>
        <v>1151</v>
      </c>
      <c r="P118" s="252">
        <f t="shared" si="222"/>
        <v>0</v>
      </c>
      <c r="Q118" s="252">
        <f t="shared" si="222"/>
        <v>0</v>
      </c>
      <c r="R118" s="252">
        <f t="shared" si="222"/>
        <v>1095</v>
      </c>
      <c r="S118" s="252">
        <f t="shared" si="222"/>
        <v>1150.8506600000001</v>
      </c>
      <c r="T118" s="252">
        <f t="shared" si="222"/>
        <v>1286</v>
      </c>
      <c r="U118" s="252">
        <f t="shared" si="222"/>
        <v>0</v>
      </c>
      <c r="V118" s="252">
        <f t="shared" si="222"/>
        <v>0</v>
      </c>
      <c r="W118" s="252"/>
      <c r="X118" s="252"/>
      <c r="Y118" s="252">
        <f t="shared" ref="Y118:AM118" si="223">Y116+Y117</f>
        <v>0</v>
      </c>
      <c r="Z118" s="252">
        <f t="shared" si="223"/>
        <v>0</v>
      </c>
      <c r="AA118" s="252">
        <f t="shared" si="223"/>
        <v>1128</v>
      </c>
      <c r="AB118" s="252"/>
      <c r="AC118" s="252">
        <f>AC116+AC117</f>
        <v>177</v>
      </c>
      <c r="AD118" s="252">
        <f t="shared" si="223"/>
        <v>0</v>
      </c>
      <c r="AE118" s="252">
        <f t="shared" si="223"/>
        <v>0</v>
      </c>
      <c r="AF118" s="252">
        <f t="shared" si="223"/>
        <v>0</v>
      </c>
      <c r="AG118" s="252">
        <f t="shared" si="223"/>
        <v>0</v>
      </c>
      <c r="AH118" s="45">
        <f>AH116+AH117</f>
        <v>5987.8506600000001</v>
      </c>
      <c r="AI118" s="45">
        <f t="shared" si="210"/>
        <v>2437</v>
      </c>
      <c r="AJ118" s="45">
        <f t="shared" si="211"/>
        <v>3550.8506600000001</v>
      </c>
      <c r="AK118" s="252">
        <f t="shared" si="223"/>
        <v>40687</v>
      </c>
      <c r="AL118" s="252">
        <f t="shared" si="223"/>
        <v>0</v>
      </c>
      <c r="AM118" s="252">
        <f t="shared" si="223"/>
        <v>0</v>
      </c>
      <c r="AN118" s="45">
        <f t="shared" si="212"/>
        <v>40687</v>
      </c>
      <c r="AO118" s="211">
        <f t="shared" si="213"/>
        <v>400741.03834999999</v>
      </c>
      <c r="AR118" s="45">
        <f>L118/AR$5</f>
        <v>44258.273461249999</v>
      </c>
      <c r="AS118" s="45">
        <f>AH118/AS$5</f>
        <v>374.24066625</v>
      </c>
      <c r="AT118" s="45">
        <f>AI118/AT$5</f>
        <v>348.14285714285717</v>
      </c>
      <c r="AU118" s="45">
        <f>AJ118/AU$5</f>
        <v>394.53896222222221</v>
      </c>
      <c r="AV118" s="45">
        <f>AN118/AV$5</f>
        <v>13562.333333333334</v>
      </c>
      <c r="AW118" s="211">
        <f>AO118/AW$5</f>
        <v>14842.26067962963</v>
      </c>
      <c r="AX118" s="122"/>
      <c r="AY118" s="43">
        <f t="shared" si="217"/>
        <v>8541.5478149999999</v>
      </c>
      <c r="AZ118" s="43">
        <f t="shared" si="218"/>
        <v>0</v>
      </c>
      <c r="BA118" s="43">
        <f t="shared" si="219"/>
        <v>0</v>
      </c>
      <c r="BB118" s="43">
        <f t="shared" si="220"/>
        <v>0</v>
      </c>
      <c r="BC118" s="43">
        <f t="shared" si="221"/>
        <v>0</v>
      </c>
      <c r="BD118" s="211">
        <f>MEDIAN((D118:K118,M118:V118,Y118:AG118,AK118:AM118))</f>
        <v>177</v>
      </c>
    </row>
    <row r="119" spans="1:56" s="204" customFormat="1">
      <c r="A119" s="199"/>
      <c r="B119" s="200" t="s">
        <v>204</v>
      </c>
      <c r="C119" s="201"/>
      <c r="D119" s="144">
        <v>0</v>
      </c>
      <c r="E119" s="160">
        <v>0</v>
      </c>
      <c r="F119" s="160">
        <v>0</v>
      </c>
      <c r="G119" s="160">
        <v>0</v>
      </c>
      <c r="H119" s="144">
        <v>0</v>
      </c>
      <c r="I119" s="144">
        <v>0</v>
      </c>
      <c r="J119" s="160">
        <v>0</v>
      </c>
      <c r="K119" s="144">
        <v>0</v>
      </c>
      <c r="L119" s="43"/>
      <c r="M119" s="160"/>
      <c r="N119" s="160"/>
      <c r="O119" s="160">
        <v>0</v>
      </c>
      <c r="P119" s="160">
        <v>0</v>
      </c>
      <c r="Q119" s="160">
        <v>0</v>
      </c>
      <c r="R119" s="160">
        <v>624</v>
      </c>
      <c r="S119" s="160">
        <v>267.39879000000002</v>
      </c>
      <c r="T119" s="160">
        <v>3681</v>
      </c>
      <c r="U119" s="160">
        <v>0</v>
      </c>
      <c r="V119" s="144">
        <v>43</v>
      </c>
      <c r="W119" s="144"/>
      <c r="X119" s="144"/>
      <c r="Y119" s="160">
        <v>15278</v>
      </c>
      <c r="Z119" s="160">
        <v>3534</v>
      </c>
      <c r="AA119" s="160">
        <v>65</v>
      </c>
      <c r="AB119" s="160"/>
      <c r="AC119" s="250">
        <v>0</v>
      </c>
      <c r="AD119" s="160">
        <v>8131</v>
      </c>
      <c r="AE119" s="160">
        <v>27</v>
      </c>
      <c r="AF119" s="160">
        <v>345</v>
      </c>
      <c r="AG119" s="160">
        <v>0</v>
      </c>
      <c r="AH119" s="43">
        <f>+SUM(M119:AG119)</f>
        <v>31995.398789999999</v>
      </c>
      <c r="AI119" s="43">
        <f t="shared" si="210"/>
        <v>15373</v>
      </c>
      <c r="AJ119" s="43">
        <f t="shared" si="211"/>
        <v>16622.398789999999</v>
      </c>
      <c r="AK119" s="160">
        <v>6284</v>
      </c>
      <c r="AL119" s="144">
        <v>0</v>
      </c>
      <c r="AM119" s="160">
        <v>340.14879999999982</v>
      </c>
      <c r="AN119" s="43">
        <f t="shared" si="212"/>
        <v>6624.1487999999999</v>
      </c>
      <c r="AO119" s="44">
        <f t="shared" si="213"/>
        <v>38619.547590000002</v>
      </c>
      <c r="AR119" s="43">
        <f t="shared" ref="AR119:AR121" si="224">L119/AR$5</f>
        <v>0</v>
      </c>
      <c r="AS119" s="43">
        <f t="shared" ref="AS119:AU121" si="225">AH119/AS$5</f>
        <v>1999.712424375</v>
      </c>
      <c r="AT119" s="43">
        <f t="shared" si="225"/>
        <v>2196.1428571428573</v>
      </c>
      <c r="AU119" s="43">
        <f t="shared" si="225"/>
        <v>1846.9331988888889</v>
      </c>
      <c r="AV119" s="43">
        <f t="shared" ref="AV119:AW121" si="226">AN119/AV$5</f>
        <v>2208.0495999999998</v>
      </c>
      <c r="AW119" s="44">
        <f t="shared" si="226"/>
        <v>1430.3536144444445</v>
      </c>
      <c r="AX119" s="122"/>
      <c r="AY119" s="43">
        <f t="shared" si="217"/>
        <v>0</v>
      </c>
      <c r="AZ119" s="43">
        <f t="shared" si="218"/>
        <v>54</v>
      </c>
      <c r="BA119" s="43">
        <f t="shared" si="219"/>
        <v>27</v>
      </c>
      <c r="BB119" s="43">
        <f t="shared" si="220"/>
        <v>65</v>
      </c>
      <c r="BC119" s="43">
        <f t="shared" si="221"/>
        <v>340.14879999999982</v>
      </c>
      <c r="BD119" s="44">
        <f>MEDIAN((D119:K119,M119:V119,Y119:AG119,AK119:AM119))</f>
        <v>0</v>
      </c>
    </row>
    <row r="120" spans="1:56" s="204" customFormat="1">
      <c r="A120" s="199"/>
      <c r="B120" s="200" t="s">
        <v>203</v>
      </c>
      <c r="C120" s="201"/>
      <c r="D120" s="144">
        <v>43613</v>
      </c>
      <c r="E120" s="160">
        <v>971.64300000000003</v>
      </c>
      <c r="F120" s="160">
        <v>42986</v>
      </c>
      <c r="G120" s="160">
        <v>0</v>
      </c>
      <c r="H120" s="144">
        <v>150742</v>
      </c>
      <c r="I120" s="144">
        <v>211395</v>
      </c>
      <c r="J120" s="160">
        <v>58</v>
      </c>
      <c r="K120" s="144">
        <v>0</v>
      </c>
      <c r="L120" s="43">
        <f>+SUM(D120:K120)</f>
        <v>449765.64299999998</v>
      </c>
      <c r="M120" s="160"/>
      <c r="N120" s="160"/>
      <c r="O120" s="160">
        <v>8659</v>
      </c>
      <c r="P120" s="160">
        <v>1445</v>
      </c>
      <c r="Q120" s="160">
        <v>0</v>
      </c>
      <c r="R120" s="160">
        <v>0</v>
      </c>
      <c r="S120" s="160">
        <v>0</v>
      </c>
      <c r="T120" s="160">
        <v>0</v>
      </c>
      <c r="U120" s="160">
        <v>0</v>
      </c>
      <c r="V120" s="144">
        <v>0</v>
      </c>
      <c r="W120" s="144"/>
      <c r="X120" s="144"/>
      <c r="Y120" s="160">
        <v>0</v>
      </c>
      <c r="Z120" s="160">
        <v>0</v>
      </c>
      <c r="AA120" s="160">
        <v>0</v>
      </c>
      <c r="AB120" s="160"/>
      <c r="AC120" s="250">
        <v>0</v>
      </c>
      <c r="AD120" s="160">
        <v>654</v>
      </c>
      <c r="AE120" s="160">
        <v>0</v>
      </c>
      <c r="AF120" s="160">
        <v>0</v>
      </c>
      <c r="AG120" s="160">
        <v>15</v>
      </c>
      <c r="AH120" s="43">
        <f>+SUM(M120:AG120)</f>
        <v>10773</v>
      </c>
      <c r="AI120" s="43">
        <f t="shared" si="210"/>
        <v>9328</v>
      </c>
      <c r="AJ120" s="43">
        <f t="shared" si="211"/>
        <v>1445</v>
      </c>
      <c r="AK120" s="160"/>
      <c r="AL120" s="144"/>
      <c r="AM120" s="160">
        <v>0</v>
      </c>
      <c r="AN120" s="43">
        <f t="shared" si="212"/>
        <v>0</v>
      </c>
      <c r="AO120" s="44">
        <f t="shared" si="213"/>
        <v>460538.64299999998</v>
      </c>
      <c r="AR120" s="43">
        <f t="shared" si="224"/>
        <v>56220.705374999998</v>
      </c>
      <c r="AS120" s="43">
        <f t="shared" si="225"/>
        <v>673.3125</v>
      </c>
      <c r="AT120" s="43">
        <f t="shared" si="225"/>
        <v>1332.5714285714287</v>
      </c>
      <c r="AU120" s="43">
        <f t="shared" si="225"/>
        <v>160.55555555555554</v>
      </c>
      <c r="AV120" s="43">
        <f t="shared" si="226"/>
        <v>0</v>
      </c>
      <c r="AW120" s="44">
        <f t="shared" si="226"/>
        <v>17056.986777777776</v>
      </c>
      <c r="AX120" s="122"/>
      <c r="AY120" s="43">
        <f t="shared" si="217"/>
        <v>21978.821500000002</v>
      </c>
      <c r="AZ120" s="43">
        <f t="shared" si="218"/>
        <v>0</v>
      </c>
      <c r="BA120" s="43">
        <f t="shared" si="219"/>
        <v>0</v>
      </c>
      <c r="BB120" s="43">
        <f t="shared" si="220"/>
        <v>0</v>
      </c>
      <c r="BC120" s="43">
        <f t="shared" si="221"/>
        <v>0</v>
      </c>
      <c r="BD120" s="44">
        <f>MEDIAN((D120:K120,M120:V120,Y120:AG120,AK120:AM120))</f>
        <v>0</v>
      </c>
    </row>
    <row r="121" spans="1:56" s="204" customFormat="1">
      <c r="A121" s="199"/>
      <c r="B121" s="251" t="s">
        <v>198</v>
      </c>
      <c r="C121" s="201"/>
      <c r="D121" s="144">
        <v>0</v>
      </c>
      <c r="E121" s="160"/>
      <c r="F121" s="160">
        <v>1239</v>
      </c>
      <c r="G121" s="160">
        <v>0</v>
      </c>
      <c r="H121" s="144">
        <v>24720</v>
      </c>
      <c r="I121" s="144">
        <v>4989</v>
      </c>
      <c r="J121" s="160">
        <v>0</v>
      </c>
      <c r="K121" s="144">
        <v>0</v>
      </c>
      <c r="L121" s="43">
        <f>+SUM(D121:K121)</f>
        <v>30948</v>
      </c>
      <c r="M121" s="160"/>
      <c r="N121" s="160"/>
      <c r="O121" s="160">
        <v>0</v>
      </c>
      <c r="P121" s="160">
        <v>1552</v>
      </c>
      <c r="Q121" s="160">
        <v>0</v>
      </c>
      <c r="R121" s="160">
        <v>6</v>
      </c>
      <c r="S121" s="160">
        <v>0</v>
      </c>
      <c r="T121" s="160">
        <v>0</v>
      </c>
      <c r="U121" s="160">
        <v>0</v>
      </c>
      <c r="V121" s="144">
        <v>0</v>
      </c>
      <c r="W121" s="144"/>
      <c r="X121" s="144"/>
      <c r="Y121" s="160">
        <v>920</v>
      </c>
      <c r="Z121" s="160">
        <v>4000</v>
      </c>
      <c r="AA121" s="160">
        <v>0</v>
      </c>
      <c r="AB121" s="160"/>
      <c r="AC121" s="250">
        <v>0</v>
      </c>
      <c r="AD121" s="160">
        <v>0</v>
      </c>
      <c r="AE121" s="160">
        <v>0</v>
      </c>
      <c r="AF121" s="160">
        <v>0</v>
      </c>
      <c r="AG121" s="160">
        <v>0</v>
      </c>
      <c r="AH121" s="43">
        <f>+SUM(M121:AG121)</f>
        <v>6478</v>
      </c>
      <c r="AI121" s="43">
        <f t="shared" si="210"/>
        <v>4000</v>
      </c>
      <c r="AJ121" s="43">
        <f t="shared" si="211"/>
        <v>2478</v>
      </c>
      <c r="AK121" s="160">
        <v>1685</v>
      </c>
      <c r="AL121" s="144">
        <v>0</v>
      </c>
      <c r="AM121" s="160">
        <v>0</v>
      </c>
      <c r="AN121" s="43">
        <f t="shared" si="212"/>
        <v>1685</v>
      </c>
      <c r="AO121" s="44">
        <f t="shared" si="213"/>
        <v>39111</v>
      </c>
      <c r="AR121" s="43">
        <f t="shared" si="224"/>
        <v>3868.5</v>
      </c>
      <c r="AS121" s="43">
        <f t="shared" si="225"/>
        <v>404.875</v>
      </c>
      <c r="AT121" s="43">
        <f t="shared" si="225"/>
        <v>571.42857142857144</v>
      </c>
      <c r="AU121" s="43">
        <f t="shared" si="225"/>
        <v>275.33333333333331</v>
      </c>
      <c r="AV121" s="43">
        <f t="shared" si="226"/>
        <v>561.66666666666663</v>
      </c>
      <c r="AW121" s="44">
        <f t="shared" si="226"/>
        <v>1448.5555555555557</v>
      </c>
      <c r="AX121" s="122"/>
      <c r="AY121" s="43">
        <f t="shared" si="217"/>
        <v>0</v>
      </c>
      <c r="AZ121" s="43">
        <f t="shared" si="218"/>
        <v>0</v>
      </c>
      <c r="BA121" s="43">
        <f t="shared" si="219"/>
        <v>0</v>
      </c>
      <c r="BB121" s="43">
        <f t="shared" si="220"/>
        <v>0</v>
      </c>
      <c r="BC121" s="43">
        <f t="shared" si="221"/>
        <v>0</v>
      </c>
      <c r="BD121" s="44">
        <f>MEDIAN((D121:K121,M121:V121,Y121:AG121,AK121:AM121))</f>
        <v>0</v>
      </c>
    </row>
    <row r="122" spans="1:56" s="204" customFormat="1">
      <c r="A122" s="199"/>
      <c r="B122" s="200"/>
      <c r="C122" s="210" t="s">
        <v>202</v>
      </c>
      <c r="D122" s="252">
        <f t="shared" ref="D122:J122" si="227">SUM(D118:D121)</f>
        <v>55663</v>
      </c>
      <c r="E122" s="252">
        <f t="shared" si="227"/>
        <v>11244.643</v>
      </c>
      <c r="F122" s="252">
        <f t="shared" si="227"/>
        <v>47274</v>
      </c>
      <c r="G122" s="252">
        <f t="shared" si="227"/>
        <v>284111.09206</v>
      </c>
      <c r="H122" s="252">
        <f t="shared" si="227"/>
        <v>175509</v>
      </c>
      <c r="I122" s="252">
        <f>SUM(I118:I121)</f>
        <v>251587</v>
      </c>
      <c r="J122" s="252">
        <f t="shared" si="227"/>
        <v>2581</v>
      </c>
      <c r="K122" s="252">
        <f>SUM(K118:K121)</f>
        <v>6810.0956299999989</v>
      </c>
      <c r="L122" s="45">
        <f>+SUM(D122:K122)</f>
        <v>834779.83068999997</v>
      </c>
      <c r="M122" s="252"/>
      <c r="N122" s="252"/>
      <c r="O122" s="252">
        <f t="shared" ref="O122:V122" si="228">SUM(O118:O121)</f>
        <v>9810</v>
      </c>
      <c r="P122" s="252">
        <f t="shared" si="228"/>
        <v>2997</v>
      </c>
      <c r="Q122" s="252">
        <f t="shared" si="228"/>
        <v>0</v>
      </c>
      <c r="R122" s="252">
        <f t="shared" si="228"/>
        <v>1725</v>
      </c>
      <c r="S122" s="252">
        <f t="shared" si="228"/>
        <v>1418.24945</v>
      </c>
      <c r="T122" s="252">
        <f t="shared" si="228"/>
        <v>4967</v>
      </c>
      <c r="U122" s="252">
        <f t="shared" si="228"/>
        <v>0</v>
      </c>
      <c r="V122" s="252">
        <f t="shared" si="228"/>
        <v>43</v>
      </c>
      <c r="W122" s="252"/>
      <c r="X122" s="252"/>
      <c r="Y122" s="252">
        <f t="shared" ref="Y122:AF122" si="229">SUM(Y118:Y121)</f>
        <v>16198</v>
      </c>
      <c r="Z122" s="252">
        <f t="shared" si="229"/>
        <v>7534</v>
      </c>
      <c r="AA122" s="252">
        <f t="shared" si="229"/>
        <v>1193</v>
      </c>
      <c r="AB122" s="252"/>
      <c r="AC122" s="252">
        <f>SUM(AC118:AC121)</f>
        <v>177</v>
      </c>
      <c r="AD122" s="252">
        <f t="shared" si="229"/>
        <v>8785</v>
      </c>
      <c r="AE122" s="252">
        <f t="shared" si="229"/>
        <v>27</v>
      </c>
      <c r="AF122" s="252">
        <f t="shared" si="229"/>
        <v>345</v>
      </c>
      <c r="AG122" s="252">
        <f>SUM(AG118:AG121)</f>
        <v>15</v>
      </c>
      <c r="AH122" s="45">
        <f>+SUM(M122:AG122)</f>
        <v>55234.249450000003</v>
      </c>
      <c r="AI122" s="45">
        <f t="shared" si="210"/>
        <v>31138</v>
      </c>
      <c r="AJ122" s="45">
        <f t="shared" si="211"/>
        <v>24096.249449999999</v>
      </c>
      <c r="AK122" s="252">
        <f>SUM(AK118:AK121)</f>
        <v>48656</v>
      </c>
      <c r="AL122" s="252">
        <f>SUM(AL118:AL121)</f>
        <v>0</v>
      </c>
      <c r="AM122" s="252">
        <f>SUM(AM118:AM121)</f>
        <v>340.14879999999982</v>
      </c>
      <c r="AN122" s="45">
        <f t="shared" si="212"/>
        <v>48996.148800000003</v>
      </c>
      <c r="AO122" s="211">
        <f t="shared" si="213"/>
        <v>939010.22893999994</v>
      </c>
      <c r="AR122" s="45">
        <f>L122/AR$5</f>
        <v>104347.47883625</v>
      </c>
      <c r="AS122" s="45">
        <f>AH122/AS$5</f>
        <v>3452.1405906250002</v>
      </c>
      <c r="AT122" s="45">
        <f>AI122/AT$5</f>
        <v>4448.2857142857147</v>
      </c>
      <c r="AU122" s="45">
        <f>AJ122/AU$5</f>
        <v>2677.36105</v>
      </c>
      <c r="AV122" s="45">
        <f>AN122/AV$5</f>
        <v>16332.0496</v>
      </c>
      <c r="AW122" s="211">
        <f>AO122/AW$5</f>
        <v>34778.156627407407</v>
      </c>
      <c r="AX122" s="122"/>
      <c r="AY122" s="45">
        <f t="shared" si="217"/>
        <v>51468.5</v>
      </c>
      <c r="AZ122" s="45">
        <f t="shared" si="218"/>
        <v>1305.6247250000001</v>
      </c>
      <c r="BA122" s="45">
        <f t="shared" si="219"/>
        <v>4967</v>
      </c>
      <c r="BB122" s="45">
        <f t="shared" si="220"/>
        <v>1193</v>
      </c>
      <c r="BC122" s="45">
        <f t="shared" si="221"/>
        <v>340.14879999999982</v>
      </c>
      <c r="BD122" s="211">
        <f>MEDIAN((D122:K122,M122:V122,Y122:AG122,AK122:AM122))</f>
        <v>2997</v>
      </c>
    </row>
    <row r="123" spans="1:56" s="204" customFormat="1">
      <c r="A123" s="199"/>
      <c r="B123" s="200"/>
      <c r="C123" s="201"/>
      <c r="D123" s="144"/>
      <c r="E123" s="160"/>
      <c r="F123" s="160"/>
      <c r="G123" s="160"/>
      <c r="H123" s="144"/>
      <c r="I123" s="144"/>
      <c r="J123" s="160"/>
      <c r="K123" s="144"/>
      <c r="L123" s="43"/>
      <c r="M123" s="160"/>
      <c r="N123" s="160"/>
      <c r="O123" s="160"/>
      <c r="P123" s="160"/>
      <c r="Q123" s="160"/>
      <c r="R123" s="160"/>
      <c r="S123" s="160"/>
      <c r="T123" s="160"/>
      <c r="U123" s="160"/>
      <c r="V123" s="144"/>
      <c r="W123" s="144"/>
      <c r="X123" s="144"/>
      <c r="Y123" s="160"/>
      <c r="Z123" s="160"/>
      <c r="AA123" s="160"/>
      <c r="AB123" s="160"/>
      <c r="AC123" s="250"/>
      <c r="AD123" s="160"/>
      <c r="AE123" s="160"/>
      <c r="AF123" s="160"/>
      <c r="AG123" s="160"/>
      <c r="AH123" s="43"/>
      <c r="AI123" s="43"/>
      <c r="AJ123" s="43"/>
      <c r="AK123" s="160"/>
      <c r="AL123" s="144"/>
      <c r="AM123" s="160"/>
      <c r="AN123" s="43"/>
      <c r="AO123" s="44"/>
      <c r="AR123" s="43"/>
      <c r="AS123" s="43"/>
      <c r="AT123" s="43"/>
      <c r="AU123" s="43"/>
      <c r="AV123" s="43"/>
      <c r="AW123" s="44"/>
      <c r="AX123" s="122"/>
      <c r="AY123" s="43"/>
      <c r="AZ123" s="43"/>
      <c r="BA123" s="43"/>
      <c r="BB123" s="43"/>
      <c r="BC123" s="43"/>
      <c r="BD123" s="44"/>
    </row>
    <row r="124" spans="1:56" s="204" customFormat="1">
      <c r="A124" s="205" t="s">
        <v>201</v>
      </c>
      <c r="B124" s="200"/>
      <c r="C124" s="201"/>
      <c r="D124" s="144"/>
      <c r="E124" s="160"/>
      <c r="F124" s="160"/>
      <c r="G124" s="160"/>
      <c r="H124" s="144"/>
      <c r="I124" s="144"/>
      <c r="J124" s="160"/>
      <c r="K124" s="144"/>
      <c r="L124" s="43"/>
      <c r="M124" s="160"/>
      <c r="N124" s="160"/>
      <c r="O124" s="160"/>
      <c r="P124" s="160"/>
      <c r="Q124" s="160"/>
      <c r="R124" s="160"/>
      <c r="S124" s="160"/>
      <c r="T124" s="160"/>
      <c r="U124" s="160"/>
      <c r="V124" s="144"/>
      <c r="W124" s="144"/>
      <c r="X124" s="144"/>
      <c r="Y124" s="160"/>
      <c r="Z124" s="160"/>
      <c r="AA124" s="160"/>
      <c r="AB124" s="160"/>
      <c r="AC124" s="250"/>
      <c r="AD124" s="160"/>
      <c r="AE124" s="160"/>
      <c r="AF124" s="160"/>
      <c r="AG124" s="160"/>
      <c r="AH124" s="43"/>
      <c r="AI124" s="43"/>
      <c r="AJ124" s="43"/>
      <c r="AK124" s="160"/>
      <c r="AL124" s="144"/>
      <c r="AM124" s="160"/>
      <c r="AN124" s="43"/>
      <c r="AO124" s="44"/>
      <c r="AR124" s="43"/>
      <c r="AS124" s="43"/>
      <c r="AT124" s="43"/>
      <c r="AU124" s="43"/>
      <c r="AV124" s="43"/>
      <c r="AW124" s="44"/>
      <c r="AX124" s="122"/>
      <c r="AY124" s="43"/>
      <c r="AZ124" s="43"/>
      <c r="BA124" s="43"/>
      <c r="BB124" s="43"/>
      <c r="BC124" s="43"/>
      <c r="BD124" s="44"/>
    </row>
    <row r="125" spans="1:56" s="204" customFormat="1">
      <c r="A125" s="199"/>
      <c r="B125" s="200" t="s">
        <v>200</v>
      </c>
      <c r="C125" s="201"/>
      <c r="D125" s="144">
        <v>96900</v>
      </c>
      <c r="E125" s="160">
        <v>0</v>
      </c>
      <c r="F125" s="160">
        <v>0</v>
      </c>
      <c r="G125" s="160">
        <v>180614.00292999999</v>
      </c>
      <c r="H125" s="144">
        <v>736</v>
      </c>
      <c r="I125" s="144">
        <v>0</v>
      </c>
      <c r="J125" s="160">
        <v>0</v>
      </c>
      <c r="K125" s="144">
        <v>26000</v>
      </c>
      <c r="L125" s="43">
        <f>+SUM(D125:K125)</f>
        <v>304250.00292999996</v>
      </c>
      <c r="M125" s="160"/>
      <c r="N125" s="160"/>
      <c r="O125" s="160">
        <v>0</v>
      </c>
      <c r="P125" s="160">
        <v>0</v>
      </c>
      <c r="Q125" s="160">
        <v>0</v>
      </c>
      <c r="R125" s="160">
        <v>0</v>
      </c>
      <c r="S125" s="160">
        <v>0</v>
      </c>
      <c r="T125" s="160">
        <v>0</v>
      </c>
      <c r="U125" s="160">
        <v>0</v>
      </c>
      <c r="V125" s="144">
        <v>0</v>
      </c>
      <c r="W125" s="144"/>
      <c r="X125" s="144"/>
      <c r="Y125" s="160">
        <v>0</v>
      </c>
      <c r="Z125" s="160">
        <v>14009.36274</v>
      </c>
      <c r="AA125" s="160">
        <v>0</v>
      </c>
      <c r="AB125" s="160"/>
      <c r="AC125" s="250">
        <v>0</v>
      </c>
      <c r="AD125" s="160">
        <v>24687</v>
      </c>
      <c r="AE125" s="160">
        <v>0</v>
      </c>
      <c r="AF125" s="160">
        <v>3431</v>
      </c>
      <c r="AG125" s="160">
        <v>0</v>
      </c>
      <c r="AH125" s="43">
        <f>+SUM(M125:AG125)</f>
        <v>42127.362739999997</v>
      </c>
      <c r="AI125" s="43">
        <f>O125+Q125+Z125+AD125+AE125+AG125+T125</f>
        <v>38696.362739999997</v>
      </c>
      <c r="AJ125" s="43">
        <f>P125+R125+S125+U125+V125+Y125+AC125+AB125+AF125+AA125</f>
        <v>3431</v>
      </c>
      <c r="AK125" s="160">
        <v>0</v>
      </c>
      <c r="AL125" s="144">
        <v>0</v>
      </c>
      <c r="AM125" s="160">
        <v>0</v>
      </c>
      <c r="AN125" s="43">
        <f>+SUM(AK125:AM125)</f>
        <v>0</v>
      </c>
      <c r="AO125" s="44">
        <f>+AN125+AH125+L125</f>
        <v>346377.36566999997</v>
      </c>
      <c r="AR125" s="43">
        <f t="shared" ref="AR125:AR127" si="230">L125/AR$5</f>
        <v>38031.250366249995</v>
      </c>
      <c r="AS125" s="43">
        <f t="shared" ref="AS125:AU127" si="231">AH125/AS$5</f>
        <v>2632.9601712499998</v>
      </c>
      <c r="AT125" s="43">
        <f t="shared" si="231"/>
        <v>5528.0518199999997</v>
      </c>
      <c r="AU125" s="43">
        <f t="shared" si="231"/>
        <v>381.22222222222223</v>
      </c>
      <c r="AV125" s="43">
        <f t="shared" ref="AV125:AW127" si="232">AN125/AV$5</f>
        <v>0</v>
      </c>
      <c r="AW125" s="44">
        <f t="shared" si="232"/>
        <v>12828.79132111111</v>
      </c>
      <c r="AX125" s="122"/>
      <c r="AY125" s="43">
        <f>MEDIAN($D125:$K125)</f>
        <v>368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204" customFormat="1">
      <c r="A126" s="199"/>
      <c r="B126" s="200" t="s">
        <v>199</v>
      </c>
      <c r="C126" s="201"/>
      <c r="D126" s="144">
        <v>13404</v>
      </c>
      <c r="E126" s="160">
        <v>0</v>
      </c>
      <c r="F126" s="160">
        <v>0</v>
      </c>
      <c r="G126" s="160">
        <v>0</v>
      </c>
      <c r="H126" s="144">
        <v>0</v>
      </c>
      <c r="I126" s="144">
        <v>0</v>
      </c>
      <c r="J126" s="160">
        <v>1297</v>
      </c>
      <c r="K126" s="144">
        <v>-1.5390105578827473E-12</v>
      </c>
      <c r="L126" s="43">
        <f>+SUM(D126:K126)</f>
        <v>14700.999999999998</v>
      </c>
      <c r="M126" s="160"/>
      <c r="N126" s="160"/>
      <c r="O126" s="160">
        <v>25265.566360000001</v>
      </c>
      <c r="P126" s="160">
        <v>0</v>
      </c>
      <c r="Q126" s="160">
        <v>0</v>
      </c>
      <c r="R126" s="160">
        <v>0</v>
      </c>
      <c r="S126" s="160">
        <v>0</v>
      </c>
      <c r="T126" s="160">
        <v>0</v>
      </c>
      <c r="U126" s="160">
        <v>0</v>
      </c>
      <c r="V126" s="144">
        <v>0</v>
      </c>
      <c r="W126" s="144"/>
      <c r="X126" s="144"/>
      <c r="Y126" s="160">
        <v>0</v>
      </c>
      <c r="Z126" s="160">
        <v>878.64409999999998</v>
      </c>
      <c r="AA126" s="160">
        <v>525</v>
      </c>
      <c r="AB126" s="160"/>
      <c r="AC126" s="250">
        <v>0</v>
      </c>
      <c r="AD126" s="160">
        <v>0</v>
      </c>
      <c r="AE126" s="160">
        <v>0</v>
      </c>
      <c r="AF126" s="160">
        <v>0</v>
      </c>
      <c r="AG126" s="160">
        <v>0</v>
      </c>
      <c r="AH126" s="43">
        <f>+SUM(M126:AG126)</f>
        <v>26669.210460000002</v>
      </c>
      <c r="AI126" s="43">
        <f>O126+Q126+Z126+AD126+AE126+AG126+T126</f>
        <v>26144.210460000002</v>
      </c>
      <c r="AJ126" s="43">
        <f>P126+R126+S126+U126+V126+Y126+AC126+AB126+AF126+AA126</f>
        <v>525</v>
      </c>
      <c r="AK126" s="160">
        <v>0</v>
      </c>
      <c r="AL126" s="144">
        <v>0</v>
      </c>
      <c r="AM126" s="160">
        <v>0</v>
      </c>
      <c r="AN126" s="43">
        <f>+SUM(AK126:AM126)</f>
        <v>0</v>
      </c>
      <c r="AO126" s="44">
        <f>+AN126+AH126+L126</f>
        <v>41370.210460000002</v>
      </c>
      <c r="AR126" s="43">
        <f t="shared" si="230"/>
        <v>1837.6249999999998</v>
      </c>
      <c r="AS126" s="43">
        <f t="shared" si="231"/>
        <v>1666.8256537500001</v>
      </c>
      <c r="AT126" s="43">
        <f t="shared" si="231"/>
        <v>3734.8872085714288</v>
      </c>
      <c r="AU126" s="43">
        <f t="shared" si="231"/>
        <v>58.333333333333336</v>
      </c>
      <c r="AV126" s="43">
        <f t="shared" si="232"/>
        <v>0</v>
      </c>
      <c r="AW126" s="44">
        <f t="shared" si="232"/>
        <v>1532.2300170370372</v>
      </c>
      <c r="AX126" s="122"/>
      <c r="AY126" s="43">
        <f>MEDIAN($D126:$K126)</f>
        <v>0</v>
      </c>
      <c r="AZ126" s="43">
        <f>MEDIAN($M126:$AG126)</f>
        <v>0</v>
      </c>
      <c r="BA126" s="43">
        <f>MEDIAN($AD126,$AE126,$Z126,$T126,$O126,Q126,AG126)</f>
        <v>0</v>
      </c>
      <c r="BB126" s="43">
        <f>MEDIAN($AF126,$AB126,$AC126,$Y126,$V126,$U126,$S126,$R126,$P126,$AA126)</f>
        <v>0</v>
      </c>
      <c r="BC126" s="43">
        <f>MEDIAN($AK126:$AM126)</f>
        <v>0</v>
      </c>
      <c r="BD126" s="44">
        <f>MEDIAN((D126:K126,M126:V126,Y126:AG126,AK126:AM126))</f>
        <v>0</v>
      </c>
    </row>
    <row r="127" spans="1:56" s="204" customFormat="1">
      <c r="A127" s="199"/>
      <c r="B127" s="251" t="s">
        <v>198</v>
      </c>
      <c r="C127" s="201"/>
      <c r="D127" s="144">
        <v>16665</v>
      </c>
      <c r="E127" s="160">
        <v>11303</v>
      </c>
      <c r="F127" s="160">
        <v>44398</v>
      </c>
      <c r="G127" s="160">
        <v>66983.509590000001</v>
      </c>
      <c r="H127" s="144">
        <v>47346</v>
      </c>
      <c r="I127" s="144">
        <v>53732</v>
      </c>
      <c r="J127" s="160">
        <v>14519</v>
      </c>
      <c r="K127" s="144">
        <v>25132.868160000009</v>
      </c>
      <c r="L127" s="43">
        <f>+SUM(D127:K127)</f>
        <v>280079.37774999999</v>
      </c>
      <c r="M127" s="160"/>
      <c r="N127" s="160"/>
      <c r="O127" s="160">
        <v>12133</v>
      </c>
      <c r="P127" s="160">
        <v>153</v>
      </c>
      <c r="Q127" s="160">
        <v>832.74171999999999</v>
      </c>
      <c r="R127" s="160">
        <v>231</v>
      </c>
      <c r="S127" s="160">
        <v>0</v>
      </c>
      <c r="T127" s="160">
        <v>252</v>
      </c>
      <c r="U127" s="160">
        <v>321.50214</v>
      </c>
      <c r="V127" s="144">
        <v>90</v>
      </c>
      <c r="W127" s="144"/>
      <c r="X127" s="144"/>
      <c r="Y127" s="160">
        <v>0</v>
      </c>
      <c r="Z127" s="160">
        <v>1135.85203</v>
      </c>
      <c r="AA127" s="160">
        <v>560</v>
      </c>
      <c r="AB127" s="160"/>
      <c r="AC127" s="250">
        <v>282</v>
      </c>
      <c r="AD127" s="160">
        <v>147</v>
      </c>
      <c r="AE127" s="160">
        <v>2651</v>
      </c>
      <c r="AF127" s="160">
        <v>328</v>
      </c>
      <c r="AG127" s="160">
        <v>9491.2863200000011</v>
      </c>
      <c r="AH127" s="43">
        <f>+SUM(M127:AG127)</f>
        <v>28608.382210000003</v>
      </c>
      <c r="AI127" s="43">
        <f>O127+Q127+Z127+AD127+AE127+AG127+T127</f>
        <v>26642.880069999999</v>
      </c>
      <c r="AJ127" s="43">
        <f>P127+R127+S127+U127+V127+Y127+AC127+AB127+AF127+AA127</f>
        <v>1965.5021400000001</v>
      </c>
      <c r="AK127" s="160">
        <v>496</v>
      </c>
      <c r="AL127" s="144">
        <v>0</v>
      </c>
      <c r="AM127" s="160">
        <v>0</v>
      </c>
      <c r="AN127" s="43">
        <f>+SUM(AK127:AM127)</f>
        <v>496</v>
      </c>
      <c r="AO127" s="44">
        <f>+AN127+AH127+L127</f>
        <v>309183.75996</v>
      </c>
      <c r="AR127" s="43">
        <f t="shared" si="230"/>
        <v>35009.922218749998</v>
      </c>
      <c r="AS127" s="43">
        <f t="shared" si="231"/>
        <v>1788.0238881250002</v>
      </c>
      <c r="AT127" s="43">
        <f t="shared" si="231"/>
        <v>3806.1257242857141</v>
      </c>
      <c r="AU127" s="43">
        <f t="shared" si="231"/>
        <v>218.38912666666667</v>
      </c>
      <c r="AV127" s="43">
        <f t="shared" si="232"/>
        <v>165.33333333333334</v>
      </c>
      <c r="AW127" s="44">
        <f t="shared" si="232"/>
        <v>11451.250368888888</v>
      </c>
      <c r="AX127" s="122"/>
      <c r="AY127" s="43">
        <f>MEDIAN($D127:$K127)</f>
        <v>34765.434080000006</v>
      </c>
      <c r="AZ127" s="43">
        <f>MEDIAN($M127:$AG127)</f>
        <v>301.75107000000003</v>
      </c>
      <c r="BA127" s="43">
        <f>MEDIAN($AD127,$AE127,$Z127,$T127,$O127,Q127,AG127)</f>
        <v>1135.85203</v>
      </c>
      <c r="BB127" s="43">
        <f>MEDIAN($AF127,$AB127,$AC127,$Y127,$V127,$U127,$S127,$R127,$P127,$AA127)</f>
        <v>231</v>
      </c>
      <c r="BC127" s="43">
        <f>MEDIAN($AK127:$AM127)</f>
        <v>0</v>
      </c>
      <c r="BD127" s="44">
        <f>MEDIAN((D127:K127,M127:V127,Y127:AG127,AK127:AM127))</f>
        <v>560</v>
      </c>
    </row>
    <row r="128" spans="1:56" s="204" customFormat="1">
      <c r="A128" s="199"/>
      <c r="B128" s="200"/>
      <c r="C128" s="210" t="s">
        <v>197</v>
      </c>
      <c r="D128" s="252">
        <f t="shared" ref="D128:K128" si="233">SUM(D125:D127)</f>
        <v>126969</v>
      </c>
      <c r="E128" s="252">
        <f t="shared" si="233"/>
        <v>11303</v>
      </c>
      <c r="F128" s="252">
        <f t="shared" si="233"/>
        <v>44398</v>
      </c>
      <c r="G128" s="252">
        <f t="shared" si="233"/>
        <v>247597.51251999999</v>
      </c>
      <c r="H128" s="252">
        <f t="shared" si="233"/>
        <v>48082</v>
      </c>
      <c r="I128" s="252">
        <f t="shared" si="233"/>
        <v>53732</v>
      </c>
      <c r="J128" s="252">
        <f t="shared" si="233"/>
        <v>15816</v>
      </c>
      <c r="K128" s="252">
        <f t="shared" si="233"/>
        <v>51132.868160000013</v>
      </c>
      <c r="L128" s="45">
        <f>+SUM(D128:K128)</f>
        <v>599030.38067999994</v>
      </c>
      <c r="M128" s="252"/>
      <c r="N128" s="252"/>
      <c r="O128" s="252">
        <f t="shared" ref="O128:V128" si="234">SUM(O125:O127)</f>
        <v>37398.566359999997</v>
      </c>
      <c r="P128" s="252">
        <f t="shared" si="234"/>
        <v>153</v>
      </c>
      <c r="Q128" s="252">
        <f t="shared" si="234"/>
        <v>832.74171999999999</v>
      </c>
      <c r="R128" s="252">
        <f t="shared" si="234"/>
        <v>231</v>
      </c>
      <c r="S128" s="252">
        <f t="shared" si="234"/>
        <v>0</v>
      </c>
      <c r="T128" s="252">
        <f t="shared" si="234"/>
        <v>252</v>
      </c>
      <c r="U128" s="252">
        <f t="shared" si="234"/>
        <v>321.50214</v>
      </c>
      <c r="V128" s="252">
        <f t="shared" si="234"/>
        <v>90</v>
      </c>
      <c r="W128" s="252"/>
      <c r="X128" s="252"/>
      <c r="Y128" s="252">
        <f t="shared" ref="Y128:AG128" si="235">SUM(Y125:Y127)</f>
        <v>0</v>
      </c>
      <c r="Z128" s="252">
        <f t="shared" si="235"/>
        <v>16023.85887</v>
      </c>
      <c r="AA128" s="252">
        <f t="shared" si="235"/>
        <v>1085</v>
      </c>
      <c r="AB128" s="252"/>
      <c r="AC128" s="252">
        <f>SUM(AC125:AC127)</f>
        <v>282</v>
      </c>
      <c r="AD128" s="252">
        <f t="shared" si="235"/>
        <v>24834</v>
      </c>
      <c r="AE128" s="252">
        <f t="shared" si="235"/>
        <v>2651</v>
      </c>
      <c r="AF128" s="252">
        <f t="shared" si="235"/>
        <v>3759</v>
      </c>
      <c r="AG128" s="252">
        <f t="shared" si="235"/>
        <v>9491.2863200000011</v>
      </c>
      <c r="AH128" s="45">
        <f>+SUM(M128:AG128)</f>
        <v>97404.955409999995</v>
      </c>
      <c r="AI128" s="45">
        <f>O128+Q128+Z128+AD128+AE128+AG128+T128</f>
        <v>91483.453269999998</v>
      </c>
      <c r="AJ128" s="45">
        <f>P128+R128+S128+U128+V128+Y128+AC128+AB128+AF128+AA128</f>
        <v>5921.5021400000005</v>
      </c>
      <c r="AK128" s="252">
        <f>SUM(AK125:AK127)</f>
        <v>496</v>
      </c>
      <c r="AL128" s="252">
        <f>SUM(AL125:AL127)</f>
        <v>0</v>
      </c>
      <c r="AM128" s="252">
        <f>SUM(AM125:AM127)</f>
        <v>0</v>
      </c>
      <c r="AN128" s="45">
        <f>+SUM(AK128:AM128)</f>
        <v>496</v>
      </c>
      <c r="AO128" s="211">
        <f>+AN128+AH128+L128</f>
        <v>696931.33608999988</v>
      </c>
      <c r="AR128" s="45">
        <f>L128/AR$5</f>
        <v>74878.797584999993</v>
      </c>
      <c r="AS128" s="45">
        <f>AH128/AS$5</f>
        <v>6087.8097131249997</v>
      </c>
      <c r="AT128" s="45">
        <f>AI128/AT$5</f>
        <v>13069.064752857143</v>
      </c>
      <c r="AU128" s="45">
        <f>AJ128/AU$5</f>
        <v>657.94468222222224</v>
      </c>
      <c r="AV128" s="45">
        <f>AN128/AV$5</f>
        <v>165.33333333333334</v>
      </c>
      <c r="AW128" s="211">
        <f>AO128/AW$5</f>
        <v>25812.271707037031</v>
      </c>
      <c r="AX128" s="122"/>
      <c r="AY128" s="45">
        <f>MEDIAN($D128:$K128)</f>
        <v>49607.434080000006</v>
      </c>
      <c r="AZ128" s="45">
        <f>MEDIAN($M128:$AG128)</f>
        <v>577.12193000000002</v>
      </c>
      <c r="BA128" s="45">
        <f>MEDIAN($AD128,$AE128,$Z128,$T128,$O128,Q128,AG128)</f>
        <v>9491.2863200000011</v>
      </c>
      <c r="BB128" s="45">
        <f>MEDIAN($AF128,$AB128,$AC128,$Y128,$V128,$U128,$S128,$R128,$P128,$AA128)</f>
        <v>231</v>
      </c>
      <c r="BC128" s="45">
        <f>MEDIAN($AK128:$AM128)</f>
        <v>0</v>
      </c>
      <c r="BD128" s="211">
        <f>MEDIAN((D128:K128,M128:V128,Y128:AG128,AK128:AM128))</f>
        <v>2651</v>
      </c>
    </row>
    <row r="129" spans="1:56" s="204" customFormat="1">
      <c r="A129" s="199"/>
      <c r="B129" s="200"/>
      <c r="C129" s="201"/>
      <c r="D129" s="160"/>
      <c r="E129" s="160"/>
      <c r="F129" s="160"/>
      <c r="G129" s="160"/>
      <c r="H129" s="160"/>
      <c r="I129" s="160"/>
      <c r="J129" s="160"/>
      <c r="K129" s="160"/>
      <c r="L129" s="43"/>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t="e">
        <f>MEDIAN((D129:K129,M129:V129,Y129:AG129,AK129:AM129))</f>
        <v>#NUM!</v>
      </c>
    </row>
    <row r="130" spans="1:56" s="204" customFormat="1" ht="15" thickBot="1">
      <c r="A130" s="205" t="s">
        <v>196</v>
      </c>
      <c r="B130" s="200"/>
      <c r="C130" s="201"/>
      <c r="D130" s="256">
        <f t="shared" ref="D130:K130" si="236">D105+D113+D122-D128</f>
        <v>804397</v>
      </c>
      <c r="E130" s="256">
        <f t="shared" si="236"/>
        <v>293443.6397498537</v>
      </c>
      <c r="F130" s="256">
        <f t="shared" si="236"/>
        <v>1266797</v>
      </c>
      <c r="G130" s="256">
        <f t="shared" si="236"/>
        <v>3487322.3373100013</v>
      </c>
      <c r="H130" s="256">
        <f t="shared" si="236"/>
        <v>1779223</v>
      </c>
      <c r="I130" s="256">
        <f t="shared" si="236"/>
        <v>2149350</v>
      </c>
      <c r="J130" s="256">
        <f t="shared" si="236"/>
        <v>517609</v>
      </c>
      <c r="K130" s="256">
        <f t="shared" si="236"/>
        <v>896799.01913000038</v>
      </c>
      <c r="L130" s="42">
        <f>+SUM(D130:K130)</f>
        <v>11194940.996189857</v>
      </c>
      <c r="M130" s="256"/>
      <c r="N130" s="256"/>
      <c r="O130" s="256">
        <f t="shared" ref="O130:V130" si="237">O105+O113+O122-O128</f>
        <v>367257.76653999992</v>
      </c>
      <c r="P130" s="256">
        <f t="shared" si="237"/>
        <v>166777</v>
      </c>
      <c r="Q130" s="256">
        <f t="shared" si="237"/>
        <v>227200.03562423078</v>
      </c>
      <c r="R130" s="256">
        <f t="shared" si="237"/>
        <v>101474</v>
      </c>
      <c r="S130" s="256">
        <f t="shared" si="237"/>
        <v>51357.632039999997</v>
      </c>
      <c r="T130" s="256">
        <f t="shared" si="237"/>
        <v>118042.386</v>
      </c>
      <c r="U130" s="256">
        <f t="shared" si="237"/>
        <v>134640.81666000001</v>
      </c>
      <c r="V130" s="256">
        <f t="shared" si="237"/>
        <v>11593</v>
      </c>
      <c r="W130" s="256"/>
      <c r="X130" s="256"/>
      <c r="Y130" s="256">
        <f t="shared" ref="Y130:AG130" si="238">Y105+Y113+Y122-Y128</f>
        <v>94037</v>
      </c>
      <c r="Z130" s="256">
        <f t="shared" si="238"/>
        <v>229323.87352000005</v>
      </c>
      <c r="AA130" s="256">
        <f t="shared" si="238"/>
        <v>106675</v>
      </c>
      <c r="AB130" s="256"/>
      <c r="AC130" s="256">
        <f>AC105+AC113+AC122-AC128</f>
        <v>223303</v>
      </c>
      <c r="AD130" s="256">
        <f t="shared" si="238"/>
        <v>146630</v>
      </c>
      <c r="AE130" s="256">
        <f t="shared" si="238"/>
        <v>73233</v>
      </c>
      <c r="AF130" s="256">
        <f t="shared" si="238"/>
        <v>27900</v>
      </c>
      <c r="AG130" s="256">
        <f t="shared" si="238"/>
        <v>56224.783159999977</v>
      </c>
      <c r="AH130" s="42">
        <f>+SUM(M130:AG130)</f>
        <v>2135669.293544231</v>
      </c>
      <c r="AI130" s="42">
        <f>O130+Q130+Z130+AD130+AE130+AG130+T130</f>
        <v>1217911.8448442307</v>
      </c>
      <c r="AJ130" s="42">
        <f>P130+R130+S130+U130+V130+Y130+AC130+AB130+AF130+AA130</f>
        <v>917757.44870000007</v>
      </c>
      <c r="AK130" s="256">
        <f>AK105+AK113+AK122-AK128</f>
        <v>189674</v>
      </c>
      <c r="AL130" s="256">
        <f>AL105+AL113+AL122-AL128</f>
        <v>93738.968999999983</v>
      </c>
      <c r="AM130" s="256">
        <f>AM105+AM113+AM122-AM128</f>
        <v>53632.065120000007</v>
      </c>
      <c r="AN130" s="42">
        <f>+SUM(AK130:AM130)</f>
        <v>337045.03411999997</v>
      </c>
      <c r="AO130" s="230">
        <f>+AN130+AH130+L130</f>
        <v>13667655.323854089</v>
      </c>
      <c r="AR130" s="42">
        <f>L130/AR$5</f>
        <v>1399367.6245237321</v>
      </c>
      <c r="AS130" s="42">
        <f>AH130/AS$5</f>
        <v>133479.33084651444</v>
      </c>
      <c r="AT130" s="42">
        <f>AI130/AT$5</f>
        <v>173987.40640631868</v>
      </c>
      <c r="AU130" s="42">
        <f>AJ130/AU$5</f>
        <v>101973.04985555557</v>
      </c>
      <c r="AV130" s="42">
        <f>AN130/AV$5</f>
        <v>112348.34470666666</v>
      </c>
      <c r="AW130" s="230">
        <f>AO130/AW$5</f>
        <v>506209.45643904031</v>
      </c>
      <c r="AX130" s="122"/>
      <c r="AY130" s="42">
        <f>MEDIAN($D130:$K130)</f>
        <v>1081798.0095650002</v>
      </c>
      <c r="AZ130" s="42">
        <f>MEDIAN($M130:$AG130)</f>
        <v>112358.693</v>
      </c>
      <c r="BA130" s="42">
        <f>MEDIAN($AD130,$AE130,$Z130,$T130,$O130,Q130,AG130)</f>
        <v>146630</v>
      </c>
      <c r="BB130" s="42">
        <f>MEDIAN($AF130,$AB130,$AC130,$Y130,$V130,$U130,$S130,$R130,$P130,$AA130)</f>
        <v>101474</v>
      </c>
      <c r="BC130" s="42">
        <f>MEDIAN($AK130:$AM130)</f>
        <v>93738.968999999983</v>
      </c>
      <c r="BD130" s="230">
        <f>MEDIAN((D130:K130,M130:V130,Y130:AG130,AK130:AM130))</f>
        <v>166777</v>
      </c>
    </row>
    <row r="131" spans="1:56" s="204" customFormat="1" ht="15" thickTop="1">
      <c r="A131" s="199"/>
      <c r="B131" s="200"/>
      <c r="C131" s="201"/>
      <c r="D131" s="144"/>
      <c r="E131" s="160"/>
      <c r="F131" s="160"/>
      <c r="G131" s="160"/>
      <c r="H131" s="144"/>
      <c r="I131" s="144"/>
      <c r="J131" s="160"/>
      <c r="K131" s="144"/>
      <c r="L131" s="43"/>
      <c r="M131" s="160"/>
      <c r="N131" s="160"/>
      <c r="O131" s="160"/>
      <c r="P131" s="160"/>
      <c r="Q131" s="160"/>
      <c r="R131" s="160"/>
      <c r="S131" s="160"/>
      <c r="T131" s="160"/>
      <c r="U131" s="160"/>
      <c r="V131" s="144"/>
      <c r="W131" s="144"/>
      <c r="X131" s="144"/>
      <c r="Y131" s="160"/>
      <c r="Z131" s="160"/>
      <c r="AA131" s="160"/>
      <c r="AB131" s="160"/>
      <c r="AC131" s="250"/>
      <c r="AD131" s="160"/>
      <c r="AE131" s="160"/>
      <c r="AF131" s="160"/>
      <c r="AG131" s="160"/>
      <c r="AH131" s="43"/>
      <c r="AI131" s="43"/>
      <c r="AJ131" s="43"/>
      <c r="AK131" s="160"/>
      <c r="AL131" s="144"/>
      <c r="AM131" s="160"/>
      <c r="AN131" s="43"/>
      <c r="AO131" s="44"/>
      <c r="AR131" s="43"/>
      <c r="AS131" s="43"/>
      <c r="AT131" s="43"/>
      <c r="AU131" s="43"/>
      <c r="AV131" s="43"/>
      <c r="AW131" s="44"/>
      <c r="AX131" s="122"/>
      <c r="AY131" s="43"/>
      <c r="AZ131" s="43"/>
      <c r="BA131" s="43"/>
      <c r="BB131" s="43"/>
      <c r="BC131" s="43"/>
      <c r="BD131" s="44"/>
    </row>
    <row r="132" spans="1:56" s="204" customFormat="1">
      <c r="A132" s="205" t="s">
        <v>161</v>
      </c>
      <c r="B132" s="200"/>
      <c r="C132" s="201"/>
      <c r="D132" s="144"/>
      <c r="E132" s="160"/>
      <c r="F132" s="160"/>
      <c r="G132" s="160"/>
      <c r="H132" s="144"/>
      <c r="I132" s="144"/>
      <c r="J132" s="160"/>
      <c r="K132" s="144"/>
      <c r="L132" s="43"/>
      <c r="M132" s="160"/>
      <c r="N132" s="160"/>
      <c r="O132" s="160"/>
      <c r="P132" s="160"/>
      <c r="Q132" s="160"/>
      <c r="R132" s="160"/>
      <c r="S132" s="160"/>
      <c r="T132" s="160"/>
      <c r="U132" s="160"/>
      <c r="V132" s="144"/>
      <c r="W132" s="144"/>
      <c r="X132" s="144"/>
      <c r="Y132" s="160"/>
      <c r="Z132" s="160"/>
      <c r="AA132" s="160"/>
      <c r="AB132" s="160"/>
      <c r="AC132" s="250"/>
      <c r="AD132" s="160"/>
      <c r="AE132" s="160"/>
      <c r="AF132" s="160"/>
      <c r="AG132" s="160"/>
      <c r="AH132" s="43"/>
      <c r="AI132" s="43"/>
      <c r="AJ132" s="43"/>
      <c r="AK132" s="160"/>
      <c r="AL132" s="144"/>
      <c r="AM132" s="160"/>
      <c r="AN132" s="43"/>
      <c r="AO132" s="44"/>
      <c r="AR132" s="43"/>
      <c r="AS132" s="43"/>
      <c r="AT132" s="43"/>
      <c r="AU132" s="43"/>
      <c r="AV132" s="43"/>
      <c r="AW132" s="44"/>
      <c r="AX132" s="122"/>
      <c r="AY132" s="43"/>
      <c r="AZ132" s="43"/>
      <c r="BA132" s="43"/>
      <c r="BB132" s="43"/>
      <c r="BC132" s="43"/>
      <c r="BD132" s="44"/>
    </row>
    <row r="133" spans="1:56" s="204" customFormat="1">
      <c r="A133" s="199"/>
      <c r="B133" s="200" t="s">
        <v>195</v>
      </c>
      <c r="C133" s="201"/>
      <c r="D133" s="144">
        <v>359759</v>
      </c>
      <c r="E133" s="160">
        <v>150543</v>
      </c>
      <c r="F133" s="160">
        <v>597522</v>
      </c>
      <c r="G133" s="160">
        <v>1394465.1532499993</v>
      </c>
      <c r="H133" s="144">
        <v>1162535</v>
      </c>
      <c r="I133" s="144">
        <v>766088</v>
      </c>
      <c r="J133" s="160">
        <v>307723</v>
      </c>
      <c r="K133" s="144">
        <v>378801.09434000019</v>
      </c>
      <c r="L133" s="43">
        <f>+SUM(D133:K133)</f>
        <v>5117436.2475899998</v>
      </c>
      <c r="M133" s="160"/>
      <c r="N133" s="160"/>
      <c r="O133" s="160">
        <v>235749.99888000003</v>
      </c>
      <c r="P133" s="160">
        <v>91710</v>
      </c>
      <c r="Q133" s="160">
        <v>129469.28944000002</v>
      </c>
      <c r="R133" s="160">
        <v>44107</v>
      </c>
      <c r="S133" s="160">
        <v>9526.6489100000017</v>
      </c>
      <c r="T133" s="160">
        <v>82804</v>
      </c>
      <c r="U133" s="160">
        <v>101710.32992000002</v>
      </c>
      <c r="V133" s="144">
        <v>11578</v>
      </c>
      <c r="W133" s="144"/>
      <c r="X133" s="144"/>
      <c r="Y133" s="160">
        <v>62398</v>
      </c>
      <c r="Z133" s="160">
        <v>133584.06762000002</v>
      </c>
      <c r="AA133" s="160">
        <v>30333</v>
      </c>
      <c r="AB133" s="160"/>
      <c r="AC133" s="250">
        <v>106309</v>
      </c>
      <c r="AD133" s="160">
        <v>106856</v>
      </c>
      <c r="AE133" s="160">
        <v>39332</v>
      </c>
      <c r="AF133" s="160">
        <v>29495</v>
      </c>
      <c r="AG133" s="160">
        <v>32547.856510000001</v>
      </c>
      <c r="AH133" s="43">
        <f>+SUM(M133:AG133)</f>
        <v>1247510.1912800001</v>
      </c>
      <c r="AI133" s="43">
        <f>O133+Q133+Z133+AD133+AE133+AG133+T133</f>
        <v>760343.21244999999</v>
      </c>
      <c r="AJ133" s="43">
        <f>P133+R133+S133+U133+V133+Y133+AC133+AB133+AF133+AA133</f>
        <v>487166.97883000004</v>
      </c>
      <c r="AK133" s="160">
        <v>155032</v>
      </c>
      <c r="AL133" s="144">
        <v>88238.968999999997</v>
      </c>
      <c r="AM133" s="160">
        <v>43362.855099999993</v>
      </c>
      <c r="AN133" s="43">
        <f>+SUM(AK133:AM133)</f>
        <v>286633.82409999997</v>
      </c>
      <c r="AO133" s="44">
        <f>+AN133+AH133+L133</f>
        <v>6651580.2629700005</v>
      </c>
      <c r="AR133" s="43">
        <f t="shared" ref="AR133:AR136" si="239">L133/AR$5</f>
        <v>639679.53094874998</v>
      </c>
      <c r="AS133" s="43">
        <f t="shared" ref="AS133:AU136" si="240">AH133/AS$5</f>
        <v>77969.386955000009</v>
      </c>
      <c r="AT133" s="43">
        <f t="shared" si="240"/>
        <v>108620.45892142857</v>
      </c>
      <c r="AU133" s="43">
        <f t="shared" si="240"/>
        <v>54129.664314444446</v>
      </c>
      <c r="AV133" s="43">
        <f t="shared" ref="AV133:AW136" si="241">AN133/AV$5</f>
        <v>95544.608033333323</v>
      </c>
      <c r="AW133" s="44">
        <f t="shared" si="241"/>
        <v>246354.82455444447</v>
      </c>
      <c r="AX133" s="122"/>
      <c r="AY133" s="43">
        <f>MEDIAN($D133:$K133)</f>
        <v>488161.54717000009</v>
      </c>
      <c r="AZ133" s="43">
        <f>MEDIAN($M133:$AG133)</f>
        <v>72601</v>
      </c>
      <c r="BA133" s="43">
        <f>MEDIAN($AD133,$AE133,$Z133,$T133,$O133,Q133,AG133)</f>
        <v>106856</v>
      </c>
      <c r="BB133" s="43">
        <f>MEDIAN($AF133,$AB133,$AC133,$Y133,$V133,$U133,$S133,$R133,$P133,$AA133)</f>
        <v>44107</v>
      </c>
      <c r="BC133" s="43">
        <f>MEDIAN($AK133:$AM133)</f>
        <v>88238.968999999997</v>
      </c>
      <c r="BD133" s="44">
        <f>MEDIAN((D133:K133,M133:V133,Y133:AG133,AK133:AM133))</f>
        <v>106309</v>
      </c>
    </row>
    <row r="134" spans="1:56" s="204" customFormat="1">
      <c r="A134" s="199"/>
      <c r="B134" s="200" t="s">
        <v>194</v>
      </c>
      <c r="C134" s="201"/>
      <c r="D134" s="144">
        <v>401025</v>
      </c>
      <c r="E134" s="160">
        <v>124664</v>
      </c>
      <c r="F134" s="160">
        <v>585312</v>
      </c>
      <c r="G134" s="160">
        <v>1785498.5998299995</v>
      </c>
      <c r="H134" s="144">
        <v>446408</v>
      </c>
      <c r="I134" s="144">
        <v>1049905</v>
      </c>
      <c r="J134" s="160">
        <v>199440</v>
      </c>
      <c r="K134" s="144">
        <v>450772.07708000002</v>
      </c>
      <c r="L134" s="43">
        <f>+SUM(D134:K134)</f>
        <v>5043024.6769099999</v>
      </c>
      <c r="M134" s="160"/>
      <c r="N134" s="160"/>
      <c r="O134" s="160">
        <v>103781.61848999999</v>
      </c>
      <c r="P134" s="160">
        <v>73597</v>
      </c>
      <c r="Q134" s="160">
        <v>98349.044149999987</v>
      </c>
      <c r="R134" s="160">
        <v>53450</v>
      </c>
      <c r="S134" s="160">
        <v>41748.9326</v>
      </c>
      <c r="T134" s="160">
        <v>35060</v>
      </c>
      <c r="U134" s="160">
        <v>32930.48674</v>
      </c>
      <c r="V134" s="144">
        <v>0</v>
      </c>
      <c r="W134" s="144"/>
      <c r="X134" s="144"/>
      <c r="Y134" s="160">
        <v>31639</v>
      </c>
      <c r="Z134" s="160">
        <v>95739.477910000001</v>
      </c>
      <c r="AA134" s="160">
        <v>11894</v>
      </c>
      <c r="AB134" s="160"/>
      <c r="AC134" s="250">
        <v>116994</v>
      </c>
      <c r="AD134" s="160">
        <v>39118</v>
      </c>
      <c r="AE134" s="160">
        <v>37082</v>
      </c>
      <c r="AF134" s="160">
        <v>16108</v>
      </c>
      <c r="AG134" s="160">
        <v>23262.11578</v>
      </c>
      <c r="AH134" s="43">
        <f>+SUM(M134:AG134)</f>
        <v>810753.67567000003</v>
      </c>
      <c r="AI134" s="43">
        <f>O134+Q134+Z134+AD134+AE134+AG134+T134</f>
        <v>432392.25633</v>
      </c>
      <c r="AJ134" s="43">
        <f>P134+R134+S134+U134+V134+Y134+AC134+AB134+AF134+AA134</f>
        <v>378361.41934000002</v>
      </c>
      <c r="AK134" s="160">
        <v>34642</v>
      </c>
      <c r="AL134" s="144">
        <v>0</v>
      </c>
      <c r="AM134" s="160">
        <v>10152.661119999999</v>
      </c>
      <c r="AN134" s="43">
        <f>+SUM(AK134:AM134)</f>
        <v>44794.661119999997</v>
      </c>
      <c r="AO134" s="44">
        <f>+AN134+AH134+L134</f>
        <v>5898573.0137</v>
      </c>
      <c r="AR134" s="43">
        <f t="shared" si="239"/>
        <v>630378.08461374999</v>
      </c>
      <c r="AS134" s="43">
        <f t="shared" si="240"/>
        <v>50672.104729375002</v>
      </c>
      <c r="AT134" s="43">
        <f t="shared" si="240"/>
        <v>61770.32233285714</v>
      </c>
      <c r="AU134" s="43">
        <f t="shared" si="240"/>
        <v>42040.157704444449</v>
      </c>
      <c r="AV134" s="43">
        <f t="shared" si="241"/>
        <v>14931.553706666666</v>
      </c>
      <c r="AW134" s="44">
        <f t="shared" si="241"/>
        <v>218465.66717407407</v>
      </c>
      <c r="AX134" s="122"/>
      <c r="AY134" s="43">
        <f>MEDIAN($D134:$K134)</f>
        <v>448590.03853999998</v>
      </c>
      <c r="AZ134" s="43">
        <f>MEDIAN($M134:$AG134)</f>
        <v>38100</v>
      </c>
      <c r="BA134" s="43">
        <f>MEDIAN($AD134,$AE134,$Z134,$T134,$O134,Q134,AG134)</f>
        <v>39118</v>
      </c>
      <c r="BB134" s="43">
        <f>MEDIAN($AF134,$AB134,$AC134,$Y134,$V134,$U134,$S134,$R134,$P134,$AA134)</f>
        <v>32930.48674</v>
      </c>
      <c r="BC134" s="43">
        <f>MEDIAN($AK134:$AM134)</f>
        <v>10152.661119999999</v>
      </c>
      <c r="BD134" s="44">
        <f>MEDIAN((D134:K134,M134:V134,Y134:AG134,AK134:AM134))</f>
        <v>53450</v>
      </c>
    </row>
    <row r="135" spans="1:56" s="204" customFormat="1">
      <c r="A135" s="199"/>
      <c r="B135" s="251" t="s">
        <v>193</v>
      </c>
      <c r="C135" s="201"/>
      <c r="D135" s="144">
        <v>43613</v>
      </c>
      <c r="E135" s="160">
        <v>18237</v>
      </c>
      <c r="F135" s="160">
        <v>61863</v>
      </c>
      <c r="G135" s="160">
        <v>293672</v>
      </c>
      <c r="H135" s="144">
        <v>157084</v>
      </c>
      <c r="I135" s="144">
        <v>333405</v>
      </c>
      <c r="J135" s="160">
        <v>7577</v>
      </c>
      <c r="K135" s="144">
        <v>67225.847709999973</v>
      </c>
      <c r="L135" s="43">
        <f>+SUM(D135:K135)</f>
        <v>982676.84771</v>
      </c>
      <c r="M135" s="160"/>
      <c r="N135" s="160"/>
      <c r="O135" s="160">
        <v>27726</v>
      </c>
      <c r="P135" s="160">
        <v>1470</v>
      </c>
      <c r="Q135" s="160">
        <v>-618.63072</v>
      </c>
      <c r="R135" s="160">
        <v>1062</v>
      </c>
      <c r="S135" s="160">
        <v>0</v>
      </c>
      <c r="T135" s="160">
        <v>0</v>
      </c>
      <c r="U135" s="160">
        <v>0</v>
      </c>
      <c r="V135" s="144">
        <v>0</v>
      </c>
      <c r="W135" s="144"/>
      <c r="X135" s="144"/>
      <c r="Y135" s="160">
        <v>0</v>
      </c>
      <c r="Z135" s="160">
        <v>0</v>
      </c>
      <c r="AA135" s="160">
        <v>0</v>
      </c>
      <c r="AB135" s="160"/>
      <c r="AC135" s="250">
        <v>0</v>
      </c>
      <c r="AD135" s="160">
        <v>0</v>
      </c>
      <c r="AE135" s="160">
        <v>0</v>
      </c>
      <c r="AF135" s="160">
        <v>95</v>
      </c>
      <c r="AG135" s="160">
        <v>415</v>
      </c>
      <c r="AH135" s="43">
        <f>+SUM(M135:AG135)</f>
        <v>30149.369279999999</v>
      </c>
      <c r="AI135" s="43">
        <f>O135+Q135+Z135+AD135+AE135+AG135+T135</f>
        <v>27522.369279999999</v>
      </c>
      <c r="AJ135" s="43">
        <f>P135+R135+S135+U135+V135+Y135+AC135+AB135+AF135+AA135</f>
        <v>2627</v>
      </c>
      <c r="AK135" s="160">
        <v>0</v>
      </c>
      <c r="AL135" s="144">
        <v>0</v>
      </c>
      <c r="AM135" s="160">
        <v>0</v>
      </c>
      <c r="AN135" s="43">
        <f>+SUM(AK135:AM135)</f>
        <v>0</v>
      </c>
      <c r="AO135" s="44">
        <f>+AN135+AH135+L135</f>
        <v>1012826.21699</v>
      </c>
      <c r="AR135" s="43">
        <f t="shared" si="239"/>
        <v>122834.60596375</v>
      </c>
      <c r="AS135" s="43">
        <f t="shared" si="240"/>
        <v>1884.3355799999999</v>
      </c>
      <c r="AT135" s="43">
        <f t="shared" si="240"/>
        <v>3931.7670399999997</v>
      </c>
      <c r="AU135" s="43">
        <f t="shared" si="240"/>
        <v>291.88888888888891</v>
      </c>
      <c r="AV135" s="43">
        <f t="shared" si="241"/>
        <v>0</v>
      </c>
      <c r="AW135" s="44">
        <f t="shared" si="241"/>
        <v>37512.082110740739</v>
      </c>
      <c r="AX135" s="122"/>
      <c r="AY135" s="43">
        <f>MEDIAN($D135:$K135)</f>
        <v>64544.423854999986</v>
      </c>
      <c r="AZ135" s="43">
        <f>MEDIAN($M135:$AG135)</f>
        <v>0</v>
      </c>
      <c r="BA135" s="43">
        <f>MEDIAN($AD135,$AE135,$Z135,$T135,$O135,Q135,AG135)</f>
        <v>0</v>
      </c>
      <c r="BB135" s="43">
        <f>MEDIAN($AF135,$AB135,$AC135,$Y135,$V135,$U135,$S135,$R135,$P135,$AA135)</f>
        <v>0</v>
      </c>
      <c r="BC135" s="43">
        <f>MEDIAN($AK135:$AM135)</f>
        <v>0</v>
      </c>
      <c r="BD135" s="44">
        <f>MEDIAN((D135:K135,M135:V135,Y135:AG135,AK135:AM135))</f>
        <v>0</v>
      </c>
    </row>
    <row r="136" spans="1:56" s="204" customFormat="1">
      <c r="A136" s="199"/>
      <c r="B136" s="200" t="s">
        <v>192</v>
      </c>
      <c r="C136" s="201"/>
      <c r="D136" s="144">
        <v>0</v>
      </c>
      <c r="E136" s="160">
        <v>0</v>
      </c>
      <c r="F136" s="160">
        <v>22100</v>
      </c>
      <c r="G136" s="160">
        <v>13686.20311000006</v>
      </c>
      <c r="H136" s="144">
        <v>13196</v>
      </c>
      <c r="I136" s="144">
        <v>-48</v>
      </c>
      <c r="J136" s="160">
        <v>2869</v>
      </c>
      <c r="K136" s="144">
        <v>0</v>
      </c>
      <c r="L136" s="43">
        <f>+SUM(D136:K136)</f>
        <v>51803.20311000006</v>
      </c>
      <c r="M136" s="160"/>
      <c r="N136" s="160"/>
      <c r="O136" s="160">
        <v>0</v>
      </c>
      <c r="P136" s="160">
        <v>0</v>
      </c>
      <c r="Q136" s="160">
        <v>0</v>
      </c>
      <c r="R136" s="160">
        <v>2855</v>
      </c>
      <c r="S136" s="160">
        <v>81.955529999999996</v>
      </c>
      <c r="T136" s="160">
        <v>178</v>
      </c>
      <c r="U136" s="160">
        <v>0</v>
      </c>
      <c r="V136" s="144">
        <v>15</v>
      </c>
      <c r="W136" s="144"/>
      <c r="X136" s="144"/>
      <c r="Y136" s="160">
        <v>0</v>
      </c>
      <c r="Z136" s="160">
        <v>0</v>
      </c>
      <c r="AA136" s="160">
        <v>64448</v>
      </c>
      <c r="AB136" s="160"/>
      <c r="AC136" s="250">
        <v>0</v>
      </c>
      <c r="AD136" s="160">
        <v>654</v>
      </c>
      <c r="AE136" s="160">
        <v>-3181</v>
      </c>
      <c r="AF136" s="160">
        <v>-17798</v>
      </c>
      <c r="AG136" s="160">
        <v>0</v>
      </c>
      <c r="AH136" s="43">
        <f>+SUM(M136:AG136)</f>
        <v>47252.955530000007</v>
      </c>
      <c r="AI136" s="43">
        <f>O136+Q136+Z136+AD136+AE136+AG136+T136</f>
        <v>-2349</v>
      </c>
      <c r="AJ136" s="43">
        <f>P136+R136+S136+U136+V136+Y136+AC136+AB136+AF136+AA136</f>
        <v>49601.955529999999</v>
      </c>
      <c r="AK136" s="160">
        <v>0</v>
      </c>
      <c r="AL136" s="144">
        <v>5500</v>
      </c>
      <c r="AM136" s="160">
        <v>116.54901999999998</v>
      </c>
      <c r="AN136" s="43">
        <f>+SUM(AK136:AM136)</f>
        <v>5616.5490200000004</v>
      </c>
      <c r="AO136" s="44">
        <f>+AN136+AH136+L136</f>
        <v>104672.70766000007</v>
      </c>
      <c r="AR136" s="43">
        <f t="shared" si="239"/>
        <v>6475.4003887500076</v>
      </c>
      <c r="AS136" s="43">
        <f t="shared" si="240"/>
        <v>2953.3097206250004</v>
      </c>
      <c r="AT136" s="43">
        <f t="shared" si="240"/>
        <v>-335.57142857142856</v>
      </c>
      <c r="AU136" s="43">
        <f t="shared" si="240"/>
        <v>5511.3283922222217</v>
      </c>
      <c r="AV136" s="43">
        <f t="shared" si="241"/>
        <v>1872.1830066666669</v>
      </c>
      <c r="AW136" s="44">
        <f t="shared" si="241"/>
        <v>3876.7669503703733</v>
      </c>
      <c r="AX136" s="122"/>
      <c r="AY136" s="43">
        <f>MEDIAN($D136:$K136)</f>
        <v>1434.5</v>
      </c>
      <c r="AZ136" s="43">
        <f>MEDIAN($M136:$AG136)</f>
        <v>0</v>
      </c>
      <c r="BA136" s="43">
        <f>MEDIAN($AD136,$AE136,$Z136,$T136,$O136,Q136,AG136)</f>
        <v>0</v>
      </c>
      <c r="BB136" s="43">
        <f>MEDIAN($AF136,$AB136,$AC136,$Y136,$V136,$U136,$S136,$R136,$P136,$AA136)</f>
        <v>0</v>
      </c>
      <c r="BC136" s="43">
        <f>MEDIAN($AK136:$AM136)</f>
        <v>116.54901999999998</v>
      </c>
      <c r="BD136" s="44">
        <f>MEDIAN((D136:K136,M136:V136,Y136:AG136,AK136:AM136))</f>
        <v>0</v>
      </c>
    </row>
    <row r="137" spans="1:56" s="204" customFormat="1" ht="15" thickBot="1">
      <c r="A137" s="260"/>
      <c r="B137" s="261"/>
      <c r="C137" s="262" t="s">
        <v>191</v>
      </c>
      <c r="D137" s="263">
        <f t="shared" ref="D137:K137" si="242">SUM(D133:D136)</f>
        <v>804397</v>
      </c>
      <c r="E137" s="256">
        <f t="shared" si="242"/>
        <v>293444</v>
      </c>
      <c r="F137" s="256">
        <f t="shared" si="242"/>
        <v>1266797</v>
      </c>
      <c r="G137" s="256">
        <f t="shared" si="242"/>
        <v>3487321.9561899989</v>
      </c>
      <c r="H137" s="256">
        <f t="shared" si="242"/>
        <v>1779223</v>
      </c>
      <c r="I137" s="256">
        <f t="shared" si="242"/>
        <v>2149350</v>
      </c>
      <c r="J137" s="256">
        <f t="shared" si="242"/>
        <v>517609</v>
      </c>
      <c r="K137" s="256">
        <f t="shared" si="242"/>
        <v>896799.01913000026</v>
      </c>
      <c r="L137" s="42">
        <f>+SUM(D137:K137)</f>
        <v>11194940.97532</v>
      </c>
      <c r="M137" s="256"/>
      <c r="N137" s="256"/>
      <c r="O137" s="256">
        <f t="shared" ref="O137:V137" si="243">SUM(O133:O136)</f>
        <v>367257.61736999999</v>
      </c>
      <c r="P137" s="256">
        <f t="shared" si="243"/>
        <v>166777</v>
      </c>
      <c r="Q137" s="256">
        <f t="shared" si="243"/>
        <v>227199.70287000001</v>
      </c>
      <c r="R137" s="256">
        <f t="shared" si="243"/>
        <v>101474</v>
      </c>
      <c r="S137" s="256">
        <f t="shared" si="243"/>
        <v>51357.537040000003</v>
      </c>
      <c r="T137" s="256">
        <f t="shared" si="243"/>
        <v>118042</v>
      </c>
      <c r="U137" s="256">
        <f t="shared" si="243"/>
        <v>134640.81666000001</v>
      </c>
      <c r="V137" s="256">
        <f t="shared" si="243"/>
        <v>11593</v>
      </c>
      <c r="W137" s="256"/>
      <c r="X137" s="256"/>
      <c r="Y137" s="256">
        <f t="shared" ref="Y137:AG137" si="244">SUM(Y133:Y136)</f>
        <v>94037</v>
      </c>
      <c r="Z137" s="256">
        <f t="shared" si="244"/>
        <v>229323.54553</v>
      </c>
      <c r="AA137" s="256">
        <f t="shared" si="244"/>
        <v>106675</v>
      </c>
      <c r="AB137" s="256"/>
      <c r="AC137" s="256">
        <f>SUM(AC133:AC136)</f>
        <v>223303</v>
      </c>
      <c r="AD137" s="256">
        <f t="shared" si="244"/>
        <v>146628</v>
      </c>
      <c r="AE137" s="256">
        <f t="shared" si="244"/>
        <v>73233</v>
      </c>
      <c r="AF137" s="256">
        <f t="shared" si="244"/>
        <v>27900</v>
      </c>
      <c r="AG137" s="256">
        <f t="shared" si="244"/>
        <v>56224.972290000005</v>
      </c>
      <c r="AH137" s="42">
        <f>+SUM(M137:AG137)</f>
        <v>2135666.1917600003</v>
      </c>
      <c r="AI137" s="42">
        <f>O137+Q137+Z137+AD137+AE137+AG137+T137</f>
        <v>1217908.83806</v>
      </c>
      <c r="AJ137" s="42">
        <f>P137+R137+S137+U137+V137+Y137+AC137+AB137+AF137+AA137</f>
        <v>917757.35370000009</v>
      </c>
      <c r="AK137" s="256">
        <f>SUM(AK133:AK136)</f>
        <v>189674</v>
      </c>
      <c r="AL137" s="256">
        <f>SUM(AL133:AL136)</f>
        <v>93738.968999999997</v>
      </c>
      <c r="AM137" s="256">
        <f>SUM(AM133:AM136)</f>
        <v>53632.065239999989</v>
      </c>
      <c r="AN137" s="42">
        <f>+SUM(AK137:AM137)</f>
        <v>337045.03423999995</v>
      </c>
      <c r="AO137" s="230">
        <f>+AN137+AH137+L137</f>
        <v>13667652.20132</v>
      </c>
      <c r="AR137" s="42">
        <f>L137/AR$5</f>
        <v>1399367.621915</v>
      </c>
      <c r="AS137" s="42">
        <f>AH137/AS$5</f>
        <v>133479.13698500002</v>
      </c>
      <c r="AT137" s="42">
        <f>AI137/AT$5</f>
        <v>173986.97686571427</v>
      </c>
      <c r="AU137" s="42">
        <f>AJ137/AU$5</f>
        <v>101973.0393</v>
      </c>
      <c r="AV137" s="42">
        <f>AN137/AV$5</f>
        <v>112348.34474666665</v>
      </c>
      <c r="AW137" s="230">
        <f>AO137/AW$5</f>
        <v>506209.34078962961</v>
      </c>
      <c r="AX137" s="122"/>
      <c r="AY137" s="42">
        <f>MEDIAN($D137:$K137)</f>
        <v>1081798.0095650002</v>
      </c>
      <c r="AZ137" s="42">
        <f>MEDIAN($M137:$AG137)</f>
        <v>112358.5</v>
      </c>
      <c r="BA137" s="42">
        <f>MEDIAN($AD137,$AE137,$Z137,$T137,$O137,Q137,AG137)</f>
        <v>146628</v>
      </c>
      <c r="BB137" s="42">
        <f>MEDIAN($AF137,$AB137,$AC137,$Y137,$V137,$U137,$S137,$R137,$P137,$AA137)</f>
        <v>101474</v>
      </c>
      <c r="BC137" s="42">
        <f>MEDIAN($AK137:$AM137)</f>
        <v>93738.968999999997</v>
      </c>
      <c r="BD137" s="230">
        <f>MEDIAN((D137:K137,M137:V137,Y137:AG137,AK137:AM137))</f>
        <v>166777</v>
      </c>
    </row>
    <row r="138" spans="1:56" s="229" customFormat="1" ht="12.5" thickTop="1">
      <c r="A138" s="228"/>
      <c r="B138" s="228"/>
      <c r="C138" s="264"/>
      <c r="D138" s="67"/>
      <c r="E138" s="265"/>
      <c r="F138" s="265"/>
      <c r="G138" s="265"/>
      <c r="H138" s="136"/>
      <c r="I138" s="136"/>
      <c r="J138" s="265"/>
      <c r="K138" s="136"/>
      <c r="L138" s="66"/>
      <c r="M138" s="265"/>
      <c r="N138" s="265"/>
      <c r="O138" s="265"/>
      <c r="P138" s="265"/>
      <c r="Q138" s="265"/>
      <c r="R138" s="265"/>
      <c r="S138" s="265"/>
      <c r="T138" s="265"/>
      <c r="U138" s="265"/>
      <c r="V138" s="136"/>
      <c r="W138" s="136"/>
      <c r="X138" s="136"/>
      <c r="Y138" s="265"/>
      <c r="Z138" s="265"/>
      <c r="AA138" s="265"/>
      <c r="AB138" s="265"/>
      <c r="AC138" s="266"/>
      <c r="AD138" s="265"/>
      <c r="AE138" s="265"/>
      <c r="AF138" s="265"/>
      <c r="AG138" s="265"/>
      <c r="AH138" s="66"/>
      <c r="AI138" s="66"/>
      <c r="AJ138" s="66"/>
      <c r="AK138" s="265"/>
      <c r="AL138" s="136"/>
      <c r="AM138" s="265"/>
      <c r="AN138" s="66"/>
      <c r="AO138" s="66"/>
      <c r="AR138" s="66"/>
      <c r="AS138" s="66"/>
      <c r="AT138" s="66"/>
      <c r="AU138" s="66"/>
      <c r="AV138" s="66"/>
      <c r="AW138" s="66"/>
      <c r="AX138" s="66"/>
      <c r="AY138" s="66"/>
      <c r="AZ138" s="66"/>
      <c r="BA138" s="66"/>
      <c r="BB138" s="66"/>
      <c r="BC138" s="66"/>
      <c r="BD138" s="66"/>
    </row>
    <row r="139" spans="1:56" s="204" customFormat="1" ht="24" customHeight="1">
      <c r="A139" s="245"/>
      <c r="B139" s="200"/>
      <c r="C139" s="242"/>
      <c r="D139" s="134"/>
      <c r="E139" s="17"/>
      <c r="F139" s="267"/>
      <c r="G139" s="267"/>
      <c r="H139" s="135"/>
      <c r="I139" s="135"/>
      <c r="J139" s="267"/>
      <c r="K139" s="135"/>
      <c r="L139" s="47"/>
      <c r="M139" s="17"/>
      <c r="N139" s="17"/>
      <c r="O139" s="267"/>
      <c r="P139" s="17"/>
      <c r="Q139" s="267"/>
      <c r="R139" s="267"/>
      <c r="S139" s="267"/>
      <c r="T139" s="17"/>
      <c r="U139" s="267"/>
      <c r="V139" s="135"/>
      <c r="W139" s="135"/>
      <c r="X139" s="135"/>
      <c r="Y139" s="267"/>
      <c r="Z139" s="17"/>
      <c r="AA139" s="17"/>
      <c r="AB139" s="267"/>
      <c r="AC139" s="257"/>
      <c r="AD139" s="267"/>
      <c r="AE139" s="17"/>
      <c r="AF139" s="17"/>
      <c r="AG139" s="17"/>
      <c r="AH139" s="47"/>
      <c r="AI139" s="47"/>
      <c r="AJ139" s="47"/>
      <c r="AK139" s="267"/>
      <c r="AL139" s="135"/>
      <c r="AM139" s="267"/>
      <c r="AN139" s="47"/>
      <c r="AO139" s="47"/>
      <c r="AR139" s="47"/>
      <c r="AS139" s="47"/>
      <c r="AT139" s="47"/>
      <c r="AU139" s="47"/>
      <c r="AV139" s="47"/>
      <c r="AW139" s="47"/>
      <c r="AX139" s="47"/>
      <c r="AY139" s="47"/>
      <c r="AZ139" s="47"/>
      <c r="BA139" s="47"/>
      <c r="BB139" s="47"/>
      <c r="BC139" s="47"/>
      <c r="BD139" s="47"/>
    </row>
    <row r="140" spans="1:56" s="198" customFormat="1" ht="73.5" customHeight="1">
      <c r="A140" s="195" t="s">
        <v>149</v>
      </c>
      <c r="B140" s="196"/>
      <c r="C140" s="243">
        <f>$C$8</f>
        <v>2019</v>
      </c>
      <c r="D140" s="10" t="s">
        <v>304</v>
      </c>
      <c r="E140" s="114" t="s">
        <v>305</v>
      </c>
      <c r="F140" s="114" t="s">
        <v>306</v>
      </c>
      <c r="G140" s="114" t="s">
        <v>307</v>
      </c>
      <c r="H140" s="114" t="s">
        <v>308</v>
      </c>
      <c r="I140" s="114" t="s">
        <v>327</v>
      </c>
      <c r="J140" s="114" t="s">
        <v>328</v>
      </c>
      <c r="K140" s="11" t="s">
        <v>309</v>
      </c>
      <c r="L140" s="7" t="s">
        <v>99</v>
      </c>
      <c r="M140" s="114" t="s">
        <v>310</v>
      </c>
      <c r="N140" s="114" t="s">
        <v>311</v>
      </c>
      <c r="O140" s="114" t="s">
        <v>355</v>
      </c>
      <c r="P140" s="114" t="s">
        <v>313</v>
      </c>
      <c r="Q140" s="114" t="s">
        <v>314</v>
      </c>
      <c r="R140" s="114" t="s">
        <v>315</v>
      </c>
      <c r="S140" s="114" t="s">
        <v>93</v>
      </c>
      <c r="T140" s="114" t="s">
        <v>316</v>
      </c>
      <c r="U140" s="114" t="s">
        <v>317</v>
      </c>
      <c r="V140" s="114" t="s">
        <v>318</v>
      </c>
      <c r="W140" s="114" t="s">
        <v>346</v>
      </c>
      <c r="X140" s="114" t="s">
        <v>349</v>
      </c>
      <c r="Y140" s="114" t="s">
        <v>319</v>
      </c>
      <c r="Z140" s="114" t="s">
        <v>320</v>
      </c>
      <c r="AA140" s="114" t="s">
        <v>321</v>
      </c>
      <c r="AB140" s="114" t="s">
        <v>322</v>
      </c>
      <c r="AC140" s="114" t="s">
        <v>358</v>
      </c>
      <c r="AD140" s="114" t="s">
        <v>323</v>
      </c>
      <c r="AE140" s="114" t="s">
        <v>324</v>
      </c>
      <c r="AF140" s="114" t="s">
        <v>325</v>
      </c>
      <c r="AG140" s="114" t="s">
        <v>326</v>
      </c>
      <c r="AH140" s="7" t="s">
        <v>148</v>
      </c>
      <c r="AI140" s="7" t="s">
        <v>88</v>
      </c>
      <c r="AJ140" s="7" t="s">
        <v>347</v>
      </c>
      <c r="AK140" s="114" t="s">
        <v>87</v>
      </c>
      <c r="AL140" s="114" t="s">
        <v>86</v>
      </c>
      <c r="AM140" s="114" t="s">
        <v>85</v>
      </c>
      <c r="AN140" s="7" t="s">
        <v>84</v>
      </c>
      <c r="AO140" s="9" t="s">
        <v>83</v>
      </c>
      <c r="AR140" s="7" t="s">
        <v>82</v>
      </c>
      <c r="AS140" s="7" t="s">
        <v>81</v>
      </c>
      <c r="AT140" s="7" t="s">
        <v>80</v>
      </c>
      <c r="AU140" s="7" t="s">
        <v>348</v>
      </c>
      <c r="AV140" s="7" t="s">
        <v>79</v>
      </c>
      <c r="AW140" s="9" t="s">
        <v>83</v>
      </c>
      <c r="AX140" s="8"/>
      <c r="AY140" s="7" t="s">
        <v>78</v>
      </c>
      <c r="AZ140" s="7" t="s">
        <v>77</v>
      </c>
      <c r="BA140" s="7" t="s">
        <v>77</v>
      </c>
      <c r="BB140" s="7" t="s">
        <v>351</v>
      </c>
      <c r="BC140" s="7" t="s">
        <v>75</v>
      </c>
      <c r="BD140" s="9" t="s">
        <v>83</v>
      </c>
    </row>
    <row r="141" spans="1:56" s="204" customFormat="1">
      <c r="A141" s="268" t="s">
        <v>190</v>
      </c>
      <c r="B141" s="200"/>
      <c r="C141" s="201"/>
      <c r="D141" s="110">
        <v>43456</v>
      </c>
      <c r="E141" s="28">
        <v>15634</v>
      </c>
      <c r="F141" s="28">
        <v>93604</v>
      </c>
      <c r="G141" s="28">
        <v>0</v>
      </c>
      <c r="H141" s="141">
        <v>101759</v>
      </c>
      <c r="I141" s="141">
        <v>137483</v>
      </c>
      <c r="J141" s="28">
        <v>56617</v>
      </c>
      <c r="K141" s="141">
        <v>65916.384420000002</v>
      </c>
      <c r="L141" s="25">
        <f>+SUM(D141:K141)</f>
        <v>514469.38442000002</v>
      </c>
      <c r="M141" s="28"/>
      <c r="N141" s="28"/>
      <c r="O141" s="28">
        <v>9664</v>
      </c>
      <c r="P141" s="28">
        <v>9000</v>
      </c>
      <c r="Q141" s="28">
        <v>7749.7610000000004</v>
      </c>
      <c r="R141" s="28">
        <v>2207</v>
      </c>
      <c r="S141" s="28">
        <v>864.95714000000009</v>
      </c>
      <c r="T141" s="28">
        <v>15542</v>
      </c>
      <c r="U141" s="28">
        <v>6208</v>
      </c>
      <c r="V141" s="141">
        <v>137</v>
      </c>
      <c r="W141" s="141"/>
      <c r="X141" s="141"/>
      <c r="Y141" s="28">
        <v>10849</v>
      </c>
      <c r="Z141" s="28">
        <v>0</v>
      </c>
      <c r="AA141" s="28">
        <v>3609</v>
      </c>
      <c r="AB141" s="28"/>
      <c r="AC141" s="29">
        <v>4683</v>
      </c>
      <c r="AD141" s="269">
        <v>0</v>
      </c>
      <c r="AE141" s="28">
        <v>362</v>
      </c>
      <c r="AF141" s="28">
        <v>1500</v>
      </c>
      <c r="AG141" s="28">
        <v>291</v>
      </c>
      <c r="AH141" s="25">
        <f>+SUM(M141:AG141)</f>
        <v>72666.718139999997</v>
      </c>
      <c r="AI141" s="25">
        <f>O141+Q141+Z141+AD141+AE141+AG141+T141</f>
        <v>33608.760999999999</v>
      </c>
      <c r="AJ141" s="25">
        <f>P141+R141+S141+U141+V141+Y141+AC141+AB141+AF141+AA141</f>
        <v>39057.957139999999</v>
      </c>
      <c r="AK141" s="28">
        <v>5121</v>
      </c>
      <c r="AL141" s="141">
        <v>0</v>
      </c>
      <c r="AM141" s="28">
        <v>1977</v>
      </c>
      <c r="AN141" s="25">
        <f>+SUM(AK141:AM141)</f>
        <v>7098</v>
      </c>
      <c r="AO141" s="270">
        <f>+AN141+AH141+L141</f>
        <v>594234.10256000003</v>
      </c>
      <c r="AR141" s="43">
        <f t="shared" ref="AR141" si="245">L141/AR$5</f>
        <v>64308.673052500002</v>
      </c>
      <c r="AS141" s="43">
        <f t="shared" ref="AS141:AU141" si="246">AH141/AS$5</f>
        <v>4541.6698837499998</v>
      </c>
      <c r="AT141" s="43">
        <f t="shared" si="246"/>
        <v>4801.251571428571</v>
      </c>
      <c r="AU141" s="43">
        <f t="shared" si="246"/>
        <v>4339.7730155555555</v>
      </c>
      <c r="AV141" s="43">
        <f t="shared" ref="AV141:AW141" si="247">AN141/AV$5</f>
        <v>2366</v>
      </c>
      <c r="AW141" s="44">
        <f t="shared" si="247"/>
        <v>22008.670465185187</v>
      </c>
      <c r="AX141" s="23"/>
      <c r="AY141" s="25">
        <f>MEDIAN($D141:$K141)</f>
        <v>61266.692210000001</v>
      </c>
      <c r="AZ141" s="25">
        <f>MEDIAN($M141:$AG141)</f>
        <v>2908</v>
      </c>
      <c r="BA141" s="25">
        <f>MEDIAN($AD141,$AE141,$Z141,$T141,$O141,Q141,AG141)</f>
        <v>362</v>
      </c>
      <c r="BB141" s="25">
        <f>MEDIAN($AF141,$AB141,$AC141,$Y141,$V141,$U141,$S141,$R141,$P141,$AA141)</f>
        <v>3609</v>
      </c>
      <c r="BC141" s="25">
        <f>MEDIAN($AK141:$AM141)</f>
        <v>1977</v>
      </c>
      <c r="BD141" s="270">
        <f>MEDIAN((D141:K141,M141:V141,Y141:AG141,AK141:AM141))</f>
        <v>5121</v>
      </c>
    </row>
    <row r="142" spans="1:56" s="204" customFormat="1">
      <c r="A142" s="199"/>
      <c r="B142" s="200"/>
      <c r="C142" s="201"/>
      <c r="D142" s="111"/>
      <c r="E142" s="162"/>
      <c r="F142" s="162"/>
      <c r="G142" s="162"/>
      <c r="H142" s="137"/>
      <c r="I142" s="137"/>
      <c r="J142" s="162"/>
      <c r="K142" s="137"/>
      <c r="L142" s="22"/>
      <c r="M142" s="162"/>
      <c r="N142" s="162"/>
      <c r="O142" s="162"/>
      <c r="P142" s="162"/>
      <c r="Q142" s="162"/>
      <c r="R142" s="162"/>
      <c r="S142" s="162"/>
      <c r="T142" s="162"/>
      <c r="U142" s="162"/>
      <c r="V142" s="137"/>
      <c r="W142" s="137"/>
      <c r="X142" s="137"/>
      <c r="Y142" s="162"/>
      <c r="Z142" s="162"/>
      <c r="AA142" s="162"/>
      <c r="AB142" s="162"/>
      <c r="AC142" s="271"/>
      <c r="AD142" s="162"/>
      <c r="AE142" s="162"/>
      <c r="AF142" s="162"/>
      <c r="AG142" s="162"/>
      <c r="AH142" s="22"/>
      <c r="AI142" s="22"/>
      <c r="AJ142" s="22"/>
      <c r="AK142" s="162"/>
      <c r="AL142" s="137"/>
      <c r="AM142" s="162"/>
      <c r="AN142" s="22"/>
      <c r="AO142" s="65"/>
      <c r="AR142" s="22"/>
      <c r="AS142" s="22"/>
      <c r="AT142" s="22"/>
      <c r="AU142" s="22"/>
      <c r="AV142" s="22"/>
      <c r="AW142" s="65"/>
      <c r="AX142" s="23"/>
      <c r="AY142" s="22"/>
      <c r="AZ142" s="22"/>
      <c r="BA142" s="22"/>
      <c r="BB142" s="22"/>
      <c r="BC142" s="22"/>
      <c r="BD142" s="65"/>
    </row>
    <row r="143" spans="1:56" s="204" customFormat="1">
      <c r="A143" s="268" t="s">
        <v>189</v>
      </c>
      <c r="B143" s="200"/>
      <c r="C143" s="201"/>
      <c r="D143" s="111">
        <v>213000</v>
      </c>
      <c r="E143" s="162">
        <v>0</v>
      </c>
      <c r="F143" s="162">
        <v>0</v>
      </c>
      <c r="G143" s="162">
        <v>300000</v>
      </c>
      <c r="H143" s="137">
        <v>0</v>
      </c>
      <c r="I143" s="137">
        <v>0</v>
      </c>
      <c r="J143" s="162">
        <v>0</v>
      </c>
      <c r="K143" s="137">
        <v>150000</v>
      </c>
      <c r="L143" s="22">
        <f>+SUM(D143:K143)</f>
        <v>663000</v>
      </c>
      <c r="M143" s="162"/>
      <c r="N143" s="162"/>
      <c r="O143" s="162">
        <v>0</v>
      </c>
      <c r="P143" s="162">
        <v>250</v>
      </c>
      <c r="Q143" s="162">
        <v>40000</v>
      </c>
      <c r="R143" s="162">
        <v>0</v>
      </c>
      <c r="S143" s="162">
        <v>0</v>
      </c>
      <c r="T143" s="162">
        <v>16050</v>
      </c>
      <c r="U143" s="162">
        <v>0</v>
      </c>
      <c r="V143" s="137">
        <v>0</v>
      </c>
      <c r="W143" s="137"/>
      <c r="X143" s="137"/>
      <c r="Y143" s="162">
        <v>0</v>
      </c>
      <c r="Z143" s="162">
        <v>50000</v>
      </c>
      <c r="AA143" s="162">
        <v>0</v>
      </c>
      <c r="AB143" s="162"/>
      <c r="AC143" s="271">
        <v>0</v>
      </c>
      <c r="AD143" s="162">
        <v>0</v>
      </c>
      <c r="AE143" s="162">
        <v>5000</v>
      </c>
      <c r="AF143" s="162">
        <v>0</v>
      </c>
      <c r="AG143" s="162">
        <v>14000</v>
      </c>
      <c r="AH143" s="22">
        <f>+SUM(M143:AG143)</f>
        <v>125300</v>
      </c>
      <c r="AI143" s="22">
        <f>O143+Q143+Z143+AD143+AE143+AG143+T143</f>
        <v>125050</v>
      </c>
      <c r="AJ143" s="22">
        <f>P143+R143+S143+U143+V143+Y143+AC143+AB143+AF143+AA143</f>
        <v>250</v>
      </c>
      <c r="AK143" s="162">
        <v>0</v>
      </c>
      <c r="AL143" s="137">
        <v>0</v>
      </c>
      <c r="AM143" s="162">
        <v>0</v>
      </c>
      <c r="AN143" s="22">
        <f>+SUM(AK143:AM143)</f>
        <v>0</v>
      </c>
      <c r="AO143" s="65">
        <f>+AN143+AH143+L143</f>
        <v>788300</v>
      </c>
      <c r="AR143" s="43">
        <f t="shared" ref="AR143:AR144" si="248">L143/AR$5</f>
        <v>82875</v>
      </c>
      <c r="AS143" s="43">
        <f t="shared" ref="AS143:AU144" si="249">AH143/AS$5</f>
        <v>7831.25</v>
      </c>
      <c r="AT143" s="43">
        <f t="shared" si="249"/>
        <v>17864.285714285714</v>
      </c>
      <c r="AU143" s="43">
        <f t="shared" si="249"/>
        <v>27.777777777777779</v>
      </c>
      <c r="AV143" s="43">
        <f t="shared" ref="AV143:AW144" si="250">AN143/AV$5</f>
        <v>0</v>
      </c>
      <c r="AW143" s="44">
        <f t="shared" si="250"/>
        <v>29196.296296296296</v>
      </c>
      <c r="AX143" s="23"/>
      <c r="AY143" s="22">
        <f>MEDIAN($D143:$K143)</f>
        <v>0</v>
      </c>
      <c r="AZ143" s="22">
        <f>MEDIAN($M143:$AG143)</f>
        <v>0</v>
      </c>
      <c r="BA143" s="22">
        <f>MEDIAN($AD143,$AE143,$Z143,$T143,$O143,Q143,AG143)</f>
        <v>14000</v>
      </c>
      <c r="BB143" s="22">
        <f>MEDIAN($AF143,$AB143,$AC143,$Y143,$V143,$U143,$S143,$R143,$P143,$AA143)</f>
        <v>0</v>
      </c>
      <c r="BC143" s="22">
        <f>MEDIAN($AK143:$AM143)</f>
        <v>0</v>
      </c>
      <c r="BD143" s="65">
        <f>MEDIAN((D143:K143,M143:V143,Y143:AG143,AK143:AM143))</f>
        <v>0</v>
      </c>
    </row>
    <row r="144" spans="1:56" s="204" customFormat="1">
      <c r="A144" s="272" t="s">
        <v>188</v>
      </c>
      <c r="B144" s="261"/>
      <c r="C144" s="273"/>
      <c r="D144" s="112">
        <v>116100</v>
      </c>
      <c r="E144" s="274">
        <v>0</v>
      </c>
      <c r="F144" s="274">
        <v>0</v>
      </c>
      <c r="G144" s="274">
        <v>120000</v>
      </c>
      <c r="H144" s="275">
        <v>0</v>
      </c>
      <c r="I144" s="275">
        <v>0</v>
      </c>
      <c r="J144" s="274">
        <v>0</v>
      </c>
      <c r="K144" s="275">
        <v>78000</v>
      </c>
      <c r="L144" s="276">
        <f>+SUM(D144:K144)</f>
        <v>314100</v>
      </c>
      <c r="M144" s="274"/>
      <c r="N144" s="274"/>
      <c r="O144" s="274">
        <v>0</v>
      </c>
      <c r="P144" s="274">
        <v>0</v>
      </c>
      <c r="Q144" s="274">
        <v>40000</v>
      </c>
      <c r="R144" s="274">
        <v>0</v>
      </c>
      <c r="S144" s="274">
        <v>0</v>
      </c>
      <c r="T144" s="274">
        <v>3950</v>
      </c>
      <c r="U144" s="274">
        <v>0</v>
      </c>
      <c r="V144" s="275">
        <v>0</v>
      </c>
      <c r="W144" s="275"/>
      <c r="X144" s="275"/>
      <c r="Y144" s="274">
        <v>0</v>
      </c>
      <c r="Z144" s="277">
        <v>40000</v>
      </c>
      <c r="AA144" s="277">
        <v>0</v>
      </c>
      <c r="AB144" s="274"/>
      <c r="AC144" s="277">
        <v>0</v>
      </c>
      <c r="AD144" s="274">
        <v>0</v>
      </c>
      <c r="AE144" s="274">
        <v>5000</v>
      </c>
      <c r="AF144" s="274">
        <v>0</v>
      </c>
      <c r="AG144" s="274">
        <v>55.537329999999201</v>
      </c>
      <c r="AH144" s="276">
        <f>+SUM(M144:AG144)</f>
        <v>89005.537329999992</v>
      </c>
      <c r="AI144" s="276">
        <f>O144+Q144+Z144+AD144+AE144+AG144+T144</f>
        <v>89005.537329999992</v>
      </c>
      <c r="AJ144" s="276">
        <f>P144+R144+S144+U144+V144+Y144+AC144+AB144+AF144+AA144</f>
        <v>0</v>
      </c>
      <c r="AK144" s="274">
        <v>0</v>
      </c>
      <c r="AL144" s="275">
        <v>0</v>
      </c>
      <c r="AM144" s="274">
        <v>0</v>
      </c>
      <c r="AN144" s="276">
        <f>+SUM(AK144:AM144)</f>
        <v>0</v>
      </c>
      <c r="AO144" s="278">
        <f>+AN144+AH144+L144</f>
        <v>403105.53732999996</v>
      </c>
      <c r="AR144" s="258">
        <f t="shared" si="248"/>
        <v>39262.5</v>
      </c>
      <c r="AS144" s="258">
        <f t="shared" si="249"/>
        <v>5562.8460831249995</v>
      </c>
      <c r="AT144" s="258">
        <f t="shared" si="249"/>
        <v>12715.076761428571</v>
      </c>
      <c r="AU144" s="258">
        <f t="shared" si="249"/>
        <v>0</v>
      </c>
      <c r="AV144" s="258">
        <f t="shared" si="250"/>
        <v>0</v>
      </c>
      <c r="AW144" s="397">
        <f t="shared" si="250"/>
        <v>14929.834715925925</v>
      </c>
      <c r="AX144" s="23"/>
      <c r="AY144" s="276">
        <f>MEDIAN($D144:$K144)</f>
        <v>0</v>
      </c>
      <c r="AZ144" s="276">
        <f>MEDIAN($M144:$AG144)</f>
        <v>0</v>
      </c>
      <c r="BA144" s="276">
        <f>MEDIAN($AD144,$AE144,$Z144,$T144,$O144,Q144,AG144)</f>
        <v>3950</v>
      </c>
      <c r="BB144" s="276">
        <f>MEDIAN($AF144,$AB144,$AC144,$Y144,$V144,$U144,$S144,$R144,$P144,$AA144)</f>
        <v>0</v>
      </c>
      <c r="BC144" s="276">
        <f>MEDIAN($AK144:$AM144)</f>
        <v>0</v>
      </c>
      <c r="BD144" s="278">
        <f>MEDIAN((D144:K144,M144:V144,Y144:AG144,AK144:AM144))</f>
        <v>0</v>
      </c>
    </row>
    <row r="145" spans="1:56" s="204" customFormat="1">
      <c r="A145" s="199"/>
      <c r="B145" s="200"/>
      <c r="C145" s="279"/>
      <c r="D145" s="134"/>
      <c r="E145" s="17"/>
      <c r="F145" s="17"/>
      <c r="G145" s="17"/>
      <c r="H145" s="135"/>
      <c r="I145" s="135"/>
      <c r="J145" s="17"/>
      <c r="K145" s="135"/>
      <c r="L145" s="47"/>
      <c r="M145" s="17"/>
      <c r="N145" s="135"/>
      <c r="O145" s="17"/>
      <c r="P145" s="17"/>
      <c r="Q145" s="17"/>
      <c r="R145" s="17"/>
      <c r="S145" s="17"/>
      <c r="T145" s="17"/>
      <c r="U145" s="17"/>
      <c r="V145" s="135"/>
      <c r="W145" s="135"/>
      <c r="X145" s="135"/>
      <c r="Y145" s="17"/>
      <c r="Z145" s="135"/>
      <c r="AA145" s="135"/>
      <c r="AB145" s="17"/>
      <c r="AC145" s="257"/>
      <c r="AD145" s="17"/>
      <c r="AE145" s="17"/>
      <c r="AF145" s="135"/>
      <c r="AG145" s="135"/>
      <c r="AH145" s="47"/>
      <c r="AI145" s="47"/>
      <c r="AJ145" s="47"/>
      <c r="AK145" s="17"/>
      <c r="AL145" s="135"/>
      <c r="AM145" s="17"/>
      <c r="AN145" s="47"/>
      <c r="AO145" s="47"/>
      <c r="AR145" s="47"/>
      <c r="AS145" s="47"/>
      <c r="AT145" s="47"/>
      <c r="AU145" s="47"/>
      <c r="AV145" s="47"/>
      <c r="AW145" s="47"/>
      <c r="AX145" s="47"/>
      <c r="AY145" s="47"/>
      <c r="AZ145" s="47"/>
      <c r="BA145" s="47"/>
      <c r="BB145" s="47"/>
      <c r="BC145" s="47"/>
      <c r="BD145" s="47"/>
    </row>
    <row r="146" spans="1:56" s="204" customFormat="1" ht="18.5">
      <c r="A146" s="239" t="s">
        <v>187</v>
      </c>
      <c r="B146" s="200"/>
      <c r="C146" s="236"/>
      <c r="D146" s="129"/>
      <c r="E146" s="240"/>
      <c r="F146" s="240"/>
      <c r="G146" s="240"/>
      <c r="H146" s="129"/>
      <c r="I146" s="129"/>
      <c r="J146" s="240"/>
      <c r="K146" s="129"/>
      <c r="L146" s="14"/>
      <c r="M146" s="240"/>
      <c r="N146" s="240"/>
      <c r="O146" s="240"/>
      <c r="P146" s="240"/>
      <c r="Q146" s="240"/>
      <c r="R146" s="240"/>
      <c r="S146" s="240"/>
      <c r="T146" s="240"/>
      <c r="U146" s="240"/>
      <c r="V146" s="129"/>
      <c r="W146" s="129"/>
      <c r="X146" s="129"/>
      <c r="Y146" s="240"/>
      <c r="Z146" s="240"/>
      <c r="AA146" s="240"/>
      <c r="AB146" s="240"/>
      <c r="AC146" s="241"/>
      <c r="AD146" s="240"/>
      <c r="AE146" s="240"/>
      <c r="AF146" s="240"/>
      <c r="AG146" s="240"/>
      <c r="AH146" s="14"/>
      <c r="AI146" s="14"/>
      <c r="AJ146" s="14"/>
      <c r="AK146" s="240"/>
      <c r="AL146" s="129"/>
      <c r="AM146" s="240"/>
      <c r="AN146" s="14"/>
      <c r="AO146" s="14"/>
      <c r="AR146" s="14"/>
      <c r="AS146" s="14"/>
      <c r="AT146" s="14"/>
      <c r="AU146" s="14"/>
      <c r="AV146" s="14"/>
      <c r="AW146" s="14"/>
      <c r="AX146" s="14"/>
      <c r="AY146" s="14"/>
      <c r="AZ146" s="14"/>
      <c r="BA146" s="14"/>
      <c r="BB146" s="14"/>
      <c r="BC146" s="14"/>
      <c r="BD146" s="14"/>
    </row>
    <row r="147" spans="1:56" s="204" customFormat="1">
      <c r="A147" s="199"/>
      <c r="B147" s="200"/>
      <c r="C147" s="242"/>
      <c r="D147" s="129"/>
      <c r="E147" s="240"/>
      <c r="F147" s="240"/>
      <c r="G147" s="240"/>
      <c r="H147" s="129"/>
      <c r="I147" s="129"/>
      <c r="J147" s="240"/>
      <c r="K147" s="129"/>
      <c r="L147" s="14"/>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14"/>
      <c r="AI147" s="14"/>
      <c r="AJ147" s="14"/>
      <c r="AK147" s="240"/>
      <c r="AL147" s="129"/>
      <c r="AM147" s="240"/>
      <c r="AN147" s="14"/>
      <c r="AO147" s="14"/>
      <c r="AR147" s="14"/>
      <c r="AS147" s="14"/>
      <c r="AT147" s="14"/>
      <c r="AU147" s="14"/>
      <c r="AV147" s="14"/>
      <c r="AW147" s="14"/>
      <c r="AX147" s="14"/>
      <c r="AY147" s="14"/>
      <c r="AZ147" s="14"/>
      <c r="BA147" s="14"/>
      <c r="BB147" s="14"/>
      <c r="BC147" s="14"/>
      <c r="BD147" s="14"/>
    </row>
    <row r="148" spans="1:56" s="198" customFormat="1" ht="73.5" customHeight="1">
      <c r="A148" s="195" t="s">
        <v>149</v>
      </c>
      <c r="B148" s="196"/>
      <c r="C148" s="243">
        <f>$C$8</f>
        <v>2019</v>
      </c>
      <c r="D148" s="10" t="s">
        <v>304</v>
      </c>
      <c r="E148" s="114" t="s">
        <v>305</v>
      </c>
      <c r="F148" s="114" t="s">
        <v>306</v>
      </c>
      <c r="G148" s="114" t="s">
        <v>307</v>
      </c>
      <c r="H148" s="114" t="s">
        <v>308</v>
      </c>
      <c r="I148" s="114" t="s">
        <v>327</v>
      </c>
      <c r="J148" s="114" t="s">
        <v>328</v>
      </c>
      <c r="K148" s="11" t="s">
        <v>309</v>
      </c>
      <c r="L148" s="7" t="s">
        <v>99</v>
      </c>
      <c r="M148" s="114" t="s">
        <v>310</v>
      </c>
      <c r="N148" s="114" t="s">
        <v>311</v>
      </c>
      <c r="O148" s="114" t="s">
        <v>355</v>
      </c>
      <c r="P148" s="114" t="s">
        <v>313</v>
      </c>
      <c r="Q148" s="114" t="s">
        <v>314</v>
      </c>
      <c r="R148" s="114" t="s">
        <v>315</v>
      </c>
      <c r="S148" s="114" t="s">
        <v>93</v>
      </c>
      <c r="T148" s="114" t="s">
        <v>316</v>
      </c>
      <c r="U148" s="114" t="s">
        <v>317</v>
      </c>
      <c r="V148" s="114" t="s">
        <v>318</v>
      </c>
      <c r="W148" s="114" t="s">
        <v>346</v>
      </c>
      <c r="X148" s="114" t="s">
        <v>349</v>
      </c>
      <c r="Y148" s="114" t="s">
        <v>319</v>
      </c>
      <c r="Z148" s="114" t="s">
        <v>320</v>
      </c>
      <c r="AA148" s="114" t="s">
        <v>321</v>
      </c>
      <c r="AB148" s="114" t="s">
        <v>322</v>
      </c>
      <c r="AC148" s="114" t="s">
        <v>358</v>
      </c>
      <c r="AD148" s="114" t="s">
        <v>323</v>
      </c>
      <c r="AE148" s="114" t="s">
        <v>324</v>
      </c>
      <c r="AF148" s="114" t="s">
        <v>325</v>
      </c>
      <c r="AG148" s="114" t="s">
        <v>326</v>
      </c>
      <c r="AH148" s="7" t="s">
        <v>148</v>
      </c>
      <c r="AI148" s="7" t="s">
        <v>88</v>
      </c>
      <c r="AJ148" s="7" t="s">
        <v>347</v>
      </c>
      <c r="AK148" s="114" t="s">
        <v>87</v>
      </c>
      <c r="AL148" s="114" t="s">
        <v>86</v>
      </c>
      <c r="AM148" s="114" t="s">
        <v>85</v>
      </c>
      <c r="AN148" s="7" t="s">
        <v>84</v>
      </c>
      <c r="AO148" s="9" t="s">
        <v>83</v>
      </c>
      <c r="AR148" s="7" t="s">
        <v>82</v>
      </c>
      <c r="AS148" s="7" t="s">
        <v>81</v>
      </c>
      <c r="AT148" s="7" t="s">
        <v>80</v>
      </c>
      <c r="AU148" s="7" t="s">
        <v>348</v>
      </c>
      <c r="AV148" s="7" t="s">
        <v>79</v>
      </c>
      <c r="AW148" s="9" t="s">
        <v>83</v>
      </c>
      <c r="AX148" s="8"/>
      <c r="AY148" s="7" t="s">
        <v>78</v>
      </c>
      <c r="AZ148" s="7" t="s">
        <v>77</v>
      </c>
      <c r="BA148" s="7" t="s">
        <v>77</v>
      </c>
      <c r="BB148" s="7" t="s">
        <v>351</v>
      </c>
      <c r="BC148" s="7" t="s">
        <v>75</v>
      </c>
      <c r="BD148" s="9" t="s">
        <v>83</v>
      </c>
    </row>
    <row r="149" spans="1:56" s="204" customFormat="1">
      <c r="A149" s="199"/>
      <c r="B149" s="200"/>
      <c r="C149" s="201"/>
      <c r="D149" s="52" t="s">
        <v>146</v>
      </c>
      <c r="E149" s="115" t="s">
        <v>146</v>
      </c>
      <c r="F149" s="115" t="s">
        <v>146</v>
      </c>
      <c r="G149" s="115" t="s">
        <v>146</v>
      </c>
      <c r="H149" s="115" t="s">
        <v>146</v>
      </c>
      <c r="I149" s="115" t="s">
        <v>146</v>
      </c>
      <c r="J149" s="115" t="s">
        <v>146</v>
      </c>
      <c r="K149" s="115" t="s">
        <v>146</v>
      </c>
      <c r="L149" s="49" t="s">
        <v>146</v>
      </c>
      <c r="M149" s="202" t="s">
        <v>146</v>
      </c>
      <c r="N149" s="202" t="s">
        <v>146</v>
      </c>
      <c r="O149" s="202" t="s">
        <v>146</v>
      </c>
      <c r="P149" s="203" t="s">
        <v>146</v>
      </c>
      <c r="Q149" s="202" t="s">
        <v>146</v>
      </c>
      <c r="R149" s="202" t="s">
        <v>146</v>
      </c>
      <c r="S149" s="202" t="s">
        <v>146</v>
      </c>
      <c r="T149" s="202" t="s">
        <v>146</v>
      </c>
      <c r="U149" s="202" t="s">
        <v>146</v>
      </c>
      <c r="V149" s="115" t="s">
        <v>146</v>
      </c>
      <c r="W149" s="115"/>
      <c r="X149" s="115"/>
      <c r="Y149" s="202" t="s">
        <v>146</v>
      </c>
      <c r="Z149" s="202" t="s">
        <v>146</v>
      </c>
      <c r="AA149" s="202"/>
      <c r="AB149" s="202" t="s">
        <v>146</v>
      </c>
      <c r="AC149" s="115" t="s">
        <v>146</v>
      </c>
      <c r="AD149" s="115" t="s">
        <v>146</v>
      </c>
      <c r="AE149" s="202" t="s">
        <v>146</v>
      </c>
      <c r="AF149" s="202" t="s">
        <v>146</v>
      </c>
      <c r="AG149" s="202" t="s">
        <v>146</v>
      </c>
      <c r="AH149" s="49" t="s">
        <v>146</v>
      </c>
      <c r="AI149" s="49" t="s">
        <v>146</v>
      </c>
      <c r="AJ149" s="49" t="s">
        <v>147</v>
      </c>
      <c r="AK149" s="115" t="s">
        <v>146</v>
      </c>
      <c r="AL149" s="115" t="s">
        <v>146</v>
      </c>
      <c r="AM149" s="115" t="s">
        <v>146</v>
      </c>
      <c r="AN149" s="49" t="s">
        <v>146</v>
      </c>
      <c r="AO149" s="64" t="s">
        <v>146</v>
      </c>
      <c r="AR149" s="49" t="s">
        <v>146</v>
      </c>
      <c r="AS149" s="49" t="s">
        <v>146</v>
      </c>
      <c r="AT149" s="49" t="s">
        <v>146</v>
      </c>
      <c r="AU149" s="49" t="s">
        <v>146</v>
      </c>
      <c r="AV149" s="49" t="s">
        <v>146</v>
      </c>
      <c r="AW149" s="64" t="s">
        <v>146</v>
      </c>
      <c r="AX149" s="50"/>
      <c r="AY149" s="49" t="s">
        <v>146</v>
      </c>
      <c r="AZ149" s="49" t="s">
        <v>146</v>
      </c>
      <c r="BA149" s="49" t="s">
        <v>146</v>
      </c>
      <c r="BB149" s="49" t="s">
        <v>146</v>
      </c>
      <c r="BC149" s="49" t="s">
        <v>146</v>
      </c>
      <c r="BD149" s="64" t="s">
        <v>146</v>
      </c>
    </row>
    <row r="150" spans="1:56" s="204" customFormat="1">
      <c r="A150" s="199"/>
      <c r="B150" s="200"/>
      <c r="C150" s="201"/>
      <c r="D150" s="129"/>
      <c r="E150" s="240"/>
      <c r="F150" s="240"/>
      <c r="G150" s="240"/>
      <c r="H150" s="129"/>
      <c r="I150" s="129"/>
      <c r="J150" s="240"/>
      <c r="K150" s="129"/>
      <c r="L150" s="60"/>
      <c r="M150" s="240"/>
      <c r="N150" s="240"/>
      <c r="O150" s="240"/>
      <c r="P150" s="240"/>
      <c r="Q150" s="240"/>
      <c r="R150" s="240"/>
      <c r="S150" s="240"/>
      <c r="T150" s="240"/>
      <c r="U150" s="240"/>
      <c r="V150" s="129"/>
      <c r="W150" s="129"/>
      <c r="X150" s="129"/>
      <c r="Y150" s="240"/>
      <c r="Z150" s="240"/>
      <c r="AA150" s="240"/>
      <c r="AB150" s="240"/>
      <c r="AC150" s="241"/>
      <c r="AD150" s="240"/>
      <c r="AE150" s="240"/>
      <c r="AF150" s="240"/>
      <c r="AG150" s="240"/>
      <c r="AH150" s="60"/>
      <c r="AI150" s="60"/>
      <c r="AJ150" s="60"/>
      <c r="AK150" s="240"/>
      <c r="AL150" s="129"/>
      <c r="AM150" s="240"/>
      <c r="AN150" s="60"/>
      <c r="AO150" s="63"/>
      <c r="AR150" s="60"/>
      <c r="AS150" s="60"/>
      <c r="AT150" s="60"/>
      <c r="AU150" s="60"/>
      <c r="AV150" s="60"/>
      <c r="AW150" s="63"/>
      <c r="AX150" s="14"/>
      <c r="AY150" s="60"/>
      <c r="AZ150" s="60"/>
      <c r="BA150" s="60"/>
      <c r="BB150" s="60"/>
      <c r="BC150" s="60"/>
      <c r="BD150" s="63"/>
    </row>
    <row r="151" spans="1:56" s="204" customFormat="1">
      <c r="A151" s="199"/>
      <c r="B151" s="200"/>
      <c r="C151" s="201"/>
      <c r="D151" s="129"/>
      <c r="E151" s="240"/>
      <c r="F151" s="240"/>
      <c r="G151" s="240"/>
      <c r="H151" s="129"/>
      <c r="I151" s="129"/>
      <c r="J151" s="240"/>
      <c r="K151" s="129"/>
      <c r="L151" s="60"/>
      <c r="M151" s="240"/>
      <c r="N151" s="240"/>
      <c r="O151" s="240"/>
      <c r="P151" s="240"/>
      <c r="Q151" s="240"/>
      <c r="R151" s="240"/>
      <c r="S151" s="240"/>
      <c r="T151" s="240"/>
      <c r="U151" s="240"/>
      <c r="V151" s="129"/>
      <c r="W151" s="129"/>
      <c r="X151" s="129"/>
      <c r="Y151" s="240"/>
      <c r="Z151" s="240"/>
      <c r="AA151" s="240"/>
      <c r="AB151" s="240"/>
      <c r="AC151" s="241"/>
      <c r="AD151" s="240"/>
      <c r="AE151" s="240"/>
      <c r="AF151" s="240"/>
      <c r="AG151" s="240"/>
      <c r="AH151" s="60"/>
      <c r="AI151" s="60"/>
      <c r="AJ151" s="60"/>
      <c r="AK151" s="240"/>
      <c r="AL151" s="129"/>
      <c r="AM151" s="240"/>
      <c r="AN151" s="60"/>
      <c r="AO151" s="63"/>
      <c r="AR151" s="60"/>
      <c r="AS151" s="60"/>
      <c r="AT151" s="60"/>
      <c r="AU151" s="60"/>
      <c r="AV151" s="60"/>
      <c r="AW151" s="63"/>
      <c r="AX151" s="14"/>
      <c r="AY151" s="60"/>
      <c r="AZ151" s="60"/>
      <c r="BA151" s="60"/>
      <c r="BB151" s="60"/>
      <c r="BC151" s="60"/>
      <c r="BD151" s="63"/>
    </row>
    <row r="152" spans="1:56" s="204" customFormat="1">
      <c r="A152" s="268" t="s">
        <v>186</v>
      </c>
      <c r="B152" s="200"/>
      <c r="C152" s="201"/>
      <c r="D152" s="144">
        <v>697654</v>
      </c>
      <c r="E152" s="160">
        <v>264793</v>
      </c>
      <c r="F152" s="160">
        <v>1258668</v>
      </c>
      <c r="G152" s="160">
        <v>3216500.12054</v>
      </c>
      <c r="H152" s="144">
        <v>1587891</v>
      </c>
      <c r="I152" s="144">
        <v>2039828</v>
      </c>
      <c r="J152" s="160">
        <v>509219</v>
      </c>
      <c r="K152" s="144">
        <v>807866.1903000006</v>
      </c>
      <c r="L152" s="43">
        <f>+SUM(D152:K152)</f>
        <v>10382419.310840001</v>
      </c>
      <c r="M152" s="160"/>
      <c r="N152" s="160"/>
      <c r="O152" s="160">
        <v>367089</v>
      </c>
      <c r="P152" s="160">
        <v>152391</v>
      </c>
      <c r="Q152" s="160">
        <v>236793.24979</v>
      </c>
      <c r="R152" s="160">
        <v>102094</v>
      </c>
      <c r="S152" s="160">
        <v>46030.51066</v>
      </c>
      <c r="T152" s="160">
        <v>116095.73699999999</v>
      </c>
      <c r="U152" s="160">
        <v>117512.35678733175</v>
      </c>
      <c r="V152" s="144">
        <v>17132</v>
      </c>
      <c r="W152" s="144"/>
      <c r="X152" s="144"/>
      <c r="Y152" s="160">
        <v>93867</v>
      </c>
      <c r="Z152" s="160">
        <v>237384.47791000002</v>
      </c>
      <c r="AA152" s="160">
        <v>107866</v>
      </c>
      <c r="AB152" s="160"/>
      <c r="AC152" s="250">
        <v>206455</v>
      </c>
      <c r="AD152" s="160">
        <v>150700</v>
      </c>
      <c r="AE152" s="160">
        <v>79513</v>
      </c>
      <c r="AF152" s="160">
        <v>29241.4</v>
      </c>
      <c r="AG152" s="160">
        <v>56894</v>
      </c>
      <c r="AH152" s="43">
        <f>+SUM(M152:AG152)</f>
        <v>2117058.7321473318</v>
      </c>
      <c r="AI152" s="43">
        <f>O152+Q152+Z152+AD152+AE152+AG152+T152</f>
        <v>1244469.4647000001</v>
      </c>
      <c r="AJ152" s="43">
        <f>P152+R152+S152+U152+V152+Y152+AC152+AB152+AF152+AA152</f>
        <v>872589.2674473318</v>
      </c>
      <c r="AK152" s="160">
        <v>189610</v>
      </c>
      <c r="AL152" s="144">
        <v>76593.984999999986</v>
      </c>
      <c r="AM152" s="160">
        <v>56313</v>
      </c>
      <c r="AN152" s="43">
        <f>+SUM(AK152:AM152)</f>
        <v>322516.98499999999</v>
      </c>
      <c r="AO152" s="62">
        <f>+AN152+AH152+L152</f>
        <v>12821995.027987333</v>
      </c>
      <c r="AR152" s="43">
        <f t="shared" ref="AR152" si="251">L152/AR$5</f>
        <v>1297802.4138550002</v>
      </c>
      <c r="AS152" s="43">
        <f t="shared" ref="AS152:AU152" si="252">AH152/AS$5</f>
        <v>132316.17075920824</v>
      </c>
      <c r="AT152" s="43">
        <f t="shared" si="252"/>
        <v>177781.35210000002</v>
      </c>
      <c r="AU152" s="43">
        <f t="shared" si="252"/>
        <v>96954.363049703534</v>
      </c>
      <c r="AV152" s="43">
        <f t="shared" ref="AV152:AW152" si="253">AN152/AV$5</f>
        <v>107505.66166666667</v>
      </c>
      <c r="AW152" s="44">
        <f t="shared" si="253"/>
        <v>474888.70474027161</v>
      </c>
      <c r="AX152" s="122"/>
      <c r="AY152" s="43">
        <f>MEDIAN($D152:$K152)</f>
        <v>1033267.0951500003</v>
      </c>
      <c r="AZ152" s="43">
        <f>MEDIAN($M152:$AG152)</f>
        <v>111980.8685</v>
      </c>
      <c r="BA152" s="43">
        <f>MEDIAN($AD152,$AE152,$Z152,$T152,$O152,Q152,AG152)</f>
        <v>150700</v>
      </c>
      <c r="BB152" s="43">
        <f>MEDIAN($AF152,$AB152,$AC152,$Y152,$V152,$U152,$S152,$R152,$P152,$AA152)</f>
        <v>102094</v>
      </c>
      <c r="BC152" s="43">
        <f>MEDIAN($AK152:$AM152)</f>
        <v>76593.984999999986</v>
      </c>
      <c r="BD152" s="62">
        <f>MEDIAN((D152:K152,M152:V152,Y152:AG152,AK152:AM152))</f>
        <v>152391</v>
      </c>
    </row>
    <row r="153" spans="1:56" s="204" customFormat="1">
      <c r="A153" s="199"/>
      <c r="B153" s="200"/>
      <c r="C153" s="201"/>
      <c r="D153" s="144"/>
      <c r="E153" s="160"/>
      <c r="F153" s="160"/>
      <c r="G153" s="160"/>
      <c r="H153" s="144"/>
      <c r="I153" s="144"/>
      <c r="J153" s="160"/>
      <c r="K153" s="144"/>
      <c r="L153" s="43"/>
      <c r="M153" s="160"/>
      <c r="N153" s="160"/>
      <c r="O153" s="160"/>
      <c r="P153" s="160"/>
      <c r="Q153" s="160"/>
      <c r="R153" s="160"/>
      <c r="S153" s="160"/>
      <c r="T153" s="160"/>
      <c r="U153" s="160"/>
      <c r="V153" s="144"/>
      <c r="W153" s="144"/>
      <c r="X153" s="144"/>
      <c r="Y153" s="160"/>
      <c r="Z153" s="160"/>
      <c r="AA153" s="160"/>
      <c r="AB153" s="160"/>
      <c r="AC153" s="250"/>
      <c r="AD153" s="160"/>
      <c r="AE153" s="160"/>
      <c r="AF153" s="160"/>
      <c r="AG153" s="160"/>
      <c r="AH153" s="43"/>
      <c r="AI153" s="43"/>
      <c r="AJ153" s="43"/>
      <c r="AK153" s="160"/>
      <c r="AL153" s="144"/>
      <c r="AM153" s="160"/>
      <c r="AN153" s="43"/>
      <c r="AO153" s="62"/>
      <c r="AR153" s="43"/>
      <c r="AS153" s="43"/>
      <c r="AT153" s="43"/>
      <c r="AU153" s="43"/>
      <c r="AV153" s="43"/>
      <c r="AW153" s="62"/>
      <c r="AX153" s="122"/>
      <c r="AY153" s="43"/>
      <c r="AZ153" s="43"/>
      <c r="BA153" s="43"/>
      <c r="BB153" s="43"/>
      <c r="BC153" s="43"/>
      <c r="BD153" s="62"/>
    </row>
    <row r="154" spans="1:56" s="204" customFormat="1">
      <c r="A154" s="199" t="s">
        <v>185</v>
      </c>
      <c r="B154" s="200"/>
      <c r="C154" s="201"/>
      <c r="D154" s="144">
        <v>17209</v>
      </c>
      <c r="E154" s="160">
        <v>172</v>
      </c>
      <c r="F154" s="160">
        <v>8963</v>
      </c>
      <c r="G154" s="160">
        <v>90462.046719999984</v>
      </c>
      <c r="H154" s="144">
        <v>21007</v>
      </c>
      <c r="I154" s="144">
        <v>42904</v>
      </c>
      <c r="J154" s="160">
        <v>9413</v>
      </c>
      <c r="K154" s="144">
        <v>16938.834410000069</v>
      </c>
      <c r="L154" s="43">
        <f>+SUM(D154:K154)</f>
        <v>207068.88113000005</v>
      </c>
      <c r="M154" s="160"/>
      <c r="N154" s="160"/>
      <c r="O154" s="160">
        <v>1702</v>
      </c>
      <c r="P154" s="160">
        <v>2234</v>
      </c>
      <c r="Q154" s="160">
        <v>-5049.027389999982</v>
      </c>
      <c r="R154" s="160">
        <v>-620</v>
      </c>
      <c r="S154" s="160">
        <v>-3760.2518100000016</v>
      </c>
      <c r="T154" s="160">
        <v>1603.6</v>
      </c>
      <c r="U154" s="160">
        <v>1422.918439999994</v>
      </c>
      <c r="V154" s="144">
        <v>-7774</v>
      </c>
      <c r="W154" s="144"/>
      <c r="X154" s="144"/>
      <c r="Y154" s="160">
        <v>415</v>
      </c>
      <c r="Z154" s="160">
        <v>-11479.549509999997</v>
      </c>
      <c r="AA154" s="160">
        <v>-1191</v>
      </c>
      <c r="AB154" s="160"/>
      <c r="AC154" s="250">
        <v>-4158</v>
      </c>
      <c r="AD154" s="160">
        <v>-4071.3071599999976</v>
      </c>
      <c r="AE154" s="160">
        <v>-6280</v>
      </c>
      <c r="AF154" s="160">
        <v>-1341</v>
      </c>
      <c r="AG154" s="160">
        <v>-9333</v>
      </c>
      <c r="AH154" s="43">
        <f>+SUM(M154:AG154)</f>
        <v>-47679.617429999984</v>
      </c>
      <c r="AI154" s="43">
        <f>O154+Q154+Z154+AD154+AE154+AG154+T154</f>
        <v>-32907.284059999976</v>
      </c>
      <c r="AJ154" s="43">
        <f>P154+R154+S154+U154+V154+Y154+AC154+AB154+AF154+AA154</f>
        <v>-14772.333370000008</v>
      </c>
      <c r="AK154" s="160">
        <v>-2070</v>
      </c>
      <c r="AL154" s="144">
        <v>11644.988000000001</v>
      </c>
      <c r="AM154" s="160">
        <v>-2083.6652600000089</v>
      </c>
      <c r="AN154" s="43">
        <f>+SUM(AK154:AM154)</f>
        <v>7491.3227399999923</v>
      </c>
      <c r="AO154" s="62">
        <f>+AN154+AH154+L154</f>
        <v>166880.58644000004</v>
      </c>
      <c r="AR154" s="43">
        <f t="shared" ref="AR154:AR157" si="254">L154/AR$5</f>
        <v>25883.610141250007</v>
      </c>
      <c r="AS154" s="43">
        <f t="shared" ref="AS154:AU157" si="255">AH154/AS$5</f>
        <v>-2979.976089374999</v>
      </c>
      <c r="AT154" s="43">
        <f t="shared" si="255"/>
        <v>-4701.0405799999962</v>
      </c>
      <c r="AU154" s="43">
        <f t="shared" si="255"/>
        <v>-1641.3703744444454</v>
      </c>
      <c r="AV154" s="43">
        <f t="shared" ref="AV154:AW157" si="256">AN154/AV$5</f>
        <v>2497.1075799999976</v>
      </c>
      <c r="AW154" s="44">
        <f t="shared" si="256"/>
        <v>6180.7624607407424</v>
      </c>
      <c r="AX154" s="122"/>
      <c r="AY154" s="43">
        <f>MEDIAN($D154:$K154)</f>
        <v>17073.917205000034</v>
      </c>
      <c r="AZ154" s="43">
        <f>MEDIAN($M154:$AG154)</f>
        <v>-2550.6259050000008</v>
      </c>
      <c r="BA154" s="43">
        <f>MEDIAN($AD154,$AE154,$Z154,$T154,$O154,Q154,AG154)</f>
        <v>-5049.027389999982</v>
      </c>
      <c r="BB154" s="43">
        <f>MEDIAN($AF154,$AB154,$AC154,$Y154,$V154,$U154,$S154,$R154,$P154,$AA154)</f>
        <v>-1191</v>
      </c>
      <c r="BC154" s="43">
        <f>MEDIAN($AK154:$AM154)</f>
        <v>-2070</v>
      </c>
      <c r="BD154" s="62">
        <f>MEDIAN((D154:K154,M154:V154,Y154:AG154,AK154:AM154))</f>
        <v>172</v>
      </c>
    </row>
    <row r="155" spans="1:56" s="204" customFormat="1">
      <c r="A155" s="199" t="s">
        <v>184</v>
      </c>
      <c r="B155" s="200"/>
      <c r="C155" s="201"/>
      <c r="D155" s="144">
        <v>89534</v>
      </c>
      <c r="E155" s="160">
        <v>32817</v>
      </c>
      <c r="F155" s="160">
        <v>-778</v>
      </c>
      <c r="G155" s="160">
        <v>154098</v>
      </c>
      <c r="H155" s="144">
        <v>169312</v>
      </c>
      <c r="I155" s="144">
        <v>65715</v>
      </c>
      <c r="J155" s="160">
        <v>0</v>
      </c>
      <c r="K155" s="144">
        <v>71993</v>
      </c>
      <c r="L155" s="43">
        <f>+SUM(D155:K155)</f>
        <v>582691</v>
      </c>
      <c r="M155" s="160"/>
      <c r="N155" s="160"/>
      <c r="O155" s="160">
        <v>0</v>
      </c>
      <c r="P155" s="160">
        <v>12152</v>
      </c>
      <c r="Q155" s="160">
        <v>0</v>
      </c>
      <c r="R155" s="160">
        <v>0</v>
      </c>
      <c r="S155" s="160">
        <v>9088.18</v>
      </c>
      <c r="T155" s="160">
        <v>343</v>
      </c>
      <c r="U155" s="160">
        <v>6181.295970000001</v>
      </c>
      <c r="V155" s="144"/>
      <c r="W155" s="144"/>
      <c r="X155" s="144"/>
      <c r="Y155" s="160">
        <v>-245</v>
      </c>
      <c r="Z155" s="160">
        <v>0</v>
      </c>
      <c r="AA155" s="160">
        <v>0</v>
      </c>
      <c r="AB155" s="160"/>
      <c r="AC155" s="250">
        <v>21006</v>
      </c>
      <c r="AD155" s="160">
        <v>0</v>
      </c>
      <c r="AE155" s="160">
        <v>0</v>
      </c>
      <c r="AF155" s="160">
        <v>0</v>
      </c>
      <c r="AG155" s="160">
        <v>664</v>
      </c>
      <c r="AH155" s="43">
        <f>+SUM(M155:AG155)</f>
        <v>49189.47597</v>
      </c>
      <c r="AI155" s="43">
        <f>O155+Q155+Z155+AD155+AE155+AG155+T155</f>
        <v>1007</v>
      </c>
      <c r="AJ155" s="43">
        <f>P155+R155+S155+U155+V155+Y155+AC155+AB155+AF155+AA155</f>
        <v>48182.47597</v>
      </c>
      <c r="AK155" s="160">
        <v>0</v>
      </c>
      <c r="AL155" s="144">
        <v>0</v>
      </c>
      <c r="AM155" s="160">
        <v>-0.33888000000115426</v>
      </c>
      <c r="AN155" s="43">
        <f>+SUM(AK155:AM155)</f>
        <v>-0.33888000000115426</v>
      </c>
      <c r="AO155" s="62">
        <f>+AN155+AH155+L155</f>
        <v>631880.13708999997</v>
      </c>
      <c r="AR155" s="43">
        <f t="shared" si="254"/>
        <v>72836.375</v>
      </c>
      <c r="AS155" s="43">
        <f t="shared" si="255"/>
        <v>3074.342248125</v>
      </c>
      <c r="AT155" s="43">
        <f t="shared" si="255"/>
        <v>143.85714285714286</v>
      </c>
      <c r="AU155" s="43">
        <f t="shared" si="255"/>
        <v>5353.6084411111115</v>
      </c>
      <c r="AV155" s="43">
        <f t="shared" si="256"/>
        <v>-0.11296000000038475</v>
      </c>
      <c r="AW155" s="44">
        <f t="shared" si="256"/>
        <v>23402.968040370368</v>
      </c>
      <c r="AX155" s="122"/>
      <c r="AY155" s="43">
        <f>MEDIAN($D155:$K155)</f>
        <v>68854</v>
      </c>
      <c r="AZ155" s="43">
        <f>MEDIAN($M155:$AG155)</f>
        <v>0</v>
      </c>
      <c r="BA155" s="43">
        <f>MEDIAN($AD155,$AE155,$Z155,$T155,$O155,Q155,AG155)</f>
        <v>0</v>
      </c>
      <c r="BB155" s="43">
        <f>MEDIAN($AF155,$AB155,$AC155,$Y155,$V155,$U155,$S155,$R155,$P155,$AA155)</f>
        <v>3090.6479850000005</v>
      </c>
      <c r="BC155" s="43">
        <f>MEDIAN($AK155:$AM155)</f>
        <v>0</v>
      </c>
      <c r="BD155" s="62">
        <f>MEDIAN((D155:K155,M155:V155,Y155:AG155,AK155:AM155))</f>
        <v>0</v>
      </c>
    </row>
    <row r="156" spans="1:56" s="204" customFormat="1">
      <c r="A156" s="199" t="s">
        <v>183</v>
      </c>
      <c r="B156" s="200"/>
      <c r="C156" s="201"/>
      <c r="D156" s="144">
        <v>0</v>
      </c>
      <c r="E156" s="160">
        <v>0</v>
      </c>
      <c r="F156" s="160">
        <v>0</v>
      </c>
      <c r="G156" s="160">
        <v>0</v>
      </c>
      <c r="H156" s="144">
        <v>0</v>
      </c>
      <c r="I156" s="144">
        <v>923</v>
      </c>
      <c r="J156" s="160">
        <v>0</v>
      </c>
      <c r="K156" s="144">
        <v>0</v>
      </c>
      <c r="L156" s="43">
        <f>+SUM(D156:K156)</f>
        <v>923</v>
      </c>
      <c r="M156" s="160"/>
      <c r="N156" s="160"/>
      <c r="O156" s="160">
        <v>0</v>
      </c>
      <c r="P156" s="160">
        <v>0</v>
      </c>
      <c r="Q156" s="160">
        <v>1586.55378</v>
      </c>
      <c r="R156" s="160">
        <v>0</v>
      </c>
      <c r="S156" s="160">
        <v>0</v>
      </c>
      <c r="T156" s="160">
        <v>0</v>
      </c>
      <c r="U156" s="160">
        <v>9391.2454626682647</v>
      </c>
      <c r="V156" s="144">
        <v>2250</v>
      </c>
      <c r="W156" s="144"/>
      <c r="X156" s="144"/>
      <c r="Y156" s="160">
        <v>0</v>
      </c>
      <c r="Z156" s="160">
        <v>3418.9012700000003</v>
      </c>
      <c r="AA156" s="160">
        <v>0</v>
      </c>
      <c r="AB156" s="160"/>
      <c r="AC156" s="250">
        <v>0</v>
      </c>
      <c r="AD156" s="160">
        <v>0</v>
      </c>
      <c r="AE156" s="160">
        <v>0</v>
      </c>
      <c r="AF156" s="160">
        <v>0</v>
      </c>
      <c r="AG156" s="160">
        <v>8000</v>
      </c>
      <c r="AH156" s="43">
        <f>+SUM(M156:AG156)</f>
        <v>24646.700512668263</v>
      </c>
      <c r="AI156" s="43">
        <f>O156+Q156+Z156+AD156+AE156+AG156+T156</f>
        <v>13005.45505</v>
      </c>
      <c r="AJ156" s="43">
        <f>P156+R156+S156+U156+V156+Y156+AC156+AB156+AF156+AA156</f>
        <v>11641.245462668265</v>
      </c>
      <c r="AK156" s="160">
        <v>0</v>
      </c>
      <c r="AL156" s="144">
        <v>0</v>
      </c>
      <c r="AM156" s="160">
        <v>0</v>
      </c>
      <c r="AN156" s="43">
        <f>+SUM(AK156:AM156)</f>
        <v>0</v>
      </c>
      <c r="AO156" s="62">
        <f>+AN156+AH156+L156</f>
        <v>25569.700512668263</v>
      </c>
      <c r="AR156" s="43">
        <f t="shared" si="254"/>
        <v>115.375</v>
      </c>
      <c r="AS156" s="43">
        <f t="shared" si="255"/>
        <v>1540.4187820417665</v>
      </c>
      <c r="AT156" s="43">
        <f t="shared" si="255"/>
        <v>1857.9221500000001</v>
      </c>
      <c r="AU156" s="43">
        <f t="shared" si="255"/>
        <v>1293.4717180742516</v>
      </c>
      <c r="AV156" s="43">
        <f t="shared" si="256"/>
        <v>0</v>
      </c>
      <c r="AW156" s="44">
        <f t="shared" si="256"/>
        <v>947.02594491363936</v>
      </c>
      <c r="AX156" s="122"/>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204" customFormat="1">
      <c r="A157" s="199" t="s">
        <v>125</v>
      </c>
      <c r="B157" s="200"/>
      <c r="C157" s="201"/>
      <c r="D157" s="144">
        <v>0</v>
      </c>
      <c r="E157" s="160">
        <v>-4338</v>
      </c>
      <c r="F157" s="160">
        <v>-56</v>
      </c>
      <c r="G157" s="160">
        <v>26262</v>
      </c>
      <c r="H157" s="144">
        <v>1013</v>
      </c>
      <c r="I157" s="144">
        <v>-20</v>
      </c>
      <c r="J157" s="160">
        <v>-1023</v>
      </c>
      <c r="K157" s="144">
        <v>0.99441999965347305</v>
      </c>
      <c r="L157" s="43">
        <f>+SUM(D157:K157)</f>
        <v>21838.994419999653</v>
      </c>
      <c r="M157" s="160"/>
      <c r="N157" s="160"/>
      <c r="O157" s="160">
        <v>-1533</v>
      </c>
      <c r="P157" s="160">
        <v>0</v>
      </c>
      <c r="Q157" s="160">
        <v>-6130.5309999999999</v>
      </c>
      <c r="R157" s="160">
        <v>0</v>
      </c>
      <c r="S157" s="160">
        <v>0</v>
      </c>
      <c r="T157" s="160">
        <v>0</v>
      </c>
      <c r="U157" s="160">
        <v>133</v>
      </c>
      <c r="V157" s="144">
        <v>-15</v>
      </c>
      <c r="W157" s="144"/>
      <c r="X157" s="144"/>
      <c r="Y157" s="160">
        <v>0</v>
      </c>
      <c r="Z157" s="160">
        <v>0</v>
      </c>
      <c r="AA157" s="160">
        <v>0</v>
      </c>
      <c r="AB157" s="160"/>
      <c r="AC157" s="250">
        <v>0</v>
      </c>
      <c r="AD157" s="160">
        <v>0</v>
      </c>
      <c r="AE157" s="160">
        <v>0</v>
      </c>
      <c r="AF157" s="160">
        <v>0</v>
      </c>
      <c r="AG157" s="160">
        <v>0</v>
      </c>
      <c r="AH157" s="43">
        <f>+SUM(M157:AG157)</f>
        <v>-7545.5309999999999</v>
      </c>
      <c r="AI157" s="43">
        <f>O157+Q157+Z157+AD157+AE157+AG157+T157</f>
        <v>-7663.5309999999999</v>
      </c>
      <c r="AJ157" s="43">
        <f>P157+R157+S157+U157+V157+Y157+AC157+AB157+AF157+AA157</f>
        <v>118</v>
      </c>
      <c r="AK157" s="160">
        <v>2134</v>
      </c>
      <c r="AL157" s="144">
        <v>5500</v>
      </c>
      <c r="AM157" s="160">
        <v>-597</v>
      </c>
      <c r="AN157" s="43">
        <f>+SUM(AK157:AM157)</f>
        <v>7037</v>
      </c>
      <c r="AO157" s="62">
        <f>+AN157+AH157+L157</f>
        <v>21330.463419999654</v>
      </c>
      <c r="AR157" s="43">
        <f t="shared" si="254"/>
        <v>2729.8743024999567</v>
      </c>
      <c r="AS157" s="43">
        <f t="shared" si="255"/>
        <v>-471.5956875</v>
      </c>
      <c r="AT157" s="43">
        <f t="shared" si="255"/>
        <v>-1094.7901428571429</v>
      </c>
      <c r="AU157" s="43">
        <f t="shared" si="255"/>
        <v>13.111111111111111</v>
      </c>
      <c r="AV157" s="43">
        <f t="shared" si="256"/>
        <v>2345.6666666666665</v>
      </c>
      <c r="AW157" s="44">
        <f t="shared" si="256"/>
        <v>790.01716370369093</v>
      </c>
      <c r="AX157" s="122"/>
      <c r="AY157" s="43">
        <f>MEDIAN($D157:$K157)</f>
        <v>-10</v>
      </c>
      <c r="AZ157" s="43">
        <f>MEDIAN($M157:$AG157)</f>
        <v>0</v>
      </c>
      <c r="BA157" s="43">
        <f>MEDIAN($AD157,$AE157,$Z157,$T157,$O157,Q157,AG157)</f>
        <v>0</v>
      </c>
      <c r="BB157" s="43">
        <f>MEDIAN($AF157,$AB157,$AC157,$Y157,$V157,$U157,$S157,$R157,$P157,$AA157)</f>
        <v>0</v>
      </c>
      <c r="BC157" s="43">
        <f>MEDIAN($AK157:$AM157)</f>
        <v>2134</v>
      </c>
      <c r="BD157" s="62">
        <f>MEDIAN((D157:K157,M157:V157,Y157:AG157,AK157:AM157))</f>
        <v>0</v>
      </c>
    </row>
    <row r="158" spans="1:56" s="204" customFormat="1">
      <c r="A158" s="199"/>
      <c r="B158" s="200"/>
      <c r="C158" s="201"/>
      <c r="D158" s="144"/>
      <c r="E158" s="160"/>
      <c r="F158" s="160"/>
      <c r="G158" s="160"/>
      <c r="H158" s="144"/>
      <c r="I158" s="144"/>
      <c r="J158" s="160"/>
      <c r="K158" s="144"/>
      <c r="L158" s="43"/>
      <c r="M158" s="160"/>
      <c r="N158" s="160"/>
      <c r="O158" s="160"/>
      <c r="P158" s="160"/>
      <c r="Q158" s="160"/>
      <c r="R158" s="160"/>
      <c r="S158" s="160"/>
      <c r="T158" s="160"/>
      <c r="U158" s="160"/>
      <c r="V158" s="144"/>
      <c r="W158" s="144"/>
      <c r="X158" s="144"/>
      <c r="Y158" s="160"/>
      <c r="Z158" s="160"/>
      <c r="AA158" s="160"/>
      <c r="AB158" s="160"/>
      <c r="AC158" s="250"/>
      <c r="AD158" s="160"/>
      <c r="AE158" s="160"/>
      <c r="AF158" s="160"/>
      <c r="AG158" s="160"/>
      <c r="AH158" s="43"/>
      <c r="AI158" s="43"/>
      <c r="AJ158" s="43"/>
      <c r="AK158" s="160"/>
      <c r="AL158" s="144"/>
      <c r="AM158" s="160"/>
      <c r="AN158" s="43"/>
      <c r="AO158" s="62"/>
      <c r="AR158" s="43"/>
      <c r="AS158" s="43"/>
      <c r="AT158" s="43"/>
      <c r="AU158" s="43"/>
      <c r="AV158" s="43"/>
      <c r="AW158" s="62"/>
      <c r="AX158" s="122"/>
      <c r="AY158" s="43"/>
      <c r="AZ158" s="43"/>
      <c r="BA158" s="43"/>
      <c r="BB158" s="43"/>
      <c r="BC158" s="43"/>
      <c r="BD158" s="62"/>
    </row>
    <row r="159" spans="1:56" s="204" customFormat="1" ht="15" thickBot="1">
      <c r="A159" s="272" t="s">
        <v>182</v>
      </c>
      <c r="B159" s="261"/>
      <c r="C159" s="273"/>
      <c r="D159" s="280">
        <f t="shared" ref="D159:K159" si="257">SUM(D152:D158)</f>
        <v>804397</v>
      </c>
      <c r="E159" s="280">
        <f t="shared" si="257"/>
        <v>293444</v>
      </c>
      <c r="F159" s="280">
        <f t="shared" si="257"/>
        <v>1266797</v>
      </c>
      <c r="G159" s="280">
        <f t="shared" si="257"/>
        <v>3487322.16726</v>
      </c>
      <c r="H159" s="280">
        <f t="shared" si="257"/>
        <v>1779223</v>
      </c>
      <c r="I159" s="280">
        <f t="shared" si="257"/>
        <v>2149350</v>
      </c>
      <c r="J159" s="280">
        <f t="shared" si="257"/>
        <v>517609</v>
      </c>
      <c r="K159" s="280">
        <f t="shared" si="257"/>
        <v>896799.01913000038</v>
      </c>
      <c r="L159" s="42">
        <f>+SUM(D159:K159)</f>
        <v>11194941.186390001</v>
      </c>
      <c r="M159" s="280"/>
      <c r="N159" s="280"/>
      <c r="O159" s="280">
        <f t="shared" ref="O159:V159" si="258">SUM(O152:O158)</f>
        <v>367258</v>
      </c>
      <c r="P159" s="280">
        <f t="shared" si="258"/>
        <v>166777</v>
      </c>
      <c r="Q159" s="280">
        <f t="shared" si="258"/>
        <v>227200.24518000003</v>
      </c>
      <c r="R159" s="280">
        <f t="shared" si="258"/>
        <v>101474</v>
      </c>
      <c r="S159" s="280">
        <f t="shared" si="258"/>
        <v>51358.438849999999</v>
      </c>
      <c r="T159" s="280">
        <f t="shared" si="258"/>
        <v>118042.337</v>
      </c>
      <c r="U159" s="280">
        <f t="shared" si="258"/>
        <v>134640.81666000001</v>
      </c>
      <c r="V159" s="280">
        <f t="shared" si="258"/>
        <v>11593</v>
      </c>
      <c r="W159" s="280"/>
      <c r="X159" s="280"/>
      <c r="Y159" s="280">
        <f t="shared" ref="Y159:AG159" si="259">SUM(Y152:Y158)</f>
        <v>94037</v>
      </c>
      <c r="Z159" s="280">
        <f t="shared" si="259"/>
        <v>229323.82967000004</v>
      </c>
      <c r="AA159" s="280">
        <f t="shared" si="259"/>
        <v>106675</v>
      </c>
      <c r="AB159" s="280"/>
      <c r="AC159" s="280">
        <f>SUM(AC152:AC158)</f>
        <v>223303</v>
      </c>
      <c r="AD159" s="280">
        <f t="shared" si="259"/>
        <v>146628.69284</v>
      </c>
      <c r="AE159" s="280">
        <f t="shared" si="259"/>
        <v>73233</v>
      </c>
      <c r="AF159" s="280">
        <f t="shared" si="259"/>
        <v>27900.400000000001</v>
      </c>
      <c r="AG159" s="280">
        <f t="shared" si="259"/>
        <v>56225</v>
      </c>
      <c r="AH159" s="42">
        <f>+SUM(M159:AG159)</f>
        <v>2135669.7602000004</v>
      </c>
      <c r="AI159" s="42">
        <f>O159+Q159+Z159+AD159+AE159+AG159+T159</f>
        <v>1217911.1046900002</v>
      </c>
      <c r="AJ159" s="42">
        <f>P159+R159+S159+U159+V159+Y159+AC159+AB159+AF159+AA159</f>
        <v>917758.65551000007</v>
      </c>
      <c r="AK159" s="280">
        <f>SUM(AK152:AK158)</f>
        <v>189674</v>
      </c>
      <c r="AL159" s="280">
        <f>SUM(AL152:AL158)</f>
        <v>93738.972999999984</v>
      </c>
      <c r="AM159" s="280">
        <f>SUM(AM152:AM158)</f>
        <v>53631.995859999988</v>
      </c>
      <c r="AN159" s="42">
        <f>+SUM(AK159:AM159)</f>
        <v>337044.96885999996</v>
      </c>
      <c r="AO159" s="281">
        <f>+AN159+AH159+L159</f>
        <v>13667655.915450001</v>
      </c>
      <c r="AR159" s="42">
        <f>L159/AR$5</f>
        <v>1399367.6482987502</v>
      </c>
      <c r="AS159" s="42">
        <f>AH159/AS$5</f>
        <v>133479.36001250002</v>
      </c>
      <c r="AT159" s="42">
        <f>AI159/AT$5</f>
        <v>173987.30067000003</v>
      </c>
      <c r="AU159" s="42">
        <f>AJ159/AU$5</f>
        <v>101973.18394555556</v>
      </c>
      <c r="AV159" s="42">
        <f>AN159/AV$5</f>
        <v>112348.32295333332</v>
      </c>
      <c r="AW159" s="281">
        <f>AO159/AW$5</f>
        <v>506209.47835000005</v>
      </c>
      <c r="AX159" s="122"/>
      <c r="AY159" s="42">
        <f>MEDIAN($D159:$K159)</f>
        <v>1081798.0095650002</v>
      </c>
      <c r="AZ159" s="42">
        <f>MEDIAN($M159:$AG159)</f>
        <v>112358.6685</v>
      </c>
      <c r="BA159" s="42">
        <f>MEDIAN($AD159,$AE159,$Z159,$T159,$O159,Q159,AG159)</f>
        <v>146628.69284</v>
      </c>
      <c r="BB159" s="42">
        <f>MEDIAN($AF159,$AB159,$AC159,$Y159,$V159,$U159,$S159,$R159,$P159,$AA159)</f>
        <v>101474</v>
      </c>
      <c r="BC159" s="42">
        <f>MEDIAN($AK159:$AM159)</f>
        <v>93738.972999999984</v>
      </c>
      <c r="BD159" s="281">
        <f>MEDIAN((D159:K159,M159:V159,Y159:AG159,AK159:AM159))</f>
        <v>166777</v>
      </c>
    </row>
    <row r="160" spans="1:56" s="204" customFormat="1" ht="15" thickTop="1">
      <c r="A160" s="199"/>
      <c r="B160" s="200"/>
      <c r="C160" s="236"/>
      <c r="D160" s="129"/>
      <c r="E160" s="240"/>
      <c r="F160" s="240"/>
      <c r="G160" s="240"/>
      <c r="H160" s="129"/>
      <c r="I160" s="129"/>
      <c r="J160" s="240"/>
      <c r="K160" s="129"/>
      <c r="L160" s="14"/>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14"/>
      <c r="AI160" s="14"/>
      <c r="AJ160" s="14"/>
      <c r="AK160" s="240"/>
      <c r="AL160" s="240"/>
      <c r="AM160" s="240"/>
      <c r="AN160" s="14"/>
      <c r="AO160" s="14"/>
      <c r="AR160" s="14"/>
      <c r="AS160" s="14"/>
      <c r="AT160" s="14"/>
      <c r="AU160" s="14"/>
      <c r="AV160" s="14"/>
      <c r="AW160" s="14"/>
      <c r="AX160" s="14"/>
      <c r="AY160" s="14"/>
      <c r="AZ160" s="14"/>
      <c r="BA160" s="14"/>
      <c r="BB160" s="14"/>
      <c r="BC160" s="14"/>
      <c r="BD160" s="14"/>
    </row>
    <row r="161" spans="1:56" s="204" customFormat="1" ht="18.5">
      <c r="A161" s="239" t="s">
        <v>181</v>
      </c>
      <c r="B161" s="200"/>
      <c r="C161" s="236"/>
      <c r="D161" s="129"/>
      <c r="E161" s="240"/>
      <c r="F161" s="240"/>
      <c r="G161" s="240"/>
      <c r="H161" s="129"/>
      <c r="I161" s="129"/>
      <c r="J161" s="240"/>
      <c r="K161" s="129"/>
      <c r="L161" s="14"/>
      <c r="M161" s="240"/>
      <c r="N161" s="240"/>
      <c r="O161" s="240"/>
      <c r="P161" s="240"/>
      <c r="Q161" s="240"/>
      <c r="R161" s="240"/>
      <c r="S161" s="240"/>
      <c r="T161" s="240"/>
      <c r="U161" s="240"/>
      <c r="V161" s="129"/>
      <c r="W161" s="129"/>
      <c r="X161" s="129"/>
      <c r="Y161" s="240"/>
      <c r="Z161" s="240"/>
      <c r="AA161" s="240"/>
      <c r="AB161" s="240"/>
      <c r="AC161" s="241"/>
      <c r="AD161" s="240"/>
      <c r="AE161" s="240"/>
      <c r="AF161" s="240"/>
      <c r="AG161" s="240"/>
      <c r="AH161" s="14"/>
      <c r="AI161" s="14"/>
      <c r="AJ161" s="14"/>
      <c r="AK161" s="240"/>
      <c r="AL161" s="129"/>
      <c r="AM161" s="240"/>
      <c r="AN161" s="14"/>
      <c r="AO161" s="14"/>
      <c r="AR161" s="14"/>
      <c r="AS161" s="14"/>
      <c r="AT161" s="14"/>
      <c r="AU161" s="14"/>
      <c r="AV161" s="14"/>
      <c r="AW161" s="14"/>
      <c r="AX161" s="14"/>
      <c r="AY161" s="14"/>
      <c r="AZ161" s="14"/>
      <c r="BA161" s="14"/>
      <c r="BB161" s="14"/>
      <c r="BC161" s="14"/>
      <c r="BD161" s="14"/>
    </row>
    <row r="162" spans="1:56" s="204" customFormat="1">
      <c r="A162" s="199"/>
      <c r="B162" s="200"/>
      <c r="C162" s="242"/>
      <c r="D162" s="129"/>
      <c r="E162" s="240"/>
      <c r="F162" s="240"/>
      <c r="G162" s="240"/>
      <c r="H162" s="129"/>
      <c r="I162" s="129"/>
      <c r="J162" s="240"/>
      <c r="K162" s="129"/>
      <c r="L162" s="14"/>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14"/>
      <c r="AI162" s="14"/>
      <c r="AJ162" s="14"/>
      <c r="AK162" s="240"/>
      <c r="AL162" s="129"/>
      <c r="AM162" s="240"/>
      <c r="AN162" s="14"/>
      <c r="AO162" s="14"/>
      <c r="AR162" s="14"/>
      <c r="AS162" s="14"/>
      <c r="AT162" s="14"/>
      <c r="AU162" s="14"/>
      <c r="AV162" s="14"/>
      <c r="AW162" s="14"/>
      <c r="AX162" s="14"/>
      <c r="AY162" s="14"/>
      <c r="AZ162" s="14"/>
      <c r="BA162" s="14"/>
      <c r="BB162" s="14"/>
      <c r="BC162" s="14"/>
      <c r="BD162" s="14"/>
    </row>
    <row r="163" spans="1:56" s="198" customFormat="1" ht="73.5" customHeight="1">
      <c r="A163" s="195" t="s">
        <v>149</v>
      </c>
      <c r="B163" s="196"/>
      <c r="C163" s="243">
        <f>$C$8</f>
        <v>2019</v>
      </c>
      <c r="D163" s="10" t="s">
        <v>304</v>
      </c>
      <c r="E163" s="114" t="s">
        <v>305</v>
      </c>
      <c r="F163" s="114" t="s">
        <v>306</v>
      </c>
      <c r="G163" s="114" t="s">
        <v>307</v>
      </c>
      <c r="H163" s="114" t="s">
        <v>308</v>
      </c>
      <c r="I163" s="114" t="s">
        <v>327</v>
      </c>
      <c r="J163" s="114" t="s">
        <v>328</v>
      </c>
      <c r="K163" s="11" t="s">
        <v>309</v>
      </c>
      <c r="L163" s="7" t="s">
        <v>99</v>
      </c>
      <c r="M163" s="114" t="s">
        <v>310</v>
      </c>
      <c r="N163" s="114" t="s">
        <v>311</v>
      </c>
      <c r="O163" s="114" t="s">
        <v>355</v>
      </c>
      <c r="P163" s="114" t="s">
        <v>313</v>
      </c>
      <c r="Q163" s="114" t="s">
        <v>314</v>
      </c>
      <c r="R163" s="114" t="s">
        <v>315</v>
      </c>
      <c r="S163" s="114" t="s">
        <v>93</v>
      </c>
      <c r="T163" s="114" t="s">
        <v>316</v>
      </c>
      <c r="U163" s="114" t="s">
        <v>317</v>
      </c>
      <c r="V163" s="114" t="s">
        <v>318</v>
      </c>
      <c r="W163" s="114" t="s">
        <v>346</v>
      </c>
      <c r="X163" s="114" t="s">
        <v>349</v>
      </c>
      <c r="Y163" s="114" t="s">
        <v>319</v>
      </c>
      <c r="Z163" s="114" t="s">
        <v>320</v>
      </c>
      <c r="AA163" s="114" t="s">
        <v>321</v>
      </c>
      <c r="AB163" s="114" t="s">
        <v>322</v>
      </c>
      <c r="AC163" s="114" t="s">
        <v>358</v>
      </c>
      <c r="AD163" s="114" t="s">
        <v>323</v>
      </c>
      <c r="AE163" s="114" t="s">
        <v>324</v>
      </c>
      <c r="AF163" s="114" t="s">
        <v>325</v>
      </c>
      <c r="AG163" s="114" t="s">
        <v>326</v>
      </c>
      <c r="AH163" s="7" t="s">
        <v>148</v>
      </c>
      <c r="AI163" s="7" t="s">
        <v>88</v>
      </c>
      <c r="AJ163" s="7" t="s">
        <v>347</v>
      </c>
      <c r="AK163" s="114" t="s">
        <v>87</v>
      </c>
      <c r="AL163" s="114" t="s">
        <v>86</v>
      </c>
      <c r="AM163" s="114" t="s">
        <v>85</v>
      </c>
      <c r="AN163" s="7" t="s">
        <v>84</v>
      </c>
      <c r="AO163" s="9" t="s">
        <v>83</v>
      </c>
      <c r="AR163" s="7" t="s">
        <v>82</v>
      </c>
      <c r="AS163" s="7" t="s">
        <v>81</v>
      </c>
      <c r="AT163" s="7" t="s">
        <v>80</v>
      </c>
      <c r="AU163" s="7" t="s">
        <v>348</v>
      </c>
      <c r="AV163" s="7" t="s">
        <v>79</v>
      </c>
      <c r="AW163" s="9" t="s">
        <v>83</v>
      </c>
      <c r="AX163" s="8"/>
      <c r="AY163" s="7" t="s">
        <v>78</v>
      </c>
      <c r="AZ163" s="7" t="s">
        <v>77</v>
      </c>
      <c r="BA163" s="7" t="s">
        <v>77</v>
      </c>
      <c r="BB163" s="7" t="s">
        <v>351</v>
      </c>
      <c r="BC163" s="7" t="s">
        <v>75</v>
      </c>
      <c r="BD163" s="9" t="s">
        <v>83</v>
      </c>
    </row>
    <row r="164" spans="1:56" s="204" customFormat="1">
      <c r="A164" s="199"/>
      <c r="B164" s="200"/>
      <c r="C164" s="201"/>
      <c r="D164" s="52" t="s">
        <v>146</v>
      </c>
      <c r="E164" s="115" t="s">
        <v>146</v>
      </c>
      <c r="F164" s="115" t="s">
        <v>146</v>
      </c>
      <c r="G164" s="115" t="s">
        <v>146</v>
      </c>
      <c r="H164" s="115" t="s">
        <v>146</v>
      </c>
      <c r="I164" s="115" t="s">
        <v>146</v>
      </c>
      <c r="J164" s="115" t="s">
        <v>146</v>
      </c>
      <c r="K164" s="115" t="s">
        <v>146</v>
      </c>
      <c r="L164" s="49" t="s">
        <v>146</v>
      </c>
      <c r="M164" s="202" t="s">
        <v>146</v>
      </c>
      <c r="N164" s="202" t="s">
        <v>146</v>
      </c>
      <c r="O164" s="202" t="s">
        <v>146</v>
      </c>
      <c r="P164" s="203" t="s">
        <v>146</v>
      </c>
      <c r="Q164" s="202" t="s">
        <v>146</v>
      </c>
      <c r="R164" s="202" t="s">
        <v>146</v>
      </c>
      <c r="S164" s="202" t="s">
        <v>146</v>
      </c>
      <c r="T164" s="202" t="s">
        <v>146</v>
      </c>
      <c r="U164" s="202" t="s">
        <v>146</v>
      </c>
      <c r="V164" s="115" t="s">
        <v>146</v>
      </c>
      <c r="W164" s="115"/>
      <c r="X164" s="115"/>
      <c r="Y164" s="202" t="s">
        <v>146</v>
      </c>
      <c r="Z164" s="202" t="s">
        <v>146</v>
      </c>
      <c r="AA164" s="202"/>
      <c r="AB164" s="202" t="s">
        <v>146</v>
      </c>
      <c r="AC164" s="115" t="s">
        <v>146</v>
      </c>
      <c r="AD164" s="115" t="s">
        <v>146</v>
      </c>
      <c r="AE164" s="202" t="s">
        <v>146</v>
      </c>
      <c r="AF164" s="202" t="s">
        <v>146</v>
      </c>
      <c r="AG164" s="202" t="s">
        <v>146</v>
      </c>
      <c r="AH164" s="49" t="s">
        <v>146</v>
      </c>
      <c r="AI164" s="49" t="s">
        <v>146</v>
      </c>
      <c r="AJ164" s="49" t="s">
        <v>147</v>
      </c>
      <c r="AK164" s="115" t="s">
        <v>146</v>
      </c>
      <c r="AL164" s="115" t="s">
        <v>146</v>
      </c>
      <c r="AM164" s="115" t="s">
        <v>146</v>
      </c>
      <c r="AN164" s="49" t="s">
        <v>146</v>
      </c>
      <c r="AO164" s="51" t="s">
        <v>146</v>
      </c>
      <c r="AR164" s="49" t="s">
        <v>146</v>
      </c>
      <c r="AS164" s="49" t="s">
        <v>146</v>
      </c>
      <c r="AT164" s="49" t="s">
        <v>146</v>
      </c>
      <c r="AU164" s="49" t="s">
        <v>146</v>
      </c>
      <c r="AV164" s="49" t="s">
        <v>146</v>
      </c>
      <c r="AW164" s="51" t="s">
        <v>146</v>
      </c>
      <c r="AX164" s="50"/>
      <c r="AY164" s="49" t="s">
        <v>146</v>
      </c>
      <c r="AZ164" s="49" t="s">
        <v>146</v>
      </c>
      <c r="BA164" s="49" t="s">
        <v>146</v>
      </c>
      <c r="BB164" s="49" t="s">
        <v>146</v>
      </c>
      <c r="BC164" s="49" t="s">
        <v>146</v>
      </c>
      <c r="BD164" s="51" t="s">
        <v>146</v>
      </c>
    </row>
    <row r="165" spans="1:56" s="204" customFormat="1">
      <c r="A165" s="199"/>
      <c r="B165" s="200"/>
      <c r="C165" s="201"/>
      <c r="D165" s="129"/>
      <c r="E165" s="240"/>
      <c r="F165" s="240"/>
      <c r="G165" s="240"/>
      <c r="H165" s="129"/>
      <c r="I165" s="129"/>
      <c r="J165" s="240"/>
      <c r="K165" s="129"/>
      <c r="L165" s="60"/>
      <c r="M165" s="240"/>
      <c r="N165" s="240"/>
      <c r="O165" s="240"/>
      <c r="P165" s="240"/>
      <c r="Q165" s="240"/>
      <c r="R165" s="240"/>
      <c r="S165" s="240"/>
      <c r="T165" s="240"/>
      <c r="U165" s="240"/>
      <c r="V165" s="129"/>
      <c r="W165" s="129"/>
      <c r="X165" s="129"/>
      <c r="Y165" s="240"/>
      <c r="Z165" s="240"/>
      <c r="AA165" s="240"/>
      <c r="AB165" s="240"/>
      <c r="AC165" s="241"/>
      <c r="AD165" s="240"/>
      <c r="AE165" s="240"/>
      <c r="AF165" s="240"/>
      <c r="AG165" s="240"/>
      <c r="AH165" s="60"/>
      <c r="AI165" s="60"/>
      <c r="AJ165" s="60"/>
      <c r="AK165" s="240"/>
      <c r="AL165" s="129"/>
      <c r="AM165" s="240"/>
      <c r="AN165" s="60"/>
      <c r="AO165" s="61"/>
      <c r="AR165" s="60"/>
      <c r="AS165" s="60"/>
      <c r="AT165" s="60"/>
      <c r="AU165" s="60"/>
      <c r="AV165" s="60"/>
      <c r="AW165" s="61"/>
      <c r="AX165" s="14"/>
      <c r="AY165" s="60"/>
      <c r="AZ165" s="60"/>
      <c r="BA165" s="60"/>
      <c r="BB165" s="60"/>
      <c r="BC165" s="60"/>
      <c r="BD165" s="61"/>
    </row>
    <row r="166" spans="1:56" s="204" customFormat="1">
      <c r="A166" s="205" t="s">
        <v>180</v>
      </c>
      <c r="B166" s="200"/>
      <c r="C166" s="201"/>
      <c r="D166" s="134"/>
      <c r="E166" s="17"/>
      <c r="F166" s="17"/>
      <c r="G166" s="17"/>
      <c r="H166" s="135"/>
      <c r="I166" s="135"/>
      <c r="J166" s="17"/>
      <c r="K166" s="135"/>
      <c r="L166" s="33"/>
      <c r="M166" s="17"/>
      <c r="N166" s="17"/>
      <c r="O166" s="17"/>
      <c r="P166" s="17"/>
      <c r="Q166" s="17"/>
      <c r="R166" s="17"/>
      <c r="S166" s="17"/>
      <c r="T166" s="17"/>
      <c r="U166" s="17"/>
      <c r="V166" s="135"/>
      <c r="W166" s="135"/>
      <c r="X166" s="135"/>
      <c r="Y166" s="17"/>
      <c r="Z166" s="17"/>
      <c r="AA166" s="17"/>
      <c r="AB166" s="17"/>
      <c r="AC166" s="257"/>
      <c r="AD166" s="17"/>
      <c r="AE166" s="17"/>
      <c r="AF166" s="17"/>
      <c r="AG166" s="17"/>
      <c r="AH166" s="33"/>
      <c r="AI166" s="33"/>
      <c r="AJ166" s="33"/>
      <c r="AK166" s="17"/>
      <c r="AL166" s="135"/>
      <c r="AM166" s="17"/>
      <c r="AN166" s="33"/>
      <c r="AO166" s="48"/>
      <c r="AR166" s="33"/>
      <c r="AS166" s="33"/>
      <c r="AT166" s="33"/>
      <c r="AU166" s="33"/>
      <c r="AV166" s="33"/>
      <c r="AW166" s="48"/>
      <c r="AX166" s="47"/>
      <c r="AY166" s="33"/>
      <c r="AZ166" s="33"/>
      <c r="BA166" s="33"/>
      <c r="BB166" s="33"/>
      <c r="BC166" s="33"/>
      <c r="BD166" s="48"/>
    </row>
    <row r="167" spans="1:56" s="204" customFormat="1">
      <c r="A167" s="199"/>
      <c r="B167" s="200" t="s">
        <v>164</v>
      </c>
      <c r="C167" s="201"/>
      <c r="D167" s="134"/>
      <c r="E167" s="17"/>
      <c r="F167" s="17"/>
      <c r="G167" s="17"/>
      <c r="H167" s="135"/>
      <c r="I167" s="135"/>
      <c r="J167" s="17"/>
      <c r="K167" s="135"/>
      <c r="L167" s="33"/>
      <c r="M167" s="17"/>
      <c r="N167" s="17"/>
      <c r="O167" s="17"/>
      <c r="P167" s="17"/>
      <c r="Q167" s="17"/>
      <c r="R167" s="17"/>
      <c r="S167" s="17"/>
      <c r="T167" s="17"/>
      <c r="U167" s="17"/>
      <c r="V167" s="135"/>
      <c r="W167" s="135"/>
      <c r="X167" s="135"/>
      <c r="Y167" s="17"/>
      <c r="Z167" s="17"/>
      <c r="AA167" s="17"/>
      <c r="AB167" s="17"/>
      <c r="AC167" s="257"/>
      <c r="AD167" s="17"/>
      <c r="AE167" s="17"/>
      <c r="AF167" s="17"/>
      <c r="AG167" s="17"/>
      <c r="AH167" s="33"/>
      <c r="AI167" s="33"/>
      <c r="AJ167" s="33"/>
      <c r="AK167" s="17"/>
      <c r="AL167" s="135"/>
      <c r="AM167" s="17"/>
      <c r="AN167" s="33"/>
      <c r="AO167" s="48"/>
      <c r="AR167" s="33"/>
      <c r="AS167" s="33"/>
      <c r="AT167" s="33"/>
      <c r="AU167" s="33"/>
      <c r="AV167" s="33"/>
      <c r="AW167" s="48"/>
      <c r="AX167" s="47"/>
      <c r="AY167" s="33"/>
      <c r="AZ167" s="33"/>
      <c r="BA167" s="33"/>
      <c r="BB167" s="33"/>
      <c r="BC167" s="33"/>
      <c r="BD167" s="48"/>
    </row>
    <row r="168" spans="1:56" s="204" customFormat="1">
      <c r="A168" s="199"/>
      <c r="B168" s="200"/>
      <c r="C168" s="201" t="s">
        <v>179</v>
      </c>
      <c r="D168" s="144">
        <v>184175</v>
      </c>
      <c r="E168" s="160">
        <v>34360</v>
      </c>
      <c r="F168" s="160">
        <v>198766</v>
      </c>
      <c r="G168" s="160">
        <v>480587</v>
      </c>
      <c r="H168" s="144">
        <v>165126</v>
      </c>
      <c r="I168" s="144">
        <v>314691</v>
      </c>
      <c r="J168" s="160">
        <v>111793</v>
      </c>
      <c r="K168" s="144">
        <v>191024.8</v>
      </c>
      <c r="L168" s="43">
        <f t="shared" ref="L168:L173" si="260">+SUM(D168:K168)</f>
        <v>1680522.8</v>
      </c>
      <c r="M168" s="160"/>
      <c r="N168" s="160"/>
      <c r="O168" s="160">
        <v>62533</v>
      </c>
      <c r="P168" s="160">
        <v>44185</v>
      </c>
      <c r="Q168" s="160">
        <v>41536.296799999996</v>
      </c>
      <c r="R168" s="160">
        <v>18812</v>
      </c>
      <c r="S168" s="160">
        <v>20141.75935</v>
      </c>
      <c r="T168" s="160">
        <v>40558.863149999997</v>
      </c>
      <c r="U168" s="160">
        <v>33764</v>
      </c>
      <c r="V168" s="144">
        <v>4327</v>
      </c>
      <c r="W168" s="144"/>
      <c r="X168" s="144"/>
      <c r="Y168" s="160">
        <v>41713</v>
      </c>
      <c r="Z168" s="160">
        <v>52723.02883000001</v>
      </c>
      <c r="AA168" s="160">
        <v>32197</v>
      </c>
      <c r="AB168" s="160"/>
      <c r="AC168" s="250">
        <v>45378.911099999998</v>
      </c>
      <c r="AD168" s="160">
        <v>46477</v>
      </c>
      <c r="AE168" s="160">
        <v>27524</v>
      </c>
      <c r="AF168" s="160">
        <v>11629</v>
      </c>
      <c r="AG168" s="160">
        <v>20719.880099999998</v>
      </c>
      <c r="AH168" s="43">
        <f t="shared" ref="AH168:AH172" si="261">+SUM(M168:AG168)</f>
        <v>544219.73933000001</v>
      </c>
      <c r="AI168" s="43">
        <f t="shared" ref="AI168:AI173" si="262">O168+Q168+Z168+AD168+AE168+AG168+T168</f>
        <v>292072.06888000004</v>
      </c>
      <c r="AJ168" s="43">
        <f t="shared" ref="AJ168:AJ173" si="263">P168+R168+S168+U168+V168+Y168+AC168+AB168+AF168+AA168</f>
        <v>252147.67045000001</v>
      </c>
      <c r="AK168" s="160">
        <v>126401</v>
      </c>
      <c r="AL168" s="144">
        <v>23990.240000000002</v>
      </c>
      <c r="AM168" s="160">
        <v>21027</v>
      </c>
      <c r="AN168" s="43">
        <f t="shared" ref="AN168:AN173" si="264">+SUM(AK168:AM168)</f>
        <v>171418.23999999999</v>
      </c>
      <c r="AO168" s="44">
        <f t="shared" ref="AO168:AO173" si="265">+AN168+AH168+L168</f>
        <v>2396160.7793300003</v>
      </c>
      <c r="AR168" s="43">
        <f t="shared" ref="AR168:AR172" si="266">L168/AR$5</f>
        <v>210065.35</v>
      </c>
      <c r="AS168" s="43">
        <f t="shared" ref="AS168:AU172" si="267">AH168/AS$5</f>
        <v>34013.733708125001</v>
      </c>
      <c r="AT168" s="43">
        <f t="shared" si="267"/>
        <v>41724.581268571434</v>
      </c>
      <c r="AU168" s="43">
        <f t="shared" si="267"/>
        <v>28016.407827777777</v>
      </c>
      <c r="AV168" s="43">
        <f t="shared" ref="AV168:AW172" si="268">AN168/AV$5</f>
        <v>57139.41333333333</v>
      </c>
      <c r="AW168" s="44">
        <f t="shared" si="268"/>
        <v>88746.695530740748</v>
      </c>
      <c r="AX168" s="122"/>
      <c r="AY168" s="43">
        <f t="shared" ref="AY168:AY173" si="269">MEDIAN($D168:$K168)</f>
        <v>187599.9</v>
      </c>
      <c r="AZ168" s="43">
        <f t="shared" ref="AZ168:AZ173" si="270">MEDIAN($M168:$AG168)</f>
        <v>37161.431574999995</v>
      </c>
      <c r="BA168" s="43">
        <f t="shared" ref="BA168:BA173" si="271">MEDIAN($AD168,$AE168,$Z168,$T168,$O168,Q168,AG168)</f>
        <v>41536.296799999996</v>
      </c>
      <c r="BB168" s="43">
        <f t="shared" ref="BB168:BB173" si="272">MEDIAN($AF168,$AB168,$AC168,$Y168,$V168,$U168,$S168,$R168,$P168,$AA168)</f>
        <v>32197</v>
      </c>
      <c r="BC168" s="43">
        <f t="shared" ref="BC168:BC173" si="273">MEDIAN($AK168:$AM168)</f>
        <v>23990.240000000002</v>
      </c>
      <c r="BD168" s="44">
        <f>MEDIAN((D168:K168,M168:V168,Y168:AG168,AK168:AM168))</f>
        <v>41713</v>
      </c>
    </row>
    <row r="169" spans="1:56" s="204" customFormat="1">
      <c r="A169" s="199"/>
      <c r="B169" s="200"/>
      <c r="C169" s="201" t="s">
        <v>178</v>
      </c>
      <c r="D169" s="144">
        <v>211371</v>
      </c>
      <c r="E169" s="160">
        <v>29004</v>
      </c>
      <c r="F169" s="160">
        <v>202771</v>
      </c>
      <c r="G169" s="160">
        <v>328966</v>
      </c>
      <c r="H169" s="144">
        <v>142843</v>
      </c>
      <c r="I169" s="144">
        <v>188261</v>
      </c>
      <c r="J169" s="160">
        <v>89527</v>
      </c>
      <c r="K169" s="144">
        <v>158222.40443</v>
      </c>
      <c r="L169" s="43">
        <f t="shared" si="260"/>
        <v>1350965.4044300001</v>
      </c>
      <c r="M169" s="160"/>
      <c r="N169" s="160"/>
      <c r="O169" s="160">
        <v>54186</v>
      </c>
      <c r="P169" s="160">
        <v>24128</v>
      </c>
      <c r="Q169" s="160">
        <v>51304.53615</v>
      </c>
      <c r="R169" s="160">
        <v>16357</v>
      </c>
      <c r="S169" s="160">
        <v>14594.212440999983</v>
      </c>
      <c r="T169" s="160">
        <v>41984.635510000007</v>
      </c>
      <c r="U169" s="160">
        <v>21956.55519233353</v>
      </c>
      <c r="V169" s="144">
        <v>1025</v>
      </c>
      <c r="W169" s="144"/>
      <c r="X169" s="144"/>
      <c r="Y169" s="160">
        <v>13674</v>
      </c>
      <c r="Z169" s="160">
        <v>44729.994669999993</v>
      </c>
      <c r="AA169" s="160">
        <v>13069</v>
      </c>
      <c r="AB169" s="160"/>
      <c r="AC169" s="250">
        <v>47724</v>
      </c>
      <c r="AD169" s="160">
        <v>40608</v>
      </c>
      <c r="AE169" s="160">
        <v>17860</v>
      </c>
      <c r="AF169" s="160">
        <v>11035</v>
      </c>
      <c r="AG169" s="160">
        <v>19462.570950000008</v>
      </c>
      <c r="AH169" s="43">
        <f t="shared" si="261"/>
        <v>433698.50491333351</v>
      </c>
      <c r="AI169" s="43">
        <f t="shared" si="262"/>
        <v>270135.73728</v>
      </c>
      <c r="AJ169" s="43">
        <f t="shared" si="263"/>
        <v>163562.76763333351</v>
      </c>
      <c r="AK169" s="160">
        <v>3610</v>
      </c>
      <c r="AL169" s="144">
        <v>1703.963</v>
      </c>
      <c r="AM169" s="160">
        <v>3227</v>
      </c>
      <c r="AN169" s="43">
        <f t="shared" si="264"/>
        <v>8540.9629999999997</v>
      </c>
      <c r="AO169" s="44">
        <f t="shared" si="265"/>
        <v>1793204.8723433337</v>
      </c>
      <c r="AR169" s="43">
        <f t="shared" si="266"/>
        <v>168870.67555375001</v>
      </c>
      <c r="AS169" s="43">
        <f t="shared" si="267"/>
        <v>27106.156557083345</v>
      </c>
      <c r="AT169" s="43">
        <f t="shared" si="267"/>
        <v>38590.819611428575</v>
      </c>
      <c r="AU169" s="43">
        <f t="shared" si="267"/>
        <v>18173.640848148167</v>
      </c>
      <c r="AV169" s="43">
        <f t="shared" si="268"/>
        <v>2846.9876666666664</v>
      </c>
      <c r="AW169" s="44">
        <f t="shared" si="268"/>
        <v>66414.99527197532</v>
      </c>
      <c r="AX169" s="122"/>
      <c r="AY169" s="43">
        <f t="shared" si="269"/>
        <v>173241.702215</v>
      </c>
      <c r="AZ169" s="43">
        <f t="shared" si="270"/>
        <v>20709.563071166769</v>
      </c>
      <c r="BA169" s="43">
        <f t="shared" si="271"/>
        <v>41984.635510000007</v>
      </c>
      <c r="BB169" s="43">
        <f t="shared" si="272"/>
        <v>14594.212440999983</v>
      </c>
      <c r="BC169" s="43">
        <f t="shared" si="273"/>
        <v>3227</v>
      </c>
      <c r="BD169" s="44">
        <f>MEDIAN((D169:K169,M169:V169,Y169:AG169,AK169:AM169))</f>
        <v>29004</v>
      </c>
    </row>
    <row r="170" spans="1:56" s="204" customFormat="1">
      <c r="A170" s="199"/>
      <c r="B170" s="200"/>
      <c r="C170" s="201" t="s">
        <v>177</v>
      </c>
      <c r="D170" s="144">
        <v>43929</v>
      </c>
      <c r="E170" s="160">
        <v>58121</v>
      </c>
      <c r="F170" s="160">
        <v>133399</v>
      </c>
      <c r="G170" s="160">
        <v>446060</v>
      </c>
      <c r="H170" s="144">
        <v>90241</v>
      </c>
      <c r="I170" s="144">
        <v>243288</v>
      </c>
      <c r="J170" s="160">
        <v>69986</v>
      </c>
      <c r="K170" s="144">
        <v>170832.39556999999</v>
      </c>
      <c r="L170" s="43">
        <f t="shared" si="260"/>
        <v>1255856.3955699999</v>
      </c>
      <c r="M170" s="160"/>
      <c r="N170" s="160"/>
      <c r="O170" s="160">
        <v>6576</v>
      </c>
      <c r="P170" s="160">
        <v>5145</v>
      </c>
      <c r="Q170" s="160">
        <v>0</v>
      </c>
      <c r="R170" s="160">
        <v>6571</v>
      </c>
      <c r="S170" s="160">
        <v>2020.409304</v>
      </c>
      <c r="T170" s="160">
        <v>8958.0138799999986</v>
      </c>
      <c r="U170" s="160">
        <v>0</v>
      </c>
      <c r="V170" s="144">
        <v>0</v>
      </c>
      <c r="W170" s="144"/>
      <c r="X170" s="144"/>
      <c r="Y170" s="160">
        <v>5851</v>
      </c>
      <c r="Z170" s="160">
        <v>0</v>
      </c>
      <c r="AA170" s="160">
        <v>2203</v>
      </c>
      <c r="AB170" s="160"/>
      <c r="AC170" s="250">
        <v>8217.5529200000001</v>
      </c>
      <c r="AD170" s="160">
        <v>29852</v>
      </c>
      <c r="AE170" s="160">
        <v>4982</v>
      </c>
      <c r="AF170" s="160">
        <v>0</v>
      </c>
      <c r="AG170" s="160">
        <v>2727.3205799999996</v>
      </c>
      <c r="AH170" s="43">
        <f t="shared" si="261"/>
        <v>83103.296684000001</v>
      </c>
      <c r="AI170" s="43">
        <f t="shared" si="262"/>
        <v>53095.334459999998</v>
      </c>
      <c r="AJ170" s="43">
        <f t="shared" si="263"/>
        <v>30007.962224000003</v>
      </c>
      <c r="AK170" s="160">
        <v>0</v>
      </c>
      <c r="AL170" s="144">
        <v>1612.86</v>
      </c>
      <c r="AM170" s="160">
        <v>0</v>
      </c>
      <c r="AN170" s="43">
        <f t="shared" si="264"/>
        <v>1612.86</v>
      </c>
      <c r="AO170" s="44">
        <f t="shared" si="265"/>
        <v>1340572.552254</v>
      </c>
      <c r="AR170" s="43">
        <f t="shared" si="266"/>
        <v>156982.04944624999</v>
      </c>
      <c r="AS170" s="43">
        <f t="shared" si="267"/>
        <v>5193.9560427500001</v>
      </c>
      <c r="AT170" s="43">
        <f t="shared" si="267"/>
        <v>7585.0477799999999</v>
      </c>
      <c r="AU170" s="43">
        <f t="shared" si="267"/>
        <v>3334.218024888889</v>
      </c>
      <c r="AV170" s="43">
        <f t="shared" si="268"/>
        <v>537.62</v>
      </c>
      <c r="AW170" s="44">
        <f t="shared" si="268"/>
        <v>49650.835268666669</v>
      </c>
      <c r="AX170" s="122"/>
      <c r="AY170" s="43">
        <f t="shared" si="269"/>
        <v>111820</v>
      </c>
      <c r="AZ170" s="43">
        <f t="shared" si="270"/>
        <v>3854.6602899999998</v>
      </c>
      <c r="BA170" s="43">
        <f t="shared" si="271"/>
        <v>4982</v>
      </c>
      <c r="BB170" s="43">
        <f t="shared" si="272"/>
        <v>2203</v>
      </c>
      <c r="BC170" s="43">
        <f t="shared" si="273"/>
        <v>0</v>
      </c>
      <c r="BD170" s="44">
        <f>MEDIAN((D170:K170,M170:V170,Y170:AG170,AK170:AM170))</f>
        <v>5851</v>
      </c>
    </row>
    <row r="171" spans="1:56" s="204" customFormat="1">
      <c r="A171" s="199"/>
      <c r="B171" s="200"/>
      <c r="C171" s="201" t="s">
        <v>176</v>
      </c>
      <c r="D171" s="144">
        <v>61</v>
      </c>
      <c r="E171" s="160">
        <v>1901</v>
      </c>
      <c r="F171" s="160">
        <v>5535</v>
      </c>
      <c r="G171" s="160">
        <v>0</v>
      </c>
      <c r="H171" s="144">
        <v>10854</v>
      </c>
      <c r="I171" s="144">
        <v>9786</v>
      </c>
      <c r="J171" s="160">
        <v>1951</v>
      </c>
      <c r="K171" s="144">
        <v>2022</v>
      </c>
      <c r="L171" s="43">
        <f t="shared" si="260"/>
        <v>32110</v>
      </c>
      <c r="M171" s="160"/>
      <c r="N171" s="160"/>
      <c r="O171" s="160">
        <v>2262</v>
      </c>
      <c r="P171" s="160">
        <v>1061</v>
      </c>
      <c r="Q171" s="160">
        <v>28</v>
      </c>
      <c r="R171" s="160">
        <v>618</v>
      </c>
      <c r="S171" s="160">
        <v>409.97629999999998</v>
      </c>
      <c r="T171" s="160">
        <v>25.459959999999999</v>
      </c>
      <c r="U171" s="160">
        <v>1224.944</v>
      </c>
      <c r="V171" s="144">
        <v>59</v>
      </c>
      <c r="W171" s="144"/>
      <c r="X171" s="144"/>
      <c r="Y171" s="160">
        <v>1112</v>
      </c>
      <c r="Z171" s="160">
        <v>959.17057</v>
      </c>
      <c r="AA171" s="160">
        <v>199</v>
      </c>
      <c r="AB171" s="160"/>
      <c r="AC171" s="250">
        <v>1061</v>
      </c>
      <c r="AD171" s="160">
        <v>85</v>
      </c>
      <c r="AE171" s="160">
        <v>20</v>
      </c>
      <c r="AF171" s="160">
        <v>140</v>
      </c>
      <c r="AG171" s="160">
        <v>159.30396000000002</v>
      </c>
      <c r="AH171" s="43">
        <f t="shared" si="261"/>
        <v>9423.8547899999994</v>
      </c>
      <c r="AI171" s="43">
        <f t="shared" si="262"/>
        <v>3538.9344900000006</v>
      </c>
      <c r="AJ171" s="43">
        <f t="shared" si="263"/>
        <v>5884.9202999999998</v>
      </c>
      <c r="AK171" s="160">
        <v>2651</v>
      </c>
      <c r="AL171" s="144">
        <v>1078.4090000000001</v>
      </c>
      <c r="AM171" s="160">
        <v>553</v>
      </c>
      <c r="AN171" s="43">
        <f t="shared" si="264"/>
        <v>4282.4089999999997</v>
      </c>
      <c r="AO171" s="44">
        <f t="shared" si="265"/>
        <v>45816.263789999997</v>
      </c>
      <c r="AR171" s="43">
        <f t="shared" si="266"/>
        <v>4013.75</v>
      </c>
      <c r="AS171" s="43">
        <f t="shared" si="267"/>
        <v>588.99092437499996</v>
      </c>
      <c r="AT171" s="43">
        <f t="shared" si="267"/>
        <v>505.56207000000006</v>
      </c>
      <c r="AU171" s="43">
        <f t="shared" si="267"/>
        <v>653.88003333333336</v>
      </c>
      <c r="AV171" s="43">
        <f t="shared" si="268"/>
        <v>1427.4696666666666</v>
      </c>
      <c r="AW171" s="44">
        <f t="shared" si="268"/>
        <v>1696.8986588888888</v>
      </c>
      <c r="AX171" s="122"/>
      <c r="AY171" s="43">
        <f t="shared" si="269"/>
        <v>1986.5</v>
      </c>
      <c r="AZ171" s="43">
        <f t="shared" si="270"/>
        <v>304.48815000000002</v>
      </c>
      <c r="BA171" s="43">
        <f t="shared" si="271"/>
        <v>85</v>
      </c>
      <c r="BB171" s="43">
        <f t="shared" si="272"/>
        <v>618</v>
      </c>
      <c r="BC171" s="43">
        <f t="shared" si="273"/>
        <v>1078.4090000000001</v>
      </c>
      <c r="BD171" s="44">
        <f>MEDIAN((D171:K171,M171:V171,Y171:AG171,AK171:AM171))</f>
        <v>959.17057</v>
      </c>
    </row>
    <row r="172" spans="1:56" s="204" customFormat="1">
      <c r="A172" s="199"/>
      <c r="B172" s="200"/>
      <c r="C172" s="201" t="s">
        <v>125</v>
      </c>
      <c r="D172" s="144">
        <v>9346</v>
      </c>
      <c r="E172" s="160">
        <v>0</v>
      </c>
      <c r="F172" s="160">
        <v>3668</v>
      </c>
      <c r="G172" s="160">
        <v>30705</v>
      </c>
      <c r="H172" s="144">
        <v>0</v>
      </c>
      <c r="I172" s="144">
        <v>0</v>
      </c>
      <c r="J172" s="160">
        <v>0</v>
      </c>
      <c r="K172" s="144">
        <v>707</v>
      </c>
      <c r="L172" s="43">
        <f t="shared" si="260"/>
        <v>44426</v>
      </c>
      <c r="M172" s="160"/>
      <c r="N172" s="160"/>
      <c r="O172" s="160">
        <v>0</v>
      </c>
      <c r="P172" s="160">
        <v>0</v>
      </c>
      <c r="Q172" s="160">
        <v>0</v>
      </c>
      <c r="R172" s="160">
        <v>0</v>
      </c>
      <c r="S172" s="160">
        <v>20.75</v>
      </c>
      <c r="T172" s="160">
        <v>0</v>
      </c>
      <c r="U172" s="160">
        <v>3769.4448076664726</v>
      </c>
      <c r="V172" s="144">
        <v>1562</v>
      </c>
      <c r="W172" s="144"/>
      <c r="X172" s="144"/>
      <c r="Y172" s="160">
        <v>0</v>
      </c>
      <c r="Z172" s="160">
        <v>11409.792580000003</v>
      </c>
      <c r="AA172" s="160">
        <v>0</v>
      </c>
      <c r="AB172" s="160"/>
      <c r="AC172" s="250">
        <v>0</v>
      </c>
      <c r="AD172" s="160">
        <v>0</v>
      </c>
      <c r="AE172" s="160">
        <v>964</v>
      </c>
      <c r="AF172" s="160">
        <v>690</v>
      </c>
      <c r="AG172" s="160">
        <v>1434.8833800000002</v>
      </c>
      <c r="AH172" s="43">
        <f t="shared" si="261"/>
        <v>19850.870767666474</v>
      </c>
      <c r="AI172" s="43">
        <f t="shared" si="262"/>
        <v>13808.675960000004</v>
      </c>
      <c r="AJ172" s="43">
        <f t="shared" si="263"/>
        <v>6042.1948076664721</v>
      </c>
      <c r="AK172" s="160">
        <v>11182</v>
      </c>
      <c r="AL172" s="144">
        <v>1722.011</v>
      </c>
      <c r="AM172" s="160">
        <v>2244</v>
      </c>
      <c r="AN172" s="43">
        <f t="shared" si="264"/>
        <v>15148.011</v>
      </c>
      <c r="AO172" s="44">
        <f t="shared" si="265"/>
        <v>79424.881767666477</v>
      </c>
      <c r="AR172" s="43">
        <f t="shared" si="266"/>
        <v>5553.25</v>
      </c>
      <c r="AS172" s="43">
        <f t="shared" si="267"/>
        <v>1240.6794229791547</v>
      </c>
      <c r="AT172" s="43">
        <f t="shared" si="267"/>
        <v>1972.6679942857149</v>
      </c>
      <c r="AU172" s="43">
        <f t="shared" si="267"/>
        <v>671.35497862960801</v>
      </c>
      <c r="AV172" s="43">
        <f t="shared" si="268"/>
        <v>5049.3370000000004</v>
      </c>
      <c r="AW172" s="44">
        <f t="shared" si="268"/>
        <v>2941.6622876913511</v>
      </c>
      <c r="AX172" s="122"/>
      <c r="AY172" s="43">
        <f t="shared" si="269"/>
        <v>353.5</v>
      </c>
      <c r="AZ172" s="43">
        <f t="shared" si="270"/>
        <v>0</v>
      </c>
      <c r="BA172" s="43">
        <f t="shared" si="271"/>
        <v>0</v>
      </c>
      <c r="BB172" s="43">
        <f t="shared" si="272"/>
        <v>0</v>
      </c>
      <c r="BC172" s="43">
        <f t="shared" si="273"/>
        <v>2244</v>
      </c>
      <c r="BD172" s="44">
        <f>MEDIAN((D172:K172,M172:V172,Y172:AG172,AK172:AM172))</f>
        <v>20.75</v>
      </c>
    </row>
    <row r="173" spans="1:56" s="204" customFormat="1">
      <c r="A173" s="199"/>
      <c r="B173" s="200"/>
      <c r="C173" s="210" t="s">
        <v>158</v>
      </c>
      <c r="D173" s="252">
        <f t="shared" ref="D173:K173" si="274">SUM(D168:D172)</f>
        <v>448882</v>
      </c>
      <c r="E173" s="252">
        <f t="shared" si="274"/>
        <v>123386</v>
      </c>
      <c r="F173" s="252">
        <f t="shared" si="274"/>
        <v>544139</v>
      </c>
      <c r="G173" s="252">
        <f t="shared" si="274"/>
        <v>1286318</v>
      </c>
      <c r="H173" s="252">
        <f t="shared" si="274"/>
        <v>409064</v>
      </c>
      <c r="I173" s="252">
        <f t="shared" si="274"/>
        <v>756026</v>
      </c>
      <c r="J173" s="252">
        <f t="shared" si="274"/>
        <v>273257</v>
      </c>
      <c r="K173" s="252">
        <f t="shared" si="274"/>
        <v>522808.6</v>
      </c>
      <c r="L173" s="45">
        <f t="shared" si="260"/>
        <v>4363880.5999999996</v>
      </c>
      <c r="M173" s="252"/>
      <c r="N173" s="252"/>
      <c r="O173" s="252">
        <f t="shared" ref="O173:V173" si="275">SUM(O168:O172)</f>
        <v>125557</v>
      </c>
      <c r="P173" s="252">
        <f t="shared" si="275"/>
        <v>74519</v>
      </c>
      <c r="Q173" s="252">
        <f t="shared" si="275"/>
        <v>92868.832949999996</v>
      </c>
      <c r="R173" s="252">
        <f t="shared" si="275"/>
        <v>42358</v>
      </c>
      <c r="S173" s="252">
        <f t="shared" si="275"/>
        <v>37187.107394999985</v>
      </c>
      <c r="T173" s="252">
        <f t="shared" si="275"/>
        <v>91526.972500000003</v>
      </c>
      <c r="U173" s="252">
        <f t="shared" si="275"/>
        <v>60714.944000000003</v>
      </c>
      <c r="V173" s="252">
        <f t="shared" si="275"/>
        <v>6973</v>
      </c>
      <c r="W173" s="252"/>
      <c r="X173" s="252"/>
      <c r="Y173" s="252">
        <f t="shared" ref="Y173:AF173" si="276">SUM(Y168:Y172)</f>
        <v>62350</v>
      </c>
      <c r="Z173" s="252">
        <f t="shared" si="276"/>
        <v>109821.98665000002</v>
      </c>
      <c r="AA173" s="252">
        <f t="shared" si="276"/>
        <v>47668</v>
      </c>
      <c r="AB173" s="252"/>
      <c r="AC173" s="252">
        <f>SUM(AC168:AC172)</f>
        <v>102381.46402</v>
      </c>
      <c r="AD173" s="252">
        <f t="shared" si="276"/>
        <v>117022</v>
      </c>
      <c r="AE173" s="252">
        <f t="shared" si="276"/>
        <v>51350</v>
      </c>
      <c r="AF173" s="252">
        <f t="shared" si="276"/>
        <v>23494</v>
      </c>
      <c r="AG173" s="252">
        <f>SUM(AG168:AG172)</f>
        <v>44503.95897</v>
      </c>
      <c r="AH173" s="45">
        <f>+SUM(M173:AG173)</f>
        <v>1090296.266485</v>
      </c>
      <c r="AI173" s="45">
        <f t="shared" si="262"/>
        <v>632650.75107000011</v>
      </c>
      <c r="AJ173" s="45">
        <f t="shared" si="263"/>
        <v>457645.51541500003</v>
      </c>
      <c r="AK173" s="252">
        <f>SUM(AK168:AK172)</f>
        <v>143844</v>
      </c>
      <c r="AL173" s="252">
        <f>SUM(AL168:AL172)</f>
        <v>30107.483</v>
      </c>
      <c r="AM173" s="252">
        <f>SUM(AM168:AM172)</f>
        <v>27051</v>
      </c>
      <c r="AN173" s="45">
        <f t="shared" si="264"/>
        <v>201002.48300000001</v>
      </c>
      <c r="AO173" s="211">
        <f t="shared" si="265"/>
        <v>5655179.3494849997</v>
      </c>
      <c r="AR173" s="45">
        <f>L173/AR$5</f>
        <v>545485.07499999995</v>
      </c>
      <c r="AS173" s="45">
        <f>AH173/AS$5</f>
        <v>68143.516655312502</v>
      </c>
      <c r="AT173" s="45">
        <f>AI173/AT$5</f>
        <v>90378.678724285724</v>
      </c>
      <c r="AU173" s="45">
        <f>AJ173/AU$5</f>
        <v>50849.501712777783</v>
      </c>
      <c r="AV173" s="45">
        <f>AN173/AV$5</f>
        <v>67000.827666666664</v>
      </c>
      <c r="AW173" s="211">
        <f>AO173/AW$5</f>
        <v>209451.08701796294</v>
      </c>
      <c r="AX173" s="122"/>
      <c r="AY173" s="45">
        <f t="shared" si="269"/>
        <v>485845.3</v>
      </c>
      <c r="AZ173" s="45">
        <f t="shared" si="270"/>
        <v>61532.472000000002</v>
      </c>
      <c r="BA173" s="45">
        <f t="shared" si="271"/>
        <v>92868.832949999996</v>
      </c>
      <c r="BB173" s="45">
        <f t="shared" si="272"/>
        <v>47668</v>
      </c>
      <c r="BC173" s="45">
        <f t="shared" si="273"/>
        <v>30107.483</v>
      </c>
      <c r="BD173" s="211">
        <f>MEDIAN((D173:K173,M173:V173,Y173:AG173,AK173:AM173))</f>
        <v>92868.832949999996</v>
      </c>
    </row>
    <row r="174" spans="1:56" s="204" customFormat="1">
      <c r="A174" s="199"/>
      <c r="B174" s="200" t="s">
        <v>160</v>
      </c>
      <c r="C174" s="201"/>
      <c r="D174" s="144"/>
      <c r="E174" s="160"/>
      <c r="F174" s="160"/>
      <c r="G174" s="160"/>
      <c r="H174" s="144"/>
      <c r="I174" s="144"/>
      <c r="J174" s="160"/>
      <c r="K174" s="144"/>
      <c r="L174" s="43"/>
      <c r="M174" s="160"/>
      <c r="N174" s="160"/>
      <c r="O174" s="160"/>
      <c r="P174" s="160"/>
      <c r="Q174" s="160"/>
      <c r="R174" s="160"/>
      <c r="S174" s="160"/>
      <c r="T174" s="160"/>
      <c r="U174" s="160"/>
      <c r="V174" s="144"/>
      <c r="W174" s="144"/>
      <c r="X174" s="144"/>
      <c r="Y174" s="160"/>
      <c r="Z174" s="160"/>
      <c r="AA174" s="160"/>
      <c r="AB174" s="160"/>
      <c r="AC174" s="250"/>
      <c r="AD174" s="160"/>
      <c r="AE174" s="160"/>
      <c r="AF174" s="160"/>
      <c r="AG174" s="160"/>
      <c r="AH174" s="43"/>
      <c r="AI174" s="43"/>
      <c r="AJ174" s="43"/>
      <c r="AK174" s="160"/>
      <c r="AL174" s="144"/>
      <c r="AM174" s="160"/>
      <c r="AN174" s="43"/>
      <c r="AO174" s="44"/>
      <c r="AR174" s="43"/>
      <c r="AS174" s="43"/>
      <c r="AT174" s="43"/>
      <c r="AU174" s="43"/>
      <c r="AV174" s="43"/>
      <c r="AW174" s="44"/>
      <c r="AX174" s="122"/>
      <c r="AY174" s="43"/>
      <c r="AZ174" s="43"/>
      <c r="BA174" s="43"/>
      <c r="BB174" s="43"/>
      <c r="BC174" s="43"/>
      <c r="BD174" s="44"/>
    </row>
    <row r="175" spans="1:56" s="204" customFormat="1">
      <c r="A175" s="199"/>
      <c r="B175" s="200"/>
      <c r="C175" s="201" t="s">
        <v>175</v>
      </c>
      <c r="D175" s="144">
        <v>350420</v>
      </c>
      <c r="E175" s="160">
        <v>110843</v>
      </c>
      <c r="F175" s="160">
        <v>462962</v>
      </c>
      <c r="G175" s="160">
        <v>990796</v>
      </c>
      <c r="H175" s="144">
        <v>339137</v>
      </c>
      <c r="I175" s="144">
        <v>667644</v>
      </c>
      <c r="J175" s="160">
        <v>245033</v>
      </c>
      <c r="K175" s="144">
        <v>437810</v>
      </c>
      <c r="L175" s="43">
        <f>+SUM(D175:K175)</f>
        <v>3604645</v>
      </c>
      <c r="M175" s="160"/>
      <c r="N175" s="160"/>
      <c r="O175" s="160">
        <v>99976</v>
      </c>
      <c r="P175" s="160">
        <v>65010</v>
      </c>
      <c r="Q175" s="160">
        <v>89588.800019999995</v>
      </c>
      <c r="R175" s="160">
        <v>36441</v>
      </c>
      <c r="S175" s="160">
        <v>36956.42164</v>
      </c>
      <c r="T175" s="160">
        <v>89047</v>
      </c>
      <c r="U175" s="160">
        <v>53266</v>
      </c>
      <c r="V175" s="144">
        <v>12716</v>
      </c>
      <c r="W175" s="144"/>
      <c r="X175" s="144"/>
      <c r="Y175" s="160">
        <v>54197</v>
      </c>
      <c r="Z175" s="160">
        <v>105247.19945999997</v>
      </c>
      <c r="AA175" s="160">
        <v>43907</v>
      </c>
      <c r="AB175" s="160"/>
      <c r="AC175" s="250">
        <v>90473</v>
      </c>
      <c r="AD175" s="160">
        <v>101018</v>
      </c>
      <c r="AE175" s="160">
        <v>49377</v>
      </c>
      <c r="AF175" s="160">
        <v>21581</v>
      </c>
      <c r="AG175" s="160">
        <v>50946</v>
      </c>
      <c r="AH175" s="43">
        <f>+SUM(M175:AG175)</f>
        <v>999747.42112000007</v>
      </c>
      <c r="AI175" s="43">
        <f>O175+Q175+Z175+AD175+AE175+AG175+T175</f>
        <v>585199.99948</v>
      </c>
      <c r="AJ175" s="43">
        <f>P175+R175+S175+U175+V175+Y175+AC175+AB175+AF175+AA175</f>
        <v>414547.42164000002</v>
      </c>
      <c r="AK175" s="160">
        <v>133000</v>
      </c>
      <c r="AL175" s="144">
        <v>16494.449000000001</v>
      </c>
      <c r="AM175" s="160">
        <v>27928</v>
      </c>
      <c r="AN175" s="43">
        <f>+SUM(AK175:AM175)</f>
        <v>177422.44899999999</v>
      </c>
      <c r="AO175" s="44">
        <f>+AN175+AH175+L175</f>
        <v>4781814.8701200001</v>
      </c>
      <c r="AR175" s="43">
        <f t="shared" ref="AR175:AR178" si="277">L175/AR$5</f>
        <v>450580.625</v>
      </c>
      <c r="AS175" s="43">
        <f t="shared" ref="AS175:AU178" si="278">AH175/AS$5</f>
        <v>62484.213820000004</v>
      </c>
      <c r="AT175" s="43">
        <f t="shared" si="278"/>
        <v>83599.999925714292</v>
      </c>
      <c r="AU175" s="43">
        <f t="shared" si="278"/>
        <v>46060.824626666668</v>
      </c>
      <c r="AV175" s="43">
        <f t="shared" ref="AV175:AW178" si="279">AN175/AV$5</f>
        <v>59140.816333333329</v>
      </c>
      <c r="AW175" s="44">
        <f t="shared" si="279"/>
        <v>177104.25444888888</v>
      </c>
      <c r="AX175" s="122"/>
      <c r="AY175" s="43">
        <f>MEDIAN($D175:$K175)</f>
        <v>394115</v>
      </c>
      <c r="AZ175" s="43">
        <f>MEDIAN($M175:$AG175)</f>
        <v>53731.5</v>
      </c>
      <c r="BA175" s="43">
        <f>MEDIAN($AD175,$AE175,$Z175,$T175,$O175,Q175,AG175)</f>
        <v>89588.800019999995</v>
      </c>
      <c r="BB175" s="43">
        <f>MEDIAN($AF175,$AB175,$AC175,$Y175,$V175,$U175,$S175,$R175,$P175,$AA175)</f>
        <v>43907</v>
      </c>
      <c r="BC175" s="43">
        <f>MEDIAN($AK175:$AM175)</f>
        <v>27928</v>
      </c>
      <c r="BD175" s="44">
        <f>MEDIAN((D175:K175,M175:V175,Y175:AG175,AK175:AM175))</f>
        <v>89588.800019999995</v>
      </c>
    </row>
    <row r="176" spans="1:56" s="204" customFormat="1">
      <c r="A176" s="199"/>
      <c r="B176" s="200"/>
      <c r="C176" s="201" t="s">
        <v>174</v>
      </c>
      <c r="D176" s="144">
        <v>3560</v>
      </c>
      <c r="E176" s="160">
        <v>183</v>
      </c>
      <c r="F176" s="160">
        <v>0</v>
      </c>
      <c r="G176" s="160">
        <v>0</v>
      </c>
      <c r="H176" s="144">
        <v>3898</v>
      </c>
      <c r="I176" s="144">
        <v>0</v>
      </c>
      <c r="J176" s="160">
        <v>168</v>
      </c>
      <c r="K176" s="144">
        <v>3637</v>
      </c>
      <c r="L176" s="43">
        <f>+SUM(D176:K176)</f>
        <v>11446</v>
      </c>
      <c r="M176" s="160"/>
      <c r="N176" s="160"/>
      <c r="O176" s="160">
        <v>535</v>
      </c>
      <c r="P176" s="160">
        <v>0</v>
      </c>
      <c r="Q176" s="160">
        <v>1139</v>
      </c>
      <c r="R176" s="160">
        <v>0</v>
      </c>
      <c r="S176" s="160">
        <v>0</v>
      </c>
      <c r="T176" s="160">
        <v>167.51918000000001</v>
      </c>
      <c r="U176" s="160">
        <v>0</v>
      </c>
      <c r="V176" s="144">
        <v>0</v>
      </c>
      <c r="W176" s="144"/>
      <c r="X176" s="144"/>
      <c r="Y176" s="160">
        <v>0</v>
      </c>
      <c r="Z176" s="160">
        <v>26.16075</v>
      </c>
      <c r="AA176" s="160">
        <v>0</v>
      </c>
      <c r="AB176" s="160"/>
      <c r="AC176" s="250">
        <v>0</v>
      </c>
      <c r="AD176" s="160">
        <v>1257</v>
      </c>
      <c r="AE176" s="160">
        <v>0</v>
      </c>
      <c r="AF176" s="160">
        <v>0</v>
      </c>
      <c r="AG176" s="160">
        <v>496.59429999999998</v>
      </c>
      <c r="AH176" s="43">
        <f>+SUM(M176:AG176)</f>
        <v>3621.27423</v>
      </c>
      <c r="AI176" s="43">
        <f>O176+Q176+Z176+AD176+AE176+AG176+T176</f>
        <v>3621.27423</v>
      </c>
      <c r="AJ176" s="43">
        <f>P176+R176+S176+U176+V176+Y176+AC176+AB176+AF176+AA176</f>
        <v>0</v>
      </c>
      <c r="AK176" s="160">
        <v>0</v>
      </c>
      <c r="AL176" s="144">
        <v>0</v>
      </c>
      <c r="AM176" s="160">
        <v>0</v>
      </c>
      <c r="AN176" s="43">
        <f>+SUM(AK176:AM176)</f>
        <v>0</v>
      </c>
      <c r="AO176" s="44">
        <f>+AN176+AH176+L176</f>
        <v>15067.274229999999</v>
      </c>
      <c r="AR176" s="43">
        <f t="shared" si="277"/>
        <v>1430.75</v>
      </c>
      <c r="AS176" s="43">
        <f t="shared" si="278"/>
        <v>226.329639375</v>
      </c>
      <c r="AT176" s="43">
        <f t="shared" si="278"/>
        <v>517.32488999999998</v>
      </c>
      <c r="AU176" s="43">
        <f t="shared" si="278"/>
        <v>0</v>
      </c>
      <c r="AV176" s="43">
        <f t="shared" si="279"/>
        <v>0</v>
      </c>
      <c r="AW176" s="44">
        <f t="shared" si="279"/>
        <v>558.04719370370367</v>
      </c>
      <c r="AX176" s="122"/>
      <c r="AY176" s="43">
        <f>MEDIAN($D176:$K176)</f>
        <v>175.5</v>
      </c>
      <c r="AZ176" s="43">
        <f>MEDIAN($M176:$AG176)</f>
        <v>0</v>
      </c>
      <c r="BA176" s="43">
        <f>MEDIAN($AD176,$AE176,$Z176,$T176,$O176,Q176,AG176)</f>
        <v>496.59429999999998</v>
      </c>
      <c r="BB176" s="43">
        <f>MEDIAN($AF176,$AB176,$AC176,$Y176,$V176,$U176,$S176,$R176,$P176,$AA176)</f>
        <v>0</v>
      </c>
      <c r="BC176" s="43">
        <f>MEDIAN($AK176:$AM176)</f>
        <v>0</v>
      </c>
      <c r="BD176" s="44">
        <f>MEDIAN((D176:K176,M176:V176,Y176:AG176,AK176:AM176))</f>
        <v>0</v>
      </c>
    </row>
    <row r="177" spans="1:56" s="204" customFormat="1">
      <c r="A177" s="199"/>
      <c r="B177" s="200"/>
      <c r="C177" s="201" t="s">
        <v>173</v>
      </c>
      <c r="D177" s="144">
        <v>56</v>
      </c>
      <c r="E177" s="160">
        <v>404</v>
      </c>
      <c r="F177" s="160">
        <v>2061</v>
      </c>
      <c r="G177" s="160">
        <v>-6140</v>
      </c>
      <c r="H177" s="144">
        <v>-2487</v>
      </c>
      <c r="I177" s="144">
        <v>0</v>
      </c>
      <c r="J177" s="160">
        <v>-645</v>
      </c>
      <c r="K177" s="144">
        <v>0</v>
      </c>
      <c r="L177" s="43">
        <f>+SUM(D177:K177)</f>
        <v>-6751</v>
      </c>
      <c r="M177" s="160"/>
      <c r="N177" s="160"/>
      <c r="O177" s="160">
        <v>0</v>
      </c>
      <c r="P177" s="160">
        <v>0</v>
      </c>
      <c r="Q177" s="160">
        <v>-292.53574999999989</v>
      </c>
      <c r="R177" s="160">
        <v>36</v>
      </c>
      <c r="S177" s="160">
        <v>32.208049999999986</v>
      </c>
      <c r="T177" s="160">
        <v>462.78091999999998</v>
      </c>
      <c r="U177" s="160">
        <v>379</v>
      </c>
      <c r="V177" s="144">
        <v>-70</v>
      </c>
      <c r="W177" s="144"/>
      <c r="X177" s="144"/>
      <c r="Y177" s="160">
        <v>-259</v>
      </c>
      <c r="Z177" s="160">
        <v>661.43072000000041</v>
      </c>
      <c r="AA177" s="160">
        <v>162</v>
      </c>
      <c r="AB177" s="160"/>
      <c r="AC177" s="250">
        <v>0</v>
      </c>
      <c r="AD177" s="160">
        <v>-31</v>
      </c>
      <c r="AE177" s="160">
        <v>-54</v>
      </c>
      <c r="AF177" s="160">
        <v>-50</v>
      </c>
      <c r="AG177" s="160">
        <v>-619.80010999999899</v>
      </c>
      <c r="AH177" s="43">
        <f>+SUM(M177:AG177)</f>
        <v>357.08383000000163</v>
      </c>
      <c r="AI177" s="43">
        <f>O177+Q177+Z177+AD177+AE177+AG177+T177</f>
        <v>126.8757800000015</v>
      </c>
      <c r="AJ177" s="43">
        <f>P177+R177+S177+U177+V177+Y177+AC177+AB177+AF177+AA177</f>
        <v>230.20804999999996</v>
      </c>
      <c r="AK177" s="160">
        <v>0</v>
      </c>
      <c r="AL177" s="144">
        <v>0</v>
      </c>
      <c r="AM177" s="160">
        <v>432</v>
      </c>
      <c r="AN177" s="43">
        <f>+SUM(AK177:AM177)</f>
        <v>432</v>
      </c>
      <c r="AO177" s="44">
        <f>+AN177+AH177+L177</f>
        <v>-5961.9161699999986</v>
      </c>
      <c r="AR177" s="43">
        <f t="shared" si="277"/>
        <v>-843.875</v>
      </c>
      <c r="AS177" s="43">
        <f t="shared" si="278"/>
        <v>22.317739375000102</v>
      </c>
      <c r="AT177" s="43">
        <f t="shared" si="278"/>
        <v>18.125111428571643</v>
      </c>
      <c r="AU177" s="43">
        <f t="shared" si="278"/>
        <v>25.578672222222217</v>
      </c>
      <c r="AV177" s="43">
        <f t="shared" si="279"/>
        <v>144</v>
      </c>
      <c r="AW177" s="44">
        <f t="shared" si="279"/>
        <v>-220.81170999999995</v>
      </c>
      <c r="AX177" s="122"/>
      <c r="AY177" s="43">
        <f>MEDIAN($D177:$K177)</f>
        <v>0</v>
      </c>
      <c r="AZ177" s="43">
        <f>MEDIAN($M177:$AG177)</f>
        <v>0</v>
      </c>
      <c r="BA177" s="43">
        <f>MEDIAN($AD177,$AE177,$Z177,$T177,$O177,Q177,AG177)</f>
        <v>-31</v>
      </c>
      <c r="BB177" s="43">
        <f>MEDIAN($AF177,$AB177,$AC177,$Y177,$V177,$U177,$S177,$R177,$P177,$AA177)</f>
        <v>0</v>
      </c>
      <c r="BC177" s="43">
        <f>MEDIAN($AK177:$AM177)</f>
        <v>0</v>
      </c>
      <c r="BD177" s="44">
        <f>MEDIAN((D177:K177,M177:V177,Y177:AG177,AK177:AM177))</f>
        <v>0</v>
      </c>
    </row>
    <row r="178" spans="1:56" s="204" customFormat="1">
      <c r="A178" s="199"/>
      <c r="B178" s="200"/>
      <c r="C178" s="201" t="s">
        <v>125</v>
      </c>
      <c r="D178" s="144">
        <v>0</v>
      </c>
      <c r="E178" s="160">
        <v>2069</v>
      </c>
      <c r="F178" s="160">
        <v>-46</v>
      </c>
      <c r="G178" s="160">
        <v>0</v>
      </c>
      <c r="H178" s="144">
        <v>0</v>
      </c>
      <c r="I178" s="144">
        <v>0</v>
      </c>
      <c r="J178" s="160">
        <v>0</v>
      </c>
      <c r="K178" s="144">
        <v>0</v>
      </c>
      <c r="L178" s="43">
        <f>+SUM(D178:K178)</f>
        <v>2023</v>
      </c>
      <c r="M178" s="160"/>
      <c r="N178" s="160"/>
      <c r="O178" s="160">
        <v>2324</v>
      </c>
      <c r="P178" s="160">
        <v>0</v>
      </c>
      <c r="Q178" s="160">
        <v>0</v>
      </c>
      <c r="R178" s="160">
        <v>0</v>
      </c>
      <c r="S178" s="160">
        <v>0</v>
      </c>
      <c r="T178" s="160">
        <v>0</v>
      </c>
      <c r="U178" s="160">
        <v>0</v>
      </c>
      <c r="V178" s="144">
        <v>0</v>
      </c>
      <c r="W178" s="144"/>
      <c r="X178" s="144"/>
      <c r="Y178" s="160">
        <v>0</v>
      </c>
      <c r="Z178" s="160">
        <v>0</v>
      </c>
      <c r="AA178" s="160">
        <v>0</v>
      </c>
      <c r="AB178" s="160"/>
      <c r="AC178" s="250">
        <v>0</v>
      </c>
      <c r="AD178" s="160">
        <v>0</v>
      </c>
      <c r="AE178" s="160">
        <v>0</v>
      </c>
      <c r="AF178" s="160">
        <v>0</v>
      </c>
      <c r="AG178" s="160">
        <v>0.88472000000000006</v>
      </c>
      <c r="AH178" s="43">
        <f>+SUM(M178:AG178)</f>
        <v>2324.88472</v>
      </c>
      <c r="AI178" s="43">
        <f>O178+Q178+Z178+AD178+AE178+AG178+T178</f>
        <v>2324.88472</v>
      </c>
      <c r="AJ178" s="43">
        <f>P178+R178+S178+U178+V178+Y178+AC178+AB178+AF178+AA178</f>
        <v>0</v>
      </c>
      <c r="AK178" s="160">
        <v>0</v>
      </c>
      <c r="AL178" s="144">
        <v>0</v>
      </c>
      <c r="AM178" s="160">
        <v>0</v>
      </c>
      <c r="AN178" s="43">
        <f>+SUM(AK178:AM178)</f>
        <v>0</v>
      </c>
      <c r="AO178" s="44">
        <f>+AN178+AH178+L178</f>
        <v>4347.88472</v>
      </c>
      <c r="AR178" s="43">
        <f t="shared" si="277"/>
        <v>252.875</v>
      </c>
      <c r="AS178" s="43">
        <f t="shared" si="278"/>
        <v>145.305295</v>
      </c>
      <c r="AT178" s="43">
        <f t="shared" si="278"/>
        <v>332.12638857142855</v>
      </c>
      <c r="AU178" s="43">
        <f t="shared" si="278"/>
        <v>0</v>
      </c>
      <c r="AV178" s="43">
        <f t="shared" si="279"/>
        <v>0</v>
      </c>
      <c r="AW178" s="44">
        <f t="shared" si="279"/>
        <v>161.03276740740742</v>
      </c>
      <c r="AX178" s="122"/>
      <c r="AY178" s="43">
        <f>MEDIAN($D178:$K178)</f>
        <v>0</v>
      </c>
      <c r="AZ178" s="43">
        <f>MEDIAN($M178:$AG178)</f>
        <v>0</v>
      </c>
      <c r="BA178" s="43">
        <f>MEDIAN($AD178,$AE178,$Z178,$T178,$O178,Q178,AG178)</f>
        <v>0</v>
      </c>
      <c r="BB178" s="43">
        <f>MEDIAN($AF178,$AB178,$AC178,$Y178,$V178,$U178,$S178,$R178,$P178,$AA178)</f>
        <v>0</v>
      </c>
      <c r="BC178" s="43">
        <f>MEDIAN($AK178:$AM178)</f>
        <v>0</v>
      </c>
      <c r="BD178" s="44">
        <f>MEDIAN((D178:K178,M178:V178,Y178:AG178,AK178:AM178))</f>
        <v>0</v>
      </c>
    </row>
    <row r="179" spans="1:56" s="204" customFormat="1">
      <c r="A179" s="199"/>
      <c r="B179" s="200"/>
      <c r="C179" s="210" t="s">
        <v>158</v>
      </c>
      <c r="D179" s="252">
        <f t="shared" ref="D179:K179" si="280">SUM(D175:D178)</f>
        <v>354036</v>
      </c>
      <c r="E179" s="252">
        <f t="shared" si="280"/>
        <v>113499</v>
      </c>
      <c r="F179" s="252">
        <f t="shared" si="280"/>
        <v>464977</v>
      </c>
      <c r="G179" s="252">
        <f t="shared" si="280"/>
        <v>984656</v>
      </c>
      <c r="H179" s="252">
        <f t="shared" si="280"/>
        <v>340548</v>
      </c>
      <c r="I179" s="252">
        <f t="shared" si="280"/>
        <v>667644</v>
      </c>
      <c r="J179" s="252">
        <f t="shared" si="280"/>
        <v>244556</v>
      </c>
      <c r="K179" s="252">
        <f t="shared" si="280"/>
        <v>441447</v>
      </c>
      <c r="L179" s="45">
        <f>+SUM(D179:K179)</f>
        <v>3611363</v>
      </c>
      <c r="M179" s="252"/>
      <c r="N179" s="252"/>
      <c r="O179" s="252">
        <f t="shared" ref="O179:V179" si="281">SUM(O175:O178)</f>
        <v>102835</v>
      </c>
      <c r="P179" s="252">
        <f t="shared" si="281"/>
        <v>65010</v>
      </c>
      <c r="Q179" s="252">
        <f t="shared" si="281"/>
        <v>90435.26427</v>
      </c>
      <c r="R179" s="252">
        <f t="shared" si="281"/>
        <v>36477</v>
      </c>
      <c r="S179" s="252">
        <f t="shared" si="281"/>
        <v>36988.629690000002</v>
      </c>
      <c r="T179" s="252">
        <f t="shared" si="281"/>
        <v>89677.300100000008</v>
      </c>
      <c r="U179" s="252">
        <f t="shared" si="281"/>
        <v>53645</v>
      </c>
      <c r="V179" s="252">
        <f t="shared" si="281"/>
        <v>12646</v>
      </c>
      <c r="W179" s="252"/>
      <c r="X179" s="252"/>
      <c r="Y179" s="252">
        <f t="shared" ref="Y179:AG179" si="282">SUM(Y175:Y178)</f>
        <v>53938</v>
      </c>
      <c r="Z179" s="252">
        <f t="shared" si="282"/>
        <v>105934.79092999997</v>
      </c>
      <c r="AA179" s="252">
        <f t="shared" si="282"/>
        <v>44069</v>
      </c>
      <c r="AB179" s="252"/>
      <c r="AC179" s="252">
        <f>SUM(AC175:AC178)</f>
        <v>90473</v>
      </c>
      <c r="AD179" s="252">
        <f t="shared" si="282"/>
        <v>102244</v>
      </c>
      <c r="AE179" s="252">
        <f t="shared" si="282"/>
        <v>49323</v>
      </c>
      <c r="AF179" s="252">
        <f t="shared" si="282"/>
        <v>21531</v>
      </c>
      <c r="AG179" s="252">
        <f t="shared" si="282"/>
        <v>50823.678910000002</v>
      </c>
      <c r="AH179" s="45">
        <f>+SUM(M179:AG179)</f>
        <v>1006050.6639</v>
      </c>
      <c r="AI179" s="45">
        <f>O179+Q179+Z179+AD179+AE179+AG179+T179</f>
        <v>591273.03420999995</v>
      </c>
      <c r="AJ179" s="45">
        <f>P179+R179+S179+U179+V179+Y179+AC179+AB179+AF179+AA179</f>
        <v>414777.62968999997</v>
      </c>
      <c r="AK179" s="252">
        <f>SUM(AK175:AK178)</f>
        <v>133000</v>
      </c>
      <c r="AL179" s="252">
        <f>SUM(AL175:AL178)</f>
        <v>16494.449000000001</v>
      </c>
      <c r="AM179" s="252">
        <f>SUM(AM175:AM178)</f>
        <v>28360</v>
      </c>
      <c r="AN179" s="45">
        <f>+SUM(AK179:AM179)</f>
        <v>177854.44899999999</v>
      </c>
      <c r="AO179" s="211">
        <f>+AN179+AH179+L179</f>
        <v>4795268.1129000001</v>
      </c>
      <c r="AR179" s="45">
        <f>L179/AR$5</f>
        <v>451420.375</v>
      </c>
      <c r="AS179" s="45">
        <f>AH179/AS$5</f>
        <v>62878.166493750003</v>
      </c>
      <c r="AT179" s="45">
        <f>AI179/AT$5</f>
        <v>84467.576315714279</v>
      </c>
      <c r="AU179" s="45">
        <f>AJ179/AU$5</f>
        <v>46086.403298888887</v>
      </c>
      <c r="AV179" s="45">
        <f>AN179/AV$5</f>
        <v>59284.816333333329</v>
      </c>
      <c r="AW179" s="211">
        <f>AO179/AW$5</f>
        <v>177602.5227</v>
      </c>
      <c r="AX179" s="122"/>
      <c r="AY179" s="45">
        <f>MEDIAN($D179:$K179)</f>
        <v>397741.5</v>
      </c>
      <c r="AZ179" s="45">
        <f>MEDIAN($M179:$AG179)</f>
        <v>53791.5</v>
      </c>
      <c r="BA179" s="45">
        <f>MEDIAN($AD179,$AE179,$Z179,$T179,$O179,Q179,AG179)</f>
        <v>90435.26427</v>
      </c>
      <c r="BB179" s="45">
        <f>MEDIAN($AF179,$AB179,$AC179,$Y179,$V179,$U179,$S179,$R179,$P179,$AA179)</f>
        <v>44069</v>
      </c>
      <c r="BC179" s="45">
        <f>MEDIAN($AK179:$AM179)</f>
        <v>28360</v>
      </c>
      <c r="BD179" s="211">
        <f>MEDIAN((D179:K179,M179:V179,Y179:AG179,AK179:AM179))</f>
        <v>90435.26427</v>
      </c>
    </row>
    <row r="180" spans="1:56" s="204" customFormat="1">
      <c r="A180" s="199"/>
      <c r="B180" s="200"/>
      <c r="C180" s="210"/>
      <c r="D180" s="160"/>
      <c r="E180" s="160"/>
      <c r="F180" s="160"/>
      <c r="G180" s="160"/>
      <c r="H180" s="160"/>
      <c r="I180" s="160"/>
      <c r="J180" s="160"/>
      <c r="K180" s="160"/>
      <c r="L180" s="43"/>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43"/>
      <c r="AI180" s="43"/>
      <c r="AJ180" s="43"/>
      <c r="AK180" s="160"/>
      <c r="AL180" s="160"/>
      <c r="AM180" s="160"/>
      <c r="AN180" s="43"/>
      <c r="AO180" s="44"/>
      <c r="AR180" s="43"/>
      <c r="AS180" s="43"/>
      <c r="AT180" s="43"/>
      <c r="AU180" s="43"/>
      <c r="AV180" s="43"/>
      <c r="AW180" s="44"/>
      <c r="AX180" s="122"/>
      <c r="AY180" s="43"/>
      <c r="AZ180" s="43"/>
      <c r="BA180" s="43"/>
      <c r="BB180" s="43"/>
      <c r="BC180" s="43"/>
      <c r="BD180" s="44"/>
    </row>
    <row r="181" spans="1:56" s="204" customFormat="1" ht="15" thickBot="1">
      <c r="A181" s="199"/>
      <c r="C181" s="282" t="s">
        <v>137</v>
      </c>
      <c r="D181" s="263">
        <f t="shared" ref="D181:K181" si="283">D173-D179</f>
        <v>94846</v>
      </c>
      <c r="E181" s="256">
        <f t="shared" si="283"/>
        <v>9887</v>
      </c>
      <c r="F181" s="256">
        <f t="shared" si="283"/>
        <v>79162</v>
      </c>
      <c r="G181" s="256">
        <f t="shared" si="283"/>
        <v>301662</v>
      </c>
      <c r="H181" s="256">
        <f t="shared" si="283"/>
        <v>68516</v>
      </c>
      <c r="I181" s="256">
        <f t="shared" si="283"/>
        <v>88382</v>
      </c>
      <c r="J181" s="256">
        <f t="shared" si="283"/>
        <v>28701</v>
      </c>
      <c r="K181" s="256">
        <f t="shared" si="283"/>
        <v>81361.599999999977</v>
      </c>
      <c r="L181" s="42">
        <f>+SUM(D181:K181)</f>
        <v>752517.6</v>
      </c>
      <c r="M181" s="256"/>
      <c r="N181" s="256"/>
      <c r="O181" s="256">
        <f t="shared" ref="O181:V181" si="284">O173-O179</f>
        <v>22722</v>
      </c>
      <c r="P181" s="256">
        <f t="shared" si="284"/>
        <v>9509</v>
      </c>
      <c r="Q181" s="256">
        <f t="shared" si="284"/>
        <v>2433.5686799999967</v>
      </c>
      <c r="R181" s="256">
        <f t="shared" si="284"/>
        <v>5881</v>
      </c>
      <c r="S181" s="256">
        <f t="shared" si="284"/>
        <v>198.47770499998296</v>
      </c>
      <c r="T181" s="256">
        <f t="shared" si="284"/>
        <v>1849.6723999999958</v>
      </c>
      <c r="U181" s="256">
        <f t="shared" si="284"/>
        <v>7069.9440000000031</v>
      </c>
      <c r="V181" s="256">
        <f t="shared" si="284"/>
        <v>-5673</v>
      </c>
      <c r="W181" s="256"/>
      <c r="X181" s="256"/>
      <c r="Y181" s="256">
        <f t="shared" ref="Y181:AG181" si="285">Y173-Y179</f>
        <v>8412</v>
      </c>
      <c r="Z181" s="256">
        <f t="shared" si="285"/>
        <v>3887.195720000047</v>
      </c>
      <c r="AA181" s="256">
        <f t="shared" si="285"/>
        <v>3599</v>
      </c>
      <c r="AB181" s="256"/>
      <c r="AC181" s="256">
        <f>AC173-AC179</f>
        <v>11908.464019999999</v>
      </c>
      <c r="AD181" s="256">
        <f t="shared" si="285"/>
        <v>14778</v>
      </c>
      <c r="AE181" s="256">
        <f t="shared" si="285"/>
        <v>2027</v>
      </c>
      <c r="AF181" s="256">
        <f t="shared" si="285"/>
        <v>1963</v>
      </c>
      <c r="AG181" s="256">
        <f t="shared" si="285"/>
        <v>-6319.7199400000027</v>
      </c>
      <c r="AH181" s="42">
        <f>+SUM(M181:AG181)</f>
        <v>84245.602585000015</v>
      </c>
      <c r="AI181" s="42">
        <f>O181+Q181+Z181+AD181+AE181+AG181+T181</f>
        <v>41377.716860000037</v>
      </c>
      <c r="AJ181" s="42">
        <f>P181+R181+S181+U181+V181+Y181+AC181+AB181+AF181+AA181</f>
        <v>42867.885724999986</v>
      </c>
      <c r="AK181" s="256">
        <f>AK173-AK179</f>
        <v>10844</v>
      </c>
      <c r="AL181" s="256">
        <f>AL173-AL179</f>
        <v>13613.034</v>
      </c>
      <c r="AM181" s="256">
        <f>AM173-AM179</f>
        <v>-1309</v>
      </c>
      <c r="AN181" s="42">
        <f>+SUM(AK181:AM181)</f>
        <v>23148.034</v>
      </c>
      <c r="AO181" s="230">
        <f>+AN181+AH181+L181</f>
        <v>859911.23658499995</v>
      </c>
      <c r="AR181" s="42">
        <f>L181/AR$5</f>
        <v>94064.7</v>
      </c>
      <c r="AS181" s="42">
        <f>AH181/AS$5</f>
        <v>5265.3501615625009</v>
      </c>
      <c r="AT181" s="42">
        <f>AI181/AT$5</f>
        <v>5911.1024085714334</v>
      </c>
      <c r="AU181" s="42">
        <f>AJ181/AU$5</f>
        <v>4763.0984138888871</v>
      </c>
      <c r="AV181" s="42">
        <f>AN181/AV$5</f>
        <v>7716.0113333333329</v>
      </c>
      <c r="AW181" s="230">
        <f>AO181/AW$5</f>
        <v>31848.564317962962</v>
      </c>
      <c r="AX181" s="122"/>
      <c r="AY181" s="42">
        <f>MEDIAN($D181:$K181)</f>
        <v>80261.799999999988</v>
      </c>
      <c r="AZ181" s="42">
        <f>MEDIAN($M181:$AG181)</f>
        <v>3743.0978600000235</v>
      </c>
      <c r="BA181" s="42">
        <f>MEDIAN($AD181,$AE181,$Z181,$T181,$O181,Q181,AG181)</f>
        <v>2433.5686799999967</v>
      </c>
      <c r="BB181" s="42">
        <f>MEDIAN($AF181,$AB181,$AC181,$Y181,$V181,$U181,$S181,$R181,$P181,$AA181)</f>
        <v>5881</v>
      </c>
      <c r="BC181" s="42">
        <f>MEDIAN($AK181:$AM181)</f>
        <v>10844</v>
      </c>
      <c r="BD181" s="230">
        <f>MEDIAN((D181:K181,M181:V181,Y181:AG181,AK181:AM181))</f>
        <v>9509</v>
      </c>
    </row>
    <row r="182" spans="1:56" s="204" customFormat="1" ht="15" thickTop="1">
      <c r="A182" s="199"/>
      <c r="B182" s="200"/>
      <c r="C182" s="201"/>
      <c r="D182" s="144"/>
      <c r="E182" s="160"/>
      <c r="F182" s="160"/>
      <c r="G182" s="160"/>
      <c r="H182" s="144"/>
      <c r="I182" s="144"/>
      <c r="J182" s="160"/>
      <c r="K182" s="144"/>
      <c r="L182" s="43"/>
      <c r="M182" s="160"/>
      <c r="N182" s="160"/>
      <c r="O182" s="160"/>
      <c r="P182" s="160"/>
      <c r="Q182" s="160"/>
      <c r="R182" s="160"/>
      <c r="S182" s="160"/>
      <c r="T182" s="160"/>
      <c r="U182" s="160"/>
      <c r="V182" s="144"/>
      <c r="W182" s="144"/>
      <c r="X182" s="144"/>
      <c r="Y182" s="160"/>
      <c r="Z182" s="160"/>
      <c r="AA182" s="160"/>
      <c r="AB182" s="160"/>
      <c r="AC182" s="250"/>
      <c r="AD182" s="160"/>
      <c r="AE182" s="160"/>
      <c r="AF182" s="160"/>
      <c r="AG182" s="160"/>
      <c r="AH182" s="43"/>
      <c r="AI182" s="43"/>
      <c r="AJ182" s="43"/>
      <c r="AK182" s="160"/>
      <c r="AL182" s="144"/>
      <c r="AM182" s="160"/>
      <c r="AN182" s="43"/>
      <c r="AO182" s="44"/>
      <c r="AR182" s="43"/>
      <c r="AS182" s="43"/>
      <c r="AT182" s="43"/>
      <c r="AU182" s="43"/>
      <c r="AV182" s="43"/>
      <c r="AW182" s="44"/>
      <c r="AX182" s="122"/>
      <c r="AY182" s="43"/>
      <c r="AZ182" s="43"/>
      <c r="BA182" s="43"/>
      <c r="BB182" s="43"/>
      <c r="BC182" s="43"/>
      <c r="BD182" s="44"/>
    </row>
    <row r="183" spans="1:56" s="204" customFormat="1">
      <c r="A183" s="205" t="s">
        <v>172</v>
      </c>
      <c r="B183" s="200"/>
      <c r="C183" s="201"/>
      <c r="D183" s="144"/>
      <c r="E183" s="160"/>
      <c r="F183" s="160"/>
      <c r="G183" s="160"/>
      <c r="H183" s="144"/>
      <c r="I183" s="144"/>
      <c r="J183" s="160"/>
      <c r="K183" s="144"/>
      <c r="L183" s="43"/>
      <c r="M183" s="160"/>
      <c r="N183" s="160"/>
      <c r="O183" s="160"/>
      <c r="P183" s="160"/>
      <c r="Q183" s="160"/>
      <c r="R183" s="160"/>
      <c r="S183" s="160"/>
      <c r="T183" s="160"/>
      <c r="U183" s="160"/>
      <c r="V183" s="144"/>
      <c r="W183" s="144"/>
      <c r="X183" s="144"/>
      <c r="Y183" s="160"/>
      <c r="Z183" s="160"/>
      <c r="AA183" s="160"/>
      <c r="AB183" s="160"/>
      <c r="AC183" s="250"/>
      <c r="AD183" s="160"/>
      <c r="AE183" s="160"/>
      <c r="AF183" s="160"/>
      <c r="AG183" s="160"/>
      <c r="AH183" s="43"/>
      <c r="AI183" s="43"/>
      <c r="AJ183" s="43"/>
      <c r="AK183" s="160"/>
      <c r="AL183" s="144"/>
      <c r="AM183" s="160"/>
      <c r="AN183" s="43"/>
      <c r="AO183" s="44"/>
      <c r="AR183" s="43"/>
      <c r="AS183" s="43"/>
      <c r="AT183" s="43"/>
      <c r="AU183" s="43"/>
      <c r="AV183" s="43"/>
      <c r="AW183" s="44"/>
      <c r="AX183" s="122"/>
      <c r="AY183" s="43"/>
      <c r="AZ183" s="43"/>
      <c r="BA183" s="43"/>
      <c r="BB183" s="43"/>
      <c r="BC183" s="43"/>
      <c r="BD183" s="44"/>
    </row>
    <row r="184" spans="1:56" s="204" customFormat="1">
      <c r="A184" s="199"/>
      <c r="B184" s="200" t="s">
        <v>164</v>
      </c>
      <c r="C184" s="201"/>
      <c r="D184" s="144"/>
      <c r="E184" s="160"/>
      <c r="F184" s="160"/>
      <c r="G184" s="160"/>
      <c r="H184" s="144"/>
      <c r="I184" s="144"/>
      <c r="J184" s="160"/>
      <c r="K184" s="144"/>
      <c r="L184" s="43"/>
      <c r="M184" s="160"/>
      <c r="N184" s="160"/>
      <c r="O184" s="160"/>
      <c r="P184" s="160"/>
      <c r="Q184" s="160"/>
      <c r="R184" s="160"/>
      <c r="S184" s="160"/>
      <c r="T184" s="160"/>
      <c r="U184" s="160"/>
      <c r="V184" s="144"/>
      <c r="W184" s="144"/>
      <c r="X184" s="144"/>
      <c r="Y184" s="160"/>
      <c r="Z184" s="160"/>
      <c r="AA184" s="160"/>
      <c r="AB184" s="160"/>
      <c r="AC184" s="250"/>
      <c r="AD184" s="160"/>
      <c r="AE184" s="160"/>
      <c r="AF184" s="160"/>
      <c r="AG184" s="160"/>
      <c r="AH184" s="43"/>
      <c r="AI184" s="43"/>
      <c r="AJ184" s="43"/>
      <c r="AK184" s="160"/>
      <c r="AL184" s="144"/>
      <c r="AM184" s="160"/>
      <c r="AN184" s="43"/>
      <c r="AO184" s="44"/>
      <c r="AR184" s="43"/>
      <c r="AS184" s="43"/>
      <c r="AT184" s="43"/>
      <c r="AU184" s="43"/>
      <c r="AV184" s="43"/>
      <c r="AW184" s="44"/>
      <c r="AX184" s="122"/>
      <c r="AY184" s="43"/>
      <c r="AZ184" s="43"/>
      <c r="BA184" s="43"/>
      <c r="BB184" s="43"/>
      <c r="BC184" s="43"/>
      <c r="BD184" s="44"/>
    </row>
    <row r="185" spans="1:56" s="204" customFormat="1">
      <c r="A185" s="199"/>
      <c r="B185" s="200"/>
      <c r="C185" s="201" t="s">
        <v>171</v>
      </c>
      <c r="D185" s="144">
        <v>85</v>
      </c>
      <c r="E185" s="160">
        <v>5085</v>
      </c>
      <c r="F185" s="160">
        <v>245</v>
      </c>
      <c r="G185" s="160">
        <v>0</v>
      </c>
      <c r="H185" s="144">
        <v>1505</v>
      </c>
      <c r="I185" s="144">
        <v>119</v>
      </c>
      <c r="J185" s="160">
        <v>149</v>
      </c>
      <c r="K185" s="144">
        <v>1625</v>
      </c>
      <c r="L185" s="43">
        <f>+SUM(D185:K185)</f>
        <v>8813</v>
      </c>
      <c r="M185" s="160"/>
      <c r="N185" s="160"/>
      <c r="O185" s="160">
        <v>53</v>
      </c>
      <c r="P185" s="160">
        <v>89</v>
      </c>
      <c r="Q185" s="160">
        <v>43334.666208481765</v>
      </c>
      <c r="R185" s="160">
        <v>34</v>
      </c>
      <c r="S185" s="160">
        <v>0</v>
      </c>
      <c r="T185" s="160">
        <v>24.111259999999998</v>
      </c>
      <c r="U185" s="160">
        <v>32</v>
      </c>
      <c r="V185" s="144">
        <v>0</v>
      </c>
      <c r="W185" s="144"/>
      <c r="X185" s="144"/>
      <c r="Y185" s="160">
        <v>0</v>
      </c>
      <c r="Z185" s="160">
        <v>76.693250000032478</v>
      </c>
      <c r="AA185" s="160">
        <v>574</v>
      </c>
      <c r="AB185" s="160"/>
      <c r="AC185" s="250">
        <v>62</v>
      </c>
      <c r="AD185" s="160">
        <v>41</v>
      </c>
      <c r="AE185" s="160">
        <v>1620</v>
      </c>
      <c r="AF185" s="160">
        <v>0</v>
      </c>
      <c r="AG185" s="160">
        <v>2211.58212</v>
      </c>
      <c r="AH185" s="43">
        <f>+SUM(M185:AG185)</f>
        <v>48152.052838481795</v>
      </c>
      <c r="AI185" s="43">
        <f>O185+Q185+Z185+AD185+AE185+AG185+T185</f>
        <v>47361.052838481795</v>
      </c>
      <c r="AJ185" s="43">
        <f>P185+R185+S185+U185+V185+Y185+AC185+AB185+AF185+AA185</f>
        <v>791</v>
      </c>
      <c r="AK185" s="160">
        <v>462</v>
      </c>
      <c r="AL185" s="144">
        <v>0</v>
      </c>
      <c r="AM185" s="160">
        <v>2</v>
      </c>
      <c r="AN185" s="43">
        <f>+SUM(AK185:AM185)</f>
        <v>464</v>
      </c>
      <c r="AO185" s="44">
        <f>+AN185+AH185+L185</f>
        <v>57429.052838481795</v>
      </c>
      <c r="AR185" s="43">
        <f t="shared" ref="AR185:AR187" si="286">L185/AR$5</f>
        <v>1101.625</v>
      </c>
      <c r="AS185" s="43">
        <f t="shared" ref="AS185:AU187" si="287">AH185/AS$5</f>
        <v>3009.5033024051122</v>
      </c>
      <c r="AT185" s="43">
        <f t="shared" si="287"/>
        <v>6765.8646912116847</v>
      </c>
      <c r="AU185" s="43">
        <f t="shared" si="287"/>
        <v>87.888888888888886</v>
      </c>
      <c r="AV185" s="43">
        <f t="shared" ref="AV185:AW187" si="288">AN185/AV$5</f>
        <v>154.66666666666666</v>
      </c>
      <c r="AW185" s="44">
        <f t="shared" si="288"/>
        <v>2127.0019569808073</v>
      </c>
      <c r="AX185" s="122"/>
      <c r="AY185" s="43">
        <f>MEDIAN($D185:$K185)</f>
        <v>197</v>
      </c>
      <c r="AZ185" s="43">
        <f>MEDIAN($M185:$AG185)</f>
        <v>47</v>
      </c>
      <c r="BA185" s="43">
        <f>MEDIAN($AD185,$AE185,$Z185,$T185,$O185,Q185,AG185)</f>
        <v>76.693250000032478</v>
      </c>
      <c r="BB185" s="43">
        <f>MEDIAN($AF185,$AB185,$AC185,$Y185,$V185,$U185,$S185,$R185,$P185,$AA185)</f>
        <v>32</v>
      </c>
      <c r="BC185" s="43">
        <f>MEDIAN($AK185:$AM185)</f>
        <v>2</v>
      </c>
      <c r="BD185" s="44">
        <f>MEDIAN((D185:K185,M185:V185,Y185:AG185,AK185:AM185))</f>
        <v>76.693250000032478</v>
      </c>
    </row>
    <row r="186" spans="1:56" s="204" customFormat="1">
      <c r="A186" s="199"/>
      <c r="B186" s="200"/>
      <c r="C186" s="201" t="s">
        <v>170</v>
      </c>
      <c r="D186" s="144">
        <v>0</v>
      </c>
      <c r="E186" s="160">
        <v>0</v>
      </c>
      <c r="F186" s="160">
        <v>252538</v>
      </c>
      <c r="G186" s="160">
        <v>0</v>
      </c>
      <c r="H186" s="144">
        <v>272812</v>
      </c>
      <c r="I186" s="144">
        <v>64560</v>
      </c>
      <c r="J186" s="160">
        <v>0</v>
      </c>
      <c r="K186" s="144">
        <v>0</v>
      </c>
      <c r="L186" s="43">
        <f>+SUM(D186:K186)</f>
        <v>589910</v>
      </c>
      <c r="M186" s="160"/>
      <c r="N186" s="160"/>
      <c r="O186" s="160">
        <v>0</v>
      </c>
      <c r="P186" s="160">
        <v>25278</v>
      </c>
      <c r="Q186" s="160">
        <v>0</v>
      </c>
      <c r="R186" s="160">
        <v>0</v>
      </c>
      <c r="S186" s="160">
        <v>0</v>
      </c>
      <c r="T186" s="160">
        <v>0</v>
      </c>
      <c r="U186" s="160">
        <v>-1515</v>
      </c>
      <c r="V186" s="144">
        <v>1224</v>
      </c>
      <c r="W186" s="144"/>
      <c r="X186" s="144"/>
      <c r="Y186" s="160">
        <v>0</v>
      </c>
      <c r="Z186" s="160">
        <v>4675</v>
      </c>
      <c r="AA186" s="160">
        <v>9500</v>
      </c>
      <c r="AB186" s="160"/>
      <c r="AC186" s="250">
        <v>0</v>
      </c>
      <c r="AD186" s="160">
        <v>0</v>
      </c>
      <c r="AE186" s="160">
        <v>0</v>
      </c>
      <c r="AF186" s="160">
        <v>4750</v>
      </c>
      <c r="AG186" s="160">
        <v>0</v>
      </c>
      <c r="AH186" s="43">
        <f>+SUM(M186:AG186)</f>
        <v>43912</v>
      </c>
      <c r="AI186" s="43">
        <f>O186+Q186+Z186+AD186+AE186+AG186+T186</f>
        <v>4675</v>
      </c>
      <c r="AJ186" s="43">
        <f>P186+R186+S186+U186+V186+Y186+AC186+AB186+AF186+AA186</f>
        <v>39237</v>
      </c>
      <c r="AK186" s="160">
        <v>0</v>
      </c>
      <c r="AL186" s="144">
        <v>0</v>
      </c>
      <c r="AM186" s="160">
        <v>3393</v>
      </c>
      <c r="AN186" s="43">
        <f>+SUM(AK186:AM186)</f>
        <v>3393</v>
      </c>
      <c r="AO186" s="44">
        <f>+AN186+AH186+L186</f>
        <v>637215</v>
      </c>
      <c r="AR186" s="43">
        <f t="shared" si="286"/>
        <v>73738.75</v>
      </c>
      <c r="AS186" s="43">
        <f t="shared" si="287"/>
        <v>2744.5</v>
      </c>
      <c r="AT186" s="43">
        <f t="shared" si="287"/>
        <v>667.85714285714289</v>
      </c>
      <c r="AU186" s="43">
        <f t="shared" si="287"/>
        <v>4359.666666666667</v>
      </c>
      <c r="AV186" s="43">
        <f t="shared" si="288"/>
        <v>1131</v>
      </c>
      <c r="AW186" s="44">
        <f t="shared" si="288"/>
        <v>23600.555555555555</v>
      </c>
      <c r="AX186" s="122"/>
      <c r="AY186" s="43">
        <f>MEDIAN($D186:$K186)</f>
        <v>0</v>
      </c>
      <c r="AZ186" s="43">
        <f>MEDIAN($M186:$AG186)</f>
        <v>0</v>
      </c>
      <c r="BA186" s="43">
        <f>MEDIAN($AD186,$AE186,$Z186,$T186,$O186,Q186,AG186)</f>
        <v>0</v>
      </c>
      <c r="BB186" s="43">
        <f>MEDIAN($AF186,$AB186,$AC186,$Y186,$V186,$U186,$S186,$R186,$P186,$AA186)</f>
        <v>0</v>
      </c>
      <c r="BC186" s="43">
        <f>MEDIAN($AK186:$AM186)</f>
        <v>0</v>
      </c>
      <c r="BD186" s="44">
        <f>MEDIAN((D186:K186,M186:V186,Y186:AG186,AK186:AM186))</f>
        <v>0</v>
      </c>
    </row>
    <row r="187" spans="1:56" s="204" customFormat="1">
      <c r="A187" s="199"/>
      <c r="B187" s="200"/>
      <c r="C187" s="201" t="s">
        <v>125</v>
      </c>
      <c r="D187" s="144">
        <v>0</v>
      </c>
      <c r="E187" s="160">
        <v>50173</v>
      </c>
      <c r="F187" s="160">
        <v>0</v>
      </c>
      <c r="G187" s="160">
        <v>5527</v>
      </c>
      <c r="H187" s="144">
        <v>799</v>
      </c>
      <c r="I187" s="144">
        <v>0</v>
      </c>
      <c r="J187" s="160">
        <v>0</v>
      </c>
      <c r="K187" s="144">
        <v>0</v>
      </c>
      <c r="L187" s="43">
        <f>+SUM(D187:K187)</f>
        <v>56499</v>
      </c>
      <c r="M187" s="160"/>
      <c r="N187" s="160"/>
      <c r="O187" s="160">
        <v>0</v>
      </c>
      <c r="P187" s="160">
        <v>0</v>
      </c>
      <c r="Q187" s="160">
        <v>0</v>
      </c>
      <c r="R187" s="160">
        <v>0</v>
      </c>
      <c r="S187" s="160">
        <v>-715.67931999999837</v>
      </c>
      <c r="T187" s="160">
        <v>521.77499999999998</v>
      </c>
      <c r="U187" s="160">
        <v>0</v>
      </c>
      <c r="V187" s="144">
        <v>0</v>
      </c>
      <c r="W187" s="144"/>
      <c r="X187" s="144"/>
      <c r="Y187" s="160">
        <v>0</v>
      </c>
      <c r="Z187" s="160">
        <v>0</v>
      </c>
      <c r="AA187" s="160">
        <v>0</v>
      </c>
      <c r="AB187" s="160"/>
      <c r="AC187" s="250">
        <v>48</v>
      </c>
      <c r="AD187" s="160">
        <v>0</v>
      </c>
      <c r="AE187" s="160">
        <v>0</v>
      </c>
      <c r="AF187" s="160">
        <v>0</v>
      </c>
      <c r="AG187" s="160">
        <v>0</v>
      </c>
      <c r="AH187" s="43">
        <f>+SUM(M187:AG187)</f>
        <v>-145.90431999999839</v>
      </c>
      <c r="AI187" s="43">
        <f>O187+Q187+Z187+AD187+AE187+AG187+T187</f>
        <v>521.77499999999998</v>
      </c>
      <c r="AJ187" s="43">
        <f>P187+R187+S187+U187+V187+Y187+AC187+AB187+AF187+AA187</f>
        <v>-667.67931999999837</v>
      </c>
      <c r="AK187" s="160">
        <v>0</v>
      </c>
      <c r="AL187" s="144"/>
      <c r="AM187" s="160">
        <v>0</v>
      </c>
      <c r="AN187" s="43">
        <f>+SUM(AK187:AM187)</f>
        <v>0</v>
      </c>
      <c r="AO187" s="44">
        <f>+AN187+AH187+L187</f>
        <v>56353.095679999999</v>
      </c>
      <c r="AR187" s="43">
        <f t="shared" si="286"/>
        <v>7062.375</v>
      </c>
      <c r="AS187" s="43">
        <f t="shared" si="287"/>
        <v>-9.1190199999998995</v>
      </c>
      <c r="AT187" s="43">
        <f t="shared" si="287"/>
        <v>74.539285714285711</v>
      </c>
      <c r="AU187" s="43">
        <f t="shared" si="287"/>
        <v>-74.186591111110928</v>
      </c>
      <c r="AV187" s="43">
        <f t="shared" si="288"/>
        <v>0</v>
      </c>
      <c r="AW187" s="44">
        <f t="shared" si="288"/>
        <v>2087.1516918518519</v>
      </c>
      <c r="AX187" s="122"/>
      <c r="AY187" s="43">
        <f>MEDIAN($D187:$K187)</f>
        <v>0</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204" customFormat="1">
      <c r="A188" s="199"/>
      <c r="B188" s="200"/>
      <c r="C188" s="210" t="s">
        <v>158</v>
      </c>
      <c r="D188" s="283">
        <f t="shared" ref="D188:K188" si="289">SUM(D185:D187)</f>
        <v>85</v>
      </c>
      <c r="E188" s="283">
        <f t="shared" si="289"/>
        <v>55258</v>
      </c>
      <c r="F188" s="283">
        <f t="shared" si="289"/>
        <v>252783</v>
      </c>
      <c r="G188" s="283">
        <f t="shared" si="289"/>
        <v>5527</v>
      </c>
      <c r="H188" s="283">
        <f t="shared" si="289"/>
        <v>275116</v>
      </c>
      <c r="I188" s="283">
        <f t="shared" si="289"/>
        <v>64679</v>
      </c>
      <c r="J188" s="283">
        <f t="shared" si="289"/>
        <v>149</v>
      </c>
      <c r="K188" s="283">
        <f t="shared" si="289"/>
        <v>1625</v>
      </c>
      <c r="L188" s="45">
        <f>+SUM(D188:K188)</f>
        <v>655222</v>
      </c>
      <c r="M188" s="283"/>
      <c r="N188" s="283"/>
      <c r="O188" s="283">
        <f t="shared" ref="O188:V188" si="290">SUM(O185:O187)</f>
        <v>53</v>
      </c>
      <c r="P188" s="283">
        <f t="shared" si="290"/>
        <v>25367</v>
      </c>
      <c r="Q188" s="283">
        <f t="shared" si="290"/>
        <v>43334.666208481765</v>
      </c>
      <c r="R188" s="283">
        <f t="shared" si="290"/>
        <v>34</v>
      </c>
      <c r="S188" s="283">
        <f t="shared" si="290"/>
        <v>-715.67931999999837</v>
      </c>
      <c r="T188" s="283">
        <f t="shared" si="290"/>
        <v>545.88625999999999</v>
      </c>
      <c r="U188" s="283">
        <f t="shared" si="290"/>
        <v>-1483</v>
      </c>
      <c r="V188" s="283">
        <f t="shared" si="290"/>
        <v>1224</v>
      </c>
      <c r="W188" s="283"/>
      <c r="X188" s="283"/>
      <c r="Y188" s="283">
        <f t="shared" ref="Y188:AG188" si="291">SUM(Y185:Y187)</f>
        <v>0</v>
      </c>
      <c r="Z188" s="283">
        <f t="shared" si="291"/>
        <v>4751.6932500000321</v>
      </c>
      <c r="AA188" s="283">
        <f t="shared" si="291"/>
        <v>10074</v>
      </c>
      <c r="AB188" s="283"/>
      <c r="AC188" s="283">
        <f>SUM(AC185:AC187)</f>
        <v>110</v>
      </c>
      <c r="AD188" s="283">
        <f t="shared" si="291"/>
        <v>41</v>
      </c>
      <c r="AE188" s="283">
        <f t="shared" si="291"/>
        <v>1620</v>
      </c>
      <c r="AF188" s="283">
        <f t="shared" si="291"/>
        <v>4750</v>
      </c>
      <c r="AG188" s="283">
        <f t="shared" si="291"/>
        <v>2211.58212</v>
      </c>
      <c r="AH188" s="45">
        <f>+SUM(M188:AG188)</f>
        <v>91918.148518481801</v>
      </c>
      <c r="AI188" s="45">
        <f>O188+Q188+Z188+AD188+AE188+AG188+T188</f>
        <v>52557.827838481797</v>
      </c>
      <c r="AJ188" s="45">
        <f>P188+R188+S188+U188+V188+Y188+AC188+AB188+AF188+AA188</f>
        <v>39360.320680000004</v>
      </c>
      <c r="AK188" s="283">
        <f>SUM(AK185:AK187)</f>
        <v>462</v>
      </c>
      <c r="AL188" s="283">
        <f>SUM(AL185:AL187)</f>
        <v>0</v>
      </c>
      <c r="AM188" s="283">
        <f>SUM(AM185:AM187)</f>
        <v>3395</v>
      </c>
      <c r="AN188" s="45">
        <f>+SUM(AK188:AM188)</f>
        <v>3857</v>
      </c>
      <c r="AO188" s="211">
        <f>+AN188+AH188+L188</f>
        <v>750997.14851848176</v>
      </c>
      <c r="AR188" s="45">
        <f>L188/AR$5</f>
        <v>81902.75</v>
      </c>
      <c r="AS188" s="45">
        <f>AH188/AS$5</f>
        <v>5744.8842824051126</v>
      </c>
      <c r="AT188" s="45">
        <f>AI188/AT$5</f>
        <v>7508.2611197831138</v>
      </c>
      <c r="AU188" s="45">
        <f>AJ188/AU$5</f>
        <v>4373.3689644444448</v>
      </c>
      <c r="AV188" s="45">
        <f>AN188/AV$5</f>
        <v>1285.6666666666667</v>
      </c>
      <c r="AW188" s="211">
        <f>AO188/AW$5</f>
        <v>27814.709204388215</v>
      </c>
      <c r="AX188" s="122"/>
      <c r="AY188" s="45">
        <f>MEDIAN($D188:$K188)</f>
        <v>30392.5</v>
      </c>
      <c r="AZ188" s="45">
        <f>MEDIAN($M188:$AG188)</f>
        <v>884.94313</v>
      </c>
      <c r="BA188" s="45">
        <f>MEDIAN($AD188,$AE188,$Z188,$T188,$O188,Q188,AG188)</f>
        <v>1620</v>
      </c>
      <c r="BB188" s="45">
        <f>MEDIAN($AF188,$AB188,$AC188,$Y188,$V188,$U188,$S188,$R188,$P188,$AA188)</f>
        <v>110</v>
      </c>
      <c r="BC188" s="45">
        <f>MEDIAN($AK188:$AM188)</f>
        <v>462</v>
      </c>
      <c r="BD188" s="211">
        <f>MEDIAN((D188:K188,M188:V188,Y188:AG188,AK188:AM188))</f>
        <v>1620</v>
      </c>
    </row>
    <row r="189" spans="1:56" s="204" customFormat="1">
      <c r="A189" s="199"/>
      <c r="B189" s="200" t="s">
        <v>160</v>
      </c>
      <c r="C189" s="201"/>
      <c r="D189" s="144"/>
      <c r="E189" s="160"/>
      <c r="F189" s="160"/>
      <c r="G189" s="160"/>
      <c r="H189" s="144"/>
      <c r="I189" s="144"/>
      <c r="J189" s="160"/>
      <c r="K189" s="144"/>
      <c r="L189" s="43"/>
      <c r="M189" s="160"/>
      <c r="N189" s="160"/>
      <c r="O189" s="160"/>
      <c r="P189" s="160"/>
      <c r="Q189" s="160"/>
      <c r="R189" s="160"/>
      <c r="S189" s="160"/>
      <c r="T189" s="160"/>
      <c r="U189" s="160"/>
      <c r="V189" s="144"/>
      <c r="W189" s="144"/>
      <c r="X189" s="144"/>
      <c r="Y189" s="160"/>
      <c r="Z189" s="160"/>
      <c r="AA189" s="160"/>
      <c r="AB189" s="160"/>
      <c r="AC189" s="250"/>
      <c r="AD189" s="160"/>
      <c r="AE189" s="160"/>
      <c r="AF189" s="160"/>
      <c r="AG189" s="160"/>
      <c r="AH189" s="43"/>
      <c r="AI189" s="43"/>
      <c r="AJ189" s="43"/>
      <c r="AK189" s="160"/>
      <c r="AL189" s="144"/>
      <c r="AM189" s="160"/>
      <c r="AN189" s="43"/>
      <c r="AO189" s="44"/>
      <c r="AR189" s="43"/>
      <c r="AS189" s="43"/>
      <c r="AT189" s="43"/>
      <c r="AU189" s="43"/>
      <c r="AV189" s="43"/>
      <c r="AW189" s="44"/>
      <c r="AX189" s="122"/>
      <c r="AY189" s="43"/>
      <c r="AZ189" s="43"/>
      <c r="BA189" s="43"/>
      <c r="BB189" s="43"/>
      <c r="BC189" s="43"/>
      <c r="BD189" s="44"/>
    </row>
    <row r="190" spans="1:56" s="204" customFormat="1">
      <c r="A190" s="199"/>
      <c r="B190" s="200"/>
      <c r="C190" s="201" t="s">
        <v>169</v>
      </c>
      <c r="D190" s="144">
        <v>43456</v>
      </c>
      <c r="E190" s="160">
        <v>15634</v>
      </c>
      <c r="F190" s="160">
        <v>93604</v>
      </c>
      <c r="G190" s="160">
        <v>398260</v>
      </c>
      <c r="H190" s="144">
        <v>95259</v>
      </c>
      <c r="I190" s="144">
        <v>137087</v>
      </c>
      <c r="J190" s="160">
        <v>56615</v>
      </c>
      <c r="K190" s="144">
        <v>60284</v>
      </c>
      <c r="L190" s="43">
        <f>+SUM(D190:K190)</f>
        <v>900199</v>
      </c>
      <c r="M190" s="160"/>
      <c r="N190" s="160"/>
      <c r="O190" s="160">
        <v>9919</v>
      </c>
      <c r="P190" s="160">
        <v>7657</v>
      </c>
      <c r="Q190" s="160">
        <v>5857.3095799999992</v>
      </c>
      <c r="R190" s="160">
        <v>2147</v>
      </c>
      <c r="S190" s="160">
        <v>0</v>
      </c>
      <c r="T190" s="160">
        <v>11406.094150000001</v>
      </c>
      <c r="U190" s="160">
        <v>6208</v>
      </c>
      <c r="V190" s="144">
        <v>137</v>
      </c>
      <c r="W190" s="144"/>
      <c r="X190" s="144"/>
      <c r="Y190" s="160">
        <v>7984</v>
      </c>
      <c r="Z190" s="160">
        <v>2100.3110799999649</v>
      </c>
      <c r="AA190" s="160">
        <v>3609</v>
      </c>
      <c r="AB190" s="160"/>
      <c r="AC190" s="250">
        <v>4683</v>
      </c>
      <c r="AD190" s="160">
        <v>8271</v>
      </c>
      <c r="AE190" s="160">
        <v>333</v>
      </c>
      <c r="AF190" s="160">
        <v>1190</v>
      </c>
      <c r="AG190" s="160">
        <v>375</v>
      </c>
      <c r="AH190" s="43">
        <f>+SUM(M190:AG190)</f>
        <v>71876.714809999976</v>
      </c>
      <c r="AI190" s="43">
        <f>O190+Q190+Z190+AD190+AE190+AG190+T190</f>
        <v>38261.714809999961</v>
      </c>
      <c r="AJ190" s="43">
        <f>P190+R190+S190+U190+V190+Y190+AC190+AB190+AF190+AA190</f>
        <v>33615</v>
      </c>
      <c r="AK190" s="160">
        <v>2931</v>
      </c>
      <c r="AL190" s="144">
        <v>653.45399999999995</v>
      </c>
      <c r="AM190" s="160">
        <v>1370</v>
      </c>
      <c r="AN190" s="43">
        <f>+SUM(AK190:AM190)</f>
        <v>4954.4539999999997</v>
      </c>
      <c r="AO190" s="44">
        <f>+AN190+AH190+L190</f>
        <v>977030.16880999994</v>
      </c>
      <c r="AR190" s="43">
        <f t="shared" ref="AR190:AR193" si="292">L190/AR$5</f>
        <v>112524.875</v>
      </c>
      <c r="AS190" s="43">
        <f t="shared" ref="AS190:AU193" si="293">AH190/AS$5</f>
        <v>4492.2946756249985</v>
      </c>
      <c r="AT190" s="43">
        <f t="shared" si="293"/>
        <v>5465.9592585714227</v>
      </c>
      <c r="AU190" s="43">
        <f t="shared" si="293"/>
        <v>3735</v>
      </c>
      <c r="AV190" s="43">
        <f t="shared" ref="AV190:AW193" si="294">AN190/AV$5</f>
        <v>1651.4846666666665</v>
      </c>
      <c r="AW190" s="44">
        <f t="shared" si="294"/>
        <v>36186.302548518514</v>
      </c>
      <c r="AX190" s="122"/>
      <c r="AY190" s="43">
        <f>MEDIAN($D190:$K190)</f>
        <v>76944</v>
      </c>
      <c r="AZ190" s="43">
        <f>MEDIAN($M190:$AG190)</f>
        <v>4146</v>
      </c>
      <c r="BA190" s="43">
        <f>MEDIAN($AD190,$AE190,$Z190,$T190,$O190,Q190,AG190)</f>
        <v>5857.3095799999992</v>
      </c>
      <c r="BB190" s="43">
        <f>MEDIAN($AF190,$AB190,$AC190,$Y190,$V190,$U190,$S190,$R190,$P190,$AA190)</f>
        <v>3609</v>
      </c>
      <c r="BC190" s="43">
        <f>MEDIAN($AK190:$AM190)</f>
        <v>1370</v>
      </c>
      <c r="BD190" s="44">
        <f>MEDIAN((D190:K190,M190:V190,Y190:AG190,AK190:AM190))</f>
        <v>6208</v>
      </c>
    </row>
    <row r="191" spans="1:56" s="204" customFormat="1">
      <c r="A191" s="199"/>
      <c r="B191" s="200"/>
      <c r="C191" s="201" t="s">
        <v>168</v>
      </c>
      <c r="D191" s="144">
        <v>0</v>
      </c>
      <c r="E191" s="160">
        <v>0</v>
      </c>
      <c r="F191" s="160">
        <v>0</v>
      </c>
      <c r="G191" s="160">
        <v>0</v>
      </c>
      <c r="H191" s="144">
        <v>0</v>
      </c>
      <c r="I191" s="144">
        <v>0</v>
      </c>
      <c r="J191" s="160">
        <v>0</v>
      </c>
      <c r="K191" s="144">
        <v>0</v>
      </c>
      <c r="L191" s="43">
        <f>+SUM(D191:K191)</f>
        <v>0</v>
      </c>
      <c r="M191" s="160"/>
      <c r="N191" s="160"/>
      <c r="O191" s="160">
        <v>0</v>
      </c>
      <c r="P191" s="160">
        <v>0</v>
      </c>
      <c r="Q191" s="160">
        <v>0</v>
      </c>
      <c r="R191" s="160">
        <v>0</v>
      </c>
      <c r="S191" s="160">
        <v>0</v>
      </c>
      <c r="T191" s="160">
        <v>781.22656999999992</v>
      </c>
      <c r="U191" s="160">
        <v>0</v>
      </c>
      <c r="V191" s="144">
        <v>0</v>
      </c>
      <c r="W191" s="144"/>
      <c r="X191" s="144"/>
      <c r="Y191" s="160">
        <v>3307</v>
      </c>
      <c r="Z191" s="160">
        <v>328.39583999999985</v>
      </c>
      <c r="AA191" s="160">
        <v>0</v>
      </c>
      <c r="AB191" s="160"/>
      <c r="AC191" s="250">
        <v>0</v>
      </c>
      <c r="AD191" s="160">
        <v>0</v>
      </c>
      <c r="AE191" s="160">
        <v>0</v>
      </c>
      <c r="AF191" s="160">
        <v>98</v>
      </c>
      <c r="AG191" s="160">
        <v>0</v>
      </c>
      <c r="AH191" s="43">
        <f>+SUM(M191:AG191)</f>
        <v>4514.6224099999999</v>
      </c>
      <c r="AI191" s="43">
        <f>O191+Q191+Z191+AD191+AE191+AG191+T191</f>
        <v>1109.6224099999997</v>
      </c>
      <c r="AJ191" s="43">
        <f>P191+R191+S191+U191+V191+Y191+AC191+AB191+AF191+AA191</f>
        <v>3405</v>
      </c>
      <c r="AK191" s="160">
        <v>515</v>
      </c>
      <c r="AL191" s="144">
        <v>0</v>
      </c>
      <c r="AM191" s="160">
        <v>636</v>
      </c>
      <c r="AN191" s="43">
        <f>+SUM(AK191:AM191)</f>
        <v>1151</v>
      </c>
      <c r="AO191" s="44">
        <f>+AN191+AH191+L191</f>
        <v>5665.6224099999999</v>
      </c>
      <c r="AR191" s="43">
        <f t="shared" si="292"/>
        <v>0</v>
      </c>
      <c r="AS191" s="43">
        <f t="shared" si="293"/>
        <v>282.163900625</v>
      </c>
      <c r="AT191" s="43">
        <f t="shared" si="293"/>
        <v>158.51748714285711</v>
      </c>
      <c r="AU191" s="43">
        <f t="shared" si="293"/>
        <v>378.33333333333331</v>
      </c>
      <c r="AV191" s="43">
        <f t="shared" si="294"/>
        <v>383.66666666666669</v>
      </c>
      <c r="AW191" s="44">
        <f t="shared" si="294"/>
        <v>209.83786703703703</v>
      </c>
      <c r="AX191" s="122"/>
      <c r="AY191" s="43">
        <f>MEDIAN($D191:$K191)</f>
        <v>0</v>
      </c>
      <c r="AZ191" s="43">
        <f>MEDIAN($M191:$AG191)</f>
        <v>0</v>
      </c>
      <c r="BA191" s="43">
        <f>MEDIAN($AD191,$AE191,$Z191,$T191,$O191,Q191,AG191)</f>
        <v>0</v>
      </c>
      <c r="BB191" s="43">
        <f>MEDIAN($AF191,$AB191,$AC191,$Y191,$V191,$U191,$S191,$R191,$P191,$AA191)</f>
        <v>0</v>
      </c>
      <c r="BC191" s="43">
        <f>MEDIAN($AK191:$AM191)</f>
        <v>515</v>
      </c>
      <c r="BD191" s="44">
        <f>MEDIAN((D191:K191,M191:V191,Y191:AG191,AK191:AM191))</f>
        <v>0</v>
      </c>
    </row>
    <row r="192" spans="1:56" s="204" customFormat="1">
      <c r="A192" s="199"/>
      <c r="B192" s="200"/>
      <c r="C192" s="201" t="s">
        <v>167</v>
      </c>
      <c r="D192" s="144">
        <v>11206</v>
      </c>
      <c r="E192" s="160">
        <v>248</v>
      </c>
      <c r="F192" s="160">
        <v>259267</v>
      </c>
      <c r="G192" s="160">
        <v>47586</v>
      </c>
      <c r="H192" s="144">
        <v>203006</v>
      </c>
      <c r="I192" s="144">
        <v>40056</v>
      </c>
      <c r="J192" s="160">
        <v>-587</v>
      </c>
      <c r="K192" s="144">
        <v>803</v>
      </c>
      <c r="L192" s="43">
        <f>+SUM(D192:K192)</f>
        <v>561585</v>
      </c>
      <c r="M192" s="160"/>
      <c r="N192" s="160"/>
      <c r="O192" s="160">
        <v>1357</v>
      </c>
      <c r="P192" s="160">
        <v>27787</v>
      </c>
      <c r="Q192" s="160">
        <v>0</v>
      </c>
      <c r="R192" s="160">
        <v>1680</v>
      </c>
      <c r="S192" s="160">
        <v>0</v>
      </c>
      <c r="T192" s="160">
        <v>0</v>
      </c>
      <c r="U192" s="160">
        <v>0</v>
      </c>
      <c r="V192" s="144">
        <v>0</v>
      </c>
      <c r="W192" s="144"/>
      <c r="X192" s="144"/>
      <c r="Y192" s="160">
        <v>0</v>
      </c>
      <c r="Z192" s="160">
        <v>0</v>
      </c>
      <c r="AA192" s="160">
        <v>7500</v>
      </c>
      <c r="AB192" s="160"/>
      <c r="AC192" s="250">
        <v>0</v>
      </c>
      <c r="AD192" s="160">
        <v>0</v>
      </c>
      <c r="AE192" s="160">
        <v>0</v>
      </c>
      <c r="AF192" s="160">
        <v>5250</v>
      </c>
      <c r="AG192" s="160">
        <v>0</v>
      </c>
      <c r="AH192" s="43">
        <f>+SUM(M192:AG192)</f>
        <v>43574</v>
      </c>
      <c r="AI192" s="43">
        <f>O192+Q192+Z192+AD192+AE192+AG192+T192</f>
        <v>1357</v>
      </c>
      <c r="AJ192" s="43">
        <f>P192+R192+S192+U192+V192+Y192+AC192+AB192+AF192+AA192</f>
        <v>42217</v>
      </c>
      <c r="AK192" s="160">
        <v>11030</v>
      </c>
      <c r="AL192" s="144">
        <v>10633.794</v>
      </c>
      <c r="AM192" s="160">
        <v>0</v>
      </c>
      <c r="AN192" s="43">
        <f>+SUM(AK192:AM192)</f>
        <v>21663.794000000002</v>
      </c>
      <c r="AO192" s="44">
        <f>+AN192+AH192+L192</f>
        <v>626822.79399999999</v>
      </c>
      <c r="AR192" s="43">
        <f t="shared" si="292"/>
        <v>70198.125</v>
      </c>
      <c r="AS192" s="43">
        <f t="shared" si="293"/>
        <v>2723.375</v>
      </c>
      <c r="AT192" s="43">
        <f t="shared" si="293"/>
        <v>193.85714285714286</v>
      </c>
      <c r="AU192" s="43">
        <f t="shared" si="293"/>
        <v>4690.7777777777774</v>
      </c>
      <c r="AV192" s="43">
        <f t="shared" si="294"/>
        <v>7221.2646666666669</v>
      </c>
      <c r="AW192" s="44">
        <f t="shared" si="294"/>
        <v>23215.659037037036</v>
      </c>
      <c r="AX192" s="122"/>
      <c r="AY192" s="43">
        <f>MEDIAN($D192:$K192)</f>
        <v>25631</v>
      </c>
      <c r="AZ192" s="43">
        <f>MEDIAN($M192:$AG192)</f>
        <v>0</v>
      </c>
      <c r="BA192" s="43">
        <f>MEDIAN($AD192,$AE192,$Z192,$T192,$O192,Q192,AG192)</f>
        <v>0</v>
      </c>
      <c r="BB192" s="43">
        <f>MEDIAN($AF192,$AB192,$AC192,$Y192,$V192,$U192,$S192,$R192,$P192,$AA192)</f>
        <v>0</v>
      </c>
      <c r="BC192" s="43">
        <f>MEDIAN($AK192:$AM192)</f>
        <v>10633.794</v>
      </c>
      <c r="BD192" s="44">
        <f>MEDIAN((D192:K192,M192:V192,Y192:AG192,AK192:AM192))</f>
        <v>248</v>
      </c>
    </row>
    <row r="193" spans="1:56" s="204" customFormat="1">
      <c r="A193" s="199"/>
      <c r="B193" s="200"/>
      <c r="C193" s="201" t="s">
        <v>125</v>
      </c>
      <c r="D193" s="144">
        <v>0</v>
      </c>
      <c r="E193" s="160">
        <v>5407</v>
      </c>
      <c r="F193" s="160">
        <v>0</v>
      </c>
      <c r="G193" s="160">
        <v>1443</v>
      </c>
      <c r="H193" s="144">
        <v>0</v>
      </c>
      <c r="I193" s="144">
        <v>0</v>
      </c>
      <c r="J193" s="160">
        <v>0</v>
      </c>
      <c r="K193" s="144">
        <v>0</v>
      </c>
      <c r="L193" s="43">
        <f>+SUM(D193:K193)</f>
        <v>6850</v>
      </c>
      <c r="M193" s="160"/>
      <c r="N193" s="160"/>
      <c r="O193" s="160">
        <v>0</v>
      </c>
      <c r="P193" s="160">
        <v>0</v>
      </c>
      <c r="Q193" s="160">
        <v>1367.3257900000001</v>
      </c>
      <c r="R193" s="160">
        <v>0</v>
      </c>
      <c r="S193" s="160">
        <v>0</v>
      </c>
      <c r="T193" s="160">
        <v>9</v>
      </c>
      <c r="U193" s="160">
        <v>0</v>
      </c>
      <c r="V193" s="144">
        <v>2</v>
      </c>
      <c r="W193" s="144"/>
      <c r="X193" s="144"/>
      <c r="Y193" s="160">
        <v>0</v>
      </c>
      <c r="Z193" s="160">
        <v>0</v>
      </c>
      <c r="AA193" s="160">
        <v>0</v>
      </c>
      <c r="AB193" s="160"/>
      <c r="AC193" s="250">
        <v>0</v>
      </c>
      <c r="AD193" s="160">
        <v>0</v>
      </c>
      <c r="AE193" s="160">
        <v>0</v>
      </c>
      <c r="AF193" s="160">
        <v>0</v>
      </c>
      <c r="AG193" s="160">
        <v>2</v>
      </c>
      <c r="AH193" s="43">
        <f>+SUM(M193:AG193)</f>
        <v>1380.3257900000001</v>
      </c>
      <c r="AI193" s="43">
        <f>O193+Q193+Z193+AD193+AE193+AG193+T193</f>
        <v>1378.3257900000001</v>
      </c>
      <c r="AJ193" s="43">
        <f>P193+R193+S193+U193+V193+Y193+AC193+AB193+AF193+AA193</f>
        <v>2</v>
      </c>
      <c r="AK193" s="160">
        <v>287</v>
      </c>
      <c r="AL193" s="144">
        <v>0</v>
      </c>
      <c r="AM193" s="160">
        <v>0</v>
      </c>
      <c r="AN193" s="43">
        <f>+SUM(AK193:AM193)</f>
        <v>287</v>
      </c>
      <c r="AO193" s="44">
        <f>+AN193+AH193+L193</f>
        <v>8517.3257900000008</v>
      </c>
      <c r="AR193" s="43">
        <f t="shared" si="292"/>
        <v>856.25</v>
      </c>
      <c r="AS193" s="43">
        <f t="shared" si="293"/>
        <v>86.270361875000006</v>
      </c>
      <c r="AT193" s="43">
        <f t="shared" si="293"/>
        <v>196.90368428571429</v>
      </c>
      <c r="AU193" s="43">
        <f t="shared" si="293"/>
        <v>0.22222222222222221</v>
      </c>
      <c r="AV193" s="43">
        <f t="shared" si="294"/>
        <v>95.666666666666671</v>
      </c>
      <c r="AW193" s="44">
        <f t="shared" si="294"/>
        <v>315.45651074074078</v>
      </c>
      <c r="AX193" s="122"/>
      <c r="AY193" s="43">
        <f>MEDIAN($D193:$K193)</f>
        <v>0</v>
      </c>
      <c r="AZ193" s="43">
        <f>MEDIAN($M193:$AG193)</f>
        <v>0</v>
      </c>
      <c r="BA193" s="43">
        <f>MEDIAN($AD193,$AE193,$Z193,$T193,$O193,Q193,AG193)</f>
        <v>0</v>
      </c>
      <c r="BB193" s="43">
        <f>MEDIAN($AF193,$AB193,$AC193,$Y193,$V193,$U193,$S193,$R193,$P193,$AA193)</f>
        <v>0</v>
      </c>
      <c r="BC193" s="43">
        <f>MEDIAN($AK193:$AM193)</f>
        <v>0</v>
      </c>
      <c r="BD193" s="44">
        <f>MEDIAN((D193:K193,M193:V193,Y193:AG193,AK193:AM193))</f>
        <v>0</v>
      </c>
    </row>
    <row r="194" spans="1:56" s="204" customFormat="1">
      <c r="A194" s="199"/>
      <c r="B194" s="200"/>
      <c r="C194" s="210" t="s">
        <v>158</v>
      </c>
      <c r="D194" s="252">
        <f t="shared" ref="D194:K194" si="295">SUM(D190:D193)</f>
        <v>54662</v>
      </c>
      <c r="E194" s="252">
        <f t="shared" si="295"/>
        <v>21289</v>
      </c>
      <c r="F194" s="252">
        <f t="shared" si="295"/>
        <v>352871</v>
      </c>
      <c r="G194" s="252">
        <f t="shared" si="295"/>
        <v>447289</v>
      </c>
      <c r="H194" s="252">
        <f t="shared" si="295"/>
        <v>298265</v>
      </c>
      <c r="I194" s="252">
        <f t="shared" si="295"/>
        <v>177143</v>
      </c>
      <c r="J194" s="252">
        <f t="shared" si="295"/>
        <v>56028</v>
      </c>
      <c r="K194" s="252">
        <f t="shared" si="295"/>
        <v>61087</v>
      </c>
      <c r="L194" s="45">
        <f>+SUM(D194:K194)</f>
        <v>1468634</v>
      </c>
      <c r="M194" s="252"/>
      <c r="N194" s="252"/>
      <c r="O194" s="252">
        <f t="shared" ref="O194:V194" si="296">SUM(O190:O193)</f>
        <v>11276</v>
      </c>
      <c r="P194" s="252">
        <f t="shared" si="296"/>
        <v>35444</v>
      </c>
      <c r="Q194" s="252">
        <f t="shared" si="296"/>
        <v>7224.6353699999991</v>
      </c>
      <c r="R194" s="252">
        <f t="shared" si="296"/>
        <v>3827</v>
      </c>
      <c r="S194" s="252">
        <f t="shared" si="296"/>
        <v>0</v>
      </c>
      <c r="T194" s="252">
        <f t="shared" si="296"/>
        <v>12196.320720000002</v>
      </c>
      <c r="U194" s="252">
        <f t="shared" si="296"/>
        <v>6208</v>
      </c>
      <c r="V194" s="252">
        <f t="shared" si="296"/>
        <v>139</v>
      </c>
      <c r="W194" s="252"/>
      <c r="X194" s="252"/>
      <c r="Y194" s="252">
        <f t="shared" ref="Y194:AG194" si="297">SUM(Y190:Y193)</f>
        <v>11291</v>
      </c>
      <c r="Z194" s="252">
        <f t="shared" si="297"/>
        <v>2428.7069199999646</v>
      </c>
      <c r="AA194" s="252">
        <f t="shared" si="297"/>
        <v>11109</v>
      </c>
      <c r="AB194" s="252"/>
      <c r="AC194" s="252">
        <f>SUM(AC190:AC193)</f>
        <v>4683</v>
      </c>
      <c r="AD194" s="252">
        <f t="shared" si="297"/>
        <v>8271</v>
      </c>
      <c r="AE194" s="252">
        <f t="shared" si="297"/>
        <v>333</v>
      </c>
      <c r="AF194" s="252">
        <f t="shared" si="297"/>
        <v>6538</v>
      </c>
      <c r="AG194" s="252">
        <f t="shared" si="297"/>
        <v>377</v>
      </c>
      <c r="AH194" s="45">
        <f>+SUM(M194:AG194)</f>
        <v>121345.66300999996</v>
      </c>
      <c r="AI194" s="45">
        <f>O194+Q194+Z194+AD194+AE194+AG194+T194</f>
        <v>42106.663009999967</v>
      </c>
      <c r="AJ194" s="45">
        <f>P194+R194+S194+U194+V194+Y194+AC194+AB194+AF194+AA194</f>
        <v>79239</v>
      </c>
      <c r="AK194" s="252">
        <f>SUM(AK190:AK193)</f>
        <v>14763</v>
      </c>
      <c r="AL194" s="252">
        <f>SUM(AL190:AL193)</f>
        <v>11287.248</v>
      </c>
      <c r="AM194" s="252">
        <f>SUM(AM190:AM193)</f>
        <v>2006</v>
      </c>
      <c r="AN194" s="45">
        <f>+SUM(AK194:AM194)</f>
        <v>28056.248</v>
      </c>
      <c r="AO194" s="211">
        <f>+AN194+AH194+L194</f>
        <v>1618035.9110099999</v>
      </c>
      <c r="AR194" s="45">
        <f>L194/AR$5</f>
        <v>183579.25</v>
      </c>
      <c r="AS194" s="45">
        <f>AH194/AS$5</f>
        <v>7584.1039381249975</v>
      </c>
      <c r="AT194" s="45">
        <f>AI194/AT$5</f>
        <v>6015.2375728571378</v>
      </c>
      <c r="AU194" s="45">
        <f>AJ194/AU$5</f>
        <v>8804.3333333333339</v>
      </c>
      <c r="AV194" s="45">
        <f>AN194/AV$5</f>
        <v>9352.0826666666671</v>
      </c>
      <c r="AW194" s="211">
        <f>AO194/AW$5</f>
        <v>59927.255963333329</v>
      </c>
      <c r="AX194" s="122"/>
      <c r="AY194" s="45">
        <f>MEDIAN($D194:$K194)</f>
        <v>119115</v>
      </c>
      <c r="AZ194" s="45">
        <f>MEDIAN($M194:$AG194)</f>
        <v>6373</v>
      </c>
      <c r="BA194" s="45">
        <f>MEDIAN($AD194,$AE194,$Z194,$T194,$O194,Q194,AG194)</f>
        <v>7224.6353699999991</v>
      </c>
      <c r="BB194" s="45">
        <f>MEDIAN($AF194,$AB194,$AC194,$Y194,$V194,$U194,$S194,$R194,$P194,$AA194)</f>
        <v>6208</v>
      </c>
      <c r="BC194" s="45">
        <f>MEDIAN($AK194:$AM194)</f>
        <v>11287.248</v>
      </c>
      <c r="BD194" s="211">
        <f>MEDIAN((D194:K194,M194:V194,Y194:AG194,AK194:AM194))</f>
        <v>11276</v>
      </c>
    </row>
    <row r="195" spans="1:56" s="204" customFormat="1">
      <c r="A195" s="199"/>
      <c r="B195" s="200"/>
      <c r="C195" s="210"/>
      <c r="D195" s="160"/>
      <c r="E195" s="160"/>
      <c r="F195" s="160"/>
      <c r="G195" s="160"/>
      <c r="H195" s="160"/>
      <c r="I195" s="160"/>
      <c r="J195" s="160"/>
      <c r="K195" s="160"/>
      <c r="L195" s="43"/>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43"/>
      <c r="AI195" s="43"/>
      <c r="AJ195" s="43"/>
      <c r="AK195" s="160"/>
      <c r="AL195" s="160"/>
      <c r="AM195" s="160"/>
      <c r="AN195" s="43"/>
      <c r="AO195" s="44"/>
      <c r="AR195" s="43"/>
      <c r="AS195" s="43"/>
      <c r="AT195" s="43"/>
      <c r="AU195" s="43"/>
      <c r="AV195" s="43"/>
      <c r="AW195" s="44"/>
      <c r="AX195" s="122"/>
      <c r="AY195" s="43"/>
      <c r="AZ195" s="43"/>
      <c r="BA195" s="43"/>
      <c r="BB195" s="43"/>
      <c r="BC195" s="43"/>
      <c r="BD195" s="44"/>
    </row>
    <row r="196" spans="1:56" s="204" customFormat="1" ht="15" thickBot="1">
      <c r="A196" s="199"/>
      <c r="C196" s="282" t="s">
        <v>166</v>
      </c>
      <c r="D196" s="263">
        <f t="shared" ref="D196:K196" si="298">D188-D194</f>
        <v>-54577</v>
      </c>
      <c r="E196" s="256">
        <f t="shared" si="298"/>
        <v>33969</v>
      </c>
      <c r="F196" s="256">
        <f t="shared" si="298"/>
        <v>-100088</v>
      </c>
      <c r="G196" s="256">
        <f t="shared" si="298"/>
        <v>-441762</v>
      </c>
      <c r="H196" s="256">
        <f t="shared" si="298"/>
        <v>-23149</v>
      </c>
      <c r="I196" s="256">
        <f t="shared" si="298"/>
        <v>-112464</v>
      </c>
      <c r="J196" s="256">
        <f t="shared" si="298"/>
        <v>-55879</v>
      </c>
      <c r="K196" s="256">
        <f t="shared" si="298"/>
        <v>-59462</v>
      </c>
      <c r="L196" s="42">
        <f>+SUM(D196:K196)</f>
        <v>-813412</v>
      </c>
      <c r="M196" s="256"/>
      <c r="N196" s="256"/>
      <c r="O196" s="256">
        <f t="shared" ref="O196:V196" si="299">O188-O194</f>
        <v>-11223</v>
      </c>
      <c r="P196" s="256">
        <f t="shared" si="299"/>
        <v>-10077</v>
      </c>
      <c r="Q196" s="256">
        <f t="shared" si="299"/>
        <v>36110.030838481769</v>
      </c>
      <c r="R196" s="256">
        <f t="shared" si="299"/>
        <v>-3793</v>
      </c>
      <c r="S196" s="256">
        <f t="shared" si="299"/>
        <v>-715.67931999999837</v>
      </c>
      <c r="T196" s="256">
        <f t="shared" si="299"/>
        <v>-11650.434460000002</v>
      </c>
      <c r="U196" s="256">
        <f t="shared" si="299"/>
        <v>-7691</v>
      </c>
      <c r="V196" s="256">
        <f t="shared" si="299"/>
        <v>1085</v>
      </c>
      <c r="W196" s="256"/>
      <c r="X196" s="256"/>
      <c r="Y196" s="256">
        <f t="shared" ref="Y196:AG196" si="300">Y188-Y194</f>
        <v>-11291</v>
      </c>
      <c r="Z196" s="256">
        <f t="shared" si="300"/>
        <v>2322.9863300000675</v>
      </c>
      <c r="AA196" s="256">
        <f t="shared" si="300"/>
        <v>-1035</v>
      </c>
      <c r="AB196" s="256"/>
      <c r="AC196" s="256">
        <f>AC188-AC194</f>
        <v>-4573</v>
      </c>
      <c r="AD196" s="256">
        <f t="shared" si="300"/>
        <v>-8230</v>
      </c>
      <c r="AE196" s="256">
        <f t="shared" si="300"/>
        <v>1287</v>
      </c>
      <c r="AF196" s="256">
        <f t="shared" si="300"/>
        <v>-1788</v>
      </c>
      <c r="AG196" s="256">
        <f t="shared" si="300"/>
        <v>1834.58212</v>
      </c>
      <c r="AH196" s="42">
        <f>+SUM(M196:AG196)</f>
        <v>-29427.514491518163</v>
      </c>
      <c r="AI196" s="42">
        <f>O196+Q196+Z196+AD196+AE196+AG196+T196</f>
        <v>10451.164828481835</v>
      </c>
      <c r="AJ196" s="42">
        <f>P196+R196+S196+U196+V196+Y196+AC196+AB196+AF196+AA196</f>
        <v>-39878.679319999996</v>
      </c>
      <c r="AK196" s="256">
        <f>AK188-AK194</f>
        <v>-14301</v>
      </c>
      <c r="AL196" s="256">
        <f>AL188-AL194</f>
        <v>-11287.248</v>
      </c>
      <c r="AM196" s="256">
        <f>AM188-AM194</f>
        <v>1389</v>
      </c>
      <c r="AN196" s="42">
        <f>+SUM(AK196:AM196)</f>
        <v>-24199.248</v>
      </c>
      <c r="AO196" s="230">
        <f>+AN196+AH196+L196</f>
        <v>-867038.76249151817</v>
      </c>
      <c r="AR196" s="42">
        <f>L196/AR$5</f>
        <v>-101676.5</v>
      </c>
      <c r="AS196" s="42">
        <f>AH196/AS$5</f>
        <v>-1839.2196557198852</v>
      </c>
      <c r="AT196" s="42">
        <f>AI196/AT$5</f>
        <v>1493.0235469259765</v>
      </c>
      <c r="AU196" s="42">
        <f>AJ196/AU$5</f>
        <v>-4430.9643688888882</v>
      </c>
      <c r="AV196" s="42">
        <f>AN196/AV$5</f>
        <v>-8066.4160000000002</v>
      </c>
      <c r="AW196" s="230">
        <f>AO196/AW$5</f>
        <v>-32112.546758945118</v>
      </c>
      <c r="AX196" s="122"/>
      <c r="AY196" s="42">
        <f>MEDIAN($D196:$K196)</f>
        <v>-57670.5</v>
      </c>
      <c r="AZ196" s="42">
        <f>MEDIAN($M196:$AG196)</f>
        <v>-2790.5</v>
      </c>
      <c r="BA196" s="42">
        <f>MEDIAN($AD196,$AE196,$Z196,$T196,$O196,Q196,AG196)</f>
        <v>1287</v>
      </c>
      <c r="BB196" s="42">
        <f>MEDIAN($AF196,$AB196,$AC196,$Y196,$V196,$U196,$S196,$R196,$P196,$AA196)</f>
        <v>-3793</v>
      </c>
      <c r="BC196" s="42">
        <f>MEDIAN($AK196:$AM196)</f>
        <v>-11287.248</v>
      </c>
      <c r="BD196" s="230">
        <f>MEDIAN((D196:K196,M196:V196,Y196:AG196,AK196:AM196))</f>
        <v>-8230</v>
      </c>
    </row>
    <row r="197" spans="1:56" s="204" customFormat="1" ht="15" thickTop="1">
      <c r="A197" s="199"/>
      <c r="B197" s="200"/>
      <c r="C197" s="201"/>
      <c r="D197" s="144"/>
      <c r="E197" s="160"/>
      <c r="F197" s="160"/>
      <c r="G197" s="160"/>
      <c r="H197" s="144"/>
      <c r="I197" s="144"/>
      <c r="J197" s="160"/>
      <c r="K197" s="144"/>
      <c r="L197" s="43"/>
      <c r="M197" s="160"/>
      <c r="N197" s="160"/>
      <c r="O197" s="160"/>
      <c r="P197" s="160"/>
      <c r="Q197" s="160"/>
      <c r="R197" s="160"/>
      <c r="S197" s="160"/>
      <c r="T197" s="160"/>
      <c r="U197" s="160"/>
      <c r="V197" s="144"/>
      <c r="W197" s="144"/>
      <c r="X197" s="144"/>
      <c r="Y197" s="160"/>
      <c r="Z197" s="160"/>
      <c r="AA197" s="160"/>
      <c r="AB197" s="160"/>
      <c r="AC197" s="250"/>
      <c r="AD197" s="160"/>
      <c r="AE197" s="160"/>
      <c r="AF197" s="160"/>
      <c r="AG197" s="160"/>
      <c r="AH197" s="43"/>
      <c r="AI197" s="43"/>
      <c r="AJ197" s="43"/>
      <c r="AK197" s="160"/>
      <c r="AL197" s="144"/>
      <c r="AM197" s="160"/>
      <c r="AN197" s="43"/>
      <c r="AO197" s="44"/>
      <c r="AR197" s="43"/>
      <c r="AS197" s="43"/>
      <c r="AT197" s="43"/>
      <c r="AU197" s="43"/>
      <c r="AV197" s="43"/>
      <c r="AW197" s="44"/>
      <c r="AX197" s="122"/>
      <c r="AY197" s="43"/>
      <c r="AZ197" s="43"/>
      <c r="BA197" s="43"/>
      <c r="BB197" s="43"/>
      <c r="BC197" s="43"/>
      <c r="BD197" s="44"/>
    </row>
    <row r="198" spans="1:56" s="204" customFormat="1">
      <c r="A198" s="205" t="s">
        <v>165</v>
      </c>
      <c r="B198" s="200"/>
      <c r="C198" s="201"/>
      <c r="D198" s="144"/>
      <c r="E198" s="160"/>
      <c r="F198" s="160"/>
      <c r="G198" s="160"/>
      <c r="H198" s="144"/>
      <c r="I198" s="144"/>
      <c r="J198" s="160"/>
      <c r="K198" s="144"/>
      <c r="L198" s="43"/>
      <c r="M198" s="160"/>
      <c r="N198" s="160"/>
      <c r="O198" s="160"/>
      <c r="P198" s="160"/>
      <c r="Q198" s="160"/>
      <c r="R198" s="160"/>
      <c r="S198" s="160"/>
      <c r="T198" s="160"/>
      <c r="U198" s="160"/>
      <c r="V198" s="144"/>
      <c r="W198" s="144"/>
      <c r="X198" s="144"/>
      <c r="Y198" s="160"/>
      <c r="Z198" s="160"/>
      <c r="AA198" s="160"/>
      <c r="AB198" s="160"/>
      <c r="AC198" s="250"/>
      <c r="AD198" s="160"/>
      <c r="AE198" s="160"/>
      <c r="AF198" s="160"/>
      <c r="AG198" s="160"/>
      <c r="AH198" s="43"/>
      <c r="AI198" s="43"/>
      <c r="AJ198" s="43"/>
      <c r="AK198" s="160"/>
      <c r="AL198" s="144"/>
      <c r="AM198" s="160"/>
      <c r="AN198" s="43"/>
      <c r="AO198" s="44"/>
      <c r="AR198" s="43"/>
      <c r="AS198" s="43"/>
      <c r="AT198" s="43"/>
      <c r="AU198" s="43"/>
      <c r="AV198" s="43"/>
      <c r="AW198" s="44"/>
      <c r="AX198" s="122"/>
      <c r="AY198" s="43"/>
      <c r="AZ198" s="43"/>
      <c r="BA198" s="43"/>
      <c r="BB198" s="43"/>
      <c r="BC198" s="43"/>
      <c r="BD198" s="44"/>
    </row>
    <row r="199" spans="1:56" s="204" customFormat="1">
      <c r="A199" s="199"/>
      <c r="B199" s="200" t="s">
        <v>164</v>
      </c>
      <c r="C199" s="201"/>
      <c r="D199" s="144"/>
      <c r="E199" s="160"/>
      <c r="F199" s="160"/>
      <c r="G199" s="160"/>
      <c r="H199" s="144"/>
      <c r="I199" s="144"/>
      <c r="J199" s="160"/>
      <c r="K199" s="144"/>
      <c r="L199" s="43"/>
      <c r="M199" s="160"/>
      <c r="N199" s="160"/>
      <c r="O199" s="160"/>
      <c r="P199" s="160"/>
      <c r="Q199" s="160"/>
      <c r="R199" s="160"/>
      <c r="S199" s="160"/>
      <c r="T199" s="160"/>
      <c r="U199" s="160"/>
      <c r="V199" s="144"/>
      <c r="W199" s="144"/>
      <c r="X199" s="144"/>
      <c r="Y199" s="160"/>
      <c r="Z199" s="160"/>
      <c r="AA199" s="160"/>
      <c r="AB199" s="160"/>
      <c r="AC199" s="250"/>
      <c r="AD199" s="160"/>
      <c r="AE199" s="160"/>
      <c r="AF199" s="160"/>
      <c r="AG199" s="160"/>
      <c r="AH199" s="43"/>
      <c r="AI199" s="43"/>
      <c r="AJ199" s="43"/>
      <c r="AK199" s="160"/>
      <c r="AL199" s="144"/>
      <c r="AM199" s="160"/>
      <c r="AN199" s="43"/>
      <c r="AO199" s="44"/>
      <c r="AR199" s="43"/>
      <c r="AS199" s="43"/>
      <c r="AT199" s="43"/>
      <c r="AU199" s="43"/>
      <c r="AV199" s="43"/>
      <c r="AW199" s="44"/>
      <c r="AX199" s="122"/>
      <c r="AY199" s="43"/>
      <c r="AZ199" s="43"/>
      <c r="BA199" s="43"/>
      <c r="BB199" s="43"/>
      <c r="BC199" s="43"/>
      <c r="BD199" s="44"/>
    </row>
    <row r="200" spans="1:56" s="204" customFormat="1">
      <c r="A200" s="199"/>
      <c r="B200" s="200"/>
      <c r="C200" s="201" t="s">
        <v>163</v>
      </c>
      <c r="D200" s="144">
        <v>0</v>
      </c>
      <c r="E200" s="160">
        <v>41</v>
      </c>
      <c r="F200" s="160">
        <v>0</v>
      </c>
      <c r="G200" s="160">
        <v>130000</v>
      </c>
      <c r="H200" s="144">
        <v>0</v>
      </c>
      <c r="I200" s="144">
        <v>0</v>
      </c>
      <c r="J200" s="160">
        <v>0</v>
      </c>
      <c r="K200" s="144">
        <v>0</v>
      </c>
      <c r="L200" s="43">
        <f>+SUM(D200:K200)</f>
        <v>130041</v>
      </c>
      <c r="M200" s="160"/>
      <c r="N200" s="160"/>
      <c r="O200" s="160">
        <v>0</v>
      </c>
      <c r="P200" s="160">
        <v>0</v>
      </c>
      <c r="Q200" s="160">
        <v>5000</v>
      </c>
      <c r="R200" s="160">
        <v>0</v>
      </c>
      <c r="S200" s="160">
        <v>0</v>
      </c>
      <c r="T200" s="160">
        <v>35200</v>
      </c>
      <c r="U200" s="160">
        <v>0</v>
      </c>
      <c r="V200" s="144">
        <v>0</v>
      </c>
      <c r="W200" s="144"/>
      <c r="X200" s="144"/>
      <c r="Y200" s="160">
        <v>0</v>
      </c>
      <c r="Z200" s="160">
        <v>13000</v>
      </c>
      <c r="AA200" s="160">
        <v>0</v>
      </c>
      <c r="AB200" s="160"/>
      <c r="AC200" s="250">
        <v>0</v>
      </c>
      <c r="AD200" s="160">
        <v>21</v>
      </c>
      <c r="AE200" s="160">
        <v>0</v>
      </c>
      <c r="AF200" s="160">
        <v>0</v>
      </c>
      <c r="AG200" s="160">
        <v>0</v>
      </c>
      <c r="AH200" s="43">
        <f>+SUM(M200:AG200)</f>
        <v>53221</v>
      </c>
      <c r="AI200" s="43">
        <f>O200+Q200+Z200+AD200+AE200+AG200+T200</f>
        <v>53221</v>
      </c>
      <c r="AJ200" s="43">
        <f>P200+R200+S200+U200+V200+Y200+AC200+AB200+AF200+AA200</f>
        <v>0</v>
      </c>
      <c r="AK200" s="160">
        <v>500</v>
      </c>
      <c r="AL200" s="144">
        <v>0</v>
      </c>
      <c r="AM200" s="160">
        <v>0</v>
      </c>
      <c r="AN200" s="43">
        <f>+SUM(AK200:AM200)</f>
        <v>500</v>
      </c>
      <c r="AO200" s="44">
        <f>+AN200+AH200+L200</f>
        <v>183762</v>
      </c>
      <c r="AR200" s="43">
        <f t="shared" ref="AR200:AR202" si="301">L200/AR$5</f>
        <v>16255.125</v>
      </c>
      <c r="AS200" s="43">
        <f t="shared" ref="AS200:AU202" si="302">AH200/AS$5</f>
        <v>3326.3125</v>
      </c>
      <c r="AT200" s="43">
        <f t="shared" si="302"/>
        <v>7603</v>
      </c>
      <c r="AU200" s="43">
        <f t="shared" si="302"/>
        <v>0</v>
      </c>
      <c r="AV200" s="43">
        <f t="shared" ref="AV200:AW202" si="303">AN200/AV$5</f>
        <v>166.66666666666666</v>
      </c>
      <c r="AW200" s="44">
        <f t="shared" si="303"/>
        <v>6806</v>
      </c>
      <c r="AX200" s="122"/>
      <c r="AY200" s="43">
        <f>MEDIAN($D200:$K200)</f>
        <v>0</v>
      </c>
      <c r="AZ200" s="43">
        <f>MEDIAN($M200:$AG200)</f>
        <v>0</v>
      </c>
      <c r="BA200" s="43">
        <f>MEDIAN($AD200,$AE200,$Z200,$T200,$O200,Q200,AG200)</f>
        <v>21</v>
      </c>
      <c r="BB200" s="43">
        <f>MEDIAN($AF200,$AB200,$AC200,$Y200,$V200,$U200,$S200,$R200,$P200,$AA200)</f>
        <v>0</v>
      </c>
      <c r="BC200" s="43">
        <f>MEDIAN($AK200:$AM200)</f>
        <v>0</v>
      </c>
      <c r="BD200" s="44">
        <f>MEDIAN((D200:K200,M200:V200,Y200:AG200,AK200:AM200))</f>
        <v>0</v>
      </c>
    </row>
    <row r="201" spans="1:56" s="204" customFormat="1">
      <c r="A201" s="199"/>
      <c r="B201" s="200"/>
      <c r="C201" s="201" t="s">
        <v>162</v>
      </c>
      <c r="D201" s="144">
        <v>0</v>
      </c>
      <c r="E201" s="160">
        <v>0</v>
      </c>
      <c r="F201" s="160">
        <v>0</v>
      </c>
      <c r="G201" s="160">
        <v>0</v>
      </c>
      <c r="H201" s="144">
        <v>0</v>
      </c>
      <c r="I201" s="144">
        <v>0</v>
      </c>
      <c r="J201" s="160">
        <v>0</v>
      </c>
      <c r="K201" s="144">
        <v>0</v>
      </c>
      <c r="L201" s="43">
        <f>+SUM(D201:K201)</f>
        <v>0</v>
      </c>
      <c r="M201" s="160"/>
      <c r="N201" s="160"/>
      <c r="O201" s="160">
        <v>0</v>
      </c>
      <c r="P201" s="160">
        <v>0</v>
      </c>
      <c r="Q201" s="160">
        <v>0</v>
      </c>
      <c r="R201" s="160">
        <v>0</v>
      </c>
      <c r="S201" s="160">
        <v>0</v>
      </c>
      <c r="T201" s="160">
        <v>0</v>
      </c>
      <c r="U201" s="160">
        <v>0</v>
      </c>
      <c r="V201" s="144">
        <v>2250</v>
      </c>
      <c r="W201" s="144"/>
      <c r="X201" s="144"/>
      <c r="Y201" s="160">
        <v>0</v>
      </c>
      <c r="Z201" s="160">
        <v>0</v>
      </c>
      <c r="AA201" s="160">
        <v>20</v>
      </c>
      <c r="AB201" s="160"/>
      <c r="AC201" s="250">
        <v>0</v>
      </c>
      <c r="AD201" s="160">
        <v>0</v>
      </c>
      <c r="AE201" s="160">
        <v>0</v>
      </c>
      <c r="AF201" s="160">
        <v>0</v>
      </c>
      <c r="AG201" s="160">
        <v>0</v>
      </c>
      <c r="AH201" s="43">
        <f>+SUM(M201:AG201)</f>
        <v>2270</v>
      </c>
      <c r="AI201" s="43">
        <f>O201+Q201+Z201+AD201+AE201+AG201+T201</f>
        <v>0</v>
      </c>
      <c r="AJ201" s="43">
        <f>P201+R201+S201+U201+V201+Y201+AC201+AB201+AF201+AA201</f>
        <v>2270</v>
      </c>
      <c r="AK201" s="160">
        <v>0</v>
      </c>
      <c r="AL201" s="144">
        <v>0</v>
      </c>
      <c r="AM201" s="160">
        <v>0</v>
      </c>
      <c r="AN201" s="43">
        <f>+SUM(AK201:AM201)</f>
        <v>0</v>
      </c>
      <c r="AO201" s="44">
        <f>+AN201+AH201+L201</f>
        <v>2270</v>
      </c>
      <c r="AR201" s="43">
        <f t="shared" si="301"/>
        <v>0</v>
      </c>
      <c r="AS201" s="43">
        <f t="shared" si="302"/>
        <v>141.875</v>
      </c>
      <c r="AT201" s="43">
        <f t="shared" si="302"/>
        <v>0</v>
      </c>
      <c r="AU201" s="43">
        <f t="shared" si="302"/>
        <v>252.22222222222223</v>
      </c>
      <c r="AV201" s="43">
        <f t="shared" si="303"/>
        <v>0</v>
      </c>
      <c r="AW201" s="44">
        <f t="shared" si="303"/>
        <v>84.074074074074076</v>
      </c>
      <c r="AX201" s="122"/>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204" customFormat="1">
      <c r="A202" s="199"/>
      <c r="B202" s="200"/>
      <c r="C202" s="201" t="s">
        <v>161</v>
      </c>
      <c r="D202" s="144">
        <v>0</v>
      </c>
      <c r="E202" s="160">
        <v>0</v>
      </c>
      <c r="F202" s="160">
        <v>0</v>
      </c>
      <c r="G202" s="160">
        <v>0</v>
      </c>
      <c r="H202" s="144">
        <v>0</v>
      </c>
      <c r="I202" s="144">
        <v>0</v>
      </c>
      <c r="J202" s="160">
        <v>0</v>
      </c>
      <c r="K202" s="144">
        <v>0</v>
      </c>
      <c r="L202" s="43">
        <f>+SUM(D202:K202)</f>
        <v>0</v>
      </c>
      <c r="M202" s="160"/>
      <c r="N202" s="160"/>
      <c r="O202" s="160">
        <v>26</v>
      </c>
      <c r="P202" s="160">
        <v>0</v>
      </c>
      <c r="Q202" s="160">
        <v>0</v>
      </c>
      <c r="R202" s="160">
        <v>0</v>
      </c>
      <c r="S202" s="160">
        <v>0</v>
      </c>
      <c r="T202" s="160">
        <v>0</v>
      </c>
      <c r="U202" s="160">
        <v>-4</v>
      </c>
      <c r="V202" s="144">
        <v>0</v>
      </c>
      <c r="W202" s="144"/>
      <c r="X202" s="144"/>
      <c r="Y202" s="160">
        <v>0</v>
      </c>
      <c r="Z202" s="160">
        <v>0</v>
      </c>
      <c r="AA202" s="160">
        <v>0</v>
      </c>
      <c r="AB202" s="160"/>
      <c r="AC202" s="250">
        <v>0</v>
      </c>
      <c r="AD202" s="160">
        <v>0</v>
      </c>
      <c r="AE202" s="160">
        <v>0</v>
      </c>
      <c r="AF202" s="160">
        <v>0</v>
      </c>
      <c r="AG202" s="160">
        <v>8000</v>
      </c>
      <c r="AH202" s="43">
        <f>+SUM(M202:AG202)</f>
        <v>8022</v>
      </c>
      <c r="AI202" s="43">
        <f>O202+Q202+Z202+AD202+AE202+AG202+T202</f>
        <v>8026</v>
      </c>
      <c r="AJ202" s="43">
        <f>P202+R202+S202+U202+V202+Y202+AC202+AB202+AF202+AA202</f>
        <v>-4</v>
      </c>
      <c r="AK202" s="160">
        <v>0</v>
      </c>
      <c r="AL202" s="144">
        <v>0</v>
      </c>
      <c r="AM202" s="160">
        <v>0</v>
      </c>
      <c r="AN202" s="43">
        <f>+SUM(AK202:AM202)</f>
        <v>0</v>
      </c>
      <c r="AO202" s="44">
        <f>+AN202+AH202+L202</f>
        <v>8022</v>
      </c>
      <c r="AR202" s="43">
        <f t="shared" si="301"/>
        <v>0</v>
      </c>
      <c r="AS202" s="43">
        <f t="shared" si="302"/>
        <v>501.375</v>
      </c>
      <c r="AT202" s="43">
        <f t="shared" si="302"/>
        <v>1146.5714285714287</v>
      </c>
      <c r="AU202" s="43">
        <f t="shared" si="302"/>
        <v>-0.44444444444444442</v>
      </c>
      <c r="AV202" s="43">
        <f t="shared" si="303"/>
        <v>0</v>
      </c>
      <c r="AW202" s="44">
        <f t="shared" si="303"/>
        <v>297.11111111111109</v>
      </c>
      <c r="AX202" s="122"/>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204" customFormat="1">
      <c r="A203" s="199"/>
      <c r="B203" s="200"/>
      <c r="C203" s="210" t="s">
        <v>158</v>
      </c>
      <c r="D203" s="252">
        <f t="shared" ref="D203:K203" si="304">SUM(D200:D202)</f>
        <v>0</v>
      </c>
      <c r="E203" s="252">
        <f t="shared" si="304"/>
        <v>41</v>
      </c>
      <c r="F203" s="252">
        <f t="shared" si="304"/>
        <v>0</v>
      </c>
      <c r="G203" s="252">
        <f t="shared" si="304"/>
        <v>130000</v>
      </c>
      <c r="H203" s="252">
        <f t="shared" si="304"/>
        <v>0</v>
      </c>
      <c r="I203" s="252">
        <f t="shared" si="304"/>
        <v>0</v>
      </c>
      <c r="J203" s="252">
        <f t="shared" si="304"/>
        <v>0</v>
      </c>
      <c r="K203" s="252">
        <f t="shared" si="304"/>
        <v>0</v>
      </c>
      <c r="L203" s="45">
        <f>+SUM(D203:K203)</f>
        <v>130041</v>
      </c>
      <c r="M203" s="252"/>
      <c r="N203" s="252"/>
      <c r="O203" s="252">
        <f t="shared" ref="O203:V203" si="305">SUM(O200:O202)</f>
        <v>26</v>
      </c>
      <c r="P203" s="252">
        <f t="shared" si="305"/>
        <v>0</v>
      </c>
      <c r="Q203" s="252">
        <f t="shared" si="305"/>
        <v>5000</v>
      </c>
      <c r="R203" s="252">
        <f t="shared" si="305"/>
        <v>0</v>
      </c>
      <c r="S203" s="252">
        <f t="shared" si="305"/>
        <v>0</v>
      </c>
      <c r="T203" s="252">
        <f t="shared" si="305"/>
        <v>35200</v>
      </c>
      <c r="U203" s="252">
        <f t="shared" si="305"/>
        <v>-4</v>
      </c>
      <c r="V203" s="252">
        <f t="shared" si="305"/>
        <v>2250</v>
      </c>
      <c r="W203" s="252"/>
      <c r="X203" s="252"/>
      <c r="Y203" s="252">
        <f t="shared" ref="Y203:AG203" si="306">SUM(Y200:Y202)</f>
        <v>0</v>
      </c>
      <c r="Z203" s="252">
        <f t="shared" si="306"/>
        <v>13000</v>
      </c>
      <c r="AA203" s="252">
        <f t="shared" si="306"/>
        <v>20</v>
      </c>
      <c r="AB203" s="252"/>
      <c r="AC203" s="252">
        <f>SUM(AC200:AC202)</f>
        <v>0</v>
      </c>
      <c r="AD203" s="252">
        <f t="shared" si="306"/>
        <v>21</v>
      </c>
      <c r="AE203" s="252">
        <f t="shared" si="306"/>
        <v>0</v>
      </c>
      <c r="AF203" s="252">
        <f t="shared" si="306"/>
        <v>0</v>
      </c>
      <c r="AG203" s="252">
        <f t="shared" si="306"/>
        <v>8000</v>
      </c>
      <c r="AH203" s="45">
        <f>+SUM(M203:AG203)</f>
        <v>63513</v>
      </c>
      <c r="AI203" s="45">
        <f>O203+Q203+Z203+AD203+AE203+AG203+T203</f>
        <v>61247</v>
      </c>
      <c r="AJ203" s="45">
        <f>P203+R203+S203+U203+V203+Y203+AC203+AB203+AF203+AA203</f>
        <v>2266</v>
      </c>
      <c r="AK203" s="252">
        <f>SUM(AK200:AK202)</f>
        <v>500</v>
      </c>
      <c r="AL203" s="252">
        <f>SUM(AL200:AL202)</f>
        <v>0</v>
      </c>
      <c r="AM203" s="252">
        <f>SUM(AM200:AM202)</f>
        <v>0</v>
      </c>
      <c r="AN203" s="45">
        <f>+SUM(AK203:AM203)</f>
        <v>500</v>
      </c>
      <c r="AO203" s="211">
        <f>+AN203+AH203+L203</f>
        <v>194054</v>
      </c>
      <c r="AR203" s="45">
        <f>L203/AR$5</f>
        <v>16255.125</v>
      </c>
      <c r="AS203" s="45">
        <f>AH203/AS$5</f>
        <v>3969.5625</v>
      </c>
      <c r="AT203" s="45">
        <f>AI203/AT$5</f>
        <v>8749.5714285714294</v>
      </c>
      <c r="AU203" s="45">
        <f>AJ203/AU$5</f>
        <v>251.77777777777777</v>
      </c>
      <c r="AV203" s="45">
        <f>AN203/AV$5</f>
        <v>166.66666666666666</v>
      </c>
      <c r="AW203" s="211">
        <f>AO203/AW$5</f>
        <v>7187.1851851851852</v>
      </c>
      <c r="AX203" s="122"/>
      <c r="AY203" s="45">
        <f>MEDIAN($D203:$K203)</f>
        <v>0</v>
      </c>
      <c r="AZ203" s="45">
        <f>MEDIAN($M203:$AG203)</f>
        <v>10</v>
      </c>
      <c r="BA203" s="45">
        <f>MEDIAN($AD203,$AE203,$Z203,$T203,$O203,Q203,AG203)</f>
        <v>5000</v>
      </c>
      <c r="BB203" s="45">
        <f>MEDIAN($AF203,$AB203,$AC203,$Y203,$V203,$U203,$S203,$R203,$P203,$AA203)</f>
        <v>0</v>
      </c>
      <c r="BC203" s="45">
        <f>MEDIAN($AK203:$AM203)</f>
        <v>0</v>
      </c>
      <c r="BD203" s="211">
        <f>MEDIAN((D203:K203,M203:V203,Y203:AG203,AK203:AM203))</f>
        <v>0</v>
      </c>
    </row>
    <row r="204" spans="1:56" s="204" customFormat="1">
      <c r="A204" s="199"/>
      <c r="B204" s="200" t="s">
        <v>160</v>
      </c>
      <c r="C204" s="201"/>
      <c r="D204" s="144"/>
      <c r="E204" s="160"/>
      <c r="F204" s="160"/>
      <c r="G204" s="160"/>
      <c r="H204" s="144"/>
      <c r="I204" s="144"/>
      <c r="J204" s="160"/>
      <c r="K204" s="144"/>
      <c r="L204" s="43"/>
      <c r="M204" s="160"/>
      <c r="N204" s="160"/>
      <c r="O204" s="160"/>
      <c r="P204" s="160"/>
      <c r="Q204" s="160"/>
      <c r="R204" s="160"/>
      <c r="S204" s="160"/>
      <c r="T204" s="160"/>
      <c r="U204" s="160"/>
      <c r="V204" s="144"/>
      <c r="W204" s="144"/>
      <c r="X204" s="144"/>
      <c r="Y204" s="160"/>
      <c r="Z204" s="160"/>
      <c r="AA204" s="160"/>
      <c r="AB204" s="160"/>
      <c r="AC204" s="250"/>
      <c r="AD204" s="160"/>
      <c r="AE204" s="160"/>
      <c r="AF204" s="160"/>
      <c r="AG204" s="160"/>
      <c r="AH204" s="43"/>
      <c r="AI204" s="43"/>
      <c r="AJ204" s="43"/>
      <c r="AK204" s="160"/>
      <c r="AL204" s="144"/>
      <c r="AM204" s="160"/>
      <c r="AN204" s="43"/>
      <c r="AO204" s="44"/>
      <c r="AR204" s="43"/>
      <c r="AS204" s="43"/>
      <c r="AT204" s="43"/>
      <c r="AU204" s="43"/>
      <c r="AV204" s="43"/>
      <c r="AW204" s="44"/>
      <c r="AX204" s="122"/>
      <c r="AY204" s="43"/>
      <c r="AZ204" s="43"/>
      <c r="BA204" s="43"/>
      <c r="BB204" s="43"/>
      <c r="BC204" s="43"/>
      <c r="BD204" s="44"/>
    </row>
    <row r="205" spans="1:56" s="204" customFormat="1">
      <c r="A205" s="199"/>
      <c r="B205" s="200"/>
      <c r="C205" s="201" t="s">
        <v>159</v>
      </c>
      <c r="D205" s="144">
        <v>33200</v>
      </c>
      <c r="E205" s="160">
        <v>0</v>
      </c>
      <c r="F205" s="160">
        <v>0</v>
      </c>
      <c r="G205" s="160">
        <v>597</v>
      </c>
      <c r="H205" s="144">
        <v>50042</v>
      </c>
      <c r="I205" s="144">
        <v>7</v>
      </c>
      <c r="J205" s="160">
        <v>5</v>
      </c>
      <c r="K205" s="144">
        <v>25120</v>
      </c>
      <c r="L205" s="43">
        <f>+SUM(D205:K205)</f>
        <v>108971</v>
      </c>
      <c r="M205" s="160"/>
      <c r="N205" s="160"/>
      <c r="O205" s="160">
        <v>0</v>
      </c>
      <c r="P205" s="160">
        <v>0</v>
      </c>
      <c r="Q205" s="160">
        <v>30787</v>
      </c>
      <c r="R205" s="160">
        <v>0</v>
      </c>
      <c r="S205" s="160">
        <v>0</v>
      </c>
      <c r="T205" s="160">
        <v>24597</v>
      </c>
      <c r="U205" s="160">
        <v>0</v>
      </c>
      <c r="V205" s="144">
        <v>0</v>
      </c>
      <c r="W205" s="144"/>
      <c r="X205" s="144"/>
      <c r="Y205" s="160">
        <v>0</v>
      </c>
      <c r="Z205" s="160">
        <v>0</v>
      </c>
      <c r="AA205" s="160">
        <v>0</v>
      </c>
      <c r="AB205" s="160"/>
      <c r="AC205" s="250">
        <v>0</v>
      </c>
      <c r="AD205" s="160">
        <v>5426</v>
      </c>
      <c r="AE205" s="160">
        <v>0</v>
      </c>
      <c r="AF205" s="160">
        <v>0</v>
      </c>
      <c r="AG205" s="160">
        <v>0</v>
      </c>
      <c r="AH205" s="43">
        <f>+SUM(M205:AG205)</f>
        <v>60810</v>
      </c>
      <c r="AI205" s="43">
        <f>O205+Q205+Z205+AD205+AE205+AG205+T205</f>
        <v>60810</v>
      </c>
      <c r="AJ205" s="43">
        <f>P205+R205+S205+U205+V205+Y205+AC205+AB205+AF205+AA205</f>
        <v>0</v>
      </c>
      <c r="AK205" s="160">
        <v>36</v>
      </c>
      <c r="AL205" s="144">
        <v>0</v>
      </c>
      <c r="AM205" s="160">
        <v>0</v>
      </c>
      <c r="AN205" s="43">
        <f>+SUM(AK205:AM205)</f>
        <v>36</v>
      </c>
      <c r="AO205" s="44">
        <f>+AN205+AH205+L205</f>
        <v>169817</v>
      </c>
      <c r="AR205" s="43">
        <f t="shared" ref="AR205:AR206" si="307">L205/AR$5</f>
        <v>13621.375</v>
      </c>
      <c r="AS205" s="43">
        <f t="shared" ref="AS205:AU206" si="308">AH205/AS$5</f>
        <v>3800.625</v>
      </c>
      <c r="AT205" s="43">
        <f t="shared" si="308"/>
        <v>8687.1428571428569</v>
      </c>
      <c r="AU205" s="43">
        <f t="shared" si="308"/>
        <v>0</v>
      </c>
      <c r="AV205" s="43">
        <f t="shared" ref="AV205:AW206" si="309">AN205/AV$5</f>
        <v>12</v>
      </c>
      <c r="AW205" s="44">
        <f t="shared" si="309"/>
        <v>6289.5185185185182</v>
      </c>
      <c r="AX205" s="122"/>
      <c r="AY205" s="43">
        <f>MEDIAN($D205:$K205)</f>
        <v>302</v>
      </c>
      <c r="AZ205" s="43">
        <f>MEDIAN($M205:$AG205)</f>
        <v>0</v>
      </c>
      <c r="BA205" s="43">
        <f>MEDIAN($AD205,$AE205,$Z205,$T205,$O205,Q205,AG205)</f>
        <v>0</v>
      </c>
      <c r="BB205" s="43">
        <f>MEDIAN($AF205,$AB205,$AC205,$Y205,$V205,$U205,$S205,$R205,$P205,$AA205)</f>
        <v>0</v>
      </c>
      <c r="BC205" s="43">
        <f>MEDIAN($AK205:$AM205)</f>
        <v>0</v>
      </c>
      <c r="BD205" s="44">
        <f>MEDIAN((D205:K205,M205:V205,Y205:AG205,AK205:AM205))</f>
        <v>0</v>
      </c>
    </row>
    <row r="206" spans="1:56" s="204" customFormat="1">
      <c r="A206" s="199"/>
      <c r="B206" s="200"/>
      <c r="C206" s="201" t="s">
        <v>125</v>
      </c>
      <c r="D206" s="144">
        <v>6584</v>
      </c>
      <c r="E206" s="160">
        <v>0</v>
      </c>
      <c r="F206" s="160">
        <v>0</v>
      </c>
      <c r="G206" s="160">
        <v>0</v>
      </c>
      <c r="H206" s="144"/>
      <c r="I206" s="144"/>
      <c r="J206" s="160">
        <v>0</v>
      </c>
      <c r="K206" s="144">
        <v>0</v>
      </c>
      <c r="L206" s="43">
        <f>+SUM(D206:K206)</f>
        <v>6584</v>
      </c>
      <c r="M206" s="160"/>
      <c r="N206" s="160"/>
      <c r="O206" s="160">
        <v>2684</v>
      </c>
      <c r="P206" s="160">
        <v>0</v>
      </c>
      <c r="Q206" s="160">
        <v>0</v>
      </c>
      <c r="R206" s="160">
        <v>0</v>
      </c>
      <c r="S206" s="160">
        <v>0</v>
      </c>
      <c r="T206" s="160">
        <v>0</v>
      </c>
      <c r="U206" s="160">
        <v>0</v>
      </c>
      <c r="V206" s="144">
        <v>0</v>
      </c>
      <c r="W206" s="144"/>
      <c r="X206" s="144"/>
      <c r="Y206" s="160">
        <v>0</v>
      </c>
      <c r="Z206" s="160">
        <v>450.07047</v>
      </c>
      <c r="AA206" s="160">
        <v>0</v>
      </c>
      <c r="AB206" s="160"/>
      <c r="AC206" s="250">
        <v>0</v>
      </c>
      <c r="AD206" s="160">
        <v>0</v>
      </c>
      <c r="AE206" s="160">
        <v>0</v>
      </c>
      <c r="AF206" s="160">
        <v>0</v>
      </c>
      <c r="AG206" s="160">
        <v>0</v>
      </c>
      <c r="AH206" s="43">
        <f>+SUM(M206:AG206)</f>
        <v>3134.0704700000001</v>
      </c>
      <c r="AI206" s="43">
        <f>O206+Q206+Z206+AD206+AE206+AG206+T206</f>
        <v>3134.0704700000001</v>
      </c>
      <c r="AJ206" s="43">
        <f>P206+R206+S206+U206+V206+Y206+AC206+AB206+AF206+AA206</f>
        <v>0</v>
      </c>
      <c r="AK206" s="160">
        <v>0</v>
      </c>
      <c r="AL206" s="144">
        <v>0</v>
      </c>
      <c r="AM206" s="160">
        <v>0</v>
      </c>
      <c r="AN206" s="43">
        <f>+SUM(AK206:AM206)</f>
        <v>0</v>
      </c>
      <c r="AO206" s="44">
        <f>+AN206+AH206+L206</f>
        <v>9718.0704700000006</v>
      </c>
      <c r="AR206" s="43">
        <f t="shared" si="307"/>
        <v>823</v>
      </c>
      <c r="AS206" s="43">
        <f t="shared" si="308"/>
        <v>195.87940437500001</v>
      </c>
      <c r="AT206" s="43">
        <f t="shared" si="308"/>
        <v>447.72435285714289</v>
      </c>
      <c r="AU206" s="43">
        <f t="shared" si="308"/>
        <v>0</v>
      </c>
      <c r="AV206" s="43">
        <f t="shared" si="309"/>
        <v>0</v>
      </c>
      <c r="AW206" s="44">
        <f t="shared" si="309"/>
        <v>359.92853592592593</v>
      </c>
      <c r="AX206" s="122"/>
      <c r="AY206" s="43">
        <f>MEDIAN($D206:$K206)</f>
        <v>0</v>
      </c>
      <c r="AZ206" s="43">
        <f>MEDIAN($M206:$AG206)</f>
        <v>0</v>
      </c>
      <c r="BA206" s="43">
        <f>MEDIAN($AD206,$AE206,$Z206,$T206,$O206,Q206,AG206)</f>
        <v>0</v>
      </c>
      <c r="BB206" s="43">
        <f>MEDIAN($AF206,$AB206,$AC206,$Y206,$V206,$U206,$S206,$R206,$P206,$AA206)</f>
        <v>0</v>
      </c>
      <c r="BC206" s="43">
        <f>MEDIAN($AK206:$AM206)</f>
        <v>0</v>
      </c>
      <c r="BD206" s="44">
        <f>MEDIAN((D206:K206,M206:V206,Y206:AG206,AK206:AM206))</f>
        <v>0</v>
      </c>
    </row>
    <row r="207" spans="1:56" s="204" customFormat="1">
      <c r="A207" s="199"/>
      <c r="B207" s="200"/>
      <c r="C207" s="210" t="s">
        <v>158</v>
      </c>
      <c r="D207" s="252">
        <f t="shared" ref="D207:K207" si="310">SUM(D205:D206)</f>
        <v>39784</v>
      </c>
      <c r="E207" s="252">
        <f t="shared" si="310"/>
        <v>0</v>
      </c>
      <c r="F207" s="252">
        <f t="shared" si="310"/>
        <v>0</v>
      </c>
      <c r="G207" s="252">
        <f t="shared" si="310"/>
        <v>597</v>
      </c>
      <c r="H207" s="252">
        <f t="shared" si="310"/>
        <v>50042</v>
      </c>
      <c r="I207" s="252">
        <f t="shared" si="310"/>
        <v>7</v>
      </c>
      <c r="J207" s="252">
        <f t="shared" si="310"/>
        <v>5</v>
      </c>
      <c r="K207" s="252">
        <f t="shared" si="310"/>
        <v>25120</v>
      </c>
      <c r="L207" s="45">
        <f>+SUM(D207:K207)</f>
        <v>115555</v>
      </c>
      <c r="M207" s="252"/>
      <c r="N207" s="252"/>
      <c r="O207" s="252">
        <f t="shared" ref="O207:V207" si="311">SUM(O205:O206)</f>
        <v>2684</v>
      </c>
      <c r="P207" s="252">
        <f t="shared" si="311"/>
        <v>0</v>
      </c>
      <c r="Q207" s="252">
        <f t="shared" si="311"/>
        <v>30787</v>
      </c>
      <c r="R207" s="252">
        <f t="shared" si="311"/>
        <v>0</v>
      </c>
      <c r="S207" s="252">
        <f t="shared" si="311"/>
        <v>0</v>
      </c>
      <c r="T207" s="252">
        <f t="shared" si="311"/>
        <v>24597</v>
      </c>
      <c r="U207" s="252">
        <f t="shared" si="311"/>
        <v>0</v>
      </c>
      <c r="V207" s="252">
        <f t="shared" si="311"/>
        <v>0</v>
      </c>
      <c r="W207" s="252"/>
      <c r="X207" s="252"/>
      <c r="Y207" s="252">
        <f t="shared" ref="Y207:AG207" si="312">SUM(Y205:Y206)</f>
        <v>0</v>
      </c>
      <c r="Z207" s="252">
        <f t="shared" si="312"/>
        <v>450.07047</v>
      </c>
      <c r="AA207" s="252">
        <f t="shared" si="312"/>
        <v>0</v>
      </c>
      <c r="AB207" s="252"/>
      <c r="AC207" s="252">
        <f>SUM(AC205:AC206)</f>
        <v>0</v>
      </c>
      <c r="AD207" s="252">
        <f t="shared" si="312"/>
        <v>5426</v>
      </c>
      <c r="AE207" s="252">
        <f t="shared" si="312"/>
        <v>0</v>
      </c>
      <c r="AF207" s="252">
        <f t="shared" si="312"/>
        <v>0</v>
      </c>
      <c r="AG207" s="252">
        <f t="shared" si="312"/>
        <v>0</v>
      </c>
      <c r="AH207" s="45">
        <f>+SUM(M207:AG207)</f>
        <v>63944.070469999999</v>
      </c>
      <c r="AI207" s="45">
        <f>O207+Q207+Z207+AD207+AE207+AG207+T207</f>
        <v>63944.070469999999</v>
      </c>
      <c r="AJ207" s="45">
        <f>P207+R207+S207+U207+V207+Y207+AC207+AB207+AF207+AA207</f>
        <v>0</v>
      </c>
      <c r="AK207" s="252">
        <f>SUM(AK205:AK206)</f>
        <v>36</v>
      </c>
      <c r="AL207" s="252">
        <f>SUM(AL205:AL206)</f>
        <v>0</v>
      </c>
      <c r="AM207" s="252">
        <f>SUM(AM205:AM206)</f>
        <v>0</v>
      </c>
      <c r="AN207" s="45">
        <f>+SUM(AK207:AM207)</f>
        <v>36</v>
      </c>
      <c r="AO207" s="211">
        <f>+AN207+AH207+L207</f>
        <v>179535.07047000001</v>
      </c>
      <c r="AR207" s="45">
        <f>L207/AR$5</f>
        <v>14444.375</v>
      </c>
      <c r="AS207" s="45">
        <f>AH207/AS$5</f>
        <v>3996.5044043749999</v>
      </c>
      <c r="AT207" s="45">
        <f>AI207/AT$5</f>
        <v>9134.8672100000003</v>
      </c>
      <c r="AU207" s="45">
        <f>AJ207/AU$5</f>
        <v>0</v>
      </c>
      <c r="AV207" s="45">
        <f>AN207/AV$5</f>
        <v>12</v>
      </c>
      <c r="AW207" s="211">
        <f>AO207/AW$5</f>
        <v>6649.4470544444448</v>
      </c>
      <c r="AX207" s="122"/>
      <c r="AY207" s="45">
        <f>MEDIAN($D207:$K207)</f>
        <v>302</v>
      </c>
      <c r="AZ207" s="45">
        <f>MEDIAN($M207:$AG207)</f>
        <v>0</v>
      </c>
      <c r="BA207" s="45">
        <f>MEDIAN($AD207,$AE207,$Z207,$T207,$O207,Q207,AG207)</f>
        <v>2684</v>
      </c>
      <c r="BB207" s="45">
        <f>MEDIAN($AF207,$AB207,$AC207,$Y207,$V207,$U207,$S207,$R207,$P207,$AA207)</f>
        <v>0</v>
      </c>
      <c r="BC207" s="45">
        <f>MEDIAN($AK207:$AM207)</f>
        <v>0</v>
      </c>
      <c r="BD207" s="211">
        <f>MEDIAN((D207:K207,M207:V207,Y207:AG207,AK207:AM207))</f>
        <v>0</v>
      </c>
    </row>
    <row r="208" spans="1:56" s="204" customFormat="1">
      <c r="A208" s="199"/>
      <c r="B208" s="200"/>
      <c r="C208" s="210"/>
      <c r="D208" s="160"/>
      <c r="E208" s="160"/>
      <c r="F208" s="160"/>
      <c r="G208" s="160"/>
      <c r="H208" s="160"/>
      <c r="I208" s="160"/>
      <c r="J208" s="160"/>
      <c r="K208" s="160"/>
      <c r="L208" s="43"/>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43"/>
      <c r="AI208" s="43"/>
      <c r="AJ208" s="43"/>
      <c r="AK208" s="160"/>
      <c r="AL208" s="160"/>
      <c r="AM208" s="160"/>
      <c r="AN208" s="43"/>
      <c r="AO208" s="44"/>
      <c r="AR208" s="43"/>
      <c r="AS208" s="43"/>
      <c r="AT208" s="43"/>
      <c r="AU208" s="43"/>
      <c r="AV208" s="43"/>
      <c r="AW208" s="44"/>
      <c r="AX208" s="122"/>
      <c r="AY208" s="43"/>
      <c r="AZ208" s="43"/>
      <c r="BA208" s="43"/>
      <c r="BB208" s="43"/>
      <c r="BC208" s="43"/>
      <c r="BD208" s="44"/>
    </row>
    <row r="209" spans="1:56" s="204" customFormat="1" ht="15" thickBot="1">
      <c r="A209" s="199"/>
      <c r="C209" s="282" t="s">
        <v>157</v>
      </c>
      <c r="D209" s="263">
        <f t="shared" ref="D209:K209" si="313">D203-D207</f>
        <v>-39784</v>
      </c>
      <c r="E209" s="256">
        <f t="shared" si="313"/>
        <v>41</v>
      </c>
      <c r="F209" s="256">
        <f t="shared" si="313"/>
        <v>0</v>
      </c>
      <c r="G209" s="256">
        <f t="shared" si="313"/>
        <v>129403</v>
      </c>
      <c r="H209" s="256">
        <f t="shared" si="313"/>
        <v>-50042</v>
      </c>
      <c r="I209" s="256">
        <f t="shared" si="313"/>
        <v>-7</v>
      </c>
      <c r="J209" s="256">
        <f t="shared" si="313"/>
        <v>-5</v>
      </c>
      <c r="K209" s="256">
        <f t="shared" si="313"/>
        <v>-25120</v>
      </c>
      <c r="L209" s="42">
        <f>+SUM(D209:K209)</f>
        <v>14486</v>
      </c>
      <c r="M209" s="256"/>
      <c r="N209" s="256"/>
      <c r="O209" s="256">
        <f t="shared" ref="O209:V209" si="314">O203-O207</f>
        <v>-2658</v>
      </c>
      <c r="P209" s="256">
        <f t="shared" si="314"/>
        <v>0</v>
      </c>
      <c r="Q209" s="256">
        <f t="shared" si="314"/>
        <v>-25787</v>
      </c>
      <c r="R209" s="256">
        <f t="shared" si="314"/>
        <v>0</v>
      </c>
      <c r="S209" s="256">
        <f t="shared" si="314"/>
        <v>0</v>
      </c>
      <c r="T209" s="256">
        <f t="shared" si="314"/>
        <v>10603</v>
      </c>
      <c r="U209" s="256">
        <f t="shared" si="314"/>
        <v>-4</v>
      </c>
      <c r="V209" s="256">
        <f t="shared" si="314"/>
        <v>2250</v>
      </c>
      <c r="W209" s="256"/>
      <c r="X209" s="256"/>
      <c r="Y209" s="256">
        <f t="shared" ref="Y209:AG209" si="315">Y203-Y207</f>
        <v>0</v>
      </c>
      <c r="Z209" s="256">
        <f t="shared" si="315"/>
        <v>12549.929529999999</v>
      </c>
      <c r="AA209" s="256">
        <f t="shared" si="315"/>
        <v>20</v>
      </c>
      <c r="AB209" s="256"/>
      <c r="AC209" s="256">
        <f>AC203-AC207</f>
        <v>0</v>
      </c>
      <c r="AD209" s="256">
        <f t="shared" si="315"/>
        <v>-5405</v>
      </c>
      <c r="AE209" s="256">
        <f t="shared" si="315"/>
        <v>0</v>
      </c>
      <c r="AF209" s="256">
        <f t="shared" si="315"/>
        <v>0</v>
      </c>
      <c r="AG209" s="256">
        <f t="shared" si="315"/>
        <v>8000</v>
      </c>
      <c r="AH209" s="42">
        <f>+SUM(M209:AG209)</f>
        <v>-431.07047000000057</v>
      </c>
      <c r="AI209" s="42">
        <f>O209+Q209+Z209+AD209+AE209+AG209+T209</f>
        <v>-2697.0704699999987</v>
      </c>
      <c r="AJ209" s="42">
        <f>P209+R209+S209+U209+V209+Y209+AC209+AB209+AF209+AA209</f>
        <v>2266</v>
      </c>
      <c r="AK209" s="256">
        <f>AK203-AK207</f>
        <v>464</v>
      </c>
      <c r="AL209" s="256">
        <f>AL203-AL207</f>
        <v>0</v>
      </c>
      <c r="AM209" s="256">
        <f>AM203-AM207</f>
        <v>0</v>
      </c>
      <c r="AN209" s="42">
        <f>+SUM(AK209:AM209)</f>
        <v>464</v>
      </c>
      <c r="AO209" s="230">
        <f>+AN209+AH209+L209</f>
        <v>14518.929529999999</v>
      </c>
      <c r="AR209" s="42">
        <f>L209/AR$5</f>
        <v>1810.75</v>
      </c>
      <c r="AS209" s="42">
        <f>AH209/AS$5</f>
        <v>-26.941904375000036</v>
      </c>
      <c r="AT209" s="42">
        <f>AI209/AT$5</f>
        <v>-385.29578142857127</v>
      </c>
      <c r="AU209" s="42">
        <f>AJ209/AU$5</f>
        <v>251.77777777777777</v>
      </c>
      <c r="AV209" s="42">
        <f>AN209/AV$5</f>
        <v>154.66666666666666</v>
      </c>
      <c r="AW209" s="230">
        <f>AO209/AW$5</f>
        <v>537.73813074074076</v>
      </c>
      <c r="AX209" s="122"/>
      <c r="AY209" s="42">
        <f>MEDIAN($D209:$K209)</f>
        <v>-6</v>
      </c>
      <c r="AZ209" s="42">
        <f>MEDIAN($M209:$AG209)</f>
        <v>0</v>
      </c>
      <c r="BA209" s="42">
        <f>MEDIAN($AD209,$AE209,$Z209,$T209,$O209,Q209,AG209)</f>
        <v>0</v>
      </c>
      <c r="BB209" s="42">
        <f>MEDIAN($AF209,$AB209,$AC209,$Y209,$V209,$U209,$S209,$R209,$P209,$AA209)</f>
        <v>0</v>
      </c>
      <c r="BC209" s="42">
        <f>MEDIAN($AK209:$AM209)</f>
        <v>0</v>
      </c>
      <c r="BD209" s="230">
        <f>MEDIAN((D209:K209,M209:V209,Y209:AG209,AK209:AM209))</f>
        <v>0</v>
      </c>
    </row>
    <row r="210" spans="1:56" s="204" customFormat="1" ht="15" thickTop="1">
      <c r="A210" s="199"/>
      <c r="B210" s="200"/>
      <c r="C210" s="201"/>
      <c r="D210" s="160"/>
      <c r="E210" s="160"/>
      <c r="F210" s="160"/>
      <c r="G210" s="160"/>
      <c r="H210" s="160"/>
      <c r="I210" s="160"/>
      <c r="J210" s="160"/>
      <c r="K210" s="160"/>
      <c r="L210" s="43"/>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43"/>
      <c r="AI210" s="43"/>
      <c r="AJ210" s="43"/>
      <c r="AK210" s="160"/>
      <c r="AL210" s="160"/>
      <c r="AM210" s="160"/>
      <c r="AN210" s="43"/>
      <c r="AO210" s="44"/>
      <c r="AR210" s="43"/>
      <c r="AS210" s="43"/>
      <c r="AT210" s="43"/>
      <c r="AU210" s="43"/>
      <c r="AV210" s="43"/>
      <c r="AW210" s="44"/>
      <c r="AX210" s="122"/>
      <c r="AY210" s="43"/>
      <c r="AZ210" s="43"/>
      <c r="BA210" s="43"/>
      <c r="BB210" s="43"/>
      <c r="BC210" s="43"/>
      <c r="BD210" s="44"/>
    </row>
    <row r="211" spans="1:56" s="204" customFormat="1" ht="15" thickBot="1">
      <c r="A211" s="268" t="s">
        <v>156</v>
      </c>
      <c r="B211" s="200"/>
      <c r="C211" s="201"/>
      <c r="D211" s="256">
        <f t="shared" ref="D211:K211" si="316">D181+D196+D209</f>
        <v>485</v>
      </c>
      <c r="E211" s="256">
        <f t="shared" si="316"/>
        <v>43897</v>
      </c>
      <c r="F211" s="256">
        <f t="shared" si="316"/>
        <v>-20926</v>
      </c>
      <c r="G211" s="256">
        <f t="shared" si="316"/>
        <v>-10697</v>
      </c>
      <c r="H211" s="256">
        <f t="shared" si="316"/>
        <v>-4675</v>
      </c>
      <c r="I211" s="256">
        <f t="shared" si="316"/>
        <v>-24089</v>
      </c>
      <c r="J211" s="256">
        <f t="shared" si="316"/>
        <v>-27183</v>
      </c>
      <c r="K211" s="256">
        <f t="shared" si="316"/>
        <v>-3220.4000000000233</v>
      </c>
      <c r="L211" s="42">
        <f>+SUM(D211:K211)</f>
        <v>-46408.400000000023</v>
      </c>
      <c r="M211" s="256"/>
      <c r="N211" s="256"/>
      <c r="O211" s="256">
        <f t="shared" ref="O211:V211" si="317">O181+O196+O209</f>
        <v>8841</v>
      </c>
      <c r="P211" s="256">
        <f t="shared" si="317"/>
        <v>-568</v>
      </c>
      <c r="Q211" s="256">
        <f t="shared" si="317"/>
        <v>12756.599518481766</v>
      </c>
      <c r="R211" s="256">
        <f t="shared" si="317"/>
        <v>2088</v>
      </c>
      <c r="S211" s="256">
        <f t="shared" si="317"/>
        <v>-517.20161500001541</v>
      </c>
      <c r="T211" s="256">
        <f t="shared" si="317"/>
        <v>802.23793999999361</v>
      </c>
      <c r="U211" s="256">
        <f t="shared" si="317"/>
        <v>-625.05599999999686</v>
      </c>
      <c r="V211" s="256">
        <f t="shared" si="317"/>
        <v>-2338</v>
      </c>
      <c r="W211" s="256"/>
      <c r="X211" s="256"/>
      <c r="Y211" s="256">
        <f t="shared" ref="Y211:AG211" si="318">Y181+Y196+Y209</f>
        <v>-2879</v>
      </c>
      <c r="Z211" s="256">
        <f t="shared" si="318"/>
        <v>18760.111580000113</v>
      </c>
      <c r="AA211" s="256">
        <f t="shared" si="318"/>
        <v>2584</v>
      </c>
      <c r="AB211" s="256"/>
      <c r="AC211" s="256">
        <f>AC181+AC196+AC209</f>
        <v>7335.4640199999994</v>
      </c>
      <c r="AD211" s="256">
        <f t="shared" si="318"/>
        <v>1143</v>
      </c>
      <c r="AE211" s="256">
        <f t="shared" si="318"/>
        <v>3314</v>
      </c>
      <c r="AF211" s="256">
        <f t="shared" si="318"/>
        <v>175</v>
      </c>
      <c r="AG211" s="256">
        <f t="shared" si="318"/>
        <v>3514.8621799999974</v>
      </c>
      <c r="AH211" s="42">
        <f>+SUM(M211:AG211)</f>
        <v>54387.017623481857</v>
      </c>
      <c r="AI211" s="42">
        <f>O211+Q211+Z211+AD211+AE211+AG211+T211</f>
        <v>49131.811218481867</v>
      </c>
      <c r="AJ211" s="42">
        <f>P211+R211+S211+U211+V211+Y211+AC211+AB211+AF211+AA211</f>
        <v>5255.2064049999872</v>
      </c>
      <c r="AK211" s="256">
        <f>AK181+AK196+AK209</f>
        <v>-2993</v>
      </c>
      <c r="AL211" s="256">
        <f>AL181+AL196+AL209</f>
        <v>2325.7860000000001</v>
      </c>
      <c r="AM211" s="256">
        <f>AM181+AM196+AM209</f>
        <v>80</v>
      </c>
      <c r="AN211" s="42">
        <f>+SUM(AK211:AM211)</f>
        <v>-587.21399999999994</v>
      </c>
      <c r="AO211" s="230">
        <f>+AN211+AH211+L211</f>
        <v>7391.4036234818341</v>
      </c>
      <c r="AR211" s="42">
        <f>L211/AR$5</f>
        <v>-5801.0500000000029</v>
      </c>
      <c r="AS211" s="42">
        <f>AH211/AS$5</f>
        <v>3399.1886014676161</v>
      </c>
      <c r="AT211" s="42">
        <f>AI211/AT$5</f>
        <v>7018.8301740688385</v>
      </c>
      <c r="AU211" s="42">
        <f>AJ211/AU$5</f>
        <v>583.91182277777637</v>
      </c>
      <c r="AV211" s="42">
        <f>AN211/AV$5</f>
        <v>-195.73799999999997</v>
      </c>
      <c r="AW211" s="230">
        <f>AO211/AW$5</f>
        <v>273.75568975858647</v>
      </c>
      <c r="AX211" s="122"/>
      <c r="AY211" s="42">
        <f>MEDIAN($D211:$K211)</f>
        <v>-7686</v>
      </c>
      <c r="AZ211" s="42">
        <f>MEDIAN($M211:$AG211)</f>
        <v>1615.5</v>
      </c>
      <c r="BA211" s="42">
        <f>MEDIAN($AD211,$AE211,$Z211,$T211,$O211,Q211,AG211)</f>
        <v>3514.8621799999974</v>
      </c>
      <c r="BB211" s="42">
        <f>MEDIAN($AF211,$AB211,$AC211,$Y211,$V211,$U211,$S211,$R211,$P211,$AA211)</f>
        <v>-517.20161500001541</v>
      </c>
      <c r="BC211" s="42">
        <f>MEDIAN($AK211:$AM211)</f>
        <v>80</v>
      </c>
      <c r="BD211" s="230">
        <f>MEDIAN((D211:K211,M211:V211,Y211:AG211,AK211:AM211))</f>
        <v>175</v>
      </c>
    </row>
    <row r="212" spans="1:56" s="204" customFormat="1" ht="15" thickTop="1">
      <c r="A212" s="199"/>
      <c r="B212" s="200"/>
      <c r="C212" s="201"/>
      <c r="D212" s="144"/>
      <c r="E212" s="160"/>
      <c r="F212" s="160"/>
      <c r="G212" s="160"/>
      <c r="H212" s="144"/>
      <c r="I212" s="144"/>
      <c r="J212" s="160"/>
      <c r="K212" s="144"/>
      <c r="L212" s="43"/>
      <c r="M212" s="160"/>
      <c r="N212" s="160"/>
      <c r="O212" s="160"/>
      <c r="P212" s="160"/>
      <c r="Q212" s="160"/>
      <c r="R212" s="160"/>
      <c r="S212" s="160"/>
      <c r="T212" s="160"/>
      <c r="U212" s="160"/>
      <c r="V212" s="144"/>
      <c r="W212" s="144"/>
      <c r="X212" s="144"/>
      <c r="Y212" s="160"/>
      <c r="Z212" s="160"/>
      <c r="AA212" s="160"/>
      <c r="AB212" s="160"/>
      <c r="AC212" s="250"/>
      <c r="AD212" s="160"/>
      <c r="AE212" s="160"/>
      <c r="AF212" s="160"/>
      <c r="AG212" s="160"/>
      <c r="AH212" s="43"/>
      <c r="AI212" s="43"/>
      <c r="AJ212" s="43"/>
      <c r="AK212" s="160"/>
      <c r="AL212" s="144"/>
      <c r="AM212" s="160"/>
      <c r="AN212" s="43"/>
      <c r="AO212" s="44"/>
      <c r="AR212" s="43"/>
      <c r="AS212" s="43"/>
      <c r="AT212" s="43"/>
      <c r="AU212" s="43"/>
      <c r="AV212" s="43"/>
      <c r="AW212" s="44"/>
      <c r="AX212" s="122"/>
      <c r="AY212" s="43"/>
      <c r="AZ212" s="43"/>
      <c r="BA212" s="43"/>
      <c r="BB212" s="43"/>
      <c r="BC212" s="43"/>
      <c r="BD212" s="44"/>
    </row>
    <row r="213" spans="1:56" s="204" customFormat="1">
      <c r="A213" s="199" t="s">
        <v>155</v>
      </c>
      <c r="B213" s="200"/>
      <c r="C213" s="201"/>
      <c r="D213" s="144">
        <v>2850</v>
      </c>
      <c r="E213" s="160">
        <v>30857</v>
      </c>
      <c r="F213" s="160">
        <v>45392</v>
      </c>
      <c r="G213" s="160">
        <v>52500</v>
      </c>
      <c r="H213" s="144">
        <v>39015</v>
      </c>
      <c r="I213" s="144">
        <v>47336</v>
      </c>
      <c r="J213" s="160">
        <v>59321</v>
      </c>
      <c r="K213" s="144">
        <v>79010.049209999968</v>
      </c>
      <c r="L213" s="43">
        <f>+SUM(D213:K213)</f>
        <v>356281.04920999997</v>
      </c>
      <c r="M213" s="160"/>
      <c r="N213" s="160"/>
      <c r="O213" s="160">
        <v>66373</v>
      </c>
      <c r="P213" s="160">
        <v>2958</v>
      </c>
      <c r="Q213" s="160">
        <v>1303.7649752173811</v>
      </c>
      <c r="R213" s="160">
        <v>3113</v>
      </c>
      <c r="S213" s="160">
        <v>3684.3056699999979</v>
      </c>
      <c r="T213" s="160">
        <v>479.8433613043253</v>
      </c>
      <c r="U213" s="160">
        <v>4593</v>
      </c>
      <c r="V213" s="144">
        <v>4309</v>
      </c>
      <c r="W213" s="144"/>
      <c r="X213" s="144"/>
      <c r="Y213" s="160">
        <v>31568</v>
      </c>
      <c r="Z213" s="160">
        <v>14225</v>
      </c>
      <c r="AA213" s="160">
        <v>4780</v>
      </c>
      <c r="AB213" s="160"/>
      <c r="AC213" s="250">
        <v>26445</v>
      </c>
      <c r="AD213" s="160">
        <v>2833</v>
      </c>
      <c r="AE213" s="160">
        <v>1715</v>
      </c>
      <c r="AF213" s="160">
        <v>1310</v>
      </c>
      <c r="AG213" s="160">
        <v>5344</v>
      </c>
      <c r="AH213" s="43">
        <f>+SUM(M213:AG213)</f>
        <v>175033.91400652169</v>
      </c>
      <c r="AI213" s="43">
        <f>O213+Q213+Z213+AD213+AE213+AG213+T213</f>
        <v>92273.608336521705</v>
      </c>
      <c r="AJ213" s="43">
        <f>P213+R213+S213+U213+V213+Y213+AC213+AB213+AF213+AA213</f>
        <v>82760.305670000002</v>
      </c>
      <c r="AK213" s="160">
        <v>10089</v>
      </c>
      <c r="AL213" s="144">
        <v>460.09900000000698</v>
      </c>
      <c r="AM213" s="160">
        <v>2508</v>
      </c>
      <c r="AN213" s="43">
        <f>+SUM(AK213:AM213)</f>
        <v>13057.099000000007</v>
      </c>
      <c r="AO213" s="44">
        <f>+AN213+AH213+L213</f>
        <v>544372.06221652171</v>
      </c>
      <c r="AR213" s="43">
        <f t="shared" ref="AR213" si="319">L213/AR$5</f>
        <v>44535.131151249996</v>
      </c>
      <c r="AS213" s="43">
        <f t="shared" ref="AS213:AU213" si="320">AH213/AS$5</f>
        <v>10939.619625407606</v>
      </c>
      <c r="AT213" s="43">
        <f t="shared" si="320"/>
        <v>13181.944048074529</v>
      </c>
      <c r="AU213" s="43">
        <f t="shared" si="320"/>
        <v>9195.5895188888899</v>
      </c>
      <c r="AV213" s="43">
        <f t="shared" ref="AV213:AW213" si="321">AN213/AV$5</f>
        <v>4352.3663333333361</v>
      </c>
      <c r="AW213" s="44">
        <f t="shared" si="321"/>
        <v>20161.928230241545</v>
      </c>
      <c r="AX213" s="122"/>
      <c r="AY213" s="43">
        <f>MEDIAN($D213:$K213)</f>
        <v>46364</v>
      </c>
      <c r="AZ213" s="43">
        <f>MEDIAN($M213:$AG213)</f>
        <v>3996.652834999999</v>
      </c>
      <c r="BA213" s="43">
        <f>MEDIAN($AD213,$AE213,$Z213,$T213,$O213,Q213,AG213)</f>
        <v>2833</v>
      </c>
      <c r="BB213" s="43">
        <f>MEDIAN($AF213,$AB213,$AC213,$Y213,$V213,$U213,$S213,$R213,$P213,$AA213)</f>
        <v>4309</v>
      </c>
      <c r="BC213" s="43">
        <f>MEDIAN($AK213:$AM213)</f>
        <v>2508</v>
      </c>
      <c r="BD213" s="44">
        <f>MEDIAN((D213:K213,M213:V213,Y213:AG213,AK213:AM213))</f>
        <v>4780</v>
      </c>
    </row>
    <row r="214" spans="1:56" s="204" customFormat="1">
      <c r="A214" s="199"/>
      <c r="B214" s="200"/>
      <c r="C214" s="201"/>
      <c r="D214" s="144"/>
      <c r="E214" s="160"/>
      <c r="F214" s="160"/>
      <c r="G214" s="160"/>
      <c r="H214" s="144"/>
      <c r="I214" s="144"/>
      <c r="J214" s="160"/>
      <c r="K214" s="144"/>
      <c r="L214" s="43"/>
      <c r="M214" s="160"/>
      <c r="N214" s="160"/>
      <c r="O214" s="160"/>
      <c r="P214" s="160"/>
      <c r="Q214" s="160"/>
      <c r="R214" s="160"/>
      <c r="S214" s="160"/>
      <c r="T214" s="160"/>
      <c r="U214" s="160"/>
      <c r="V214" s="144"/>
      <c r="W214" s="144"/>
      <c r="X214" s="144"/>
      <c r="Y214" s="160"/>
      <c r="Z214" s="160"/>
      <c r="AA214" s="160"/>
      <c r="AB214" s="160"/>
      <c r="AC214" s="250"/>
      <c r="AD214" s="160"/>
      <c r="AE214" s="160"/>
      <c r="AF214" s="160"/>
      <c r="AG214" s="160"/>
      <c r="AH214" s="43"/>
      <c r="AI214" s="43"/>
      <c r="AJ214" s="43"/>
      <c r="AK214" s="160"/>
      <c r="AL214" s="144"/>
      <c r="AM214" s="160"/>
      <c r="AN214" s="43"/>
      <c r="AO214" s="44"/>
      <c r="AR214" s="43"/>
      <c r="AS214" s="43"/>
      <c r="AT214" s="43"/>
      <c r="AU214" s="43"/>
      <c r="AV214" s="43"/>
      <c r="AW214" s="44"/>
      <c r="AX214" s="122"/>
      <c r="AY214" s="43"/>
      <c r="AZ214" s="43"/>
      <c r="BA214" s="43"/>
      <c r="BB214" s="43"/>
      <c r="BC214" s="43"/>
      <c r="BD214" s="44"/>
    </row>
    <row r="215" spans="1:56" s="204" customFormat="1" ht="15" thickBot="1">
      <c r="A215" s="199" t="s">
        <v>154</v>
      </c>
      <c r="B215" s="200"/>
      <c r="C215" s="201"/>
      <c r="D215" s="284">
        <f t="shared" ref="D215:V215" si="322">D211+D213</f>
        <v>3335</v>
      </c>
      <c r="E215" s="280">
        <f t="shared" si="322"/>
        <v>74754</v>
      </c>
      <c r="F215" s="280">
        <f t="shared" si="322"/>
        <v>24466</v>
      </c>
      <c r="G215" s="280">
        <f t="shared" si="322"/>
        <v>41803</v>
      </c>
      <c r="H215" s="280">
        <f t="shared" si="322"/>
        <v>34340</v>
      </c>
      <c r="I215" s="280">
        <f t="shared" si="322"/>
        <v>23247</v>
      </c>
      <c r="J215" s="280">
        <f t="shared" si="322"/>
        <v>32138</v>
      </c>
      <c r="K215" s="280">
        <f t="shared" si="322"/>
        <v>75789.649209999945</v>
      </c>
      <c r="L215" s="42">
        <f t="shared" si="322"/>
        <v>309872.64920999995</v>
      </c>
      <c r="M215" s="280"/>
      <c r="N215" s="280"/>
      <c r="O215" s="280">
        <f t="shared" si="322"/>
        <v>75214</v>
      </c>
      <c r="P215" s="280">
        <f t="shared" si="322"/>
        <v>2390</v>
      </c>
      <c r="Q215" s="280">
        <f t="shared" si="322"/>
        <v>14060.364493699148</v>
      </c>
      <c r="R215" s="280">
        <f t="shared" si="322"/>
        <v>5201</v>
      </c>
      <c r="S215" s="280">
        <f t="shared" si="322"/>
        <v>3167.1040549999825</v>
      </c>
      <c r="T215" s="280">
        <f t="shared" si="322"/>
        <v>1282.0813013043189</v>
      </c>
      <c r="U215" s="280">
        <f t="shared" si="322"/>
        <v>3967.9440000000031</v>
      </c>
      <c r="V215" s="280">
        <f t="shared" si="322"/>
        <v>1971</v>
      </c>
      <c r="W215" s="280"/>
      <c r="X215" s="280"/>
      <c r="Y215" s="280">
        <f t="shared" ref="Y215:AO215" si="323">Y211+Y213</f>
        <v>28689</v>
      </c>
      <c r="Z215" s="280">
        <f t="shared" si="323"/>
        <v>32985.111580000113</v>
      </c>
      <c r="AA215" s="280">
        <f t="shared" si="323"/>
        <v>7364</v>
      </c>
      <c r="AB215" s="280"/>
      <c r="AC215" s="280">
        <f>AC211+AC213</f>
        <v>33780.464019999999</v>
      </c>
      <c r="AD215" s="280">
        <f t="shared" si="323"/>
        <v>3976</v>
      </c>
      <c r="AE215" s="280">
        <f t="shared" si="323"/>
        <v>5029</v>
      </c>
      <c r="AF215" s="280">
        <f t="shared" si="323"/>
        <v>1485</v>
      </c>
      <c r="AG215" s="280">
        <f t="shared" si="323"/>
        <v>8858.8621799999964</v>
      </c>
      <c r="AH215" s="42">
        <f t="shared" si="323"/>
        <v>229420.93163000356</v>
      </c>
      <c r="AI215" s="42">
        <f>O215+Q215+Z215+AD215+AE215+AG215+T215</f>
        <v>141405.41955500355</v>
      </c>
      <c r="AJ215" s="42">
        <f>P215+R215+S215+U215+V215+Y215+AC215+AB215+AF215+AA215</f>
        <v>88015.512074999977</v>
      </c>
      <c r="AK215" s="284">
        <f t="shared" si="323"/>
        <v>7096</v>
      </c>
      <c r="AL215" s="280">
        <f t="shared" si="323"/>
        <v>2785.885000000007</v>
      </c>
      <c r="AM215" s="285">
        <f t="shared" si="323"/>
        <v>2588</v>
      </c>
      <c r="AN215" s="42">
        <f t="shared" si="323"/>
        <v>12469.885000000007</v>
      </c>
      <c r="AO215" s="230">
        <f t="shared" si="323"/>
        <v>551763.46584000357</v>
      </c>
      <c r="AR215" s="42">
        <f>L215/AR$5</f>
        <v>38734.081151249993</v>
      </c>
      <c r="AS215" s="42">
        <f>AH215/AS$5</f>
        <v>14338.808226875222</v>
      </c>
      <c r="AT215" s="42">
        <f>AI215/AT$5</f>
        <v>20200.774222143365</v>
      </c>
      <c r="AU215" s="42">
        <f>AJ215/AU$5</f>
        <v>9779.5013416666643</v>
      </c>
      <c r="AV215" s="42">
        <f>AN215/AV$5</f>
        <v>4156.6283333333358</v>
      </c>
      <c r="AW215" s="230">
        <f>AO215/AW$5</f>
        <v>20435.68392000013</v>
      </c>
      <c r="AX215" s="122"/>
      <c r="AY215" s="42">
        <f>MEDIAN($D215:$K215)</f>
        <v>33239</v>
      </c>
      <c r="AZ215" s="42">
        <f>MEDIAN($M215:$AG215)</f>
        <v>5115</v>
      </c>
      <c r="BA215" s="42">
        <f>MEDIAN($AD215,$AE215,$Z215,$T215,$O215,Q215,AG215)</f>
        <v>8858.8621799999964</v>
      </c>
      <c r="BB215" s="42">
        <f>MEDIAN($AF215,$AB215,$AC215,$Y215,$V215,$U215,$S215,$R215,$P215,$AA215)</f>
        <v>3967.9440000000031</v>
      </c>
      <c r="BC215" s="42">
        <f>MEDIAN($AK215:$AM215)</f>
        <v>2785.885000000007</v>
      </c>
      <c r="BD215" s="230">
        <f>MEDIAN((D215:K215,M215:V215,Y215:AG215,AK215:AM215))</f>
        <v>7364</v>
      </c>
    </row>
    <row r="216" spans="1:56" s="204" customFormat="1" ht="15" thickTop="1">
      <c r="A216" s="199"/>
      <c r="B216" s="200"/>
      <c r="C216" s="201"/>
      <c r="D216" s="144"/>
      <c r="E216" s="160"/>
      <c r="F216" s="160"/>
      <c r="G216" s="160"/>
      <c r="H216" s="138"/>
      <c r="I216" s="138"/>
      <c r="J216" s="160"/>
      <c r="K216" s="138"/>
      <c r="L216" s="57"/>
      <c r="M216" s="286"/>
      <c r="N216" s="160"/>
      <c r="O216" s="160"/>
      <c r="P216" s="160"/>
      <c r="Q216" s="160"/>
      <c r="R216" s="160"/>
      <c r="S216" s="160"/>
      <c r="T216" s="160"/>
      <c r="U216" s="160"/>
      <c r="V216" s="160"/>
      <c r="W216" s="160"/>
      <c r="X216" s="160"/>
      <c r="Y216" s="160"/>
      <c r="Z216" s="160"/>
      <c r="AA216" s="160"/>
      <c r="AB216" s="160"/>
      <c r="AC216" s="160"/>
      <c r="AD216" s="160"/>
      <c r="AE216" s="160"/>
      <c r="AF216" s="160"/>
      <c r="AG216" s="160"/>
      <c r="AH216" s="57"/>
      <c r="AI216" s="57"/>
      <c r="AJ216" s="57"/>
      <c r="AK216" s="160"/>
      <c r="AL216" s="138"/>
      <c r="AM216" s="160"/>
      <c r="AN216" s="57"/>
      <c r="AO216" s="59"/>
      <c r="AR216" s="57"/>
      <c r="AS216" s="57"/>
      <c r="AT216" s="57"/>
      <c r="AU216" s="57"/>
      <c r="AV216" s="57"/>
      <c r="AW216" s="59"/>
      <c r="AX216" s="58"/>
      <c r="AY216" s="57"/>
      <c r="AZ216" s="57"/>
      <c r="BA216" s="57"/>
      <c r="BB216" s="57"/>
      <c r="BC216" s="57"/>
      <c r="BD216" s="59"/>
    </row>
    <row r="217" spans="1:56" s="204" customFormat="1">
      <c r="A217" s="199" t="s">
        <v>153</v>
      </c>
      <c r="B217" s="200"/>
      <c r="C217" s="201"/>
      <c r="D217" s="144">
        <v>0</v>
      </c>
      <c r="E217" s="160">
        <v>0</v>
      </c>
      <c r="F217" s="160">
        <v>0</v>
      </c>
      <c r="G217" s="160">
        <v>134</v>
      </c>
      <c r="H217" s="144">
        <v>0</v>
      </c>
      <c r="I217" s="144">
        <v>0</v>
      </c>
      <c r="J217" s="160">
        <v>0</v>
      </c>
      <c r="K217" s="144">
        <v>0</v>
      </c>
      <c r="L217" s="57"/>
      <c r="M217" s="286"/>
      <c r="N217" s="160"/>
      <c r="O217" s="160">
        <v>0</v>
      </c>
      <c r="P217" s="286">
        <v>0</v>
      </c>
      <c r="Q217" s="160">
        <v>0</v>
      </c>
      <c r="R217" s="160">
        <v>-1062</v>
      </c>
      <c r="S217" s="160">
        <v>0</v>
      </c>
      <c r="T217" s="160">
        <v>0</v>
      </c>
      <c r="U217" s="160">
        <v>0</v>
      </c>
      <c r="V217" s="144">
        <v>0</v>
      </c>
      <c r="W217" s="138"/>
      <c r="X217" s="138"/>
      <c r="Y217" s="160">
        <v>0</v>
      </c>
      <c r="Z217" s="160">
        <v>0</v>
      </c>
      <c r="AA217" s="160">
        <v>0</v>
      </c>
      <c r="AB217" s="160"/>
      <c r="AC217" s="250">
        <v>0</v>
      </c>
      <c r="AD217" s="160">
        <v>0</v>
      </c>
      <c r="AE217" s="160">
        <v>0</v>
      </c>
      <c r="AF217" s="160">
        <v>0</v>
      </c>
      <c r="AG217" s="160">
        <v>0</v>
      </c>
      <c r="AH217" s="43">
        <f>+SUM(M217:AG217)</f>
        <v>-1062</v>
      </c>
      <c r="AI217" s="57"/>
      <c r="AJ217" s="57"/>
      <c r="AK217" s="160"/>
      <c r="AL217" s="138"/>
      <c r="AM217" s="160">
        <v>0</v>
      </c>
      <c r="AN217" s="57"/>
      <c r="AO217" s="59"/>
      <c r="AR217" s="57"/>
      <c r="AS217" s="57"/>
      <c r="AT217" s="57"/>
      <c r="AU217" s="57"/>
      <c r="AV217" s="57"/>
      <c r="AW217" s="59"/>
      <c r="AX217" s="58"/>
      <c r="AY217" s="57"/>
      <c r="AZ217" s="57"/>
      <c r="BA217" s="57"/>
      <c r="BB217" s="57"/>
      <c r="BC217" s="57"/>
      <c r="BD217" s="59"/>
    </row>
    <row r="218" spans="1:56" s="204" customFormat="1">
      <c r="A218" s="287" t="s">
        <v>152</v>
      </c>
      <c r="B218" s="200"/>
      <c r="C218" s="201"/>
      <c r="D218" s="144">
        <v>3064</v>
      </c>
      <c r="E218" s="160">
        <v>0</v>
      </c>
      <c r="F218" s="160">
        <v>99713</v>
      </c>
      <c r="G218" s="160">
        <v>0</v>
      </c>
      <c r="H218" s="144">
        <v>184622</v>
      </c>
      <c r="I218" s="144">
        <v>19000</v>
      </c>
      <c r="J218" s="160">
        <v>0</v>
      </c>
      <c r="K218" s="144">
        <v>-25129.785179999999</v>
      </c>
      <c r="L218" s="43">
        <f>+SUM(D218:K218)</f>
        <v>281269.21481999999</v>
      </c>
      <c r="M218" s="160"/>
      <c r="N218" s="160"/>
      <c r="O218" s="160">
        <v>0</v>
      </c>
      <c r="P218" s="160">
        <v>27500</v>
      </c>
      <c r="Q218" s="160">
        <v>0</v>
      </c>
      <c r="R218" s="160">
        <v>14800</v>
      </c>
      <c r="S218" s="160">
        <v>9596.4054799999994</v>
      </c>
      <c r="T218" s="160">
        <v>100</v>
      </c>
      <c r="U218" s="160">
        <v>36164.535279999996</v>
      </c>
      <c r="V218" s="144">
        <v>0</v>
      </c>
      <c r="W218" s="144"/>
      <c r="X218" s="144"/>
      <c r="Y218" s="160">
        <v>0</v>
      </c>
      <c r="Z218" s="160">
        <v>0</v>
      </c>
      <c r="AA218" s="160">
        <v>0</v>
      </c>
      <c r="AB218" s="160"/>
      <c r="AC218" s="250">
        <v>0</v>
      </c>
      <c r="AD218" s="160">
        <v>0</v>
      </c>
      <c r="AE218" s="160">
        <v>0</v>
      </c>
      <c r="AF218" s="160">
        <v>4000</v>
      </c>
      <c r="AG218" s="160">
        <v>0</v>
      </c>
      <c r="AH218" s="43">
        <f>+SUM(M218:AG218)</f>
        <v>92160.940759999998</v>
      </c>
      <c r="AI218" s="43">
        <f>O218+Q218+Z218+AD218+AE218+AG218+T218</f>
        <v>100</v>
      </c>
      <c r="AJ218" s="43">
        <f>P218+R218+S218+U218+V218+Y218+AC218+AB218+AF218+AA218</f>
        <v>92060.940759999998</v>
      </c>
      <c r="AK218" s="160">
        <v>38195</v>
      </c>
      <c r="AL218" s="144">
        <v>0</v>
      </c>
      <c r="AM218" s="160">
        <v>12323</v>
      </c>
      <c r="AN218" s="43">
        <f>+SUM(AK218:AM218)</f>
        <v>50518</v>
      </c>
      <c r="AO218" s="44">
        <f>+AN218+AH218+L218</f>
        <v>423948.15558000002</v>
      </c>
      <c r="AR218" s="43">
        <f t="shared" ref="AR218" si="324">L218/AR$5</f>
        <v>35158.651852499999</v>
      </c>
      <c r="AS218" s="43">
        <f t="shared" ref="AS218:AU218" si="325">AH218/AS$5</f>
        <v>5760.0587974999999</v>
      </c>
      <c r="AT218" s="43">
        <f t="shared" si="325"/>
        <v>14.285714285714286</v>
      </c>
      <c r="AU218" s="43">
        <f t="shared" si="325"/>
        <v>10228.993417777778</v>
      </c>
      <c r="AV218" s="43">
        <f t="shared" ref="AV218:AW218" si="326">AN218/AV$5</f>
        <v>16839.333333333332</v>
      </c>
      <c r="AW218" s="44">
        <f t="shared" si="326"/>
        <v>15701.78354</v>
      </c>
      <c r="AX218" s="122"/>
      <c r="AY218" s="43">
        <f>MEDIAN($D218:$K218)</f>
        <v>1532</v>
      </c>
      <c r="AZ218" s="43">
        <f>MEDIAN($M218:$AG218)</f>
        <v>0</v>
      </c>
      <c r="BA218" s="43">
        <f>MEDIAN($AD218,$AE218,$Z218,$T218,$O218,Q218,AG218)</f>
        <v>0</v>
      </c>
      <c r="BB218" s="43">
        <f>MEDIAN($AF218,$AB218,$AC218,$Y218,$V218,$U218,$S218,$R218,$P218,$AA218)</f>
        <v>4000</v>
      </c>
      <c r="BC218" s="43">
        <f>MEDIAN($AK218:$AM218)</f>
        <v>12323</v>
      </c>
      <c r="BD218" s="44">
        <f>MEDIAN((D218:K218,M218:V218,Y218:AG218,AK218:AM218))</f>
        <v>0</v>
      </c>
    </row>
    <row r="219" spans="1:56" s="204" customFormat="1">
      <c r="A219" s="199"/>
      <c r="B219" s="200"/>
      <c r="C219" s="201"/>
      <c r="D219" s="144"/>
      <c r="E219" s="160"/>
      <c r="F219" s="160"/>
      <c r="G219" s="160"/>
      <c r="H219" s="144"/>
      <c r="I219" s="144"/>
      <c r="J219" s="160"/>
      <c r="K219" s="144"/>
      <c r="L219" s="43"/>
      <c r="M219" s="160"/>
      <c r="N219" s="160"/>
      <c r="O219" s="160"/>
      <c r="P219" s="160"/>
      <c r="Q219" s="160"/>
      <c r="R219" s="160"/>
      <c r="S219" s="160"/>
      <c r="T219" s="160"/>
      <c r="U219" s="160"/>
      <c r="V219" s="144"/>
      <c r="W219" s="144"/>
      <c r="X219" s="144"/>
      <c r="Y219" s="160"/>
      <c r="Z219" s="160"/>
      <c r="AA219" s="160"/>
      <c r="AB219" s="160"/>
      <c r="AC219" s="250"/>
      <c r="AD219" s="160"/>
      <c r="AE219" s="160"/>
      <c r="AF219" s="160"/>
      <c r="AG219" s="160"/>
      <c r="AH219" s="43"/>
      <c r="AI219" s="43"/>
      <c r="AJ219" s="43"/>
      <c r="AK219" s="160"/>
      <c r="AL219" s="144"/>
      <c r="AM219" s="160"/>
      <c r="AN219" s="43"/>
      <c r="AO219" s="44"/>
      <c r="AR219" s="43"/>
      <c r="AS219" s="43"/>
      <c r="AT219" s="43"/>
      <c r="AU219" s="43"/>
      <c r="AV219" s="43"/>
      <c r="AW219" s="44"/>
      <c r="AX219" s="122"/>
      <c r="AY219" s="43"/>
      <c r="AZ219" s="43"/>
      <c r="BA219" s="43"/>
      <c r="BB219" s="43"/>
      <c r="BC219" s="43"/>
      <c r="BD219" s="44"/>
    </row>
    <row r="220" spans="1:56" s="204" customFormat="1" ht="15" thickBot="1">
      <c r="A220" s="260" t="s">
        <v>151</v>
      </c>
      <c r="B220" s="261"/>
      <c r="C220" s="273"/>
      <c r="D220" s="280">
        <f t="shared" ref="D220:F220" si="327">D218+D217+D215</f>
        <v>6399</v>
      </c>
      <c r="E220" s="280">
        <f t="shared" si="327"/>
        <v>74754</v>
      </c>
      <c r="F220" s="280">
        <f t="shared" si="327"/>
        <v>124179</v>
      </c>
      <c r="G220" s="280">
        <f>G218+G217+G215</f>
        <v>41937</v>
      </c>
      <c r="H220" s="280">
        <f t="shared" ref="H220:K220" si="328">H218+H217+H215</f>
        <v>218962</v>
      </c>
      <c r="I220" s="280">
        <f t="shared" si="328"/>
        <v>42247</v>
      </c>
      <c r="J220" s="280">
        <f t="shared" si="328"/>
        <v>32138</v>
      </c>
      <c r="K220" s="280">
        <f t="shared" si="328"/>
        <v>50659.864029999946</v>
      </c>
      <c r="L220" s="42">
        <f>+SUM(D220:K220)</f>
        <v>591275.86402999994</v>
      </c>
      <c r="M220" s="280"/>
      <c r="N220" s="280"/>
      <c r="O220" s="280">
        <f t="shared" ref="O220:Q220" si="329">O218+O215+O217</f>
        <v>75214</v>
      </c>
      <c r="P220" s="280">
        <f t="shared" si="329"/>
        <v>29890</v>
      </c>
      <c r="Q220" s="280">
        <f t="shared" si="329"/>
        <v>14060.364493699148</v>
      </c>
      <c r="R220" s="280">
        <f>R218+R215+R217</f>
        <v>18939</v>
      </c>
      <c r="S220" s="280">
        <f t="shared" ref="S220:AG220" si="330">S218+S215+S217</f>
        <v>12763.509534999983</v>
      </c>
      <c r="T220" s="280">
        <f t="shared" si="330"/>
        <v>1382.0813013043189</v>
      </c>
      <c r="U220" s="280">
        <f t="shared" si="330"/>
        <v>40132.47928</v>
      </c>
      <c r="V220" s="280">
        <f t="shared" si="330"/>
        <v>1971</v>
      </c>
      <c r="W220" s="280">
        <f t="shared" si="330"/>
        <v>0</v>
      </c>
      <c r="X220" s="280">
        <f t="shared" si="330"/>
        <v>0</v>
      </c>
      <c r="Y220" s="280">
        <f t="shared" si="330"/>
        <v>28689</v>
      </c>
      <c r="Z220" s="280">
        <f t="shared" si="330"/>
        <v>32985.111580000113</v>
      </c>
      <c r="AA220" s="280">
        <f t="shared" si="330"/>
        <v>7364</v>
      </c>
      <c r="AB220" s="280"/>
      <c r="AC220" s="280">
        <f t="shared" si="330"/>
        <v>33780.464019999999</v>
      </c>
      <c r="AD220" s="280">
        <f t="shared" si="330"/>
        <v>3976</v>
      </c>
      <c r="AE220" s="280">
        <f t="shared" si="330"/>
        <v>5029</v>
      </c>
      <c r="AF220" s="280">
        <f t="shared" si="330"/>
        <v>5485</v>
      </c>
      <c r="AG220" s="280">
        <f t="shared" si="330"/>
        <v>8858.8621799999964</v>
      </c>
      <c r="AH220" s="42">
        <f>+SUM(M220:AG220)</f>
        <v>320519.87239000358</v>
      </c>
      <c r="AI220" s="42">
        <f>O220+Q220+Z220+AD220+AE220+AG220+T220</f>
        <v>141505.41955500355</v>
      </c>
      <c r="AJ220" s="42">
        <f>P220+R220+S220+U220+V220+Y220+AC220+AB220+AF220+AA220</f>
        <v>179014.452835</v>
      </c>
      <c r="AK220" s="280">
        <f>AK218+AK215</f>
        <v>45291</v>
      </c>
      <c r="AL220" s="280">
        <f>AL218+AL215</f>
        <v>2785.885000000007</v>
      </c>
      <c r="AM220" s="280">
        <f>AM218+AM215</f>
        <v>14911</v>
      </c>
      <c r="AN220" s="42">
        <f>+SUM(AK220:AM220)</f>
        <v>62987.885000000009</v>
      </c>
      <c r="AO220" s="230">
        <f>+AN220+AH220+L220</f>
        <v>974783.62142000347</v>
      </c>
      <c r="AR220" s="42">
        <f>L220/AR$5</f>
        <v>73909.483003749992</v>
      </c>
      <c r="AS220" s="42">
        <f>AH220/AS$5</f>
        <v>20032.492024375224</v>
      </c>
      <c r="AT220" s="42">
        <f>AI220/AT$5</f>
        <v>20215.059936429079</v>
      </c>
      <c r="AU220" s="42">
        <f>AJ220/AU$5</f>
        <v>19890.494759444446</v>
      </c>
      <c r="AV220" s="42">
        <f>AN220/AV$5</f>
        <v>20995.96166666667</v>
      </c>
      <c r="AW220" s="230">
        <f>AO220/AW$5</f>
        <v>36103.097089629759</v>
      </c>
      <c r="AX220" s="122"/>
      <c r="AY220" s="42">
        <f>MEDIAN($D220:$K220)</f>
        <v>46453.432014999969</v>
      </c>
      <c r="AZ220" s="42">
        <f>MEDIAN($M220:$AG220)</f>
        <v>10811.18585749999</v>
      </c>
      <c r="BA220" s="42">
        <f>MEDIAN($AD220,$AE220,$Z220,$T220,$O220,Q220,AG220)</f>
        <v>8858.8621799999964</v>
      </c>
      <c r="BB220" s="42">
        <f>MEDIAN($AF220,$AB220,$AC220,$Y220,$V220,$U220,$S220,$R220,$P220,$AA220)</f>
        <v>18939</v>
      </c>
      <c r="BC220" s="42">
        <f>MEDIAN($AK220:$AM220)</f>
        <v>14911</v>
      </c>
      <c r="BD220" s="230">
        <f>MEDIAN((D220:K220,M220:V220,Y220:AG220,AK220:AM220))</f>
        <v>28689</v>
      </c>
    </row>
    <row r="221" spans="1:56" s="229" customFormat="1" ht="12.5" thickTop="1">
      <c r="A221" s="227"/>
      <c r="B221" s="228"/>
      <c r="C221" s="264"/>
      <c r="D221" s="56"/>
      <c r="E221" s="288"/>
      <c r="F221" s="289"/>
      <c r="G221" s="289"/>
      <c r="H221" s="54"/>
      <c r="I221" s="54"/>
      <c r="J221" s="289"/>
      <c r="K221" s="54"/>
      <c r="L221" s="55"/>
      <c r="M221" s="290"/>
      <c r="N221" s="289"/>
      <c r="O221" s="290"/>
      <c r="P221" s="290"/>
      <c r="Q221" s="290"/>
      <c r="R221" s="290"/>
      <c r="S221" s="290"/>
      <c r="T221" s="290"/>
      <c r="U221" s="290"/>
      <c r="V221" s="290"/>
      <c r="W221" s="290"/>
      <c r="X221" s="290"/>
      <c r="Y221" s="290"/>
      <c r="Z221" s="289"/>
      <c r="AA221" s="289"/>
      <c r="AB221" s="290"/>
      <c r="AC221" s="290"/>
      <c r="AD221" s="290"/>
      <c r="AE221" s="290"/>
      <c r="AF221" s="290"/>
      <c r="AG221" s="290"/>
      <c r="AH221" s="53"/>
      <c r="AI221" s="53"/>
      <c r="AJ221" s="53"/>
      <c r="AK221" s="289"/>
      <c r="AL221" s="54"/>
      <c r="AM221" s="289"/>
      <c r="AN221" s="53"/>
      <c r="AO221" s="53"/>
      <c r="AR221" s="53"/>
      <c r="AS221" s="53"/>
      <c r="AT221" s="53"/>
      <c r="AU221" s="53"/>
      <c r="AV221" s="53"/>
      <c r="AW221" s="53"/>
      <c r="AX221" s="53"/>
      <c r="AY221" s="53"/>
      <c r="AZ221" s="53"/>
      <c r="BA221" s="53"/>
      <c r="BB221" s="53"/>
      <c r="BC221" s="53"/>
      <c r="BD221" s="53"/>
    </row>
    <row r="222" spans="1:56" s="204" customFormat="1" ht="18.5">
      <c r="A222" s="239" t="s">
        <v>150</v>
      </c>
      <c r="B222" s="200"/>
      <c r="C222" s="236"/>
      <c r="D222" s="134"/>
      <c r="E222" s="17"/>
      <c r="F222" s="17"/>
      <c r="G222" s="17"/>
      <c r="H222" s="135"/>
      <c r="I222" s="135"/>
      <c r="J222" s="17"/>
      <c r="K222" s="135"/>
      <c r="L222" s="47"/>
      <c r="M222" s="17"/>
      <c r="N222" s="17"/>
      <c r="O222" s="17"/>
      <c r="P222" s="17"/>
      <c r="Q222" s="17"/>
      <c r="R222" s="17"/>
      <c r="S222" s="17"/>
      <c r="T222" s="17"/>
      <c r="U222" s="17"/>
      <c r="V222" s="135"/>
      <c r="W222" s="135"/>
      <c r="X222" s="135"/>
      <c r="Y222" s="17"/>
      <c r="Z222" s="17"/>
      <c r="AA222" s="17"/>
      <c r="AB222" s="17"/>
      <c r="AC222" s="257"/>
      <c r="AD222" s="17"/>
      <c r="AE222" s="17"/>
      <c r="AF222" s="17"/>
      <c r="AG222" s="17"/>
      <c r="AH222" s="47"/>
      <c r="AI222" s="47"/>
      <c r="AJ222" s="47"/>
      <c r="AK222" s="17"/>
      <c r="AL222" s="135"/>
      <c r="AM222" s="17"/>
      <c r="AN222" s="47"/>
      <c r="AO222" s="47"/>
      <c r="AR222" s="47"/>
      <c r="AS222" s="47"/>
      <c r="AT222" s="47"/>
      <c r="AU222" s="47"/>
      <c r="AV222" s="47"/>
      <c r="AW222" s="47"/>
      <c r="AX222" s="47"/>
      <c r="AY222" s="47"/>
      <c r="AZ222" s="47"/>
      <c r="BA222" s="47"/>
      <c r="BB222" s="47"/>
      <c r="BC222" s="47"/>
      <c r="BD222" s="47"/>
    </row>
    <row r="223" spans="1:56" s="204" customFormat="1">
      <c r="A223" s="291"/>
      <c r="B223" s="200"/>
      <c r="C223" s="242"/>
      <c r="D223" s="134"/>
      <c r="E223" s="17"/>
      <c r="F223" s="17"/>
      <c r="G223" s="17"/>
      <c r="H223" s="135"/>
      <c r="I223" s="135"/>
      <c r="J223" s="17"/>
      <c r="K223" s="135"/>
      <c r="L223" s="47"/>
      <c r="M223" s="17"/>
      <c r="N223" s="17"/>
      <c r="O223" s="17"/>
      <c r="P223" s="17"/>
      <c r="Q223" s="17"/>
      <c r="R223" s="17"/>
      <c r="S223" s="17"/>
      <c r="T223" s="17"/>
      <c r="U223" s="17"/>
      <c r="V223" s="135"/>
      <c r="W223" s="135"/>
      <c r="X223" s="135"/>
      <c r="Y223" s="17"/>
      <c r="Z223" s="17"/>
      <c r="AA223" s="17"/>
      <c r="AB223" s="17"/>
      <c r="AC223" s="257"/>
      <c r="AD223" s="17"/>
      <c r="AE223" s="17"/>
      <c r="AF223" s="17"/>
      <c r="AG223" s="17"/>
      <c r="AH223" s="47"/>
      <c r="AI223" s="47"/>
      <c r="AJ223" s="47"/>
      <c r="AK223" s="17"/>
      <c r="AL223" s="135"/>
      <c r="AM223" s="17"/>
      <c r="AN223" s="47"/>
      <c r="AO223" s="47"/>
      <c r="AR223" s="47"/>
      <c r="AS223" s="47"/>
      <c r="AT223" s="47"/>
      <c r="AU223" s="47"/>
      <c r="AV223" s="47"/>
      <c r="AW223" s="47"/>
      <c r="AX223" s="47"/>
      <c r="AY223" s="47"/>
      <c r="AZ223" s="47"/>
      <c r="BA223" s="47"/>
      <c r="BB223" s="47"/>
      <c r="BC223" s="47"/>
      <c r="BD223" s="47"/>
    </row>
    <row r="224" spans="1:56" s="198" customFormat="1" ht="73.5" customHeight="1">
      <c r="A224" s="195" t="s">
        <v>149</v>
      </c>
      <c r="B224" s="196"/>
      <c r="C224" s="243">
        <f>$C$8</f>
        <v>2019</v>
      </c>
      <c r="D224" s="10" t="s">
        <v>304</v>
      </c>
      <c r="E224" s="114" t="s">
        <v>305</v>
      </c>
      <c r="F224" s="114" t="s">
        <v>306</v>
      </c>
      <c r="G224" s="114" t="s">
        <v>307</v>
      </c>
      <c r="H224" s="114" t="s">
        <v>308</v>
      </c>
      <c r="I224" s="114" t="s">
        <v>327</v>
      </c>
      <c r="J224" s="114" t="s">
        <v>328</v>
      </c>
      <c r="K224" s="11" t="s">
        <v>309</v>
      </c>
      <c r="L224" s="7" t="s">
        <v>99</v>
      </c>
      <c r="M224" s="114" t="s">
        <v>310</v>
      </c>
      <c r="N224" s="114" t="s">
        <v>311</v>
      </c>
      <c r="O224" s="114" t="s">
        <v>355</v>
      </c>
      <c r="P224" s="114" t="s">
        <v>313</v>
      </c>
      <c r="Q224" s="114" t="s">
        <v>314</v>
      </c>
      <c r="R224" s="114" t="s">
        <v>315</v>
      </c>
      <c r="S224" s="114" t="s">
        <v>93</v>
      </c>
      <c r="T224" s="114" t="s">
        <v>316</v>
      </c>
      <c r="U224" s="114" t="s">
        <v>317</v>
      </c>
      <c r="V224" s="114" t="s">
        <v>318</v>
      </c>
      <c r="W224" s="114" t="s">
        <v>346</v>
      </c>
      <c r="X224" s="114" t="s">
        <v>349</v>
      </c>
      <c r="Y224" s="114" t="s">
        <v>319</v>
      </c>
      <c r="Z224" s="114" t="s">
        <v>320</v>
      </c>
      <c r="AA224" s="114" t="s">
        <v>321</v>
      </c>
      <c r="AB224" s="114" t="s">
        <v>322</v>
      </c>
      <c r="AC224" s="114" t="s">
        <v>358</v>
      </c>
      <c r="AD224" s="114" t="s">
        <v>323</v>
      </c>
      <c r="AE224" s="114" t="s">
        <v>324</v>
      </c>
      <c r="AF224" s="114" t="s">
        <v>325</v>
      </c>
      <c r="AG224" s="114" t="s">
        <v>326</v>
      </c>
      <c r="AH224" s="7" t="s">
        <v>148</v>
      </c>
      <c r="AI224" s="7" t="s">
        <v>88</v>
      </c>
      <c r="AJ224" s="7" t="s">
        <v>347</v>
      </c>
      <c r="AK224" s="114" t="s">
        <v>87</v>
      </c>
      <c r="AL224" s="114" t="s">
        <v>86</v>
      </c>
      <c r="AM224" s="114" t="s">
        <v>85</v>
      </c>
      <c r="AN224" s="7" t="s">
        <v>84</v>
      </c>
      <c r="AO224" s="9" t="s">
        <v>83</v>
      </c>
      <c r="AR224" s="7" t="s">
        <v>82</v>
      </c>
      <c r="AS224" s="7" t="s">
        <v>81</v>
      </c>
      <c r="AT224" s="7" t="s">
        <v>80</v>
      </c>
      <c r="AU224" s="7" t="s">
        <v>348</v>
      </c>
      <c r="AV224" s="7" t="s">
        <v>79</v>
      </c>
      <c r="AW224" s="9" t="s">
        <v>83</v>
      </c>
      <c r="AX224" s="8"/>
      <c r="AY224" s="7" t="s">
        <v>78</v>
      </c>
      <c r="AZ224" s="7" t="s">
        <v>77</v>
      </c>
      <c r="BA224" s="7" t="s">
        <v>77</v>
      </c>
      <c r="BB224" s="7" t="s">
        <v>351</v>
      </c>
      <c r="BC224" s="7" t="s">
        <v>75</v>
      </c>
      <c r="BD224" s="9" t="s">
        <v>83</v>
      </c>
    </row>
    <row r="225" spans="1:56" s="204" customFormat="1">
      <c r="A225" s="199"/>
      <c r="B225" s="200"/>
      <c r="C225" s="201"/>
      <c r="D225" s="52" t="s">
        <v>146</v>
      </c>
      <c r="E225" s="115" t="s">
        <v>146</v>
      </c>
      <c r="F225" s="115" t="s">
        <v>146</v>
      </c>
      <c r="G225" s="115" t="s">
        <v>146</v>
      </c>
      <c r="H225" s="115" t="s">
        <v>146</v>
      </c>
      <c r="I225" s="115" t="s">
        <v>146</v>
      </c>
      <c r="J225" s="115" t="s">
        <v>146</v>
      </c>
      <c r="K225" s="115" t="s">
        <v>146</v>
      </c>
      <c r="L225" s="49" t="s">
        <v>146</v>
      </c>
      <c r="M225" s="202" t="s">
        <v>146</v>
      </c>
      <c r="N225" s="202" t="s">
        <v>146</v>
      </c>
      <c r="O225" s="202" t="s">
        <v>146</v>
      </c>
      <c r="P225" s="203" t="s">
        <v>146</v>
      </c>
      <c r="Q225" s="202" t="s">
        <v>146</v>
      </c>
      <c r="R225" s="202" t="s">
        <v>146</v>
      </c>
      <c r="S225" s="202" t="s">
        <v>146</v>
      </c>
      <c r="T225" s="202" t="s">
        <v>146</v>
      </c>
      <c r="U225" s="202" t="s">
        <v>146</v>
      </c>
      <c r="V225" s="115" t="s">
        <v>146</v>
      </c>
      <c r="W225" s="115"/>
      <c r="X225" s="115"/>
      <c r="Y225" s="202" t="s">
        <v>146</v>
      </c>
      <c r="Z225" s="202" t="s">
        <v>146</v>
      </c>
      <c r="AA225" s="202" t="s">
        <v>146</v>
      </c>
      <c r="AB225" s="202" t="s">
        <v>146</v>
      </c>
      <c r="AC225" s="115" t="s">
        <v>146</v>
      </c>
      <c r="AD225" s="115" t="s">
        <v>146</v>
      </c>
      <c r="AE225" s="202" t="s">
        <v>146</v>
      </c>
      <c r="AF225" s="202" t="s">
        <v>146</v>
      </c>
      <c r="AG225" s="202" t="s">
        <v>146</v>
      </c>
      <c r="AH225" s="49" t="s">
        <v>146</v>
      </c>
      <c r="AI225" s="49" t="s">
        <v>146</v>
      </c>
      <c r="AJ225" s="49" t="s">
        <v>147</v>
      </c>
      <c r="AK225" s="115" t="s">
        <v>146</v>
      </c>
      <c r="AL225" s="115" t="s">
        <v>146</v>
      </c>
      <c r="AM225" s="115" t="s">
        <v>146</v>
      </c>
      <c r="AN225" s="49" t="s">
        <v>146</v>
      </c>
      <c r="AO225" s="51" t="s">
        <v>146</v>
      </c>
      <c r="AR225" s="49" t="s">
        <v>146</v>
      </c>
      <c r="AS225" s="49" t="s">
        <v>146</v>
      </c>
      <c r="AT225" s="49" t="s">
        <v>146</v>
      </c>
      <c r="AU225" s="49" t="s">
        <v>146</v>
      </c>
      <c r="AV225" s="49" t="s">
        <v>146</v>
      </c>
      <c r="AW225" s="51" t="s">
        <v>146</v>
      </c>
      <c r="AX225" s="50"/>
      <c r="AY225" s="49" t="s">
        <v>146</v>
      </c>
      <c r="AZ225" s="49" t="s">
        <v>146</v>
      </c>
      <c r="BA225" s="49" t="s">
        <v>146</v>
      </c>
      <c r="BB225" s="49" t="s">
        <v>146</v>
      </c>
      <c r="BC225" s="49" t="s">
        <v>146</v>
      </c>
      <c r="BD225" s="51" t="s">
        <v>146</v>
      </c>
    </row>
    <row r="226" spans="1:56" s="204" customFormat="1">
      <c r="A226" s="291"/>
      <c r="B226" s="200"/>
      <c r="C226" s="201"/>
      <c r="D226" s="134"/>
      <c r="E226" s="17"/>
      <c r="F226" s="17"/>
      <c r="G226" s="17"/>
      <c r="H226" s="135"/>
      <c r="I226" s="135"/>
      <c r="J226" s="17"/>
      <c r="K226" s="135"/>
      <c r="L226" s="33"/>
      <c r="M226" s="17"/>
      <c r="N226" s="17"/>
      <c r="O226" s="17"/>
      <c r="P226" s="17"/>
      <c r="Q226" s="17"/>
      <c r="R226" s="17"/>
      <c r="S226" s="17"/>
      <c r="T226" s="17"/>
      <c r="U226" s="17"/>
      <c r="V226" s="135"/>
      <c r="W226" s="135"/>
      <c r="X226" s="135"/>
      <c r="Y226" s="17"/>
      <c r="Z226" s="17"/>
      <c r="AA226" s="17"/>
      <c r="AB226" s="17"/>
      <c r="AC226" s="257"/>
      <c r="AD226" s="17"/>
      <c r="AE226" s="17"/>
      <c r="AF226" s="17"/>
      <c r="AG226" s="17"/>
      <c r="AH226" s="33"/>
      <c r="AI226" s="33"/>
      <c r="AJ226" s="33"/>
      <c r="AK226" s="17"/>
      <c r="AL226" s="135"/>
      <c r="AM226" s="17"/>
      <c r="AN226" s="33"/>
      <c r="AO226" s="48"/>
      <c r="AR226" s="33"/>
      <c r="AS226" s="33"/>
      <c r="AT226" s="33"/>
      <c r="AU226" s="33"/>
      <c r="AV226" s="33"/>
      <c r="AW226" s="48"/>
      <c r="AX226" s="47"/>
      <c r="AY226" s="33"/>
      <c r="AZ226" s="33"/>
      <c r="BA226" s="33"/>
      <c r="BB226" s="33"/>
      <c r="BC226" s="33"/>
      <c r="BD226" s="48"/>
    </row>
    <row r="227" spans="1:56" s="204" customFormat="1">
      <c r="A227" s="199"/>
      <c r="B227" s="200"/>
      <c r="C227" s="201"/>
      <c r="D227" s="134"/>
      <c r="E227" s="17"/>
      <c r="F227" s="17"/>
      <c r="G227" s="17"/>
      <c r="H227" s="135"/>
      <c r="I227" s="135"/>
      <c r="J227" s="17"/>
      <c r="K227" s="135"/>
      <c r="L227" s="33"/>
      <c r="M227" s="17"/>
      <c r="N227" s="17"/>
      <c r="O227" s="17"/>
      <c r="P227" s="17"/>
      <c r="Q227" s="17"/>
      <c r="R227" s="17"/>
      <c r="S227" s="17"/>
      <c r="T227" s="17"/>
      <c r="U227" s="17"/>
      <c r="V227" s="135"/>
      <c r="W227" s="135"/>
      <c r="X227" s="135"/>
      <c r="Y227" s="17"/>
      <c r="Z227" s="17"/>
      <c r="AA227" s="17"/>
      <c r="AB227" s="17"/>
      <c r="AC227" s="257"/>
      <c r="AD227" s="17"/>
      <c r="AE227" s="17"/>
      <c r="AF227" s="17"/>
      <c r="AG227" s="17"/>
      <c r="AH227" s="33"/>
      <c r="AI227" s="33"/>
      <c r="AJ227" s="33"/>
      <c r="AK227" s="17"/>
      <c r="AL227" s="135"/>
      <c r="AM227" s="17"/>
      <c r="AN227" s="33"/>
      <c r="AO227" s="48"/>
      <c r="AR227" s="33"/>
      <c r="AS227" s="33"/>
      <c r="AT227" s="33"/>
      <c r="AU227" s="33"/>
      <c r="AV227" s="33"/>
      <c r="AW227" s="48"/>
      <c r="AX227" s="47"/>
      <c r="AY227" s="33"/>
      <c r="AZ227" s="33"/>
      <c r="BA227" s="33"/>
      <c r="BB227" s="33"/>
      <c r="BC227" s="33"/>
      <c r="BD227" s="48"/>
    </row>
    <row r="228" spans="1:56" s="204" customFormat="1">
      <c r="A228" s="268" t="s">
        <v>145</v>
      </c>
      <c r="B228" s="200"/>
      <c r="C228" s="201"/>
      <c r="D228" s="381">
        <f>D70</f>
        <v>17209</v>
      </c>
      <c r="E228" s="371">
        <f>E70</f>
        <v>172.48941999999806</v>
      </c>
      <c r="F228" s="371">
        <f t="shared" ref="F228:K228" si="331">F70</f>
        <v>8976</v>
      </c>
      <c r="G228" s="371">
        <f t="shared" si="331"/>
        <v>90462.046719999751</v>
      </c>
      <c r="H228" s="371">
        <f t="shared" si="331"/>
        <v>21007</v>
      </c>
      <c r="I228" s="371">
        <f t="shared" si="331"/>
        <v>42904</v>
      </c>
      <c r="J228" s="371">
        <f t="shared" si="331"/>
        <v>8152</v>
      </c>
      <c r="K228" s="371">
        <f t="shared" si="331"/>
        <v>16938.834410000127</v>
      </c>
      <c r="L228" s="43">
        <f>+SUM(D228:K228)</f>
        <v>205821.37054999988</v>
      </c>
      <c r="M228" s="160"/>
      <c r="N228" s="160"/>
      <c r="O228" s="371">
        <f t="shared" ref="O228:AG228" si="332">O70</f>
        <v>1702</v>
      </c>
      <c r="P228" s="371">
        <f t="shared" si="332"/>
        <v>2234.1999999999971</v>
      </c>
      <c r="Q228" s="371">
        <f t="shared" si="332"/>
        <v>-5049.0273899999966</v>
      </c>
      <c r="R228" s="371">
        <f t="shared" si="332"/>
        <v>-620</v>
      </c>
      <c r="S228" s="371">
        <f t="shared" si="332"/>
        <v>-4825.0638100000015</v>
      </c>
      <c r="T228" s="371">
        <f t="shared" si="332"/>
        <v>1603.8380999999936</v>
      </c>
      <c r="U228" s="371">
        <f t="shared" si="332"/>
        <v>1422.918439999994</v>
      </c>
      <c r="V228" s="371">
        <f t="shared" si="332"/>
        <v>-7774</v>
      </c>
      <c r="W228" s="371"/>
      <c r="X228" s="371"/>
      <c r="Y228" s="371">
        <f t="shared" si="332"/>
        <v>415</v>
      </c>
      <c r="Z228" s="371">
        <f t="shared" si="332"/>
        <v>-11480.181769999999</v>
      </c>
      <c r="AA228" s="371">
        <f t="shared" si="332"/>
        <v>-1191</v>
      </c>
      <c r="AB228" s="371"/>
      <c r="AC228" s="371">
        <f t="shared" si="332"/>
        <v>-4158</v>
      </c>
      <c r="AD228" s="371">
        <f t="shared" si="332"/>
        <v>-4071.3071599999976</v>
      </c>
      <c r="AE228" s="371">
        <f t="shared" si="332"/>
        <v>-6281</v>
      </c>
      <c r="AF228" s="371">
        <f t="shared" si="332"/>
        <v>-1341</v>
      </c>
      <c r="AG228" s="371">
        <f t="shared" si="332"/>
        <v>-9333.6312999999936</v>
      </c>
      <c r="AH228" s="43">
        <f>+SUM(M228:AG228)</f>
        <v>-48746.254890000004</v>
      </c>
      <c r="AI228" s="43">
        <f>O228+Q228+Z228+AD228+AE228+AG228+T228</f>
        <v>-32909.309519999995</v>
      </c>
      <c r="AJ228" s="43">
        <f>P228+R228+S228+U228+V228+Y228+AC228+AB228+AF228+AA228</f>
        <v>-15836.94537000001</v>
      </c>
      <c r="AK228" s="371">
        <f t="shared" ref="AK228:AM228" si="333">AK70</f>
        <v>-1</v>
      </c>
      <c r="AL228" s="371">
        <f t="shared" si="333"/>
        <v>11644.988000000001</v>
      </c>
      <c r="AM228" s="371">
        <f t="shared" si="333"/>
        <v>-2083.6652600000089</v>
      </c>
      <c r="AN228" s="43">
        <f>+SUM(AK228:AM228)</f>
        <v>9560.3227399999923</v>
      </c>
      <c r="AO228" s="44">
        <f>+AN228+AH228+L228</f>
        <v>166635.43839999987</v>
      </c>
      <c r="AR228" s="43">
        <f t="shared" ref="AR228" si="334">L228/AR$5</f>
        <v>25727.671318749984</v>
      </c>
      <c r="AS228" s="43">
        <f t="shared" ref="AS228:AU228" si="335">AH228/AS$5</f>
        <v>-3046.6409306250002</v>
      </c>
      <c r="AT228" s="43">
        <f t="shared" si="335"/>
        <v>-4701.3299314285705</v>
      </c>
      <c r="AU228" s="43">
        <f t="shared" si="335"/>
        <v>-1759.6605966666677</v>
      </c>
      <c r="AV228" s="43">
        <f t="shared" ref="AV228:AW228" si="336">AN228/AV$5</f>
        <v>3186.7742466666641</v>
      </c>
      <c r="AW228" s="44">
        <f t="shared" si="336"/>
        <v>6171.6829037036987</v>
      </c>
      <c r="AX228" s="122"/>
      <c r="AY228" s="43">
        <f>MEDIAN($D228:$K228)</f>
        <v>17073.917205000063</v>
      </c>
      <c r="AZ228" s="43">
        <f>MEDIAN($M228:$AG228)</f>
        <v>-2706.1535799999988</v>
      </c>
      <c r="BA228" s="43">
        <f>MEDIAN($AD228,$AE228,$Z228,$T228,$O228,Q228,AG228)</f>
        <v>-5049.0273899999966</v>
      </c>
      <c r="BB228" s="43">
        <f>MEDIAN($AF228,$AB228,$AC228,$Y228,$V228,$U228,$S228,$R228,$P228,$AA228)</f>
        <v>-1191</v>
      </c>
      <c r="BC228" s="43">
        <f>MEDIAN($AK228:$AM228)</f>
        <v>-1</v>
      </c>
      <c r="BD228" s="44">
        <f>MEDIAN((D228:K228,M228:V228,Y228:AG228,AK228:AM228))</f>
        <v>172.48941999999806</v>
      </c>
    </row>
    <row r="229" spans="1:56" s="204" customFormat="1">
      <c r="A229" s="199"/>
      <c r="B229" s="200"/>
      <c r="C229" s="201"/>
      <c r="D229" s="144"/>
      <c r="E229" s="160"/>
      <c r="F229" s="160"/>
      <c r="G229" s="160"/>
      <c r="H229" s="144"/>
      <c r="I229" s="144"/>
      <c r="J229" s="160"/>
      <c r="K229" s="144"/>
      <c r="L229" s="43"/>
      <c r="M229" s="160"/>
      <c r="N229" s="160"/>
      <c r="O229" s="160"/>
      <c r="P229" s="160"/>
      <c r="Q229" s="160"/>
      <c r="R229" s="160"/>
      <c r="S229" s="160"/>
      <c r="T229" s="160"/>
      <c r="U229" s="160"/>
      <c r="V229" s="144"/>
      <c r="W229" s="144"/>
      <c r="X229" s="144"/>
      <c r="Y229" s="160"/>
      <c r="Z229" s="160"/>
      <c r="AA229" s="160"/>
      <c r="AB229" s="160"/>
      <c r="AC229" s="250"/>
      <c r="AD229" s="160"/>
      <c r="AE229" s="160"/>
      <c r="AF229" s="160"/>
      <c r="AG229" s="160"/>
      <c r="AH229" s="43"/>
      <c r="AI229" s="43"/>
      <c r="AJ229" s="43"/>
      <c r="AK229" s="160"/>
      <c r="AL229" s="144"/>
      <c r="AM229" s="160"/>
      <c r="AN229" s="43"/>
      <c r="AO229" s="44"/>
      <c r="AR229" s="43"/>
      <c r="AS229" s="43"/>
      <c r="AT229" s="43"/>
      <c r="AU229" s="43"/>
      <c r="AV229" s="43"/>
      <c r="AW229" s="44"/>
      <c r="AX229" s="122"/>
      <c r="AY229" s="43"/>
      <c r="AZ229" s="43"/>
      <c r="BA229" s="43"/>
      <c r="BB229" s="43"/>
      <c r="BC229" s="43"/>
      <c r="BD229" s="44"/>
    </row>
    <row r="230" spans="1:56" s="204" customFormat="1">
      <c r="A230" s="268" t="s">
        <v>144</v>
      </c>
      <c r="B230" s="200"/>
      <c r="C230" s="201"/>
      <c r="D230" s="144"/>
      <c r="E230" s="160"/>
      <c r="F230" s="160"/>
      <c r="G230" s="160"/>
      <c r="H230" s="144"/>
      <c r="I230" s="144"/>
      <c r="J230" s="160"/>
      <c r="K230" s="144"/>
      <c r="L230" s="43"/>
      <c r="M230" s="160"/>
      <c r="N230" s="160"/>
      <c r="O230" s="160"/>
      <c r="P230" s="160"/>
      <c r="Q230" s="160"/>
      <c r="R230" s="160"/>
      <c r="S230" s="160"/>
      <c r="T230" s="160"/>
      <c r="U230" s="160"/>
      <c r="V230" s="144"/>
      <c r="W230" s="144"/>
      <c r="X230" s="144"/>
      <c r="Y230" s="160"/>
      <c r="Z230" s="160"/>
      <c r="AA230" s="160"/>
      <c r="AB230" s="160"/>
      <c r="AC230" s="250"/>
      <c r="AD230" s="160"/>
      <c r="AE230" s="160"/>
      <c r="AF230" s="160"/>
      <c r="AG230" s="160"/>
      <c r="AH230" s="43"/>
      <c r="AI230" s="43"/>
      <c r="AJ230" s="43"/>
      <c r="AK230" s="160"/>
      <c r="AL230" s="144"/>
      <c r="AM230" s="160"/>
      <c r="AN230" s="43"/>
      <c r="AO230" s="44"/>
      <c r="AR230" s="43"/>
      <c r="AS230" s="43"/>
      <c r="AT230" s="43"/>
      <c r="AU230" s="43"/>
      <c r="AV230" s="43"/>
      <c r="AW230" s="44"/>
      <c r="AX230" s="122"/>
      <c r="AY230" s="43"/>
      <c r="AZ230" s="43"/>
      <c r="BA230" s="43"/>
      <c r="BB230" s="43"/>
      <c r="BC230" s="43"/>
      <c r="BD230" s="44"/>
    </row>
    <row r="231" spans="1:56" s="204" customFormat="1">
      <c r="A231" s="199"/>
      <c r="B231" s="200" t="s">
        <v>143</v>
      </c>
      <c r="C231" s="201"/>
      <c r="D231" s="144">
        <v>53001</v>
      </c>
      <c r="E231" s="144">
        <v>9683</v>
      </c>
      <c r="F231" s="144">
        <v>61600</v>
      </c>
      <c r="G231" s="144">
        <v>144236</v>
      </c>
      <c r="H231" s="144">
        <v>55344</v>
      </c>
      <c r="I231" s="144">
        <v>70419</v>
      </c>
      <c r="J231" s="144">
        <v>28561</v>
      </c>
      <c r="K231" s="144">
        <v>51662.215780000006</v>
      </c>
      <c r="L231" s="43">
        <f>+SUM(D231:K231)</f>
        <v>474506.21578000003</v>
      </c>
      <c r="M231" s="160"/>
      <c r="N231" s="160"/>
      <c r="O231" s="160">
        <v>12513</v>
      </c>
      <c r="P231" s="160">
        <v>7304</v>
      </c>
      <c r="Q231" s="160">
        <v>11323.05075</v>
      </c>
      <c r="R231" s="160">
        <v>4805</v>
      </c>
      <c r="S231" s="160">
        <v>2812.76629</v>
      </c>
      <c r="T231" s="160">
        <v>7742</v>
      </c>
      <c r="U231" s="160">
        <v>6636.8506699999998</v>
      </c>
      <c r="V231" s="144">
        <v>881</v>
      </c>
      <c r="W231" s="144"/>
      <c r="X231" s="144"/>
      <c r="Y231" s="160">
        <v>8634</v>
      </c>
      <c r="Z231" s="160">
        <v>16212.608119999997</v>
      </c>
      <c r="AA231" s="160">
        <v>3570</v>
      </c>
      <c r="AB231" s="160"/>
      <c r="AC231" s="250">
        <v>8164</v>
      </c>
      <c r="AD231" s="160">
        <v>8428.5003400000005</v>
      </c>
      <c r="AE231" s="160">
        <v>4683</v>
      </c>
      <c r="AF231" s="160">
        <v>1936</v>
      </c>
      <c r="AG231" s="160">
        <v>5059.300189999999</v>
      </c>
      <c r="AH231" s="43">
        <f>+SUM(M231:AG231)</f>
        <v>110705.07635999999</v>
      </c>
      <c r="AI231" s="43">
        <f>O231+Q231+Z231+AD231+AE231+AG231+T231</f>
        <v>65961.459399999992</v>
      </c>
      <c r="AJ231" s="43">
        <f>P231+R231+S231+U231+V231+Y231+AC231+AB231+AF231+AA231</f>
        <v>44743.616959999999</v>
      </c>
      <c r="AK231" s="160">
        <v>12245</v>
      </c>
      <c r="AL231" s="144">
        <v>1001.924</v>
      </c>
      <c r="AM231" s="160">
        <v>1946.72837</v>
      </c>
      <c r="AN231" s="43">
        <f>+SUM(AK231:AM231)</f>
        <v>15193.65237</v>
      </c>
      <c r="AO231" s="44">
        <f>+AN231+AH231+L231</f>
        <v>600404.94451000006</v>
      </c>
      <c r="AR231" s="43">
        <f t="shared" ref="AR231:AR234" si="337">L231/AR$5</f>
        <v>59313.276972500003</v>
      </c>
      <c r="AS231" s="43">
        <f t="shared" ref="AS231:AU234" si="338">AH231/AS$5</f>
        <v>6919.0672724999995</v>
      </c>
      <c r="AT231" s="43">
        <f t="shared" si="338"/>
        <v>9423.0656285714267</v>
      </c>
      <c r="AU231" s="43">
        <f t="shared" si="338"/>
        <v>4971.5129955555558</v>
      </c>
      <c r="AV231" s="43">
        <f t="shared" ref="AV231:AW234" si="339">AN231/AV$5</f>
        <v>5064.5507900000002</v>
      </c>
      <c r="AW231" s="44">
        <f t="shared" si="339"/>
        <v>22237.220167037038</v>
      </c>
      <c r="AX231" s="122"/>
      <c r="AY231" s="43">
        <f>MEDIAN($D231:$K231)</f>
        <v>54172.5</v>
      </c>
      <c r="AZ231" s="43">
        <f>MEDIAN($M231:$AG231)</f>
        <v>6970.4253349999999</v>
      </c>
      <c r="BA231" s="43">
        <f>MEDIAN($AD231,$AE231,$Z231,$T231,$O231,Q231,AG231)</f>
        <v>8428.5003400000005</v>
      </c>
      <c r="BB231" s="43">
        <f>MEDIAN($AF231,$AB231,$AC231,$Y231,$V231,$U231,$S231,$R231,$P231,$AA231)</f>
        <v>4805</v>
      </c>
      <c r="BC231" s="43">
        <f>MEDIAN($AK231:$AM231)</f>
        <v>1946.72837</v>
      </c>
      <c r="BD231" s="44">
        <f>MEDIAN((D231:K231,M231:V231,Y231:AG231,AK231:AM231))</f>
        <v>8428.5003400000005</v>
      </c>
    </row>
    <row r="232" spans="1:56" s="204" customFormat="1">
      <c r="A232" s="199"/>
      <c r="B232" s="200" t="s">
        <v>142</v>
      </c>
      <c r="C232" s="201"/>
      <c r="D232" s="144">
        <v>83</v>
      </c>
      <c r="E232" s="160">
        <v>-4374</v>
      </c>
      <c r="F232" s="160">
        <v>-720</v>
      </c>
      <c r="G232" s="160">
        <v>0</v>
      </c>
      <c r="H232" s="144">
        <v>-1899</v>
      </c>
      <c r="I232" s="144">
        <v>0</v>
      </c>
      <c r="J232" s="160">
        <v>0</v>
      </c>
      <c r="K232" s="144">
        <v>181</v>
      </c>
      <c r="L232" s="43">
        <f>+SUM(D232:K232)</f>
        <v>-6729</v>
      </c>
      <c r="M232" s="160"/>
      <c r="N232" s="160"/>
      <c r="O232" s="160">
        <v>-53</v>
      </c>
      <c r="P232" s="160">
        <v>88</v>
      </c>
      <c r="Q232" s="160">
        <v>-345.90467999999998</v>
      </c>
      <c r="R232" s="160">
        <v>188</v>
      </c>
      <c r="S232" s="160">
        <v>1064.8119999999999</v>
      </c>
      <c r="T232" s="160">
        <v>-22</v>
      </c>
      <c r="U232" s="160">
        <v>-6</v>
      </c>
      <c r="V232" s="144">
        <v>1</v>
      </c>
      <c r="W232" s="144"/>
      <c r="X232" s="144"/>
      <c r="Y232" s="160">
        <v>158</v>
      </c>
      <c r="Z232" s="160">
        <v>-2916.8667099999998</v>
      </c>
      <c r="AA232" s="160">
        <v>0</v>
      </c>
      <c r="AB232" s="160"/>
      <c r="AC232" s="250">
        <v>0</v>
      </c>
      <c r="AD232" s="160">
        <v>0</v>
      </c>
      <c r="AE232" s="160">
        <v>0</v>
      </c>
      <c r="AF232" s="160">
        <v>6</v>
      </c>
      <c r="AG232" s="160">
        <v>0</v>
      </c>
      <c r="AH232" s="43">
        <f>+SUM(M232:AG232)</f>
        <v>-1837.95939</v>
      </c>
      <c r="AI232" s="43">
        <f>O232+Q232+Z232+AD232+AE232+AG232+T232</f>
        <v>-3337.7713899999999</v>
      </c>
      <c r="AJ232" s="43">
        <f>P232+R232+S232+U232+V232+Y232+AC232+AB232+AF232+AA232</f>
        <v>1499.8119999999999</v>
      </c>
      <c r="AK232" s="160">
        <v>-317</v>
      </c>
      <c r="AL232" s="144">
        <v>0</v>
      </c>
      <c r="AM232" s="160">
        <v>0.3620000000000001</v>
      </c>
      <c r="AN232" s="43">
        <f>+SUM(AK232:AM232)</f>
        <v>-316.63799999999998</v>
      </c>
      <c r="AO232" s="44">
        <f>+AN232+AH232+L232</f>
        <v>-8883.597389999999</v>
      </c>
      <c r="AR232" s="43">
        <f t="shared" si="337"/>
        <v>-841.125</v>
      </c>
      <c r="AS232" s="43">
        <f t="shared" si="338"/>
        <v>-114.872461875</v>
      </c>
      <c r="AT232" s="43">
        <f t="shared" si="338"/>
        <v>-476.82448428571428</v>
      </c>
      <c r="AU232" s="43">
        <f t="shared" si="338"/>
        <v>166.64577777777777</v>
      </c>
      <c r="AV232" s="43">
        <f t="shared" si="339"/>
        <v>-105.54599999999999</v>
      </c>
      <c r="AW232" s="44">
        <f t="shared" si="339"/>
        <v>-329.02212555555553</v>
      </c>
      <c r="AX232" s="122"/>
      <c r="AY232" s="43">
        <f>MEDIAN($D232:$K232)</f>
        <v>0</v>
      </c>
      <c r="AZ232" s="43">
        <f>MEDIAN($M232:$AG232)</f>
        <v>0</v>
      </c>
      <c r="BA232" s="43">
        <f>MEDIAN($AD232,$AE232,$Z232,$T232,$O232,Q232,AG232)</f>
        <v>-22</v>
      </c>
      <c r="BB232" s="43">
        <f>MEDIAN($AF232,$AB232,$AC232,$Y232,$V232,$U232,$S232,$R232,$P232,$AA232)</f>
        <v>6</v>
      </c>
      <c r="BC232" s="43">
        <f>MEDIAN($AK232:$AM232)</f>
        <v>0</v>
      </c>
      <c r="BD232" s="44">
        <f>MEDIAN((D232:K232,M232:V232,Y232:AG232,AK232:AM232))</f>
        <v>0</v>
      </c>
    </row>
    <row r="233" spans="1:56" s="204" customFormat="1">
      <c r="A233" s="199"/>
      <c r="B233" s="200" t="s">
        <v>141</v>
      </c>
      <c r="C233" s="201"/>
      <c r="D233" s="144">
        <v>0</v>
      </c>
      <c r="E233" s="160">
        <v>178</v>
      </c>
      <c r="F233" s="160">
        <v>0</v>
      </c>
      <c r="G233" s="160">
        <v>0</v>
      </c>
      <c r="H233" s="144">
        <v>0</v>
      </c>
      <c r="I233" s="144">
        <v>0</v>
      </c>
      <c r="J233" s="160">
        <v>1912</v>
      </c>
      <c r="K233" s="144">
        <v>0</v>
      </c>
      <c r="L233" s="43">
        <f>+SUM(D233:K233)</f>
        <v>2090</v>
      </c>
      <c r="M233" s="160"/>
      <c r="N233" s="160"/>
      <c r="O233" s="160">
        <v>0</v>
      </c>
      <c r="P233" s="160">
        <v>0</v>
      </c>
      <c r="Q233" s="160">
        <v>0</v>
      </c>
      <c r="R233" s="160">
        <v>0</v>
      </c>
      <c r="S233" s="160">
        <v>0</v>
      </c>
      <c r="T233" s="160">
        <v>0</v>
      </c>
      <c r="U233" s="160">
        <v>0</v>
      </c>
      <c r="V233" s="144">
        <v>0</v>
      </c>
      <c r="W233" s="144"/>
      <c r="X233" s="144"/>
      <c r="Y233" s="160">
        <v>0</v>
      </c>
      <c r="Z233" s="160">
        <v>408.77504999999996</v>
      </c>
      <c r="AA233" s="160">
        <v>-93</v>
      </c>
      <c r="AB233" s="160"/>
      <c r="AC233" s="250">
        <v>0</v>
      </c>
      <c r="AD233" s="160">
        <f>-2938*-1</f>
        <v>2938</v>
      </c>
      <c r="AE233" s="160">
        <v>0</v>
      </c>
      <c r="AF233" s="160">
        <v>0</v>
      </c>
      <c r="AG233" s="160">
        <v>0</v>
      </c>
      <c r="AH233" s="43">
        <f>+SUM(M233:AG233)</f>
        <v>3253.7750500000002</v>
      </c>
      <c r="AI233" s="43">
        <f>O233+Q233+Z233+AD233+AE233+AG233+T233</f>
        <v>3346.7750500000002</v>
      </c>
      <c r="AJ233" s="43">
        <f>P233+R233+S233+U233+V233+Y233+AC233+AB233+AF233+AA233</f>
        <v>-93</v>
      </c>
      <c r="AK233" s="160">
        <v>0</v>
      </c>
      <c r="AL233" s="144">
        <v>0</v>
      </c>
      <c r="AM233" s="160">
        <v>0</v>
      </c>
      <c r="AN233" s="43">
        <f>+SUM(AK233:AM233)</f>
        <v>0</v>
      </c>
      <c r="AO233" s="44">
        <f>+AN233+AH233+L233</f>
        <v>5343.7750500000002</v>
      </c>
      <c r="AR233" s="43">
        <f t="shared" si="337"/>
        <v>261.25</v>
      </c>
      <c r="AS233" s="43">
        <f t="shared" si="338"/>
        <v>203.36094062500001</v>
      </c>
      <c r="AT233" s="43">
        <f t="shared" si="338"/>
        <v>478.11072142857148</v>
      </c>
      <c r="AU233" s="43">
        <f t="shared" si="338"/>
        <v>-10.333333333333334</v>
      </c>
      <c r="AV233" s="43">
        <f t="shared" si="339"/>
        <v>0</v>
      </c>
      <c r="AW233" s="44">
        <f t="shared" si="339"/>
        <v>197.91759444444446</v>
      </c>
      <c r="AX233" s="122"/>
      <c r="AY233" s="43">
        <f>MEDIAN($D233:$K233)</f>
        <v>0</v>
      </c>
      <c r="AZ233" s="43">
        <f>MEDIAN($M233:$AG233)</f>
        <v>0</v>
      </c>
      <c r="BA233" s="43">
        <f>MEDIAN($AD233,$AE233,$Z233,$T233,$O233,Q233,AG233)</f>
        <v>0</v>
      </c>
      <c r="BB233" s="43">
        <f>MEDIAN($AF233,$AB233,$AC233,$Y233,$V233,$U233,$S233,$R233,$P233,$AA233)</f>
        <v>0</v>
      </c>
      <c r="BC233" s="43">
        <f>MEDIAN($AK233:$AM233)</f>
        <v>0</v>
      </c>
      <c r="BD233" s="44">
        <f>MEDIAN((D233:K233,M233:V233,Y233:AG233,AK233:AM233))</f>
        <v>0</v>
      </c>
    </row>
    <row r="234" spans="1:56" s="204" customFormat="1">
      <c r="A234" s="199"/>
      <c r="B234" s="200" t="s">
        <v>125</v>
      </c>
      <c r="C234" s="201"/>
      <c r="D234" s="144">
        <v>7194</v>
      </c>
      <c r="E234" s="160">
        <v>-22</v>
      </c>
      <c r="F234" s="160">
        <v>8740</v>
      </c>
      <c r="G234" s="160">
        <v>-134</v>
      </c>
      <c r="H234" s="144">
        <v>0</v>
      </c>
      <c r="I234" s="144">
        <v>-26666</v>
      </c>
      <c r="J234" s="160">
        <v>-989</v>
      </c>
      <c r="K234" s="144">
        <v>-3543</v>
      </c>
      <c r="L234" s="43">
        <f>+SUM(D234:K234)</f>
        <v>-15420</v>
      </c>
      <c r="M234" s="160"/>
      <c r="N234" s="160"/>
      <c r="O234" s="160">
        <v>613</v>
      </c>
      <c r="P234" s="160">
        <v>-523</v>
      </c>
      <c r="Q234" s="160">
        <v>-6494.2403100000001</v>
      </c>
      <c r="R234" s="160">
        <v>45</v>
      </c>
      <c r="S234" s="160">
        <v>0</v>
      </c>
      <c r="T234" s="160">
        <v>-653</v>
      </c>
      <c r="U234" s="160">
        <v>704</v>
      </c>
      <c r="V234" s="144">
        <v>0</v>
      </c>
      <c r="W234" s="144"/>
      <c r="X234" s="144"/>
      <c r="Y234" s="160">
        <v>0</v>
      </c>
      <c r="Z234" s="160">
        <v>696.19726999999716</v>
      </c>
      <c r="AA234" s="160">
        <v>11</v>
      </c>
      <c r="AB234" s="160"/>
      <c r="AC234" s="250">
        <v>0</v>
      </c>
      <c r="AD234" s="160">
        <f>730*-1</f>
        <v>-730</v>
      </c>
      <c r="AE234" s="160">
        <v>0</v>
      </c>
      <c r="AF234" s="160">
        <v>222</v>
      </c>
      <c r="AG234" s="160">
        <v>0</v>
      </c>
      <c r="AH234" s="43">
        <f>+SUM(M234:AG234)</f>
        <v>-6109.0430400000032</v>
      </c>
      <c r="AI234" s="43">
        <f>O234+Q234+Z234+AD234+AE234+AG234+T234</f>
        <v>-6568.0430400000032</v>
      </c>
      <c r="AJ234" s="43">
        <f>P234+R234+S234+U234+V234+Y234+AC234+AB234+AF234+AA234</f>
        <v>459</v>
      </c>
      <c r="AK234" s="160">
        <v>-471</v>
      </c>
      <c r="AL234" s="144">
        <v>0</v>
      </c>
      <c r="AM234" s="160">
        <v>53.5</v>
      </c>
      <c r="AN234" s="43">
        <f>+SUM(AK234:AM234)</f>
        <v>-417.5</v>
      </c>
      <c r="AO234" s="44">
        <f>+AN234+AH234+L234</f>
        <v>-21946.543040000004</v>
      </c>
      <c r="AR234" s="43">
        <f t="shared" si="337"/>
        <v>-1927.5</v>
      </c>
      <c r="AS234" s="43">
        <f t="shared" si="338"/>
        <v>-381.8151900000002</v>
      </c>
      <c r="AT234" s="43">
        <f t="shared" si="338"/>
        <v>-938.29186285714331</v>
      </c>
      <c r="AU234" s="43">
        <f t="shared" si="338"/>
        <v>51</v>
      </c>
      <c r="AV234" s="43">
        <f t="shared" si="339"/>
        <v>-139.16666666666666</v>
      </c>
      <c r="AW234" s="44">
        <f t="shared" si="339"/>
        <v>-812.83492740740758</v>
      </c>
      <c r="AX234" s="122"/>
      <c r="AY234" s="258">
        <f>MEDIAN($D234:$K234)</f>
        <v>-78</v>
      </c>
      <c r="AZ234" s="258">
        <f>MEDIAN($M234:$AG234)</f>
        <v>0</v>
      </c>
      <c r="BA234" s="258">
        <f>MEDIAN($AD234,$AE234,$Z234,$T234,$O234,Q234,AG234)</f>
        <v>0</v>
      </c>
      <c r="BB234" s="258">
        <f>MEDIAN($AF234,$AB234,$AC234,$Y234,$V234,$U234,$S234,$R234,$P234,$AA234)</f>
        <v>0</v>
      </c>
      <c r="BC234" s="258">
        <f>MEDIAN($AK234:$AM234)</f>
        <v>0</v>
      </c>
      <c r="BD234" s="44">
        <f>MEDIAN((D234:K234,M234:V234,Y234:AG234,AK234:AM234))</f>
        <v>0</v>
      </c>
    </row>
    <row r="235" spans="1:56" s="204" customFormat="1">
      <c r="A235" s="199"/>
      <c r="B235" s="200"/>
      <c r="C235" s="201"/>
      <c r="D235" s="46">
        <f t="shared" ref="D235:V235" si="340">SUM(D231:D234)</f>
        <v>60278</v>
      </c>
      <c r="E235" s="252">
        <f t="shared" si="340"/>
        <v>5465</v>
      </c>
      <c r="F235" s="252">
        <f t="shared" si="340"/>
        <v>69620</v>
      </c>
      <c r="G235" s="252">
        <f t="shared" si="340"/>
        <v>144102</v>
      </c>
      <c r="H235" s="118">
        <f t="shared" si="340"/>
        <v>53445</v>
      </c>
      <c r="I235" s="118">
        <f t="shared" si="340"/>
        <v>43753</v>
      </c>
      <c r="J235" s="252">
        <f t="shared" si="340"/>
        <v>29484</v>
      </c>
      <c r="K235" s="118">
        <f t="shared" si="340"/>
        <v>48300.215780000006</v>
      </c>
      <c r="L235" s="45">
        <f t="shared" si="340"/>
        <v>454447.21578000003</v>
      </c>
      <c r="M235" s="252"/>
      <c r="N235" s="252"/>
      <c r="O235" s="252">
        <f t="shared" si="340"/>
        <v>13073</v>
      </c>
      <c r="P235" s="252">
        <f t="shared" si="340"/>
        <v>6869</v>
      </c>
      <c r="Q235" s="252">
        <f t="shared" si="340"/>
        <v>4482.9057600000006</v>
      </c>
      <c r="R235" s="252">
        <f t="shared" si="340"/>
        <v>5038</v>
      </c>
      <c r="S235" s="252">
        <f t="shared" si="340"/>
        <v>3877.5782899999999</v>
      </c>
      <c r="T235" s="252">
        <f t="shared" si="340"/>
        <v>7067</v>
      </c>
      <c r="U235" s="252">
        <f t="shared" si="340"/>
        <v>7334.8506699999998</v>
      </c>
      <c r="V235" s="118">
        <f t="shared" si="340"/>
        <v>882</v>
      </c>
      <c r="W235" s="118"/>
      <c r="X235" s="118"/>
      <c r="Y235" s="252">
        <f t="shared" ref="Y235:AO235" si="341">SUM(Y231:Y234)</f>
        <v>8792</v>
      </c>
      <c r="Z235" s="252">
        <f t="shared" si="341"/>
        <v>14400.713729999994</v>
      </c>
      <c r="AA235" s="252">
        <f t="shared" si="341"/>
        <v>3488</v>
      </c>
      <c r="AB235" s="252"/>
      <c r="AC235" s="292">
        <f>SUM(AC231:AC234)</f>
        <v>8164</v>
      </c>
      <c r="AD235" s="252">
        <f t="shared" si="341"/>
        <v>10636.500340000001</v>
      </c>
      <c r="AE235" s="252">
        <f t="shared" si="341"/>
        <v>4683</v>
      </c>
      <c r="AF235" s="252">
        <f t="shared" si="341"/>
        <v>2164</v>
      </c>
      <c r="AG235" s="252">
        <f t="shared" si="341"/>
        <v>5059.300189999999</v>
      </c>
      <c r="AH235" s="45">
        <f t="shared" si="341"/>
        <v>106011.84897999998</v>
      </c>
      <c r="AI235" s="45">
        <f>O235+Q235+Z235+AD235+AE235+AG235+T235</f>
        <v>59402.420019999998</v>
      </c>
      <c r="AJ235" s="45">
        <f>P235+R235+S235+U235+V235+Y235+AC235+AB235+AF235+AA235</f>
        <v>46609.428959999997</v>
      </c>
      <c r="AK235" s="252">
        <f t="shared" si="341"/>
        <v>11457</v>
      </c>
      <c r="AL235" s="118">
        <f t="shared" si="341"/>
        <v>1001.924</v>
      </c>
      <c r="AM235" s="252">
        <f t="shared" si="341"/>
        <v>2000.5903700000001</v>
      </c>
      <c r="AN235" s="45">
        <f t="shared" si="341"/>
        <v>14459.514369999999</v>
      </c>
      <c r="AO235" s="211">
        <f t="shared" si="341"/>
        <v>574918.57913000009</v>
      </c>
      <c r="AR235" s="45">
        <f>L235/AR$5</f>
        <v>56805.901972500003</v>
      </c>
      <c r="AS235" s="45">
        <f>AH235/AS$5</f>
        <v>6625.7405612499988</v>
      </c>
      <c r="AT235" s="45">
        <f>AI235/AT$5</f>
        <v>8486.0600028571425</v>
      </c>
      <c r="AU235" s="45">
        <f>AJ235/AU$5</f>
        <v>5178.8254399999996</v>
      </c>
      <c r="AV235" s="45">
        <f>AN235/AV$5</f>
        <v>4819.838123333333</v>
      </c>
      <c r="AW235" s="211">
        <f>AO235/AW$5</f>
        <v>21293.280708518523</v>
      </c>
      <c r="AX235" s="122"/>
      <c r="AY235" s="43">
        <f>MEDIAN($D235:$K235)</f>
        <v>50872.607889999999</v>
      </c>
      <c r="AZ235" s="43">
        <f>MEDIAN($M235:$AG235)</f>
        <v>5964.1500949999991</v>
      </c>
      <c r="BA235" s="43">
        <f>MEDIAN($AD235,$AE235,$Z235,$T235,$O235,Q235,AG235)</f>
        <v>7067</v>
      </c>
      <c r="BB235" s="43">
        <f>MEDIAN($AF235,$AB235,$AC235,$Y235,$V235,$U235,$S235,$R235,$P235,$AA235)</f>
        <v>5038</v>
      </c>
      <c r="BC235" s="43">
        <f>MEDIAN($AK235:$AM235)</f>
        <v>2000.5903700000001</v>
      </c>
      <c r="BD235" s="211">
        <f>MEDIAN((D235:K235,M235:V235,Y235:AG235,AK235:AM235))</f>
        <v>7334.8506699999998</v>
      </c>
    </row>
    <row r="236" spans="1:56" s="204" customFormat="1">
      <c r="A236" s="199"/>
      <c r="B236" s="200"/>
      <c r="C236" s="201"/>
      <c r="D236" s="144"/>
      <c r="E236" s="160"/>
      <c r="F236" s="160"/>
      <c r="G236" s="160"/>
      <c r="H236" s="144"/>
      <c r="I236" s="144"/>
      <c r="J236" s="160"/>
      <c r="K236" s="144"/>
      <c r="L236" s="43"/>
      <c r="M236" s="160"/>
      <c r="N236" s="160"/>
      <c r="O236" s="160"/>
      <c r="P236" s="160"/>
      <c r="Q236" s="160"/>
      <c r="R236" s="160"/>
      <c r="S236" s="160"/>
      <c r="T236" s="160"/>
      <c r="U236" s="160"/>
      <c r="V236" s="144"/>
      <c r="W236" s="144"/>
      <c r="X236" s="144"/>
      <c r="Y236" s="160"/>
      <c r="Z236" s="160"/>
      <c r="AA236" s="160"/>
      <c r="AB236" s="160"/>
      <c r="AC236" s="250"/>
      <c r="AD236" s="160"/>
      <c r="AE236" s="160"/>
      <c r="AF236" s="160"/>
      <c r="AG236" s="160"/>
      <c r="AH236" s="43"/>
      <c r="AI236" s="43"/>
      <c r="AJ236" s="43"/>
      <c r="AK236" s="160"/>
      <c r="AL236" s="144"/>
      <c r="AM236" s="160"/>
      <c r="AN236" s="43"/>
      <c r="AO236" s="44"/>
      <c r="AR236" s="43"/>
      <c r="AS236" s="43"/>
      <c r="AT236" s="43"/>
      <c r="AU236" s="43"/>
      <c r="AV236" s="43"/>
      <c r="AW236" s="44"/>
      <c r="AX236" s="122"/>
      <c r="AY236" s="43"/>
      <c r="AZ236" s="43"/>
      <c r="BA236" s="43"/>
      <c r="BB236" s="43"/>
      <c r="BC236" s="43"/>
      <c r="BD236" s="44"/>
    </row>
    <row r="237" spans="1:56" s="204" customFormat="1">
      <c r="A237" s="268" t="s">
        <v>140</v>
      </c>
      <c r="B237" s="200"/>
      <c r="C237" s="201"/>
      <c r="D237" s="144"/>
      <c r="E237" s="160"/>
      <c r="F237" s="160"/>
      <c r="G237" s="160"/>
      <c r="H237" s="144"/>
      <c r="I237" s="144"/>
      <c r="J237" s="160"/>
      <c r="K237" s="144"/>
      <c r="L237" s="43"/>
      <c r="M237" s="160"/>
      <c r="N237" s="160"/>
      <c r="O237" s="160"/>
      <c r="P237" s="160"/>
      <c r="Q237" s="160"/>
      <c r="R237" s="160"/>
      <c r="S237" s="160"/>
      <c r="T237" s="160"/>
      <c r="U237" s="160"/>
      <c r="V237" s="144"/>
      <c r="W237" s="144"/>
      <c r="X237" s="144"/>
      <c r="Y237" s="160"/>
      <c r="Z237" s="160"/>
      <c r="AA237" s="160"/>
      <c r="AB237" s="160"/>
      <c r="AC237" s="250"/>
      <c r="AD237" s="160"/>
      <c r="AE237" s="160"/>
      <c r="AF237" s="160"/>
      <c r="AG237" s="160"/>
      <c r="AH237" s="43"/>
      <c r="AI237" s="43"/>
      <c r="AJ237" s="43"/>
      <c r="AK237" s="160"/>
      <c r="AL237" s="144"/>
      <c r="AM237" s="160"/>
      <c r="AN237" s="43"/>
      <c r="AO237" s="44"/>
      <c r="AR237" s="43"/>
      <c r="AS237" s="43"/>
      <c r="AT237" s="43"/>
      <c r="AU237" s="43"/>
      <c r="AV237" s="43"/>
      <c r="AW237" s="44"/>
      <c r="AX237" s="122"/>
      <c r="AY237" s="43"/>
      <c r="AZ237" s="43"/>
      <c r="BA237" s="43"/>
      <c r="BB237" s="43"/>
      <c r="BC237" s="43"/>
      <c r="BD237" s="44"/>
    </row>
    <row r="238" spans="1:56" s="204" customFormat="1">
      <c r="A238" s="199"/>
      <c r="B238" s="200" t="s">
        <v>139</v>
      </c>
      <c r="C238" s="201"/>
      <c r="D238" s="144">
        <v>14401</v>
      </c>
      <c r="E238" s="160">
        <v>126</v>
      </c>
      <c r="F238" s="160">
        <v>-12386</v>
      </c>
      <c r="G238" s="160">
        <v>-3891</v>
      </c>
      <c r="H238" s="144">
        <v>-6494</v>
      </c>
      <c r="I238" s="144">
        <v>-6986</v>
      </c>
      <c r="J238" s="160">
        <v>-15078</v>
      </c>
      <c r="K238" s="144">
        <v>-10583</v>
      </c>
      <c r="L238" s="43">
        <f>+SUM(D238:K238)</f>
        <v>-40891</v>
      </c>
      <c r="M238" s="160"/>
      <c r="N238" s="160"/>
      <c r="O238" s="160">
        <v>418</v>
      </c>
      <c r="P238" s="160">
        <v>-2035</v>
      </c>
      <c r="Q238" s="160">
        <v>111.55953</v>
      </c>
      <c r="R238" s="160">
        <v>-136</v>
      </c>
      <c r="S238" s="160">
        <v>181.3780899999997</v>
      </c>
      <c r="T238" s="160">
        <v>-1021</v>
      </c>
      <c r="U238" s="160">
        <v>-1442</v>
      </c>
      <c r="V238" s="144">
        <v>173</v>
      </c>
      <c r="W238" s="144"/>
      <c r="X238" s="144"/>
      <c r="Y238" s="160">
        <v>-3135</v>
      </c>
      <c r="Z238" s="160">
        <v>1459.5407100000029</v>
      </c>
      <c r="AA238" s="160">
        <v>-2472</v>
      </c>
      <c r="AB238" s="160"/>
      <c r="AC238" s="250">
        <v>-671</v>
      </c>
      <c r="AD238" s="160">
        <f>5797*-1</f>
        <v>-5797</v>
      </c>
      <c r="AE238" s="160">
        <v>0</v>
      </c>
      <c r="AF238" s="160">
        <v>-1367</v>
      </c>
      <c r="AG238" s="160">
        <v>2418</v>
      </c>
      <c r="AH238" s="43">
        <f>+SUM(M238:AG238)</f>
        <v>-13314.521669999998</v>
      </c>
      <c r="AI238" s="43">
        <f>O238+Q238+Z238+AD238+AE238+AG238+T238</f>
        <v>-2410.8997599999971</v>
      </c>
      <c r="AJ238" s="43">
        <f>P238+R238+S238+U238+V238+Y238+AC238+AB238+AF238+AA238</f>
        <v>-10903.62191</v>
      </c>
      <c r="AK238" s="160">
        <v>-1730</v>
      </c>
      <c r="AL238" s="144">
        <v>-725.82600000000002</v>
      </c>
      <c r="AM238" s="160">
        <v>43.884175674591887</v>
      </c>
      <c r="AN238" s="43">
        <f>+SUM(AK238:AM238)</f>
        <v>-2411.9418243254081</v>
      </c>
      <c r="AO238" s="44">
        <f>+AN238+AH238+L238</f>
        <v>-56617.463494325406</v>
      </c>
      <c r="AR238" s="43">
        <f t="shared" ref="AR238:AR240" si="342">L238/AR$5</f>
        <v>-5111.375</v>
      </c>
      <c r="AS238" s="43">
        <f t="shared" ref="AS238:AU240" si="343">AH238/AS$5</f>
        <v>-832.15760437499989</v>
      </c>
      <c r="AT238" s="43">
        <f t="shared" si="343"/>
        <v>-344.41425142857099</v>
      </c>
      <c r="AU238" s="43">
        <f t="shared" si="343"/>
        <v>-1211.5135455555555</v>
      </c>
      <c r="AV238" s="43">
        <f t="shared" ref="AV238:AW240" si="344">AN238/AV$5</f>
        <v>-803.98060810846937</v>
      </c>
      <c r="AW238" s="44">
        <f t="shared" si="344"/>
        <v>-2096.9430923824225</v>
      </c>
      <c r="AX238" s="122"/>
      <c r="AY238" s="43">
        <f>MEDIAN($D238:$K238)</f>
        <v>-6740</v>
      </c>
      <c r="AZ238" s="43">
        <f>MEDIAN($M238:$AG238)</f>
        <v>-403.5</v>
      </c>
      <c r="BA238" s="43">
        <f>MEDIAN($AD238,$AE238,$Z238,$T238,$O238,Q238,AG238)</f>
        <v>111.55953</v>
      </c>
      <c r="BB238" s="43">
        <f>MEDIAN($AF238,$AB238,$AC238,$Y238,$V238,$U238,$S238,$R238,$P238,$AA238)</f>
        <v>-1367</v>
      </c>
      <c r="BC238" s="43">
        <f>MEDIAN($AK238:$AM238)</f>
        <v>-725.82600000000002</v>
      </c>
      <c r="BD238" s="44">
        <f>MEDIAN((D238:K238,M238:V238,Y238:AG238,AK238:AM238))</f>
        <v>-1021</v>
      </c>
    </row>
    <row r="239" spans="1:56" s="204" customFormat="1">
      <c r="A239" s="199"/>
      <c r="B239" s="200" t="s">
        <v>138</v>
      </c>
      <c r="C239" s="201"/>
      <c r="D239" s="144">
        <v>2423</v>
      </c>
      <c r="E239" s="160">
        <v>5304</v>
      </c>
      <c r="F239" s="160">
        <v>1308</v>
      </c>
      <c r="G239" s="160">
        <v>80896</v>
      </c>
      <c r="H239" s="144">
        <v>10489</v>
      </c>
      <c r="I239" s="144">
        <v>8711</v>
      </c>
      <c r="J239" s="160">
        <v>5844</v>
      </c>
      <c r="K239" s="144">
        <v>26706</v>
      </c>
      <c r="L239" s="43">
        <f>+SUM(D239:K239)</f>
        <v>141681</v>
      </c>
      <c r="M239" s="160"/>
      <c r="N239" s="160"/>
      <c r="O239" s="160">
        <v>7775</v>
      </c>
      <c r="P239" s="160">
        <v>2441</v>
      </c>
      <c r="Q239" s="160">
        <v>2879</v>
      </c>
      <c r="R239" s="160">
        <v>1599</v>
      </c>
      <c r="S239" s="160">
        <v>964.21047999999973</v>
      </c>
      <c r="T239" s="160">
        <v>-5799.7</v>
      </c>
      <c r="U239" s="160">
        <v>-246</v>
      </c>
      <c r="V239" s="144">
        <v>1046</v>
      </c>
      <c r="W239" s="144"/>
      <c r="X239" s="144"/>
      <c r="Y239" s="160">
        <v>2340</v>
      </c>
      <c r="Z239" s="160">
        <v>-492.7985600000161</v>
      </c>
      <c r="AA239" s="160">
        <v>3774</v>
      </c>
      <c r="AB239" s="160"/>
      <c r="AC239" s="250">
        <v>8573</v>
      </c>
      <c r="AD239" s="160">
        <f>-14010*-1</f>
        <v>14010</v>
      </c>
      <c r="AE239" s="160">
        <v>3624</v>
      </c>
      <c r="AF239" s="160">
        <v>2507</v>
      </c>
      <c r="AG239" s="160">
        <v>-4463.9862400000029</v>
      </c>
      <c r="AH239" s="43">
        <f>+SUM(M239:AG239)</f>
        <v>40529.725679999981</v>
      </c>
      <c r="AI239" s="43">
        <f>O239+Q239+Z239+AD239+AE239+AG239+T239</f>
        <v>17531.51519999998</v>
      </c>
      <c r="AJ239" s="43">
        <f>P239+R239+S239+U239+V239+Y239+AC239+AB239+AF239+AA239</f>
        <v>22998.210480000002</v>
      </c>
      <c r="AK239" s="160">
        <v>1118</v>
      </c>
      <c r="AL239" s="144">
        <v>1691.951</v>
      </c>
      <c r="AM239" s="160">
        <v>-726.83875</v>
      </c>
      <c r="AN239" s="43">
        <f>+SUM(AK239:AM239)</f>
        <v>2083.1122500000001</v>
      </c>
      <c r="AO239" s="44">
        <f>+AN239+AH239+L239</f>
        <v>184293.83792999998</v>
      </c>
      <c r="AR239" s="43">
        <f t="shared" si="342"/>
        <v>17710.125</v>
      </c>
      <c r="AS239" s="43">
        <f t="shared" si="343"/>
        <v>2533.1078549999988</v>
      </c>
      <c r="AT239" s="43">
        <f t="shared" si="343"/>
        <v>2504.5021714285685</v>
      </c>
      <c r="AU239" s="43">
        <f t="shared" si="343"/>
        <v>2555.3567200000002</v>
      </c>
      <c r="AV239" s="43">
        <f t="shared" si="344"/>
        <v>694.37075000000004</v>
      </c>
      <c r="AW239" s="44">
        <f t="shared" si="344"/>
        <v>6825.6977011111103</v>
      </c>
      <c r="AX239" s="122"/>
      <c r="AY239" s="43">
        <f>MEDIAN($D239:$K239)</f>
        <v>7277.5</v>
      </c>
      <c r="AZ239" s="43">
        <f>MEDIAN($M239:$AG239)</f>
        <v>2390.5</v>
      </c>
      <c r="BA239" s="43">
        <f>MEDIAN($AD239,$AE239,$Z239,$T239,$O239,Q239,AG239)</f>
        <v>2879</v>
      </c>
      <c r="BB239" s="43">
        <f>MEDIAN($AF239,$AB239,$AC239,$Y239,$V239,$U239,$S239,$R239,$P239,$AA239)</f>
        <v>2340</v>
      </c>
      <c r="BC239" s="43">
        <f>MEDIAN($AK239:$AM239)</f>
        <v>1118</v>
      </c>
      <c r="BD239" s="44">
        <f>MEDIAN((D239:K239,M239:V239,Y239:AG239,AK239:AM239))</f>
        <v>2441</v>
      </c>
    </row>
    <row r="240" spans="1:56" s="204" customFormat="1">
      <c r="A240" s="199"/>
      <c r="B240" s="200" t="s">
        <v>125</v>
      </c>
      <c r="C240" s="201"/>
      <c r="D240" s="144">
        <v>535</v>
      </c>
      <c r="E240" s="160">
        <v>-1180</v>
      </c>
      <c r="F240" s="160">
        <v>11644</v>
      </c>
      <c r="G240" s="160">
        <v>-9907</v>
      </c>
      <c r="H240" s="144">
        <v>-9931</v>
      </c>
      <c r="I240" s="144">
        <v>0</v>
      </c>
      <c r="J240" s="160">
        <v>299</v>
      </c>
      <c r="K240" s="144">
        <v>0</v>
      </c>
      <c r="L240" s="43">
        <f>+SUM(D240:K240)</f>
        <v>-8540</v>
      </c>
      <c r="M240" s="160"/>
      <c r="N240" s="160"/>
      <c r="O240" s="160">
        <v>-246</v>
      </c>
      <c r="P240" s="160"/>
      <c r="Q240" s="160">
        <v>10</v>
      </c>
      <c r="R240" s="160">
        <v>0</v>
      </c>
      <c r="S240" s="160">
        <v>0</v>
      </c>
      <c r="T240" s="160">
        <v>0</v>
      </c>
      <c r="U240" s="160">
        <v>0</v>
      </c>
      <c r="V240" s="144">
        <v>0</v>
      </c>
      <c r="W240" s="144"/>
      <c r="X240" s="144"/>
      <c r="Y240" s="160">
        <v>0</v>
      </c>
      <c r="Z240" s="160">
        <v>0</v>
      </c>
      <c r="AA240" s="160">
        <v>0</v>
      </c>
      <c r="AB240" s="160"/>
      <c r="AC240" s="250">
        <v>0</v>
      </c>
      <c r="AD240" s="160">
        <v>0</v>
      </c>
      <c r="AE240" s="160">
        <v>0</v>
      </c>
      <c r="AF240" s="160">
        <v>0</v>
      </c>
      <c r="AG240" s="160">
        <v>0</v>
      </c>
      <c r="AH240" s="43">
        <f>+SUM(M240:AG240)</f>
        <v>-236</v>
      </c>
      <c r="AI240" s="43">
        <f>O240+Q240+Z240+AD240+AE240+AG240+T240</f>
        <v>-236</v>
      </c>
      <c r="AJ240" s="43">
        <f>P240+R240+S240+U240+V240+Y240+AC240+AB240+AF240+AA240</f>
        <v>0</v>
      </c>
      <c r="AK240" s="160">
        <v>0</v>
      </c>
      <c r="AL240" s="144">
        <v>0</v>
      </c>
      <c r="AM240" s="160">
        <v>-542.95600000000002</v>
      </c>
      <c r="AN240" s="43">
        <f>+SUM(AK240:AM240)</f>
        <v>-542.95600000000002</v>
      </c>
      <c r="AO240" s="44">
        <f>+AN240+AH240+L240</f>
        <v>-9318.9560000000001</v>
      </c>
      <c r="AR240" s="43">
        <f t="shared" si="342"/>
        <v>-1067.5</v>
      </c>
      <c r="AS240" s="43">
        <f t="shared" si="343"/>
        <v>-14.75</v>
      </c>
      <c r="AT240" s="43">
        <f t="shared" si="343"/>
        <v>-33.714285714285715</v>
      </c>
      <c r="AU240" s="43">
        <f t="shared" si="343"/>
        <v>0</v>
      </c>
      <c r="AV240" s="43">
        <f t="shared" si="344"/>
        <v>-180.98533333333333</v>
      </c>
      <c r="AW240" s="44">
        <f t="shared" si="344"/>
        <v>-345.14651851851852</v>
      </c>
      <c r="AX240" s="122"/>
      <c r="AY240" s="258">
        <f>MEDIAN($D240:$K240)</f>
        <v>0</v>
      </c>
      <c r="AZ240" s="258">
        <f>MEDIAN($M240:$AG240)</f>
        <v>0</v>
      </c>
      <c r="BA240" s="258">
        <f>MEDIAN($AD240,$AE240,$Z240,$T240,$O240,Q240,AG240)</f>
        <v>0</v>
      </c>
      <c r="BB240" s="258">
        <f>MEDIAN($AF240,$AB240,$AC240,$Y240,$V240,$U240,$S240,$R240,$P240,$AA240)</f>
        <v>0</v>
      </c>
      <c r="BC240" s="258">
        <f>MEDIAN($AK240:$AM240)</f>
        <v>0</v>
      </c>
      <c r="BD240" s="44">
        <f>MEDIAN((D240:K240,M240:V240,Y240:AG240,AK240:AM240))</f>
        <v>0</v>
      </c>
    </row>
    <row r="241" spans="1:56" s="204" customFormat="1">
      <c r="A241" s="199"/>
      <c r="B241" s="200"/>
      <c r="C241" s="201"/>
      <c r="D241" s="46">
        <f t="shared" ref="D241:V241" si="345">SUM(D238:D240)</f>
        <v>17359</v>
      </c>
      <c r="E241" s="252">
        <f t="shared" si="345"/>
        <v>4250</v>
      </c>
      <c r="F241" s="252">
        <f t="shared" si="345"/>
        <v>566</v>
      </c>
      <c r="G241" s="252">
        <f t="shared" si="345"/>
        <v>67098</v>
      </c>
      <c r="H241" s="118">
        <f t="shared" si="345"/>
        <v>-5936</v>
      </c>
      <c r="I241" s="118">
        <f t="shared" si="345"/>
        <v>1725</v>
      </c>
      <c r="J241" s="252">
        <f t="shared" si="345"/>
        <v>-8935</v>
      </c>
      <c r="K241" s="118">
        <f t="shared" si="345"/>
        <v>16123</v>
      </c>
      <c r="L241" s="45">
        <f t="shared" si="345"/>
        <v>92250</v>
      </c>
      <c r="M241" s="252"/>
      <c r="N241" s="252"/>
      <c r="O241" s="252">
        <f t="shared" si="345"/>
        <v>7947</v>
      </c>
      <c r="P241" s="252">
        <f t="shared" si="345"/>
        <v>406</v>
      </c>
      <c r="Q241" s="252">
        <f t="shared" si="345"/>
        <v>3000.55953</v>
      </c>
      <c r="R241" s="252">
        <f t="shared" si="345"/>
        <v>1463</v>
      </c>
      <c r="S241" s="252">
        <f t="shared" si="345"/>
        <v>1145.5885699999994</v>
      </c>
      <c r="T241" s="252">
        <f t="shared" si="345"/>
        <v>-6820.7</v>
      </c>
      <c r="U241" s="252">
        <f t="shared" si="345"/>
        <v>-1688</v>
      </c>
      <c r="V241" s="118">
        <f t="shared" si="345"/>
        <v>1219</v>
      </c>
      <c r="W241" s="118"/>
      <c r="X241" s="118"/>
      <c r="Y241" s="252">
        <f t="shared" ref="Y241:AO241" si="346">SUM(Y238:Y240)</f>
        <v>-795</v>
      </c>
      <c r="Z241" s="252">
        <f t="shared" si="346"/>
        <v>966.74214999998685</v>
      </c>
      <c r="AA241" s="252">
        <f t="shared" si="346"/>
        <v>1302</v>
      </c>
      <c r="AB241" s="252"/>
      <c r="AC241" s="292">
        <f>SUM(AC238:AC240)</f>
        <v>7902</v>
      </c>
      <c r="AD241" s="252">
        <f t="shared" si="346"/>
        <v>8213</v>
      </c>
      <c r="AE241" s="252">
        <f t="shared" si="346"/>
        <v>3624</v>
      </c>
      <c r="AF241" s="252">
        <f t="shared" si="346"/>
        <v>1140</v>
      </c>
      <c r="AG241" s="252">
        <f t="shared" si="346"/>
        <v>-2045.9862400000029</v>
      </c>
      <c r="AH241" s="45">
        <f t="shared" si="346"/>
        <v>26979.204009999983</v>
      </c>
      <c r="AI241" s="45">
        <f>O241+Q241+Z241+AD241+AE241+AG241+T241</f>
        <v>14884.615439999987</v>
      </c>
      <c r="AJ241" s="45">
        <f>P241+R241+S241+U241+V241+Y241+AC241+AB241+AF241+AA241</f>
        <v>12094.58857</v>
      </c>
      <c r="AK241" s="252">
        <f t="shared" si="346"/>
        <v>-612</v>
      </c>
      <c r="AL241" s="118">
        <f t="shared" si="346"/>
        <v>966.125</v>
      </c>
      <c r="AM241" s="252">
        <f t="shared" si="346"/>
        <v>-1225.9105743254081</v>
      </c>
      <c r="AN241" s="45">
        <f t="shared" si="346"/>
        <v>-871.78557432540799</v>
      </c>
      <c r="AO241" s="211">
        <f t="shared" si="346"/>
        <v>118357.41843567457</v>
      </c>
      <c r="AR241" s="45">
        <f>L241/AR$5</f>
        <v>11531.25</v>
      </c>
      <c r="AS241" s="45">
        <f>AH241/AS$5</f>
        <v>1686.2002506249989</v>
      </c>
      <c r="AT241" s="45">
        <f>AI241/AT$5</f>
        <v>2126.3736342857123</v>
      </c>
      <c r="AU241" s="45">
        <f>AJ241/AU$5</f>
        <v>1343.8431744444445</v>
      </c>
      <c r="AV241" s="45">
        <f>AN241/AV$5</f>
        <v>-290.59519144180268</v>
      </c>
      <c r="AW241" s="211">
        <f>AO241/AW$5</f>
        <v>4383.6080902101694</v>
      </c>
      <c r="AX241" s="122"/>
      <c r="AY241" s="43">
        <f>MEDIAN($D241:$K241)</f>
        <v>2987.5</v>
      </c>
      <c r="AZ241" s="43">
        <f>MEDIAN($M241:$AG241)</f>
        <v>1182.2942849999997</v>
      </c>
      <c r="BA241" s="43">
        <f>MEDIAN($AD241,$AE241,$Z241,$T241,$O241,Q241,AG241)</f>
        <v>3000.55953</v>
      </c>
      <c r="BB241" s="43">
        <f>MEDIAN($AF241,$AB241,$AC241,$Y241,$V241,$U241,$S241,$R241,$P241,$AA241)</f>
        <v>1145.5885699999994</v>
      </c>
      <c r="BC241" s="43">
        <f>MEDIAN($AK241:$AM241)</f>
        <v>-612</v>
      </c>
      <c r="BD241" s="211">
        <f>MEDIAN((D241:K241,M241:V241,Y241:AG241,AK241:AM241))</f>
        <v>1145.5885699999994</v>
      </c>
    </row>
    <row r="242" spans="1:56" s="204" customFormat="1">
      <c r="A242" s="199"/>
      <c r="B242" s="200"/>
      <c r="C242" s="201"/>
      <c r="D242" s="144"/>
      <c r="E242" s="160"/>
      <c r="F242" s="160"/>
      <c r="G242" s="160"/>
      <c r="H242" s="144"/>
      <c r="I242" s="144"/>
      <c r="J242" s="160"/>
      <c r="K242" s="144"/>
      <c r="L242" s="43"/>
      <c r="M242" s="160"/>
      <c r="N242" s="160"/>
      <c r="O242" s="160"/>
      <c r="P242" s="160"/>
      <c r="Q242" s="160"/>
      <c r="R242" s="160"/>
      <c r="S242" s="160"/>
      <c r="T242" s="160"/>
      <c r="U242" s="160"/>
      <c r="V242" s="144"/>
      <c r="W242" s="144"/>
      <c r="X242" s="144"/>
      <c r="Y242" s="160"/>
      <c r="Z242" s="160"/>
      <c r="AA242" s="160"/>
      <c r="AB242" s="160"/>
      <c r="AC242" s="250"/>
      <c r="AD242" s="160"/>
      <c r="AE242" s="160"/>
      <c r="AF242" s="160"/>
      <c r="AG242" s="160"/>
      <c r="AH242" s="43"/>
      <c r="AI242" s="43"/>
      <c r="AJ242" s="43"/>
      <c r="AK242" s="160"/>
      <c r="AL242" s="144"/>
      <c r="AM242" s="160"/>
      <c r="AN242" s="43"/>
      <c r="AO242" s="44"/>
      <c r="AR242" s="43"/>
      <c r="AS242" s="43"/>
      <c r="AT242" s="43"/>
      <c r="AU242" s="43"/>
      <c r="AV242" s="43"/>
      <c r="AW242" s="44"/>
      <c r="AX242" s="122"/>
      <c r="AY242" s="43"/>
      <c r="AZ242" s="43"/>
      <c r="BA242" s="43"/>
      <c r="BB242" s="43"/>
      <c r="BC242" s="43"/>
      <c r="BD242" s="44"/>
    </row>
    <row r="243" spans="1:56" s="204" customFormat="1" ht="15" thickBot="1">
      <c r="A243" s="272" t="s">
        <v>137</v>
      </c>
      <c r="B243" s="261"/>
      <c r="C243" s="273"/>
      <c r="D243" s="256">
        <f>D228+D235+D241</f>
        <v>94846</v>
      </c>
      <c r="E243" s="256">
        <f t="shared" ref="E243:V243" si="347">E228+E235+E241</f>
        <v>9887.4894199999981</v>
      </c>
      <c r="F243" s="256">
        <f t="shared" si="347"/>
        <v>79162</v>
      </c>
      <c r="G243" s="256">
        <f t="shared" si="347"/>
        <v>301662.04671999975</v>
      </c>
      <c r="H243" s="256">
        <f t="shared" si="347"/>
        <v>68516</v>
      </c>
      <c r="I243" s="256">
        <f t="shared" si="347"/>
        <v>88382</v>
      </c>
      <c r="J243" s="256">
        <f t="shared" si="347"/>
        <v>28701</v>
      </c>
      <c r="K243" s="256">
        <f t="shared" si="347"/>
        <v>81362.050190000125</v>
      </c>
      <c r="L243" s="42">
        <f t="shared" si="347"/>
        <v>752518.58632999985</v>
      </c>
      <c r="M243" s="256"/>
      <c r="N243" s="256"/>
      <c r="O243" s="256">
        <f t="shared" si="347"/>
        <v>22722</v>
      </c>
      <c r="P243" s="256">
        <f t="shared" si="347"/>
        <v>9509.1999999999971</v>
      </c>
      <c r="Q243" s="256">
        <f t="shared" si="347"/>
        <v>2434.437900000004</v>
      </c>
      <c r="R243" s="256">
        <f t="shared" si="347"/>
        <v>5881</v>
      </c>
      <c r="S243" s="256">
        <f t="shared" si="347"/>
        <v>198.10304999999789</v>
      </c>
      <c r="T243" s="256">
        <f t="shared" si="347"/>
        <v>1850.1380999999938</v>
      </c>
      <c r="U243" s="256">
        <f t="shared" si="347"/>
        <v>7069.7691099999938</v>
      </c>
      <c r="V243" s="256">
        <f t="shared" si="347"/>
        <v>-5673</v>
      </c>
      <c r="W243" s="256"/>
      <c r="X243" s="256"/>
      <c r="Y243" s="256">
        <f t="shared" ref="Y243:AO243" si="348">Y228+Y235+Y241</f>
        <v>8412</v>
      </c>
      <c r="Z243" s="256">
        <f t="shared" si="348"/>
        <v>3887.2741099999816</v>
      </c>
      <c r="AA243" s="256">
        <f t="shared" si="348"/>
        <v>3599</v>
      </c>
      <c r="AB243" s="256"/>
      <c r="AC243" s="256">
        <f>AC228+AC235+AC241</f>
        <v>11908</v>
      </c>
      <c r="AD243" s="256">
        <f t="shared" si="348"/>
        <v>14778.193180000002</v>
      </c>
      <c r="AE243" s="256">
        <f t="shared" si="348"/>
        <v>2026</v>
      </c>
      <c r="AF243" s="256">
        <f t="shared" si="348"/>
        <v>1963</v>
      </c>
      <c r="AG243" s="256">
        <f t="shared" si="348"/>
        <v>-6320.3173499999975</v>
      </c>
      <c r="AH243" s="42">
        <f t="shared" si="348"/>
        <v>84244.798099999956</v>
      </c>
      <c r="AI243" s="42">
        <f>O243+Q243+Z243+AD243+AE243+AG243+T243</f>
        <v>41377.725939999989</v>
      </c>
      <c r="AJ243" s="42">
        <f>P243+R243+S243+U243+V243+Y243+AC243+AB243+AF243+AA243</f>
        <v>42867.072159999989</v>
      </c>
      <c r="AK243" s="256">
        <f t="shared" si="348"/>
        <v>10844</v>
      </c>
      <c r="AL243" s="256">
        <f t="shared" si="348"/>
        <v>13613.037</v>
      </c>
      <c r="AM243" s="256">
        <f t="shared" si="348"/>
        <v>-1308.9854643254168</v>
      </c>
      <c r="AN243" s="42">
        <f t="shared" si="348"/>
        <v>23148.051535674585</v>
      </c>
      <c r="AO243" s="230">
        <f t="shared" si="348"/>
        <v>859911.43596567446</v>
      </c>
      <c r="AR243" s="42">
        <f t="shared" ref="AR243" si="349">L243/AR$5</f>
        <v>94064.823291249981</v>
      </c>
      <c r="AS243" s="42">
        <f t="shared" ref="AS243:AU243" si="350">AH243/AS$5</f>
        <v>5265.2998812499973</v>
      </c>
      <c r="AT243" s="42">
        <f t="shared" si="350"/>
        <v>5911.1037057142839</v>
      </c>
      <c r="AU243" s="42">
        <f t="shared" si="350"/>
        <v>4763.0080177777763</v>
      </c>
      <c r="AV243" s="42">
        <f t="shared" ref="AV243:AW243" si="351">AN243/AV$5</f>
        <v>7716.0171785581952</v>
      </c>
      <c r="AW243" s="230">
        <f t="shared" si="351"/>
        <v>31848.571702432386</v>
      </c>
      <c r="AX243" s="122"/>
      <c r="AY243" s="42">
        <f>MEDIAN($D243:$K243)</f>
        <v>80262.025095000063</v>
      </c>
      <c r="AZ243" s="42">
        <f>MEDIAN($M243:$AG243)</f>
        <v>3743.1370549999911</v>
      </c>
      <c r="BA243" s="42">
        <f>MEDIAN($AD243,$AE243,$Z243,$T243,$O243,Q243,AG243)</f>
        <v>2434.437900000004</v>
      </c>
      <c r="BB243" s="42">
        <f>MEDIAN($AF243,$AB243,$AC243,$Y243,$V243,$U243,$S243,$R243,$P243,$AA243)</f>
        <v>5881</v>
      </c>
      <c r="BC243" s="42">
        <f>MEDIAN($AK243:$AM243)</f>
        <v>10844</v>
      </c>
      <c r="BD243" s="230">
        <f>MEDIAN((D243:K243,M243:V243,Y243:AG243,AK243:AM243))</f>
        <v>9509.1999999999971</v>
      </c>
    </row>
    <row r="244" spans="1:56" s="204" customFormat="1" ht="15" thickTop="1">
      <c r="A244" s="199"/>
      <c r="B244" s="200"/>
      <c r="C244" s="236"/>
      <c r="D244" s="129"/>
      <c r="E244" s="240"/>
      <c r="F244" s="240"/>
      <c r="G244" s="240"/>
      <c r="H244" s="129"/>
      <c r="I244" s="129"/>
      <c r="J244" s="240"/>
      <c r="K244" s="129"/>
      <c r="L244" s="14"/>
      <c r="M244" s="240"/>
      <c r="N244" s="240"/>
      <c r="O244" s="240"/>
      <c r="P244" s="240"/>
      <c r="Q244" s="240"/>
      <c r="R244" s="240"/>
      <c r="S244" s="240"/>
      <c r="T244" s="240"/>
      <c r="U244" s="240"/>
      <c r="V244" s="129"/>
      <c r="W244" s="129"/>
      <c r="X244" s="129"/>
      <c r="Y244" s="240"/>
      <c r="Z244" s="240"/>
      <c r="AA244" s="240"/>
      <c r="AB244" s="240"/>
      <c r="AC244" s="241"/>
      <c r="AD244" s="240"/>
      <c r="AE244" s="240"/>
      <c r="AF244" s="240"/>
      <c r="AG244" s="240"/>
      <c r="AH244" s="14"/>
      <c r="AI244" s="14"/>
      <c r="AJ244" s="14"/>
      <c r="AK244" s="240"/>
      <c r="AL244" s="129"/>
      <c r="AM244" s="240"/>
      <c r="AN244" s="14"/>
      <c r="AO244" s="14"/>
      <c r="AR244" s="14"/>
      <c r="AS244" s="14"/>
      <c r="AT244" s="14"/>
      <c r="AU244" s="14"/>
      <c r="AV244" s="14"/>
      <c r="AW244" s="14"/>
      <c r="AX244" s="14"/>
      <c r="AY244" s="14"/>
      <c r="AZ244" s="14"/>
      <c r="BA244" s="14"/>
      <c r="BB244" s="14"/>
      <c r="BC244" s="14"/>
      <c r="BD244" s="14"/>
    </row>
    <row r="245" spans="1:56" s="204" customFormat="1" ht="18.5">
      <c r="A245" s="293" t="s">
        <v>136</v>
      </c>
      <c r="B245" s="200"/>
      <c r="C245" s="236"/>
      <c r="D245" s="129"/>
      <c r="E245" s="240"/>
      <c r="F245" s="240"/>
      <c r="G245" s="240"/>
      <c r="H245" s="129"/>
      <c r="I245" s="129"/>
      <c r="J245" s="240"/>
      <c r="K245" s="129"/>
      <c r="L245" s="14"/>
      <c r="M245" s="240"/>
      <c r="N245" s="240"/>
      <c r="O245" s="240"/>
      <c r="P245" s="240"/>
      <c r="Q245" s="240"/>
      <c r="R245" s="240"/>
      <c r="S245" s="240"/>
      <c r="T245" s="240"/>
      <c r="U245" s="240"/>
      <c r="V245" s="129"/>
      <c r="W245" s="129"/>
      <c r="X245" s="129"/>
      <c r="Y245" s="240"/>
      <c r="Z245" s="240"/>
      <c r="AA245" s="240"/>
      <c r="AB245" s="240"/>
      <c r="AC245" s="241"/>
      <c r="AD245" s="240"/>
      <c r="AE245" s="240"/>
      <c r="AF245" s="240"/>
      <c r="AG245" s="240"/>
      <c r="AH245" s="14"/>
      <c r="AI245" s="14"/>
      <c r="AJ245" s="14"/>
      <c r="AK245" s="240"/>
      <c r="AL245" s="129"/>
      <c r="AM245" s="240"/>
      <c r="AN245" s="14"/>
      <c r="AO245" s="14"/>
      <c r="AR245" s="14"/>
      <c r="AS245" s="14"/>
      <c r="AT245" s="14"/>
      <c r="AU245" s="14"/>
      <c r="AV245" s="14"/>
      <c r="AW245" s="14"/>
      <c r="AX245" s="14"/>
      <c r="AY245" s="14"/>
      <c r="AZ245" s="14"/>
      <c r="BA245" s="14"/>
      <c r="BB245" s="14"/>
      <c r="BC245" s="14"/>
      <c r="BD245" s="14"/>
    </row>
    <row r="246" spans="1:56" s="204" customFormat="1">
      <c r="A246" s="291"/>
      <c r="B246" s="200"/>
      <c r="C246" s="242"/>
      <c r="D246" s="129"/>
      <c r="E246" s="240"/>
      <c r="F246" s="240"/>
      <c r="G246" s="240"/>
      <c r="H246" s="129"/>
      <c r="I246" s="129"/>
      <c r="J246" s="240"/>
      <c r="K246" s="129"/>
      <c r="L246" s="14"/>
      <c r="M246" s="240"/>
      <c r="N246" s="294"/>
      <c r="O246" s="240"/>
      <c r="P246" s="240"/>
      <c r="Q246" s="240"/>
      <c r="R246" s="240"/>
      <c r="S246" s="240"/>
      <c r="T246" s="240"/>
      <c r="U246" s="240"/>
      <c r="V246" s="129"/>
      <c r="W246" s="129"/>
      <c r="X246" s="129"/>
      <c r="Y246" s="240"/>
      <c r="Z246" s="294"/>
      <c r="AA246" s="294"/>
      <c r="AB246" s="240"/>
      <c r="AC246" s="241"/>
      <c r="AD246" s="240"/>
      <c r="AE246" s="240"/>
      <c r="AF246" s="295"/>
      <c r="AG246" s="295"/>
      <c r="AH246" s="14"/>
      <c r="AI246" s="14"/>
      <c r="AJ246" s="14"/>
      <c r="AK246" s="240"/>
      <c r="AL246" s="129"/>
      <c r="AM246" s="240"/>
      <c r="AN246" s="14"/>
      <c r="AO246" s="14"/>
      <c r="AR246" s="14"/>
      <c r="AS246" s="14"/>
      <c r="AT246" s="14"/>
      <c r="AU246" s="14"/>
      <c r="AV246" s="14"/>
      <c r="AW246" s="14"/>
      <c r="AX246" s="14"/>
      <c r="AY246" s="14"/>
      <c r="AZ246" s="14"/>
      <c r="BA246" s="14"/>
      <c r="BB246" s="14"/>
      <c r="BC246" s="14"/>
      <c r="BD246" s="14"/>
    </row>
    <row r="247" spans="1:56" s="198" customFormat="1" ht="73.5" customHeight="1">
      <c r="A247" s="296"/>
      <c r="B247" s="297"/>
      <c r="C247" s="243">
        <f>$C$8</f>
        <v>2019</v>
      </c>
      <c r="D247" s="10" t="s">
        <v>304</v>
      </c>
      <c r="E247" s="114" t="s">
        <v>305</v>
      </c>
      <c r="F247" s="114" t="s">
        <v>306</v>
      </c>
      <c r="G247" s="114" t="s">
        <v>307</v>
      </c>
      <c r="H247" s="114" t="s">
        <v>308</v>
      </c>
      <c r="I247" s="114" t="s">
        <v>327</v>
      </c>
      <c r="J247" s="114" t="s">
        <v>328</v>
      </c>
      <c r="K247" s="11" t="s">
        <v>309</v>
      </c>
      <c r="L247" s="7" t="s">
        <v>99</v>
      </c>
      <c r="M247" s="114" t="s">
        <v>310</v>
      </c>
      <c r="N247" s="114" t="s">
        <v>311</v>
      </c>
      <c r="O247" s="114" t="s">
        <v>355</v>
      </c>
      <c r="P247" s="114" t="s">
        <v>313</v>
      </c>
      <c r="Q247" s="114" t="s">
        <v>314</v>
      </c>
      <c r="R247" s="114" t="s">
        <v>315</v>
      </c>
      <c r="S247" s="114" t="s">
        <v>93</v>
      </c>
      <c r="T247" s="114" t="s">
        <v>316</v>
      </c>
      <c r="U247" s="114" t="s">
        <v>317</v>
      </c>
      <c r="V247" s="114" t="s">
        <v>318</v>
      </c>
      <c r="W247" s="114" t="s">
        <v>346</v>
      </c>
      <c r="X247" s="114" t="s">
        <v>349</v>
      </c>
      <c r="Y247" s="114" t="s">
        <v>319</v>
      </c>
      <c r="Z247" s="114" t="s">
        <v>320</v>
      </c>
      <c r="AA247" s="114" t="s">
        <v>321</v>
      </c>
      <c r="AB247" s="114" t="s">
        <v>322</v>
      </c>
      <c r="AC247" s="114" t="s">
        <v>358</v>
      </c>
      <c r="AD247" s="114" t="s">
        <v>323</v>
      </c>
      <c r="AE247" s="114" t="s">
        <v>324</v>
      </c>
      <c r="AF247" s="114" t="s">
        <v>325</v>
      </c>
      <c r="AG247" s="114" t="s">
        <v>326</v>
      </c>
      <c r="AH247" s="7" t="s">
        <v>148</v>
      </c>
      <c r="AI247" s="7" t="s">
        <v>88</v>
      </c>
      <c r="AJ247" s="7" t="s">
        <v>347</v>
      </c>
      <c r="AK247" s="114" t="s">
        <v>87</v>
      </c>
      <c r="AL247" s="114" t="s">
        <v>86</v>
      </c>
      <c r="AM247" s="114" t="s">
        <v>85</v>
      </c>
      <c r="AN247" s="7" t="s">
        <v>84</v>
      </c>
      <c r="AO247" s="9" t="s">
        <v>83</v>
      </c>
      <c r="AR247" s="7" t="s">
        <v>82</v>
      </c>
      <c r="AS247" s="7" t="s">
        <v>81</v>
      </c>
      <c r="AT247" s="7" t="s">
        <v>80</v>
      </c>
      <c r="AU247" s="7" t="s">
        <v>348</v>
      </c>
      <c r="AV247" s="7" t="s">
        <v>79</v>
      </c>
      <c r="AW247" s="9" t="s">
        <v>83</v>
      </c>
      <c r="AX247" s="8"/>
      <c r="AY247" s="7" t="s">
        <v>78</v>
      </c>
      <c r="AZ247" s="7" t="s">
        <v>77</v>
      </c>
      <c r="BA247" s="7" t="s">
        <v>77</v>
      </c>
      <c r="BB247" s="7" t="s">
        <v>351</v>
      </c>
      <c r="BC247" s="7" t="s">
        <v>75</v>
      </c>
      <c r="BD247" s="9" t="s">
        <v>83</v>
      </c>
    </row>
    <row r="248" spans="1:56" s="204" customFormat="1">
      <c r="A248" s="245"/>
      <c r="B248" s="200"/>
      <c r="C248" s="201"/>
      <c r="D248" s="116"/>
      <c r="E248" s="298"/>
      <c r="F248" s="299"/>
      <c r="G248" s="299"/>
      <c r="H248" s="41"/>
      <c r="I248" s="41"/>
      <c r="J248" s="299"/>
      <c r="K248" s="41"/>
      <c r="L248" s="40"/>
      <c r="M248" s="298"/>
      <c r="N248" s="300"/>
      <c r="O248" s="299"/>
      <c r="P248" s="298"/>
      <c r="Q248" s="299"/>
      <c r="R248" s="299"/>
      <c r="S248" s="299"/>
      <c r="T248" s="298"/>
      <c r="U248" s="299"/>
      <c r="V248" s="139"/>
      <c r="W248" s="139"/>
      <c r="X248" s="139"/>
      <c r="Y248" s="299"/>
      <c r="Z248" s="300"/>
      <c r="AA248" s="300"/>
      <c r="AB248" s="299"/>
      <c r="AC248" s="301"/>
      <c r="AD248" s="299"/>
      <c r="AE248" s="298"/>
      <c r="AF248" s="298"/>
      <c r="AG248" s="298"/>
      <c r="AH248" s="37"/>
      <c r="AI248" s="37"/>
      <c r="AJ248" s="37"/>
      <c r="AK248" s="299"/>
      <c r="AL248" s="139"/>
      <c r="AM248" s="299"/>
      <c r="AN248" s="37"/>
      <c r="AO248" s="39"/>
      <c r="AR248" s="37"/>
      <c r="AS248" s="37"/>
      <c r="AT248" s="37"/>
      <c r="AU248" s="37"/>
      <c r="AV248" s="37"/>
      <c r="AW248" s="39"/>
      <c r="AX248" s="38"/>
      <c r="AY248" s="37"/>
      <c r="AZ248" s="37"/>
      <c r="BA248" s="37"/>
      <c r="BB248" s="37"/>
      <c r="BC248" s="37"/>
      <c r="BD248" s="39"/>
    </row>
    <row r="249" spans="1:56" s="204" customFormat="1">
      <c r="A249" s="245"/>
      <c r="B249" s="200"/>
      <c r="C249" s="201"/>
      <c r="D249" s="116"/>
      <c r="E249" s="173"/>
      <c r="F249" s="173"/>
      <c r="G249" s="173"/>
      <c r="H249" s="132"/>
      <c r="I249" s="132"/>
      <c r="J249" s="173"/>
      <c r="K249" s="132"/>
      <c r="L249" s="36"/>
      <c r="M249" s="244"/>
      <c r="N249" s="173"/>
      <c r="O249" s="173"/>
      <c r="P249" s="244"/>
      <c r="Q249" s="173"/>
      <c r="R249" s="173"/>
      <c r="S249" s="173"/>
      <c r="T249" s="173"/>
      <c r="U249" s="173"/>
      <c r="V249" s="133"/>
      <c r="W249" s="133"/>
      <c r="X249" s="133"/>
      <c r="Y249" s="173"/>
      <c r="Z249" s="173"/>
      <c r="AA249" s="173"/>
      <c r="AB249" s="173"/>
      <c r="AC249" s="200"/>
      <c r="AD249" s="173"/>
      <c r="AE249" s="244"/>
      <c r="AF249" s="173"/>
      <c r="AG249" s="173"/>
      <c r="AH249" s="34"/>
      <c r="AI249" s="34"/>
      <c r="AJ249" s="34"/>
      <c r="AK249" s="173"/>
      <c r="AL249" s="133"/>
      <c r="AM249" s="173"/>
      <c r="AN249" s="34"/>
      <c r="AO249" s="35"/>
      <c r="AR249" s="34"/>
      <c r="AS249" s="34"/>
      <c r="AT249" s="34"/>
      <c r="AU249" s="34"/>
      <c r="AV249" s="34"/>
      <c r="AW249" s="35"/>
      <c r="AX249" s="12"/>
      <c r="AY249" s="34"/>
      <c r="AZ249" s="34"/>
      <c r="BA249" s="34"/>
      <c r="BB249" s="34"/>
      <c r="BC249" s="34"/>
      <c r="BD249" s="35"/>
    </row>
    <row r="250" spans="1:56" s="204" customFormat="1">
      <c r="A250" s="205" t="s">
        <v>135</v>
      </c>
      <c r="B250" s="200"/>
      <c r="C250" s="201"/>
      <c r="D250" s="116"/>
      <c r="E250" s="173"/>
      <c r="F250" s="173"/>
      <c r="G250" s="173"/>
      <c r="H250" s="132"/>
      <c r="I250" s="132"/>
      <c r="J250" s="173"/>
      <c r="K250" s="132"/>
      <c r="L250" s="36"/>
      <c r="M250" s="244"/>
      <c r="N250" s="173"/>
      <c r="O250" s="173"/>
      <c r="P250" s="244"/>
      <c r="Q250" s="173"/>
      <c r="R250" s="173"/>
      <c r="S250" s="173"/>
      <c r="T250" s="173"/>
      <c r="U250" s="173"/>
      <c r="V250" s="133"/>
      <c r="W250" s="133"/>
      <c r="X250" s="133"/>
      <c r="Y250" s="173"/>
      <c r="Z250" s="173"/>
      <c r="AA250" s="173"/>
      <c r="AB250" s="173"/>
      <c r="AC250" s="200"/>
      <c r="AD250" s="173"/>
      <c r="AE250" s="244"/>
      <c r="AF250" s="173"/>
      <c r="AG250" s="173"/>
      <c r="AH250" s="34"/>
      <c r="AI250" s="34"/>
      <c r="AJ250" s="34"/>
      <c r="AK250" s="173"/>
      <c r="AL250" s="133"/>
      <c r="AM250" s="173"/>
      <c r="AN250" s="34"/>
      <c r="AO250" s="35"/>
      <c r="AR250" s="34"/>
      <c r="AS250" s="34"/>
      <c r="AT250" s="34"/>
      <c r="AU250" s="34"/>
      <c r="AV250" s="34"/>
      <c r="AW250" s="35"/>
      <c r="AX250" s="12"/>
      <c r="AY250" s="34"/>
      <c r="AZ250" s="34"/>
      <c r="BA250" s="34"/>
      <c r="BB250" s="34"/>
      <c r="BC250" s="34"/>
      <c r="BD250" s="35"/>
    </row>
    <row r="251" spans="1:56" s="204" customFormat="1">
      <c r="A251" s="199"/>
      <c r="B251" s="207" t="s">
        <v>134</v>
      </c>
      <c r="C251" s="201"/>
      <c r="D251" s="134"/>
      <c r="E251" s="302"/>
      <c r="F251" s="302"/>
      <c r="G251" s="302"/>
      <c r="H251" s="135"/>
      <c r="I251" s="135"/>
      <c r="J251" s="302"/>
      <c r="K251" s="135"/>
      <c r="L251" s="33"/>
      <c r="M251" s="303"/>
      <c r="N251" s="17"/>
      <c r="O251" s="302"/>
      <c r="P251" s="303"/>
      <c r="Q251" s="302"/>
      <c r="R251" s="302"/>
      <c r="S251" s="302"/>
      <c r="T251" s="302"/>
      <c r="U251" s="302"/>
      <c r="V251" s="140"/>
      <c r="W251" s="140"/>
      <c r="X251" s="140"/>
      <c r="Y251" s="302"/>
      <c r="Z251" s="17"/>
      <c r="AA251" s="17"/>
      <c r="AB251" s="302"/>
      <c r="AC251" s="304"/>
      <c r="AD251" s="302"/>
      <c r="AE251" s="303"/>
      <c r="AF251" s="17"/>
      <c r="AG251" s="17"/>
      <c r="AH251" s="30"/>
      <c r="AI251" s="30"/>
      <c r="AJ251" s="30"/>
      <c r="AK251" s="302"/>
      <c r="AL251" s="140"/>
      <c r="AM251" s="302"/>
      <c r="AN251" s="30"/>
      <c r="AO251" s="32"/>
      <c r="AR251" s="30"/>
      <c r="AS251" s="30"/>
      <c r="AT251" s="30"/>
      <c r="AU251" s="30"/>
      <c r="AV251" s="30"/>
      <c r="AW251" s="32"/>
      <c r="AX251" s="31"/>
      <c r="AY251" s="30"/>
      <c r="AZ251" s="30"/>
      <c r="BA251" s="30"/>
      <c r="BB251" s="30"/>
      <c r="BC251" s="30"/>
      <c r="BD251" s="32"/>
    </row>
    <row r="252" spans="1:56" s="204" customFormat="1">
      <c r="A252" s="199"/>
      <c r="B252" s="200"/>
      <c r="C252" s="201" t="s">
        <v>133</v>
      </c>
      <c r="D252" s="137">
        <v>0</v>
      </c>
      <c r="E252" s="162"/>
      <c r="F252" s="162">
        <v>0</v>
      </c>
      <c r="G252" s="162">
        <v>0</v>
      </c>
      <c r="H252" s="137"/>
      <c r="I252" s="137">
        <v>0</v>
      </c>
      <c r="J252" s="162">
        <v>0</v>
      </c>
      <c r="K252" s="137"/>
      <c r="L252" s="22">
        <f>+SUM(D252:K252)</f>
        <v>0</v>
      </c>
      <c r="M252" s="162"/>
      <c r="N252" s="162"/>
      <c r="O252" s="162">
        <v>106.12</v>
      </c>
      <c r="P252" s="162">
        <v>150</v>
      </c>
      <c r="Q252" s="162">
        <v>49</v>
      </c>
      <c r="R252" s="162">
        <v>37</v>
      </c>
      <c r="S252" s="162">
        <v>35.218600000000002</v>
      </c>
      <c r="T252" s="162">
        <v>20</v>
      </c>
      <c r="U252" s="162">
        <v>18</v>
      </c>
      <c r="V252" s="137">
        <v>0</v>
      </c>
      <c r="W252" s="137"/>
      <c r="X252" s="137"/>
      <c r="Y252" s="162">
        <v>0</v>
      </c>
      <c r="Z252" s="162">
        <v>114.00110000000306</v>
      </c>
      <c r="AA252" s="162">
        <v>68</v>
      </c>
      <c r="AB252" s="162"/>
      <c r="AC252" s="271">
        <v>129</v>
      </c>
      <c r="AD252" s="162">
        <v>148.63387978142077</v>
      </c>
      <c r="AE252" s="162">
        <v>11</v>
      </c>
      <c r="AF252" s="162">
        <v>35</v>
      </c>
      <c r="AG252" s="162">
        <v>91</v>
      </c>
      <c r="AH252" s="22">
        <f>+SUM(M252:AG252)</f>
        <v>1011.9735797814238</v>
      </c>
      <c r="AI252" s="22">
        <f t="shared" ref="AI252:AI257" si="352">O252+Q252+Z252+AD252+AE252+AG252+T252</f>
        <v>539.7549797814238</v>
      </c>
      <c r="AJ252" s="22">
        <f t="shared" ref="AJ252:AJ257" si="353">P252+R252+S252+U252+V252+Y252+AC252+AB252+AF252+AA252</f>
        <v>472.21860000000004</v>
      </c>
      <c r="AK252" s="162">
        <v>0</v>
      </c>
      <c r="AL252" s="137">
        <v>0</v>
      </c>
      <c r="AM252" s="162">
        <v>349.4</v>
      </c>
      <c r="AN252" s="22">
        <f>+SUM(AK252:AM252)</f>
        <v>349.4</v>
      </c>
      <c r="AO252" s="24">
        <f>+AN252+AH252+L252</f>
        <v>1361.3735797814238</v>
      </c>
      <c r="AR252" s="43">
        <f t="shared" ref="AR252:AR256" si="354">L252/AR$5</f>
        <v>0</v>
      </c>
      <c r="AS252" s="43">
        <f t="shared" ref="AS252:AU256" si="355">AH252/AS$5</f>
        <v>63.24834873633899</v>
      </c>
      <c r="AT252" s="43">
        <f t="shared" si="355"/>
        <v>77.107854254489112</v>
      </c>
      <c r="AU252" s="43">
        <f t="shared" si="355"/>
        <v>52.46873333333334</v>
      </c>
      <c r="AV252" s="43">
        <f t="shared" ref="AV252:AW256" si="356">AN252/AV$5</f>
        <v>116.46666666666665</v>
      </c>
      <c r="AW252" s="44">
        <f t="shared" si="356"/>
        <v>50.42124369560829</v>
      </c>
      <c r="AX252" s="23"/>
      <c r="AY252" s="22">
        <f t="shared" ref="AY252:AY257" si="357">MEDIAN($D252:$K252)</f>
        <v>0</v>
      </c>
      <c r="AZ252" s="22">
        <f t="shared" ref="AZ252:AZ257" si="358">MEDIAN($M252:$AG252)</f>
        <v>43</v>
      </c>
      <c r="BA252" s="22">
        <f t="shared" ref="BA252:BA257" si="359">MEDIAN($AD252,$AE252,$Z252,$T252,$O252,Q252,AG252)</f>
        <v>91</v>
      </c>
      <c r="BB252" s="22">
        <f t="shared" ref="BB252:BB257" si="360">MEDIAN($AF252,$AB252,$AC252,$Y252,$V252,$U252,$S252,$R252,$P252,$AA252)</f>
        <v>35.218600000000002</v>
      </c>
      <c r="BC252" s="22">
        <f t="shared" ref="BC252:BC257" si="361">MEDIAN($AK252:$AM252)</f>
        <v>0</v>
      </c>
      <c r="BD252" s="24">
        <f>MEDIAN((D252:K252,M252:V252,Y252:AG252,AK252:AM252))</f>
        <v>27.5</v>
      </c>
    </row>
    <row r="253" spans="1:56" s="204" customFormat="1">
      <c r="A253" s="199"/>
      <c r="B253" s="200"/>
      <c r="C253" s="201" t="s">
        <v>130</v>
      </c>
      <c r="D253" s="137">
        <v>866.18740000000003</v>
      </c>
      <c r="E253" s="162">
        <v>118</v>
      </c>
      <c r="F253" s="162">
        <v>210.6124000000006</v>
      </c>
      <c r="G253" s="162">
        <v>0</v>
      </c>
      <c r="H253" s="137">
        <v>133</v>
      </c>
      <c r="I253" s="137">
        <v>146</v>
      </c>
      <c r="J253" s="162">
        <v>134</v>
      </c>
      <c r="K253" s="137">
        <v>33.58</v>
      </c>
      <c r="L253" s="22">
        <f>+SUM(D253:K253)</f>
        <v>1641.3798000000006</v>
      </c>
      <c r="M253" s="162"/>
      <c r="N253" s="162"/>
      <c r="O253" s="162">
        <v>3156.46</v>
      </c>
      <c r="P253" s="162">
        <v>2575</v>
      </c>
      <c r="Q253" s="162">
        <v>2542</v>
      </c>
      <c r="R253" s="162">
        <v>1462</v>
      </c>
      <c r="S253" s="162">
        <v>1572.8813</v>
      </c>
      <c r="T253" s="162">
        <v>1885.94</v>
      </c>
      <c r="U253" s="162">
        <v>1707</v>
      </c>
      <c r="V253" s="137">
        <v>226</v>
      </c>
      <c r="W253" s="137"/>
      <c r="X253" s="137"/>
      <c r="Y253" s="162">
        <v>3348</v>
      </c>
      <c r="Z253" s="162">
        <v>2231.5082000000098</v>
      </c>
      <c r="AA253" s="162">
        <v>1788.25</v>
      </c>
      <c r="AB253" s="162"/>
      <c r="AC253" s="271">
        <v>3567</v>
      </c>
      <c r="AD253" s="162">
        <v>2477.2313296903462</v>
      </c>
      <c r="AE253" s="162">
        <v>1807</v>
      </c>
      <c r="AF253" s="162">
        <v>919.69999999999993</v>
      </c>
      <c r="AG253" s="162">
        <v>957</v>
      </c>
      <c r="AH253" s="22">
        <f>+SUM(M253:AG253)</f>
        <v>32222.970829690359</v>
      </c>
      <c r="AI253" s="22">
        <f t="shared" si="352"/>
        <v>15057.139529690357</v>
      </c>
      <c r="AJ253" s="22">
        <f t="shared" si="353"/>
        <v>17165.831300000002</v>
      </c>
      <c r="AK253" s="162">
        <v>17089</v>
      </c>
      <c r="AL253" s="137">
        <v>1066.2726</v>
      </c>
      <c r="AM253" s="162">
        <v>1273.0500000000002</v>
      </c>
      <c r="AN253" s="22">
        <f>+SUM(AK253:AM253)</f>
        <v>19428.3226</v>
      </c>
      <c r="AO253" s="24">
        <f>+AN253+AH253+L253</f>
        <v>53292.673229690357</v>
      </c>
      <c r="AR253" s="43">
        <f t="shared" si="354"/>
        <v>205.17247500000008</v>
      </c>
      <c r="AS253" s="43">
        <f t="shared" si="355"/>
        <v>2013.9356768556474</v>
      </c>
      <c r="AT253" s="43">
        <f t="shared" si="355"/>
        <v>2151.0199328129083</v>
      </c>
      <c r="AU253" s="43">
        <f t="shared" si="355"/>
        <v>1907.3145888888891</v>
      </c>
      <c r="AV253" s="43">
        <f t="shared" si="356"/>
        <v>6476.1075333333329</v>
      </c>
      <c r="AW253" s="44">
        <f t="shared" si="356"/>
        <v>1973.802712210754</v>
      </c>
      <c r="AX253" s="23"/>
      <c r="AY253" s="22">
        <f t="shared" si="357"/>
        <v>133.5</v>
      </c>
      <c r="AZ253" s="22">
        <f t="shared" si="358"/>
        <v>1846.47</v>
      </c>
      <c r="BA253" s="22">
        <f t="shared" si="359"/>
        <v>2231.5082000000098</v>
      </c>
      <c r="BB253" s="22">
        <f t="shared" si="360"/>
        <v>1707</v>
      </c>
      <c r="BC253" s="22">
        <f t="shared" si="361"/>
        <v>1273.0500000000002</v>
      </c>
      <c r="BD253" s="24">
        <f>MEDIAN((D253:K253,M253:V253,Y253:AG253,AK253:AM253))</f>
        <v>1462</v>
      </c>
    </row>
    <row r="254" spans="1:56" s="204" customFormat="1">
      <c r="A254" s="199"/>
      <c r="B254" s="200"/>
      <c r="C254" s="201" t="s">
        <v>129</v>
      </c>
      <c r="D254" s="137">
        <v>13669</v>
      </c>
      <c r="E254" s="162">
        <v>1215</v>
      </c>
      <c r="F254" s="162">
        <v>12043.247099999973</v>
      </c>
      <c r="G254" s="162">
        <v>21888.001675</v>
      </c>
      <c r="H254" s="137">
        <v>10140</v>
      </c>
      <c r="I254" s="137">
        <v>13877</v>
      </c>
      <c r="J254" s="162">
        <v>6764</v>
      </c>
      <c r="K254" s="137">
        <v>12929.9</v>
      </c>
      <c r="L254" s="22">
        <f>+SUM(D254:K254)</f>
        <v>92526.148774999965</v>
      </c>
      <c r="M254" s="162"/>
      <c r="N254" s="162"/>
      <c r="O254" s="162">
        <v>2702.28</v>
      </c>
      <c r="P254" s="162">
        <v>1081</v>
      </c>
      <c r="Q254" s="162">
        <v>1567</v>
      </c>
      <c r="R254" s="162">
        <v>454</v>
      </c>
      <c r="S254" s="162">
        <v>395.3125</v>
      </c>
      <c r="T254" s="162">
        <v>2069.35</v>
      </c>
      <c r="U254" s="162">
        <v>2110</v>
      </c>
      <c r="V254" s="137">
        <v>0</v>
      </c>
      <c r="W254" s="137"/>
      <c r="X254" s="137"/>
      <c r="Y254" s="162">
        <v>1833</v>
      </c>
      <c r="Z254" s="162">
        <v>2093.63</v>
      </c>
      <c r="AA254" s="162">
        <v>893</v>
      </c>
      <c r="AB254" s="162"/>
      <c r="AC254" s="271">
        <v>771</v>
      </c>
      <c r="AD254" s="162">
        <v>1600.2914389799637</v>
      </c>
      <c r="AE254" s="162">
        <v>408</v>
      </c>
      <c r="AF254" s="162">
        <v>170.9</v>
      </c>
      <c r="AG254" s="162">
        <v>975</v>
      </c>
      <c r="AH254" s="22">
        <f>+SUM(M254:AG254)</f>
        <v>19123.763938979966</v>
      </c>
      <c r="AI254" s="22">
        <f t="shared" si="352"/>
        <v>11415.551438979965</v>
      </c>
      <c r="AJ254" s="22">
        <f t="shared" si="353"/>
        <v>7708.2124999999996</v>
      </c>
      <c r="AK254" s="162">
        <v>854</v>
      </c>
      <c r="AL254" s="137">
        <v>530.62840000000006</v>
      </c>
      <c r="AM254" s="162">
        <v>577.66</v>
      </c>
      <c r="AN254" s="22">
        <f>+SUM(AK254:AM254)</f>
        <v>1962.2883999999999</v>
      </c>
      <c r="AO254" s="24">
        <f>+AN254+AH254+L254</f>
        <v>113612.20111397993</v>
      </c>
      <c r="AR254" s="43">
        <f t="shared" si="354"/>
        <v>11565.768596874996</v>
      </c>
      <c r="AS254" s="43">
        <f t="shared" si="355"/>
        <v>1195.2352461862479</v>
      </c>
      <c r="AT254" s="43">
        <f t="shared" si="355"/>
        <v>1630.7930627114235</v>
      </c>
      <c r="AU254" s="43">
        <f t="shared" si="355"/>
        <v>856.46805555555557</v>
      </c>
      <c r="AV254" s="43">
        <f t="shared" si="356"/>
        <v>654.09613333333334</v>
      </c>
      <c r="AW254" s="44">
        <f t="shared" si="356"/>
        <v>4207.8593005177754</v>
      </c>
      <c r="AX254" s="23"/>
      <c r="AY254" s="22">
        <f t="shared" si="357"/>
        <v>12486.573549999986</v>
      </c>
      <c r="AZ254" s="22">
        <f t="shared" si="358"/>
        <v>1028</v>
      </c>
      <c r="BA254" s="22">
        <f t="shared" si="359"/>
        <v>1600.2914389799637</v>
      </c>
      <c r="BB254" s="22">
        <f t="shared" si="360"/>
        <v>771</v>
      </c>
      <c r="BC254" s="22">
        <f t="shared" si="361"/>
        <v>577.66</v>
      </c>
      <c r="BD254" s="24">
        <f>MEDIAN((D254:K254,M254:V254,Y254:AG254,AK254:AM254))</f>
        <v>1567</v>
      </c>
    </row>
    <row r="255" spans="1:56" s="204" customFormat="1">
      <c r="A255" s="199"/>
      <c r="B255" s="200"/>
      <c r="C255" s="201" t="s">
        <v>128</v>
      </c>
      <c r="D255" s="137">
        <v>1267</v>
      </c>
      <c r="E255" s="162">
        <v>90</v>
      </c>
      <c r="F255" s="162">
        <v>2009.8624999999981</v>
      </c>
      <c r="G255" s="162">
        <v>3729.1795999999999</v>
      </c>
      <c r="H255" s="137">
        <v>1534</v>
      </c>
      <c r="I255" s="137">
        <v>1430</v>
      </c>
      <c r="J255" s="162">
        <v>800</v>
      </c>
      <c r="K255" s="137">
        <v>1632.05</v>
      </c>
      <c r="L255" s="22">
        <f>+SUM(D255:K255)</f>
        <v>12492.092099999998</v>
      </c>
      <c r="M255" s="162"/>
      <c r="N255" s="162"/>
      <c r="O255" s="162">
        <v>36.950000000000003</v>
      </c>
      <c r="P255" s="162">
        <v>75</v>
      </c>
      <c r="Q255" s="162">
        <v>0</v>
      </c>
      <c r="R255" s="162">
        <v>23</v>
      </c>
      <c r="S255" s="162">
        <v>0</v>
      </c>
      <c r="T255" s="162">
        <v>102.03</v>
      </c>
      <c r="U255" s="162">
        <v>20</v>
      </c>
      <c r="V255" s="137">
        <v>0</v>
      </c>
      <c r="W255" s="137"/>
      <c r="X255" s="137"/>
      <c r="Y255" s="162">
        <v>0</v>
      </c>
      <c r="Z255" s="162">
        <v>196.91620000000313</v>
      </c>
      <c r="AA255" s="162">
        <v>4.25</v>
      </c>
      <c r="AB255" s="162"/>
      <c r="AC255" s="271">
        <v>28</v>
      </c>
      <c r="AD255" s="162">
        <v>46.571948998178506</v>
      </c>
      <c r="AE255" s="162">
        <v>6</v>
      </c>
      <c r="AF255" s="162">
        <v>0</v>
      </c>
      <c r="AG255" s="162">
        <v>179</v>
      </c>
      <c r="AH255" s="22">
        <f>+SUM(M255:AG255)</f>
        <v>717.71814899818162</v>
      </c>
      <c r="AI255" s="22">
        <f t="shared" si="352"/>
        <v>567.46814899818162</v>
      </c>
      <c r="AJ255" s="22">
        <f t="shared" si="353"/>
        <v>150.25</v>
      </c>
      <c r="AK255" s="162">
        <v>175</v>
      </c>
      <c r="AL255" s="137">
        <v>80.144199999999998</v>
      </c>
      <c r="AM255" s="162">
        <v>90.5</v>
      </c>
      <c r="AN255" s="22">
        <f>+SUM(AK255:AM255)</f>
        <v>345.64420000000001</v>
      </c>
      <c r="AO255" s="24">
        <f>+AN255+AH255+L255</f>
        <v>13555.45444899818</v>
      </c>
      <c r="AR255" s="43">
        <f t="shared" si="354"/>
        <v>1561.5115124999998</v>
      </c>
      <c r="AS255" s="43">
        <f t="shared" si="355"/>
        <v>44.857384312386351</v>
      </c>
      <c r="AT255" s="43">
        <f t="shared" si="355"/>
        <v>81.066878428311654</v>
      </c>
      <c r="AU255" s="43">
        <f t="shared" si="355"/>
        <v>16.694444444444443</v>
      </c>
      <c r="AV255" s="43">
        <f t="shared" si="356"/>
        <v>115.21473333333334</v>
      </c>
      <c r="AW255" s="44">
        <f t="shared" si="356"/>
        <v>502.0538684814141</v>
      </c>
      <c r="AX255" s="23"/>
      <c r="AY255" s="22">
        <f t="shared" si="357"/>
        <v>1482</v>
      </c>
      <c r="AZ255" s="22">
        <f t="shared" si="358"/>
        <v>21.5</v>
      </c>
      <c r="BA255" s="22">
        <f t="shared" si="359"/>
        <v>46.571948998178506</v>
      </c>
      <c r="BB255" s="22">
        <f t="shared" si="360"/>
        <v>4.25</v>
      </c>
      <c r="BC255" s="22">
        <f t="shared" si="361"/>
        <v>90.5</v>
      </c>
      <c r="BD255" s="24">
        <f>MEDIAN((D255:K255,M255:V255,Y255:AG255,AK255:AM255))</f>
        <v>80.144199999999998</v>
      </c>
    </row>
    <row r="256" spans="1:56" s="204" customFormat="1">
      <c r="A256" s="199"/>
      <c r="B256" s="200"/>
      <c r="C256" s="201" t="s">
        <v>127</v>
      </c>
      <c r="D256" s="137">
        <v>795</v>
      </c>
      <c r="E256" s="162">
        <v>244</v>
      </c>
      <c r="F256" s="162">
        <v>1022.8566000000001</v>
      </c>
      <c r="G256" s="162">
        <v>2751.2710750099995</v>
      </c>
      <c r="H256" s="137">
        <v>1035</v>
      </c>
      <c r="I256" s="137">
        <v>1603</v>
      </c>
      <c r="J256" s="162">
        <v>567</v>
      </c>
      <c r="K256" s="137">
        <v>1133.0999999999999</v>
      </c>
      <c r="L256" s="22">
        <f>+SUM(D256:K256)</f>
        <v>9151.2276750099991</v>
      </c>
      <c r="M256" s="162"/>
      <c r="N256" s="162"/>
      <c r="O256" s="162">
        <v>0</v>
      </c>
      <c r="P256" s="162">
        <v>19</v>
      </c>
      <c r="Q256" s="162">
        <v>0</v>
      </c>
      <c r="R256" s="162">
        <v>0</v>
      </c>
      <c r="S256" s="162">
        <v>0</v>
      </c>
      <c r="T256" s="162">
        <v>68</v>
      </c>
      <c r="U256" s="162">
        <v>54</v>
      </c>
      <c r="V256" s="137">
        <v>0</v>
      </c>
      <c r="W256" s="137"/>
      <c r="X256" s="137"/>
      <c r="Y256" s="162">
        <v>0</v>
      </c>
      <c r="Z256" s="162">
        <v>121.6384</v>
      </c>
      <c r="AA256" s="162">
        <v>1.5</v>
      </c>
      <c r="AB256" s="162"/>
      <c r="AC256" s="271">
        <v>0</v>
      </c>
      <c r="AD256" s="162">
        <v>79.271402550091082</v>
      </c>
      <c r="AE256" s="162"/>
      <c r="AF256" s="162">
        <v>0</v>
      </c>
      <c r="AG256" s="162">
        <v>0</v>
      </c>
      <c r="AH256" s="22">
        <f>+SUM(M256:AG256)</f>
        <v>343.40980255009106</v>
      </c>
      <c r="AI256" s="22">
        <f t="shared" si="352"/>
        <v>268.90980255009106</v>
      </c>
      <c r="AJ256" s="22">
        <f t="shared" si="353"/>
        <v>74.5</v>
      </c>
      <c r="AK256" s="162">
        <v>0</v>
      </c>
      <c r="AL256" s="137">
        <v>5</v>
      </c>
      <c r="AM256" s="162">
        <v>76.099999999999994</v>
      </c>
      <c r="AN256" s="22">
        <f>+SUM(AK256:AM256)</f>
        <v>81.099999999999994</v>
      </c>
      <c r="AO256" s="24">
        <f>+AN256+AH256+L256</f>
        <v>9575.7374775600911</v>
      </c>
      <c r="AR256" s="43">
        <f t="shared" si="354"/>
        <v>1143.9034593762499</v>
      </c>
      <c r="AS256" s="43">
        <f t="shared" si="355"/>
        <v>21.463112659380691</v>
      </c>
      <c r="AT256" s="43">
        <f t="shared" si="355"/>
        <v>38.415686078584436</v>
      </c>
      <c r="AU256" s="43">
        <f t="shared" si="355"/>
        <v>8.2777777777777786</v>
      </c>
      <c r="AV256" s="43">
        <f t="shared" si="356"/>
        <v>27.033333333333331</v>
      </c>
      <c r="AW256" s="44">
        <f t="shared" si="356"/>
        <v>354.65694361333669</v>
      </c>
      <c r="AX256" s="23"/>
      <c r="AY256" s="276">
        <f t="shared" si="357"/>
        <v>1028.9283</v>
      </c>
      <c r="AZ256" s="276">
        <f t="shared" si="358"/>
        <v>0</v>
      </c>
      <c r="BA256" s="276">
        <f t="shared" si="359"/>
        <v>34</v>
      </c>
      <c r="BB256" s="276">
        <f t="shared" si="360"/>
        <v>0</v>
      </c>
      <c r="BC256" s="276">
        <f t="shared" si="361"/>
        <v>5</v>
      </c>
      <c r="BD256" s="24">
        <f>MEDIAN((D256:K256,M256:V256,Y256:AG256,AK256:AM256))</f>
        <v>36.5</v>
      </c>
    </row>
    <row r="257" spans="1:56" s="204" customFormat="1">
      <c r="A257" s="199"/>
      <c r="B257" s="200"/>
      <c r="C257" s="201" t="s">
        <v>132</v>
      </c>
      <c r="D257" s="110">
        <f t="shared" ref="D257:V257" si="362">SUM(D252:D256)</f>
        <v>16597.187400000003</v>
      </c>
      <c r="E257" s="28">
        <f t="shared" si="362"/>
        <v>1667</v>
      </c>
      <c r="F257" s="28">
        <f t="shared" si="362"/>
        <v>15286.578599999972</v>
      </c>
      <c r="G257" s="28">
        <f t="shared" si="362"/>
        <v>28368.452350009997</v>
      </c>
      <c r="H257" s="141">
        <f t="shared" si="362"/>
        <v>12842</v>
      </c>
      <c r="I257" s="141">
        <f t="shared" si="362"/>
        <v>17056</v>
      </c>
      <c r="J257" s="28">
        <f t="shared" si="362"/>
        <v>8265</v>
      </c>
      <c r="K257" s="141">
        <f t="shared" si="362"/>
        <v>15728.63</v>
      </c>
      <c r="L257" s="25">
        <f t="shared" si="362"/>
        <v>115810.84835000995</v>
      </c>
      <c r="M257" s="28"/>
      <c r="N257" s="28"/>
      <c r="O257" s="28">
        <f>SUM(O252:O256)</f>
        <v>6001.81</v>
      </c>
      <c r="P257" s="28">
        <f t="shared" si="362"/>
        <v>3900</v>
      </c>
      <c r="Q257" s="28">
        <f t="shared" si="362"/>
        <v>4158</v>
      </c>
      <c r="R257" s="28">
        <f t="shared" si="362"/>
        <v>1976</v>
      </c>
      <c r="S257" s="28">
        <f t="shared" si="362"/>
        <v>2003.4123999999999</v>
      </c>
      <c r="T257" s="28">
        <f t="shared" si="362"/>
        <v>4145.32</v>
      </c>
      <c r="U257" s="28">
        <f t="shared" si="362"/>
        <v>3909</v>
      </c>
      <c r="V257" s="141">
        <f t="shared" si="362"/>
        <v>226</v>
      </c>
      <c r="W257" s="141"/>
      <c r="X257" s="141"/>
      <c r="Y257" s="28">
        <f t="shared" ref="Y257:AO257" si="363">SUM(Y252:Y256)</f>
        <v>5181</v>
      </c>
      <c r="Z257" s="28">
        <f t="shared" si="363"/>
        <v>4757.6939000000166</v>
      </c>
      <c r="AA257" s="28">
        <f t="shared" si="363"/>
        <v>2755</v>
      </c>
      <c r="AB257" s="28"/>
      <c r="AC257" s="29">
        <f>SUM(AC252:AC256)</f>
        <v>4495</v>
      </c>
      <c r="AD257" s="28">
        <f t="shared" si="363"/>
        <v>4352</v>
      </c>
      <c r="AE257" s="28">
        <f t="shared" si="363"/>
        <v>2232</v>
      </c>
      <c r="AF257" s="28">
        <f t="shared" si="363"/>
        <v>1125.5999999999999</v>
      </c>
      <c r="AG257" s="28">
        <f t="shared" si="363"/>
        <v>2202</v>
      </c>
      <c r="AH257" s="25">
        <f>SUM(O257:AG257)</f>
        <v>53419.836300000017</v>
      </c>
      <c r="AI257" s="25">
        <f t="shared" si="352"/>
        <v>27848.823900000018</v>
      </c>
      <c r="AJ257" s="25">
        <f t="shared" si="353"/>
        <v>25571.0124</v>
      </c>
      <c r="AK257" s="28">
        <f t="shared" si="363"/>
        <v>18118</v>
      </c>
      <c r="AL257" s="141">
        <f t="shared" si="363"/>
        <v>1682.0452</v>
      </c>
      <c r="AM257" s="28">
        <f t="shared" si="363"/>
        <v>2366.71</v>
      </c>
      <c r="AN257" s="25">
        <f t="shared" si="363"/>
        <v>22166.7552</v>
      </c>
      <c r="AO257" s="305">
        <f t="shared" si="363"/>
        <v>191397.43985000998</v>
      </c>
      <c r="AR257" s="45">
        <f>L257/AR$5</f>
        <v>14476.356043751244</v>
      </c>
      <c r="AS257" s="45">
        <f>AH257/AS$5</f>
        <v>3338.7397687500011</v>
      </c>
      <c r="AT257" s="45">
        <f>AI257/AT$5</f>
        <v>3978.4034142857167</v>
      </c>
      <c r="AU257" s="45">
        <f>AJ257/AU$5</f>
        <v>2841.2235999999998</v>
      </c>
      <c r="AV257" s="45">
        <f>AN257/AV$5</f>
        <v>7388.9183999999996</v>
      </c>
      <c r="AW257" s="211">
        <f>AO257/AW$5</f>
        <v>7088.7940685188878</v>
      </c>
      <c r="AX257" s="23"/>
      <c r="AY257" s="22">
        <f t="shared" si="357"/>
        <v>15507.604299999985</v>
      </c>
      <c r="AZ257" s="22">
        <f t="shared" si="358"/>
        <v>3904.5</v>
      </c>
      <c r="BA257" s="22">
        <f t="shared" si="359"/>
        <v>4158</v>
      </c>
      <c r="BB257" s="22">
        <f t="shared" si="360"/>
        <v>2755</v>
      </c>
      <c r="BC257" s="22">
        <f t="shared" si="361"/>
        <v>2366.71</v>
      </c>
      <c r="BD257" s="305">
        <f>MEDIAN((D257:K257,M257:V257,Y257:AG257,AK257:AM257))</f>
        <v>4158</v>
      </c>
    </row>
    <row r="258" spans="1:56" s="204" customFormat="1">
      <c r="A258" s="199"/>
      <c r="B258" s="207" t="s">
        <v>131</v>
      </c>
      <c r="C258" s="201"/>
      <c r="D258" s="137"/>
      <c r="E258" s="162"/>
      <c r="F258" s="162"/>
      <c r="G258" s="162"/>
      <c r="H258" s="137"/>
      <c r="I258" s="137"/>
      <c r="J258" s="162"/>
      <c r="K258" s="137"/>
      <c r="L258" s="22"/>
      <c r="M258" s="162"/>
      <c r="N258" s="162"/>
      <c r="O258" s="162"/>
      <c r="P258" s="162"/>
      <c r="Q258" s="162"/>
      <c r="R258" s="162"/>
      <c r="S258" s="162"/>
      <c r="T258" s="162"/>
      <c r="U258" s="162"/>
      <c r="V258" s="137"/>
      <c r="W258" s="137"/>
      <c r="X258" s="137"/>
      <c r="Y258" s="162"/>
      <c r="Z258" s="162"/>
      <c r="AA258" s="162"/>
      <c r="AB258" s="162"/>
      <c r="AC258" s="271"/>
      <c r="AD258" s="162"/>
      <c r="AE258" s="162"/>
      <c r="AF258" s="162"/>
      <c r="AG258" s="162"/>
      <c r="AH258" s="22"/>
      <c r="AI258" s="22"/>
      <c r="AJ258" s="22"/>
      <c r="AK258" s="162"/>
      <c r="AL258" s="137"/>
      <c r="AM258" s="162"/>
      <c r="AN258" s="22"/>
      <c r="AO258" s="24"/>
      <c r="AR258" s="22"/>
      <c r="AS258" s="22"/>
      <c r="AT258" s="22"/>
      <c r="AU258" s="22"/>
      <c r="AV258" s="22"/>
      <c r="AW258" s="24"/>
      <c r="AX258" s="23"/>
      <c r="AY258" s="22"/>
      <c r="AZ258" s="22"/>
      <c r="BA258" s="22"/>
      <c r="BB258" s="22"/>
      <c r="BC258" s="22"/>
      <c r="BD258" s="24"/>
    </row>
    <row r="259" spans="1:56" s="204" customFormat="1">
      <c r="A259" s="199"/>
      <c r="B259" s="200"/>
      <c r="C259" s="201" t="s">
        <v>130</v>
      </c>
      <c r="D259" s="137">
        <v>122.80370000000001</v>
      </c>
      <c r="E259" s="162">
        <v>178.4</v>
      </c>
      <c r="F259" s="162">
        <v>282.02860000000254</v>
      </c>
      <c r="G259" s="162">
        <v>0</v>
      </c>
      <c r="H259" s="137">
        <v>0</v>
      </c>
      <c r="I259" s="137">
        <v>80</v>
      </c>
      <c r="J259" s="162">
        <v>350</v>
      </c>
      <c r="K259" s="137">
        <v>318.38</v>
      </c>
      <c r="L259" s="22">
        <f>+SUM(D259:K259)</f>
        <v>1331.6123000000025</v>
      </c>
      <c r="M259" s="162"/>
      <c r="N259" s="162"/>
      <c r="O259" s="162">
        <v>438.83</v>
      </c>
      <c r="P259" s="162">
        <v>164</v>
      </c>
      <c r="Q259" s="162">
        <v>295</v>
      </c>
      <c r="R259" s="162">
        <v>138</v>
      </c>
      <c r="S259" s="162">
        <v>337.22800000000001</v>
      </c>
      <c r="T259" s="162">
        <v>274.95999999999998</v>
      </c>
      <c r="U259" s="162">
        <v>221</v>
      </c>
      <c r="V259" s="137">
        <v>6</v>
      </c>
      <c r="W259" s="137"/>
      <c r="X259" s="137"/>
      <c r="Y259" s="162">
        <v>23</v>
      </c>
      <c r="Z259" s="162">
        <v>266.37880000000001</v>
      </c>
      <c r="AA259" s="162">
        <v>70.099999999999994</v>
      </c>
      <c r="AB259" s="162"/>
      <c r="AC259" s="271">
        <v>857</v>
      </c>
      <c r="AD259" s="162">
        <v>770.24237427864796</v>
      </c>
      <c r="AE259" s="162">
        <v>151</v>
      </c>
      <c r="AF259" s="162">
        <v>134.65</v>
      </c>
      <c r="AG259" s="162">
        <v>96</v>
      </c>
      <c r="AH259" s="22">
        <f>+SUM(M259:AG259)</f>
        <v>4243.3891742786473</v>
      </c>
      <c r="AI259" s="22">
        <f>O259+Q259+Z259+AD259+AE259+AG259+T259</f>
        <v>2292.4111742786476</v>
      </c>
      <c r="AJ259" s="22">
        <f>P259+R259+S259+U259+V259+Y259+AC259+AB259+AF259+AA259</f>
        <v>1950.9780000000001</v>
      </c>
      <c r="AK259" s="162">
        <v>0</v>
      </c>
      <c r="AL259" s="137">
        <v>0</v>
      </c>
      <c r="AM259" s="162">
        <v>0</v>
      </c>
      <c r="AN259" s="22">
        <f>+SUM(AK259:AM259)</f>
        <v>0</v>
      </c>
      <c r="AO259" s="24">
        <f>+AN259+AH259+L259</f>
        <v>5575.0014742786498</v>
      </c>
      <c r="AR259" s="43">
        <f t="shared" ref="AR259:AR262" si="364">L259/AR$5</f>
        <v>166.45153750000031</v>
      </c>
      <c r="AS259" s="43">
        <f t="shared" ref="AS259:AU262" si="365">AH259/AS$5</f>
        <v>265.21182339241545</v>
      </c>
      <c r="AT259" s="43">
        <f t="shared" si="365"/>
        <v>327.48731061123539</v>
      </c>
      <c r="AU259" s="43">
        <f t="shared" si="365"/>
        <v>216.77533333333335</v>
      </c>
      <c r="AV259" s="43">
        <f t="shared" ref="AV259:AW262" si="366">AN259/AV$5</f>
        <v>0</v>
      </c>
      <c r="AW259" s="44">
        <f t="shared" si="366"/>
        <v>206.48153608439443</v>
      </c>
      <c r="AX259" s="23"/>
      <c r="AY259" s="22">
        <f>MEDIAN($D259:$K259)</f>
        <v>150.60185000000001</v>
      </c>
      <c r="AZ259" s="22">
        <f>MEDIAN($M259:$AG259)</f>
        <v>192.5</v>
      </c>
      <c r="BA259" s="22">
        <f>MEDIAN($AD259,$AE259,$Z259,$T259,$O259,Q259,AG259)</f>
        <v>274.95999999999998</v>
      </c>
      <c r="BB259" s="22">
        <f>MEDIAN($AF259,$AB259,$AC259,$Y259,$V259,$U259,$S259,$R259,$P259,$AA259)</f>
        <v>138</v>
      </c>
      <c r="BC259" s="22">
        <f>MEDIAN($AK259:$AM259)</f>
        <v>0</v>
      </c>
      <c r="BD259" s="24">
        <f>MEDIAN((D259:K259,M259:V259,Y259:AG259,AK259:AM259))</f>
        <v>151</v>
      </c>
    </row>
    <row r="260" spans="1:56" s="204" customFormat="1">
      <c r="A260" s="199"/>
      <c r="B260" s="200"/>
      <c r="C260" s="201" t="s">
        <v>129</v>
      </c>
      <c r="D260" s="137">
        <v>2062</v>
      </c>
      <c r="E260" s="162">
        <v>394.9</v>
      </c>
      <c r="F260" s="162">
        <v>2305.58139999999</v>
      </c>
      <c r="G260" s="162">
        <v>3848.4621625</v>
      </c>
      <c r="H260" s="137">
        <v>1215</v>
      </c>
      <c r="I260" s="137">
        <v>1304</v>
      </c>
      <c r="J260" s="162">
        <v>1084</v>
      </c>
      <c r="K260" s="137">
        <v>1212.8800000000001</v>
      </c>
      <c r="L260" s="22">
        <f>+SUM(D260:K260)</f>
        <v>13426.823562499991</v>
      </c>
      <c r="M260" s="162"/>
      <c r="N260" s="162"/>
      <c r="O260" s="162">
        <v>527.62</v>
      </c>
      <c r="P260" s="162">
        <v>89</v>
      </c>
      <c r="Q260" s="162">
        <v>546</v>
      </c>
      <c r="R260" s="162">
        <v>154</v>
      </c>
      <c r="S260" s="162">
        <v>209.86420000000001</v>
      </c>
      <c r="T260" s="162">
        <v>614.08000000000004</v>
      </c>
      <c r="U260" s="162">
        <v>373</v>
      </c>
      <c r="V260" s="137">
        <v>0</v>
      </c>
      <c r="W260" s="137"/>
      <c r="X260" s="137"/>
      <c r="Y260" s="162">
        <v>7</v>
      </c>
      <c r="Z260" s="162">
        <v>645.54099999999994</v>
      </c>
      <c r="AA260" s="162">
        <v>146</v>
      </c>
      <c r="AB260" s="162"/>
      <c r="AC260" s="271">
        <v>53</v>
      </c>
      <c r="AD260" s="162">
        <v>351.37345424567189</v>
      </c>
      <c r="AE260" s="162">
        <v>253</v>
      </c>
      <c r="AF260" s="162">
        <v>107.65</v>
      </c>
      <c r="AG260" s="162">
        <v>231</v>
      </c>
      <c r="AH260" s="22">
        <f>+SUM(M260:AG260)</f>
        <v>4308.1286542456719</v>
      </c>
      <c r="AI260" s="22">
        <f>O260+Q260+Z260+AD260+AE260+AG260+T260</f>
        <v>3168.6144542456718</v>
      </c>
      <c r="AJ260" s="22">
        <f>P260+R260+S260+U260+V260+Y260+AC260+AB260+AF260+AA260</f>
        <v>1139.5142000000001</v>
      </c>
      <c r="AK260" s="162">
        <v>0</v>
      </c>
      <c r="AL260" s="137">
        <v>0</v>
      </c>
      <c r="AM260" s="162">
        <v>0</v>
      </c>
      <c r="AN260" s="22">
        <f>+SUM(AK260:AM260)</f>
        <v>0</v>
      </c>
      <c r="AO260" s="24">
        <f>+AN260+AH260+L260</f>
        <v>17734.952216745663</v>
      </c>
      <c r="AR260" s="43">
        <f t="shared" si="364"/>
        <v>1678.3529453124988</v>
      </c>
      <c r="AS260" s="43">
        <f t="shared" si="365"/>
        <v>269.25804089035449</v>
      </c>
      <c r="AT260" s="43">
        <f t="shared" si="365"/>
        <v>452.65920774938166</v>
      </c>
      <c r="AU260" s="43">
        <f t="shared" si="365"/>
        <v>126.6126888888889</v>
      </c>
      <c r="AV260" s="43">
        <f t="shared" si="366"/>
        <v>0</v>
      </c>
      <c r="AW260" s="44">
        <f t="shared" si="366"/>
        <v>656.85008210169121</v>
      </c>
      <c r="AX260" s="23"/>
      <c r="AY260" s="22">
        <f>MEDIAN($D260:$K260)</f>
        <v>1259.5</v>
      </c>
      <c r="AZ260" s="22">
        <f>MEDIAN($M260:$AG260)</f>
        <v>220.43209999999999</v>
      </c>
      <c r="BA260" s="22">
        <f>MEDIAN($AD260,$AE260,$Z260,$T260,$O260,Q260,AG260)</f>
        <v>527.62</v>
      </c>
      <c r="BB260" s="22">
        <f>MEDIAN($AF260,$AB260,$AC260,$Y260,$V260,$U260,$S260,$R260,$P260,$AA260)</f>
        <v>107.65</v>
      </c>
      <c r="BC260" s="22">
        <f>MEDIAN($AK260:$AM260)</f>
        <v>0</v>
      </c>
      <c r="BD260" s="24">
        <f>MEDIAN((D260:K260,M260:V260,Y260:AG260,AK260:AM260))</f>
        <v>351.37345424567189</v>
      </c>
    </row>
    <row r="261" spans="1:56" s="204" customFormat="1">
      <c r="A261" s="199"/>
      <c r="B261" s="200"/>
      <c r="C261" s="201" t="s">
        <v>128</v>
      </c>
      <c r="D261" s="137">
        <v>1241</v>
      </c>
      <c r="E261" s="162">
        <v>359.6</v>
      </c>
      <c r="F261" s="162">
        <v>787.17699999999991</v>
      </c>
      <c r="G261" s="162">
        <v>1484.8634999999999</v>
      </c>
      <c r="H261" s="137">
        <v>592</v>
      </c>
      <c r="I261" s="137">
        <v>253</v>
      </c>
      <c r="J261" s="162">
        <v>622.19000000000005</v>
      </c>
      <c r="K261" s="137">
        <v>482</v>
      </c>
      <c r="L261" s="22">
        <f>+SUM(D261:K261)</f>
        <v>5821.8305</v>
      </c>
      <c r="M261" s="162"/>
      <c r="N261" s="162"/>
      <c r="O261" s="162">
        <v>9.5</v>
      </c>
      <c r="P261" s="162">
        <v>446</v>
      </c>
      <c r="Q261" s="162">
        <v>0</v>
      </c>
      <c r="R261" s="162">
        <v>194</v>
      </c>
      <c r="S261" s="162">
        <v>0</v>
      </c>
      <c r="T261" s="162">
        <v>242.89699999999999</v>
      </c>
      <c r="U261" s="162">
        <v>185</v>
      </c>
      <c r="V261" s="137">
        <v>0</v>
      </c>
      <c r="W261" s="137"/>
      <c r="X261" s="137"/>
      <c r="Y261" s="162">
        <v>0</v>
      </c>
      <c r="Z261" s="162">
        <v>140.875</v>
      </c>
      <c r="AA261" s="162">
        <v>5.9</v>
      </c>
      <c r="AB261" s="162"/>
      <c r="AC261" s="271">
        <v>192</v>
      </c>
      <c r="AD261" s="162">
        <v>75.436108821104696</v>
      </c>
      <c r="AE261" s="162">
        <v>26</v>
      </c>
      <c r="AF261" s="162">
        <v>0</v>
      </c>
      <c r="AG261" s="162">
        <v>169</v>
      </c>
      <c r="AH261" s="22">
        <f>+SUM(M261:AG261)</f>
        <v>1686.6081088211047</v>
      </c>
      <c r="AI261" s="22">
        <f>O261+Q261+Z261+AD261+AE261+AG261+T261</f>
        <v>663.7081088211047</v>
      </c>
      <c r="AJ261" s="22">
        <f>P261+R261+S261+U261+V261+Y261+AC261+AB261+AF261+AA261</f>
        <v>1022.9</v>
      </c>
      <c r="AK261" s="162">
        <v>0</v>
      </c>
      <c r="AL261" s="137">
        <v>0</v>
      </c>
      <c r="AM261" s="162">
        <v>0</v>
      </c>
      <c r="AN261" s="22">
        <f>+SUM(AK261:AM261)</f>
        <v>0</v>
      </c>
      <c r="AO261" s="24">
        <f>+AN261+AH261+L261</f>
        <v>7508.4386088211049</v>
      </c>
      <c r="AR261" s="43">
        <f t="shared" si="364"/>
        <v>727.7288125</v>
      </c>
      <c r="AS261" s="43">
        <f t="shared" si="365"/>
        <v>105.41300680131904</v>
      </c>
      <c r="AT261" s="43">
        <f t="shared" si="365"/>
        <v>94.815444117300672</v>
      </c>
      <c r="AU261" s="43">
        <f t="shared" si="365"/>
        <v>113.65555555555555</v>
      </c>
      <c r="AV261" s="43">
        <f t="shared" si="366"/>
        <v>0</v>
      </c>
      <c r="AW261" s="44">
        <f t="shared" si="366"/>
        <v>278.09031884522614</v>
      </c>
      <c r="AX261" s="23"/>
      <c r="AY261" s="22">
        <f>MEDIAN($D261:$K261)</f>
        <v>607.09500000000003</v>
      </c>
      <c r="AZ261" s="22">
        <f>MEDIAN($M261:$AG261)</f>
        <v>50.718054410552348</v>
      </c>
      <c r="BA261" s="22">
        <f>MEDIAN($AD261,$AE261,$Z261,$T261,$O261,Q261,AG261)</f>
        <v>75.436108821104696</v>
      </c>
      <c r="BB261" s="22">
        <f>MEDIAN($AF261,$AB261,$AC261,$Y261,$V261,$U261,$S261,$R261,$P261,$AA261)</f>
        <v>5.9</v>
      </c>
      <c r="BC261" s="22">
        <f>MEDIAN($AK261:$AM261)</f>
        <v>0</v>
      </c>
      <c r="BD261" s="24">
        <f>MEDIAN((D261:K261,M261:V261,Y261:AG261,AK261:AM261))</f>
        <v>169</v>
      </c>
    </row>
    <row r="262" spans="1:56" s="204" customFormat="1">
      <c r="A262" s="199"/>
      <c r="B262" s="200"/>
      <c r="C262" s="201" t="s">
        <v>127</v>
      </c>
      <c r="D262" s="137">
        <v>119.1082</v>
      </c>
      <c r="E262" s="162">
        <v>30.4</v>
      </c>
      <c r="F262" s="162">
        <v>41.113399999999999</v>
      </c>
      <c r="G262" s="162">
        <v>120.3081</v>
      </c>
      <c r="H262" s="137">
        <v>59</v>
      </c>
      <c r="I262" s="137">
        <v>115</v>
      </c>
      <c r="J262" s="162">
        <v>19</v>
      </c>
      <c r="K262" s="137">
        <v>34.020000000000003</v>
      </c>
      <c r="L262" s="22">
        <f>+SUM(D262:K262)</f>
        <v>537.94970000000001</v>
      </c>
      <c r="M262" s="162"/>
      <c r="N262" s="162"/>
      <c r="O262" s="162">
        <v>0</v>
      </c>
      <c r="P262" s="162">
        <v>84</v>
      </c>
      <c r="Q262" s="162">
        <v>0</v>
      </c>
      <c r="R262" s="162">
        <v>0</v>
      </c>
      <c r="S262" s="162">
        <v>0</v>
      </c>
      <c r="T262" s="162">
        <v>27</v>
      </c>
      <c r="U262" s="162">
        <v>185</v>
      </c>
      <c r="V262" s="137">
        <v>0</v>
      </c>
      <c r="W262" s="137"/>
      <c r="X262" s="137"/>
      <c r="Y262" s="162">
        <v>0</v>
      </c>
      <c r="Z262" s="162">
        <v>45.496700000000004</v>
      </c>
      <c r="AA262" s="162">
        <v>0</v>
      </c>
      <c r="AB262" s="162"/>
      <c r="AC262" s="271"/>
      <c r="AD262" s="162">
        <v>6.9480626545754332</v>
      </c>
      <c r="AE262" s="162">
        <v>0</v>
      </c>
      <c r="AF262" s="162">
        <v>0</v>
      </c>
      <c r="AG262" s="162">
        <v>0</v>
      </c>
      <c r="AH262" s="22">
        <f>+SUM(M262:AG262)</f>
        <v>348.44476265457547</v>
      </c>
      <c r="AI262" s="22">
        <f>O262+Q262+Z262+AD262+AE262+AG262+T262</f>
        <v>79.444762654575442</v>
      </c>
      <c r="AJ262" s="22">
        <f>P262+R262+S262+U262+V262+Y262+AC262+AB262+AF262+AA262</f>
        <v>269</v>
      </c>
      <c r="AK262" s="162">
        <v>0</v>
      </c>
      <c r="AL262" s="137">
        <v>0</v>
      </c>
      <c r="AM262" s="162">
        <v>15.02</v>
      </c>
      <c r="AN262" s="22">
        <f>+SUM(AK262:AM262)</f>
        <v>15.02</v>
      </c>
      <c r="AO262" s="24">
        <f>+AN262+AH262+L262</f>
        <v>901.41446265457546</v>
      </c>
      <c r="AR262" s="43">
        <f t="shared" si="364"/>
        <v>67.243712500000001</v>
      </c>
      <c r="AS262" s="43">
        <f t="shared" si="365"/>
        <v>21.777797665910967</v>
      </c>
      <c r="AT262" s="43">
        <f t="shared" si="365"/>
        <v>11.349251807796492</v>
      </c>
      <c r="AU262" s="43">
        <f t="shared" si="365"/>
        <v>29.888888888888889</v>
      </c>
      <c r="AV262" s="43">
        <f t="shared" si="366"/>
        <v>5.0066666666666668</v>
      </c>
      <c r="AW262" s="44">
        <f t="shared" si="366"/>
        <v>33.385720839058351</v>
      </c>
      <c r="AX262" s="23"/>
      <c r="AY262" s="276">
        <f>MEDIAN($D262:$K262)</f>
        <v>50.056699999999999</v>
      </c>
      <c r="AZ262" s="276">
        <f>MEDIAN($M262:$AG262)</f>
        <v>0</v>
      </c>
      <c r="BA262" s="276">
        <f>MEDIAN($AD262,$AE262,$Z262,$T262,$O262,Q262,AG262)</f>
        <v>0</v>
      </c>
      <c r="BB262" s="276">
        <f>MEDIAN($AF262,$AB262,$AC262,$Y262,$V262,$U262,$S262,$R262,$P262,$AA262)</f>
        <v>0</v>
      </c>
      <c r="BC262" s="276">
        <f>MEDIAN($AK262:$AM262)</f>
        <v>0</v>
      </c>
      <c r="BD262" s="24">
        <f>MEDIAN((D262:K262,M262:V262,Y262:AG262,AK262:AM262))</f>
        <v>10.984031327287717</v>
      </c>
    </row>
    <row r="263" spans="1:56" s="204" customFormat="1">
      <c r="A263" s="199"/>
      <c r="B263" s="200"/>
      <c r="C263" s="201" t="s">
        <v>126</v>
      </c>
      <c r="D263" s="110">
        <f t="shared" ref="D263:V263" si="367">SUM(D259:D262)</f>
        <v>3544.9119000000001</v>
      </c>
      <c r="E263" s="28">
        <f t="shared" si="367"/>
        <v>963.3</v>
      </c>
      <c r="F263" s="28">
        <f t="shared" si="367"/>
        <v>3415.9003999999923</v>
      </c>
      <c r="G263" s="28">
        <f t="shared" si="367"/>
        <v>5453.6337624999996</v>
      </c>
      <c r="H263" s="141">
        <f t="shared" si="367"/>
        <v>1866</v>
      </c>
      <c r="I263" s="141">
        <f t="shared" si="367"/>
        <v>1752</v>
      </c>
      <c r="J263" s="28">
        <f t="shared" si="367"/>
        <v>2075.19</v>
      </c>
      <c r="K263" s="141">
        <f t="shared" si="367"/>
        <v>2047.2800000000002</v>
      </c>
      <c r="L263" s="25">
        <f t="shared" si="367"/>
        <v>21118.216062499992</v>
      </c>
      <c r="M263" s="28"/>
      <c r="N263" s="28"/>
      <c r="O263" s="28">
        <f>SUM(O259:O262)</f>
        <v>975.95</v>
      </c>
      <c r="P263" s="28">
        <f t="shared" si="367"/>
        <v>783</v>
      </c>
      <c r="Q263" s="28">
        <f t="shared" si="367"/>
        <v>841</v>
      </c>
      <c r="R263" s="28">
        <f t="shared" si="367"/>
        <v>486</v>
      </c>
      <c r="S263" s="28">
        <f t="shared" si="367"/>
        <v>547.09220000000005</v>
      </c>
      <c r="T263" s="28">
        <f t="shared" si="367"/>
        <v>1158.9369999999999</v>
      </c>
      <c r="U263" s="28">
        <f t="shared" si="367"/>
        <v>964</v>
      </c>
      <c r="V263" s="141">
        <f t="shared" si="367"/>
        <v>6</v>
      </c>
      <c r="W263" s="141"/>
      <c r="X263" s="141"/>
      <c r="Y263" s="28">
        <f t="shared" ref="Y263:AO263" si="368">SUM(Y259:Y262)</f>
        <v>30</v>
      </c>
      <c r="Z263" s="28">
        <f t="shared" si="368"/>
        <v>1098.2914999999998</v>
      </c>
      <c r="AA263" s="28">
        <f t="shared" si="368"/>
        <v>222</v>
      </c>
      <c r="AB263" s="28"/>
      <c r="AC263" s="29">
        <f>SUM(AC259:AC262)</f>
        <v>1102</v>
      </c>
      <c r="AD263" s="28">
        <f t="shared" si="368"/>
        <v>1203.9999999999998</v>
      </c>
      <c r="AE263" s="28">
        <f t="shared" si="368"/>
        <v>430</v>
      </c>
      <c r="AF263" s="28">
        <f t="shared" si="368"/>
        <v>242.3</v>
      </c>
      <c r="AG263" s="28">
        <f t="shared" si="368"/>
        <v>496</v>
      </c>
      <c r="AH263" s="25">
        <f>SUM(O263:AG263)</f>
        <v>10586.570699999998</v>
      </c>
      <c r="AI263" s="25">
        <f>O263+Q263+Z263+AD263+AE263+AG263+T263</f>
        <v>6204.1785</v>
      </c>
      <c r="AJ263" s="25">
        <f>P263+R263+S263+U263+V263+Y263+AC263+AB263+AF263+AA263</f>
        <v>4382.3922000000002</v>
      </c>
      <c r="AK263" s="28">
        <f t="shared" si="368"/>
        <v>0</v>
      </c>
      <c r="AL263" s="141">
        <f t="shared" si="368"/>
        <v>0</v>
      </c>
      <c r="AM263" s="28">
        <f t="shared" si="368"/>
        <v>15.02</v>
      </c>
      <c r="AN263" s="25">
        <f t="shared" si="368"/>
        <v>15.02</v>
      </c>
      <c r="AO263" s="305">
        <f t="shared" si="368"/>
        <v>31719.806762499989</v>
      </c>
      <c r="AR263" s="45">
        <f>L263/AR$5</f>
        <v>2639.7770078124991</v>
      </c>
      <c r="AS263" s="45">
        <f>AH263/AS$5</f>
        <v>661.6606687499999</v>
      </c>
      <c r="AT263" s="45">
        <f>AI263/AT$5</f>
        <v>886.3112142857143</v>
      </c>
      <c r="AU263" s="45">
        <f>AJ263/AU$5</f>
        <v>486.9324666666667</v>
      </c>
      <c r="AV263" s="45">
        <f>AN263/AV$5</f>
        <v>5.0066666666666668</v>
      </c>
      <c r="AW263" s="211">
        <f>AO263/AW$5</f>
        <v>1174.8076578703699</v>
      </c>
      <c r="AX263" s="23"/>
      <c r="AY263" s="22">
        <f>MEDIAN($D263:$K263)</f>
        <v>2061.2350000000001</v>
      </c>
      <c r="AZ263" s="22">
        <f>MEDIAN($M263:$AG263)</f>
        <v>665.04610000000002</v>
      </c>
      <c r="BA263" s="22">
        <f>MEDIAN($AD263,$AE263,$Z263,$T263,$O263,Q263,AG263)</f>
        <v>975.95</v>
      </c>
      <c r="BB263" s="22">
        <f>MEDIAN($AF263,$AB263,$AC263,$Y263,$V263,$U263,$S263,$R263,$P263,$AA263)</f>
        <v>486</v>
      </c>
      <c r="BC263" s="22">
        <f>MEDIAN($AK263:$AM263)</f>
        <v>0</v>
      </c>
      <c r="BD263" s="305">
        <f>MEDIAN((D263:K263,M263:V263,Y263:AG263,AK263:AM263))</f>
        <v>963.3</v>
      </c>
    </row>
    <row r="264" spans="1:56" s="204" customFormat="1">
      <c r="A264" s="199"/>
      <c r="B264" s="207" t="s">
        <v>125</v>
      </c>
      <c r="C264" s="201"/>
      <c r="D264" s="137"/>
      <c r="E264" s="162"/>
      <c r="F264" s="162"/>
      <c r="G264" s="162"/>
      <c r="H264" s="137"/>
      <c r="I264" s="137"/>
      <c r="J264" s="162"/>
      <c r="K264" s="137"/>
      <c r="L264" s="22"/>
      <c r="M264" s="162"/>
      <c r="N264" s="162"/>
      <c r="O264" s="162"/>
      <c r="P264" s="162"/>
      <c r="Q264" s="162"/>
      <c r="R264" s="162"/>
      <c r="S264" s="162"/>
      <c r="T264" s="162"/>
      <c r="U264" s="162"/>
      <c r="V264" s="137"/>
      <c r="W264" s="137"/>
      <c r="X264" s="137"/>
      <c r="Y264" s="162"/>
      <c r="Z264" s="162"/>
      <c r="AA264" s="162"/>
      <c r="AB264" s="162"/>
      <c r="AC264" s="271"/>
      <c r="AD264" s="162"/>
      <c r="AE264" s="162"/>
      <c r="AF264" s="162"/>
      <c r="AG264" s="162"/>
      <c r="AH264" s="22"/>
      <c r="AI264" s="22"/>
      <c r="AJ264" s="22"/>
      <c r="AK264" s="162"/>
      <c r="AL264" s="137"/>
      <c r="AM264" s="162"/>
      <c r="AN264" s="22"/>
      <c r="AO264" s="24"/>
      <c r="AR264" s="22"/>
      <c r="AS264" s="22"/>
      <c r="AT264" s="22"/>
      <c r="AU264" s="22"/>
      <c r="AV264" s="22"/>
      <c r="AW264" s="24"/>
      <c r="AX264" s="23"/>
      <c r="AY264" s="22"/>
      <c r="AZ264" s="22"/>
      <c r="BA264" s="22"/>
      <c r="BB264" s="22"/>
      <c r="BC264" s="22"/>
      <c r="BD264" s="24"/>
    </row>
    <row r="265" spans="1:56" s="204" customFormat="1" ht="29">
      <c r="A265" s="199"/>
      <c r="B265" s="200"/>
      <c r="C265" s="201" t="s">
        <v>124</v>
      </c>
      <c r="D265" s="137">
        <v>48</v>
      </c>
      <c r="E265" s="162">
        <v>0</v>
      </c>
      <c r="F265" s="162">
        <v>0</v>
      </c>
      <c r="G265" s="162">
        <v>0</v>
      </c>
      <c r="H265" s="137">
        <v>77</v>
      </c>
      <c r="I265" s="137">
        <v>106</v>
      </c>
      <c r="J265" s="162">
        <v>0</v>
      </c>
      <c r="K265" s="137">
        <v>85.52</v>
      </c>
      <c r="L265" s="22">
        <f>+SUM(D265:K265)</f>
        <v>316.52</v>
      </c>
      <c r="M265" s="162"/>
      <c r="N265" s="162"/>
      <c r="O265" s="162">
        <v>44.28</v>
      </c>
      <c r="P265" s="162">
        <v>127</v>
      </c>
      <c r="Q265" s="162">
        <v>154</v>
      </c>
      <c r="R265" s="162">
        <v>0</v>
      </c>
      <c r="S265" s="162">
        <v>0</v>
      </c>
      <c r="T265" s="162">
        <v>0</v>
      </c>
      <c r="U265" s="162">
        <v>0</v>
      </c>
      <c r="V265" s="137">
        <v>0</v>
      </c>
      <c r="W265" s="137"/>
      <c r="X265" s="137"/>
      <c r="Y265" s="162">
        <v>0</v>
      </c>
      <c r="Z265" s="162">
        <v>15.14220000000009</v>
      </c>
      <c r="AA265" s="162">
        <v>0</v>
      </c>
      <c r="AB265" s="162"/>
      <c r="AC265" s="162">
        <v>154</v>
      </c>
      <c r="AD265" s="162">
        <v>0</v>
      </c>
      <c r="AE265" s="162">
        <v>86</v>
      </c>
      <c r="AF265" s="162">
        <v>0</v>
      </c>
      <c r="AG265" s="162">
        <v>13</v>
      </c>
      <c r="AH265" s="22">
        <f>+SUM(M265:AG265)</f>
        <v>593.42220000000009</v>
      </c>
      <c r="AI265" s="22">
        <f>O265+Q265+Z265+AD265+AE265+AG265+T265</f>
        <v>312.42220000000009</v>
      </c>
      <c r="AJ265" s="22">
        <f>P265+R265+S265+U265+V265+Y265+AC265+AB265+AF265+AA265</f>
        <v>281</v>
      </c>
      <c r="AK265" s="162">
        <v>0</v>
      </c>
      <c r="AL265" s="137">
        <v>0</v>
      </c>
      <c r="AM265" s="162">
        <v>0</v>
      </c>
      <c r="AN265" s="22">
        <f>+SUM(AK265:AM265)</f>
        <v>0</v>
      </c>
      <c r="AO265" s="24">
        <f>+AN265+AH265+L265</f>
        <v>909.94220000000007</v>
      </c>
      <c r="AR265" s="43">
        <f t="shared" ref="AR265:AR267" si="369">L265/AR$5</f>
        <v>39.564999999999998</v>
      </c>
      <c r="AS265" s="43">
        <f t="shared" ref="AS265:AU269" si="370">AH265/AS$5</f>
        <v>37.088887500000006</v>
      </c>
      <c r="AT265" s="43">
        <f t="shared" si="370"/>
        <v>44.631742857142868</v>
      </c>
      <c r="AU265" s="43">
        <f t="shared" si="370"/>
        <v>31.222222222222221</v>
      </c>
      <c r="AV265" s="43">
        <f t="shared" ref="AV265:AW267" si="371">AN265/AV$5</f>
        <v>0</v>
      </c>
      <c r="AW265" s="44">
        <f t="shared" si="371"/>
        <v>33.701562962962967</v>
      </c>
      <c r="AX265" s="23"/>
      <c r="AY265" s="22">
        <f>MEDIAN($D265:$K265)</f>
        <v>24</v>
      </c>
      <c r="AZ265" s="22">
        <f>MEDIAN($M265:$AG265)</f>
        <v>0</v>
      </c>
      <c r="BA265" s="22">
        <f>MEDIAN($AD265,$AE265,$Z265,$T265,$O265,Q265,AG265)</f>
        <v>15.14220000000009</v>
      </c>
      <c r="BB265" s="22">
        <f>MEDIAN($AF265,$AB265,$AC265,$Y265,$V265,$U265,$S265,$R265,$P265,$AA265)</f>
        <v>0</v>
      </c>
      <c r="BC265" s="22">
        <f>MEDIAN($AK265:$AM265)</f>
        <v>0</v>
      </c>
      <c r="BD265" s="24">
        <f>MEDIAN((D265:K265,M265:V265,Y265:AG265,AK265:AM265))</f>
        <v>0</v>
      </c>
    </row>
    <row r="266" spans="1:56" s="204" customFormat="1" ht="29">
      <c r="A266" s="199"/>
      <c r="B266" s="200"/>
      <c r="C266" s="201" t="s">
        <v>123</v>
      </c>
      <c r="D266" s="137">
        <v>239</v>
      </c>
      <c r="E266" s="162">
        <v>4.5</v>
      </c>
      <c r="F266" s="162">
        <v>105.75140000000007</v>
      </c>
      <c r="G266" s="162">
        <v>310</v>
      </c>
      <c r="H266" s="137">
        <v>9</v>
      </c>
      <c r="I266" s="137">
        <v>2</v>
      </c>
      <c r="J266" s="162">
        <v>0</v>
      </c>
      <c r="K266" s="137">
        <v>0</v>
      </c>
      <c r="L266" s="22">
        <f>+SUM(D266:K266)</f>
        <v>670.2514000000001</v>
      </c>
      <c r="M266" s="162"/>
      <c r="N266" s="162"/>
      <c r="O266" s="162">
        <v>181.36</v>
      </c>
      <c r="P266" s="162">
        <v>147</v>
      </c>
      <c r="Q266" s="162">
        <v>728</v>
      </c>
      <c r="R266" s="162">
        <v>21</v>
      </c>
      <c r="S266" s="162">
        <v>195.4633</v>
      </c>
      <c r="T266" s="162">
        <v>66.710000000000008</v>
      </c>
      <c r="U266" s="162">
        <v>21.871100000000297</v>
      </c>
      <c r="V266" s="137">
        <v>88</v>
      </c>
      <c r="W266" s="137"/>
      <c r="X266" s="137"/>
      <c r="Y266" s="162">
        <v>439</v>
      </c>
      <c r="Z266" s="162">
        <v>252.12109999999785</v>
      </c>
      <c r="AA266" s="162">
        <v>0</v>
      </c>
      <c r="AB266" s="162"/>
      <c r="AC266" s="162">
        <v>119</v>
      </c>
      <c r="AD266" s="162">
        <v>723</v>
      </c>
      <c r="AE266" s="162">
        <v>288</v>
      </c>
      <c r="AF266" s="162">
        <v>95.39999999999975</v>
      </c>
      <c r="AG266" s="162">
        <v>0</v>
      </c>
      <c r="AH266" s="22">
        <f>+SUM(M266:AG266)</f>
        <v>3365.925499999998</v>
      </c>
      <c r="AI266" s="22">
        <f>O266+Q266+Z266+AD266+AE266+AG266+T266</f>
        <v>2239.1910999999982</v>
      </c>
      <c r="AJ266" s="22">
        <f>P266+R266+S266+U266+V266+Y266+AC266+AB266+AF266+AA266</f>
        <v>1126.7343999999998</v>
      </c>
      <c r="AK266" s="162">
        <v>0</v>
      </c>
      <c r="AL266" s="137">
        <v>0</v>
      </c>
      <c r="AM266" s="162">
        <v>0</v>
      </c>
      <c r="AN266" s="22">
        <f>+SUM(AK266:AM266)</f>
        <v>0</v>
      </c>
      <c r="AO266" s="24">
        <f>+AN266+AH266+L266</f>
        <v>4036.1768999999981</v>
      </c>
      <c r="AR266" s="43">
        <f t="shared" si="369"/>
        <v>83.781425000000013</v>
      </c>
      <c r="AS266" s="43">
        <f t="shared" si="370"/>
        <v>210.37034374999988</v>
      </c>
      <c r="AT266" s="43">
        <f t="shared" si="370"/>
        <v>319.88444285714257</v>
      </c>
      <c r="AU266" s="43">
        <f t="shared" si="370"/>
        <v>125.19271111111109</v>
      </c>
      <c r="AV266" s="43">
        <f t="shared" si="371"/>
        <v>0</v>
      </c>
      <c r="AW266" s="44">
        <f t="shared" si="371"/>
        <v>149.48803333333328</v>
      </c>
      <c r="AX266" s="23"/>
      <c r="AY266" s="22">
        <f>MEDIAN($D266:$K266)</f>
        <v>6.75</v>
      </c>
      <c r="AZ266" s="22">
        <f>MEDIAN($M266:$AG266)</f>
        <v>133</v>
      </c>
      <c r="BA266" s="22">
        <f>MEDIAN($AD266,$AE266,$Z266,$T266,$O266,Q266,AG266)</f>
        <v>252.12109999999785</v>
      </c>
      <c r="BB266" s="22">
        <f>MEDIAN($AF266,$AB266,$AC266,$Y266,$V266,$U266,$S266,$R266,$P266,$AA266)</f>
        <v>95.39999999999975</v>
      </c>
      <c r="BC266" s="22">
        <f>MEDIAN($AK266:$AM266)</f>
        <v>0</v>
      </c>
      <c r="BD266" s="24">
        <f>MEDIAN((D266:K266,M266:V266,Y266:AG266,AK266:AM266))</f>
        <v>88</v>
      </c>
    </row>
    <row r="267" spans="1:56" s="204" customFormat="1">
      <c r="A267" s="199"/>
      <c r="B267" s="200"/>
      <c r="C267" s="201" t="s">
        <v>122</v>
      </c>
      <c r="D267" s="137">
        <v>0</v>
      </c>
      <c r="E267" s="162"/>
      <c r="F267" s="162">
        <v>26.851000000000003</v>
      </c>
      <c r="G267" s="162">
        <v>388.66849999999999</v>
      </c>
      <c r="H267" s="137"/>
      <c r="I267" s="137">
        <v>-1</v>
      </c>
      <c r="J267" s="162">
        <v>0</v>
      </c>
      <c r="K267" s="137"/>
      <c r="L267" s="22">
        <f>+SUM(D267:K267)</f>
        <v>414.51949999999999</v>
      </c>
      <c r="M267" s="162"/>
      <c r="N267" s="162"/>
      <c r="O267" s="162"/>
      <c r="P267" s="162"/>
      <c r="Q267" s="162">
        <v>240</v>
      </c>
      <c r="R267" s="162">
        <v>400</v>
      </c>
      <c r="S267" s="162">
        <v>0</v>
      </c>
      <c r="T267" s="162">
        <v>0</v>
      </c>
      <c r="U267" s="162">
        <v>0</v>
      </c>
      <c r="V267" s="137">
        <v>0</v>
      </c>
      <c r="W267" s="137"/>
      <c r="X267" s="137"/>
      <c r="Y267" s="162">
        <v>0</v>
      </c>
      <c r="Z267" s="162">
        <v>34</v>
      </c>
      <c r="AA267" s="162">
        <v>57</v>
      </c>
      <c r="AB267" s="162"/>
      <c r="AC267" s="271">
        <v>0</v>
      </c>
      <c r="AD267" s="162">
        <v>0</v>
      </c>
      <c r="AE267" s="162">
        <v>15</v>
      </c>
      <c r="AF267" s="162"/>
      <c r="AG267" s="162">
        <v>51</v>
      </c>
      <c r="AH267" s="22">
        <f>+SUM(M267:AG267)</f>
        <v>797</v>
      </c>
      <c r="AI267" s="22">
        <f>O267+Q267+Z267+AD267+AE267+AG267+T267</f>
        <v>340</v>
      </c>
      <c r="AJ267" s="22">
        <f>P267+R267+S267+U267+V267+Y267+AC267+AB267+AF267+AA267</f>
        <v>457</v>
      </c>
      <c r="AK267" s="162">
        <v>0</v>
      </c>
      <c r="AL267" s="137">
        <v>0</v>
      </c>
      <c r="AM267" s="162">
        <v>0</v>
      </c>
      <c r="AN267" s="22">
        <f>+SUM(AK267:AM267)</f>
        <v>0</v>
      </c>
      <c r="AO267" s="24">
        <f>+AN267+AH267+L267</f>
        <v>1211.5194999999999</v>
      </c>
      <c r="AR267" s="43">
        <f t="shared" si="369"/>
        <v>51.814937499999999</v>
      </c>
      <c r="AS267" s="43">
        <f t="shared" si="370"/>
        <v>49.8125</v>
      </c>
      <c r="AT267" s="43">
        <f t="shared" si="370"/>
        <v>48.571428571428569</v>
      </c>
      <c r="AU267" s="43">
        <f t="shared" si="370"/>
        <v>50.777777777777779</v>
      </c>
      <c r="AV267" s="43">
        <f t="shared" si="371"/>
        <v>0</v>
      </c>
      <c r="AW267" s="44">
        <f t="shared" si="371"/>
        <v>44.871092592592589</v>
      </c>
      <c r="AX267" s="23"/>
      <c r="AY267" s="276">
        <f>MEDIAN($D267:$K267)</f>
        <v>0</v>
      </c>
      <c r="AZ267" s="276">
        <f>MEDIAN($M267:$AG267)</f>
        <v>0</v>
      </c>
      <c r="BA267" s="276">
        <f>MEDIAN($AD267,$AE267,$Z267,$T267,$O267,Q267,AG267)</f>
        <v>24.5</v>
      </c>
      <c r="BB267" s="276">
        <f>MEDIAN($AF267,$AB267,$AC267,$Y267,$V267,$U267,$S267,$R267,$P267,$AA267)</f>
        <v>0</v>
      </c>
      <c r="BC267" s="276">
        <f>MEDIAN($AK267:$AM267)</f>
        <v>0</v>
      </c>
      <c r="BD267" s="24">
        <f>MEDIAN((D267:K267,M267:V267,Y267:AG267,AK267:AM267))</f>
        <v>0</v>
      </c>
    </row>
    <row r="268" spans="1:56" s="204" customFormat="1">
      <c r="A268" s="199"/>
      <c r="B268" s="200"/>
      <c r="C268" s="201" t="s">
        <v>121</v>
      </c>
      <c r="D268" s="27">
        <f t="shared" ref="D268:V268" si="372">SUM(D265:D267)</f>
        <v>287</v>
      </c>
      <c r="E268" s="28">
        <f t="shared" si="372"/>
        <v>4.5</v>
      </c>
      <c r="F268" s="28">
        <f t="shared" si="372"/>
        <v>132.60240000000007</v>
      </c>
      <c r="G268" s="28">
        <f t="shared" si="372"/>
        <v>698.66849999999999</v>
      </c>
      <c r="H268" s="141">
        <f t="shared" si="372"/>
        <v>86</v>
      </c>
      <c r="I268" s="141">
        <f t="shared" si="372"/>
        <v>107</v>
      </c>
      <c r="J268" s="28">
        <f t="shared" si="372"/>
        <v>0</v>
      </c>
      <c r="K268" s="141">
        <f t="shared" si="372"/>
        <v>85.52</v>
      </c>
      <c r="L268" s="25">
        <f t="shared" si="372"/>
        <v>1401.2909</v>
      </c>
      <c r="M268" s="28"/>
      <c r="N268" s="28"/>
      <c r="O268" s="28">
        <f t="shared" si="372"/>
        <v>225.64000000000001</v>
      </c>
      <c r="P268" s="28">
        <f t="shared" si="372"/>
        <v>274</v>
      </c>
      <c r="Q268" s="28">
        <f t="shared" si="372"/>
        <v>1122</v>
      </c>
      <c r="R268" s="28">
        <f t="shared" si="372"/>
        <v>421</v>
      </c>
      <c r="S268" s="28">
        <f t="shared" si="372"/>
        <v>195.4633</v>
      </c>
      <c r="T268" s="28">
        <f t="shared" si="372"/>
        <v>66.710000000000008</v>
      </c>
      <c r="U268" s="28">
        <f t="shared" si="372"/>
        <v>21.871100000000297</v>
      </c>
      <c r="V268" s="141">
        <f t="shared" si="372"/>
        <v>88</v>
      </c>
      <c r="W268" s="141"/>
      <c r="X268" s="141"/>
      <c r="Y268" s="28">
        <f t="shared" ref="Y268:AO268" si="373">SUM(Y265:Y267)</f>
        <v>439</v>
      </c>
      <c r="Z268" s="28">
        <f t="shared" si="373"/>
        <v>301.26329999999797</v>
      </c>
      <c r="AA268" s="28">
        <f t="shared" si="373"/>
        <v>57</v>
      </c>
      <c r="AB268" s="28"/>
      <c r="AC268" s="29">
        <f>SUM(AC265:AC267)</f>
        <v>273</v>
      </c>
      <c r="AD268" s="28">
        <f t="shared" si="373"/>
        <v>723</v>
      </c>
      <c r="AE268" s="28">
        <f t="shared" si="373"/>
        <v>389</v>
      </c>
      <c r="AF268" s="28">
        <f t="shared" si="373"/>
        <v>95.39999999999975</v>
      </c>
      <c r="AG268" s="28">
        <f t="shared" si="373"/>
        <v>64</v>
      </c>
      <c r="AH268" s="25">
        <f>SUM(O268:AG268)</f>
        <v>4756.3476999999975</v>
      </c>
      <c r="AI268" s="25">
        <f>O268+Q268+Z268+AD268+AE268+AG268+T268</f>
        <v>2891.6132999999982</v>
      </c>
      <c r="AJ268" s="25">
        <f>P268+R268+S268+U268+V268+Y268+AC268+AB268+AF268+AA268</f>
        <v>1864.7343999999998</v>
      </c>
      <c r="AK268" s="28">
        <f t="shared" si="373"/>
        <v>0</v>
      </c>
      <c r="AL268" s="141">
        <f t="shared" si="373"/>
        <v>0</v>
      </c>
      <c r="AM268" s="28">
        <f t="shared" si="373"/>
        <v>0</v>
      </c>
      <c r="AN268" s="25">
        <f t="shared" si="373"/>
        <v>0</v>
      </c>
      <c r="AO268" s="305">
        <f t="shared" si="373"/>
        <v>6157.6385999999984</v>
      </c>
      <c r="AR268" s="45">
        <f>L268/AR$5</f>
        <v>175.1613625</v>
      </c>
      <c r="AS268" s="45">
        <f t="shared" si="370"/>
        <v>297.27173124999985</v>
      </c>
      <c r="AT268" s="45">
        <f t="shared" si="370"/>
        <v>413.08761428571404</v>
      </c>
      <c r="AU268" s="45">
        <f t="shared" si="370"/>
        <v>207.19271111111109</v>
      </c>
      <c r="AV268" s="45">
        <f>AN268/AV$5</f>
        <v>0</v>
      </c>
      <c r="AW268" s="211">
        <f>AO268/AW$5</f>
        <v>228.06068888888882</v>
      </c>
      <c r="AX268" s="23"/>
      <c r="AY268" s="22">
        <f>MEDIAN($D268:$K268)</f>
        <v>96.5</v>
      </c>
      <c r="AZ268" s="22">
        <f>MEDIAN($M268:$AG268)</f>
        <v>249.32</v>
      </c>
      <c r="BA268" s="22">
        <f>MEDIAN($AD268,$AE268,$Z268,$T268,$O268,Q268,AG268)</f>
        <v>301.26329999999797</v>
      </c>
      <c r="BB268" s="22">
        <f>MEDIAN($AF268,$AB268,$AC268,$Y268,$V268,$U268,$S268,$R268,$P268,$AA268)</f>
        <v>195.4633</v>
      </c>
      <c r="BC268" s="22">
        <f>MEDIAN($AK268:$AM268)</f>
        <v>0</v>
      </c>
      <c r="BD268" s="305">
        <f>MEDIAN((D268:K268,M268:V268,Y268:AG268,AK268:AM268))</f>
        <v>107</v>
      </c>
    </row>
    <row r="269" spans="1:56" s="204" customFormat="1">
      <c r="A269" s="199"/>
      <c r="B269" s="207" t="s">
        <v>120</v>
      </c>
      <c r="C269" s="201"/>
      <c r="D269" s="26">
        <f t="shared" ref="D269:V269" si="374">D257+D263+D268</f>
        <v>20429.099300000002</v>
      </c>
      <c r="E269" s="306">
        <f t="shared" si="374"/>
        <v>2634.8</v>
      </c>
      <c r="F269" s="306">
        <f t="shared" si="374"/>
        <v>18835.081399999963</v>
      </c>
      <c r="G269" s="306">
        <f t="shared" si="374"/>
        <v>34520.754612509998</v>
      </c>
      <c r="H269" s="142">
        <f t="shared" si="374"/>
        <v>14794</v>
      </c>
      <c r="I269" s="142">
        <f t="shared" si="374"/>
        <v>18915</v>
      </c>
      <c r="J269" s="306">
        <f t="shared" si="374"/>
        <v>10340.19</v>
      </c>
      <c r="K269" s="142">
        <f t="shared" si="374"/>
        <v>17861.43</v>
      </c>
      <c r="L269" s="25">
        <f t="shared" si="374"/>
        <v>138330.35531250993</v>
      </c>
      <c r="M269" s="306"/>
      <c r="N269" s="306"/>
      <c r="O269" s="306">
        <f t="shared" si="374"/>
        <v>7203.4000000000005</v>
      </c>
      <c r="P269" s="306">
        <f t="shared" si="374"/>
        <v>4957</v>
      </c>
      <c r="Q269" s="306">
        <f t="shared" si="374"/>
        <v>6121</v>
      </c>
      <c r="R269" s="306">
        <f t="shared" si="374"/>
        <v>2883</v>
      </c>
      <c r="S269" s="306">
        <f t="shared" si="374"/>
        <v>2745.9679000000001</v>
      </c>
      <c r="T269" s="306">
        <f t="shared" si="374"/>
        <v>5370.9669999999996</v>
      </c>
      <c r="U269" s="306">
        <f t="shared" si="374"/>
        <v>4894.8711000000003</v>
      </c>
      <c r="V269" s="142">
        <f t="shared" si="374"/>
        <v>320</v>
      </c>
      <c r="W269" s="142"/>
      <c r="X269" s="142"/>
      <c r="Y269" s="306">
        <f t="shared" ref="Y269:AO269" si="375">Y257+Y263+Y268</f>
        <v>5650</v>
      </c>
      <c r="Z269" s="306">
        <f t="shared" si="375"/>
        <v>6157.2487000000137</v>
      </c>
      <c r="AA269" s="306">
        <f t="shared" si="375"/>
        <v>3034</v>
      </c>
      <c r="AB269" s="306"/>
      <c r="AC269" s="307">
        <f>AC257+AC263+AC268</f>
        <v>5870</v>
      </c>
      <c r="AD269" s="306">
        <f t="shared" si="375"/>
        <v>6279</v>
      </c>
      <c r="AE269" s="306">
        <f>AE257+AE263+AE268</f>
        <v>3051</v>
      </c>
      <c r="AF269" s="306">
        <f t="shared" si="375"/>
        <v>1463.2999999999997</v>
      </c>
      <c r="AG269" s="306">
        <f t="shared" si="375"/>
        <v>2762</v>
      </c>
      <c r="AH269" s="25">
        <f>AH257+AH263+AH268</f>
        <v>68762.754700000005</v>
      </c>
      <c r="AI269" s="25">
        <f>O269+Q269+Z269+AD269+AE269+AG269+T269</f>
        <v>36944.615700000017</v>
      </c>
      <c r="AJ269" s="25">
        <f>P269+R269+S269+U269+V269+Y269+AC269+AB269+AF269+AA269</f>
        <v>31818.138999999999</v>
      </c>
      <c r="AK269" s="306">
        <f t="shared" si="375"/>
        <v>18118</v>
      </c>
      <c r="AL269" s="142">
        <f t="shared" si="375"/>
        <v>1682.0452</v>
      </c>
      <c r="AM269" s="306">
        <f t="shared" si="375"/>
        <v>2381.73</v>
      </c>
      <c r="AN269" s="25">
        <f t="shared" si="375"/>
        <v>22181.7752</v>
      </c>
      <c r="AO269" s="305">
        <f t="shared" si="375"/>
        <v>229274.88521250998</v>
      </c>
      <c r="AR269" s="45">
        <f>L269/AR$5</f>
        <v>17291.294414063741</v>
      </c>
      <c r="AS269" s="45">
        <f t="shared" si="370"/>
        <v>4297.6721687500003</v>
      </c>
      <c r="AT269" s="45">
        <f t="shared" si="370"/>
        <v>5277.8022428571448</v>
      </c>
      <c r="AU269" s="45">
        <f t="shared" si="370"/>
        <v>3535.3487777777777</v>
      </c>
      <c r="AV269" s="45">
        <f>AN269/AV$5</f>
        <v>7393.9250666666667</v>
      </c>
      <c r="AW269" s="211">
        <f>AO269/AW$5</f>
        <v>8491.6624152781478</v>
      </c>
      <c r="AX269" s="23"/>
      <c r="AY269" s="25">
        <f>MEDIAN($D269:$K269)</f>
        <v>18348.25569999998</v>
      </c>
      <c r="AZ269" s="25">
        <f>MEDIAN($M269:$AG269)</f>
        <v>4925.9355500000001</v>
      </c>
      <c r="BA269" s="25">
        <f>MEDIAN($AD269,$AE269,$Z269,$T269,$O269,Q269,AG269)</f>
        <v>6121</v>
      </c>
      <c r="BB269" s="25">
        <f>MEDIAN($AF269,$AB269,$AC269,$Y269,$V269,$U269,$S269,$R269,$P269,$AA269)</f>
        <v>3034</v>
      </c>
      <c r="BC269" s="25">
        <f>MEDIAN($AK269:$AM269)</f>
        <v>2381.73</v>
      </c>
      <c r="BD269" s="305">
        <f>MEDIAN((D269:K269,M269:V269,Y269:AG269,AK269:AM269))</f>
        <v>5650</v>
      </c>
    </row>
    <row r="270" spans="1:56" s="204" customFormat="1">
      <c r="A270" s="205" t="s">
        <v>119</v>
      </c>
      <c r="B270" s="200"/>
      <c r="C270" s="201"/>
      <c r="D270" s="137"/>
      <c r="E270" s="162"/>
      <c r="F270" s="162"/>
      <c r="G270" s="162"/>
      <c r="H270" s="137"/>
      <c r="I270" s="137"/>
      <c r="J270" s="162"/>
      <c r="K270" s="137"/>
      <c r="L270" s="22"/>
      <c r="M270" s="162"/>
      <c r="N270" s="162"/>
      <c r="O270" s="162"/>
      <c r="P270" s="162"/>
      <c r="Q270" s="162"/>
      <c r="R270" s="162"/>
      <c r="S270" s="162"/>
      <c r="T270" s="162"/>
      <c r="U270" s="162"/>
      <c r="V270" s="137"/>
      <c r="W270" s="137"/>
      <c r="X270" s="137"/>
      <c r="Y270" s="162"/>
      <c r="Z270" s="162"/>
      <c r="AA270" s="162"/>
      <c r="AB270" s="162"/>
      <c r="AC270" s="271"/>
      <c r="AD270" s="162"/>
      <c r="AE270" s="162"/>
      <c r="AF270" s="162"/>
      <c r="AG270" s="162"/>
      <c r="AH270" s="22"/>
      <c r="AI270" s="22"/>
      <c r="AJ270" s="22"/>
      <c r="AK270" s="162"/>
      <c r="AL270" s="137"/>
      <c r="AM270" s="162"/>
      <c r="AN270" s="22"/>
      <c r="AO270" s="24"/>
      <c r="AR270" s="22"/>
      <c r="AS270" s="22"/>
      <c r="AT270" s="22"/>
      <c r="AU270" s="22"/>
      <c r="AV270" s="22"/>
      <c r="AW270" s="24"/>
      <c r="AX270" s="23"/>
      <c r="AY270" s="22"/>
      <c r="AZ270" s="22"/>
      <c r="BA270" s="22"/>
      <c r="BB270" s="22"/>
      <c r="BC270" s="22"/>
      <c r="BD270" s="24"/>
    </row>
    <row r="271" spans="1:56" s="204" customFormat="1">
      <c r="A271" s="199"/>
      <c r="B271" s="200"/>
      <c r="C271" s="201" t="s">
        <v>118</v>
      </c>
      <c r="D271" s="137">
        <v>20142.099300000002</v>
      </c>
      <c r="E271" s="162">
        <v>2621</v>
      </c>
      <c r="F271" s="162">
        <v>12208.904899999925</v>
      </c>
      <c r="G271" s="162">
        <v>34520.754612509998</v>
      </c>
      <c r="H271" s="137">
        <v>14793</v>
      </c>
      <c r="I271" s="137">
        <v>17927</v>
      </c>
      <c r="J271" s="162">
        <v>9347</v>
      </c>
      <c r="K271" s="137">
        <v>17050.32</v>
      </c>
      <c r="L271" s="22">
        <f>+SUM(D271:K271)</f>
        <v>128610.07881250992</v>
      </c>
      <c r="M271" s="162"/>
      <c r="N271" s="162"/>
      <c r="O271" s="162">
        <v>6725.7</v>
      </c>
      <c r="P271" s="162">
        <v>4749</v>
      </c>
      <c r="Q271" s="162">
        <v>6058</v>
      </c>
      <c r="R271" s="162">
        <v>2658</v>
      </c>
      <c r="S271" s="162">
        <v>2627.4565000000002</v>
      </c>
      <c r="T271" s="162">
        <v>3222</v>
      </c>
      <c r="U271" s="162">
        <v>3134</v>
      </c>
      <c r="V271" s="137">
        <v>320</v>
      </c>
      <c r="W271" s="137"/>
      <c r="X271" s="137"/>
      <c r="Y271" s="162">
        <v>0</v>
      </c>
      <c r="Z271" s="162">
        <v>6126</v>
      </c>
      <c r="AA271" s="162">
        <v>2891</v>
      </c>
      <c r="AB271" s="162"/>
      <c r="AC271" s="271">
        <v>5395</v>
      </c>
      <c r="AD271" s="162">
        <v>7059.4585510275174</v>
      </c>
      <c r="AE271" s="162">
        <v>2935</v>
      </c>
      <c r="AF271" s="162">
        <v>1401.7999999999997</v>
      </c>
      <c r="AG271" s="162">
        <v>2491</v>
      </c>
      <c r="AH271" s="22">
        <f>+SUM(M271:AG271)</f>
        <v>57793.415051027521</v>
      </c>
      <c r="AI271" s="22">
        <f>O271+Q271+Z271+AD271+AE271+AG271+T271</f>
        <v>34617.158551027518</v>
      </c>
      <c r="AJ271" s="22">
        <f>P271+R271+S271+U271+V271+Y271+AC271+AB271+AF271+AA271</f>
        <v>23176.2565</v>
      </c>
      <c r="AK271" s="162">
        <v>18118</v>
      </c>
      <c r="AL271" s="137">
        <v>1053</v>
      </c>
      <c r="AM271" s="162">
        <v>1431.19</v>
      </c>
      <c r="AN271" s="22">
        <f>+SUM(AK271:AM271)</f>
        <v>20602.189999999999</v>
      </c>
      <c r="AO271" s="24">
        <f>+AN271+AH271+L271</f>
        <v>207005.68386353744</v>
      </c>
      <c r="AR271" s="43">
        <f t="shared" ref="AR271:AR273" si="376">L271/AR$5</f>
        <v>16076.25985156374</v>
      </c>
      <c r="AS271" s="43">
        <f t="shared" ref="AS271:AU273" si="377">AH271/AS$5</f>
        <v>3612.0884406892201</v>
      </c>
      <c r="AT271" s="43">
        <f t="shared" si="377"/>
        <v>4945.3083644325025</v>
      </c>
      <c r="AU271" s="43">
        <f t="shared" si="377"/>
        <v>2575.1396111111112</v>
      </c>
      <c r="AV271" s="43">
        <f t="shared" ref="AV271:AW273" si="378">AN271/AV$5</f>
        <v>6867.3966666666665</v>
      </c>
      <c r="AW271" s="44">
        <f t="shared" si="378"/>
        <v>7666.8771801310168</v>
      </c>
      <c r="AX271" s="23"/>
      <c r="AY271" s="22">
        <f>MEDIAN($D271:$K271)</f>
        <v>15921.66</v>
      </c>
      <c r="AZ271" s="22">
        <f>MEDIAN($M271:$AG271)</f>
        <v>3034.5</v>
      </c>
      <c r="BA271" s="22">
        <f>MEDIAN($AD271,$AE271,$Z271,$T271,$O271,Q271,AG271)</f>
        <v>6058</v>
      </c>
      <c r="BB271" s="22">
        <f>MEDIAN($AF271,$AB271,$AC271,$Y271,$V271,$U271,$S271,$R271,$P271,$AA271)</f>
        <v>2658</v>
      </c>
      <c r="BC271" s="22">
        <f>MEDIAN($AK271:$AM271)</f>
        <v>1431.19</v>
      </c>
      <c r="BD271" s="24">
        <f>MEDIAN((D271:K271,M271:V271,Y271:AG271,AK271:AM271))</f>
        <v>4749</v>
      </c>
    </row>
    <row r="272" spans="1:56" s="204" customFormat="1">
      <c r="A272" s="199"/>
      <c r="B272" s="200"/>
      <c r="C272" s="201" t="s">
        <v>117</v>
      </c>
      <c r="D272" s="137">
        <v>0</v>
      </c>
      <c r="E272" s="162">
        <v>7</v>
      </c>
      <c r="F272" s="162">
        <v>6626.1764999999614</v>
      </c>
      <c r="G272" s="162">
        <v>0</v>
      </c>
      <c r="H272" s="137">
        <v>0</v>
      </c>
      <c r="I272" s="137">
        <v>988</v>
      </c>
      <c r="J272" s="162">
        <v>993</v>
      </c>
      <c r="K272" s="137">
        <v>811.11</v>
      </c>
      <c r="L272" s="22">
        <f>+SUM(D272:K272)</f>
        <v>9425.286499999962</v>
      </c>
      <c r="M272" s="162"/>
      <c r="N272" s="162"/>
      <c r="O272" s="162">
        <v>294.39999999999998</v>
      </c>
      <c r="P272" s="162">
        <v>208</v>
      </c>
      <c r="Q272" s="162">
        <v>63</v>
      </c>
      <c r="R272" s="162">
        <v>0</v>
      </c>
      <c r="S272" s="162">
        <v>118.51139999999999</v>
      </c>
      <c r="T272" s="162">
        <v>1180</v>
      </c>
      <c r="U272" s="162">
        <v>1739</v>
      </c>
      <c r="V272" s="137">
        <v>0</v>
      </c>
      <c r="W272" s="137"/>
      <c r="X272" s="137"/>
      <c r="Y272" s="162">
        <v>5650</v>
      </c>
      <c r="Z272" s="162">
        <v>16</v>
      </c>
      <c r="AA272" s="162">
        <v>0</v>
      </c>
      <c r="AB272" s="162"/>
      <c r="AC272" s="271">
        <v>325</v>
      </c>
      <c r="AD272" s="162">
        <v>423.54144897248347</v>
      </c>
      <c r="AE272" s="162">
        <v>116</v>
      </c>
      <c r="AF272" s="162">
        <v>0</v>
      </c>
      <c r="AG272" s="162">
        <v>235</v>
      </c>
      <c r="AH272" s="22">
        <f>+SUM(M272:AG272)</f>
        <v>10368.452848972483</v>
      </c>
      <c r="AI272" s="22">
        <f>O272+Q272+Z272+AD272+AE272+AG272+T272</f>
        <v>2327.9414489724832</v>
      </c>
      <c r="AJ272" s="22">
        <f>P272+R272+S272+U272+V272+Y272+AC272+AB272+AF272+AA272</f>
        <v>8040.5113999999994</v>
      </c>
      <c r="AK272" s="162">
        <v>0</v>
      </c>
      <c r="AL272" s="137">
        <v>2926</v>
      </c>
      <c r="AM272" s="162">
        <v>15.02</v>
      </c>
      <c r="AN272" s="22">
        <f>+SUM(AK272:AM272)</f>
        <v>2941.02</v>
      </c>
      <c r="AO272" s="24">
        <f>+AN272+AH272+L272</f>
        <v>22734.759348972446</v>
      </c>
      <c r="AR272" s="43">
        <f t="shared" si="376"/>
        <v>1178.1608124999952</v>
      </c>
      <c r="AS272" s="43">
        <f t="shared" si="377"/>
        <v>648.02830306078022</v>
      </c>
      <c r="AT272" s="43">
        <f t="shared" si="377"/>
        <v>332.56306413892617</v>
      </c>
      <c r="AU272" s="43">
        <f t="shared" si="377"/>
        <v>893.39015555555545</v>
      </c>
      <c r="AV272" s="43">
        <f t="shared" si="378"/>
        <v>980.34</v>
      </c>
      <c r="AW272" s="44">
        <f t="shared" si="378"/>
        <v>842.02812403601649</v>
      </c>
      <c r="AX272" s="23"/>
      <c r="AY272" s="22">
        <f>MEDIAN($D272:$K272)</f>
        <v>409.05500000000001</v>
      </c>
      <c r="AZ272" s="22">
        <f>MEDIAN($M272:$AG272)</f>
        <v>163.25569999999999</v>
      </c>
      <c r="BA272" s="22">
        <f>MEDIAN($AD272,$AE272,$Z272,$T272,$O272,Q272,AG272)</f>
        <v>235</v>
      </c>
      <c r="BB272" s="22">
        <f>MEDIAN($AF272,$AB272,$AC272,$Y272,$V272,$U272,$S272,$R272,$P272,$AA272)</f>
        <v>118.51139999999999</v>
      </c>
      <c r="BC272" s="22">
        <f>MEDIAN($AK272:$AM272)</f>
        <v>15.02</v>
      </c>
      <c r="BD272" s="24">
        <f>MEDIAN((D272:K272,M272:V272,Y272:AG272,AK272:AM272))</f>
        <v>118.51139999999999</v>
      </c>
    </row>
    <row r="273" spans="1:56" s="204" customFormat="1">
      <c r="A273" s="199"/>
      <c r="B273" s="200"/>
      <c r="C273" s="201" t="s">
        <v>116</v>
      </c>
      <c r="D273" s="137">
        <v>287</v>
      </c>
      <c r="E273" s="162">
        <v>5</v>
      </c>
      <c r="F273" s="162">
        <v>0</v>
      </c>
      <c r="G273" s="162">
        <v>0</v>
      </c>
      <c r="H273" s="137">
        <v>0</v>
      </c>
      <c r="I273" s="137">
        <v>0</v>
      </c>
      <c r="J273" s="162">
        <v>0</v>
      </c>
      <c r="K273" s="137">
        <v>0</v>
      </c>
      <c r="L273" s="22">
        <f>+SUM(D273:K273)</f>
        <v>292</v>
      </c>
      <c r="M273" s="162"/>
      <c r="N273" s="162"/>
      <c r="O273" s="162">
        <v>183.3</v>
      </c>
      <c r="P273" s="162">
        <v>0</v>
      </c>
      <c r="Q273" s="162">
        <v>0</v>
      </c>
      <c r="R273" s="162">
        <v>225</v>
      </c>
      <c r="S273" s="162">
        <v>0</v>
      </c>
      <c r="T273" s="162">
        <v>969</v>
      </c>
      <c r="U273" s="162">
        <v>21.871100000000297</v>
      </c>
      <c r="V273" s="137">
        <v>0</v>
      </c>
      <c r="W273" s="137"/>
      <c r="X273" s="137"/>
      <c r="Y273" s="162">
        <v>0</v>
      </c>
      <c r="Z273" s="162">
        <v>14.7281</v>
      </c>
      <c r="AA273" s="162">
        <v>141</v>
      </c>
      <c r="AB273" s="162"/>
      <c r="AC273" s="271">
        <v>150</v>
      </c>
      <c r="AD273" s="162">
        <v>0</v>
      </c>
      <c r="AE273" s="162">
        <v>0</v>
      </c>
      <c r="AF273" s="162">
        <v>61.5</v>
      </c>
      <c r="AG273" s="162">
        <v>36</v>
      </c>
      <c r="AH273" s="22">
        <f>+SUM(M273:AG273)</f>
        <v>1802.3992000000003</v>
      </c>
      <c r="AI273" s="22">
        <f>O273+Q273+Z273+AD273+AE273+AG273+T273</f>
        <v>1203.0281</v>
      </c>
      <c r="AJ273" s="22">
        <f>P273+R273+S273+U273+V273+Y273+AC273+AB273+AF273+AA273</f>
        <v>599.3711000000003</v>
      </c>
      <c r="AK273" s="162">
        <v>0</v>
      </c>
      <c r="AL273" s="137">
        <v>0</v>
      </c>
      <c r="AM273" s="162">
        <v>935.52</v>
      </c>
      <c r="AN273" s="22">
        <f>+SUM(AK273:AM273)</f>
        <v>935.52</v>
      </c>
      <c r="AO273" s="24">
        <f>+AN273+AH273+L273</f>
        <v>3029.9192000000003</v>
      </c>
      <c r="AR273" s="43">
        <f t="shared" si="376"/>
        <v>36.5</v>
      </c>
      <c r="AS273" s="43">
        <f t="shared" si="377"/>
        <v>112.64995000000002</v>
      </c>
      <c r="AT273" s="43">
        <f t="shared" si="377"/>
        <v>171.86115714285714</v>
      </c>
      <c r="AU273" s="43">
        <f t="shared" si="377"/>
        <v>66.596788888888923</v>
      </c>
      <c r="AV273" s="43">
        <f t="shared" si="378"/>
        <v>311.83999999999997</v>
      </c>
      <c r="AW273" s="44">
        <f t="shared" si="378"/>
        <v>112.21922962962964</v>
      </c>
      <c r="AX273" s="23"/>
      <c r="AY273" s="22">
        <f>MEDIAN($D273:$K273)</f>
        <v>0</v>
      </c>
      <c r="AZ273" s="22">
        <f>MEDIAN($M273:$AG273)</f>
        <v>18.299600000000147</v>
      </c>
      <c r="BA273" s="22">
        <f>MEDIAN($AD273,$AE273,$Z273,$T273,$O273,Q273,AG273)</f>
        <v>14.7281</v>
      </c>
      <c r="BB273" s="22">
        <f>MEDIAN($AF273,$AB273,$AC273,$Y273,$V273,$U273,$S273,$R273,$P273,$AA273)</f>
        <v>21.871100000000297</v>
      </c>
      <c r="BC273" s="22">
        <f>MEDIAN($AK273:$AM273)</f>
        <v>0</v>
      </c>
      <c r="BD273" s="24">
        <f>MEDIAN((D273:K273,M273:V273,Y273:AG273,AK273:AM273))</f>
        <v>0</v>
      </c>
    </row>
    <row r="274" spans="1:56" s="204" customFormat="1">
      <c r="A274" s="199"/>
      <c r="B274" s="207" t="s">
        <v>115</v>
      </c>
      <c r="C274" s="201"/>
      <c r="D274" s="26">
        <f t="shared" ref="D274:V274" si="379">SUM(D271:D273)</f>
        <v>20429.099300000002</v>
      </c>
      <c r="E274" s="306">
        <f t="shared" si="379"/>
        <v>2633</v>
      </c>
      <c r="F274" s="306">
        <f t="shared" si="379"/>
        <v>18835.081399999886</v>
      </c>
      <c r="G274" s="306">
        <f t="shared" si="379"/>
        <v>34520.754612509998</v>
      </c>
      <c r="H274" s="142">
        <f t="shared" si="379"/>
        <v>14793</v>
      </c>
      <c r="I274" s="142">
        <f t="shared" si="379"/>
        <v>18915</v>
      </c>
      <c r="J274" s="306">
        <f t="shared" si="379"/>
        <v>10340</v>
      </c>
      <c r="K274" s="142">
        <f t="shared" si="379"/>
        <v>17861.43</v>
      </c>
      <c r="L274" s="25">
        <f t="shared" si="379"/>
        <v>138327.36531250988</v>
      </c>
      <c r="M274" s="306"/>
      <c r="N274" s="306"/>
      <c r="O274" s="306">
        <f t="shared" si="379"/>
        <v>7203.4</v>
      </c>
      <c r="P274" s="306">
        <f t="shared" si="379"/>
        <v>4957</v>
      </c>
      <c r="Q274" s="306">
        <f t="shared" si="379"/>
        <v>6121</v>
      </c>
      <c r="R274" s="306">
        <f t="shared" si="379"/>
        <v>2883</v>
      </c>
      <c r="S274" s="306">
        <f t="shared" si="379"/>
        <v>2745.9679000000001</v>
      </c>
      <c r="T274" s="306">
        <f t="shared" si="379"/>
        <v>5371</v>
      </c>
      <c r="U274" s="306">
        <f t="shared" si="379"/>
        <v>4894.8711000000003</v>
      </c>
      <c r="V274" s="142">
        <f t="shared" si="379"/>
        <v>320</v>
      </c>
      <c r="W274" s="142"/>
      <c r="X274" s="142"/>
      <c r="Y274" s="306">
        <f t="shared" ref="Y274:AO274" si="380">SUM(Y271:Y273)</f>
        <v>5650</v>
      </c>
      <c r="Z274" s="306">
        <f t="shared" si="380"/>
        <v>6156.7281000000003</v>
      </c>
      <c r="AA274" s="306">
        <f t="shared" si="380"/>
        <v>3032</v>
      </c>
      <c r="AB274" s="306"/>
      <c r="AC274" s="307">
        <f>SUM(AC271:AC273)</f>
        <v>5870</v>
      </c>
      <c r="AD274" s="306">
        <f t="shared" si="380"/>
        <v>7483.0000000000009</v>
      </c>
      <c r="AE274" s="306">
        <f t="shared" si="380"/>
        <v>3051</v>
      </c>
      <c r="AF274" s="306">
        <f t="shared" si="380"/>
        <v>1463.2999999999997</v>
      </c>
      <c r="AG274" s="306">
        <f t="shared" si="380"/>
        <v>2762</v>
      </c>
      <c r="AH274" s="25">
        <f t="shared" si="380"/>
        <v>69964.267100000012</v>
      </c>
      <c r="AI274" s="25">
        <f>O274+Q274+Z274+AD274+AE274+AG274+T274</f>
        <v>38148.128100000002</v>
      </c>
      <c r="AJ274" s="25">
        <f>P274+R274+S274+U274+V274+Y274+AC274+AB274+AF274+AA274</f>
        <v>31816.138999999999</v>
      </c>
      <c r="AK274" s="306">
        <f t="shared" si="380"/>
        <v>18118</v>
      </c>
      <c r="AL274" s="142">
        <f t="shared" si="380"/>
        <v>3979</v>
      </c>
      <c r="AM274" s="306">
        <f t="shared" si="380"/>
        <v>2381.73</v>
      </c>
      <c r="AN274" s="25">
        <f t="shared" si="380"/>
        <v>24478.73</v>
      </c>
      <c r="AO274" s="305">
        <f t="shared" si="380"/>
        <v>232770.36241250989</v>
      </c>
      <c r="AR274" s="45">
        <f>L274/AR$5</f>
        <v>17290.920664063735</v>
      </c>
      <c r="AS274" s="45">
        <f>AH274/AS$5</f>
        <v>4372.7666937500007</v>
      </c>
      <c r="AT274" s="45">
        <f>AI274/AT$5</f>
        <v>5449.732585714286</v>
      </c>
      <c r="AU274" s="45">
        <f>AJ274/AU$5</f>
        <v>3535.1265555555556</v>
      </c>
      <c r="AV274" s="45">
        <f>AN274/AV$5</f>
        <v>8159.5766666666668</v>
      </c>
      <c r="AW274" s="211">
        <f>AO274/AW$5</f>
        <v>8621.1245337966629</v>
      </c>
      <c r="AX274" s="23"/>
      <c r="AY274" s="25">
        <f>MEDIAN($D274:$K274)</f>
        <v>18348.255699999943</v>
      </c>
      <c r="AZ274" s="25">
        <f>MEDIAN($M274:$AG274)</f>
        <v>4925.9355500000001</v>
      </c>
      <c r="BA274" s="25">
        <f>MEDIAN($AD274,$AE274,$Z274,$T274,$O274,Q274,AG274)</f>
        <v>6121</v>
      </c>
      <c r="BB274" s="25">
        <f>MEDIAN($AF274,$AB274,$AC274,$Y274,$V274,$U274,$S274,$R274,$P274,$AA274)</f>
        <v>3032</v>
      </c>
      <c r="BC274" s="25">
        <f>MEDIAN($AK274:$AM274)</f>
        <v>3979</v>
      </c>
      <c r="BD274" s="305">
        <f>MEDIAN((D274:K274,M274:V274,Y274:AG274,AK274:AM274))</f>
        <v>5650</v>
      </c>
    </row>
    <row r="275" spans="1:56" s="204" customFormat="1">
      <c r="A275" s="199"/>
      <c r="B275" s="200"/>
      <c r="C275" s="201"/>
      <c r="D275" s="137"/>
      <c r="E275" s="162"/>
      <c r="F275" s="162"/>
      <c r="G275" s="162"/>
      <c r="H275" s="137"/>
      <c r="I275" s="137"/>
      <c r="J275" s="162"/>
      <c r="K275" s="137"/>
      <c r="L275" s="22"/>
      <c r="M275" s="162"/>
      <c r="N275" s="162"/>
      <c r="O275" s="162"/>
      <c r="P275" s="162"/>
      <c r="Q275" s="162"/>
      <c r="R275" s="162"/>
      <c r="S275" s="162"/>
      <c r="T275" s="162"/>
      <c r="U275" s="162"/>
      <c r="V275" s="137"/>
      <c r="W275" s="137"/>
      <c r="X275" s="137"/>
      <c r="Y275" s="162"/>
      <c r="Z275" s="162"/>
      <c r="AA275" s="162"/>
      <c r="AB275" s="162"/>
      <c r="AC275" s="271"/>
      <c r="AD275" s="162"/>
      <c r="AE275" s="162"/>
      <c r="AF275" s="162"/>
      <c r="AG275" s="162"/>
      <c r="AH275" s="22"/>
      <c r="AI275" s="22"/>
      <c r="AJ275" s="22"/>
      <c r="AK275" s="162"/>
      <c r="AL275" s="137"/>
      <c r="AM275" s="162"/>
      <c r="AN275" s="22"/>
      <c r="AO275" s="24"/>
      <c r="AR275" s="22"/>
      <c r="AS275" s="22"/>
      <c r="AT275" s="22"/>
      <c r="AU275" s="22"/>
      <c r="AV275" s="22"/>
      <c r="AW275" s="24"/>
      <c r="AX275" s="23"/>
      <c r="AY275" s="22"/>
      <c r="AZ275" s="22"/>
      <c r="BA275" s="22"/>
      <c r="BB275" s="22"/>
      <c r="BC275" s="22"/>
      <c r="BD275" s="24"/>
    </row>
    <row r="276" spans="1:56" s="204" customFormat="1">
      <c r="A276" s="268" t="s">
        <v>114</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c r="C277" s="201" t="s">
        <v>113</v>
      </c>
      <c r="D277" s="137">
        <v>29015</v>
      </c>
      <c r="E277" s="162">
        <v>3305</v>
      </c>
      <c r="F277" s="162">
        <v>30491</v>
      </c>
      <c r="G277" s="162">
        <v>0</v>
      </c>
      <c r="H277" s="137">
        <v>18341</v>
      </c>
      <c r="I277" s="137">
        <v>21240</v>
      </c>
      <c r="J277" s="162">
        <v>13705</v>
      </c>
      <c r="K277" s="137">
        <v>22384</v>
      </c>
      <c r="L277" s="22">
        <f>+SUM(D277:K277)</f>
        <v>138481</v>
      </c>
      <c r="M277" s="162"/>
      <c r="N277" s="162"/>
      <c r="O277" s="162">
        <v>0</v>
      </c>
      <c r="P277" s="162">
        <v>8581</v>
      </c>
      <c r="Q277" s="162">
        <v>13154</v>
      </c>
      <c r="R277" s="162">
        <v>7002</v>
      </c>
      <c r="S277" s="162">
        <v>6438</v>
      </c>
      <c r="T277" s="162">
        <v>0</v>
      </c>
      <c r="U277" s="162">
        <v>12569</v>
      </c>
      <c r="V277" s="137">
        <v>1910</v>
      </c>
      <c r="W277" s="137"/>
      <c r="X277" s="137"/>
      <c r="Y277" s="162">
        <v>0</v>
      </c>
      <c r="Z277" s="162">
        <v>9224</v>
      </c>
      <c r="AA277" s="162">
        <v>5685</v>
      </c>
      <c r="AB277" s="162"/>
      <c r="AC277" s="271">
        <v>11335</v>
      </c>
      <c r="AD277" s="162">
        <v>0</v>
      </c>
      <c r="AE277" s="162">
        <v>6226</v>
      </c>
      <c r="AF277" s="162">
        <v>6092</v>
      </c>
      <c r="AG277" s="162">
        <v>4198</v>
      </c>
      <c r="AH277" s="22">
        <f>+SUM(M277:AG277)</f>
        <v>92414</v>
      </c>
      <c r="AI277" s="22">
        <f>O277+Q277+Z277+AD277+AE277+AG277+T277</f>
        <v>32802</v>
      </c>
      <c r="AJ277" s="22">
        <f>P277+R277+S277+U277+V277+Y277+AC277+AB277+AF277+AA277</f>
        <v>59612</v>
      </c>
      <c r="AK277" s="162">
        <v>27885</v>
      </c>
      <c r="AL277" s="137">
        <v>3979</v>
      </c>
      <c r="AM277" s="162">
        <v>5851.4800000000005</v>
      </c>
      <c r="AN277" s="22">
        <f>+SUM(AK277:AM277)</f>
        <v>37715.480000000003</v>
      </c>
      <c r="AO277" s="24">
        <f>+AN277+AH277+L277</f>
        <v>268610.48</v>
      </c>
      <c r="AR277" s="43">
        <f t="shared" ref="AR277:AR278" si="381">L277/AR$5</f>
        <v>17310.125</v>
      </c>
      <c r="AS277" s="43">
        <f t="shared" ref="AS277:AU278" si="382">AH277/AS$5</f>
        <v>5775.875</v>
      </c>
      <c r="AT277" s="43">
        <f t="shared" si="382"/>
        <v>4686</v>
      </c>
      <c r="AU277" s="43">
        <f t="shared" si="382"/>
        <v>6623.5555555555557</v>
      </c>
      <c r="AV277" s="43">
        <f t="shared" ref="AV277:AW278" si="383">AN277/AV$5</f>
        <v>12571.826666666668</v>
      </c>
      <c r="AW277" s="44">
        <f t="shared" si="383"/>
        <v>9948.5362962962954</v>
      </c>
      <c r="AX277" s="23"/>
      <c r="AY277" s="22">
        <f>MEDIAN($D277:$K277)</f>
        <v>19790.5</v>
      </c>
      <c r="AZ277" s="22">
        <f>MEDIAN($M277:$AG277)</f>
        <v>6159</v>
      </c>
      <c r="BA277" s="22">
        <f>MEDIAN($AD277,$AE277,$Z277,$T277,$O277,Q277,AG277)</f>
        <v>4198</v>
      </c>
      <c r="BB277" s="22">
        <f>MEDIAN($AF277,$AB277,$AC277,$Y277,$V277,$U277,$S277,$R277,$P277,$AA277)</f>
        <v>6438</v>
      </c>
      <c r="BC277" s="22">
        <f>MEDIAN($AK277:$AM277)</f>
        <v>5851.4800000000005</v>
      </c>
      <c r="BD277" s="24">
        <f>MEDIAN((D277:K277,M277:V277,Y277:AG277,AK277:AM277))</f>
        <v>6438</v>
      </c>
    </row>
    <row r="278" spans="1:56" s="204" customFormat="1">
      <c r="A278" s="199"/>
      <c r="B278" s="200"/>
      <c r="C278" s="201" t="s">
        <v>112</v>
      </c>
      <c r="D278" s="137">
        <v>413</v>
      </c>
      <c r="E278" s="162">
        <v>0</v>
      </c>
      <c r="F278" s="162">
        <v>0</v>
      </c>
      <c r="G278" s="162">
        <v>0</v>
      </c>
      <c r="H278" s="137">
        <v>0</v>
      </c>
      <c r="I278" s="137">
        <v>0</v>
      </c>
      <c r="J278" s="162">
        <v>543</v>
      </c>
      <c r="K278" s="137">
        <v>0</v>
      </c>
      <c r="L278" s="22">
        <f>+SUM(D278:K278)</f>
        <v>956</v>
      </c>
      <c r="M278" s="162"/>
      <c r="N278" s="162"/>
      <c r="O278" s="162">
        <v>0</v>
      </c>
      <c r="P278" s="162">
        <v>2236</v>
      </c>
      <c r="Q278" s="162">
        <v>768</v>
      </c>
      <c r="R278" s="162">
        <v>0</v>
      </c>
      <c r="S278" s="162">
        <v>458</v>
      </c>
      <c r="T278" s="162">
        <v>0</v>
      </c>
      <c r="U278" s="162">
        <v>562</v>
      </c>
      <c r="V278" s="137">
        <v>0</v>
      </c>
      <c r="W278" s="137"/>
      <c r="X278" s="137"/>
      <c r="Y278" s="162">
        <v>0</v>
      </c>
      <c r="Z278" s="162">
        <v>4309</v>
      </c>
      <c r="AA278" s="162">
        <v>799</v>
      </c>
      <c r="AB278" s="162"/>
      <c r="AC278" s="271">
        <v>540</v>
      </c>
      <c r="AD278" s="162">
        <v>0</v>
      </c>
      <c r="AE278" s="162">
        <v>113</v>
      </c>
      <c r="AF278" s="162">
        <v>583</v>
      </c>
      <c r="AG278" s="162">
        <v>729</v>
      </c>
      <c r="AH278" s="22">
        <f>+SUM(M278:AG278)</f>
        <v>11097</v>
      </c>
      <c r="AI278" s="22">
        <f>O278+Q278+Z278+AD278+AE278+AG278+T278</f>
        <v>5919</v>
      </c>
      <c r="AJ278" s="22">
        <f>P278+R278+S278+U278+V278+Y278+AC278+AB278+AF278+AA278</f>
        <v>5178</v>
      </c>
      <c r="AK278" s="162">
        <v>0</v>
      </c>
      <c r="AL278" s="137">
        <v>0</v>
      </c>
      <c r="AM278" s="162">
        <v>1397.6</v>
      </c>
      <c r="AN278" s="22">
        <f>+SUM(AK278:AM278)</f>
        <v>1397.6</v>
      </c>
      <c r="AO278" s="24">
        <f>+AN278+AH278+L278</f>
        <v>13450.6</v>
      </c>
      <c r="AR278" s="43">
        <f t="shared" si="381"/>
        <v>119.5</v>
      </c>
      <c r="AS278" s="43">
        <f t="shared" si="382"/>
        <v>693.5625</v>
      </c>
      <c r="AT278" s="43">
        <f t="shared" si="382"/>
        <v>845.57142857142856</v>
      </c>
      <c r="AU278" s="43">
        <f t="shared" si="382"/>
        <v>575.33333333333337</v>
      </c>
      <c r="AV278" s="43">
        <f t="shared" si="383"/>
        <v>465.86666666666662</v>
      </c>
      <c r="AW278" s="44">
        <f t="shared" si="383"/>
        <v>498.17037037037039</v>
      </c>
      <c r="AX278" s="23"/>
      <c r="AY278" s="22">
        <f>MEDIAN($D278:$K278)</f>
        <v>0</v>
      </c>
      <c r="AZ278" s="22">
        <f>MEDIAN($M278:$AG278)</f>
        <v>499</v>
      </c>
      <c r="BA278" s="22">
        <f>MEDIAN($AD278,$AE278,$Z278,$T278,$O278,Q278,AG278)</f>
        <v>113</v>
      </c>
      <c r="BB278" s="22">
        <f>MEDIAN($AF278,$AB278,$AC278,$Y278,$V278,$U278,$S278,$R278,$P278,$AA278)</f>
        <v>540</v>
      </c>
      <c r="BC278" s="22">
        <f>MEDIAN($AK278:$AM278)</f>
        <v>0</v>
      </c>
      <c r="BD278" s="24">
        <f>MEDIAN((D278:K278,M278:V278,Y278:AG278,AK278:AM278))</f>
        <v>0</v>
      </c>
    </row>
    <row r="279" spans="1:56" s="204" customFormat="1">
      <c r="A279" s="205" t="s">
        <v>111</v>
      </c>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c r="AG279" s="162"/>
      <c r="AH279" s="22"/>
      <c r="AI279" s="22"/>
      <c r="AJ279" s="22"/>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110</v>
      </c>
      <c r="C280" s="201"/>
      <c r="D280" s="137">
        <v>1856</v>
      </c>
      <c r="E280" s="162">
        <v>499.06174298375186</v>
      </c>
      <c r="F280" s="162">
        <v>2634</v>
      </c>
      <c r="G280" s="162">
        <v>0</v>
      </c>
      <c r="H280" s="137">
        <v>1503</v>
      </c>
      <c r="I280" s="137">
        <v>2387</v>
      </c>
      <c r="J280" s="162">
        <v>984</v>
      </c>
      <c r="K280" s="137">
        <v>2427</v>
      </c>
      <c r="L280" s="22">
        <f>+SUM(D280:K280)</f>
        <v>12290.061742983751</v>
      </c>
      <c r="M280" s="162"/>
      <c r="N280" s="162"/>
      <c r="O280" s="162">
        <v>0</v>
      </c>
      <c r="P280" s="162">
        <v>336</v>
      </c>
      <c r="Q280" s="162">
        <v>633</v>
      </c>
      <c r="R280" s="162">
        <v>192</v>
      </c>
      <c r="S280" s="162">
        <v>251</v>
      </c>
      <c r="T280" s="162">
        <v>0</v>
      </c>
      <c r="U280" s="162">
        <v>361</v>
      </c>
      <c r="V280" s="137">
        <v>65</v>
      </c>
      <c r="W280" s="137"/>
      <c r="X280" s="137"/>
      <c r="Y280" s="162">
        <v>383</v>
      </c>
      <c r="Z280" s="162">
        <v>0</v>
      </c>
      <c r="AA280" s="162">
        <v>298</v>
      </c>
      <c r="AB280" s="162"/>
      <c r="AC280" s="271">
        <v>647</v>
      </c>
      <c r="AD280" s="162">
        <v>0</v>
      </c>
      <c r="AE280" s="162">
        <v>0</v>
      </c>
      <c r="AF280" s="162">
        <v>158</v>
      </c>
      <c r="AG280" s="162">
        <v>0</v>
      </c>
      <c r="AH280" s="22">
        <f>+SUM(M280:AG280)</f>
        <v>3324</v>
      </c>
      <c r="AI280" s="22">
        <f t="shared" ref="AI280:AI286" si="384">O280+Q280+Z280+AD280+AE280+AG280+T280</f>
        <v>633</v>
      </c>
      <c r="AJ280" s="22">
        <f t="shared" ref="AJ280:AJ286" si="385">P280+R280+S280+U280+V280+Y280+AC280+AB280+AF280+AA280</f>
        <v>2691</v>
      </c>
      <c r="AK280" s="162">
        <v>923</v>
      </c>
      <c r="AL280" s="137">
        <v>178</v>
      </c>
      <c r="AM280" s="162">
        <v>210</v>
      </c>
      <c r="AN280" s="22">
        <f>+SUM(AK280:AM280)</f>
        <v>1311</v>
      </c>
      <c r="AO280" s="24">
        <f>+AN280+AH280+L280</f>
        <v>16925.061742983751</v>
      </c>
      <c r="AR280" s="43">
        <f t="shared" ref="AR280:AR281" si="386">L280/AR$5</f>
        <v>1536.2577178729689</v>
      </c>
      <c r="AS280" s="43">
        <f t="shared" ref="AS280:AU281" si="387">AH280/AS$5</f>
        <v>207.75</v>
      </c>
      <c r="AT280" s="43">
        <f t="shared" si="387"/>
        <v>90.428571428571431</v>
      </c>
      <c r="AU280" s="43">
        <f t="shared" si="387"/>
        <v>299</v>
      </c>
      <c r="AV280" s="43">
        <f t="shared" ref="AV280:AW281" si="388">AN280/AV$5</f>
        <v>437</v>
      </c>
      <c r="AW280" s="44">
        <f t="shared" si="388"/>
        <v>626.85413862902783</v>
      </c>
      <c r="AX280" s="23"/>
      <c r="AY280" s="22">
        <f>MEDIAN($D280:$K280)</f>
        <v>1679.5</v>
      </c>
      <c r="AZ280" s="22">
        <f>MEDIAN($M280:$AG280)</f>
        <v>175</v>
      </c>
      <c r="BA280" s="22">
        <f>MEDIAN($AD280,$AE280,$Z280,$T280,$O280,Q280,AG280)</f>
        <v>0</v>
      </c>
      <c r="BB280" s="22">
        <f>MEDIAN($AF280,$AB280,$AC280,$Y280,$V280,$U280,$S280,$R280,$P280,$AA280)</f>
        <v>298</v>
      </c>
      <c r="BC280" s="22">
        <f>MEDIAN($AK280:$AM280)</f>
        <v>210</v>
      </c>
      <c r="BD280" s="24">
        <f>MEDIAN((D280:K280,M280:V280,Y280:AG280,AK280:AM280))</f>
        <v>298</v>
      </c>
    </row>
    <row r="281" spans="1:56" s="204" customFormat="1">
      <c r="A281" s="199"/>
      <c r="B281" s="200" t="s">
        <v>109</v>
      </c>
      <c r="C281" s="201"/>
      <c r="D281" s="137">
        <v>2426</v>
      </c>
      <c r="E281" s="162">
        <v>167.33825701624815</v>
      </c>
      <c r="F281" s="162">
        <v>838</v>
      </c>
      <c r="G281" s="162">
        <v>0</v>
      </c>
      <c r="H281" s="137">
        <v>647</v>
      </c>
      <c r="I281" s="137">
        <v>2572</v>
      </c>
      <c r="J281" s="162">
        <v>1399</v>
      </c>
      <c r="K281" s="137">
        <v>2321</v>
      </c>
      <c r="L281" s="22">
        <f>+SUM(D281:K281)</f>
        <v>10370.338257016248</v>
      </c>
      <c r="M281" s="162"/>
      <c r="N281" s="162"/>
      <c r="O281" s="162">
        <v>0</v>
      </c>
      <c r="P281" s="162">
        <v>708</v>
      </c>
      <c r="Q281" s="162">
        <v>30</v>
      </c>
      <c r="R281" s="162">
        <v>222</v>
      </c>
      <c r="S281" s="162">
        <v>80</v>
      </c>
      <c r="T281" s="162">
        <v>0</v>
      </c>
      <c r="U281" s="162">
        <v>128</v>
      </c>
      <c r="V281" s="137">
        <v>25</v>
      </c>
      <c r="W281" s="137"/>
      <c r="X281" s="137"/>
      <c r="Y281" s="162">
        <v>36</v>
      </c>
      <c r="Z281" s="162">
        <v>0</v>
      </c>
      <c r="AA281" s="162">
        <v>127</v>
      </c>
      <c r="AB281" s="162"/>
      <c r="AC281" s="271">
        <v>325</v>
      </c>
      <c r="AD281" s="162">
        <v>0</v>
      </c>
      <c r="AE281" s="162">
        <v>0</v>
      </c>
      <c r="AF281" s="162">
        <v>67</v>
      </c>
      <c r="AG281" s="162">
        <v>0</v>
      </c>
      <c r="AH281" s="22">
        <f>+SUM(M281:AG281)</f>
        <v>1748</v>
      </c>
      <c r="AI281" s="22">
        <f t="shared" si="384"/>
        <v>30</v>
      </c>
      <c r="AJ281" s="22">
        <f t="shared" si="385"/>
        <v>1718</v>
      </c>
      <c r="AK281" s="162">
        <v>741</v>
      </c>
      <c r="AL281" s="137">
        <v>32</v>
      </c>
      <c r="AM281" s="162">
        <v>13.56</v>
      </c>
      <c r="AN281" s="22">
        <f>+SUM(AK281:AM281)</f>
        <v>786.56</v>
      </c>
      <c r="AO281" s="24">
        <f>+AN281+AH281+L281</f>
        <v>12904.898257016248</v>
      </c>
      <c r="AR281" s="43">
        <f t="shared" si="386"/>
        <v>1296.2922821270311</v>
      </c>
      <c r="AS281" s="43">
        <f t="shared" si="387"/>
        <v>109.25</v>
      </c>
      <c r="AT281" s="43">
        <f t="shared" si="387"/>
        <v>4.2857142857142856</v>
      </c>
      <c r="AU281" s="43">
        <f t="shared" si="387"/>
        <v>190.88888888888889</v>
      </c>
      <c r="AV281" s="43">
        <f t="shared" si="388"/>
        <v>262.18666666666667</v>
      </c>
      <c r="AW281" s="44">
        <f t="shared" si="388"/>
        <v>477.9591947043055</v>
      </c>
      <c r="AX281" s="23"/>
      <c r="AY281" s="22">
        <f>MEDIAN($D281:$K281)</f>
        <v>1118.5</v>
      </c>
      <c r="AZ281" s="22">
        <f>MEDIAN($M281:$AG281)</f>
        <v>33</v>
      </c>
      <c r="BA281" s="22">
        <f>MEDIAN($AD281,$AE281,$Z281,$T281,$O281,Q281,AG281)</f>
        <v>0</v>
      </c>
      <c r="BB281" s="22">
        <f>MEDIAN($AF281,$AB281,$AC281,$Y281,$V281,$U281,$S281,$R281,$P281,$AA281)</f>
        <v>127</v>
      </c>
      <c r="BC281" s="22">
        <f>MEDIAN($AK281:$AM281)</f>
        <v>32</v>
      </c>
      <c r="BD281" s="24">
        <f>MEDIAN((D281:K281,M281:V281,Y281:AG281,AK281:AM281))</f>
        <v>80</v>
      </c>
    </row>
    <row r="282" spans="1:56" s="204" customFormat="1">
      <c r="A282" s="199"/>
      <c r="B282" s="200"/>
      <c r="C282" s="201"/>
      <c r="D282" s="137"/>
      <c r="E282" s="162"/>
      <c r="F282" s="162"/>
      <c r="G282" s="162"/>
      <c r="H282" s="137"/>
      <c r="I282" s="137"/>
      <c r="J282" s="162"/>
      <c r="K282" s="137"/>
      <c r="L282" s="22"/>
      <c r="M282" s="162"/>
      <c r="N282" s="162"/>
      <c r="O282" s="162"/>
      <c r="P282" s="162"/>
      <c r="Q282" s="162"/>
      <c r="R282" s="162"/>
      <c r="S282" s="162"/>
      <c r="T282" s="162"/>
      <c r="U282" s="162"/>
      <c r="V282" s="137"/>
      <c r="W282" s="137"/>
      <c r="X282" s="137"/>
      <c r="Y282" s="162"/>
      <c r="Z282" s="162"/>
      <c r="AA282" s="162"/>
      <c r="AB282" s="162"/>
      <c r="AC282" s="271"/>
      <c r="AD282" s="162"/>
      <c r="AE282" s="162"/>
      <c r="AF282" s="162"/>
      <c r="AG282" s="162"/>
      <c r="AH282" s="22"/>
      <c r="AI282" s="22">
        <f t="shared" si="384"/>
        <v>0</v>
      </c>
      <c r="AJ282" s="22">
        <f t="shared" si="385"/>
        <v>0</v>
      </c>
      <c r="AK282" s="162"/>
      <c r="AL282" s="137"/>
      <c r="AM282" s="162"/>
      <c r="AN282" s="22"/>
      <c r="AO282" s="24"/>
      <c r="AR282" s="22"/>
      <c r="AS282" s="22"/>
      <c r="AT282" s="22"/>
      <c r="AU282" s="22"/>
      <c r="AV282" s="22"/>
      <c r="AW282" s="24"/>
      <c r="AX282" s="23"/>
      <c r="AY282" s="22"/>
      <c r="AZ282" s="22"/>
      <c r="BA282" s="22"/>
      <c r="BB282" s="22"/>
      <c r="BC282" s="22"/>
      <c r="BD282" s="24"/>
    </row>
    <row r="283" spans="1:56" s="204" customFormat="1">
      <c r="A283" s="199"/>
      <c r="B283" s="200" t="s">
        <v>108</v>
      </c>
      <c r="C283" s="201"/>
      <c r="D283" s="137">
        <v>1189</v>
      </c>
      <c r="E283" s="162">
        <v>198</v>
      </c>
      <c r="F283" s="162">
        <v>1257.3499999999999</v>
      </c>
      <c r="G283" s="162">
        <v>2402</v>
      </c>
      <c r="H283" s="137">
        <v>757</v>
      </c>
      <c r="I283" s="137">
        <v>1173</v>
      </c>
      <c r="J283" s="162">
        <v>553</v>
      </c>
      <c r="K283" s="137">
        <v>1091</v>
      </c>
      <c r="L283" s="22">
        <f>+SUM(D283:K283)</f>
        <v>8620.35</v>
      </c>
      <c r="M283" s="162"/>
      <c r="N283" s="162"/>
      <c r="O283" s="162">
        <v>457</v>
      </c>
      <c r="P283" s="162">
        <v>351</v>
      </c>
      <c r="Q283" s="162">
        <v>282</v>
      </c>
      <c r="R283" s="162">
        <v>134</v>
      </c>
      <c r="S283" s="162">
        <v>201.18</v>
      </c>
      <c r="T283" s="162">
        <v>274.56611200000003</v>
      </c>
      <c r="U283" s="162">
        <v>180</v>
      </c>
      <c r="V283" s="137">
        <v>0</v>
      </c>
      <c r="W283" s="137"/>
      <c r="X283" s="137"/>
      <c r="Y283" s="162">
        <v>90</v>
      </c>
      <c r="Z283" s="162">
        <v>0</v>
      </c>
      <c r="AA283" s="162">
        <v>216.73796791443851</v>
      </c>
      <c r="AB283" s="162"/>
      <c r="AC283" s="271">
        <v>364.2</v>
      </c>
      <c r="AD283" s="162">
        <v>386</v>
      </c>
      <c r="AE283" s="162">
        <v>196</v>
      </c>
      <c r="AF283" s="162">
        <v>83</v>
      </c>
      <c r="AG283" s="162">
        <v>175</v>
      </c>
      <c r="AH283" s="22">
        <f>+SUM(M283:AG283)</f>
        <v>3390.6840799144384</v>
      </c>
      <c r="AI283" s="22">
        <f t="shared" si="384"/>
        <v>1770.566112</v>
      </c>
      <c r="AJ283" s="22">
        <f t="shared" si="385"/>
        <v>1620.1179679144386</v>
      </c>
      <c r="AK283" s="162">
        <v>662</v>
      </c>
      <c r="AL283" s="137">
        <v>62</v>
      </c>
      <c r="AM283" s="162">
        <v>115</v>
      </c>
      <c r="AN283" s="22">
        <f>+SUM(AK283:AM283)</f>
        <v>839</v>
      </c>
      <c r="AO283" s="24">
        <f>+AN283+AH283+L283</f>
        <v>12850.03407991444</v>
      </c>
      <c r="AR283" s="43">
        <f t="shared" ref="AR283:AR285" si="389">L283/AR$5</f>
        <v>1077.54375</v>
      </c>
      <c r="AS283" s="43">
        <f t="shared" ref="AS283:AU285" si="390">AH283/AS$5</f>
        <v>211.9177549946524</v>
      </c>
      <c r="AT283" s="43">
        <f t="shared" si="390"/>
        <v>252.938016</v>
      </c>
      <c r="AU283" s="43">
        <f t="shared" si="390"/>
        <v>180.01310754604873</v>
      </c>
      <c r="AV283" s="43">
        <f t="shared" ref="AV283:AW285" si="391">AN283/AV$5</f>
        <v>279.66666666666669</v>
      </c>
      <c r="AW283" s="44">
        <f t="shared" si="391"/>
        <v>475.92718814497925</v>
      </c>
      <c r="AX283" s="23"/>
      <c r="AY283" s="22">
        <f>MEDIAN($D283:$K283)</f>
        <v>1132</v>
      </c>
      <c r="AZ283" s="22">
        <f>MEDIAN($M283:$AG283)</f>
        <v>198.59</v>
      </c>
      <c r="BA283" s="22">
        <f>MEDIAN($AD283,$AE283,$Z283,$T283,$O283,Q283,AG283)</f>
        <v>274.56611200000003</v>
      </c>
      <c r="BB283" s="22">
        <f>MEDIAN($AF283,$AB283,$AC283,$Y283,$V283,$U283,$S283,$R283,$P283,$AA283)</f>
        <v>180</v>
      </c>
      <c r="BC283" s="22">
        <f>MEDIAN($AK283:$AM283)</f>
        <v>115</v>
      </c>
      <c r="BD283" s="24">
        <f>MEDIAN((D283:K283,M283:V283,Y283:AG283,AK283:AM283))</f>
        <v>274.56611200000003</v>
      </c>
    </row>
    <row r="284" spans="1:56" s="204" customFormat="1">
      <c r="A284" s="199"/>
      <c r="B284" s="200" t="s">
        <v>107</v>
      </c>
      <c r="C284" s="201"/>
      <c r="D284" s="137">
        <v>0</v>
      </c>
      <c r="E284" s="162">
        <v>88</v>
      </c>
      <c r="F284" s="162">
        <v>274.83</v>
      </c>
      <c r="G284" s="162">
        <v>0</v>
      </c>
      <c r="H284" s="137">
        <v>69</v>
      </c>
      <c r="I284" s="137">
        <v>498</v>
      </c>
      <c r="J284" s="162">
        <v>69</v>
      </c>
      <c r="K284" s="137">
        <v>0</v>
      </c>
      <c r="L284" s="22">
        <f>+SUM(D284:K284)</f>
        <v>998.82999999999993</v>
      </c>
      <c r="M284" s="162"/>
      <c r="N284" s="162"/>
      <c r="O284" s="162">
        <v>0</v>
      </c>
      <c r="P284" s="162">
        <v>3</v>
      </c>
      <c r="Q284" s="162"/>
      <c r="R284" s="162">
        <v>0</v>
      </c>
      <c r="S284" s="162">
        <v>0</v>
      </c>
      <c r="T284" s="162">
        <v>6.5369999999999999</v>
      </c>
      <c r="U284" s="162">
        <v>0</v>
      </c>
      <c r="V284" s="137">
        <v>0</v>
      </c>
      <c r="W284" s="137"/>
      <c r="X284" s="137"/>
      <c r="Y284" s="162">
        <v>0</v>
      </c>
      <c r="Z284" s="162">
        <v>0</v>
      </c>
      <c r="AA284" s="162">
        <v>0</v>
      </c>
      <c r="AB284" s="162"/>
      <c r="AC284" s="271">
        <v>6.5</v>
      </c>
      <c r="AD284" s="162">
        <v>0</v>
      </c>
      <c r="AE284" s="162">
        <v>0</v>
      </c>
      <c r="AF284" s="162">
        <v>1</v>
      </c>
      <c r="AG284" s="162">
        <v>0</v>
      </c>
      <c r="AH284" s="22">
        <f>+SUM(M284:AG284)</f>
        <v>17.036999999999999</v>
      </c>
      <c r="AI284" s="22">
        <f t="shared" si="384"/>
        <v>6.5369999999999999</v>
      </c>
      <c r="AJ284" s="22">
        <f t="shared" si="385"/>
        <v>10.5</v>
      </c>
      <c r="AK284" s="162">
        <v>0</v>
      </c>
      <c r="AL284" s="137">
        <v>1</v>
      </c>
      <c r="AM284" s="162">
        <v>3.6</v>
      </c>
      <c r="AN284" s="22">
        <f>+SUM(AK284:AM284)</f>
        <v>4.5999999999999996</v>
      </c>
      <c r="AO284" s="24">
        <f>+AN284+AH284+L284</f>
        <v>1020.4669999999999</v>
      </c>
      <c r="AR284" s="43">
        <f t="shared" si="389"/>
        <v>124.85374999999999</v>
      </c>
      <c r="AS284" s="43">
        <f t="shared" si="390"/>
        <v>1.0648124999999999</v>
      </c>
      <c r="AT284" s="43">
        <f t="shared" si="390"/>
        <v>0.93385714285714283</v>
      </c>
      <c r="AU284" s="43">
        <f t="shared" si="390"/>
        <v>1.1666666666666667</v>
      </c>
      <c r="AV284" s="43">
        <f t="shared" si="391"/>
        <v>1.5333333333333332</v>
      </c>
      <c r="AW284" s="44">
        <f t="shared" si="391"/>
        <v>37.795074074074073</v>
      </c>
      <c r="AX284" s="23"/>
      <c r="AY284" s="22">
        <f>MEDIAN($D284:$K284)</f>
        <v>69</v>
      </c>
      <c r="AZ284" s="22">
        <f>MEDIAN($M284:$AG284)</f>
        <v>0</v>
      </c>
      <c r="BA284" s="22">
        <f>MEDIAN($AD284,$AE284,$Z284,$T284,$O284,Q284,AG284)</f>
        <v>0</v>
      </c>
      <c r="BB284" s="22">
        <f>MEDIAN($AF284,$AB284,$AC284,$Y284,$V284,$U284,$S284,$R284,$P284,$AA284)</f>
        <v>0</v>
      </c>
      <c r="BC284" s="22">
        <f>MEDIAN($AK284:$AM284)</f>
        <v>1</v>
      </c>
      <c r="BD284" s="24">
        <f>MEDIAN((D284:K284,M284:V284,Y284:AG284,AK284:AM284))</f>
        <v>0</v>
      </c>
    </row>
    <row r="285" spans="1:56" s="204" customFormat="1">
      <c r="A285" s="199"/>
      <c r="B285" s="200" t="s">
        <v>106</v>
      </c>
      <c r="C285" s="201"/>
      <c r="D285" s="137">
        <v>1253</v>
      </c>
      <c r="E285" s="162">
        <v>380.4</v>
      </c>
      <c r="F285" s="162">
        <v>1768.26</v>
      </c>
      <c r="G285" s="162">
        <v>3566</v>
      </c>
      <c r="H285" s="137">
        <v>1162</v>
      </c>
      <c r="I285" s="137">
        <v>2082</v>
      </c>
      <c r="J285" s="162">
        <v>877</v>
      </c>
      <c r="K285" s="137">
        <v>1273.2</v>
      </c>
      <c r="L285" s="22">
        <f>+SUM(D285:K285)</f>
        <v>12361.86</v>
      </c>
      <c r="M285" s="162"/>
      <c r="N285" s="162"/>
      <c r="O285" s="162">
        <v>478</v>
      </c>
      <c r="P285" s="162">
        <v>243</v>
      </c>
      <c r="Q285" s="162">
        <v>351</v>
      </c>
      <c r="R285" s="162">
        <v>155</v>
      </c>
      <c r="S285" s="162">
        <v>124.04000000000008</v>
      </c>
      <c r="T285" s="162">
        <v>286.85740899999985</v>
      </c>
      <c r="U285" s="162">
        <v>215</v>
      </c>
      <c r="V285" s="137">
        <v>0</v>
      </c>
      <c r="W285" s="137"/>
      <c r="X285" s="137"/>
      <c r="Y285" s="162">
        <v>329</v>
      </c>
      <c r="Z285" s="162">
        <v>0</v>
      </c>
      <c r="AA285" s="162">
        <v>169.26203208556149</v>
      </c>
      <c r="AB285" s="162"/>
      <c r="AC285" s="271">
        <v>325</v>
      </c>
      <c r="AD285" s="162">
        <v>418</v>
      </c>
      <c r="AE285" s="162">
        <v>158</v>
      </c>
      <c r="AF285" s="162">
        <v>71</v>
      </c>
      <c r="AG285" s="162">
        <v>161</v>
      </c>
      <c r="AH285" s="22">
        <f>+SUM(M285:AG285)</f>
        <v>3484.1594410855614</v>
      </c>
      <c r="AI285" s="22">
        <f t="shared" si="384"/>
        <v>1852.8574089999997</v>
      </c>
      <c r="AJ285" s="22">
        <f t="shared" si="385"/>
        <v>1631.3020320855615</v>
      </c>
      <c r="AK285" s="162">
        <v>539</v>
      </c>
      <c r="AL285" s="137">
        <v>98</v>
      </c>
      <c r="AM285" s="162">
        <v>105</v>
      </c>
      <c r="AN285" s="22">
        <f>+SUM(AK285:AM285)</f>
        <v>742</v>
      </c>
      <c r="AO285" s="24">
        <f>+AN285+AH285+L285</f>
        <v>16588.019441085562</v>
      </c>
      <c r="AR285" s="43">
        <f t="shared" si="389"/>
        <v>1545.2325000000001</v>
      </c>
      <c r="AS285" s="43">
        <f t="shared" si="390"/>
        <v>217.75996506784759</v>
      </c>
      <c r="AT285" s="43">
        <f t="shared" si="390"/>
        <v>264.69391557142853</v>
      </c>
      <c r="AU285" s="43">
        <f t="shared" si="390"/>
        <v>181.25578134284015</v>
      </c>
      <c r="AV285" s="43">
        <f t="shared" si="391"/>
        <v>247.33333333333334</v>
      </c>
      <c r="AW285" s="44">
        <f t="shared" si="391"/>
        <v>614.37109041057636</v>
      </c>
      <c r="AX285" s="23"/>
      <c r="AY285" s="22">
        <f>MEDIAN($D285:$K285)</f>
        <v>1263.0999999999999</v>
      </c>
      <c r="AZ285" s="22">
        <f>MEDIAN($M285:$AG285)</f>
        <v>192.13101604278074</v>
      </c>
      <c r="BA285" s="22">
        <f>MEDIAN($AD285,$AE285,$Z285,$T285,$O285,Q285,AG285)</f>
        <v>286.85740899999985</v>
      </c>
      <c r="BB285" s="22">
        <f>MEDIAN($AF285,$AB285,$AC285,$Y285,$V285,$U285,$S285,$R285,$P285,$AA285)</f>
        <v>169.26203208556149</v>
      </c>
      <c r="BC285" s="22">
        <f>MEDIAN($AK285:$AM285)</f>
        <v>105</v>
      </c>
      <c r="BD285" s="24">
        <f>MEDIAN((D285:K285,M285:V285,Y285:AG285,AK285:AM285))</f>
        <v>325</v>
      </c>
    </row>
    <row r="286" spans="1:56" s="204" customFormat="1">
      <c r="A286" s="199"/>
      <c r="B286" s="200" t="s">
        <v>105</v>
      </c>
      <c r="C286" s="201"/>
      <c r="D286" s="26">
        <f t="shared" ref="D286:V286" si="392">SUM(D283:D285)</f>
        <v>2442</v>
      </c>
      <c r="E286" s="306">
        <f t="shared" si="392"/>
        <v>666.4</v>
      </c>
      <c r="F286" s="306">
        <f t="shared" si="392"/>
        <v>3300.4399999999996</v>
      </c>
      <c r="G286" s="306">
        <f t="shared" si="392"/>
        <v>5968</v>
      </c>
      <c r="H286" s="142">
        <f t="shared" si="392"/>
        <v>1988</v>
      </c>
      <c r="I286" s="142">
        <f t="shared" si="392"/>
        <v>3753</v>
      </c>
      <c r="J286" s="306">
        <f t="shared" si="392"/>
        <v>1499</v>
      </c>
      <c r="K286" s="142">
        <f t="shared" si="392"/>
        <v>2364.1999999999998</v>
      </c>
      <c r="L286" s="25">
        <f t="shared" si="392"/>
        <v>21981.040000000001</v>
      </c>
      <c r="M286" s="306"/>
      <c r="N286" s="306"/>
      <c r="O286" s="306">
        <f t="shared" si="392"/>
        <v>935</v>
      </c>
      <c r="P286" s="306">
        <f t="shared" si="392"/>
        <v>597</v>
      </c>
      <c r="Q286" s="306">
        <f t="shared" si="392"/>
        <v>633</v>
      </c>
      <c r="R286" s="306">
        <f t="shared" si="392"/>
        <v>289</v>
      </c>
      <c r="S286" s="306">
        <f t="shared" si="392"/>
        <v>325.22000000000008</v>
      </c>
      <c r="T286" s="306">
        <f t="shared" si="392"/>
        <v>567.96052099999986</v>
      </c>
      <c r="U286" s="306">
        <f t="shared" si="392"/>
        <v>395</v>
      </c>
      <c r="V286" s="142">
        <f t="shared" si="392"/>
        <v>0</v>
      </c>
      <c r="W286" s="142"/>
      <c r="X286" s="142"/>
      <c r="Y286" s="306">
        <f t="shared" ref="Y286:AO286" si="393">SUM(Y283:Y285)</f>
        <v>419</v>
      </c>
      <c r="Z286" s="306">
        <f t="shared" si="393"/>
        <v>0</v>
      </c>
      <c r="AA286" s="306">
        <f t="shared" si="393"/>
        <v>386</v>
      </c>
      <c r="AB286" s="306"/>
      <c r="AC286" s="307">
        <f>SUM(AC283:AC285)</f>
        <v>695.7</v>
      </c>
      <c r="AD286" s="306">
        <f t="shared" si="393"/>
        <v>804</v>
      </c>
      <c r="AE286" s="306">
        <f t="shared" si="393"/>
        <v>354</v>
      </c>
      <c r="AF286" s="306">
        <f t="shared" si="393"/>
        <v>155</v>
      </c>
      <c r="AG286" s="306">
        <f t="shared" si="393"/>
        <v>336</v>
      </c>
      <c r="AH286" s="25">
        <f t="shared" si="393"/>
        <v>6891.8805209999991</v>
      </c>
      <c r="AI286" s="25">
        <f t="shared" si="384"/>
        <v>3629.960521</v>
      </c>
      <c r="AJ286" s="25">
        <f t="shared" si="385"/>
        <v>3261.92</v>
      </c>
      <c r="AK286" s="306">
        <f t="shared" si="393"/>
        <v>1201</v>
      </c>
      <c r="AL286" s="142">
        <f t="shared" si="393"/>
        <v>161</v>
      </c>
      <c r="AM286" s="306">
        <f t="shared" si="393"/>
        <v>223.6</v>
      </c>
      <c r="AN286" s="25">
        <f t="shared" si="393"/>
        <v>1585.6</v>
      </c>
      <c r="AO286" s="305">
        <f t="shared" si="393"/>
        <v>30458.520521000002</v>
      </c>
      <c r="AR286" s="45">
        <f>L286/AR$5</f>
        <v>2747.63</v>
      </c>
      <c r="AS286" s="45">
        <f>AH286/AS$5</f>
        <v>430.74253256249995</v>
      </c>
      <c r="AT286" s="45">
        <f>AI286/AT$5</f>
        <v>518.56578871428576</v>
      </c>
      <c r="AU286" s="45">
        <f>AJ286/AU$5</f>
        <v>362.43555555555554</v>
      </c>
      <c r="AV286" s="45">
        <f>AN286/AV$5</f>
        <v>528.5333333333333</v>
      </c>
      <c r="AW286" s="211">
        <f>AO286/AW$5</f>
        <v>1128.0933526296296</v>
      </c>
      <c r="AX286" s="23"/>
      <c r="AY286" s="25">
        <f>MEDIAN($D286:$K286)</f>
        <v>2403.1</v>
      </c>
      <c r="AZ286" s="25">
        <f>MEDIAN($M286:$AG286)</f>
        <v>390.5</v>
      </c>
      <c r="BA286" s="25">
        <f>MEDIAN($AD286,$AE286,$Z286,$T286,$O286,Q286,AG286)</f>
        <v>567.96052099999986</v>
      </c>
      <c r="BB286" s="25">
        <f>MEDIAN($AF286,$AB286,$AC286,$Y286,$V286,$U286,$S286,$R286,$P286,$AA286)</f>
        <v>386</v>
      </c>
      <c r="BC286" s="25">
        <f>MEDIAN($AK286:$AM286)</f>
        <v>223.6</v>
      </c>
      <c r="BD286" s="305">
        <f>MEDIAN((D286:K286,M286:V286,Y286:AG286,AK286:AM286))</f>
        <v>597</v>
      </c>
    </row>
    <row r="287" spans="1:56" s="204" customFormat="1">
      <c r="A287" s="199"/>
      <c r="B287" s="200"/>
      <c r="C287" s="308"/>
      <c r="D287" s="137"/>
      <c r="E287" s="162"/>
      <c r="F287" s="162"/>
      <c r="G287" s="162"/>
      <c r="H287" s="137"/>
      <c r="I287" s="137"/>
      <c r="J287" s="162"/>
      <c r="K287" s="137"/>
      <c r="L287" s="22"/>
      <c r="M287" s="162"/>
      <c r="N287" s="162"/>
      <c r="O287" s="162"/>
      <c r="P287" s="162"/>
      <c r="Q287" s="162"/>
      <c r="R287" s="162"/>
      <c r="S287" s="162"/>
      <c r="T287" s="162"/>
      <c r="U287" s="162"/>
      <c r="V287" s="137"/>
      <c r="W287" s="137"/>
      <c r="X287" s="137"/>
      <c r="Y287" s="162"/>
      <c r="Z287" s="162"/>
      <c r="AA287" s="162"/>
      <c r="AB287" s="162"/>
      <c r="AC287" s="271"/>
      <c r="AD287" s="162"/>
      <c r="AE287" s="162"/>
      <c r="AF287" s="162"/>
      <c r="AG287" s="162"/>
      <c r="AH287" s="22"/>
      <c r="AI287" s="22"/>
      <c r="AJ287" s="22"/>
      <c r="AK287" s="162"/>
      <c r="AL287" s="137"/>
      <c r="AM287" s="162"/>
      <c r="AN287" s="22"/>
      <c r="AO287" s="24"/>
      <c r="AR287" s="22"/>
      <c r="AS287" s="22"/>
      <c r="AT287" s="22"/>
      <c r="AU287" s="22"/>
      <c r="AV287" s="22"/>
      <c r="AW287" s="24"/>
      <c r="AX287" s="23"/>
      <c r="AY287" s="22"/>
      <c r="AZ287" s="22"/>
      <c r="BA287" s="22"/>
      <c r="BB287" s="22"/>
      <c r="BC287" s="22"/>
      <c r="BD287" s="24"/>
    </row>
    <row r="288" spans="1:56" s="204" customFormat="1">
      <c r="A288" s="268" t="s">
        <v>104</v>
      </c>
      <c r="B288" s="200"/>
      <c r="C288" s="201"/>
      <c r="D288" s="380">
        <v>31350</v>
      </c>
      <c r="E288" s="373"/>
      <c r="F288" s="373">
        <v>109128</v>
      </c>
      <c r="G288" s="373">
        <v>282890</v>
      </c>
      <c r="H288" s="380">
        <v>36293</v>
      </c>
      <c r="I288" s="380">
        <v>203377</v>
      </c>
      <c r="J288" s="373">
        <v>34982</v>
      </c>
      <c r="K288" s="380"/>
      <c r="L288" s="22">
        <f>+SUM(D288:K288)</f>
        <v>698020</v>
      </c>
      <c r="M288" s="162"/>
      <c r="N288" s="162"/>
      <c r="O288" s="162">
        <v>261</v>
      </c>
      <c r="P288" s="162">
        <v>0</v>
      </c>
      <c r="Q288" s="162">
        <v>162.75700000000001</v>
      </c>
      <c r="R288" s="162">
        <v>65</v>
      </c>
      <c r="S288" s="162">
        <v>0</v>
      </c>
      <c r="T288" s="162">
        <v>3573.2240000000002</v>
      </c>
      <c r="U288" s="162">
        <v>0</v>
      </c>
      <c r="V288" s="137">
        <v>0</v>
      </c>
      <c r="W288" s="137"/>
      <c r="X288" s="137"/>
      <c r="Y288" s="162">
        <v>0</v>
      </c>
      <c r="Z288" s="162">
        <v>0</v>
      </c>
      <c r="AA288" s="162">
        <v>0</v>
      </c>
      <c r="AB288" s="162"/>
      <c r="AC288" s="271">
        <v>188</v>
      </c>
      <c r="AD288" s="162">
        <v>0</v>
      </c>
      <c r="AE288" s="162">
        <v>134</v>
      </c>
      <c r="AF288" s="162">
        <v>115</v>
      </c>
      <c r="AG288" s="162">
        <v>370.24799999999999</v>
      </c>
      <c r="AH288" s="22">
        <f>+SUM(M288:AG288)</f>
        <v>4869.2289999999994</v>
      </c>
      <c r="AI288" s="22">
        <f>O288+Q288+Z288+AD288+AE288+AG288+T288</f>
        <v>4501.2290000000003</v>
      </c>
      <c r="AJ288" s="22">
        <f>P288+R288+S288+U288+V288+Y288+AC288+AB288+AF288+AA288</f>
        <v>368</v>
      </c>
      <c r="AK288" s="162">
        <v>500</v>
      </c>
      <c r="AL288" s="137"/>
      <c r="AM288" s="162">
        <v>625</v>
      </c>
      <c r="AN288" s="22">
        <f>+SUM(AK288:AM288)</f>
        <v>1125</v>
      </c>
      <c r="AO288" s="24">
        <f>+AN288+AH288+L288</f>
        <v>704014.22900000005</v>
      </c>
      <c r="AR288" s="43">
        <f t="shared" ref="AR288" si="394">L288/AR$5</f>
        <v>87252.5</v>
      </c>
      <c r="AS288" s="43">
        <f t="shared" ref="AS288:AU288" si="395">AH288/AS$5</f>
        <v>304.32681249999996</v>
      </c>
      <c r="AT288" s="43">
        <f t="shared" si="395"/>
        <v>643.03271428571429</v>
      </c>
      <c r="AU288" s="43">
        <f t="shared" si="395"/>
        <v>40.888888888888886</v>
      </c>
      <c r="AV288" s="43">
        <f t="shared" ref="AV288:AW288" si="396">AN288/AV$5</f>
        <v>375</v>
      </c>
      <c r="AW288" s="44">
        <f t="shared" si="396"/>
        <v>26074.601074074075</v>
      </c>
      <c r="AX288" s="23"/>
      <c r="AY288" s="22">
        <f>MEDIAN($D288:$K288)</f>
        <v>72710.5</v>
      </c>
      <c r="AZ288" s="22">
        <f>MEDIAN($M288:$AG288)</f>
        <v>32.5</v>
      </c>
      <c r="BA288" s="22">
        <f>MEDIAN($AD288,$AE288,$Z288,$T288,$O288,Q288,AG288)</f>
        <v>162.75700000000001</v>
      </c>
      <c r="BB288" s="22">
        <f>MEDIAN($AF288,$AB288,$AC288,$Y288,$V288,$U288,$S288,$R288,$P288,$AA288)</f>
        <v>0</v>
      </c>
      <c r="BC288" s="22">
        <f>MEDIAN($AK288:$AM288)</f>
        <v>562.5</v>
      </c>
      <c r="BD288" s="24">
        <f>MEDIAN((D288:K288,M288:V288,Y288:AG288,AK288:AM288))</f>
        <v>175.3785</v>
      </c>
    </row>
    <row r="289" spans="1:56" s="204" customFormat="1">
      <c r="A289" s="199"/>
      <c r="B289" s="200"/>
      <c r="C289" s="201"/>
      <c r="D289" s="379"/>
      <c r="E289" s="372"/>
      <c r="F289" s="374"/>
      <c r="G289" s="374"/>
      <c r="H289" s="379"/>
      <c r="I289" s="379"/>
      <c r="J289" s="374"/>
      <c r="K289" s="379"/>
      <c r="L289" s="19"/>
      <c r="M289" s="216"/>
      <c r="N289" s="216"/>
      <c r="O289" s="216"/>
      <c r="P289" s="216"/>
      <c r="Q289" s="216"/>
      <c r="R289" s="216"/>
      <c r="S289" s="216"/>
      <c r="T289" s="216"/>
      <c r="U289" s="216"/>
      <c r="V289" s="120"/>
      <c r="W289" s="120"/>
      <c r="X289" s="120"/>
      <c r="Y289" s="216"/>
      <c r="Z289" s="216"/>
      <c r="AA289" s="216"/>
      <c r="AB289" s="216"/>
      <c r="AC289" s="309"/>
      <c r="AD289" s="216"/>
      <c r="AE289" s="216"/>
      <c r="AF289" s="216"/>
      <c r="AG289" s="216"/>
      <c r="AH289" s="19"/>
      <c r="AI289" s="19"/>
      <c r="AJ289" s="19"/>
      <c r="AK289" s="216"/>
      <c r="AL289" s="120"/>
      <c r="AM289" s="216">
        <v>0</v>
      </c>
      <c r="AN289" s="19"/>
      <c r="AO289" s="21"/>
      <c r="AR289" s="19"/>
      <c r="AS289" s="19"/>
      <c r="AT289" s="19"/>
      <c r="AU289" s="19"/>
      <c r="AV289" s="19"/>
      <c r="AW289" s="21"/>
      <c r="AX289" s="20"/>
      <c r="AY289" s="19"/>
      <c r="AZ289" s="19"/>
      <c r="BA289" s="19"/>
      <c r="BB289" s="19"/>
      <c r="BC289" s="19"/>
      <c r="BD289" s="21"/>
    </row>
    <row r="290" spans="1:56" s="204" customFormat="1">
      <c r="A290" s="310" t="s">
        <v>103</v>
      </c>
      <c r="B290" s="261"/>
      <c r="C290" s="273"/>
      <c r="D290" s="378">
        <v>243237</v>
      </c>
      <c r="E290" s="377"/>
      <c r="F290" s="376">
        <v>383689</v>
      </c>
      <c r="G290" s="376">
        <v>656573</v>
      </c>
      <c r="H290" s="375"/>
      <c r="I290" s="375">
        <v>457027</v>
      </c>
      <c r="J290" s="376">
        <v>165357</v>
      </c>
      <c r="K290" s="375">
        <v>214168</v>
      </c>
      <c r="L290" s="276">
        <f>+SUM(D290:K290)</f>
        <v>2120051</v>
      </c>
      <c r="M290" s="274"/>
      <c r="N290" s="274"/>
      <c r="O290" s="274">
        <v>109715</v>
      </c>
      <c r="P290" s="274">
        <v>58570</v>
      </c>
      <c r="Q290" s="274">
        <v>48183</v>
      </c>
      <c r="R290" s="274">
        <v>35338</v>
      </c>
      <c r="S290" s="274">
        <v>26844</v>
      </c>
      <c r="T290" s="274">
        <v>41344.61</v>
      </c>
      <c r="U290" s="274">
        <v>41323</v>
      </c>
      <c r="V290" s="275">
        <v>4844</v>
      </c>
      <c r="W290" s="275"/>
      <c r="X290" s="275"/>
      <c r="Y290" s="274">
        <v>13464</v>
      </c>
      <c r="Z290" s="274"/>
      <c r="AA290" s="274">
        <v>56504</v>
      </c>
      <c r="AB290" s="274"/>
      <c r="AC290" s="277">
        <v>77979</v>
      </c>
      <c r="AD290" s="274">
        <v>0</v>
      </c>
      <c r="AE290" s="274">
        <v>32957</v>
      </c>
      <c r="AF290" s="274">
        <v>14403</v>
      </c>
      <c r="AG290" s="274">
        <v>25697</v>
      </c>
      <c r="AH290" s="276">
        <f>+SUM(M290:AG290)</f>
        <v>587165.61</v>
      </c>
      <c r="AI290" s="276">
        <f>O290+Q290+Z290+AD290+AE290+AG290+T290</f>
        <v>257896.61</v>
      </c>
      <c r="AJ290" s="276">
        <f>P290+R290+S290+U290+V290+Y290+AC290+AB290+AF290+AA290</f>
        <v>329269</v>
      </c>
      <c r="AK290" s="274">
        <v>82406</v>
      </c>
      <c r="AL290" s="275"/>
      <c r="AM290" s="274">
        <v>12974</v>
      </c>
      <c r="AN290" s="276">
        <f>+SUM(AK290:AM290)</f>
        <v>95380</v>
      </c>
      <c r="AO290" s="312">
        <f>+AN290+AH290+L290</f>
        <v>2802596.61</v>
      </c>
      <c r="AR290" s="276">
        <f>L290/AR$5</f>
        <v>265006.375</v>
      </c>
      <c r="AS290" s="276">
        <f>AH290/AS$5</f>
        <v>36697.850624999999</v>
      </c>
      <c r="AT290" s="276">
        <f>AI290/AT$5</f>
        <v>36842.372857142858</v>
      </c>
      <c r="AU290" s="276">
        <f>AJ290/AU$5</f>
        <v>36585.444444444445</v>
      </c>
      <c r="AV290" s="276">
        <f>AN290/AV$5</f>
        <v>31793.333333333332</v>
      </c>
      <c r="AW290" s="312">
        <f>AO290/AW$5</f>
        <v>103799.87444444445</v>
      </c>
      <c r="AX290" s="23"/>
      <c r="AY290" s="276">
        <f>MEDIAN($D290:$K290)</f>
        <v>313463</v>
      </c>
      <c r="AZ290" s="276">
        <f>MEDIAN($M290:$AG290)</f>
        <v>35338</v>
      </c>
      <c r="BA290" s="276">
        <f>MEDIAN($AD290,$AE290,$Z290,$T290,$O290,Q290,AG290)</f>
        <v>37150.805</v>
      </c>
      <c r="BB290" s="276">
        <f>MEDIAN($AF290,$AB290,$AC290,$Y290,$V290,$U290,$S290,$R290,$P290,$AA290)</f>
        <v>35338</v>
      </c>
      <c r="BC290" s="276">
        <f>MEDIAN($AK290:$AM290)</f>
        <v>47690</v>
      </c>
      <c r="BD290" s="312">
        <f>MEDIAN((D290:K290,M290:V290,Y290:AG290,AK290:AM290))</f>
        <v>48183</v>
      </c>
    </row>
    <row r="291" spans="1:56" s="204" customFormat="1">
      <c r="A291" s="199"/>
      <c r="B291" s="200"/>
      <c r="C291" s="236"/>
      <c r="D291" s="129"/>
      <c r="E291" s="18"/>
      <c r="F291" s="15"/>
      <c r="G291" s="15"/>
      <c r="H291" s="134"/>
      <c r="I291" s="18"/>
      <c r="J291" s="15"/>
      <c r="K291" s="116"/>
      <c r="L291" s="14"/>
      <c r="M291" s="313"/>
      <c r="N291" s="173"/>
      <c r="O291" s="15"/>
      <c r="P291" s="313"/>
      <c r="Q291" s="15"/>
      <c r="R291" s="17"/>
      <c r="S291" s="15"/>
      <c r="T291" s="206"/>
      <c r="U291" s="17"/>
      <c r="V291" s="134"/>
      <c r="W291" s="134"/>
      <c r="X291" s="134"/>
      <c r="Y291" s="17"/>
      <c r="Z291" s="173"/>
      <c r="AA291" s="173"/>
      <c r="AB291" s="15"/>
      <c r="AC291" s="16"/>
      <c r="AD291" s="15"/>
      <c r="AE291" s="173"/>
      <c r="AF291" s="173"/>
      <c r="AG291" s="173"/>
      <c r="AH291" s="14"/>
      <c r="AI291" s="14"/>
      <c r="AJ291" s="14"/>
      <c r="AK291" s="15"/>
      <c r="AL291" s="116"/>
      <c r="AM291" s="15"/>
      <c r="AN291" s="14"/>
      <c r="AO291" s="14"/>
      <c r="AR291" s="14"/>
      <c r="AW291" s="14"/>
      <c r="BD291" s="14"/>
    </row>
    <row r="292" spans="1:56" s="204" customFormat="1" ht="18.5">
      <c r="A292" s="293" t="s">
        <v>102</v>
      </c>
      <c r="B292" s="200"/>
      <c r="C292" s="236"/>
      <c r="D292" s="129"/>
      <c r="E292" s="18"/>
      <c r="F292" s="15"/>
      <c r="G292" s="15"/>
      <c r="H292" s="134"/>
      <c r="I292" s="18"/>
      <c r="J292" s="15"/>
      <c r="K292" s="116"/>
      <c r="L292" s="14"/>
      <c r="M292" s="313"/>
      <c r="N292" s="173"/>
      <c r="O292" s="15"/>
      <c r="P292" s="313"/>
      <c r="Q292" s="15"/>
      <c r="R292" s="17"/>
      <c r="S292" s="15"/>
      <c r="T292" s="206"/>
      <c r="U292" s="17"/>
      <c r="V292" s="134"/>
      <c r="W292" s="134"/>
      <c r="X292" s="134"/>
      <c r="Y292" s="17"/>
      <c r="Z292" s="173"/>
      <c r="AA292" s="173"/>
      <c r="AB292" s="15"/>
      <c r="AC292" s="16"/>
      <c r="AD292" s="15"/>
      <c r="AE292" s="173"/>
      <c r="AF292" s="173"/>
      <c r="AG292" s="173"/>
      <c r="AH292" s="14"/>
      <c r="AI292" s="14"/>
      <c r="AJ292" s="14"/>
      <c r="AK292" s="15"/>
      <c r="AL292" s="116"/>
      <c r="AM292" s="15"/>
      <c r="AN292" s="14"/>
      <c r="AO292" s="14"/>
      <c r="AR292" s="14"/>
      <c r="AW292" s="14"/>
      <c r="BD292" s="14"/>
    </row>
    <row r="293" spans="1:56" s="204" customFormat="1">
      <c r="A293" s="245"/>
      <c r="B293" s="314"/>
      <c r="C293" s="315"/>
      <c r="D293" s="116"/>
      <c r="E293" s="5"/>
      <c r="F293" s="316"/>
      <c r="G293" s="316"/>
      <c r="H293" s="132"/>
      <c r="I293" s="5"/>
      <c r="J293" s="316"/>
      <c r="K293" s="132"/>
      <c r="L293" s="12"/>
      <c r="M293" s="317"/>
      <c r="N293" s="15"/>
      <c r="O293" s="316"/>
      <c r="P293" s="317"/>
      <c r="Q293" s="316"/>
      <c r="R293" s="318"/>
      <c r="S293" s="316"/>
      <c r="T293" s="317"/>
      <c r="U293" s="318"/>
      <c r="V293" s="133"/>
      <c r="W293" s="133"/>
      <c r="X293" s="133"/>
      <c r="Y293" s="318"/>
      <c r="Z293" s="15"/>
      <c r="AA293" s="15"/>
      <c r="AB293" s="316"/>
      <c r="AC293" s="319"/>
      <c r="AD293" s="316"/>
      <c r="AE293" s="244"/>
      <c r="AF293" s="244"/>
      <c r="AG293" s="244"/>
      <c r="AH293" s="12"/>
      <c r="AI293" s="13"/>
      <c r="AJ293" s="13"/>
      <c r="AK293" s="316"/>
      <c r="AL293" s="133"/>
      <c r="AM293" s="316"/>
      <c r="AN293" s="12"/>
      <c r="AO293" s="12"/>
      <c r="AR293" s="12"/>
      <c r="AW293" s="12"/>
      <c r="BD293" s="12"/>
    </row>
    <row r="294" spans="1:56" s="198" customFormat="1" ht="73.5" customHeight="1">
      <c r="A294" s="296"/>
      <c r="B294" s="297"/>
      <c r="C294" s="243">
        <f>$C$8</f>
        <v>2019</v>
      </c>
      <c r="D294" s="10" t="s">
        <v>304</v>
      </c>
      <c r="E294" s="114" t="s">
        <v>305</v>
      </c>
      <c r="F294" s="114" t="s">
        <v>306</v>
      </c>
      <c r="G294" s="114" t="s">
        <v>307</v>
      </c>
      <c r="H294" s="114" t="s">
        <v>308</v>
      </c>
      <c r="I294" s="114" t="s">
        <v>327</v>
      </c>
      <c r="J294" s="114" t="s">
        <v>328</v>
      </c>
      <c r="K294" s="11" t="s">
        <v>309</v>
      </c>
      <c r="L294" s="7" t="s">
        <v>99</v>
      </c>
      <c r="M294" s="114" t="s">
        <v>310</v>
      </c>
      <c r="N294" s="114" t="s">
        <v>311</v>
      </c>
      <c r="O294" s="114" t="s">
        <v>355</v>
      </c>
      <c r="P294" s="114" t="s">
        <v>313</v>
      </c>
      <c r="Q294" s="114" t="s">
        <v>314</v>
      </c>
      <c r="R294" s="114" t="s">
        <v>315</v>
      </c>
      <c r="S294" s="114" t="s">
        <v>93</v>
      </c>
      <c r="T294" s="114" t="s">
        <v>316</v>
      </c>
      <c r="U294" s="114" t="s">
        <v>317</v>
      </c>
      <c r="V294" s="114" t="s">
        <v>318</v>
      </c>
      <c r="W294" s="114" t="s">
        <v>346</v>
      </c>
      <c r="X294" s="114" t="s">
        <v>349</v>
      </c>
      <c r="Y294" s="114" t="s">
        <v>319</v>
      </c>
      <c r="Z294" s="114" t="s">
        <v>320</v>
      </c>
      <c r="AA294" s="114" t="s">
        <v>321</v>
      </c>
      <c r="AB294" s="114" t="s">
        <v>322</v>
      </c>
      <c r="AC294" s="114" t="s">
        <v>358</v>
      </c>
      <c r="AD294" s="114" t="s">
        <v>323</v>
      </c>
      <c r="AE294" s="114" t="s">
        <v>324</v>
      </c>
      <c r="AF294" s="114" t="s">
        <v>325</v>
      </c>
      <c r="AG294" s="114" t="s">
        <v>326</v>
      </c>
      <c r="AH294" s="7" t="s">
        <v>148</v>
      </c>
      <c r="AI294" s="7" t="s">
        <v>88</v>
      </c>
      <c r="AJ294" s="7" t="s">
        <v>347</v>
      </c>
      <c r="AK294" s="114" t="s">
        <v>87</v>
      </c>
      <c r="AL294" s="114" t="s">
        <v>86</v>
      </c>
      <c r="AM294" s="114" t="s">
        <v>85</v>
      </c>
      <c r="AN294" s="7" t="s">
        <v>84</v>
      </c>
      <c r="AO294" s="9" t="s">
        <v>83</v>
      </c>
      <c r="AR294" s="7" t="s">
        <v>82</v>
      </c>
      <c r="AS294" s="7" t="s">
        <v>81</v>
      </c>
      <c r="AT294" s="7" t="s">
        <v>80</v>
      </c>
      <c r="AU294" s="7" t="s">
        <v>348</v>
      </c>
      <c r="AV294" s="7" t="s">
        <v>79</v>
      </c>
      <c r="AW294" s="9" t="s">
        <v>83</v>
      </c>
      <c r="AX294" s="8"/>
      <c r="AY294" s="7" t="s">
        <v>78</v>
      </c>
      <c r="AZ294" s="7" t="s">
        <v>77</v>
      </c>
      <c r="BA294" s="7" t="s">
        <v>76</v>
      </c>
      <c r="BB294" s="7" t="s">
        <v>351</v>
      </c>
      <c r="BC294" s="7" t="s">
        <v>75</v>
      </c>
      <c r="BD294" s="9" t="s">
        <v>83</v>
      </c>
    </row>
    <row r="295" spans="1:56" s="204" customFormat="1">
      <c r="A295" s="205" t="s">
        <v>74</v>
      </c>
      <c r="B295" s="200"/>
      <c r="C295" s="201"/>
      <c r="D295" s="6"/>
      <c r="E295" s="5"/>
      <c r="F295" s="173"/>
      <c r="G295" s="173"/>
      <c r="H295" s="132"/>
      <c r="I295" s="5"/>
      <c r="J295" s="173"/>
      <c r="K295" s="132"/>
      <c r="L295" s="3"/>
      <c r="M295" s="317"/>
      <c r="N295" s="15"/>
      <c r="O295" s="173"/>
      <c r="P295" s="317"/>
      <c r="Q295" s="173"/>
      <c r="R295" s="173"/>
      <c r="S295" s="173"/>
      <c r="T295" s="317"/>
      <c r="U295" s="173"/>
      <c r="V295" s="132"/>
      <c r="W295" s="132"/>
      <c r="X295" s="132"/>
      <c r="Y295" s="173"/>
      <c r="Z295" s="15"/>
      <c r="AA295" s="15"/>
      <c r="AB295" s="173"/>
      <c r="AC295" s="200"/>
      <c r="AD295" s="173"/>
      <c r="AE295" s="15"/>
      <c r="AF295" s="15"/>
      <c r="AG295" s="15"/>
      <c r="AH295" s="3"/>
      <c r="AI295" s="3"/>
      <c r="AJ295" s="3"/>
      <c r="AK295" s="173"/>
      <c r="AL295" s="132"/>
      <c r="AM295" s="173"/>
      <c r="AN295" s="3"/>
      <c r="AO295" s="4"/>
      <c r="AR295" s="3"/>
      <c r="AS295" s="3"/>
      <c r="AT295" s="3"/>
      <c r="AU295" s="3"/>
      <c r="AV295" s="3"/>
      <c r="AW295" s="4"/>
      <c r="AY295" s="3"/>
      <c r="AZ295" s="3"/>
      <c r="BA295" s="3"/>
      <c r="BB295" s="3"/>
      <c r="BC295" s="3"/>
      <c r="BD295" s="4"/>
    </row>
    <row r="296" spans="1:56" s="204" customFormat="1">
      <c r="A296" s="291"/>
      <c r="B296" s="316" t="s">
        <v>73</v>
      </c>
      <c r="C296" s="201"/>
      <c r="D296" s="168">
        <f t="shared" ref="D296:V296" si="397">IFERROR(+D66/D43,"-")</f>
        <v>4.0046634584058605E-2</v>
      </c>
      <c r="E296" s="168">
        <f t="shared" si="397"/>
        <v>5.5754591512077317E-2</v>
      </c>
      <c r="F296" s="168">
        <f t="shared" si="397"/>
        <v>1.634070813376224E-2</v>
      </c>
      <c r="G296" s="168">
        <f t="shared" si="397"/>
        <v>3.8487716304455799E-2</v>
      </c>
      <c r="H296" s="168">
        <f t="shared" si="397"/>
        <v>5.2574938119895984E-2</v>
      </c>
      <c r="I296" s="168">
        <f t="shared" si="397"/>
        <v>5.5088679368837608E-2</v>
      </c>
      <c r="J296" s="168">
        <f t="shared" si="397"/>
        <v>3.5037264484135563E-2</v>
      </c>
      <c r="K296" s="168">
        <f t="shared" si="397"/>
        <v>3.2701420042766938E-2</v>
      </c>
      <c r="L296" s="320">
        <f t="shared" si="397"/>
        <v>3.9734762433786978E-2</v>
      </c>
      <c r="M296" s="168" t="str">
        <f t="shared" ref="M296:N296" si="398">IFERROR(+M66/M43,"-")</f>
        <v>-</v>
      </c>
      <c r="N296" s="168" t="str">
        <f t="shared" si="398"/>
        <v>-</v>
      </c>
      <c r="O296" s="168">
        <f t="shared" si="397"/>
        <v>3.4772244390319736E-2</v>
      </c>
      <c r="P296" s="168">
        <f t="shared" si="397"/>
        <v>3.0026664086271183E-2</v>
      </c>
      <c r="Q296" s="168">
        <f t="shared" si="397"/>
        <v>-3.418241541969514E-2</v>
      </c>
      <c r="R296" s="168">
        <f t="shared" si="397"/>
        <v>-1.5331734216968767E-2</v>
      </c>
      <c r="S296" s="168">
        <f t="shared" si="397"/>
        <v>-0.1036392564588032</v>
      </c>
      <c r="T296" s="168">
        <f t="shared" si="397"/>
        <v>1.6299619550123622E-2</v>
      </c>
      <c r="U296" s="168">
        <f t="shared" si="397"/>
        <v>2.28065511740368E-2</v>
      </c>
      <c r="V296" s="168">
        <f t="shared" si="397"/>
        <v>-0.97700074794315628</v>
      </c>
      <c r="W296" s="168" t="str">
        <f t="shared" ref="W296:X296" si="399">IFERROR(+W66/W43,"-")</f>
        <v>-</v>
      </c>
      <c r="X296" s="168" t="str">
        <f t="shared" si="399"/>
        <v>-</v>
      </c>
      <c r="Y296" s="168">
        <f t="shared" ref="Y296:AO296" si="400">IFERROR(+Y66/Y43,"-")</f>
        <v>6.4950309100868615E-3</v>
      </c>
      <c r="Z296" s="168">
        <f t="shared" si="400"/>
        <v>-0.12261620977353993</v>
      </c>
      <c r="AA296" s="168">
        <f t="shared" si="400"/>
        <v>-1.4154205203561242E-2</v>
      </c>
      <c r="AB296" s="168" t="str">
        <f>IFERROR(+AB66/AB43,"-")</f>
        <v>-</v>
      </c>
      <c r="AC296" s="168">
        <f>IFERROR(+AC66/AC43,"-")</f>
        <v>-3.2580456148497007E-2</v>
      </c>
      <c r="AD296" s="168">
        <f t="shared" si="400"/>
        <v>7.651851567023347E-3</v>
      </c>
      <c r="AE296" s="168">
        <f t="shared" si="400"/>
        <v>-8.6925632613828699E-2</v>
      </c>
      <c r="AF296" s="168">
        <f t="shared" si="400"/>
        <v>-6.0164206559289335E-2</v>
      </c>
      <c r="AG296" s="168">
        <f t="shared" si="400"/>
        <v>-0.1559561883127388</v>
      </c>
      <c r="AH296" s="320">
        <f t="shared" si="400"/>
        <v>-2.9882548643989423E-2</v>
      </c>
      <c r="AI296" s="320">
        <f t="shared" si="400"/>
        <v>-3.4312480500127959E-2</v>
      </c>
      <c r="AJ296" s="320">
        <f t="shared" si="400"/>
        <v>-2.3713457169202923E-2</v>
      </c>
      <c r="AK296" s="168">
        <f t="shared" si="400"/>
        <v>-6.8316277036166639E-6</v>
      </c>
      <c r="AL296" s="168">
        <f t="shared" si="400"/>
        <v>0.40797498909292018</v>
      </c>
      <c r="AM296" s="168">
        <f t="shared" si="400"/>
        <v>-7.6332457713973872E-2</v>
      </c>
      <c r="AN296" s="320">
        <f t="shared" si="400"/>
        <v>4.727716224610564E-2</v>
      </c>
      <c r="AO296" s="321">
        <f t="shared" si="400"/>
        <v>2.6808499724648629E-2</v>
      </c>
      <c r="AR296" s="320">
        <f>IFERROR(+AR66/AR43,"-")</f>
        <v>3.9734762433786978E-2</v>
      </c>
      <c r="AS296" s="320">
        <f>IFERROR(+AS66/AS43,"-")</f>
        <v>-2.9882548643989423E-2</v>
      </c>
      <c r="AT296" s="320">
        <f>IFERROR(+AT66/AT43,"-")</f>
        <v>-3.4312480500127966E-2</v>
      </c>
      <c r="AU296" s="320">
        <f>IFERROR(+AU66/AU43,"-")</f>
        <v>-2.3713457169202919E-2</v>
      </c>
      <c r="AV296" s="320">
        <f>IFERROR(+AV66/AV43,"-")</f>
        <v>4.7277162246105633E-2</v>
      </c>
      <c r="AW296" s="321">
        <f t="shared" ref="AW296" si="401">IFERROR(+AW66/AW43,"-")</f>
        <v>2.6808499724648629E-2</v>
      </c>
      <c r="AY296" s="320">
        <f>IFERROR(+AY66/AY43,"-")</f>
        <v>3.6031995206989659E-2</v>
      </c>
      <c r="AZ296" s="320">
        <f>IFERROR(+AZ66/AZ43,"-")</f>
        <v>-1.5805422061488415E-2</v>
      </c>
      <c r="BA296" s="320">
        <f>IFERROR(+BA66/BA43,"-")</f>
        <v>-3.3299882914132092E-2</v>
      </c>
      <c r="BB296" s="320">
        <f>IFERROR(+BB66/BB43,"-")</f>
        <v>-1.4154205203561242E-2</v>
      </c>
      <c r="BC296" s="320">
        <f>IFERROR(+BC66/BC43,"-")</f>
        <v>-3.503438467200826E-5</v>
      </c>
      <c r="BD296" s="321">
        <f t="shared" ref="BD296" si="402">IFERROR(+BD66/BD43,"-")</f>
        <v>8.4156059058180452E-3</v>
      </c>
    </row>
    <row r="297" spans="1:56" s="204" customFormat="1">
      <c r="A297" s="291"/>
      <c r="B297" s="316" t="s">
        <v>72</v>
      </c>
      <c r="C297" s="201"/>
      <c r="D297" s="168">
        <f t="shared" ref="D297:V297" si="403">IFERROR(+(D66+D61+D54-D35)/D43,"-")</f>
        <v>0.17158455194496933</v>
      </c>
      <c r="E297" s="168">
        <f t="shared" si="403"/>
        <v>0.11420872347049577</v>
      </c>
      <c r="F297" s="168">
        <f t="shared" si="403"/>
        <v>0.11889066689968925</v>
      </c>
      <c r="G297" s="168">
        <f t="shared" si="403"/>
        <v>0.15266240923875984</v>
      </c>
      <c r="H297" s="168">
        <f t="shared" si="403"/>
        <v>0.17756899412608274</v>
      </c>
      <c r="I297" s="168">
        <f t="shared" si="403"/>
        <v>0.13857555754432685</v>
      </c>
      <c r="J297" s="168">
        <f t="shared" si="403"/>
        <v>0.13238622439418185</v>
      </c>
      <c r="K297" s="168">
        <f t="shared" si="403"/>
        <v>0.13566060153220275</v>
      </c>
      <c r="L297" s="320">
        <f t="shared" si="403"/>
        <v>0.14549386295852035</v>
      </c>
      <c r="M297" s="168" t="str">
        <f t="shared" ref="M297:N297" si="404">IFERROR(+(M66+M61+M54-M35)/M43,"-")</f>
        <v>-</v>
      </c>
      <c r="N297" s="168" t="str">
        <f t="shared" si="404"/>
        <v>-</v>
      </c>
      <c r="O297" s="168">
        <f t="shared" si="403"/>
        <v>0.12910469675769981</v>
      </c>
      <c r="P297" s="168">
        <f t="shared" si="403"/>
        <v>0.11602640604672662</v>
      </c>
      <c r="Q297" s="168">
        <f t="shared" si="403"/>
        <v>9.5534467716872656E-2</v>
      </c>
      <c r="R297" s="168">
        <f t="shared" si="403"/>
        <v>8.7959642918964367E-2</v>
      </c>
      <c r="S297" s="168">
        <f t="shared" si="403"/>
        <v>-3.7414072462347632E-2</v>
      </c>
      <c r="T297" s="168">
        <f t="shared" si="403"/>
        <v>9.6445601564598596E-2</v>
      </c>
      <c r="U297" s="168">
        <f t="shared" si="403"/>
        <v>0.10943303191255682</v>
      </c>
      <c r="V297" s="168">
        <f t="shared" si="403"/>
        <v>-0.82011967090501126</v>
      </c>
      <c r="W297" s="168" t="str">
        <f t="shared" ref="W297:X297" si="405">IFERROR(+(W66+W61+W54-W35)/W43,"-")</f>
        <v>-</v>
      </c>
      <c r="X297" s="168" t="str">
        <f t="shared" si="405"/>
        <v>-</v>
      </c>
      <c r="Y297" s="168">
        <f t="shared" ref="Y297:AO297" si="406">IFERROR(+(Y66+Y61+Y54-Y35)/Y43,"-")</f>
        <v>0.12634791454730418</v>
      </c>
      <c r="Z297" s="168">
        <f t="shared" si="406"/>
        <v>2.9443533969010727E-2</v>
      </c>
      <c r="AA297" s="168">
        <f t="shared" si="406"/>
        <v>5.957731869651655E-2</v>
      </c>
      <c r="AB297" s="168" t="str">
        <f>IFERROR(+(AB66+AB61+AB54-AB35)/AB43,"-")</f>
        <v>-</v>
      </c>
      <c r="AC297" s="168">
        <f>IFERROR(+(AC66+AC61+AC54-AC35)/AC43,"-")</f>
        <v>4.5946513659027341E-2</v>
      </c>
      <c r="AD297" s="168">
        <f t="shared" si="406"/>
        <v>8.8046573895647379E-2</v>
      </c>
      <c r="AE297" s="168">
        <f t="shared" si="406"/>
        <v>1.0510479135758614E-2</v>
      </c>
      <c r="AF297" s="168">
        <f t="shared" si="406"/>
        <v>3.3469424379738884E-2</v>
      </c>
      <c r="AG297" s="168">
        <f t="shared" si="406"/>
        <v>-3.4713393978896639E-2</v>
      </c>
      <c r="AH297" s="320">
        <f t="shared" si="406"/>
        <v>7.0013383355828532E-2</v>
      </c>
      <c r="AI297" s="320">
        <f t="shared" si="406"/>
        <v>7.3140995838264874E-2</v>
      </c>
      <c r="AJ297" s="320">
        <f t="shared" si="406"/>
        <v>6.5657892542781926E-2</v>
      </c>
      <c r="AK297" s="168">
        <f t="shared" si="406"/>
        <v>6.7831231469209857E-2</v>
      </c>
      <c r="AL297" s="168">
        <f t="shared" si="406"/>
        <v>0.372241388171628</v>
      </c>
      <c r="AM297" s="168">
        <f t="shared" si="406"/>
        <v>-2.3796973586331222E-2</v>
      </c>
      <c r="AN297" s="320">
        <f t="shared" si="406"/>
        <v>9.8430292248748677E-2</v>
      </c>
      <c r="AO297" s="321">
        <f t="shared" si="406"/>
        <v>0.12947511898942021</v>
      </c>
      <c r="AR297" s="320">
        <f>IFERROR(+(AR66+AR61+AR54-AR35)/AR43,"-")</f>
        <v>0.14549386295852035</v>
      </c>
      <c r="AS297" s="320">
        <f>IFERROR(+(AS66+AS61+AS54-AS35)/AS43,"-")</f>
        <v>7.0013383355828532E-2</v>
      </c>
      <c r="AT297" s="320">
        <f>IFERROR(+(AT66+AT61+AT54-AT35)/AT43,"-")</f>
        <v>7.3140995838264888E-2</v>
      </c>
      <c r="AU297" s="320">
        <f>IFERROR(+(AU66+AU61+AU54-AU35)/AU43,"-")</f>
        <v>6.565789254278194E-2</v>
      </c>
      <c r="AV297" s="320">
        <f>IFERROR(+(AV66+AV61+AV54-AV35)/AV43,"-")</f>
        <v>9.8430292248748663E-2</v>
      </c>
      <c r="AW297" s="321">
        <f t="shared" ref="AW297" si="407">IFERROR(+(AW66+AW61+AW54-AW35)/AW43,"-")</f>
        <v>0.12947511898942021</v>
      </c>
      <c r="AY297" s="320">
        <f>IFERROR(+(AY66+AY61+AY54-AY35)/AY43,"-")</f>
        <v>0.14453052728589985</v>
      </c>
      <c r="AZ297" s="320">
        <f>IFERROR(+(AZ66+AZ61+AZ54-AZ35)/AZ43,"-")</f>
        <v>8.9617176312407343E-2</v>
      </c>
      <c r="BA297" s="320">
        <f>IFERROR(+(BA66+BA61+BA54-BA35)/BA43,"-")</f>
        <v>5.6531326949255979E-2</v>
      </c>
      <c r="BB297" s="320">
        <f>IFERROR(+(BB66+BB61+BB54-BB35)/BB43,"-")</f>
        <v>7.6108565995332347E-2</v>
      </c>
      <c r="BC297" s="320">
        <f>IFERROR(+(BC66+BC61+BC54-BC35)/BC43,"-")</f>
        <v>-2.7438099760200146E-3</v>
      </c>
      <c r="BD297" s="321">
        <f t="shared" ref="BD297" si="408">IFERROR(+(BD66+BD61+BD54-BD35)/BD43,"-")</f>
        <v>8.3460563630293957E-2</v>
      </c>
    </row>
    <row r="298" spans="1:56" s="204" customFormat="1">
      <c r="A298" s="291"/>
      <c r="B298" s="316" t="s">
        <v>71</v>
      </c>
      <c r="C298" s="201"/>
      <c r="D298" s="168">
        <f t="shared" ref="D298:V298" si="409">IFERROR(+D173/D179,"-")</f>
        <v>1.2678993096747224</v>
      </c>
      <c r="E298" s="168">
        <f t="shared" si="409"/>
        <v>1.0871108996555037</v>
      </c>
      <c r="F298" s="168">
        <f t="shared" si="409"/>
        <v>1.1702492811472396</v>
      </c>
      <c r="G298" s="168">
        <f t="shared" si="409"/>
        <v>1.3063628312832096</v>
      </c>
      <c r="H298" s="168">
        <f t="shared" si="409"/>
        <v>1.2011933706848961</v>
      </c>
      <c r="I298" s="168">
        <f t="shared" si="409"/>
        <v>1.1323789324849771</v>
      </c>
      <c r="J298" s="168">
        <f t="shared" si="409"/>
        <v>1.117359623153797</v>
      </c>
      <c r="K298" s="168">
        <f t="shared" si="409"/>
        <v>1.1843066098535044</v>
      </c>
      <c r="L298" s="320">
        <f t="shared" si="409"/>
        <v>1.2083749542762663</v>
      </c>
      <c r="M298" s="168" t="str">
        <f t="shared" ref="M298:N298" si="410">IFERROR(+M173/M179,"-")</f>
        <v>-</v>
      </c>
      <c r="N298" s="168" t="str">
        <f t="shared" si="410"/>
        <v>-</v>
      </c>
      <c r="O298" s="168">
        <f t="shared" si="409"/>
        <v>1.2209559002285215</v>
      </c>
      <c r="P298" s="168">
        <f t="shared" si="409"/>
        <v>1.1462698046454391</v>
      </c>
      <c r="Q298" s="168">
        <f t="shared" si="409"/>
        <v>1.0269095103513428</v>
      </c>
      <c r="R298" s="168">
        <f t="shared" si="409"/>
        <v>1.1612248814321353</v>
      </c>
      <c r="S298" s="168">
        <f t="shared" si="409"/>
        <v>1.0053659112722859</v>
      </c>
      <c r="T298" s="168">
        <f t="shared" si="409"/>
        <v>1.0206258707380509</v>
      </c>
      <c r="U298" s="168">
        <f t="shared" si="409"/>
        <v>1.1317912946220525</v>
      </c>
      <c r="V298" s="168">
        <f t="shared" si="409"/>
        <v>0.55139965206389374</v>
      </c>
      <c r="W298" s="168" t="str">
        <f t="shared" ref="W298:X298" si="411">IFERROR(+W173/W179,"-")</f>
        <v>-</v>
      </c>
      <c r="X298" s="168" t="str">
        <f t="shared" si="411"/>
        <v>-</v>
      </c>
      <c r="Y298" s="168">
        <f t="shared" ref="Y298:AO298" si="412">IFERROR(+Y173/Y179,"-")</f>
        <v>1.1559568393340502</v>
      </c>
      <c r="Z298" s="168">
        <f t="shared" si="412"/>
        <v>1.0366942312895926</v>
      </c>
      <c r="AA298" s="168">
        <f t="shared" si="412"/>
        <v>1.0816673852367877</v>
      </c>
      <c r="AB298" s="168" t="str">
        <f>IFERROR(+AB173/AB179,"-")</f>
        <v>-</v>
      </c>
      <c r="AC298" s="168">
        <f>IFERROR(+AC173/AC179,"-")</f>
        <v>1.1316245069799831</v>
      </c>
      <c r="AD298" s="168">
        <f t="shared" si="412"/>
        <v>1.1445365987246194</v>
      </c>
      <c r="AE298" s="168">
        <f t="shared" si="412"/>
        <v>1.041096445877177</v>
      </c>
      <c r="AF298" s="168">
        <f t="shared" si="412"/>
        <v>1.0911708699085041</v>
      </c>
      <c r="AG298" s="168">
        <f t="shared" si="412"/>
        <v>0.87565402435366513</v>
      </c>
      <c r="AH298" s="320">
        <f t="shared" si="412"/>
        <v>1.0837389264854895</v>
      </c>
      <c r="AI298" s="320">
        <f t="shared" si="412"/>
        <v>1.0699807271192148</v>
      </c>
      <c r="AJ298" s="320">
        <f t="shared" si="412"/>
        <v>1.1033514892233678</v>
      </c>
      <c r="AK298" s="168">
        <f t="shared" si="412"/>
        <v>1.0815338345864662</v>
      </c>
      <c r="AL298" s="168">
        <f t="shared" si="412"/>
        <v>1.8253100179339121</v>
      </c>
      <c r="AM298" s="168">
        <f t="shared" si="412"/>
        <v>0.95384344146685474</v>
      </c>
      <c r="AN298" s="320">
        <f t="shared" si="412"/>
        <v>1.1301515600545928</v>
      </c>
      <c r="AO298" s="321">
        <f t="shared" si="412"/>
        <v>1.179324954588401</v>
      </c>
      <c r="AR298" s="320">
        <f>IFERROR(+AR173/AR179,"-")</f>
        <v>1.2083749542762663</v>
      </c>
      <c r="AS298" s="320">
        <f>IFERROR(+AS173/AS179,"-")</f>
        <v>1.0837389264854895</v>
      </c>
      <c r="AT298" s="320">
        <f>IFERROR(+AT173/AT179,"-")</f>
        <v>1.0699807271192148</v>
      </c>
      <c r="AU298" s="320">
        <f>IFERROR(+AU173/AU179,"-")</f>
        <v>1.1033514892233678</v>
      </c>
      <c r="AV298" s="320">
        <f>IFERROR(+AV173/AV179,"-")</f>
        <v>1.1301515600545928</v>
      </c>
      <c r="AW298" s="321">
        <f t="shared" ref="AW298" si="413">IFERROR(+AW173/AW179,"-")</f>
        <v>1.1793249545884008</v>
      </c>
      <c r="AY298" s="320">
        <f>IFERROR(+AY173/AY179,"-")</f>
        <v>1.2215102019779178</v>
      </c>
      <c r="AZ298" s="320">
        <f>IFERROR(+AZ173/AZ179,"-")</f>
        <v>1.143906974150191</v>
      </c>
      <c r="BA298" s="320">
        <f>IFERROR(+BA173/BA179,"-")</f>
        <v>1.0269095103513428</v>
      </c>
      <c r="BB298" s="320">
        <f>IFERROR(+BB173/BB179,"-")</f>
        <v>1.0816673852367877</v>
      </c>
      <c r="BC298" s="320">
        <f>IFERROR(+BC173/BC179,"-")</f>
        <v>1.0616178772919604</v>
      </c>
      <c r="BD298" s="321">
        <f t="shared" ref="BD298" si="414">IFERROR(+BD173/BD179,"-")</f>
        <v>1.0269095103513428</v>
      </c>
    </row>
    <row r="299" spans="1:56" s="204" customFormat="1">
      <c r="A299" s="199"/>
      <c r="B299" s="316" t="s">
        <v>70</v>
      </c>
      <c r="C299" s="201"/>
      <c r="D299" s="163">
        <f t="shared" ref="D299:L299" si="415">IFERROR(+(D84+D85-D94+D116)/D179,"-")</f>
        <v>5.1138867233840625E-2</v>
      </c>
      <c r="E299" s="163">
        <f t="shared" si="415"/>
        <v>0.65863135358020775</v>
      </c>
      <c r="F299" s="163">
        <f t="shared" si="415"/>
        <v>0.26510773651169844</v>
      </c>
      <c r="G299" s="163">
        <f t="shared" si="415"/>
        <v>0.11054740761240474</v>
      </c>
      <c r="H299" s="163">
        <f t="shared" si="415"/>
        <v>0.63267145894264543</v>
      </c>
      <c r="I299" s="163">
        <f t="shared" si="415"/>
        <v>5.5129679889282315E-2</v>
      </c>
      <c r="J299" s="163">
        <f t="shared" si="415"/>
        <v>0.13141366394609005</v>
      </c>
      <c r="K299" s="163">
        <f t="shared" si="415"/>
        <v>0.11475881523716346</v>
      </c>
      <c r="L299" s="322">
        <f t="shared" si="415"/>
        <v>0.18276731054175391</v>
      </c>
      <c r="M299" s="163"/>
      <c r="N299" s="163"/>
      <c r="O299" s="163" t="str">
        <f>IFERROR(+(O84+O85-#REF!+O116)/O179,"-")</f>
        <v>-</v>
      </c>
      <c r="P299" s="163" t="str">
        <f>IFERROR(+(P84+P85-#REF!+P116)/P179,"-")</f>
        <v>-</v>
      </c>
      <c r="Q299" s="163" t="str">
        <f>IFERROR(+(Q84+Q85-#REF!+Q116)/Q179,"-")</f>
        <v>-</v>
      </c>
      <c r="R299" s="163" t="str">
        <f>IFERROR(+(R84+R85-#REF!+R116)/R179,"-")</f>
        <v>-</v>
      </c>
      <c r="S299" s="163" t="str">
        <f>IFERROR(+(S84+S85-#REF!+S116)/S179,"-")</f>
        <v>-</v>
      </c>
      <c r="T299" s="163" t="str">
        <f>IFERROR(+(T84+T85-#REF!+T116)/T179,"-")</f>
        <v>-</v>
      </c>
      <c r="U299" s="163" t="str">
        <f>IFERROR(+(U84+U85-#REF!+U116)/U179,"-")</f>
        <v>-</v>
      </c>
      <c r="V299" s="163" t="str">
        <f>IFERROR(+(V84+V85-#REF!+V116)/V179,"-")</f>
        <v>-</v>
      </c>
      <c r="W299" s="163" t="str">
        <f>IFERROR(+(W84+W85-#REF!+W116)/W179,"-")</f>
        <v>-</v>
      </c>
      <c r="X299" s="163" t="str">
        <f>IFERROR(+(X84+X85-#REF!+X116)/X179,"-")</f>
        <v>-</v>
      </c>
      <c r="Y299" s="163" t="str">
        <f>IFERROR(+(Y84+Y85-#REF!+Y116)/Y179,"-")</f>
        <v>-</v>
      </c>
      <c r="Z299" s="163" t="str">
        <f>IFERROR(+(Z84+Z85-#REF!+Z116)/Z179,"-")</f>
        <v>-</v>
      </c>
      <c r="AA299" s="163" t="str">
        <f>IFERROR(+(AA84+AA85-#REF!+AA116)/AA179,"-")</f>
        <v>-</v>
      </c>
      <c r="AB299" s="163" t="str">
        <f>IFERROR(+(AB84+AB85-#REF!+AB116)/AB179,"-")</f>
        <v>-</v>
      </c>
      <c r="AC299" s="163" t="str">
        <f>IFERROR(+(AC84+AC85-#REF!+AC116)/AC179,"-")</f>
        <v>-</v>
      </c>
      <c r="AD299" s="163" t="str">
        <f>IFERROR(+(AD84+AD85-#REF!+AD116)/AD179,"-")</f>
        <v>-</v>
      </c>
      <c r="AE299" s="163" t="str">
        <f>IFERROR(+(AE84+AE85-#REF!+AE116)/AE179,"-")</f>
        <v>-</v>
      </c>
      <c r="AF299" s="163" t="str">
        <f>IFERROR(+(AF84+AF85-#REF!+AF116)/AF179,"-")</f>
        <v>-</v>
      </c>
      <c r="AG299" s="163" t="str">
        <f>IFERROR(+(AG84+AG85-#REF!+AG116)/AG179,"-")</f>
        <v>-</v>
      </c>
      <c r="AH299" s="322">
        <f t="shared" ref="AH299:AO299" si="416">IFERROR(+(AH84+AH85-AH94+AH116)/AH179,"-")</f>
        <v>0.31897691119847787</v>
      </c>
      <c r="AI299" s="322">
        <f t="shared" si="416"/>
        <v>0.23581128443696225</v>
      </c>
      <c r="AJ299" s="322">
        <f t="shared" si="416"/>
        <v>0.43753102057513232</v>
      </c>
      <c r="AK299" s="163">
        <f t="shared" si="416"/>
        <v>0.34052631578947368</v>
      </c>
      <c r="AL299" s="163">
        <f t="shared" si="416"/>
        <v>4.0320926149154781</v>
      </c>
      <c r="AM299" s="163">
        <f t="shared" si="416"/>
        <v>0.52577574047954867</v>
      </c>
      <c r="AN299" s="322">
        <f t="shared" si="416"/>
        <v>0.71242606925171714</v>
      </c>
      <c r="AO299" s="323">
        <f t="shared" si="416"/>
        <v>0.23098899917613405</v>
      </c>
      <c r="AR299" s="322">
        <f>IFERROR(+(AR84+AR85-AR94+AR116)/AR179,"-")</f>
        <v>0.18276731054175391</v>
      </c>
      <c r="AS299" s="322">
        <f>IFERROR(+(AS84+AS85-AS94+AS116)/AS179,"-")</f>
        <v>0.31897691119847787</v>
      </c>
      <c r="AT299" s="322">
        <f>IFERROR(+(AT84+AT85-AT94+AT116)/AT179,"-")</f>
        <v>0.23581128443696223</v>
      </c>
      <c r="AU299" s="322">
        <f>IFERROR(+(AU84+AU85-AU94+AU116)/AU179,"-")</f>
        <v>0.43753102057513238</v>
      </c>
      <c r="AV299" s="322">
        <f>IFERROR(+(AV84+AV85-AV94+AV116)/AV179,"-")</f>
        <v>0.71242606925171714</v>
      </c>
      <c r="AW299" s="323">
        <f t="shared" ref="AW299" si="417">IFERROR(+(AW84+AW85-AW94+AW116)/AW179,"-")</f>
        <v>0.23098899917613408</v>
      </c>
      <c r="AY299" s="322">
        <f>IFERROR(+(AY84+AY85-AY94+AY116)/AY179,"-")</f>
        <v>0.17637532290444921</v>
      </c>
      <c r="AZ299" s="322" t="str">
        <f>IFERROR(+(AZ84+AZ85-AZ94+AZ116)/AZ179,"-")</f>
        <v>-</v>
      </c>
      <c r="BA299" s="322" t="str">
        <f>IFERROR(+(BA84+BA85-BA94+BA116)/BA179,"-")</f>
        <v>-</v>
      </c>
      <c r="BB299" s="322">
        <f>IFERROR(+(BB84+BB85-BB94+BB116)/BB179,"-")</f>
        <v>0.28964297397263383</v>
      </c>
      <c r="BC299" s="322">
        <f>IFERROR(+(BC84+BC85-BC94+BC116)/BC179,"-")</f>
        <v>0.6846967559943582</v>
      </c>
      <c r="BD299" s="323">
        <f t="shared" ref="BD299" si="418">IFERROR(+(BD84+BD85-BD94+BD116)/BD179,"-")</f>
        <v>0.18456744296303257</v>
      </c>
    </row>
    <row r="300" spans="1:56" s="204" customFormat="1">
      <c r="A300" s="199"/>
      <c r="B300" s="316" t="s">
        <v>69</v>
      </c>
      <c r="C300" s="201"/>
      <c r="D300" s="169">
        <f t="shared" ref="D300:AN300" si="419">IF(D94+D99+D100+D125+D126=0,"No debt",+(D70-D68+D54)/D54)</f>
        <v>5.8339887640449435</v>
      </c>
      <c r="E300" s="169" t="str">
        <f t="shared" si="419"/>
        <v>No debt</v>
      </c>
      <c r="F300" s="169" t="str">
        <f t="shared" si="419"/>
        <v>No debt</v>
      </c>
      <c r="G300" s="169">
        <f t="shared" si="419"/>
        <v>8505.0471584993284</v>
      </c>
      <c r="H300" s="169">
        <f t="shared" si="419"/>
        <v>5.8649837887911067</v>
      </c>
      <c r="I300" s="169" t="str">
        <f t="shared" si="419"/>
        <v>No debt</v>
      </c>
      <c r="J300" s="169">
        <f t="shared" si="419"/>
        <v>58.86904761904762</v>
      </c>
      <c r="K300" s="169">
        <f t="shared" si="419"/>
        <v>5.657947557514988</v>
      </c>
      <c r="L300" s="324">
        <f t="shared" si="419"/>
        <v>15.444756093051556</v>
      </c>
      <c r="M300" s="169" t="str">
        <f t="shared" si="419"/>
        <v>No debt</v>
      </c>
      <c r="N300" s="169" t="str">
        <f t="shared" si="419"/>
        <v>No debt</v>
      </c>
      <c r="O300" s="169">
        <f>IF(O94+O99+O100+O125+O126=0,"No debt",+(O70-O68+O54)/O54)</f>
        <v>3.8675213675213675</v>
      </c>
      <c r="P300" s="169" t="str">
        <f t="shared" si="419"/>
        <v>No debt</v>
      </c>
      <c r="Q300" s="169" t="str">
        <f t="shared" si="419"/>
        <v>No debt</v>
      </c>
      <c r="R300" s="169" t="str">
        <f t="shared" si="419"/>
        <v>No debt</v>
      </c>
      <c r="S300" s="169" t="str">
        <f t="shared" si="419"/>
        <v>No debt</v>
      </c>
      <c r="T300" s="169">
        <f t="shared" si="419"/>
        <v>10.839497546012231</v>
      </c>
      <c r="U300" s="169" t="str">
        <f t="shared" si="419"/>
        <v>No debt</v>
      </c>
      <c r="V300" s="169" t="str">
        <f t="shared" si="419"/>
        <v>No debt</v>
      </c>
      <c r="W300" s="169" t="str">
        <f t="shared" ref="W300:X300" si="420">IF(W94+W99+W100+W125+W126=0,"No debt",+(W70-W68+W54)/W54)</f>
        <v>No debt</v>
      </c>
      <c r="X300" s="169" t="str">
        <f t="shared" si="420"/>
        <v>No debt</v>
      </c>
      <c r="Y300" s="169" t="str">
        <f t="shared" si="419"/>
        <v>No debt</v>
      </c>
      <c r="Z300" s="169">
        <f t="shared" si="419"/>
        <v>-10.799283154121865</v>
      </c>
      <c r="AA300" s="169">
        <f t="shared" si="419"/>
        <v>-33.473684210526315</v>
      </c>
      <c r="AB300" s="169" t="str">
        <f>IF(AB94+AB99+AB100+AB125+AB126=0,"No debt",+(AB70-AB68+AB54)/AB54)</f>
        <v>No debt</v>
      </c>
      <c r="AC300" s="169" t="str">
        <f>IF(AC94+AC99+AC100+AC125+AC126=0,"No debt",+(AC70-AC68+AC54)/AC54)</f>
        <v>No debt</v>
      </c>
      <c r="AD300" s="169">
        <f t="shared" si="419"/>
        <v>1.6417521541896385</v>
      </c>
      <c r="AE300" s="169" t="str">
        <f t="shared" si="419"/>
        <v>No debt</v>
      </c>
      <c r="AF300" s="169">
        <f t="shared" si="419"/>
        <v>-3.5924657534246576</v>
      </c>
      <c r="AG300" s="169">
        <f t="shared" si="419"/>
        <v>-12.978475588624343</v>
      </c>
      <c r="AH300" s="324">
        <f>IF(AH94+AH99+AH100+AH125+AH126=0,"No debt",+(AH70-AH68+AH54)/AH54)</f>
        <v>-4.3654654881519415</v>
      </c>
      <c r="AI300" s="324">
        <f t="shared" si="419"/>
        <v>-2.7858989003943591</v>
      </c>
      <c r="AJ300" s="324">
        <f t="shared" si="419"/>
        <v>-32.68531630225084</v>
      </c>
      <c r="AK300" s="169" t="str">
        <f t="shared" si="419"/>
        <v>No debt</v>
      </c>
      <c r="AL300" s="169" t="str">
        <f t="shared" si="419"/>
        <v>No debt</v>
      </c>
      <c r="AM300" s="169" t="str">
        <f t="shared" si="419"/>
        <v>No debt</v>
      </c>
      <c r="AN300" s="324" t="str">
        <f t="shared" si="419"/>
        <v>No debt</v>
      </c>
      <c r="AO300" s="325">
        <v>1.8809523809523809</v>
      </c>
      <c r="AR300" s="324">
        <f>IF(AR94+AR99+AR100+AR125+AR126=0,"No debt",+(AR70-AR68+AR54)/AR54)</f>
        <v>15.444756093051556</v>
      </c>
      <c r="AS300" s="324">
        <f>IF(AS94+AS99+AS100+AS125+AS126=0,"No debt",+(AS70-AS68+AS54)/AS54)</f>
        <v>-4.3654654881519415</v>
      </c>
      <c r="AT300" s="324">
        <f>IF(AT94+AT99+AT100+AT125+AT126=0,"No debt",+(AT70-AT68+AT54)/AT54)</f>
        <v>-2.7858989003943591</v>
      </c>
      <c r="AU300" s="324">
        <f>IF(AU94+AU99+AU100+AU125+AU126=0,"No debt",+(AU70-AU68+AU54)/AU54)</f>
        <v>-32.685316302250833</v>
      </c>
      <c r="AV300" s="324" t="str">
        <f>IF(AV94+AV99+AV100+AV125+AV126=0,"No debt",+(AV70-AV68+AV54)/AV54)</f>
        <v>No debt</v>
      </c>
      <c r="AW300" s="325">
        <f t="shared" ref="AW300" si="421">IF(AW94+AW99+AW100+AW125+AW126=0,"No debt",+(AW70-AW68+AW54)/AW54)</f>
        <v>9.4134718005987281</v>
      </c>
      <c r="AY300" s="324">
        <f>IF(AY94+AY99+AY100+AY125+AY126=0,"No debt",+(AY70-AY68+AY54)/AY54)</f>
        <v>98.287277521367884</v>
      </c>
      <c r="AZ300" s="324" t="e">
        <f>IF(AZ94+AZ99+AZ100+AZ125+AZ126=0,"No debt",+(AZ70-AZ68+AZ54)/AZ54)</f>
        <v>#NUM!</v>
      </c>
      <c r="BA300" s="324" t="e">
        <f>IF(BA94+BA99+BA100+BA125+BA126=0,"No debt",+(BA70-BA68+BA54)/BA54)</f>
        <v>#NUM!</v>
      </c>
      <c r="BB300" s="324" t="str">
        <f>IF(BB94+BB99+BB100+BB125+BB126=0,"No debt",+(BB70-BB68+BB54)/BB54)</f>
        <v>No debt</v>
      </c>
      <c r="BC300" s="324" t="str">
        <f>IF(BC94+BC99+BC100+BC125+BC126=0,"No debt",+(BC70-BC68+BC54)/BC54)</f>
        <v>No debt</v>
      </c>
      <c r="BD300" s="325" t="str">
        <f t="shared" ref="BD300" si="422">IF(BD94+BD99+BD100+BD125+BD126=0,"No debt",+(BD70-BD68+BD54)/BD54)</f>
        <v>No debt</v>
      </c>
    </row>
    <row r="301" spans="1:56" s="204" customFormat="1">
      <c r="A301" s="199"/>
      <c r="B301" s="316" t="s">
        <v>68</v>
      </c>
      <c r="C301" s="201"/>
      <c r="D301" s="169">
        <f t="shared" ref="D301:L301" si="423">IFERROR(+(D84+D85+D87+D116)/(+D94+D95+D99+D100),"-")</f>
        <v>0.9542623588945115</v>
      </c>
      <c r="E301" s="169">
        <f t="shared" si="423"/>
        <v>5.5523942127247414</v>
      </c>
      <c r="F301" s="169">
        <f t="shared" si="423"/>
        <v>4.4786735388505301</v>
      </c>
      <c r="G301" s="169">
        <f t="shared" si="423"/>
        <v>1.0366376459570916</v>
      </c>
      <c r="H301" s="169">
        <f t="shared" si="423"/>
        <v>6.8480717991866502</v>
      </c>
      <c r="I301" s="169">
        <f t="shared" si="423"/>
        <v>1.6771384202132125</v>
      </c>
      <c r="J301" s="169">
        <f t="shared" si="423"/>
        <v>3.5142195937258935</v>
      </c>
      <c r="K301" s="169">
        <f t="shared" si="423"/>
        <v>0.61224446670768473</v>
      </c>
      <c r="L301" s="324">
        <f t="shared" si="423"/>
        <v>1.9375602744371319</v>
      </c>
      <c r="M301" s="169" t="str">
        <f>IFERROR(+(M84+M85+M87+M116)/(+#REF!+M94+M98+M99),"-")</f>
        <v>-</v>
      </c>
      <c r="N301" s="169" t="str">
        <f>IFERROR(+(N84+N85+N87+N116)/(+#REF!+N94+N98+N99),"-")</f>
        <v>-</v>
      </c>
      <c r="O301" s="169" t="str">
        <f>IFERROR(+(O84+O85+O87+O116)/(+#REF!+O94+O98+O99),"-")</f>
        <v>-</v>
      </c>
      <c r="P301" s="169" t="str">
        <f>IFERROR(+(P84+P85+P87+P116)/(+#REF!+P94+P98+P99),"-")</f>
        <v>-</v>
      </c>
      <c r="Q301" s="169" t="str">
        <f>IFERROR(+(Q84+Q85+Q87+Q116)/(+#REF!+Q94+Q98+Q99),"-")</f>
        <v>-</v>
      </c>
      <c r="R301" s="169" t="str">
        <f>IFERROR(+(R84+R85+R87+R116)/(+#REF!+R94+R98+R99),"-")</f>
        <v>-</v>
      </c>
      <c r="S301" s="169" t="str">
        <f>IFERROR(+(S84+S85+S87+S116)/(+#REF!+S94+S98+S99),"-")</f>
        <v>-</v>
      </c>
      <c r="T301" s="169" t="str">
        <f>IFERROR(+(T84+T85+T87+T116)/(+#REF!+T94+T98+T99),"-")</f>
        <v>-</v>
      </c>
      <c r="U301" s="169" t="str">
        <f>IFERROR(+(U84+U85+U87+U116)/(+#REF!+U94+U98+U99),"-")</f>
        <v>-</v>
      </c>
      <c r="V301" s="169" t="str">
        <f>IFERROR(+(V84+V85+V87+V116)/(+#REF!+V94+V98+V99),"-")</f>
        <v>-</v>
      </c>
      <c r="W301" s="169" t="str">
        <f>IFERROR(+(W84+W85+W87+W116)/(+#REF!+W94+W98+W99),"-")</f>
        <v>-</v>
      </c>
      <c r="X301" s="169" t="str">
        <f>IFERROR(+(X84+X85+X87+X116)/(+#REF!+X94+X98+X99),"-")</f>
        <v>-</v>
      </c>
      <c r="Y301" s="169" t="str">
        <f>IFERROR(+(Y84+Y85+Y87+Y116)/(+#REF!+Y94+Y98+Y99),"-")</f>
        <v>-</v>
      </c>
      <c r="Z301" s="169" t="str">
        <f>IFERROR(+(Z84+Z85+Z87+Z116)/(+#REF!+Z94+Z98+Z99),"-")</f>
        <v>-</v>
      </c>
      <c r="AA301" s="169" t="str">
        <f>IFERROR(+(AA84+AA85+AA87+AA116)/(+#REF!+AA94+AA98+AA99),"-")</f>
        <v>-</v>
      </c>
      <c r="AB301" s="169" t="str">
        <f>IFERROR(+(AB84+AB85+AB87+AB116)/(+#REF!+AB94+AB98+AB99),"-")</f>
        <v>-</v>
      </c>
      <c r="AC301" s="169" t="str">
        <f>IFERROR(+(AC84+AC85+AC87+AC116)/(+#REF!+AC94+AC98+AC99),"-")</f>
        <v>-</v>
      </c>
      <c r="AD301" s="169" t="str">
        <f>IFERROR(+(AD84+AD85+AD87+AD116)/(+#REF!+AD94+AD98+AD99),"-")</f>
        <v>-</v>
      </c>
      <c r="AE301" s="169" t="str">
        <f>IFERROR(+(AE84+AE85+AE87+AE116)/(+#REF!+AE94+AE98+AE99),"-")</f>
        <v>-</v>
      </c>
      <c r="AF301" s="169" t="str">
        <f>IFERROR(+(AF84+AF85+AF87+AF116)/(+#REF!+AF94+AF98+AF99),"-")</f>
        <v>-</v>
      </c>
      <c r="AG301" s="169" t="str">
        <f>IFERROR(+(AG84+AG85+AG87+AG116)/(+#REF!+AG94+AG98+AG99),"-")</f>
        <v>-</v>
      </c>
      <c r="AH301" s="324">
        <f t="shared" ref="AH301:AO301" si="424">IFERROR(+(AH84+AH85+AH87+AH116)/(+AH94+AH95+AH99+AH100),"-")</f>
        <v>2.7935661451553653</v>
      </c>
      <c r="AI301" s="324">
        <f t="shared" si="424"/>
        <v>3.5605470224863702</v>
      </c>
      <c r="AJ301" s="324">
        <f t="shared" si="424"/>
        <v>5.0238228091653161</v>
      </c>
      <c r="AK301" s="169">
        <f t="shared" si="424"/>
        <v>7.7122390503479332</v>
      </c>
      <c r="AL301" s="169">
        <f t="shared" si="424"/>
        <v>26.102404085132122</v>
      </c>
      <c r="AM301" s="169">
        <f t="shared" si="424"/>
        <v>3.2868123587038434</v>
      </c>
      <c r="AN301" s="324">
        <f t="shared" si="424"/>
        <v>8.9275932833838976</v>
      </c>
      <c r="AO301" s="325">
        <f t="shared" si="424"/>
        <v>2.2884449113455552</v>
      </c>
      <c r="AR301" s="324">
        <f>IFERROR(+(AR84+AR85+AR87+AR116)/(+AR94+AR95+AR99+AR100),"-")</f>
        <v>1.9375602744371319</v>
      </c>
      <c r="AS301" s="324">
        <f>IFERROR(+(AS84+AS85+AS87+AS116)/(+AS94+AS95+AS99+AS100),"-")</f>
        <v>2.7935661451553653</v>
      </c>
      <c r="AT301" s="324">
        <f>IFERROR(+(AT84+AT85+AT87+AT116)/(+AT94+AT95+AT99+AT100),"-")</f>
        <v>3.5605470224863698</v>
      </c>
      <c r="AU301" s="324">
        <f>IFERROR(+(AU84+AU85+AU87+AU116)/(+AU94+AU95+AU99+AU100),"-")</f>
        <v>5.0238228091653161</v>
      </c>
      <c r="AV301" s="324">
        <f>IFERROR(+(AV84+AV85+AV87+AV116)/(+AV94+AV95+AV99+AV100),"-")</f>
        <v>8.9275932833838976</v>
      </c>
      <c r="AW301" s="325">
        <f t="shared" ref="AW301" si="425">IFERROR(+(AW84+AW85+AW87+AW116)/(+AW94+AW95+AW99+AW100),"-")</f>
        <v>2.2884449113455556</v>
      </c>
      <c r="AY301" s="324">
        <f>IFERROR(+(AY84+AY85+AY87+AY116)/(+AY94+AY95+AY99+AY100),"-")</f>
        <v>2.1927641998849263</v>
      </c>
      <c r="AZ301" s="324" t="str">
        <f>IFERROR(+(AZ84+AZ85+AZ87+AZ116)/(+AZ94+AZ95+AZ99+AZ100),"-")</f>
        <v>-</v>
      </c>
      <c r="BA301" s="324" t="str">
        <f>IFERROR(+(BA84+BA85+BA87+BA116)/(+BA94+BA95+BA99+BA100),"-")</f>
        <v>-</v>
      </c>
      <c r="BB301" s="324">
        <f>IFERROR(+(BB84+BB85+BB87+BB116)/(+BB94+BB95+BB99+BB100),"-")</f>
        <v>3.5256578989896643</v>
      </c>
      <c r="BC301" s="324">
        <f>IFERROR(+(BC84+BC85+BC87+BC116)/(+BC94+BC95+BC99+BC100),"-")</f>
        <v>3.9660889223813114</v>
      </c>
      <c r="BD301" s="325" t="str">
        <f t="shared" ref="BD301" si="426">IFERROR(+(BD84+BD85+BD87+BD116)/(+BD94+BD95+BD99+BD100),"-")</f>
        <v>-</v>
      </c>
    </row>
    <row r="302" spans="1:56" s="204" customFormat="1">
      <c r="A302" s="199"/>
      <c r="B302" s="200"/>
      <c r="C302" s="201"/>
      <c r="D302" s="171"/>
      <c r="E302" s="171"/>
      <c r="F302" s="171"/>
      <c r="G302" s="171"/>
      <c r="H302" s="171"/>
      <c r="I302" s="171"/>
      <c r="J302" s="171"/>
      <c r="K302" s="171"/>
      <c r="L302" s="326"/>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326"/>
      <c r="AI302" s="326"/>
      <c r="AJ302" s="326"/>
      <c r="AK302" s="171"/>
      <c r="AL302" s="171"/>
      <c r="AM302" s="171"/>
      <c r="AN302" s="326"/>
      <c r="AO302" s="327"/>
      <c r="AR302" s="326"/>
      <c r="AS302" s="326"/>
      <c r="AT302" s="326"/>
      <c r="AU302" s="326"/>
      <c r="AV302" s="326"/>
      <c r="AW302" s="327"/>
      <c r="AY302" s="326"/>
      <c r="AZ302" s="326"/>
      <c r="BA302" s="326"/>
      <c r="BB302" s="326"/>
      <c r="BC302" s="326"/>
      <c r="BD302" s="327"/>
    </row>
    <row r="303" spans="1:56" s="328" customFormat="1">
      <c r="A303" s="205" t="s">
        <v>67</v>
      </c>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199" t="s">
        <v>66</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329" t="s">
        <v>65</v>
      </c>
      <c r="C305" s="201"/>
      <c r="D305" s="172">
        <f t="shared" ref="D305:AO305" si="427">IFERROR(+(D94+D99+D100+D125+D126)/(+D94+D99+D100+D125+D126+D137),"-")</f>
        <v>0.12645396979500262</v>
      </c>
      <c r="E305" s="172">
        <f t="shared" si="427"/>
        <v>0</v>
      </c>
      <c r="F305" s="172">
        <f t="shared" si="427"/>
        <v>0</v>
      </c>
      <c r="G305" s="172">
        <f t="shared" si="427"/>
        <v>4.9403256943165455E-2</v>
      </c>
      <c r="H305" s="172">
        <f t="shared" si="427"/>
        <v>4.3146285571106822E-4</v>
      </c>
      <c r="I305" s="172">
        <f t="shared" si="427"/>
        <v>0</v>
      </c>
      <c r="J305" s="172">
        <f t="shared" si="427"/>
        <v>2.5110230636408485E-3</v>
      </c>
      <c r="K305" s="172">
        <f t="shared" si="427"/>
        <v>7.4318820083712878E-2</v>
      </c>
      <c r="L305" s="330">
        <f t="shared" si="427"/>
        <v>3.2140024248287616E-2</v>
      </c>
      <c r="M305" s="172" t="str">
        <f t="shared" si="427"/>
        <v>-</v>
      </c>
      <c r="N305" s="172" t="str">
        <f t="shared" si="427"/>
        <v>-</v>
      </c>
      <c r="O305" s="172">
        <f t="shared" si="427"/>
        <v>6.618241332601342E-2</v>
      </c>
      <c r="P305" s="172">
        <f t="shared" si="427"/>
        <v>0</v>
      </c>
      <c r="Q305" s="172">
        <f t="shared" si="427"/>
        <v>0</v>
      </c>
      <c r="R305" s="172">
        <f t="shared" si="427"/>
        <v>0</v>
      </c>
      <c r="S305" s="172">
        <f t="shared" si="427"/>
        <v>0</v>
      </c>
      <c r="T305" s="172">
        <f t="shared" si="427"/>
        <v>0.11969394147301853</v>
      </c>
      <c r="U305" s="172">
        <f t="shared" si="427"/>
        <v>0</v>
      </c>
      <c r="V305" s="172">
        <f t="shared" si="427"/>
        <v>0</v>
      </c>
      <c r="W305" s="172" t="str">
        <f t="shared" si="427"/>
        <v>-</v>
      </c>
      <c r="X305" s="172" t="str">
        <f t="shared" si="427"/>
        <v>-</v>
      </c>
      <c r="Y305" s="172">
        <f t="shared" si="427"/>
        <v>0</v>
      </c>
      <c r="Z305" s="172">
        <f t="shared" si="427"/>
        <v>0.13621711218695168</v>
      </c>
      <c r="AA305" s="172">
        <f t="shared" si="427"/>
        <v>3.957828776188204E-2</v>
      </c>
      <c r="AB305" s="172" t="str">
        <f>IFERROR(+(AB94+AB99+AB100+AB125+AB126)/(+AB94+AB99+AB100+AB125+AB126+AB137),"-")</f>
        <v>-</v>
      </c>
      <c r="AC305" s="172">
        <f>IFERROR(+(AC94+AC99+AC100+AC125+AC126)/(+AC94+AC99+AC100+AC125+AC126+AC137),"-")</f>
        <v>0</v>
      </c>
      <c r="AD305" s="172">
        <f t="shared" si="427"/>
        <v>0.14410296821644339</v>
      </c>
      <c r="AE305" s="172">
        <f t="shared" si="427"/>
        <v>0</v>
      </c>
      <c r="AF305" s="172">
        <f t="shared" si="427"/>
        <v>0.13809082483781279</v>
      </c>
      <c r="AG305" s="172">
        <f t="shared" si="427"/>
        <v>0.1987255943837801</v>
      </c>
      <c r="AH305" s="330">
        <f t="shared" si="427"/>
        <v>5.5602586034447399E-2</v>
      </c>
      <c r="AI305" s="330">
        <f t="shared" si="427"/>
        <v>8.9491731341426489E-2</v>
      </c>
      <c r="AJ305" s="330">
        <f t="shared" si="427"/>
        <v>9.5680731168690369E-3</v>
      </c>
      <c r="AK305" s="172">
        <f t="shared" si="427"/>
        <v>0</v>
      </c>
      <c r="AL305" s="172">
        <f t="shared" si="427"/>
        <v>0</v>
      </c>
      <c r="AM305" s="172">
        <f t="shared" si="427"/>
        <v>0</v>
      </c>
      <c r="AN305" s="330">
        <f t="shared" si="427"/>
        <v>0</v>
      </c>
      <c r="AO305" s="331">
        <f t="shared" si="427"/>
        <v>3.5120985225759668E-2</v>
      </c>
      <c r="AR305" s="330">
        <f>IFERROR(+(AR94+AR99+AR100+AR125+AR126)/(+AR94+AR99+AR100+AR125+AR126+AR137),"-")</f>
        <v>3.2140024248287616E-2</v>
      </c>
      <c r="AS305" s="330">
        <f>IFERROR(+(AS94+AS99+AS100+AS125+AS126)/(+AS94+AS99+AS100+AS125+AS126+AS137),"-")</f>
        <v>5.5602586034447399E-2</v>
      </c>
      <c r="AT305" s="330">
        <f>IFERROR(+(AT94+AT99+AT100+AT125+AT126)/(+AT94+AT99+AT100+AT125+AT126+AT137),"-")</f>
        <v>8.9491731341426489E-2</v>
      </c>
      <c r="AU305" s="330">
        <f>IFERROR(+(AU94+AU99+AU100+AU125+AU126)/(+AU94+AU99+AU100+AU125+AU126+AU137),"-")</f>
        <v>9.5680731168690386E-3</v>
      </c>
      <c r="AV305" s="330">
        <f>IFERROR(+(AV94+AV99+AV100+AV125+AV126)/(+AV94+AV99+AV100+AV125+AV126+AV137),"-")</f>
        <v>0</v>
      </c>
      <c r="AW305" s="331">
        <f t="shared" ref="AW305" si="428">IFERROR(+(AW94+AW99+AW100+AW125+AW126)/(+AW94+AW99+AW100+AW125+AW126+AW137),"-")</f>
        <v>3.5120985225759668E-2</v>
      </c>
      <c r="AY305" s="330">
        <f>IFERROR(+(AY94+AY99+AY100+AY125+AY126)/(+AY94+AY99+AY100+AY125+AY126+AY137),"-")</f>
        <v>3.4005873105174086E-4</v>
      </c>
      <c r="AZ305" s="330" t="str">
        <f>IFERROR(+(AZ94+AZ99+AZ100+AZ125+AZ126)/(+AZ94+AZ99+AZ100+AZ125+AZ126+AZ137),"-")</f>
        <v>-</v>
      </c>
      <c r="BA305" s="330" t="str">
        <f>IFERROR(+(BA94+BA99+BA100+BA125+BA126)/(+BA94+BA99+BA100+BA125+BA126+BA137),"-")</f>
        <v>-</v>
      </c>
      <c r="BB305" s="330">
        <f>IFERROR(+(BB94+BB99+BB100+BB125+BB126)/(+BB94+BB99+BB100+BB125+BB126+BB137),"-")</f>
        <v>0</v>
      </c>
      <c r="BC305" s="330">
        <f>IFERROR(+(BC94+BC99+BC100+BC125+BC126)/(+BC94+BC99+BC100+BC125+BC126+BC137),"-")</f>
        <v>0</v>
      </c>
      <c r="BD305" s="331">
        <f t="shared" ref="BD305" si="429">IFERROR(+(BD94+BD99+BD100+BD125+BD126)/(+BD94+BD99+BD100+BD125+BD126+BD137),"-")</f>
        <v>0</v>
      </c>
    </row>
    <row r="306" spans="1:56" s="204" customFormat="1">
      <c r="A306" s="199"/>
      <c r="B306" s="200"/>
      <c r="C306" s="201"/>
      <c r="D306" s="171"/>
      <c r="E306" s="171"/>
      <c r="F306" s="171"/>
      <c r="G306" s="171"/>
      <c r="H306" s="171"/>
      <c r="I306" s="171"/>
      <c r="J306" s="171"/>
      <c r="K306" s="171"/>
      <c r="L306" s="326"/>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326"/>
      <c r="AI306" s="326"/>
      <c r="AJ306" s="326"/>
      <c r="AK306" s="171"/>
      <c r="AL306" s="171"/>
      <c r="AM306" s="171"/>
      <c r="AN306" s="326"/>
      <c r="AO306" s="327"/>
      <c r="AR306" s="326"/>
      <c r="AS306" s="326"/>
      <c r="AT306" s="326"/>
      <c r="AU306" s="326"/>
      <c r="AV306" s="326"/>
      <c r="AW306" s="327"/>
      <c r="AY306" s="326"/>
      <c r="AZ306" s="326"/>
      <c r="BA306" s="326"/>
      <c r="BB306" s="326"/>
      <c r="BC306" s="326"/>
      <c r="BD306" s="327"/>
    </row>
    <row r="307" spans="1:56" s="204" customFormat="1">
      <c r="A307" s="205" t="s">
        <v>64</v>
      </c>
      <c r="B307" s="200"/>
      <c r="C307" s="201"/>
      <c r="D307" s="171"/>
      <c r="E307" s="171"/>
      <c r="F307" s="171"/>
      <c r="G307" s="171"/>
      <c r="H307" s="171"/>
      <c r="I307" s="171"/>
      <c r="J307" s="171"/>
      <c r="K307" s="171"/>
      <c r="L307" s="326"/>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326"/>
      <c r="AI307" s="326"/>
      <c r="AJ307" s="326"/>
      <c r="AK307" s="171"/>
      <c r="AL307" s="171"/>
      <c r="AM307" s="171"/>
      <c r="AN307" s="326"/>
      <c r="AO307" s="327"/>
      <c r="AR307" s="326"/>
      <c r="AS307" s="326"/>
      <c r="AT307" s="326"/>
      <c r="AU307" s="326"/>
      <c r="AV307" s="326"/>
      <c r="AW307" s="327"/>
      <c r="AY307" s="326"/>
      <c r="AZ307" s="326"/>
      <c r="BA307" s="326"/>
      <c r="BB307" s="326"/>
      <c r="BC307" s="326"/>
      <c r="BD307" s="327"/>
    </row>
    <row r="308" spans="1:56" s="204" customFormat="1">
      <c r="A308" s="199"/>
      <c r="B308" s="200"/>
      <c r="C308" s="201"/>
      <c r="D308" s="173"/>
      <c r="E308" s="173"/>
      <c r="F308" s="173"/>
      <c r="G308" s="173"/>
      <c r="H308" s="173"/>
      <c r="I308" s="173"/>
      <c r="J308" s="173"/>
      <c r="K308" s="173"/>
      <c r="L308" s="332"/>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332"/>
      <c r="AI308" s="332"/>
      <c r="AJ308" s="332"/>
      <c r="AK308" s="173"/>
      <c r="AL308" s="173"/>
      <c r="AM308" s="173"/>
      <c r="AN308" s="332"/>
      <c r="AO308" s="333"/>
      <c r="AR308" s="332"/>
      <c r="AS308" s="332"/>
      <c r="AT308" s="332"/>
      <c r="AU308" s="332"/>
      <c r="AV308" s="332"/>
      <c r="AW308" s="333"/>
      <c r="AY308" s="332"/>
      <c r="AZ308" s="332"/>
      <c r="BA308" s="332"/>
      <c r="BB308" s="332"/>
      <c r="BC308" s="332"/>
      <c r="BD308" s="333"/>
    </row>
    <row r="309" spans="1:56" s="204" customFormat="1">
      <c r="A309" s="205" t="s">
        <v>63</v>
      </c>
      <c r="B309" s="200"/>
      <c r="C309" s="334"/>
      <c r="D309" s="173"/>
      <c r="E309" s="173"/>
      <c r="F309" s="173"/>
      <c r="G309" s="173"/>
      <c r="H309" s="173"/>
      <c r="I309" s="173"/>
      <c r="J309" s="173"/>
      <c r="K309" s="173"/>
      <c r="L309" s="332"/>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332"/>
      <c r="AI309" s="332"/>
      <c r="AJ309" s="332"/>
      <c r="AK309" s="173"/>
      <c r="AL309" s="173"/>
      <c r="AM309" s="173"/>
      <c r="AN309" s="332"/>
      <c r="AO309" s="333"/>
      <c r="AR309" s="332"/>
      <c r="AS309" s="332"/>
      <c r="AT309" s="332"/>
      <c r="AU309" s="332"/>
      <c r="AV309" s="332"/>
      <c r="AW309" s="333"/>
      <c r="AY309" s="332"/>
      <c r="AZ309" s="332"/>
      <c r="BA309" s="332"/>
      <c r="BB309" s="332"/>
      <c r="BC309" s="332"/>
      <c r="BD309" s="333"/>
    </row>
    <row r="310" spans="1:56" s="204" customFormat="1">
      <c r="A310" s="199"/>
      <c r="B310" s="200"/>
      <c r="C310" s="201"/>
      <c r="D310" s="15"/>
      <c r="E310" s="15"/>
      <c r="F310" s="15"/>
      <c r="G310" s="15"/>
      <c r="H310" s="15"/>
      <c r="I310" s="15"/>
      <c r="J310" s="15"/>
      <c r="K310" s="15"/>
      <c r="L310" s="335"/>
      <c r="M310" s="15"/>
      <c r="N310" s="15"/>
      <c r="O310" s="15"/>
      <c r="P310" s="15"/>
      <c r="Q310" s="15"/>
      <c r="R310" s="15"/>
      <c r="S310" s="15"/>
      <c r="T310" s="15"/>
      <c r="U310" s="15"/>
      <c r="V310" s="15"/>
      <c r="W310" s="15"/>
      <c r="X310" s="15"/>
      <c r="Y310" s="15"/>
      <c r="Z310" s="15"/>
      <c r="AA310" s="15"/>
      <c r="AB310" s="15"/>
      <c r="AC310" s="15"/>
      <c r="AD310" s="15"/>
      <c r="AE310" s="15"/>
      <c r="AF310" s="15"/>
      <c r="AG310" s="15"/>
      <c r="AH310" s="335"/>
      <c r="AI310" s="335"/>
      <c r="AJ310" s="335"/>
      <c r="AK310" s="15"/>
      <c r="AL310" s="15"/>
      <c r="AM310" s="15"/>
      <c r="AN310" s="335"/>
      <c r="AO310" s="336"/>
      <c r="AR310" s="335"/>
      <c r="AS310" s="335"/>
      <c r="AT310" s="335"/>
      <c r="AU310" s="335"/>
      <c r="AV310" s="335"/>
      <c r="AW310" s="336"/>
      <c r="AY310" s="335"/>
      <c r="AZ310" s="335"/>
      <c r="BA310" s="335"/>
      <c r="BB310" s="335"/>
      <c r="BC310" s="335"/>
      <c r="BD310" s="336"/>
    </row>
    <row r="311" spans="1:56" s="204" customFormat="1">
      <c r="A311" s="199"/>
      <c r="B311" s="200" t="s">
        <v>62</v>
      </c>
      <c r="C311" s="201"/>
      <c r="D311" s="162">
        <f t="shared" ref="D311:V311" si="430">IFERROR(+(D43*1000)/D269,"-")</f>
        <v>21034.89702064349</v>
      </c>
      <c r="E311" s="162">
        <f t="shared" si="430"/>
        <v>49982.161833915285</v>
      </c>
      <c r="F311" s="162">
        <f t="shared" si="430"/>
        <v>29163.824054405261</v>
      </c>
      <c r="G311" s="162">
        <f t="shared" si="430"/>
        <v>35657.951911454416</v>
      </c>
      <c r="H311" s="162">
        <f t="shared" si="430"/>
        <v>27008.449371366769</v>
      </c>
      <c r="I311" s="162">
        <f t="shared" si="430"/>
        <v>41174.570446735393</v>
      </c>
      <c r="J311" s="162">
        <f t="shared" si="430"/>
        <v>26834.710000493218</v>
      </c>
      <c r="K311" s="162">
        <f t="shared" si="430"/>
        <v>29000.179397730197</v>
      </c>
      <c r="L311" s="337">
        <f t="shared" si="430"/>
        <v>31197.05774246448</v>
      </c>
      <c r="M311" s="162" t="str">
        <f t="shared" ref="M311:N311" si="431">IFERROR(+(M43*1000)/M269,"-")</f>
        <v>-</v>
      </c>
      <c r="N311" s="162" t="str">
        <f t="shared" si="431"/>
        <v>-</v>
      </c>
      <c r="O311" s="162">
        <f t="shared" si="430"/>
        <v>16073.243190715495</v>
      </c>
      <c r="P311" s="162">
        <f t="shared" si="430"/>
        <v>15010.530562840428</v>
      </c>
      <c r="Q311" s="162">
        <f t="shared" si="430"/>
        <v>15660.320199313837</v>
      </c>
      <c r="R311" s="162">
        <f t="shared" si="430"/>
        <v>14026.708289975721</v>
      </c>
      <c r="S311" s="162">
        <f t="shared" si="430"/>
        <v>13212.870678495547</v>
      </c>
      <c r="T311" s="162">
        <f t="shared" si="430"/>
        <v>18320.215354143864</v>
      </c>
      <c r="U311" s="162">
        <f t="shared" si="430"/>
        <v>12746.153137720008</v>
      </c>
      <c r="V311" s="162">
        <f t="shared" si="430"/>
        <v>16712.5</v>
      </c>
      <c r="W311" s="162" t="str">
        <f t="shared" ref="W311:X311" si="432">IFERROR(+(W43*1000)/W269,"-")</f>
        <v>-</v>
      </c>
      <c r="X311" s="162" t="str">
        <f t="shared" si="432"/>
        <v>-</v>
      </c>
      <c r="Y311" s="162">
        <f t="shared" ref="Y311:AO311" si="433">IFERROR(+(Y43*1000)/Y269,"-")</f>
        <v>11308.849557522124</v>
      </c>
      <c r="Z311" s="162">
        <f t="shared" si="433"/>
        <v>17441.556323687197</v>
      </c>
      <c r="AA311" s="162">
        <f t="shared" si="433"/>
        <v>15252.471984179301</v>
      </c>
      <c r="AB311" s="162" t="str">
        <f>IFERROR(+(AB43*1000)/AB269,"-")</f>
        <v>-</v>
      </c>
      <c r="AC311" s="162">
        <f>IFERROR(+(AC43*1000)/AC269,"-")</f>
        <v>15409.369676320273</v>
      </c>
      <c r="AD311" s="162">
        <f t="shared" si="433"/>
        <v>16790.026706481924</v>
      </c>
      <c r="AE311" s="162">
        <f t="shared" si="433"/>
        <v>15685.676827269748</v>
      </c>
      <c r="AF311" s="162">
        <f t="shared" si="433"/>
        <v>15232.009840770863</v>
      </c>
      <c r="AG311" s="162">
        <f t="shared" si="433"/>
        <v>16115.183544532949</v>
      </c>
      <c r="AH311" s="337">
        <f t="shared" si="433"/>
        <v>15371.692228903677</v>
      </c>
      <c r="AI311" s="337">
        <f t="shared" si="433"/>
        <v>16652.489003424653</v>
      </c>
      <c r="AJ311" s="337">
        <f t="shared" si="433"/>
        <v>13884.53596798983</v>
      </c>
      <c r="AK311" s="162">
        <f t="shared" si="433"/>
        <v>8079.1478088089189</v>
      </c>
      <c r="AL311" s="162">
        <f t="shared" si="433"/>
        <v>16969.453020644156</v>
      </c>
      <c r="AM311" s="162">
        <f t="shared" si="433"/>
        <v>11461.096736405891</v>
      </c>
      <c r="AN311" s="337">
        <f t="shared" si="433"/>
        <v>9116.4310839287555</v>
      </c>
      <c r="AO311" s="338">
        <f t="shared" si="433"/>
        <v>24314.562862142153</v>
      </c>
      <c r="AR311" s="337">
        <f>IFERROR(+(AR43*1000)/AR269,"-")</f>
        <v>31197.05774246448</v>
      </c>
      <c r="AS311" s="337">
        <f>IFERROR(+(AS43*1000)/AS269,"-")</f>
        <v>15371.692228903677</v>
      </c>
      <c r="AT311" s="337">
        <f>IFERROR(+(AT43*1000)/AT269,"-")</f>
        <v>16652.489003424653</v>
      </c>
      <c r="AU311" s="337">
        <f>IFERROR(+(AU43*1000)/AU269,"-")</f>
        <v>13884.53596798983</v>
      </c>
      <c r="AV311" s="337">
        <f>IFERROR(+(AV43*1000)/AV269,"-")</f>
        <v>9116.4310839287555</v>
      </c>
      <c r="AW311" s="338">
        <f t="shared" ref="AW311" si="434">IFERROR(+(AW43*1000)/AW269,"-")</f>
        <v>24314.562862142153</v>
      </c>
      <c r="AY311" s="337">
        <f>IFERROR(+(AY43*1000)/AY269,"-")</f>
        <v>25825.579548142035</v>
      </c>
      <c r="AZ311" s="337">
        <f>IFERROR(+(AZ43*1000)/AZ269,"-")</f>
        <v>12818.456042324791</v>
      </c>
      <c r="BA311" s="337">
        <f>IFERROR(+(BA43*1000)/BA269,"-")</f>
        <v>16075.358944616893</v>
      </c>
      <c r="BB311" s="337">
        <f>IFERROR(+(BB43*1000)/BB269,"-")</f>
        <v>15252.471984179301</v>
      </c>
      <c r="BC311" s="337">
        <f>IFERROR(+(BC43*1000)/BC269,"-")</f>
        <v>11984.308464855379</v>
      </c>
      <c r="BD311" s="338">
        <f t="shared" ref="BD311" si="435">IFERROR(+(BD43*1000)/BD269,"-")</f>
        <v>16965.808838938054</v>
      </c>
    </row>
    <row r="312" spans="1:56" s="204" customFormat="1">
      <c r="A312" s="199"/>
      <c r="B312" s="200" t="s">
        <v>61</v>
      </c>
      <c r="C312" s="201"/>
      <c r="D312" s="162">
        <f t="shared" ref="D312:V312" si="436">IFERROR(+(D64*1000)/D269,"-")</f>
        <v>20192.520186144477</v>
      </c>
      <c r="E312" s="162">
        <f t="shared" si="436"/>
        <v>47195.426817974796</v>
      </c>
      <c r="F312" s="162">
        <f t="shared" si="436"/>
        <v>28687.26651746783</v>
      </c>
      <c r="G312" s="162">
        <f t="shared" si="436"/>
        <v>34285.558774288431</v>
      </c>
      <c r="H312" s="162">
        <f t="shared" si="436"/>
        <v>25588.481816952819</v>
      </c>
      <c r="I312" s="162">
        <f t="shared" si="436"/>
        <v>38906.317737245576</v>
      </c>
      <c r="J312" s="162">
        <f t="shared" si="436"/>
        <v>25894.495168850863</v>
      </c>
      <c r="K312" s="162">
        <f t="shared" si="436"/>
        <v>28051.832349929424</v>
      </c>
      <c r="L312" s="337">
        <f t="shared" si="436"/>
        <v>29957.450064434517</v>
      </c>
      <c r="M312" s="162" t="str">
        <f t="shared" ref="M312:N312" si="437">IFERROR(+(M64*1000)/M269,"-")</f>
        <v>-</v>
      </c>
      <c r="N312" s="162" t="str">
        <f t="shared" si="437"/>
        <v>-</v>
      </c>
      <c r="O312" s="162">
        <f t="shared" si="436"/>
        <v>15514.340450342892</v>
      </c>
      <c r="P312" s="162">
        <f t="shared" si="436"/>
        <v>14559.81440387331</v>
      </c>
      <c r="Q312" s="162">
        <f t="shared" si="436"/>
        <v>16195.627769972227</v>
      </c>
      <c r="R312" s="162">
        <f t="shared" si="436"/>
        <v>14241.76205341658</v>
      </c>
      <c r="S312" s="162">
        <f t="shared" si="436"/>
        <v>14582.242771301148</v>
      </c>
      <c r="T312" s="162">
        <f t="shared" si="436"/>
        <v>18021.602813794987</v>
      </c>
      <c r="U312" s="162">
        <f t="shared" si="436"/>
        <v>12455.457343912487</v>
      </c>
      <c r="V312" s="162">
        <f t="shared" si="436"/>
        <v>33040.625</v>
      </c>
      <c r="W312" s="162" t="str">
        <f t="shared" ref="W312:X312" si="438">IFERROR(+(W64*1000)/W269,"-")</f>
        <v>-</v>
      </c>
      <c r="X312" s="162" t="str">
        <f t="shared" si="438"/>
        <v>-</v>
      </c>
      <c r="Y312" s="162">
        <f t="shared" ref="Y312:AO312" si="439">IFERROR(+(Y64*1000)/Y269,"-")</f>
        <v>11235.398230088496</v>
      </c>
      <c r="Z312" s="162">
        <f t="shared" si="439"/>
        <v>19580.173852649437</v>
      </c>
      <c r="AA312" s="162">
        <f t="shared" si="439"/>
        <v>15468.358602504944</v>
      </c>
      <c r="AB312" s="162" t="str">
        <f>IFERROR(+(AB64*1000)/AB269,"-")</f>
        <v>-</v>
      </c>
      <c r="AC312" s="162">
        <f>IFERROR(+(AC64*1000)/AC269,"-")</f>
        <v>15911.413969335605</v>
      </c>
      <c r="AD312" s="162">
        <f t="shared" si="439"/>
        <v>16661.551914317562</v>
      </c>
      <c r="AE312" s="162">
        <f t="shared" si="439"/>
        <v>17049.164208456245</v>
      </c>
      <c r="AF312" s="162">
        <f t="shared" si="439"/>
        <v>16148.431627144129</v>
      </c>
      <c r="AG312" s="162">
        <f t="shared" si="439"/>
        <v>18628.446144098478</v>
      </c>
      <c r="AH312" s="337">
        <f t="shared" si="439"/>
        <v>15831.037569674327</v>
      </c>
      <c r="AI312" s="337">
        <f t="shared" si="439"/>
        <v>17223.877207633257</v>
      </c>
      <c r="AJ312" s="337">
        <f t="shared" si="439"/>
        <v>14213.786316981015</v>
      </c>
      <c r="AK312" s="162">
        <f t="shared" si="439"/>
        <v>8079.2030025389113</v>
      </c>
      <c r="AL312" s="162">
        <f t="shared" si="439"/>
        <v>10046.340609634033</v>
      </c>
      <c r="AM312" s="162">
        <f t="shared" si="439"/>
        <v>12335.950418393359</v>
      </c>
      <c r="AN312" s="337">
        <f t="shared" si="439"/>
        <v>8685.4320924684162</v>
      </c>
      <c r="AO312" s="338">
        <f t="shared" si="439"/>
        <v>23662.725910347461</v>
      </c>
      <c r="AR312" s="337">
        <f>IFERROR(+(AR64*1000)/AR269,"-")</f>
        <v>29957.450064434517</v>
      </c>
      <c r="AS312" s="337">
        <f>IFERROR(+(AS64*1000)/AS269,"-")</f>
        <v>15831.037569674327</v>
      </c>
      <c r="AT312" s="337">
        <f>IFERROR(+(AT64*1000)/AT269,"-")</f>
        <v>17223.877207633257</v>
      </c>
      <c r="AU312" s="337">
        <f>IFERROR(+(AU64*1000)/AU269,"-")</f>
        <v>14213.786316981015</v>
      </c>
      <c r="AV312" s="337">
        <f>IFERROR(+(AV64*1000)/AV269,"-")</f>
        <v>8685.4320924684162</v>
      </c>
      <c r="AW312" s="338">
        <f t="shared" ref="AW312" si="440">IFERROR(+(AW64*1000)/AW269,"-")</f>
        <v>23662.725910347457</v>
      </c>
      <c r="AY312" s="337">
        <f>IFERROR(+(AY64*1000)/AY269,"-")</f>
        <v>24895.032389645654</v>
      </c>
      <c r="AZ312" s="337">
        <f>IFERROR(+(AZ64*1000)/AZ269,"-")</f>
        <v>12631.900775681077</v>
      </c>
      <c r="BA312" s="337">
        <f>IFERROR(+(BA64*1000)/BA269,"-")</f>
        <v>16195.627769972227</v>
      </c>
      <c r="BB312" s="337">
        <f>IFERROR(+(BB64*1000)/BB269,"-")</f>
        <v>15468.358602504944</v>
      </c>
      <c r="BC312" s="337">
        <f>IFERROR(+(BC64*1000)/BC269,"-")</f>
        <v>12335.950418393359</v>
      </c>
      <c r="BD312" s="338">
        <f t="shared" ref="BD312" si="441">IFERROR(+(BD64*1000)/BD269,"-")</f>
        <v>17131.581238938055</v>
      </c>
    </row>
    <row r="313" spans="1:56" s="204" customFormat="1">
      <c r="A313" s="199"/>
      <c r="B313" s="200" t="s">
        <v>60</v>
      </c>
      <c r="C313" s="201"/>
      <c r="D313" s="162">
        <f t="shared" ref="D313:V313" si="442">IFERROR(+(D66*1000)/D269,"-")</f>
        <v>842.37683449901283</v>
      </c>
      <c r="E313" s="162">
        <f t="shared" si="442"/>
        <v>2786.7350159404878</v>
      </c>
      <c r="F313" s="162">
        <f t="shared" si="442"/>
        <v>476.55753693743088</v>
      </c>
      <c r="G313" s="162">
        <f t="shared" si="442"/>
        <v>1372.3931371659853</v>
      </c>
      <c r="H313" s="162">
        <f t="shared" si="442"/>
        <v>1419.9675544139516</v>
      </c>
      <c r="I313" s="162">
        <f t="shared" si="442"/>
        <v>2268.2527094898228</v>
      </c>
      <c r="J313" s="162">
        <f t="shared" si="442"/>
        <v>940.2148316423586</v>
      </c>
      <c r="K313" s="162">
        <f t="shared" si="442"/>
        <v>948.34704780077107</v>
      </c>
      <c r="L313" s="337">
        <f t="shared" si="442"/>
        <v>1239.6076780299607</v>
      </c>
      <c r="M313" s="162" t="str">
        <f t="shared" ref="M313:N313" si="443">IFERROR(+(M66*1000)/M269,"-")</f>
        <v>-</v>
      </c>
      <c r="N313" s="162" t="str">
        <f t="shared" si="443"/>
        <v>-</v>
      </c>
      <c r="O313" s="162">
        <f t="shared" si="442"/>
        <v>558.90274037260178</v>
      </c>
      <c r="P313" s="162">
        <f t="shared" si="442"/>
        <v>450.71615896711666</v>
      </c>
      <c r="Q313" s="162">
        <f t="shared" si="442"/>
        <v>-535.30757065838861</v>
      </c>
      <c r="R313" s="162">
        <f t="shared" si="442"/>
        <v>-215.05376344086022</v>
      </c>
      <c r="S313" s="162">
        <f t="shared" si="442"/>
        <v>-1369.3720928056009</v>
      </c>
      <c r="T313" s="162">
        <f t="shared" si="442"/>
        <v>298.61254034887827</v>
      </c>
      <c r="U313" s="162">
        <f t="shared" si="442"/>
        <v>290.69579380752106</v>
      </c>
      <c r="V313" s="162">
        <f t="shared" si="442"/>
        <v>-16328.125</v>
      </c>
      <c r="W313" s="162" t="str">
        <f t="shared" ref="W313:X313" si="444">IFERROR(+(W66*1000)/W269,"-")</f>
        <v>-</v>
      </c>
      <c r="X313" s="162" t="str">
        <f t="shared" si="444"/>
        <v>-</v>
      </c>
      <c r="Y313" s="162">
        <f t="shared" ref="Y313:AO313" si="445">IFERROR(+(Y66*1000)/Y269,"-")</f>
        <v>73.451327433628322</v>
      </c>
      <c r="Z313" s="162">
        <f t="shared" si="445"/>
        <v>-2138.6175289622411</v>
      </c>
      <c r="AA313" s="162">
        <f t="shared" si="445"/>
        <v>-215.88661832564273</v>
      </c>
      <c r="AB313" s="162" t="str">
        <f>IFERROR(+(AB66*1000)/AB269,"-")</f>
        <v>-</v>
      </c>
      <c r="AC313" s="162">
        <f>IFERROR(+(AC66*1000)/AC269,"-")</f>
        <v>-502.04429301533219</v>
      </c>
      <c r="AD313" s="162">
        <f t="shared" si="445"/>
        <v>128.47479216435755</v>
      </c>
      <c r="AE313" s="162">
        <f t="shared" si="445"/>
        <v>-1363.4873811864961</v>
      </c>
      <c r="AF313" s="162">
        <f t="shared" si="445"/>
        <v>-916.42178637326606</v>
      </c>
      <c r="AG313" s="162">
        <f t="shared" si="445"/>
        <v>-2513.2625995655299</v>
      </c>
      <c r="AH313" s="337">
        <f t="shared" si="445"/>
        <v>-459.34534077064836</v>
      </c>
      <c r="AI313" s="337">
        <f t="shared" si="445"/>
        <v>-571.38820420860372</v>
      </c>
      <c r="AJ313" s="337">
        <f t="shared" si="445"/>
        <v>-329.25034899118424</v>
      </c>
      <c r="AK313" s="162">
        <f t="shared" si="445"/>
        <v>-5.5193729992272879E-2</v>
      </c>
      <c r="AL313" s="162">
        <f t="shared" si="445"/>
        <v>6923.1124110101209</v>
      </c>
      <c r="AM313" s="162">
        <f t="shared" si="445"/>
        <v>-874.85368198746664</v>
      </c>
      <c r="AN313" s="337">
        <f t="shared" si="445"/>
        <v>430.99899146034051</v>
      </c>
      <c r="AO313" s="338">
        <f t="shared" si="445"/>
        <v>651.83695179468964</v>
      </c>
      <c r="AR313" s="337">
        <f>IFERROR(+(AR66*1000)/AR269,"-")</f>
        <v>1239.6076780299607</v>
      </c>
      <c r="AS313" s="337">
        <f>IFERROR(+(AS66*1000)/AS269,"-")</f>
        <v>-459.34534077064836</v>
      </c>
      <c r="AT313" s="337">
        <f>IFERROR(+(AT66*1000)/AT269,"-")</f>
        <v>-571.38820420860372</v>
      </c>
      <c r="AU313" s="337">
        <f>IFERROR(+(AU66*1000)/AU269,"-")</f>
        <v>-329.2503489911843</v>
      </c>
      <c r="AV313" s="337">
        <f>IFERROR(+(AV66*1000)/AV269,"-")</f>
        <v>430.99899146034051</v>
      </c>
      <c r="AW313" s="338">
        <f t="shared" ref="AW313" si="446">IFERROR(+(AW66*1000)/AW269,"-")</f>
        <v>651.83695179468964</v>
      </c>
      <c r="AY313" s="337">
        <f>IFERROR(+(AY66*1000)/AY269,"-")</f>
        <v>930.54715849638421</v>
      </c>
      <c r="AZ313" s="337">
        <f>IFERROR(+(AZ66*1000)/AZ269,"-")</f>
        <v>-202.60110792557973</v>
      </c>
      <c r="BA313" s="337">
        <f>IFERROR(+(BA66*1000)/BA269,"-")</f>
        <v>-535.30757065838861</v>
      </c>
      <c r="BB313" s="337">
        <f>IFERROR(+(BB66*1000)/BB269,"-")</f>
        <v>-215.88661832564273</v>
      </c>
      <c r="BC313" s="337">
        <f>IFERROR(+(BC66*1000)/BC269,"-")</f>
        <v>-0.41986287278574819</v>
      </c>
      <c r="BD313" s="338">
        <f t="shared" ref="BD313" si="447">IFERROR(+(BD66*1000)/BD269,"-")</f>
        <v>142.7775610619471</v>
      </c>
    </row>
    <row r="314" spans="1:56" s="204" customFormat="1">
      <c r="A314" s="199"/>
      <c r="B314" s="200"/>
      <c r="C314" s="201" t="s">
        <v>59</v>
      </c>
      <c r="D314" s="162"/>
      <c r="E314" s="162"/>
      <c r="F314" s="162"/>
      <c r="G314" s="162"/>
      <c r="H314" s="162"/>
      <c r="I314" s="162"/>
      <c r="J314" s="162"/>
      <c r="K314" s="162"/>
      <c r="L314" s="337"/>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337"/>
      <c r="AI314" s="337"/>
      <c r="AJ314" s="337"/>
      <c r="AK314" s="162"/>
      <c r="AL314" s="162"/>
      <c r="AM314" s="162"/>
      <c r="AN314" s="337"/>
      <c r="AO314" s="338"/>
      <c r="AR314" s="337"/>
      <c r="AS314" s="337"/>
      <c r="AT314" s="337"/>
      <c r="AU314" s="337"/>
      <c r="AV314" s="337"/>
      <c r="AW314" s="338"/>
      <c r="AY314" s="337"/>
      <c r="AZ314" s="337"/>
      <c r="BA314" s="337"/>
      <c r="BB314" s="337"/>
      <c r="BC314" s="337"/>
      <c r="BD314" s="338"/>
    </row>
    <row r="315" spans="1:56" s="204" customFormat="1">
      <c r="A315" s="205" t="s">
        <v>58</v>
      </c>
      <c r="B315" s="173"/>
      <c r="C315" s="201"/>
      <c r="D315" s="162"/>
      <c r="E315" s="162"/>
      <c r="F315" s="162"/>
      <c r="G315" s="162"/>
      <c r="H315" s="162"/>
      <c r="I315" s="162"/>
      <c r="J315" s="162"/>
      <c r="K315" s="162"/>
      <c r="L315" s="337"/>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337"/>
      <c r="AI315" s="337"/>
      <c r="AJ315" s="337"/>
      <c r="AK315" s="162"/>
      <c r="AL315" s="162"/>
      <c r="AM315" s="162"/>
      <c r="AN315" s="337"/>
      <c r="AO315" s="338"/>
      <c r="AR315" s="337"/>
      <c r="AS315" s="337"/>
      <c r="AT315" s="337"/>
      <c r="AU315" s="337"/>
      <c r="AV315" s="337"/>
      <c r="AW315" s="338"/>
      <c r="AY315" s="337"/>
      <c r="AZ315" s="337"/>
      <c r="BA315" s="337"/>
      <c r="BB315" s="337"/>
      <c r="BC315" s="337"/>
      <c r="BD315" s="338"/>
    </row>
    <row r="316" spans="1:56" s="204" customFormat="1">
      <c r="A316" s="199"/>
      <c r="B316" s="200"/>
      <c r="C316" s="201"/>
      <c r="D316" s="162"/>
      <c r="E316" s="162"/>
      <c r="F316" s="162"/>
      <c r="G316" s="162"/>
      <c r="H316" s="162"/>
      <c r="I316" s="162"/>
      <c r="J316" s="162"/>
      <c r="K316" s="162"/>
      <c r="L316" s="337"/>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337"/>
      <c r="AI316" s="337"/>
      <c r="AJ316" s="337"/>
      <c r="AK316" s="162"/>
      <c r="AL316" s="162"/>
      <c r="AM316" s="162"/>
      <c r="AN316" s="337"/>
      <c r="AO316" s="338"/>
      <c r="AR316" s="337"/>
      <c r="AS316" s="337"/>
      <c r="AT316" s="337"/>
      <c r="AU316" s="337"/>
      <c r="AV316" s="337"/>
      <c r="AW316" s="338"/>
      <c r="AY316" s="337"/>
      <c r="AZ316" s="337"/>
      <c r="BA316" s="337"/>
      <c r="BB316" s="337"/>
      <c r="BC316" s="337"/>
      <c r="BD316" s="338"/>
    </row>
    <row r="317" spans="1:56" s="204" customFormat="1">
      <c r="A317" s="339"/>
      <c r="B317" s="200" t="s">
        <v>57</v>
      </c>
      <c r="C317" s="308"/>
      <c r="D317" s="162">
        <f t="shared" ref="D317:V317" si="448">IFERROR(+(D21+D22)*1000/(D257+D268),"-")</f>
        <v>4790.1624214381791</v>
      </c>
      <c r="E317" s="162">
        <f t="shared" si="448"/>
        <v>4830.9901286269815</v>
      </c>
      <c r="F317" s="162">
        <f t="shared" si="448"/>
        <v>6341.5819556174993</v>
      </c>
      <c r="G317" s="162">
        <f t="shared" si="448"/>
        <v>5976.7745517850371</v>
      </c>
      <c r="H317" s="162">
        <f t="shared" si="448"/>
        <v>5511.9894801980199</v>
      </c>
      <c r="I317" s="162">
        <f t="shared" si="448"/>
        <v>6210.7440424168271</v>
      </c>
      <c r="J317" s="162">
        <f t="shared" si="448"/>
        <v>5582.4561403508769</v>
      </c>
      <c r="K317" s="162">
        <f t="shared" si="448"/>
        <v>5366.071023735075</v>
      </c>
      <c r="L317" s="337">
        <f t="shared" si="448"/>
        <v>5710.2914813487905</v>
      </c>
      <c r="M317" s="162" t="str">
        <f t="shared" si="448"/>
        <v>-</v>
      </c>
      <c r="N317" s="162" t="str">
        <f t="shared" si="448"/>
        <v>-</v>
      </c>
      <c r="O317" s="162">
        <f t="shared" si="448"/>
        <v>3240.0099559209625</v>
      </c>
      <c r="P317" s="162">
        <f t="shared" si="448"/>
        <v>2026.5931959750837</v>
      </c>
      <c r="Q317" s="162">
        <f t="shared" si="448"/>
        <v>2993.0497209951013</v>
      </c>
      <c r="R317" s="162">
        <f t="shared" si="448"/>
        <v>1905.7154776804339</v>
      </c>
      <c r="S317" s="162">
        <f t="shared" si="448"/>
        <v>2818.7751131180357</v>
      </c>
      <c r="T317" s="162">
        <f t="shared" si="448"/>
        <v>4001.1823277611984</v>
      </c>
      <c r="U317" s="162">
        <f t="shared" si="448"/>
        <v>1938.4973931096342</v>
      </c>
      <c r="V317" s="162">
        <f t="shared" si="448"/>
        <v>2009.5541401273886</v>
      </c>
      <c r="W317" s="162"/>
      <c r="X317" s="162"/>
      <c r="Y317" s="162">
        <f t="shared" ref="Y317:AO317" si="449">IFERROR(+(Y21+Y22)*1000/(Y257+Y268),"-")</f>
        <v>2322.0640569395018</v>
      </c>
      <c r="Z317" s="162">
        <f t="shared" si="449"/>
        <v>4962.8804924461365</v>
      </c>
      <c r="AA317" s="162">
        <f t="shared" si="449"/>
        <v>3242.8876244665717</v>
      </c>
      <c r="AB317" s="162" t="str">
        <f>IFERROR(+(AB21+AB22)*1000/(AB257+AB268),"-")</f>
        <v>-</v>
      </c>
      <c r="AC317" s="162">
        <f>IFERROR(+(AC21+AC22)*1000/(AC257+AC268),"-")</f>
        <v>2383.3892617449665</v>
      </c>
      <c r="AD317" s="162">
        <f t="shared" si="449"/>
        <v>2803.6441123152704</v>
      </c>
      <c r="AE317" s="162">
        <f t="shared" si="449"/>
        <v>2201.8313620755439</v>
      </c>
      <c r="AF317" s="162">
        <f t="shared" si="449"/>
        <v>3292.3832923832938</v>
      </c>
      <c r="AG317" s="162">
        <f t="shared" si="449"/>
        <v>3644.4108164165937</v>
      </c>
      <c r="AH317" s="337">
        <f t="shared" si="449"/>
        <v>2943.2533901992283</v>
      </c>
      <c r="AI317" s="337">
        <f t="shared" si="449"/>
        <v>3454.672118549247</v>
      </c>
      <c r="AJ317" s="337">
        <f t="shared" si="449"/>
        <v>2370.2332564171356</v>
      </c>
      <c r="AK317" s="162">
        <f t="shared" si="449"/>
        <v>190.52875593332598</v>
      </c>
      <c r="AL317" s="162">
        <f t="shared" si="449"/>
        <v>964.45505745029914</v>
      </c>
      <c r="AM317" s="162">
        <f t="shared" si="449"/>
        <v>1147.9904170768705</v>
      </c>
      <c r="AN317" s="337">
        <f t="shared" si="449"/>
        <v>351.48208791514958</v>
      </c>
      <c r="AO317" s="338">
        <f t="shared" si="449"/>
        <v>4294.1642154317969</v>
      </c>
      <c r="AR317" s="337">
        <f>IFERROR(+(AR21+AR22)*1000/(AR257+AR268),"-")</f>
        <v>5710.2914813487905</v>
      </c>
      <c r="AS317" s="337">
        <f>IFERROR(+(AS21+AS22)*1000/(AS257+AS268),"-")</f>
        <v>2943.2533901992283</v>
      </c>
      <c r="AT317" s="337">
        <f>IFERROR(+(AT21+AT22)*1000/(AT257+AT268),"-")</f>
        <v>3454.672118549247</v>
      </c>
      <c r="AU317" s="337">
        <f>IFERROR(+(AU21+AU22)*1000/(AU257+AU268),"-")</f>
        <v>2370.2332564171352</v>
      </c>
      <c r="AV317" s="337">
        <f>IFERROR(+(AV21+AV22)*1000/(AV257+AV268),"-")</f>
        <v>351.48208791514958</v>
      </c>
      <c r="AW317" s="338">
        <f t="shared" ref="AW317" si="450">IFERROR(+(AW21+AW22)*1000/(AW257+AW268),"-")</f>
        <v>4294.1642154317969</v>
      </c>
      <c r="AY317" s="337">
        <f>IFERROR(+(AY21+AY22)*1000/(AY257+AY268),"-")</f>
        <v>5192.0585935201734</v>
      </c>
      <c r="AZ317" s="337">
        <f>IFERROR(+(AZ21+AZ22)*1000/(AZ257+AZ268),"-")</f>
        <v>2087.5528080176805</v>
      </c>
      <c r="BA317" s="337">
        <f>IFERROR(+(BA21+BA22)*1000/(BA257+BA268),"-")</f>
        <v>3717.4224085072847</v>
      </c>
      <c r="BB317" s="337">
        <f>IFERROR(+(BB21+BB22)*1000/(BB257+BB268),"-")</f>
        <v>2676.2118274780778</v>
      </c>
      <c r="BC317" s="337">
        <f>IFERROR(+(BC21+BC22)*1000/(BC257+BC268),"-")</f>
        <v>1147.9904170768705</v>
      </c>
      <c r="BD317" s="338">
        <f t="shared" ref="BD317" si="451">IFERROR(+(BD21+BD22)*1000/(BD257+BD268),"-")</f>
        <v>2714.419695193435</v>
      </c>
    </row>
    <row r="318" spans="1:56" s="204" customFormat="1">
      <c r="A318" s="199"/>
      <c r="B318" s="200" t="s">
        <v>56</v>
      </c>
      <c r="C318" s="308"/>
      <c r="D318" s="162">
        <f t="shared" ref="D318:V318" si="452">IFERROR(+D23*1000/D263,"-")</f>
        <v>26204.600458476838</v>
      </c>
      <c r="E318" s="162">
        <f t="shared" si="452"/>
        <v>23030.208657739022</v>
      </c>
      <c r="F318" s="162">
        <f t="shared" si="452"/>
        <v>24604.054614707205</v>
      </c>
      <c r="G318" s="162">
        <f t="shared" si="452"/>
        <v>30638.918311486086</v>
      </c>
      <c r="H318" s="162">
        <f t="shared" si="452"/>
        <v>25756.698821007503</v>
      </c>
      <c r="I318" s="162">
        <f t="shared" si="452"/>
        <v>29973.173515981736</v>
      </c>
      <c r="J318" s="162">
        <f t="shared" si="452"/>
        <v>22953.078995176344</v>
      </c>
      <c r="K318" s="162">
        <f t="shared" si="452"/>
        <v>22261.499916962995</v>
      </c>
      <c r="L318" s="337">
        <f t="shared" si="452"/>
        <v>26517.34224342939</v>
      </c>
      <c r="M318" s="162" t="str">
        <f t="shared" si="452"/>
        <v>-</v>
      </c>
      <c r="N318" s="162" t="str">
        <f t="shared" si="452"/>
        <v>-</v>
      </c>
      <c r="O318" s="162">
        <f t="shared" si="452"/>
        <v>15170.859162866949</v>
      </c>
      <c r="P318" s="162">
        <f t="shared" si="452"/>
        <v>17648.786717752235</v>
      </c>
      <c r="Q318" s="162">
        <f t="shared" si="452"/>
        <v>17922.880511296076</v>
      </c>
      <c r="R318" s="162">
        <f t="shared" si="452"/>
        <v>15775.720164609054</v>
      </c>
      <c r="S318" s="162">
        <f t="shared" si="452"/>
        <v>16596.137396950642</v>
      </c>
      <c r="T318" s="162">
        <f t="shared" si="452"/>
        <v>17610.965911002928</v>
      </c>
      <c r="U318" s="162">
        <f t="shared" si="452"/>
        <v>9924.808651452282</v>
      </c>
      <c r="V318" s="162">
        <f t="shared" si="452"/>
        <v>1666.6666666666667</v>
      </c>
      <c r="W318" s="162"/>
      <c r="X318" s="162"/>
      <c r="Y318" s="162">
        <f t="shared" ref="Y318:AO318" si="453">IFERROR(+Y23*1000/Y263,"-")</f>
        <v>8433.3333333333339</v>
      </c>
      <c r="Z318" s="162">
        <f t="shared" si="453"/>
        <v>19549.454766790059</v>
      </c>
      <c r="AA318" s="162">
        <f t="shared" si="453"/>
        <v>18328.828828828828</v>
      </c>
      <c r="AB318" s="162" t="str">
        <f>IFERROR(+AB23*1000/AB263,"-")</f>
        <v>-</v>
      </c>
      <c r="AC318" s="162">
        <f>IFERROR(+AC23*1000/AC263,"-")</f>
        <v>16204.174228675136</v>
      </c>
      <c r="AD318" s="162">
        <f t="shared" si="453"/>
        <v>16549.12242524917</v>
      </c>
      <c r="AE318" s="162">
        <f t="shared" si="453"/>
        <v>16467.441860465115</v>
      </c>
      <c r="AF318" s="162">
        <f t="shared" si="453"/>
        <v>14969.046636401155</v>
      </c>
      <c r="AG318" s="162">
        <f t="shared" si="453"/>
        <v>17573.316612903229</v>
      </c>
      <c r="AH318" s="337">
        <f t="shared" si="453"/>
        <v>16382.243950819695</v>
      </c>
      <c r="AI318" s="337">
        <f t="shared" si="453"/>
        <v>17324.235746924431</v>
      </c>
      <c r="AJ318" s="337">
        <f t="shared" si="453"/>
        <v>15048.660605958545</v>
      </c>
      <c r="AK318" s="162" t="str">
        <f t="shared" si="453"/>
        <v>-</v>
      </c>
      <c r="AL318" s="162" t="str">
        <f t="shared" si="453"/>
        <v>-</v>
      </c>
      <c r="AM318" s="162">
        <f t="shared" si="453"/>
        <v>28719.754993342209</v>
      </c>
      <c r="AN318" s="337">
        <f t="shared" si="453"/>
        <v>28719.754993342209</v>
      </c>
      <c r="AO318" s="338">
        <f t="shared" si="453"/>
        <v>23135.768856498573</v>
      </c>
      <c r="AR318" s="337">
        <f>IFERROR(+AR23*1000/AR263,"-")</f>
        <v>26517.34224342939</v>
      </c>
      <c r="AS318" s="337">
        <f>IFERROR(+AS23*1000/AS263,"-")</f>
        <v>16382.243950819695</v>
      </c>
      <c r="AT318" s="337">
        <f>IFERROR(+AT23*1000/AT263,"-")</f>
        <v>17324.235746924431</v>
      </c>
      <c r="AU318" s="337">
        <f>IFERROR(+AU23*1000/AU263,"-")</f>
        <v>15048.660605958545</v>
      </c>
      <c r="AV318" s="337">
        <f>IFERROR(+AV23*1000/AV263,"-")</f>
        <v>28719.754993342209</v>
      </c>
      <c r="AW318" s="338">
        <f t="shared" ref="AW318" si="454">IFERROR(+AW23*1000/AW263,"-")</f>
        <v>23135.768856498573</v>
      </c>
      <c r="AY318" s="337">
        <f>IFERROR(+AY23*1000/AY263,"-")</f>
        <v>24396.781541163426</v>
      </c>
      <c r="AZ318" s="337">
        <f>IFERROR(+AZ23*1000/AZ263,"-")</f>
        <v>14019.428773433901</v>
      </c>
      <c r="BA318" s="337">
        <f>IFERROR(+BA23*1000/BA263,"-")</f>
        <v>15444.584773810133</v>
      </c>
      <c r="BB318" s="337">
        <f>IFERROR(+BB23*1000/BB263,"-")</f>
        <v>15775.720164609054</v>
      </c>
      <c r="BC318" s="337" t="str">
        <f>IFERROR(+BC23*1000/BC263,"-")</f>
        <v>-</v>
      </c>
      <c r="BD318" s="338">
        <f t="shared" ref="BD318" si="455">IFERROR(+BD23*1000/BD263,"-")</f>
        <v>15370.082009758124</v>
      </c>
    </row>
    <row r="319" spans="1:56" s="204" customFormat="1">
      <c r="A319" s="199"/>
      <c r="B319" s="200" t="s">
        <v>55</v>
      </c>
      <c r="C319" s="308"/>
      <c r="D319" s="162">
        <f t="shared" ref="D319:V319" si="456">IFERROR(+(D43*1000)/D286,"-")</f>
        <v>175972.15397215396</v>
      </c>
      <c r="E319" s="162">
        <f t="shared" si="456"/>
        <v>197618.54741896759</v>
      </c>
      <c r="F319" s="162">
        <f t="shared" si="456"/>
        <v>166433.26344366209</v>
      </c>
      <c r="G319" s="162">
        <f t="shared" si="456"/>
        <v>206256.60320375333</v>
      </c>
      <c r="H319" s="162">
        <f t="shared" si="456"/>
        <v>200987.42454728371</v>
      </c>
      <c r="I319" s="162">
        <f t="shared" si="456"/>
        <v>207518.51851851851</v>
      </c>
      <c r="J319" s="162">
        <f t="shared" si="456"/>
        <v>185107.40493662443</v>
      </c>
      <c r="K319" s="162">
        <f t="shared" si="456"/>
        <v>219095.11644530925</v>
      </c>
      <c r="L319" s="337">
        <f t="shared" si="456"/>
        <v>196328.29393968621</v>
      </c>
      <c r="M319" s="162" t="str">
        <f t="shared" si="456"/>
        <v>-</v>
      </c>
      <c r="N319" s="162" t="str">
        <f t="shared" si="456"/>
        <v>-</v>
      </c>
      <c r="O319" s="162">
        <f t="shared" si="456"/>
        <v>123831.01604278074</v>
      </c>
      <c r="P319" s="162">
        <f t="shared" si="456"/>
        <v>124635.17587939698</v>
      </c>
      <c r="Q319" s="162">
        <f t="shared" si="456"/>
        <v>151432.57494470774</v>
      </c>
      <c r="R319" s="162">
        <f t="shared" si="456"/>
        <v>139927.33564013842</v>
      </c>
      <c r="S319" s="162">
        <f t="shared" si="456"/>
        <v>111561.7697251091</v>
      </c>
      <c r="T319" s="162">
        <f t="shared" si="456"/>
        <v>173246.67553785845</v>
      </c>
      <c r="U319" s="162">
        <f t="shared" si="456"/>
        <v>157951.33324050633</v>
      </c>
      <c r="V319" s="162" t="str">
        <f t="shared" si="456"/>
        <v>-</v>
      </c>
      <c r="W319" s="162"/>
      <c r="X319" s="162"/>
      <c r="Y319" s="162">
        <f t="shared" ref="Y319:AO319" si="457">IFERROR(+(Y43*1000)/Y286,"-")</f>
        <v>152494.03341288783</v>
      </c>
      <c r="Z319" s="162" t="str">
        <f t="shared" si="457"/>
        <v>-</v>
      </c>
      <c r="AA319" s="162">
        <f t="shared" si="457"/>
        <v>119886.0103626943</v>
      </c>
      <c r="AB319" s="162" t="str">
        <f>IFERROR(+(AB43*1000)/AB286,"-")</f>
        <v>-</v>
      </c>
      <c r="AC319" s="162">
        <f>IFERROR(+(AC43*1000)/AC286,"-")</f>
        <v>130017.24881414403</v>
      </c>
      <c r="AD319" s="162">
        <f t="shared" si="457"/>
        <v>131125.09662935324</v>
      </c>
      <c r="AE319" s="162">
        <f t="shared" si="457"/>
        <v>135189.26553672316</v>
      </c>
      <c r="AF319" s="162">
        <f t="shared" si="457"/>
        <v>143800</v>
      </c>
      <c r="AG319" s="162">
        <f t="shared" si="457"/>
        <v>132470.64568452383</v>
      </c>
      <c r="AH319" s="337">
        <f t="shared" si="457"/>
        <v>153368.86628246875</v>
      </c>
      <c r="AI319" s="337">
        <f t="shared" si="457"/>
        <v>169483.88367334535</v>
      </c>
      <c r="AJ319" s="337">
        <f t="shared" si="457"/>
        <v>135435.6009282876</v>
      </c>
      <c r="AK319" s="162">
        <f t="shared" si="457"/>
        <v>121880.09991673606</v>
      </c>
      <c r="AL319" s="162">
        <f t="shared" si="457"/>
        <v>177288.11801242238</v>
      </c>
      <c r="AM319" s="162">
        <f t="shared" si="457"/>
        <v>122080.6705277281</v>
      </c>
      <c r="AN319" s="337">
        <f t="shared" si="457"/>
        <v>127534.45063698285</v>
      </c>
      <c r="AO319" s="338">
        <f t="shared" si="457"/>
        <v>183026.5723302759</v>
      </c>
      <c r="AR319" s="337">
        <f>IFERROR(+(AR43*1000)/AR286,"-")</f>
        <v>196328.29393968621</v>
      </c>
      <c r="AS319" s="337">
        <f>IFERROR(+(AS43*1000)/AS286,"-")</f>
        <v>153368.86628246875</v>
      </c>
      <c r="AT319" s="337">
        <f>IFERROR(+(AT43*1000)/AT286,"-")</f>
        <v>169483.88367334532</v>
      </c>
      <c r="AU319" s="337">
        <f>IFERROR(+(AU43*1000)/AU286,"-")</f>
        <v>135435.60092828763</v>
      </c>
      <c r="AV319" s="337">
        <f>IFERROR(+(AV43*1000)/AV286,"-")</f>
        <v>127534.45063698286</v>
      </c>
      <c r="AW319" s="338">
        <f t="shared" ref="AW319" si="458">IFERROR(+(AW43*1000)/AW286,"-")</f>
        <v>183026.57233027593</v>
      </c>
      <c r="AY319" s="337">
        <f>IFERROR(+(AY43*1000)/AY286,"-")</f>
        <v>197184.61035745498</v>
      </c>
      <c r="AZ319" s="337">
        <f>IFERROR(+(AZ43*1000)/AZ286,"-")</f>
        <v>161697.53729833546</v>
      </c>
      <c r="BA319" s="337">
        <f>IFERROR(+(BA43*1000)/BA286,"-")</f>
        <v>173246.67553785845</v>
      </c>
      <c r="BB319" s="337">
        <f>IFERROR(+(BB43*1000)/BB286,"-")</f>
        <v>119886.0103626943</v>
      </c>
      <c r="BC319" s="337">
        <f>IFERROR(+(BC43*1000)/BC286,"-")</f>
        <v>127653.78801431129</v>
      </c>
      <c r="BD319" s="338">
        <f t="shared" ref="BD319" si="459">IFERROR(+(BD43*1000)/BD286,"-")</f>
        <v>160564.1875041876</v>
      </c>
    </row>
    <row r="320" spans="1:56" s="204" customFormat="1">
      <c r="A320" s="199"/>
      <c r="B320" s="200"/>
      <c r="C320" s="201"/>
      <c r="D320" s="162"/>
      <c r="E320" s="162"/>
      <c r="F320" s="162"/>
      <c r="G320" s="162"/>
      <c r="H320" s="162"/>
      <c r="I320" s="162"/>
      <c r="J320" s="162"/>
      <c r="K320" s="162"/>
      <c r="L320" s="337"/>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337"/>
      <c r="AI320" s="337"/>
      <c r="AJ320" s="337"/>
      <c r="AK320" s="162"/>
      <c r="AL320" s="162"/>
      <c r="AM320" s="162"/>
      <c r="AN320" s="337"/>
      <c r="AO320" s="338"/>
      <c r="AR320" s="337"/>
      <c r="AS320" s="337"/>
      <c r="AT320" s="337"/>
      <c r="AU320" s="337"/>
      <c r="AV320" s="337"/>
      <c r="AW320" s="338"/>
      <c r="AY320" s="337"/>
      <c r="AZ320" s="337"/>
      <c r="BA320" s="337"/>
      <c r="BB320" s="337"/>
      <c r="BC320" s="337"/>
      <c r="BD320" s="338"/>
    </row>
    <row r="321" spans="1:56" s="204" customFormat="1">
      <c r="A321" s="340" t="s">
        <v>54</v>
      </c>
      <c r="B321" s="173"/>
      <c r="C321" s="308"/>
      <c r="D321" s="162"/>
      <c r="E321" s="162"/>
      <c r="F321" s="162"/>
      <c r="G321" s="162"/>
      <c r="H321" s="162"/>
      <c r="I321" s="162"/>
      <c r="J321" s="162"/>
      <c r="K321" s="162"/>
      <c r="L321" s="337"/>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337"/>
      <c r="AI321" s="337"/>
      <c r="AJ321" s="337"/>
      <c r="AK321" s="162"/>
      <c r="AL321" s="162"/>
      <c r="AM321" s="162"/>
      <c r="AN321" s="337"/>
      <c r="AO321" s="338"/>
      <c r="AR321" s="337"/>
      <c r="AS321" s="337"/>
      <c r="AT321" s="337"/>
      <c r="AU321" s="337"/>
      <c r="AV321" s="337"/>
      <c r="AW321" s="338"/>
      <c r="AY321" s="337"/>
      <c r="AZ321" s="337"/>
      <c r="BA321" s="337"/>
      <c r="BB321" s="337"/>
      <c r="BC321" s="337"/>
      <c r="BD321" s="338"/>
    </row>
    <row r="322" spans="1:56" s="204" customFormat="1">
      <c r="A322" s="287"/>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87"/>
      <c r="B323" s="173" t="s">
        <v>53</v>
      </c>
      <c r="C323" s="308"/>
      <c r="D323" s="162">
        <f t="shared" ref="D323:V323" si="460">IFERROR(+(D47*1000)/D286,"-")</f>
        <v>101506.14250614251</v>
      </c>
      <c r="E323" s="162">
        <f t="shared" si="460"/>
        <v>92448.979591836731</v>
      </c>
      <c r="F323" s="162">
        <f t="shared" si="460"/>
        <v>96784.671134757795</v>
      </c>
      <c r="G323" s="162">
        <f t="shared" si="460"/>
        <v>104817.47424262734</v>
      </c>
      <c r="H323" s="162">
        <f t="shared" si="460"/>
        <v>97374.748490945669</v>
      </c>
      <c r="I323" s="162">
        <f t="shared" si="460"/>
        <v>114334.93205435651</v>
      </c>
      <c r="J323" s="162">
        <f t="shared" si="460"/>
        <v>96547.698465643756</v>
      </c>
      <c r="K323" s="162">
        <f t="shared" si="460"/>
        <v>112696.23317401235</v>
      </c>
      <c r="L323" s="337">
        <f t="shared" si="460"/>
        <v>104103.81495825492</v>
      </c>
      <c r="M323" s="162" t="str">
        <f t="shared" si="460"/>
        <v>-</v>
      </c>
      <c r="N323" s="162" t="str">
        <f t="shared" si="460"/>
        <v>-</v>
      </c>
      <c r="O323" s="162">
        <f t="shared" si="460"/>
        <v>75401.069518716584</v>
      </c>
      <c r="P323" s="162">
        <f t="shared" si="460"/>
        <v>73517.587939698496</v>
      </c>
      <c r="Q323" s="162">
        <f t="shared" si="460"/>
        <v>97090.098767772521</v>
      </c>
      <c r="R323" s="162">
        <f t="shared" si="460"/>
        <v>81885.813148788933</v>
      </c>
      <c r="S323" s="162">
        <f t="shared" si="460"/>
        <v>73727.286667486595</v>
      </c>
      <c r="T323" s="162">
        <f t="shared" si="460"/>
        <v>85027.173922181842</v>
      </c>
      <c r="U323" s="162">
        <f t="shared" si="460"/>
        <v>72266.159721518983</v>
      </c>
      <c r="V323" s="162" t="str">
        <f t="shared" si="460"/>
        <v>-</v>
      </c>
      <c r="W323" s="162"/>
      <c r="X323" s="162"/>
      <c r="Y323" s="162">
        <f t="shared" ref="Y323:AO323" si="461">IFERROR(+(Y47*1000)/Y286,"-")</f>
        <v>74713.603818615753</v>
      </c>
      <c r="Z323" s="162" t="str">
        <f t="shared" si="461"/>
        <v>-</v>
      </c>
      <c r="AA323" s="162">
        <f t="shared" si="461"/>
        <v>72792.746113989633</v>
      </c>
      <c r="AB323" s="162" t="str">
        <f>IFERROR(+(AB47*1000)/AB286,"-")</f>
        <v>-</v>
      </c>
      <c r="AC323" s="162">
        <f>IFERROR(+(AC47*1000)/AC286,"-")</f>
        <v>84187.149633462701</v>
      </c>
      <c r="AD323" s="162">
        <f t="shared" si="461"/>
        <v>79601.965385572126</v>
      </c>
      <c r="AE323" s="162">
        <f t="shared" si="461"/>
        <v>79836.158192090399</v>
      </c>
      <c r="AF323" s="162">
        <f t="shared" si="461"/>
        <v>85496.774193548394</v>
      </c>
      <c r="AG323" s="162">
        <f t="shared" si="461"/>
        <v>78061.063898809516</v>
      </c>
      <c r="AH323" s="337">
        <f t="shared" si="461"/>
        <v>91450.849662807159</v>
      </c>
      <c r="AI323" s="337">
        <f t="shared" si="461"/>
        <v>102769.05382354709</v>
      </c>
      <c r="AJ323" s="337">
        <f t="shared" si="461"/>
        <v>78855.619162946983</v>
      </c>
      <c r="AK323" s="162">
        <f t="shared" si="461"/>
        <v>71212.32306411324</v>
      </c>
      <c r="AL323" s="162">
        <f t="shared" si="461"/>
        <v>68836.751552795031</v>
      </c>
      <c r="AM323" s="162">
        <f t="shared" si="461"/>
        <v>81788.855366726348</v>
      </c>
      <c r="AN323" s="337">
        <f t="shared" si="461"/>
        <v>72462.60409939455</v>
      </c>
      <c r="AO323" s="338">
        <f t="shared" si="461"/>
        <v>99593.6474701236</v>
      </c>
      <c r="AR323" s="337">
        <f>IFERROR(+(AR47*1000)/AR286,"-")</f>
        <v>99323.909929193527</v>
      </c>
      <c r="AS323" s="337">
        <f>IFERROR(+(AS47*1000)/AS286,"-")</f>
        <v>91450.849662807159</v>
      </c>
      <c r="AT323" s="337">
        <f>IFERROR(+(AT47*1000)/AT286,"-")</f>
        <v>102769.05382354709</v>
      </c>
      <c r="AU323" s="337">
        <f>IFERROR(+(AU47*1000)/AU286,"-")</f>
        <v>78855.619162946983</v>
      </c>
      <c r="AV323" s="337">
        <f>IFERROR(+(AV47*1000)/AV286,"-")</f>
        <v>72462.604099394564</v>
      </c>
      <c r="AW323" s="338">
        <f t="shared" ref="AW323" si="462">IFERROR(+(AW47*1000)/AW286,"-")</f>
        <v>99593.647470123615</v>
      </c>
      <c r="AY323" s="337">
        <f>IFERROR(+(AY47*1000)/AY286,"-")</f>
        <v>107010.61846573176</v>
      </c>
      <c r="AZ323" s="337">
        <f>IFERROR(+(AZ47*1000)/AZ286,"-")</f>
        <v>76632.692816901414</v>
      </c>
      <c r="BA323" s="337">
        <f>IFERROR(+(BA47*1000)/BA286,"-")</f>
        <v>108208.28252603146</v>
      </c>
      <c r="BB323" s="337">
        <f>IFERROR(+(BB47*1000)/BB286,"-")</f>
        <v>72792.746113989633</v>
      </c>
      <c r="BC323" s="337">
        <f>IFERROR(+(BC47*1000)/BC286,"-")</f>
        <v>81788.855366726348</v>
      </c>
      <c r="BD323" s="338">
        <f t="shared" ref="BD323" si="463">IFERROR(+(BD47*1000)/BD286,"-")</f>
        <v>98105.52763819095</v>
      </c>
    </row>
    <row r="324" spans="1:56" s="204" customFormat="1">
      <c r="A324" s="341"/>
      <c r="B324" s="173" t="s">
        <v>52</v>
      </c>
      <c r="C324" s="308"/>
      <c r="D324" s="162">
        <f t="shared" ref="D324:V324" si="464">IFERROR(+(D47*1000)/D269,"-")</f>
        <v>12133.574582017915</v>
      </c>
      <c r="E324" s="162">
        <f t="shared" si="464"/>
        <v>23382.419918020343</v>
      </c>
      <c r="F324" s="162">
        <f t="shared" si="464"/>
        <v>16959.417016376719</v>
      </c>
      <c r="G324" s="162">
        <f t="shared" si="464"/>
        <v>18121.002663519594</v>
      </c>
      <c r="H324" s="162">
        <f t="shared" si="464"/>
        <v>13085.102068406111</v>
      </c>
      <c r="I324" s="162">
        <f t="shared" si="464"/>
        <v>22685.646312450437</v>
      </c>
      <c r="J324" s="162">
        <f t="shared" si="464"/>
        <v>13996.357900580162</v>
      </c>
      <c r="K324" s="162">
        <f t="shared" si="464"/>
        <v>14916.859090789481</v>
      </c>
      <c r="L324" s="337">
        <f t="shared" si="464"/>
        <v>16542.356994459744</v>
      </c>
      <c r="M324" s="162" t="str">
        <f t="shared" si="464"/>
        <v>-</v>
      </c>
      <c r="N324" s="162" t="str">
        <f t="shared" si="464"/>
        <v>-</v>
      </c>
      <c r="O324" s="162">
        <f t="shared" si="464"/>
        <v>9787.0450065246951</v>
      </c>
      <c r="P324" s="162">
        <f t="shared" si="464"/>
        <v>8854.1456526124675</v>
      </c>
      <c r="Q324" s="162">
        <f t="shared" si="464"/>
        <v>10040.521568371181</v>
      </c>
      <c r="R324" s="162">
        <f t="shared" si="464"/>
        <v>8208.4634061741235</v>
      </c>
      <c r="S324" s="162">
        <f t="shared" si="464"/>
        <v>8731.9258793957488</v>
      </c>
      <c r="T324" s="162">
        <f t="shared" si="464"/>
        <v>8991.3190678699011</v>
      </c>
      <c r="U324" s="162">
        <f t="shared" si="464"/>
        <v>5831.6414276976566</v>
      </c>
      <c r="V324" s="162">
        <f t="shared" si="464"/>
        <v>18496.875</v>
      </c>
      <c r="W324" s="162"/>
      <c r="X324" s="162"/>
      <c r="Y324" s="162">
        <f t="shared" ref="Y324:AO324" si="465">IFERROR(+(Y47*1000)/Y269,"-")</f>
        <v>5540.7079646017701</v>
      </c>
      <c r="Z324" s="162">
        <f t="shared" si="465"/>
        <v>12068.214818089098</v>
      </c>
      <c r="AA324" s="162">
        <f t="shared" si="465"/>
        <v>9261.0415293342121</v>
      </c>
      <c r="AB324" s="162" t="str">
        <f>IFERROR(+(AB47*1000)/AB269,"-")</f>
        <v>-</v>
      </c>
      <c r="AC324" s="162">
        <f>IFERROR(+(AC47*1000)/AC269,"-")</f>
        <v>9977.6831345826231</v>
      </c>
      <c r="AD324" s="162">
        <f t="shared" si="465"/>
        <v>10192.702686733553</v>
      </c>
      <c r="AE324" s="162">
        <f t="shared" si="465"/>
        <v>9263.1923959357591</v>
      </c>
      <c r="AF324" s="162">
        <f t="shared" si="465"/>
        <v>9056.2427390145585</v>
      </c>
      <c r="AG324" s="162">
        <f t="shared" si="465"/>
        <v>9496.2047320782021</v>
      </c>
      <c r="AH324" s="337">
        <f t="shared" si="465"/>
        <v>9165.8388639278855</v>
      </c>
      <c r="AI324" s="337">
        <f t="shared" si="465"/>
        <v>10097.482436662614</v>
      </c>
      <c r="AJ324" s="337">
        <f t="shared" si="465"/>
        <v>8084.0906899049005</v>
      </c>
      <c r="AK324" s="162">
        <f t="shared" si="465"/>
        <v>4720.4989513191304</v>
      </c>
      <c r="AL324" s="162">
        <f t="shared" si="465"/>
        <v>6588.834235845743</v>
      </c>
      <c r="AM324" s="162">
        <f t="shared" si="465"/>
        <v>7678.447204343066</v>
      </c>
      <c r="AN324" s="337">
        <f t="shared" si="465"/>
        <v>5179.7795272941003</v>
      </c>
      <c r="AO324" s="338">
        <f t="shared" si="465"/>
        <v>13230.73459362257</v>
      </c>
      <c r="AR324" s="337">
        <f>IFERROR(+(AR47*1000)/AR269,"-")</f>
        <v>15782.818110874599</v>
      </c>
      <c r="AS324" s="337">
        <f>IFERROR(+(AS47*1000)/AS269,"-")</f>
        <v>9165.8388639278855</v>
      </c>
      <c r="AT324" s="337">
        <f>IFERROR(+(AT47*1000)/AT269,"-")</f>
        <v>10097.482436662614</v>
      </c>
      <c r="AU324" s="337">
        <f>IFERROR(+(AU47*1000)/AU269,"-")</f>
        <v>8084.0906899049005</v>
      </c>
      <c r="AV324" s="337">
        <f>IFERROR(+(AV47*1000)/AV269,"-")</f>
        <v>5179.7795272941012</v>
      </c>
      <c r="AW324" s="338">
        <f t="shared" ref="AW324" si="466">IFERROR(+(AW47*1000)/AW269,"-")</f>
        <v>13230.73459362257</v>
      </c>
      <c r="AY324" s="337">
        <f>IFERROR(+(AY47*1000)/AY269,"-")</f>
        <v>14015.349548186221</v>
      </c>
      <c r="AZ324" s="337">
        <f>IFERROR(+(AZ47*1000)/AZ269,"-")</f>
        <v>6075.001640043788</v>
      </c>
      <c r="BA324" s="337">
        <f>IFERROR(+(BA47*1000)/BA269,"-")</f>
        <v>10040.521568371181</v>
      </c>
      <c r="BB324" s="337">
        <f>IFERROR(+(BB47*1000)/BB269,"-")</f>
        <v>9261.0415293342121</v>
      </c>
      <c r="BC324" s="337">
        <f>IFERROR(+(BC47*1000)/BC269,"-")</f>
        <v>7678.447204343066</v>
      </c>
      <c r="BD324" s="338">
        <f t="shared" ref="BD324" si="467">IFERROR(+(BD47*1000)/BD269,"-")</f>
        <v>10366.194690265487</v>
      </c>
    </row>
    <row r="325" spans="1:56" s="204" customFormat="1">
      <c r="A325" s="341"/>
      <c r="B325" s="173"/>
      <c r="C325" s="308"/>
      <c r="D325" s="162"/>
      <c r="E325" s="162"/>
      <c r="F325" s="162"/>
      <c r="G325" s="162"/>
      <c r="H325" s="162"/>
      <c r="I325" s="162"/>
      <c r="J325" s="162"/>
      <c r="K325" s="162"/>
      <c r="L325" s="337"/>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337"/>
      <c r="AI325" s="337"/>
      <c r="AJ325" s="337"/>
      <c r="AK325" s="162"/>
      <c r="AL325" s="162"/>
      <c r="AM325" s="162"/>
      <c r="AN325" s="337"/>
      <c r="AO325" s="338"/>
      <c r="AR325" s="337"/>
      <c r="AS325" s="337"/>
      <c r="AT325" s="337"/>
      <c r="AU325" s="337"/>
      <c r="AV325" s="337"/>
      <c r="AW325" s="338"/>
      <c r="AY325" s="337"/>
      <c r="AZ325" s="337"/>
      <c r="BA325" s="337"/>
      <c r="BB325" s="337"/>
      <c r="BC325" s="337"/>
      <c r="BD325" s="338"/>
    </row>
    <row r="326" spans="1:56" s="204" customFormat="1">
      <c r="A326" s="205" t="s">
        <v>51</v>
      </c>
      <c r="B326" s="173"/>
      <c r="C326" s="308"/>
      <c r="D326" s="162"/>
      <c r="E326" s="162"/>
      <c r="F326" s="162"/>
      <c r="G326" s="162"/>
      <c r="H326" s="162"/>
      <c r="I326" s="162"/>
      <c r="J326" s="162"/>
      <c r="K326" s="162"/>
      <c r="L326" s="337"/>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337"/>
      <c r="AI326" s="337"/>
      <c r="AJ326" s="337"/>
      <c r="AK326" s="162"/>
      <c r="AL326" s="162"/>
      <c r="AM326" s="162"/>
      <c r="AN326" s="337"/>
      <c r="AO326" s="338"/>
      <c r="AR326" s="337"/>
      <c r="AS326" s="337"/>
      <c r="AT326" s="337"/>
      <c r="AU326" s="337"/>
      <c r="AV326" s="337"/>
      <c r="AW326" s="338"/>
      <c r="AY326" s="337"/>
      <c r="AZ326" s="337"/>
      <c r="BA326" s="337"/>
      <c r="BB326" s="337"/>
      <c r="BC326" s="337"/>
      <c r="BD326" s="338"/>
    </row>
    <row r="327" spans="1:56" s="204" customFormat="1">
      <c r="A327" s="245"/>
      <c r="B327" s="173" t="s">
        <v>50</v>
      </c>
      <c r="C327" s="308"/>
      <c r="D327" s="162">
        <f t="shared" ref="D327:V327" si="468">+D66</f>
        <v>17209</v>
      </c>
      <c r="E327" s="162">
        <f t="shared" si="468"/>
        <v>7342.4894199999981</v>
      </c>
      <c r="F327" s="162">
        <f t="shared" si="468"/>
        <v>8976</v>
      </c>
      <c r="G327" s="162">
        <f t="shared" si="468"/>
        <v>47376.046719999751</v>
      </c>
      <c r="H327" s="162">
        <f t="shared" si="468"/>
        <v>21007</v>
      </c>
      <c r="I327" s="162">
        <f t="shared" si="468"/>
        <v>42904</v>
      </c>
      <c r="J327" s="162">
        <f t="shared" si="468"/>
        <v>9722</v>
      </c>
      <c r="K327" s="162">
        <f t="shared" si="468"/>
        <v>16938.834410000127</v>
      </c>
      <c r="L327" s="337">
        <f t="shared" si="468"/>
        <v>171475.37054999988</v>
      </c>
      <c r="M327" s="162">
        <f t="shared" si="468"/>
        <v>0</v>
      </c>
      <c r="N327" s="162">
        <f t="shared" si="468"/>
        <v>0</v>
      </c>
      <c r="O327" s="162">
        <f t="shared" si="468"/>
        <v>4026</v>
      </c>
      <c r="P327" s="162">
        <f t="shared" si="468"/>
        <v>2234.1999999999971</v>
      </c>
      <c r="Q327" s="162">
        <f t="shared" si="468"/>
        <v>-3276.6176399999968</v>
      </c>
      <c r="R327" s="162">
        <f t="shared" si="468"/>
        <v>-620</v>
      </c>
      <c r="S327" s="162">
        <f t="shared" si="468"/>
        <v>-3760.2518100000016</v>
      </c>
      <c r="T327" s="162">
        <f t="shared" si="468"/>
        <v>1603.8380999999936</v>
      </c>
      <c r="U327" s="162">
        <f t="shared" si="468"/>
        <v>1422.918439999994</v>
      </c>
      <c r="V327" s="162">
        <f t="shared" si="468"/>
        <v>-5225</v>
      </c>
      <c r="W327" s="162"/>
      <c r="X327" s="162"/>
      <c r="Y327" s="162">
        <f t="shared" ref="Y327:AO327" si="469">+Y66</f>
        <v>415</v>
      </c>
      <c r="Z327" s="162">
        <f t="shared" si="469"/>
        <v>-13168</v>
      </c>
      <c r="AA327" s="162">
        <f t="shared" si="469"/>
        <v>-655</v>
      </c>
      <c r="AB327" s="162">
        <f>+AB66</f>
        <v>0</v>
      </c>
      <c r="AC327" s="162">
        <f>+AC66</f>
        <v>-2947</v>
      </c>
      <c r="AD327" s="162">
        <f t="shared" si="469"/>
        <v>806.69322000000102</v>
      </c>
      <c r="AE327" s="162">
        <f t="shared" si="469"/>
        <v>-4160</v>
      </c>
      <c r="AF327" s="162">
        <f t="shared" si="469"/>
        <v>-1341</v>
      </c>
      <c r="AG327" s="162">
        <f t="shared" si="469"/>
        <v>-6941.6312999999936</v>
      </c>
      <c r="AH327" s="337">
        <f t="shared" si="469"/>
        <v>-31585.850990000006</v>
      </c>
      <c r="AI327" s="337">
        <f t="shared" si="469"/>
        <v>-21109.717619999996</v>
      </c>
      <c r="AJ327" s="337">
        <f t="shared" si="469"/>
        <v>-10476.13337000001</v>
      </c>
      <c r="AK327" s="162">
        <f t="shared" si="469"/>
        <v>-1</v>
      </c>
      <c r="AL327" s="162">
        <f t="shared" si="469"/>
        <v>11644.988000000001</v>
      </c>
      <c r="AM327" s="162">
        <f t="shared" si="469"/>
        <v>-2083.6652600000089</v>
      </c>
      <c r="AN327" s="337">
        <f t="shared" si="469"/>
        <v>9560.3227399999923</v>
      </c>
      <c r="AO327" s="338">
        <f t="shared" si="469"/>
        <v>149449.84229999987</v>
      </c>
      <c r="AR327" s="337">
        <f>+AR66</f>
        <v>21434.421318749984</v>
      </c>
      <c r="AS327" s="337">
        <f>+AS66</f>
        <v>-1974.1156868750004</v>
      </c>
      <c r="AT327" s="337">
        <f>+AT66</f>
        <v>-3015.6739457142853</v>
      </c>
      <c r="AU327" s="337">
        <f>+AU66</f>
        <v>-1164.01481888889</v>
      </c>
      <c r="AV327" s="337">
        <f>+AV66</f>
        <v>3186.7742466666641</v>
      </c>
      <c r="AW327" s="338">
        <f t="shared" ref="AW327" si="470">+AW66</f>
        <v>5535.1793444444402</v>
      </c>
      <c r="AY327" s="337">
        <f>+AY66</f>
        <v>17073.917205000063</v>
      </c>
      <c r="AZ327" s="337">
        <f>+AZ66</f>
        <v>-998</v>
      </c>
      <c r="BA327" s="337">
        <f>+BA66</f>
        <v>-3276.6176399999968</v>
      </c>
      <c r="BB327" s="337">
        <f>+BB66</f>
        <v>-655</v>
      </c>
      <c r="BC327" s="337">
        <f>+BC66</f>
        <v>-1</v>
      </c>
      <c r="BD327" s="338">
        <f t="shared" ref="BD327" si="471">+BD66</f>
        <v>806.69322000000102</v>
      </c>
    </row>
    <row r="328" spans="1:56" s="204" customFormat="1">
      <c r="A328" s="245"/>
      <c r="B328" s="173" t="s">
        <v>49</v>
      </c>
      <c r="C328" s="308"/>
      <c r="D328" s="163">
        <f t="shared" ref="D328:V328" si="472">+D296</f>
        <v>4.0046634584058605E-2</v>
      </c>
      <c r="E328" s="163">
        <f t="shared" si="472"/>
        <v>5.5754591512077317E-2</v>
      </c>
      <c r="F328" s="163">
        <f t="shared" si="472"/>
        <v>1.634070813376224E-2</v>
      </c>
      <c r="G328" s="163">
        <f t="shared" si="472"/>
        <v>3.8487716304455799E-2</v>
      </c>
      <c r="H328" s="163">
        <f t="shared" si="472"/>
        <v>5.2574938119895984E-2</v>
      </c>
      <c r="I328" s="163">
        <f t="shared" si="472"/>
        <v>5.5088679368837608E-2</v>
      </c>
      <c r="J328" s="163">
        <f t="shared" si="472"/>
        <v>3.5037264484135563E-2</v>
      </c>
      <c r="K328" s="163">
        <f t="shared" si="472"/>
        <v>3.2701420042766938E-2</v>
      </c>
      <c r="L328" s="322">
        <f t="shared" si="472"/>
        <v>3.9734762433786978E-2</v>
      </c>
      <c r="M328" s="163" t="str">
        <f t="shared" si="472"/>
        <v>-</v>
      </c>
      <c r="N328" s="163" t="str">
        <f t="shared" si="472"/>
        <v>-</v>
      </c>
      <c r="O328" s="163">
        <f t="shared" si="472"/>
        <v>3.4772244390319736E-2</v>
      </c>
      <c r="P328" s="163">
        <f t="shared" si="472"/>
        <v>3.0026664086271183E-2</v>
      </c>
      <c r="Q328" s="163">
        <f t="shared" si="472"/>
        <v>-3.418241541969514E-2</v>
      </c>
      <c r="R328" s="163">
        <f t="shared" si="472"/>
        <v>-1.5331734216968767E-2</v>
      </c>
      <c r="S328" s="163">
        <f t="shared" si="472"/>
        <v>-0.1036392564588032</v>
      </c>
      <c r="T328" s="163">
        <f t="shared" si="472"/>
        <v>1.6299619550123622E-2</v>
      </c>
      <c r="U328" s="163">
        <f t="shared" si="472"/>
        <v>2.28065511740368E-2</v>
      </c>
      <c r="V328" s="163">
        <f t="shared" si="472"/>
        <v>-0.97700074794315628</v>
      </c>
      <c r="W328" s="163"/>
      <c r="X328" s="163"/>
      <c r="Y328" s="163">
        <f t="shared" ref="Y328:AO328" si="473">+Y296</f>
        <v>6.4950309100868615E-3</v>
      </c>
      <c r="Z328" s="163">
        <f t="shared" si="473"/>
        <v>-0.12261620977353993</v>
      </c>
      <c r="AA328" s="163">
        <f t="shared" si="473"/>
        <v>-1.4154205203561242E-2</v>
      </c>
      <c r="AB328" s="163" t="str">
        <f>+AB296</f>
        <v>-</v>
      </c>
      <c r="AC328" s="163">
        <f>+AC296</f>
        <v>-3.2580456148497007E-2</v>
      </c>
      <c r="AD328" s="163">
        <f t="shared" si="473"/>
        <v>7.651851567023347E-3</v>
      </c>
      <c r="AE328" s="163">
        <f t="shared" si="473"/>
        <v>-8.6925632613828699E-2</v>
      </c>
      <c r="AF328" s="163">
        <f t="shared" si="473"/>
        <v>-6.0164206559289335E-2</v>
      </c>
      <c r="AG328" s="163">
        <f t="shared" si="473"/>
        <v>-0.1559561883127388</v>
      </c>
      <c r="AH328" s="322">
        <f t="shared" si="473"/>
        <v>-2.9882548643989423E-2</v>
      </c>
      <c r="AI328" s="322">
        <f t="shared" si="473"/>
        <v>-3.4312480500127959E-2</v>
      </c>
      <c r="AJ328" s="322">
        <f t="shared" si="473"/>
        <v>-2.3713457169202923E-2</v>
      </c>
      <c r="AK328" s="163">
        <f t="shared" si="473"/>
        <v>-6.8316277036166639E-6</v>
      </c>
      <c r="AL328" s="163">
        <f t="shared" si="473"/>
        <v>0.40797498909292018</v>
      </c>
      <c r="AM328" s="163">
        <f t="shared" si="473"/>
        <v>-7.6332457713973872E-2</v>
      </c>
      <c r="AN328" s="322">
        <f t="shared" si="473"/>
        <v>4.727716224610564E-2</v>
      </c>
      <c r="AO328" s="323">
        <f t="shared" si="473"/>
        <v>2.6808499724648629E-2</v>
      </c>
      <c r="AR328" s="322">
        <f>+AR296</f>
        <v>3.9734762433786978E-2</v>
      </c>
      <c r="AS328" s="322">
        <f>+AS296</f>
        <v>-2.9882548643989423E-2</v>
      </c>
      <c r="AT328" s="322">
        <f>+AT296</f>
        <v>-3.4312480500127966E-2</v>
      </c>
      <c r="AU328" s="322">
        <f>+AU296</f>
        <v>-2.3713457169202919E-2</v>
      </c>
      <c r="AV328" s="322">
        <f>+AV296</f>
        <v>4.7277162246105633E-2</v>
      </c>
      <c r="AW328" s="323">
        <f t="shared" ref="AW328" si="474">+AW296</f>
        <v>2.6808499724648629E-2</v>
      </c>
      <c r="AY328" s="322">
        <f>+AY296</f>
        <v>3.6031995206989659E-2</v>
      </c>
      <c r="AZ328" s="322">
        <f>+AZ296</f>
        <v>-1.5805422061488415E-2</v>
      </c>
      <c r="BA328" s="322">
        <f>+BA296</f>
        <v>-3.3299882914132092E-2</v>
      </c>
      <c r="BB328" s="322">
        <f>+BB296</f>
        <v>-1.4154205203561242E-2</v>
      </c>
      <c r="BC328" s="322">
        <f>+BC296</f>
        <v>-3.503438467200826E-5</v>
      </c>
      <c r="BD328" s="323">
        <f t="shared" ref="BD328" si="475">+BD296</f>
        <v>8.4156059058180452E-3</v>
      </c>
    </row>
    <row r="329" spans="1:56" s="204" customFormat="1">
      <c r="A329" s="341"/>
      <c r="B329" s="173" t="s">
        <v>48</v>
      </c>
      <c r="C329" s="308"/>
      <c r="D329" s="163">
        <f t="shared" ref="D329:V329" si="476">IFERROR(+(D70-D68+D54+D61)/D43,"-")</f>
        <v>0.17166832664687101</v>
      </c>
      <c r="E329" s="163">
        <f t="shared" si="476"/>
        <v>0.13070162742135116</v>
      </c>
      <c r="F329" s="163">
        <f t="shared" si="476"/>
        <v>0.12848282277722858</v>
      </c>
      <c r="G329" s="163">
        <f t="shared" si="476"/>
        <v>0.15566743123756843</v>
      </c>
      <c r="H329" s="163">
        <f t="shared" si="476"/>
        <v>0.20189306817698335</v>
      </c>
      <c r="I329" s="163">
        <f t="shared" si="476"/>
        <v>0.14545907446807144</v>
      </c>
      <c r="J329" s="163">
        <f t="shared" si="476"/>
        <v>0.13857414695325002</v>
      </c>
      <c r="K329" s="163">
        <f t="shared" si="476"/>
        <v>0.13945894242454449</v>
      </c>
      <c r="L329" s="322">
        <f t="shared" si="476"/>
        <v>0.1524317570147285</v>
      </c>
      <c r="M329" s="163" t="str">
        <f t="shared" si="476"/>
        <v>-</v>
      </c>
      <c r="N329" s="163" t="str">
        <f t="shared" si="476"/>
        <v>-</v>
      </c>
      <c r="O329" s="163">
        <f t="shared" si="476"/>
        <v>0.14866732307267105</v>
      </c>
      <c r="P329" s="163">
        <f t="shared" si="476"/>
        <v>0.12818920749604873</v>
      </c>
      <c r="Q329" s="163">
        <f t="shared" si="476"/>
        <v>9.5827317824121891E-2</v>
      </c>
      <c r="R329" s="163">
        <f t="shared" si="476"/>
        <v>0.10348920596453919</v>
      </c>
      <c r="S329" s="163">
        <f t="shared" si="476"/>
        <v>-2.6114393333217391E-2</v>
      </c>
      <c r="T329" s="163">
        <f t="shared" si="476"/>
        <v>9.676065094898087E-2</v>
      </c>
      <c r="U329" s="163">
        <f t="shared" si="476"/>
        <v>0.12918206096066662</v>
      </c>
      <c r="V329" s="163">
        <f t="shared" si="476"/>
        <v>-0.81245325355273001</v>
      </c>
      <c r="W329" s="163"/>
      <c r="X329" s="163"/>
      <c r="Y329" s="163">
        <f t="shared" ref="Y329:AO329" si="477">IFERROR(+(Y70-Y68+Y54+Y61)/Y43,"-")</f>
        <v>0.14162297519367711</v>
      </c>
      <c r="Z329" s="163">
        <f t="shared" si="477"/>
        <v>3.874590286054827E-2</v>
      </c>
      <c r="AA329" s="163">
        <f t="shared" si="477"/>
        <v>6.3402195522517066E-2</v>
      </c>
      <c r="AB329" s="163" t="str">
        <f>IFERROR(+(AB70-AB68+AB54+AB61)/AB43,"-")</f>
        <v>-</v>
      </c>
      <c r="AC329" s="163">
        <f>IFERROR(+(AC70-AC68+AC54+AC61)/AC43,"-")</f>
        <v>5.7676362309707803E-2</v>
      </c>
      <c r="AD329" s="163">
        <f t="shared" si="477"/>
        <v>8.8292602483746332E-2</v>
      </c>
      <c r="AE329" s="163">
        <f t="shared" si="477"/>
        <v>1.0928390831017406E-2</v>
      </c>
      <c r="AF329" s="163">
        <f t="shared" si="477"/>
        <v>4.0064605859392526E-2</v>
      </c>
      <c r="AG329" s="163">
        <f t="shared" si="477"/>
        <v>-3.1133061027348623E-2</v>
      </c>
      <c r="AH329" s="322">
        <f t="shared" si="477"/>
        <v>7.8627862687618608E-2</v>
      </c>
      <c r="AI329" s="322">
        <f t="shared" si="477"/>
        <v>7.8876133445489605E-2</v>
      </c>
      <c r="AJ329" s="322">
        <f t="shared" si="477"/>
        <v>7.8282122602768664E-2</v>
      </c>
      <c r="AK329" s="163">
        <f t="shared" si="477"/>
        <v>8.3707934252414976E-2</v>
      </c>
      <c r="AL329" s="163">
        <f t="shared" si="477"/>
        <v>0.44325769748348365</v>
      </c>
      <c r="AM329" s="163">
        <f t="shared" si="477"/>
        <v>-4.9066096116930028E-3</v>
      </c>
      <c r="AN329" s="322">
        <f t="shared" si="477"/>
        <v>0.1224968230229771</v>
      </c>
      <c r="AO329" s="323">
        <f t="shared" si="477"/>
        <v>0.13735223172250988</v>
      </c>
      <c r="AR329" s="322">
        <f>IFERROR(+(AR70-AR68+AR54+AR61)/AR43,"-")</f>
        <v>0.1524317570147285</v>
      </c>
      <c r="AS329" s="322">
        <f>IFERROR(+(AS70-AS68+AS54+AS61)/AS43,"-")</f>
        <v>7.8627862687618608E-2</v>
      </c>
      <c r="AT329" s="322">
        <f>IFERROR(+(AT70-AT68+AT54+AT61)/AT43,"-")</f>
        <v>7.8876133445489618E-2</v>
      </c>
      <c r="AU329" s="322">
        <f>IFERROR(+(AU70-AU68+AU54+AU61)/AU43,"-")</f>
        <v>7.8282122602768678E-2</v>
      </c>
      <c r="AV329" s="322">
        <f>IFERROR(+(AV70-AV68+AV54+AV61)/AV43,"-")</f>
        <v>0.1224968230229771</v>
      </c>
      <c r="AW329" s="323">
        <f t="shared" ref="AW329" si="478">IFERROR(+(AW70-AW68+AW54+AW61)/AW43,"-")</f>
        <v>0.13735223172250988</v>
      </c>
      <c r="AY329" s="322">
        <f>IFERROR(+(AY70-AY68+AY54+AY61)/AY43,"-")</f>
        <v>0.15072546900080655</v>
      </c>
      <c r="AZ329" s="322">
        <f>IFERROR(+(AZ70-AZ68+AZ54+AZ61)/AZ43,"-")</f>
        <v>8.4076513866706559E-2</v>
      </c>
      <c r="BA329" s="322">
        <f>IFERROR(+(BA70-BA68+BA54+BA61)/BA43,"-")</f>
        <v>6.0389058387320921E-2</v>
      </c>
      <c r="BB329" s="322">
        <f>IFERROR(+(BB70-BB68+BB54+BB61)/BB43,"-")</f>
        <v>8.3887976488892735E-2</v>
      </c>
      <c r="BC329" s="322">
        <f>IFERROR(+(BC70-BC68+BC54+BC61)/BC43,"-")</f>
        <v>6.8272499335835651E-2</v>
      </c>
      <c r="BD329" s="323">
        <f t="shared" ref="BD329" si="479">IFERROR(+(BD70-BD68+BD54+BD61)/BD43,"-")</f>
        <v>8.7026258801633241E-2</v>
      </c>
    </row>
    <row r="330" spans="1:56" s="204" customFormat="1">
      <c r="A330" s="341"/>
      <c r="B330" s="173" t="s">
        <v>47</v>
      </c>
      <c r="C330" s="308"/>
      <c r="D330" s="163">
        <f t="shared" ref="D330:V330" si="480">+D297</f>
        <v>0.17158455194496933</v>
      </c>
      <c r="E330" s="163">
        <f t="shared" si="480"/>
        <v>0.11420872347049577</v>
      </c>
      <c r="F330" s="163">
        <f t="shared" si="480"/>
        <v>0.11889066689968925</v>
      </c>
      <c r="G330" s="163">
        <f t="shared" si="480"/>
        <v>0.15266240923875984</v>
      </c>
      <c r="H330" s="163">
        <f t="shared" si="480"/>
        <v>0.17756899412608274</v>
      </c>
      <c r="I330" s="163">
        <f t="shared" si="480"/>
        <v>0.13857555754432685</v>
      </c>
      <c r="J330" s="163">
        <f t="shared" si="480"/>
        <v>0.13238622439418185</v>
      </c>
      <c r="K330" s="163">
        <f t="shared" si="480"/>
        <v>0.13566060153220275</v>
      </c>
      <c r="L330" s="322">
        <f t="shared" si="480"/>
        <v>0.14549386295852035</v>
      </c>
      <c r="M330" s="163" t="str">
        <f t="shared" si="480"/>
        <v>-</v>
      </c>
      <c r="N330" s="163" t="str">
        <f t="shared" si="480"/>
        <v>-</v>
      </c>
      <c r="O330" s="163">
        <f t="shared" si="480"/>
        <v>0.12910469675769981</v>
      </c>
      <c r="P330" s="163">
        <f t="shared" si="480"/>
        <v>0.11602640604672662</v>
      </c>
      <c r="Q330" s="163">
        <f t="shared" si="480"/>
        <v>9.5534467716872656E-2</v>
      </c>
      <c r="R330" s="163">
        <f t="shared" si="480"/>
        <v>8.7959642918964367E-2</v>
      </c>
      <c r="S330" s="163">
        <f t="shared" si="480"/>
        <v>-3.7414072462347632E-2</v>
      </c>
      <c r="T330" s="163">
        <f t="shared" si="480"/>
        <v>9.6445601564598596E-2</v>
      </c>
      <c r="U330" s="163">
        <f t="shared" si="480"/>
        <v>0.10943303191255682</v>
      </c>
      <c r="V330" s="163">
        <f t="shared" si="480"/>
        <v>-0.82011967090501126</v>
      </c>
      <c r="W330" s="163"/>
      <c r="X330" s="163"/>
      <c r="Y330" s="163">
        <f t="shared" ref="Y330:AO330" si="481">+Y297</f>
        <v>0.12634791454730418</v>
      </c>
      <c r="Z330" s="163">
        <f t="shared" si="481"/>
        <v>2.9443533969010727E-2</v>
      </c>
      <c r="AA330" s="163">
        <f t="shared" si="481"/>
        <v>5.957731869651655E-2</v>
      </c>
      <c r="AB330" s="163" t="str">
        <f>+AB297</f>
        <v>-</v>
      </c>
      <c r="AC330" s="163">
        <f>+AC297</f>
        <v>4.5946513659027341E-2</v>
      </c>
      <c r="AD330" s="163">
        <f t="shared" si="481"/>
        <v>8.8046573895647379E-2</v>
      </c>
      <c r="AE330" s="163">
        <f t="shared" si="481"/>
        <v>1.0510479135758614E-2</v>
      </c>
      <c r="AF330" s="163">
        <f t="shared" si="481"/>
        <v>3.3469424379738884E-2</v>
      </c>
      <c r="AG330" s="163">
        <f t="shared" si="481"/>
        <v>-3.4713393978896639E-2</v>
      </c>
      <c r="AH330" s="322">
        <f t="shared" si="481"/>
        <v>7.0013383355828532E-2</v>
      </c>
      <c r="AI330" s="322">
        <f t="shared" si="481"/>
        <v>7.3140995838264874E-2</v>
      </c>
      <c r="AJ330" s="322">
        <f t="shared" si="481"/>
        <v>6.5657892542781926E-2</v>
      </c>
      <c r="AK330" s="163">
        <f t="shared" si="481"/>
        <v>6.7831231469209857E-2</v>
      </c>
      <c r="AL330" s="163">
        <f t="shared" si="481"/>
        <v>0.372241388171628</v>
      </c>
      <c r="AM330" s="163">
        <f t="shared" si="481"/>
        <v>-2.3796973586331222E-2</v>
      </c>
      <c r="AN330" s="322">
        <f t="shared" si="481"/>
        <v>9.8430292248748677E-2</v>
      </c>
      <c r="AO330" s="323">
        <f t="shared" si="481"/>
        <v>0.12947511898942021</v>
      </c>
      <c r="AR330" s="322">
        <f>+AR297</f>
        <v>0.14549386295852035</v>
      </c>
      <c r="AS330" s="322">
        <f>+AS297</f>
        <v>7.0013383355828532E-2</v>
      </c>
      <c r="AT330" s="322">
        <f>+AT297</f>
        <v>7.3140995838264888E-2</v>
      </c>
      <c r="AU330" s="322">
        <f>+AU297</f>
        <v>6.565789254278194E-2</v>
      </c>
      <c r="AV330" s="322">
        <f>+AV297</f>
        <v>9.8430292248748663E-2</v>
      </c>
      <c r="AW330" s="323">
        <f t="shared" ref="AW330" si="482">+AW297</f>
        <v>0.12947511898942021</v>
      </c>
      <c r="AY330" s="322">
        <f>+AY297</f>
        <v>0.14453052728589985</v>
      </c>
      <c r="AZ330" s="322">
        <f>+AZ297</f>
        <v>8.9617176312407343E-2</v>
      </c>
      <c r="BA330" s="322">
        <f>+BA297</f>
        <v>5.6531326949255979E-2</v>
      </c>
      <c r="BB330" s="322">
        <f>+BB297</f>
        <v>7.6108565995332347E-2</v>
      </c>
      <c r="BC330" s="322">
        <f>+BC297</f>
        <v>-2.7438099760200146E-3</v>
      </c>
      <c r="BD330" s="323">
        <f t="shared" ref="BD330" si="483">+BD297</f>
        <v>8.3460563630293957E-2</v>
      </c>
    </row>
    <row r="331" spans="1:56" s="204" customFormat="1">
      <c r="A331" s="341"/>
      <c r="B331" s="173" t="s">
        <v>46</v>
      </c>
      <c r="C331" s="308"/>
      <c r="D331" s="163">
        <f t="shared" ref="D331:V331" si="484">IFERROR(+D35/D43,"-")</f>
        <v>8.3774701901685728E-5</v>
      </c>
      <c r="E331" s="163">
        <f t="shared" si="484"/>
        <v>1.6492903950855398E-2</v>
      </c>
      <c r="F331" s="163">
        <f t="shared" si="484"/>
        <v>9.5921558775393552E-3</v>
      </c>
      <c r="G331" s="163">
        <f t="shared" si="484"/>
        <v>3.0050219988085733E-3</v>
      </c>
      <c r="H331" s="163">
        <f t="shared" si="484"/>
        <v>2.4324074050900608E-2</v>
      </c>
      <c r="I331" s="163">
        <f t="shared" si="484"/>
        <v>6.8835169237446026E-3</v>
      </c>
      <c r="J331" s="163">
        <f t="shared" si="484"/>
        <v>6.1879225590681713E-3</v>
      </c>
      <c r="K331" s="163">
        <f t="shared" si="484"/>
        <v>3.7983408923417251E-3</v>
      </c>
      <c r="L331" s="322">
        <f t="shared" si="484"/>
        <v>6.9378940562081683E-3</v>
      </c>
      <c r="M331" s="163" t="str">
        <f t="shared" si="484"/>
        <v>-</v>
      </c>
      <c r="N331" s="163" t="str">
        <f t="shared" si="484"/>
        <v>-</v>
      </c>
      <c r="O331" s="163">
        <f t="shared" si="484"/>
        <v>1.956262631497124E-2</v>
      </c>
      <c r="P331" s="163">
        <f t="shared" si="484"/>
        <v>1.216280144932211E-2</v>
      </c>
      <c r="Q331" s="163">
        <f t="shared" si="484"/>
        <v>2.928501072492391E-4</v>
      </c>
      <c r="R331" s="163">
        <f t="shared" si="484"/>
        <v>1.5529563045574816E-2</v>
      </c>
      <c r="S331" s="163">
        <f t="shared" si="484"/>
        <v>1.1299679129130243E-2</v>
      </c>
      <c r="T331" s="163">
        <f t="shared" si="484"/>
        <v>3.1504938438227294E-4</v>
      </c>
      <c r="U331" s="163">
        <f t="shared" si="484"/>
        <v>1.9749029048109802E-2</v>
      </c>
      <c r="V331" s="163">
        <f t="shared" si="484"/>
        <v>7.6664173522812268E-3</v>
      </c>
      <c r="W331" s="163"/>
      <c r="X331" s="163"/>
      <c r="Y331" s="163">
        <f t="shared" ref="Y331:AO331" si="485">IFERROR(+Y35/Y43,"-")</f>
        <v>1.5275060646372955E-2</v>
      </c>
      <c r="Z331" s="163">
        <f t="shared" si="485"/>
        <v>9.3023688915375453E-3</v>
      </c>
      <c r="AA331" s="163">
        <f t="shared" si="485"/>
        <v>3.8248768260005185E-3</v>
      </c>
      <c r="AB331" s="163" t="str">
        <f>IFERROR(+AB35/AB43,"-")</f>
        <v>-</v>
      </c>
      <c r="AC331" s="163">
        <f>IFERROR(+AC35/AC43,"-")</f>
        <v>1.1729848650680464E-2</v>
      </c>
      <c r="AD331" s="163">
        <f t="shared" si="485"/>
        <v>2.4602858809896175E-4</v>
      </c>
      <c r="AE331" s="163">
        <f t="shared" si="485"/>
        <v>4.1791169525879181E-4</v>
      </c>
      <c r="AF331" s="163">
        <f t="shared" si="485"/>
        <v>6.5951814796536409E-3</v>
      </c>
      <c r="AG331" s="163">
        <f t="shared" si="485"/>
        <v>3.5803329515480182E-3</v>
      </c>
      <c r="AH331" s="322">
        <f t="shared" si="485"/>
        <v>8.6144793317900707E-3</v>
      </c>
      <c r="AI331" s="322">
        <f t="shared" si="485"/>
        <v>5.7351376072247362E-3</v>
      </c>
      <c r="AJ331" s="322">
        <f t="shared" si="485"/>
        <v>1.2624230059986731E-2</v>
      </c>
      <c r="AK331" s="163">
        <f t="shared" si="485"/>
        <v>1.5876702783205125E-2</v>
      </c>
      <c r="AL331" s="163">
        <f t="shared" si="485"/>
        <v>7.1016309311855666E-2</v>
      </c>
      <c r="AM331" s="163">
        <f t="shared" si="485"/>
        <v>1.8890363974638218E-2</v>
      </c>
      <c r="AN331" s="322">
        <f t="shared" si="485"/>
        <v>2.4066530774228427E-2</v>
      </c>
      <c r="AO331" s="323">
        <f t="shared" si="485"/>
        <v>7.877112733089664E-3</v>
      </c>
      <c r="AR331" s="322">
        <f>IFERROR(+AR35/AR43,"-")</f>
        <v>6.9378940562081683E-3</v>
      </c>
      <c r="AS331" s="322">
        <f>IFERROR(+AS35/AS43,"-")</f>
        <v>8.6144793317900707E-3</v>
      </c>
      <c r="AT331" s="322">
        <f>IFERROR(+AT35/AT43,"-")</f>
        <v>5.7351376072247362E-3</v>
      </c>
      <c r="AU331" s="322">
        <f>IFERROR(+AU35/AU43,"-")</f>
        <v>1.2624230059986729E-2</v>
      </c>
      <c r="AV331" s="322">
        <f>IFERROR(+AV35/AV43,"-")</f>
        <v>2.4066530774228427E-2</v>
      </c>
      <c r="AW331" s="323">
        <f t="shared" ref="AW331" si="486">IFERROR(+AW35/AW43,"-")</f>
        <v>7.877112733089664E-3</v>
      </c>
      <c r="AY331" s="322">
        <f>IFERROR(+AY35/AY43,"-")</f>
        <v>6.1949417149067022E-3</v>
      </c>
      <c r="AZ331" s="322">
        <f>IFERROR(+AZ35/AZ43,"-")</f>
        <v>4.6480000809573365E-3</v>
      </c>
      <c r="BA331" s="322">
        <f>IFERROR(+BA35/BA43,"-")</f>
        <v>3.1504938438227294E-4</v>
      </c>
      <c r="BB331" s="322">
        <f>IFERROR(+BB35/BB43,"-")</f>
        <v>1.3570749416544212E-2</v>
      </c>
      <c r="BC331" s="322">
        <f>IFERROR(+BC35/BC43,"-")</f>
        <v>7.1016309311855666E-2</v>
      </c>
      <c r="BD331" s="323">
        <f t="shared" ref="BD331" si="487">IFERROR(+BD35/BD43,"-")</f>
        <v>1.018185248176302E-2</v>
      </c>
    </row>
    <row r="332" spans="1:56" s="204" customFormat="1">
      <c r="A332" s="341"/>
      <c r="B332" s="173" t="s">
        <v>45</v>
      </c>
      <c r="C332" s="308"/>
      <c r="D332" s="163">
        <f t="shared" ref="D332:V332" si="488">IFERROR(+D181/D173,"-")</f>
        <v>0.21129383668759272</v>
      </c>
      <c r="E332" s="163">
        <f t="shared" si="488"/>
        <v>8.0130646912939876E-2</v>
      </c>
      <c r="F332" s="163">
        <f t="shared" si="488"/>
        <v>0.14548120976441681</v>
      </c>
      <c r="G332" s="163">
        <f t="shared" si="488"/>
        <v>0.2345158817648513</v>
      </c>
      <c r="H332" s="163">
        <f t="shared" si="488"/>
        <v>0.16749457297635578</v>
      </c>
      <c r="I332" s="163">
        <f t="shared" si="488"/>
        <v>0.11690338692055564</v>
      </c>
      <c r="J332" s="163">
        <f t="shared" si="488"/>
        <v>0.10503299092063516</v>
      </c>
      <c r="K332" s="163">
        <f t="shared" si="488"/>
        <v>0.15562406586272678</v>
      </c>
      <c r="L332" s="322">
        <f t="shared" si="488"/>
        <v>0.17244229826086444</v>
      </c>
      <c r="M332" s="163" t="str">
        <f t="shared" si="488"/>
        <v>-</v>
      </c>
      <c r="N332" s="163" t="str">
        <f t="shared" si="488"/>
        <v>-</v>
      </c>
      <c r="O332" s="163">
        <f t="shared" si="488"/>
        <v>0.18096959946478491</v>
      </c>
      <c r="P332" s="163">
        <f t="shared" si="488"/>
        <v>0.12760504032528616</v>
      </c>
      <c r="Q332" s="163">
        <f t="shared" si="488"/>
        <v>2.6204363753663352E-2</v>
      </c>
      <c r="R332" s="163">
        <f t="shared" si="488"/>
        <v>0.13884036073469003</v>
      </c>
      <c r="S332" s="163">
        <f t="shared" si="488"/>
        <v>5.3372719445952226E-3</v>
      </c>
      <c r="T332" s="163">
        <f t="shared" si="488"/>
        <v>2.0209041657091802E-2</v>
      </c>
      <c r="U332" s="163">
        <f t="shared" si="488"/>
        <v>0.1164448739341669</v>
      </c>
      <c r="V332" s="163">
        <f t="shared" si="488"/>
        <v>-0.8135666140828911</v>
      </c>
      <c r="W332" s="163"/>
      <c r="X332" s="163"/>
      <c r="Y332" s="163">
        <f t="shared" ref="Y332:AO332" si="489">IFERROR(+Y181/Y173,"-")</f>
        <v>0.134915797914996</v>
      </c>
      <c r="Z332" s="163">
        <f t="shared" si="489"/>
        <v>3.5395423435458734E-2</v>
      </c>
      <c r="AA332" s="163">
        <f t="shared" si="489"/>
        <v>7.5501384576655201E-2</v>
      </c>
      <c r="AB332" s="163" t="str">
        <f>IFERROR(+AB181/AB173,"-")</f>
        <v>-</v>
      </c>
      <c r="AC332" s="163">
        <f>IFERROR(+AC181/AC173,"-")</f>
        <v>0.11631464869142433</v>
      </c>
      <c r="AD332" s="163">
        <f t="shared" si="489"/>
        <v>0.12628394660833006</v>
      </c>
      <c r="AE332" s="163">
        <f t="shared" si="489"/>
        <v>3.9474196689386565E-2</v>
      </c>
      <c r="AF332" s="163">
        <f t="shared" si="489"/>
        <v>8.3553247637694728E-2</v>
      </c>
      <c r="AG332" s="163">
        <f t="shared" si="489"/>
        <v>-0.14200354499383097</v>
      </c>
      <c r="AH332" s="322">
        <f t="shared" si="489"/>
        <v>7.7268541748380867E-2</v>
      </c>
      <c r="AI332" s="322">
        <f t="shared" si="489"/>
        <v>6.5403726763965803E-2</v>
      </c>
      <c r="AJ332" s="322">
        <f t="shared" si="489"/>
        <v>9.3670503219345919E-2</v>
      </c>
      <c r="AK332" s="163">
        <f t="shared" si="489"/>
        <v>7.5387225049359033E-2</v>
      </c>
      <c r="AL332" s="163">
        <f t="shared" si="489"/>
        <v>0.45214785971979127</v>
      </c>
      <c r="AM332" s="163">
        <f t="shared" si="489"/>
        <v>-4.8390078000813276E-2</v>
      </c>
      <c r="AN332" s="322">
        <f t="shared" si="489"/>
        <v>0.11516292562415759</v>
      </c>
      <c r="AO332" s="323">
        <f t="shared" si="489"/>
        <v>0.15205728827385634</v>
      </c>
      <c r="AR332" s="322">
        <f>IFERROR(+AR181/AR173,"-")</f>
        <v>0.17244229826086444</v>
      </c>
      <c r="AS332" s="322">
        <f>IFERROR(+AS181/AS173,"-")</f>
        <v>7.7268541748380867E-2</v>
      </c>
      <c r="AT332" s="322">
        <f>IFERROR(+AT181/AT173,"-")</f>
        <v>6.5403726763965803E-2</v>
      </c>
      <c r="AU332" s="322">
        <f>IFERROR(+AU181/AU173,"-")</f>
        <v>9.3670503219345919E-2</v>
      </c>
      <c r="AV332" s="322">
        <f>IFERROR(+AV181/AV173,"-")</f>
        <v>0.11516292562415759</v>
      </c>
      <c r="AW332" s="323">
        <f t="shared" ref="AW332" si="490">IFERROR(+AW181/AW173,"-")</f>
        <v>0.15205728827385634</v>
      </c>
      <c r="AY332" s="322">
        <f>IFERROR(+AY181/AY173,"-")</f>
        <v>0.16520032199549936</v>
      </c>
      <c r="AZ332" s="322">
        <f>IFERROR(+AZ181/AZ173,"-")</f>
        <v>6.0831260931626857E-2</v>
      </c>
      <c r="BA332" s="322">
        <f>IFERROR(+BA181/BA173,"-")</f>
        <v>2.6204363753663352E-2</v>
      </c>
      <c r="BB332" s="322">
        <f>IFERROR(+BB181/BB173,"-")</f>
        <v>0.1233741713518503</v>
      </c>
      <c r="BC332" s="322">
        <f>IFERROR(+BC181/BC173,"-")</f>
        <v>0.36017623924258296</v>
      </c>
      <c r="BD332" s="323">
        <f t="shared" ref="BD332" si="491">IFERROR(+BD181/BD173,"-")</f>
        <v>0.1023917249516809</v>
      </c>
    </row>
    <row r="333" spans="1:56" s="204" customFormat="1">
      <c r="A333" s="341"/>
      <c r="B333" s="173" t="s">
        <v>44</v>
      </c>
      <c r="C333" s="308"/>
      <c r="D333" s="163">
        <f t="shared" ref="D333:V333" si="492">IFERROR(+(D70-D68+D61)/D43,"-")</f>
        <v>0.16338393945881544</v>
      </c>
      <c r="E333" s="163">
        <f t="shared" si="492"/>
        <v>0.12931203192272936</v>
      </c>
      <c r="F333" s="163">
        <f t="shared" si="492"/>
        <v>0.12848282277722858</v>
      </c>
      <c r="G333" s="163">
        <f t="shared" si="492"/>
        <v>0.1556629054258476</v>
      </c>
      <c r="H333" s="163">
        <f t="shared" si="492"/>
        <v>0.191086261740952</v>
      </c>
      <c r="I333" s="163">
        <f t="shared" si="492"/>
        <v>0.14545907446807144</v>
      </c>
      <c r="J333" s="163">
        <f t="shared" si="492"/>
        <v>0.13796868918392943</v>
      </c>
      <c r="K333" s="163">
        <f t="shared" si="492"/>
        <v>0.13243837818697432</v>
      </c>
      <c r="L333" s="322">
        <f t="shared" si="492"/>
        <v>0.14968094819678654</v>
      </c>
      <c r="M333" s="163" t="str">
        <f t="shared" si="492"/>
        <v>-</v>
      </c>
      <c r="N333" s="163" t="str">
        <f t="shared" si="492"/>
        <v>-</v>
      </c>
      <c r="O333" s="163">
        <f t="shared" si="492"/>
        <v>0.13654108583372199</v>
      </c>
      <c r="P333" s="163">
        <f t="shared" si="492"/>
        <v>0.12818920749604873</v>
      </c>
      <c r="Q333" s="163">
        <f t="shared" si="492"/>
        <v>8.3942207920485318E-2</v>
      </c>
      <c r="R333" s="163">
        <f t="shared" si="492"/>
        <v>0.10348920596453919</v>
      </c>
      <c r="S333" s="163">
        <f t="shared" si="492"/>
        <v>-2.6114393333217391E-2</v>
      </c>
      <c r="T333" s="163">
        <f t="shared" si="492"/>
        <v>9.5104100960132151E-2</v>
      </c>
      <c r="U333" s="163">
        <f t="shared" si="492"/>
        <v>0.12918206096066662</v>
      </c>
      <c r="V333" s="163">
        <f t="shared" si="492"/>
        <v>-0.81245325355273001</v>
      </c>
      <c r="W333" s="163"/>
      <c r="X333" s="163"/>
      <c r="Y333" s="163">
        <f t="shared" ref="Y333:AO333" si="493">IFERROR(+(Y70-Y68+Y61)/Y43,"-")</f>
        <v>0.14162297519367711</v>
      </c>
      <c r="Z333" s="163">
        <f t="shared" si="493"/>
        <v>2.8354067342073897E-2</v>
      </c>
      <c r="AA333" s="163">
        <f t="shared" si="493"/>
        <v>6.2991615524245828E-2</v>
      </c>
      <c r="AB333" s="163" t="str">
        <f>IFERROR(+(AB70-AB68+AB61)/AB43,"-")</f>
        <v>-</v>
      </c>
      <c r="AC333" s="163">
        <f>IFERROR(+(AC70-AC68+AC61)/AC43,"-")</f>
        <v>5.7676362309707803E-2</v>
      </c>
      <c r="AD333" s="163">
        <f t="shared" si="493"/>
        <v>7.6369227521825719E-2</v>
      </c>
      <c r="AE333" s="163">
        <f t="shared" si="493"/>
        <v>1.0928390831017406E-2</v>
      </c>
      <c r="AF333" s="163">
        <f t="shared" si="493"/>
        <v>2.6963973260352641E-2</v>
      </c>
      <c r="AG333" s="163">
        <f t="shared" si="493"/>
        <v>-4.2289941999380763E-2</v>
      </c>
      <c r="AH333" s="322">
        <f t="shared" si="493"/>
        <v>7.3058439361725208E-2</v>
      </c>
      <c r="AI333" s="322">
        <f t="shared" si="493"/>
        <v>6.9812901329979665E-2</v>
      </c>
      <c r="AJ333" s="322">
        <f t="shared" si="493"/>
        <v>7.7578152452795077E-2</v>
      </c>
      <c r="AK333" s="163">
        <f t="shared" si="493"/>
        <v>8.3707934252414976E-2</v>
      </c>
      <c r="AL333" s="163">
        <f t="shared" si="493"/>
        <v>0.44307677992103739</v>
      </c>
      <c r="AM333" s="163">
        <f t="shared" si="493"/>
        <v>-4.9066096116930028E-3</v>
      </c>
      <c r="AN333" s="322">
        <f t="shared" si="493"/>
        <v>0.12247128630497306</v>
      </c>
      <c r="AO333" s="323">
        <f t="shared" si="493"/>
        <v>0.13416585392746683</v>
      </c>
      <c r="AR333" s="322">
        <f>IFERROR(+(AR70-AR68+AR61)/AR43,"-")</f>
        <v>0.14968094819678654</v>
      </c>
      <c r="AS333" s="322">
        <f>IFERROR(+(AS70-AS68+AS61)/AS43,"-")</f>
        <v>7.3058439361725208E-2</v>
      </c>
      <c r="AT333" s="322">
        <f>IFERROR(+(AT70-AT68+AT61)/AT43,"-")</f>
        <v>6.9812901329979679E-2</v>
      </c>
      <c r="AU333" s="322">
        <f>IFERROR(+(AU70-AU68+AU61)/AU43,"-")</f>
        <v>7.7578152452795091E-2</v>
      </c>
      <c r="AV333" s="322">
        <f>IFERROR(+(AV70-AV68+AV61)/AV43,"-")</f>
        <v>0.12247128630497307</v>
      </c>
      <c r="AW333" s="323">
        <f t="shared" ref="AW333" si="494">IFERROR(+(AW70-AW68+AW61)/AW43,"-")</f>
        <v>0.13416585392746683</v>
      </c>
      <c r="AY333" s="322">
        <f>IFERROR(+(AY70-AY68+AY61)/AY43,"-")</f>
        <v>0.15035510202040589</v>
      </c>
      <c r="AZ333" s="322">
        <f>IFERROR(+(AZ70-AZ68+AZ61)/AZ43,"-")</f>
        <v>8.3926061452293588E-2</v>
      </c>
      <c r="BA333" s="322">
        <f>IFERROR(+(BA70-BA68+BA61)/BA43,"-")</f>
        <v>4.9047280549559098E-2</v>
      </c>
      <c r="BB333" s="322">
        <f>IFERROR(+(BB70-BB68+BB61)/BB43,"-")</f>
        <v>8.3887976488892735E-2</v>
      </c>
      <c r="BC333" s="322">
        <f>IFERROR(+(BC70-BC68+BC61)/BC43,"-")</f>
        <v>6.8272499335835651E-2</v>
      </c>
      <c r="BD333" s="323">
        <f t="shared" ref="BD333" si="495">IFERROR(+(BD70-BD68+BD61)/BD43,"-")</f>
        <v>8.6968140871125144E-2</v>
      </c>
    </row>
    <row r="334" spans="1:56" s="204" customFormat="1">
      <c r="A334" s="341"/>
      <c r="B334" s="173" t="s">
        <v>43</v>
      </c>
      <c r="C334" s="308"/>
      <c r="D334" s="163">
        <f t="shared" ref="D334:V334" si="496">IFERROR(+D66/D360,"-")</f>
        <v>1.5609863176723715E-2</v>
      </c>
      <c r="E334" s="163">
        <f t="shared" si="496"/>
        <v>2.1404762633898594E-2</v>
      </c>
      <c r="F334" s="163">
        <f t="shared" si="496"/>
        <v>5.7934159273757618E-3</v>
      </c>
      <c r="G334" s="163">
        <f t="shared" si="496"/>
        <v>1.1338541461973918E-2</v>
      </c>
      <c r="H334" s="163">
        <f t="shared" si="496"/>
        <v>1.0883209746448722E-2</v>
      </c>
      <c r="I334" s="163">
        <f t="shared" si="496"/>
        <v>1.7931994340872566E-2</v>
      </c>
      <c r="J334" s="163">
        <f t="shared" si="496"/>
        <v>1.5435274094396179E-2</v>
      </c>
      <c r="K334" s="163">
        <f t="shared" si="496"/>
        <v>1.4628564382877365E-2</v>
      </c>
      <c r="L334" s="322">
        <f t="shared" si="496"/>
        <v>1.290866692701944E-2</v>
      </c>
      <c r="M334" s="163" t="str">
        <f t="shared" si="496"/>
        <v>-</v>
      </c>
      <c r="N334" s="163" t="str">
        <f t="shared" si="496"/>
        <v>-</v>
      </c>
      <c r="O334" s="163">
        <f t="shared" si="496"/>
        <v>9.2882179165647647E-3</v>
      </c>
      <c r="P334" s="163">
        <f t="shared" si="496"/>
        <v>1.1869016882882293E-2</v>
      </c>
      <c r="Q334" s="163">
        <f t="shared" si="496"/>
        <v>-1.2777420524008534E-2</v>
      </c>
      <c r="R334" s="163">
        <f t="shared" si="496"/>
        <v>-5.4245117939385459E-3</v>
      </c>
      <c r="S334" s="163">
        <f t="shared" si="496"/>
        <v>-5.8625195507234988E-2</v>
      </c>
      <c r="T334" s="163">
        <f t="shared" si="496"/>
        <v>1.0301767891806859E-2</v>
      </c>
      <c r="U334" s="163">
        <f t="shared" si="496"/>
        <v>9.581899411926071E-3</v>
      </c>
      <c r="V334" s="163">
        <f t="shared" si="496"/>
        <v>-0.35301668806161746</v>
      </c>
      <c r="W334" s="163"/>
      <c r="X334" s="163"/>
      <c r="Y334" s="163">
        <f t="shared" ref="Y334:AO334" si="497">IFERROR(+Y66/Y360,"-")</f>
        <v>3.8868596047578908E-3</v>
      </c>
      <c r="Z334" s="163">
        <f t="shared" si="497"/>
        <v>-4.503745502718242E-2</v>
      </c>
      <c r="AA334" s="163">
        <f t="shared" si="497"/>
        <v>-4.9672013043643116E-3</v>
      </c>
      <c r="AB334" s="163" t="str">
        <f>IFERROR(+AB66/AB360,"-")</f>
        <v>-</v>
      </c>
      <c r="AC334" s="163">
        <f>IFERROR(+AC66/AC360,"-")</f>
        <v>-1.1210779390730089E-2</v>
      </c>
      <c r="AD334" s="163">
        <f t="shared" si="497"/>
        <v>3.7180799668149289E-3</v>
      </c>
      <c r="AE334" s="163">
        <f t="shared" si="497"/>
        <v>-4.5442132284668743E-2</v>
      </c>
      <c r="AF334" s="163">
        <f t="shared" si="497"/>
        <v>-3.3374813339970132E-2</v>
      </c>
      <c r="AG334" s="163">
        <f t="shared" si="497"/>
        <v>-7.1747743906133088E-2</v>
      </c>
      <c r="AH334" s="322">
        <f t="shared" si="497"/>
        <v>-1.2079279238186153E-2</v>
      </c>
      <c r="AI334" s="322">
        <f t="shared" si="497"/>
        <v>-1.3679046504740069E-2</v>
      </c>
      <c r="AJ334" s="322">
        <f t="shared" si="497"/>
        <v>-9.7755836879335253E-3</v>
      </c>
      <c r="AK334" s="163">
        <f t="shared" si="497"/>
        <v>-4.844045940931704E-6</v>
      </c>
      <c r="AL334" s="163">
        <f t="shared" si="497"/>
        <v>0.11911303057800865</v>
      </c>
      <c r="AM334" s="163">
        <f t="shared" si="497"/>
        <v>-3.2892846038768603E-2</v>
      </c>
      <c r="AN334" s="322">
        <f t="shared" si="497"/>
        <v>2.601092725392368E-2</v>
      </c>
      <c r="AO334" s="323">
        <f t="shared" si="497"/>
        <v>9.1877715852761513E-3</v>
      </c>
      <c r="AR334" s="322">
        <f>IFERROR(+AR66/AR360,"-")</f>
        <v>1.290866692701944E-2</v>
      </c>
      <c r="AS334" s="322">
        <f>IFERROR(+AS66/AS360,"-")</f>
        <v>-1.2079279238186153E-2</v>
      </c>
      <c r="AT334" s="322">
        <f>IFERROR(+AT66/AT360,"-")</f>
        <v>-1.3679046504740071E-2</v>
      </c>
      <c r="AU334" s="322">
        <f>IFERROR(+AU66/AU360,"-")</f>
        <v>-9.7755836879335235E-3</v>
      </c>
      <c r="AV334" s="322">
        <f>IFERROR(+AV66/AV360,"-")</f>
        <v>2.6010927253923684E-2</v>
      </c>
      <c r="AW334" s="323">
        <f t="shared" ref="AW334" si="498">IFERROR(+AW66/AW360,"-")</f>
        <v>9.187771585276153E-3</v>
      </c>
      <c r="AY334" s="322">
        <f>IFERROR(+AY66/AY360,"-")</f>
        <v>1.3076311206999045E-2</v>
      </c>
      <c r="AZ334" s="322">
        <f>IFERROR(+AZ66/AZ360,"-")</f>
        <v>-7.7589223833096589E-3</v>
      </c>
      <c r="BA334" s="322">
        <f>IFERROR(+BA66/BA360,"-")</f>
        <v>-1.6132204808190533E-2</v>
      </c>
      <c r="BB334" s="322">
        <f>IFERROR(+BB66/BB360,"-")</f>
        <v>-5.7575331387785238E-3</v>
      </c>
      <c r="BC334" s="322">
        <f>IFERROR(+BC66/BC360,"-")</f>
        <v>-9.6943314174589017E-6</v>
      </c>
      <c r="BD334" s="323">
        <f t="shared" ref="BD334" si="499">IFERROR(+BD66/BD360,"-")</f>
        <v>4.1028678937340465E-3</v>
      </c>
    </row>
    <row r="335" spans="1:56" s="204" customFormat="1">
      <c r="A335" s="341"/>
      <c r="B335" s="173" t="s">
        <v>42</v>
      </c>
      <c r="C335" s="308"/>
      <c r="D335" s="163">
        <f t="shared" ref="D335:V335" si="500">IFERROR(+D66/D130,"-")</f>
        <v>2.1393665068367984E-2</v>
      </c>
      <c r="E335" s="163">
        <f t="shared" si="500"/>
        <v>2.5021804617265209E-2</v>
      </c>
      <c r="F335" s="163">
        <f t="shared" si="500"/>
        <v>7.0855867198927691E-3</v>
      </c>
      <c r="G335" s="163">
        <f t="shared" si="500"/>
        <v>1.3585221593408536E-2</v>
      </c>
      <c r="H335" s="163">
        <f t="shared" si="500"/>
        <v>1.180683927759477E-2</v>
      </c>
      <c r="I335" s="163">
        <f t="shared" si="500"/>
        <v>1.9961383674134039E-2</v>
      </c>
      <c r="J335" s="163">
        <f t="shared" si="500"/>
        <v>1.8782517305533715E-2</v>
      </c>
      <c r="K335" s="163">
        <f t="shared" si="500"/>
        <v>1.8888105415673595E-2</v>
      </c>
      <c r="L335" s="322">
        <f t="shared" si="500"/>
        <v>1.5317219680600432E-2</v>
      </c>
      <c r="M335" s="163" t="str">
        <f t="shared" si="500"/>
        <v>-</v>
      </c>
      <c r="N335" s="163" t="str">
        <f t="shared" si="500"/>
        <v>-</v>
      </c>
      <c r="O335" s="163">
        <f t="shared" si="500"/>
        <v>1.0962327734903075E-2</v>
      </c>
      <c r="P335" s="163">
        <f t="shared" si="500"/>
        <v>1.3396331628461941E-2</v>
      </c>
      <c r="Q335" s="163">
        <f t="shared" si="500"/>
        <v>-1.4421730309141496E-2</v>
      </c>
      <c r="R335" s="163">
        <f t="shared" si="500"/>
        <v>-6.1099394918895482E-3</v>
      </c>
      <c r="S335" s="163">
        <f t="shared" si="500"/>
        <v>-7.3217001264219539E-2</v>
      </c>
      <c r="T335" s="163">
        <f t="shared" si="500"/>
        <v>1.3586967820186162E-2</v>
      </c>
      <c r="U335" s="163">
        <f t="shared" si="500"/>
        <v>1.0568254674161703E-2</v>
      </c>
      <c r="V335" s="163">
        <f t="shared" si="500"/>
        <v>-0.45070301043733285</v>
      </c>
      <c r="W335" s="163"/>
      <c r="X335" s="163"/>
      <c r="Y335" s="163">
        <f t="shared" ref="Y335:AO335" si="501">IFERROR(+Y66/Y130,"-")</f>
        <v>4.4131565234960708E-3</v>
      </c>
      <c r="Z335" s="163">
        <f t="shared" si="501"/>
        <v>-5.7420973219570084E-2</v>
      </c>
      <c r="AA335" s="163">
        <f t="shared" si="501"/>
        <v>-6.1401453011483481E-3</v>
      </c>
      <c r="AB335" s="163" t="str">
        <f>IFERROR(+AB66/AB130,"-")</f>
        <v>-</v>
      </c>
      <c r="AC335" s="163">
        <f>IFERROR(+AC66/AC130,"-")</f>
        <v>-1.3197314859182366E-2</v>
      </c>
      <c r="AD335" s="163">
        <f t="shared" si="501"/>
        <v>5.5015564345631931E-3</v>
      </c>
      <c r="AE335" s="163">
        <f t="shared" si="501"/>
        <v>-5.6804992284898888E-2</v>
      </c>
      <c r="AF335" s="163">
        <f t="shared" si="501"/>
        <v>-4.8064516129032259E-2</v>
      </c>
      <c r="AG335" s="163">
        <f t="shared" si="501"/>
        <v>-0.12346212666122795</v>
      </c>
      <c r="AH335" s="322">
        <f t="shared" si="501"/>
        <v>-1.4789673235214235E-2</v>
      </c>
      <c r="AI335" s="322">
        <f t="shared" si="501"/>
        <v>-1.7332713947535258E-2</v>
      </c>
      <c r="AJ335" s="322">
        <f t="shared" si="501"/>
        <v>-1.141492600778061E-2</v>
      </c>
      <c r="AK335" s="163">
        <f t="shared" si="501"/>
        <v>-5.2722038866687054E-6</v>
      </c>
      <c r="AL335" s="163">
        <f t="shared" si="501"/>
        <v>0.12422782247583716</v>
      </c>
      <c r="AM335" s="163">
        <f t="shared" si="501"/>
        <v>-3.8851109971951951E-2</v>
      </c>
      <c r="AN335" s="322">
        <f t="shared" si="501"/>
        <v>2.8365119708591163E-2</v>
      </c>
      <c r="AO335" s="323">
        <f t="shared" si="501"/>
        <v>1.093456329990747E-2</v>
      </c>
      <c r="AR335" s="322">
        <f>IFERROR(+AR66/AR130,"-")</f>
        <v>1.5317219680600432E-2</v>
      </c>
      <c r="AS335" s="322">
        <f>IFERROR(+AS66/AS130,"-")</f>
        <v>-1.4789673235214235E-2</v>
      </c>
      <c r="AT335" s="322">
        <f>IFERROR(+AT66/AT130,"-")</f>
        <v>-1.7332713947535258E-2</v>
      </c>
      <c r="AU335" s="322">
        <f>IFERROR(+AU66/AU130,"-")</f>
        <v>-1.141492600778061E-2</v>
      </c>
      <c r="AV335" s="322">
        <f>IFERROR(+AV66/AV130,"-")</f>
        <v>2.8365119708591163E-2</v>
      </c>
      <c r="AW335" s="323">
        <f t="shared" ref="AW335" si="502">IFERROR(+AW66/AW130,"-")</f>
        <v>1.0934563299907472E-2</v>
      </c>
      <c r="AY335" s="322">
        <f>IFERROR(+AY66/AY130,"-")</f>
        <v>1.5782906840312663E-2</v>
      </c>
      <c r="AZ335" s="322">
        <f>IFERROR(+AZ66/AZ130,"-")</f>
        <v>-8.88226779213247E-3</v>
      </c>
      <c r="BA335" s="322">
        <f>IFERROR(+BA66/BA130,"-")</f>
        <v>-2.2346161358521428E-2</v>
      </c>
      <c r="BB335" s="322">
        <f>IFERROR(+BB66/BB130,"-")</f>
        <v>-6.4548554309478293E-3</v>
      </c>
      <c r="BC335" s="322">
        <f>IFERROR(+BC66/BC130,"-")</f>
        <v>-1.0667921897028761E-5</v>
      </c>
      <c r="BD335" s="323">
        <f t="shared" ref="BD335" si="503">IFERROR(+BD66/BD130,"-")</f>
        <v>4.8369572542976613E-3</v>
      </c>
    </row>
    <row r="336" spans="1:56" s="204" customFormat="1">
      <c r="A336" s="341"/>
      <c r="B336" s="173"/>
      <c r="C336" s="308"/>
      <c r="D336" s="342"/>
      <c r="E336" s="342"/>
      <c r="F336" s="342"/>
      <c r="G336" s="342"/>
      <c r="H336" s="342"/>
      <c r="I336" s="342"/>
      <c r="J336" s="342"/>
      <c r="K336" s="342"/>
      <c r="L336" s="343"/>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3"/>
      <c r="AI336" s="343"/>
      <c r="AJ336" s="343"/>
      <c r="AK336" s="342"/>
      <c r="AL336" s="342"/>
      <c r="AM336" s="342"/>
      <c r="AN336" s="343"/>
      <c r="AO336" s="344"/>
      <c r="AR336" s="343"/>
      <c r="AS336" s="343"/>
      <c r="AT336" s="343"/>
      <c r="AU336" s="343"/>
      <c r="AV336" s="343"/>
      <c r="AW336" s="344"/>
      <c r="AY336" s="343"/>
      <c r="AZ336" s="343"/>
      <c r="BA336" s="343"/>
      <c r="BB336" s="343"/>
      <c r="BC336" s="343"/>
      <c r="BD336" s="344"/>
    </row>
    <row r="337" spans="1:56" s="204" customFormat="1">
      <c r="A337" s="341"/>
      <c r="B337" s="173"/>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05" t="s">
        <v>41</v>
      </c>
      <c r="B338" s="173"/>
      <c r="C338" s="308"/>
      <c r="D338" s="17"/>
      <c r="E338" s="17"/>
      <c r="F338" s="17"/>
      <c r="G338" s="17"/>
      <c r="H338" s="17"/>
      <c r="I338" s="17"/>
      <c r="J338" s="17"/>
      <c r="K338" s="17"/>
      <c r="L338" s="345"/>
      <c r="M338" s="17"/>
      <c r="N338" s="17"/>
      <c r="O338" s="17"/>
      <c r="P338" s="17"/>
      <c r="Q338" s="17"/>
      <c r="R338" s="17"/>
      <c r="S338" s="17"/>
      <c r="T338" s="17"/>
      <c r="U338" s="17"/>
      <c r="V338" s="17"/>
      <c r="W338" s="17"/>
      <c r="X338" s="17"/>
      <c r="Y338" s="17"/>
      <c r="Z338" s="17"/>
      <c r="AA338" s="17"/>
      <c r="AB338" s="17"/>
      <c r="AC338" s="17"/>
      <c r="AD338" s="17"/>
      <c r="AE338" s="17"/>
      <c r="AF338" s="17"/>
      <c r="AG338" s="17"/>
      <c r="AH338" s="345"/>
      <c r="AI338" s="345"/>
      <c r="AJ338" s="345"/>
      <c r="AK338" s="17"/>
      <c r="AL338" s="17"/>
      <c r="AM338" s="17"/>
      <c r="AN338" s="345"/>
      <c r="AO338" s="346"/>
      <c r="AR338" s="345"/>
      <c r="AS338" s="345"/>
      <c r="AT338" s="345"/>
      <c r="AU338" s="345"/>
      <c r="AV338" s="345"/>
      <c r="AW338" s="346"/>
      <c r="AY338" s="345"/>
      <c r="AZ338" s="345"/>
      <c r="BA338" s="345"/>
      <c r="BB338" s="345"/>
      <c r="BC338" s="345"/>
      <c r="BD338" s="346"/>
    </row>
    <row r="339" spans="1:56" s="204" customFormat="1">
      <c r="A339" s="287"/>
      <c r="B339" s="173"/>
      <c r="C339" s="308"/>
      <c r="D339" s="17"/>
      <c r="E339" s="17"/>
      <c r="F339" s="17"/>
      <c r="G339" s="17"/>
      <c r="H339" s="17"/>
      <c r="I339" s="17"/>
      <c r="J339" s="17"/>
      <c r="K339" s="17"/>
      <c r="L339" s="345"/>
      <c r="M339" s="17"/>
      <c r="N339" s="17"/>
      <c r="O339" s="17"/>
      <c r="P339" s="17"/>
      <c r="Q339" s="17"/>
      <c r="R339" s="17"/>
      <c r="S339" s="17"/>
      <c r="T339" s="17"/>
      <c r="U339" s="17"/>
      <c r="V339" s="17"/>
      <c r="W339" s="17"/>
      <c r="X339" s="17"/>
      <c r="Y339" s="17"/>
      <c r="Z339" s="17"/>
      <c r="AA339" s="17"/>
      <c r="AB339" s="17"/>
      <c r="AC339" s="17"/>
      <c r="AD339" s="17"/>
      <c r="AE339" s="17"/>
      <c r="AF339" s="17"/>
      <c r="AG339" s="17"/>
      <c r="AH339" s="345"/>
      <c r="AI339" s="345"/>
      <c r="AJ339" s="345"/>
      <c r="AK339" s="17"/>
      <c r="AL339" s="17"/>
      <c r="AM339" s="17"/>
      <c r="AN339" s="345"/>
      <c r="AO339" s="346"/>
      <c r="AR339" s="345"/>
      <c r="AS339" s="345"/>
      <c r="AT339" s="345"/>
      <c r="AU339" s="345"/>
      <c r="AV339" s="345"/>
      <c r="AW339" s="346"/>
      <c r="AY339" s="345"/>
      <c r="AZ339" s="345"/>
      <c r="BA339" s="345"/>
      <c r="BB339" s="345"/>
      <c r="BC339" s="345"/>
      <c r="BD339" s="346"/>
    </row>
    <row r="340" spans="1:56" s="204" customFormat="1">
      <c r="A340" s="287"/>
      <c r="B340" s="173" t="s">
        <v>40</v>
      </c>
      <c r="C340" s="308"/>
      <c r="D340" s="17"/>
      <c r="E340" s="17"/>
      <c r="F340" s="17"/>
      <c r="G340" s="17"/>
      <c r="H340" s="17"/>
      <c r="I340" s="17"/>
      <c r="J340" s="17"/>
      <c r="K340" s="17"/>
      <c r="L340" s="345"/>
      <c r="M340" s="17"/>
      <c r="N340" s="17"/>
      <c r="O340" s="17"/>
      <c r="P340" s="17"/>
      <c r="Q340" s="17"/>
      <c r="R340" s="17"/>
      <c r="S340" s="17"/>
      <c r="T340" s="17"/>
      <c r="U340" s="17"/>
      <c r="V340" s="17"/>
      <c r="W340" s="17"/>
      <c r="X340" s="17"/>
      <c r="Y340" s="17"/>
      <c r="Z340" s="17"/>
      <c r="AA340" s="17"/>
      <c r="AB340" s="17"/>
      <c r="AC340" s="17"/>
      <c r="AD340" s="17"/>
      <c r="AE340" s="17"/>
      <c r="AF340" s="17"/>
      <c r="AG340" s="17"/>
      <c r="AH340" s="345"/>
      <c r="AI340" s="345"/>
      <c r="AJ340" s="345"/>
      <c r="AK340" s="17"/>
      <c r="AL340" s="17"/>
      <c r="AM340" s="17"/>
      <c r="AN340" s="345"/>
      <c r="AO340" s="346"/>
      <c r="AR340" s="345"/>
      <c r="AS340" s="345"/>
      <c r="AT340" s="345"/>
      <c r="AU340" s="345"/>
      <c r="AV340" s="345"/>
      <c r="AW340" s="346"/>
      <c r="AY340" s="345"/>
      <c r="AZ340" s="345"/>
      <c r="BA340" s="345"/>
      <c r="BB340" s="345"/>
      <c r="BC340" s="345"/>
      <c r="BD340" s="346"/>
    </row>
    <row r="341" spans="1:56" s="204" customFormat="1">
      <c r="A341" s="287"/>
      <c r="B341" s="173"/>
      <c r="C341" s="308" t="s">
        <v>39</v>
      </c>
      <c r="D341" s="161">
        <f t="shared" ref="D341:V341" si="504">IFERROR(+D269/D283,"-")</f>
        <v>17.181748780487805</v>
      </c>
      <c r="E341" s="161">
        <f t="shared" si="504"/>
        <v>13.307070707070707</v>
      </c>
      <c r="F341" s="161">
        <f t="shared" si="504"/>
        <v>14.979982821012419</v>
      </c>
      <c r="G341" s="161">
        <f t="shared" si="504"/>
        <v>14.37167136241049</v>
      </c>
      <c r="H341" s="161">
        <f t="shared" si="504"/>
        <v>19.542932628797885</v>
      </c>
      <c r="I341" s="161">
        <f t="shared" si="504"/>
        <v>16.125319693094628</v>
      </c>
      <c r="J341" s="161">
        <f t="shared" si="504"/>
        <v>18.698354430379748</v>
      </c>
      <c r="K341" s="161">
        <f t="shared" si="504"/>
        <v>16.371613198900093</v>
      </c>
      <c r="L341" s="347">
        <f t="shared" si="504"/>
        <v>16.046953466217719</v>
      </c>
      <c r="M341" s="161" t="str">
        <f t="shared" si="504"/>
        <v>-</v>
      </c>
      <c r="N341" s="161" t="str">
        <f t="shared" si="504"/>
        <v>-</v>
      </c>
      <c r="O341" s="161">
        <f t="shared" si="504"/>
        <v>15.762363238512036</v>
      </c>
      <c r="P341" s="161">
        <f t="shared" si="504"/>
        <v>14.122507122507123</v>
      </c>
      <c r="Q341" s="161">
        <f t="shared" si="504"/>
        <v>21.705673758865249</v>
      </c>
      <c r="R341" s="161">
        <f t="shared" si="504"/>
        <v>21.514925373134329</v>
      </c>
      <c r="S341" s="161">
        <f t="shared" si="504"/>
        <v>13.649308579381648</v>
      </c>
      <c r="T341" s="161">
        <f t="shared" si="504"/>
        <v>19.561652969030639</v>
      </c>
      <c r="U341" s="161">
        <f t="shared" si="504"/>
        <v>27.193728333333336</v>
      </c>
      <c r="V341" s="161" t="str">
        <f t="shared" si="504"/>
        <v>-</v>
      </c>
      <c r="W341" s="161"/>
      <c r="X341" s="161"/>
      <c r="Y341" s="161">
        <f t="shared" ref="Y341:AO341" si="505">IFERROR(+Y269/Y283,"-")</f>
        <v>62.777777777777779</v>
      </c>
      <c r="Z341" s="161" t="str">
        <f t="shared" si="505"/>
        <v>-</v>
      </c>
      <c r="AA341" s="161">
        <f t="shared" si="505"/>
        <v>13.99847026893659</v>
      </c>
      <c r="AB341" s="161" t="str">
        <f>IFERROR(+AB269/AB283,"-")</f>
        <v>-</v>
      </c>
      <c r="AC341" s="161">
        <f>IFERROR(+AC269/AC283,"-")</f>
        <v>16.117517847336629</v>
      </c>
      <c r="AD341" s="161">
        <f t="shared" si="505"/>
        <v>16.266839378238341</v>
      </c>
      <c r="AE341" s="161">
        <f t="shared" si="505"/>
        <v>15.566326530612244</v>
      </c>
      <c r="AF341" s="161">
        <f t="shared" si="505"/>
        <v>17.630120481927708</v>
      </c>
      <c r="AG341" s="161">
        <f t="shared" si="505"/>
        <v>15.782857142857143</v>
      </c>
      <c r="AH341" s="347">
        <f t="shared" si="505"/>
        <v>20.279906083652353</v>
      </c>
      <c r="AI341" s="347">
        <f t="shared" si="505"/>
        <v>20.865990515467416</v>
      </c>
      <c r="AJ341" s="347">
        <f t="shared" si="505"/>
        <v>19.639396408249929</v>
      </c>
      <c r="AK341" s="161">
        <f t="shared" si="505"/>
        <v>27.368580060422961</v>
      </c>
      <c r="AL341" s="161">
        <f t="shared" si="505"/>
        <v>27.12976129032258</v>
      </c>
      <c r="AM341" s="161">
        <f t="shared" si="505"/>
        <v>20.710695652173914</v>
      </c>
      <c r="AN341" s="347">
        <f t="shared" si="505"/>
        <v>26.438349463647199</v>
      </c>
      <c r="AO341" s="348">
        <f t="shared" si="505"/>
        <v>17.842356198174112</v>
      </c>
      <c r="AR341" s="347">
        <f>IFERROR(+AR269/AR283,"-")</f>
        <v>16.046953466217719</v>
      </c>
      <c r="AS341" s="347">
        <f>IFERROR(+AS269/AS283,"-")</f>
        <v>20.279906083652353</v>
      </c>
      <c r="AT341" s="347">
        <f>IFERROR(+AT269/AT283,"-")</f>
        <v>20.865990515467413</v>
      </c>
      <c r="AU341" s="347">
        <f>IFERROR(+AU269/AU283,"-")</f>
        <v>19.639396408249929</v>
      </c>
      <c r="AV341" s="347">
        <f>IFERROR(+AV269/AV283,"-")</f>
        <v>26.438349463647196</v>
      </c>
      <c r="AW341" s="348">
        <f t="shared" ref="AW341" si="506">IFERROR(+AW269/AW283,"-")</f>
        <v>17.842356198174112</v>
      </c>
      <c r="AY341" s="347">
        <f>IFERROR(+AY269/AY283,"-")</f>
        <v>16.208706448763234</v>
      </c>
      <c r="AZ341" s="347">
        <f>IFERROR(+AZ269/AZ283,"-")</f>
        <v>24.804549826275242</v>
      </c>
      <c r="BA341" s="347">
        <f>IFERROR(+BA269/BA283,"-")</f>
        <v>22.293355707349637</v>
      </c>
      <c r="BB341" s="347">
        <f>IFERROR(+BB269/BB283,"-")</f>
        <v>16.855555555555554</v>
      </c>
      <c r="BC341" s="347">
        <f>IFERROR(+BC269/BC283,"-")</f>
        <v>20.710695652173914</v>
      </c>
      <c r="BD341" s="348">
        <f t="shared" ref="BD341" si="507">IFERROR(+BD269/BD283,"-")</f>
        <v>20.577921866774293</v>
      </c>
    </row>
    <row r="342" spans="1:56" s="204" customFormat="1">
      <c r="A342" s="287"/>
      <c r="B342" s="173"/>
      <c r="C342" s="308" t="s">
        <v>38</v>
      </c>
      <c r="D342" s="161">
        <f t="shared" ref="D342:V342" si="508">IFERROR(+D269/D286,"-")</f>
        <v>8.3657245290745301</v>
      </c>
      <c r="E342" s="161">
        <f t="shared" si="508"/>
        <v>3.9537815126050426</v>
      </c>
      <c r="F342" s="161">
        <f t="shared" si="508"/>
        <v>5.7068395123074396</v>
      </c>
      <c r="G342" s="161">
        <f t="shared" si="508"/>
        <v>5.7843087487449729</v>
      </c>
      <c r="H342" s="161">
        <f t="shared" si="508"/>
        <v>7.4416498993963787</v>
      </c>
      <c r="I342" s="161">
        <f t="shared" si="508"/>
        <v>5.0399680255795367</v>
      </c>
      <c r="J342" s="161">
        <f t="shared" si="508"/>
        <v>6.8980587058038694</v>
      </c>
      <c r="K342" s="161">
        <f t="shared" si="508"/>
        <v>7.5549572794179856</v>
      </c>
      <c r="L342" s="347">
        <f t="shared" si="508"/>
        <v>6.2931669890282684</v>
      </c>
      <c r="M342" s="161" t="str">
        <f t="shared" si="508"/>
        <v>-</v>
      </c>
      <c r="N342" s="161" t="str">
        <f t="shared" si="508"/>
        <v>-</v>
      </c>
      <c r="O342" s="161">
        <f t="shared" si="508"/>
        <v>7.7041711229946532</v>
      </c>
      <c r="P342" s="161">
        <f t="shared" si="508"/>
        <v>8.3031825795644885</v>
      </c>
      <c r="Q342" s="161">
        <f t="shared" si="508"/>
        <v>9.6698262243285935</v>
      </c>
      <c r="R342" s="161">
        <f t="shared" si="508"/>
        <v>9.9757785467128031</v>
      </c>
      <c r="S342" s="161">
        <f t="shared" si="508"/>
        <v>8.4434164565524856</v>
      </c>
      <c r="T342" s="161">
        <f t="shared" si="508"/>
        <v>9.4565850995125782</v>
      </c>
      <c r="U342" s="161">
        <f t="shared" si="508"/>
        <v>12.392078734177217</v>
      </c>
      <c r="V342" s="161" t="str">
        <f t="shared" si="508"/>
        <v>-</v>
      </c>
      <c r="W342" s="161"/>
      <c r="X342" s="161"/>
      <c r="Y342" s="161">
        <f t="shared" ref="Y342:AO342" si="509">IFERROR(+Y269/Y286,"-")</f>
        <v>13.484486873508354</v>
      </c>
      <c r="Z342" s="161" t="str">
        <f t="shared" si="509"/>
        <v>-</v>
      </c>
      <c r="AA342" s="161">
        <f t="shared" si="509"/>
        <v>7.8601036269430056</v>
      </c>
      <c r="AB342" s="161" t="str">
        <f>IFERROR(+AB269/AB286,"-")</f>
        <v>-</v>
      </c>
      <c r="AC342" s="161">
        <f>IFERROR(+AC269/AC286,"-")</f>
        <v>8.4375449187868323</v>
      </c>
      <c r="AD342" s="161">
        <f t="shared" si="509"/>
        <v>7.8097014925373136</v>
      </c>
      <c r="AE342" s="161">
        <f t="shared" si="509"/>
        <v>8.6186440677966107</v>
      </c>
      <c r="AF342" s="161">
        <f t="shared" si="509"/>
        <v>9.4406451612903215</v>
      </c>
      <c r="AG342" s="161">
        <f t="shared" si="509"/>
        <v>8.2202380952380949</v>
      </c>
      <c r="AH342" s="347">
        <f t="shared" si="509"/>
        <v>9.9773573396224027</v>
      </c>
      <c r="AI342" s="347">
        <f t="shared" si="509"/>
        <v>10.177690772742158</v>
      </c>
      <c r="AJ342" s="347">
        <f t="shared" si="509"/>
        <v>9.7544204027076074</v>
      </c>
      <c r="AK342" s="161">
        <f t="shared" si="509"/>
        <v>15.085761865112406</v>
      </c>
      <c r="AL342" s="161">
        <f t="shared" si="509"/>
        <v>10.447485714285714</v>
      </c>
      <c r="AM342" s="161">
        <f t="shared" si="509"/>
        <v>10.651744186046512</v>
      </c>
      <c r="AN342" s="347">
        <f t="shared" si="509"/>
        <v>13.989515136226036</v>
      </c>
      <c r="AO342" s="348">
        <f t="shared" si="509"/>
        <v>7.5274465499541776</v>
      </c>
      <c r="AR342" s="347">
        <f>IFERROR(+AR269/AR286,"-")</f>
        <v>6.2931669890282684</v>
      </c>
      <c r="AS342" s="347">
        <f>IFERROR(+AS269/AS286,"-")</f>
        <v>9.9773573396224027</v>
      </c>
      <c r="AT342" s="347">
        <f>IFERROR(+AT269/AT286,"-")</f>
        <v>10.177690772742157</v>
      </c>
      <c r="AU342" s="347">
        <f>IFERROR(+AU269/AU286,"-")</f>
        <v>9.7544204027076074</v>
      </c>
      <c r="AV342" s="347">
        <f>IFERROR(+AV269/AV286,"-")</f>
        <v>13.989515136226036</v>
      </c>
      <c r="AW342" s="348">
        <f t="shared" ref="AW342" si="510">IFERROR(+AW269/AW286,"-")</f>
        <v>7.5274465499541785</v>
      </c>
      <c r="AY342" s="347">
        <f>IFERROR(+AY269/AY286,"-")</f>
        <v>7.6352443510465564</v>
      </c>
      <c r="AZ342" s="347">
        <f>IFERROR(+AZ269/AZ286,"-")</f>
        <v>12.614431626120359</v>
      </c>
      <c r="BA342" s="347">
        <f>IFERROR(+BA269/BA286,"-")</f>
        <v>10.77715752007348</v>
      </c>
      <c r="BB342" s="347">
        <f>IFERROR(+BB269/BB286,"-")</f>
        <v>7.8601036269430056</v>
      </c>
      <c r="BC342" s="347">
        <f>IFERROR(+BC269/BC286,"-")</f>
        <v>10.651744186046512</v>
      </c>
      <c r="BD342" s="348">
        <f t="shared" ref="BD342" si="511">IFERROR(+BD269/BD286,"-")</f>
        <v>9.4639865996649917</v>
      </c>
    </row>
    <row r="343" spans="1:56" s="204" customFormat="1" ht="29">
      <c r="A343" s="287"/>
      <c r="B343" s="173"/>
      <c r="C343" s="308" t="s">
        <v>37</v>
      </c>
      <c r="D343" s="170" t="str">
        <f>IFERROR(+D269/(D283+#REF!-#REF!),"-")</f>
        <v>-</v>
      </c>
      <c r="E343" s="170" t="str">
        <f>IFERROR(+E269/(E283+#REF!-#REF!),"-")</f>
        <v>-</v>
      </c>
      <c r="F343" s="170" t="str">
        <f>IFERROR(+F269/(F283+#REF!-#REF!),"-")</f>
        <v>-</v>
      </c>
      <c r="G343" s="170" t="str">
        <f>IFERROR(+G269/(G283+#REF!-#REF!),"-")</f>
        <v>-</v>
      </c>
      <c r="H343" s="170" t="str">
        <f>IFERROR(+H269/(H283+#REF!-#REF!),"-")</f>
        <v>-</v>
      </c>
      <c r="I343" s="170" t="str">
        <f>IFERROR(+I269/(I283+#REF!-#REF!),"-")</f>
        <v>-</v>
      </c>
      <c r="J343" s="170" t="str">
        <f>IFERROR(+J269/(J283+#REF!-#REF!),"-")</f>
        <v>-</v>
      </c>
      <c r="K343" s="170" t="str">
        <f>IFERROR(+K269/(K283+#REF!-#REF!),"-")</f>
        <v>-</v>
      </c>
      <c r="L343" s="349" t="str">
        <f>IFERROR(+L269/(L283+#REF!-#REF!),"-")</f>
        <v>-</v>
      </c>
      <c r="M343" s="170" t="str">
        <f>IFERROR(+M269/(M283+#REF!-#REF!),"-")</f>
        <v>-</v>
      </c>
      <c r="N343" s="170" t="str">
        <f>IFERROR(+N269/(N283+#REF!-#REF!),"-")</f>
        <v>-</v>
      </c>
      <c r="O343" s="170" t="str">
        <f>IFERROR(+O269/(O283+#REF!-#REF!),"-")</f>
        <v>-</v>
      </c>
      <c r="P343" s="170" t="str">
        <f>IFERROR(+P269/(P283+#REF!-#REF!),"-")</f>
        <v>-</v>
      </c>
      <c r="Q343" s="170" t="str">
        <f>IFERROR(+Q269/(Q283+#REF!-#REF!),"-")</f>
        <v>-</v>
      </c>
      <c r="R343" s="170" t="str">
        <f>IFERROR(+R269/(R283+#REF!-#REF!),"-")</f>
        <v>-</v>
      </c>
      <c r="S343" s="170" t="str">
        <f>IFERROR(+S269/(S283+#REF!-#REF!),"-")</f>
        <v>-</v>
      </c>
      <c r="T343" s="170" t="str">
        <f>IFERROR(+T269/(T283+#REF!-#REF!),"-")</f>
        <v>-</v>
      </c>
      <c r="U343" s="170" t="str">
        <f>IFERROR(+U269/(U283+#REF!-#REF!),"-")</f>
        <v>-</v>
      </c>
      <c r="V343" s="170" t="str">
        <f>IFERROR(+V269/(V283+#REF!-#REF!),"-")</f>
        <v>-</v>
      </c>
      <c r="W343" s="170"/>
      <c r="X343" s="170"/>
      <c r="Y343" s="170" t="str">
        <f>IFERROR(+Y269/(Y283+#REF!-#REF!),"-")</f>
        <v>-</v>
      </c>
      <c r="Z343" s="170" t="str">
        <f>IFERROR(+Z269/(Z283+#REF!-#REF!),"-")</f>
        <v>-</v>
      </c>
      <c r="AA343" s="170" t="str">
        <f>IFERROR(+AA269/(AA283+#REF!-#REF!),"-")</f>
        <v>-</v>
      </c>
      <c r="AB343" s="170" t="str">
        <f>IFERROR(+AB269/(AB283+#REF!-#REF!),"-")</f>
        <v>-</v>
      </c>
      <c r="AC343" s="170" t="str">
        <f>IFERROR(+AC269/(AC283+#REF!-#REF!),"-")</f>
        <v>-</v>
      </c>
      <c r="AD343" s="170" t="str">
        <f>IFERROR(+AD269/(AD283+#REF!-#REF!),"-")</f>
        <v>-</v>
      </c>
      <c r="AE343" s="170" t="str">
        <f>IFERROR(+AE269/(AE283+#REF!-#REF!),"-")</f>
        <v>-</v>
      </c>
      <c r="AF343" s="170" t="str">
        <f>IFERROR(+AF269/(AF283+#REF!-#REF!),"-")</f>
        <v>-</v>
      </c>
      <c r="AG343" s="170" t="str">
        <f>IFERROR(+AG269/(AG283+#REF!-#REF!),"-")</f>
        <v>-</v>
      </c>
      <c r="AH343" s="349" t="str">
        <f>IFERROR(+AH269/(AH283+#REF!-#REF!),"-")</f>
        <v>-</v>
      </c>
      <c r="AI343" s="349" t="str">
        <f>IFERROR(+AI269/(AI283+#REF!-AI293),"-")</f>
        <v>-</v>
      </c>
      <c r="AJ343" s="349" t="str">
        <f>IFERROR(+AJ269/(AJ283+#REF!-AJ293),"-")</f>
        <v>-</v>
      </c>
      <c r="AK343" s="170" t="str">
        <f>IFERROR(+AK269/(AK283+#REF!-#REF!),"-")</f>
        <v>-</v>
      </c>
      <c r="AL343" s="170" t="str">
        <f>IFERROR(+AL269/(AL283+#REF!-#REF!),"-")</f>
        <v>-</v>
      </c>
      <c r="AM343" s="170" t="str">
        <f>IFERROR(+AM269/(AM283+#REF!-#REF!),"-")</f>
        <v>-</v>
      </c>
      <c r="AN343" s="349" t="str">
        <f>IFERROR(+AN269/(AN283+#REF!-#REF!),"-")</f>
        <v>-</v>
      </c>
      <c r="AO343" s="350" t="str">
        <f>IFERROR(+AO269/(AO283+#REF!-#REF!),"-")</f>
        <v>-</v>
      </c>
      <c r="AR343" s="349" t="str">
        <f>IFERROR(+AR269/(AR283+#REF!-#REF!),"-")</f>
        <v>-</v>
      </c>
      <c r="AS343" s="349" t="str">
        <f>IFERROR(+AS269/(AS283+#REF!-#REF!),"-")</f>
        <v>-</v>
      </c>
      <c r="AT343" s="349" t="str">
        <f>IFERROR(+AT269/(AT283+#REF!-#REF!),"-")</f>
        <v>-</v>
      </c>
      <c r="AU343" s="349" t="str">
        <f>IFERROR(+AU269/(AU283+#REF!-#REF!),"-")</f>
        <v>-</v>
      </c>
      <c r="AV343" s="349" t="str">
        <f>IFERROR(+AV269/(AV283+#REF!-#REF!),"-")</f>
        <v>-</v>
      </c>
      <c r="AW343" s="350" t="str">
        <f>IFERROR(+AW269/(AW283+#REF!-#REF!),"-")</f>
        <v>-</v>
      </c>
      <c r="AY343" s="349" t="str">
        <f>IFERROR(+AY269/(AY283+#REF!-#REF!),"-")</f>
        <v>-</v>
      </c>
      <c r="AZ343" s="349" t="str">
        <f>IFERROR(+AZ269/(AZ283+#REF!-#REF!),"-")</f>
        <v>-</v>
      </c>
      <c r="BA343" s="349" t="str">
        <f>IFERROR(+BA269/(BA283+#REF!-#REF!),"-")</f>
        <v>-</v>
      </c>
      <c r="BB343" s="349" t="str">
        <f>IFERROR(+BB269/(BB283+#REF!-#REF!),"-")</f>
        <v>-</v>
      </c>
      <c r="BC343" s="349" t="str">
        <f>IFERROR(+BC269/(BC283+#REF!-#REF!),"-")</f>
        <v>-</v>
      </c>
      <c r="BD343" s="350" t="str">
        <f>IFERROR(+BD269/(BD283+#REF!-#REF!),"-")</f>
        <v>-</v>
      </c>
    </row>
    <row r="344" spans="1:56" s="204" customFormat="1">
      <c r="A344" s="287"/>
      <c r="B344" s="173" t="s">
        <v>36</v>
      </c>
      <c r="C344" s="308"/>
      <c r="D344" s="167">
        <f t="shared" ref="D344:V344" si="512">IFERROR(+(D284+D285)/D283,"-")</f>
        <v>1.0538267451640033</v>
      </c>
      <c r="E344" s="167">
        <f t="shared" si="512"/>
        <v>2.3656565656565656</v>
      </c>
      <c r="F344" s="167">
        <f t="shared" si="512"/>
        <v>1.6249174851871</v>
      </c>
      <c r="G344" s="167">
        <f t="shared" si="512"/>
        <v>1.4845961698584513</v>
      </c>
      <c r="H344" s="167">
        <f t="shared" si="512"/>
        <v>1.6261558784676353</v>
      </c>
      <c r="I344" s="167">
        <f t="shared" si="512"/>
        <v>2.1994884910485935</v>
      </c>
      <c r="J344" s="167">
        <f t="shared" si="512"/>
        <v>1.7106690777576854</v>
      </c>
      <c r="K344" s="167">
        <f t="shared" si="512"/>
        <v>1.1670027497708524</v>
      </c>
      <c r="L344" s="351">
        <f t="shared" si="512"/>
        <v>1.5499011061035806</v>
      </c>
      <c r="M344" s="167" t="str">
        <f t="shared" si="512"/>
        <v>-</v>
      </c>
      <c r="N344" s="167" t="str">
        <f t="shared" si="512"/>
        <v>-</v>
      </c>
      <c r="O344" s="167">
        <f t="shared" si="512"/>
        <v>1.0459518599562363</v>
      </c>
      <c r="P344" s="167">
        <f t="shared" si="512"/>
        <v>0.70085470085470081</v>
      </c>
      <c r="Q344" s="167">
        <f t="shared" si="512"/>
        <v>1.2446808510638299</v>
      </c>
      <c r="R344" s="167">
        <f t="shared" si="512"/>
        <v>1.1567164179104477</v>
      </c>
      <c r="S344" s="167">
        <f t="shared" si="512"/>
        <v>0.61656228253305534</v>
      </c>
      <c r="T344" s="167">
        <f t="shared" si="512"/>
        <v>1.0685747300089232</v>
      </c>
      <c r="U344" s="167">
        <f t="shared" si="512"/>
        <v>1.1944444444444444</v>
      </c>
      <c r="V344" s="167" t="str">
        <f t="shared" si="512"/>
        <v>-</v>
      </c>
      <c r="W344" s="167"/>
      <c r="X344" s="167"/>
      <c r="Y344" s="167">
        <f t="shared" ref="Y344:AO344" si="513">IFERROR(+(Y284+Y285)/Y283,"-")</f>
        <v>3.6555555555555554</v>
      </c>
      <c r="Z344" s="167" t="str">
        <f t="shared" si="513"/>
        <v>-</v>
      </c>
      <c r="AA344" s="167">
        <f t="shared" si="513"/>
        <v>0.78095238095238084</v>
      </c>
      <c r="AB344" s="167" t="str">
        <f>IFERROR(+(AB284+AB285)/AB283,"-")</f>
        <v>-</v>
      </c>
      <c r="AC344" s="167">
        <f>IFERROR(+(AC284+AC285)/AC283,"-")</f>
        <v>0.9102141680395387</v>
      </c>
      <c r="AD344" s="167">
        <f t="shared" si="513"/>
        <v>1.0829015544041452</v>
      </c>
      <c r="AE344" s="167">
        <f t="shared" si="513"/>
        <v>0.80612244897959184</v>
      </c>
      <c r="AF344" s="167">
        <f t="shared" si="513"/>
        <v>0.86746987951807231</v>
      </c>
      <c r="AG344" s="167">
        <f t="shared" si="513"/>
        <v>0.92</v>
      </c>
      <c r="AH344" s="351">
        <f t="shared" si="513"/>
        <v>1.0325929395267965</v>
      </c>
      <c r="AI344" s="351">
        <f t="shared" si="513"/>
        <v>1.050169432475843</v>
      </c>
      <c r="AJ344" s="351">
        <f t="shared" si="513"/>
        <v>1.0133842501599044</v>
      </c>
      <c r="AK344" s="167">
        <f t="shared" si="513"/>
        <v>0.8141993957703928</v>
      </c>
      <c r="AL344" s="167">
        <f t="shared" si="513"/>
        <v>1.596774193548387</v>
      </c>
      <c r="AM344" s="167">
        <f t="shared" si="513"/>
        <v>0.94434782608695644</v>
      </c>
      <c r="AN344" s="351">
        <f t="shared" si="513"/>
        <v>0.88986889153754467</v>
      </c>
      <c r="AO344" s="352">
        <f t="shared" si="513"/>
        <v>1.3703065946423394</v>
      </c>
      <c r="AR344" s="351">
        <f>IFERROR(+(AR284+AR285)/AR283,"-")</f>
        <v>1.5499011061035806</v>
      </c>
      <c r="AS344" s="351">
        <f>IFERROR(+(AS284+AS285)/AS283,"-")</f>
        <v>1.0325929395267965</v>
      </c>
      <c r="AT344" s="351">
        <f>IFERROR(+(AT284+AT285)/AT283,"-")</f>
        <v>1.050169432475843</v>
      </c>
      <c r="AU344" s="351">
        <f>IFERROR(+(AU284+AU285)/AU283,"-")</f>
        <v>1.0133842501599044</v>
      </c>
      <c r="AV344" s="351">
        <f>IFERROR(+(AV284+AV285)/AV283,"-")</f>
        <v>0.88986889153754467</v>
      </c>
      <c r="AW344" s="352">
        <f t="shared" ref="AW344" si="514">IFERROR(+(AW284+AW285)/AW283,"-")</f>
        <v>1.3703065946423392</v>
      </c>
      <c r="AY344" s="351">
        <f>IFERROR(+(AY284+AY285)/AY283,"-")</f>
        <v>1.1767667844522967</v>
      </c>
      <c r="AZ344" s="351">
        <f>IFERROR(+(AZ284+AZ285)/AZ283,"-")</f>
        <v>0.9674757844945906</v>
      </c>
      <c r="BA344" s="351">
        <f>IFERROR(+(BA284+BA285)/BA283,"-")</f>
        <v>1.0447662565145688</v>
      </c>
      <c r="BB344" s="351">
        <f>IFERROR(+(BB284+BB285)/BB283,"-")</f>
        <v>0.9403446226975638</v>
      </c>
      <c r="BC344" s="351">
        <f>IFERROR(+(BC284+BC285)/BC283,"-")</f>
        <v>0.92173913043478262</v>
      </c>
      <c r="BD344" s="352">
        <f t="shared" ref="BD344" si="515">IFERROR(+(BD284+BD285)/BD283,"-")</f>
        <v>1.1836857710976363</v>
      </c>
    </row>
    <row r="345" spans="1:56" s="204" customFormat="1">
      <c r="A345" s="287"/>
      <c r="B345" s="173"/>
      <c r="C345" s="308" t="s">
        <v>35</v>
      </c>
      <c r="D345" s="167" t="str">
        <f>IFERROR(+(D284+D285)/(D283+#REF!-#REF!),"-")</f>
        <v>-</v>
      </c>
      <c r="E345" s="167" t="str">
        <f>IFERROR(+(E284+E285)/(E283+#REF!-#REF!),"-")</f>
        <v>-</v>
      </c>
      <c r="F345" s="167" t="str">
        <f>IFERROR(+(F284+F285)/(F283+#REF!-#REF!),"-")</f>
        <v>-</v>
      </c>
      <c r="G345" s="167" t="str">
        <f>IFERROR(+(G284+G285)/(G283+#REF!-#REF!),"-")</f>
        <v>-</v>
      </c>
      <c r="H345" s="167" t="str">
        <f>IFERROR(+(H284+H285)/(H283+#REF!-#REF!),"-")</f>
        <v>-</v>
      </c>
      <c r="I345" s="167" t="str">
        <f>IFERROR(+(I284+I285)/(I283+#REF!-#REF!),"-")</f>
        <v>-</v>
      </c>
      <c r="J345" s="167" t="str">
        <f>IFERROR(+(J284+J285)/(J283+#REF!-#REF!),"-")</f>
        <v>-</v>
      </c>
      <c r="K345" s="167" t="str">
        <f>IFERROR(+(K284+K285)/(K283+#REF!-#REF!),"-")</f>
        <v>-</v>
      </c>
      <c r="L345" s="351" t="str">
        <f>IFERROR(+(L284+L285)/(L283+#REF!-#REF!),"-")</f>
        <v>-</v>
      </c>
      <c r="M345" s="167" t="str">
        <f>IFERROR(+(M284+M285)/(M283+#REF!-#REF!),"-")</f>
        <v>-</v>
      </c>
      <c r="N345" s="167" t="str">
        <f>IFERROR(+(N284+N285)/(N283+#REF!-#REF!),"-")</f>
        <v>-</v>
      </c>
      <c r="O345" s="167" t="str">
        <f>IFERROR(+(O284+O285)/(O283+#REF!-#REF!),"-")</f>
        <v>-</v>
      </c>
      <c r="P345" s="167" t="str">
        <f>IFERROR(+(P284+P285)/(P283+#REF!-#REF!),"-")</f>
        <v>-</v>
      </c>
      <c r="Q345" s="167" t="str">
        <f>IFERROR(+(Q284+Q285)/(Q283+#REF!-#REF!),"-")</f>
        <v>-</v>
      </c>
      <c r="R345" s="167" t="str">
        <f>IFERROR(+(R284+R285)/(R283+#REF!-#REF!),"-")</f>
        <v>-</v>
      </c>
      <c r="S345" s="167" t="str">
        <f>IFERROR(+(S284+S285)/(S283+#REF!-#REF!),"-")</f>
        <v>-</v>
      </c>
      <c r="T345" s="167" t="str">
        <f>IFERROR(+(T284+T285)/(T283+#REF!-#REF!),"-")</f>
        <v>-</v>
      </c>
      <c r="U345" s="167" t="str">
        <f>IFERROR(+(U284+U285)/(U283+#REF!-#REF!),"-")</f>
        <v>-</v>
      </c>
      <c r="V345" s="167" t="str">
        <f>IFERROR(+(V284+V285)/(V283+#REF!-#REF!),"-")</f>
        <v>-</v>
      </c>
      <c r="W345" s="167"/>
      <c r="X345" s="167"/>
      <c r="Y345" s="167" t="str">
        <f>IFERROR(+(Y284+Y285)/(Y283+#REF!-#REF!),"-")</f>
        <v>-</v>
      </c>
      <c r="Z345" s="167" t="str">
        <f>IFERROR(+(Z284+Z285)/(Z283+#REF!-#REF!),"-")</f>
        <v>-</v>
      </c>
      <c r="AA345" s="167" t="str">
        <f>IFERROR(+(AA284+AA285)/(AA283+#REF!-#REF!),"-")</f>
        <v>-</v>
      </c>
      <c r="AB345" s="167" t="str">
        <f>IFERROR(+(AB284+AB285)/(AB283+#REF!-#REF!),"-")</f>
        <v>-</v>
      </c>
      <c r="AC345" s="167" t="str">
        <f>IFERROR(+(AC284+AC285)/(AC283+#REF!-#REF!),"-")</f>
        <v>-</v>
      </c>
      <c r="AD345" s="167" t="str">
        <f>IFERROR(+(AD284+AD285)/(AD283+#REF!-#REF!),"-")</f>
        <v>-</v>
      </c>
      <c r="AE345" s="167" t="str">
        <f>IFERROR(+(AE284+AE285)/(AE283+#REF!-#REF!),"-")</f>
        <v>-</v>
      </c>
      <c r="AF345" s="167" t="str">
        <f>IFERROR(+(AF284+AF285)/(AF283+#REF!-#REF!),"-")</f>
        <v>-</v>
      </c>
      <c r="AG345" s="167" t="str">
        <f>IFERROR(+(AG284+AG285)/(AG283+#REF!-#REF!),"-")</f>
        <v>-</v>
      </c>
      <c r="AH345" s="351" t="str">
        <f>IFERROR(+(AH284+AH285)/(AH283+#REF!-#REF!),"-")</f>
        <v>-</v>
      </c>
      <c r="AI345" s="351" t="str">
        <f>IFERROR(+(AI284+AI285)/(AI283+#REF!-AI293),"-")</f>
        <v>-</v>
      </c>
      <c r="AJ345" s="351" t="str">
        <f>IFERROR(+(AJ284+AJ285)/(AJ283+#REF!-AJ293),"-")</f>
        <v>-</v>
      </c>
      <c r="AK345" s="167" t="str">
        <f>IFERROR(+(AK284+AK285)/(AK283+#REF!-#REF!),"-")</f>
        <v>-</v>
      </c>
      <c r="AL345" s="167" t="str">
        <f>IFERROR(+(AL284+AL285)/(AL283+#REF!-#REF!),"-")</f>
        <v>-</v>
      </c>
      <c r="AM345" s="167" t="str">
        <f>IFERROR(+(AM284+AM285)/(AM283+#REF!-#REF!),"-")</f>
        <v>-</v>
      </c>
      <c r="AN345" s="351" t="str">
        <f>IFERROR(+(AN284+AN285)/(AN283+#REF!-#REF!),"-")</f>
        <v>-</v>
      </c>
      <c r="AO345" s="352" t="str">
        <f>IFERROR(+(AO284+AO285)/(AO283+#REF!-#REF!),"-")</f>
        <v>-</v>
      </c>
      <c r="AR345" s="351" t="str">
        <f>IFERROR(+(AR284+AR285)/(AR283+#REF!-#REF!),"-")</f>
        <v>-</v>
      </c>
      <c r="AS345" s="351" t="str">
        <f>IFERROR(+(AS284+AS285)/(AS283+#REF!-#REF!),"-")</f>
        <v>-</v>
      </c>
      <c r="AT345" s="351" t="str">
        <f>IFERROR(+(AT284+AT285)/(AT283+#REF!-#REF!),"-")</f>
        <v>-</v>
      </c>
      <c r="AU345" s="351" t="str">
        <f>IFERROR(+(AU284+AU285)/(AU283+#REF!-#REF!),"-")</f>
        <v>-</v>
      </c>
      <c r="AV345" s="351" t="str">
        <f>IFERROR(+(AV284+AV285)/(AV283+#REF!-#REF!),"-")</f>
        <v>-</v>
      </c>
      <c r="AW345" s="352" t="str">
        <f>IFERROR(+(AW284+AW285)/(AW283+#REF!-#REF!),"-")</f>
        <v>-</v>
      </c>
      <c r="AY345" s="351" t="str">
        <f>IFERROR(+(AY284+AY285)/(AY283+#REF!-#REF!),"-")</f>
        <v>-</v>
      </c>
      <c r="AZ345" s="351" t="str">
        <f>IFERROR(+(AZ284+AZ285)/(AZ283+#REF!-#REF!),"-")</f>
        <v>-</v>
      </c>
      <c r="BA345" s="351" t="str">
        <f>IFERROR(+(BA284+BA285)/(BA283+#REF!-#REF!),"-")</f>
        <v>-</v>
      </c>
      <c r="BB345" s="351" t="str">
        <f>IFERROR(+(BB284+BB285)/(BB283+#REF!-#REF!),"-")</f>
        <v>-</v>
      </c>
      <c r="BC345" s="351" t="str">
        <f>IFERROR(+(BC284+BC285)/(BC283+#REF!-#REF!),"-")</f>
        <v>-</v>
      </c>
      <c r="BD345" s="352" t="str">
        <f>IFERROR(+(BD284+BD285)/(BD283+#REF!-#REF!),"-")</f>
        <v>-</v>
      </c>
    </row>
    <row r="346" spans="1:56" s="204" customFormat="1">
      <c r="A346" s="287"/>
      <c r="B346" s="173" t="s">
        <v>34</v>
      </c>
      <c r="C346" s="308"/>
      <c r="D346" s="161">
        <f t="shared" ref="D346:V346" si="516">IFERROR(+(D277+D278)/D269,"-")</f>
        <v>1.4404942463616102</v>
      </c>
      <c r="E346" s="161">
        <f t="shared" si="516"/>
        <v>1.2543646576590253</v>
      </c>
      <c r="F346" s="161">
        <f t="shared" si="516"/>
        <v>1.6188408933555265</v>
      </c>
      <c r="G346" s="161">
        <f t="shared" si="516"/>
        <v>0</v>
      </c>
      <c r="H346" s="161">
        <f t="shared" si="516"/>
        <v>1.2397593619034744</v>
      </c>
      <c r="I346" s="161">
        <f t="shared" si="516"/>
        <v>1.1229183187946075</v>
      </c>
      <c r="J346" s="161">
        <f t="shared" si="516"/>
        <v>1.3779243901707801</v>
      </c>
      <c r="K346" s="161">
        <f t="shared" si="516"/>
        <v>1.2532031309923113</v>
      </c>
      <c r="L346" s="347">
        <f t="shared" si="516"/>
        <v>1.0080000133375642</v>
      </c>
      <c r="M346" s="161" t="str">
        <f t="shared" si="516"/>
        <v>-</v>
      </c>
      <c r="N346" s="161" t="str">
        <f t="shared" si="516"/>
        <v>-</v>
      </c>
      <c r="O346" s="161">
        <f t="shared" si="516"/>
        <v>0</v>
      </c>
      <c r="P346" s="161">
        <f t="shared" si="516"/>
        <v>2.1821666330441798</v>
      </c>
      <c r="Q346" s="161">
        <f t="shared" si="516"/>
        <v>2.2744649567064203</v>
      </c>
      <c r="R346" s="161">
        <f t="shared" si="516"/>
        <v>2.4287200832466183</v>
      </c>
      <c r="S346" s="161">
        <f t="shared" si="516"/>
        <v>2.5113185044879804</v>
      </c>
      <c r="T346" s="161">
        <f t="shared" si="516"/>
        <v>0</v>
      </c>
      <c r="U346" s="161">
        <f t="shared" si="516"/>
        <v>2.6826038381276271</v>
      </c>
      <c r="V346" s="161">
        <f t="shared" si="516"/>
        <v>5.96875</v>
      </c>
      <c r="W346" s="161"/>
      <c r="X346" s="161"/>
      <c r="Y346" s="161">
        <f t="shared" ref="Y346:AO346" si="517">IFERROR(+(Y277+Y278)/Y269,"-")</f>
        <v>0</v>
      </c>
      <c r="Z346" s="161">
        <f t="shared" si="517"/>
        <v>2.1978972523880627</v>
      </c>
      <c r="AA346" s="161">
        <f t="shared" si="517"/>
        <v>2.1371127224785762</v>
      </c>
      <c r="AB346" s="161" t="str">
        <f>IFERROR(+(AB277+AB278)/AB269,"-")</f>
        <v>-</v>
      </c>
      <c r="AC346" s="161">
        <f>IFERROR(+(AC277+AC278)/AC269,"-")</f>
        <v>2.0229982964224873</v>
      </c>
      <c r="AD346" s="161">
        <f t="shared" si="517"/>
        <v>0</v>
      </c>
      <c r="AE346" s="161">
        <f t="shared" si="517"/>
        <v>2.0776794493608652</v>
      </c>
      <c r="AF346" s="161">
        <f t="shared" si="517"/>
        <v>4.5616073259071968</v>
      </c>
      <c r="AG346" s="161">
        <f t="shared" si="517"/>
        <v>1.783852280955829</v>
      </c>
      <c r="AH346" s="347">
        <f t="shared" si="517"/>
        <v>1.5053352712758612</v>
      </c>
      <c r="AI346" s="347">
        <f t="shared" si="517"/>
        <v>1.0480823596711546</v>
      </c>
      <c r="AJ346" s="347">
        <f t="shared" si="517"/>
        <v>2.0362598830811569</v>
      </c>
      <c r="AK346" s="161">
        <f t="shared" si="517"/>
        <v>1.5390771608345293</v>
      </c>
      <c r="AL346" s="161">
        <f t="shared" si="517"/>
        <v>2.3655725779545045</v>
      </c>
      <c r="AM346" s="161">
        <f t="shared" si="517"/>
        <v>3.0436195538537114</v>
      </c>
      <c r="AN346" s="347">
        <f t="shared" si="517"/>
        <v>1.7632980069151545</v>
      </c>
      <c r="AO346" s="348">
        <f t="shared" si="517"/>
        <v>1.2302310379026624</v>
      </c>
      <c r="AR346" s="347">
        <f>IFERROR(+(AR277+AR278)/AR269,"-")</f>
        <v>1.0080000133375642</v>
      </c>
      <c r="AS346" s="347">
        <f>IFERROR(+(AS277+AS278)/AS269,"-")</f>
        <v>1.5053352712758612</v>
      </c>
      <c r="AT346" s="347">
        <f>IFERROR(+(AT277+AT278)/AT269,"-")</f>
        <v>1.0480823596711546</v>
      </c>
      <c r="AU346" s="347">
        <f>IFERROR(+(AU277+AU278)/AU269,"-")</f>
        <v>2.0362598830811569</v>
      </c>
      <c r="AV346" s="347">
        <f>IFERROR(+(AV277+AV278)/AV269,"-")</f>
        <v>1.7632980069151545</v>
      </c>
      <c r="AW346" s="348">
        <f t="shared" ref="AW346" si="518">IFERROR(+(AW277+AW278)/AW269,"-")</f>
        <v>1.2302310379026624</v>
      </c>
      <c r="AY346" s="347">
        <f>IFERROR(+(AY277+AY278)/AY269,"-")</f>
        <v>1.0786038914859912</v>
      </c>
      <c r="AZ346" s="347">
        <f>IFERROR(+(AZ277+AZ278)/AZ269,"-")</f>
        <v>1.3516214194073246</v>
      </c>
      <c r="BA346" s="347">
        <f>IFERROR(+(BA277+BA278)/BA269,"-")</f>
        <v>0.70429668354843977</v>
      </c>
      <c r="BB346" s="347">
        <f>IFERROR(+(BB277+BB278)/BB269,"-")</f>
        <v>2.2999340804218855</v>
      </c>
      <c r="BC346" s="347">
        <f>IFERROR(+(BC277+BC278)/BC269,"-")</f>
        <v>2.45681920284835</v>
      </c>
      <c r="BD346" s="348">
        <f t="shared" ref="BD346" si="519">IFERROR(+(BD277+BD278)/BD269,"-")</f>
        <v>1.1394690265486727</v>
      </c>
    </row>
    <row r="347" spans="1:56" s="204" customFormat="1">
      <c r="A347" s="287"/>
      <c r="B347" s="173"/>
      <c r="C347" s="308"/>
      <c r="D347" s="161"/>
      <c r="E347" s="161"/>
      <c r="F347" s="161"/>
      <c r="G347" s="161"/>
      <c r="H347" s="161"/>
      <c r="I347" s="161"/>
      <c r="J347" s="161"/>
      <c r="K347" s="161"/>
      <c r="L347" s="347"/>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347"/>
      <c r="AI347" s="347"/>
      <c r="AJ347" s="347"/>
      <c r="AK347" s="161"/>
      <c r="AL347" s="161"/>
      <c r="AM347" s="161"/>
      <c r="AN347" s="347"/>
      <c r="AO347" s="348"/>
      <c r="AR347" s="347"/>
      <c r="AS347" s="347"/>
      <c r="AT347" s="347"/>
      <c r="AU347" s="347"/>
      <c r="AV347" s="347"/>
      <c r="AW347" s="348"/>
      <c r="AY347" s="347"/>
      <c r="AZ347" s="347"/>
      <c r="BA347" s="347"/>
      <c r="BB347" s="347"/>
      <c r="BC347" s="347"/>
      <c r="BD347" s="348"/>
    </row>
    <row r="348" spans="1:56" s="204" customFormat="1">
      <c r="A348" s="340" t="s">
        <v>33</v>
      </c>
      <c r="B348" s="173"/>
      <c r="C348" s="308"/>
      <c r="D348" s="161"/>
      <c r="E348" s="161"/>
      <c r="F348" s="161"/>
      <c r="G348" s="161"/>
      <c r="H348" s="161"/>
      <c r="I348" s="161"/>
      <c r="J348" s="161"/>
      <c r="K348" s="161"/>
      <c r="L348" s="347"/>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347"/>
      <c r="AI348" s="347"/>
      <c r="AJ348" s="347"/>
      <c r="AK348" s="161"/>
      <c r="AL348" s="161"/>
      <c r="AM348" s="161"/>
      <c r="AN348" s="347"/>
      <c r="AO348" s="348"/>
      <c r="AR348" s="347"/>
      <c r="AS348" s="347"/>
      <c r="AT348" s="347"/>
      <c r="AU348" s="347"/>
      <c r="AV348" s="347"/>
      <c r="AW348" s="348"/>
      <c r="AY348" s="347"/>
      <c r="AZ348" s="347"/>
      <c r="BA348" s="347"/>
      <c r="BB348" s="347"/>
      <c r="BC348" s="347"/>
      <c r="BD348" s="348"/>
    </row>
    <row r="349" spans="1:56" s="204" customFormat="1">
      <c r="A349" s="287"/>
      <c r="B349" s="173"/>
      <c r="C349" s="308"/>
      <c r="D349" s="162"/>
      <c r="E349" s="162"/>
      <c r="F349" s="162"/>
      <c r="G349" s="162"/>
      <c r="H349" s="162"/>
      <c r="I349" s="162"/>
      <c r="J349" s="162"/>
      <c r="K349" s="162"/>
      <c r="L349" s="337"/>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337"/>
      <c r="AI349" s="337"/>
      <c r="AJ349" s="337"/>
      <c r="AK349" s="162"/>
      <c r="AL349" s="162"/>
      <c r="AM349" s="162"/>
      <c r="AN349" s="337"/>
      <c r="AO349" s="338"/>
      <c r="AR349" s="337"/>
      <c r="AS349" s="337"/>
      <c r="AT349" s="337"/>
      <c r="AU349" s="337"/>
      <c r="AV349" s="337"/>
      <c r="AW349" s="338"/>
      <c r="AY349" s="337"/>
      <c r="AZ349" s="337"/>
      <c r="BA349" s="337"/>
      <c r="BB349" s="337"/>
      <c r="BC349" s="337"/>
      <c r="BD349" s="338"/>
    </row>
    <row r="350" spans="1:56" s="204" customFormat="1">
      <c r="A350" s="287"/>
      <c r="B350" s="173" t="s">
        <v>32</v>
      </c>
      <c r="C350" s="308"/>
      <c r="D350" s="168">
        <f t="shared" ref="D350:V350" si="520">IFERROR(+D137/(D91+D113+D122),"-")</f>
        <v>0.72964885291225678</v>
      </c>
      <c r="E350" s="168">
        <f t="shared" si="520"/>
        <v>0.85544545004488959</v>
      </c>
      <c r="F350" s="168">
        <f t="shared" si="520"/>
        <v>0.81763390335916142</v>
      </c>
      <c r="G350" s="168">
        <f t="shared" si="520"/>
        <v>0.83462313403241473</v>
      </c>
      <c r="H350" s="168">
        <f t="shared" si="520"/>
        <v>0.9217716520543503</v>
      </c>
      <c r="I350" s="168">
        <f t="shared" si="520"/>
        <v>0.89833423542220892</v>
      </c>
      <c r="J350" s="168">
        <f t="shared" si="520"/>
        <v>0.82178942488441797</v>
      </c>
      <c r="K350" s="168">
        <f t="shared" si="520"/>
        <v>0.774485532611354</v>
      </c>
      <c r="L350" s="320">
        <f t="shared" si="520"/>
        <v>0.84275522399824987</v>
      </c>
      <c r="M350" s="168" t="str">
        <f t="shared" si="520"/>
        <v>-</v>
      </c>
      <c r="N350" s="168" t="str">
        <f t="shared" si="520"/>
        <v>-</v>
      </c>
      <c r="O350" s="168">
        <f t="shared" si="520"/>
        <v>0.84728484392720338</v>
      </c>
      <c r="P350" s="168">
        <f t="shared" si="520"/>
        <v>0.88599007639265182</v>
      </c>
      <c r="Q350" s="168">
        <f t="shared" si="520"/>
        <v>0.8859825788216722</v>
      </c>
      <c r="R350" s="168">
        <f t="shared" si="520"/>
        <v>0.88781759641632252</v>
      </c>
      <c r="S350" s="168">
        <f t="shared" si="520"/>
        <v>0.80070319804993628</v>
      </c>
      <c r="T350" s="168">
        <f t="shared" si="520"/>
        <v>0.75820700698198296</v>
      </c>
      <c r="U350" s="168">
        <f t="shared" si="520"/>
        <v>0.90666810247796448</v>
      </c>
      <c r="V350" s="168">
        <f t="shared" si="520"/>
        <v>0.78325788798054186</v>
      </c>
      <c r="W350" s="168"/>
      <c r="X350" s="168"/>
      <c r="Y350" s="168">
        <f t="shared" ref="Y350:AO350" si="521">IFERROR(+Y137/(Y91+Y113+Y122),"-")</f>
        <v>0.88074365458462112</v>
      </c>
      <c r="Z350" s="168">
        <f t="shared" si="521"/>
        <v>0.78433694323218373</v>
      </c>
      <c r="AA350" s="168">
        <f t="shared" si="521"/>
        <v>0.80897129640162291</v>
      </c>
      <c r="AB350" s="168" t="str">
        <f>IFERROR(+AB137/(AB91+AB113+AB122),"-")</f>
        <v>-</v>
      </c>
      <c r="AC350" s="168">
        <f>IFERROR(+AC137/(AC91+AC113+AC122),"-")</f>
        <v>0.8494742688456739</v>
      </c>
      <c r="AD350" s="168">
        <f t="shared" si="521"/>
        <v>0.67581407139400362</v>
      </c>
      <c r="AE350" s="168">
        <f t="shared" si="521"/>
        <v>0.79996722923152552</v>
      </c>
      <c r="AF350" s="168">
        <f t="shared" si="521"/>
        <v>0.6943753111000498</v>
      </c>
      <c r="AG350" s="168">
        <f t="shared" si="521"/>
        <v>0.58113356049209253</v>
      </c>
      <c r="AH350" s="320">
        <f t="shared" si="521"/>
        <v>0.81673621198270119</v>
      </c>
      <c r="AI350" s="320">
        <f t="shared" si="521"/>
        <v>0.78920201275324708</v>
      </c>
      <c r="AJ350" s="320">
        <f t="shared" si="521"/>
        <v>0.85638598702860458</v>
      </c>
      <c r="AK350" s="168">
        <f t="shared" si="521"/>
        <v>0.91878956980028004</v>
      </c>
      <c r="AL350" s="168">
        <f t="shared" si="521"/>
        <v>0.95882732389659853</v>
      </c>
      <c r="AM350" s="168">
        <f t="shared" si="521"/>
        <v>0.84663851653432343</v>
      </c>
      <c r="AN350" s="320">
        <f t="shared" si="521"/>
        <v>0.91700396580051668</v>
      </c>
      <c r="AO350" s="321">
        <f t="shared" si="521"/>
        <v>0.8402502444977491</v>
      </c>
      <c r="AR350" s="320">
        <f>IFERROR(+AR137/(AR91+AR113+AR122),"-")</f>
        <v>0.84275522399824987</v>
      </c>
      <c r="AS350" s="320">
        <f>IFERROR(+AS137/(AS91+AS113+AS122),"-")</f>
        <v>0.81673621198270119</v>
      </c>
      <c r="AT350" s="320">
        <f>IFERROR(+AT137/(AT91+AT113+AT122),"-")</f>
        <v>0.78920201275324708</v>
      </c>
      <c r="AU350" s="320">
        <f>IFERROR(+AU137/(AU91+AU113+AU122),"-")</f>
        <v>0.85638598702860436</v>
      </c>
      <c r="AV350" s="320">
        <f>IFERROR(+AV137/(AV91+AV113+AV122),"-")</f>
        <v>0.9170039658005168</v>
      </c>
      <c r="AW350" s="321">
        <f t="shared" ref="AW350" si="522">IFERROR(+AW137/(AW91+AW113+AW122),"-")</f>
        <v>0.8402502444977491</v>
      </c>
      <c r="AY350" s="320">
        <f>IFERROR(+AY137/(AY91+AY113+AY122),"-")</f>
        <v>0.82851095424320464</v>
      </c>
      <c r="AZ350" s="320">
        <f>IFERROR(+AZ137/(AZ91+AZ113+AZ122),"-")</f>
        <v>0.87352793647805449</v>
      </c>
      <c r="BA350" s="320">
        <f>IFERROR(+BA137/(BA91+BA113+BA122),"-")</f>
        <v>0.72191301717321033</v>
      </c>
      <c r="BB350" s="320">
        <f>IFERROR(+BB137/(BB91+BB113+BB122),"-")</f>
        <v>0.89196934003727013</v>
      </c>
      <c r="BC350" s="320">
        <f>IFERROR(+BC137/(BC91+BC113+BC122),"-")</f>
        <v>0.90873663221690604</v>
      </c>
      <c r="BD350" s="321">
        <f t="shared" ref="BD350" si="523">IFERROR(+BD137/(BD91+BD113+BD122),"-")</f>
        <v>0.84823323383489224</v>
      </c>
    </row>
    <row r="351" spans="1:56" s="204" customFormat="1">
      <c r="A351" s="287"/>
      <c r="B351" s="173" t="s">
        <v>31</v>
      </c>
      <c r="C351" s="308"/>
      <c r="D351" s="168">
        <f t="shared" ref="D351:L351" si="524">IFERROR(+(D94+D99+D125)/(D91+D113+D122),"-")</f>
        <v>8.7895621002064508E-2</v>
      </c>
      <c r="E351" s="168">
        <f t="shared" si="524"/>
        <v>0</v>
      </c>
      <c r="F351" s="168">
        <f t="shared" si="524"/>
        <v>0</v>
      </c>
      <c r="G351" s="168">
        <f t="shared" si="524"/>
        <v>4.3376017688341852E-2</v>
      </c>
      <c r="H351" s="168">
        <f t="shared" si="524"/>
        <v>3.9788190056993475E-4</v>
      </c>
      <c r="I351" s="168">
        <f t="shared" si="524"/>
        <v>0</v>
      </c>
      <c r="J351" s="168">
        <f t="shared" si="524"/>
        <v>0</v>
      </c>
      <c r="K351" s="168">
        <f t="shared" si="524"/>
        <v>6.2179994802084047E-2</v>
      </c>
      <c r="L351" s="320">
        <f t="shared" si="524"/>
        <v>2.6416269947788729E-2</v>
      </c>
      <c r="M351" s="168" t="str">
        <f>IFERROR(+(#REF!+M98+M125)/(M91+M113+M122),"-")</f>
        <v>-</v>
      </c>
      <c r="N351" s="168" t="str">
        <f>IFERROR(+(#REF!+N98+N125)/(N91+N113+N122),"-")</f>
        <v>-</v>
      </c>
      <c r="O351" s="168" t="str">
        <f>IFERROR(+(#REF!+O98+O125)/(O91+O113+O122),"-")</f>
        <v>-</v>
      </c>
      <c r="P351" s="168" t="str">
        <f>IFERROR(+(#REF!+P98+P125)/(P91+P113+P122),"-")</f>
        <v>-</v>
      </c>
      <c r="Q351" s="168" t="str">
        <f>IFERROR(+(#REF!+Q98+Q125)/(Q91+Q113+Q122),"-")</f>
        <v>-</v>
      </c>
      <c r="R351" s="168" t="str">
        <f>IFERROR(+(#REF!+R98+R125)/(R91+R113+R122),"-")</f>
        <v>-</v>
      </c>
      <c r="S351" s="168" t="str">
        <f>IFERROR(+(#REF!+S98+S125)/(S91+S113+S122),"-")</f>
        <v>-</v>
      </c>
      <c r="T351" s="168" t="str">
        <f>IFERROR(+(#REF!+T98+T125)/(T91+T113+T122),"-")</f>
        <v>-</v>
      </c>
      <c r="U351" s="168" t="str">
        <f>IFERROR(+(#REF!+U98+U125)/(U91+U113+U122),"-")</f>
        <v>-</v>
      </c>
      <c r="V351" s="168" t="str">
        <f>IFERROR(+(#REF!+V98+V125)/(V91+V113+V122),"-")</f>
        <v>-</v>
      </c>
      <c r="W351" s="168"/>
      <c r="X351" s="168"/>
      <c r="Y351" s="168" t="str">
        <f>IFERROR(+(#REF!+Y98+Y125)/(Y91+Y113+Y122),"-")</f>
        <v>-</v>
      </c>
      <c r="Z351" s="168" t="str">
        <f>IFERROR(+(#REF!+Z98+Z125)/(Z91+Z113+Z122),"-")</f>
        <v>-</v>
      </c>
      <c r="AA351" s="168" t="str">
        <f>IFERROR(+(#REF!+AA98+AA125)/(AA91+AA113+AA122),"-")</f>
        <v>-</v>
      </c>
      <c r="AB351" s="168" t="str">
        <f>IFERROR(+(#REF!+AB98+AB125)/(AB91+AB113+AB122),"-")</f>
        <v>-</v>
      </c>
      <c r="AC351" s="168" t="str">
        <f>IFERROR(+(#REF!+AC98+AC125)/(AC91+AC113+AC122),"-")</f>
        <v>-</v>
      </c>
      <c r="AD351" s="168" t="str">
        <f>IFERROR(+(#REF!+AD98+AD125)/(AD91+AD113+AD122),"-")</f>
        <v>-</v>
      </c>
      <c r="AE351" s="168" t="str">
        <f>IFERROR(+(#REF!+AE98+AE125)/(AE91+AE113+AE122),"-")</f>
        <v>-</v>
      </c>
      <c r="AF351" s="168" t="str">
        <f>IFERROR(+(#REF!+AF98+AF125)/(AF91+AF113+AF122),"-")</f>
        <v>-</v>
      </c>
      <c r="AG351" s="168" t="str">
        <f>IFERROR(+(#REF!+AG98+AG125)/(AG91+AG113+AG122),"-")</f>
        <v>-</v>
      </c>
      <c r="AH351" s="320">
        <f t="shared" ref="AH351:AO351" si="525">IFERROR(+(AH94+AH99+AH125)/(AH91+AH113+AH122),"-")</f>
        <v>3.747544918681308E-2</v>
      </c>
      <c r="AI351" s="320">
        <f t="shared" si="525"/>
        <v>2.7404344162687135E-2</v>
      </c>
      <c r="AJ351" s="320">
        <f t="shared" si="525"/>
        <v>7.4902263546729108E-3</v>
      </c>
      <c r="AK351" s="168">
        <f t="shared" si="525"/>
        <v>0</v>
      </c>
      <c r="AL351" s="168">
        <f t="shared" si="525"/>
        <v>0</v>
      </c>
      <c r="AM351" s="168">
        <f t="shared" si="525"/>
        <v>0</v>
      </c>
      <c r="AN351" s="320">
        <f t="shared" si="525"/>
        <v>0</v>
      </c>
      <c r="AO351" s="321">
        <f t="shared" si="525"/>
        <v>2.7597193802038306E-2</v>
      </c>
      <c r="AR351" s="320">
        <f>IFERROR(+(AR94+AR99+AR125)/(AR91+AR113+AR122),"-")</f>
        <v>2.6416269947788729E-2</v>
      </c>
      <c r="AS351" s="320">
        <f>IFERROR(+(AS94+AS99+AS125)/(AS91+AS113+AS122),"-")</f>
        <v>3.747544918681308E-2</v>
      </c>
      <c r="AT351" s="320">
        <f>IFERROR(+(AT94+AT99+AT125)/(AT91+AT113+AT122),"-")</f>
        <v>2.7404344162687142E-2</v>
      </c>
      <c r="AU351" s="320">
        <f>IFERROR(+(AU94+AU99+AU125)/(AU91+AU113+AU122),"-")</f>
        <v>7.49022635467291E-3</v>
      </c>
      <c r="AV351" s="320">
        <f>IFERROR(+(AV94+AV99+AV125)/(AV91+AV113+AV122),"-")</f>
        <v>0</v>
      </c>
      <c r="AW351" s="321">
        <f t="shared" ref="AW351" si="526">IFERROR(+(AW94+AW99+AW125)/(AW91+AW113+AW122),"-")</f>
        <v>2.7597193802038306E-2</v>
      </c>
      <c r="AY351" s="320">
        <f>IFERROR(+(AY94+AY99+AY125)/(AY91+AY113+AY122),"-")</f>
        <v>2.8183822531167244E-4</v>
      </c>
      <c r="AZ351" s="320" t="str">
        <f>IFERROR(+(AZ94+AZ99+AZ125)/(AZ91+AZ113+AZ122),"-")</f>
        <v>-</v>
      </c>
      <c r="BA351" s="320" t="str">
        <f>IFERROR(+(BA94+BA99+BA125)/(BA91+BA113+BA122),"-")</f>
        <v>-</v>
      </c>
      <c r="BB351" s="320">
        <f>IFERROR(+(BB94+BB99+BB125)/(BB91+BB113+BB122),"-")</f>
        <v>0</v>
      </c>
      <c r="BC351" s="320">
        <f>IFERROR(+(BC94+BC99+BC125)/(BC91+BC113+BC122),"-")</f>
        <v>0</v>
      </c>
      <c r="BD351" s="321">
        <f t="shared" ref="BD351" si="527">IFERROR(+(BD94+BD99+BD125)/(BD91+BD113+BD122),"-")</f>
        <v>0</v>
      </c>
    </row>
    <row r="352" spans="1:56" s="204" customFormat="1">
      <c r="A352" s="287"/>
      <c r="B352" s="173" t="s">
        <v>30</v>
      </c>
      <c r="C352" s="308"/>
      <c r="D352" s="169">
        <f t="shared" ref="D352:K352" si="528">IF(D66&lt;0.00001,"Loss",+IF(D368&gt;+D99+D100+D125+D126, "No net debt",(+D99+D100+D125+D126-D368)/D66))</f>
        <v>5.7143936312394681</v>
      </c>
      <c r="E352" s="169" t="str">
        <f t="shared" si="528"/>
        <v>No net debt</v>
      </c>
      <c r="F352" s="169" t="str">
        <f t="shared" si="528"/>
        <v>No net debt</v>
      </c>
      <c r="G352" s="169">
        <f t="shared" si="528"/>
        <v>1.5279384636675817</v>
      </c>
      <c r="H352" s="169" t="str">
        <f>IF(H66&lt;0.00001,"Loss",+IF(H368&gt;+H99+H100+H125+H126, "No net debt",(+H99+H100+H125+H126-H368)/H66))</f>
        <v>No net debt</v>
      </c>
      <c r="I352" s="169" t="str">
        <f t="shared" si="528"/>
        <v>No net debt</v>
      </c>
      <c r="J352" s="169" t="str">
        <f t="shared" si="528"/>
        <v>No net debt</v>
      </c>
      <c r="K352" s="169">
        <f t="shared" si="528"/>
        <v>1.2598307990661646</v>
      </c>
      <c r="L352" s="324"/>
      <c r="M352" s="169" t="str">
        <f t="shared" ref="M352:AG352" si="529">IF(M66&lt;0.00001,"Loss",+IF(M368&gt;+M98+M99+M125+M126, "No net debt",(+M98+M99+M125+M126-M368)/M66))</f>
        <v>Loss</v>
      </c>
      <c r="N352" s="169" t="str">
        <f t="shared" si="529"/>
        <v>Loss</v>
      </c>
      <c r="O352" s="169" t="str">
        <f t="shared" si="529"/>
        <v>No net debt</v>
      </c>
      <c r="P352" s="169" t="str">
        <f t="shared" si="529"/>
        <v>No net debt</v>
      </c>
      <c r="Q352" s="169" t="str">
        <f t="shared" si="529"/>
        <v>Loss</v>
      </c>
      <c r="R352" s="169" t="str">
        <f t="shared" si="529"/>
        <v>Loss</v>
      </c>
      <c r="S352" s="169" t="str">
        <f t="shared" si="529"/>
        <v>Loss</v>
      </c>
      <c r="T352" s="169">
        <f t="shared" si="529"/>
        <v>9.5087203627349055</v>
      </c>
      <c r="U352" s="169" t="str">
        <f t="shared" si="529"/>
        <v>No net debt</v>
      </c>
      <c r="V352" s="169" t="str">
        <f t="shared" si="529"/>
        <v>Loss</v>
      </c>
      <c r="W352" s="169" t="str">
        <f t="shared" si="529"/>
        <v>Loss</v>
      </c>
      <c r="X352" s="169" t="str">
        <f t="shared" si="529"/>
        <v>Loss</v>
      </c>
      <c r="Y352" s="169" t="str">
        <f t="shared" si="529"/>
        <v>No net debt</v>
      </c>
      <c r="Z352" s="169" t="str">
        <f>IF(Z66&lt;0.00001,"Loss",+IF(Z368&gt;+Z98+Z99+Z125+Z126, "No net debt",(+Z98+Z99+Z125+Z126-Z368)/Z66))</f>
        <v>Loss</v>
      </c>
      <c r="AA352" s="169" t="str">
        <f>IF(AA66&lt;0.00001,"Loss",+IF(AA368&gt;+AA98+AA99+AA125+AA126, "No net debt",(+AA98+AA99+AA125+AA126-AA368)/AA66))</f>
        <v>Loss</v>
      </c>
      <c r="AB352" s="169" t="str">
        <f>IF(AB66&lt;0.00001,"Loss",+IF(AB368&gt;+AB98+AB99+AB125+AB126, "No net debt",(+AB98+AB99+AB125+AB126-AB368)/AB66))</f>
        <v>Loss</v>
      </c>
      <c r="AC352" s="169" t="str">
        <f>IF(AC66&lt;0.00001,"Loss",+IF(AC368&gt;+AC98+AC99+AC125+AC126, "No net debt",(+AC98+AC99+AC125+AC126-AC368)/AC66))</f>
        <v>Loss</v>
      </c>
      <c r="AD352" s="169">
        <f t="shared" si="529"/>
        <v>25.673948269950717</v>
      </c>
      <c r="AE352" s="169" t="str">
        <f t="shared" si="529"/>
        <v>Loss</v>
      </c>
      <c r="AF352" s="169" t="str">
        <f t="shared" si="529"/>
        <v>Loss</v>
      </c>
      <c r="AG352" s="169" t="str">
        <f t="shared" si="529"/>
        <v>Loss</v>
      </c>
      <c r="AH352" s="324"/>
      <c r="AI352" s="324"/>
      <c r="AJ352" s="324"/>
      <c r="AK352" s="169" t="str">
        <f>IF(AK66&lt;0.00001,"Loss",+IF(AK368&gt;+AK99+AK100+AK125+AK126, "No net debt",(+AK99+AK100+AK125+AK126-AK368)/AK66))</f>
        <v>Loss</v>
      </c>
      <c r="AL352" s="169" t="str">
        <f>IF(AL66&lt;0.00001,"Loss",+IF(AL368&gt;+AL99+AL100+AL125+AL126, "No net debt",(+AL99+AL100+AL125+AL126-AL368)/AL66))</f>
        <v>No net debt</v>
      </c>
      <c r="AM352" s="169" t="str">
        <f>IF(AM66&lt;0.00001,"Loss",+IF(AM368&gt;+AM99+AM100+AM125+AM126, "No net debt",(+AM99+AM100+AM125+AM126-AM368)/AM66))</f>
        <v>Loss</v>
      </c>
      <c r="AN352" s="324"/>
      <c r="AO352" s="325"/>
      <c r="AR352" s="324"/>
      <c r="AS352" s="324"/>
      <c r="AT352" s="324"/>
      <c r="AU352" s="324"/>
      <c r="AV352" s="324"/>
      <c r="AW352" s="325"/>
      <c r="AY352" s="324"/>
      <c r="AZ352" s="324"/>
      <c r="BA352" s="324"/>
      <c r="BB352" s="324"/>
      <c r="BC352" s="324"/>
      <c r="BD352" s="325"/>
    </row>
    <row r="353" spans="1:56" s="204" customFormat="1">
      <c r="A353" s="287"/>
      <c r="B353" s="173" t="s">
        <v>29</v>
      </c>
      <c r="C353" s="308"/>
      <c r="D353" s="168">
        <f t="shared" ref="D353:V353" si="530">IFERROR(+D54/D64,"-")</f>
        <v>8.6299892125134836E-3</v>
      </c>
      <c r="E353" s="168">
        <f t="shared" si="530"/>
        <v>1.471646550918408E-3</v>
      </c>
      <c r="F353" s="168">
        <f t="shared" si="530"/>
        <v>0</v>
      </c>
      <c r="G353" s="168">
        <f t="shared" si="530"/>
        <v>4.7069723367844309E-6</v>
      </c>
      <c r="H353" s="168">
        <f t="shared" si="530"/>
        <v>1.1406502604634453E-2</v>
      </c>
      <c r="I353" s="168">
        <f t="shared" si="530"/>
        <v>0</v>
      </c>
      <c r="J353" s="168">
        <f t="shared" si="530"/>
        <v>6.2744160684807696E-4</v>
      </c>
      <c r="K353" s="168">
        <f t="shared" si="530"/>
        <v>7.2579081402978432E-3</v>
      </c>
      <c r="L353" s="320">
        <f t="shared" si="530"/>
        <v>2.8646343846767414E-3</v>
      </c>
      <c r="M353" s="168" t="str">
        <f t="shared" si="530"/>
        <v>-</v>
      </c>
      <c r="N353" s="168" t="str">
        <f t="shared" si="530"/>
        <v>-</v>
      </c>
      <c r="O353" s="168">
        <f t="shared" si="530"/>
        <v>1.2563083861269194E-2</v>
      </c>
      <c r="P353" s="168">
        <f t="shared" si="530"/>
        <v>0</v>
      </c>
      <c r="Q353" s="168">
        <f t="shared" si="530"/>
        <v>1.1492276146286343E-2</v>
      </c>
      <c r="R353" s="168">
        <f t="shared" si="530"/>
        <v>0</v>
      </c>
      <c r="S353" s="168">
        <f t="shared" si="530"/>
        <v>0</v>
      </c>
      <c r="T353" s="168">
        <f t="shared" si="530"/>
        <v>1.6839985241147658E-3</v>
      </c>
      <c r="U353" s="168">
        <f t="shared" si="530"/>
        <v>0</v>
      </c>
      <c r="V353" s="168">
        <f t="shared" si="530"/>
        <v>0</v>
      </c>
      <c r="W353" s="168"/>
      <c r="X353" s="168"/>
      <c r="Y353" s="168">
        <f t="shared" ref="Y353:AO353" si="531">IFERROR(+Y54/Y64,"-")</f>
        <v>0</v>
      </c>
      <c r="Z353" s="168">
        <f t="shared" si="531"/>
        <v>9.2568015925680158E-3</v>
      </c>
      <c r="AA353" s="168">
        <f t="shared" si="531"/>
        <v>4.0484967292408005E-4</v>
      </c>
      <c r="AB353" s="168" t="str">
        <f>IFERROR(+AB54/AB64,"-")</f>
        <v>-</v>
      </c>
      <c r="AC353" s="168">
        <f>IFERROR(+AC54/AC64,"-")</f>
        <v>0</v>
      </c>
      <c r="AD353" s="168">
        <f t="shared" si="531"/>
        <v>1.2015314363964791E-2</v>
      </c>
      <c r="AE353" s="168">
        <f t="shared" si="531"/>
        <v>0</v>
      </c>
      <c r="AF353" s="168">
        <f t="shared" si="531"/>
        <v>1.2357173085061363E-2</v>
      </c>
      <c r="AG353" s="168">
        <f t="shared" si="531"/>
        <v>9.6516469091419421E-3</v>
      </c>
      <c r="AH353" s="320">
        <f t="shared" si="531"/>
        <v>5.4078237690564452E-3</v>
      </c>
      <c r="AI353" s="320">
        <f t="shared" si="531"/>
        <v>8.7625667159382491E-3</v>
      </c>
      <c r="AJ353" s="320">
        <f t="shared" si="531"/>
        <v>6.8766327632364314E-4</v>
      </c>
      <c r="AK353" s="168">
        <f t="shared" si="531"/>
        <v>0</v>
      </c>
      <c r="AL353" s="168">
        <f t="shared" si="531"/>
        <v>3.05591079959705E-4</v>
      </c>
      <c r="AM353" s="168">
        <f t="shared" si="531"/>
        <v>0</v>
      </c>
      <c r="AN353" s="320">
        <f t="shared" si="531"/>
        <v>2.6803931838386348E-5</v>
      </c>
      <c r="AO353" s="321">
        <f t="shared" si="531"/>
        <v>3.2741529227716276E-3</v>
      </c>
      <c r="AR353" s="320">
        <f>IFERROR(+AR54/AR64,"-")</f>
        <v>2.8646343846767414E-3</v>
      </c>
      <c r="AS353" s="320">
        <f>IFERROR(+AS54/AS64,"-")</f>
        <v>5.4078237690564452E-3</v>
      </c>
      <c r="AT353" s="320">
        <f>IFERROR(+AT54/AT64,"-")</f>
        <v>8.7625667159382491E-3</v>
      </c>
      <c r="AU353" s="320">
        <f>IFERROR(+AU54/AU64,"-")</f>
        <v>6.8766327632364314E-4</v>
      </c>
      <c r="AV353" s="320">
        <f>IFERROR(+AV54/AV64,"-")</f>
        <v>2.6803931838386344E-5</v>
      </c>
      <c r="AW353" s="321">
        <f t="shared" ref="AW353" si="532">IFERROR(+AW54/AW64,"-")</f>
        <v>3.2741529227716276E-3</v>
      </c>
      <c r="AY353" s="320">
        <f>IFERROR(+AY54/AY64,"-")</f>
        <v>3.8421086442613192E-4</v>
      </c>
      <c r="AZ353" s="320">
        <f>IFERROR(+AZ54/AZ64,"-")</f>
        <v>1.5267438328261034E-4</v>
      </c>
      <c r="BA353" s="320">
        <f>IFERROR(+BA54/BA64,"-")</f>
        <v>1.1257553730035799E-2</v>
      </c>
      <c r="BB353" s="320">
        <f>IFERROR(+BB54/BB64,"-")</f>
        <v>0</v>
      </c>
      <c r="BC353" s="320">
        <f>IFERROR(+BC54/BC64,"-")</f>
        <v>0</v>
      </c>
      <c r="BD353" s="321">
        <f t="shared" ref="BD353" si="533">IFERROR(+BD54/BD64,"-")</f>
        <v>5.7555556919284412E-5</v>
      </c>
    </row>
    <row r="354" spans="1:56" s="204" customFormat="1">
      <c r="A354" s="287"/>
      <c r="B354" s="173" t="s">
        <v>28</v>
      </c>
      <c r="C354" s="308"/>
      <c r="D354" s="169">
        <f t="shared" ref="D354:K354" si="534">IFERROR(IF(D35&gt;D54, "Positive int",(D66+D54-D35+D61)/(D54-D35)),"-")</f>
        <v>20.923382519863789</v>
      </c>
      <c r="E354" s="169" t="str">
        <f t="shared" si="534"/>
        <v>Positive int</v>
      </c>
      <c r="F354" s="169" t="str">
        <f t="shared" si="534"/>
        <v>Positive int</v>
      </c>
      <c r="G354" s="169" t="str">
        <f t="shared" si="534"/>
        <v>Positive int</v>
      </c>
      <c r="H354" s="169" t="str">
        <f t="shared" si="534"/>
        <v>Positive int</v>
      </c>
      <c r="I354" s="169" t="str">
        <f t="shared" si="534"/>
        <v>Positive int</v>
      </c>
      <c r="J354" s="169" t="str">
        <f t="shared" si="534"/>
        <v>Positive int</v>
      </c>
      <c r="K354" s="169">
        <f t="shared" si="534"/>
        <v>42.101551319555064</v>
      </c>
      <c r="L354" s="324"/>
      <c r="M354" s="169" t="str">
        <f t="shared" ref="M354:V354" si="535">IFERROR(IF(M35&gt;M54, "Positive int",(M66+M54-M35+M61)/(M54-M35)),"-")</f>
        <v>-</v>
      </c>
      <c r="N354" s="169" t="str">
        <f t="shared" si="535"/>
        <v>-</v>
      </c>
      <c r="O354" s="169" t="str">
        <f t="shared" si="535"/>
        <v>Positive int</v>
      </c>
      <c r="P354" s="169" t="str">
        <f t="shared" si="535"/>
        <v>Positive int</v>
      </c>
      <c r="Q354" s="169">
        <f t="shared" si="535"/>
        <v>8.2412290092606089</v>
      </c>
      <c r="R354" s="169" t="str">
        <f t="shared" si="535"/>
        <v>Positive int</v>
      </c>
      <c r="S354" s="169" t="str">
        <f t="shared" si="535"/>
        <v>Positive int</v>
      </c>
      <c r="T354" s="169">
        <f t="shared" si="535"/>
        <v>71.893818939393896</v>
      </c>
      <c r="U354" s="169" t="str">
        <f t="shared" si="535"/>
        <v>Positive int</v>
      </c>
      <c r="V354" s="169" t="str">
        <f t="shared" si="535"/>
        <v>Positive int</v>
      </c>
      <c r="W354" s="169"/>
      <c r="X354" s="169"/>
      <c r="Y354" s="169" t="str">
        <f t="shared" ref="Y354:AG354" si="536">IFERROR(IF(Y35&gt;Y54, "Positive int",(Y66+Y54-Y35+Y61)/(Y54-Y35)),"-")</f>
        <v>Positive int</v>
      </c>
      <c r="Z354" s="169">
        <f t="shared" si="536"/>
        <v>27.025641025641026</v>
      </c>
      <c r="AA354" s="169" t="str">
        <f t="shared" si="536"/>
        <v>Positive int</v>
      </c>
      <c r="AB354" s="169" t="str">
        <f>IFERROR(IF(AB35&gt;AB54, "Positive int",(AB66+AB54-AB35+AB61)/(AB54-AB35)),"-")</f>
        <v>-</v>
      </c>
      <c r="AC354" s="169" t="str">
        <f>IFERROR(IF(AC35&gt;AC54, "Positive int",(AC66+AC54-AC35+AC61)/(AC54-AC35)),"-")</f>
        <v>Positive int</v>
      </c>
      <c r="AD354" s="169">
        <f t="shared" si="536"/>
        <v>7.5399470973157703</v>
      </c>
      <c r="AE354" s="169" t="str">
        <f t="shared" si="536"/>
        <v>Positive int</v>
      </c>
      <c r="AF354" s="169">
        <f t="shared" si="536"/>
        <v>5.1448275862068966</v>
      </c>
      <c r="AG354" s="169">
        <f t="shared" si="536"/>
        <v>-4.5816899576224834</v>
      </c>
      <c r="AH354" s="324"/>
      <c r="AI354" s="324"/>
      <c r="AJ354" s="324"/>
      <c r="AK354" s="169" t="str">
        <f>IFERROR(IF(AK35&gt;AK54, "Positive int",(AK66+AK54-AK35+AK61)/(AK54-AK35)),"-")</f>
        <v>Positive int</v>
      </c>
      <c r="AL354" s="169" t="str">
        <f>IFERROR(IF(AL35&gt;AL54, "Positive int",(AL66+AL54-AL35+AL61)/(AL54-AL35)),"-")</f>
        <v>Positive int</v>
      </c>
      <c r="AM354" s="169" t="str">
        <f>IFERROR(IF(AM35&gt;AM54, "Positive int",(AM66+AM54-AM35+AM61)/(AM54-AM35)),"-")</f>
        <v>Positive int</v>
      </c>
      <c r="AN354" s="324"/>
      <c r="AO354" s="325"/>
      <c r="AR354" s="324"/>
      <c r="AS354" s="324"/>
      <c r="AT354" s="324"/>
      <c r="AU354" s="324"/>
      <c r="AV354" s="324"/>
      <c r="AW354" s="325"/>
      <c r="AY354" s="324"/>
      <c r="AZ354" s="324"/>
      <c r="BA354" s="324"/>
      <c r="BB354" s="324"/>
      <c r="BC354" s="324"/>
      <c r="BD354" s="325"/>
    </row>
    <row r="355" spans="1:56" s="204" customFormat="1">
      <c r="A355" s="287"/>
      <c r="B355" s="173"/>
      <c r="C355" s="308"/>
      <c r="D355" s="168"/>
      <c r="E355" s="168"/>
      <c r="F355" s="168"/>
      <c r="G355" s="168"/>
      <c r="H355" s="168"/>
      <c r="I355" s="168"/>
      <c r="J355" s="168"/>
      <c r="K355" s="168"/>
      <c r="L355" s="320"/>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320"/>
      <c r="AI355" s="320"/>
      <c r="AJ355" s="320"/>
      <c r="AK355" s="168"/>
      <c r="AL355" s="168"/>
      <c r="AM355" s="168"/>
      <c r="AN355" s="320"/>
      <c r="AO355" s="321"/>
      <c r="AR355" s="320"/>
      <c r="AS355" s="320"/>
      <c r="AT355" s="320"/>
      <c r="AU355" s="320"/>
      <c r="AV355" s="320"/>
      <c r="AW355" s="321"/>
      <c r="AY355" s="320"/>
      <c r="AZ355" s="320"/>
      <c r="BA355" s="320"/>
      <c r="BB355" s="320"/>
      <c r="BC355" s="320"/>
      <c r="BD355" s="321"/>
    </row>
    <row r="356" spans="1:56" s="204" customFormat="1">
      <c r="A356" s="340" t="s">
        <v>27</v>
      </c>
      <c r="B356" s="173"/>
      <c r="C356" s="308"/>
      <c r="D356" s="162"/>
      <c r="E356" s="162"/>
      <c r="F356" s="162"/>
      <c r="G356" s="162"/>
      <c r="H356" s="162"/>
      <c r="I356" s="162"/>
      <c r="J356" s="162"/>
      <c r="K356" s="162"/>
      <c r="L356" s="337"/>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337"/>
      <c r="AI356" s="337"/>
      <c r="AJ356" s="337"/>
      <c r="AK356" s="162"/>
      <c r="AL356" s="162"/>
      <c r="AM356" s="162"/>
      <c r="AN356" s="337"/>
      <c r="AO356" s="338"/>
      <c r="AR356" s="337"/>
      <c r="AS356" s="337"/>
      <c r="AT356" s="337"/>
      <c r="AU356" s="337"/>
      <c r="AV356" s="337"/>
      <c r="AW356" s="338"/>
      <c r="AY356" s="337"/>
      <c r="AZ356" s="337"/>
      <c r="BA356" s="337"/>
      <c r="BB356" s="337"/>
      <c r="BC356" s="337"/>
      <c r="BD356" s="338"/>
    </row>
    <row r="357" spans="1:56" s="204" customFormat="1">
      <c r="A357" s="287"/>
      <c r="B357" s="173"/>
      <c r="C357" s="308"/>
      <c r="D357" s="162"/>
      <c r="E357" s="162"/>
      <c r="F357" s="162"/>
      <c r="G357" s="162"/>
      <c r="H357" s="162"/>
      <c r="I357" s="162"/>
      <c r="J357" s="162"/>
      <c r="K357" s="162"/>
      <c r="L357" s="337"/>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337"/>
      <c r="AI357" s="337"/>
      <c r="AJ357" s="337"/>
      <c r="AK357" s="162"/>
      <c r="AL357" s="162"/>
      <c r="AM357" s="162"/>
      <c r="AN357" s="337"/>
      <c r="AO357" s="338"/>
      <c r="AR357" s="337"/>
      <c r="AS357" s="337"/>
      <c r="AT357" s="337"/>
      <c r="AU357" s="337"/>
      <c r="AV357" s="337"/>
      <c r="AW357" s="338"/>
      <c r="AY357" s="337"/>
      <c r="AZ357" s="337"/>
      <c r="BA357" s="337"/>
      <c r="BB357" s="337"/>
      <c r="BC357" s="337"/>
      <c r="BD357" s="338"/>
    </row>
    <row r="358" spans="1:56" s="204" customFormat="1">
      <c r="A358" s="287"/>
      <c r="B358" s="173" t="s">
        <v>26</v>
      </c>
      <c r="C358" s="308"/>
      <c r="D358" s="167">
        <f t="shared" ref="D358:V358" si="537">IFERROR(+D190/D59,"-")</f>
        <v>0.98307845443851238</v>
      </c>
      <c r="E358" s="167">
        <f t="shared" si="537"/>
        <v>1.7784097372312593</v>
      </c>
      <c r="F358" s="167">
        <f t="shared" si="537"/>
        <v>1.6488866967305524</v>
      </c>
      <c r="G358" s="167">
        <f t="shared" si="537"/>
        <v>3.0548704337605792</v>
      </c>
      <c r="H358" s="167">
        <f t="shared" si="537"/>
        <v>1.7212163920208152</v>
      </c>
      <c r="I358" s="167">
        <f t="shared" si="537"/>
        <v>1.9477565286578955</v>
      </c>
      <c r="J358" s="167">
        <f t="shared" si="537"/>
        <v>1.9890036537380551</v>
      </c>
      <c r="K358" s="167">
        <f t="shared" si="537"/>
        <v>1.1668876197009295</v>
      </c>
      <c r="L358" s="351">
        <f t="shared" si="537"/>
        <v>2.0184554403651997</v>
      </c>
      <c r="M358" s="167" t="str">
        <f t="shared" si="537"/>
        <v>-</v>
      </c>
      <c r="N358" s="167" t="str">
        <f t="shared" si="537"/>
        <v>-</v>
      </c>
      <c r="O358" s="167">
        <f t="shared" si="537"/>
        <v>0.8878446115288221</v>
      </c>
      <c r="P358" s="167">
        <f t="shared" si="537"/>
        <v>1.0596457237752561</v>
      </c>
      <c r="Q358" s="167">
        <f t="shared" si="537"/>
        <v>0.55853850688264861</v>
      </c>
      <c r="R358" s="167">
        <f t="shared" si="537"/>
        <v>0.44682622268470346</v>
      </c>
      <c r="S358" s="167">
        <f t="shared" si="537"/>
        <v>0</v>
      </c>
      <c r="T358" s="167">
        <f t="shared" si="537"/>
        <v>2.0823718889052998</v>
      </c>
      <c r="U358" s="167">
        <f t="shared" si="537"/>
        <v>0.93538340828753352</v>
      </c>
      <c r="V358" s="167">
        <f t="shared" si="537"/>
        <v>0.16997518610421836</v>
      </c>
      <c r="W358" s="167"/>
      <c r="X358" s="167"/>
      <c r="Y358" s="167">
        <f t="shared" ref="Y358:AO358" si="538">IFERROR(+Y190/Y59,"-")</f>
        <v>3.3280533555648186</v>
      </c>
      <c r="Z358" s="167">
        <f t="shared" si="538"/>
        <v>0.12954487633380404</v>
      </c>
      <c r="AA358" s="167">
        <f t="shared" si="538"/>
        <v>1.1101199630882805</v>
      </c>
      <c r="AB358" s="167" t="str">
        <f>IFERROR(+AB190/AB59,"-")</f>
        <v>-</v>
      </c>
      <c r="AC358" s="167">
        <f>IFERROR(+AC190/AC59,"-")</f>
        <v>0.59969266231271612</v>
      </c>
      <c r="AD358" s="167">
        <f t="shared" si="538"/>
        <v>1.5491390183701084</v>
      </c>
      <c r="AE358" s="167">
        <f t="shared" si="538"/>
        <v>8.835234810294508E-2</v>
      </c>
      <c r="AF358" s="167">
        <f t="shared" si="538"/>
        <v>0.6757524134014764</v>
      </c>
      <c r="AG358" s="167">
        <f t="shared" si="538"/>
        <v>7.8527379363418082E-2</v>
      </c>
      <c r="AH358" s="351">
        <f t="shared" si="538"/>
        <v>0.75978904316273899</v>
      </c>
      <c r="AI358" s="351">
        <f t="shared" si="538"/>
        <v>0.66852771951924295</v>
      </c>
      <c r="AJ358" s="351">
        <f t="shared" si="538"/>
        <v>0.89956451780633917</v>
      </c>
      <c r="AK358" s="167">
        <f t="shared" si="538"/>
        <v>0.29504731226092207</v>
      </c>
      <c r="AL358" s="167">
        <f t="shared" si="538"/>
        <v>0.77647109149695392</v>
      </c>
      <c r="AM358" s="167">
        <f t="shared" si="538"/>
        <v>0.80697918956175596</v>
      </c>
      <c r="AN358" s="351">
        <f t="shared" si="538"/>
        <v>0.39720607471293318</v>
      </c>
      <c r="AO358" s="352">
        <f t="shared" si="538"/>
        <v>1.7665954931141485</v>
      </c>
      <c r="AR358" s="351">
        <f>IFERROR(+AR190/AR59,"-")</f>
        <v>2.0184554403651997</v>
      </c>
      <c r="AS358" s="351">
        <f>IFERROR(+AS190/AS59,"-")</f>
        <v>0.75978904316273899</v>
      </c>
      <c r="AT358" s="351">
        <f>IFERROR(+AT190/AT59,"-")</f>
        <v>0.66852771951924284</v>
      </c>
      <c r="AU358" s="351">
        <f>IFERROR(+AU190/AU59,"-")</f>
        <v>0.89956451780633928</v>
      </c>
      <c r="AV358" s="351">
        <f>IFERROR(+AV190/AV59,"-")</f>
        <v>0.39720607471293318</v>
      </c>
      <c r="AW358" s="352">
        <f t="shared" ref="AW358" si="539">IFERROR(+AW190/AW59,"-")</f>
        <v>1.7665954931141481</v>
      </c>
      <c r="AY358" s="351">
        <f>IFERROR(+AY190/AY59,"-")</f>
        <v>1.4381220649498236</v>
      </c>
      <c r="AZ358" s="351">
        <f>IFERROR(+AZ190/AZ59,"-")</f>
        <v>0.81742138696013267</v>
      </c>
      <c r="BA358" s="351">
        <f>IFERROR(+BA190/BA59,"-")</f>
        <v>1.0693491263183816</v>
      </c>
      <c r="BB358" s="351">
        <f>IFERROR(+BB190/BB59,"-")</f>
        <v>1.1101199630882805</v>
      </c>
      <c r="BC358" s="351">
        <f>IFERROR(+BC190/BC59,"-")</f>
        <v>0.80697918956175596</v>
      </c>
      <c r="BD358" s="352">
        <f t="shared" ref="BD358" si="540">IFERROR(+BD190/BD59,"-")</f>
        <v>0.85911984500415173</v>
      </c>
    </row>
    <row r="359" spans="1:56" s="204" customFormat="1">
      <c r="A359" s="287"/>
      <c r="B359" s="173" t="s">
        <v>25</v>
      </c>
      <c r="C359" s="308"/>
      <c r="D359" s="162">
        <f t="shared" ref="D359:V359" si="541">IFERROR(+(D113*1000)/D269,"-")</f>
        <v>48209.614410166381</v>
      </c>
      <c r="E359" s="162">
        <f t="shared" si="541"/>
        <v>79096.324863311718</v>
      </c>
      <c r="F359" s="162">
        <f t="shared" si="541"/>
        <v>65376.303603338951</v>
      </c>
      <c r="G359" s="162">
        <f t="shared" si="541"/>
        <v>106414.6904163779</v>
      </c>
      <c r="H359" s="162">
        <f t="shared" si="541"/>
        <v>100826.01054481546</v>
      </c>
      <c r="I359" s="162">
        <f t="shared" si="541"/>
        <v>107955.00925191648</v>
      </c>
      <c r="J359" s="162">
        <f t="shared" si="541"/>
        <v>52462.962479412854</v>
      </c>
      <c r="K359" s="162">
        <f t="shared" si="541"/>
        <v>54993.268873768786</v>
      </c>
      <c r="L359" s="337">
        <f t="shared" si="541"/>
        <v>80651.060347785547</v>
      </c>
      <c r="M359" s="162" t="str">
        <f t="shared" si="541"/>
        <v>-</v>
      </c>
      <c r="N359" s="162" t="str">
        <f t="shared" si="541"/>
        <v>-</v>
      </c>
      <c r="O359" s="162">
        <f t="shared" si="541"/>
        <v>47606.925294999572</v>
      </c>
      <c r="P359" s="162">
        <f t="shared" si="541"/>
        <v>30282.630623360903</v>
      </c>
      <c r="Q359" s="162">
        <f t="shared" si="541"/>
        <v>38534.679501715407</v>
      </c>
      <c r="R359" s="162">
        <f t="shared" si="541"/>
        <v>31360.735345126603</v>
      </c>
      <c r="S359" s="162">
        <f t="shared" si="541"/>
        <v>17024.227038487959</v>
      </c>
      <c r="T359" s="162">
        <f t="shared" si="541"/>
        <v>26024.922513953261</v>
      </c>
      <c r="U359" s="162">
        <f t="shared" si="541"/>
        <v>20799.520038433697</v>
      </c>
      <c r="V359" s="162">
        <f t="shared" si="541"/>
        <v>37503.125</v>
      </c>
      <c r="W359" s="162"/>
      <c r="X359" s="162"/>
      <c r="Y359" s="162">
        <f t="shared" ref="Y359:AO359" si="542">IFERROR(+(Y113*1000)/Y269,"-")</f>
        <v>9112.5663716814161</v>
      </c>
      <c r="Z359" s="162">
        <f t="shared" si="542"/>
        <v>39195.420561784274</v>
      </c>
      <c r="AA359" s="162">
        <f t="shared" si="542"/>
        <v>35960.448253131181</v>
      </c>
      <c r="AB359" s="162" t="str">
        <f>IFERROR(+(AB113*1000)/AB269,"-")</f>
        <v>-</v>
      </c>
      <c r="AC359" s="162">
        <f>IFERROR(+(AC113*1000)/AC269,"-")</f>
        <v>36810.391822827936</v>
      </c>
      <c r="AD359" s="162">
        <f t="shared" si="542"/>
        <v>28280.9364548495</v>
      </c>
      <c r="AE359" s="162">
        <f t="shared" si="542"/>
        <v>25386.430678466077</v>
      </c>
      <c r="AF359" s="162">
        <f t="shared" si="542"/>
        <v>20146.928176040459</v>
      </c>
      <c r="AG359" s="162">
        <f t="shared" si="542"/>
        <v>30160.254887762487</v>
      </c>
      <c r="AH359" s="337">
        <f t="shared" si="542"/>
        <v>30619.512480060661</v>
      </c>
      <c r="AI359" s="337">
        <f t="shared" si="542"/>
        <v>35140.440646131814</v>
      </c>
      <c r="AJ359" s="337">
        <f t="shared" si="542"/>
        <v>25370.181156729501</v>
      </c>
      <c r="AK359" s="162">
        <f t="shared" si="542"/>
        <v>5279.7770173308309</v>
      </c>
      <c r="AL359" s="162">
        <f t="shared" si="542"/>
        <v>16089.592003829623</v>
      </c>
      <c r="AM359" s="162">
        <f t="shared" si="542"/>
        <v>17083.765296654114</v>
      </c>
      <c r="AN359" s="337">
        <f t="shared" si="542"/>
        <v>7366.9188262263151</v>
      </c>
      <c r="AO359" s="338">
        <f t="shared" si="542"/>
        <v>58555.838703467911</v>
      </c>
      <c r="AR359" s="337">
        <f>IFERROR(+(AR113*1000)/AR269,"-")</f>
        <v>80651.060347785547</v>
      </c>
      <c r="AS359" s="337">
        <f>IFERROR(+(AS113*1000)/AS269,"-")</f>
        <v>30619.512480060661</v>
      </c>
      <c r="AT359" s="337">
        <f>IFERROR(+(AT113*1000)/AT269,"-")</f>
        <v>35140.440646131814</v>
      </c>
      <c r="AU359" s="337">
        <f>IFERROR(+(AU113*1000)/AU269,"-")</f>
        <v>25370.181156729501</v>
      </c>
      <c r="AV359" s="337">
        <f>IFERROR(+(AV113*1000)/AV269,"-")</f>
        <v>7366.918826226316</v>
      </c>
      <c r="AW359" s="338">
        <f t="shared" ref="AW359" si="543">IFERROR(+(AW113*1000)/AW269,"-")</f>
        <v>58555.838703467911</v>
      </c>
      <c r="AY359" s="337">
        <f>IFERROR(+(AY113*1000)/AY269,"-")</f>
        <v>60393.942515200572</v>
      </c>
      <c r="AZ359" s="337">
        <f>IFERROR(+(AZ113*1000)/AZ269,"-")</f>
        <v>21408.620493420789</v>
      </c>
      <c r="BA359" s="337">
        <f>IFERROR(+(BA113*1000)/BA269,"-")</f>
        <v>29010.94592386865</v>
      </c>
      <c r="BB359" s="337">
        <f>IFERROR(+(BB113*1000)/BB269,"-")</f>
        <v>29799.934080421885</v>
      </c>
      <c r="BC359" s="337">
        <f>IFERROR(+(BC113*1000)/BC269,"-")</f>
        <v>17083.765296654114</v>
      </c>
      <c r="BD359" s="338">
        <f t="shared" ref="BD359" si="544">IFERROR(+(BD113*1000)/BD269,"-")</f>
        <v>26568.318584070796</v>
      </c>
    </row>
    <row r="360" spans="1:56" s="204" customFormat="1">
      <c r="A360" s="287"/>
      <c r="B360" s="173" t="s">
        <v>24</v>
      </c>
      <c r="C360" s="308"/>
      <c r="D360" s="162">
        <f t="shared" ref="D360:V360" si="545">+D91+D113+D122</f>
        <v>1102444</v>
      </c>
      <c r="E360" s="162">
        <f t="shared" si="545"/>
        <v>343030.6397498537</v>
      </c>
      <c r="F360" s="162">
        <f t="shared" si="545"/>
        <v>1549345</v>
      </c>
      <c r="G360" s="162">
        <f t="shared" si="545"/>
        <v>4178319.3084300007</v>
      </c>
      <c r="H360" s="162">
        <f t="shared" si="545"/>
        <v>1930221</v>
      </c>
      <c r="I360" s="162">
        <f t="shared" si="545"/>
        <v>2392595</v>
      </c>
      <c r="J360" s="162">
        <f t="shared" si="545"/>
        <v>629856</v>
      </c>
      <c r="K360" s="162">
        <f t="shared" si="545"/>
        <v>1157928.6912000002</v>
      </c>
      <c r="L360" s="337">
        <f t="shared" si="545"/>
        <v>13283739.639379855</v>
      </c>
      <c r="M360" s="162">
        <f t="shared" si="545"/>
        <v>0</v>
      </c>
      <c r="N360" s="162">
        <f t="shared" si="545"/>
        <v>0</v>
      </c>
      <c r="O360" s="162">
        <f t="shared" si="545"/>
        <v>433452.36256999994</v>
      </c>
      <c r="P360" s="162">
        <f t="shared" si="545"/>
        <v>188238</v>
      </c>
      <c r="Q360" s="162">
        <f t="shared" si="545"/>
        <v>256438.11549</v>
      </c>
      <c r="R360" s="162">
        <f t="shared" si="545"/>
        <v>114296</v>
      </c>
      <c r="S360" s="162">
        <f t="shared" si="545"/>
        <v>64140.541920000003</v>
      </c>
      <c r="T360" s="162">
        <f t="shared" si="545"/>
        <v>155685.715</v>
      </c>
      <c r="U360" s="162">
        <f t="shared" si="545"/>
        <v>148500.66555999999</v>
      </c>
      <c r="V360" s="162">
        <f t="shared" si="545"/>
        <v>14801</v>
      </c>
      <c r="W360" s="162"/>
      <c r="X360" s="162"/>
      <c r="Y360" s="162">
        <f t="shared" ref="Y360:AO360" si="546">+Y91+Y113+Y122</f>
        <v>106770</v>
      </c>
      <c r="Z360" s="162">
        <f t="shared" si="546"/>
        <v>292378.86537000001</v>
      </c>
      <c r="AA360" s="162">
        <f t="shared" si="546"/>
        <v>131865</v>
      </c>
      <c r="AB360" s="162">
        <f>+AB91+AB113+AB122</f>
        <v>0</v>
      </c>
      <c r="AC360" s="162">
        <f>+AC91+AC113+AC122</f>
        <v>262872</v>
      </c>
      <c r="AD360" s="162">
        <f t="shared" si="546"/>
        <v>216965</v>
      </c>
      <c r="AE360" s="162">
        <f t="shared" si="546"/>
        <v>91545</v>
      </c>
      <c r="AF360" s="162">
        <f t="shared" si="546"/>
        <v>40180</v>
      </c>
      <c r="AG360" s="162">
        <f t="shared" si="546"/>
        <v>96750.516769999987</v>
      </c>
      <c r="AH360" s="337">
        <f t="shared" si="546"/>
        <v>2614878.7826800002</v>
      </c>
      <c r="AI360" s="337">
        <f t="shared" si="546"/>
        <v>1543215.5752000001</v>
      </c>
      <c r="AJ360" s="337">
        <f t="shared" si="546"/>
        <v>1071663.2074800001</v>
      </c>
      <c r="AK360" s="162">
        <f t="shared" si="546"/>
        <v>206439</v>
      </c>
      <c r="AL360" s="162">
        <f t="shared" si="546"/>
        <v>97764.181999999986</v>
      </c>
      <c r="AM360" s="162">
        <f t="shared" si="546"/>
        <v>63347.065120000007</v>
      </c>
      <c r="AN360" s="337">
        <f t="shared" si="546"/>
        <v>367550.24712000001</v>
      </c>
      <c r="AO360" s="338">
        <f t="shared" si="546"/>
        <v>16266168.669179855</v>
      </c>
      <c r="AR360" s="337">
        <f>+AR91+AR113+AR122</f>
        <v>1660467.4549224819</v>
      </c>
      <c r="AS360" s="337">
        <f>+AS91+AS113+AS122</f>
        <v>163429.92391750001</v>
      </c>
      <c r="AT360" s="337">
        <f>+AT91+AT113+AT122</f>
        <v>220459.36788571428</v>
      </c>
      <c r="AU360" s="337">
        <f>+AU91+AU113+AU122</f>
        <v>119073.68972000002</v>
      </c>
      <c r="AV360" s="337">
        <f>+AV91+AV113+AV122</f>
        <v>122516.74904</v>
      </c>
      <c r="AW360" s="338">
        <f t="shared" ref="AW360" si="547">+AW91+AW113+AW122</f>
        <v>602450.69145110575</v>
      </c>
      <c r="AY360" s="337">
        <f>+AY91+AY113+AY122</f>
        <v>1305713.5865549999</v>
      </c>
      <c r="AZ360" s="337">
        <f>+AZ91+AZ113+AZ122</f>
        <v>128626.10949</v>
      </c>
      <c r="BA360" s="337">
        <f>+BA91+BA113+BA122</f>
        <v>203110.34226</v>
      </c>
      <c r="BB360" s="337">
        <f>+BB91+BB113+BB122</f>
        <v>113764</v>
      </c>
      <c r="BC360" s="337">
        <f>+BC91+BC113+BC122</f>
        <v>103153.06512</v>
      </c>
      <c r="BD360" s="338">
        <f t="shared" ref="BD360" si="548">+BD91+BD113+BD122</f>
        <v>196616.91307000001</v>
      </c>
    </row>
    <row r="361" spans="1:56" s="204" customFormat="1">
      <c r="A361" s="287"/>
      <c r="B361" s="173" t="s">
        <v>23</v>
      </c>
      <c r="C361" s="308"/>
      <c r="D361" s="167">
        <f t="shared" ref="D361:V361" si="549">IFERROR(+D43/D360,"-")</f>
        <v>0.38979213456647233</v>
      </c>
      <c r="E361" s="167">
        <f t="shared" si="549"/>
        <v>0.38391031219844896</v>
      </c>
      <c r="F361" s="167">
        <f t="shared" si="549"/>
        <v>0.35453885351551784</v>
      </c>
      <c r="G361" s="167">
        <f t="shared" si="549"/>
        <v>0.29460156514044022</v>
      </c>
      <c r="H361" s="167">
        <f t="shared" si="549"/>
        <v>0.20700375760081358</v>
      </c>
      <c r="I361" s="167">
        <f t="shared" si="549"/>
        <v>0.32551142169903391</v>
      </c>
      <c r="J361" s="167">
        <f t="shared" si="549"/>
        <v>0.44053878981862521</v>
      </c>
      <c r="K361" s="167">
        <f t="shared" si="549"/>
        <v>0.44733728271573892</v>
      </c>
      <c r="L361" s="351">
        <f t="shared" si="549"/>
        <v>0.32487087216213062</v>
      </c>
      <c r="M361" s="167" t="str">
        <f t="shared" si="549"/>
        <v>-</v>
      </c>
      <c r="N361" s="167" t="str">
        <f t="shared" si="549"/>
        <v>-</v>
      </c>
      <c r="O361" s="167">
        <f t="shared" si="549"/>
        <v>0.26711585862287673</v>
      </c>
      <c r="P361" s="167">
        <f t="shared" si="549"/>
        <v>0.39528256781308768</v>
      </c>
      <c r="Q361" s="167">
        <f t="shared" si="549"/>
        <v>0.37380098413544149</v>
      </c>
      <c r="R361" s="167">
        <f t="shared" si="549"/>
        <v>0.35380940715335618</v>
      </c>
      <c r="S361" s="167">
        <f t="shared" si="549"/>
        <v>0.56566592148930184</v>
      </c>
      <c r="T361" s="167">
        <f t="shared" si="549"/>
        <v>0.63202505188096414</v>
      </c>
      <c r="U361" s="167">
        <f t="shared" si="549"/>
        <v>0.42013802695578972</v>
      </c>
      <c r="V361" s="167">
        <f t="shared" si="549"/>
        <v>0.36132693736909666</v>
      </c>
      <c r="W361" s="167"/>
      <c r="X361" s="167"/>
      <c r="Y361" s="167">
        <f t="shared" ref="Y361:AO361" si="550">IFERROR(+Y43/Y360,"-")</f>
        <v>0.59843589023133836</v>
      </c>
      <c r="Z361" s="167">
        <f t="shared" si="550"/>
        <v>0.36730425047685106</v>
      </c>
      <c r="AA361" s="167">
        <f t="shared" si="550"/>
        <v>0.35093466803169909</v>
      </c>
      <c r="AB361" s="167" t="str">
        <f>IFERROR(+AB43/AB360,"-")</f>
        <v>-</v>
      </c>
      <c r="AC361" s="167">
        <f>IFERROR(+AC43/AC360,"-")</f>
        <v>0.34409522505249701</v>
      </c>
      <c r="AD361" s="167">
        <f t="shared" si="550"/>
        <v>0.48590591888092544</v>
      </c>
      <c r="AE361" s="167">
        <f t="shared" si="550"/>
        <v>0.52277022229504611</v>
      </c>
      <c r="AF361" s="167">
        <f t="shared" si="550"/>
        <v>0.55472872075659529</v>
      </c>
      <c r="AG361" s="167">
        <f t="shared" si="550"/>
        <v>0.4600506378256527</v>
      </c>
      <c r="AH361" s="351">
        <f t="shared" si="550"/>
        <v>0.40422520120671768</v>
      </c>
      <c r="AI361" s="351">
        <f t="shared" si="550"/>
        <v>0.39866096258150313</v>
      </c>
      <c r="AJ361" s="351">
        <f t="shared" si="550"/>
        <v>0.41223781155913636</v>
      </c>
      <c r="AK361" s="167">
        <f t="shared" si="550"/>
        <v>0.70906175674170091</v>
      </c>
      <c r="AL361" s="167">
        <f t="shared" si="550"/>
        <v>0.29196160000602273</v>
      </c>
      <c r="AM361" s="167">
        <f t="shared" si="550"/>
        <v>0.43091558982709188</v>
      </c>
      <c r="AN361" s="351">
        <f t="shared" si="550"/>
        <v>0.55017953739527325</v>
      </c>
      <c r="AO361" s="352">
        <f t="shared" si="550"/>
        <v>0.34271860341474497</v>
      </c>
      <c r="AR361" s="351">
        <f>IFERROR(+AR43/AR360,"-")</f>
        <v>0.32487087216213062</v>
      </c>
      <c r="AS361" s="351">
        <f>IFERROR(+AS43/AS360,"-")</f>
        <v>0.40422520120671768</v>
      </c>
      <c r="AT361" s="351">
        <f>IFERROR(+AT43/AT360,"-")</f>
        <v>0.39866096258150313</v>
      </c>
      <c r="AU361" s="351">
        <f>IFERROR(+AU43/AU360,"-")</f>
        <v>0.41223781155913636</v>
      </c>
      <c r="AV361" s="351">
        <f>IFERROR(+AV43/AV360,"-")</f>
        <v>0.55017953739527337</v>
      </c>
      <c r="AW361" s="352">
        <f t="shared" ref="AW361" si="551">IFERROR(+AW43/AW360,"-")</f>
        <v>0.34271860341474492</v>
      </c>
      <c r="AY361" s="351">
        <f>IFERROR(+AY43/AY360,"-")</f>
        <v>0.36290832999618183</v>
      </c>
      <c r="AZ361" s="351">
        <f>IFERROR(+AZ43/AZ360,"-")</f>
        <v>0.49090257464336212</v>
      </c>
      <c r="BA361" s="351">
        <f>IFERROR(+BA43/BA360,"-")</f>
        <v>0.48445229821946928</v>
      </c>
      <c r="BB361" s="351">
        <f>IFERROR(+BB43/BB360,"-")</f>
        <v>0.40677191378643507</v>
      </c>
      <c r="BC361" s="351">
        <f>IFERROR(+BC43/BC360,"-")</f>
        <v>0.27670905335478801</v>
      </c>
      <c r="BD361" s="352">
        <f t="shared" ref="BD361" si="552">IFERROR(+BD43/BD360,"-")</f>
        <v>0.48753089672338024</v>
      </c>
    </row>
    <row r="362" spans="1:56" s="204" customFormat="1">
      <c r="A362" s="287"/>
      <c r="B362" s="173" t="s">
        <v>22</v>
      </c>
      <c r="C362" s="308"/>
      <c r="D362" s="161">
        <f t="shared" ref="D362:V362" si="553">IFERROR(+D290/D269,"-")</f>
        <v>11.90639863403082</v>
      </c>
      <c r="E362" s="161">
        <f t="shared" si="553"/>
        <v>0</v>
      </c>
      <c r="F362" s="161">
        <f t="shared" si="553"/>
        <v>20.370976469472584</v>
      </c>
      <c r="G362" s="161">
        <f t="shared" si="553"/>
        <v>19.019659545972502</v>
      </c>
      <c r="H362" s="161">
        <f t="shared" si="553"/>
        <v>0</v>
      </c>
      <c r="I362" s="161">
        <f t="shared" si="553"/>
        <v>24.162146444620671</v>
      </c>
      <c r="J362" s="161">
        <f t="shared" si="553"/>
        <v>15.991679069726958</v>
      </c>
      <c r="K362" s="161">
        <f t="shared" si="553"/>
        <v>11.990529313722361</v>
      </c>
      <c r="L362" s="347">
        <f t="shared" si="553"/>
        <v>15.32599981551752</v>
      </c>
      <c r="M362" s="161" t="str">
        <f t="shared" si="553"/>
        <v>-</v>
      </c>
      <c r="N362" s="161" t="str">
        <f t="shared" si="553"/>
        <v>-</v>
      </c>
      <c r="O362" s="161">
        <f t="shared" si="553"/>
        <v>15.231002026820667</v>
      </c>
      <c r="P362" s="161">
        <f t="shared" si="553"/>
        <v>11.815614282832358</v>
      </c>
      <c r="Q362" s="161">
        <f t="shared" si="553"/>
        <v>7.8717529815389646</v>
      </c>
      <c r="R362" s="161">
        <f t="shared" si="553"/>
        <v>12.25737079431148</v>
      </c>
      <c r="S362" s="161">
        <f t="shared" si="553"/>
        <v>9.775787983537608</v>
      </c>
      <c r="T362" s="161">
        <f t="shared" si="553"/>
        <v>7.6977963186145075</v>
      </c>
      <c r="U362" s="161">
        <f t="shared" si="553"/>
        <v>8.4421017746514302</v>
      </c>
      <c r="V362" s="161">
        <f t="shared" si="553"/>
        <v>15.137499999999999</v>
      </c>
      <c r="W362" s="161"/>
      <c r="X362" s="161"/>
      <c r="Y362" s="161">
        <f t="shared" ref="Y362:AO362" si="554">IFERROR(+Y290/Y269,"-")</f>
        <v>2.3830088495575219</v>
      </c>
      <c r="Z362" s="161">
        <f t="shared" si="554"/>
        <v>0</v>
      </c>
      <c r="AA362" s="161">
        <f t="shared" si="554"/>
        <v>18.623599208965064</v>
      </c>
      <c r="AB362" s="161" t="str">
        <f>IFERROR(+AB290/AB269,"-")</f>
        <v>-</v>
      </c>
      <c r="AC362" s="161">
        <f>IFERROR(+AC290/AC269,"-")</f>
        <v>13.284327086882453</v>
      </c>
      <c r="AD362" s="161">
        <f t="shared" si="554"/>
        <v>0</v>
      </c>
      <c r="AE362" s="161">
        <f t="shared" si="554"/>
        <v>10.802032120616191</v>
      </c>
      <c r="AF362" s="161">
        <f t="shared" si="554"/>
        <v>9.8428210209799794</v>
      </c>
      <c r="AG362" s="161">
        <f t="shared" si="554"/>
        <v>9.3037653874004338</v>
      </c>
      <c r="AH362" s="347">
        <f t="shared" si="554"/>
        <v>8.5390065095806857</v>
      </c>
      <c r="AI362" s="347">
        <f t="shared" si="554"/>
        <v>6.9806277616794876</v>
      </c>
      <c r="AJ362" s="347">
        <f t="shared" si="554"/>
        <v>10.348468211795794</v>
      </c>
      <c r="AK362" s="161">
        <f t="shared" si="554"/>
        <v>4.5482945137432385</v>
      </c>
      <c r="AL362" s="161">
        <f t="shared" si="554"/>
        <v>0</v>
      </c>
      <c r="AM362" s="161">
        <f t="shared" si="554"/>
        <v>5.447300911522297</v>
      </c>
      <c r="AN362" s="347">
        <f t="shared" si="554"/>
        <v>4.2999263647753496</v>
      </c>
      <c r="AO362" s="348">
        <f t="shared" si="554"/>
        <v>12.223740107436246</v>
      </c>
      <c r="AR362" s="347">
        <f>IFERROR(+AR290/AR269,"-")</f>
        <v>15.32599981551752</v>
      </c>
      <c r="AS362" s="347">
        <f>IFERROR(+AS290/AS269,"-")</f>
        <v>8.5390065095806857</v>
      </c>
      <c r="AT362" s="347">
        <f>IFERROR(+AT290/AT269,"-")</f>
        <v>6.9806277616794894</v>
      </c>
      <c r="AU362" s="347">
        <f>IFERROR(+AU290/AU269,"-")</f>
        <v>10.348468211795794</v>
      </c>
      <c r="AV362" s="347">
        <f>IFERROR(+AV290/AV269,"-")</f>
        <v>4.2999263647753496</v>
      </c>
      <c r="AW362" s="348">
        <f t="shared" ref="AW362" si="555">IFERROR(+AW290/AW269,"-")</f>
        <v>12.223740107436246</v>
      </c>
      <c r="AY362" s="347">
        <f>IFERROR(+AY290/AY269,"-")</f>
        <v>17.084076280885945</v>
      </c>
      <c r="AZ362" s="347">
        <f>IFERROR(+AZ290/AZ269,"-")</f>
        <v>7.173865683240618</v>
      </c>
      <c r="BA362" s="347">
        <f>IFERROR(+BA290/BA269,"-")</f>
        <v>6.069401241627185</v>
      </c>
      <c r="BB362" s="347">
        <f>IFERROR(+BB290/BB269,"-")</f>
        <v>11.647330257086354</v>
      </c>
      <c r="BC362" s="347">
        <f>IFERROR(+BC290/BC269,"-")</f>
        <v>20.023260403152332</v>
      </c>
      <c r="BD362" s="348">
        <f t="shared" ref="BD362" si="556">IFERROR(+BD290/BD269,"-")</f>
        <v>8.5279646017699111</v>
      </c>
    </row>
    <row r="363" spans="1:56" s="204" customFormat="1">
      <c r="A363" s="287"/>
      <c r="B363" s="173" t="s">
        <v>21</v>
      </c>
      <c r="C363" s="308"/>
      <c r="D363" s="162">
        <f t="shared" ref="D363:V363" si="557">IFERROR(+(D52*1000)/D290,"-")</f>
        <v>107.60698413481502</v>
      </c>
      <c r="E363" s="162" t="str">
        <f t="shared" si="557"/>
        <v>-</v>
      </c>
      <c r="F363" s="162">
        <f t="shared" si="557"/>
        <v>77.104112966491087</v>
      </c>
      <c r="G363" s="162">
        <f t="shared" si="557"/>
        <v>98.720556602236172</v>
      </c>
      <c r="H363" s="162" t="str">
        <f t="shared" si="557"/>
        <v>-</v>
      </c>
      <c r="I363" s="162">
        <f t="shared" si="557"/>
        <v>99.495215818759064</v>
      </c>
      <c r="J363" s="162">
        <f t="shared" si="557"/>
        <v>71.86269707360438</v>
      </c>
      <c r="K363" s="162">
        <f t="shared" si="557"/>
        <v>188.14998785999774</v>
      </c>
      <c r="L363" s="337">
        <f t="shared" si="557"/>
        <v>116.34623818483612</v>
      </c>
      <c r="M363" s="162" t="str">
        <f t="shared" si="557"/>
        <v>-</v>
      </c>
      <c r="N363" s="162" t="str">
        <f t="shared" si="557"/>
        <v>-</v>
      </c>
      <c r="O363" s="162">
        <f t="shared" si="557"/>
        <v>90.097069680535938</v>
      </c>
      <c r="P363" s="162">
        <f t="shared" si="557"/>
        <v>79.989755847703606</v>
      </c>
      <c r="Q363" s="162">
        <f t="shared" si="557"/>
        <v>114.8517502023535</v>
      </c>
      <c r="R363" s="162">
        <f t="shared" si="557"/>
        <v>100.7131133623861</v>
      </c>
      <c r="S363" s="162">
        <f t="shared" si="557"/>
        <v>149.59678326627923</v>
      </c>
      <c r="T363" s="162">
        <f t="shared" si="557"/>
        <v>147.18900480618876</v>
      </c>
      <c r="U363" s="162">
        <f t="shared" si="557"/>
        <v>122.20236188079276</v>
      </c>
      <c r="V363" s="162">
        <f t="shared" si="557"/>
        <v>261.1478117258464</v>
      </c>
      <c r="W363" s="162"/>
      <c r="X363" s="162"/>
      <c r="Y363" s="162">
        <f t="shared" ref="Y363:AO363" si="558">IFERROR(+(Y52*1000)/Y290,"-")</f>
        <v>112.15092097445039</v>
      </c>
      <c r="Z363" s="162" t="str">
        <f t="shared" si="558"/>
        <v>-</v>
      </c>
      <c r="AA363" s="162">
        <f t="shared" si="558"/>
        <v>79.268724338099958</v>
      </c>
      <c r="AB363" s="162" t="str">
        <f>IFERROR(+(AB52*1000)/AB290,"-")</f>
        <v>-</v>
      </c>
      <c r="AC363" s="162">
        <f>IFERROR(+(AC52*1000)/AC290,"-")</f>
        <v>70.082971056310029</v>
      </c>
      <c r="AD363" s="162" t="str">
        <f t="shared" si="558"/>
        <v>-</v>
      </c>
      <c r="AE363" s="162">
        <f t="shared" si="558"/>
        <v>252.81427314379343</v>
      </c>
      <c r="AF363" s="162">
        <f t="shared" si="558"/>
        <v>114.49003679788933</v>
      </c>
      <c r="AG363" s="162">
        <f t="shared" si="558"/>
        <v>279.00959255944275</v>
      </c>
      <c r="AH363" s="337">
        <f t="shared" si="558"/>
        <v>138.09311575655798</v>
      </c>
      <c r="AI363" s="337">
        <f t="shared" si="558"/>
        <v>191.57283339242031</v>
      </c>
      <c r="AJ363" s="337">
        <f t="shared" si="558"/>
        <v>96.205668465601079</v>
      </c>
      <c r="AK363" s="162">
        <f t="shared" si="558"/>
        <v>157.99820401427081</v>
      </c>
      <c r="AL363" s="162" t="str">
        <f t="shared" si="558"/>
        <v>-</v>
      </c>
      <c r="AM363" s="162">
        <f t="shared" si="558"/>
        <v>89.778638816093732</v>
      </c>
      <c r="AN363" s="337">
        <f t="shared" si="558"/>
        <v>163.97854959110927</v>
      </c>
      <c r="AO363" s="338">
        <f t="shared" si="558"/>
        <v>122.52343415915286</v>
      </c>
      <c r="AR363" s="337">
        <f>IFERROR(+(AR52*1000)/AR290,"-")</f>
        <v>116.34623818483612</v>
      </c>
      <c r="AS363" s="337">
        <f>IFERROR(+(AS52*1000)/AS290,"-")</f>
        <v>138.09311575655798</v>
      </c>
      <c r="AT363" s="337">
        <f>IFERROR(+(AT52*1000)/AT290,"-")</f>
        <v>191.57283339242028</v>
      </c>
      <c r="AU363" s="337">
        <f>IFERROR(+(AU52*1000)/AU290,"-")</f>
        <v>96.205668465601079</v>
      </c>
      <c r="AV363" s="337">
        <f>IFERROR(+(AV52*1000)/AV290,"-")</f>
        <v>163.97854959110927</v>
      </c>
      <c r="AW363" s="338">
        <f t="shared" ref="AW363" si="559">IFERROR(+(AW52*1000)/AW290,"-")</f>
        <v>122.52343415915284</v>
      </c>
      <c r="AY363" s="337">
        <f>IFERROR(+(AY52*1000)/AY290,"-")</f>
        <v>88.938726420662093</v>
      </c>
      <c r="AZ363" s="337">
        <f>IFERROR(+(AZ52*1000)/AZ290,"-")</f>
        <v>143.66502235553796</v>
      </c>
      <c r="BA363" s="337">
        <f>IFERROR(+(BA52*1000)/BA290,"-")</f>
        <v>192.9893443762524</v>
      </c>
      <c r="BB363" s="337">
        <f>IFERROR(+(BB52*1000)/BB290,"-")</f>
        <v>113.63903022242344</v>
      </c>
      <c r="BC363" s="337">
        <f>IFERROR(+(BC52*1000)/BC290,"-")</f>
        <v>30.519731599916124</v>
      </c>
      <c r="BD363" s="338">
        <f t="shared" ref="BD363" si="560">IFERROR(+(BD52*1000)/BD290,"-")</f>
        <v>120.12535541581056</v>
      </c>
    </row>
    <row r="364" spans="1:56" s="204" customFormat="1">
      <c r="A364" s="287"/>
      <c r="B364" s="173" t="s">
        <v>20</v>
      </c>
      <c r="C364" s="308"/>
      <c r="D364" s="163">
        <f>IFERROR(+D59/D113,"-")</f>
        <v>4.4882670866167318E-2</v>
      </c>
      <c r="E364" s="163">
        <f t="shared" ref="D364:V364" si="561">IFERROR(+E59/E113,"-")</f>
        <v>4.2182694764950256E-2</v>
      </c>
      <c r="F364" s="163">
        <f t="shared" si="561"/>
        <v>4.610157158542369E-2</v>
      </c>
      <c r="G364" s="163">
        <f t="shared" si="561"/>
        <v>3.5488858262742673E-2</v>
      </c>
      <c r="H364" s="163">
        <f t="shared" si="561"/>
        <v>3.7103283678148587E-2</v>
      </c>
      <c r="I364" s="163">
        <f t="shared" si="561"/>
        <v>3.4467712291420684E-2</v>
      </c>
      <c r="J364" s="163">
        <f t="shared" si="561"/>
        <v>5.2470427317655867E-2</v>
      </c>
      <c r="K364" s="163">
        <f t="shared" si="561"/>
        <v>5.2595340084349157E-2</v>
      </c>
      <c r="L364" s="322">
        <f t="shared" si="561"/>
        <v>3.9975304983584654E-2</v>
      </c>
      <c r="M364" s="163" t="str">
        <f t="shared" si="561"/>
        <v>-</v>
      </c>
      <c r="N364" s="163" t="str">
        <f t="shared" si="561"/>
        <v>-</v>
      </c>
      <c r="O364" s="163">
        <f t="shared" si="561"/>
        <v>3.2577913222151728E-2</v>
      </c>
      <c r="P364" s="163">
        <f t="shared" si="561"/>
        <v>4.8137711426877443E-2</v>
      </c>
      <c r="Q364" s="163">
        <f t="shared" si="561"/>
        <v>4.4460150473048077E-2</v>
      </c>
      <c r="R364" s="163">
        <f t="shared" si="561"/>
        <v>5.3145012332297348E-2</v>
      </c>
      <c r="S364" s="163">
        <f t="shared" si="561"/>
        <v>5.7205263938910178E-2</v>
      </c>
      <c r="T364" s="163">
        <f t="shared" si="561"/>
        <v>3.9186523011325025E-2</v>
      </c>
      <c r="U364" s="163">
        <f t="shared" si="561"/>
        <v>6.5187972382920498E-2</v>
      </c>
      <c r="V364" s="163">
        <f t="shared" si="561"/>
        <v>6.7161069910840768E-2</v>
      </c>
      <c r="W364" s="163"/>
      <c r="X364" s="163"/>
      <c r="Y364" s="163">
        <f t="shared" ref="Y364:AO364" si="562">IFERROR(+Y59/Y113,"-")</f>
        <v>4.6595190925688534E-2</v>
      </c>
      <c r="Z364" s="163">
        <f t="shared" si="562"/>
        <v>6.7180210182053335E-2</v>
      </c>
      <c r="AA364" s="163">
        <f t="shared" si="562"/>
        <v>2.9797257662413843E-2</v>
      </c>
      <c r="AB364" s="163" t="str">
        <f>IFERROR(+AB59/AB113,"-")</f>
        <v>-</v>
      </c>
      <c r="AC364" s="163">
        <f>IFERROR(+AC59/AC113,"-")</f>
        <v>3.6139894574619233E-2</v>
      </c>
      <c r="AD364" s="163">
        <f t="shared" si="562"/>
        <v>3.0066533484254629E-2</v>
      </c>
      <c r="AE364" s="163">
        <f t="shared" si="562"/>
        <v>4.8661140806155911E-2</v>
      </c>
      <c r="AF364" s="163">
        <f t="shared" si="562"/>
        <v>5.973338760557647E-2</v>
      </c>
      <c r="AG364" s="163">
        <f t="shared" si="562"/>
        <v>5.7325979191243721E-2</v>
      </c>
      <c r="AH364" s="322">
        <f t="shared" si="562"/>
        <v>4.4930748595941337E-2</v>
      </c>
      <c r="AI364" s="322">
        <f t="shared" si="562"/>
        <v>4.4084574615705752E-2</v>
      </c>
      <c r="AJ364" s="322">
        <f t="shared" si="562"/>
        <v>4.6291628121079925E-2</v>
      </c>
      <c r="AK364" s="163">
        <f t="shared" si="562"/>
        <v>0.10384804357143604</v>
      </c>
      <c r="AL364" s="163">
        <f t="shared" si="562"/>
        <v>3.1096179599763091E-2</v>
      </c>
      <c r="AM364" s="163">
        <f t="shared" si="562"/>
        <v>4.1723632220834722E-2</v>
      </c>
      <c r="AN364" s="322">
        <f t="shared" si="562"/>
        <v>7.6330434500846547E-2</v>
      </c>
      <c r="AO364" s="323">
        <f t="shared" si="562"/>
        <v>4.1194967584454519E-2</v>
      </c>
      <c r="AR364" s="322">
        <f>IFERROR(+AR59/AR113,"-")</f>
        <v>3.9975304983584654E-2</v>
      </c>
      <c r="AS364" s="322">
        <f>IFERROR(+AS59/AS113,"-")</f>
        <v>4.4930748595941337E-2</v>
      </c>
      <c r="AT364" s="322">
        <f>IFERROR(+AT59/AT113,"-")</f>
        <v>4.4084574615705752E-2</v>
      </c>
      <c r="AU364" s="322">
        <f>IFERROR(+AU59/AU113,"-")</f>
        <v>4.6291628121079918E-2</v>
      </c>
      <c r="AV364" s="322">
        <f>IFERROR(+AV59/AV113,"-")</f>
        <v>7.6330434500846533E-2</v>
      </c>
      <c r="AW364" s="323">
        <f t="shared" ref="AW364" si="563">IFERROR(+AW59/AW113,"-")</f>
        <v>4.1194967584454519E-2</v>
      </c>
      <c r="AY364" s="322">
        <f>IFERROR(+AY59/AY113,"-")</f>
        <v>4.828262182870411E-2</v>
      </c>
      <c r="AZ364" s="322">
        <f>IFERROR(+AZ59/AZ113,"-")</f>
        <v>4.8095660410472335E-2</v>
      </c>
      <c r="BA364" s="322">
        <f>IFERROR(+BA59/BA113,"-")</f>
        <v>3.0845682975176827E-2</v>
      </c>
      <c r="BB364" s="322">
        <f>IFERROR(+BB59/BB113,"-")</f>
        <v>3.5957218541581411E-2</v>
      </c>
      <c r="BC364" s="322">
        <f>IFERROR(+BC59/BC113,"-")</f>
        <v>4.1723632220834722E-2</v>
      </c>
      <c r="BD364" s="323">
        <f t="shared" ref="BD364" si="564">IFERROR(+BD59/BD113,"-")</f>
        <v>4.8137711426877443E-2</v>
      </c>
    </row>
    <row r="365" spans="1:56" s="204" customFormat="1">
      <c r="A365" s="287"/>
      <c r="B365" s="173" t="s">
        <v>19</v>
      </c>
      <c r="C365" s="308"/>
      <c r="D365" s="163">
        <f t="shared" ref="D365:V365" si="565">IFERROR(+(D70-D68+D54+D61)/D113,"-")</f>
        <v>7.4902602248601097E-2</v>
      </c>
      <c r="E365" s="163">
        <f t="shared" si="565"/>
        <v>8.2592331628801668E-2</v>
      </c>
      <c r="F365" s="163">
        <f t="shared" si="565"/>
        <v>5.7315116195970663E-2</v>
      </c>
      <c r="G365" s="163">
        <f t="shared" si="565"/>
        <v>5.2161799799725322E-2</v>
      </c>
      <c r="H365" s="163">
        <f t="shared" si="565"/>
        <v>5.4081468470521983E-2</v>
      </c>
      <c r="I365" s="163">
        <f t="shared" si="565"/>
        <v>5.5478805016138832E-2</v>
      </c>
      <c r="J365" s="163">
        <f t="shared" si="565"/>
        <v>7.0880424423523949E-2</v>
      </c>
      <c r="K365" s="163">
        <f t="shared" si="565"/>
        <v>7.3542352214283832E-2</v>
      </c>
      <c r="L365" s="322">
        <f t="shared" si="565"/>
        <v>5.896292379625695E-2</v>
      </c>
      <c r="M365" s="163" t="str">
        <f t="shared" si="565"/>
        <v>-</v>
      </c>
      <c r="N365" s="163" t="str">
        <f t="shared" si="565"/>
        <v>-</v>
      </c>
      <c r="O365" s="163">
        <f t="shared" si="565"/>
        <v>5.0193664544656076E-2</v>
      </c>
      <c r="P365" s="163">
        <f t="shared" si="565"/>
        <v>6.3540979675040452E-2</v>
      </c>
      <c r="Q365" s="163">
        <f t="shared" si="565"/>
        <v>3.8943790382384227E-2</v>
      </c>
      <c r="R365" s="163">
        <f t="shared" si="565"/>
        <v>4.6287591386194461E-2</v>
      </c>
      <c r="S365" s="163">
        <f t="shared" si="565"/>
        <v>-2.0267945274642769E-2</v>
      </c>
      <c r="T365" s="163">
        <f t="shared" si="565"/>
        <v>6.8114552972907194E-2</v>
      </c>
      <c r="U365" s="163">
        <f t="shared" si="565"/>
        <v>7.9164054199730133E-2</v>
      </c>
      <c r="V365" s="163">
        <f t="shared" si="565"/>
        <v>-0.36205316223648032</v>
      </c>
      <c r="W365" s="163"/>
      <c r="X365" s="163"/>
      <c r="Y365" s="163">
        <f t="shared" ref="Y365:AO365" si="566">IFERROR(+(Y70-Y68+Y54+Y61)/Y113,"-")</f>
        <v>0.17575651633453754</v>
      </c>
      <c r="Z365" s="163">
        <f t="shared" si="566"/>
        <v>1.7241525600908154E-2</v>
      </c>
      <c r="AA365" s="163">
        <f t="shared" si="566"/>
        <v>2.6891772987241529E-2</v>
      </c>
      <c r="AB365" s="163" t="str">
        <f>IFERROR(+(AB70-AB68+AB54+AB61)/AB113,"-")</f>
        <v>-</v>
      </c>
      <c r="AC365" s="163">
        <f>IFERROR(+(AC70-AC68+AC54+AC61)/AC113,"-")</f>
        <v>2.4144170827991873E-2</v>
      </c>
      <c r="AD365" s="163">
        <f t="shared" si="566"/>
        <v>5.2418177737982623E-2</v>
      </c>
      <c r="AE365" s="163">
        <f t="shared" si="566"/>
        <v>6.752394969917629E-3</v>
      </c>
      <c r="AF365" s="163">
        <f t="shared" si="566"/>
        <v>3.0290695702316746E-2</v>
      </c>
      <c r="AG365" s="163">
        <f t="shared" si="566"/>
        <v>-1.663497190676725E-2</v>
      </c>
      <c r="AH365" s="322">
        <f t="shared" si="566"/>
        <v>3.9472976803194941E-2</v>
      </c>
      <c r="AI365" s="322">
        <f t="shared" si="566"/>
        <v>3.7378129604594378E-2</v>
      </c>
      <c r="AJ365" s="322">
        <f t="shared" si="566"/>
        <v>4.2842064871910675E-2</v>
      </c>
      <c r="AK365" s="163">
        <f t="shared" si="566"/>
        <v>0.12809040445750008</v>
      </c>
      <c r="AL365" s="163">
        <f t="shared" si="566"/>
        <v>0.46749729090051112</v>
      </c>
      <c r="AM365" s="163">
        <f t="shared" si="566"/>
        <v>-3.2917291025068227E-3</v>
      </c>
      <c r="AN365" s="322">
        <f t="shared" si="566"/>
        <v>0.15158764083480908</v>
      </c>
      <c r="AO365" s="323">
        <f t="shared" si="566"/>
        <v>5.7033756947532099E-2</v>
      </c>
      <c r="AR365" s="322">
        <f>IFERROR(+(AR70-AR68+AR54+AR61)/AR113,"-")</f>
        <v>5.896292379625695E-2</v>
      </c>
      <c r="AS365" s="322">
        <f>IFERROR(+(AS70-AS68+AS54+AS61)/AS113,"-")</f>
        <v>3.9472976803194941E-2</v>
      </c>
      <c r="AT365" s="322">
        <f>IFERROR(+(AT70-AT68+AT54+AT61)/AT113,"-")</f>
        <v>3.7378129604594391E-2</v>
      </c>
      <c r="AU365" s="322">
        <f>IFERROR(+(AU70-AU68+AU54+AU61)/AU113,"-")</f>
        <v>4.2842064871910682E-2</v>
      </c>
      <c r="AV365" s="322">
        <f>IFERROR(+(AV70-AV68+AV54+AV61)/AV113,"-")</f>
        <v>0.15158764083480908</v>
      </c>
      <c r="AW365" s="323">
        <f t="shared" ref="AW365" si="567">IFERROR(+(AW70-AW68+AW54+AW61)/AW113,"-")</f>
        <v>5.7033756947532099E-2</v>
      </c>
      <c r="AY365" s="322">
        <f>IFERROR(+(AY70-AY68+AY54+AY61)/AY113,"-")</f>
        <v>6.4453030014253884E-2</v>
      </c>
      <c r="AZ365" s="322">
        <f>IFERROR(+(AZ70-AZ68+AZ54+AZ61)/AZ113,"-")</f>
        <v>5.0340987525258472E-2</v>
      </c>
      <c r="BA365" s="322">
        <f>IFERROR(+(BA70-BA68+BA54+BA61)/BA113,"-")</f>
        <v>3.3462397001847118E-2</v>
      </c>
      <c r="BB365" s="322">
        <f>IFERROR(+(BB70-BB68+BB54+BB61)/BB113,"-")</f>
        <v>4.2936303407695796E-2</v>
      </c>
      <c r="BC365" s="322">
        <f>IFERROR(+(BC70-BC68+BC54+BC61)/BC113,"-")</f>
        <v>4.7893346548581656E-2</v>
      </c>
      <c r="BD365" s="323">
        <f t="shared" ref="BD365" si="568">IFERROR(+(BD70-BD68+BD54+BD61)/BD113,"-")</f>
        <v>5.5572612400157206E-2</v>
      </c>
    </row>
    <row r="366" spans="1:56" s="204" customFormat="1">
      <c r="A366" s="287"/>
      <c r="B366" s="173"/>
      <c r="C366" s="308"/>
      <c r="D366" s="162"/>
      <c r="E366" s="162"/>
      <c r="F366" s="162"/>
      <c r="G366" s="162"/>
      <c r="H366" s="162"/>
      <c r="I366" s="162"/>
      <c r="J366" s="162"/>
      <c r="K366" s="162"/>
      <c r="L366" s="337"/>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337"/>
      <c r="AI366" s="337"/>
      <c r="AJ366" s="337"/>
      <c r="AK366" s="162"/>
      <c r="AL366" s="162"/>
      <c r="AM366" s="162"/>
      <c r="AN366" s="337"/>
      <c r="AO366" s="338"/>
      <c r="AR366" s="337"/>
      <c r="AS366" s="337"/>
      <c r="AT366" s="337"/>
      <c r="AU366" s="337"/>
      <c r="AV366" s="337"/>
      <c r="AW366" s="338"/>
      <c r="AY366" s="337"/>
      <c r="AZ366" s="337"/>
      <c r="BA366" s="337"/>
      <c r="BB366" s="337"/>
      <c r="BC366" s="337"/>
      <c r="BD366" s="338"/>
    </row>
    <row r="367" spans="1:56" s="204" customFormat="1">
      <c r="A367" s="340" t="s">
        <v>18</v>
      </c>
      <c r="B367" s="173"/>
      <c r="C367" s="308"/>
      <c r="D367" s="162"/>
      <c r="E367" s="162"/>
      <c r="F367" s="162"/>
      <c r="G367" s="162"/>
      <c r="H367" s="162"/>
      <c r="I367" s="162"/>
      <c r="J367" s="162"/>
      <c r="K367" s="162"/>
      <c r="L367" s="337"/>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337"/>
      <c r="AI367" s="337"/>
      <c r="AJ367" s="337"/>
      <c r="AK367" s="162"/>
      <c r="AL367" s="162"/>
      <c r="AM367" s="162"/>
      <c r="AN367" s="337"/>
      <c r="AO367" s="338"/>
      <c r="AR367" s="337"/>
      <c r="AS367" s="337"/>
      <c r="AT367" s="337"/>
      <c r="AU367" s="337"/>
      <c r="AV367" s="337"/>
      <c r="AW367" s="338"/>
      <c r="AY367" s="337"/>
      <c r="AZ367" s="337"/>
      <c r="BA367" s="337"/>
      <c r="BB367" s="337"/>
      <c r="BC367" s="337"/>
      <c r="BD367" s="338"/>
    </row>
    <row r="368" spans="1:56" s="204" customFormat="1">
      <c r="A368" s="287"/>
      <c r="B368" s="173" t="s">
        <v>17</v>
      </c>
      <c r="C368" s="308"/>
      <c r="D368" s="162">
        <f t="shared" ref="D368:AO368" si="569">+D84+D85-D94+D116</f>
        <v>18105</v>
      </c>
      <c r="E368" s="162">
        <f t="shared" si="569"/>
        <v>74754</v>
      </c>
      <c r="F368" s="162">
        <f t="shared" si="569"/>
        <v>123269</v>
      </c>
      <c r="G368" s="162">
        <f t="shared" si="569"/>
        <v>108851.16819</v>
      </c>
      <c r="H368" s="162">
        <f t="shared" si="569"/>
        <v>215455</v>
      </c>
      <c r="I368" s="162">
        <f t="shared" si="569"/>
        <v>36807</v>
      </c>
      <c r="J368" s="162">
        <f t="shared" si="569"/>
        <v>32138</v>
      </c>
      <c r="K368" s="162">
        <f t="shared" si="569"/>
        <v>50659.934710000096</v>
      </c>
      <c r="L368" s="337">
        <f t="shared" si="569"/>
        <v>660039.10290000006</v>
      </c>
      <c r="M368" s="162">
        <f t="shared" si="569"/>
        <v>0</v>
      </c>
      <c r="N368" s="162">
        <f t="shared" si="569"/>
        <v>0</v>
      </c>
      <c r="O368" s="162">
        <f t="shared" si="569"/>
        <v>73137.597219999996</v>
      </c>
      <c r="P368" s="162">
        <f t="shared" si="569"/>
        <v>29854</v>
      </c>
      <c r="Q368" s="162">
        <f t="shared" si="569"/>
        <v>14059.96874</v>
      </c>
      <c r="R368" s="162">
        <f t="shared" si="569"/>
        <v>18939</v>
      </c>
      <c r="S368" s="162">
        <f t="shared" si="569"/>
        <v>12764.27622</v>
      </c>
      <c r="T368" s="162">
        <f t="shared" si="569"/>
        <v>1382</v>
      </c>
      <c r="U368" s="162">
        <f t="shared" si="569"/>
        <v>40131.803409999993</v>
      </c>
      <c r="V368" s="162">
        <f t="shared" si="569"/>
        <v>1971</v>
      </c>
      <c r="W368" s="162">
        <f t="shared" si="569"/>
        <v>0</v>
      </c>
      <c r="X368" s="162">
        <f t="shared" si="569"/>
        <v>0</v>
      </c>
      <c r="Y368" s="162">
        <f t="shared" si="569"/>
        <v>28689</v>
      </c>
      <c r="Z368" s="162">
        <f t="shared" si="569"/>
        <v>32985.453780000003</v>
      </c>
      <c r="AA368" s="162">
        <f t="shared" si="569"/>
        <v>9864</v>
      </c>
      <c r="AB368" s="162">
        <f>+AB84+AB85-AB94+AB116</f>
        <v>0</v>
      </c>
      <c r="AC368" s="162">
        <f>+AC84+AC85-AC94+AC116</f>
        <v>33780</v>
      </c>
      <c r="AD368" s="162">
        <f t="shared" si="569"/>
        <v>3976</v>
      </c>
      <c r="AE368" s="162">
        <f t="shared" si="569"/>
        <v>5029</v>
      </c>
      <c r="AF368" s="162">
        <f t="shared" si="569"/>
        <v>5485</v>
      </c>
      <c r="AG368" s="162">
        <f t="shared" si="569"/>
        <v>8858.8339099999994</v>
      </c>
      <c r="AH368" s="337">
        <f t="shared" si="569"/>
        <v>320906.93328</v>
      </c>
      <c r="AI368" s="337">
        <f t="shared" si="569"/>
        <v>139428.85365</v>
      </c>
      <c r="AJ368" s="337">
        <f t="shared" si="569"/>
        <v>181478.07962999999</v>
      </c>
      <c r="AK368" s="162">
        <f t="shared" si="569"/>
        <v>45290</v>
      </c>
      <c r="AL368" s="162">
        <f t="shared" si="569"/>
        <v>66507.145999999993</v>
      </c>
      <c r="AM368" s="162">
        <f t="shared" si="569"/>
        <v>14911</v>
      </c>
      <c r="AN368" s="337">
        <f t="shared" si="569"/>
        <v>126708.14599999999</v>
      </c>
      <c r="AO368" s="338">
        <f t="shared" si="569"/>
        <v>1107654.18218</v>
      </c>
      <c r="AR368" s="337">
        <f>+AR84+AR85-AR94+AR116</f>
        <v>82504.887862500007</v>
      </c>
      <c r="AS368" s="337">
        <f>+AS84+AS85-AS94+AS116</f>
        <v>20056.68333</v>
      </c>
      <c r="AT368" s="337">
        <f>+AT84+AT85-AT94+AT116</f>
        <v>19918.407664285714</v>
      </c>
      <c r="AU368" s="337">
        <f>+AU84+AU85-AU94+AU116</f>
        <v>20164.231070000002</v>
      </c>
      <c r="AV368" s="337">
        <f>+AV84+AV85-AV94+AV116</f>
        <v>42236.048666666662</v>
      </c>
      <c r="AW368" s="338">
        <f t="shared" ref="AW368" si="570">+AW84+AW85-AW94+AW116</f>
        <v>41024.228969629636</v>
      </c>
      <c r="AY368" s="337">
        <f>+AY84+AY85-AY94+AY116</f>
        <v>70151.785494999989</v>
      </c>
      <c r="AZ368" s="337" t="e">
        <f>+AZ84+AZ85-AZ94+AZ116</f>
        <v>#NUM!</v>
      </c>
      <c r="BA368" s="337" t="e">
        <f>+BA84+BA85-BA94+BA116</f>
        <v>#NUM!</v>
      </c>
      <c r="BB368" s="337">
        <f>+BB84+BB85-BB94+BB116</f>
        <v>12764.27622</v>
      </c>
      <c r="BC368" s="337">
        <f>+BC84+BC85-BC94+BC116</f>
        <v>19418</v>
      </c>
      <c r="BD368" s="338">
        <f t="shared" ref="BD368" si="571">+BD84+BD85-BD94+BD116</f>
        <v>16691.405480000001</v>
      </c>
    </row>
    <row r="369" spans="1:56" s="204" customFormat="1">
      <c r="A369" s="287"/>
      <c r="B369" s="173" t="s">
        <v>16</v>
      </c>
      <c r="C369" s="308"/>
      <c r="D369" s="161">
        <f t="shared" ref="D369:L369" si="572">IFERROR(+D91/D103,"-")</f>
        <v>0.36183495247781716</v>
      </c>
      <c r="E369" s="161">
        <f t="shared" si="572"/>
        <v>3.2228346045345315</v>
      </c>
      <c r="F369" s="161">
        <f t="shared" si="572"/>
        <v>1.1366911610329624</v>
      </c>
      <c r="G369" s="161">
        <f t="shared" si="572"/>
        <v>0.49772907264438415</v>
      </c>
      <c r="H369" s="161">
        <f t="shared" si="572"/>
        <v>2.5563760736911658</v>
      </c>
      <c r="I369" s="161">
        <f t="shared" si="572"/>
        <v>0.52259739437400077</v>
      </c>
      <c r="J369" s="161">
        <f t="shared" si="572"/>
        <v>0.87936451970839258</v>
      </c>
      <c r="K369" s="161">
        <f t="shared" si="572"/>
        <v>0.80410830053570703</v>
      </c>
      <c r="L369" s="347">
        <f t="shared" si="572"/>
        <v>0.86756444406488664</v>
      </c>
      <c r="M369" s="161" t="str">
        <f t="shared" ref="M369:V369" si="573">IFERROR(+M91/M102,"-")</f>
        <v>-</v>
      </c>
      <c r="N369" s="161" t="str">
        <f t="shared" si="573"/>
        <v>-</v>
      </c>
      <c r="O369" s="161" t="str">
        <f t="shared" si="573"/>
        <v>-</v>
      </c>
      <c r="P369" s="161">
        <f t="shared" si="573"/>
        <v>11710</v>
      </c>
      <c r="Q369" s="161">
        <f t="shared" si="573"/>
        <v>113.85939995926663</v>
      </c>
      <c r="R369" s="161" t="str">
        <f t="shared" si="573"/>
        <v>-</v>
      </c>
      <c r="S369" s="161">
        <f t="shared" si="573"/>
        <v>14.522101363636363</v>
      </c>
      <c r="T369" s="161" t="str">
        <f t="shared" si="573"/>
        <v>-</v>
      </c>
      <c r="U369" s="161">
        <f t="shared" si="573"/>
        <v>39.637271718518079</v>
      </c>
      <c r="V369" s="161" t="str">
        <f t="shared" si="573"/>
        <v>-</v>
      </c>
      <c r="W369" s="161"/>
      <c r="X369" s="161"/>
      <c r="Y369" s="161" t="str">
        <f t="shared" ref="Y369:AG369" si="574">IFERROR(+Y91/Y102,"-")</f>
        <v>-</v>
      </c>
      <c r="Z369" s="161">
        <f t="shared" si="574"/>
        <v>166.90315286052336</v>
      </c>
      <c r="AA369" s="161" t="str">
        <f t="shared" si="574"/>
        <v>-</v>
      </c>
      <c r="AB369" s="161" t="str">
        <f>IFERROR(+AB91/AB102,"-")</f>
        <v>-</v>
      </c>
      <c r="AC369" s="161" t="str">
        <f>IFERROR(+AC91/AC102,"-")</f>
        <v>-</v>
      </c>
      <c r="AD369" s="161" t="str">
        <f t="shared" si="574"/>
        <v>-</v>
      </c>
      <c r="AE369" s="161" t="str">
        <f t="shared" si="574"/>
        <v>-</v>
      </c>
      <c r="AF369" s="161" t="str">
        <f t="shared" si="574"/>
        <v>-</v>
      </c>
      <c r="AG369" s="161">
        <f t="shared" si="574"/>
        <v>3.9991181714765167</v>
      </c>
      <c r="AH369" s="347">
        <f t="shared" ref="AH369:AO369" si="575">IFERROR(+AH91/AH103,"-")</f>
        <v>1.189515753252427</v>
      </c>
      <c r="AI369" s="347">
        <f t="shared" si="575"/>
        <v>56.266169443654611</v>
      </c>
      <c r="AJ369" s="347">
        <f t="shared" si="575"/>
        <v>1.6240579436409972</v>
      </c>
      <c r="AK369" s="161">
        <f t="shared" si="575"/>
        <v>3.8185506177392585</v>
      </c>
      <c r="AL369" s="161">
        <f t="shared" si="575"/>
        <v>17.564476960598107</v>
      </c>
      <c r="AM369" s="161">
        <f t="shared" si="575"/>
        <v>2.2972722593926918</v>
      </c>
      <c r="AN369" s="347">
        <f t="shared" si="575"/>
        <v>5.1698377095060772</v>
      </c>
      <c r="AO369" s="348">
        <f t="shared" si="575"/>
        <v>1.0001016173603308</v>
      </c>
      <c r="AR369" s="347">
        <f>IFERROR(+AR91/AR103,"-")</f>
        <v>0.86756444406488664</v>
      </c>
      <c r="AS369" s="347">
        <f>IFERROR(+AS91/AS103,"-")</f>
        <v>1.189515753252427</v>
      </c>
      <c r="AT369" s="347">
        <f>IFERROR(+AT91/AT103,"-")</f>
        <v>56.266169443654604</v>
      </c>
      <c r="AU369" s="347">
        <f>IFERROR(+AU91/AU103,"-")</f>
        <v>1.6240579436409974</v>
      </c>
      <c r="AV369" s="347">
        <f>IFERROR(+AV91/AV103,"-")</f>
        <v>5.1698377095060772</v>
      </c>
      <c r="AW369" s="348">
        <f t="shared" ref="AW369" si="576">IFERROR(+AW91/AW103,"-")</f>
        <v>1.0001016173603308</v>
      </c>
      <c r="AY369" s="347">
        <f>IFERROR(+AY91/AY103,"-")</f>
        <v>0.81045609321918766</v>
      </c>
      <c r="AZ369" s="347" t="str">
        <f>IFERROR(+AZ91/AZ103,"-")</f>
        <v>-</v>
      </c>
      <c r="BA369" s="347" t="str">
        <f>IFERROR(+BA91/BA103,"-")</f>
        <v>-</v>
      </c>
      <c r="BB369" s="347">
        <f>IFERROR(+BB91/BB103,"-")</f>
        <v>1.7334081369585626</v>
      </c>
      <c r="BC369" s="347">
        <f>IFERROR(+BC91/BC103,"-")</f>
        <v>6.3946474523932064</v>
      </c>
      <c r="BD369" s="348">
        <f t="shared" ref="BD369" si="577">IFERROR(+BD91/BD103,"-")</f>
        <v>38.200494769786125</v>
      </c>
    </row>
    <row r="370" spans="1:56" s="204" customFormat="1">
      <c r="A370" s="287"/>
      <c r="B370" s="173" t="s">
        <v>15</v>
      </c>
      <c r="C370" s="308"/>
      <c r="D370" s="164">
        <f t="shared" ref="D370:V370" si="578">+D144</f>
        <v>116100</v>
      </c>
      <c r="E370" s="164">
        <f t="shared" si="578"/>
        <v>0</v>
      </c>
      <c r="F370" s="164">
        <f t="shared" si="578"/>
        <v>0</v>
      </c>
      <c r="G370" s="164">
        <f t="shared" si="578"/>
        <v>120000</v>
      </c>
      <c r="H370" s="164">
        <f t="shared" si="578"/>
        <v>0</v>
      </c>
      <c r="I370" s="164">
        <f t="shared" si="578"/>
        <v>0</v>
      </c>
      <c r="J370" s="164">
        <f t="shared" si="578"/>
        <v>0</v>
      </c>
      <c r="K370" s="164">
        <f t="shared" si="578"/>
        <v>78000</v>
      </c>
      <c r="L370" s="353">
        <f t="shared" si="578"/>
        <v>314100</v>
      </c>
      <c r="M370" s="164">
        <f t="shared" si="578"/>
        <v>0</v>
      </c>
      <c r="N370" s="164">
        <f t="shared" si="578"/>
        <v>0</v>
      </c>
      <c r="O370" s="164">
        <f t="shared" si="578"/>
        <v>0</v>
      </c>
      <c r="P370" s="164">
        <f t="shared" si="578"/>
        <v>0</v>
      </c>
      <c r="Q370" s="164">
        <f t="shared" si="578"/>
        <v>40000</v>
      </c>
      <c r="R370" s="164">
        <f t="shared" si="578"/>
        <v>0</v>
      </c>
      <c r="S370" s="164">
        <f t="shared" si="578"/>
        <v>0</v>
      </c>
      <c r="T370" s="164">
        <f t="shared" si="578"/>
        <v>3950</v>
      </c>
      <c r="U370" s="164">
        <f t="shared" si="578"/>
        <v>0</v>
      </c>
      <c r="V370" s="164">
        <f t="shared" si="578"/>
        <v>0</v>
      </c>
      <c r="W370" s="164"/>
      <c r="X370" s="164"/>
      <c r="Y370" s="164">
        <f t="shared" ref="Y370:AO370" si="579">+Y144</f>
        <v>0</v>
      </c>
      <c r="Z370" s="164">
        <f t="shared" si="579"/>
        <v>40000</v>
      </c>
      <c r="AA370" s="164">
        <f t="shared" si="579"/>
        <v>0</v>
      </c>
      <c r="AB370" s="164">
        <f>+AB144</f>
        <v>0</v>
      </c>
      <c r="AC370" s="164">
        <f>+AC144</f>
        <v>0</v>
      </c>
      <c r="AD370" s="164">
        <f t="shared" si="579"/>
        <v>0</v>
      </c>
      <c r="AE370" s="164">
        <f t="shared" si="579"/>
        <v>5000</v>
      </c>
      <c r="AF370" s="164">
        <f t="shared" si="579"/>
        <v>0</v>
      </c>
      <c r="AG370" s="164">
        <f t="shared" si="579"/>
        <v>55.537329999999201</v>
      </c>
      <c r="AH370" s="353">
        <f t="shared" si="579"/>
        <v>89005.537329999992</v>
      </c>
      <c r="AI370" s="353">
        <f t="shared" si="579"/>
        <v>89005.537329999992</v>
      </c>
      <c r="AJ370" s="353">
        <f t="shared" si="579"/>
        <v>0</v>
      </c>
      <c r="AK370" s="164">
        <f t="shared" si="579"/>
        <v>0</v>
      </c>
      <c r="AL370" s="164">
        <f t="shared" si="579"/>
        <v>0</v>
      </c>
      <c r="AM370" s="164">
        <f t="shared" si="579"/>
        <v>0</v>
      </c>
      <c r="AN370" s="353">
        <f t="shared" si="579"/>
        <v>0</v>
      </c>
      <c r="AO370" s="354">
        <f t="shared" si="579"/>
        <v>403105.53732999996</v>
      </c>
      <c r="AR370" s="353">
        <f>+AR144</f>
        <v>39262.5</v>
      </c>
      <c r="AS370" s="353">
        <f>+AS144</f>
        <v>5562.8460831249995</v>
      </c>
      <c r="AT370" s="353">
        <f>+AT144</f>
        <v>12715.076761428571</v>
      </c>
      <c r="AU370" s="353">
        <f>+AU144</f>
        <v>0</v>
      </c>
      <c r="AV370" s="353">
        <f>+AV144</f>
        <v>0</v>
      </c>
      <c r="AW370" s="354">
        <f t="shared" ref="AW370" si="580">+AW144</f>
        <v>14929.834715925925</v>
      </c>
      <c r="AY370" s="353">
        <f>+AY144</f>
        <v>0</v>
      </c>
      <c r="AZ370" s="353">
        <f>+AZ144</f>
        <v>0</v>
      </c>
      <c r="BA370" s="353">
        <f>+BA144</f>
        <v>3950</v>
      </c>
      <c r="BB370" s="353">
        <f>+BB144</f>
        <v>0</v>
      </c>
      <c r="BC370" s="353">
        <f>+BC144</f>
        <v>0</v>
      </c>
      <c r="BD370" s="354">
        <f t="shared" ref="BD370" si="581">+BD144</f>
        <v>0</v>
      </c>
    </row>
    <row r="371" spans="1:56" s="204" customFormat="1">
      <c r="A371" s="287"/>
      <c r="B371" s="173" t="s">
        <v>14</v>
      </c>
      <c r="C371" s="308"/>
      <c r="D371" s="163">
        <f t="shared" ref="D371:V371" si="582">IFERROR(+D144/+D179,"-")</f>
        <v>0.32793275260143034</v>
      </c>
      <c r="E371" s="163">
        <f t="shared" si="582"/>
        <v>0</v>
      </c>
      <c r="F371" s="163">
        <f t="shared" si="582"/>
        <v>0</v>
      </c>
      <c r="G371" s="163">
        <f t="shared" si="582"/>
        <v>0.12186997286361938</v>
      </c>
      <c r="H371" s="163">
        <f t="shared" si="582"/>
        <v>0</v>
      </c>
      <c r="I371" s="163">
        <f t="shared" si="582"/>
        <v>0</v>
      </c>
      <c r="J371" s="163">
        <f t="shared" si="582"/>
        <v>0</v>
      </c>
      <c r="K371" s="163">
        <f t="shared" si="582"/>
        <v>0.1766916526785775</v>
      </c>
      <c r="L371" s="322">
        <f t="shared" si="582"/>
        <v>8.6975471587874165E-2</v>
      </c>
      <c r="M371" s="163" t="str">
        <f t="shared" si="582"/>
        <v>-</v>
      </c>
      <c r="N371" s="163" t="str">
        <f t="shared" si="582"/>
        <v>-</v>
      </c>
      <c r="O371" s="163">
        <f t="shared" si="582"/>
        <v>0</v>
      </c>
      <c r="P371" s="163">
        <f t="shared" si="582"/>
        <v>0</v>
      </c>
      <c r="Q371" s="163">
        <f t="shared" si="582"/>
        <v>0.44230533656182569</v>
      </c>
      <c r="R371" s="163">
        <f t="shared" si="582"/>
        <v>0</v>
      </c>
      <c r="S371" s="163">
        <f t="shared" si="582"/>
        <v>0</v>
      </c>
      <c r="T371" s="163">
        <f t="shared" si="582"/>
        <v>4.4046821164278112E-2</v>
      </c>
      <c r="U371" s="163">
        <f t="shared" si="582"/>
        <v>0</v>
      </c>
      <c r="V371" s="163">
        <f t="shared" si="582"/>
        <v>0</v>
      </c>
      <c r="W371" s="163"/>
      <c r="X371" s="163"/>
      <c r="Y371" s="163">
        <f t="shared" ref="Y371:AO371" si="583">IFERROR(+Y144/+Y179,"-")</f>
        <v>0</v>
      </c>
      <c r="Z371" s="163">
        <f t="shared" si="583"/>
        <v>0.37759077682450298</v>
      </c>
      <c r="AA371" s="163">
        <f t="shared" si="583"/>
        <v>0</v>
      </c>
      <c r="AB371" s="163" t="str">
        <f>IFERROR(+AB144/+AB179,"-")</f>
        <v>-</v>
      </c>
      <c r="AC371" s="163">
        <f>IFERROR(+AC144/+AC179,"-")</f>
        <v>0</v>
      </c>
      <c r="AD371" s="163">
        <f t="shared" si="583"/>
        <v>0</v>
      </c>
      <c r="AE371" s="163">
        <f t="shared" si="583"/>
        <v>0.10137258479816719</v>
      </c>
      <c r="AF371" s="163">
        <f t="shared" si="583"/>
        <v>0</v>
      </c>
      <c r="AG371" s="163">
        <f t="shared" si="583"/>
        <v>1.0927451768760435E-3</v>
      </c>
      <c r="AH371" s="322">
        <f t="shared" si="583"/>
        <v>8.8470233680842753E-2</v>
      </c>
      <c r="AI371" s="322">
        <f t="shared" si="583"/>
        <v>0.15053204218744781</v>
      </c>
      <c r="AJ371" s="322">
        <f t="shared" si="583"/>
        <v>0</v>
      </c>
      <c r="AK371" s="163">
        <f t="shared" si="583"/>
        <v>0</v>
      </c>
      <c r="AL371" s="163">
        <f t="shared" si="583"/>
        <v>0</v>
      </c>
      <c r="AM371" s="163">
        <f t="shared" si="583"/>
        <v>0</v>
      </c>
      <c r="AN371" s="322">
        <f t="shared" si="583"/>
        <v>0</v>
      </c>
      <c r="AO371" s="323">
        <f t="shared" si="583"/>
        <v>8.4063190595242171E-2</v>
      </c>
      <c r="AR371" s="322">
        <f>IFERROR(+AR144/+AR179,"-")</f>
        <v>8.6975471587874165E-2</v>
      </c>
      <c r="AS371" s="322">
        <f>IFERROR(+AS144/+AS179,"-")</f>
        <v>8.8470233680842753E-2</v>
      </c>
      <c r="AT371" s="322">
        <f>IFERROR(+AT144/+AT179,"-")</f>
        <v>0.15053204218744781</v>
      </c>
      <c r="AU371" s="322">
        <f>IFERROR(+AU144/+AU179,"-")</f>
        <v>0</v>
      </c>
      <c r="AV371" s="322">
        <f>IFERROR(+AV144/+AV179,"-")</f>
        <v>0</v>
      </c>
      <c r="AW371" s="323">
        <f t="shared" ref="AW371" si="584">IFERROR(+AW144/+AW179,"-")</f>
        <v>8.4063190595242171E-2</v>
      </c>
      <c r="AY371" s="322">
        <f>IFERROR(+AY144/+AY179,"-")</f>
        <v>0</v>
      </c>
      <c r="AZ371" s="322">
        <f>IFERROR(+AZ144/+AZ179,"-")</f>
        <v>0</v>
      </c>
      <c r="BA371" s="322">
        <f>IFERROR(+BA144/+BA179,"-")</f>
        <v>4.3677651985480286E-2</v>
      </c>
      <c r="BB371" s="322">
        <f>IFERROR(+BB144/+BB179,"-")</f>
        <v>0</v>
      </c>
      <c r="BC371" s="322">
        <f>IFERROR(+BC144/+BC179,"-")</f>
        <v>0</v>
      </c>
      <c r="BD371" s="323">
        <f t="shared" ref="BD371" si="585">IFERROR(+BD144/+BD179,"-")</f>
        <v>0</v>
      </c>
    </row>
    <row r="372" spans="1:56" s="204" customFormat="1">
      <c r="A372" s="287"/>
      <c r="B372" s="173" t="s">
        <v>13</v>
      </c>
      <c r="C372" s="308"/>
      <c r="D372" s="163">
        <f t="shared" ref="D372:V372" si="586">+D299</f>
        <v>5.1138867233840625E-2</v>
      </c>
      <c r="E372" s="163">
        <f t="shared" si="586"/>
        <v>0.65863135358020775</v>
      </c>
      <c r="F372" s="163">
        <f t="shared" si="586"/>
        <v>0.26510773651169844</v>
      </c>
      <c r="G372" s="163">
        <f t="shared" si="586"/>
        <v>0.11054740761240474</v>
      </c>
      <c r="H372" s="163">
        <f t="shared" si="586"/>
        <v>0.63267145894264543</v>
      </c>
      <c r="I372" s="163">
        <f t="shared" si="586"/>
        <v>5.5129679889282315E-2</v>
      </c>
      <c r="J372" s="163">
        <f t="shared" si="586"/>
        <v>0.13141366394609005</v>
      </c>
      <c r="K372" s="163">
        <f t="shared" si="586"/>
        <v>0.11475881523716346</v>
      </c>
      <c r="L372" s="322">
        <f t="shared" si="586"/>
        <v>0.18276731054175391</v>
      </c>
      <c r="M372" s="163">
        <f t="shared" si="586"/>
        <v>0</v>
      </c>
      <c r="N372" s="163">
        <f t="shared" si="586"/>
        <v>0</v>
      </c>
      <c r="O372" s="163" t="str">
        <f t="shared" si="586"/>
        <v>-</v>
      </c>
      <c r="P372" s="163" t="str">
        <f t="shared" si="586"/>
        <v>-</v>
      </c>
      <c r="Q372" s="163" t="str">
        <f t="shared" si="586"/>
        <v>-</v>
      </c>
      <c r="R372" s="163" t="str">
        <f t="shared" si="586"/>
        <v>-</v>
      </c>
      <c r="S372" s="163" t="str">
        <f t="shared" si="586"/>
        <v>-</v>
      </c>
      <c r="T372" s="163" t="str">
        <f t="shared" si="586"/>
        <v>-</v>
      </c>
      <c r="U372" s="163" t="str">
        <f t="shared" si="586"/>
        <v>-</v>
      </c>
      <c r="V372" s="163" t="str">
        <f t="shared" si="586"/>
        <v>-</v>
      </c>
      <c r="W372" s="163"/>
      <c r="X372" s="163"/>
      <c r="Y372" s="163" t="str">
        <f t="shared" ref="Y372:AO372" si="587">+Y299</f>
        <v>-</v>
      </c>
      <c r="Z372" s="163" t="str">
        <f t="shared" si="587"/>
        <v>-</v>
      </c>
      <c r="AA372" s="163" t="str">
        <f t="shared" si="587"/>
        <v>-</v>
      </c>
      <c r="AB372" s="163" t="str">
        <f>+AB299</f>
        <v>-</v>
      </c>
      <c r="AC372" s="163" t="str">
        <f>+AC299</f>
        <v>-</v>
      </c>
      <c r="AD372" s="163" t="str">
        <f t="shared" si="587"/>
        <v>-</v>
      </c>
      <c r="AE372" s="163" t="str">
        <f t="shared" si="587"/>
        <v>-</v>
      </c>
      <c r="AF372" s="163" t="str">
        <f t="shared" si="587"/>
        <v>-</v>
      </c>
      <c r="AG372" s="163" t="str">
        <f t="shared" si="587"/>
        <v>-</v>
      </c>
      <c r="AH372" s="322">
        <f t="shared" si="587"/>
        <v>0.31897691119847787</v>
      </c>
      <c r="AI372" s="322">
        <f t="shared" si="587"/>
        <v>0.23581128443696225</v>
      </c>
      <c r="AJ372" s="322">
        <f t="shared" si="587"/>
        <v>0.43753102057513232</v>
      </c>
      <c r="AK372" s="163">
        <f t="shared" si="587"/>
        <v>0.34052631578947368</v>
      </c>
      <c r="AL372" s="163">
        <f t="shared" si="587"/>
        <v>4.0320926149154781</v>
      </c>
      <c r="AM372" s="163">
        <f t="shared" si="587"/>
        <v>0.52577574047954867</v>
      </c>
      <c r="AN372" s="322">
        <f t="shared" si="587"/>
        <v>0.71242606925171714</v>
      </c>
      <c r="AO372" s="323">
        <f t="shared" si="587"/>
        <v>0.23098899917613405</v>
      </c>
      <c r="AR372" s="322">
        <f>+AR299</f>
        <v>0.18276731054175391</v>
      </c>
      <c r="AS372" s="322">
        <f>+AS299</f>
        <v>0.31897691119847787</v>
      </c>
      <c r="AT372" s="322">
        <f>+AT299</f>
        <v>0.23581128443696223</v>
      </c>
      <c r="AU372" s="322">
        <f>+AU299</f>
        <v>0.43753102057513238</v>
      </c>
      <c r="AV372" s="322">
        <f>+AV299</f>
        <v>0.71242606925171714</v>
      </c>
      <c r="AW372" s="323">
        <f t="shared" ref="AW372" si="588">+AW299</f>
        <v>0.23098899917613408</v>
      </c>
      <c r="AY372" s="322">
        <f>+AY299</f>
        <v>0.17637532290444921</v>
      </c>
      <c r="AZ372" s="322" t="str">
        <f>+AZ299</f>
        <v>-</v>
      </c>
      <c r="BA372" s="322" t="str">
        <f>+BA299</f>
        <v>-</v>
      </c>
      <c r="BB372" s="322">
        <f>+BB299</f>
        <v>0.28964297397263383</v>
      </c>
      <c r="BC372" s="322">
        <f>+BC299</f>
        <v>0.6846967559943582</v>
      </c>
      <c r="BD372" s="323">
        <f t="shared" ref="BD372" si="589">+BD299</f>
        <v>0.18456744296303257</v>
      </c>
    </row>
    <row r="373" spans="1:56" s="204" customFormat="1">
      <c r="A373" s="287"/>
      <c r="B373" s="173" t="s">
        <v>12</v>
      </c>
      <c r="C373" s="308"/>
      <c r="D373" s="163">
        <f t="shared" ref="D373:V373" si="590">IFERROR(+D371+D372,"-")</f>
        <v>0.37907161983527099</v>
      </c>
      <c r="E373" s="163">
        <f t="shared" si="590"/>
        <v>0.65863135358020775</v>
      </c>
      <c r="F373" s="163">
        <f t="shared" si="590"/>
        <v>0.26510773651169844</v>
      </c>
      <c r="G373" s="163">
        <f t="shared" si="590"/>
        <v>0.23241738047602412</v>
      </c>
      <c r="H373" s="163">
        <f t="shared" si="590"/>
        <v>0.63267145894264543</v>
      </c>
      <c r="I373" s="163">
        <f t="shared" si="590"/>
        <v>5.5129679889282315E-2</v>
      </c>
      <c r="J373" s="163">
        <f t="shared" si="590"/>
        <v>0.13141366394609005</v>
      </c>
      <c r="K373" s="163">
        <f t="shared" si="590"/>
        <v>0.29145046791574097</v>
      </c>
      <c r="L373" s="322">
        <f t="shared" si="590"/>
        <v>0.2697427821296281</v>
      </c>
      <c r="M373" s="163" t="str">
        <f t="shared" si="590"/>
        <v>-</v>
      </c>
      <c r="N373" s="163" t="str">
        <f t="shared" si="590"/>
        <v>-</v>
      </c>
      <c r="O373" s="163" t="str">
        <f t="shared" si="590"/>
        <v>-</v>
      </c>
      <c r="P373" s="163" t="str">
        <f t="shared" si="590"/>
        <v>-</v>
      </c>
      <c r="Q373" s="163" t="str">
        <f t="shared" si="590"/>
        <v>-</v>
      </c>
      <c r="R373" s="163" t="str">
        <f t="shared" si="590"/>
        <v>-</v>
      </c>
      <c r="S373" s="163" t="str">
        <f t="shared" si="590"/>
        <v>-</v>
      </c>
      <c r="T373" s="163" t="str">
        <f t="shared" si="590"/>
        <v>-</v>
      </c>
      <c r="U373" s="163" t="str">
        <f t="shared" si="590"/>
        <v>-</v>
      </c>
      <c r="V373" s="163" t="str">
        <f t="shared" si="590"/>
        <v>-</v>
      </c>
      <c r="W373" s="163"/>
      <c r="X373" s="163"/>
      <c r="Y373" s="163" t="str">
        <f t="shared" ref="Y373:AO373" si="591">IFERROR(+Y371+Y372,"-")</f>
        <v>-</v>
      </c>
      <c r="Z373" s="163" t="str">
        <f t="shared" si="591"/>
        <v>-</v>
      </c>
      <c r="AA373" s="163" t="str">
        <f t="shared" si="591"/>
        <v>-</v>
      </c>
      <c r="AB373" s="163" t="str">
        <f>IFERROR(+AB371+AB372,"-")</f>
        <v>-</v>
      </c>
      <c r="AC373" s="163" t="str">
        <f>IFERROR(+AC371+AC372,"-")</f>
        <v>-</v>
      </c>
      <c r="AD373" s="163" t="str">
        <f t="shared" si="591"/>
        <v>-</v>
      </c>
      <c r="AE373" s="163" t="str">
        <f t="shared" si="591"/>
        <v>-</v>
      </c>
      <c r="AF373" s="163" t="str">
        <f t="shared" si="591"/>
        <v>-</v>
      </c>
      <c r="AG373" s="163" t="str">
        <f t="shared" si="591"/>
        <v>-</v>
      </c>
      <c r="AH373" s="322">
        <f t="shared" si="591"/>
        <v>0.40744714487932066</v>
      </c>
      <c r="AI373" s="322">
        <f t="shared" si="591"/>
        <v>0.38634332662441007</v>
      </c>
      <c r="AJ373" s="322">
        <f t="shared" si="591"/>
        <v>0.43753102057513232</v>
      </c>
      <c r="AK373" s="163">
        <f t="shared" si="591"/>
        <v>0.34052631578947368</v>
      </c>
      <c r="AL373" s="163">
        <f t="shared" si="591"/>
        <v>4.0320926149154781</v>
      </c>
      <c r="AM373" s="163">
        <f t="shared" si="591"/>
        <v>0.52577574047954867</v>
      </c>
      <c r="AN373" s="322">
        <f t="shared" si="591"/>
        <v>0.71242606925171714</v>
      </c>
      <c r="AO373" s="323">
        <f t="shared" si="591"/>
        <v>0.31505218977137622</v>
      </c>
      <c r="AR373" s="322">
        <f>IFERROR(+AR371+AR372,"-")</f>
        <v>0.2697427821296281</v>
      </c>
      <c r="AS373" s="322">
        <f>IFERROR(+AS371+AS372,"-")</f>
        <v>0.40744714487932066</v>
      </c>
      <c r="AT373" s="322">
        <f>IFERROR(+AT371+AT372,"-")</f>
        <v>0.38634332662441007</v>
      </c>
      <c r="AU373" s="322">
        <f>IFERROR(+AU371+AU372,"-")</f>
        <v>0.43753102057513238</v>
      </c>
      <c r="AV373" s="322">
        <f>IFERROR(+AV371+AV372,"-")</f>
        <v>0.71242606925171714</v>
      </c>
      <c r="AW373" s="323">
        <f t="shared" ref="AW373" si="592">IFERROR(+AW371+AW372,"-")</f>
        <v>0.31505218977137628</v>
      </c>
      <c r="AY373" s="322">
        <f>IFERROR(+AY371+AY372,"-")</f>
        <v>0.17637532290444921</v>
      </c>
      <c r="AZ373" s="322" t="str">
        <f>IFERROR(+AZ371+AZ372,"-")</f>
        <v>-</v>
      </c>
      <c r="BA373" s="322" t="str">
        <f>IFERROR(+BA371+BA372,"-")</f>
        <v>-</v>
      </c>
      <c r="BB373" s="322">
        <f>IFERROR(+BB371+BB372,"-")</f>
        <v>0.28964297397263383</v>
      </c>
      <c r="BC373" s="322">
        <f>IFERROR(+BC371+BC372,"-")</f>
        <v>0.6846967559943582</v>
      </c>
      <c r="BD373" s="323">
        <f t="shared" ref="BD373" si="593">IFERROR(+BD371+BD372,"-")</f>
        <v>0.18456744296303257</v>
      </c>
    </row>
    <row r="374" spans="1:56" s="204" customFormat="1">
      <c r="A374" s="287"/>
      <c r="B374" s="173"/>
      <c r="C374" s="308"/>
      <c r="D374" s="165"/>
      <c r="E374" s="165"/>
      <c r="F374" s="165"/>
      <c r="G374" s="165"/>
      <c r="H374" s="165"/>
      <c r="I374" s="165"/>
      <c r="J374" s="165"/>
      <c r="K374" s="165"/>
      <c r="L374" s="35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355"/>
      <c r="AI374" s="355"/>
      <c r="AJ374" s="355"/>
      <c r="AK374" s="165"/>
      <c r="AL374" s="165"/>
      <c r="AM374" s="165"/>
      <c r="AN374" s="355"/>
      <c r="AO374" s="356"/>
      <c r="AR374" s="355"/>
      <c r="AS374" s="355"/>
      <c r="AT374" s="355"/>
      <c r="AU374" s="355"/>
      <c r="AV374" s="355"/>
      <c r="AW374" s="356"/>
      <c r="AY374" s="355"/>
      <c r="AZ374" s="355"/>
      <c r="BA374" s="355"/>
      <c r="BB374" s="355"/>
      <c r="BC374" s="355"/>
      <c r="BD374" s="356"/>
    </row>
    <row r="375" spans="1:56" s="204" customFormat="1">
      <c r="A375" s="340" t="s">
        <v>11</v>
      </c>
      <c r="B375" s="173"/>
      <c r="C375" s="308"/>
      <c r="D375" s="165"/>
      <c r="E375" s="165"/>
      <c r="F375" s="165"/>
      <c r="G375" s="165"/>
      <c r="H375" s="165"/>
      <c r="I375" s="165"/>
      <c r="J375" s="165"/>
      <c r="K375" s="165"/>
      <c r="L375" s="35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355"/>
      <c r="AI375" s="355"/>
      <c r="AJ375" s="355"/>
      <c r="AK375" s="165"/>
      <c r="AL375" s="165"/>
      <c r="AM375" s="165"/>
      <c r="AN375" s="355"/>
      <c r="AO375" s="356"/>
      <c r="AR375" s="355"/>
      <c r="AS375" s="355"/>
      <c r="AT375" s="355"/>
      <c r="AU375" s="355"/>
      <c r="AV375" s="355"/>
      <c r="AW375" s="356"/>
      <c r="AY375" s="355"/>
      <c r="AZ375" s="355"/>
      <c r="BA375" s="355"/>
      <c r="BB375" s="355"/>
      <c r="BC375" s="355"/>
      <c r="BD375" s="356"/>
    </row>
    <row r="376" spans="1:56" s="204" customFormat="1">
      <c r="A376" s="287"/>
      <c r="B376" s="173" t="s">
        <v>10</v>
      </c>
      <c r="C376" s="308"/>
      <c r="D376" s="166">
        <f t="shared" ref="D376:V376" si="594">IFERROR(+(D13+D16+D27+D29+D34)/D43,"-")</f>
        <v>0.42858904785397139</v>
      </c>
      <c r="E376" s="166">
        <f t="shared" si="594"/>
        <v>0.29290091348818842</v>
      </c>
      <c r="F376" s="166">
        <f t="shared" si="594"/>
        <v>0.38037658632849264</v>
      </c>
      <c r="G376" s="166">
        <f t="shared" si="594"/>
        <v>0.36019386791686464</v>
      </c>
      <c r="H376" s="166">
        <f t="shared" si="594"/>
        <v>0.42290452319158683</v>
      </c>
      <c r="I376" s="166">
        <f t="shared" si="594"/>
        <v>0.41017466234044714</v>
      </c>
      <c r="J376" s="166">
        <f t="shared" si="594"/>
        <v>0.36942294108319279</v>
      </c>
      <c r="K376" s="166">
        <f t="shared" si="594"/>
        <v>0.38071009669638783</v>
      </c>
      <c r="L376" s="357">
        <f t="shared" si="594"/>
        <v>0.3854021064215592</v>
      </c>
      <c r="M376" s="166" t="str">
        <f t="shared" si="594"/>
        <v>-</v>
      </c>
      <c r="N376" s="166" t="str">
        <f t="shared" si="594"/>
        <v>-</v>
      </c>
      <c r="O376" s="166">
        <f t="shared" si="594"/>
        <v>0.51243716639892212</v>
      </c>
      <c r="P376" s="166">
        <f t="shared" si="594"/>
        <v>0.57351976690427808</v>
      </c>
      <c r="Q376" s="166">
        <f t="shared" si="594"/>
        <v>0.46627711693311563</v>
      </c>
      <c r="R376" s="166">
        <f t="shared" si="594"/>
        <v>0.49991344988748487</v>
      </c>
      <c r="S376" s="166">
        <f t="shared" si="594"/>
        <v>0.49866867242972135</v>
      </c>
      <c r="T376" s="166">
        <f t="shared" si="594"/>
        <v>0.43324780443786315</v>
      </c>
      <c r="U376" s="166">
        <f t="shared" si="594"/>
        <v>0.54110719954985753</v>
      </c>
      <c r="V376" s="166">
        <f t="shared" si="594"/>
        <v>0.41099476439790578</v>
      </c>
      <c r="W376" s="166"/>
      <c r="X376" s="166"/>
      <c r="Y376" s="166">
        <f t="shared" ref="Y376:AO376" si="595">IFERROR(+(Y13+Y16+Y27+Y29+Y34)/Y43,"-")</f>
        <v>0.6616636669535958</v>
      </c>
      <c r="Z376" s="166">
        <f t="shared" si="595"/>
        <v>0.46468079558998809</v>
      </c>
      <c r="AA376" s="166">
        <f t="shared" si="595"/>
        <v>0.58989541014780877</v>
      </c>
      <c r="AB376" s="166" t="str">
        <f t="shared" si="595"/>
        <v>-</v>
      </c>
      <c r="AC376" s="166">
        <f t="shared" si="595"/>
        <v>0.49290791902977238</v>
      </c>
      <c r="AD376" s="166">
        <f t="shared" si="595"/>
        <v>0.41710485812238685</v>
      </c>
      <c r="AE376" s="166">
        <f t="shared" si="595"/>
        <v>0.48252084334580103</v>
      </c>
      <c r="AF376" s="166">
        <f t="shared" si="595"/>
        <v>0.54766925389205434</v>
      </c>
      <c r="AG376" s="166">
        <f t="shared" si="595"/>
        <v>0.4655092453046249</v>
      </c>
      <c r="AH376" s="357">
        <f t="shared" si="595"/>
        <v>0.4991987992635103</v>
      </c>
      <c r="AI376" s="357">
        <f t="shared" si="595"/>
        <v>0.46218477434017186</v>
      </c>
      <c r="AJ376" s="357">
        <f t="shared" si="595"/>
        <v>0.55074426610532823</v>
      </c>
      <c r="AK376" s="166">
        <f t="shared" si="595"/>
        <v>0.87347142330131577</v>
      </c>
      <c r="AL376" s="166">
        <f t="shared" si="595"/>
        <v>0.8022417942201463</v>
      </c>
      <c r="AM376" s="166">
        <f t="shared" si="595"/>
        <v>0.77646242027681944</v>
      </c>
      <c r="AN376" s="357">
        <f t="shared" si="595"/>
        <v>0.85032215746458839</v>
      </c>
      <c r="AO376" s="358">
        <f t="shared" si="595"/>
        <v>0.42384325504903586</v>
      </c>
      <c r="AR376" s="357">
        <f t="shared" ref="AR376:AW376" si="596">IFERROR(+(AR13+AR16+AR27+AR29+AR34)/AR43,"-")</f>
        <v>0.3854021064215592</v>
      </c>
      <c r="AS376" s="357">
        <f t="shared" si="596"/>
        <v>0.4991987992635103</v>
      </c>
      <c r="AT376" s="357">
        <f t="shared" si="596"/>
        <v>0.4621847743401718</v>
      </c>
      <c r="AU376" s="357">
        <f t="shared" si="596"/>
        <v>0.55074426610532834</v>
      </c>
      <c r="AV376" s="357">
        <f t="shared" si="596"/>
        <v>0.85032215746458839</v>
      </c>
      <c r="AW376" s="358">
        <f t="shared" si="596"/>
        <v>0.42384325504903575</v>
      </c>
      <c r="AY376" s="357">
        <f t="shared" ref="AY376:BD376" si="597">IFERROR(+(AY13+AY16+AY27+AY29+AY34)/AY43,"-")</f>
        <v>0.41050464601619602</v>
      </c>
      <c r="AZ376" s="357">
        <f t="shared" si="597"/>
        <v>0.59317053566113875</v>
      </c>
      <c r="BA376" s="357">
        <f t="shared" si="597"/>
        <v>0.43107762232363761</v>
      </c>
      <c r="BB376" s="357">
        <f t="shared" si="597"/>
        <v>0.55668164923502461</v>
      </c>
      <c r="BC376" s="357">
        <f t="shared" si="597"/>
        <v>0.74138504130571459</v>
      </c>
      <c r="BD376" s="358">
        <f t="shared" si="597"/>
        <v>0.44175457632023762</v>
      </c>
    </row>
    <row r="377" spans="1:56" s="204" customFormat="1">
      <c r="A377" s="287"/>
      <c r="B377" s="173" t="s">
        <v>9</v>
      </c>
      <c r="C377" s="308"/>
      <c r="D377" s="166">
        <f t="shared" ref="D377:V377" si="598">IFERROR(+(D21+D22)/D43,"-")</f>
        <v>0.1882091761223483</v>
      </c>
      <c r="E377" s="166">
        <f t="shared" si="598"/>
        <v>6.1316850553939845E-2</v>
      </c>
      <c r="F377" s="166">
        <f t="shared" si="598"/>
        <v>0.17801104308551019</v>
      </c>
      <c r="G377" s="166">
        <f t="shared" si="598"/>
        <v>0.14113418343113987</v>
      </c>
      <c r="H377" s="166">
        <f t="shared" si="598"/>
        <v>0.17834233900536337</v>
      </c>
      <c r="I377" s="166">
        <f t="shared" si="598"/>
        <v>0.13686783929986121</v>
      </c>
      <c r="J377" s="166">
        <f t="shared" si="598"/>
        <v>0.16628104773025415</v>
      </c>
      <c r="K377" s="166">
        <f t="shared" si="598"/>
        <v>0.16382695529492042</v>
      </c>
      <c r="L377" s="357">
        <f t="shared" si="598"/>
        <v>0.15509569401414253</v>
      </c>
      <c r="M377" s="166" t="str">
        <f t="shared" si="598"/>
        <v>-</v>
      </c>
      <c r="N377" s="166" t="str">
        <f t="shared" si="598"/>
        <v>-</v>
      </c>
      <c r="O377" s="166">
        <f t="shared" si="598"/>
        <v>0.17426715724378575</v>
      </c>
      <c r="P377" s="166">
        <f t="shared" si="598"/>
        <v>0.11368523476222732</v>
      </c>
      <c r="Q377" s="166">
        <f t="shared" si="598"/>
        <v>0.16486362198063687</v>
      </c>
      <c r="R377" s="166">
        <f t="shared" si="598"/>
        <v>0.11296026113405376</v>
      </c>
      <c r="S377" s="166">
        <f t="shared" si="598"/>
        <v>0.17083170204882264</v>
      </c>
      <c r="T377" s="166">
        <f t="shared" si="598"/>
        <v>0.17127608967525429</v>
      </c>
      <c r="U377" s="166">
        <f t="shared" si="598"/>
        <v>0.12213317082409912</v>
      </c>
      <c r="V377" s="166">
        <f t="shared" si="598"/>
        <v>0.11798803290949887</v>
      </c>
      <c r="W377" s="166"/>
      <c r="X377" s="166"/>
      <c r="Y377" s="166">
        <f t="shared" ref="Y377:AO377" si="599">IFERROR(+(Y21+Y22)/Y43,"-")</f>
        <v>0.20424133343767117</v>
      </c>
      <c r="Z377" s="166">
        <f t="shared" si="599"/>
        <v>0.23378836412395709</v>
      </c>
      <c r="AA377" s="166">
        <f t="shared" si="599"/>
        <v>0.19705678969660298</v>
      </c>
      <c r="AB377" s="166" t="str">
        <f>IFERROR(+(AB21+AB22)/AB43,"-")</f>
        <v>-</v>
      </c>
      <c r="AC377" s="166">
        <f>IFERROR(+(AC21+AC22)/AC43,"-")</f>
        <v>0.12563430731982356</v>
      </c>
      <c r="AD377" s="166">
        <f t="shared" si="599"/>
        <v>0.13496372650255004</v>
      </c>
      <c r="AE377" s="166">
        <f t="shared" si="599"/>
        <v>0.12058841966692438</v>
      </c>
      <c r="AF377" s="166">
        <f t="shared" si="599"/>
        <v>0.1803580241374669</v>
      </c>
      <c r="AG377" s="166">
        <f t="shared" si="599"/>
        <v>0.18553604809791538</v>
      </c>
      <c r="AH377" s="357">
        <f t="shared" si="599"/>
        <v>0.1619936297563957</v>
      </c>
      <c r="AI377" s="357">
        <f t="shared" si="599"/>
        <v>0.17261819296739897</v>
      </c>
      <c r="AJ377" s="357">
        <f t="shared" si="599"/>
        <v>0.1471979388841971</v>
      </c>
      <c r="AK377" s="166">
        <f t="shared" si="599"/>
        <v>2.3582778832884722E-2</v>
      </c>
      <c r="AL377" s="166">
        <f t="shared" si="599"/>
        <v>5.6834775774858112E-2</v>
      </c>
      <c r="AM377" s="166">
        <f t="shared" si="599"/>
        <v>9.9532429140533174E-2</v>
      </c>
      <c r="AN377" s="357">
        <f t="shared" si="599"/>
        <v>3.8528683511209749E-2</v>
      </c>
      <c r="AO377" s="358">
        <f t="shared" si="599"/>
        <v>0.15217520523014749</v>
      </c>
      <c r="AR377" s="357">
        <f>IFERROR(+(AR21+AR22)/AR43,"-")</f>
        <v>0.15509569401414253</v>
      </c>
      <c r="AS377" s="357">
        <f>IFERROR(+(AS21+AS22)/AS43,"-")</f>
        <v>0.1619936297563957</v>
      </c>
      <c r="AT377" s="357">
        <f>IFERROR(+(AT21+AT22)/AT43,"-")</f>
        <v>0.17261819296739897</v>
      </c>
      <c r="AU377" s="357">
        <f>IFERROR(+(AU21+AU22)/AU43,"-")</f>
        <v>0.14719793888419708</v>
      </c>
      <c r="AV377" s="357">
        <f>IFERROR(+(AV21+AV22)/AV43,"-")</f>
        <v>3.8528683511209749E-2</v>
      </c>
      <c r="AW377" s="358">
        <f t="shared" ref="AW377" si="600">IFERROR(+(AW21+AW22)/AW43,"-")</f>
        <v>0.15217520523014749</v>
      </c>
      <c r="AY377" s="357">
        <f>IFERROR(+(AY21+AY22)/AY43,"-")</f>
        <v>0.17097537676299393</v>
      </c>
      <c r="AZ377" s="357">
        <f>IFERROR(+(AZ21+AZ22)/AZ43,"-")</f>
        <v>0.13732850739645486</v>
      </c>
      <c r="BA377" s="357">
        <f>IFERROR(+(BA21+BA22)/BA43,"-")</f>
        <v>0.16846976509681241</v>
      </c>
      <c r="BB377" s="357">
        <f>IFERROR(+(BB21+BB22)/BB43,"-")</f>
        <v>0.17062980335379033</v>
      </c>
      <c r="BC377" s="357">
        <f>IFERROR(+(BC21+BC22)/BC43,"-")</f>
        <v>9.5187035792213437E-2</v>
      </c>
      <c r="BD377" s="358">
        <f t="shared" ref="BD377" si="601">IFERROR(+(BD21+BD22)/BD43,"-")</f>
        <v>0.12077387928419107</v>
      </c>
    </row>
    <row r="378" spans="1:56" s="204" customFormat="1">
      <c r="A378" s="287"/>
      <c r="B378" s="173" t="s">
        <v>8</v>
      </c>
      <c r="C378" s="308"/>
      <c r="D378" s="166">
        <f t="shared" ref="D378:V378" si="602">IFERROR(+D23/D43,"-")</f>
        <v>0.2161689828820359</v>
      </c>
      <c r="E378" s="166">
        <f t="shared" si="602"/>
        <v>0.1684599788902979</v>
      </c>
      <c r="F378" s="166">
        <f t="shared" si="602"/>
        <v>0.15300298742224236</v>
      </c>
      <c r="G378" s="166">
        <f t="shared" si="602"/>
        <v>0.13574465020365939</v>
      </c>
      <c r="H378" s="166">
        <f t="shared" si="602"/>
        <v>0.12028641290609991</v>
      </c>
      <c r="I378" s="166">
        <f t="shared" si="602"/>
        <v>6.7426622685431883E-2</v>
      </c>
      <c r="J378" s="166">
        <f t="shared" si="602"/>
        <v>0.17166169326356154</v>
      </c>
      <c r="K378" s="166">
        <f t="shared" si="602"/>
        <v>8.7986239383607959E-2</v>
      </c>
      <c r="L378" s="357">
        <f t="shared" si="602"/>
        <v>0.1297645585055632</v>
      </c>
      <c r="M378" s="166" t="str">
        <f t="shared" si="602"/>
        <v>-</v>
      </c>
      <c r="N378" s="166" t="str">
        <f t="shared" si="602"/>
        <v>-</v>
      </c>
      <c r="O378" s="166">
        <f t="shared" si="602"/>
        <v>0.12787825396002833</v>
      </c>
      <c r="P378" s="166">
        <f t="shared" si="602"/>
        <v>0.18572127428528423</v>
      </c>
      <c r="Q378" s="166">
        <f t="shared" si="602"/>
        <v>0.15724642773915079</v>
      </c>
      <c r="R378" s="166">
        <f t="shared" si="602"/>
        <v>0.18959420361532184</v>
      </c>
      <c r="S378" s="166">
        <f t="shared" si="602"/>
        <v>0.2502504713840617</v>
      </c>
      <c r="T378" s="166">
        <f t="shared" si="602"/>
        <v>0.20742444952394162</v>
      </c>
      <c r="U378" s="166">
        <f t="shared" si="602"/>
        <v>0.15334823601794295</v>
      </c>
      <c r="V378" s="166">
        <f t="shared" si="602"/>
        <v>1.8698578908002991E-3</v>
      </c>
      <c r="W378" s="166"/>
      <c r="X378" s="166"/>
      <c r="Y378" s="166">
        <f t="shared" ref="Y378:AO378" si="603">IFERROR(+Y23/Y43,"-")</f>
        <v>3.9596212536192193E-3</v>
      </c>
      <c r="Z378" s="166">
        <f t="shared" si="603"/>
        <v>0.1999310935637664</v>
      </c>
      <c r="AA378" s="166">
        <f t="shared" si="603"/>
        <v>8.7928948050825476E-2</v>
      </c>
      <c r="AB378" s="166" t="str">
        <f>IFERROR(+AB23/AB43,"-")</f>
        <v>-</v>
      </c>
      <c r="AC378" s="166">
        <f>IFERROR(+AC23/AC43,"-")</f>
        <v>0.19741744331310182</v>
      </c>
      <c r="AD378" s="166">
        <f t="shared" si="603"/>
        <v>0.18899903453812925</v>
      </c>
      <c r="AE378" s="166">
        <f t="shared" si="603"/>
        <v>0.14796163570637524</v>
      </c>
      <c r="AF378" s="166">
        <f t="shared" si="603"/>
        <v>0.16272600834492351</v>
      </c>
      <c r="AG378" s="166">
        <f t="shared" si="603"/>
        <v>0.19582876255338055</v>
      </c>
      <c r="AH378" s="357">
        <f t="shared" si="603"/>
        <v>0.1640792808703167</v>
      </c>
      <c r="AI378" s="357">
        <f t="shared" si="603"/>
        <v>0.17470609655762584</v>
      </c>
      <c r="AJ378" s="357">
        <f t="shared" si="603"/>
        <v>0.14928045321569644</v>
      </c>
      <c r="AK378" s="166">
        <f t="shared" si="603"/>
        <v>0</v>
      </c>
      <c r="AL378" s="166">
        <f t="shared" si="603"/>
        <v>0</v>
      </c>
      <c r="AM378" s="166">
        <f t="shared" si="603"/>
        <v>1.5802724110995793E-2</v>
      </c>
      <c r="AN378" s="357">
        <f t="shared" si="603"/>
        <v>2.1331898589920847E-3</v>
      </c>
      <c r="AO378" s="358">
        <f t="shared" si="603"/>
        <v>0.13164110493713269</v>
      </c>
      <c r="AR378" s="357">
        <f>IFERROR(+AR23/AR43,"-")</f>
        <v>0.1297645585055632</v>
      </c>
      <c r="AS378" s="357">
        <f>IFERROR(+AS23/AS43,"-")</f>
        <v>0.1640792808703167</v>
      </c>
      <c r="AT378" s="357">
        <f>IFERROR(+AT23/AT43,"-")</f>
        <v>0.17470609655762587</v>
      </c>
      <c r="AU378" s="357">
        <f>IFERROR(+AU23/AU43,"-")</f>
        <v>0.14928045321569644</v>
      </c>
      <c r="AV378" s="357">
        <f>IFERROR(+AV23/AV43,"-")</f>
        <v>2.1331898589920847E-3</v>
      </c>
      <c r="AW378" s="358">
        <f t="shared" ref="AW378" si="604">IFERROR(+AW23/AW43,"-")</f>
        <v>0.13164110493713269</v>
      </c>
      <c r="AY378" s="357">
        <f>IFERROR(+AY23/AY43,"-")</f>
        <v>0.10612438476864956</v>
      </c>
      <c r="AZ378" s="357">
        <f>IFERROR(+AZ23/AZ43,"-")</f>
        <v>0.14765821898243964</v>
      </c>
      <c r="BA378" s="357">
        <f>IFERROR(+BA23/BA43,"-")</f>
        <v>0.15318658930586349</v>
      </c>
      <c r="BB378" s="357">
        <f>IFERROR(+BB23/BB43,"-")</f>
        <v>0.1656798340392428</v>
      </c>
      <c r="BC378" s="357">
        <f>IFERROR(+BC23/BC43,"-")</f>
        <v>0</v>
      </c>
      <c r="BD378" s="358">
        <f t="shared" ref="BD378" si="605">IFERROR(+BD23/BD43,"-")</f>
        <v>0.1544595367264173</v>
      </c>
    </row>
    <row r="379" spans="1:56" s="204" customFormat="1">
      <c r="A379" s="287"/>
      <c r="B379" s="173" t="s">
        <v>7</v>
      </c>
      <c r="C379" s="308"/>
      <c r="D379" s="166">
        <f t="shared" ref="D379:V379" si="606">IFERROR(+(D31-D27-D29)/D43,"-")</f>
        <v>3.9704554551293389E-2</v>
      </c>
      <c r="E379" s="166">
        <f t="shared" si="606"/>
        <v>0.20552345227157101</v>
      </c>
      <c r="F379" s="166">
        <f t="shared" si="606"/>
        <v>0.13410085144264641</v>
      </c>
      <c r="G379" s="166">
        <f t="shared" si="606"/>
        <v>0.21872434554268325</v>
      </c>
      <c r="H379" s="166">
        <f t="shared" si="606"/>
        <v>9.0739132502258721E-2</v>
      </c>
      <c r="I379" s="166">
        <f t="shared" si="606"/>
        <v>0.16282258861837889</v>
      </c>
      <c r="J379" s="166">
        <f t="shared" si="606"/>
        <v>0.12351698885669392</v>
      </c>
      <c r="K379" s="166">
        <f t="shared" si="606"/>
        <v>0.11495639273588444</v>
      </c>
      <c r="L379" s="357">
        <f t="shared" si="606"/>
        <v>0.1492086788974771</v>
      </c>
      <c r="M379" s="166" t="str">
        <f t="shared" si="606"/>
        <v>-</v>
      </c>
      <c r="N379" s="166" t="str">
        <f t="shared" si="606"/>
        <v>-</v>
      </c>
      <c r="O379" s="166">
        <f t="shared" si="606"/>
        <v>4.3184605551812888E-5</v>
      </c>
      <c r="P379" s="166">
        <f t="shared" si="606"/>
        <v>3.1179778301024634E-3</v>
      </c>
      <c r="Q379" s="166">
        <f t="shared" si="606"/>
        <v>0</v>
      </c>
      <c r="R379" s="166">
        <f t="shared" si="606"/>
        <v>0</v>
      </c>
      <c r="S379" s="166">
        <f t="shared" si="606"/>
        <v>0</v>
      </c>
      <c r="T379" s="166">
        <f t="shared" si="606"/>
        <v>1.3415006044664524E-3</v>
      </c>
      <c r="U379" s="166">
        <f t="shared" si="606"/>
        <v>0</v>
      </c>
      <c r="V379" s="166">
        <f t="shared" si="606"/>
        <v>0</v>
      </c>
      <c r="W379" s="166"/>
      <c r="X379" s="166"/>
      <c r="Y379" s="166">
        <f t="shared" ref="Y379:AO379" si="607">IFERROR(+(Y31-Y27-Y29)/Y43,"-")</f>
        <v>0</v>
      </c>
      <c r="Z379" s="166">
        <f t="shared" si="607"/>
        <v>2.2450461859356376E-2</v>
      </c>
      <c r="AA379" s="166">
        <f t="shared" si="607"/>
        <v>0</v>
      </c>
      <c r="AB379" s="166" t="str">
        <f>IFERROR(+(AB31-AB27-AB29)/AB43,"-")</f>
        <v>-</v>
      </c>
      <c r="AC379" s="166">
        <f>IFERROR(+(AC31-AC27-AC29)/AC43,"-")</f>
        <v>0</v>
      </c>
      <c r="AD379" s="166">
        <f t="shared" si="607"/>
        <v>6.5881769243822334E-3</v>
      </c>
      <c r="AE379" s="166">
        <f t="shared" si="607"/>
        <v>4.3880728002173143E-4</v>
      </c>
      <c r="AF379" s="166">
        <f t="shared" si="607"/>
        <v>0</v>
      </c>
      <c r="AG379" s="166">
        <f t="shared" si="607"/>
        <v>5.0550282568834022E-5</v>
      </c>
      <c r="AH379" s="357">
        <f t="shared" si="607"/>
        <v>3.3091826812690168E-3</v>
      </c>
      <c r="AI379" s="357">
        <f t="shared" si="607"/>
        <v>5.3083560290812836E-3</v>
      </c>
      <c r="AJ379" s="357">
        <f t="shared" si="607"/>
        <v>5.2514815046260399E-4</v>
      </c>
      <c r="AK379" s="166">
        <f t="shared" si="607"/>
        <v>0</v>
      </c>
      <c r="AL379" s="166">
        <f t="shared" si="607"/>
        <v>0</v>
      </c>
      <c r="AM379" s="166">
        <f t="shared" si="607"/>
        <v>1.7080732900363448E-2</v>
      </c>
      <c r="AN379" s="357">
        <f t="shared" si="607"/>
        <v>2.3057066586294893E-3</v>
      </c>
      <c r="AO379" s="358">
        <f t="shared" si="607"/>
        <v>0.11621647190938864</v>
      </c>
      <c r="AR379" s="357">
        <f>IFERROR(+(AR31-AR27-AR29)/AR43,"-")</f>
        <v>0.1492086788974771</v>
      </c>
      <c r="AS379" s="357">
        <f>IFERROR(+(AS31-AS27-AS29)/AS43,"-")</f>
        <v>3.3091826812690168E-3</v>
      </c>
      <c r="AT379" s="357">
        <f>IFERROR(+(AT31-AT27-AT29)/AT43,"-")</f>
        <v>5.3083560290812818E-3</v>
      </c>
      <c r="AU379" s="357">
        <f>IFERROR(+(AU31-AU27-AU29)/AU43,"-")</f>
        <v>5.2514815046260377E-4</v>
      </c>
      <c r="AV379" s="357">
        <f>IFERROR(+(AV31-AV27-AV29)/AV43,"-")</f>
        <v>2.3057066586294902E-3</v>
      </c>
      <c r="AW379" s="358">
        <f t="shared" ref="AW379" si="608">IFERROR(+(AW31-AW27-AW29)/AW43,"-")</f>
        <v>0.11621647190938861</v>
      </c>
      <c r="AY379" s="357">
        <f>IFERROR(+(AY31-AY27-AY29)/AY43,"-")</f>
        <v>0.10131797377598405</v>
      </c>
      <c r="AZ379" s="357">
        <f>IFERROR(+(AZ31-AZ27-AZ29)/AZ43,"-")</f>
        <v>-1.067024360113008E-3</v>
      </c>
      <c r="BA379" s="357">
        <f>IFERROR(+(BA31-BA27-BA29)/BA43,"-")</f>
        <v>5.0814416835850469E-5</v>
      </c>
      <c r="BB379" s="357">
        <f>IFERROR(+(BB31-BB27-BB29)/BB43,"-")</f>
        <v>-8.4276947013570754E-4</v>
      </c>
      <c r="BC379" s="357">
        <f>IFERROR(+(BC31-BC27-BC29)/BC43,"-")</f>
        <v>6.2010860869454627E-3</v>
      </c>
      <c r="BD379" s="358">
        <f t="shared" ref="BD379" si="609">IFERROR(+(BD31-BD27-BD29)/BD43,"-")</f>
        <v>1.4955714167206287E-3</v>
      </c>
    </row>
    <row r="380" spans="1:56" s="204" customFormat="1">
      <c r="A380" s="287"/>
      <c r="B380" s="173" t="s">
        <v>6</v>
      </c>
      <c r="C380" s="308"/>
      <c r="D380" s="166">
        <f t="shared" ref="D380:V380" si="610">IFERROR(+D35/D43,"-")</f>
        <v>8.3774701901685728E-5</v>
      </c>
      <c r="E380" s="166">
        <f t="shared" si="610"/>
        <v>1.6492903950855398E-2</v>
      </c>
      <c r="F380" s="166">
        <f t="shared" si="610"/>
        <v>9.5921558775393552E-3</v>
      </c>
      <c r="G380" s="166">
        <f t="shared" si="610"/>
        <v>3.0050219988085733E-3</v>
      </c>
      <c r="H380" s="166">
        <f t="shared" si="610"/>
        <v>2.4324074050900608E-2</v>
      </c>
      <c r="I380" s="166">
        <f t="shared" si="610"/>
        <v>6.8835169237446026E-3</v>
      </c>
      <c r="J380" s="166">
        <f t="shared" si="610"/>
        <v>6.1879225590681713E-3</v>
      </c>
      <c r="K380" s="166">
        <f t="shared" si="610"/>
        <v>3.7983408923417251E-3</v>
      </c>
      <c r="L380" s="357">
        <f t="shared" si="610"/>
        <v>6.9378940562081683E-3</v>
      </c>
      <c r="M380" s="166" t="str">
        <f t="shared" si="610"/>
        <v>-</v>
      </c>
      <c r="N380" s="166" t="str">
        <f t="shared" si="610"/>
        <v>-</v>
      </c>
      <c r="O380" s="166">
        <f t="shared" si="610"/>
        <v>1.956262631497124E-2</v>
      </c>
      <c r="P380" s="166">
        <f t="shared" si="610"/>
        <v>1.216280144932211E-2</v>
      </c>
      <c r="Q380" s="166">
        <f t="shared" si="610"/>
        <v>2.928501072492391E-4</v>
      </c>
      <c r="R380" s="166">
        <f t="shared" si="610"/>
        <v>1.5529563045574816E-2</v>
      </c>
      <c r="S380" s="166">
        <f t="shared" si="610"/>
        <v>1.1299679129130243E-2</v>
      </c>
      <c r="T380" s="166">
        <f t="shared" si="610"/>
        <v>3.1504938438227294E-4</v>
      </c>
      <c r="U380" s="166">
        <f t="shared" si="610"/>
        <v>1.9749029048109802E-2</v>
      </c>
      <c r="V380" s="166">
        <f t="shared" si="610"/>
        <v>7.6664173522812268E-3</v>
      </c>
      <c r="W380" s="166"/>
      <c r="X380" s="166"/>
      <c r="Y380" s="166">
        <f t="shared" ref="Y380:AO380" si="611">IFERROR(+Y35/Y43,"-")</f>
        <v>1.5275060646372955E-2</v>
      </c>
      <c r="Z380" s="166">
        <f t="shared" si="611"/>
        <v>9.3023688915375453E-3</v>
      </c>
      <c r="AA380" s="166">
        <f t="shared" si="611"/>
        <v>3.8248768260005185E-3</v>
      </c>
      <c r="AB380" s="166" t="str">
        <f>IFERROR(+AB35/AB43,"-")</f>
        <v>-</v>
      </c>
      <c r="AC380" s="166">
        <f>IFERROR(+AC35/AC43,"-")</f>
        <v>1.1729848650680464E-2</v>
      </c>
      <c r="AD380" s="166">
        <f t="shared" si="611"/>
        <v>2.4602858809896175E-4</v>
      </c>
      <c r="AE380" s="166">
        <f t="shared" si="611"/>
        <v>4.1791169525879181E-4</v>
      </c>
      <c r="AF380" s="166">
        <f t="shared" si="611"/>
        <v>6.5951814796536409E-3</v>
      </c>
      <c r="AG380" s="166">
        <f t="shared" si="611"/>
        <v>3.5803329515480182E-3</v>
      </c>
      <c r="AH380" s="357">
        <f t="shared" si="611"/>
        <v>8.6144793317900707E-3</v>
      </c>
      <c r="AI380" s="357">
        <f t="shared" si="611"/>
        <v>5.7351376072247362E-3</v>
      </c>
      <c r="AJ380" s="357">
        <f t="shared" si="611"/>
        <v>1.2624230059986731E-2</v>
      </c>
      <c r="AK380" s="166">
        <f t="shared" si="611"/>
        <v>1.5876702783205125E-2</v>
      </c>
      <c r="AL380" s="166">
        <f t="shared" si="611"/>
        <v>7.1016309311855666E-2</v>
      </c>
      <c r="AM380" s="166">
        <f t="shared" si="611"/>
        <v>1.8890363974638218E-2</v>
      </c>
      <c r="AN380" s="357">
        <f t="shared" si="611"/>
        <v>2.4066530774228427E-2</v>
      </c>
      <c r="AO380" s="358">
        <f t="shared" si="611"/>
        <v>7.877112733089664E-3</v>
      </c>
      <c r="AR380" s="357">
        <f>IFERROR(+AR35/AR43,"-")</f>
        <v>6.9378940562081683E-3</v>
      </c>
      <c r="AS380" s="357">
        <f>IFERROR(+AS35/AS43,"-")</f>
        <v>8.6144793317900707E-3</v>
      </c>
      <c r="AT380" s="357">
        <f>IFERROR(+AT35/AT43,"-")</f>
        <v>5.7351376072247362E-3</v>
      </c>
      <c r="AU380" s="357">
        <f>IFERROR(+AU35/AU43,"-")</f>
        <v>1.2624230059986729E-2</v>
      </c>
      <c r="AV380" s="357">
        <f>IFERROR(+AV35/AV43,"-")</f>
        <v>2.4066530774228427E-2</v>
      </c>
      <c r="AW380" s="358">
        <f t="shared" ref="AW380" si="612">IFERROR(+AW35/AW43,"-")</f>
        <v>7.877112733089664E-3</v>
      </c>
      <c r="AY380" s="357">
        <f>IFERROR(+AY35/AY43,"-")</f>
        <v>6.1949417149067022E-3</v>
      </c>
      <c r="AZ380" s="357">
        <f>IFERROR(+AZ35/AZ43,"-")</f>
        <v>4.6480000809573365E-3</v>
      </c>
      <c r="BA380" s="357">
        <f>IFERROR(+BA35/BA43,"-")</f>
        <v>3.1504938438227294E-4</v>
      </c>
      <c r="BB380" s="357">
        <f>IFERROR(+BB35/BB43,"-")</f>
        <v>1.3570749416544212E-2</v>
      </c>
      <c r="BC380" s="357">
        <f>IFERROR(+BC35/BC43,"-")</f>
        <v>7.1016309311855666E-2</v>
      </c>
      <c r="BD380" s="358">
        <f t="shared" ref="BD380" si="613">IFERROR(+BD35/BD43,"-")</f>
        <v>1.018185248176302E-2</v>
      </c>
    </row>
    <row r="381" spans="1:56" s="204" customFormat="1">
      <c r="A381" s="287"/>
      <c r="B381" s="173" t="s">
        <v>5</v>
      </c>
      <c r="C381" s="308"/>
      <c r="D381" s="166">
        <f t="shared" ref="D381:V381" si="614">IFERROR(+(D14+D15+D36+D37+D38+D39)/D43,"-")</f>
        <v>8.0339939123716619E-2</v>
      </c>
      <c r="E381" s="166">
        <f t="shared" si="614"/>
        <v>0.23955715186076709</v>
      </c>
      <c r="F381" s="166">
        <f t="shared" si="614"/>
        <v>0.11779109161974356</v>
      </c>
      <c r="G381" s="166">
        <f t="shared" si="614"/>
        <v>0.1130230079359372</v>
      </c>
      <c r="H381" s="166">
        <f t="shared" si="614"/>
        <v>0.1177085966418312</v>
      </c>
      <c r="I381" s="166">
        <f t="shared" si="614"/>
        <v>0.18576636103218086</v>
      </c>
      <c r="J381" s="166">
        <f t="shared" si="614"/>
        <v>0.12935172771699174</v>
      </c>
      <c r="K381" s="166">
        <f t="shared" si="614"/>
        <v>0.2044368809812874</v>
      </c>
      <c r="L381" s="357">
        <f t="shared" si="614"/>
        <v>0.1398207934616926</v>
      </c>
      <c r="M381" s="166" t="str">
        <f t="shared" si="614"/>
        <v>-</v>
      </c>
      <c r="N381" s="166" t="str">
        <f t="shared" si="614"/>
        <v>-</v>
      </c>
      <c r="O381" s="166">
        <f t="shared" si="614"/>
        <v>9.8383168368140123E-2</v>
      </c>
      <c r="P381" s="166">
        <f t="shared" si="614"/>
        <v>6.8705716651076776E-2</v>
      </c>
      <c r="Q381" s="166">
        <f t="shared" si="614"/>
        <v>0.17005567543554373</v>
      </c>
      <c r="R381" s="166">
        <f t="shared" si="614"/>
        <v>0.13385593115556765</v>
      </c>
      <c r="S381" s="166">
        <f t="shared" si="614"/>
        <v>6.8949475008264233E-2</v>
      </c>
      <c r="T381" s="166">
        <f t="shared" si="614"/>
        <v>0.12696256444288154</v>
      </c>
      <c r="U381" s="166">
        <f t="shared" si="614"/>
        <v>9.2570807769411151E-2</v>
      </c>
      <c r="V381" s="166">
        <f t="shared" si="614"/>
        <v>0.3588257292445774</v>
      </c>
      <c r="W381" s="166"/>
      <c r="X381" s="166"/>
      <c r="Y381" s="166">
        <f t="shared" ref="Y381:AO381" si="615">IFERROR(+(Y14+Y15+Y36+Y37+Y38+Y39)/Y43,"-")</f>
        <v>9.4905704671727056E-2</v>
      </c>
      <c r="Z381" s="166">
        <f t="shared" si="615"/>
        <v>6.9846915971394516E-2</v>
      </c>
      <c r="AA381" s="166">
        <f t="shared" si="615"/>
        <v>4.3391822975192326E-2</v>
      </c>
      <c r="AB381" s="166" t="str">
        <f t="shared" si="615"/>
        <v>-</v>
      </c>
      <c r="AC381" s="166">
        <f t="shared" si="615"/>
        <v>0.10006301615203476</v>
      </c>
      <c r="AD381" s="166">
        <f t="shared" si="615"/>
        <v>0.21374848411783096</v>
      </c>
      <c r="AE381" s="166">
        <f t="shared" si="615"/>
        <v>0.1597676410974361</v>
      </c>
      <c r="AF381" s="166">
        <f t="shared" si="615"/>
        <v>4.5583023015837408E-2</v>
      </c>
      <c r="AG381" s="166">
        <f t="shared" si="615"/>
        <v>9.3598333221933602E-2</v>
      </c>
      <c r="AH381" s="357">
        <f t="shared" si="615"/>
        <v>0.11437331446709785</v>
      </c>
      <c r="AI381" s="357">
        <f t="shared" si="615"/>
        <v>0.13333800971506782</v>
      </c>
      <c r="AJ381" s="357">
        <f t="shared" si="615"/>
        <v>8.7963215265671885E-2</v>
      </c>
      <c r="AK381" s="166">
        <f t="shared" si="615"/>
        <v>8.7069095082594375E-2</v>
      </c>
      <c r="AL381" s="166">
        <f t="shared" si="615"/>
        <v>6.9490842134467073E-2</v>
      </c>
      <c r="AM381" s="166">
        <f t="shared" si="615"/>
        <v>6.9285660507117833E-2</v>
      </c>
      <c r="AN381" s="357">
        <f t="shared" si="615"/>
        <v>8.2187341377447862E-2</v>
      </c>
      <c r="AO381" s="358">
        <f t="shared" si="615"/>
        <v>0.13290519055185013</v>
      </c>
      <c r="AR381" s="357">
        <f t="shared" ref="AR381:AW381" si="616">IFERROR(+(AR14+AR15+AR36+AR37+AR38+AR39)/AR43,"-")</f>
        <v>0.1398207934616926</v>
      </c>
      <c r="AS381" s="357">
        <f t="shared" si="616"/>
        <v>0.11437331446709785</v>
      </c>
      <c r="AT381" s="357">
        <f t="shared" si="616"/>
        <v>0.13333800971506785</v>
      </c>
      <c r="AU381" s="357">
        <f t="shared" si="616"/>
        <v>8.7963215265671885E-2</v>
      </c>
      <c r="AV381" s="357">
        <f t="shared" si="616"/>
        <v>8.2187341377447862E-2</v>
      </c>
      <c r="AW381" s="358">
        <f t="shared" si="616"/>
        <v>0.13290519055185013</v>
      </c>
      <c r="AY381" s="357">
        <f t="shared" ref="AY381:BD381" si="617">IFERROR(+(AY14+AY15+AY36+AY37+AY38+AY39)/AY43,"-")</f>
        <v>0.11783367930285493</v>
      </c>
      <c r="AZ381" s="357">
        <f t="shared" si="617"/>
        <v>8.1806566785968537E-2</v>
      </c>
      <c r="BA381" s="357">
        <f t="shared" si="617"/>
        <v>9.326539383808792E-2</v>
      </c>
      <c r="BB381" s="357">
        <f t="shared" si="617"/>
        <v>0.1008701635837151</v>
      </c>
      <c r="BC381" s="357">
        <f t="shared" si="617"/>
        <v>6.6260782576363475E-2</v>
      </c>
      <c r="BD381" s="358">
        <f t="shared" si="617"/>
        <v>7.296820408165107E-2</v>
      </c>
    </row>
    <row r="382" spans="1:56" s="204" customFormat="1" ht="15" thickBot="1">
      <c r="A382" s="359"/>
      <c r="B382" s="360" t="s">
        <v>4</v>
      </c>
      <c r="C382" s="361"/>
      <c r="D382" s="362">
        <f t="shared" ref="D382:V382" si="618">IFERROR(+D43/D43,"-")</f>
        <v>1</v>
      </c>
      <c r="E382" s="362">
        <f t="shared" si="618"/>
        <v>1</v>
      </c>
      <c r="F382" s="362">
        <f t="shared" si="618"/>
        <v>1</v>
      </c>
      <c r="G382" s="362">
        <f t="shared" si="618"/>
        <v>1</v>
      </c>
      <c r="H382" s="362">
        <f t="shared" si="618"/>
        <v>1</v>
      </c>
      <c r="I382" s="362">
        <f t="shared" si="618"/>
        <v>1</v>
      </c>
      <c r="J382" s="362">
        <f t="shared" si="618"/>
        <v>1</v>
      </c>
      <c r="K382" s="362">
        <f t="shared" si="618"/>
        <v>1</v>
      </c>
      <c r="L382" s="363">
        <f t="shared" si="618"/>
        <v>1</v>
      </c>
      <c r="M382" s="362" t="str">
        <f t="shared" si="618"/>
        <v>-</v>
      </c>
      <c r="N382" s="362" t="str">
        <f t="shared" si="618"/>
        <v>-</v>
      </c>
      <c r="O382" s="362">
        <f t="shared" si="618"/>
        <v>1</v>
      </c>
      <c r="P382" s="362">
        <f t="shared" si="618"/>
        <v>1</v>
      </c>
      <c r="Q382" s="362">
        <f t="shared" si="618"/>
        <v>1</v>
      </c>
      <c r="R382" s="362">
        <f t="shared" si="618"/>
        <v>1</v>
      </c>
      <c r="S382" s="362">
        <f t="shared" si="618"/>
        <v>1</v>
      </c>
      <c r="T382" s="362">
        <f t="shared" si="618"/>
        <v>1</v>
      </c>
      <c r="U382" s="362">
        <f t="shared" si="618"/>
        <v>1</v>
      </c>
      <c r="V382" s="362">
        <f t="shared" si="618"/>
        <v>1</v>
      </c>
      <c r="W382" s="362"/>
      <c r="X382" s="362"/>
      <c r="Y382" s="362">
        <f t="shared" ref="Y382:AO382" si="619">IFERROR(+Y43/Y43,"-")</f>
        <v>1</v>
      </c>
      <c r="Z382" s="362">
        <f t="shared" si="619"/>
        <v>1</v>
      </c>
      <c r="AA382" s="362">
        <f t="shared" si="619"/>
        <v>1</v>
      </c>
      <c r="AB382" s="362" t="str">
        <f>IFERROR(+AB43/AB43,"-")</f>
        <v>-</v>
      </c>
      <c r="AC382" s="362">
        <f>IFERROR(+AC43/AC43,"-")</f>
        <v>1</v>
      </c>
      <c r="AD382" s="362">
        <f t="shared" si="619"/>
        <v>1</v>
      </c>
      <c r="AE382" s="362">
        <f t="shared" si="619"/>
        <v>1</v>
      </c>
      <c r="AF382" s="362">
        <f t="shared" si="619"/>
        <v>1</v>
      </c>
      <c r="AG382" s="362">
        <f t="shared" si="619"/>
        <v>1</v>
      </c>
      <c r="AH382" s="363">
        <f t="shared" si="619"/>
        <v>1</v>
      </c>
      <c r="AI382" s="363">
        <f t="shared" si="619"/>
        <v>1</v>
      </c>
      <c r="AJ382" s="363">
        <f t="shared" si="619"/>
        <v>1</v>
      </c>
      <c r="AK382" s="362">
        <f t="shared" si="619"/>
        <v>1</v>
      </c>
      <c r="AL382" s="362">
        <f t="shared" si="619"/>
        <v>1</v>
      </c>
      <c r="AM382" s="362">
        <f t="shared" si="619"/>
        <v>1</v>
      </c>
      <c r="AN382" s="363">
        <f t="shared" si="619"/>
        <v>1</v>
      </c>
      <c r="AO382" s="364">
        <f t="shared" si="619"/>
        <v>1</v>
      </c>
      <c r="AR382" s="363">
        <f>IFERROR(+AR43/AR43,"-")</f>
        <v>1</v>
      </c>
      <c r="AS382" s="363">
        <f>IFERROR(+AS43/AS43,"-")</f>
        <v>1</v>
      </c>
      <c r="AT382" s="363">
        <f>IFERROR(+AT43/AT43,"-")</f>
        <v>1</v>
      </c>
      <c r="AU382" s="363">
        <f>IFERROR(+AU43/AU43,"-")</f>
        <v>1</v>
      </c>
      <c r="AV382" s="363">
        <f>IFERROR(+AV43/AV43,"-")</f>
        <v>1</v>
      </c>
      <c r="AW382" s="364">
        <f t="shared" ref="AW382" si="620">IFERROR(+AW43/AW43,"-")</f>
        <v>1</v>
      </c>
      <c r="AY382" s="363">
        <f>IFERROR(+AY43/AY43,"-")</f>
        <v>1</v>
      </c>
      <c r="AZ382" s="363">
        <f>IFERROR(+AZ43/AZ43,"-")</f>
        <v>1</v>
      </c>
      <c r="BA382" s="363">
        <f>IFERROR(+BA43/BA43,"-")</f>
        <v>1</v>
      </c>
      <c r="BB382" s="363">
        <f>IFERROR(+BB43/BB43,"-")</f>
        <v>1</v>
      </c>
      <c r="BC382" s="363">
        <f>IFERROR(+BC43/BC43,"-")</f>
        <v>1</v>
      </c>
      <c r="BD382" s="364">
        <f t="shared" ref="BD382" si="621">IFERROR(+BD43/BD43,"-")</f>
        <v>1</v>
      </c>
    </row>
    <row r="383" spans="1:56" ht="13.5" thickTop="1">
      <c r="C383" s="365" t="s">
        <v>3</v>
      </c>
      <c r="D383" s="143">
        <f t="shared" ref="D383:V383" si="622">D43-D11-D21-D23</f>
        <v>63363</v>
      </c>
      <c r="E383" s="143">
        <f t="shared" si="622"/>
        <v>62480</v>
      </c>
      <c r="F383" s="143">
        <f t="shared" si="622"/>
        <v>152253</v>
      </c>
      <c r="G383" s="143">
        <f t="shared" si="622"/>
        <v>436001.89501999994</v>
      </c>
      <c r="H383" s="143">
        <f t="shared" si="622"/>
        <v>104581</v>
      </c>
      <c r="I383" s="143">
        <f t="shared" si="622"/>
        <v>284167</v>
      </c>
      <c r="J383" s="143">
        <f t="shared" si="622"/>
        <v>78360</v>
      </c>
      <c r="K383" s="143">
        <f t="shared" si="622"/>
        <v>180903.30766000008</v>
      </c>
      <c r="L383" s="143">
        <f t="shared" si="622"/>
        <v>1362109.2026799996</v>
      </c>
      <c r="M383" s="143">
        <f t="shared" si="622"/>
        <v>0</v>
      </c>
      <c r="N383" s="143">
        <f t="shared" si="622"/>
        <v>0</v>
      </c>
      <c r="O383" s="143">
        <f t="shared" si="622"/>
        <v>13481</v>
      </c>
      <c r="P383" s="143">
        <f t="shared" si="622"/>
        <v>5846.1999999999971</v>
      </c>
      <c r="Q383" s="143">
        <f t="shared" si="622"/>
        <v>14407.50726</v>
      </c>
      <c r="R383" s="143">
        <f t="shared" si="622"/>
        <v>6237</v>
      </c>
      <c r="S383" s="143">
        <f t="shared" si="622"/>
        <v>2098.445539999997</v>
      </c>
      <c r="T383" s="143">
        <f t="shared" si="622"/>
        <v>13949.169999999998</v>
      </c>
      <c r="U383" s="143">
        <f t="shared" si="622"/>
        <v>5576.2953899999975</v>
      </c>
      <c r="V383" s="143">
        <f t="shared" si="622"/>
        <v>1548</v>
      </c>
      <c r="W383" s="143"/>
      <c r="X383" s="143"/>
      <c r="Y383" s="143">
        <f t="shared" ref="Y383:AW383" si="623">Y43-Y11-Y21-Y23</f>
        <v>5085</v>
      </c>
      <c r="Z383" s="143">
        <f t="shared" si="623"/>
        <v>12047</v>
      </c>
      <c r="AA383" s="143">
        <f t="shared" si="623"/>
        <v>2857</v>
      </c>
      <c r="AB383" s="143">
        <f t="shared" si="623"/>
        <v>0</v>
      </c>
      <c r="AC383" s="143">
        <f t="shared" si="623"/>
        <v>9526</v>
      </c>
      <c r="AD383" s="143">
        <f t="shared" si="623"/>
        <v>22095.850750000001</v>
      </c>
      <c r="AE383" s="143">
        <f t="shared" si="623"/>
        <v>6016</v>
      </c>
      <c r="AF383" s="143">
        <f t="shared" si="623"/>
        <v>1019</v>
      </c>
      <c r="AG383" s="143">
        <f t="shared" si="623"/>
        <v>5083.4313999999995</v>
      </c>
      <c r="AH383" s="143">
        <f t="shared" si="623"/>
        <v>126872.90033999999</v>
      </c>
      <c r="AI383" s="143">
        <f t="shared" si="623"/>
        <v>87079.959409999996</v>
      </c>
      <c r="AJ383" s="143">
        <f t="shared" si="623"/>
        <v>39792.940929999968</v>
      </c>
      <c r="AK383" s="143">
        <f t="shared" si="623"/>
        <v>15069</v>
      </c>
      <c r="AL383" s="143">
        <f t="shared" si="623"/>
        <v>3543.4870000000024</v>
      </c>
      <c r="AM383" s="143">
        <f t="shared" si="623"/>
        <v>2873.2187500000027</v>
      </c>
      <c r="AN383" s="143">
        <f t="shared" si="623"/>
        <v>21485.705749999994</v>
      </c>
      <c r="AO383" s="143">
        <f t="shared" si="623"/>
        <v>1510467.80877</v>
      </c>
      <c r="AP383" s="143">
        <f t="shared" si="623"/>
        <v>0</v>
      </c>
      <c r="AQ383" s="143">
        <f t="shared" si="623"/>
        <v>0</v>
      </c>
      <c r="AR383" s="143">
        <f t="shared" si="623"/>
        <v>170263.65033499995</v>
      </c>
      <c r="AS383" s="143">
        <f t="shared" si="623"/>
        <v>7929.5562712499996</v>
      </c>
      <c r="AT383" s="143">
        <f t="shared" si="623"/>
        <v>12439.994201428572</v>
      </c>
      <c r="AU383" s="143">
        <f t="shared" si="623"/>
        <v>4421.4378811111092</v>
      </c>
      <c r="AV383" s="143">
        <f t="shared" si="623"/>
        <v>7161.9019166666694</v>
      </c>
      <c r="AW383" s="143">
        <f t="shared" si="623"/>
        <v>55943.252176666661</v>
      </c>
      <c r="AY383" s="143">
        <f t="shared" ref="AY383:BD383" si="624">AY43-AY11-AY21-AY23</f>
        <v>141079.91560500005</v>
      </c>
      <c r="AZ383" s="143">
        <f t="shared" si="624"/>
        <v>3186.8307249999998</v>
      </c>
      <c r="BA383" s="143">
        <f t="shared" si="624"/>
        <v>17787.464273145866</v>
      </c>
      <c r="BB383" s="143">
        <f t="shared" si="624"/>
        <v>-8637.965699999997</v>
      </c>
      <c r="BC383" s="143">
        <f t="shared" si="624"/>
        <v>2448.7836000000025</v>
      </c>
      <c r="BD383" s="143">
        <f t="shared" si="624"/>
        <v>21704.517839999993</v>
      </c>
    </row>
    <row r="384" spans="1:56" ht="13">
      <c r="C384" s="365" t="s">
        <v>2</v>
      </c>
      <c r="D384" s="143">
        <f>D94+D99+D100</f>
        <v>6140</v>
      </c>
      <c r="E384" s="143">
        <f t="shared" ref="E384:AO384" si="625">E94+E99+E100</f>
        <v>0</v>
      </c>
      <c r="F384" s="143">
        <f t="shared" si="625"/>
        <v>0</v>
      </c>
      <c r="G384" s="143">
        <f t="shared" si="625"/>
        <v>624.84930000000008</v>
      </c>
      <c r="H384" s="143">
        <f t="shared" si="625"/>
        <v>32</v>
      </c>
      <c r="I384" s="143">
        <f t="shared" si="625"/>
        <v>0</v>
      </c>
      <c r="J384" s="143">
        <f t="shared" si="625"/>
        <v>6</v>
      </c>
      <c r="K384" s="143">
        <f t="shared" si="625"/>
        <v>46000</v>
      </c>
      <c r="L384" s="143">
        <f t="shared" si="625"/>
        <v>52802.849300000002</v>
      </c>
      <c r="M384" s="143">
        <f t="shared" si="625"/>
        <v>0</v>
      </c>
      <c r="N384" s="143">
        <f t="shared" si="625"/>
        <v>0</v>
      </c>
      <c r="O384" s="143">
        <f t="shared" si="625"/>
        <v>763.06682999999998</v>
      </c>
      <c r="P384" s="143">
        <f t="shared" si="625"/>
        <v>0</v>
      </c>
      <c r="Q384" s="143">
        <f t="shared" si="625"/>
        <v>0</v>
      </c>
      <c r="R384" s="143">
        <f t="shared" si="625"/>
        <v>0</v>
      </c>
      <c r="S384" s="143">
        <f t="shared" si="625"/>
        <v>0</v>
      </c>
      <c r="T384" s="143">
        <f t="shared" si="625"/>
        <v>16050</v>
      </c>
      <c r="U384" s="143">
        <f t="shared" si="625"/>
        <v>0</v>
      </c>
      <c r="V384" s="143">
        <f t="shared" si="625"/>
        <v>0</v>
      </c>
      <c r="W384" s="143">
        <f t="shared" si="625"/>
        <v>0</v>
      </c>
      <c r="X384" s="143">
        <f t="shared" si="625"/>
        <v>0</v>
      </c>
      <c r="Y384" s="143">
        <f t="shared" si="625"/>
        <v>0</v>
      </c>
      <c r="Z384" s="143">
        <f t="shared" si="625"/>
        <v>21275.931539999998</v>
      </c>
      <c r="AA384" s="143">
        <f t="shared" si="625"/>
        <v>3871</v>
      </c>
      <c r="AB384" s="143">
        <f>AB94+AB99+AB100</f>
        <v>0</v>
      </c>
      <c r="AC384" s="143">
        <f>AC94+AC99+AC100</f>
        <v>0</v>
      </c>
      <c r="AD384" s="143">
        <f t="shared" si="625"/>
        <v>0</v>
      </c>
      <c r="AE384" s="143">
        <f t="shared" si="625"/>
        <v>0</v>
      </c>
      <c r="AF384" s="143">
        <f t="shared" si="625"/>
        <v>1039</v>
      </c>
      <c r="AG384" s="143">
        <f t="shared" si="625"/>
        <v>13944.462670000001</v>
      </c>
      <c r="AH384" s="143">
        <f t="shared" si="625"/>
        <v>56943.461040000002</v>
      </c>
      <c r="AI384" s="143">
        <f t="shared" si="625"/>
        <v>54864.842209999995</v>
      </c>
      <c r="AJ384" s="143">
        <f t="shared" si="625"/>
        <v>4910</v>
      </c>
      <c r="AK384" s="143">
        <f t="shared" si="625"/>
        <v>0</v>
      </c>
      <c r="AL384" s="143">
        <f t="shared" si="625"/>
        <v>0</v>
      </c>
      <c r="AM384" s="143">
        <f t="shared" si="625"/>
        <v>0</v>
      </c>
      <c r="AN384" s="143">
        <f t="shared" si="625"/>
        <v>0</v>
      </c>
      <c r="AO384" s="143">
        <f t="shared" si="625"/>
        <v>109746.31034</v>
      </c>
      <c r="AR384" s="143">
        <f>AR94+AR99</f>
        <v>5832.1061625000002</v>
      </c>
      <c r="AS384" s="143">
        <f>AS94+AS99</f>
        <v>3491.6496381249999</v>
      </c>
      <c r="AT384" s="143">
        <f>AT94+AT99</f>
        <v>513.49257142857141</v>
      </c>
      <c r="AU384" s="143">
        <f>AU94+AU99</f>
        <v>510.66666666666669</v>
      </c>
      <c r="AV384" s="143">
        <f>AV94+AV99</f>
        <v>0</v>
      </c>
      <c r="AW384" s="143">
        <f t="shared" ref="AW384" si="626">AW94+AW99</f>
        <v>3797.1571670370372</v>
      </c>
      <c r="AY384" s="143">
        <f>AY94+AY99</f>
        <v>0</v>
      </c>
      <c r="AZ384" s="143" t="e">
        <f>AZ94+AZ99</f>
        <v>#NUM!</v>
      </c>
      <c r="BA384" s="143" t="e">
        <f>BA94+BA99</f>
        <v>#NUM!</v>
      </c>
      <c r="BB384" s="143">
        <f>BB94+BB99</f>
        <v>0</v>
      </c>
      <c r="BC384" s="143">
        <f>BC94+BC99</f>
        <v>0</v>
      </c>
      <c r="BD384" s="143">
        <f t="shared" ref="BD384" si="627">BD94+BD99</f>
        <v>0</v>
      </c>
    </row>
    <row r="385" spans="3:56" ht="13">
      <c r="C385" s="365" t="s">
        <v>1</v>
      </c>
      <c r="D385" s="143">
        <f>D125+D126</f>
        <v>110304</v>
      </c>
      <c r="E385" s="143">
        <f t="shared" ref="E385:BD385" si="628">E125+E126</f>
        <v>0</v>
      </c>
      <c r="F385" s="143">
        <f t="shared" si="628"/>
        <v>0</v>
      </c>
      <c r="G385" s="143">
        <f t="shared" si="628"/>
        <v>180614.00292999999</v>
      </c>
      <c r="H385" s="143">
        <f t="shared" si="628"/>
        <v>736</v>
      </c>
      <c r="I385" s="143">
        <f t="shared" si="628"/>
        <v>0</v>
      </c>
      <c r="J385" s="143">
        <f t="shared" si="628"/>
        <v>1297</v>
      </c>
      <c r="K385" s="143">
        <f t="shared" si="628"/>
        <v>26000</v>
      </c>
      <c r="L385" s="143">
        <f t="shared" si="628"/>
        <v>318951.00292999996</v>
      </c>
      <c r="M385" s="143">
        <f t="shared" si="628"/>
        <v>0</v>
      </c>
      <c r="N385" s="143">
        <f t="shared" si="628"/>
        <v>0</v>
      </c>
      <c r="O385" s="143">
        <f t="shared" si="628"/>
        <v>25265.566360000001</v>
      </c>
      <c r="P385" s="143">
        <f t="shared" si="628"/>
        <v>0</v>
      </c>
      <c r="Q385" s="143">
        <f t="shared" si="628"/>
        <v>0</v>
      </c>
      <c r="R385" s="143">
        <f t="shared" si="628"/>
        <v>0</v>
      </c>
      <c r="S385" s="143">
        <f t="shared" si="628"/>
        <v>0</v>
      </c>
      <c r="T385" s="143">
        <f t="shared" si="628"/>
        <v>0</v>
      </c>
      <c r="U385" s="143">
        <f t="shared" si="628"/>
        <v>0</v>
      </c>
      <c r="V385" s="143">
        <f t="shared" si="628"/>
        <v>0</v>
      </c>
      <c r="W385" s="143">
        <f t="shared" si="628"/>
        <v>0</v>
      </c>
      <c r="X385" s="143">
        <f t="shared" si="628"/>
        <v>0</v>
      </c>
      <c r="Y385" s="143">
        <f t="shared" si="628"/>
        <v>0</v>
      </c>
      <c r="Z385" s="143">
        <f t="shared" si="628"/>
        <v>14888.00684</v>
      </c>
      <c r="AA385" s="143">
        <f t="shared" si="628"/>
        <v>525</v>
      </c>
      <c r="AB385" s="143">
        <f>AB125+AB126</f>
        <v>0</v>
      </c>
      <c r="AC385" s="143">
        <f>AC125+AC126</f>
        <v>0</v>
      </c>
      <c r="AD385" s="143">
        <f t="shared" si="628"/>
        <v>24687</v>
      </c>
      <c r="AE385" s="143">
        <f t="shared" si="628"/>
        <v>0</v>
      </c>
      <c r="AF385" s="143">
        <f t="shared" si="628"/>
        <v>3431</v>
      </c>
      <c r="AG385" s="143">
        <f t="shared" si="628"/>
        <v>0</v>
      </c>
      <c r="AH385" s="143">
        <f t="shared" si="628"/>
        <v>68796.573199999999</v>
      </c>
      <c r="AI385" s="143">
        <f t="shared" si="628"/>
        <v>64840.573199999999</v>
      </c>
      <c r="AJ385" s="143">
        <f t="shared" si="628"/>
        <v>3956</v>
      </c>
      <c r="AK385" s="143">
        <f t="shared" si="628"/>
        <v>0</v>
      </c>
      <c r="AL385" s="143">
        <f t="shared" si="628"/>
        <v>0</v>
      </c>
      <c r="AM385" s="143">
        <f t="shared" si="628"/>
        <v>0</v>
      </c>
      <c r="AN385" s="143">
        <f t="shared" si="628"/>
        <v>0</v>
      </c>
      <c r="AO385" s="143">
        <f t="shared" si="628"/>
        <v>387747.57612999994</v>
      </c>
      <c r="AP385" s="143"/>
      <c r="AQ385" s="143"/>
      <c r="AR385" s="143">
        <f t="shared" si="628"/>
        <v>39868.875366249995</v>
      </c>
      <c r="AS385" s="143">
        <f t="shared" si="628"/>
        <v>4299.7858249999999</v>
      </c>
      <c r="AT385" s="143">
        <f t="shared" si="628"/>
        <v>9262.9390285714289</v>
      </c>
      <c r="AU385" s="143">
        <f t="shared" si="628"/>
        <v>439.55555555555554</v>
      </c>
      <c r="AV385" s="143">
        <f t="shared" si="628"/>
        <v>0</v>
      </c>
      <c r="AW385" s="143">
        <f t="shared" si="628"/>
        <v>14361.021338148148</v>
      </c>
      <c r="AX385" s="143"/>
      <c r="AY385" s="143">
        <f t="shared" si="628"/>
        <v>368</v>
      </c>
      <c r="AZ385" s="143">
        <f t="shared" si="628"/>
        <v>0</v>
      </c>
      <c r="BA385" s="143">
        <f t="shared" si="628"/>
        <v>0</v>
      </c>
      <c r="BB385" s="143">
        <f t="shared" si="628"/>
        <v>0</v>
      </c>
      <c r="BC385" s="143">
        <f t="shared" si="628"/>
        <v>0</v>
      </c>
      <c r="BD385" s="143">
        <f t="shared" si="628"/>
        <v>0</v>
      </c>
    </row>
    <row r="386" spans="3:56" ht="13">
      <c r="C386" s="365" t="s">
        <v>0</v>
      </c>
      <c r="D386" s="143">
        <f t="shared" ref="D386:L386" si="629">(D128+D103)-(D385+D384)</f>
        <v>181603</v>
      </c>
      <c r="E386" s="143">
        <f t="shared" si="629"/>
        <v>49587</v>
      </c>
      <c r="F386" s="143">
        <f t="shared" si="629"/>
        <v>282548</v>
      </c>
      <c r="G386" s="143">
        <f t="shared" si="629"/>
        <v>509758.11889000004</v>
      </c>
      <c r="H386" s="143">
        <f t="shared" si="629"/>
        <v>150230</v>
      </c>
      <c r="I386" s="143">
        <f t="shared" si="629"/>
        <v>243245</v>
      </c>
      <c r="J386" s="143">
        <f t="shared" si="629"/>
        <v>110944</v>
      </c>
      <c r="K386" s="143">
        <f t="shared" si="629"/>
        <v>189129.67206999988</v>
      </c>
      <c r="L386" s="143">
        <f t="shared" si="629"/>
        <v>1717044.7909599999</v>
      </c>
      <c r="M386" s="143">
        <f t="shared" ref="M386:V386" si="630">(M128+M102)-(M385+M384)</f>
        <v>0</v>
      </c>
      <c r="N386" s="143">
        <f t="shared" si="630"/>
        <v>0</v>
      </c>
      <c r="O386" s="143">
        <f t="shared" si="630"/>
        <v>11369.933169999997</v>
      </c>
      <c r="P386" s="143">
        <f t="shared" si="630"/>
        <v>156</v>
      </c>
      <c r="Q386" s="143">
        <f t="shared" si="630"/>
        <v>1013.37979</v>
      </c>
      <c r="R386" s="143">
        <f t="shared" si="630"/>
        <v>231</v>
      </c>
      <c r="S386" s="143">
        <f t="shared" si="630"/>
        <v>1100</v>
      </c>
      <c r="T386" s="143">
        <f t="shared" si="630"/>
        <v>-15798</v>
      </c>
      <c r="U386" s="143">
        <f t="shared" si="630"/>
        <v>1499.4262000000001</v>
      </c>
      <c r="V386" s="143">
        <f t="shared" si="630"/>
        <v>90</v>
      </c>
      <c r="W386" s="143"/>
      <c r="X386" s="143"/>
      <c r="Y386" s="143">
        <f t="shared" ref="Y386:AG386" si="631">(Y128+Y102)-(Y385+Y384)</f>
        <v>0</v>
      </c>
      <c r="Z386" s="143">
        <f t="shared" si="631"/>
        <v>-19879.395919999999</v>
      </c>
      <c r="AA386" s="143">
        <f t="shared" si="631"/>
        <v>-3311</v>
      </c>
      <c r="AB386" s="143">
        <f>(AB128+AB102)-(AB385+AB384)</f>
        <v>0</v>
      </c>
      <c r="AC386" s="143">
        <f>(AC128+AC102)-(AC385+AC384)</f>
        <v>282</v>
      </c>
      <c r="AD386" s="143">
        <f t="shared" si="631"/>
        <v>147</v>
      </c>
      <c r="AE386" s="143">
        <f t="shared" si="631"/>
        <v>2651</v>
      </c>
      <c r="AF386" s="143">
        <f t="shared" si="631"/>
        <v>-711</v>
      </c>
      <c r="AG386" s="143">
        <f t="shared" si="631"/>
        <v>-1094.2126499999995</v>
      </c>
      <c r="AH386" s="143">
        <f t="shared" ref="AH386:AO386" si="632">(AH128+AH103)-(AH385+AH384)</f>
        <v>353469.45489576919</v>
      </c>
      <c r="AI386" s="143">
        <f t="shared" si="632"/>
        <v>-24421.676779999994</v>
      </c>
      <c r="AJ386" s="143">
        <f t="shared" si="632"/>
        <v>145039.75878</v>
      </c>
      <c r="AK386" s="143">
        <f t="shared" si="632"/>
        <v>16765</v>
      </c>
      <c r="AL386" s="143">
        <f t="shared" si="632"/>
        <v>4025.2129999999997</v>
      </c>
      <c r="AM386" s="143">
        <f t="shared" si="632"/>
        <v>9715</v>
      </c>
      <c r="AN386" s="143">
        <f t="shared" si="632"/>
        <v>30505.213</v>
      </c>
      <c r="AO386" s="143">
        <f t="shared" si="632"/>
        <v>2101019.4588557691</v>
      </c>
      <c r="AR386" s="143">
        <f>(AR128+AR103)-(AR385+AR384)</f>
        <v>215398.84886999999</v>
      </c>
      <c r="AS386" s="143">
        <f>(AS128+AS103)-(AS385+AS384)</f>
        <v>22159.157607860576</v>
      </c>
      <c r="AT386" s="143">
        <f>(AT128+AT103)-(AT385+AT384)</f>
        <v>3835.5310614285718</v>
      </c>
      <c r="AU386" s="143">
        <f>(AU128+AU103)-(AU385+AU384)</f>
        <v>16150.417642222223</v>
      </c>
      <c r="AV386" s="143">
        <f>(AV128+AV103)-(AV385+AV384)</f>
        <v>10168.404333333334</v>
      </c>
      <c r="AW386" s="143">
        <f t="shared" ref="AW386" si="633">(AW128+AW103)-(AW385+AW384)</f>
        <v>78083.056506880326</v>
      </c>
      <c r="AY386" s="143">
        <f>(AY128+AY103)-(AY385+AY384)</f>
        <v>229534.93408000001</v>
      </c>
      <c r="AZ386" s="143" t="e">
        <f>(AZ128+AZ103)-(AZ385+AZ384)</f>
        <v>#NUM!</v>
      </c>
      <c r="BA386" s="143" t="e">
        <f>(BA128+BA103)-(BA385+BA384)</f>
        <v>#NUM!</v>
      </c>
      <c r="BB386" s="143">
        <f>(BB128+BB103)-(BB385+BB384)</f>
        <v>13013.909879999999</v>
      </c>
      <c r="BC386" s="143">
        <f>(BC128+BC103)-(BC385+BC384)</f>
        <v>9715</v>
      </c>
      <c r="BD386" s="143">
        <f t="shared" ref="BD386" si="634">(BD128+BD103)-(BD385+BD384)</f>
        <v>3789.9620300000001</v>
      </c>
    </row>
  </sheetData>
  <hyperlinks>
    <hyperlink ref="AI8" location="Metro_ITPs" display="Metro ITP"/>
    <hyperlink ref="AJ8" location="Regional_ITPs" display="Rural ITP"/>
    <hyperlink ref="W163" location="EIT_and_Tairawhiti_merger" display="Tairawhiti Polytechnic                  "/>
    <hyperlink ref="X163" location="Lincoln_and_Telford_merger" display="Telford Rural Polytechnic"/>
    <hyperlink ref="AF163" location="WITT_audited_results" display="Western Institute of Technology Taranaki"/>
    <hyperlink ref="AC163" location="Toi_Ohomai_Institute_of_Technology" display="Toi Ohomai Institute of Technology"/>
    <hyperlink ref="AB163" location="Toi_Ohomai_Institute_of_Technology" display="Waiariki Institute of Technology"/>
    <hyperlink ref="W224" location="EIT_and_Tairawhiti_merger" display="Tairawhiti Polytechnic                  "/>
    <hyperlink ref="P224" location="EIT_and_Tairawhiti_merger" display="Eastern Institute of Technology"/>
    <hyperlink ref="X224" location="Lincoln_and_Telford_merger" display="Telford Rural Polytechnic"/>
    <hyperlink ref="AF224" location="WITT_audited_results" display="Western Institute of Technology Taranaki"/>
    <hyperlink ref="O224" location="CPIT_Earthquake_Impacts" display="Christchurch Polytechnic Institute of Technology"/>
    <hyperlink ref="Q224" location="MIT_Mainzeal_Collapse" display="Manukau Institute of Technogy"/>
    <hyperlink ref="AC224" location="Toi_Ohomai_Institute_of_Technology" display="Toi Ohomai Institute of Technology"/>
    <hyperlink ref="M224" location="Ara" display="Aoraki Polytechnic"/>
    <hyperlink ref="N224" location="Toi_Ohomai_Institute_of_Technology" display="Bay of Plenty Polytechnic"/>
    <hyperlink ref="AB224" location="Toi_Ohomai_Institute_of_Technology" display="Waiariki Institute of Technology"/>
    <hyperlink ref="W247" location="EIT_and_Tairawhiti_merger" display="Tairawhiti Polytechnic                  "/>
    <hyperlink ref="P247" location="EIT_and_Tairawhiti_merger" display="Eastern Institute of Technology"/>
    <hyperlink ref="X247" location="Lincoln_and_Telford_merger" display="Telford Rural Polytechnic"/>
    <hyperlink ref="AF247" location="WITT_audited_results" display="Western Institute of Technology Taranaki"/>
    <hyperlink ref="O247" location="CPIT_Earthquake_Impacts" display="Christchurch Polytechnic Institute of Technology"/>
    <hyperlink ref="Q247" location="MIT_Mainzeal_Collapse" display="Manukau Institute of Technogy"/>
    <hyperlink ref="AC247" location="Toi_Ohomai_Institute_of_Technology" display="Toi Ohomai Institute of Technology"/>
    <hyperlink ref="M247" location="Ara" display="Aoraki Polytechnic"/>
    <hyperlink ref="N247" location="Toi_Ohomai_Institute_of_Technology" display="Bay of Plenty Polytechnic"/>
    <hyperlink ref="AB247" location="Toi_Ohomai_Institute_of_Technology" display="Waiariki Institute of Technology"/>
    <hyperlink ref="W294" location="EIT_and_Tairawhiti_merger" display="Tairawhiti Polytechnic                  "/>
    <hyperlink ref="P294" location="EIT_and_Tairawhiti_merger" display="Eastern Institute of Technology"/>
    <hyperlink ref="X294" location="Lincoln_and_Telford_merger" display="Telford Rural Polytechnic"/>
    <hyperlink ref="AF294" location="WITT_audited_results" display="Western Institute of Technology Taranaki"/>
    <hyperlink ref="O294" location="CPIT_Earthquake_Impacts" display="Christchurch Polytechnic Institute of Technology"/>
    <hyperlink ref="Q294" location="MIT_Mainzeal_Collapse" display="Manukau Institute of Technogy"/>
    <hyperlink ref="AC294" location="Toi_Ohomai_Institute_of_Technology" display="Toi Ohomai Institute of Technology"/>
    <hyperlink ref="M294" location="Ara" display="Aoraki Polytechnic"/>
    <hyperlink ref="N294" location="Toi_Ohomai_Institute_of_Technology" display="Bay of Plenty Polytechnic"/>
    <hyperlink ref="AB294" location="Toi_Ohomai_Institute_of_Technology" display="Waiariki Institute of Technology"/>
    <hyperlink ref="V8" location="Tai_Poutini_Polytechnic" display="Tai Poutini Polytechnic"/>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D386"/>
  <sheetViews>
    <sheetView zoomScale="90" zoomScaleNormal="90" workbookViewId="0">
      <pane xSplit="1" topLeftCell="B1" activePane="topRight" state="frozen"/>
      <selection pane="topRight" activeCell="AD6" sqref="AD6:AG6"/>
    </sheetView>
  </sheetViews>
  <sheetFormatPr defaultColWidth="9.1796875" defaultRowHeight="14.5"/>
  <cols>
    <col min="1" max="2" width="9.1796875" style="182"/>
    <col min="3" max="3" width="42.72656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5" width="12.7265625" style="181" customWidth="1"/>
    <col min="16" max="17" width="9.1796875" style="181"/>
    <col min="18" max="18" width="11.7265625" style="182" customWidth="1"/>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10.7265625" style="181" customWidth="1"/>
    <col min="28" max="28" width="9.1796875" style="181"/>
    <col min="29" max="29" width="9.1796875" style="107"/>
    <col min="30" max="30" width="9.1796875" style="2"/>
    <col min="31" max="31" width="9.1796875" style="182"/>
    <col min="32" max="32" width="12.453125" style="182" customWidth="1"/>
    <col min="33" max="33" width="9.1796875" style="182"/>
    <col min="34" max="36" width="12.54296875" style="1" customWidth="1"/>
    <col min="37" max="37" width="11.1796875" style="2" customWidth="1"/>
    <col min="38" max="38" width="9.1796875" style="107"/>
    <col min="39" max="39" width="10.7265625" style="2" customWidth="1"/>
    <col min="40" max="40" width="11.54296875" style="1" customWidth="1"/>
    <col min="41" max="41" width="12.26953125" style="1" customWidth="1"/>
    <col min="42" max="43" width="9.1796875" style="183"/>
    <col min="44" max="44" width="11.54296875" style="1" customWidth="1"/>
    <col min="45" max="45" width="9.1796875" style="183"/>
    <col min="46" max="46" width="9.1796875" style="183" customWidth="1"/>
    <col min="47" max="48" width="9.1796875" style="183"/>
    <col min="49" max="49" width="10.453125" style="1" customWidth="1"/>
    <col min="50" max="50" width="9.1796875" style="183"/>
    <col min="51" max="51" width="10" style="183" customWidth="1"/>
    <col min="52" max="53" width="9.1796875" style="183"/>
    <col min="54" max="54" width="9.1796875" style="382"/>
    <col min="55" max="55" width="9.1796875" style="184"/>
    <col min="56" max="56" width="10.453125" style="1" customWidth="1"/>
    <col min="57" max="16384" width="9.1796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362</v>
      </c>
      <c r="D2" s="106"/>
      <c r="AC2" s="182"/>
    </row>
    <row r="3" spans="1:56" ht="21">
      <c r="A3" s="175" t="s">
        <v>299</v>
      </c>
      <c r="B3" s="175"/>
      <c r="C3" s="180">
        <v>2018</v>
      </c>
      <c r="D3" s="106"/>
      <c r="G3" s="2"/>
      <c r="H3" s="107"/>
      <c r="L3" s="385"/>
      <c r="AB3" s="107"/>
      <c r="AC3" s="182"/>
      <c r="AH3" s="385"/>
      <c r="AN3" s="385"/>
    </row>
    <row r="4" spans="1:56">
      <c r="A4" s="185"/>
      <c r="B4" s="185"/>
      <c r="C4" s="186"/>
      <c r="G4" s="2"/>
      <c r="P4" s="107"/>
      <c r="AB4" s="107"/>
      <c r="AC4" s="182"/>
      <c r="AG4" s="107"/>
    </row>
    <row r="5" spans="1:56" ht="21">
      <c r="A5" s="175" t="s">
        <v>298</v>
      </c>
      <c r="B5" s="187"/>
      <c r="C5" s="188"/>
      <c r="G5" s="2"/>
      <c r="N5" s="189"/>
      <c r="P5" s="107"/>
      <c r="AB5" s="107"/>
      <c r="AC5" s="182"/>
      <c r="AG5" s="107"/>
      <c r="AQ5" s="398" t="s">
        <v>373</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386" t="s">
        <v>364</v>
      </c>
      <c r="W6" s="108"/>
      <c r="X6" s="108"/>
      <c r="Y6" s="192"/>
      <c r="Z6" s="191"/>
      <c r="AA6" s="191"/>
      <c r="AB6" s="107"/>
      <c r="AD6" s="105"/>
      <c r="AE6" s="105"/>
      <c r="AF6" s="105"/>
      <c r="AG6" s="105"/>
      <c r="AH6" s="103"/>
      <c r="AI6" s="103"/>
      <c r="AJ6" s="103"/>
      <c r="AK6" s="105"/>
      <c r="AL6" s="108"/>
      <c r="AM6" s="105"/>
      <c r="AN6" s="103"/>
      <c r="AO6" s="103"/>
      <c r="AR6" s="103"/>
      <c r="AW6" s="103"/>
      <c r="BD6" s="103"/>
    </row>
    <row r="7" spans="1:56" s="190" customFormat="1" ht="18">
      <c r="A7" s="193"/>
      <c r="B7" s="192"/>
      <c r="C7" s="194"/>
      <c r="D7" s="383">
        <v>7008</v>
      </c>
      <c r="E7" s="383">
        <v>7006</v>
      </c>
      <c r="F7" s="383">
        <v>7003</v>
      </c>
      <c r="G7" s="383">
        <v>7001</v>
      </c>
      <c r="H7" s="383">
        <v>7005</v>
      </c>
      <c r="I7" s="383">
        <v>7007</v>
      </c>
      <c r="J7" s="383">
        <v>7002</v>
      </c>
      <c r="K7" s="383">
        <v>7004</v>
      </c>
      <c r="L7" s="384">
        <v>7000</v>
      </c>
      <c r="M7" s="383">
        <v>6001</v>
      </c>
      <c r="N7" s="383">
        <v>6003</v>
      </c>
      <c r="O7" s="383">
        <v>6006</v>
      </c>
      <c r="P7" s="383">
        <v>6007</v>
      </c>
      <c r="Q7" s="383">
        <v>6010</v>
      </c>
      <c r="R7" s="383">
        <v>6011</v>
      </c>
      <c r="S7" s="383">
        <v>6012</v>
      </c>
      <c r="T7" s="383">
        <v>6013</v>
      </c>
      <c r="U7" s="383">
        <v>6015</v>
      </c>
      <c r="V7" s="383">
        <v>6024</v>
      </c>
      <c r="W7" s="383"/>
      <c r="X7" s="383"/>
      <c r="Y7" s="383">
        <v>6022</v>
      </c>
      <c r="Z7" s="383">
        <v>6004</v>
      </c>
      <c r="AA7" s="383">
        <v>6009</v>
      </c>
      <c r="AB7" s="383">
        <v>6018</v>
      </c>
      <c r="AC7" s="383">
        <v>6025</v>
      </c>
      <c r="AD7" s="383">
        <v>6019</v>
      </c>
      <c r="AE7" s="383">
        <v>6008</v>
      </c>
      <c r="AF7" s="383">
        <v>6017</v>
      </c>
      <c r="AG7" s="383">
        <v>6014</v>
      </c>
      <c r="AH7" s="384">
        <v>6000</v>
      </c>
      <c r="AI7" s="384">
        <v>11000</v>
      </c>
      <c r="AJ7" s="384">
        <v>12000</v>
      </c>
      <c r="AK7" s="383">
        <v>8630</v>
      </c>
      <c r="AL7" s="383">
        <v>9241</v>
      </c>
      <c r="AM7" s="383">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2018</v>
      </c>
      <c r="D8" s="10" t="s">
        <v>304</v>
      </c>
      <c r="E8" s="147" t="s">
        <v>305</v>
      </c>
      <c r="F8" s="114" t="s">
        <v>306</v>
      </c>
      <c r="G8" s="114" t="s">
        <v>307</v>
      </c>
      <c r="H8" s="146" t="s">
        <v>308</v>
      </c>
      <c r="I8" s="114" t="s">
        <v>327</v>
      </c>
      <c r="J8" s="114" t="s">
        <v>328</v>
      </c>
      <c r="K8" s="11" t="s">
        <v>309</v>
      </c>
      <c r="L8" s="7" t="s">
        <v>99</v>
      </c>
      <c r="M8" s="147" t="s">
        <v>310</v>
      </c>
      <c r="N8" s="146" t="s">
        <v>311</v>
      </c>
      <c r="O8" s="146" t="s">
        <v>355</v>
      </c>
      <c r="P8" s="146" t="s">
        <v>313</v>
      </c>
      <c r="Q8" s="146" t="s">
        <v>314</v>
      </c>
      <c r="R8" s="114" t="s">
        <v>315</v>
      </c>
      <c r="S8" s="114" t="s">
        <v>93</v>
      </c>
      <c r="T8" s="114" t="s">
        <v>316</v>
      </c>
      <c r="U8" s="114" t="s">
        <v>317</v>
      </c>
      <c r="V8" s="146" t="s">
        <v>318</v>
      </c>
      <c r="W8" s="146" t="s">
        <v>346</v>
      </c>
      <c r="X8" s="146" t="s">
        <v>349</v>
      </c>
      <c r="Y8" s="114" t="s">
        <v>319</v>
      </c>
      <c r="Z8" s="114" t="s">
        <v>320</v>
      </c>
      <c r="AA8" s="114" t="s">
        <v>321</v>
      </c>
      <c r="AB8" s="146" t="s">
        <v>322</v>
      </c>
      <c r="AC8" s="146" t="s">
        <v>358</v>
      </c>
      <c r="AD8" s="114" t="s">
        <v>323</v>
      </c>
      <c r="AE8" s="114" t="s">
        <v>324</v>
      </c>
      <c r="AF8" s="146"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D18+D27+D29+D34</f>
        <v>190870</v>
      </c>
      <c r="E11" s="117">
        <f t="shared" si="0"/>
        <v>42200</v>
      </c>
      <c r="F11" s="117">
        <f t="shared" si="0"/>
        <v>220144</v>
      </c>
      <c r="G11" s="117">
        <f t="shared" si="0"/>
        <v>474746.00296999997</v>
      </c>
      <c r="H11" s="117">
        <f t="shared" si="0"/>
        <v>184530</v>
      </c>
      <c r="I11" s="117">
        <f t="shared" si="0"/>
        <v>341722</v>
      </c>
      <c r="J11" s="117">
        <f t="shared" si="0"/>
        <v>108627</v>
      </c>
      <c r="K11" s="117">
        <f t="shared" si="0"/>
        <v>205206.90722000005</v>
      </c>
      <c r="L11" s="97">
        <f t="shared" si="0"/>
        <v>1768045.91019</v>
      </c>
      <c r="M11" s="117"/>
      <c r="N11" s="117"/>
      <c r="O11" s="117">
        <f t="shared" si="0"/>
        <v>71332</v>
      </c>
      <c r="P11" s="117">
        <f t="shared" si="0"/>
        <v>42380</v>
      </c>
      <c r="Q11" s="117">
        <f t="shared" si="0"/>
        <v>54605.721999999994</v>
      </c>
      <c r="R11" s="117">
        <f t="shared" si="0"/>
        <v>23089</v>
      </c>
      <c r="S11" s="117">
        <f t="shared" si="0"/>
        <v>20700.460659999993</v>
      </c>
      <c r="T11" s="117">
        <f t="shared" si="0"/>
        <v>46034.650999999998</v>
      </c>
      <c r="U11" s="117">
        <f t="shared" si="0"/>
        <v>36273.146999999997</v>
      </c>
      <c r="V11" s="117">
        <f t="shared" si="0"/>
        <v>3877</v>
      </c>
      <c r="W11" s="117"/>
      <c r="X11" s="117"/>
      <c r="Y11" s="117">
        <f t="shared" ref="Y11:AM11" si="1">Y18+Y27+Y29+Y34</f>
        <v>40150</v>
      </c>
      <c r="Z11" s="117">
        <f t="shared" si="1"/>
        <v>53885.580250000006</v>
      </c>
      <c r="AA11" s="117">
        <f t="shared" si="1"/>
        <v>32793</v>
      </c>
      <c r="AB11" s="117"/>
      <c r="AC11" s="117">
        <f>AC18+AC27+AC29+AC34</f>
        <v>52780</v>
      </c>
      <c r="AD11" s="117">
        <f t="shared" si="1"/>
        <v>48373</v>
      </c>
      <c r="AE11" s="117">
        <f t="shared" si="1"/>
        <v>31475.850350000004</v>
      </c>
      <c r="AF11" s="117">
        <f t="shared" si="1"/>
        <v>12545.482</v>
      </c>
      <c r="AG11" s="117">
        <f t="shared" si="1"/>
        <v>25340.485130000001</v>
      </c>
      <c r="AH11" s="43">
        <f>+SUM(M11:AG11)</f>
        <v>595635.37838999997</v>
      </c>
      <c r="AI11" s="43">
        <f>O11+Q11+Z11+AD11+AE11+AG11+T11</f>
        <v>331047.28873000003</v>
      </c>
      <c r="AJ11" s="43">
        <f>P11+R11+S11+U11+V11+Y11+AC11+AB11+AF11+AA11</f>
        <v>264588.08965999994</v>
      </c>
      <c r="AK11" s="117">
        <f t="shared" si="1"/>
        <v>127670</v>
      </c>
      <c r="AL11" s="117">
        <f t="shared" si="1"/>
        <v>12853.528</v>
      </c>
      <c r="AM11" s="117">
        <f t="shared" si="1"/>
        <v>22164</v>
      </c>
      <c r="AN11" s="43">
        <f>+SUM(AK11:AM11)</f>
        <v>162687.52799999999</v>
      </c>
      <c r="AO11" s="44">
        <f>+AN11+AH11+L11</f>
        <v>2526368.8165799999</v>
      </c>
      <c r="AR11" s="43">
        <f t="shared" ref="AR11" si="2">L11/AR$5</f>
        <v>221005.73877375</v>
      </c>
      <c r="AS11" s="43">
        <f t="shared" ref="AS11" si="3">AH11/AS$5</f>
        <v>37227.211149374998</v>
      </c>
      <c r="AT11" s="43">
        <f t="shared" ref="AT11" si="4">AI11/AT$5</f>
        <v>47292.46981857143</v>
      </c>
      <c r="AU11" s="43">
        <f t="shared" ref="AU11" si="5">AJ11/AU$5</f>
        <v>29398.676628888883</v>
      </c>
      <c r="AV11" s="43">
        <f t="shared" ref="AV11" si="6">AN11/AV$5</f>
        <v>54229.175999999999</v>
      </c>
      <c r="AW11" s="44">
        <f t="shared" ref="AW11" si="7">AO11/AW$5</f>
        <v>93569.215428888885</v>
      </c>
      <c r="AX11" s="122"/>
      <c r="AY11" s="43">
        <f t="shared" ref="AY11:AY19" si="8">MEDIAN($D11:$K11)</f>
        <v>198038.45361000003</v>
      </c>
      <c r="AZ11" s="43">
        <f>MEDIAN($M11:$AG11)</f>
        <v>38211.573499999999</v>
      </c>
      <c r="BA11" s="43">
        <f>MEDIAN($AD11,$AE11,$Z11,$T11,$O11,Q11,AG11)</f>
        <v>48373</v>
      </c>
      <c r="BB11" s="43">
        <f>MEDIAN($AF11,$AB11,$AC11,$Y11,$V11,$U11,$S11,$R11,$Q11,$P11,$N11,$M11)</f>
        <v>36273.146999999997</v>
      </c>
      <c r="BC11" s="43">
        <f t="shared" ref="BC11:BC19" si="9">MEDIAN($AK11:$AM11)</f>
        <v>22164</v>
      </c>
      <c r="BD11" s="44">
        <f>MEDIAN((D11:K11,M11:V11,Y11:AG11,AK11:AM11))</f>
        <v>46034.650999999998</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ht="31.5" customHeight="1">
      <c r="A13" s="199"/>
      <c r="B13" s="200"/>
      <c r="C13" s="201" t="s">
        <v>281</v>
      </c>
      <c r="D13" s="144">
        <v>149510</v>
      </c>
      <c r="E13" s="160">
        <v>24298</v>
      </c>
      <c r="F13" s="160">
        <v>154491</v>
      </c>
      <c r="G13" s="160">
        <v>333741.70123000001</v>
      </c>
      <c r="H13" s="144">
        <v>127571</v>
      </c>
      <c r="I13" s="144">
        <v>241907</v>
      </c>
      <c r="J13" s="160">
        <v>73414</v>
      </c>
      <c r="K13" s="144">
        <v>137942.12834000002</v>
      </c>
      <c r="L13" s="43">
        <f>+SUM(D13:K13)</f>
        <v>1242874.8295700001</v>
      </c>
      <c r="M13" s="160"/>
      <c r="N13" s="160"/>
      <c r="O13" s="160">
        <v>58929</v>
      </c>
      <c r="P13" s="160">
        <v>34706</v>
      </c>
      <c r="Q13" s="160">
        <v>43112.580999999998</v>
      </c>
      <c r="R13" s="160">
        <v>19759</v>
      </c>
      <c r="S13" s="160">
        <v>18770.195769999995</v>
      </c>
      <c r="T13" s="160">
        <v>37761</v>
      </c>
      <c r="U13" s="160">
        <v>30685.361000000001</v>
      </c>
      <c r="V13" s="144">
        <v>3664</v>
      </c>
      <c r="W13" s="144"/>
      <c r="X13" s="144"/>
      <c r="Y13" s="160">
        <v>36786</v>
      </c>
      <c r="Z13" s="160">
        <v>48939.313959999999</v>
      </c>
      <c r="AA13" s="160">
        <v>26907</v>
      </c>
      <c r="AB13" s="160"/>
      <c r="AC13" s="160">
        <v>42859</v>
      </c>
      <c r="AD13" s="160">
        <v>39633</v>
      </c>
      <c r="AE13" s="160">
        <v>22584.561000000002</v>
      </c>
      <c r="AF13" s="160">
        <v>10492</v>
      </c>
      <c r="AG13" s="160">
        <v>21556.737000000001</v>
      </c>
      <c r="AH13" s="43">
        <f t="shared" ref="AH13:AH18" si="10">+SUM(M13:AG13)</f>
        <v>497144.74973000004</v>
      </c>
      <c r="AI13" s="43">
        <f t="shared" ref="AI13:AI18" si="11">O13+Q13+Z13+AD13+AE13+AG13+T13</f>
        <v>272516.19296000001</v>
      </c>
      <c r="AJ13" s="43">
        <f t="shared" ref="AJ13:AJ18" si="12">P13+R13+S13+U13+V13+Y13+AC13+AB13+AF13+AA13</f>
        <v>224628.55677</v>
      </c>
      <c r="AK13" s="160">
        <v>126054</v>
      </c>
      <c r="AL13" s="144">
        <v>12183.664000000001</v>
      </c>
      <c r="AM13" s="160">
        <v>20589</v>
      </c>
      <c r="AN13" s="43">
        <f t="shared" ref="AN13:AN18" si="13">+SUM(AK13:AM13)</f>
        <v>158826.66399999999</v>
      </c>
      <c r="AO13" s="44">
        <f t="shared" ref="AO13:AO18" si="14">+AN13+AH13+L13</f>
        <v>1898846.2433000002</v>
      </c>
      <c r="AR13" s="43">
        <f t="shared" ref="AR13:AR16" si="15">L13/AR$5</f>
        <v>155359.35369625001</v>
      </c>
      <c r="AS13" s="43">
        <f t="shared" ref="AS13:AS16" si="16">AH13/AS$5</f>
        <v>31071.546858125002</v>
      </c>
      <c r="AT13" s="43">
        <f t="shared" ref="AT13:AT16" si="17">AI13/AT$5</f>
        <v>38930.88470857143</v>
      </c>
      <c r="AU13" s="43">
        <f t="shared" ref="AU13:AU16" si="18">AJ13/AU$5</f>
        <v>24958.72853</v>
      </c>
      <c r="AV13" s="43">
        <f t="shared" ref="AV13:AV16" si="19">AN13/AV$5</f>
        <v>52942.221333333327</v>
      </c>
      <c r="AW13" s="44">
        <f t="shared" ref="AW13:AW16" si="20">AO13/AW$5</f>
        <v>70327.638640740755</v>
      </c>
      <c r="AX13" s="122"/>
      <c r="AY13" s="43">
        <f t="shared" si="8"/>
        <v>143726.06417000003</v>
      </c>
      <c r="AZ13" s="43">
        <f t="shared" ref="AZ13:AZ19" si="21">MEDIAN($M13:$AG13)</f>
        <v>32695.680500000002</v>
      </c>
      <c r="BA13" s="43">
        <f t="shared" ref="BA13:BA18" si="22">MEDIAN($AD13,$AE13,$Z13,$T13,$O13,Q13,AG13)</f>
        <v>39633</v>
      </c>
      <c r="BB13" s="43">
        <f t="shared" ref="BB13:BB18" si="23">MEDIAN($AF13,$AB13,$AC13,$Y13,$V13,$U13,$S13,$R13,$P13,$AA13)</f>
        <v>26907</v>
      </c>
      <c r="BC13" s="43">
        <f t="shared" si="9"/>
        <v>20589</v>
      </c>
      <c r="BD13" s="44">
        <f>MEDIAN((D13:K13,M13:V13,Y13:AG13,AK13:AM13))</f>
        <v>37761</v>
      </c>
    </row>
    <row r="14" spans="1:56" s="204" customFormat="1" ht="16.5" customHeight="1">
      <c r="A14" s="199"/>
      <c r="B14" s="200"/>
      <c r="C14" s="201" t="s">
        <v>280</v>
      </c>
      <c r="D14" s="144">
        <v>0</v>
      </c>
      <c r="E14" s="160"/>
      <c r="F14" s="160">
        <v>0</v>
      </c>
      <c r="G14" s="160"/>
      <c r="H14" s="144"/>
      <c r="I14" s="144">
        <v>1648</v>
      </c>
      <c r="J14" s="160">
        <v>0</v>
      </c>
      <c r="K14" s="144">
        <v>0</v>
      </c>
      <c r="L14" s="43">
        <f>+SUM(D14:K14)</f>
        <v>1648</v>
      </c>
      <c r="M14" s="160"/>
      <c r="N14" s="160"/>
      <c r="O14" s="160"/>
      <c r="P14" s="160"/>
      <c r="Q14" s="160">
        <v>0</v>
      </c>
      <c r="R14" s="160">
        <v>0</v>
      </c>
      <c r="S14" s="160">
        <v>604.97314000000006</v>
      </c>
      <c r="T14" s="160">
        <v>0</v>
      </c>
      <c r="U14" s="160"/>
      <c r="V14" s="144"/>
      <c r="W14" s="144"/>
      <c r="X14" s="144"/>
      <c r="Y14" s="160">
        <v>0</v>
      </c>
      <c r="Z14" s="160"/>
      <c r="AA14" s="160">
        <v>0</v>
      </c>
      <c r="AB14" s="160"/>
      <c r="AC14" s="160"/>
      <c r="AD14" s="160"/>
      <c r="AE14" s="160">
        <v>0</v>
      </c>
      <c r="AF14" s="160">
        <v>0</v>
      </c>
      <c r="AG14" s="160"/>
      <c r="AH14" s="43">
        <f t="shared" si="10"/>
        <v>604.97314000000006</v>
      </c>
      <c r="AI14" s="43">
        <f t="shared" si="11"/>
        <v>0</v>
      </c>
      <c r="AJ14" s="43">
        <f t="shared" si="12"/>
        <v>604.97314000000006</v>
      </c>
      <c r="AK14" s="160"/>
      <c r="AL14" s="144"/>
      <c r="AM14" s="160">
        <v>0</v>
      </c>
      <c r="AN14" s="43">
        <f t="shared" si="13"/>
        <v>0</v>
      </c>
      <c r="AO14" s="44">
        <f t="shared" si="14"/>
        <v>2252.9731400000001</v>
      </c>
      <c r="AR14" s="43">
        <f t="shared" si="15"/>
        <v>206</v>
      </c>
      <c r="AS14" s="43">
        <f t="shared" si="16"/>
        <v>37.810821250000004</v>
      </c>
      <c r="AT14" s="43">
        <f t="shared" si="17"/>
        <v>0</v>
      </c>
      <c r="AU14" s="43">
        <f t="shared" si="18"/>
        <v>67.219237777777778</v>
      </c>
      <c r="AV14" s="43">
        <f t="shared" si="19"/>
        <v>0</v>
      </c>
      <c r="AW14" s="44">
        <f t="shared" si="20"/>
        <v>83.443449629629626</v>
      </c>
      <c r="AX14" s="122"/>
      <c r="AY14" s="43">
        <f t="shared" si="8"/>
        <v>0</v>
      </c>
      <c r="AZ14" s="43">
        <f t="shared" si="21"/>
        <v>0</v>
      </c>
      <c r="BA14" s="43">
        <f t="shared" si="22"/>
        <v>0</v>
      </c>
      <c r="BB14" s="43">
        <f t="shared" si="23"/>
        <v>0</v>
      </c>
      <c r="BC14" s="43">
        <f t="shared" si="9"/>
        <v>0</v>
      </c>
      <c r="BD14" s="44">
        <f>MEDIAN((D14:K14,M14:V14,Y14:AG14,AK14:AM14))</f>
        <v>0</v>
      </c>
    </row>
    <row r="15" spans="1:56" s="204" customFormat="1">
      <c r="A15" s="199"/>
      <c r="B15" s="200"/>
      <c r="C15" s="201" t="s">
        <v>279</v>
      </c>
      <c r="D15" s="144">
        <v>0</v>
      </c>
      <c r="E15" s="160"/>
      <c r="F15" s="160">
        <v>0</v>
      </c>
      <c r="G15" s="160"/>
      <c r="H15" s="144"/>
      <c r="I15" s="144"/>
      <c r="J15" s="160">
        <v>0</v>
      </c>
      <c r="K15" s="144">
        <v>0</v>
      </c>
      <c r="L15" s="43"/>
      <c r="M15" s="160"/>
      <c r="N15" s="160"/>
      <c r="O15" s="160">
        <v>1529</v>
      </c>
      <c r="P15" s="160">
        <v>728</v>
      </c>
      <c r="Q15" s="160">
        <v>2624.1930000000002</v>
      </c>
      <c r="R15" s="160">
        <v>207</v>
      </c>
      <c r="S15" s="160">
        <v>963.06583999999998</v>
      </c>
      <c r="T15" s="160">
        <v>106.889</v>
      </c>
      <c r="U15" s="160">
        <v>1907.421</v>
      </c>
      <c r="V15" s="144">
        <v>213</v>
      </c>
      <c r="W15" s="144"/>
      <c r="X15" s="144"/>
      <c r="Y15" s="160">
        <v>2148</v>
      </c>
      <c r="Z15" s="160">
        <v>450.82600000000002</v>
      </c>
      <c r="AA15" s="160">
        <v>371</v>
      </c>
      <c r="AB15" s="160"/>
      <c r="AC15" s="160">
        <v>1147</v>
      </c>
      <c r="AD15" s="160">
        <v>3299</v>
      </c>
      <c r="AE15" s="160">
        <v>3062.5189999999998</v>
      </c>
      <c r="AF15" s="160">
        <v>253</v>
      </c>
      <c r="AG15" s="160">
        <v>39.358730000000001</v>
      </c>
      <c r="AH15" s="43">
        <f t="shared" si="10"/>
        <v>19049.272570000001</v>
      </c>
      <c r="AI15" s="43">
        <f t="shared" si="11"/>
        <v>11111.78573</v>
      </c>
      <c r="AJ15" s="43">
        <f t="shared" si="12"/>
        <v>7937.4868399999996</v>
      </c>
      <c r="AK15" s="160"/>
      <c r="AL15" s="144"/>
      <c r="AM15" s="160">
        <v>0</v>
      </c>
      <c r="AN15" s="43">
        <f t="shared" si="13"/>
        <v>0</v>
      </c>
      <c r="AO15" s="44">
        <f t="shared" si="14"/>
        <v>19049.272570000001</v>
      </c>
      <c r="AR15" s="43">
        <f t="shared" si="15"/>
        <v>0</v>
      </c>
      <c r="AS15" s="43">
        <f t="shared" si="16"/>
        <v>1190.5795356250001</v>
      </c>
      <c r="AT15" s="43">
        <f t="shared" si="17"/>
        <v>1587.3979614285713</v>
      </c>
      <c r="AU15" s="43">
        <f t="shared" si="18"/>
        <v>881.94298222222221</v>
      </c>
      <c r="AV15" s="43">
        <f t="shared" si="19"/>
        <v>0</v>
      </c>
      <c r="AW15" s="44">
        <f t="shared" si="20"/>
        <v>705.52861370370374</v>
      </c>
      <c r="AX15" s="122"/>
      <c r="AY15" s="43">
        <f t="shared" si="8"/>
        <v>0</v>
      </c>
      <c r="AZ15" s="43">
        <f t="shared" si="21"/>
        <v>845.53291999999999</v>
      </c>
      <c r="BA15" s="43">
        <f t="shared" si="22"/>
        <v>1529</v>
      </c>
      <c r="BB15" s="43">
        <f t="shared" si="23"/>
        <v>728</v>
      </c>
      <c r="BC15" s="43">
        <f t="shared" si="9"/>
        <v>0</v>
      </c>
      <c r="BD15" s="44">
        <f>MEDIAN((D15:K15,M15:V15,Y15:AG15,AK15:AM15))</f>
        <v>371</v>
      </c>
    </row>
    <row r="16" spans="1:56" s="204" customFormat="1" ht="17.25" customHeight="1">
      <c r="A16" s="199"/>
      <c r="B16" s="200"/>
      <c r="C16" s="201" t="s">
        <v>278</v>
      </c>
      <c r="D16" s="144">
        <v>2919</v>
      </c>
      <c r="E16" s="160"/>
      <c r="F16" s="160">
        <v>1257</v>
      </c>
      <c r="G16" s="160">
        <v>12885.180319999999</v>
      </c>
      <c r="H16" s="144">
        <v>2226</v>
      </c>
      <c r="I16" s="144"/>
      <c r="J16" s="160">
        <v>1007</v>
      </c>
      <c r="K16" s="144">
        <v>5600.2967099996968</v>
      </c>
      <c r="L16" s="43">
        <f>+SUM(D16:K16)</f>
        <v>25894.477029999696</v>
      </c>
      <c r="M16" s="160"/>
      <c r="N16" s="160"/>
      <c r="O16" s="160">
        <v>867</v>
      </c>
      <c r="P16" s="160">
        <v>288</v>
      </c>
      <c r="Q16" s="160">
        <v>1931.693</v>
      </c>
      <c r="R16" s="160">
        <v>482</v>
      </c>
      <c r="S16" s="160">
        <v>150.203</v>
      </c>
      <c r="T16" s="160">
        <v>376.15999999999985</v>
      </c>
      <c r="U16" s="160">
        <v>157.23699999999999</v>
      </c>
      <c r="V16" s="144"/>
      <c r="W16" s="144"/>
      <c r="X16" s="144"/>
      <c r="Y16" s="160">
        <v>275</v>
      </c>
      <c r="Z16" s="160">
        <v>1144.04063</v>
      </c>
      <c r="AA16" s="160">
        <v>236</v>
      </c>
      <c r="AB16" s="160"/>
      <c r="AC16" s="160">
        <v>1625</v>
      </c>
      <c r="AD16" s="160">
        <v>2777</v>
      </c>
      <c r="AE16" s="160">
        <v>627.65699999999993</v>
      </c>
      <c r="AF16" s="160">
        <v>183</v>
      </c>
      <c r="AG16" s="160">
        <v>136.63200000000001</v>
      </c>
      <c r="AH16" s="43">
        <f t="shared" si="10"/>
        <v>11256.622629999998</v>
      </c>
      <c r="AI16" s="43">
        <f t="shared" si="11"/>
        <v>7860.1826300000002</v>
      </c>
      <c r="AJ16" s="43">
        <f t="shared" si="12"/>
        <v>3396.44</v>
      </c>
      <c r="AK16" s="160">
        <v>1116</v>
      </c>
      <c r="AL16" s="144"/>
      <c r="AM16" s="160">
        <v>896</v>
      </c>
      <c r="AN16" s="43">
        <f t="shared" si="13"/>
        <v>2012</v>
      </c>
      <c r="AO16" s="44">
        <f t="shared" si="14"/>
        <v>39163.099659999694</v>
      </c>
      <c r="AR16" s="43">
        <f t="shared" si="15"/>
        <v>3236.809628749962</v>
      </c>
      <c r="AS16" s="43">
        <f t="shared" si="16"/>
        <v>703.53891437499988</v>
      </c>
      <c r="AT16" s="43">
        <f t="shared" si="17"/>
        <v>1122.883232857143</v>
      </c>
      <c r="AU16" s="43">
        <f t="shared" si="18"/>
        <v>377.38222222222225</v>
      </c>
      <c r="AV16" s="43">
        <f t="shared" si="19"/>
        <v>670.66666666666663</v>
      </c>
      <c r="AW16" s="44">
        <f t="shared" si="20"/>
        <v>1450.4851725925812</v>
      </c>
      <c r="AX16" s="122"/>
      <c r="AY16" s="43">
        <f t="shared" si="8"/>
        <v>2572.5</v>
      </c>
      <c r="AZ16" s="43">
        <f t="shared" si="21"/>
        <v>376.15999999999985</v>
      </c>
      <c r="BA16" s="43">
        <f t="shared" si="22"/>
        <v>867</v>
      </c>
      <c r="BB16" s="43">
        <f t="shared" si="23"/>
        <v>255.5</v>
      </c>
      <c r="BC16" s="43">
        <f t="shared" si="9"/>
        <v>1006</v>
      </c>
      <c r="BD16" s="44">
        <f>MEDIAN((D16:K16,M16:V16,Y16:AG16,AK16:AM16))</f>
        <v>896</v>
      </c>
    </row>
    <row r="17" spans="1:56" s="204" customFormat="1">
      <c r="A17" s="387" t="s">
        <v>365</v>
      </c>
      <c r="B17" s="388"/>
      <c r="C17" s="389" t="s">
        <v>366</v>
      </c>
      <c r="D17" s="390">
        <v>20652</v>
      </c>
      <c r="E17" s="391">
        <v>2018</v>
      </c>
      <c r="F17" s="391">
        <v>13400</v>
      </c>
      <c r="G17" s="391">
        <v>33977.61393</v>
      </c>
      <c r="H17" s="390">
        <v>16951</v>
      </c>
      <c r="I17" s="390">
        <v>23077</v>
      </c>
      <c r="J17" s="391">
        <v>9248</v>
      </c>
      <c r="K17" s="390">
        <v>21160.349260000301</v>
      </c>
      <c r="L17" s="43">
        <f>+SUM(D17:K17)</f>
        <v>140483.9631900003</v>
      </c>
      <c r="M17" s="391"/>
      <c r="N17" s="391"/>
      <c r="O17" s="391">
        <v>7892</v>
      </c>
      <c r="P17" s="391">
        <v>2461</v>
      </c>
      <c r="Q17" s="391">
        <v>2987.674</v>
      </c>
      <c r="R17" s="391">
        <v>2176</v>
      </c>
      <c r="S17" s="391">
        <v>0</v>
      </c>
      <c r="T17" s="391">
        <v>5456.723</v>
      </c>
      <c r="U17" s="391">
        <v>3523.1280000000002</v>
      </c>
      <c r="V17" s="390"/>
      <c r="W17" s="390"/>
      <c r="X17" s="390"/>
      <c r="Y17" s="391">
        <v>786</v>
      </c>
      <c r="Z17" s="391"/>
      <c r="AA17" s="391">
        <v>3306</v>
      </c>
      <c r="AB17" s="391"/>
      <c r="AC17" s="391">
        <v>5389</v>
      </c>
      <c r="AD17" s="391"/>
      <c r="AE17" s="391">
        <v>3720.3153499999999</v>
      </c>
      <c r="AF17" s="391">
        <v>962.48199999999997</v>
      </c>
      <c r="AG17" s="391">
        <v>2200</v>
      </c>
      <c r="AH17" s="43">
        <f t="shared" si="10"/>
        <v>40860.322349999988</v>
      </c>
      <c r="AI17" s="43">
        <f t="shared" si="11"/>
        <v>22256.712350000002</v>
      </c>
      <c r="AJ17" s="43">
        <f t="shared" si="12"/>
        <v>18603.61</v>
      </c>
      <c r="AK17" s="391"/>
      <c r="AL17" s="390">
        <v>169.864</v>
      </c>
      <c r="AM17" s="391">
        <v>131</v>
      </c>
      <c r="AN17" s="43">
        <f t="shared" si="13"/>
        <v>300.86400000000003</v>
      </c>
      <c r="AO17" s="44">
        <f t="shared" si="14"/>
        <v>181645.1495400003</v>
      </c>
      <c r="AR17" s="43">
        <f t="shared" ref="AR17" si="24">L17/AR$5</f>
        <v>17560.495398750038</v>
      </c>
      <c r="AS17" s="43">
        <f t="shared" ref="AS17" si="25">AH17/AS$5</f>
        <v>2553.7701468749992</v>
      </c>
      <c r="AT17" s="43">
        <f t="shared" ref="AT17" si="26">AI17/AT$5</f>
        <v>3179.5303357142861</v>
      </c>
      <c r="AU17" s="43">
        <f t="shared" ref="AU17" si="27">AJ17/AU$5</f>
        <v>2067.0677777777778</v>
      </c>
      <c r="AV17" s="43">
        <f t="shared" ref="AV17" si="28">AN17/AV$5</f>
        <v>100.28800000000001</v>
      </c>
      <c r="AW17" s="44">
        <f t="shared" ref="AW17" si="29">AO17/AW$5</f>
        <v>6727.5981311111227</v>
      </c>
      <c r="AX17" s="122"/>
      <c r="AY17" s="43">
        <f t="shared" si="8"/>
        <v>18801.5</v>
      </c>
      <c r="AZ17" s="43">
        <f t="shared" si="21"/>
        <v>2987.674</v>
      </c>
      <c r="BA17" s="43">
        <f t="shared" si="22"/>
        <v>3720.3153499999999</v>
      </c>
      <c r="BB17" s="43">
        <f t="shared" si="23"/>
        <v>2318.5</v>
      </c>
      <c r="BC17" s="43">
        <f t="shared" si="9"/>
        <v>150.43200000000002</v>
      </c>
      <c r="BD17" s="44">
        <f>MEDIAN((D17:K17,M17:V17,Y17:AG17,AK17:AM17))</f>
        <v>3523.1280000000002</v>
      </c>
    </row>
    <row r="18" spans="1:56" s="204" customFormat="1" ht="19.5" customHeight="1">
      <c r="A18" s="199"/>
      <c r="B18" s="200"/>
      <c r="C18" s="210" t="s">
        <v>277</v>
      </c>
      <c r="D18" s="46">
        <f>SUM(D13:D17)</f>
        <v>173081</v>
      </c>
      <c r="E18" s="118">
        <f>SUM(E13:E17)</f>
        <v>26316</v>
      </c>
      <c r="F18" s="118">
        <f t="shared" ref="F18:K18" si="30">SUM(F13:F17)</f>
        <v>169148</v>
      </c>
      <c r="G18" s="118">
        <f t="shared" si="30"/>
        <v>380604.49547999998</v>
      </c>
      <c r="H18" s="118">
        <f t="shared" si="30"/>
        <v>146748</v>
      </c>
      <c r="I18" s="118">
        <f t="shared" si="30"/>
        <v>266632</v>
      </c>
      <c r="J18" s="118">
        <f t="shared" si="30"/>
        <v>83669</v>
      </c>
      <c r="K18" s="118">
        <f t="shared" si="30"/>
        <v>164702.77431000004</v>
      </c>
      <c r="L18" s="45">
        <f>+SUM(D18:K18)</f>
        <v>1410901.26979</v>
      </c>
      <c r="M18" s="118"/>
      <c r="N18" s="118"/>
      <c r="O18" s="118">
        <f>SUM(O13:O17)</f>
        <v>69217</v>
      </c>
      <c r="P18" s="118">
        <f t="shared" ref="P18:AG18" si="31">SUM(P13:P17)</f>
        <v>38183</v>
      </c>
      <c r="Q18" s="118">
        <f t="shared" si="31"/>
        <v>50656.140999999996</v>
      </c>
      <c r="R18" s="118">
        <f t="shared" si="31"/>
        <v>22624</v>
      </c>
      <c r="S18" s="118">
        <f t="shared" si="31"/>
        <v>20488.437749999994</v>
      </c>
      <c r="T18" s="118">
        <f t="shared" si="31"/>
        <v>43700.771999999997</v>
      </c>
      <c r="U18" s="118">
        <f t="shared" si="31"/>
        <v>36273.146999999997</v>
      </c>
      <c r="V18" s="118">
        <f t="shared" si="31"/>
        <v>3877</v>
      </c>
      <c r="W18" s="118"/>
      <c r="X18" s="118"/>
      <c r="Y18" s="118">
        <f>SUM(Y13:Y17)</f>
        <v>39995</v>
      </c>
      <c r="Z18" s="118">
        <f t="shared" si="31"/>
        <v>50534.180590000004</v>
      </c>
      <c r="AA18" s="118">
        <f t="shared" si="31"/>
        <v>30820</v>
      </c>
      <c r="AB18" s="118">
        <f t="shared" si="31"/>
        <v>0</v>
      </c>
      <c r="AC18" s="118">
        <f t="shared" si="31"/>
        <v>51020</v>
      </c>
      <c r="AD18" s="118">
        <f t="shared" si="31"/>
        <v>45709</v>
      </c>
      <c r="AE18" s="118">
        <f t="shared" si="31"/>
        <v>29995.052350000002</v>
      </c>
      <c r="AF18" s="118">
        <f t="shared" si="31"/>
        <v>11890.482</v>
      </c>
      <c r="AG18" s="118">
        <f t="shared" si="31"/>
        <v>23932.727730000002</v>
      </c>
      <c r="AH18" s="45">
        <f t="shared" si="10"/>
        <v>568915.94042</v>
      </c>
      <c r="AI18" s="45">
        <f t="shared" si="11"/>
        <v>313744.87367</v>
      </c>
      <c r="AJ18" s="45">
        <f t="shared" si="12"/>
        <v>255171.06674999997</v>
      </c>
      <c r="AK18" s="118">
        <f>SUM(AK13:AK17)</f>
        <v>127170</v>
      </c>
      <c r="AL18" s="118">
        <f t="shared" ref="AL18:AM18" si="32">SUM(AL13:AL17)</f>
        <v>12353.528</v>
      </c>
      <c r="AM18" s="118">
        <f t="shared" si="32"/>
        <v>21616</v>
      </c>
      <c r="AN18" s="45">
        <f t="shared" si="13"/>
        <v>161139.52799999999</v>
      </c>
      <c r="AO18" s="211">
        <f t="shared" si="14"/>
        <v>2140956.7382100001</v>
      </c>
      <c r="AR18" s="45">
        <f>L18/AR$5</f>
        <v>176362.65872375001</v>
      </c>
      <c r="AS18" s="45">
        <f>AH18/AS$5</f>
        <v>35557.24627625</v>
      </c>
      <c r="AT18" s="45">
        <f>AI18/AT$5</f>
        <v>44820.696238571429</v>
      </c>
      <c r="AU18" s="45">
        <f>AJ18/AU$5</f>
        <v>28352.340749999996</v>
      </c>
      <c r="AV18" s="45">
        <f>AN18/AV$5</f>
        <v>53713.175999999999</v>
      </c>
      <c r="AW18" s="211">
        <f>AO18/AW$5</f>
        <v>79294.694007777784</v>
      </c>
      <c r="AX18" s="122"/>
      <c r="AY18" s="45">
        <f t="shared" si="8"/>
        <v>166925.387155</v>
      </c>
      <c r="AZ18" s="45">
        <f t="shared" si="21"/>
        <v>36273.146999999997</v>
      </c>
      <c r="BA18" s="45">
        <f t="shared" si="22"/>
        <v>45709</v>
      </c>
      <c r="BB18" s="45">
        <f t="shared" si="23"/>
        <v>26722</v>
      </c>
      <c r="BC18" s="45">
        <f t="shared" si="9"/>
        <v>21616</v>
      </c>
      <c r="BD18" s="211">
        <f>MEDIAN((D18:K18,M18:V18,Y18:AG18,AK18:AM18))</f>
        <v>41847.885999999999</v>
      </c>
    </row>
    <row r="19" spans="1:56" s="204" customFormat="1">
      <c r="A19" s="199"/>
      <c r="B19" s="200"/>
      <c r="C19" s="212" t="s">
        <v>259</v>
      </c>
      <c r="D19" s="213">
        <f>+D18/D$43</f>
        <v>0.43146204661597903</v>
      </c>
      <c r="E19" s="214">
        <f t="shared" ref="E19:V19" si="33">+E18/E$43</f>
        <v>0.21223949932253694</v>
      </c>
      <c r="F19" s="214">
        <f t="shared" si="33"/>
        <v>0.3210547194557854</v>
      </c>
      <c r="G19" s="214">
        <f t="shared" si="33"/>
        <v>0.31664845920859247</v>
      </c>
      <c r="H19" s="119">
        <f t="shared" si="33"/>
        <v>0.3862074047561399</v>
      </c>
      <c r="I19" s="119">
        <f t="shared" si="33"/>
        <v>0.36676864160577516</v>
      </c>
      <c r="J19" s="214">
        <f t="shared" si="33"/>
        <v>0.30007172829322526</v>
      </c>
      <c r="K19" s="119">
        <f t="shared" si="33"/>
        <v>0.33647441199079464</v>
      </c>
      <c r="L19" s="84">
        <f t="shared" si="33"/>
        <v>0.3416850685785971</v>
      </c>
      <c r="M19" s="214"/>
      <c r="N19" s="215"/>
      <c r="O19" s="214">
        <f t="shared" si="33"/>
        <v>0.61606173344963244</v>
      </c>
      <c r="P19" s="214">
        <f t="shared" si="33"/>
        <v>0.56055845909918378</v>
      </c>
      <c r="Q19" s="214">
        <f t="shared" si="33"/>
        <v>0.49796571015855573</v>
      </c>
      <c r="R19" s="214">
        <f t="shared" si="33"/>
        <v>0.548234666925146</v>
      </c>
      <c r="S19" s="214">
        <f t="shared" si="33"/>
        <v>0.55418199860176764</v>
      </c>
      <c r="T19" s="214">
        <f t="shared" si="33"/>
        <v>0.43708081302436202</v>
      </c>
      <c r="U19" s="214">
        <f t="shared" si="33"/>
        <v>0.58887691936196673</v>
      </c>
      <c r="V19" s="119">
        <f t="shared" si="33"/>
        <v>0.56042208730847065</v>
      </c>
      <c r="W19" s="119"/>
      <c r="X19" s="119"/>
      <c r="Y19" s="214">
        <f t="shared" ref="Y19:AO19" si="34">+Y18/Y$43</f>
        <v>0.68062693577482047</v>
      </c>
      <c r="Z19" s="215">
        <f t="shared" si="34"/>
        <v>0.40696544724862443</v>
      </c>
      <c r="AA19" s="215">
        <f t="shared" si="34"/>
        <v>0.63511035093865276</v>
      </c>
      <c r="AB19" s="214"/>
      <c r="AC19" s="214">
        <f>+AC18/AC$43</f>
        <v>0.55330824539903911</v>
      </c>
      <c r="AD19" s="214">
        <f t="shared" si="34"/>
        <v>0.42061045521886758</v>
      </c>
      <c r="AE19" s="214">
        <f t="shared" si="34"/>
        <v>0.57713657578915611</v>
      </c>
      <c r="AF19" s="215">
        <f t="shared" si="34"/>
        <v>0.56780870063511768</v>
      </c>
      <c r="AG19" s="215">
        <f t="shared" si="34"/>
        <v>0.44452301921953813</v>
      </c>
      <c r="AH19" s="84">
        <f t="shared" si="34"/>
        <v>0.52288690965271389</v>
      </c>
      <c r="AI19" s="84">
        <f t="shared" si="34"/>
        <v>0.48067232836507351</v>
      </c>
      <c r="AJ19" s="84">
        <f t="shared" si="34"/>
        <v>0.58618543582286642</v>
      </c>
      <c r="AK19" s="214">
        <f t="shared" si="34"/>
        <v>0.86122943769851212</v>
      </c>
      <c r="AL19" s="119">
        <f t="shared" si="34"/>
        <v>0.67237300242507669</v>
      </c>
      <c r="AM19" s="214">
        <f t="shared" si="34"/>
        <v>0.75045132620469379</v>
      </c>
      <c r="AN19" s="84">
        <f t="shared" si="34"/>
        <v>0.82704351739794857</v>
      </c>
      <c r="AO19" s="86">
        <f t="shared" si="34"/>
        <v>0.39558622764485618</v>
      </c>
      <c r="AR19" s="84">
        <f t="shared" ref="AR19:AV19" si="35">+AR18/AR$43</f>
        <v>0.3416850685785971</v>
      </c>
      <c r="AS19" s="84">
        <f t="shared" si="35"/>
        <v>0.52288690965271389</v>
      </c>
      <c r="AT19" s="84">
        <f t="shared" si="35"/>
        <v>0.48067232836507351</v>
      </c>
      <c r="AU19" s="84">
        <f t="shared" si="35"/>
        <v>0.58618543582286642</v>
      </c>
      <c r="AV19" s="84">
        <f t="shared" si="35"/>
        <v>0.82704351739794868</v>
      </c>
      <c r="AW19" s="86">
        <f t="shared" ref="AW19" si="36">+AW18/AW$43</f>
        <v>0.39558622764485618</v>
      </c>
      <c r="AX19" s="85"/>
      <c r="AY19" s="84">
        <f t="shared" si="8"/>
        <v>0.32876456572329005</v>
      </c>
      <c r="AZ19" s="84">
        <f t="shared" si="21"/>
        <v>0.5573020429551192</v>
      </c>
      <c r="BA19" s="84">
        <f>MEDIAN($M19:$AG19)</f>
        <v>0.5573020429551192</v>
      </c>
      <c r="BB19" s="84">
        <f>MEDIAN($AF19,$AB19,$AC19,$Y19,$V19,$U19,$S19,$R19,$P19,$N19,$M19)</f>
        <v>0.56049027320382727</v>
      </c>
      <c r="BC19" s="84">
        <f t="shared" si="9"/>
        <v>0.75045132620469379</v>
      </c>
      <c r="BD19" s="86">
        <f t="shared" ref="BD19" si="37">+BD18/BD$43</f>
        <v>0.41854885392484181</v>
      </c>
    </row>
    <row r="20" spans="1:56" s="204" customFormat="1">
      <c r="A20" s="199"/>
      <c r="B20" s="207" t="s">
        <v>276</v>
      </c>
      <c r="C20" s="201"/>
      <c r="D20" s="120"/>
      <c r="E20" s="216"/>
      <c r="F20" s="216"/>
      <c r="G20" s="216"/>
      <c r="H20" s="120"/>
      <c r="I20" s="120"/>
      <c r="J20" s="216"/>
      <c r="K20" s="120"/>
      <c r="L20" s="19"/>
      <c r="M20" s="216"/>
      <c r="N20" s="216"/>
      <c r="O20" s="216"/>
      <c r="P20" s="216"/>
      <c r="Q20" s="216"/>
      <c r="R20" s="216"/>
      <c r="S20" s="216"/>
      <c r="T20" s="216"/>
      <c r="U20" s="216"/>
      <c r="V20" s="120"/>
      <c r="W20" s="120"/>
      <c r="X20" s="120"/>
      <c r="Y20" s="216"/>
      <c r="Z20" s="216"/>
      <c r="AA20" s="216"/>
      <c r="AB20" s="216"/>
      <c r="AC20" s="216"/>
      <c r="AD20" s="216"/>
      <c r="AE20" s="216"/>
      <c r="AF20" s="216"/>
      <c r="AG20" s="216"/>
      <c r="AH20" s="19"/>
      <c r="AI20" s="19"/>
      <c r="AJ20" s="19"/>
      <c r="AK20" s="216"/>
      <c r="AL20" s="120"/>
      <c r="AM20" s="216"/>
      <c r="AN20" s="19"/>
      <c r="AO20" s="21"/>
      <c r="AR20" s="19"/>
      <c r="AS20" s="19"/>
      <c r="AT20" s="19"/>
      <c r="AU20" s="19"/>
      <c r="AV20" s="19"/>
      <c r="AW20" s="21"/>
      <c r="AX20" s="20"/>
      <c r="AY20" s="19"/>
      <c r="AZ20" s="19"/>
      <c r="BA20" s="19"/>
      <c r="BB20" s="19"/>
      <c r="BC20" s="19"/>
      <c r="BD20" s="21"/>
    </row>
    <row r="21" spans="1:56" s="204" customFormat="1" ht="33" customHeight="1">
      <c r="A21" s="199"/>
      <c r="B21" s="200"/>
      <c r="C21" s="217" t="s">
        <v>275</v>
      </c>
      <c r="D21" s="144">
        <v>66557</v>
      </c>
      <c r="E21" s="160">
        <v>6703</v>
      </c>
      <c r="F21" s="160">
        <v>86492</v>
      </c>
      <c r="G21" s="160">
        <v>146499.80202</v>
      </c>
      <c r="H21" s="144">
        <v>56227</v>
      </c>
      <c r="I21" s="144">
        <v>94193</v>
      </c>
      <c r="J21" s="160">
        <v>40627</v>
      </c>
      <c r="K21" s="144">
        <v>70511.204129999998</v>
      </c>
      <c r="L21" s="43">
        <f>+SUM(D21:K21)</f>
        <v>567810.00615000003</v>
      </c>
      <c r="M21" s="160"/>
      <c r="N21" s="160"/>
      <c r="O21" s="160">
        <v>17326</v>
      </c>
      <c r="P21" s="160">
        <v>8088</v>
      </c>
      <c r="Q21" s="160">
        <v>16258.985000000001</v>
      </c>
      <c r="R21" s="160">
        <v>4207</v>
      </c>
      <c r="S21" s="160">
        <v>5642.0328400000008</v>
      </c>
      <c r="T21" s="160">
        <v>14823.609999999997</v>
      </c>
      <c r="U21" s="160">
        <v>6675.0119999999997</v>
      </c>
      <c r="V21" s="144">
        <v>2311</v>
      </c>
      <c r="W21" s="144"/>
      <c r="X21" s="144"/>
      <c r="Y21" s="160">
        <v>13281</v>
      </c>
      <c r="Z21" s="160">
        <v>25953.6041</v>
      </c>
      <c r="AA21" s="160">
        <v>9367</v>
      </c>
      <c r="AB21" s="160"/>
      <c r="AC21" s="160">
        <v>13465</v>
      </c>
      <c r="AD21" s="160">
        <v>16004</v>
      </c>
      <c r="AE21" s="160">
        <v>6223.599650000001</v>
      </c>
      <c r="AF21" s="160">
        <v>4612.518</v>
      </c>
      <c r="AG21" s="160">
        <v>9776.8420000000006</v>
      </c>
      <c r="AH21" s="43">
        <f>+SUM(M21:AG21)</f>
        <v>174015.20359000002</v>
      </c>
      <c r="AI21" s="43">
        <f>O21+Q21+Z21+AD21+AE21+AG21+T21</f>
        <v>106366.64075000001</v>
      </c>
      <c r="AJ21" s="43">
        <f>P21+R21+S21+U21+V21+Y21+AC21+AB21+AF21+AA21</f>
        <v>67648.562839999999</v>
      </c>
      <c r="AK21" s="160">
        <v>3902</v>
      </c>
      <c r="AL21" s="144">
        <v>1970</v>
      </c>
      <c r="AM21" s="160">
        <v>2769</v>
      </c>
      <c r="AN21" s="43">
        <f>+SUM(AK21:AM21)</f>
        <v>8641</v>
      </c>
      <c r="AO21" s="44">
        <f>+AN21+AH21+L21</f>
        <v>750466.20974000008</v>
      </c>
      <c r="AR21" s="43">
        <f t="shared" ref="AR21:AR22" si="38">L21/AR$5</f>
        <v>70976.250768750004</v>
      </c>
      <c r="AS21" s="43">
        <f t="shared" ref="AS21:AS22" si="39">AH21/AS$5</f>
        <v>10875.950224375001</v>
      </c>
      <c r="AT21" s="43">
        <f t="shared" ref="AT21:AT22" si="40">AI21/AT$5</f>
        <v>15195.234392857144</v>
      </c>
      <c r="AU21" s="43">
        <f t="shared" ref="AU21:AU22" si="41">AJ21/AU$5</f>
        <v>7516.5069822222222</v>
      </c>
      <c r="AV21" s="43">
        <f t="shared" ref="AV21:AV22" si="42">AN21/AV$5</f>
        <v>2880.3333333333335</v>
      </c>
      <c r="AW21" s="44">
        <f t="shared" ref="AW21:AW22" si="43">AO21/AW$5</f>
        <v>27795.044805185189</v>
      </c>
      <c r="AX21" s="122"/>
      <c r="AY21" s="43">
        <f>MEDIAN($D21:$K21)</f>
        <v>68534.102064999999</v>
      </c>
      <c r="AZ21" s="43">
        <f>MEDIAN($M21:$AG21)</f>
        <v>9571.9210000000003</v>
      </c>
      <c r="BA21" s="43">
        <f>MEDIAN($AD21,$AE21,$Z21,$T21,$O21,Q21,AG21)</f>
        <v>16004</v>
      </c>
      <c r="BB21" s="43">
        <f>MEDIAN($AF21,$AB21,$AC21,$Y21,$V21,$U21,$S21,$R21,$P21,$AA21)</f>
        <v>6675.0119999999997</v>
      </c>
      <c r="BC21" s="43">
        <f>MEDIAN($AK21:$AM21)</f>
        <v>2769</v>
      </c>
      <c r="BD21" s="44">
        <f>MEDIAN((D21:K21,M21:V21,Y21:AG21,AK21:AM21))</f>
        <v>13281</v>
      </c>
    </row>
    <row r="22" spans="1:56" s="204" customFormat="1" ht="17.25" customHeight="1">
      <c r="A22" s="199"/>
      <c r="B22" s="200"/>
      <c r="C22" s="201" t="s">
        <v>274</v>
      </c>
      <c r="D22" s="144">
        <v>11586</v>
      </c>
      <c r="E22" s="160">
        <v>1497</v>
      </c>
      <c r="F22" s="160">
        <v>8729</v>
      </c>
      <c r="G22" s="160">
        <v>22598.038190000003</v>
      </c>
      <c r="H22" s="144">
        <v>10899</v>
      </c>
      <c r="I22" s="144">
        <v>9868</v>
      </c>
      <c r="J22" s="160">
        <v>4809</v>
      </c>
      <c r="K22" s="144">
        <v>12927.006369999999</v>
      </c>
      <c r="L22" s="43">
        <f>+SUM(D22:K22)</f>
        <v>82913.044560000009</v>
      </c>
      <c r="M22" s="160"/>
      <c r="N22" s="160"/>
      <c r="O22" s="160">
        <v>1279</v>
      </c>
      <c r="P22" s="160">
        <v>382</v>
      </c>
      <c r="Q22" s="160">
        <v>513.23199999999997</v>
      </c>
      <c r="R22" s="160">
        <v>384</v>
      </c>
      <c r="S22" s="160">
        <v>170.79113000000001</v>
      </c>
      <c r="T22" s="160">
        <v>1528.723</v>
      </c>
      <c r="U22" s="160"/>
      <c r="V22" s="144">
        <v>79</v>
      </c>
      <c r="W22" s="144"/>
      <c r="X22" s="144"/>
      <c r="Y22" s="160">
        <v>0</v>
      </c>
      <c r="Z22" s="160">
        <v>1804.2009399999999</v>
      </c>
      <c r="AA22" s="160">
        <v>969</v>
      </c>
      <c r="AB22" s="160"/>
      <c r="AC22" s="160">
        <v>0</v>
      </c>
      <c r="AD22" s="160">
        <v>1490</v>
      </c>
      <c r="AE22" s="160">
        <v>588.45000000000005</v>
      </c>
      <c r="AF22" s="160">
        <v>90</v>
      </c>
      <c r="AG22" s="160">
        <v>549.49699999999996</v>
      </c>
      <c r="AH22" s="43">
        <f>+SUM(M22:AG22)</f>
        <v>9827.8940699999985</v>
      </c>
      <c r="AI22" s="43">
        <f>O22+Q22+Z22+AD22+AE22+AG22+T22</f>
        <v>7753.1029399999998</v>
      </c>
      <c r="AJ22" s="43">
        <f>P22+R22+S22+U22+V22+Y22+AC22+AB22+AF22+AA22</f>
        <v>2074.7911300000001</v>
      </c>
      <c r="AK22" s="160"/>
      <c r="AL22" s="144"/>
      <c r="AM22" s="160">
        <v>0</v>
      </c>
      <c r="AN22" s="43">
        <f>+SUM(AK22:AM22)</f>
        <v>0</v>
      </c>
      <c r="AO22" s="44">
        <f>+AN22+AH22+L22</f>
        <v>92740.938630000004</v>
      </c>
      <c r="AR22" s="43">
        <f t="shared" si="38"/>
        <v>10364.130570000001</v>
      </c>
      <c r="AS22" s="43">
        <f t="shared" si="39"/>
        <v>614.2433793749999</v>
      </c>
      <c r="AT22" s="43">
        <f t="shared" si="40"/>
        <v>1107.5861342857143</v>
      </c>
      <c r="AU22" s="43">
        <f t="shared" si="41"/>
        <v>230.53234777777777</v>
      </c>
      <c r="AV22" s="43">
        <f t="shared" si="42"/>
        <v>0</v>
      </c>
      <c r="AW22" s="44">
        <f t="shared" si="43"/>
        <v>3434.849578888889</v>
      </c>
      <c r="AX22" s="122"/>
      <c r="AY22" s="43">
        <f>MEDIAN($D22:$K22)</f>
        <v>10383.5</v>
      </c>
      <c r="AZ22" s="43">
        <f>MEDIAN($M22:$AG22)</f>
        <v>513.23199999999997</v>
      </c>
      <c r="BA22" s="43">
        <f>MEDIAN($AD22,$AE22,$Z22,$T22,$O22,Q22,AG22)</f>
        <v>1279</v>
      </c>
      <c r="BB22" s="43">
        <f>MEDIAN($AF22,$AB22,$AC22,$Y22,$V22,$U22,$S22,$R22,$P22,$AA22)</f>
        <v>130.395565</v>
      </c>
      <c r="BC22" s="43">
        <f>MEDIAN($AK22:$AM22)</f>
        <v>0</v>
      </c>
      <c r="BD22" s="44">
        <f>MEDIAN((D22:K22,M22:V22,Y22:AG22,AK22:AM22))</f>
        <v>1124</v>
      </c>
    </row>
    <row r="23" spans="1:56" s="204" customFormat="1">
      <c r="A23" s="199"/>
      <c r="B23" s="200"/>
      <c r="C23" s="201" t="s">
        <v>131</v>
      </c>
      <c r="D23" s="144">
        <v>81602</v>
      </c>
      <c r="E23" s="160">
        <v>16488</v>
      </c>
      <c r="F23" s="160">
        <v>84094</v>
      </c>
      <c r="G23" s="160">
        <v>146008.79678</v>
      </c>
      <c r="H23" s="144">
        <v>42521</v>
      </c>
      <c r="I23" s="144">
        <v>50441</v>
      </c>
      <c r="J23" s="160">
        <v>39020</v>
      </c>
      <c r="K23" s="144">
        <v>43086.991939999985</v>
      </c>
      <c r="L23" s="43">
        <f>+SUM(D23:K23)</f>
        <v>503261.78871999995</v>
      </c>
      <c r="M23" s="160"/>
      <c r="N23" s="160"/>
      <c r="O23" s="160">
        <v>12750</v>
      </c>
      <c r="P23" s="160">
        <v>11874</v>
      </c>
      <c r="Q23" s="160">
        <v>17616.97</v>
      </c>
      <c r="R23" s="160">
        <v>7289</v>
      </c>
      <c r="S23" s="160">
        <v>8388.623599999999</v>
      </c>
      <c r="T23" s="160">
        <v>24528</v>
      </c>
      <c r="U23" s="160">
        <v>11574.28</v>
      </c>
      <c r="V23" s="144">
        <v>37</v>
      </c>
      <c r="W23" s="144"/>
      <c r="X23" s="144"/>
      <c r="Y23" s="160">
        <v>274</v>
      </c>
      <c r="Z23" s="160">
        <v>30493.678080000002</v>
      </c>
      <c r="AA23" s="160">
        <v>3563</v>
      </c>
      <c r="AB23" s="160"/>
      <c r="AC23" s="160">
        <v>15749</v>
      </c>
      <c r="AD23" s="160">
        <v>17472</v>
      </c>
      <c r="AE23" s="160">
        <v>7295.6570000000002</v>
      </c>
      <c r="AF23" s="160">
        <v>2585</v>
      </c>
      <c r="AG23" s="160">
        <v>11283.514999999999</v>
      </c>
      <c r="AH23" s="43">
        <f>+SUM(M23:AG23)</f>
        <v>182773.72368</v>
      </c>
      <c r="AI23" s="43">
        <f>O23+Q23+Z23+AD23+AE23+AG23+T23</f>
        <v>121439.82008</v>
      </c>
      <c r="AJ23" s="43">
        <f>P23+R23+S23+U23+V23+Y23+AC23+AB23+AF23+AA23</f>
        <v>61333.903599999998</v>
      </c>
      <c r="AK23" s="160">
        <v>519</v>
      </c>
      <c r="AL23" s="144"/>
      <c r="AM23" s="160">
        <v>638</v>
      </c>
      <c r="AN23" s="43">
        <f>+SUM(AK23:AM23)</f>
        <v>1157</v>
      </c>
      <c r="AO23" s="44">
        <f>+AN23+AH23+L23</f>
        <v>687192.51239999989</v>
      </c>
      <c r="AR23" s="43">
        <f t="shared" ref="AR23" si="44">L23/AR$5</f>
        <v>62907.723589999994</v>
      </c>
      <c r="AS23" s="43">
        <f t="shared" ref="AS23:AU23" si="45">AH23/AS$5</f>
        <v>11423.35773</v>
      </c>
      <c r="AT23" s="43">
        <f t="shared" si="45"/>
        <v>17348.545725714288</v>
      </c>
      <c r="AU23" s="43">
        <f t="shared" si="45"/>
        <v>6814.8781777777776</v>
      </c>
      <c r="AV23" s="43">
        <f t="shared" ref="AV23:AW23" si="46">AN23/AV$5</f>
        <v>385.66666666666669</v>
      </c>
      <c r="AW23" s="44">
        <f t="shared" si="46"/>
        <v>25451.574533333329</v>
      </c>
      <c r="AX23" s="122"/>
      <c r="AY23" s="43">
        <f>MEDIAN($D23:$K23)</f>
        <v>46763.995969999989</v>
      </c>
      <c r="AZ23" s="43">
        <f>MEDIAN($M23:$AG23)</f>
        <v>11428.897499999999</v>
      </c>
      <c r="BA23" s="43">
        <f>MEDIAN($AD23,$AE23,$Z23,$T23,$O23,Q23,AG23)</f>
        <v>17472</v>
      </c>
      <c r="BB23" s="43">
        <f>MEDIAN($AF23,$AB23,$AC23,$Y23,$V23,$U23,$S23,$R23,$P23,$AA23)</f>
        <v>7289</v>
      </c>
      <c r="BC23" s="43">
        <f>MEDIAN($AK23:$AM23)</f>
        <v>578.5</v>
      </c>
      <c r="BD23" s="44">
        <f>MEDIAN((D23:K23,M23:V23,Y23:AG23,AK23:AM23))</f>
        <v>14249.5</v>
      </c>
    </row>
    <row r="24" spans="1:56" s="204" customFormat="1">
      <c r="A24" s="199"/>
      <c r="B24" s="200"/>
      <c r="C24" s="210" t="s">
        <v>273</v>
      </c>
      <c r="D24" s="46">
        <f t="shared" ref="D24:K24" si="47">SUM(D21:D23)</f>
        <v>159745</v>
      </c>
      <c r="E24" s="118">
        <f t="shared" si="47"/>
        <v>24688</v>
      </c>
      <c r="F24" s="118">
        <f t="shared" si="47"/>
        <v>179315</v>
      </c>
      <c r="G24" s="118">
        <f t="shared" si="47"/>
        <v>315106.63699000003</v>
      </c>
      <c r="H24" s="118">
        <f t="shared" si="47"/>
        <v>109647</v>
      </c>
      <c r="I24" s="118">
        <f t="shared" si="47"/>
        <v>154502</v>
      </c>
      <c r="J24" s="118">
        <f t="shared" si="47"/>
        <v>84456</v>
      </c>
      <c r="K24" s="88">
        <f t="shared" si="47"/>
        <v>126525.20243999999</v>
      </c>
      <c r="L24" s="45">
        <f>+SUM(D24:K24)</f>
        <v>1153984.8394299999</v>
      </c>
      <c r="M24" s="46"/>
      <c r="N24" s="118"/>
      <c r="O24" s="118">
        <f t="shared" ref="O24:V24" si="48">SUM(O21:O23)</f>
        <v>31355</v>
      </c>
      <c r="P24" s="118">
        <f t="shared" si="48"/>
        <v>20344</v>
      </c>
      <c r="Q24" s="118">
        <f t="shared" si="48"/>
        <v>34389.187000000005</v>
      </c>
      <c r="R24" s="118">
        <f t="shared" si="48"/>
        <v>11880</v>
      </c>
      <c r="S24" s="118">
        <f t="shared" si="48"/>
        <v>14201.44757</v>
      </c>
      <c r="T24" s="118">
        <f t="shared" si="48"/>
        <v>40880.332999999999</v>
      </c>
      <c r="U24" s="118">
        <f t="shared" si="48"/>
        <v>18249.292000000001</v>
      </c>
      <c r="V24" s="118">
        <f t="shared" si="48"/>
        <v>2427</v>
      </c>
      <c r="W24" s="118"/>
      <c r="X24" s="118"/>
      <c r="Y24" s="118">
        <f t="shared" ref="Y24:AG24" si="49">SUM(Y21:Y23)</f>
        <v>13555</v>
      </c>
      <c r="Z24" s="118">
        <f t="shared" si="49"/>
        <v>58251.483120000004</v>
      </c>
      <c r="AA24" s="118">
        <f t="shared" si="49"/>
        <v>13899</v>
      </c>
      <c r="AB24" s="118"/>
      <c r="AC24" s="118">
        <f>SUM(AC21:AC23)</f>
        <v>29214</v>
      </c>
      <c r="AD24" s="118">
        <f t="shared" si="49"/>
        <v>34966</v>
      </c>
      <c r="AE24" s="118">
        <f t="shared" si="49"/>
        <v>14107.70665</v>
      </c>
      <c r="AF24" s="118">
        <f t="shared" si="49"/>
        <v>7287.518</v>
      </c>
      <c r="AG24" s="88">
        <f t="shared" si="49"/>
        <v>21609.853999999999</v>
      </c>
      <c r="AH24" s="45">
        <f>+SUM(M24:AG24)</f>
        <v>366616.82133999997</v>
      </c>
      <c r="AI24" s="45">
        <f>O24+Q24+Z24+AD24+AE24+AG24+T24</f>
        <v>235559.56377000001</v>
      </c>
      <c r="AJ24" s="45">
        <f>P24+R24+S24+U24+V24+Y24+AC24+AB24+AF24+AA24</f>
        <v>131057.25757</v>
      </c>
      <c r="AK24" s="46">
        <f>SUM(AK21:AK23)</f>
        <v>4421</v>
      </c>
      <c r="AL24" s="118">
        <f>SUM(AL21:AL23)</f>
        <v>1970</v>
      </c>
      <c r="AM24" s="88">
        <f>SUM(AM21:AM23)</f>
        <v>3407</v>
      </c>
      <c r="AN24" s="45">
        <f>+SUM(AK24:AM24)</f>
        <v>9798</v>
      </c>
      <c r="AO24" s="211">
        <f>+AN24+AH24+L24</f>
        <v>1530399.66077</v>
      </c>
      <c r="AR24" s="45">
        <f>L24/AR$5</f>
        <v>144248.10492874999</v>
      </c>
      <c r="AS24" s="45">
        <f>AH24/AS$5</f>
        <v>22913.551333749998</v>
      </c>
      <c r="AT24" s="45">
        <f>AI24/AT$5</f>
        <v>33651.366252857144</v>
      </c>
      <c r="AU24" s="45">
        <f>AJ24/AU$5</f>
        <v>14561.917507777778</v>
      </c>
      <c r="AV24" s="45">
        <f>AN24/AV$5</f>
        <v>3266</v>
      </c>
      <c r="AW24" s="211">
        <f>AO24/AW$5</f>
        <v>56681.468917407408</v>
      </c>
      <c r="AX24" s="122"/>
      <c r="AY24" s="45">
        <f>MEDIAN($D24:$K24)</f>
        <v>140513.60122000001</v>
      </c>
      <c r="AZ24" s="45">
        <f>MEDIAN($M24:$AG24)</f>
        <v>19296.646000000001</v>
      </c>
      <c r="BA24" s="45">
        <f>MEDIAN($AD24,$AE24,$Z24,$T24,$O24,Q24,AG24)</f>
        <v>34389.187000000005</v>
      </c>
      <c r="BB24" s="45">
        <f>MEDIAN($AF24,$AB24,$AC24,$Y24,$V24,$U24,$S24,$R24,$P24,$AA24)</f>
        <v>13899</v>
      </c>
      <c r="BC24" s="45">
        <f>MEDIAN($AK24:$AM24)</f>
        <v>3407</v>
      </c>
      <c r="BD24" s="211">
        <f>MEDIAN((D24:K24,M24:V24,Y24:AG24,AK24:AM24))</f>
        <v>24688</v>
      </c>
    </row>
    <row r="25" spans="1:56" s="204" customFormat="1">
      <c r="A25" s="199"/>
      <c r="B25" s="200"/>
      <c r="C25" s="212" t="s">
        <v>259</v>
      </c>
      <c r="D25" s="213">
        <f t="shared" ref="D25:V25" si="50">+D24/D$43</f>
        <v>0.39821762433005109</v>
      </c>
      <c r="E25" s="214">
        <f t="shared" si="50"/>
        <v>0.19910961997548229</v>
      </c>
      <c r="F25" s="214">
        <f t="shared" si="50"/>
        <v>0.34035239564886466</v>
      </c>
      <c r="G25" s="214">
        <f t="shared" si="50"/>
        <v>0.26215673297145253</v>
      </c>
      <c r="H25" s="119">
        <f t="shared" si="50"/>
        <v>0.28856599959997054</v>
      </c>
      <c r="I25" s="119">
        <f t="shared" si="50"/>
        <v>0.21252696100008803</v>
      </c>
      <c r="J25" s="214">
        <f t="shared" si="50"/>
        <v>0.30289423663163934</v>
      </c>
      <c r="K25" s="119">
        <f t="shared" si="50"/>
        <v>0.25848072852061504</v>
      </c>
      <c r="L25" s="84">
        <f t="shared" si="50"/>
        <v>0.27946632230190621</v>
      </c>
      <c r="M25" s="214"/>
      <c r="N25" s="215"/>
      <c r="O25" s="214">
        <f t="shared" si="50"/>
        <v>0.27907328622033928</v>
      </c>
      <c r="P25" s="214">
        <f t="shared" si="50"/>
        <v>0.29866697985788948</v>
      </c>
      <c r="Q25" s="214">
        <f t="shared" si="50"/>
        <v>0.33805646439254772</v>
      </c>
      <c r="R25" s="214">
        <f t="shared" si="50"/>
        <v>0.28788135798579978</v>
      </c>
      <c r="S25" s="214">
        <f t="shared" si="50"/>
        <v>0.38412819432173734</v>
      </c>
      <c r="T25" s="214">
        <f t="shared" si="50"/>
        <v>0.40887170561533004</v>
      </c>
      <c r="U25" s="214">
        <f t="shared" si="50"/>
        <v>0.29626838976769743</v>
      </c>
      <c r="V25" s="119">
        <f t="shared" si="50"/>
        <v>0.35082393755420643</v>
      </c>
      <c r="W25" s="119"/>
      <c r="X25" s="119"/>
      <c r="Y25" s="214">
        <f t="shared" ref="Y25:AO25" si="51">+Y24/Y$43</f>
        <v>0.23067628739661686</v>
      </c>
      <c r="Z25" s="215">
        <f t="shared" si="51"/>
        <v>0.46911497533053198</v>
      </c>
      <c r="AA25" s="215">
        <f t="shared" si="51"/>
        <v>0.28641787046386546</v>
      </c>
      <c r="AB25" s="214"/>
      <c r="AC25" s="214">
        <f>+AC24/AC$43</f>
        <v>0.3168237373792146</v>
      </c>
      <c r="AD25" s="214">
        <f t="shared" si="51"/>
        <v>0.32175425358644744</v>
      </c>
      <c r="AE25" s="214">
        <f t="shared" si="51"/>
        <v>0.27144721780153541</v>
      </c>
      <c r="AF25" s="215">
        <f t="shared" si="51"/>
        <v>0.34800238766057018</v>
      </c>
      <c r="AG25" s="215">
        <f t="shared" si="51"/>
        <v>0.40137829892795973</v>
      </c>
      <c r="AH25" s="84">
        <f t="shared" si="51"/>
        <v>0.3369551160680303</v>
      </c>
      <c r="AI25" s="84">
        <f t="shared" si="51"/>
        <v>0.36088865026390893</v>
      </c>
      <c r="AJ25" s="84">
        <f t="shared" si="51"/>
        <v>0.30106805064105147</v>
      </c>
      <c r="AK25" s="214">
        <f t="shared" si="51"/>
        <v>2.9940200865495967E-2</v>
      </c>
      <c r="AL25" s="119">
        <f t="shared" si="51"/>
        <v>0.10722239143161379</v>
      </c>
      <c r="AM25" s="214">
        <f t="shared" si="51"/>
        <v>0.1182821830301347</v>
      </c>
      <c r="AN25" s="84">
        <f t="shared" si="51"/>
        <v>5.0287924285499337E-2</v>
      </c>
      <c r="AO25" s="86">
        <f t="shared" si="51"/>
        <v>0.28277312557895762</v>
      </c>
      <c r="AR25" s="84">
        <f t="shared" ref="AR25:AV25" si="52">+AR24/AR$43</f>
        <v>0.27946632230190621</v>
      </c>
      <c r="AS25" s="84">
        <f t="shared" si="52"/>
        <v>0.3369551160680303</v>
      </c>
      <c r="AT25" s="84">
        <f t="shared" si="52"/>
        <v>0.36088865026390893</v>
      </c>
      <c r="AU25" s="84">
        <f t="shared" si="52"/>
        <v>0.30106805064105147</v>
      </c>
      <c r="AV25" s="84">
        <f t="shared" si="52"/>
        <v>5.0287924285499344E-2</v>
      </c>
      <c r="AW25" s="86">
        <f t="shared" ref="AW25" si="53">+AW24/AW$43</f>
        <v>0.28277312557895762</v>
      </c>
      <c r="AX25" s="85"/>
      <c r="AY25" s="84">
        <f>MEDIAN($D25:$K25)</f>
        <v>0.27536136628571151</v>
      </c>
      <c r="AZ25" s="84">
        <f>MEDIAN($M25:$AG25)</f>
        <v>0.31928899548283102</v>
      </c>
      <c r="BA25" s="84">
        <f>MEDIAN($M25:$AG25)</f>
        <v>0.31928899548283102</v>
      </c>
      <c r="BB25" s="84">
        <f>MEDIAN($AF25,$AB25,$AC25,$Y25,$V25,$U25,$S25,$R25,$P25,$N25,$M25)</f>
        <v>0.30774535861855201</v>
      </c>
      <c r="BC25" s="84">
        <f>MEDIAN($AK25:$AM25)</f>
        <v>0.10722239143161379</v>
      </c>
      <c r="BD25" s="86">
        <f t="shared" ref="BD25" si="54">+BD24/BD$43</f>
        <v>0.24692129264776949</v>
      </c>
    </row>
    <row r="26" spans="1:56" s="204" customFormat="1">
      <c r="A26" s="199"/>
      <c r="B26" s="207" t="s">
        <v>272</v>
      </c>
      <c r="C26" s="201"/>
      <c r="D26" s="218"/>
      <c r="E26" s="168"/>
      <c r="F26" s="168"/>
      <c r="G26" s="168"/>
      <c r="H26" s="121"/>
      <c r="I26" s="121"/>
      <c r="J26" s="168"/>
      <c r="K26" s="121"/>
      <c r="L26" s="89"/>
      <c r="M26" s="168"/>
      <c r="N26" s="219"/>
      <c r="O26" s="168"/>
      <c r="P26" s="168"/>
      <c r="Q26" s="168"/>
      <c r="R26" s="168"/>
      <c r="S26" s="168"/>
      <c r="T26" s="168"/>
      <c r="U26" s="168"/>
      <c r="V26" s="121"/>
      <c r="W26" s="121"/>
      <c r="X26" s="121"/>
      <c r="Y26" s="168"/>
      <c r="Z26" s="219"/>
      <c r="AA26" s="219"/>
      <c r="AB26" s="168"/>
      <c r="AC26" s="168"/>
      <c r="AD26" s="168"/>
      <c r="AE26" s="168"/>
      <c r="AF26" s="219"/>
      <c r="AG26" s="219"/>
      <c r="AH26" s="89"/>
      <c r="AI26" s="89"/>
      <c r="AJ26" s="89"/>
      <c r="AK26" s="168"/>
      <c r="AL26" s="121"/>
      <c r="AM26" s="168"/>
      <c r="AN26" s="22"/>
      <c r="AO26" s="91"/>
      <c r="AR26" s="22"/>
      <c r="AS26" s="22"/>
      <c r="AT26" s="22"/>
      <c r="AU26" s="22"/>
      <c r="AV26" s="22"/>
      <c r="AW26" s="91"/>
      <c r="AX26" s="23"/>
      <c r="AY26" s="22"/>
      <c r="AZ26" s="22"/>
      <c r="BA26" s="22"/>
      <c r="BB26" s="22"/>
      <c r="BC26" s="22"/>
      <c r="BD26" s="91"/>
    </row>
    <row r="27" spans="1:56" s="204" customFormat="1">
      <c r="A27" s="199"/>
      <c r="B27" s="200"/>
      <c r="C27" s="201" t="s">
        <v>271</v>
      </c>
      <c r="D27" s="144">
        <v>15203</v>
      </c>
      <c r="E27" s="160">
        <v>10351</v>
      </c>
      <c r="F27" s="160">
        <v>41265</v>
      </c>
      <c r="G27" s="160">
        <v>94141.507489999989</v>
      </c>
      <c r="H27" s="144">
        <v>30172</v>
      </c>
      <c r="I27" s="144">
        <v>63408</v>
      </c>
      <c r="J27" s="160">
        <v>16604</v>
      </c>
      <c r="K27" s="144">
        <v>35246.705169999994</v>
      </c>
      <c r="L27" s="43">
        <f>+SUM(D27:K27)</f>
        <v>306391.21265999996</v>
      </c>
      <c r="M27" s="160"/>
      <c r="N27" s="160"/>
      <c r="O27" s="160">
        <v>480</v>
      </c>
      <c r="P27" s="160">
        <v>641</v>
      </c>
      <c r="Q27" s="160">
        <v>398.86599999999999</v>
      </c>
      <c r="R27" s="160">
        <v>0</v>
      </c>
      <c r="S27" s="160">
        <v>108.52291000000001</v>
      </c>
      <c r="T27" s="160">
        <v>1171.53</v>
      </c>
      <c r="U27" s="160"/>
      <c r="V27" s="144"/>
      <c r="W27" s="144"/>
      <c r="X27" s="144"/>
      <c r="Y27" s="160">
        <v>155</v>
      </c>
      <c r="Z27" s="160">
        <v>3351.39966</v>
      </c>
      <c r="AA27" s="160">
        <v>0</v>
      </c>
      <c r="AB27" s="160"/>
      <c r="AC27" s="160"/>
      <c r="AD27" s="160">
        <v>713</v>
      </c>
      <c r="AE27" s="160">
        <v>134.09800000000001</v>
      </c>
      <c r="AF27" s="160">
        <v>0</v>
      </c>
      <c r="AG27" s="160">
        <v>175.60240000000002</v>
      </c>
      <c r="AH27" s="43">
        <f>+SUM(M27:AG27)</f>
        <v>7329.0189699999992</v>
      </c>
      <c r="AI27" s="43">
        <f>O27+Q27+Z27+AD27+AE27+AG27+T27</f>
        <v>6424.4960599999995</v>
      </c>
      <c r="AJ27" s="43">
        <f>P27+R27+S27+U27+V27+Y27+AC27+AB27+AF27+AA27</f>
        <v>904.52291000000002</v>
      </c>
      <c r="AK27" s="160"/>
      <c r="AL27" s="144"/>
      <c r="AM27" s="160">
        <v>548</v>
      </c>
      <c r="AN27" s="43">
        <f>+SUM(AK27:AM27)</f>
        <v>548</v>
      </c>
      <c r="AO27" s="44">
        <f>+AN27+AH27+L27</f>
        <v>314268.23162999994</v>
      </c>
      <c r="AR27" s="43">
        <f t="shared" ref="AR27:AR30" si="55">L27/AR$5</f>
        <v>38298.901582499995</v>
      </c>
      <c r="AS27" s="43">
        <f t="shared" ref="AS27:AS30" si="56">AH27/AS$5</f>
        <v>458.06368562499995</v>
      </c>
      <c r="AT27" s="43">
        <f t="shared" ref="AT27:AT30" si="57">AI27/AT$5</f>
        <v>917.78515142857134</v>
      </c>
      <c r="AU27" s="43">
        <f t="shared" ref="AU27:AU30" si="58">AJ27/AU$5</f>
        <v>100.50254555555556</v>
      </c>
      <c r="AV27" s="43">
        <f t="shared" ref="AV27:AV30" si="59">AN27/AV$5</f>
        <v>182.66666666666666</v>
      </c>
      <c r="AW27" s="44">
        <f t="shared" ref="AW27:AW30" si="60">AO27/AW$5</f>
        <v>11639.564134444443</v>
      </c>
      <c r="AX27" s="122"/>
      <c r="AY27" s="43">
        <f t="shared" ref="AY27:AY32" si="61">MEDIAN($D27:$K27)</f>
        <v>32709.352584999997</v>
      </c>
      <c r="AZ27" s="43">
        <f t="shared" ref="AZ27:AZ32" si="62">MEDIAN($M27:$AG27)</f>
        <v>175.60240000000002</v>
      </c>
      <c r="BA27" s="43">
        <f>MEDIAN($AD27,$AE27,$Z27,$T27,$O27,Q27,AG27)</f>
        <v>480</v>
      </c>
      <c r="BB27" s="43">
        <f>MEDIAN($AF27,$AB27,$AC27,$Y27,$V27,$U27,$S27,$R27,$P27,$AA27)</f>
        <v>54.261455000000005</v>
      </c>
      <c r="BC27" s="43">
        <f t="shared" ref="BC27:BC32" si="63">MEDIAN($AK27:$AM27)</f>
        <v>548</v>
      </c>
      <c r="BD27" s="44">
        <f>MEDIAN((D27:K27,M27:V27,Y27:AG27,AK27:AM27))</f>
        <v>677</v>
      </c>
    </row>
    <row r="28" spans="1:56" s="204" customFormat="1" ht="30.75" customHeight="1">
      <c r="A28" s="199"/>
      <c r="B28" s="200"/>
      <c r="C28" s="201" t="s">
        <v>270</v>
      </c>
      <c r="D28" s="144">
        <v>15682</v>
      </c>
      <c r="E28" s="160">
        <v>26493</v>
      </c>
      <c r="F28" s="160">
        <v>66781</v>
      </c>
      <c r="G28" s="160">
        <v>217878.61749</v>
      </c>
      <c r="H28" s="144">
        <v>37017</v>
      </c>
      <c r="I28" s="144">
        <v>122304</v>
      </c>
      <c r="J28" s="160">
        <v>33192</v>
      </c>
      <c r="K28" s="144">
        <v>51026.893579999974</v>
      </c>
      <c r="L28" s="43">
        <f>+SUM(D28:K28)</f>
        <v>570374.51107000001</v>
      </c>
      <c r="M28" s="160"/>
      <c r="N28" s="160"/>
      <c r="O28" s="160">
        <v>99</v>
      </c>
      <c r="P28" s="160">
        <v>447</v>
      </c>
      <c r="Q28" s="160">
        <v>0</v>
      </c>
      <c r="R28" s="160">
        <v>0</v>
      </c>
      <c r="S28" s="160">
        <v>0</v>
      </c>
      <c r="T28" s="160">
        <v>61.74</v>
      </c>
      <c r="U28" s="160"/>
      <c r="V28" s="144"/>
      <c r="W28" s="144"/>
      <c r="X28" s="144"/>
      <c r="Y28" s="160">
        <v>0</v>
      </c>
      <c r="Z28" s="160">
        <v>13.488530000000001</v>
      </c>
      <c r="AA28" s="160">
        <v>0</v>
      </c>
      <c r="AB28" s="160"/>
      <c r="AC28" s="160"/>
      <c r="AD28" s="160"/>
      <c r="AE28" s="160">
        <v>0</v>
      </c>
      <c r="AF28" s="160">
        <v>0</v>
      </c>
      <c r="AG28" s="160">
        <v>0</v>
      </c>
      <c r="AH28" s="43">
        <f>+SUM(M28:AG28)</f>
        <v>621.22852999999998</v>
      </c>
      <c r="AI28" s="43">
        <f>O28+Q28+Z28+AD28+AE28+AG28+T28</f>
        <v>174.22853000000001</v>
      </c>
      <c r="AJ28" s="43">
        <f>P28+R28+S28+U28+V28+Y28+AC28+AB28+AF28+AA28</f>
        <v>447</v>
      </c>
      <c r="AK28" s="160"/>
      <c r="AL28" s="144"/>
      <c r="AM28" s="160">
        <v>576</v>
      </c>
      <c r="AN28" s="43">
        <f>+SUM(AK28:AM28)</f>
        <v>576</v>
      </c>
      <c r="AO28" s="44">
        <f>+AN28+AH28+L28</f>
        <v>571571.73959999997</v>
      </c>
      <c r="AR28" s="43">
        <f t="shared" si="55"/>
        <v>71296.813883750001</v>
      </c>
      <c r="AS28" s="43">
        <f t="shared" si="56"/>
        <v>38.826783124999999</v>
      </c>
      <c r="AT28" s="43">
        <f t="shared" si="57"/>
        <v>24.889790000000001</v>
      </c>
      <c r="AU28" s="43">
        <f t="shared" si="58"/>
        <v>49.666666666666664</v>
      </c>
      <c r="AV28" s="43">
        <f t="shared" si="59"/>
        <v>192</v>
      </c>
      <c r="AW28" s="44">
        <f t="shared" si="60"/>
        <v>21169.32368888889</v>
      </c>
      <c r="AX28" s="122"/>
      <c r="AY28" s="43">
        <f t="shared" si="61"/>
        <v>44021.946789999987</v>
      </c>
      <c r="AZ28" s="43">
        <f t="shared" si="62"/>
        <v>0</v>
      </c>
      <c r="BA28" s="43">
        <f>MEDIAN($AD28,$AE28,$Z28,$T28,$O28,Q28,AG28)</f>
        <v>6.7442650000000004</v>
      </c>
      <c r="BB28" s="43">
        <f>MEDIAN($AF28,$AB28,$AC28,$Y28,$V28,$U28,$S28,$R28,$P28,$AA28)</f>
        <v>0</v>
      </c>
      <c r="BC28" s="43">
        <f t="shared" si="63"/>
        <v>576</v>
      </c>
      <c r="BD28" s="44">
        <f>MEDIAN((D28:K28,M28:V28,Y28:AG28,AK28:AM28))</f>
        <v>99</v>
      </c>
    </row>
    <row r="29" spans="1:56" s="204" customFormat="1" ht="30.75" customHeight="1">
      <c r="A29" s="199"/>
      <c r="B29" s="200"/>
      <c r="C29" s="201" t="s">
        <v>269</v>
      </c>
      <c r="D29" s="144">
        <v>0</v>
      </c>
      <c r="E29" s="160">
        <v>4782</v>
      </c>
      <c r="F29" s="160">
        <v>5975</v>
      </c>
      <c r="G29" s="160"/>
      <c r="H29" s="144">
        <v>3636</v>
      </c>
      <c r="I29" s="144">
        <v>11682</v>
      </c>
      <c r="J29" s="160">
        <v>0</v>
      </c>
      <c r="K29" s="144">
        <v>3794.1183500000002</v>
      </c>
      <c r="L29" s="43">
        <f>+SUM(D29:K29)</f>
        <v>29869.118350000001</v>
      </c>
      <c r="M29" s="160"/>
      <c r="N29" s="160"/>
      <c r="O29" s="160"/>
      <c r="P29" s="160"/>
      <c r="Q29" s="160">
        <v>0</v>
      </c>
      <c r="R29" s="160">
        <v>0</v>
      </c>
      <c r="S29" s="160">
        <v>0</v>
      </c>
      <c r="T29" s="160">
        <v>0</v>
      </c>
      <c r="U29" s="160"/>
      <c r="V29" s="144"/>
      <c r="W29" s="144"/>
      <c r="X29" s="144"/>
      <c r="Y29" s="160">
        <v>0</v>
      </c>
      <c r="Z29" s="160"/>
      <c r="AA29" s="160">
        <v>0</v>
      </c>
      <c r="AB29" s="160"/>
      <c r="AC29" s="160"/>
      <c r="AD29" s="160"/>
      <c r="AE29" s="160">
        <v>0</v>
      </c>
      <c r="AF29" s="160">
        <v>0</v>
      </c>
      <c r="AG29" s="160">
        <v>0</v>
      </c>
      <c r="AH29" s="43">
        <f>+SUM(M29:AG29)</f>
        <v>0</v>
      </c>
      <c r="AI29" s="43">
        <f>O29+Q29+Z29+AD29+AE29+AG29+T29</f>
        <v>0</v>
      </c>
      <c r="AJ29" s="43">
        <f>P29+R29+S29+U29+V29+Y29+AC29+AB29+AF29+AA29</f>
        <v>0</v>
      </c>
      <c r="AK29" s="160">
        <v>500</v>
      </c>
      <c r="AL29" s="144">
        <v>500</v>
      </c>
      <c r="AM29" s="160">
        <v>0</v>
      </c>
      <c r="AN29" s="43">
        <f>+SUM(AK29:AM29)</f>
        <v>1000</v>
      </c>
      <c r="AO29" s="44">
        <f>+AN29+AH29+L29</f>
        <v>30869.118350000001</v>
      </c>
      <c r="AR29" s="43">
        <f t="shared" si="55"/>
        <v>3733.6397937500001</v>
      </c>
      <c r="AS29" s="43">
        <f t="shared" si="56"/>
        <v>0</v>
      </c>
      <c r="AT29" s="43">
        <f t="shared" si="57"/>
        <v>0</v>
      </c>
      <c r="AU29" s="43">
        <f t="shared" si="58"/>
        <v>0</v>
      </c>
      <c r="AV29" s="43">
        <f t="shared" si="59"/>
        <v>333.33333333333331</v>
      </c>
      <c r="AW29" s="44">
        <f t="shared" si="60"/>
        <v>1143.3006796296297</v>
      </c>
      <c r="AX29" s="122"/>
      <c r="AY29" s="43">
        <f t="shared" si="61"/>
        <v>3794.1183500000002</v>
      </c>
      <c r="AZ29" s="43">
        <f t="shared" si="62"/>
        <v>0</v>
      </c>
      <c r="BA29" s="43">
        <f>MEDIAN($AD29,$AE29,$Z29,$T29,$O29,Q29,AG29)</f>
        <v>0</v>
      </c>
      <c r="BB29" s="43">
        <f>MEDIAN($AF29,$AB29,$AC29,$Y29,$V29,$U29,$S29,$R29,$P29,$AA29)</f>
        <v>0</v>
      </c>
      <c r="BC29" s="43">
        <f t="shared" si="63"/>
        <v>500</v>
      </c>
      <c r="BD29" s="44">
        <f>MEDIAN((D29:K29,M29:V29,Y29:AG29,AK29:AM29))</f>
        <v>0</v>
      </c>
    </row>
    <row r="30" spans="1:56" s="204" customFormat="1" ht="16.5" customHeight="1">
      <c r="A30" s="199"/>
      <c r="B30" s="200"/>
      <c r="C30" s="201" t="s">
        <v>268</v>
      </c>
      <c r="D30" s="144">
        <v>172</v>
      </c>
      <c r="E30" s="160">
        <v>1084</v>
      </c>
      <c r="F30" s="160">
        <v>0</v>
      </c>
      <c r="G30" s="160">
        <v>53885.667970000002</v>
      </c>
      <c r="H30" s="144"/>
      <c r="I30" s="144">
        <v>0</v>
      </c>
      <c r="J30" s="160">
        <v>0</v>
      </c>
      <c r="K30" s="144">
        <v>9136.5355400000008</v>
      </c>
      <c r="L30" s="43">
        <f>+SUM(D30:K30)</f>
        <v>64278.203510000007</v>
      </c>
      <c r="M30" s="160"/>
      <c r="N30" s="160"/>
      <c r="O30" s="160"/>
      <c r="P30" s="160"/>
      <c r="Q30" s="160">
        <v>0</v>
      </c>
      <c r="R30" s="160">
        <v>0</v>
      </c>
      <c r="S30" s="160">
        <v>0</v>
      </c>
      <c r="T30" s="160">
        <v>0</v>
      </c>
      <c r="U30" s="160"/>
      <c r="V30" s="144"/>
      <c r="W30" s="144"/>
      <c r="X30" s="144"/>
      <c r="Y30" s="160">
        <v>0</v>
      </c>
      <c r="Z30" s="160"/>
      <c r="AA30" s="160">
        <v>0</v>
      </c>
      <c r="AB30" s="160"/>
      <c r="AC30" s="160"/>
      <c r="AD30" s="160">
        <v>490</v>
      </c>
      <c r="AE30" s="160">
        <v>72.808999999999997</v>
      </c>
      <c r="AF30" s="160">
        <v>6</v>
      </c>
      <c r="AG30" s="160">
        <v>18.533049999999999</v>
      </c>
      <c r="AH30" s="43">
        <f>+SUM(M30:AG30)</f>
        <v>587.34204999999997</v>
      </c>
      <c r="AI30" s="43">
        <f>O30+Q30+Z30+AD30+AE30+AG30+T30</f>
        <v>581.34204999999997</v>
      </c>
      <c r="AJ30" s="43">
        <f>P30+R30+S30+U30+V30+Y30+AC30+AB30+AF30+AA30</f>
        <v>6</v>
      </c>
      <c r="AK30" s="160"/>
      <c r="AL30" s="144"/>
      <c r="AM30" s="160">
        <v>0</v>
      </c>
      <c r="AN30" s="43">
        <f>+SUM(AK30:AM30)</f>
        <v>0</v>
      </c>
      <c r="AO30" s="44">
        <f>+AN30+AH30+L30</f>
        <v>64865.545560000006</v>
      </c>
      <c r="AR30" s="43">
        <f t="shared" si="55"/>
        <v>8034.7754387500008</v>
      </c>
      <c r="AS30" s="43">
        <f t="shared" si="56"/>
        <v>36.708878124999998</v>
      </c>
      <c r="AT30" s="43">
        <f t="shared" si="57"/>
        <v>83.048864285714288</v>
      </c>
      <c r="AU30" s="43">
        <f t="shared" si="58"/>
        <v>0.66666666666666663</v>
      </c>
      <c r="AV30" s="43">
        <f t="shared" si="59"/>
        <v>0</v>
      </c>
      <c r="AW30" s="44">
        <f t="shared" si="60"/>
        <v>2402.4276133333337</v>
      </c>
      <c r="AX30" s="122"/>
      <c r="AY30" s="43">
        <f t="shared" si="61"/>
        <v>172</v>
      </c>
      <c r="AZ30" s="43">
        <f t="shared" si="62"/>
        <v>0</v>
      </c>
      <c r="BA30" s="43">
        <f>MEDIAN($AD30,$AE30,$Z30,$T30,$O30,Q30,AG30)</f>
        <v>18.533049999999999</v>
      </c>
      <c r="BB30" s="43">
        <f>MEDIAN($AF30,$AB30,$AC30,$Y30,$V30,$U30,$S30,$R30,$P30,$AA30)</f>
        <v>0</v>
      </c>
      <c r="BC30" s="43">
        <f t="shared" si="63"/>
        <v>0</v>
      </c>
      <c r="BD30" s="44">
        <f>MEDIAN((D30:K30,M30:V30,Y30:AG30,AK30:AM30))</f>
        <v>0</v>
      </c>
    </row>
    <row r="31" spans="1:56" s="204" customFormat="1">
      <c r="A31" s="199"/>
      <c r="B31" s="200"/>
      <c r="C31" s="210" t="s">
        <v>267</v>
      </c>
      <c r="D31" s="46">
        <f t="shared" ref="D31:K31" si="64">SUM(D27:D30)</f>
        <v>31057</v>
      </c>
      <c r="E31" s="118">
        <f t="shared" si="64"/>
        <v>42710</v>
      </c>
      <c r="F31" s="118">
        <f t="shared" si="64"/>
        <v>114021</v>
      </c>
      <c r="G31" s="118">
        <f t="shared" si="64"/>
        <v>365905.79294999997</v>
      </c>
      <c r="H31" s="118">
        <f t="shared" si="64"/>
        <v>70825</v>
      </c>
      <c r="I31" s="118">
        <f t="shared" si="64"/>
        <v>197394</v>
      </c>
      <c r="J31" s="118">
        <f t="shared" si="64"/>
        <v>49796</v>
      </c>
      <c r="K31" s="88">
        <f t="shared" si="64"/>
        <v>99204.252639999977</v>
      </c>
      <c r="L31" s="45">
        <f>+SUM(D31:K31)</f>
        <v>970913.04558999988</v>
      </c>
      <c r="M31" s="46"/>
      <c r="N31" s="118"/>
      <c r="O31" s="118">
        <f t="shared" ref="O31:V31" si="65">SUM(O27:O30)</f>
        <v>579</v>
      </c>
      <c r="P31" s="118">
        <f t="shared" si="65"/>
        <v>1088</v>
      </c>
      <c r="Q31" s="118">
        <f t="shared" si="65"/>
        <v>398.86599999999999</v>
      </c>
      <c r="R31" s="118">
        <f t="shared" si="65"/>
        <v>0</v>
      </c>
      <c r="S31" s="118">
        <f t="shared" si="65"/>
        <v>108.52291000000001</v>
      </c>
      <c r="T31" s="118">
        <f t="shared" si="65"/>
        <v>1233.27</v>
      </c>
      <c r="U31" s="118">
        <f t="shared" si="65"/>
        <v>0</v>
      </c>
      <c r="V31" s="118">
        <f t="shared" si="65"/>
        <v>0</v>
      </c>
      <c r="W31" s="118"/>
      <c r="X31" s="118"/>
      <c r="Y31" s="118">
        <f t="shared" ref="Y31:AG31" si="66">SUM(Y27:Y30)</f>
        <v>155</v>
      </c>
      <c r="Z31" s="118">
        <f t="shared" si="66"/>
        <v>3364.8881900000001</v>
      </c>
      <c r="AA31" s="118">
        <f t="shared" si="66"/>
        <v>0</v>
      </c>
      <c r="AB31" s="118"/>
      <c r="AC31" s="118">
        <f>SUM(AC27:AC30)</f>
        <v>0</v>
      </c>
      <c r="AD31" s="118">
        <f t="shared" si="66"/>
        <v>1203</v>
      </c>
      <c r="AE31" s="118">
        <f t="shared" si="66"/>
        <v>206.90700000000001</v>
      </c>
      <c r="AF31" s="118">
        <f t="shared" si="66"/>
        <v>6</v>
      </c>
      <c r="AG31" s="88">
        <f t="shared" si="66"/>
        <v>194.13545000000002</v>
      </c>
      <c r="AH31" s="45">
        <f>+SUM(M31:AG31)</f>
        <v>8537.5895499999988</v>
      </c>
      <c r="AI31" s="45">
        <f>O31+Q31+Z31+AD31+AE31+AG31+T31</f>
        <v>7180.0666399999991</v>
      </c>
      <c r="AJ31" s="45">
        <f>P31+R31+S31+U31+V31+Y31+AC31+AB31+AF31+AA31</f>
        <v>1357.5229099999999</v>
      </c>
      <c r="AK31" s="46">
        <f>SUM(AK27:AK30)</f>
        <v>500</v>
      </c>
      <c r="AL31" s="118">
        <f>SUM(AL27:AL30)</f>
        <v>500</v>
      </c>
      <c r="AM31" s="88">
        <f>SUM(AM27:AM30)</f>
        <v>1124</v>
      </c>
      <c r="AN31" s="45">
        <f>+SUM(AK31:AM31)</f>
        <v>2124</v>
      </c>
      <c r="AO31" s="211">
        <f>+AN31+AH31+L31</f>
        <v>981574.63513999991</v>
      </c>
      <c r="AR31" s="45">
        <f>L31/AR$5</f>
        <v>121364.13069874998</v>
      </c>
      <c r="AS31" s="45">
        <f>AH31/AS$5</f>
        <v>533.59934687499992</v>
      </c>
      <c r="AT31" s="45">
        <f>AI31/AT$5</f>
        <v>1025.7238057142856</v>
      </c>
      <c r="AU31" s="45">
        <f>AJ31/AU$5</f>
        <v>150.83587888888889</v>
      </c>
      <c r="AV31" s="45">
        <f>AN31/AV$5</f>
        <v>708</v>
      </c>
      <c r="AW31" s="211">
        <f>AO31/AW$5</f>
        <v>36354.616116296296</v>
      </c>
      <c r="AX31" s="122"/>
      <c r="AY31" s="45">
        <f t="shared" si="61"/>
        <v>85014.626319999981</v>
      </c>
      <c r="AZ31" s="45">
        <f t="shared" si="62"/>
        <v>174.567725</v>
      </c>
      <c r="BA31" s="45">
        <f>MEDIAN($AD31,$AE31,$Z31,$T31,$O31,Q31,AG31)</f>
        <v>579</v>
      </c>
      <c r="BB31" s="45">
        <f>MEDIAN($AF31,$AB31,$AC31,$Y31,$V31,$U31,$S31,$R31,$P31,$AA31)</f>
        <v>0</v>
      </c>
      <c r="BC31" s="45">
        <f t="shared" si="63"/>
        <v>500</v>
      </c>
      <c r="BD31" s="211">
        <f>MEDIAN((D31:K31,M31:V31,Y31:AG31,AK31:AM31))</f>
        <v>579</v>
      </c>
    </row>
    <row r="32" spans="1:56" s="204" customFormat="1">
      <c r="A32" s="199"/>
      <c r="B32" s="200"/>
      <c r="C32" s="212" t="s">
        <v>259</v>
      </c>
      <c r="D32" s="213">
        <f t="shared" ref="D32:V32" si="67">+D31/D$43</f>
        <v>7.741991773650754E-2</v>
      </c>
      <c r="E32" s="214">
        <f t="shared" si="67"/>
        <v>0.34445770694883543</v>
      </c>
      <c r="F32" s="214">
        <f t="shared" si="67"/>
        <v>0.21641982268231436</v>
      </c>
      <c r="G32" s="214">
        <f t="shared" si="67"/>
        <v>0.30441969795179191</v>
      </c>
      <c r="H32" s="119">
        <f t="shared" si="67"/>
        <v>0.1863953133388776</v>
      </c>
      <c r="I32" s="119">
        <f t="shared" si="67"/>
        <v>0.27152753323355927</v>
      </c>
      <c r="J32" s="214">
        <f t="shared" si="67"/>
        <v>0.17858910447225909</v>
      </c>
      <c r="K32" s="119">
        <f t="shared" si="67"/>
        <v>0.20266624356432325</v>
      </c>
      <c r="L32" s="84">
        <f t="shared" si="67"/>
        <v>0.23513090367808029</v>
      </c>
      <c r="M32" s="214"/>
      <c r="N32" s="215"/>
      <c r="O32" s="214">
        <f t="shared" si="67"/>
        <v>5.1533545757160406E-3</v>
      </c>
      <c r="P32" s="214">
        <f t="shared" si="67"/>
        <v>1.5972752363615009E-2</v>
      </c>
      <c r="Q32" s="214">
        <f t="shared" si="67"/>
        <v>3.9209775365261733E-3</v>
      </c>
      <c r="R32" s="214">
        <f t="shared" si="67"/>
        <v>0</v>
      </c>
      <c r="S32" s="214">
        <f t="shared" si="67"/>
        <v>2.9353845272014345E-3</v>
      </c>
      <c r="T32" s="214">
        <f t="shared" si="67"/>
        <v>1.2334762742373407E-2</v>
      </c>
      <c r="U32" s="214">
        <f t="shared" si="67"/>
        <v>0</v>
      </c>
      <c r="V32" s="119">
        <f t="shared" si="67"/>
        <v>0</v>
      </c>
      <c r="W32" s="119"/>
      <c r="X32" s="119"/>
      <c r="Y32" s="214">
        <f t="shared" ref="Y32:AO32" si="68">+Y31/Y$43</f>
        <v>2.6377590960144312E-3</v>
      </c>
      <c r="Z32" s="215">
        <f t="shared" si="68"/>
        <v>2.7098356225369328E-2</v>
      </c>
      <c r="AA32" s="215">
        <f t="shared" si="68"/>
        <v>0</v>
      </c>
      <c r="AB32" s="214"/>
      <c r="AC32" s="214">
        <f>+AC31/AC$43</f>
        <v>0</v>
      </c>
      <c r="AD32" s="214">
        <f t="shared" si="68"/>
        <v>1.1069906968612259E-2</v>
      </c>
      <c r="AE32" s="214">
        <f t="shared" si="68"/>
        <v>3.9811098208270643E-3</v>
      </c>
      <c r="AF32" s="215">
        <f t="shared" si="68"/>
        <v>2.8651926842080132E-4</v>
      </c>
      <c r="AG32" s="215">
        <f t="shared" si="68"/>
        <v>3.6058437360388458E-3</v>
      </c>
      <c r="AH32" s="84">
        <f t="shared" si="68"/>
        <v>7.8468425623425663E-3</v>
      </c>
      <c r="AI32" s="84">
        <f t="shared" si="68"/>
        <v>1.1000209531057578E-2</v>
      </c>
      <c r="AJ32" s="84">
        <f t="shared" si="68"/>
        <v>3.1185360032119549E-3</v>
      </c>
      <c r="AK32" s="214">
        <f t="shared" si="68"/>
        <v>3.3861344566270038E-3</v>
      </c>
      <c r="AL32" s="119">
        <f t="shared" si="68"/>
        <v>2.721380493188167E-2</v>
      </c>
      <c r="AM32" s="214">
        <f t="shared" si="68"/>
        <v>3.9022358005832522E-2</v>
      </c>
      <c r="AN32" s="84">
        <f t="shared" si="68"/>
        <v>1.090136264364162E-2</v>
      </c>
      <c r="AO32" s="86">
        <f t="shared" si="68"/>
        <v>0.18136630233432663</v>
      </c>
      <c r="AR32" s="84">
        <f t="shared" ref="AR32:AV32" si="69">+AR31/AR$43</f>
        <v>0.23513090367808029</v>
      </c>
      <c r="AS32" s="84">
        <f t="shared" si="69"/>
        <v>7.8468425623425663E-3</v>
      </c>
      <c r="AT32" s="84">
        <f t="shared" si="69"/>
        <v>1.1000209531057577E-2</v>
      </c>
      <c r="AU32" s="84">
        <f t="shared" si="69"/>
        <v>3.1185360032119549E-3</v>
      </c>
      <c r="AV32" s="84">
        <f t="shared" si="69"/>
        <v>1.090136264364162E-2</v>
      </c>
      <c r="AW32" s="86">
        <f t="shared" ref="AW32" si="70">+AW31/AW$43</f>
        <v>0.18136630233432663</v>
      </c>
      <c r="AX32" s="85"/>
      <c r="AY32" s="84">
        <f t="shared" si="61"/>
        <v>0.20954303312331879</v>
      </c>
      <c r="AZ32" s="84">
        <f t="shared" si="62"/>
        <v>3.2706141316201399E-3</v>
      </c>
      <c r="BA32" s="84">
        <f>MEDIAN($M32:$AG32)</f>
        <v>3.2706141316201399E-3</v>
      </c>
      <c r="BB32" s="84">
        <f>MEDIAN($AF32,$AB32,$AC32,$Y32,$V32,$U32,$S32,$R32,$P32,$N32,$M32)</f>
        <v>1.4325963421040066E-4</v>
      </c>
      <c r="BC32" s="84">
        <f t="shared" si="63"/>
        <v>2.721380493188167E-2</v>
      </c>
      <c r="BD32" s="86">
        <f t="shared" ref="BD32" si="71">+BD31/BD$43</f>
        <v>5.7909684236494867E-3</v>
      </c>
    </row>
    <row r="33" spans="1:56" s="204" customFormat="1">
      <c r="A33" s="199"/>
      <c r="B33" s="207" t="s">
        <v>266</v>
      </c>
      <c r="C33" s="201"/>
      <c r="D33" s="218"/>
      <c r="E33" s="168"/>
      <c r="F33" s="168"/>
      <c r="G33" s="168"/>
      <c r="H33" s="121"/>
      <c r="I33" s="121"/>
      <c r="J33" s="168"/>
      <c r="K33" s="121"/>
      <c r="L33" s="89"/>
      <c r="M33" s="168"/>
      <c r="N33" s="219"/>
      <c r="O33" s="168"/>
      <c r="P33" s="168"/>
      <c r="Q33" s="168"/>
      <c r="R33" s="168"/>
      <c r="S33" s="168"/>
      <c r="T33" s="168"/>
      <c r="U33" s="168"/>
      <c r="V33" s="121"/>
      <c r="W33" s="121"/>
      <c r="X33" s="121"/>
      <c r="Y33" s="168"/>
      <c r="Z33" s="219"/>
      <c r="AA33" s="219"/>
      <c r="AB33" s="168"/>
      <c r="AC33" s="168"/>
      <c r="AD33" s="168"/>
      <c r="AE33" s="168"/>
      <c r="AF33" s="219"/>
      <c r="AG33" s="219"/>
      <c r="AH33" s="89"/>
      <c r="AI33" s="89"/>
      <c r="AJ33" s="89"/>
      <c r="AK33" s="168"/>
      <c r="AL33" s="121"/>
      <c r="AM33" s="168"/>
      <c r="AN33" s="89"/>
      <c r="AO33" s="91"/>
      <c r="AR33" s="89"/>
      <c r="AS33" s="89"/>
      <c r="AT33" s="89"/>
      <c r="AU33" s="89"/>
      <c r="AV33" s="89"/>
      <c r="AW33" s="91"/>
      <c r="AX33" s="90"/>
      <c r="AY33" s="89"/>
      <c r="AZ33" s="89"/>
      <c r="BA33" s="89"/>
      <c r="BB33" s="89"/>
      <c r="BC33" s="89"/>
      <c r="BD33" s="91"/>
    </row>
    <row r="34" spans="1:56" s="204" customFormat="1" ht="30.75" customHeight="1">
      <c r="A34" s="199"/>
      <c r="B34" s="200"/>
      <c r="C34" s="201" t="s">
        <v>265</v>
      </c>
      <c r="D34" s="220">
        <v>2586</v>
      </c>
      <c r="E34" s="160">
        <v>751</v>
      </c>
      <c r="F34" s="160">
        <v>3756</v>
      </c>
      <c r="G34" s="160"/>
      <c r="H34" s="144">
        <v>3974</v>
      </c>
      <c r="I34" s="144">
        <v>0</v>
      </c>
      <c r="J34" s="160">
        <v>8354</v>
      </c>
      <c r="K34" s="144">
        <v>1463.3093900000001</v>
      </c>
      <c r="L34" s="43">
        <f t="shared" ref="L34:L40" si="72">+SUM(D34:K34)</f>
        <v>20884.309389999999</v>
      </c>
      <c r="M34" s="160"/>
      <c r="N34" s="160"/>
      <c r="O34" s="160">
        <v>1635</v>
      </c>
      <c r="P34" s="160">
        <v>3556</v>
      </c>
      <c r="Q34" s="160">
        <v>3550.7150000000001</v>
      </c>
      <c r="R34" s="160">
        <v>465</v>
      </c>
      <c r="S34" s="160">
        <v>103.5</v>
      </c>
      <c r="T34" s="160">
        <v>1162.3489999999999</v>
      </c>
      <c r="U34" s="160"/>
      <c r="V34" s="144"/>
      <c r="W34" s="144"/>
      <c r="X34" s="144"/>
      <c r="Y34" s="160">
        <v>0</v>
      </c>
      <c r="Z34" s="160"/>
      <c r="AA34" s="160">
        <v>1973</v>
      </c>
      <c r="AB34" s="160"/>
      <c r="AC34" s="160">
        <v>1760</v>
      </c>
      <c r="AD34" s="160">
        <v>1951</v>
      </c>
      <c r="AE34" s="160">
        <v>1346.7</v>
      </c>
      <c r="AF34" s="160">
        <v>655</v>
      </c>
      <c r="AG34" s="160">
        <v>1232.155</v>
      </c>
      <c r="AH34" s="43">
        <f t="shared" ref="AH34:AH40" si="73">+SUM(M34:AG34)</f>
        <v>19390.418999999998</v>
      </c>
      <c r="AI34" s="43">
        <f t="shared" ref="AI34:AI40" si="74">O34+Q34+Z34+AD34+AE34+AG34+T34</f>
        <v>10877.919000000002</v>
      </c>
      <c r="AJ34" s="43">
        <f t="shared" ref="AJ34:AJ40" si="75">P34+R34+S34+U34+V34+Y34+AC34+AB34+AF34+AA34</f>
        <v>8512.5</v>
      </c>
      <c r="AK34" s="160"/>
      <c r="AL34" s="144"/>
      <c r="AM34" s="160">
        <v>0</v>
      </c>
      <c r="AN34" s="43">
        <f t="shared" ref="AN34:AN40" si="76">+SUM(AK34:AM34)</f>
        <v>0</v>
      </c>
      <c r="AO34" s="44">
        <f t="shared" ref="AO34:AO40" si="77">+AN34+AH34+L34</f>
        <v>40274.728389999997</v>
      </c>
      <c r="AR34" s="43">
        <f t="shared" ref="AR34:AR38" si="78">L34/AR$5</f>
        <v>2610.5386737499998</v>
      </c>
      <c r="AS34" s="43">
        <f t="shared" ref="AS34:AS38" si="79">AH34/AS$5</f>
        <v>1211.9011874999999</v>
      </c>
      <c r="AT34" s="43">
        <f t="shared" ref="AT34:AT38" si="80">AI34/AT$5</f>
        <v>1553.9884285714288</v>
      </c>
      <c r="AU34" s="43">
        <f t="shared" ref="AU34:AU38" si="81">AJ34/AU$5</f>
        <v>945.83333333333337</v>
      </c>
      <c r="AV34" s="43">
        <f t="shared" ref="AV34:AV38" si="82">AN34/AV$5</f>
        <v>0</v>
      </c>
      <c r="AW34" s="44">
        <f t="shared" ref="AW34:AW38" si="83">AO34/AW$5</f>
        <v>1491.656607037037</v>
      </c>
      <c r="AX34" s="122"/>
      <c r="AY34" s="43">
        <f t="shared" ref="AY34:AY41" si="84">MEDIAN($D34:$K34)</f>
        <v>2586</v>
      </c>
      <c r="AZ34" s="43">
        <f t="shared" ref="AZ34:AZ41" si="85">MEDIAN($M34:$AG34)</f>
        <v>1346.7</v>
      </c>
      <c r="BA34" s="43">
        <f t="shared" ref="BA34:BA40" si="86">MEDIAN($AD34,$AE34,$Z34,$T34,$O34,Q34,AG34)</f>
        <v>1490.85</v>
      </c>
      <c r="BB34" s="43">
        <f t="shared" ref="BB34:BB40" si="87">MEDIAN($AF34,$AB34,$AC34,$Y34,$V34,$U34,$S34,$R34,$P34,$AA34)</f>
        <v>655</v>
      </c>
      <c r="BC34" s="43">
        <f t="shared" ref="BC34:BC41" si="88">MEDIAN($AK34:$AM34)</f>
        <v>0</v>
      </c>
      <c r="BD34" s="44">
        <f>MEDIAN((D34:K34,M34:V34,Y34:AG34,AK34:AM34))</f>
        <v>1463.3093900000001</v>
      </c>
    </row>
    <row r="35" spans="1:56" s="204" customFormat="1">
      <c r="A35" s="199"/>
      <c r="B35" s="200"/>
      <c r="C35" s="201" t="s">
        <v>264</v>
      </c>
      <c r="D35" s="220">
        <v>222</v>
      </c>
      <c r="E35" s="160">
        <v>1388</v>
      </c>
      <c r="F35" s="160">
        <v>5498</v>
      </c>
      <c r="G35" s="160">
        <v>7373</v>
      </c>
      <c r="H35" s="144">
        <v>10540</v>
      </c>
      <c r="I35" s="144">
        <v>5832</v>
      </c>
      <c r="J35" s="160">
        <v>2127</v>
      </c>
      <c r="K35" s="144">
        <v>2213.4298399999998</v>
      </c>
      <c r="L35" s="43">
        <f t="shared" si="72"/>
        <v>35193.429839999997</v>
      </c>
      <c r="M35" s="160"/>
      <c r="N35" s="160"/>
      <c r="O35" s="160">
        <v>2049</v>
      </c>
      <c r="P35" s="160">
        <v>1007</v>
      </c>
      <c r="Q35" s="160">
        <v>52.298000000000002</v>
      </c>
      <c r="R35" s="160">
        <v>661</v>
      </c>
      <c r="S35" s="160">
        <v>517.30752000000007</v>
      </c>
      <c r="T35" s="160">
        <v>80</v>
      </c>
      <c r="U35" s="160">
        <v>1283.723</v>
      </c>
      <c r="V35" s="144">
        <v>122</v>
      </c>
      <c r="W35" s="144"/>
      <c r="X35" s="144"/>
      <c r="Y35" s="160">
        <v>1362</v>
      </c>
      <c r="Z35" s="160">
        <v>222.05888999999999</v>
      </c>
      <c r="AA35" s="160">
        <v>308</v>
      </c>
      <c r="AB35" s="160"/>
      <c r="AC35" s="160">
        <v>1074</v>
      </c>
      <c r="AD35" s="160">
        <v>53</v>
      </c>
      <c r="AE35" s="160">
        <v>21.571000000000002</v>
      </c>
      <c r="AF35" s="160">
        <v>159</v>
      </c>
      <c r="AG35" s="160">
        <v>75.489000000000004</v>
      </c>
      <c r="AH35" s="43">
        <f t="shared" si="73"/>
        <v>9047.4474099999989</v>
      </c>
      <c r="AI35" s="43">
        <f t="shared" si="74"/>
        <v>2553.4168899999995</v>
      </c>
      <c r="AJ35" s="43">
        <f t="shared" si="75"/>
        <v>6494.0305200000003</v>
      </c>
      <c r="AK35" s="160">
        <v>2969</v>
      </c>
      <c r="AL35" s="144">
        <v>2210.5</v>
      </c>
      <c r="AM35" s="160">
        <v>630</v>
      </c>
      <c r="AN35" s="43">
        <f t="shared" si="76"/>
        <v>5809.5</v>
      </c>
      <c r="AO35" s="44">
        <f t="shared" si="77"/>
        <v>50050.377249999998</v>
      </c>
      <c r="AR35" s="43">
        <f t="shared" si="78"/>
        <v>4399.1787299999996</v>
      </c>
      <c r="AS35" s="43">
        <f t="shared" si="79"/>
        <v>565.46546312499993</v>
      </c>
      <c r="AT35" s="43">
        <f t="shared" si="80"/>
        <v>364.77384142857136</v>
      </c>
      <c r="AU35" s="43">
        <f t="shared" si="81"/>
        <v>721.55894666666666</v>
      </c>
      <c r="AV35" s="43">
        <f t="shared" si="82"/>
        <v>1936.5</v>
      </c>
      <c r="AW35" s="44">
        <f t="shared" si="83"/>
        <v>1853.7176759259257</v>
      </c>
      <c r="AX35" s="122"/>
      <c r="AY35" s="43">
        <f t="shared" si="84"/>
        <v>3855.7149199999999</v>
      </c>
      <c r="AZ35" s="43">
        <f t="shared" si="85"/>
        <v>265.02944500000001</v>
      </c>
      <c r="BA35" s="43">
        <f t="shared" si="86"/>
        <v>75.489000000000004</v>
      </c>
      <c r="BB35" s="43">
        <f t="shared" si="87"/>
        <v>661</v>
      </c>
      <c r="BC35" s="43">
        <f t="shared" si="88"/>
        <v>2210.5</v>
      </c>
      <c r="BD35" s="44">
        <f>MEDIAN((D35:K35,M35:V35,Y35:AG35,AK35:AM35))</f>
        <v>1007</v>
      </c>
    </row>
    <row r="36" spans="1:56" s="204" customFormat="1">
      <c r="A36" s="199"/>
      <c r="B36" s="200"/>
      <c r="C36" s="201" t="s">
        <v>263</v>
      </c>
      <c r="D36" s="220">
        <v>13</v>
      </c>
      <c r="E36" s="160">
        <v>56</v>
      </c>
      <c r="F36" s="160">
        <v>0</v>
      </c>
      <c r="G36" s="160">
        <v>28.156279999999999</v>
      </c>
      <c r="H36" s="144"/>
      <c r="I36" s="144">
        <v>0</v>
      </c>
      <c r="J36" s="160">
        <v>0</v>
      </c>
      <c r="K36" s="144">
        <v>5.6509499999999999</v>
      </c>
      <c r="L36" s="43">
        <f t="shared" si="72"/>
        <v>102.80722999999999</v>
      </c>
      <c r="M36" s="160"/>
      <c r="N36" s="160"/>
      <c r="O36" s="160"/>
      <c r="P36" s="160"/>
      <c r="Q36" s="160">
        <v>0</v>
      </c>
      <c r="R36" s="160">
        <v>0</v>
      </c>
      <c r="S36" s="160">
        <v>0</v>
      </c>
      <c r="T36" s="160">
        <v>0</v>
      </c>
      <c r="U36" s="160"/>
      <c r="V36" s="144"/>
      <c r="W36" s="144"/>
      <c r="X36" s="144"/>
      <c r="Y36" s="160">
        <v>0</v>
      </c>
      <c r="Z36" s="160"/>
      <c r="AA36" s="160">
        <v>0</v>
      </c>
      <c r="AB36" s="160"/>
      <c r="AC36" s="160">
        <v>42</v>
      </c>
      <c r="AD36" s="160">
        <v>405</v>
      </c>
      <c r="AE36" s="160">
        <v>0</v>
      </c>
      <c r="AF36" s="160">
        <v>5</v>
      </c>
      <c r="AG36" s="160">
        <v>2.2799999999999998</v>
      </c>
      <c r="AH36" s="43">
        <f t="shared" si="73"/>
        <v>454.28</v>
      </c>
      <c r="AI36" s="43">
        <f t="shared" si="74"/>
        <v>407.28</v>
      </c>
      <c r="AJ36" s="43">
        <f t="shared" si="75"/>
        <v>47</v>
      </c>
      <c r="AK36" s="160">
        <v>5</v>
      </c>
      <c r="AL36" s="144"/>
      <c r="AM36" s="160">
        <v>0</v>
      </c>
      <c r="AN36" s="43">
        <f t="shared" si="76"/>
        <v>5</v>
      </c>
      <c r="AO36" s="44">
        <f>+AN36+AH36+L36</f>
        <v>562.08722999999998</v>
      </c>
      <c r="AR36" s="43">
        <f t="shared" si="78"/>
        <v>12.850903749999999</v>
      </c>
      <c r="AS36" s="43">
        <f t="shared" si="79"/>
        <v>28.392499999999998</v>
      </c>
      <c r="AT36" s="43">
        <f t="shared" si="80"/>
        <v>58.182857142857138</v>
      </c>
      <c r="AU36" s="43">
        <f t="shared" si="81"/>
        <v>5.2222222222222223</v>
      </c>
      <c r="AV36" s="43">
        <f t="shared" si="82"/>
        <v>1.6666666666666667</v>
      </c>
      <c r="AW36" s="44">
        <f t="shared" si="83"/>
        <v>20.818045555555553</v>
      </c>
      <c r="AX36" s="122"/>
      <c r="AY36" s="43">
        <f t="shared" si="84"/>
        <v>5.6509499999999999</v>
      </c>
      <c r="AZ36" s="43">
        <f t="shared" si="85"/>
        <v>0</v>
      </c>
      <c r="BA36" s="43">
        <f t="shared" si="86"/>
        <v>0</v>
      </c>
      <c r="BB36" s="43">
        <f t="shared" si="87"/>
        <v>0</v>
      </c>
      <c r="BC36" s="43">
        <f t="shared" si="88"/>
        <v>2.5</v>
      </c>
      <c r="BD36" s="44">
        <f>MEDIAN((D36:K36,M36:V36,Y36:AG36,AK36:AM36))</f>
        <v>0</v>
      </c>
    </row>
    <row r="37" spans="1:56" s="204" customFormat="1">
      <c r="A37" s="199"/>
      <c r="B37" s="200"/>
      <c r="C37" s="201" t="s">
        <v>262</v>
      </c>
      <c r="D37" s="144">
        <v>0</v>
      </c>
      <c r="E37" s="160">
        <v>0</v>
      </c>
      <c r="F37" s="160">
        <v>0</v>
      </c>
      <c r="G37" s="160"/>
      <c r="H37" s="144"/>
      <c r="I37" s="144">
        <v>0</v>
      </c>
      <c r="J37" s="160">
        <v>2128</v>
      </c>
      <c r="K37" s="144">
        <v>0</v>
      </c>
      <c r="L37" s="43">
        <f t="shared" si="72"/>
        <v>2128</v>
      </c>
      <c r="M37" s="160"/>
      <c r="N37" s="160"/>
      <c r="O37" s="160">
        <v>795</v>
      </c>
      <c r="P37" s="160"/>
      <c r="Q37" s="160">
        <v>423.36</v>
      </c>
      <c r="R37" s="160">
        <v>0</v>
      </c>
      <c r="S37" s="160">
        <v>0</v>
      </c>
      <c r="T37" s="160">
        <v>0</v>
      </c>
      <c r="U37" s="160"/>
      <c r="V37" s="144"/>
      <c r="W37" s="144"/>
      <c r="X37" s="144"/>
      <c r="Y37" s="160">
        <v>0</v>
      </c>
      <c r="Z37" s="160"/>
      <c r="AA37" s="160">
        <v>0</v>
      </c>
      <c r="AB37" s="160"/>
      <c r="AC37" s="160"/>
      <c r="AD37" s="160"/>
      <c r="AE37" s="160">
        <v>0</v>
      </c>
      <c r="AF37" s="160">
        <v>0</v>
      </c>
      <c r="AG37" s="160">
        <v>0</v>
      </c>
      <c r="AH37" s="43">
        <f t="shared" si="73"/>
        <v>1218.3600000000001</v>
      </c>
      <c r="AI37" s="43">
        <f t="shared" si="74"/>
        <v>1218.3600000000001</v>
      </c>
      <c r="AJ37" s="43">
        <f t="shared" si="75"/>
        <v>0</v>
      </c>
      <c r="AK37" s="160">
        <v>7092</v>
      </c>
      <c r="AL37" s="144"/>
      <c r="AM37" s="160">
        <v>0</v>
      </c>
      <c r="AN37" s="43">
        <f t="shared" si="76"/>
        <v>7092</v>
      </c>
      <c r="AO37" s="44">
        <f t="shared" si="77"/>
        <v>10438.36</v>
      </c>
      <c r="AR37" s="43">
        <f t="shared" si="78"/>
        <v>266</v>
      </c>
      <c r="AS37" s="43">
        <f t="shared" si="79"/>
        <v>76.147500000000008</v>
      </c>
      <c r="AT37" s="43">
        <f t="shared" si="80"/>
        <v>174.0514285714286</v>
      </c>
      <c r="AU37" s="43">
        <f t="shared" si="81"/>
        <v>0</v>
      </c>
      <c r="AV37" s="43">
        <f t="shared" si="82"/>
        <v>2364</v>
      </c>
      <c r="AW37" s="44">
        <f t="shared" si="83"/>
        <v>386.60592592592593</v>
      </c>
      <c r="AX37" s="122"/>
      <c r="AY37" s="43">
        <f t="shared" si="84"/>
        <v>0</v>
      </c>
      <c r="AZ37" s="43">
        <f t="shared" si="85"/>
        <v>0</v>
      </c>
      <c r="BA37" s="43">
        <f t="shared" si="86"/>
        <v>0</v>
      </c>
      <c r="BB37" s="43">
        <f t="shared" si="87"/>
        <v>0</v>
      </c>
      <c r="BC37" s="43">
        <f t="shared" si="88"/>
        <v>3546</v>
      </c>
      <c r="BD37" s="44">
        <f>MEDIAN((D37:K37,M37:V37,Y37:AG37,AK37:AM37))</f>
        <v>0</v>
      </c>
    </row>
    <row r="38" spans="1:56" s="204" customFormat="1">
      <c r="A38" s="199"/>
      <c r="B38" s="200"/>
      <c r="C38" s="217" t="s">
        <v>5</v>
      </c>
      <c r="D38" s="144">
        <v>33818</v>
      </c>
      <c r="E38" s="160">
        <v>27872</v>
      </c>
      <c r="F38" s="160">
        <v>53145</v>
      </c>
      <c r="G38" s="160">
        <v>90959.961809999993</v>
      </c>
      <c r="H38" s="144">
        <v>38238</v>
      </c>
      <c r="I38" s="144">
        <v>106349</v>
      </c>
      <c r="J38" s="160">
        <v>45680</v>
      </c>
      <c r="K38" s="144">
        <v>96265.576629999981</v>
      </c>
      <c r="L38" s="43">
        <f t="shared" si="72"/>
        <v>492327.53843999997</v>
      </c>
      <c r="M38" s="160"/>
      <c r="N38" s="160"/>
      <c r="O38" s="160">
        <v>6672</v>
      </c>
      <c r="P38" s="160">
        <v>3946</v>
      </c>
      <c r="Q38" s="160">
        <v>12255.596</v>
      </c>
      <c r="R38" s="160">
        <v>5638</v>
      </c>
      <c r="S38" s="160">
        <v>1551.3783899999999</v>
      </c>
      <c r="T38" s="160">
        <v>12916</v>
      </c>
      <c r="U38" s="160">
        <v>5791</v>
      </c>
      <c r="V38" s="144">
        <v>492</v>
      </c>
      <c r="W38" s="144"/>
      <c r="X38" s="144"/>
      <c r="Y38" s="160">
        <v>3695</v>
      </c>
      <c r="Z38" s="160">
        <v>11786.536910000001</v>
      </c>
      <c r="AA38" s="160">
        <v>1527</v>
      </c>
      <c r="AB38" s="160"/>
      <c r="AC38" s="160">
        <v>9099</v>
      </c>
      <c r="AD38" s="160">
        <v>24386</v>
      </c>
      <c r="AE38" s="160">
        <v>6294.2539999999999</v>
      </c>
      <c r="AF38" s="160">
        <v>938</v>
      </c>
      <c r="AG38" s="160">
        <v>6792.4778200000001</v>
      </c>
      <c r="AH38" s="43">
        <f t="shared" si="73"/>
        <v>113780.24312</v>
      </c>
      <c r="AI38" s="43">
        <f t="shared" si="74"/>
        <v>81102.864730000001</v>
      </c>
      <c r="AJ38" s="43">
        <f t="shared" si="75"/>
        <v>32677.378389999998</v>
      </c>
      <c r="AK38" s="160">
        <v>5504</v>
      </c>
      <c r="AL38" s="144">
        <v>1339</v>
      </c>
      <c r="AM38" s="160">
        <v>2027</v>
      </c>
      <c r="AN38" s="43">
        <f t="shared" si="76"/>
        <v>8870</v>
      </c>
      <c r="AO38" s="44">
        <f t="shared" si="77"/>
        <v>614977.78156000003</v>
      </c>
      <c r="AR38" s="43">
        <f t="shared" si="78"/>
        <v>61540.942304999997</v>
      </c>
      <c r="AS38" s="43">
        <f t="shared" si="79"/>
        <v>7111.2651949999999</v>
      </c>
      <c r="AT38" s="43">
        <f t="shared" si="80"/>
        <v>11586.123532857144</v>
      </c>
      <c r="AU38" s="43">
        <f t="shared" si="81"/>
        <v>3630.8198211111107</v>
      </c>
      <c r="AV38" s="43">
        <f t="shared" si="82"/>
        <v>2956.6666666666665</v>
      </c>
      <c r="AW38" s="44">
        <f t="shared" si="83"/>
        <v>22776.954872592592</v>
      </c>
      <c r="AX38" s="122"/>
      <c r="AY38" s="43">
        <f t="shared" si="84"/>
        <v>49412.5</v>
      </c>
      <c r="AZ38" s="43">
        <f t="shared" si="85"/>
        <v>6042.6270000000004</v>
      </c>
      <c r="BA38" s="43">
        <f t="shared" si="86"/>
        <v>11786.536910000001</v>
      </c>
      <c r="BB38" s="43">
        <f t="shared" si="87"/>
        <v>3695</v>
      </c>
      <c r="BC38" s="43">
        <f t="shared" si="88"/>
        <v>2027</v>
      </c>
      <c r="BD38" s="44">
        <f>MEDIAN((D38:K38,M38:V38,Y38:AG38,AK38:AM38))</f>
        <v>6792.4778200000001</v>
      </c>
    </row>
    <row r="39" spans="1:56" s="204" customFormat="1">
      <c r="A39" s="199"/>
      <c r="B39" s="200"/>
      <c r="C39" s="201" t="s">
        <v>261</v>
      </c>
      <c r="D39" s="144">
        <v>628</v>
      </c>
      <c r="E39" s="160">
        <v>211</v>
      </c>
      <c r="F39" s="160">
        <v>1968</v>
      </c>
      <c r="G39" s="160">
        <v>42000</v>
      </c>
      <c r="H39" s="144"/>
      <c r="I39" s="144">
        <v>-3733</v>
      </c>
      <c r="J39" s="160">
        <v>2620</v>
      </c>
      <c r="K39" s="144">
        <v>-884.50666000000103</v>
      </c>
      <c r="L39" s="43">
        <f t="shared" si="72"/>
        <v>42809.493340000001</v>
      </c>
      <c r="M39" s="160"/>
      <c r="N39" s="160"/>
      <c r="O39" s="160">
        <v>52</v>
      </c>
      <c r="P39" s="160">
        <v>-8</v>
      </c>
      <c r="Q39" s="160">
        <v>0</v>
      </c>
      <c r="R39" s="160">
        <v>-1</v>
      </c>
      <c r="S39" s="160">
        <v>0</v>
      </c>
      <c r="T39" s="160">
        <v>10.552999999999999</v>
      </c>
      <c r="U39" s="160">
        <v>0</v>
      </c>
      <c r="V39" s="144"/>
      <c r="W39" s="144"/>
      <c r="X39" s="144"/>
      <c r="Y39" s="160">
        <v>0</v>
      </c>
      <c r="Z39" s="160">
        <v>14</v>
      </c>
      <c r="AA39" s="160">
        <v>0</v>
      </c>
      <c r="AB39" s="160"/>
      <c r="AC39" s="160"/>
      <c r="AD39" s="160">
        <v>0</v>
      </c>
      <c r="AE39" s="160">
        <v>0</v>
      </c>
      <c r="AF39" s="160">
        <v>0</v>
      </c>
      <c r="AG39" s="160"/>
      <c r="AH39" s="43">
        <f t="shared" si="73"/>
        <v>67.552999999999997</v>
      </c>
      <c r="AI39" s="43">
        <f t="shared" si="74"/>
        <v>76.552999999999997</v>
      </c>
      <c r="AJ39" s="43">
        <f t="shared" si="75"/>
        <v>-9</v>
      </c>
      <c r="AK39" s="160"/>
      <c r="AL39" s="144"/>
      <c r="AM39" s="160">
        <v>0</v>
      </c>
      <c r="AN39" s="43">
        <f t="shared" si="76"/>
        <v>0</v>
      </c>
      <c r="AO39" s="44">
        <f t="shared" si="77"/>
        <v>42877.046340000001</v>
      </c>
      <c r="AR39" s="43">
        <f t="shared" ref="AR39" si="89">L39/AR$5</f>
        <v>5351.1866675000001</v>
      </c>
      <c r="AS39" s="43">
        <f t="shared" ref="AS39" si="90">AH39/AS$5</f>
        <v>4.2220624999999998</v>
      </c>
      <c r="AT39" s="43">
        <f t="shared" ref="AT39" si="91">AI39/AT$5</f>
        <v>10.936142857142856</v>
      </c>
      <c r="AU39" s="43">
        <f t="shared" ref="AU39" si="92">AJ39/AU$5</f>
        <v>-1</v>
      </c>
      <c r="AV39" s="43">
        <f t="shared" ref="AV39" si="93">AN39/AV$5</f>
        <v>0</v>
      </c>
      <c r="AW39" s="44">
        <f t="shared" ref="AW39" si="94">AO39/AW$5</f>
        <v>1588.0387533333333</v>
      </c>
      <c r="AX39" s="122"/>
      <c r="AY39" s="43">
        <f t="shared" si="84"/>
        <v>628</v>
      </c>
      <c r="AZ39" s="43">
        <f t="shared" si="85"/>
        <v>0</v>
      </c>
      <c r="BA39" s="43">
        <f t="shared" si="86"/>
        <v>5.2764999999999995</v>
      </c>
      <c r="BB39" s="43">
        <f t="shared" si="87"/>
        <v>0</v>
      </c>
      <c r="BC39" s="43">
        <f t="shared" si="88"/>
        <v>0</v>
      </c>
      <c r="BD39" s="44">
        <f>MEDIAN((D39:K39,M39:V39,Y39:AG39,AK39:AM39))</f>
        <v>0</v>
      </c>
    </row>
    <row r="40" spans="1:56" s="204" customFormat="1">
      <c r="A40" s="199"/>
      <c r="B40" s="200"/>
      <c r="C40" s="210" t="s">
        <v>260</v>
      </c>
      <c r="D40" s="221">
        <f t="shared" ref="D40:K40" si="95">SUM(D34:D39)</f>
        <v>37267</v>
      </c>
      <c r="E40" s="222">
        <f t="shared" si="95"/>
        <v>30278</v>
      </c>
      <c r="F40" s="222">
        <f t="shared" si="95"/>
        <v>64367</v>
      </c>
      <c r="G40" s="222">
        <f t="shared" si="95"/>
        <v>140361.11809</v>
      </c>
      <c r="H40" s="222">
        <f t="shared" si="95"/>
        <v>52752</v>
      </c>
      <c r="I40" s="222">
        <f t="shared" si="95"/>
        <v>108448</v>
      </c>
      <c r="J40" s="222">
        <f t="shared" si="95"/>
        <v>60909</v>
      </c>
      <c r="K40" s="223">
        <f t="shared" si="95"/>
        <v>99063.460149999984</v>
      </c>
      <c r="L40" s="45">
        <f t="shared" si="72"/>
        <v>593445.57823999994</v>
      </c>
      <c r="M40" s="221"/>
      <c r="N40" s="222"/>
      <c r="O40" s="222">
        <f t="shared" ref="O40:V40" si="96">SUM(O34:O39)</f>
        <v>11203</v>
      </c>
      <c r="P40" s="222">
        <f t="shared" si="96"/>
        <v>8501</v>
      </c>
      <c r="Q40" s="222">
        <f t="shared" si="96"/>
        <v>16281.968999999999</v>
      </c>
      <c r="R40" s="222">
        <f t="shared" si="96"/>
        <v>6763</v>
      </c>
      <c r="S40" s="222">
        <f t="shared" si="96"/>
        <v>2172.1859100000001</v>
      </c>
      <c r="T40" s="222">
        <f t="shared" si="96"/>
        <v>14168.902</v>
      </c>
      <c r="U40" s="222">
        <f t="shared" si="96"/>
        <v>7074.723</v>
      </c>
      <c r="V40" s="222">
        <f t="shared" si="96"/>
        <v>614</v>
      </c>
      <c r="W40" s="222"/>
      <c r="X40" s="222"/>
      <c r="Y40" s="222">
        <f t="shared" ref="Y40:AG40" si="97">SUM(Y34:Y39)</f>
        <v>5057</v>
      </c>
      <c r="Z40" s="222">
        <f t="shared" si="97"/>
        <v>12022.595800000001</v>
      </c>
      <c r="AA40" s="222">
        <f t="shared" si="97"/>
        <v>3808</v>
      </c>
      <c r="AB40" s="222"/>
      <c r="AC40" s="222">
        <f>SUM(AC34:AC39)</f>
        <v>11975</v>
      </c>
      <c r="AD40" s="222">
        <f t="shared" si="97"/>
        <v>26795</v>
      </c>
      <c r="AE40" s="222">
        <f t="shared" si="97"/>
        <v>7662.5249999999996</v>
      </c>
      <c r="AF40" s="222">
        <f t="shared" si="97"/>
        <v>1757</v>
      </c>
      <c r="AG40" s="223">
        <f t="shared" si="97"/>
        <v>8102.40182</v>
      </c>
      <c r="AH40" s="45">
        <f t="shared" si="73"/>
        <v>143958.30252999999</v>
      </c>
      <c r="AI40" s="45">
        <f t="shared" si="74"/>
        <v>96236.393619999988</v>
      </c>
      <c r="AJ40" s="45">
        <f t="shared" si="75"/>
        <v>47721.908909999998</v>
      </c>
      <c r="AK40" s="221">
        <f>SUM(AK34:AK39)</f>
        <v>15570</v>
      </c>
      <c r="AL40" s="222">
        <f>SUM(AL34:AL39)</f>
        <v>3549.5</v>
      </c>
      <c r="AM40" s="223">
        <f>SUM(AM34:AM39)</f>
        <v>2657</v>
      </c>
      <c r="AN40" s="45">
        <f t="shared" si="76"/>
        <v>21776.5</v>
      </c>
      <c r="AO40" s="211">
        <f t="shared" si="77"/>
        <v>759180.38076999993</v>
      </c>
      <c r="AQ40" s="224"/>
      <c r="AR40" s="45">
        <f>L40/AR$5</f>
        <v>74180.697279999993</v>
      </c>
      <c r="AS40" s="45">
        <f>AH40/AS$5</f>
        <v>8997.3939081249991</v>
      </c>
      <c r="AT40" s="45">
        <f>AI40/AT$5</f>
        <v>13748.056231428569</v>
      </c>
      <c r="AU40" s="45">
        <f>AJ40/AU$5</f>
        <v>5302.4343233333329</v>
      </c>
      <c r="AV40" s="45">
        <f>AN40/AV$5</f>
        <v>7258.833333333333</v>
      </c>
      <c r="AW40" s="211">
        <f>AO40/AW$5</f>
        <v>28117.791880370369</v>
      </c>
      <c r="AX40" s="122"/>
      <c r="AY40" s="45">
        <f t="shared" si="84"/>
        <v>62638</v>
      </c>
      <c r="AZ40" s="45">
        <f t="shared" si="85"/>
        <v>7882.4634100000003</v>
      </c>
      <c r="BA40" s="45">
        <f t="shared" si="86"/>
        <v>12022.595800000001</v>
      </c>
      <c r="BB40" s="45">
        <f t="shared" si="87"/>
        <v>5057</v>
      </c>
      <c r="BC40" s="45">
        <f t="shared" si="88"/>
        <v>3549.5</v>
      </c>
      <c r="BD40" s="211">
        <f>MEDIAN((D40:K40,M40:V40,Y40:AG40,AK40:AM40))</f>
        <v>11975</v>
      </c>
    </row>
    <row r="41" spans="1:56" s="204" customFormat="1">
      <c r="A41" s="199"/>
      <c r="B41" s="200"/>
      <c r="C41" s="212" t="s">
        <v>259</v>
      </c>
      <c r="D41" s="213">
        <f t="shared" ref="D41:V41" si="98">+D40/D$43</f>
        <v>9.2900411317462295E-2</v>
      </c>
      <c r="E41" s="214">
        <f t="shared" si="98"/>
        <v>0.24419317375314537</v>
      </c>
      <c r="F41" s="214">
        <f t="shared" si="98"/>
        <v>0.12217306221303556</v>
      </c>
      <c r="G41" s="214">
        <f t="shared" si="98"/>
        <v>0.11677510986816313</v>
      </c>
      <c r="H41" s="119">
        <f t="shared" si="98"/>
        <v>0.13883128230501196</v>
      </c>
      <c r="I41" s="119">
        <f t="shared" si="98"/>
        <v>0.14917686416057752</v>
      </c>
      <c r="J41" s="214">
        <f t="shared" si="98"/>
        <v>0.21844493060287631</v>
      </c>
      <c r="K41" s="119">
        <f t="shared" si="98"/>
        <v>0.2023786159242672</v>
      </c>
      <c r="L41" s="84">
        <f t="shared" si="98"/>
        <v>0.14371770544141638</v>
      </c>
      <c r="M41" s="214"/>
      <c r="N41" s="215"/>
      <c r="O41" s="214">
        <f t="shared" si="98"/>
        <v>9.9711625754312264E-2</v>
      </c>
      <c r="P41" s="214">
        <f t="shared" si="98"/>
        <v>0.12480180867931176</v>
      </c>
      <c r="Q41" s="214">
        <f t="shared" si="98"/>
        <v>0.16005684791237038</v>
      </c>
      <c r="R41" s="214">
        <f t="shared" si="98"/>
        <v>0.1638839750890542</v>
      </c>
      <c r="S41" s="214">
        <f t="shared" si="98"/>
        <v>5.8754422549293674E-2</v>
      </c>
      <c r="T41" s="214">
        <f t="shared" si="98"/>
        <v>0.14171271861793447</v>
      </c>
      <c r="U41" s="214">
        <f t="shared" si="98"/>
        <v>0.11485469087033588</v>
      </c>
      <c r="V41" s="119">
        <f t="shared" si="98"/>
        <v>8.875397513732293E-2</v>
      </c>
      <c r="W41" s="119"/>
      <c r="X41" s="119"/>
      <c r="Y41" s="214">
        <f t="shared" ref="Y41:AO41" si="99">+Y40/Y$43</f>
        <v>8.6059017732548246E-2</v>
      </c>
      <c r="Z41" s="215">
        <f t="shared" si="99"/>
        <v>9.6821221195474302E-2</v>
      </c>
      <c r="AA41" s="215">
        <f t="shared" si="99"/>
        <v>7.847177859748182E-2</v>
      </c>
      <c r="AB41" s="214"/>
      <c r="AC41" s="214">
        <f>+AC40/AC$43</f>
        <v>0.12986801722174626</v>
      </c>
      <c r="AD41" s="214">
        <f t="shared" si="99"/>
        <v>0.24656538422607271</v>
      </c>
      <c r="AE41" s="214">
        <f t="shared" si="99"/>
        <v>0.14743509658848131</v>
      </c>
      <c r="AF41" s="215">
        <f t="shared" si="99"/>
        <v>8.3902392435891315E-2</v>
      </c>
      <c r="AG41" s="215">
        <f t="shared" si="99"/>
        <v>0.15049283811646322</v>
      </c>
      <c r="AH41" s="84">
        <f t="shared" si="99"/>
        <v>0.13231113171691319</v>
      </c>
      <c r="AI41" s="84">
        <f t="shared" si="99"/>
        <v>0.14743881183995983</v>
      </c>
      <c r="AJ41" s="84">
        <f t="shared" si="99"/>
        <v>0.10962797753287006</v>
      </c>
      <c r="AK41" s="214">
        <f t="shared" si="99"/>
        <v>0.1054442269793649</v>
      </c>
      <c r="AL41" s="119">
        <f t="shared" si="99"/>
        <v>0.19319080121142798</v>
      </c>
      <c r="AM41" s="214">
        <f t="shared" si="99"/>
        <v>9.2244132759338987E-2</v>
      </c>
      <c r="AN41" s="84">
        <f t="shared" si="99"/>
        <v>0.11176719567291044</v>
      </c>
      <c r="AO41" s="86">
        <f t="shared" si="99"/>
        <v>0.1402743444418596</v>
      </c>
      <c r="AR41" s="84">
        <f t="shared" ref="AR41:AV41" si="100">+AR40/AR$43</f>
        <v>0.14371770544141638</v>
      </c>
      <c r="AS41" s="84">
        <f t="shared" si="100"/>
        <v>0.13231113171691319</v>
      </c>
      <c r="AT41" s="84">
        <f t="shared" si="100"/>
        <v>0.14743881183995983</v>
      </c>
      <c r="AU41" s="84">
        <f t="shared" si="100"/>
        <v>0.10962797753287006</v>
      </c>
      <c r="AV41" s="84">
        <f t="shared" si="100"/>
        <v>0.11176719567291042</v>
      </c>
      <c r="AW41" s="86">
        <f t="shared" ref="AW41" si="101">+AW40/AW$43</f>
        <v>0.1402743444418596</v>
      </c>
      <c r="AX41" s="85"/>
      <c r="AY41" s="84">
        <f t="shared" si="84"/>
        <v>0.14400407323279474</v>
      </c>
      <c r="AZ41" s="84">
        <f t="shared" si="85"/>
        <v>0.11982824977482381</v>
      </c>
      <c r="BA41" s="84">
        <f>MEDIAN($M41:$AG41)</f>
        <v>0.11982824977482381</v>
      </c>
      <c r="BB41" s="84">
        <f>MEDIAN($AF41,$AB41,$AC41,$Y41,$V41,$U41,$S41,$R41,$P41,$N41,$M41)</f>
        <v>0.10180433300382941</v>
      </c>
      <c r="BC41" s="84">
        <f t="shared" si="88"/>
        <v>0.1054442269793649</v>
      </c>
      <c r="BD41" s="86">
        <f t="shared" ref="BD41" si="102">+BD40/BD$43</f>
        <v>0.11977002914197341</v>
      </c>
    </row>
    <row r="42" spans="1:56" s="204" customFormat="1">
      <c r="A42" s="199"/>
      <c r="B42" s="200"/>
      <c r="C42" s="201"/>
      <c r="D42" s="218"/>
      <c r="E42" s="168"/>
      <c r="F42" s="168"/>
      <c r="G42" s="168"/>
      <c r="H42" s="121"/>
      <c r="I42" s="121"/>
      <c r="J42" s="168"/>
      <c r="K42" s="121"/>
      <c r="L42" s="89"/>
      <c r="M42" s="168"/>
      <c r="N42" s="219"/>
      <c r="O42" s="168"/>
      <c r="P42" s="168"/>
      <c r="Q42" s="168"/>
      <c r="R42" s="168"/>
      <c r="S42" s="168"/>
      <c r="T42" s="168"/>
      <c r="U42" s="168"/>
      <c r="V42" s="121"/>
      <c r="W42" s="121"/>
      <c r="X42" s="121"/>
      <c r="Y42" s="168"/>
      <c r="Z42" s="219"/>
      <c r="AA42" s="219"/>
      <c r="AB42" s="168"/>
      <c r="AC42" s="168"/>
      <c r="AD42" s="168"/>
      <c r="AE42" s="168"/>
      <c r="AF42" s="219"/>
      <c r="AG42" s="219"/>
      <c r="AH42" s="89"/>
      <c r="AI42" s="89"/>
      <c r="AJ42" s="89"/>
      <c r="AK42" s="168"/>
      <c r="AL42" s="121"/>
      <c r="AM42" s="168"/>
      <c r="AN42" s="89"/>
      <c r="AO42" s="91"/>
      <c r="AR42" s="89"/>
      <c r="AS42" s="89"/>
      <c r="AT42" s="89"/>
      <c r="AU42" s="89"/>
      <c r="AV42" s="89"/>
      <c r="AW42" s="91"/>
      <c r="AX42" s="90"/>
      <c r="AY42" s="89"/>
      <c r="AZ42" s="89"/>
      <c r="BA42" s="89"/>
      <c r="BB42" s="89"/>
      <c r="BC42" s="89"/>
      <c r="BD42" s="91"/>
    </row>
    <row r="43" spans="1:56" s="204" customFormat="1">
      <c r="A43" s="199"/>
      <c r="B43" s="207" t="s">
        <v>258</v>
      </c>
      <c r="C43" s="201"/>
      <c r="D43" s="122">
        <f t="shared" ref="D43:K43" si="103">D40+D31+D24+D18</f>
        <v>401150</v>
      </c>
      <c r="E43" s="122">
        <f t="shared" si="103"/>
        <v>123992</v>
      </c>
      <c r="F43" s="122">
        <f t="shared" si="103"/>
        <v>526851</v>
      </c>
      <c r="G43" s="122">
        <f t="shared" si="103"/>
        <v>1201978.04351</v>
      </c>
      <c r="H43" s="122">
        <f t="shared" si="103"/>
        <v>379972</v>
      </c>
      <c r="I43" s="122">
        <f t="shared" si="103"/>
        <v>726976</v>
      </c>
      <c r="J43" s="122">
        <f t="shared" si="103"/>
        <v>278830</v>
      </c>
      <c r="K43" s="122">
        <f t="shared" si="103"/>
        <v>489495.68953999993</v>
      </c>
      <c r="L43" s="43">
        <f>+SUM(D43:K43)</f>
        <v>4129244.7330499999</v>
      </c>
      <c r="M43" s="122"/>
      <c r="N43" s="122"/>
      <c r="O43" s="122">
        <f t="shared" ref="O43:V43" si="104">O40+O31+O24+O18</f>
        <v>112354</v>
      </c>
      <c r="P43" s="122">
        <f t="shared" si="104"/>
        <v>68116</v>
      </c>
      <c r="Q43" s="122">
        <f t="shared" si="104"/>
        <v>101726.163</v>
      </c>
      <c r="R43" s="122">
        <f t="shared" si="104"/>
        <v>41267</v>
      </c>
      <c r="S43" s="122">
        <f t="shared" si="104"/>
        <v>36970.594139999994</v>
      </c>
      <c r="T43" s="122">
        <f t="shared" si="104"/>
        <v>99983.277000000002</v>
      </c>
      <c r="U43" s="122">
        <f t="shared" si="104"/>
        <v>61597.161999999997</v>
      </c>
      <c r="V43" s="122">
        <f t="shared" si="104"/>
        <v>6918</v>
      </c>
      <c r="W43" s="122"/>
      <c r="X43" s="122"/>
      <c r="Y43" s="122">
        <f t="shared" ref="Y43:AG43" si="105">Y40+Y31+Y24+Y18</f>
        <v>58762</v>
      </c>
      <c r="Z43" s="122">
        <f t="shared" si="105"/>
        <v>124173.1477</v>
      </c>
      <c r="AA43" s="122">
        <f t="shared" si="105"/>
        <v>48527</v>
      </c>
      <c r="AB43" s="122"/>
      <c r="AC43" s="122">
        <f>AC40+AC31+AC24+AC18</f>
        <v>92209</v>
      </c>
      <c r="AD43" s="122">
        <f t="shared" si="105"/>
        <v>108673</v>
      </c>
      <c r="AE43" s="122">
        <f t="shared" si="105"/>
        <v>51972.191000000006</v>
      </c>
      <c r="AF43" s="122">
        <f t="shared" si="105"/>
        <v>20941</v>
      </c>
      <c r="AG43" s="122">
        <f t="shared" si="105"/>
        <v>53839.119000000006</v>
      </c>
      <c r="AH43" s="43">
        <f>+SUM(M43:AG43)</f>
        <v>1088028.65384</v>
      </c>
      <c r="AI43" s="43">
        <f>O43+Q43+Z43+AD43+AE43+AG43+T43</f>
        <v>652720.89770000009</v>
      </c>
      <c r="AJ43" s="43">
        <f>P43+R43+S43+U43+V43+Y43+AC43+AB43+AF43+AA43</f>
        <v>435307.75614000001</v>
      </c>
      <c r="AK43" s="122">
        <f>AK40+AK31+AK24+AK18</f>
        <v>147661</v>
      </c>
      <c r="AL43" s="122">
        <f>AL40+AL31+AL24+AL18</f>
        <v>18373.027999999998</v>
      </c>
      <c r="AM43" s="122">
        <f>AM40+AM31+AM24+AM18</f>
        <v>28804</v>
      </c>
      <c r="AN43" s="43">
        <f>+SUM(AK43:AM43)</f>
        <v>194838.02799999999</v>
      </c>
      <c r="AO43" s="44">
        <f>+AN43+AH43+L43</f>
        <v>5412111.4148899997</v>
      </c>
      <c r="AR43" s="43">
        <f t="shared" ref="AR43" si="106">L43/AR$5</f>
        <v>516155.59163124999</v>
      </c>
      <c r="AS43" s="43">
        <f t="shared" ref="AS43" si="107">AH43/AS$5</f>
        <v>68001.790865000003</v>
      </c>
      <c r="AT43" s="43">
        <f t="shared" ref="AT43" si="108">AI43/AT$5</f>
        <v>93245.842528571447</v>
      </c>
      <c r="AU43" s="43">
        <f t="shared" ref="AU43" si="109">AJ43/AU$5</f>
        <v>48367.528460000001</v>
      </c>
      <c r="AV43" s="43">
        <f t="shared" ref="AV43" si="110">AN43/AV$5</f>
        <v>64946.009333333328</v>
      </c>
      <c r="AW43" s="44">
        <f t="shared" ref="AW43" si="111">AO43/AW$5</f>
        <v>200448.57092185185</v>
      </c>
      <c r="AX43" s="122"/>
      <c r="AY43" s="43">
        <f>MEDIAN($D43:$K43)</f>
        <v>445322.84476999997</v>
      </c>
      <c r="AZ43" s="43">
        <f>MEDIAN($M43:$AG43)</f>
        <v>60179.580999999998</v>
      </c>
      <c r="BA43" s="43">
        <f>MEDIAN($AD43,$AE43,$Z43,$T43,$O43,Q43,AG43)</f>
        <v>101726.163</v>
      </c>
      <c r="BB43" s="43">
        <f>MEDIAN($AF43,$AB43,$AC43,$Y43,$V43,$U43,$S43,$R43,$P43,$AA43)</f>
        <v>48527</v>
      </c>
      <c r="BC43" s="43">
        <f>MEDIAN($AK43:$AM43)</f>
        <v>28804</v>
      </c>
      <c r="BD43" s="44">
        <f>MEDIAN((D43:K43,M43:V43,Y43:AG43,AK43:AM43))</f>
        <v>99983.277000000002</v>
      </c>
    </row>
    <row r="44" spans="1:56" s="204" customFormat="1">
      <c r="A44" s="199"/>
      <c r="B44" s="200"/>
      <c r="C44" s="201"/>
      <c r="D44" s="123"/>
      <c r="E44" s="225"/>
      <c r="F44" s="225"/>
      <c r="G44" s="225"/>
      <c r="H44" s="123"/>
      <c r="I44" s="123"/>
      <c r="J44" s="225"/>
      <c r="K44" s="123"/>
      <c r="L44" s="92"/>
      <c r="M44" s="225"/>
      <c r="N44" s="225"/>
      <c r="O44" s="225"/>
      <c r="P44" s="225"/>
      <c r="Q44" s="225"/>
      <c r="R44" s="225"/>
      <c r="S44" s="225"/>
      <c r="T44" s="225"/>
      <c r="U44" s="225"/>
      <c r="V44" s="123"/>
      <c r="W44" s="123"/>
      <c r="X44" s="123"/>
      <c r="Y44" s="225"/>
      <c r="Z44" s="225"/>
      <c r="AA44" s="225"/>
      <c r="AB44" s="225"/>
      <c r="AC44" s="225"/>
      <c r="AD44" s="225"/>
      <c r="AE44" s="225"/>
      <c r="AF44" s="225"/>
      <c r="AG44" s="225"/>
      <c r="AH44" s="92"/>
      <c r="AI44" s="92"/>
      <c r="AJ44" s="92"/>
      <c r="AK44" s="225"/>
      <c r="AL44" s="123"/>
      <c r="AM44" s="225"/>
      <c r="AN44" s="92"/>
      <c r="AO44" s="94"/>
      <c r="AR44" s="92"/>
      <c r="AS44" s="92"/>
      <c r="AT44" s="92"/>
      <c r="AU44" s="92"/>
      <c r="AV44" s="92"/>
      <c r="AW44" s="94"/>
      <c r="AX44" s="93"/>
      <c r="AY44" s="92"/>
      <c r="AZ44" s="92"/>
      <c r="BA44" s="92"/>
      <c r="BB44" s="92"/>
      <c r="BC44" s="92"/>
      <c r="BD44" s="94"/>
    </row>
    <row r="45" spans="1:56" s="204" customFormat="1">
      <c r="A45" s="205" t="s">
        <v>257</v>
      </c>
      <c r="B45" s="200"/>
      <c r="C45" s="201"/>
      <c r="D45" s="124"/>
      <c r="E45" s="226"/>
      <c r="F45" s="226"/>
      <c r="G45" s="226"/>
      <c r="H45" s="124"/>
      <c r="I45" s="124"/>
      <c r="J45" s="226"/>
      <c r="K45" s="124"/>
      <c r="L45" s="95"/>
      <c r="M45" s="226"/>
      <c r="N45" s="226"/>
      <c r="O45" s="226"/>
      <c r="P45" s="226"/>
      <c r="Q45" s="226"/>
      <c r="R45" s="226"/>
      <c r="S45" s="226"/>
      <c r="T45" s="226"/>
      <c r="U45" s="226"/>
      <c r="V45" s="124"/>
      <c r="W45" s="124"/>
      <c r="X45" s="124"/>
      <c r="Y45" s="226"/>
      <c r="Z45" s="226"/>
      <c r="AA45" s="226"/>
      <c r="AB45" s="226"/>
      <c r="AC45" s="226"/>
      <c r="AD45" s="226"/>
      <c r="AE45" s="226"/>
      <c r="AF45" s="226"/>
      <c r="AG45" s="226"/>
      <c r="AH45" s="92"/>
      <c r="AI45" s="92"/>
      <c r="AJ45" s="92"/>
      <c r="AK45" s="226"/>
      <c r="AL45" s="124"/>
      <c r="AM45" s="226"/>
      <c r="AN45" s="92"/>
      <c r="AO45" s="94"/>
      <c r="AR45" s="92"/>
      <c r="AS45" s="92"/>
      <c r="AT45" s="92"/>
      <c r="AU45" s="92"/>
      <c r="AV45" s="92"/>
      <c r="AW45" s="94"/>
      <c r="AX45" s="93"/>
      <c r="AY45" s="92"/>
      <c r="AZ45" s="92"/>
      <c r="BA45" s="92"/>
      <c r="BB45" s="92"/>
      <c r="BC45" s="92"/>
      <c r="BD45" s="94"/>
    </row>
    <row r="46" spans="1:56" s="204" customFormat="1">
      <c r="A46" s="199"/>
      <c r="B46" s="207" t="s">
        <v>111</v>
      </c>
      <c r="C46" s="201"/>
      <c r="D46" s="123"/>
      <c r="E46" s="225"/>
      <c r="F46" s="225"/>
      <c r="G46" s="225"/>
      <c r="H46" s="123"/>
      <c r="I46" s="123"/>
      <c r="J46" s="225"/>
      <c r="K46" s="123"/>
      <c r="L46" s="92"/>
      <c r="M46" s="225"/>
      <c r="N46" s="225"/>
      <c r="O46" s="225"/>
      <c r="P46" s="225"/>
      <c r="Q46" s="225"/>
      <c r="R46" s="225"/>
      <c r="S46" s="225"/>
      <c r="T46" s="225"/>
      <c r="U46" s="225"/>
      <c r="V46" s="123"/>
      <c r="W46" s="123"/>
      <c r="X46" s="123"/>
      <c r="Y46" s="225"/>
      <c r="Z46" s="225"/>
      <c r="AA46" s="225"/>
      <c r="AB46" s="225"/>
      <c r="AC46" s="225"/>
      <c r="AD46" s="225"/>
      <c r="AE46" s="225"/>
      <c r="AF46" s="225"/>
      <c r="AG46" s="225"/>
      <c r="AH46" s="92"/>
      <c r="AI46" s="92"/>
      <c r="AJ46" s="92"/>
      <c r="AK46" s="225"/>
      <c r="AL46" s="123"/>
      <c r="AM46" s="225"/>
      <c r="AN46" s="92"/>
      <c r="AO46" s="94"/>
      <c r="AR46" s="92"/>
      <c r="AS46" s="92"/>
      <c r="AT46" s="92"/>
      <c r="AU46" s="92"/>
      <c r="AV46" s="92"/>
      <c r="AW46" s="94"/>
      <c r="AX46" s="93"/>
      <c r="AY46" s="92"/>
      <c r="AZ46" s="92"/>
      <c r="BA46" s="92"/>
      <c r="BB46" s="92"/>
      <c r="BC46" s="92"/>
      <c r="BD46" s="94"/>
    </row>
    <row r="47" spans="1:56" s="204" customFormat="1" ht="29">
      <c r="A47" s="199"/>
      <c r="B47" s="200"/>
      <c r="C47" s="201" t="s">
        <v>256</v>
      </c>
      <c r="D47" s="144">
        <v>239092</v>
      </c>
      <c r="E47" s="160">
        <v>59909</v>
      </c>
      <c r="F47" s="160">
        <v>297202</v>
      </c>
      <c r="G47" s="160">
        <v>609701.07614999998</v>
      </c>
      <c r="H47" s="144">
        <v>184907</v>
      </c>
      <c r="I47" s="144">
        <v>410138</v>
      </c>
      <c r="J47" s="160">
        <v>134403</v>
      </c>
      <c r="K47" s="144">
        <v>247890.76095999993</v>
      </c>
      <c r="L47" s="43">
        <f>+SUM(D47:K47)</f>
        <v>2183242.8371100002</v>
      </c>
      <c r="M47" s="160"/>
      <c r="N47" s="160"/>
      <c r="O47" s="160">
        <v>70349</v>
      </c>
      <c r="P47" s="160">
        <v>42449</v>
      </c>
      <c r="Q47" s="160">
        <v>65658.04449</v>
      </c>
      <c r="R47" s="160">
        <v>23638</v>
      </c>
      <c r="S47" s="160">
        <v>23701.051459999999</v>
      </c>
      <c r="T47" s="160">
        <v>45614.99</v>
      </c>
      <c r="U47" s="160">
        <v>28084.32</v>
      </c>
      <c r="V47" s="144">
        <v>8650</v>
      </c>
      <c r="W47" s="144"/>
      <c r="X47" s="144"/>
      <c r="Y47" s="160">
        <v>26301</v>
      </c>
      <c r="Z47" s="160">
        <v>86668.599730000002</v>
      </c>
      <c r="AA47" s="160">
        <v>28295</v>
      </c>
      <c r="AB47" s="160"/>
      <c r="AC47" s="160">
        <v>61711</v>
      </c>
      <c r="AD47" s="160">
        <v>67142</v>
      </c>
      <c r="AE47" s="160">
        <v>31197.249</v>
      </c>
      <c r="AF47" s="160">
        <v>12544</v>
      </c>
      <c r="AG47" s="160">
        <v>32270.035000000003</v>
      </c>
      <c r="AH47" s="43">
        <f>+SUM(M47:AG47)</f>
        <v>654273.28967999993</v>
      </c>
      <c r="AI47" s="43">
        <f>O47+Q47+Z47+AD47+AE47+AG47+T47</f>
        <v>398899.91821999999</v>
      </c>
      <c r="AJ47" s="43">
        <f>P47+R47+S47+U47+V47+Y47+AC47+AB47+AF47+AA47</f>
        <v>255373.37145999999</v>
      </c>
      <c r="AK47" s="160">
        <v>90660</v>
      </c>
      <c r="AL47" s="144">
        <v>11387</v>
      </c>
      <c r="AM47" s="160">
        <v>19281</v>
      </c>
      <c r="AN47" s="43">
        <f>+SUM(AK47:AM47)</f>
        <v>121328</v>
      </c>
      <c r="AO47" s="44">
        <f>+AN47+AH47+L47</f>
        <v>2958844.1267900001</v>
      </c>
      <c r="AR47" s="43">
        <f t="shared" ref="AR47" si="112">L47/AR$5</f>
        <v>272905.35463875002</v>
      </c>
      <c r="AS47" s="43">
        <f t="shared" ref="AS47" si="113">AH47/AS$5</f>
        <v>40892.080604999996</v>
      </c>
      <c r="AT47" s="43">
        <f t="shared" ref="AT47" si="114">AI47/AT$5</f>
        <v>56985.702602857142</v>
      </c>
      <c r="AU47" s="43">
        <f t="shared" ref="AU47" si="115">AJ47/AU$5</f>
        <v>28374.81905111111</v>
      </c>
      <c r="AV47" s="43">
        <f t="shared" ref="AV47" si="116">AN47/AV$5</f>
        <v>40442.666666666664</v>
      </c>
      <c r="AW47" s="44">
        <f t="shared" ref="AW47" si="117">AO47/AW$5</f>
        <v>109586.81951074075</v>
      </c>
      <c r="AX47" s="122"/>
      <c r="AY47" s="43">
        <f>MEDIAN($D47:$K47)</f>
        <v>243491.38047999996</v>
      </c>
      <c r="AZ47" s="43">
        <f>MEDIAN($M47:$AG47)</f>
        <v>31733.642</v>
      </c>
      <c r="BA47" s="43">
        <f>MEDIAN($AD47,$AE47,$Z47,$T47,$O47,Q47,AG47)</f>
        <v>65658.04449</v>
      </c>
      <c r="BB47" s="43">
        <f>MEDIAN($AF47,$AB47,$AC47,$Y47,$V47,$U47,$S47,$R47,$P47,$AA47)</f>
        <v>26301</v>
      </c>
      <c r="BC47" s="43">
        <f>MEDIAN($AK47:$AM47)</f>
        <v>19281</v>
      </c>
      <c r="BD47" s="44">
        <f>MEDIAN((D47:K47,M47:V47,Y47:AG47,AK47:AM47))</f>
        <v>59909</v>
      </c>
    </row>
    <row r="48" spans="1:56" s="204" customFormat="1">
      <c r="A48" s="199"/>
      <c r="B48" s="200"/>
      <c r="C48" s="212" t="s">
        <v>243</v>
      </c>
      <c r="D48" s="213">
        <f t="shared" ref="D48:V48" si="118">+D47/D64</f>
        <v>0.61840801810539925</v>
      </c>
      <c r="E48" s="214">
        <f t="shared" si="118"/>
        <v>0.49974974557466756</v>
      </c>
      <c r="F48" s="214">
        <f t="shared" si="118"/>
        <v>0.58049646567534996</v>
      </c>
      <c r="G48" s="214">
        <f t="shared" si="118"/>
        <v>0.53329260683343227</v>
      </c>
      <c r="H48" s="119">
        <f t="shared" si="118"/>
        <v>0.49919548608298914</v>
      </c>
      <c r="I48" s="119">
        <f t="shared" si="118"/>
        <v>0.58590222153651872</v>
      </c>
      <c r="J48" s="214">
        <f t="shared" si="118"/>
        <v>0.5496987767021263</v>
      </c>
      <c r="K48" s="119">
        <f t="shared" si="118"/>
        <v>0.5224134362783065</v>
      </c>
      <c r="L48" s="84">
        <f t="shared" si="118"/>
        <v>0.55255274898382989</v>
      </c>
      <c r="M48" s="214"/>
      <c r="N48" s="215"/>
      <c r="O48" s="214">
        <f t="shared" si="118"/>
        <v>0.64192900812117892</v>
      </c>
      <c r="P48" s="214">
        <f t="shared" si="118"/>
        <v>0.62380966376675284</v>
      </c>
      <c r="Q48" s="214">
        <f t="shared" si="118"/>
        <v>0.63246297145656849</v>
      </c>
      <c r="R48" s="214">
        <f t="shared" si="118"/>
        <v>0.56333261838373727</v>
      </c>
      <c r="S48" s="214">
        <f t="shared" si="118"/>
        <v>0.60441623468355732</v>
      </c>
      <c r="T48" s="214">
        <f t="shared" si="118"/>
        <v>0.47477513878445882</v>
      </c>
      <c r="U48" s="214">
        <f t="shared" si="118"/>
        <v>0.47747463373249605</v>
      </c>
      <c r="V48" s="119">
        <f t="shared" si="118"/>
        <v>0.58339515748297022</v>
      </c>
      <c r="W48" s="119"/>
      <c r="X48" s="119"/>
      <c r="Y48" s="214">
        <f t="shared" ref="Y48:AJ48" si="119">+Y47/Y64</f>
        <v>0.45559424206204852</v>
      </c>
      <c r="Z48" s="215">
        <f t="shared" si="119"/>
        <v>0.61351635964604601</v>
      </c>
      <c r="AA48" s="215">
        <f t="shared" si="119"/>
        <v>0.60071759160969807</v>
      </c>
      <c r="AB48" s="214"/>
      <c r="AC48" s="214">
        <f>+AC47/AC64</f>
        <v>0.64624938475877303</v>
      </c>
      <c r="AD48" s="214">
        <f t="shared" si="119"/>
        <v>0.61641710198947886</v>
      </c>
      <c r="AE48" s="214">
        <f t="shared" si="119"/>
        <v>0.55232988686861528</v>
      </c>
      <c r="AF48" s="215">
        <f t="shared" si="119"/>
        <v>0.57380723663144417</v>
      </c>
      <c r="AG48" s="215">
        <f t="shared" si="119"/>
        <v>0.487631151784438</v>
      </c>
      <c r="AH48" s="84">
        <f t="shared" si="119"/>
        <v>0.58034882248334496</v>
      </c>
      <c r="AI48" s="84">
        <f t="shared" si="119"/>
        <v>0.58461540238665033</v>
      </c>
      <c r="AJ48" s="84">
        <f t="shared" si="119"/>
        <v>0.57380752043676464</v>
      </c>
      <c r="AK48" s="214">
        <f>+AK47/AK64</f>
        <v>0.5941723139033438</v>
      </c>
      <c r="AL48" s="119">
        <f>+AL47/AL64</f>
        <v>0.67455733470768386</v>
      </c>
      <c r="AM48" s="214">
        <f>+AM47/AM64</f>
        <v>0.60700793350963356</v>
      </c>
      <c r="AN48" s="84">
        <f>+AN47/AN64</f>
        <v>0.60294185612545448</v>
      </c>
      <c r="AO48" s="86">
        <f>+AO47/AO64</f>
        <v>0.56040841716243817</v>
      </c>
      <c r="AR48" s="84">
        <f>AVERAGE($D48:$K48)</f>
        <v>0.54864459459859871</v>
      </c>
      <c r="AS48" s="84">
        <f>AVERAGE($M48:$AG48)</f>
        <v>0.57174114886014127</v>
      </c>
      <c r="AT48" s="84">
        <f>AVERAGE($AD48,$AE48,$Z48,$T48,$O48)</f>
        <v>0.57979349908195554</v>
      </c>
      <c r="AU48" s="84">
        <f>AVERAGE($AF48,$AB48,$AC48,$Y48,$V48,$U48,$S48,$R48,$P48,$N48,$M48)</f>
        <v>0.56600989643772248</v>
      </c>
      <c r="AV48" s="84">
        <f>AVERAGE($AK48:$AM48)</f>
        <v>0.62524586070688704</v>
      </c>
      <c r="AW48" s="86">
        <f>+AW47/AW64</f>
        <v>0.56040841716243828</v>
      </c>
      <c r="AX48" s="85"/>
      <c r="AY48" s="84">
        <f>MEDIAN($D48:$K48)</f>
        <v>0.54149569176777934</v>
      </c>
      <c r="AZ48" s="84">
        <f>MEDIAN($M48:$AG48)</f>
        <v>0.59205637454633409</v>
      </c>
      <c r="BA48" s="84">
        <f>MEDIAN($M48:$AG48)</f>
        <v>0.59205637454633409</v>
      </c>
      <c r="BB48" s="84">
        <f>MEDIAN($AF48,$AB48,$AC48,$Y48,$V48,$U48,$S48,$R48,$P48,$N48,$M48)</f>
        <v>0.57860119705720714</v>
      </c>
      <c r="BC48" s="84">
        <f>MEDIAN($AK48:$AM48)</f>
        <v>0.60700793350963356</v>
      </c>
      <c r="BD48" s="86">
        <f>+BD47/BD64</f>
        <v>0.62355168310763953</v>
      </c>
    </row>
    <row r="49" spans="1:56" s="204" customFormat="1">
      <c r="A49" s="199"/>
      <c r="B49" s="207" t="s">
        <v>255</v>
      </c>
      <c r="C49" s="201"/>
      <c r="D49" s="218"/>
      <c r="E49" s="168"/>
      <c r="F49" s="168"/>
      <c r="G49" s="168"/>
      <c r="H49" s="121"/>
      <c r="I49" s="121"/>
      <c r="J49" s="168"/>
      <c r="K49" s="121"/>
      <c r="L49" s="89"/>
      <c r="M49" s="168"/>
      <c r="N49" s="219"/>
      <c r="O49" s="168"/>
      <c r="P49" s="168"/>
      <c r="Q49" s="168"/>
      <c r="R49" s="168"/>
      <c r="S49" s="168"/>
      <c r="T49" s="168"/>
      <c r="U49" s="168"/>
      <c r="V49" s="121"/>
      <c r="W49" s="121"/>
      <c r="X49" s="121"/>
      <c r="Y49" s="168"/>
      <c r="Z49" s="219"/>
      <c r="AA49" s="219"/>
      <c r="AB49" s="168"/>
      <c r="AC49" s="168"/>
      <c r="AD49" s="168"/>
      <c r="AE49" s="168"/>
      <c r="AF49" s="219"/>
      <c r="AG49" s="219"/>
      <c r="AH49" s="89"/>
      <c r="AI49" s="89"/>
      <c r="AJ49" s="89"/>
      <c r="AK49" s="168"/>
      <c r="AL49" s="121"/>
      <c r="AM49" s="168"/>
      <c r="AN49" s="89"/>
      <c r="AO49" s="91"/>
      <c r="AR49" s="89"/>
      <c r="AS49" s="89"/>
      <c r="AT49" s="89"/>
      <c r="AU49" s="89"/>
      <c r="AV49" s="89"/>
      <c r="AW49" s="91"/>
      <c r="AX49" s="90"/>
      <c r="AY49" s="89"/>
      <c r="AZ49" s="89"/>
      <c r="BA49" s="89"/>
      <c r="BB49" s="89"/>
      <c r="BC49" s="89"/>
      <c r="BD49" s="91"/>
    </row>
    <row r="50" spans="1:56" s="204" customFormat="1">
      <c r="A50" s="199"/>
      <c r="B50" s="200"/>
      <c r="C50" s="201" t="s">
        <v>254</v>
      </c>
      <c r="D50" s="144">
        <v>33285</v>
      </c>
      <c r="E50" s="160">
        <v>28894</v>
      </c>
      <c r="F50" s="160">
        <v>94717.78</v>
      </c>
      <c r="G50" s="160">
        <v>156775.19598500003</v>
      </c>
      <c r="H50" s="144">
        <v>75080</v>
      </c>
      <c r="I50" s="144">
        <v>131174</v>
      </c>
      <c r="J50" s="160">
        <v>8565</v>
      </c>
      <c r="K50" s="144">
        <v>96093.904429999937</v>
      </c>
      <c r="L50" s="43">
        <f t="shared" ref="L50:L56" si="120">+SUM(D50:K50)</f>
        <v>624584.88041500002</v>
      </c>
      <c r="M50" s="160"/>
      <c r="N50" s="160"/>
      <c r="O50" s="160">
        <v>17359</v>
      </c>
      <c r="P50" s="160">
        <v>7907</v>
      </c>
      <c r="Q50" s="160">
        <v>7938.0288100000016</v>
      </c>
      <c r="R50" s="160">
        <v>6283</v>
      </c>
      <c r="S50" s="160">
        <v>5648.3380299999999</v>
      </c>
      <c r="T50" s="160">
        <v>6597.9369999999999</v>
      </c>
      <c r="U50" s="160">
        <v>18142.941050000001</v>
      </c>
      <c r="V50" s="144">
        <v>3292</v>
      </c>
      <c r="W50" s="144"/>
      <c r="X50" s="144"/>
      <c r="Y50" s="160">
        <v>10807</v>
      </c>
      <c r="Z50" s="160">
        <v>8523.9948099999983</v>
      </c>
      <c r="AA50" s="160">
        <v>5030</v>
      </c>
      <c r="AB50" s="160"/>
      <c r="AC50" s="160">
        <v>8673</v>
      </c>
      <c r="AD50" s="160">
        <v>27457</v>
      </c>
      <c r="AE50" s="160">
        <v>3769</v>
      </c>
      <c r="AF50" s="160">
        <v>4385</v>
      </c>
      <c r="AG50" s="160">
        <v>3870.8650000000002</v>
      </c>
      <c r="AH50" s="43">
        <f t="shared" ref="AH50:AH56" si="121">+SUM(M50:AG50)</f>
        <v>145684.1047</v>
      </c>
      <c r="AI50" s="43">
        <f t="shared" ref="AI50:AI56" si="122">O50+Q50+Z50+AD50+AE50+AG50+T50</f>
        <v>75515.825620000003</v>
      </c>
      <c r="AJ50" s="43">
        <f t="shared" ref="AJ50:AJ56" si="123">P50+R50+S50+U50+V50+Y50+AC50+AB50+AF50+AA50</f>
        <v>70168.279080000008</v>
      </c>
      <c r="AK50" s="160">
        <v>35294</v>
      </c>
      <c r="AL50" s="144">
        <v>1791</v>
      </c>
      <c r="AM50" s="160">
        <v>5247</v>
      </c>
      <c r="AN50" s="43">
        <f t="shared" ref="AN50:AN56" si="124">+SUM(AK50:AM50)</f>
        <v>42332</v>
      </c>
      <c r="AO50" s="44">
        <f t="shared" ref="AO50:AO56" si="125">+AN50+AH50+L50</f>
        <v>812600.98511500005</v>
      </c>
      <c r="AR50" s="43">
        <f t="shared" ref="AR50:AR54" si="126">L50/AR$5</f>
        <v>78073.110051875003</v>
      </c>
      <c r="AS50" s="43">
        <f t="shared" ref="AS50:AS54" si="127">AH50/AS$5</f>
        <v>9105.2565437499998</v>
      </c>
      <c r="AT50" s="43">
        <f t="shared" ref="AT50:AT54" si="128">AI50/AT$5</f>
        <v>10787.975088571429</v>
      </c>
      <c r="AU50" s="43">
        <f t="shared" ref="AU50:AU54" si="129">AJ50/AU$5</f>
        <v>7796.4754533333344</v>
      </c>
      <c r="AV50" s="43">
        <f t="shared" ref="AV50:AV54" si="130">AN50/AV$5</f>
        <v>14110.666666666666</v>
      </c>
      <c r="AW50" s="44">
        <f t="shared" ref="AW50:AW54" si="131">AO50/AW$5</f>
        <v>30096.33278203704</v>
      </c>
      <c r="AX50" s="122"/>
      <c r="AY50" s="43">
        <f t="shared" ref="AY50:AY57" si="132">MEDIAN($D50:$K50)</f>
        <v>84898.89</v>
      </c>
      <c r="AZ50" s="43">
        <f t="shared" ref="AZ50:AZ57" si="133">MEDIAN($M50:$AG50)</f>
        <v>7252.4684999999999</v>
      </c>
      <c r="BA50" s="43">
        <f t="shared" ref="BA50:BA56" si="134">MEDIAN($AD50,$AE50,$Z50,$T50,$O50,Q50,AG50)</f>
        <v>7938.0288100000016</v>
      </c>
      <c r="BB50" s="43">
        <f t="shared" ref="BB50:BB56" si="135">MEDIAN($AF50,$AB50,$AC50,$Y50,$V50,$U50,$S50,$R50,$P50,$AA50)</f>
        <v>6283</v>
      </c>
      <c r="BC50" s="43">
        <f t="shared" ref="BC50:BC57" si="136">MEDIAN($AK50:$AM50)</f>
        <v>5247</v>
      </c>
      <c r="BD50" s="44">
        <f>MEDIAN((D50:K50,M50:V50,Y50:AG50,AK50:AM50))</f>
        <v>8565</v>
      </c>
    </row>
    <row r="51" spans="1:56" s="204" customFormat="1">
      <c r="A51" s="199"/>
      <c r="B51" s="200"/>
      <c r="C51" s="201" t="s">
        <v>253</v>
      </c>
      <c r="D51" s="144">
        <v>0</v>
      </c>
      <c r="E51" s="160">
        <v>6589</v>
      </c>
      <c r="F51" s="160">
        <v>0</v>
      </c>
      <c r="G51" s="160">
        <v>45936.775139999998</v>
      </c>
      <c r="H51" s="144"/>
      <c r="I51" s="144">
        <v>4089</v>
      </c>
      <c r="J51" s="160">
        <v>4386</v>
      </c>
      <c r="K51" s="144">
        <v>0</v>
      </c>
      <c r="L51" s="43">
        <f t="shared" si="120"/>
        <v>61000.775139999998</v>
      </c>
      <c r="M51" s="160"/>
      <c r="N51" s="160"/>
      <c r="O51" s="160">
        <v>715</v>
      </c>
      <c r="P51" s="160"/>
      <c r="Q51" s="160">
        <v>0</v>
      </c>
      <c r="R51" s="160">
        <v>2894</v>
      </c>
      <c r="S51" s="160">
        <v>938.93398000000002</v>
      </c>
      <c r="T51" s="160">
        <v>21714.16</v>
      </c>
      <c r="U51" s="160">
        <v>1895.499</v>
      </c>
      <c r="V51" s="144"/>
      <c r="W51" s="144"/>
      <c r="X51" s="144"/>
      <c r="Y51" s="160">
        <v>0</v>
      </c>
      <c r="Z51" s="160">
        <v>2913.42904</v>
      </c>
      <c r="AA51" s="160">
        <v>2177</v>
      </c>
      <c r="AB51" s="160"/>
      <c r="AC51" s="160">
        <v>0</v>
      </c>
      <c r="AD51" s="160"/>
      <c r="AE51" s="160">
        <v>0</v>
      </c>
      <c r="AF51" s="160">
        <v>385</v>
      </c>
      <c r="AG51" s="160">
        <v>6990.52</v>
      </c>
      <c r="AH51" s="43">
        <f t="shared" si="121"/>
        <v>40623.542019999993</v>
      </c>
      <c r="AI51" s="43">
        <f t="shared" si="122"/>
        <v>32333.109039999999</v>
      </c>
      <c r="AJ51" s="43">
        <f t="shared" si="123"/>
        <v>8290.4329799999996</v>
      </c>
      <c r="AK51" s="160">
        <v>1406</v>
      </c>
      <c r="AL51" s="144">
        <v>1305</v>
      </c>
      <c r="AM51" s="160">
        <v>3418</v>
      </c>
      <c r="AN51" s="43">
        <f t="shared" si="124"/>
        <v>6129</v>
      </c>
      <c r="AO51" s="44">
        <f t="shared" si="125"/>
        <v>107753.31715999999</v>
      </c>
      <c r="AR51" s="43">
        <f t="shared" si="126"/>
        <v>7625.0968924999997</v>
      </c>
      <c r="AS51" s="43">
        <f t="shared" si="127"/>
        <v>2538.9713762499996</v>
      </c>
      <c r="AT51" s="43">
        <f t="shared" si="128"/>
        <v>4619.0155771428572</v>
      </c>
      <c r="AU51" s="43">
        <f t="shared" si="129"/>
        <v>921.15922</v>
      </c>
      <c r="AV51" s="43">
        <f t="shared" si="130"/>
        <v>2043</v>
      </c>
      <c r="AW51" s="44">
        <f t="shared" si="131"/>
        <v>3990.8635985185183</v>
      </c>
      <c r="AX51" s="122"/>
      <c r="AY51" s="43">
        <f t="shared" si="132"/>
        <v>4089</v>
      </c>
      <c r="AZ51" s="43">
        <f t="shared" si="133"/>
        <v>938.93398000000002</v>
      </c>
      <c r="BA51" s="43">
        <f t="shared" si="134"/>
        <v>1814.21452</v>
      </c>
      <c r="BB51" s="43">
        <f t="shared" si="135"/>
        <v>938.93398000000002</v>
      </c>
      <c r="BC51" s="43">
        <f t="shared" si="136"/>
        <v>1406</v>
      </c>
      <c r="BD51" s="44">
        <f>MEDIAN((D51:K51,M51:V51,Y51:AG51,AK51:AM51))</f>
        <v>1406</v>
      </c>
    </row>
    <row r="52" spans="1:56" s="204" customFormat="1">
      <c r="A52" s="199"/>
      <c r="B52" s="200"/>
      <c r="C52" s="201" t="s">
        <v>252</v>
      </c>
      <c r="D52" s="144">
        <v>25364</v>
      </c>
      <c r="E52" s="160">
        <v>4225</v>
      </c>
      <c r="F52" s="160">
        <v>28364</v>
      </c>
      <c r="G52" s="160">
        <v>56955.627204999997</v>
      </c>
      <c r="H52" s="144">
        <v>24855</v>
      </c>
      <c r="I52" s="144">
        <v>42866</v>
      </c>
      <c r="J52" s="160">
        <v>12074</v>
      </c>
      <c r="K52" s="144">
        <v>43769.295270000017</v>
      </c>
      <c r="L52" s="43">
        <f t="shared" si="120"/>
        <v>238472.92247500003</v>
      </c>
      <c r="M52" s="160"/>
      <c r="N52" s="160"/>
      <c r="O52" s="160">
        <v>9932</v>
      </c>
      <c r="P52" s="160">
        <v>4222</v>
      </c>
      <c r="Q52" s="160">
        <v>5199.3969999999999</v>
      </c>
      <c r="R52" s="160">
        <v>3590</v>
      </c>
      <c r="S52" s="160">
        <v>3681.6575699999994</v>
      </c>
      <c r="T52" s="160">
        <v>5977.973</v>
      </c>
      <c r="U52" s="160">
        <v>4164.7209999999995</v>
      </c>
      <c r="V52" s="144">
        <v>1735</v>
      </c>
      <c r="W52" s="144"/>
      <c r="X52" s="144"/>
      <c r="Y52" s="160">
        <v>1484</v>
      </c>
      <c r="Z52" s="160">
        <v>6515.01901</v>
      </c>
      <c r="AA52" s="160">
        <v>3460</v>
      </c>
      <c r="AB52" s="160"/>
      <c r="AC52" s="160">
        <v>5451</v>
      </c>
      <c r="AD52" s="160">
        <v>4591</v>
      </c>
      <c r="AE52" s="160">
        <v>10281.107</v>
      </c>
      <c r="AF52" s="160">
        <v>1454</v>
      </c>
      <c r="AG52" s="160">
        <v>10242.855</v>
      </c>
      <c r="AH52" s="43">
        <f t="shared" si="121"/>
        <v>81981.729579999999</v>
      </c>
      <c r="AI52" s="43">
        <f t="shared" si="122"/>
        <v>52739.351009999998</v>
      </c>
      <c r="AJ52" s="43">
        <f t="shared" si="123"/>
        <v>29242.378570000001</v>
      </c>
      <c r="AK52" s="160">
        <v>13183</v>
      </c>
      <c r="AL52" s="144">
        <v>1361</v>
      </c>
      <c r="AM52" s="160">
        <v>1105</v>
      </c>
      <c r="AN52" s="43">
        <f t="shared" si="124"/>
        <v>15649</v>
      </c>
      <c r="AO52" s="44">
        <f t="shared" si="125"/>
        <v>336103.65205500001</v>
      </c>
      <c r="AR52" s="43">
        <f t="shared" si="126"/>
        <v>29809.115309375004</v>
      </c>
      <c r="AS52" s="43">
        <f t="shared" si="127"/>
        <v>5123.85809875</v>
      </c>
      <c r="AT52" s="43">
        <f t="shared" si="128"/>
        <v>7534.1930014285708</v>
      </c>
      <c r="AU52" s="43">
        <f t="shared" si="129"/>
        <v>3249.1531744444446</v>
      </c>
      <c r="AV52" s="43">
        <f t="shared" si="130"/>
        <v>5216.333333333333</v>
      </c>
      <c r="AW52" s="44">
        <f t="shared" si="131"/>
        <v>12448.283409444444</v>
      </c>
      <c r="AX52" s="122"/>
      <c r="AY52" s="43">
        <f t="shared" si="132"/>
        <v>26864</v>
      </c>
      <c r="AZ52" s="43">
        <f t="shared" si="133"/>
        <v>4406.5</v>
      </c>
      <c r="BA52" s="43">
        <f t="shared" si="134"/>
        <v>6515.01901</v>
      </c>
      <c r="BB52" s="43">
        <f t="shared" si="135"/>
        <v>3590</v>
      </c>
      <c r="BC52" s="43">
        <f t="shared" si="136"/>
        <v>1361</v>
      </c>
      <c r="BD52" s="44">
        <f>MEDIAN((D52:K52,M52:V52,Y52:AG52,AK52:AM52))</f>
        <v>5451</v>
      </c>
    </row>
    <row r="53" spans="1:56" s="204" customFormat="1">
      <c r="A53" s="199"/>
      <c r="B53" s="200"/>
      <c r="C53" s="201" t="s">
        <v>251</v>
      </c>
      <c r="D53" s="220">
        <v>699</v>
      </c>
      <c r="E53" s="160"/>
      <c r="F53" s="160">
        <v>3</v>
      </c>
      <c r="G53" s="160">
        <v>33562.011109999999</v>
      </c>
      <c r="H53" s="144">
        <v>308</v>
      </c>
      <c r="I53" s="144">
        <v>0</v>
      </c>
      <c r="J53" s="160">
        <v>337</v>
      </c>
      <c r="K53" s="144">
        <v>242.91349</v>
      </c>
      <c r="L53" s="43">
        <f t="shared" si="120"/>
        <v>35151.924599999998</v>
      </c>
      <c r="M53" s="160"/>
      <c r="N53" s="160"/>
      <c r="O53" s="160">
        <v>148</v>
      </c>
      <c r="P53" s="160"/>
      <c r="Q53" s="160">
        <v>0</v>
      </c>
      <c r="R53" s="160">
        <v>0</v>
      </c>
      <c r="S53" s="160">
        <v>13.84586</v>
      </c>
      <c r="T53" s="160"/>
      <c r="U53" s="160"/>
      <c r="V53" s="144"/>
      <c r="W53" s="144"/>
      <c r="X53" s="144"/>
      <c r="Y53" s="160">
        <v>0</v>
      </c>
      <c r="Z53" s="160">
        <v>110.39355999999998</v>
      </c>
      <c r="AA53" s="160">
        <v>11</v>
      </c>
      <c r="AB53" s="160"/>
      <c r="AC53" s="160">
        <v>80</v>
      </c>
      <c r="AD53" s="160"/>
      <c r="AE53" s="160">
        <v>45.893000000000001</v>
      </c>
      <c r="AF53" s="160">
        <v>4</v>
      </c>
      <c r="AG53" s="160">
        <v>0.98899999999999999</v>
      </c>
      <c r="AH53" s="43">
        <f t="shared" si="121"/>
        <v>414.12142</v>
      </c>
      <c r="AI53" s="43">
        <f t="shared" si="122"/>
        <v>305.27555999999998</v>
      </c>
      <c r="AJ53" s="43">
        <f t="shared" si="123"/>
        <v>108.84586</v>
      </c>
      <c r="AK53" s="160"/>
      <c r="AL53" s="144"/>
      <c r="AM53" s="160">
        <v>312</v>
      </c>
      <c r="AN53" s="43">
        <f t="shared" si="124"/>
        <v>312</v>
      </c>
      <c r="AO53" s="44">
        <f t="shared" si="125"/>
        <v>35878.046020000002</v>
      </c>
      <c r="AR53" s="43">
        <f t="shared" si="126"/>
        <v>4393.9905749999998</v>
      </c>
      <c r="AS53" s="43">
        <f t="shared" si="127"/>
        <v>25.88258875</v>
      </c>
      <c r="AT53" s="43">
        <f t="shared" si="128"/>
        <v>43.610794285714285</v>
      </c>
      <c r="AU53" s="43">
        <f t="shared" si="129"/>
        <v>12.093984444444445</v>
      </c>
      <c r="AV53" s="43">
        <f t="shared" si="130"/>
        <v>104</v>
      </c>
      <c r="AW53" s="44">
        <f t="shared" si="131"/>
        <v>1328.8165192592594</v>
      </c>
      <c r="AX53" s="122"/>
      <c r="AY53" s="43">
        <f t="shared" si="132"/>
        <v>308</v>
      </c>
      <c r="AZ53" s="43">
        <f t="shared" si="133"/>
        <v>11</v>
      </c>
      <c r="BA53" s="43">
        <f t="shared" si="134"/>
        <v>45.893000000000001</v>
      </c>
      <c r="BB53" s="43">
        <f t="shared" si="135"/>
        <v>7.5</v>
      </c>
      <c r="BC53" s="43">
        <f t="shared" si="136"/>
        <v>312</v>
      </c>
      <c r="BD53" s="44">
        <f>MEDIAN((D53:K53,M53:V53,Y53:AG53,AK53:AM53))</f>
        <v>45.893000000000001</v>
      </c>
    </row>
    <row r="54" spans="1:56" s="204" customFormat="1">
      <c r="A54" s="199"/>
      <c r="B54" s="200"/>
      <c r="C54" s="201" t="s">
        <v>250</v>
      </c>
      <c r="D54" s="220">
        <v>5250</v>
      </c>
      <c r="E54" s="160">
        <v>249</v>
      </c>
      <c r="F54" s="160">
        <v>0</v>
      </c>
      <c r="G54" s="160">
        <v>66.466450000000009</v>
      </c>
      <c r="H54" s="144">
        <v>4461</v>
      </c>
      <c r="I54" s="144">
        <v>0</v>
      </c>
      <c r="J54" s="160">
        <v>170</v>
      </c>
      <c r="K54" s="144">
        <v>2728.8277799999996</v>
      </c>
      <c r="L54" s="43">
        <f t="shared" si="120"/>
        <v>12925.29423</v>
      </c>
      <c r="M54" s="160"/>
      <c r="N54" s="160"/>
      <c r="O54" s="160">
        <v>707</v>
      </c>
      <c r="P54" s="160"/>
      <c r="Q54" s="160">
        <v>1265.184</v>
      </c>
      <c r="R54" s="160">
        <v>0</v>
      </c>
      <c r="S54" s="160">
        <v>0</v>
      </c>
      <c r="T54" s="160">
        <v>197.98</v>
      </c>
      <c r="U54" s="160"/>
      <c r="V54" s="144"/>
      <c r="W54" s="144"/>
      <c r="X54" s="144"/>
      <c r="Y54" s="160">
        <v>0</v>
      </c>
      <c r="Z54" s="160">
        <v>1902.35193</v>
      </c>
      <c r="AA54" s="160">
        <v>26</v>
      </c>
      <c r="AB54" s="160"/>
      <c r="AC54" s="160">
        <v>0</v>
      </c>
      <c r="AD54" s="160">
        <v>956</v>
      </c>
      <c r="AE54" s="160">
        <v>0</v>
      </c>
      <c r="AF54" s="160">
        <v>387</v>
      </c>
      <c r="AG54" s="160">
        <v>457.17599999999999</v>
      </c>
      <c r="AH54" s="43">
        <f t="shared" si="121"/>
        <v>5898.69193</v>
      </c>
      <c r="AI54" s="43">
        <f t="shared" si="122"/>
        <v>5485.69193</v>
      </c>
      <c r="AJ54" s="43">
        <f t="shared" si="123"/>
        <v>413</v>
      </c>
      <c r="AK54" s="160"/>
      <c r="AL54" s="144">
        <v>9.5</v>
      </c>
      <c r="AM54" s="160">
        <v>0</v>
      </c>
      <c r="AN54" s="43">
        <f t="shared" si="124"/>
        <v>9.5</v>
      </c>
      <c r="AO54" s="44">
        <f t="shared" si="125"/>
        <v>18833.48616</v>
      </c>
      <c r="AR54" s="43">
        <f t="shared" si="126"/>
        <v>1615.6617787499999</v>
      </c>
      <c r="AS54" s="43">
        <f t="shared" si="127"/>
        <v>368.668245625</v>
      </c>
      <c r="AT54" s="43">
        <f t="shared" si="128"/>
        <v>783.67027571428571</v>
      </c>
      <c r="AU54" s="43">
        <f t="shared" si="129"/>
        <v>45.888888888888886</v>
      </c>
      <c r="AV54" s="43">
        <f t="shared" si="130"/>
        <v>3.1666666666666665</v>
      </c>
      <c r="AW54" s="44">
        <f t="shared" si="131"/>
        <v>697.53652444444447</v>
      </c>
      <c r="AX54" s="122"/>
      <c r="AY54" s="43">
        <f t="shared" si="132"/>
        <v>209.5</v>
      </c>
      <c r="AZ54" s="43">
        <f t="shared" si="133"/>
        <v>197.98</v>
      </c>
      <c r="BA54" s="43">
        <f t="shared" si="134"/>
        <v>707</v>
      </c>
      <c r="BB54" s="43">
        <f t="shared" si="135"/>
        <v>0</v>
      </c>
      <c r="BC54" s="43">
        <f t="shared" si="136"/>
        <v>4.75</v>
      </c>
      <c r="BD54" s="44">
        <f>MEDIAN((D54:K54,M54:V54,Y54:AG54,AK54:AM54))</f>
        <v>170</v>
      </c>
    </row>
    <row r="55" spans="1:56" s="204" customFormat="1">
      <c r="A55" s="199"/>
      <c r="B55" s="200"/>
      <c r="C55" s="217" t="s">
        <v>125</v>
      </c>
      <c r="D55" s="144">
        <v>34155</v>
      </c>
      <c r="E55" s="160">
        <v>11639</v>
      </c>
      <c r="F55" s="160">
        <v>33279.22</v>
      </c>
      <c r="G55" s="160">
        <v>107164.16569999998</v>
      </c>
      <c r="H55" s="144">
        <v>27622</v>
      </c>
      <c r="I55" s="144">
        <v>45617</v>
      </c>
      <c r="J55" s="160">
        <v>57801</v>
      </c>
      <c r="K55" s="144">
        <v>34337.302769999995</v>
      </c>
      <c r="L55" s="43">
        <f t="shared" si="120"/>
        <v>351614.68846999999</v>
      </c>
      <c r="M55" s="160"/>
      <c r="N55" s="160"/>
      <c r="O55" s="160"/>
      <c r="P55" s="160">
        <v>6709</v>
      </c>
      <c r="Q55" s="160">
        <v>11725.01022</v>
      </c>
      <c r="R55" s="160">
        <v>1026</v>
      </c>
      <c r="S55" s="160">
        <v>2236.5864099999999</v>
      </c>
      <c r="T55" s="160">
        <v>9049</v>
      </c>
      <c r="U55" s="160">
        <v>106.899</v>
      </c>
      <c r="V55" s="144"/>
      <c r="W55" s="144"/>
      <c r="X55" s="144"/>
      <c r="Y55" s="160">
        <v>12647</v>
      </c>
      <c r="Z55" s="160">
        <v>16903.33223</v>
      </c>
      <c r="AA55" s="160">
        <v>4585</v>
      </c>
      <c r="AB55" s="160"/>
      <c r="AC55" s="160">
        <v>11480</v>
      </c>
      <c r="AD55" s="160">
        <v>1451</v>
      </c>
      <c r="AE55" s="160">
        <v>6413.7510000000038</v>
      </c>
      <c r="AF55" s="160">
        <v>586</v>
      </c>
      <c r="AG55" s="160">
        <v>6616.985999999999</v>
      </c>
      <c r="AH55" s="43">
        <f t="shared" si="121"/>
        <v>91535.564860000013</v>
      </c>
      <c r="AI55" s="43">
        <f t="shared" si="122"/>
        <v>52159.079449999997</v>
      </c>
      <c r="AJ55" s="43">
        <f t="shared" si="123"/>
        <v>39376.485410000001</v>
      </c>
      <c r="AK55" s="160">
        <v>803</v>
      </c>
      <c r="AL55" s="144">
        <v>272</v>
      </c>
      <c r="AM55" s="160">
        <v>614</v>
      </c>
      <c r="AN55" s="43">
        <f t="shared" si="124"/>
        <v>1689</v>
      </c>
      <c r="AO55" s="44">
        <f t="shared" si="125"/>
        <v>444839.25332999998</v>
      </c>
      <c r="AR55" s="43">
        <f t="shared" ref="AR55" si="137">L55/AR$5</f>
        <v>43951.836058749999</v>
      </c>
      <c r="AS55" s="43">
        <f t="shared" ref="AS55" si="138">AH55/AS$5</f>
        <v>5720.9728037500008</v>
      </c>
      <c r="AT55" s="43">
        <f t="shared" ref="AT55" si="139">AI55/AT$5</f>
        <v>7451.2970642857135</v>
      </c>
      <c r="AU55" s="43">
        <f t="shared" ref="AU55" si="140">AJ55/AU$5</f>
        <v>4375.1650455555555</v>
      </c>
      <c r="AV55" s="43">
        <f t="shared" ref="AV55" si="141">AN55/AV$5</f>
        <v>563</v>
      </c>
      <c r="AW55" s="44">
        <f t="shared" ref="AW55" si="142">AO55/AW$5</f>
        <v>16475.527901111109</v>
      </c>
      <c r="AX55" s="122"/>
      <c r="AY55" s="43">
        <f t="shared" si="132"/>
        <v>34246.151384999997</v>
      </c>
      <c r="AZ55" s="43">
        <f t="shared" si="133"/>
        <v>6515.3685000000014</v>
      </c>
      <c r="BA55" s="43">
        <f t="shared" si="134"/>
        <v>7832.9929999999995</v>
      </c>
      <c r="BB55" s="43">
        <f t="shared" si="135"/>
        <v>3410.7932049999999</v>
      </c>
      <c r="BC55" s="43">
        <f t="shared" si="136"/>
        <v>614</v>
      </c>
      <c r="BD55" s="44">
        <f>MEDIAN((D55:K55,M55:V55,Y55:AG55,AK55:AM55))</f>
        <v>9049</v>
      </c>
    </row>
    <row r="56" spans="1:56" s="204" customFormat="1">
      <c r="A56" s="199"/>
      <c r="B56" s="200"/>
      <c r="C56" s="210" t="s">
        <v>249</v>
      </c>
      <c r="D56" s="46">
        <f t="shared" ref="D56:K56" si="143">SUM(D50:D55)</f>
        <v>98753</v>
      </c>
      <c r="E56" s="118">
        <f t="shared" si="143"/>
        <v>51596</v>
      </c>
      <c r="F56" s="118">
        <f t="shared" si="143"/>
        <v>156364</v>
      </c>
      <c r="G56" s="118">
        <f t="shared" si="143"/>
        <v>400460.24158999999</v>
      </c>
      <c r="H56" s="118">
        <f t="shared" si="143"/>
        <v>132326</v>
      </c>
      <c r="I56" s="118">
        <f t="shared" si="143"/>
        <v>223746</v>
      </c>
      <c r="J56" s="118">
        <f t="shared" si="143"/>
        <v>83333</v>
      </c>
      <c r="K56" s="88">
        <f t="shared" si="143"/>
        <v>177172.24373999995</v>
      </c>
      <c r="L56" s="45">
        <f t="shared" si="120"/>
        <v>1323750.4853300001</v>
      </c>
      <c r="M56" s="46"/>
      <c r="N56" s="118"/>
      <c r="O56" s="118">
        <f t="shared" ref="O56:V56" si="144">O55+O54+O53+O52+O51+O50</f>
        <v>28861</v>
      </c>
      <c r="P56" s="118">
        <f t="shared" si="144"/>
        <v>18838</v>
      </c>
      <c r="Q56" s="118">
        <f t="shared" si="144"/>
        <v>26127.620029999998</v>
      </c>
      <c r="R56" s="118">
        <f t="shared" si="144"/>
        <v>13793</v>
      </c>
      <c r="S56" s="118">
        <f t="shared" si="144"/>
        <v>12519.361849999998</v>
      </c>
      <c r="T56" s="118">
        <f t="shared" si="144"/>
        <v>43537.049999999996</v>
      </c>
      <c r="U56" s="118">
        <f t="shared" si="144"/>
        <v>24310.06005</v>
      </c>
      <c r="V56" s="118">
        <f t="shared" si="144"/>
        <v>5027</v>
      </c>
      <c r="W56" s="118"/>
      <c r="X56" s="118"/>
      <c r="Y56" s="118">
        <f t="shared" ref="Y56:AG56" si="145">Y55+Y54+Y53+Y52+Y51+Y50</f>
        <v>24938</v>
      </c>
      <c r="Z56" s="118">
        <f t="shared" si="145"/>
        <v>36868.520579999997</v>
      </c>
      <c r="AA56" s="118">
        <f t="shared" si="145"/>
        <v>15289</v>
      </c>
      <c r="AB56" s="118"/>
      <c r="AC56" s="118">
        <f>AC55+AC54+AC53+AC52+AC51+AC50</f>
        <v>25684</v>
      </c>
      <c r="AD56" s="118">
        <f t="shared" si="145"/>
        <v>34455</v>
      </c>
      <c r="AE56" s="118">
        <f t="shared" si="145"/>
        <v>20509.751000000004</v>
      </c>
      <c r="AF56" s="118">
        <f t="shared" si="145"/>
        <v>7201</v>
      </c>
      <c r="AG56" s="88">
        <f t="shared" si="145"/>
        <v>28179.391</v>
      </c>
      <c r="AH56" s="45">
        <f t="shared" si="121"/>
        <v>366137.75451</v>
      </c>
      <c r="AI56" s="45">
        <f t="shared" si="122"/>
        <v>218538.33260999998</v>
      </c>
      <c r="AJ56" s="45">
        <f t="shared" si="123"/>
        <v>147599.42190000002</v>
      </c>
      <c r="AK56" s="46">
        <f>AK55+AK54+AK53+AK52+AK51+AK50</f>
        <v>50686</v>
      </c>
      <c r="AL56" s="118">
        <f>AL55+AL54+AL53+AL52+AL51+AL50</f>
        <v>4738.5</v>
      </c>
      <c r="AM56" s="88">
        <f>AM55+AM54+AM53+AM52+AM51+AM50</f>
        <v>10696</v>
      </c>
      <c r="AN56" s="45">
        <f t="shared" si="124"/>
        <v>66120.5</v>
      </c>
      <c r="AO56" s="211">
        <f t="shared" si="125"/>
        <v>1756008.7398399999</v>
      </c>
      <c r="AR56" s="45">
        <f>L56/AR$5</f>
        <v>165468.81066625001</v>
      </c>
      <c r="AS56" s="45">
        <f>AH56/AS$5</f>
        <v>22883.609656875</v>
      </c>
      <c r="AT56" s="45">
        <f>AI56/AT$5</f>
        <v>31219.761801428569</v>
      </c>
      <c r="AU56" s="45">
        <f>AJ56/AU$5</f>
        <v>16399.935766666669</v>
      </c>
      <c r="AV56" s="45">
        <f>AN56/AV$5</f>
        <v>22040.166666666668</v>
      </c>
      <c r="AW56" s="211">
        <f>AO56/AW$5</f>
        <v>65037.360734814814</v>
      </c>
      <c r="AX56" s="122"/>
      <c r="AY56" s="45">
        <f t="shared" si="132"/>
        <v>144345</v>
      </c>
      <c r="AZ56" s="45">
        <f t="shared" si="133"/>
        <v>24624.030025</v>
      </c>
      <c r="BA56" s="45">
        <f t="shared" si="134"/>
        <v>28861</v>
      </c>
      <c r="BB56" s="45">
        <f t="shared" si="135"/>
        <v>15289</v>
      </c>
      <c r="BC56" s="45">
        <f t="shared" si="136"/>
        <v>10696</v>
      </c>
      <c r="BD56" s="211">
        <f>MEDIAN((D56:K56,M56:V56,Y56:AG56,AK56:AM56))</f>
        <v>28179.391</v>
      </c>
    </row>
    <row r="57" spans="1:56" s="229" customFormat="1" ht="12">
      <c r="A57" s="227"/>
      <c r="B57" s="228"/>
      <c r="C57" s="212" t="s">
        <v>248</v>
      </c>
      <c r="D57" s="87">
        <f>+D56/D$64</f>
        <v>0.25542321370837373</v>
      </c>
      <c r="E57" s="214">
        <f t="shared" ref="E57:V57" si="146">+E56/E$64</f>
        <v>0.43040424431505364</v>
      </c>
      <c r="F57" s="214">
        <f t="shared" si="146"/>
        <v>0.30541096412157531</v>
      </c>
      <c r="G57" s="214">
        <f t="shared" si="146"/>
        <v>0.35027408434184237</v>
      </c>
      <c r="H57" s="119">
        <f t="shared" si="146"/>
        <v>0.35724197510866335</v>
      </c>
      <c r="I57" s="119">
        <f t="shared" si="146"/>
        <v>0.31963212006668468</v>
      </c>
      <c r="J57" s="214">
        <f t="shared" si="146"/>
        <v>0.34082608393353048</v>
      </c>
      <c r="K57" s="119">
        <f t="shared" si="146"/>
        <v>0.37337882342571949</v>
      </c>
      <c r="L57" s="84">
        <f t="shared" si="146"/>
        <v>0.3350254755013849</v>
      </c>
      <c r="M57" s="214"/>
      <c r="N57" s="215"/>
      <c r="O57" s="214">
        <f t="shared" si="146"/>
        <v>0.26335432064969433</v>
      </c>
      <c r="P57" s="214">
        <f t="shared" si="146"/>
        <v>0.27683399952974369</v>
      </c>
      <c r="Q57" s="214">
        <f t="shared" si="146"/>
        <v>0.25167901861254405</v>
      </c>
      <c r="R57" s="214">
        <f t="shared" si="146"/>
        <v>0.32870999261218753</v>
      </c>
      <c r="S57" s="214">
        <f t="shared" si="146"/>
        <v>0.31926455089085626</v>
      </c>
      <c r="T57" s="214">
        <f t="shared" si="146"/>
        <v>0.45314728680234112</v>
      </c>
      <c r="U57" s="214">
        <f t="shared" si="146"/>
        <v>0.41330667854477998</v>
      </c>
      <c r="V57" s="119">
        <f t="shared" si="146"/>
        <v>0.3390436366088892</v>
      </c>
      <c r="W57" s="119"/>
      <c r="X57" s="119"/>
      <c r="Y57" s="214">
        <f t="shared" ref="Y57:AO57" si="147">+Y56/Y$64</f>
        <v>0.43198392489043635</v>
      </c>
      <c r="Z57" s="215">
        <f t="shared" si="147"/>
        <v>0.26098772337667403</v>
      </c>
      <c r="AA57" s="215">
        <f t="shared" si="147"/>
        <v>0.32459343552290776</v>
      </c>
      <c r="AB57" s="214"/>
      <c r="AC57" s="214">
        <f>+AC56/AC$64</f>
        <v>0.26896775612361373</v>
      </c>
      <c r="AD57" s="214">
        <f t="shared" si="147"/>
        <v>0.31632437593529372</v>
      </c>
      <c r="AE57" s="214">
        <f t="shared" si="147"/>
        <v>0.36311369792680992</v>
      </c>
      <c r="AF57" s="215">
        <f t="shared" si="147"/>
        <v>0.32939938703627464</v>
      </c>
      <c r="AG57" s="215">
        <f t="shared" si="147"/>
        <v>0.42581760106284433</v>
      </c>
      <c r="AH57" s="84">
        <f t="shared" si="147"/>
        <v>0.32476889710796625</v>
      </c>
      <c r="AI57" s="84">
        <f t="shared" si="147"/>
        <v>0.32028303195901003</v>
      </c>
      <c r="AJ57" s="84">
        <f t="shared" si="147"/>
        <v>0.33164639607542151</v>
      </c>
      <c r="AK57" s="214">
        <f t="shared" si="147"/>
        <v>0.3321885936742211</v>
      </c>
      <c r="AL57" s="119">
        <f t="shared" si="147"/>
        <v>0.28070518402672873</v>
      </c>
      <c r="AM57" s="214">
        <f t="shared" si="147"/>
        <v>0.33673340889056796</v>
      </c>
      <c r="AN57" s="84">
        <f t="shared" si="147"/>
        <v>0.32858711095495774</v>
      </c>
      <c r="AO57" s="86">
        <f t="shared" si="147"/>
        <v>0.3325900372740338</v>
      </c>
      <c r="AR57" s="84">
        <f t="shared" ref="AR57:AV57" si="148">+AR56/AR$64</f>
        <v>0.3350254755013849</v>
      </c>
      <c r="AS57" s="84">
        <f t="shared" si="148"/>
        <v>0.32476889710796625</v>
      </c>
      <c r="AT57" s="84">
        <f t="shared" si="148"/>
        <v>0.32028303195901003</v>
      </c>
      <c r="AU57" s="84">
        <f t="shared" si="148"/>
        <v>0.33164639607542151</v>
      </c>
      <c r="AV57" s="84">
        <f t="shared" si="148"/>
        <v>0.3285871109549578</v>
      </c>
      <c r="AW57" s="86">
        <f t="shared" ref="AW57" si="149">+AW56/AW$64</f>
        <v>0.3325900372740338</v>
      </c>
      <c r="AX57" s="85"/>
      <c r="AY57" s="84">
        <f t="shared" si="132"/>
        <v>0.3455500841376864</v>
      </c>
      <c r="AZ57" s="84">
        <f t="shared" si="133"/>
        <v>0.32665171406754767</v>
      </c>
      <c r="BA57" s="84">
        <f>MEDIAN($M57:$AG57)</f>
        <v>0.32665171406754767</v>
      </c>
      <c r="BB57" s="84">
        <f>MEDIAN($AF57,$AB57,$AC57,$Y57,$V57,$U57,$S57,$R57,$P57,$N57,$M57)</f>
        <v>0.32905468982423108</v>
      </c>
      <c r="BC57" s="84">
        <f t="shared" si="136"/>
        <v>0.3321885936742211</v>
      </c>
      <c r="BD57" s="86">
        <f t="shared" ref="BD57" si="150">+BD56/BD$64</f>
        <v>0.29329994970702677</v>
      </c>
    </row>
    <row r="58" spans="1:56" s="204" customFormat="1">
      <c r="A58" s="199"/>
      <c r="B58" s="207" t="s">
        <v>247</v>
      </c>
      <c r="C58" s="201"/>
      <c r="D58" s="120"/>
      <c r="E58" s="216"/>
      <c r="F58" s="216"/>
      <c r="G58" s="216"/>
      <c r="H58" s="120"/>
      <c r="I58" s="120"/>
      <c r="J58" s="216"/>
      <c r="K58" s="120"/>
      <c r="L58" s="19">
        <f>+SUM(D58:K58)</f>
        <v>0</v>
      </c>
      <c r="M58" s="216"/>
      <c r="N58" s="216"/>
      <c r="O58" s="216"/>
      <c r="P58" s="216"/>
      <c r="Q58" s="216"/>
      <c r="R58" s="216"/>
      <c r="S58" s="216"/>
      <c r="T58" s="216"/>
      <c r="U58" s="216"/>
      <c r="V58" s="120"/>
      <c r="W58" s="120"/>
      <c r="X58" s="120"/>
      <c r="Y58" s="216"/>
      <c r="Z58" s="216"/>
      <c r="AA58" s="216"/>
      <c r="AB58" s="216"/>
      <c r="AC58" s="216"/>
      <c r="AD58" s="216"/>
      <c r="AE58" s="216"/>
      <c r="AF58" s="216"/>
      <c r="AG58" s="216"/>
      <c r="AH58" s="19"/>
      <c r="AI58" s="19"/>
      <c r="AJ58" s="19"/>
      <c r="AK58" s="216"/>
      <c r="AL58" s="120"/>
      <c r="AM58" s="216"/>
      <c r="AN58" s="19"/>
      <c r="AO58" s="21"/>
      <c r="AR58" s="19"/>
      <c r="AS58" s="19"/>
      <c r="AT58" s="19"/>
      <c r="AU58" s="19"/>
      <c r="AV58" s="19"/>
      <c r="AW58" s="21"/>
      <c r="AX58" s="20"/>
      <c r="AY58" s="19"/>
      <c r="AZ58" s="19"/>
      <c r="BA58" s="19"/>
      <c r="BB58" s="19"/>
      <c r="BC58" s="19"/>
      <c r="BD58" s="21"/>
    </row>
    <row r="59" spans="1:56" s="204" customFormat="1">
      <c r="A59" s="199"/>
      <c r="B59" s="200"/>
      <c r="C59" s="201" t="s">
        <v>246</v>
      </c>
      <c r="D59" s="144">
        <v>41984</v>
      </c>
      <c r="E59" s="160">
        <v>7571</v>
      </c>
      <c r="F59" s="160">
        <v>52921</v>
      </c>
      <c r="G59" s="160">
        <v>121190.46121999998</v>
      </c>
      <c r="H59" s="144">
        <v>53177</v>
      </c>
      <c r="I59" s="144">
        <v>66127</v>
      </c>
      <c r="J59" s="160">
        <v>26736</v>
      </c>
      <c r="K59" s="144">
        <v>49447.686919999949</v>
      </c>
      <c r="L59" s="43">
        <f>+SUM(D59:K59)</f>
        <v>419154.14813999995</v>
      </c>
      <c r="M59" s="160"/>
      <c r="N59" s="160"/>
      <c r="O59" s="160">
        <v>10017</v>
      </c>
      <c r="P59" s="160">
        <v>6653</v>
      </c>
      <c r="Q59" s="160">
        <v>11381.861999999999</v>
      </c>
      <c r="R59" s="160">
        <v>4530</v>
      </c>
      <c r="S59" s="160">
        <v>2758.5382700000005</v>
      </c>
      <c r="T59" s="160">
        <v>5033</v>
      </c>
      <c r="U59" s="160">
        <v>6424.0744100000002</v>
      </c>
      <c r="V59" s="144">
        <v>1150</v>
      </c>
      <c r="W59" s="144"/>
      <c r="X59" s="144"/>
      <c r="Y59" s="160">
        <v>3666</v>
      </c>
      <c r="Z59" s="160">
        <v>17728.223910000001</v>
      </c>
      <c r="AA59" s="160">
        <v>3243</v>
      </c>
      <c r="AB59" s="160"/>
      <c r="AC59" s="160">
        <v>7673</v>
      </c>
      <c r="AD59" s="160">
        <v>7326</v>
      </c>
      <c r="AE59" s="160">
        <v>4590.174</v>
      </c>
      <c r="AF59" s="160">
        <v>1908</v>
      </c>
      <c r="AG59" s="160">
        <v>5435.8977500000001</v>
      </c>
      <c r="AH59" s="43">
        <f>+SUM(M59:AG59)</f>
        <v>99517.770340000003</v>
      </c>
      <c r="AI59" s="43">
        <f>O59+Q59+Z59+AD59+AE59+AG59+T59</f>
        <v>61512.157659999997</v>
      </c>
      <c r="AJ59" s="43">
        <f>P59+R59+S59+U59+V59+Y59+AC59+AB59+AF59+AA59</f>
        <v>38005.612680000006</v>
      </c>
      <c r="AK59" s="160">
        <v>8240</v>
      </c>
      <c r="AL59" s="144">
        <v>754</v>
      </c>
      <c r="AM59" s="160">
        <v>1624</v>
      </c>
      <c r="AN59" s="43">
        <f>+SUM(AK59:AM59)</f>
        <v>10618</v>
      </c>
      <c r="AO59" s="44">
        <f>+AN59+AH59+L59</f>
        <v>529289.91847999999</v>
      </c>
      <c r="AR59" s="43">
        <f t="shared" ref="AR59" si="151">L59/AR$5</f>
        <v>52394.268517499993</v>
      </c>
      <c r="AS59" s="43">
        <f t="shared" ref="AS59" si="152">AH59/AS$5</f>
        <v>6219.8606462500002</v>
      </c>
      <c r="AT59" s="43">
        <f t="shared" ref="AT59" si="153">AI59/AT$5</f>
        <v>8787.4510942857141</v>
      </c>
      <c r="AU59" s="43">
        <f t="shared" ref="AU59" si="154">AJ59/AU$5</f>
        <v>4222.8458533333342</v>
      </c>
      <c r="AV59" s="43">
        <f t="shared" ref="AV59" si="155">AN59/AV$5</f>
        <v>3539.3333333333335</v>
      </c>
      <c r="AW59" s="44">
        <f t="shared" ref="AW59" si="156">AO59/AW$5</f>
        <v>19603.330314074075</v>
      </c>
      <c r="AX59" s="122"/>
      <c r="AY59" s="43">
        <f>MEDIAN($D59:$K59)</f>
        <v>51184.343459999975</v>
      </c>
      <c r="AZ59" s="43">
        <f>MEDIAN($M59:$AG59)</f>
        <v>5234.448875</v>
      </c>
      <c r="BA59" s="43">
        <f>MEDIAN($AD59,$AE59,$Z59,$T59,$O59,Q59,AG59)</f>
        <v>7326</v>
      </c>
      <c r="BB59" s="43">
        <f>MEDIAN($AF59,$AB59,$AC59,$Y59,$V59,$U59,$S59,$R59,$P59,$AA59)</f>
        <v>3666</v>
      </c>
      <c r="BC59" s="43">
        <f>MEDIAN($AK59:$AM59)</f>
        <v>1624</v>
      </c>
      <c r="BD59" s="44">
        <f>MEDIAN((D59:K59,M59:V59,Y59:AG59,AK59:AM59))</f>
        <v>7326</v>
      </c>
    </row>
    <row r="60" spans="1:56" s="204" customFormat="1">
      <c r="A60" s="199"/>
      <c r="B60" s="200"/>
      <c r="C60" s="201" t="s">
        <v>245</v>
      </c>
      <c r="D60" s="144">
        <v>6796</v>
      </c>
      <c r="E60" s="160">
        <v>802</v>
      </c>
      <c r="F60" s="160">
        <v>5492</v>
      </c>
      <c r="G60" s="160">
        <v>11925.041939999999</v>
      </c>
      <c r="H60" s="144"/>
      <c r="I60" s="144">
        <v>0</v>
      </c>
      <c r="J60" s="160">
        <v>31</v>
      </c>
      <c r="K60" s="144">
        <v>0</v>
      </c>
      <c r="L60" s="43">
        <f>+SUM(D60:K60)</f>
        <v>25046.041939999999</v>
      </c>
      <c r="M60" s="160"/>
      <c r="N60" s="160"/>
      <c r="O60" s="160">
        <v>363</v>
      </c>
      <c r="P60" s="160">
        <v>108</v>
      </c>
      <c r="Q60" s="160">
        <v>645.73599999999999</v>
      </c>
      <c r="R60" s="160">
        <v>0</v>
      </c>
      <c r="S60" s="160">
        <v>234.17689000000001</v>
      </c>
      <c r="T60" s="160">
        <v>1892</v>
      </c>
      <c r="U60" s="160"/>
      <c r="V60" s="144"/>
      <c r="W60" s="144"/>
      <c r="X60" s="144"/>
      <c r="Y60" s="160">
        <v>2824</v>
      </c>
      <c r="Z60" s="160"/>
      <c r="AA60" s="160">
        <v>275</v>
      </c>
      <c r="AB60" s="160"/>
      <c r="AC60" s="160">
        <v>423</v>
      </c>
      <c r="AD60" s="160"/>
      <c r="AE60" s="160">
        <v>185.82599999999999</v>
      </c>
      <c r="AF60" s="160">
        <v>208</v>
      </c>
      <c r="AG60" s="160">
        <v>291.81625000000003</v>
      </c>
      <c r="AH60" s="43">
        <f>+SUM(M60:AG60)</f>
        <v>7450.5551399999995</v>
      </c>
      <c r="AI60" s="43">
        <f>O60+Q60+Z60+AD60+AE60+AG60+T60</f>
        <v>3378.3782499999998</v>
      </c>
      <c r="AJ60" s="43">
        <f>P60+R60+S60+U60+V60+Y60+AC60+AB60+AF60+AA60</f>
        <v>4072.1768900000002</v>
      </c>
      <c r="AK60" s="160">
        <v>2996</v>
      </c>
      <c r="AL60" s="144">
        <v>1.2</v>
      </c>
      <c r="AM60" s="160">
        <v>163</v>
      </c>
      <c r="AN60" s="43">
        <f>+SUM(AK60:AM60)</f>
        <v>3160.2</v>
      </c>
      <c r="AO60" s="44">
        <f>+AN60+AH60+L60</f>
        <v>35656.797079999997</v>
      </c>
      <c r="AR60" s="43">
        <f t="shared" ref="AR60" si="157">L60/AR$5</f>
        <v>3130.7552424999999</v>
      </c>
      <c r="AS60" s="43">
        <f t="shared" ref="AS60" si="158">AH60/AS$5</f>
        <v>465.65969624999997</v>
      </c>
      <c r="AT60" s="43">
        <f t="shared" ref="AT60" si="159">AI60/AT$5</f>
        <v>482.62546428571426</v>
      </c>
      <c r="AU60" s="43">
        <f t="shared" ref="AU60" si="160">AJ60/AU$5</f>
        <v>452.46409888888888</v>
      </c>
      <c r="AV60" s="43">
        <f t="shared" ref="AV60" si="161">AN60/AV$5</f>
        <v>1053.3999999999999</v>
      </c>
      <c r="AW60" s="44">
        <f t="shared" ref="AW60" si="162">AO60/AW$5</f>
        <v>1320.622114074074</v>
      </c>
      <c r="AX60" s="122"/>
      <c r="AY60" s="43">
        <f>MEDIAN($D60:$K60)</f>
        <v>802</v>
      </c>
      <c r="AZ60" s="43">
        <f>MEDIAN($M60:$AG60)</f>
        <v>283.40812500000004</v>
      </c>
      <c r="BA60" s="43">
        <f>MEDIAN($AD60,$AE60,$Z60,$T60,$O60,Q60,AG60)</f>
        <v>363</v>
      </c>
      <c r="BB60" s="43">
        <f>MEDIAN($AF60,$AB60,$AC60,$Y60,$V60,$U60,$S60,$R60,$P60,$AA60)</f>
        <v>234.17689000000001</v>
      </c>
      <c r="BC60" s="43">
        <f>MEDIAN($AK60:$AM60)</f>
        <v>163</v>
      </c>
      <c r="BD60" s="44">
        <f>MEDIAN((D60:K60,M60:V60,Y60:AG60,AK60:AM60))</f>
        <v>283.40812500000004</v>
      </c>
    </row>
    <row r="61" spans="1:56" s="204" customFormat="1">
      <c r="A61" s="199"/>
      <c r="B61" s="200"/>
      <c r="C61" s="210" t="s">
        <v>244</v>
      </c>
      <c r="D61" s="46">
        <f t="shared" ref="D61:V61" si="163">D60+D59</f>
        <v>48780</v>
      </c>
      <c r="E61" s="118">
        <f t="shared" si="163"/>
        <v>8373</v>
      </c>
      <c r="F61" s="118">
        <f t="shared" si="163"/>
        <v>58413</v>
      </c>
      <c r="G61" s="118">
        <f t="shared" si="163"/>
        <v>133115.50315999999</v>
      </c>
      <c r="H61" s="118">
        <f t="shared" si="163"/>
        <v>53177</v>
      </c>
      <c r="I61" s="118">
        <f t="shared" si="163"/>
        <v>66127</v>
      </c>
      <c r="J61" s="118">
        <f t="shared" si="163"/>
        <v>26767</v>
      </c>
      <c r="K61" s="88">
        <f t="shared" si="163"/>
        <v>49447.686919999949</v>
      </c>
      <c r="L61" s="45">
        <f t="shared" si="163"/>
        <v>444200.19007999997</v>
      </c>
      <c r="M61" s="46"/>
      <c r="N61" s="118"/>
      <c r="O61" s="118">
        <f t="shared" si="163"/>
        <v>10380</v>
      </c>
      <c r="P61" s="118">
        <f t="shared" si="163"/>
        <v>6761</v>
      </c>
      <c r="Q61" s="118">
        <f t="shared" si="163"/>
        <v>12027.598</v>
      </c>
      <c r="R61" s="118">
        <f t="shared" si="163"/>
        <v>4530</v>
      </c>
      <c r="S61" s="118">
        <f t="shared" si="163"/>
        <v>2992.7151600000007</v>
      </c>
      <c r="T61" s="118">
        <f t="shared" si="163"/>
        <v>6925</v>
      </c>
      <c r="U61" s="118">
        <f t="shared" si="163"/>
        <v>6424.0744100000002</v>
      </c>
      <c r="V61" s="118">
        <f t="shared" si="163"/>
        <v>1150</v>
      </c>
      <c r="W61" s="118"/>
      <c r="X61" s="118"/>
      <c r="Y61" s="118">
        <f t="shared" ref="Y61:AG61" si="164">Y60+Y59</f>
        <v>6490</v>
      </c>
      <c r="Z61" s="118">
        <f t="shared" si="164"/>
        <v>17728.223910000001</v>
      </c>
      <c r="AA61" s="118">
        <f t="shared" si="164"/>
        <v>3518</v>
      </c>
      <c r="AB61" s="118"/>
      <c r="AC61" s="118">
        <f>AC60+AC59</f>
        <v>8096</v>
      </c>
      <c r="AD61" s="118">
        <f t="shared" si="164"/>
        <v>7326</v>
      </c>
      <c r="AE61" s="118">
        <f t="shared" si="164"/>
        <v>4776</v>
      </c>
      <c r="AF61" s="118">
        <f t="shared" si="164"/>
        <v>2116</v>
      </c>
      <c r="AG61" s="88">
        <f t="shared" si="164"/>
        <v>5727.7139999999999</v>
      </c>
      <c r="AH61" s="45">
        <f>+SUM(M61:AG61)</f>
        <v>106968.32548</v>
      </c>
      <c r="AI61" s="45">
        <f>O61+Q61+Z61+AD61+AE61+AG61+T61</f>
        <v>64890.535909999999</v>
      </c>
      <c r="AJ61" s="45">
        <f>P61+R61+S61+U61+V61+Y61+AC61+AB61+AF61+AA61</f>
        <v>42077.789570000001</v>
      </c>
      <c r="AK61" s="46">
        <f>AK60+AK59</f>
        <v>11236</v>
      </c>
      <c r="AL61" s="118">
        <f>AL60+AL59</f>
        <v>755.2</v>
      </c>
      <c r="AM61" s="88">
        <f>AM60+AM59</f>
        <v>1787</v>
      </c>
      <c r="AN61" s="45">
        <f>+SUM(AK61:AM61)</f>
        <v>13778.2</v>
      </c>
      <c r="AO61" s="211">
        <f>+AN61+AH61+L61</f>
        <v>564946.71555999992</v>
      </c>
      <c r="AR61" s="45">
        <f>L61/AR$5</f>
        <v>55525.023759999996</v>
      </c>
      <c r="AS61" s="45">
        <f>AH61/AS$5</f>
        <v>6685.5203425</v>
      </c>
      <c r="AT61" s="45">
        <f>AI61/AT$5</f>
        <v>9270.0765585714289</v>
      </c>
      <c r="AU61" s="45">
        <f>AJ61/AU$5</f>
        <v>4675.3099522222219</v>
      </c>
      <c r="AV61" s="45">
        <f>AN61/AV$5</f>
        <v>4592.7333333333336</v>
      </c>
      <c r="AW61" s="211">
        <f>AO61/AW$5</f>
        <v>20923.952428148146</v>
      </c>
      <c r="AX61" s="122"/>
      <c r="AY61" s="45">
        <f>MEDIAN($D61:$K61)</f>
        <v>51312.343459999975</v>
      </c>
      <c r="AZ61" s="45">
        <f>MEDIAN($M61:$AG61)</f>
        <v>6457.0372050000005</v>
      </c>
      <c r="BA61" s="45">
        <f>MEDIAN($AD61,$AE61,$Z61,$T61,$O61,Q61,AG61)</f>
        <v>7326</v>
      </c>
      <c r="BB61" s="45">
        <f>MEDIAN($AF61,$AB61,$AC61,$Y61,$V61,$U61,$S61,$R61,$P61,$AA61)</f>
        <v>4530</v>
      </c>
      <c r="BC61" s="45">
        <f>MEDIAN($AK61:$AM61)</f>
        <v>1787</v>
      </c>
      <c r="BD61" s="211">
        <f>MEDIAN((D61:K61,M61:V61,Y61:AG61,AK61:AM61))</f>
        <v>7326</v>
      </c>
    </row>
    <row r="62" spans="1:56" s="229" customFormat="1" ht="12">
      <c r="A62" s="227"/>
      <c r="B62" s="228"/>
      <c r="C62" s="212" t="s">
        <v>243</v>
      </c>
      <c r="D62" s="87">
        <f t="shared" ref="D62:V62" si="165">+D61/D$64</f>
        <v>0.12616876818622696</v>
      </c>
      <c r="E62" s="214">
        <f t="shared" si="165"/>
        <v>6.9846010110278786E-2</v>
      </c>
      <c r="F62" s="214">
        <f t="shared" si="165"/>
        <v>0.11409257020307474</v>
      </c>
      <c r="G62" s="214">
        <f t="shared" si="165"/>
        <v>0.11643330882472543</v>
      </c>
      <c r="H62" s="119">
        <f t="shared" si="165"/>
        <v>0.14356253880834752</v>
      </c>
      <c r="I62" s="119">
        <f t="shared" si="165"/>
        <v>9.4465658396796617E-2</v>
      </c>
      <c r="J62" s="214">
        <f t="shared" si="165"/>
        <v>0.10947513936434318</v>
      </c>
      <c r="K62" s="119">
        <f t="shared" si="165"/>
        <v>0.104207740295974</v>
      </c>
      <c r="L62" s="84">
        <f t="shared" si="165"/>
        <v>0.11242177551478545</v>
      </c>
      <c r="M62" s="214"/>
      <c r="N62" s="215"/>
      <c r="O62" s="214">
        <f t="shared" si="165"/>
        <v>9.4716671229126748E-2</v>
      </c>
      <c r="P62" s="214">
        <f t="shared" si="165"/>
        <v>9.9356336703503412E-2</v>
      </c>
      <c r="Q62" s="214">
        <f t="shared" si="165"/>
        <v>0.1158580099308876</v>
      </c>
      <c r="R62" s="214">
        <f t="shared" si="165"/>
        <v>0.10795738900407521</v>
      </c>
      <c r="S62" s="214">
        <f t="shared" si="165"/>
        <v>7.6319214425586507E-2</v>
      </c>
      <c r="T62" s="214">
        <f t="shared" si="165"/>
        <v>7.2077574413200077E-2</v>
      </c>
      <c r="U62" s="214">
        <f t="shared" si="165"/>
        <v>0.10921868772272396</v>
      </c>
      <c r="V62" s="119">
        <f t="shared" si="165"/>
        <v>7.7561205908140557E-2</v>
      </c>
      <c r="W62" s="119"/>
      <c r="X62" s="119"/>
      <c r="Y62" s="214">
        <f t="shared" ref="Y62:AO62" si="166">+Y61/Y$64</f>
        <v>0.11242183304751512</v>
      </c>
      <c r="Z62" s="215">
        <f t="shared" si="166"/>
        <v>0.12549591697727999</v>
      </c>
      <c r="AA62" s="215">
        <f t="shared" si="166"/>
        <v>7.4688972867394163E-2</v>
      </c>
      <c r="AB62" s="214"/>
      <c r="AC62" s="214">
        <f>+AC61/AC$64</f>
        <v>8.4782859117613171E-2</v>
      </c>
      <c r="AD62" s="214">
        <f t="shared" si="166"/>
        <v>6.725852207522745E-2</v>
      </c>
      <c r="AE62" s="214">
        <f t="shared" si="166"/>
        <v>8.4556415204574825E-2</v>
      </c>
      <c r="AF62" s="215">
        <f t="shared" si="166"/>
        <v>9.6793376332281231E-2</v>
      </c>
      <c r="AG62" s="215">
        <f t="shared" si="166"/>
        <v>8.6551247152717697E-2</v>
      </c>
      <c r="AH62" s="84">
        <f t="shared" si="166"/>
        <v>9.4882280408689026E-2</v>
      </c>
      <c r="AI62" s="84">
        <f t="shared" si="166"/>
        <v>9.5101565654339609E-2</v>
      </c>
      <c r="AJ62" s="84">
        <f t="shared" si="166"/>
        <v>9.4546083487813848E-2</v>
      </c>
      <c r="AK62" s="214">
        <f t="shared" si="166"/>
        <v>7.3639092422435146E-2</v>
      </c>
      <c r="AL62" s="119">
        <f t="shared" si="166"/>
        <v>4.4737481265587326E-2</v>
      </c>
      <c r="AM62" s="214">
        <f t="shared" si="166"/>
        <v>5.6258657599798513E-2</v>
      </c>
      <c r="AN62" s="84">
        <f t="shared" si="166"/>
        <v>6.8471032919587713E-2</v>
      </c>
      <c r="AO62" s="86">
        <f t="shared" si="166"/>
        <v>0.10700154556352812</v>
      </c>
      <c r="AR62" s="84">
        <f>AVERAGE($D62:$K62)</f>
        <v>0.10978146677372091</v>
      </c>
      <c r="AS62" s="84">
        <f>AVERAGE($M62:$AG62)</f>
        <v>9.2850889506990469E-2</v>
      </c>
      <c r="AT62" s="84">
        <f>AVERAGE($AD62,$AE62,$Z62,$T62,$O62)</f>
        <v>8.8821019979881816E-2</v>
      </c>
      <c r="AU62" s="84">
        <f>AVERAGE($AF62,$AB62,$AC62,$Y62,$V62,$U62,$S62,$R62,$P62,$N62,$M62)</f>
        <v>9.5551362782679894E-2</v>
      </c>
      <c r="AV62" s="84">
        <f>AVERAGE($AK62:$AM62)</f>
        <v>5.8211743762606995E-2</v>
      </c>
      <c r="AW62" s="86">
        <f t="shared" ref="AW62" si="167">+AW61/AW$64</f>
        <v>0.10700154556352812</v>
      </c>
      <c r="AX62" s="85"/>
      <c r="AY62" s="84">
        <f>MEDIAN($D62:$K62)</f>
        <v>0.11178385478370896</v>
      </c>
      <c r="AZ62" s="84">
        <f>MEDIAN($M62:$AG62)</f>
        <v>9.0633959190922223E-2</v>
      </c>
      <c r="BA62" s="84">
        <f>MEDIAN($M62:$AG62)</f>
        <v>9.0633959190922223E-2</v>
      </c>
      <c r="BB62" s="84">
        <f>MEDIAN($AF62,$AB62,$AC62,$Y62,$V62,$U62,$S62,$R62,$P62,$N62,$M62)</f>
        <v>9.8074856517892328E-2</v>
      </c>
      <c r="BC62" s="84">
        <f>MEDIAN($AK62:$AM62)</f>
        <v>5.6258657599798513E-2</v>
      </c>
      <c r="BD62" s="86">
        <f t="shared" ref="BD62" si="168">+BD61/BD$64</f>
        <v>7.6251308325069142E-2</v>
      </c>
    </row>
    <row r="63" spans="1:56" s="204" customFormat="1">
      <c r="A63" s="199"/>
      <c r="B63" s="200"/>
      <c r="C63" s="201"/>
      <c r="D63" s="120"/>
      <c r="E63" s="216"/>
      <c r="F63" s="216"/>
      <c r="G63" s="216"/>
      <c r="H63" s="120"/>
      <c r="I63" s="120"/>
      <c r="J63" s="216"/>
      <c r="K63" s="120"/>
      <c r="L63" s="19"/>
      <c r="M63" s="216"/>
      <c r="N63" s="216"/>
      <c r="O63" s="216"/>
      <c r="P63" s="216"/>
      <c r="Q63" s="216"/>
      <c r="R63" s="216"/>
      <c r="S63" s="216"/>
      <c r="T63" s="216"/>
      <c r="U63" s="216"/>
      <c r="V63" s="120"/>
      <c r="W63" s="120"/>
      <c r="X63" s="120"/>
      <c r="Y63" s="216"/>
      <c r="Z63" s="216"/>
      <c r="AA63" s="216"/>
      <c r="AB63" s="216"/>
      <c r="AC63" s="216"/>
      <c r="AD63" s="216"/>
      <c r="AE63" s="216"/>
      <c r="AF63" s="216"/>
      <c r="AG63" s="216"/>
      <c r="AH63" s="19"/>
      <c r="AI63" s="19"/>
      <c r="AJ63" s="19"/>
      <c r="AK63" s="216"/>
      <c r="AL63" s="120"/>
      <c r="AM63" s="216"/>
      <c r="AN63" s="19"/>
      <c r="AO63" s="21"/>
      <c r="AR63" s="19"/>
      <c r="AS63" s="19"/>
      <c r="AT63" s="19"/>
      <c r="AU63" s="19"/>
      <c r="AV63" s="19"/>
      <c r="AW63" s="21"/>
      <c r="AX63" s="20"/>
      <c r="AY63" s="19"/>
      <c r="AZ63" s="19"/>
      <c r="BA63" s="19"/>
      <c r="BB63" s="19"/>
      <c r="BC63" s="19"/>
      <c r="BD63" s="21"/>
    </row>
    <row r="64" spans="1:56" s="204" customFormat="1">
      <c r="A64" s="199"/>
      <c r="B64" s="207" t="s">
        <v>242</v>
      </c>
      <c r="C64" s="201"/>
      <c r="D64" s="81">
        <f t="shared" ref="D64:K64" si="169">D61+D56+D47</f>
        <v>386625</v>
      </c>
      <c r="E64" s="125">
        <f t="shared" si="169"/>
        <v>119878</v>
      </c>
      <c r="F64" s="125">
        <f t="shared" si="169"/>
        <v>511979</v>
      </c>
      <c r="G64" s="125">
        <f t="shared" si="169"/>
        <v>1143276.8208999999</v>
      </c>
      <c r="H64" s="125">
        <f t="shared" si="169"/>
        <v>370410</v>
      </c>
      <c r="I64" s="125">
        <f t="shared" si="169"/>
        <v>700011</v>
      </c>
      <c r="J64" s="125">
        <f t="shared" si="169"/>
        <v>244503</v>
      </c>
      <c r="K64" s="80">
        <f t="shared" si="169"/>
        <v>474510.69161999982</v>
      </c>
      <c r="L64" s="45">
        <f>+SUM(D64:K64)</f>
        <v>3951193.5125199994</v>
      </c>
      <c r="M64" s="81"/>
      <c r="N64" s="125"/>
      <c r="O64" s="125">
        <f t="shared" ref="O64:V64" si="170">O61+O56+O47</f>
        <v>109590</v>
      </c>
      <c r="P64" s="125">
        <f t="shared" si="170"/>
        <v>68048</v>
      </c>
      <c r="Q64" s="125">
        <f t="shared" si="170"/>
        <v>103813.26251999999</v>
      </c>
      <c r="R64" s="125">
        <f t="shared" si="170"/>
        <v>41961</v>
      </c>
      <c r="S64" s="125">
        <f t="shared" si="170"/>
        <v>39213.128469999996</v>
      </c>
      <c r="T64" s="125">
        <f t="shared" si="170"/>
        <v>96077.04</v>
      </c>
      <c r="U64" s="125">
        <f t="shared" si="170"/>
        <v>58818.454460000001</v>
      </c>
      <c r="V64" s="125">
        <f t="shared" si="170"/>
        <v>14827</v>
      </c>
      <c r="W64" s="125"/>
      <c r="X64" s="125"/>
      <c r="Y64" s="125">
        <f t="shared" ref="Y64:AG64" si="171">Y61+Y56+Y47</f>
        <v>57729</v>
      </c>
      <c r="Z64" s="125">
        <f t="shared" si="171"/>
        <v>141265.34422</v>
      </c>
      <c r="AA64" s="125">
        <f t="shared" si="171"/>
        <v>47102</v>
      </c>
      <c r="AB64" s="125"/>
      <c r="AC64" s="125">
        <f>AC61+AC56+AC47</f>
        <v>95491</v>
      </c>
      <c r="AD64" s="125">
        <f t="shared" si="171"/>
        <v>108923</v>
      </c>
      <c r="AE64" s="125">
        <f t="shared" si="171"/>
        <v>56483</v>
      </c>
      <c r="AF64" s="125">
        <f t="shared" si="171"/>
        <v>21861</v>
      </c>
      <c r="AG64" s="80">
        <f t="shared" si="171"/>
        <v>66177.14</v>
      </c>
      <c r="AH64" s="45">
        <f>+SUM(M64:AG64)</f>
        <v>1127379.3696699997</v>
      </c>
      <c r="AI64" s="45">
        <f>O64+Q64+Z64+AD64+AE64+AG64+T64</f>
        <v>682328.78674000001</v>
      </c>
      <c r="AJ64" s="45">
        <f>P64+R64+S64+U64+V64+Y64+AC64+AB64+AF64+AA64</f>
        <v>445050.58293000003</v>
      </c>
      <c r="AK64" s="81">
        <f>AK61+AK56+AK47</f>
        <v>152582</v>
      </c>
      <c r="AL64" s="125">
        <f>AL61+AL56+AL47</f>
        <v>16880.7</v>
      </c>
      <c r="AM64" s="80">
        <f>AM61+AM56+AM47</f>
        <v>31764</v>
      </c>
      <c r="AN64" s="45">
        <f>+SUM(AK64:AM64)</f>
        <v>201226.7</v>
      </c>
      <c r="AO64" s="211">
        <f>+AN64+AH64+L64</f>
        <v>5279799.5821899995</v>
      </c>
      <c r="AR64" s="45">
        <f>L64/AR$5</f>
        <v>493899.18906499993</v>
      </c>
      <c r="AS64" s="45">
        <f>AH64/AS$5</f>
        <v>70461.210604374981</v>
      </c>
      <c r="AT64" s="45">
        <f>AI64/AT$5</f>
        <v>97475.540962857151</v>
      </c>
      <c r="AU64" s="45">
        <f>AJ64/AU$5</f>
        <v>49450.064770000005</v>
      </c>
      <c r="AV64" s="45">
        <f>AN64/AV$5</f>
        <v>67075.566666666666</v>
      </c>
      <c r="AW64" s="211">
        <f>AO64/AW$5</f>
        <v>195548.13267370369</v>
      </c>
      <c r="AX64" s="122"/>
      <c r="AY64" s="45">
        <f>MEDIAN($D64:$K64)</f>
        <v>430567.84580999991</v>
      </c>
      <c r="AZ64" s="45">
        <f>MEDIAN($M64:$AG64)</f>
        <v>62497.797229999996</v>
      </c>
      <c r="BA64" s="45">
        <f>MEDIAN($AD64,$AE64,$Z64,$T64,$O64,Q64,AG64)</f>
        <v>103813.26251999999</v>
      </c>
      <c r="BB64" s="45">
        <f>MEDIAN($AF64,$AB64,$AC64,$Y64,$V64,$U64,$S64,$R64,$P64,$AA64)</f>
        <v>47102</v>
      </c>
      <c r="BC64" s="45">
        <f>MEDIAN($AK64:$AM64)</f>
        <v>31764</v>
      </c>
      <c r="BD64" s="211">
        <f>MEDIAN((D64:K64,M64:V64,Y64:AG64,AK64:AM64))</f>
        <v>96077.04</v>
      </c>
    </row>
    <row r="65" spans="1:56" s="204" customFormat="1">
      <c r="A65" s="199"/>
      <c r="B65" s="200"/>
      <c r="C65" s="201"/>
      <c r="D65" s="83"/>
      <c r="E65" s="120"/>
      <c r="F65" s="120"/>
      <c r="G65" s="120"/>
      <c r="H65" s="120"/>
      <c r="I65" s="120"/>
      <c r="J65" s="120"/>
      <c r="K65" s="82"/>
      <c r="L65" s="19"/>
      <c r="M65" s="83"/>
      <c r="N65" s="120"/>
      <c r="O65" s="120"/>
      <c r="P65" s="120"/>
      <c r="Q65" s="120"/>
      <c r="R65" s="120"/>
      <c r="S65" s="120"/>
      <c r="T65" s="120"/>
      <c r="U65" s="120"/>
      <c r="V65" s="120"/>
      <c r="W65" s="120"/>
      <c r="X65" s="120"/>
      <c r="Y65" s="120"/>
      <c r="Z65" s="120"/>
      <c r="AA65" s="120"/>
      <c r="AB65" s="120"/>
      <c r="AC65" s="120"/>
      <c r="AD65" s="120"/>
      <c r="AE65" s="120"/>
      <c r="AF65" s="120"/>
      <c r="AG65" s="82"/>
      <c r="AH65" s="19"/>
      <c r="AI65" s="19"/>
      <c r="AJ65" s="19"/>
      <c r="AK65" s="83"/>
      <c r="AL65" s="120"/>
      <c r="AM65" s="82"/>
      <c r="AN65" s="19"/>
      <c r="AO65" s="21"/>
      <c r="AR65" s="19"/>
      <c r="AS65" s="19"/>
      <c r="AT65" s="19"/>
      <c r="AU65" s="19"/>
      <c r="AV65" s="19"/>
      <c r="AW65" s="21"/>
      <c r="AX65" s="20"/>
      <c r="AY65" s="19"/>
      <c r="AZ65" s="19"/>
      <c r="BA65" s="19"/>
      <c r="BB65" s="19"/>
      <c r="BC65" s="19"/>
      <c r="BD65" s="21"/>
    </row>
    <row r="66" spans="1:56" s="204" customFormat="1">
      <c r="A66" s="205" t="s">
        <v>241</v>
      </c>
      <c r="B66" s="200"/>
      <c r="C66" s="201"/>
      <c r="D66" s="81">
        <f t="shared" ref="D66:K66" si="172">D43-D64</f>
        <v>14525</v>
      </c>
      <c r="E66" s="125">
        <f t="shared" si="172"/>
        <v>4114</v>
      </c>
      <c r="F66" s="125">
        <f t="shared" si="172"/>
        <v>14872</v>
      </c>
      <c r="G66" s="125">
        <f t="shared" si="172"/>
        <v>58701.222610000055</v>
      </c>
      <c r="H66" s="125">
        <f t="shared" si="172"/>
        <v>9562</v>
      </c>
      <c r="I66" s="125">
        <f t="shared" si="172"/>
        <v>26965</v>
      </c>
      <c r="J66" s="125">
        <f t="shared" si="172"/>
        <v>34327</v>
      </c>
      <c r="K66" s="80">
        <f t="shared" si="172"/>
        <v>14984.997920000111</v>
      </c>
      <c r="L66" s="45">
        <f>+SUM(D66:K66)</f>
        <v>178051.22053000017</v>
      </c>
      <c r="M66" s="81"/>
      <c r="N66" s="125"/>
      <c r="O66" s="125">
        <f t="shared" ref="O66:V66" si="173">O43-O64</f>
        <v>2764</v>
      </c>
      <c r="P66" s="125">
        <f t="shared" si="173"/>
        <v>68</v>
      </c>
      <c r="Q66" s="125">
        <f t="shared" si="173"/>
        <v>-2087.0995199999888</v>
      </c>
      <c r="R66" s="125">
        <f t="shared" si="173"/>
        <v>-694</v>
      </c>
      <c r="S66" s="125">
        <f t="shared" si="173"/>
        <v>-2242.5343300000022</v>
      </c>
      <c r="T66" s="125">
        <f t="shared" si="173"/>
        <v>3906.2370000000083</v>
      </c>
      <c r="U66" s="125">
        <f t="shared" si="173"/>
        <v>2778.7075399999958</v>
      </c>
      <c r="V66" s="125">
        <f t="shared" si="173"/>
        <v>-7909</v>
      </c>
      <c r="W66" s="125"/>
      <c r="X66" s="125"/>
      <c r="Y66" s="125">
        <f t="shared" ref="Y66:AG66" si="174">Y43-Y64</f>
        <v>1033</v>
      </c>
      <c r="Z66" s="125">
        <f t="shared" si="174"/>
        <v>-17092.196519999998</v>
      </c>
      <c r="AA66" s="125">
        <f t="shared" si="174"/>
        <v>1425</v>
      </c>
      <c r="AB66" s="125"/>
      <c r="AC66" s="125">
        <f>AC43-AC64</f>
        <v>-3282</v>
      </c>
      <c r="AD66" s="125">
        <f t="shared" si="174"/>
        <v>-250</v>
      </c>
      <c r="AE66" s="125">
        <f t="shared" si="174"/>
        <v>-4510.8089999999938</v>
      </c>
      <c r="AF66" s="125">
        <f t="shared" si="174"/>
        <v>-920</v>
      </c>
      <c r="AG66" s="80">
        <f t="shared" si="174"/>
        <v>-12338.020999999993</v>
      </c>
      <c r="AH66" s="45">
        <f>+SUM(M66:AG66)</f>
        <v>-39350.715829999972</v>
      </c>
      <c r="AI66" s="45">
        <f>O66+Q66+Z66+AD66+AE66+AG66+T66</f>
        <v>-29607.889039999965</v>
      </c>
      <c r="AJ66" s="45">
        <f>P66+R66+S66+U66+V66+Y66+AC66+AB66+AF66+AA66</f>
        <v>-9742.8267900000064</v>
      </c>
      <c r="AK66" s="81">
        <f>AK43-AK64</f>
        <v>-4921</v>
      </c>
      <c r="AL66" s="125">
        <f>AL43-AL64</f>
        <v>1492.3279999999977</v>
      </c>
      <c r="AM66" s="80">
        <f>AM43-AM64</f>
        <v>-2960</v>
      </c>
      <c r="AN66" s="45">
        <f>+SUM(AK66:AM66)</f>
        <v>-6388.6720000000023</v>
      </c>
      <c r="AO66" s="211">
        <f>+AN66+AH66+L66</f>
        <v>132311.8327000002</v>
      </c>
      <c r="AR66" s="45">
        <f>L66/AR$5</f>
        <v>22256.402566250021</v>
      </c>
      <c r="AS66" s="45">
        <f>AH66/AS$5</f>
        <v>-2459.4197393749982</v>
      </c>
      <c r="AT66" s="45">
        <f>AI66/AT$5</f>
        <v>-4229.6984342857095</v>
      </c>
      <c r="AU66" s="45">
        <f>AJ66/AU$5</f>
        <v>-1082.5363100000006</v>
      </c>
      <c r="AV66" s="45">
        <f>AN66/AV$5</f>
        <v>-2129.5573333333341</v>
      </c>
      <c r="AW66" s="211">
        <f>AO66/AW$5</f>
        <v>4900.4382481481553</v>
      </c>
      <c r="AX66" s="122"/>
      <c r="AY66" s="45">
        <f>MEDIAN($D66:$K66)</f>
        <v>14928.498960000055</v>
      </c>
      <c r="AZ66" s="45">
        <f>MEDIAN($M66:$AG66)</f>
        <v>-807</v>
      </c>
      <c r="BA66" s="45">
        <f>MEDIAN($AD66,$AE66,$Z66,$T66,$O66,Q66,AG66)</f>
        <v>-2087.0995199999888</v>
      </c>
      <c r="BB66" s="45">
        <f>MEDIAN($AF66,$AB66,$AC66,$Y66,$V66,$U66,$S66,$R66,$P66,$AA66)</f>
        <v>-694</v>
      </c>
      <c r="BC66" s="45">
        <f>MEDIAN($AK66:$AM66)</f>
        <v>-2960</v>
      </c>
      <c r="BD66" s="211">
        <f>MEDIAN((D66:K66,M66:V66,Y66:AG66,AK66:AM66))</f>
        <v>1033</v>
      </c>
    </row>
    <row r="67" spans="1:56" s="204" customFormat="1">
      <c r="A67" s="199"/>
      <c r="B67" s="200"/>
      <c r="C67" s="201"/>
      <c r="D67" s="144"/>
      <c r="E67" s="160"/>
      <c r="F67" s="160"/>
      <c r="G67" s="160"/>
      <c r="H67" s="144"/>
      <c r="I67" s="144"/>
      <c r="J67" s="160"/>
      <c r="K67" s="144"/>
      <c r="L67" s="43"/>
      <c r="M67" s="160"/>
      <c r="N67" s="160"/>
      <c r="O67" s="160"/>
      <c r="P67" s="160"/>
      <c r="Q67" s="160"/>
      <c r="R67" s="160"/>
      <c r="S67" s="160"/>
      <c r="T67" s="160"/>
      <c r="U67" s="160"/>
      <c r="V67" s="144"/>
      <c r="W67" s="144"/>
      <c r="X67" s="144"/>
      <c r="Y67" s="160"/>
      <c r="Z67" s="160"/>
      <c r="AA67" s="160"/>
      <c r="AB67" s="160"/>
      <c r="AC67" s="160"/>
      <c r="AD67" s="160"/>
      <c r="AE67" s="160"/>
      <c r="AF67" s="160"/>
      <c r="AG67" s="160"/>
      <c r="AH67" s="43"/>
      <c r="AI67" s="43"/>
      <c r="AJ67" s="43"/>
      <c r="AK67" s="160"/>
      <c r="AL67" s="144"/>
      <c r="AM67" s="160"/>
      <c r="AN67" s="43"/>
      <c r="AO67" s="44"/>
      <c r="AR67" s="43"/>
      <c r="AS67" s="43"/>
      <c r="AT67" s="43"/>
      <c r="AU67" s="43"/>
      <c r="AV67" s="43"/>
      <c r="AW67" s="44"/>
      <c r="AX67" s="122"/>
      <c r="AY67" s="43"/>
      <c r="AZ67" s="43"/>
      <c r="BA67" s="43"/>
      <c r="BB67" s="43"/>
      <c r="BC67" s="43"/>
      <c r="BD67" s="44"/>
    </row>
    <row r="68" spans="1:56" s="204" customFormat="1">
      <c r="A68" s="199"/>
      <c r="B68" s="207" t="s">
        <v>240</v>
      </c>
      <c r="C68" s="201"/>
      <c r="D68" s="144">
        <v>3060</v>
      </c>
      <c r="E68" s="160">
        <v>26084</v>
      </c>
      <c r="F68" s="160">
        <v>0</v>
      </c>
      <c r="G68" s="160">
        <v>21961</v>
      </c>
      <c r="H68" s="144"/>
      <c r="I68" s="144"/>
      <c r="J68" s="160">
        <v>-3608</v>
      </c>
      <c r="K68" s="144">
        <v>0</v>
      </c>
      <c r="L68" s="43">
        <f>+SUM(D68:K68)</f>
        <v>47497</v>
      </c>
      <c r="M68" s="160"/>
      <c r="N68" s="160"/>
      <c r="O68" s="160">
        <v>-1795</v>
      </c>
      <c r="P68" s="160"/>
      <c r="Q68" s="160">
        <v>-2437.5070000000001</v>
      </c>
      <c r="R68" s="160">
        <v>-2148</v>
      </c>
      <c r="S68" s="160">
        <v>-1523.8760100000002</v>
      </c>
      <c r="T68" s="160">
        <v>271</v>
      </c>
      <c r="U68" s="160"/>
      <c r="V68" s="144">
        <v>-3747</v>
      </c>
      <c r="W68" s="144"/>
      <c r="X68" s="144"/>
      <c r="Y68" s="160">
        <v>0</v>
      </c>
      <c r="Z68" s="160">
        <v>-11967</v>
      </c>
      <c r="AA68" s="160">
        <v>-340</v>
      </c>
      <c r="AB68" s="160"/>
      <c r="AC68" s="160">
        <v>-2440</v>
      </c>
      <c r="AD68" s="160">
        <v>-741</v>
      </c>
      <c r="AE68" s="160">
        <v>-1934</v>
      </c>
      <c r="AF68" s="160">
        <v>0</v>
      </c>
      <c r="AG68" s="160">
        <v>-4237.97</v>
      </c>
      <c r="AH68" s="43">
        <f>+SUM(M68:AG68)</f>
        <v>-33040.353009999999</v>
      </c>
      <c r="AI68" s="43">
        <f>O68+Q68+Z68+AD68+AE68+AG68+T68</f>
        <v>-22841.476999999999</v>
      </c>
      <c r="AJ68" s="43">
        <f>P68+R68+S68+U68+V68+Y68+AC68+AB68+AF68+AA68</f>
        <v>-10198.87601</v>
      </c>
      <c r="AK68" s="160"/>
      <c r="AL68" s="144"/>
      <c r="AM68" s="160">
        <v>0</v>
      </c>
      <c r="AN68" s="43">
        <f>+SUM(AK68:AM68)</f>
        <v>0</v>
      </c>
      <c r="AO68" s="44">
        <f>+AN68+AH68+L68</f>
        <v>14456.646990000001</v>
      </c>
      <c r="AR68" s="43">
        <f t="shared" ref="AR68" si="175">L68/AR$5</f>
        <v>5937.125</v>
      </c>
      <c r="AS68" s="43">
        <f t="shared" ref="AS68" si="176">AH68/AS$5</f>
        <v>-2065.0220631249999</v>
      </c>
      <c r="AT68" s="43">
        <f t="shared" ref="AT68" si="177">AI68/AT$5</f>
        <v>-3263.0681428571429</v>
      </c>
      <c r="AU68" s="43">
        <f t="shared" ref="AU68" si="178">AJ68/AU$5</f>
        <v>-1133.2084455555555</v>
      </c>
      <c r="AV68" s="43">
        <f t="shared" ref="AV68" si="179">AN68/AV$5</f>
        <v>0</v>
      </c>
      <c r="AW68" s="44">
        <f t="shared" ref="AW68" si="180">AO68/AW$5</f>
        <v>535.43137000000002</v>
      </c>
      <c r="AX68" s="122"/>
      <c r="AY68" s="43">
        <f>MEDIAN($D68:$K68)</f>
        <v>1530</v>
      </c>
      <c r="AZ68" s="43">
        <f>MEDIAN($M68:$AG68)</f>
        <v>-1864.5</v>
      </c>
      <c r="BA68" s="43">
        <f>MEDIAN($AD68,$AE68,$Z68,$T68,$O68,Q68,AG68)</f>
        <v>-1934</v>
      </c>
      <c r="BB68" s="43">
        <f>MEDIAN($AF68,$AB68,$AC68,$Y68,$V68,$U68,$S68,$R68,$P68,$AA68)</f>
        <v>-1523.8760100000002</v>
      </c>
      <c r="BC68" s="43">
        <f>MEDIAN($AK68:$AM68)</f>
        <v>0</v>
      </c>
      <c r="BD68" s="44">
        <f>MEDIAN((D68:K68,M68:V68,Y68:AG68,AK68:AM68))</f>
        <v>-741</v>
      </c>
    </row>
    <row r="69" spans="1:56" s="204" customFormat="1">
      <c r="A69" s="199"/>
      <c r="B69" s="200"/>
      <c r="C69" s="201"/>
      <c r="D69" s="144"/>
      <c r="E69" s="160"/>
      <c r="F69" s="160"/>
      <c r="G69" s="160"/>
      <c r="H69" s="144"/>
      <c r="I69" s="144"/>
      <c r="J69" s="160"/>
      <c r="K69" s="144"/>
      <c r="L69" s="43"/>
      <c r="M69" s="160"/>
      <c r="N69" s="160"/>
      <c r="O69" s="160"/>
      <c r="P69" s="160"/>
      <c r="Q69" s="160"/>
      <c r="R69" s="160"/>
      <c r="S69" s="160"/>
      <c r="T69" s="160"/>
      <c r="U69" s="160"/>
      <c r="V69" s="144"/>
      <c r="W69" s="144"/>
      <c r="X69" s="144"/>
      <c r="Y69" s="160"/>
      <c r="Z69" s="160"/>
      <c r="AA69" s="160"/>
      <c r="AB69" s="160"/>
      <c r="AC69" s="160"/>
      <c r="AD69" s="160"/>
      <c r="AE69" s="160"/>
      <c r="AF69" s="160"/>
      <c r="AG69" s="160"/>
      <c r="AH69" s="43"/>
      <c r="AI69" s="43"/>
      <c r="AJ69" s="43"/>
      <c r="AK69" s="160"/>
      <c r="AL69" s="144"/>
      <c r="AM69" s="160"/>
      <c r="AN69" s="43"/>
      <c r="AO69" s="44"/>
      <c r="AR69" s="43"/>
      <c r="AS69" s="43"/>
      <c r="AT69" s="43"/>
      <c r="AU69" s="43"/>
      <c r="AV69" s="43"/>
      <c r="AW69" s="44"/>
      <c r="AX69" s="122"/>
      <c r="AY69" s="43"/>
      <c r="AZ69" s="43"/>
      <c r="BA69" s="43"/>
      <c r="BB69" s="43"/>
      <c r="BC69" s="43"/>
      <c r="BD69" s="44"/>
    </row>
    <row r="70" spans="1:56" s="204" customFormat="1" ht="15" thickBot="1">
      <c r="A70" s="205" t="s">
        <v>239</v>
      </c>
      <c r="B70" s="200"/>
      <c r="C70" s="201"/>
      <c r="D70" s="79">
        <f t="shared" ref="D70:K70" si="181">D66+D68</f>
        <v>17585</v>
      </c>
      <c r="E70" s="126">
        <f t="shared" si="181"/>
        <v>30198</v>
      </c>
      <c r="F70" s="126">
        <f t="shared" si="181"/>
        <v>14872</v>
      </c>
      <c r="G70" s="126">
        <f t="shared" si="181"/>
        <v>80662.222610000055</v>
      </c>
      <c r="H70" s="126">
        <f t="shared" si="181"/>
        <v>9562</v>
      </c>
      <c r="I70" s="126">
        <f t="shared" si="181"/>
        <v>26965</v>
      </c>
      <c r="J70" s="126">
        <f t="shared" si="181"/>
        <v>30719</v>
      </c>
      <c r="K70" s="78">
        <f t="shared" si="181"/>
        <v>14984.997920000111</v>
      </c>
      <c r="L70" s="42">
        <f>+SUM(D70:K70)</f>
        <v>225548.22053000017</v>
      </c>
      <c r="M70" s="79"/>
      <c r="N70" s="126"/>
      <c r="O70" s="126">
        <f t="shared" ref="O70:V70" si="182">O66+O68</f>
        <v>969</v>
      </c>
      <c r="P70" s="126">
        <f t="shared" si="182"/>
        <v>68</v>
      </c>
      <c r="Q70" s="126">
        <f t="shared" si="182"/>
        <v>-4524.6065199999884</v>
      </c>
      <c r="R70" s="126">
        <f t="shared" si="182"/>
        <v>-2842</v>
      </c>
      <c r="S70" s="126">
        <f t="shared" si="182"/>
        <v>-3766.4103400000022</v>
      </c>
      <c r="T70" s="126">
        <f t="shared" si="182"/>
        <v>4177.2370000000083</v>
      </c>
      <c r="U70" s="126">
        <f t="shared" si="182"/>
        <v>2778.7075399999958</v>
      </c>
      <c r="V70" s="126">
        <f t="shared" si="182"/>
        <v>-11656</v>
      </c>
      <c r="W70" s="126"/>
      <c r="X70" s="126"/>
      <c r="Y70" s="126">
        <f t="shared" ref="Y70:AG70" si="183">Y66+Y68</f>
        <v>1033</v>
      </c>
      <c r="Z70" s="126">
        <f t="shared" si="183"/>
        <v>-29059.196519999998</v>
      </c>
      <c r="AA70" s="126">
        <f t="shared" si="183"/>
        <v>1085</v>
      </c>
      <c r="AB70" s="126"/>
      <c r="AC70" s="126">
        <f>AC66+AC68</f>
        <v>-5722</v>
      </c>
      <c r="AD70" s="126">
        <f t="shared" si="183"/>
        <v>-991</v>
      </c>
      <c r="AE70" s="126">
        <f t="shared" si="183"/>
        <v>-6444.8089999999938</v>
      </c>
      <c r="AF70" s="126">
        <f t="shared" si="183"/>
        <v>-920</v>
      </c>
      <c r="AG70" s="78">
        <f t="shared" si="183"/>
        <v>-16575.990999999995</v>
      </c>
      <c r="AH70" s="42">
        <f>+SUM(M70:AG70)</f>
        <v>-72391.068839999964</v>
      </c>
      <c r="AI70" s="42">
        <f>O70+Q70+Z70+AD70+AE70+AG70+T70</f>
        <v>-52449.366039999964</v>
      </c>
      <c r="AJ70" s="42">
        <f>P70+R70+S70+U70+V70+Y70+AC70+AB70+AF70+AA70</f>
        <v>-19941.702800000006</v>
      </c>
      <c r="AK70" s="79">
        <f>AK66+AK68</f>
        <v>-4921</v>
      </c>
      <c r="AL70" s="126">
        <f>AL66+AL68</f>
        <v>1492.3279999999977</v>
      </c>
      <c r="AM70" s="78">
        <f>AM66+AM68</f>
        <v>-2960</v>
      </c>
      <c r="AN70" s="42">
        <f>+SUM(AK70:AM70)</f>
        <v>-6388.6720000000023</v>
      </c>
      <c r="AO70" s="230">
        <f>+AN70+AH70+L70</f>
        <v>146768.47969000018</v>
      </c>
      <c r="AR70" s="42">
        <f t="shared" ref="AR70" si="184">L70/AR$5</f>
        <v>28193.527566250021</v>
      </c>
      <c r="AS70" s="42">
        <f t="shared" ref="AS70" si="185">AH70/AS$5</f>
        <v>-4524.4418024999977</v>
      </c>
      <c r="AT70" s="42">
        <f t="shared" ref="AT70" si="186">AI70/AT$5</f>
        <v>-7492.7665771428519</v>
      </c>
      <c r="AU70" s="42">
        <f t="shared" ref="AU70" si="187">AJ70/AU$5</f>
        <v>-2215.7447555555564</v>
      </c>
      <c r="AV70" s="42">
        <f t="shared" ref="AV70" si="188">AN70/AV$5</f>
        <v>-2129.5573333333341</v>
      </c>
      <c r="AW70" s="230">
        <f t="shared" ref="AW70" si="189">AO70/AW$5</f>
        <v>5435.8696181481546</v>
      </c>
      <c r="AX70" s="122"/>
      <c r="AY70" s="42">
        <f>MEDIAN($D70:$K70)</f>
        <v>22275</v>
      </c>
      <c r="AZ70" s="42">
        <f>MEDIAN($M70:$AG70)</f>
        <v>-1916.5</v>
      </c>
      <c r="BA70" s="42">
        <f>MEDIAN($AD70,$AE70,$Z70,$T70,$O70,Q70,AG70)</f>
        <v>-4524.6065199999884</v>
      </c>
      <c r="BB70" s="42">
        <f>MEDIAN($AF70,$AB70,$AC70,$Y70,$V70,$U70,$S70,$R70,$P70,$AA70)</f>
        <v>-920</v>
      </c>
      <c r="BC70" s="42">
        <f>MEDIAN($AK70:$AM70)</f>
        <v>-2960</v>
      </c>
      <c r="BD70" s="230">
        <f>MEDIAN((D70:K70,M70:V70,Y70:AG70,AK70:AM70))</f>
        <v>969</v>
      </c>
    </row>
    <row r="71" spans="1:56" s="204" customFormat="1" ht="29.5" thickTop="1">
      <c r="A71" s="199"/>
      <c r="B71" s="231"/>
      <c r="C71" s="232" t="s">
        <v>238</v>
      </c>
      <c r="D71" s="77">
        <f t="shared" ref="D71:V71" si="190">+D66/D43</f>
        <v>3.6208400847563257E-2</v>
      </c>
      <c r="E71" s="233">
        <f t="shared" si="190"/>
        <v>3.3179559971611074E-2</v>
      </c>
      <c r="F71" s="233">
        <f t="shared" si="190"/>
        <v>2.8228094850346684E-2</v>
      </c>
      <c r="G71" s="233">
        <f t="shared" si="190"/>
        <v>4.8837183779648373E-2</v>
      </c>
      <c r="H71" s="127">
        <f t="shared" si="190"/>
        <v>2.5165012158790648E-2</v>
      </c>
      <c r="I71" s="127">
        <f t="shared" si="190"/>
        <v>3.7092008539484113E-2</v>
      </c>
      <c r="J71" s="233">
        <f t="shared" si="190"/>
        <v>0.12311085607717964</v>
      </c>
      <c r="K71" s="127">
        <f t="shared" si="190"/>
        <v>3.0613135601014495E-2</v>
      </c>
      <c r="L71" s="75">
        <f t="shared" si="190"/>
        <v>4.3119561091862317E-2</v>
      </c>
      <c r="M71" s="233"/>
      <c r="N71" s="127"/>
      <c r="O71" s="233">
        <f t="shared" si="190"/>
        <v>2.4600815280274847E-2</v>
      </c>
      <c r="P71" s="233">
        <f t="shared" si="190"/>
        <v>9.9829702272593809E-4</v>
      </c>
      <c r="Q71" s="233">
        <f t="shared" si="190"/>
        <v>-2.0516841080499507E-2</v>
      </c>
      <c r="R71" s="233">
        <f t="shared" si="190"/>
        <v>-1.6817311653379213E-2</v>
      </c>
      <c r="S71" s="233">
        <f t="shared" si="190"/>
        <v>-6.0657243470526562E-2</v>
      </c>
      <c r="T71" s="233">
        <f t="shared" si="190"/>
        <v>3.906890349273117E-2</v>
      </c>
      <c r="U71" s="233">
        <f t="shared" si="190"/>
        <v>4.5110966963055797E-2</v>
      </c>
      <c r="V71" s="127">
        <f t="shared" si="190"/>
        <v>-1.1432494940734317</v>
      </c>
      <c r="W71" s="127"/>
      <c r="X71" s="127"/>
      <c r="Y71" s="233">
        <f t="shared" ref="Y71:AH71" si="191">+Y66/Y43</f>
        <v>1.7579388039889725E-2</v>
      </c>
      <c r="Z71" s="127">
        <f t="shared" si="191"/>
        <v>-0.13764808927365219</v>
      </c>
      <c r="AA71" s="127">
        <f t="shared" si="191"/>
        <v>2.9365095719908505E-2</v>
      </c>
      <c r="AB71" s="233"/>
      <c r="AC71" s="233">
        <f>+AC66/AC43</f>
        <v>-3.5593054907872332E-2</v>
      </c>
      <c r="AD71" s="233">
        <f t="shared" si="191"/>
        <v>-2.3004794199111096E-3</v>
      </c>
      <c r="AE71" s="233">
        <f t="shared" si="191"/>
        <v>-8.6792742680407556E-2</v>
      </c>
      <c r="AF71" s="127">
        <f t="shared" si="191"/>
        <v>-4.393295449118953E-2</v>
      </c>
      <c r="AG71" s="127">
        <f t="shared" si="191"/>
        <v>-0.22916461541653368</v>
      </c>
      <c r="AH71" s="75">
        <f t="shared" si="191"/>
        <v>-3.6166984840995453E-2</v>
      </c>
      <c r="AI71" s="75">
        <f>AI66/AI43</f>
        <v>-4.5360718715042853E-2</v>
      </c>
      <c r="AJ71" s="75">
        <f>AJ66/AJ43</f>
        <v>-2.2381468403854032E-2</v>
      </c>
      <c r="AK71" s="233">
        <f>+AK66/AK43</f>
        <v>-3.3326335322122973E-2</v>
      </c>
      <c r="AL71" s="127">
        <f>+AL66/AL43</f>
        <v>8.1223846172770092E-2</v>
      </c>
      <c r="AM71" s="233">
        <f>+AM66/AM43</f>
        <v>-0.10276350506874045</v>
      </c>
      <c r="AN71" s="75">
        <f>+AN66/AN43</f>
        <v>-3.2789656442221857E-2</v>
      </c>
      <c r="AO71" s="76">
        <f>+AO66/AO43</f>
        <v>2.4447359368097825E-2</v>
      </c>
      <c r="AR71" s="75">
        <f t="shared" ref="AR71:AV71" si="192">+AR66/AR43</f>
        <v>4.3119561091862317E-2</v>
      </c>
      <c r="AS71" s="75">
        <f t="shared" si="192"/>
        <v>-3.6166984840995453E-2</v>
      </c>
      <c r="AT71" s="75">
        <f t="shared" si="192"/>
        <v>-4.5360718715042853E-2</v>
      </c>
      <c r="AU71" s="75">
        <f t="shared" si="192"/>
        <v>-2.2381468403854032E-2</v>
      </c>
      <c r="AV71" s="75">
        <f t="shared" si="192"/>
        <v>-3.2789656442221857E-2</v>
      </c>
      <c r="AW71" s="76">
        <f>+AW66/AW43</f>
        <v>2.4447359368097821E-2</v>
      </c>
      <c r="AX71" s="71"/>
      <c r="AY71" s="75">
        <f>MEDIAN($D71:$K71)</f>
        <v>3.4693980409587169E-2</v>
      </c>
      <c r="AZ71" s="75">
        <f>MEDIAN($M71:$AG71)</f>
        <v>-1.8667076366939359E-2</v>
      </c>
      <c r="BA71" s="75">
        <f>MEDIAN($M71:$AG71)</f>
        <v>-1.8667076366939359E-2</v>
      </c>
      <c r="BB71" s="75">
        <f>MEDIAN($AF71,$AB71,$AC71,$Y71,$V71,$U71,$S71,$R71,$P71,$N71,$M71)</f>
        <v>-2.6205183280625773E-2</v>
      </c>
      <c r="BC71" s="75">
        <f>MEDIAN($AK71:$AM71)</f>
        <v>-3.3326335322122973E-2</v>
      </c>
      <c r="BD71" s="76">
        <f>+BD66/BD43</f>
        <v>1.0331727774835786E-2</v>
      </c>
    </row>
    <row r="72" spans="1:56" s="204" customFormat="1">
      <c r="A72" s="199"/>
      <c r="B72" s="200"/>
      <c r="C72" s="232" t="s">
        <v>237</v>
      </c>
      <c r="D72" s="74">
        <f t="shared" ref="D72:V72" si="193">+D70/D43</f>
        <v>4.3836470148323571E-2</v>
      </c>
      <c r="E72" s="234">
        <f t="shared" si="193"/>
        <v>0.24354797083682819</v>
      </c>
      <c r="F72" s="234">
        <f t="shared" si="193"/>
        <v>2.8228094850346684E-2</v>
      </c>
      <c r="G72" s="234">
        <f t="shared" si="193"/>
        <v>6.7107900219584155E-2</v>
      </c>
      <c r="H72" s="128">
        <f t="shared" si="193"/>
        <v>2.5165012158790648E-2</v>
      </c>
      <c r="I72" s="128">
        <f t="shared" si="193"/>
        <v>3.7092008539484113E-2</v>
      </c>
      <c r="J72" s="234">
        <f t="shared" si="193"/>
        <v>0.11017107197934226</v>
      </c>
      <c r="K72" s="128">
        <f t="shared" si="193"/>
        <v>3.0613135601014495E-2</v>
      </c>
      <c r="L72" s="73">
        <f t="shared" si="193"/>
        <v>5.4622148870164595E-2</v>
      </c>
      <c r="M72" s="234"/>
      <c r="N72" s="235"/>
      <c r="O72" s="234">
        <f t="shared" si="193"/>
        <v>8.6245260515869487E-3</v>
      </c>
      <c r="P72" s="234">
        <f t="shared" si="193"/>
        <v>9.9829702272593809E-4</v>
      </c>
      <c r="Q72" s="234">
        <f t="shared" si="193"/>
        <v>-4.4478297289164324E-2</v>
      </c>
      <c r="R72" s="234">
        <f t="shared" si="193"/>
        <v>-6.8868587491215744E-2</v>
      </c>
      <c r="S72" s="234">
        <f t="shared" si="193"/>
        <v>-0.10187584018091203</v>
      </c>
      <c r="T72" s="234">
        <f t="shared" si="193"/>
        <v>4.1779356761831365E-2</v>
      </c>
      <c r="U72" s="234">
        <f t="shared" si="193"/>
        <v>4.5110966963055797E-2</v>
      </c>
      <c r="V72" s="128">
        <f t="shared" si="193"/>
        <v>-1.6848800231280716</v>
      </c>
      <c r="W72" s="128"/>
      <c r="X72" s="128"/>
      <c r="Y72" s="234">
        <f t="shared" ref="Y72:AH72" si="194">+Y70/Y43</f>
        <v>1.7579388039889725E-2</v>
      </c>
      <c r="Z72" s="235">
        <f t="shared" si="194"/>
        <v>-0.23402158242945142</v>
      </c>
      <c r="AA72" s="235">
        <f t="shared" si="194"/>
        <v>2.2358686916561912E-2</v>
      </c>
      <c r="AB72" s="234"/>
      <c r="AC72" s="234">
        <f>+AC70/AC43</f>
        <v>-6.2054680128837747E-2</v>
      </c>
      <c r="AD72" s="234">
        <f t="shared" si="194"/>
        <v>-9.1191004205276385E-3</v>
      </c>
      <c r="AE72" s="234">
        <f t="shared" si="194"/>
        <v>-0.12400495103237023</v>
      </c>
      <c r="AF72" s="235">
        <f t="shared" si="194"/>
        <v>-4.393295449118953E-2</v>
      </c>
      <c r="AG72" s="235">
        <f t="shared" si="194"/>
        <v>-0.30788005650686806</v>
      </c>
      <c r="AH72" s="70">
        <f t="shared" si="194"/>
        <v>-6.6534156600112318E-2</v>
      </c>
      <c r="AI72" s="70">
        <f>AI70/AI43</f>
        <v>-8.0354966762695018E-2</v>
      </c>
      <c r="AJ72" s="70">
        <f>AJ70/AJ43</f>
        <v>-4.581058462368983E-2</v>
      </c>
      <c r="AK72" s="234">
        <f>+AK70/AK43</f>
        <v>-3.3326335322122973E-2</v>
      </c>
      <c r="AL72" s="128">
        <f>+AL70/AL43</f>
        <v>8.1223846172770092E-2</v>
      </c>
      <c r="AM72" s="234">
        <f>+AM70/AM43</f>
        <v>-0.10276350506874045</v>
      </c>
      <c r="AN72" s="70">
        <f>+AN70/AN43</f>
        <v>-3.2789656442221857E-2</v>
      </c>
      <c r="AO72" s="72">
        <f>+AO70/AO43</f>
        <v>2.7118525181541044E-2</v>
      </c>
      <c r="AR72" s="70">
        <f t="shared" ref="AR72:AV72" si="195">+AR70/AR43</f>
        <v>5.4622148870164595E-2</v>
      </c>
      <c r="AS72" s="70">
        <f t="shared" si="195"/>
        <v>-6.6534156600112318E-2</v>
      </c>
      <c r="AT72" s="70">
        <f t="shared" si="195"/>
        <v>-8.0354966762695018E-2</v>
      </c>
      <c r="AU72" s="70">
        <f t="shared" si="195"/>
        <v>-4.581058462368983E-2</v>
      </c>
      <c r="AV72" s="70">
        <f t="shared" si="195"/>
        <v>-3.2789656442221857E-2</v>
      </c>
      <c r="AW72" s="72">
        <f>+AW70/AW43</f>
        <v>2.711852518154104E-2</v>
      </c>
      <c r="AX72" s="71"/>
      <c r="AY72" s="70">
        <f>MEDIAN($D72:$K72)</f>
        <v>4.0464239343903842E-2</v>
      </c>
      <c r="AZ72" s="70">
        <f>MEDIAN($M72:$AG72)</f>
        <v>-4.4205625890176931E-2</v>
      </c>
      <c r="BA72" s="70">
        <f>MEDIAN($M72:$AG72)</f>
        <v>-4.4205625890176931E-2</v>
      </c>
      <c r="BB72" s="70">
        <f>MEDIAN($AF72,$AB72,$AC72,$Y72,$V72,$U72,$S72,$R72,$P72,$N72,$M72)</f>
        <v>-5.2993817310013638E-2</v>
      </c>
      <c r="BC72" s="70">
        <f>MEDIAN($AK72:$AM72)</f>
        <v>-3.3326335322122973E-2</v>
      </c>
      <c r="BD72" s="72">
        <f>+BD70/BD43</f>
        <v>9.6916207297346336E-3</v>
      </c>
    </row>
    <row r="73" spans="1:56" s="204" customFormat="1">
      <c r="A73" s="199"/>
      <c r="B73" s="200"/>
      <c r="C73" s="236"/>
      <c r="D73" s="116"/>
      <c r="E73" s="173"/>
      <c r="F73" s="173"/>
      <c r="G73" s="173"/>
      <c r="H73" s="96"/>
      <c r="I73" s="96"/>
      <c r="J73" s="173"/>
      <c r="K73" s="96"/>
      <c r="L73" s="237"/>
      <c r="M73" s="238"/>
      <c r="N73" s="173"/>
      <c r="O73" s="173"/>
      <c r="P73" s="238"/>
      <c r="Q73" s="173"/>
      <c r="R73" s="173"/>
      <c r="S73" s="173"/>
      <c r="T73" s="173"/>
      <c r="U73" s="173"/>
      <c r="V73" s="96"/>
      <c r="W73" s="96"/>
      <c r="X73" s="96"/>
      <c r="Y73" s="173"/>
      <c r="Z73" s="173"/>
      <c r="AA73" s="173"/>
      <c r="AB73" s="173"/>
      <c r="AC73" s="200"/>
      <c r="AD73" s="173"/>
      <c r="AE73" s="238"/>
      <c r="AF73" s="173"/>
      <c r="AG73" s="173"/>
      <c r="AH73" s="237"/>
      <c r="AI73" s="237"/>
      <c r="AJ73" s="237"/>
      <c r="AK73" s="173"/>
      <c r="AL73" s="96"/>
      <c r="AM73" s="173"/>
      <c r="AN73" s="237"/>
      <c r="AO73" s="237"/>
      <c r="AR73" s="237"/>
      <c r="AS73" s="237"/>
      <c r="AT73" s="237"/>
      <c r="AU73" s="237"/>
      <c r="AV73" s="237"/>
      <c r="AW73" s="237"/>
      <c r="AX73" s="237"/>
      <c r="AY73" s="237"/>
      <c r="AZ73" s="237"/>
      <c r="BA73" s="237"/>
      <c r="BB73" s="237"/>
      <c r="BC73" s="237"/>
      <c r="BD73" s="237"/>
    </row>
    <row r="74" spans="1:56" s="204" customFormat="1" ht="18.5">
      <c r="A74" s="239" t="s">
        <v>236</v>
      </c>
      <c r="B74" s="200"/>
      <c r="C74" s="236"/>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204" customFormat="1">
      <c r="A75" s="199"/>
      <c r="B75" s="200"/>
      <c r="C75" s="242"/>
      <c r="D75" s="129"/>
      <c r="E75" s="240"/>
      <c r="F75" s="240"/>
      <c r="G75" s="240"/>
      <c r="H75" s="129"/>
      <c r="I75" s="129"/>
      <c r="J75" s="240"/>
      <c r="K75" s="129"/>
      <c r="L75" s="14"/>
      <c r="M75" s="240"/>
      <c r="N75" s="240"/>
      <c r="O75" s="240"/>
      <c r="P75" s="240"/>
      <c r="Q75" s="240"/>
      <c r="R75" s="240"/>
      <c r="S75" s="240"/>
      <c r="T75" s="240"/>
      <c r="U75" s="240"/>
      <c r="V75" s="129"/>
      <c r="W75" s="129"/>
      <c r="X75" s="129"/>
      <c r="Y75" s="240"/>
      <c r="Z75" s="240"/>
      <c r="AA75" s="240"/>
      <c r="AB75" s="240"/>
      <c r="AC75" s="241"/>
      <c r="AD75" s="240"/>
      <c r="AE75" s="240"/>
      <c r="AF75" s="240"/>
      <c r="AG75" s="240"/>
      <c r="AH75" s="14"/>
      <c r="AI75" s="14"/>
      <c r="AJ75" s="14"/>
      <c r="AK75" s="240"/>
      <c r="AL75" s="129"/>
      <c r="AM75" s="240"/>
      <c r="AN75" s="14"/>
      <c r="AO75" s="14"/>
      <c r="AR75" s="14"/>
      <c r="AS75" s="14"/>
      <c r="AT75" s="14"/>
      <c r="AU75" s="14"/>
      <c r="AV75" s="14"/>
      <c r="AW75" s="14"/>
      <c r="AX75" s="14"/>
      <c r="AY75" s="14"/>
      <c r="AZ75" s="14"/>
      <c r="BA75" s="14"/>
      <c r="BB75" s="14"/>
      <c r="BC75" s="14"/>
      <c r="BD75" s="14"/>
    </row>
    <row r="76" spans="1:56" s="198" customFormat="1" ht="73.5" customHeight="1">
      <c r="A76" s="195" t="s">
        <v>149</v>
      </c>
      <c r="B76" s="196"/>
      <c r="C76" s="243">
        <f>$C$8</f>
        <v>2018</v>
      </c>
      <c r="D76" s="10" t="s">
        <v>304</v>
      </c>
      <c r="E76" s="114" t="s">
        <v>305</v>
      </c>
      <c r="F76" s="114" t="s">
        <v>306</v>
      </c>
      <c r="G76" s="114" t="s">
        <v>307</v>
      </c>
      <c r="H76" s="114" t="s">
        <v>308</v>
      </c>
      <c r="I76" s="114" t="s">
        <v>327</v>
      </c>
      <c r="J76" s="114" t="s">
        <v>328</v>
      </c>
      <c r="K76" s="11" t="s">
        <v>309</v>
      </c>
      <c r="L76" s="7" t="s">
        <v>99</v>
      </c>
      <c r="M76" s="147" t="s">
        <v>310</v>
      </c>
      <c r="N76" s="146" t="s">
        <v>311</v>
      </c>
      <c r="O76" s="146" t="s">
        <v>355</v>
      </c>
      <c r="P76" s="146" t="s">
        <v>313</v>
      </c>
      <c r="Q76" s="146" t="s">
        <v>314</v>
      </c>
      <c r="R76" s="114" t="s">
        <v>315</v>
      </c>
      <c r="S76" s="114" t="s">
        <v>93</v>
      </c>
      <c r="T76" s="114" t="s">
        <v>316</v>
      </c>
      <c r="U76" s="114" t="s">
        <v>317</v>
      </c>
      <c r="V76" s="114" t="s">
        <v>318</v>
      </c>
      <c r="W76" s="146" t="s">
        <v>346</v>
      </c>
      <c r="X76" s="146" t="s">
        <v>349</v>
      </c>
      <c r="Y76" s="114" t="s">
        <v>319</v>
      </c>
      <c r="Z76" s="114" t="s">
        <v>320</v>
      </c>
      <c r="AA76" s="114" t="s">
        <v>321</v>
      </c>
      <c r="AB76" s="146" t="s">
        <v>322</v>
      </c>
      <c r="AC76" s="146" t="s">
        <v>358</v>
      </c>
      <c r="AD76" s="114" t="s">
        <v>323</v>
      </c>
      <c r="AE76" s="114" t="s">
        <v>324</v>
      </c>
      <c r="AF76" s="146" t="s">
        <v>325</v>
      </c>
      <c r="AG76" s="114" t="s">
        <v>326</v>
      </c>
      <c r="AH76" s="7" t="s">
        <v>148</v>
      </c>
      <c r="AI76" s="7" t="s">
        <v>88</v>
      </c>
      <c r="AJ76" s="7" t="s">
        <v>347</v>
      </c>
      <c r="AK76" s="114" t="s">
        <v>87</v>
      </c>
      <c r="AL76" s="114" t="s">
        <v>86</v>
      </c>
      <c r="AM76" s="114" t="s">
        <v>85</v>
      </c>
      <c r="AN76" s="7" t="s">
        <v>84</v>
      </c>
      <c r="AO76" s="9" t="s">
        <v>83</v>
      </c>
      <c r="AR76" s="7" t="s">
        <v>82</v>
      </c>
      <c r="AS76" s="7" t="s">
        <v>81</v>
      </c>
      <c r="AT76" s="7" t="s">
        <v>80</v>
      </c>
      <c r="AU76" s="7" t="s">
        <v>348</v>
      </c>
      <c r="AV76" s="7" t="s">
        <v>79</v>
      </c>
      <c r="AW76" s="9" t="s">
        <v>83</v>
      </c>
      <c r="AX76" s="8"/>
      <c r="AY76" s="7" t="s">
        <v>78</v>
      </c>
      <c r="AZ76" s="7" t="s">
        <v>77</v>
      </c>
      <c r="BA76" s="7" t="s">
        <v>77</v>
      </c>
      <c r="BB76" s="7" t="s">
        <v>351</v>
      </c>
      <c r="BC76" s="7" t="s">
        <v>75</v>
      </c>
      <c r="BD76" s="9" t="s">
        <v>83</v>
      </c>
    </row>
    <row r="77" spans="1:56" s="204" customFormat="1">
      <c r="A77" s="199"/>
      <c r="B77" s="200"/>
      <c r="C77" s="201"/>
      <c r="D77" s="52" t="s">
        <v>146</v>
      </c>
      <c r="E77" s="115" t="s">
        <v>146</v>
      </c>
      <c r="F77" s="115" t="s">
        <v>146</v>
      </c>
      <c r="G77" s="115" t="s">
        <v>146</v>
      </c>
      <c r="H77" s="115" t="s">
        <v>146</v>
      </c>
      <c r="I77" s="115" t="s">
        <v>146</v>
      </c>
      <c r="J77" s="115" t="s">
        <v>146</v>
      </c>
      <c r="K77" s="115" t="s">
        <v>146</v>
      </c>
      <c r="L77" s="49" t="s">
        <v>146</v>
      </c>
      <c r="M77" s="202" t="s">
        <v>146</v>
      </c>
      <c r="N77" s="202" t="s">
        <v>146</v>
      </c>
      <c r="O77" s="202" t="s">
        <v>146</v>
      </c>
      <c r="P77" s="203" t="s">
        <v>146</v>
      </c>
      <c r="Q77" s="202" t="s">
        <v>146</v>
      </c>
      <c r="R77" s="202" t="s">
        <v>146</v>
      </c>
      <c r="S77" s="202" t="s">
        <v>146</v>
      </c>
      <c r="T77" s="202" t="s">
        <v>146</v>
      </c>
      <c r="U77" s="202" t="s">
        <v>146</v>
      </c>
      <c r="V77" s="115" t="s">
        <v>146</v>
      </c>
      <c r="W77" s="115"/>
      <c r="X77" s="115"/>
      <c r="Y77" s="202" t="s">
        <v>146</v>
      </c>
      <c r="Z77" s="202" t="s">
        <v>146</v>
      </c>
      <c r="AA77" s="202" t="s">
        <v>146</v>
      </c>
      <c r="AB77" s="202" t="s">
        <v>146</v>
      </c>
      <c r="AC77" s="115" t="s">
        <v>146</v>
      </c>
      <c r="AD77" s="115" t="s">
        <v>146</v>
      </c>
      <c r="AE77" s="202" t="s">
        <v>146</v>
      </c>
      <c r="AF77" s="202" t="s">
        <v>146</v>
      </c>
      <c r="AG77" s="202" t="s">
        <v>146</v>
      </c>
      <c r="AH77" s="49" t="s">
        <v>146</v>
      </c>
      <c r="AI77" s="49" t="s">
        <v>146</v>
      </c>
      <c r="AJ77" s="49" t="s">
        <v>147</v>
      </c>
      <c r="AK77" s="115" t="s">
        <v>146</v>
      </c>
      <c r="AL77" s="115" t="s">
        <v>146</v>
      </c>
      <c r="AM77" s="115" t="s">
        <v>146</v>
      </c>
      <c r="AN77" s="49" t="s">
        <v>146</v>
      </c>
      <c r="AO77" s="51" t="s">
        <v>146</v>
      </c>
      <c r="AR77" s="49" t="s">
        <v>146</v>
      </c>
      <c r="AS77" s="49" t="s">
        <v>146</v>
      </c>
      <c r="AT77" s="49" t="s">
        <v>146</v>
      </c>
      <c r="AU77" s="49" t="s">
        <v>146</v>
      </c>
      <c r="AV77" s="49" t="s">
        <v>146</v>
      </c>
      <c r="AW77" s="51" t="s">
        <v>146</v>
      </c>
      <c r="AX77" s="50"/>
      <c r="AY77" s="49" t="s">
        <v>146</v>
      </c>
      <c r="AZ77" s="49" t="s">
        <v>146</v>
      </c>
      <c r="BA77" s="49" t="s">
        <v>146</v>
      </c>
      <c r="BB77" s="49" t="s">
        <v>146</v>
      </c>
      <c r="BC77" s="49" t="s">
        <v>146</v>
      </c>
      <c r="BD77" s="51" t="s">
        <v>146</v>
      </c>
    </row>
    <row r="78" spans="1:56" s="204" customFormat="1">
      <c r="A78" s="199"/>
      <c r="B78" s="200"/>
      <c r="C78" s="201" t="s">
        <v>235</v>
      </c>
      <c r="D78" s="130">
        <f t="shared" ref="D78:K78" si="196">D84+D85+D116</f>
        <v>5467</v>
      </c>
      <c r="E78" s="130">
        <f t="shared" si="196"/>
        <v>30857</v>
      </c>
      <c r="F78" s="130">
        <f t="shared" si="196"/>
        <v>137137</v>
      </c>
      <c r="G78" s="130">
        <f t="shared" si="196"/>
        <v>118632.70539999999</v>
      </c>
      <c r="H78" s="130">
        <f t="shared" si="196"/>
        <v>291182</v>
      </c>
      <c r="I78" s="130">
        <f t="shared" si="196"/>
        <v>85859</v>
      </c>
      <c r="J78" s="130">
        <f t="shared" si="196"/>
        <v>59321</v>
      </c>
      <c r="K78" s="130">
        <f t="shared" si="196"/>
        <v>56713.55929000007</v>
      </c>
      <c r="L78" s="43">
        <f t="shared" ref="L78:L81" si="197">+SUM(D78:K78)</f>
        <v>785169.2646900001</v>
      </c>
      <c r="M78" s="130"/>
      <c r="N78" s="130"/>
      <c r="O78" s="130">
        <f t="shared" ref="O78:V78" si="198">O84+O85+O116</f>
        <v>63542.580159999998</v>
      </c>
      <c r="P78" s="130">
        <f t="shared" si="198"/>
        <v>27924</v>
      </c>
      <c r="Q78" s="130">
        <f t="shared" si="198"/>
        <v>1304.2608500000001</v>
      </c>
      <c r="R78" s="130">
        <f t="shared" si="198"/>
        <v>15149</v>
      </c>
      <c r="S78" s="130">
        <f t="shared" si="198"/>
        <v>13684</v>
      </c>
      <c r="T78" s="130">
        <f t="shared" si="198"/>
        <v>573.15499999999997</v>
      </c>
      <c r="U78" s="130">
        <f t="shared" si="198"/>
        <v>39239.707000000002</v>
      </c>
      <c r="V78" s="130">
        <f t="shared" si="198"/>
        <v>5538</v>
      </c>
      <c r="W78" s="130"/>
      <c r="X78" s="130"/>
      <c r="Y78" s="130">
        <f t="shared" ref="Y78:AG78" si="199">Y84+Y85+Y116</f>
        <v>31568</v>
      </c>
      <c r="Z78" s="130">
        <f t="shared" si="199"/>
        <v>14225</v>
      </c>
      <c r="AA78" s="130">
        <f t="shared" si="199"/>
        <v>9280</v>
      </c>
      <c r="AB78" s="130"/>
      <c r="AC78" s="130">
        <f>AC84+AC85+AC116</f>
        <v>26445</v>
      </c>
      <c r="AD78" s="130">
        <f t="shared" si="199"/>
        <v>3133</v>
      </c>
      <c r="AE78" s="130">
        <f t="shared" si="199"/>
        <v>1715</v>
      </c>
      <c r="AF78" s="130">
        <f t="shared" si="199"/>
        <v>4810</v>
      </c>
      <c r="AG78" s="130">
        <f t="shared" si="199"/>
        <v>5350</v>
      </c>
      <c r="AH78" s="43">
        <f>+SUM(M78:AG78)</f>
        <v>263480.70301</v>
      </c>
      <c r="AI78" s="43">
        <f>O78+Q78+Z78+AD78+AE78+AG78+T78</f>
        <v>89842.996010000003</v>
      </c>
      <c r="AJ78" s="43">
        <f>P78+R78+S78+U78+V78+Y78+AC78+AB78+AF78+AA78</f>
        <v>173637.70699999999</v>
      </c>
      <c r="AK78" s="130">
        <f t="shared" ref="AK78:AM78" si="200">AK84+AK85+AK116</f>
        <v>77254</v>
      </c>
      <c r="AL78" s="130">
        <f t="shared" si="200"/>
        <v>19621</v>
      </c>
      <c r="AM78" s="130">
        <f t="shared" si="200"/>
        <v>18224</v>
      </c>
      <c r="AN78" s="43">
        <f t="shared" ref="AN78:AN81" si="201">+SUM(AK78:AM78)</f>
        <v>115099</v>
      </c>
      <c r="AO78" s="44">
        <f>+AN78+AH78+L78</f>
        <v>1163748.9677000002</v>
      </c>
      <c r="AR78" s="43">
        <f t="shared" ref="AR78:AR81" si="202">L78/AR$5</f>
        <v>98146.158086250012</v>
      </c>
      <c r="AS78" s="43">
        <f t="shared" ref="AS78:AS81" si="203">AH78/AS$5</f>
        <v>16467.543938125</v>
      </c>
      <c r="AT78" s="43">
        <f t="shared" ref="AT78:AT81" si="204">AI78/AT$5</f>
        <v>12834.713715714286</v>
      </c>
      <c r="AU78" s="43">
        <f t="shared" ref="AU78:AU81" si="205">AJ78/AU$5</f>
        <v>19293.078555555556</v>
      </c>
      <c r="AV78" s="43">
        <f t="shared" ref="AV78:AV81" si="206">AN78/AV$5</f>
        <v>38366.333333333336</v>
      </c>
      <c r="AW78" s="44">
        <f t="shared" ref="AW78:AW81" si="207">AO78/AW$5</f>
        <v>43101.813618518521</v>
      </c>
      <c r="AX78" s="50"/>
      <c r="AY78" s="43">
        <f t="shared" ref="AY78:AY81" si="208">MEDIAN($D78:$K78)</f>
        <v>72590</v>
      </c>
      <c r="AZ78" s="43">
        <f>MEDIAN($M78:$AG78)</f>
        <v>11482</v>
      </c>
      <c r="BA78" s="43">
        <f>MEDIAN($AD78,$AE78,$Z78,$T78,$O78,Q78,AG78)</f>
        <v>3133</v>
      </c>
      <c r="BB78" s="43">
        <f>MEDIAN($AF78,$AB78,$AC78,$Y78,$V78,$U78,$S78,$R78,$P78,$AA78)</f>
        <v>15149</v>
      </c>
      <c r="BC78" s="43">
        <f t="shared" ref="BC78:BC81" si="209">MEDIAN($AK78:$AM78)</f>
        <v>19621</v>
      </c>
      <c r="BD78" s="44">
        <f>AVERAGE(K78:R78,T78:AD78,AG78:AN78,AR78:AT78)</f>
        <v>78790.493950003583</v>
      </c>
    </row>
    <row r="79" spans="1:56" s="204" customFormat="1" ht="16.5" customHeight="1">
      <c r="A79" s="199"/>
      <c r="B79" s="200"/>
      <c r="C79" s="201" t="s">
        <v>367</v>
      </c>
      <c r="D79" s="131">
        <f t="shared" ref="D79:K79" si="210">D91+D122</f>
        <v>112474</v>
      </c>
      <c r="E79" s="131">
        <f t="shared" si="210"/>
        <v>138583</v>
      </c>
      <c r="F79" s="131">
        <f t="shared" si="210"/>
        <v>313048</v>
      </c>
      <c r="G79" s="131">
        <f t="shared" si="210"/>
        <v>451484.26571999997</v>
      </c>
      <c r="H79" s="131">
        <f t="shared" si="210"/>
        <v>354271</v>
      </c>
      <c r="I79" s="131">
        <f t="shared" si="210"/>
        <v>348015</v>
      </c>
      <c r="J79" s="131">
        <f t="shared" si="210"/>
        <v>99751</v>
      </c>
      <c r="K79" s="131">
        <f t="shared" si="210"/>
        <v>154650.28979000013</v>
      </c>
      <c r="L79" s="43">
        <f t="shared" si="197"/>
        <v>1972276.5555100001</v>
      </c>
      <c r="M79" s="131"/>
      <c r="N79" s="131"/>
      <c r="O79" s="131">
        <f t="shared" ref="O79:V79" si="211">O91+O122</f>
        <v>81083.305559999993</v>
      </c>
      <c r="P79" s="131">
        <f t="shared" si="211"/>
        <v>34084</v>
      </c>
      <c r="Q79" s="131">
        <f t="shared" si="211"/>
        <v>50766.861310000008</v>
      </c>
      <c r="R79" s="131">
        <f t="shared" si="211"/>
        <v>20209</v>
      </c>
      <c r="S79" s="131">
        <f t="shared" si="211"/>
        <v>18699.562000000002</v>
      </c>
      <c r="T79" s="131">
        <f t="shared" si="211"/>
        <v>12906.797999999999</v>
      </c>
      <c r="U79" s="131">
        <f t="shared" si="211"/>
        <v>44282.707000000002</v>
      </c>
      <c r="V79" s="131">
        <f t="shared" si="211"/>
        <v>6867</v>
      </c>
      <c r="W79" s="131"/>
      <c r="X79" s="131"/>
      <c r="Y79" s="131">
        <f t="shared" ref="Y79:AM79" si="212">Y91+Y122</f>
        <v>54861</v>
      </c>
      <c r="Z79" s="131">
        <f t="shared" si="212"/>
        <v>36524</v>
      </c>
      <c r="AA79" s="131">
        <f t="shared" si="212"/>
        <v>19701</v>
      </c>
      <c r="AB79" s="131"/>
      <c r="AC79" s="131">
        <f>AC91+AC122</f>
        <v>38833</v>
      </c>
      <c r="AD79" s="131">
        <f t="shared" si="212"/>
        <v>30757</v>
      </c>
      <c r="AE79" s="131">
        <f t="shared" si="212"/>
        <v>25195.157999999999</v>
      </c>
      <c r="AF79" s="131">
        <f t="shared" si="212"/>
        <v>7740</v>
      </c>
      <c r="AG79" s="131">
        <f t="shared" si="212"/>
        <v>16807.091</v>
      </c>
      <c r="AH79" s="43">
        <f>+SUM(M79:AG79)</f>
        <v>499317.48287000001</v>
      </c>
      <c r="AI79" s="43">
        <f>O79+Q79+Z79+AD79+AE79+AG79+T79</f>
        <v>254040.21387000004</v>
      </c>
      <c r="AJ79" s="43">
        <f>P79+R79+S79+U79+V79+Y79+AC79+AB79+AF79+AA79</f>
        <v>245277.269</v>
      </c>
      <c r="AK79" s="131">
        <f t="shared" si="212"/>
        <v>100689</v>
      </c>
      <c r="AL79" s="131">
        <f t="shared" si="212"/>
        <v>57015.19</v>
      </c>
      <c r="AM79" s="131">
        <f t="shared" si="212"/>
        <v>25955</v>
      </c>
      <c r="AN79" s="43">
        <f t="shared" si="201"/>
        <v>183659.19</v>
      </c>
      <c r="AO79" s="44">
        <f>+AN79+AH79+L79</f>
        <v>2655253.2283800002</v>
      </c>
      <c r="AR79" s="43">
        <f t="shared" si="202"/>
        <v>246534.56943875001</v>
      </c>
      <c r="AS79" s="43">
        <f t="shared" si="203"/>
        <v>31207.342679375</v>
      </c>
      <c r="AT79" s="43">
        <f t="shared" si="204"/>
        <v>36291.45912428572</v>
      </c>
      <c r="AU79" s="43">
        <f t="shared" si="205"/>
        <v>27253.02988888889</v>
      </c>
      <c r="AV79" s="43">
        <f t="shared" si="206"/>
        <v>61219.73</v>
      </c>
      <c r="AW79" s="44">
        <f t="shared" si="207"/>
        <v>98342.712162222233</v>
      </c>
      <c r="AX79" s="131"/>
      <c r="AY79" s="43">
        <f t="shared" si="208"/>
        <v>233849.14489500006</v>
      </c>
      <c r="AZ79" s="43">
        <f>MEDIAN($M79:$AG79)</f>
        <v>27976.078999999998</v>
      </c>
      <c r="BA79" s="43">
        <f>MEDIAN($AD79,$AE79,$Z79,$T79,$O79,Q79,AG79)</f>
        <v>30757</v>
      </c>
      <c r="BB79" s="43">
        <f>MEDIAN($AF79,$AB79,$AC79,$Y79,$V79,$U79,$S79,$R79,$P79,$AA79)</f>
        <v>20209</v>
      </c>
      <c r="BC79" s="43">
        <f t="shared" si="209"/>
        <v>57015.19</v>
      </c>
      <c r="BD79" s="44">
        <f>AVERAGE(K79:R79,T79:AD79,AG79:AN79,AR79:AT79)</f>
        <v>170183.85300609641</v>
      </c>
    </row>
    <row r="80" spans="1:56" s="204" customFormat="1">
      <c r="A80" s="387" t="s">
        <v>365</v>
      </c>
      <c r="B80" s="388"/>
      <c r="C80" s="389" t="s">
        <v>368</v>
      </c>
      <c r="D80" s="392">
        <f>D113</f>
        <v>922019</v>
      </c>
      <c r="E80" s="392">
        <f t="shared" ref="E80:K80" si="213">E113</f>
        <v>178468</v>
      </c>
      <c r="F80" s="392">
        <f t="shared" si="213"/>
        <v>1198733</v>
      </c>
      <c r="G80" s="392">
        <f t="shared" si="213"/>
        <v>3252318.8565599998</v>
      </c>
      <c r="H80" s="392">
        <f t="shared" si="213"/>
        <v>1278284</v>
      </c>
      <c r="I80" s="392">
        <f t="shared" si="213"/>
        <v>1909207</v>
      </c>
      <c r="J80" s="392">
        <f t="shared" si="213"/>
        <v>514870</v>
      </c>
      <c r="K80" s="392">
        <f t="shared" si="213"/>
        <v>906193.81968000007</v>
      </c>
      <c r="L80" s="43">
        <f t="shared" si="197"/>
        <v>10160093.676239999</v>
      </c>
      <c r="M80" s="392"/>
      <c r="N80" s="392"/>
      <c r="O80" s="392">
        <f t="shared" ref="O80:AG80" si="214">O113</f>
        <v>344686.51107999997</v>
      </c>
      <c r="P80" s="392">
        <f t="shared" si="214"/>
        <v>136158</v>
      </c>
      <c r="Q80" s="392">
        <f t="shared" si="214"/>
        <v>238583.86199999996</v>
      </c>
      <c r="R80" s="392">
        <f t="shared" si="214"/>
        <v>93475</v>
      </c>
      <c r="S80" s="392">
        <f t="shared" si="214"/>
        <v>39147.642779999995</v>
      </c>
      <c r="T80" s="392">
        <f t="shared" si="214"/>
        <v>131685.33169999998</v>
      </c>
      <c r="U80" s="392">
        <f t="shared" si="214"/>
        <v>87215.156000000003</v>
      </c>
      <c r="V80" s="392">
        <f t="shared" si="214"/>
        <v>12651</v>
      </c>
      <c r="W80" s="392"/>
      <c r="X80" s="392"/>
      <c r="Y80" s="392">
        <f t="shared" si="214"/>
        <v>49521</v>
      </c>
      <c r="Z80" s="392">
        <f t="shared" si="214"/>
        <v>253927</v>
      </c>
      <c r="AA80" s="392">
        <f t="shared" si="214"/>
        <v>109101</v>
      </c>
      <c r="AB80" s="392">
        <f t="shared" si="214"/>
        <v>0</v>
      </c>
      <c r="AC80" s="392">
        <f t="shared" si="214"/>
        <v>198598</v>
      </c>
      <c r="AD80" s="392">
        <f t="shared" si="214"/>
        <v>185298</v>
      </c>
      <c r="AE80" s="392">
        <f t="shared" si="214"/>
        <v>72600</v>
      </c>
      <c r="AF80" s="392">
        <f t="shared" si="214"/>
        <v>31342</v>
      </c>
      <c r="AG80" s="392">
        <f t="shared" si="214"/>
        <v>87768</v>
      </c>
      <c r="AH80" s="43">
        <f t="shared" ref="AH80:AH81" si="215">+SUM(M80:AG80)</f>
        <v>2071757.5035599999</v>
      </c>
      <c r="AI80" s="43">
        <f t="shared" ref="AI80:AI81" si="216">O80+Q80+Z80+AD80+AE80+AG80+T80</f>
        <v>1314548.7047799998</v>
      </c>
      <c r="AJ80" s="43">
        <f t="shared" ref="AJ80:AJ81" si="217">P80+R80+S80+U80+V80+Y80+AC80+AB80+AF80+AA80</f>
        <v>757208.79878000007</v>
      </c>
      <c r="AK80" s="392">
        <f t="shared" ref="AK80:AM80" si="218">AK113</f>
        <v>105003</v>
      </c>
      <c r="AL80" s="392">
        <f t="shared" si="218"/>
        <v>27411.891</v>
      </c>
      <c r="AM80" s="392">
        <f t="shared" si="218"/>
        <v>40834</v>
      </c>
      <c r="AN80" s="43">
        <f t="shared" si="201"/>
        <v>173248.891</v>
      </c>
      <c r="AO80" s="44">
        <f t="shared" ref="AO80:AO81" si="219">+AN80+AH80+L80</f>
        <v>12405100.070799999</v>
      </c>
      <c r="AR80" s="43">
        <f t="shared" si="202"/>
        <v>1270011.7095299999</v>
      </c>
      <c r="AS80" s="43">
        <f t="shared" si="203"/>
        <v>129484.84397249999</v>
      </c>
      <c r="AT80" s="43">
        <f t="shared" si="204"/>
        <v>187792.67211142855</v>
      </c>
      <c r="AU80" s="43">
        <f t="shared" si="205"/>
        <v>84134.310975555563</v>
      </c>
      <c r="AV80" s="43">
        <f t="shared" si="206"/>
        <v>57749.630333333334</v>
      </c>
      <c r="AW80" s="44">
        <f t="shared" si="207"/>
        <v>459448.15077037032</v>
      </c>
      <c r="AX80" s="131"/>
      <c r="AY80" s="43">
        <f t="shared" si="208"/>
        <v>1060376</v>
      </c>
      <c r="AZ80" s="43">
        <f t="shared" ref="AZ80:AZ81" si="220">MEDIAN($M80:$AG80)</f>
        <v>93475</v>
      </c>
      <c r="BA80" s="43">
        <f t="shared" ref="BA80:BA81" si="221">MEDIAN($AD80,$AE80,$Z80,$T80,$O80,Q80,AG80)</f>
        <v>185298</v>
      </c>
      <c r="BB80" s="43">
        <f t="shared" ref="BB80:BB81" si="222">MEDIAN($AF80,$AB80,$AC80,$Y80,$V80,$U80,$S80,$R80,$P80,$AA80)</f>
        <v>68368.078000000009</v>
      </c>
      <c r="BC80" s="43">
        <f t="shared" si="209"/>
        <v>40834</v>
      </c>
      <c r="BD80" s="44">
        <f t="shared" ref="BD80:BD81" si="223">AVERAGE(K80:R80,T80:AD80,AG80:AN80,AR80:AT80)</f>
        <v>733548.36043976631</v>
      </c>
    </row>
    <row r="81" spans="1:56" s="204" customFormat="1">
      <c r="A81" s="387" t="s">
        <v>365</v>
      </c>
      <c r="B81" s="388"/>
      <c r="C81" s="389" t="s">
        <v>369</v>
      </c>
      <c r="D81" s="392">
        <f>SUM(D79:D80)</f>
        <v>1034493</v>
      </c>
      <c r="E81" s="392">
        <f t="shared" ref="E81:K81" si="224">SUM(E79:E80)</f>
        <v>317051</v>
      </c>
      <c r="F81" s="392">
        <f t="shared" si="224"/>
        <v>1511781</v>
      </c>
      <c r="G81" s="392">
        <f t="shared" si="224"/>
        <v>3703803.1222799998</v>
      </c>
      <c r="H81" s="392">
        <f t="shared" si="224"/>
        <v>1632555</v>
      </c>
      <c r="I81" s="392">
        <f t="shared" si="224"/>
        <v>2257222</v>
      </c>
      <c r="J81" s="392">
        <f t="shared" si="224"/>
        <v>614621</v>
      </c>
      <c r="K81" s="392">
        <f t="shared" si="224"/>
        <v>1060844.1094700003</v>
      </c>
      <c r="L81" s="43">
        <f t="shared" si="197"/>
        <v>12132370.23175</v>
      </c>
      <c r="M81" s="392"/>
      <c r="N81" s="392"/>
      <c r="O81" s="392">
        <f t="shared" ref="O81:AG81" si="225">SUM(O79:O80)</f>
        <v>425769.81663999998</v>
      </c>
      <c r="P81" s="392">
        <f t="shared" si="225"/>
        <v>170242</v>
      </c>
      <c r="Q81" s="392">
        <f t="shared" si="225"/>
        <v>289350.72330999997</v>
      </c>
      <c r="R81" s="392">
        <f t="shared" si="225"/>
        <v>113684</v>
      </c>
      <c r="S81" s="392">
        <f t="shared" si="225"/>
        <v>57847.20478</v>
      </c>
      <c r="T81" s="392">
        <f t="shared" si="225"/>
        <v>144592.12969999999</v>
      </c>
      <c r="U81" s="392">
        <f t="shared" si="225"/>
        <v>131497.86300000001</v>
      </c>
      <c r="V81" s="392">
        <f t="shared" si="225"/>
        <v>19518</v>
      </c>
      <c r="W81" s="392"/>
      <c r="X81" s="392"/>
      <c r="Y81" s="392">
        <f t="shared" si="225"/>
        <v>104382</v>
      </c>
      <c r="Z81" s="392">
        <f t="shared" si="225"/>
        <v>290451</v>
      </c>
      <c r="AA81" s="392">
        <f t="shared" si="225"/>
        <v>128802</v>
      </c>
      <c r="AB81" s="392">
        <f t="shared" si="225"/>
        <v>0</v>
      </c>
      <c r="AC81" s="392">
        <f t="shared" si="225"/>
        <v>237431</v>
      </c>
      <c r="AD81" s="392">
        <f t="shared" si="225"/>
        <v>216055</v>
      </c>
      <c r="AE81" s="392">
        <f t="shared" si="225"/>
        <v>97795.157999999996</v>
      </c>
      <c r="AF81" s="392">
        <f t="shared" si="225"/>
        <v>39082</v>
      </c>
      <c r="AG81" s="392">
        <f t="shared" si="225"/>
        <v>104575.091</v>
      </c>
      <c r="AH81" s="43">
        <f t="shared" si="215"/>
        <v>2571074.9864299996</v>
      </c>
      <c r="AI81" s="43">
        <f t="shared" si="216"/>
        <v>1568588.9186499999</v>
      </c>
      <c r="AJ81" s="43">
        <f t="shared" si="217"/>
        <v>1002486.06778</v>
      </c>
      <c r="AK81" s="392">
        <f t="shared" ref="AK81:AM81" si="226">SUM(AK79:AK80)</f>
        <v>205692</v>
      </c>
      <c r="AL81" s="392">
        <f t="shared" si="226"/>
        <v>84427.081000000006</v>
      </c>
      <c r="AM81" s="392">
        <f t="shared" si="226"/>
        <v>66789</v>
      </c>
      <c r="AN81" s="43">
        <f t="shared" si="201"/>
        <v>356908.08100000001</v>
      </c>
      <c r="AO81" s="44">
        <f t="shared" si="219"/>
        <v>15060353.299180001</v>
      </c>
      <c r="AR81" s="43">
        <f t="shared" si="202"/>
        <v>1516546.27896875</v>
      </c>
      <c r="AS81" s="43">
        <f t="shared" si="203"/>
        <v>160692.18665187497</v>
      </c>
      <c r="AT81" s="43">
        <f t="shared" si="204"/>
        <v>224084.13123571427</v>
      </c>
      <c r="AU81" s="43">
        <f t="shared" si="205"/>
        <v>111387.34086444444</v>
      </c>
      <c r="AV81" s="43">
        <f t="shared" si="206"/>
        <v>118969.36033333333</v>
      </c>
      <c r="AW81" s="44">
        <f t="shared" si="207"/>
        <v>557790.86293259263</v>
      </c>
      <c r="AX81" s="131"/>
      <c r="AY81" s="43">
        <f t="shared" si="208"/>
        <v>1286312.5547350002</v>
      </c>
      <c r="AZ81" s="43">
        <f t="shared" si="220"/>
        <v>128802</v>
      </c>
      <c r="BA81" s="43">
        <f t="shared" si="221"/>
        <v>216055</v>
      </c>
      <c r="BB81" s="43">
        <f t="shared" si="222"/>
        <v>109033</v>
      </c>
      <c r="BC81" s="43">
        <f t="shared" si="209"/>
        <v>84427.081000000006</v>
      </c>
      <c r="BD81" s="44">
        <f t="shared" si="223"/>
        <v>897186.68063793622</v>
      </c>
    </row>
    <row r="82" spans="1:56" s="204" customFormat="1">
      <c r="A82" s="199"/>
      <c r="B82" s="200"/>
      <c r="C82" s="201"/>
      <c r="D82" s="116"/>
      <c r="E82" s="173"/>
      <c r="F82" s="173"/>
      <c r="G82" s="173"/>
      <c r="H82" s="132"/>
      <c r="I82" s="132"/>
      <c r="J82" s="173"/>
      <c r="K82" s="132"/>
      <c r="L82" s="36"/>
      <c r="M82" s="244"/>
      <c r="N82" s="15"/>
      <c r="O82" s="173"/>
      <c r="P82" s="244"/>
      <c r="Q82" s="173"/>
      <c r="R82" s="173"/>
      <c r="S82" s="173"/>
      <c r="T82" s="173"/>
      <c r="U82" s="173"/>
      <c r="V82" s="133"/>
      <c r="W82" s="133"/>
      <c r="X82" s="133"/>
      <c r="Y82" s="173"/>
      <c r="Z82" s="15"/>
      <c r="AA82" s="15"/>
      <c r="AB82" s="173"/>
      <c r="AC82" s="200"/>
      <c r="AD82" s="173"/>
      <c r="AE82" s="244"/>
      <c r="AF82" s="244"/>
      <c r="AG82" s="244"/>
      <c r="AH82" s="34"/>
      <c r="AI82" s="34"/>
      <c r="AJ82" s="34"/>
      <c r="AK82" s="173"/>
      <c r="AL82" s="133"/>
      <c r="AM82" s="173"/>
      <c r="AN82" s="34"/>
      <c r="AO82" s="35"/>
      <c r="AR82" s="34"/>
      <c r="AS82" s="34"/>
      <c r="AT82" s="34"/>
      <c r="AU82" s="34"/>
      <c r="AV82" s="34"/>
      <c r="AW82" s="35"/>
      <c r="AX82" s="12"/>
      <c r="AY82" s="34"/>
      <c r="AZ82" s="34"/>
      <c r="BA82" s="34"/>
      <c r="BB82" s="34"/>
      <c r="BC82" s="34"/>
      <c r="BD82" s="35"/>
    </row>
    <row r="83" spans="1:56" s="204" customFormat="1">
      <c r="A83" s="205" t="s">
        <v>233</v>
      </c>
      <c r="B83" s="200"/>
      <c r="C83" s="201"/>
      <c r="D83" s="129"/>
      <c r="E83" s="240"/>
      <c r="F83" s="240"/>
      <c r="G83" s="240"/>
      <c r="H83" s="129"/>
      <c r="I83" s="129"/>
      <c r="J83" s="240"/>
      <c r="K83" s="129"/>
      <c r="L83" s="60"/>
      <c r="M83" s="240"/>
      <c r="N83" s="240"/>
      <c r="O83" s="240"/>
      <c r="P83" s="240"/>
      <c r="Q83" s="240"/>
      <c r="R83" s="240"/>
      <c r="S83" s="240"/>
      <c r="T83" s="240"/>
      <c r="U83" s="240"/>
      <c r="V83" s="129"/>
      <c r="W83" s="129"/>
      <c r="X83" s="129"/>
      <c r="Y83" s="240"/>
      <c r="Z83" s="240"/>
      <c r="AA83" s="240"/>
      <c r="AB83" s="240"/>
      <c r="AC83" s="241"/>
      <c r="AD83" s="240"/>
      <c r="AE83" s="240"/>
      <c r="AF83" s="240"/>
      <c r="AG83" s="240"/>
      <c r="AH83" s="60"/>
      <c r="AI83" s="60"/>
      <c r="AJ83" s="60"/>
      <c r="AK83" s="240"/>
      <c r="AL83" s="129"/>
      <c r="AM83" s="240"/>
      <c r="AN83" s="60"/>
      <c r="AO83" s="61"/>
      <c r="AR83" s="60"/>
      <c r="AS83" s="60"/>
      <c r="AT83" s="60"/>
      <c r="AU83" s="60"/>
      <c r="AV83" s="60"/>
      <c r="AW83" s="61"/>
      <c r="AX83" s="14"/>
      <c r="AY83" s="60"/>
      <c r="AZ83" s="60"/>
      <c r="BA83" s="60"/>
      <c r="BB83" s="60"/>
      <c r="BC83" s="60"/>
      <c r="BD83" s="61"/>
    </row>
    <row r="84" spans="1:56" s="204" customFormat="1">
      <c r="A84" s="245"/>
      <c r="B84" s="200" t="s">
        <v>232</v>
      </c>
      <c r="C84" s="201"/>
      <c r="D84" s="144">
        <v>2850</v>
      </c>
      <c r="E84" s="246">
        <v>12107</v>
      </c>
      <c r="F84" s="247">
        <v>44591</v>
      </c>
      <c r="G84" s="247">
        <v>52500.21103999998</v>
      </c>
      <c r="H84" s="144">
        <v>35688</v>
      </c>
      <c r="I84" s="144">
        <v>8859</v>
      </c>
      <c r="J84" s="247">
        <v>59321</v>
      </c>
      <c r="K84" s="144">
        <v>57058.811480000069</v>
      </c>
      <c r="L84" s="43">
        <f t="shared" ref="L84:L91" si="227">+SUM(D84:K84)</f>
        <v>272975.02252000006</v>
      </c>
      <c r="M84" s="246"/>
      <c r="N84" s="160"/>
      <c r="O84" s="247">
        <v>12942.2595</v>
      </c>
      <c r="P84" s="246">
        <v>2924</v>
      </c>
      <c r="Q84" s="247">
        <v>1304.2608500000001</v>
      </c>
      <c r="R84" s="247">
        <v>2049</v>
      </c>
      <c r="S84" s="247">
        <v>3684</v>
      </c>
      <c r="T84" s="246">
        <v>480</v>
      </c>
      <c r="U84" s="247">
        <v>4594</v>
      </c>
      <c r="V84" s="248">
        <v>4310</v>
      </c>
      <c r="W84" s="248"/>
      <c r="X84" s="248"/>
      <c r="Y84" s="247">
        <v>107</v>
      </c>
      <c r="Z84" s="160">
        <v>14225</v>
      </c>
      <c r="AA84" s="160">
        <v>4780</v>
      </c>
      <c r="AB84" s="247"/>
      <c r="AC84" s="249">
        <v>26445</v>
      </c>
      <c r="AD84" s="247">
        <v>3133</v>
      </c>
      <c r="AE84" s="246">
        <v>1715</v>
      </c>
      <c r="AF84" s="246">
        <v>1310</v>
      </c>
      <c r="AG84" s="246">
        <v>5350</v>
      </c>
      <c r="AH84" s="43">
        <f t="shared" ref="AH84:AH90" si="228">+SUM(M84:AG84)</f>
        <v>89352.520350000006</v>
      </c>
      <c r="AI84" s="43">
        <f t="shared" ref="AI84:AI91" si="229">O84+Q84+Z84+AD84+AE84+AG84+T84</f>
        <v>39149.520349999999</v>
      </c>
      <c r="AJ84" s="43">
        <f t="shared" ref="AJ84:AJ91" si="230">P84+R84+S84+U84+V84+Y84+AC84+AB84+AF84+AA84</f>
        <v>50203</v>
      </c>
      <c r="AK84" s="247">
        <v>10089</v>
      </c>
      <c r="AL84" s="248">
        <v>460</v>
      </c>
      <c r="AM84" s="247">
        <v>2508</v>
      </c>
      <c r="AN84" s="43">
        <f t="shared" ref="AN84:AN91" si="231">+SUM(AK84:AM84)</f>
        <v>13057</v>
      </c>
      <c r="AO84" s="44">
        <f t="shared" ref="AO84:AO91" si="232">+AN84+AH84+L84</f>
        <v>375384.54287000006</v>
      </c>
      <c r="AR84" s="43">
        <f t="shared" ref="AR84:AR90" si="233">L84/AR$5</f>
        <v>34121.877815000007</v>
      </c>
      <c r="AS84" s="43">
        <f t="shared" ref="AS84:AS90" si="234">AH84/AS$5</f>
        <v>5584.5325218750004</v>
      </c>
      <c r="AT84" s="43">
        <f t="shared" ref="AT84:AT90" si="235">AI84/AT$5</f>
        <v>5592.7886214285709</v>
      </c>
      <c r="AU84" s="43">
        <f t="shared" ref="AU84:AU90" si="236">AJ84/AU$5</f>
        <v>5578.1111111111113</v>
      </c>
      <c r="AV84" s="43">
        <f t="shared" ref="AV84:AV90" si="237">AN84/AV$5</f>
        <v>4352.333333333333</v>
      </c>
      <c r="AW84" s="44">
        <f t="shared" ref="AW84:AW90" si="238">AO84/AW$5</f>
        <v>13903.13121740741</v>
      </c>
      <c r="AX84" s="122"/>
      <c r="AY84" s="43">
        <f t="shared" ref="AY84:AY91" si="239">MEDIAN($D84:$K84)</f>
        <v>40139.5</v>
      </c>
      <c r="AZ84" s="43">
        <f t="shared" ref="AZ84:AZ91" si="240">MEDIAN($M84:$AG84)</f>
        <v>3408.5</v>
      </c>
      <c r="BA84" s="43">
        <f t="shared" ref="BA84:BA91" si="241">MEDIAN($AD84,$AE84,$Z84,$T84,$O84,Q84,AG84)</f>
        <v>3133</v>
      </c>
      <c r="BB84" s="43">
        <f t="shared" ref="BB84:BB91" si="242">MEDIAN($AF84,$AB84,$AC84,$Y84,$V84,$U84,$S84,$R84,$P84,$AA84)</f>
        <v>3684</v>
      </c>
      <c r="BC84" s="43">
        <f t="shared" ref="BC84:BC91" si="243">MEDIAN($AK84:$AM84)</f>
        <v>2508</v>
      </c>
      <c r="BD84" s="44">
        <f>MEDIAN((D84:K84,M84:V84,Y84:AG84,AK84:AM84))</f>
        <v>4594</v>
      </c>
    </row>
    <row r="85" spans="1:56" s="204" customFormat="1">
      <c r="A85" s="199"/>
      <c r="B85" s="200" t="s">
        <v>231</v>
      </c>
      <c r="C85" s="201"/>
      <c r="D85" s="144">
        <v>500</v>
      </c>
      <c r="E85" s="160">
        <v>18750</v>
      </c>
      <c r="F85" s="160">
        <v>92546</v>
      </c>
      <c r="G85" s="160">
        <v>66132.494360000012</v>
      </c>
      <c r="H85" s="144">
        <v>255494</v>
      </c>
      <c r="I85" s="144">
        <v>77000</v>
      </c>
      <c r="J85" s="160">
        <v>0</v>
      </c>
      <c r="K85" s="144">
        <v>-345.25218999999925</v>
      </c>
      <c r="L85" s="43">
        <f t="shared" si="227"/>
        <v>510077.24216999998</v>
      </c>
      <c r="M85" s="160"/>
      <c r="N85" s="160"/>
      <c r="O85" s="160">
        <v>50600.320659999998</v>
      </c>
      <c r="P85" s="160">
        <v>25000</v>
      </c>
      <c r="Q85" s="160">
        <v>0</v>
      </c>
      <c r="R85" s="160">
        <v>13100</v>
      </c>
      <c r="S85" s="160">
        <v>10000</v>
      </c>
      <c r="T85" s="160">
        <v>0</v>
      </c>
      <c r="U85" s="160">
        <v>34645.707000000002</v>
      </c>
      <c r="V85" s="144">
        <v>1228</v>
      </c>
      <c r="W85" s="144"/>
      <c r="X85" s="144"/>
      <c r="Y85" s="160">
        <v>31461</v>
      </c>
      <c r="Z85" s="160"/>
      <c r="AA85" s="160">
        <v>4500</v>
      </c>
      <c r="AB85" s="160"/>
      <c r="AC85" s="250">
        <v>0</v>
      </c>
      <c r="AD85" s="160"/>
      <c r="AE85" s="160">
        <v>0</v>
      </c>
      <c r="AF85" s="160">
        <v>3500</v>
      </c>
      <c r="AG85" s="160">
        <v>0</v>
      </c>
      <c r="AH85" s="43">
        <f t="shared" si="228"/>
        <v>174035.02765999999</v>
      </c>
      <c r="AI85" s="43">
        <f t="shared" si="229"/>
        <v>50600.320659999998</v>
      </c>
      <c r="AJ85" s="43">
        <f>P85+R85+S85+U85+V85+Y85+AC85+AB85+AF85+AA85</f>
        <v>123434.70699999999</v>
      </c>
      <c r="AK85" s="160">
        <v>67165</v>
      </c>
      <c r="AL85" s="144">
        <v>19161</v>
      </c>
      <c r="AM85" s="160">
        <v>15716</v>
      </c>
      <c r="AN85" s="43">
        <f t="shared" si="231"/>
        <v>102042</v>
      </c>
      <c r="AO85" s="44">
        <f>+AN85+AH85+L85</f>
        <v>786154.26983</v>
      </c>
      <c r="AR85" s="43">
        <f t="shared" si="233"/>
        <v>63759.655271249998</v>
      </c>
      <c r="AS85" s="43">
        <f t="shared" si="234"/>
        <v>10877.18922875</v>
      </c>
      <c r="AT85" s="43">
        <f t="shared" si="235"/>
        <v>7228.6172371428565</v>
      </c>
      <c r="AU85" s="43">
        <f t="shared" si="236"/>
        <v>13714.967444444444</v>
      </c>
      <c r="AV85" s="43">
        <f t="shared" si="237"/>
        <v>34014</v>
      </c>
      <c r="AW85" s="44">
        <f t="shared" si="238"/>
        <v>29116.824808518519</v>
      </c>
      <c r="AX85" s="122"/>
      <c r="AY85" s="43">
        <f t="shared" si="239"/>
        <v>42441.247180000006</v>
      </c>
      <c r="AZ85" s="43">
        <f t="shared" si="240"/>
        <v>4000</v>
      </c>
      <c r="BA85" s="43">
        <f t="shared" si="241"/>
        <v>0</v>
      </c>
      <c r="BB85" s="43">
        <f t="shared" si="242"/>
        <v>10000</v>
      </c>
      <c r="BC85" s="43">
        <f t="shared" si="243"/>
        <v>19161</v>
      </c>
      <c r="BD85" s="44">
        <f>MEDIAN((D85:K85,M85:V85,Y85:AG85,AK85:AM85))</f>
        <v>13100</v>
      </c>
    </row>
    <row r="86" spans="1:56" s="204" customFormat="1">
      <c r="A86" s="199"/>
      <c r="B86" s="200" t="s">
        <v>230</v>
      </c>
      <c r="C86" s="201"/>
      <c r="D86" s="144">
        <v>0</v>
      </c>
      <c r="E86" s="160">
        <v>16403</v>
      </c>
      <c r="F86" s="160">
        <v>801</v>
      </c>
      <c r="G86" s="160"/>
      <c r="H86" s="144"/>
      <c r="I86" s="144">
        <v>10977</v>
      </c>
      <c r="J86" s="160">
        <v>7151</v>
      </c>
      <c r="K86" s="144">
        <v>54966.268809999987</v>
      </c>
      <c r="L86" s="43">
        <f t="shared" si="227"/>
        <v>90298.26880999998</v>
      </c>
      <c r="M86" s="160"/>
      <c r="N86" s="160"/>
      <c r="O86" s="160">
        <v>2830</v>
      </c>
      <c r="P86" s="160">
        <v>36</v>
      </c>
      <c r="Q86" s="160">
        <v>0</v>
      </c>
      <c r="R86" s="160">
        <v>1064</v>
      </c>
      <c r="S86" s="160">
        <v>0</v>
      </c>
      <c r="T86" s="160"/>
      <c r="U86" s="160"/>
      <c r="V86" s="144">
        <v>281</v>
      </c>
      <c r="W86" s="144"/>
      <c r="X86" s="144"/>
      <c r="Y86" s="160">
        <v>0</v>
      </c>
      <c r="Z86" s="160"/>
      <c r="AA86" s="160">
        <v>0</v>
      </c>
      <c r="AB86" s="160"/>
      <c r="AC86" s="250">
        <v>0</v>
      </c>
      <c r="AD86" s="160"/>
      <c r="AE86" s="160">
        <v>0</v>
      </c>
      <c r="AF86" s="160">
        <v>95</v>
      </c>
      <c r="AG86" s="160">
        <v>0</v>
      </c>
      <c r="AH86" s="43">
        <f t="shared" si="228"/>
        <v>4306</v>
      </c>
      <c r="AI86" s="43">
        <f t="shared" si="229"/>
        <v>2830</v>
      </c>
      <c r="AJ86" s="43">
        <f t="shared" si="230"/>
        <v>1476</v>
      </c>
      <c r="AK86" s="160"/>
      <c r="AL86" s="144"/>
      <c r="AM86" s="160">
        <v>0</v>
      </c>
      <c r="AN86" s="43">
        <f t="shared" si="231"/>
        <v>0</v>
      </c>
      <c r="AO86" s="44">
        <f t="shared" si="232"/>
        <v>94604.26880999998</v>
      </c>
      <c r="AR86" s="43">
        <f t="shared" si="233"/>
        <v>11287.283601249997</v>
      </c>
      <c r="AS86" s="43">
        <f t="shared" si="234"/>
        <v>269.125</v>
      </c>
      <c r="AT86" s="43">
        <f t="shared" si="235"/>
        <v>404.28571428571428</v>
      </c>
      <c r="AU86" s="43">
        <f t="shared" si="236"/>
        <v>164</v>
      </c>
      <c r="AV86" s="43">
        <f t="shared" si="237"/>
        <v>0</v>
      </c>
      <c r="AW86" s="44">
        <f t="shared" si="238"/>
        <v>3503.8618077777769</v>
      </c>
      <c r="AX86" s="122"/>
      <c r="AY86" s="43">
        <f t="shared" si="239"/>
        <v>9064</v>
      </c>
      <c r="AZ86" s="43">
        <f t="shared" si="240"/>
        <v>0</v>
      </c>
      <c r="BA86" s="43">
        <f t="shared" si="241"/>
        <v>0</v>
      </c>
      <c r="BB86" s="43">
        <f t="shared" si="242"/>
        <v>18</v>
      </c>
      <c r="BC86" s="43">
        <f t="shared" si="243"/>
        <v>0</v>
      </c>
      <c r="BD86" s="44">
        <f>MEDIAN((D86:K86,M86:V86,Y86:AG86,AK86:AM86))</f>
        <v>36</v>
      </c>
    </row>
    <row r="87" spans="1:56" s="204" customFormat="1">
      <c r="A87" s="199"/>
      <c r="B87" s="200" t="s">
        <v>229</v>
      </c>
      <c r="C87" s="201"/>
      <c r="D87" s="144">
        <v>58355</v>
      </c>
      <c r="E87" s="160">
        <v>57866</v>
      </c>
      <c r="F87" s="160">
        <v>99638</v>
      </c>
      <c r="G87" s="160">
        <v>81762.087950000001</v>
      </c>
      <c r="H87" s="144">
        <v>26569</v>
      </c>
      <c r="I87" s="144">
        <v>30758</v>
      </c>
      <c r="J87" s="160">
        <v>25099</v>
      </c>
      <c r="K87" s="144">
        <v>19120.381610000051</v>
      </c>
      <c r="L87" s="43">
        <f t="shared" si="227"/>
        <v>399167.46956000006</v>
      </c>
      <c r="M87" s="160"/>
      <c r="N87" s="160"/>
      <c r="O87" s="160">
        <v>3831.31113</v>
      </c>
      <c r="P87" s="160">
        <v>1722</v>
      </c>
      <c r="Q87" s="160">
        <v>3882.223570000001</v>
      </c>
      <c r="R87" s="160">
        <v>1262</v>
      </c>
      <c r="S87" s="160">
        <v>3161</v>
      </c>
      <c r="T87" s="160">
        <v>4549</v>
      </c>
      <c r="U87" s="160">
        <v>2922</v>
      </c>
      <c r="V87" s="144">
        <v>583</v>
      </c>
      <c r="W87" s="144"/>
      <c r="X87" s="144"/>
      <c r="Y87" s="160">
        <v>6344</v>
      </c>
      <c r="Z87" s="160">
        <v>9329</v>
      </c>
      <c r="AA87" s="160">
        <v>7100</v>
      </c>
      <c r="AB87" s="160"/>
      <c r="AC87" s="250">
        <v>10985</v>
      </c>
      <c r="AD87" s="160">
        <v>21071</v>
      </c>
      <c r="AE87" s="160">
        <v>8862</v>
      </c>
      <c r="AF87" s="160">
        <v>1671</v>
      </c>
      <c r="AG87" s="160">
        <v>6639.7629999999999</v>
      </c>
      <c r="AH87" s="43">
        <f t="shared" si="228"/>
        <v>93914.29770000001</v>
      </c>
      <c r="AI87" s="43">
        <f t="shared" si="229"/>
        <v>58164.297700000003</v>
      </c>
      <c r="AJ87" s="43">
        <f t="shared" si="230"/>
        <v>35750</v>
      </c>
      <c r="AK87" s="160">
        <v>10666</v>
      </c>
      <c r="AL87" s="144">
        <v>1113.067</v>
      </c>
      <c r="AM87" s="160">
        <v>7293</v>
      </c>
      <c r="AN87" s="43">
        <f t="shared" si="231"/>
        <v>19072.066999999999</v>
      </c>
      <c r="AO87" s="44">
        <f t="shared" si="232"/>
        <v>512153.83426000003</v>
      </c>
      <c r="AR87" s="43">
        <f t="shared" si="233"/>
        <v>49895.933695000007</v>
      </c>
      <c r="AS87" s="43">
        <f t="shared" si="234"/>
        <v>5869.6436062500006</v>
      </c>
      <c r="AT87" s="43">
        <f t="shared" si="235"/>
        <v>8309.1853857142869</v>
      </c>
      <c r="AU87" s="43">
        <f t="shared" si="236"/>
        <v>3972.2222222222222</v>
      </c>
      <c r="AV87" s="43">
        <f t="shared" si="237"/>
        <v>6357.3556666666664</v>
      </c>
      <c r="AW87" s="44">
        <f t="shared" si="238"/>
        <v>18968.66052814815</v>
      </c>
      <c r="AX87" s="122"/>
      <c r="AY87" s="43">
        <f t="shared" si="239"/>
        <v>44312</v>
      </c>
      <c r="AZ87" s="43">
        <f t="shared" si="240"/>
        <v>4215.611785000001</v>
      </c>
      <c r="BA87" s="43">
        <f t="shared" si="241"/>
        <v>6639.7629999999999</v>
      </c>
      <c r="BB87" s="43">
        <f t="shared" si="242"/>
        <v>2922</v>
      </c>
      <c r="BC87" s="43">
        <f t="shared" si="243"/>
        <v>7293</v>
      </c>
      <c r="BD87" s="44">
        <f>MEDIAN((D87:K87,M87:V87,Y87:AG87,AK87:AM87))</f>
        <v>7293</v>
      </c>
    </row>
    <row r="88" spans="1:56" s="204" customFormat="1">
      <c r="A88" s="199"/>
      <c r="B88" s="200" t="s">
        <v>228</v>
      </c>
      <c r="C88" s="201"/>
      <c r="D88" s="144">
        <v>2896</v>
      </c>
      <c r="E88" s="160">
        <v>2713</v>
      </c>
      <c r="F88" s="160">
        <v>10149</v>
      </c>
      <c r="G88" s="160">
        <v>28757.865599999994</v>
      </c>
      <c r="H88" s="144">
        <v>10655</v>
      </c>
      <c r="I88" s="144">
        <v>10315</v>
      </c>
      <c r="J88" s="160">
        <v>4689</v>
      </c>
      <c r="K88" s="144">
        <v>13362.606019999999</v>
      </c>
      <c r="L88" s="43">
        <f t="shared" si="227"/>
        <v>83537.471619999997</v>
      </c>
      <c r="M88" s="160"/>
      <c r="N88" s="160"/>
      <c r="O88" s="160">
        <v>1793.8176000000001</v>
      </c>
      <c r="P88" s="160">
        <v>576</v>
      </c>
      <c r="Q88" s="160">
        <v>1781.7908300000001</v>
      </c>
      <c r="R88" s="160">
        <v>738</v>
      </c>
      <c r="S88" s="160">
        <v>211.99</v>
      </c>
      <c r="T88" s="160">
        <v>609</v>
      </c>
      <c r="U88" s="160">
        <v>1018</v>
      </c>
      <c r="V88" s="144">
        <v>101</v>
      </c>
      <c r="W88" s="144"/>
      <c r="X88" s="144"/>
      <c r="Y88" s="160">
        <v>0</v>
      </c>
      <c r="Z88" s="160">
        <v>2349</v>
      </c>
      <c r="AA88" s="160">
        <v>632</v>
      </c>
      <c r="AB88" s="160"/>
      <c r="AC88" s="250">
        <v>1226</v>
      </c>
      <c r="AD88" s="160">
        <v>1414</v>
      </c>
      <c r="AE88" s="160">
        <v>1337.1579999999999</v>
      </c>
      <c r="AF88" s="160">
        <v>279</v>
      </c>
      <c r="AG88" s="160">
        <v>0</v>
      </c>
      <c r="AH88" s="43">
        <f t="shared" si="228"/>
        <v>14066.756429999999</v>
      </c>
      <c r="AI88" s="43">
        <f t="shared" si="229"/>
        <v>9284.7664299999997</v>
      </c>
      <c r="AJ88" s="43">
        <f t="shared" si="230"/>
        <v>4781.99</v>
      </c>
      <c r="AK88" s="160">
        <v>815</v>
      </c>
      <c r="AL88" s="144">
        <v>326.82299999999998</v>
      </c>
      <c r="AM88" s="160">
        <v>206</v>
      </c>
      <c r="AN88" s="43">
        <f t="shared" si="231"/>
        <v>1347.8229999999999</v>
      </c>
      <c r="AO88" s="44">
        <f t="shared" si="232"/>
        <v>98952.051049999995</v>
      </c>
      <c r="AR88" s="43">
        <f t="shared" si="233"/>
        <v>10442.1839525</v>
      </c>
      <c r="AS88" s="43">
        <f t="shared" si="234"/>
        <v>879.17227687499997</v>
      </c>
      <c r="AT88" s="43">
        <f t="shared" si="235"/>
        <v>1326.3952042857143</v>
      </c>
      <c r="AU88" s="43">
        <f t="shared" si="236"/>
        <v>531.33222222222219</v>
      </c>
      <c r="AV88" s="43">
        <f t="shared" si="237"/>
        <v>449.27433333333329</v>
      </c>
      <c r="AW88" s="44">
        <f t="shared" si="238"/>
        <v>3664.8907796296294</v>
      </c>
      <c r="AX88" s="122"/>
      <c r="AY88" s="43">
        <f t="shared" si="239"/>
        <v>10232</v>
      </c>
      <c r="AZ88" s="43">
        <f t="shared" si="240"/>
        <v>685</v>
      </c>
      <c r="BA88" s="43">
        <f t="shared" si="241"/>
        <v>1414</v>
      </c>
      <c r="BB88" s="43">
        <f t="shared" si="242"/>
        <v>576</v>
      </c>
      <c r="BC88" s="43">
        <f t="shared" si="243"/>
        <v>326.82299999999998</v>
      </c>
      <c r="BD88" s="44">
        <f>MEDIAN((D88:K88,M88:V88,Y88:AG88,AK88:AM88))</f>
        <v>1226</v>
      </c>
    </row>
    <row r="89" spans="1:56" s="204" customFormat="1">
      <c r="A89" s="199"/>
      <c r="B89" s="200" t="s">
        <v>227</v>
      </c>
      <c r="C89" s="201"/>
      <c r="D89" s="144">
        <v>135</v>
      </c>
      <c r="E89" s="160">
        <v>1852</v>
      </c>
      <c r="F89" s="160">
        <v>5919</v>
      </c>
      <c r="G89" s="160">
        <v>1947.08134</v>
      </c>
      <c r="H89" s="144">
        <v>1433</v>
      </c>
      <c r="I89" s="144">
        <v>1171</v>
      </c>
      <c r="J89" s="160">
        <v>908</v>
      </c>
      <c r="K89" s="144">
        <v>110.10641000000003</v>
      </c>
      <c r="L89" s="43">
        <f t="shared" si="227"/>
        <v>13475.187750000001</v>
      </c>
      <c r="M89" s="160"/>
      <c r="N89" s="160"/>
      <c r="O89" s="160">
        <v>1320.5174999999999</v>
      </c>
      <c r="P89" s="160">
        <v>908</v>
      </c>
      <c r="Q89" s="160">
        <v>809.12505999999996</v>
      </c>
      <c r="R89" s="160">
        <v>0</v>
      </c>
      <c r="S89" s="160">
        <v>18</v>
      </c>
      <c r="T89" s="160">
        <v>197</v>
      </c>
      <c r="U89" s="160">
        <v>1103</v>
      </c>
      <c r="V89" s="144"/>
      <c r="W89" s="144"/>
      <c r="X89" s="144"/>
      <c r="Y89" s="160">
        <v>918</v>
      </c>
      <c r="Z89" s="160">
        <v>306</v>
      </c>
      <c r="AA89" s="160">
        <v>422</v>
      </c>
      <c r="AB89" s="160"/>
      <c r="AC89" s="250"/>
      <c r="AD89" s="160">
        <v>284</v>
      </c>
      <c r="AE89" s="160">
        <v>534</v>
      </c>
      <c r="AF89" s="160">
        <v>97</v>
      </c>
      <c r="AG89" s="160">
        <v>204.328</v>
      </c>
      <c r="AH89" s="43">
        <f t="shared" si="228"/>
        <v>7120.9705600000007</v>
      </c>
      <c r="AI89" s="43">
        <f t="shared" si="229"/>
        <v>3654.9705599999998</v>
      </c>
      <c r="AJ89" s="43">
        <f t="shared" si="230"/>
        <v>3466</v>
      </c>
      <c r="AK89" s="160">
        <v>2195</v>
      </c>
      <c r="AL89" s="144"/>
      <c r="AM89" s="160">
        <v>47</v>
      </c>
      <c r="AN89" s="43">
        <f t="shared" si="231"/>
        <v>2242</v>
      </c>
      <c r="AO89" s="44">
        <f t="shared" si="232"/>
        <v>22838.158310000003</v>
      </c>
      <c r="AR89" s="43">
        <f t="shared" si="233"/>
        <v>1684.3984687500001</v>
      </c>
      <c r="AS89" s="43">
        <f t="shared" si="234"/>
        <v>445.06066000000004</v>
      </c>
      <c r="AT89" s="43">
        <f t="shared" si="235"/>
        <v>522.13865142857139</v>
      </c>
      <c r="AU89" s="43">
        <f t="shared" si="236"/>
        <v>385.11111111111109</v>
      </c>
      <c r="AV89" s="43">
        <f t="shared" si="237"/>
        <v>747.33333333333337</v>
      </c>
      <c r="AW89" s="44">
        <f t="shared" si="238"/>
        <v>845.85771518518527</v>
      </c>
      <c r="AX89" s="122"/>
      <c r="AY89" s="43">
        <f t="shared" si="239"/>
        <v>1302</v>
      </c>
      <c r="AZ89" s="43">
        <f t="shared" si="240"/>
        <v>364</v>
      </c>
      <c r="BA89" s="43">
        <f t="shared" si="241"/>
        <v>306</v>
      </c>
      <c r="BB89" s="43">
        <f t="shared" si="242"/>
        <v>422</v>
      </c>
      <c r="BC89" s="43">
        <f t="shared" si="243"/>
        <v>1121</v>
      </c>
      <c r="BD89" s="44">
        <f>MEDIAN((D89:K89,M89:V89,Y89:AG89,AK89:AM89))</f>
        <v>671.56252999999992</v>
      </c>
    </row>
    <row r="90" spans="1:56" s="204" customFormat="1">
      <c r="A90" s="199"/>
      <c r="B90" s="251" t="s">
        <v>125</v>
      </c>
      <c r="C90" s="201"/>
      <c r="D90" s="144">
        <v>102</v>
      </c>
      <c r="E90" s="160">
        <v>19215</v>
      </c>
      <c r="F90" s="160">
        <v>17965</v>
      </c>
      <c r="G90" s="160">
        <v>605.18593999999996</v>
      </c>
      <c r="H90" s="144">
        <v>1334</v>
      </c>
      <c r="I90" s="144"/>
      <c r="J90" s="160">
        <v>0</v>
      </c>
      <c r="K90" s="144">
        <v>4122.7795600000009</v>
      </c>
      <c r="L90" s="43">
        <f t="shared" si="227"/>
        <v>43343.965500000006</v>
      </c>
      <c r="M90" s="160"/>
      <c r="N90" s="160"/>
      <c r="O90" s="160">
        <v>211</v>
      </c>
      <c r="P90" s="160"/>
      <c r="Q90" s="160">
        <v>42989.461000000003</v>
      </c>
      <c r="R90" s="160">
        <v>0</v>
      </c>
      <c r="S90" s="160">
        <v>0</v>
      </c>
      <c r="T90" s="160">
        <v>2124.62</v>
      </c>
      <c r="U90" s="160"/>
      <c r="V90" s="144"/>
      <c r="W90" s="144"/>
      <c r="X90" s="144"/>
      <c r="Y90" s="160">
        <v>0</v>
      </c>
      <c r="Z90" s="160"/>
      <c r="AA90" s="160">
        <v>1110</v>
      </c>
      <c r="AB90" s="160"/>
      <c r="AC90" s="250"/>
      <c r="AD90" s="160"/>
      <c r="AE90" s="160">
        <v>3557</v>
      </c>
      <c r="AF90" s="160">
        <v>478</v>
      </c>
      <c r="AG90" s="160">
        <v>2550</v>
      </c>
      <c r="AH90" s="43">
        <f t="shared" si="228"/>
        <v>53020.081000000006</v>
      </c>
      <c r="AI90" s="43">
        <f t="shared" si="229"/>
        <v>51432.081000000006</v>
      </c>
      <c r="AJ90" s="43">
        <f t="shared" si="230"/>
        <v>1588</v>
      </c>
      <c r="AK90" s="160"/>
      <c r="AL90" s="144"/>
      <c r="AM90" s="160">
        <v>0</v>
      </c>
      <c r="AN90" s="43">
        <f t="shared" si="231"/>
        <v>0</v>
      </c>
      <c r="AO90" s="44">
        <f t="shared" si="232"/>
        <v>96364.046500000011</v>
      </c>
      <c r="AR90" s="43">
        <f t="shared" si="233"/>
        <v>5417.9956875000007</v>
      </c>
      <c r="AS90" s="43">
        <f t="shared" si="234"/>
        <v>3313.7550625000003</v>
      </c>
      <c r="AT90" s="43">
        <f t="shared" si="235"/>
        <v>7347.4401428571437</v>
      </c>
      <c r="AU90" s="43">
        <f t="shared" si="236"/>
        <v>176.44444444444446</v>
      </c>
      <c r="AV90" s="43">
        <f t="shared" si="237"/>
        <v>0</v>
      </c>
      <c r="AW90" s="44">
        <f t="shared" si="238"/>
        <v>3569.0387592592597</v>
      </c>
      <c r="AX90" s="122"/>
      <c r="AY90" s="43">
        <f t="shared" si="239"/>
        <v>1334</v>
      </c>
      <c r="AZ90" s="43">
        <f t="shared" si="240"/>
        <v>794</v>
      </c>
      <c r="BA90" s="43">
        <f t="shared" si="241"/>
        <v>2550</v>
      </c>
      <c r="BB90" s="43">
        <f t="shared" si="242"/>
        <v>0</v>
      </c>
      <c r="BC90" s="43">
        <f t="shared" si="243"/>
        <v>0</v>
      </c>
      <c r="BD90" s="44">
        <f>MEDIAN((D90:K90,M90:V90,Y90:AG90,AK90:AM90))</f>
        <v>857.59296999999992</v>
      </c>
    </row>
    <row r="91" spans="1:56" s="204" customFormat="1">
      <c r="A91" s="199"/>
      <c r="B91" s="200"/>
      <c r="C91" s="210" t="s">
        <v>226</v>
      </c>
      <c r="D91" s="252">
        <f t="shared" ref="D91:K91" si="244">SUM(D84:D90)</f>
        <v>64838</v>
      </c>
      <c r="E91" s="252">
        <f t="shared" si="244"/>
        <v>128906</v>
      </c>
      <c r="F91" s="252">
        <f t="shared" si="244"/>
        <v>271609</v>
      </c>
      <c r="G91" s="252">
        <f t="shared" si="244"/>
        <v>231704.92622999998</v>
      </c>
      <c r="H91" s="252">
        <f t="shared" si="244"/>
        <v>331173</v>
      </c>
      <c r="I91" s="252">
        <f t="shared" si="244"/>
        <v>139080</v>
      </c>
      <c r="J91" s="252">
        <f t="shared" si="244"/>
        <v>97168</v>
      </c>
      <c r="K91" s="252">
        <f t="shared" si="244"/>
        <v>148395.70170000012</v>
      </c>
      <c r="L91" s="45">
        <f t="shared" si="227"/>
        <v>1412874.62793</v>
      </c>
      <c r="M91" s="252"/>
      <c r="N91" s="252"/>
      <c r="O91" s="252">
        <f t="shared" ref="O91:V91" si="245">SUM(O84:O90)</f>
        <v>73529.226389999996</v>
      </c>
      <c r="P91" s="252">
        <f t="shared" si="245"/>
        <v>31166</v>
      </c>
      <c r="Q91" s="252">
        <f t="shared" si="245"/>
        <v>50766.861310000008</v>
      </c>
      <c r="R91" s="252">
        <f t="shared" si="245"/>
        <v>18213</v>
      </c>
      <c r="S91" s="252">
        <f t="shared" si="245"/>
        <v>17074.990000000002</v>
      </c>
      <c r="T91" s="252">
        <f t="shared" si="245"/>
        <v>7959.62</v>
      </c>
      <c r="U91" s="252">
        <f t="shared" si="245"/>
        <v>44282.707000000002</v>
      </c>
      <c r="V91" s="252">
        <f t="shared" si="245"/>
        <v>6503</v>
      </c>
      <c r="W91" s="252"/>
      <c r="X91" s="252"/>
      <c r="Y91" s="252">
        <f t="shared" ref="Y91:AF91" si="246">SUM(Y84:Y90)</f>
        <v>38830</v>
      </c>
      <c r="Z91" s="252">
        <f t="shared" si="246"/>
        <v>26209</v>
      </c>
      <c r="AA91" s="252">
        <f t="shared" si="246"/>
        <v>18544</v>
      </c>
      <c r="AB91" s="252"/>
      <c r="AC91" s="252">
        <f>SUM(AC84:AC90)</f>
        <v>38656</v>
      </c>
      <c r="AD91" s="252">
        <f t="shared" si="246"/>
        <v>25902</v>
      </c>
      <c r="AE91" s="252">
        <f t="shared" si="246"/>
        <v>16005.157999999999</v>
      </c>
      <c r="AF91" s="252">
        <f t="shared" si="246"/>
        <v>7430</v>
      </c>
      <c r="AG91" s="252">
        <f>SUM(AG84:AG90)</f>
        <v>14744.090999999999</v>
      </c>
      <c r="AH91" s="45">
        <f>+SUM(M91:AG91)</f>
        <v>435815.65369999997</v>
      </c>
      <c r="AI91" s="45">
        <f t="shared" si="229"/>
        <v>215115.95669999998</v>
      </c>
      <c r="AJ91" s="45">
        <f t="shared" si="230"/>
        <v>220699.69700000001</v>
      </c>
      <c r="AK91" s="252">
        <f>SUM(AK84:AK90)</f>
        <v>90930</v>
      </c>
      <c r="AL91" s="252">
        <f>SUM(AL84:AL90)</f>
        <v>21060.89</v>
      </c>
      <c r="AM91" s="252">
        <f>SUM(AM84:AM90)</f>
        <v>25770</v>
      </c>
      <c r="AN91" s="45">
        <f t="shared" si="231"/>
        <v>137760.89000000001</v>
      </c>
      <c r="AO91" s="211">
        <f t="shared" si="232"/>
        <v>1986451.17163</v>
      </c>
      <c r="AR91" s="45">
        <f>L91/AR$5</f>
        <v>176609.32849124999</v>
      </c>
      <c r="AS91" s="45">
        <f>AH91/AS$5</f>
        <v>27238.478356249998</v>
      </c>
      <c r="AT91" s="45">
        <f>AI91/AT$5</f>
        <v>30730.850957142855</v>
      </c>
      <c r="AU91" s="45">
        <f>AJ91/AU$5</f>
        <v>24522.188555555556</v>
      </c>
      <c r="AV91" s="45">
        <f>AN91/AV$5</f>
        <v>45920.296666666669</v>
      </c>
      <c r="AW91" s="211">
        <f>AO91/AW$5</f>
        <v>73572.26561592592</v>
      </c>
      <c r="AX91" s="122"/>
      <c r="AY91" s="45">
        <f t="shared" si="239"/>
        <v>143737.85085000005</v>
      </c>
      <c r="AZ91" s="45">
        <f t="shared" si="240"/>
        <v>22223</v>
      </c>
      <c r="BA91" s="45">
        <f t="shared" si="241"/>
        <v>25902</v>
      </c>
      <c r="BB91" s="45">
        <f t="shared" si="242"/>
        <v>18544</v>
      </c>
      <c r="BC91" s="45">
        <f t="shared" si="243"/>
        <v>25770</v>
      </c>
      <c r="BD91" s="211">
        <f>MEDIAN((D91:K91,M91:V91,Y91:AG91,AK91:AM91))</f>
        <v>38656</v>
      </c>
    </row>
    <row r="92" spans="1:56" s="204" customFormat="1">
      <c r="A92" s="199"/>
      <c r="B92" s="200"/>
      <c r="C92" s="201"/>
      <c r="D92" s="144"/>
      <c r="E92" s="160"/>
      <c r="F92" s="160"/>
      <c r="G92" s="160"/>
      <c r="H92" s="144"/>
      <c r="I92" s="144"/>
      <c r="J92" s="160"/>
      <c r="K92" s="144"/>
      <c r="L92" s="43"/>
      <c r="M92" s="160"/>
      <c r="N92" s="160"/>
      <c r="O92" s="160"/>
      <c r="P92" s="160"/>
      <c r="Q92" s="160"/>
      <c r="R92" s="160"/>
      <c r="S92" s="160"/>
      <c r="T92" s="160"/>
      <c r="U92" s="160"/>
      <c r="V92" s="144"/>
      <c r="W92" s="144"/>
      <c r="X92" s="144"/>
      <c r="Y92" s="160"/>
      <c r="Z92" s="160"/>
      <c r="AA92" s="160"/>
      <c r="AB92" s="160"/>
      <c r="AC92" s="250"/>
      <c r="AD92" s="160"/>
      <c r="AE92" s="160"/>
      <c r="AF92" s="160"/>
      <c r="AG92" s="160"/>
      <c r="AH92" s="43"/>
      <c r="AI92" s="43"/>
      <c r="AJ92" s="43"/>
      <c r="AK92" s="160"/>
      <c r="AL92" s="144"/>
      <c r="AM92" s="160"/>
      <c r="AN92" s="43"/>
      <c r="AO92" s="44"/>
      <c r="AR92" s="43"/>
      <c r="AS92" s="43"/>
      <c r="AT92" s="43"/>
      <c r="AU92" s="43"/>
      <c r="AV92" s="43"/>
      <c r="AW92" s="44"/>
      <c r="AX92" s="122"/>
      <c r="AY92" s="43"/>
      <c r="AZ92" s="43"/>
      <c r="BA92" s="43"/>
      <c r="BB92" s="43"/>
      <c r="BC92" s="43"/>
      <c r="BD92" s="44"/>
    </row>
    <row r="93" spans="1:56" s="204" customFormat="1">
      <c r="A93" s="205" t="s">
        <v>225</v>
      </c>
      <c r="B93" s="200"/>
      <c r="C93" s="201"/>
      <c r="D93" s="144"/>
      <c r="E93" s="253"/>
      <c r="F93" s="254"/>
      <c r="G93" s="254"/>
      <c r="H93" s="144"/>
      <c r="I93" s="144"/>
      <c r="J93" s="254"/>
      <c r="K93" s="144"/>
      <c r="L93" s="43"/>
      <c r="M93" s="160"/>
      <c r="N93" s="160"/>
      <c r="O93" s="254"/>
      <c r="P93" s="160"/>
      <c r="Q93" s="254"/>
      <c r="R93" s="254"/>
      <c r="S93" s="254"/>
      <c r="T93" s="253"/>
      <c r="U93" s="254"/>
      <c r="V93" s="144"/>
      <c r="W93" s="144"/>
      <c r="X93" s="144"/>
      <c r="Y93" s="254"/>
      <c r="Z93" s="160"/>
      <c r="AA93" s="160"/>
      <c r="AB93" s="254"/>
      <c r="AC93" s="255"/>
      <c r="AD93" s="254"/>
      <c r="AE93" s="160"/>
      <c r="AF93" s="253"/>
      <c r="AG93" s="253"/>
      <c r="AH93" s="43"/>
      <c r="AI93" s="43"/>
      <c r="AJ93" s="43"/>
      <c r="AK93" s="254"/>
      <c r="AL93" s="144"/>
      <c r="AM93" s="254"/>
      <c r="AN93" s="43"/>
      <c r="AO93" s="44"/>
      <c r="AR93" s="43"/>
      <c r="AS93" s="43"/>
      <c r="AT93" s="43"/>
      <c r="AU93" s="43"/>
      <c r="AV93" s="43"/>
      <c r="AW93" s="44"/>
      <c r="AX93" s="122"/>
      <c r="AY93" s="43"/>
      <c r="AZ93" s="43"/>
      <c r="BA93" s="43"/>
      <c r="BB93" s="43"/>
      <c r="BC93" s="43"/>
      <c r="BD93" s="44"/>
    </row>
    <row r="94" spans="1:56" s="204" customFormat="1">
      <c r="A94" s="199"/>
      <c r="B94" s="200" t="s">
        <v>224</v>
      </c>
      <c r="C94" s="201"/>
      <c r="D94" s="144">
        <v>0</v>
      </c>
      <c r="E94" s="160"/>
      <c r="F94" s="160">
        <v>0</v>
      </c>
      <c r="G94" s="160"/>
      <c r="H94" s="144"/>
      <c r="I94" s="144"/>
      <c r="J94" s="160">
        <v>0</v>
      </c>
      <c r="K94" s="144">
        <v>0</v>
      </c>
      <c r="L94" s="43"/>
      <c r="M94" s="160"/>
      <c r="N94" s="160"/>
      <c r="O94" s="160"/>
      <c r="P94" s="160"/>
      <c r="Q94" s="160">
        <v>0</v>
      </c>
      <c r="R94" s="160">
        <v>0</v>
      </c>
      <c r="S94" s="160">
        <v>0</v>
      </c>
      <c r="T94" s="160"/>
      <c r="U94" s="160"/>
      <c r="V94" s="144"/>
      <c r="W94" s="144"/>
      <c r="X94" s="144"/>
      <c r="Y94" s="160">
        <v>0</v>
      </c>
      <c r="Z94" s="160"/>
      <c r="AA94" s="160">
        <v>0</v>
      </c>
      <c r="AB94" s="160"/>
      <c r="AC94" s="250"/>
      <c r="AD94" s="160">
        <v>279</v>
      </c>
      <c r="AE94" s="160">
        <v>482</v>
      </c>
      <c r="AF94" s="160">
        <v>0</v>
      </c>
      <c r="AG94" s="160">
        <v>0</v>
      </c>
      <c r="AH94" s="43">
        <f>+SUM(M94:AG94)</f>
        <v>761</v>
      </c>
      <c r="AI94" s="43">
        <f t="shared" ref="AI94:AI103" si="247">O93+Q93+Z93+AD93+AE93+AG93+T93</f>
        <v>0</v>
      </c>
      <c r="AJ94" s="43">
        <f t="shared" ref="AJ94:AJ103" si="248">P94+R94+S94+U94+V94+Y94+AC94+AB94+AF94+AA94</f>
        <v>0</v>
      </c>
      <c r="AK94" s="160"/>
      <c r="AL94" s="144"/>
      <c r="AM94" s="160">
        <v>0</v>
      </c>
      <c r="AN94" s="43">
        <f t="shared" ref="AN94:AN102" si="249">+SUM(AK94:AM94)</f>
        <v>0</v>
      </c>
      <c r="AO94" s="44">
        <f t="shared" ref="AO94:AO103" si="250">+AN94+AH94+L94</f>
        <v>761</v>
      </c>
      <c r="AR94" s="43">
        <f>L94/AR$5</f>
        <v>0</v>
      </c>
      <c r="AS94" s="43">
        <f>AH94/AS$5</f>
        <v>47.5625</v>
      </c>
      <c r="AT94" s="43">
        <f>AI94/AT$5</f>
        <v>0</v>
      </c>
      <c r="AU94" s="43">
        <f>AJ94/AU$5</f>
        <v>0</v>
      </c>
      <c r="AV94" s="43">
        <f>AN94/AV$5</f>
        <v>0</v>
      </c>
      <c r="AW94" s="44">
        <f>AO94/AW$5</f>
        <v>28.185185185185187</v>
      </c>
      <c r="AX94" s="122"/>
      <c r="AY94" s="43">
        <f t="shared" ref="AY94:AY105" si="251">MEDIAN($D94:$K94)</f>
        <v>0</v>
      </c>
      <c r="AZ94" s="43" t="e">
        <f t="shared" ref="AZ94:AZ103" si="252">MEDIAN($M93:$AG93)</f>
        <v>#NUM!</v>
      </c>
      <c r="BA94" s="43" t="e">
        <f t="shared" ref="BA94:BA103" si="253">MEDIAN($AD93,$AE93,$Z93,$T93,$O93,Q93,AG93)</f>
        <v>#NUM!</v>
      </c>
      <c r="BB94" s="43">
        <f t="shared" ref="BB94:BB103" si="254">MEDIAN($AF94,$AB94,$AC94,$Y94,$V94,$U94,$S94,$R94,$P94,$AA94)</f>
        <v>0</v>
      </c>
      <c r="BC94" s="43">
        <f t="shared" ref="BC94:BC105" si="255">MEDIAN($AK94:$AM94)</f>
        <v>0</v>
      </c>
      <c r="BD94" s="44">
        <f>MEDIAN((D94:K94,M93:V93,Y93:AG93,AK94:AM94))</f>
        <v>0</v>
      </c>
    </row>
    <row r="95" spans="1:56" s="204" customFormat="1">
      <c r="A95" s="199"/>
      <c r="B95" s="200" t="s">
        <v>223</v>
      </c>
      <c r="C95" s="201"/>
      <c r="D95" s="144">
        <v>60622</v>
      </c>
      <c r="E95" s="160">
        <v>17059</v>
      </c>
      <c r="F95" s="160">
        <v>47575</v>
      </c>
      <c r="G95" s="160">
        <v>136809.42171999993</v>
      </c>
      <c r="H95" s="144">
        <v>32806</v>
      </c>
      <c r="I95" s="144">
        <v>66252</v>
      </c>
      <c r="J95" s="160">
        <v>24114</v>
      </c>
      <c r="K95" s="144">
        <v>60209.128560000034</v>
      </c>
      <c r="L95" s="43">
        <f t="shared" ref="L95:L102" si="256">+SUM(D95:K95)</f>
        <v>445446.55027999997</v>
      </c>
      <c r="M95" s="160"/>
      <c r="N95" s="160"/>
      <c r="O95" s="160">
        <v>7900.5245999999997</v>
      </c>
      <c r="P95" s="160">
        <v>6697</v>
      </c>
      <c r="Q95" s="160">
        <v>9717.0360000000001</v>
      </c>
      <c r="R95" s="160">
        <v>3388</v>
      </c>
      <c r="S95" s="160">
        <v>2963.5</v>
      </c>
      <c r="T95" s="160">
        <v>6030</v>
      </c>
      <c r="U95" s="160">
        <v>1102</v>
      </c>
      <c r="V95" s="144">
        <v>1249</v>
      </c>
      <c r="W95" s="144"/>
      <c r="X95" s="144"/>
      <c r="Y95" s="160">
        <v>4993</v>
      </c>
      <c r="Z95" s="160">
        <v>9191</v>
      </c>
      <c r="AA95" s="160">
        <v>3510</v>
      </c>
      <c r="AB95" s="160"/>
      <c r="AC95" s="250">
        <v>10191</v>
      </c>
      <c r="AD95" s="160">
        <v>8563</v>
      </c>
      <c r="AE95" s="160">
        <v>5414</v>
      </c>
      <c r="AF95" s="160">
        <v>1788</v>
      </c>
      <c r="AG95" s="160">
        <v>6434.6210000000001</v>
      </c>
      <c r="AH95" s="43">
        <f>+SUM(M95:AG95)</f>
        <v>89131.681599999996</v>
      </c>
      <c r="AI95" s="43">
        <f t="shared" si="247"/>
        <v>761</v>
      </c>
      <c r="AJ95" s="43">
        <f t="shared" si="248"/>
        <v>35881.5</v>
      </c>
      <c r="AK95" s="160">
        <v>7881</v>
      </c>
      <c r="AL95" s="144">
        <v>1626</v>
      </c>
      <c r="AM95" s="160">
        <v>7268</v>
      </c>
      <c r="AN95" s="43">
        <f t="shared" si="249"/>
        <v>16775</v>
      </c>
      <c r="AO95" s="44">
        <f t="shared" si="250"/>
        <v>551353.23187999998</v>
      </c>
      <c r="AR95" s="43">
        <f t="shared" ref="AR95:AR102" si="257">L95/AR$5</f>
        <v>55680.818784999996</v>
      </c>
      <c r="AS95" s="43">
        <f t="shared" ref="AS95:AU102" si="258">AH95/AS$5</f>
        <v>5570.7300999999998</v>
      </c>
      <c r="AT95" s="43">
        <f t="shared" si="258"/>
        <v>108.71428571428571</v>
      </c>
      <c r="AU95" s="43">
        <f t="shared" si="258"/>
        <v>3986.8333333333335</v>
      </c>
      <c r="AV95" s="43">
        <f t="shared" ref="AV95:AW102" si="259">AN95/AV$5</f>
        <v>5591.666666666667</v>
      </c>
      <c r="AW95" s="44">
        <f t="shared" si="259"/>
        <v>20420.490069629628</v>
      </c>
      <c r="AX95" s="122"/>
      <c r="AY95" s="43">
        <f t="shared" si="251"/>
        <v>53892.064280000021</v>
      </c>
      <c r="AZ95" s="43">
        <f t="shared" si="252"/>
        <v>0</v>
      </c>
      <c r="BA95" s="43">
        <f t="shared" si="253"/>
        <v>139.5</v>
      </c>
      <c r="BB95" s="43">
        <f t="shared" si="254"/>
        <v>3388</v>
      </c>
      <c r="BC95" s="43">
        <f t="shared" si="255"/>
        <v>7268</v>
      </c>
      <c r="BD95" s="44">
        <f>MEDIAN((D95:K95,M94:V94,Y94:AG94,AK95:AM95))</f>
        <v>4447</v>
      </c>
    </row>
    <row r="96" spans="1:56" s="204" customFormat="1">
      <c r="A96" s="199"/>
      <c r="B96" s="200" t="s">
        <v>222</v>
      </c>
      <c r="C96" s="201"/>
      <c r="D96" s="144">
        <v>15570</v>
      </c>
      <c r="E96" s="160">
        <v>5246</v>
      </c>
      <c r="F96" s="160">
        <v>17040</v>
      </c>
      <c r="G96" s="160">
        <v>61666.604950000001</v>
      </c>
      <c r="H96" s="144">
        <v>10621</v>
      </c>
      <c r="I96" s="144">
        <v>48928</v>
      </c>
      <c r="J96" s="160">
        <v>14214</v>
      </c>
      <c r="K96" s="144">
        <v>18792.964980000004</v>
      </c>
      <c r="L96" s="43">
        <f t="shared" si="256"/>
        <v>192078.56993</v>
      </c>
      <c r="M96" s="160"/>
      <c r="N96" s="160"/>
      <c r="O96" s="160">
        <v>2424.4873900000002</v>
      </c>
      <c r="P96" s="160">
        <v>3448</v>
      </c>
      <c r="Q96" s="160">
        <v>4587</v>
      </c>
      <c r="R96" s="160">
        <v>1510</v>
      </c>
      <c r="S96" s="160">
        <v>1706.364</v>
      </c>
      <c r="T96" s="160">
        <v>2970.8240000000001</v>
      </c>
      <c r="U96" s="160">
        <v>2163</v>
      </c>
      <c r="V96" s="144">
        <v>438</v>
      </c>
      <c r="W96" s="144"/>
      <c r="X96" s="144"/>
      <c r="Y96" s="160">
        <v>2583</v>
      </c>
      <c r="Z96" s="160">
        <v>7982</v>
      </c>
      <c r="AA96" s="160">
        <v>3069</v>
      </c>
      <c r="AB96" s="160"/>
      <c r="AC96" s="250">
        <v>2562</v>
      </c>
      <c r="AD96" s="160">
        <v>3663</v>
      </c>
      <c r="AE96" s="160">
        <v>2282</v>
      </c>
      <c r="AF96" s="160">
        <v>637</v>
      </c>
      <c r="AG96" s="160">
        <v>2942.221</v>
      </c>
      <c r="AH96" s="43">
        <f t="shared" ref="AH96:AH102" si="260">+SUM(M96:AG96)</f>
        <v>44967.896390000002</v>
      </c>
      <c r="AI96" s="43">
        <f t="shared" si="247"/>
        <v>53250.181599999996</v>
      </c>
      <c r="AJ96" s="43">
        <f t="shared" si="248"/>
        <v>18116.364000000001</v>
      </c>
      <c r="AK96" s="160">
        <v>7603</v>
      </c>
      <c r="AL96" s="144">
        <v>707</v>
      </c>
      <c r="AM96" s="160">
        <v>2122</v>
      </c>
      <c r="AN96" s="43">
        <f t="shared" si="249"/>
        <v>10432</v>
      </c>
      <c r="AO96" s="44">
        <f t="shared" si="250"/>
        <v>247478.46632000001</v>
      </c>
      <c r="AR96" s="43">
        <f t="shared" si="257"/>
        <v>24009.82124125</v>
      </c>
      <c r="AS96" s="43">
        <f t="shared" si="258"/>
        <v>2810.4935243750001</v>
      </c>
      <c r="AT96" s="43">
        <f t="shared" si="258"/>
        <v>7607.1687999999995</v>
      </c>
      <c r="AU96" s="43">
        <f t="shared" si="258"/>
        <v>2012.9293333333335</v>
      </c>
      <c r="AV96" s="43">
        <f t="shared" si="259"/>
        <v>3477.3333333333335</v>
      </c>
      <c r="AW96" s="44">
        <f t="shared" si="259"/>
        <v>9165.869122962964</v>
      </c>
      <c r="AX96" s="122"/>
      <c r="AY96" s="43">
        <f t="shared" si="251"/>
        <v>16305</v>
      </c>
      <c r="AZ96" s="43">
        <f t="shared" si="252"/>
        <v>5722</v>
      </c>
      <c r="BA96" s="43">
        <f t="shared" si="253"/>
        <v>7900.5245999999997</v>
      </c>
      <c r="BB96" s="43">
        <f t="shared" si="254"/>
        <v>2163</v>
      </c>
      <c r="BC96" s="43">
        <f t="shared" si="255"/>
        <v>2122</v>
      </c>
      <c r="BD96" s="44">
        <f>MEDIAN((D96:K96,M95:V95,Y95:AG95,AK96:AM96))</f>
        <v>6697</v>
      </c>
    </row>
    <row r="97" spans="1:56" s="204" customFormat="1">
      <c r="A97" s="199"/>
      <c r="B97" s="200" t="s">
        <v>221</v>
      </c>
      <c r="C97" s="201"/>
      <c r="D97" s="144">
        <v>84275</v>
      </c>
      <c r="E97" s="160">
        <v>6095</v>
      </c>
      <c r="F97" s="160">
        <v>93582</v>
      </c>
      <c r="G97" s="160">
        <v>48560.478069999997</v>
      </c>
      <c r="H97" s="144">
        <v>18388</v>
      </c>
      <c r="I97" s="144">
        <v>13709</v>
      </c>
      <c r="J97" s="160">
        <v>30136</v>
      </c>
      <c r="K97" s="144">
        <v>13500.732740000021</v>
      </c>
      <c r="L97" s="43">
        <f t="shared" si="256"/>
        <v>308246.21081000002</v>
      </c>
      <c r="M97" s="160"/>
      <c r="N97" s="160"/>
      <c r="O97" s="160">
        <v>8861.5561500000003</v>
      </c>
      <c r="P97" s="160">
        <v>6693</v>
      </c>
      <c r="Q97" s="160">
        <v>10324.971710000002</v>
      </c>
      <c r="R97" s="160">
        <v>5854</v>
      </c>
      <c r="S97" s="160">
        <v>6026</v>
      </c>
      <c r="T97" s="160">
        <v>12802.692000000001</v>
      </c>
      <c r="U97" s="160">
        <v>9211</v>
      </c>
      <c r="V97" s="144">
        <v>103</v>
      </c>
      <c r="W97" s="144"/>
      <c r="X97" s="144"/>
      <c r="Y97" s="160">
        <v>1240</v>
      </c>
      <c r="Z97" s="160">
        <v>8815</v>
      </c>
      <c r="AA97" s="160">
        <v>8962</v>
      </c>
      <c r="AB97" s="160"/>
      <c r="AC97" s="250">
        <v>17978</v>
      </c>
      <c r="AD97" s="160">
        <v>21838</v>
      </c>
      <c r="AE97" s="160">
        <v>7165</v>
      </c>
      <c r="AF97" s="160">
        <v>2323</v>
      </c>
      <c r="AG97" s="160">
        <v>11217.161</v>
      </c>
      <c r="AH97" s="43">
        <f t="shared" si="260"/>
        <v>139414.38086</v>
      </c>
      <c r="AI97" s="43">
        <f t="shared" si="247"/>
        <v>26851.532390000004</v>
      </c>
      <c r="AJ97" s="43">
        <f t="shared" si="248"/>
        <v>58390</v>
      </c>
      <c r="AK97" s="160"/>
      <c r="AL97" s="144"/>
      <c r="AM97" s="160">
        <v>1086</v>
      </c>
      <c r="AN97" s="43">
        <f t="shared" si="249"/>
        <v>1086</v>
      </c>
      <c r="AO97" s="44">
        <f t="shared" si="250"/>
        <v>448746.59166999999</v>
      </c>
      <c r="AR97" s="43">
        <f t="shared" si="257"/>
        <v>38530.776351250002</v>
      </c>
      <c r="AS97" s="43">
        <f t="shared" si="258"/>
        <v>8713.3988037500003</v>
      </c>
      <c r="AT97" s="43">
        <f t="shared" si="258"/>
        <v>3835.9331985714293</v>
      </c>
      <c r="AU97" s="43">
        <f t="shared" si="258"/>
        <v>6487.7777777777774</v>
      </c>
      <c r="AV97" s="43">
        <f t="shared" si="259"/>
        <v>362</v>
      </c>
      <c r="AW97" s="44">
        <f t="shared" si="259"/>
        <v>16620.244135925925</v>
      </c>
      <c r="AX97" s="122"/>
      <c r="AY97" s="43">
        <f t="shared" si="251"/>
        <v>24262</v>
      </c>
      <c r="AZ97" s="43">
        <f t="shared" si="252"/>
        <v>2572.5</v>
      </c>
      <c r="BA97" s="43">
        <f t="shared" si="253"/>
        <v>2970.8240000000001</v>
      </c>
      <c r="BB97" s="43">
        <f t="shared" si="254"/>
        <v>6026</v>
      </c>
      <c r="BC97" s="43">
        <f t="shared" si="255"/>
        <v>1086</v>
      </c>
      <c r="BD97" s="44">
        <f>MEDIAN((D97:K97,M96:V96,Y96:AG96,AK97:AM97))</f>
        <v>3069</v>
      </c>
    </row>
    <row r="98" spans="1:56" s="204" customFormat="1">
      <c r="A98" s="199"/>
      <c r="B98" s="200" t="s">
        <v>220</v>
      </c>
      <c r="C98" s="201"/>
      <c r="D98" s="144">
        <v>11729</v>
      </c>
      <c r="E98" s="160">
        <v>10262</v>
      </c>
      <c r="F98" s="160">
        <v>60708</v>
      </c>
      <c r="G98" s="160">
        <v>129077.58192000001</v>
      </c>
      <c r="H98" s="144">
        <v>27357</v>
      </c>
      <c r="I98" s="144">
        <v>42666</v>
      </c>
      <c r="J98" s="160">
        <v>22783</v>
      </c>
      <c r="K98" s="144">
        <v>42355.431419999819</v>
      </c>
      <c r="L98" s="43">
        <f t="shared" si="256"/>
        <v>346938.01333999983</v>
      </c>
      <c r="M98" s="160"/>
      <c r="N98" s="160"/>
      <c r="O98" s="160"/>
      <c r="P98" s="160">
        <v>592</v>
      </c>
      <c r="Q98" s="160">
        <v>0</v>
      </c>
      <c r="R98" s="160">
        <v>616</v>
      </c>
      <c r="S98" s="160">
        <v>0</v>
      </c>
      <c r="T98" s="160">
        <v>1034.617</v>
      </c>
      <c r="U98" s="160"/>
      <c r="V98" s="144">
        <v>0</v>
      </c>
      <c r="W98" s="144"/>
      <c r="X98" s="144"/>
      <c r="Y98" s="160">
        <v>1699</v>
      </c>
      <c r="Z98" s="160"/>
      <c r="AA98" s="160">
        <v>695</v>
      </c>
      <c r="AB98" s="160"/>
      <c r="AC98" s="250"/>
      <c r="AD98" s="160"/>
      <c r="AE98" s="160">
        <v>607</v>
      </c>
      <c r="AF98" s="160">
        <v>644</v>
      </c>
      <c r="AG98" s="160">
        <v>0</v>
      </c>
      <c r="AH98" s="43">
        <f t="shared" si="260"/>
        <v>5887.6170000000002</v>
      </c>
      <c r="AI98" s="43">
        <f t="shared" si="247"/>
        <v>81024.38085999999</v>
      </c>
      <c r="AJ98" s="43">
        <f t="shared" si="248"/>
        <v>4246</v>
      </c>
      <c r="AK98" s="160">
        <v>171</v>
      </c>
      <c r="AL98" s="144"/>
      <c r="AM98" s="160">
        <v>0</v>
      </c>
      <c r="AN98" s="43">
        <f t="shared" si="249"/>
        <v>171</v>
      </c>
      <c r="AO98" s="44">
        <f t="shared" si="250"/>
        <v>352996.63033999986</v>
      </c>
      <c r="AR98" s="43">
        <f t="shared" si="257"/>
        <v>43367.251667499979</v>
      </c>
      <c r="AS98" s="43">
        <f t="shared" si="258"/>
        <v>367.97606250000001</v>
      </c>
      <c r="AT98" s="43">
        <f t="shared" si="258"/>
        <v>11574.91155142857</v>
      </c>
      <c r="AU98" s="43">
        <f t="shared" si="258"/>
        <v>471.77777777777777</v>
      </c>
      <c r="AV98" s="43">
        <f t="shared" si="259"/>
        <v>57</v>
      </c>
      <c r="AW98" s="44">
        <f t="shared" si="259"/>
        <v>13073.949271851847</v>
      </c>
      <c r="AX98" s="122"/>
      <c r="AY98" s="43">
        <f t="shared" si="251"/>
        <v>34856.215709999909</v>
      </c>
      <c r="AZ98" s="43">
        <f t="shared" si="252"/>
        <v>8838.2780750000002</v>
      </c>
      <c r="BA98" s="43">
        <f t="shared" si="253"/>
        <v>10324.971710000002</v>
      </c>
      <c r="BB98" s="43">
        <f t="shared" si="254"/>
        <v>616</v>
      </c>
      <c r="BC98" s="43">
        <f t="shared" si="255"/>
        <v>85.5</v>
      </c>
      <c r="BD98" s="44">
        <f>MEDIAN((D98:K98,M97:V97,Y97:AG97,AK98:AM98))</f>
        <v>9736.5</v>
      </c>
    </row>
    <row r="99" spans="1:56" s="204" customFormat="1">
      <c r="A99" s="199"/>
      <c r="B99" s="200" t="s">
        <v>219</v>
      </c>
      <c r="C99" s="201"/>
      <c r="D99" s="144">
        <v>0</v>
      </c>
      <c r="E99" s="160"/>
      <c r="F99" s="160">
        <v>0</v>
      </c>
      <c r="G99" s="160">
        <v>50623.328760000004</v>
      </c>
      <c r="H99" s="144">
        <v>49901</v>
      </c>
      <c r="I99" s="144">
        <v>0</v>
      </c>
      <c r="J99" s="160">
        <v>0</v>
      </c>
      <c r="K99" s="144">
        <v>2010</v>
      </c>
      <c r="L99" s="43">
        <f t="shared" si="256"/>
        <v>102534.32876</v>
      </c>
      <c r="M99" s="160"/>
      <c r="N99" s="160"/>
      <c r="O99" s="160"/>
      <c r="P99" s="160"/>
      <c r="Q99" s="160">
        <v>25786.653999999999</v>
      </c>
      <c r="R99" s="160">
        <v>0</v>
      </c>
      <c r="S99" s="160">
        <v>0</v>
      </c>
      <c r="T99" s="160"/>
      <c r="U99" s="160"/>
      <c r="V99" s="144"/>
      <c r="W99" s="144"/>
      <c r="X99" s="144"/>
      <c r="Y99" s="160">
        <v>0</v>
      </c>
      <c r="Z99" s="160"/>
      <c r="AA99" s="160">
        <v>3557</v>
      </c>
      <c r="AB99" s="160"/>
      <c r="AC99" s="250"/>
      <c r="AD99" s="160"/>
      <c r="AE99" s="160">
        <v>0</v>
      </c>
      <c r="AF99" s="160">
        <v>0</v>
      </c>
      <c r="AG99" s="160">
        <v>13949</v>
      </c>
      <c r="AH99" s="43">
        <f t="shared" si="260"/>
        <v>43292.653999999995</v>
      </c>
      <c r="AI99" s="43">
        <f t="shared" si="247"/>
        <v>1641.617</v>
      </c>
      <c r="AJ99" s="43">
        <f t="shared" si="248"/>
        <v>3557</v>
      </c>
      <c r="AK99" s="160"/>
      <c r="AL99" s="144"/>
      <c r="AM99" s="160">
        <v>0</v>
      </c>
      <c r="AN99" s="43">
        <f t="shared" si="249"/>
        <v>0</v>
      </c>
      <c r="AO99" s="44">
        <f t="shared" si="250"/>
        <v>145826.98275999998</v>
      </c>
      <c r="AR99" s="43">
        <f t="shared" si="257"/>
        <v>12816.791095</v>
      </c>
      <c r="AS99" s="43">
        <f t="shared" si="258"/>
        <v>2705.7908749999997</v>
      </c>
      <c r="AT99" s="43">
        <f t="shared" si="258"/>
        <v>234.51671428571427</v>
      </c>
      <c r="AU99" s="43">
        <f t="shared" si="258"/>
        <v>395.22222222222223</v>
      </c>
      <c r="AV99" s="43">
        <f t="shared" si="259"/>
        <v>0</v>
      </c>
      <c r="AW99" s="44">
        <f t="shared" si="259"/>
        <v>5400.9993614814812</v>
      </c>
      <c r="AX99" s="122"/>
      <c r="AY99" s="43">
        <f t="shared" si="251"/>
        <v>0</v>
      </c>
      <c r="AZ99" s="43">
        <f t="shared" si="252"/>
        <v>607</v>
      </c>
      <c r="BA99" s="43">
        <f t="shared" si="253"/>
        <v>303.5</v>
      </c>
      <c r="BB99" s="43">
        <f t="shared" si="254"/>
        <v>0</v>
      </c>
      <c r="BC99" s="43">
        <f t="shared" si="255"/>
        <v>0</v>
      </c>
      <c r="BD99" s="44">
        <f>MEDIAN((D99:K99,M98:V98,Y98:AG98,AK99:AM99))</f>
        <v>592</v>
      </c>
    </row>
    <row r="100" spans="1:56" s="204" customFormat="1">
      <c r="A100" s="199"/>
      <c r="B100" s="200" t="s">
        <v>218</v>
      </c>
      <c r="C100" s="201"/>
      <c r="D100" s="144">
        <v>5565</v>
      </c>
      <c r="E100" s="160"/>
      <c r="F100" s="160">
        <v>0</v>
      </c>
      <c r="G100" s="160"/>
      <c r="H100" s="144"/>
      <c r="I100" s="144"/>
      <c r="J100" s="160">
        <v>5</v>
      </c>
      <c r="K100" s="144">
        <v>-2.1827872842550277E-13</v>
      </c>
      <c r="L100" s="43">
        <f t="shared" si="256"/>
        <v>5570</v>
      </c>
      <c r="M100" s="160"/>
      <c r="N100" s="160"/>
      <c r="O100" s="160">
        <v>790.29629999999997</v>
      </c>
      <c r="P100" s="160"/>
      <c r="Q100" s="160">
        <v>0</v>
      </c>
      <c r="R100" s="160">
        <v>0</v>
      </c>
      <c r="S100" s="160">
        <v>0</v>
      </c>
      <c r="T100" s="160"/>
      <c r="U100" s="160"/>
      <c r="V100" s="144"/>
      <c r="W100" s="144"/>
      <c r="X100" s="144"/>
      <c r="Y100" s="160">
        <v>0</v>
      </c>
      <c r="Z100" s="160">
        <v>1380</v>
      </c>
      <c r="AA100" s="160">
        <v>322</v>
      </c>
      <c r="AB100" s="160"/>
      <c r="AC100" s="250"/>
      <c r="AD100" s="160"/>
      <c r="AE100" s="160">
        <v>0</v>
      </c>
      <c r="AF100" s="160">
        <v>0</v>
      </c>
      <c r="AG100" s="160"/>
      <c r="AH100" s="43">
        <f t="shared" si="260"/>
        <v>2492.2963</v>
      </c>
      <c r="AI100" s="43">
        <f t="shared" si="247"/>
        <v>39735.653999999995</v>
      </c>
      <c r="AJ100" s="43">
        <f t="shared" si="248"/>
        <v>322</v>
      </c>
      <c r="AK100" s="160"/>
      <c r="AL100" s="144"/>
      <c r="AM100" s="160">
        <v>0</v>
      </c>
      <c r="AN100" s="43">
        <f t="shared" si="249"/>
        <v>0</v>
      </c>
      <c r="AO100" s="44">
        <f t="shared" si="250"/>
        <v>8062.2963</v>
      </c>
      <c r="AR100" s="43">
        <f t="shared" si="257"/>
        <v>696.25</v>
      </c>
      <c r="AS100" s="43">
        <f t="shared" si="258"/>
        <v>155.76851875</v>
      </c>
      <c r="AT100" s="43">
        <f t="shared" si="258"/>
        <v>5676.521999999999</v>
      </c>
      <c r="AU100" s="43">
        <f t="shared" si="258"/>
        <v>35.777777777777779</v>
      </c>
      <c r="AV100" s="43">
        <f t="shared" si="259"/>
        <v>0</v>
      </c>
      <c r="AW100" s="44">
        <f t="shared" si="259"/>
        <v>298.60356666666667</v>
      </c>
      <c r="AX100" s="122"/>
      <c r="AY100" s="43">
        <f t="shared" si="251"/>
        <v>2.5</v>
      </c>
      <c r="AZ100" s="43">
        <f t="shared" si="252"/>
        <v>0</v>
      </c>
      <c r="BA100" s="43">
        <f t="shared" si="253"/>
        <v>13949</v>
      </c>
      <c r="BB100" s="43">
        <f t="shared" si="254"/>
        <v>0</v>
      </c>
      <c r="BC100" s="43">
        <f t="shared" si="255"/>
        <v>0</v>
      </c>
      <c r="BD100" s="44">
        <f>MEDIAN((D100:K100,M99:V99,Y99:AG99,AK100:AM100))</f>
        <v>0</v>
      </c>
    </row>
    <row r="101" spans="1:56" s="204" customFormat="1">
      <c r="A101" s="199"/>
      <c r="B101" s="200" t="s">
        <v>217</v>
      </c>
      <c r="C101" s="201"/>
      <c r="D101" s="144">
        <v>0</v>
      </c>
      <c r="E101" s="160">
        <v>8017</v>
      </c>
      <c r="F101" s="160">
        <v>111</v>
      </c>
      <c r="G101" s="160"/>
      <c r="H101" s="144"/>
      <c r="I101" s="144">
        <v>698</v>
      </c>
      <c r="J101" s="160">
        <v>2</v>
      </c>
      <c r="K101" s="144">
        <v>890.78351000000032</v>
      </c>
      <c r="L101" s="43">
        <f t="shared" si="256"/>
        <v>9718.7835100000011</v>
      </c>
      <c r="M101" s="160"/>
      <c r="N101" s="160"/>
      <c r="O101" s="160">
        <v>532</v>
      </c>
      <c r="P101" s="160">
        <v>13</v>
      </c>
      <c r="Q101" s="160">
        <v>614.42028000000005</v>
      </c>
      <c r="R101" s="160">
        <v>0</v>
      </c>
      <c r="S101" s="160">
        <v>0</v>
      </c>
      <c r="T101" s="160"/>
      <c r="U101" s="160"/>
      <c r="V101" s="144">
        <v>281</v>
      </c>
      <c r="W101" s="144"/>
      <c r="X101" s="144"/>
      <c r="Y101" s="160">
        <v>0</v>
      </c>
      <c r="Z101" s="160"/>
      <c r="AA101" s="160">
        <v>0</v>
      </c>
      <c r="AB101" s="160"/>
      <c r="AC101" s="250"/>
      <c r="AD101" s="160"/>
      <c r="AE101" s="160">
        <v>0</v>
      </c>
      <c r="AF101" s="160">
        <v>0</v>
      </c>
      <c r="AG101" s="160"/>
      <c r="AH101" s="43">
        <f t="shared" si="260"/>
        <v>1440.42028</v>
      </c>
      <c r="AI101" s="43">
        <f t="shared" si="247"/>
        <v>2170.2963</v>
      </c>
      <c r="AJ101" s="43">
        <f t="shared" si="248"/>
        <v>294</v>
      </c>
      <c r="AK101" s="160"/>
      <c r="AL101" s="144"/>
      <c r="AM101" s="160">
        <v>0</v>
      </c>
      <c r="AN101" s="43">
        <f t="shared" si="249"/>
        <v>0</v>
      </c>
      <c r="AO101" s="44">
        <f t="shared" si="250"/>
        <v>11159.203790000001</v>
      </c>
      <c r="AR101" s="43">
        <f t="shared" si="257"/>
        <v>1214.8479387500001</v>
      </c>
      <c r="AS101" s="43">
        <f t="shared" si="258"/>
        <v>90.026267500000003</v>
      </c>
      <c r="AT101" s="43">
        <f t="shared" si="258"/>
        <v>310.04232857142858</v>
      </c>
      <c r="AU101" s="43">
        <f t="shared" si="258"/>
        <v>32.666666666666664</v>
      </c>
      <c r="AV101" s="43">
        <f t="shared" si="259"/>
        <v>0</v>
      </c>
      <c r="AW101" s="44">
        <f t="shared" si="259"/>
        <v>413.30384407407411</v>
      </c>
      <c r="AX101" s="122"/>
      <c r="AY101" s="43">
        <f t="shared" si="251"/>
        <v>404.5</v>
      </c>
      <c r="AZ101" s="43">
        <f t="shared" si="252"/>
        <v>0</v>
      </c>
      <c r="BA101" s="43">
        <f t="shared" si="253"/>
        <v>395.14814999999999</v>
      </c>
      <c r="BB101" s="43">
        <f t="shared" si="254"/>
        <v>0</v>
      </c>
      <c r="BC101" s="43">
        <f t="shared" si="255"/>
        <v>0</v>
      </c>
      <c r="BD101" s="44">
        <f>MEDIAN((D101:K101,M100:V100,Y100:AG100,AK101:AM101))</f>
        <v>1</v>
      </c>
    </row>
    <row r="102" spans="1:56" s="204" customFormat="1">
      <c r="A102" s="199"/>
      <c r="B102" s="251" t="s">
        <v>198</v>
      </c>
      <c r="C102" s="201"/>
      <c r="D102" s="144">
        <v>166</v>
      </c>
      <c r="E102" s="160"/>
      <c r="F102" s="160">
        <v>0</v>
      </c>
      <c r="G102" s="160">
        <v>197</v>
      </c>
      <c r="H102" s="144">
        <v>154</v>
      </c>
      <c r="I102" s="144"/>
      <c r="J102" s="160">
        <v>0</v>
      </c>
      <c r="K102" s="144">
        <v>107.65836000000002</v>
      </c>
      <c r="L102" s="258">
        <f t="shared" si="256"/>
        <v>624.65836000000002</v>
      </c>
      <c r="M102" s="160"/>
      <c r="N102" s="160"/>
      <c r="O102" s="160"/>
      <c r="P102" s="160">
        <v>3</v>
      </c>
      <c r="Q102" s="160">
        <v>26.638069999999999</v>
      </c>
      <c r="R102" s="160">
        <v>0</v>
      </c>
      <c r="S102" s="160">
        <v>1109</v>
      </c>
      <c r="T102" s="160">
        <v>0</v>
      </c>
      <c r="U102" s="160">
        <v>1236</v>
      </c>
      <c r="V102" s="160"/>
      <c r="W102" s="160"/>
      <c r="X102" s="160"/>
      <c r="Y102" s="160">
        <v>0</v>
      </c>
      <c r="Z102" s="160">
        <v>260</v>
      </c>
      <c r="AA102" s="160">
        <v>0</v>
      </c>
      <c r="AB102" s="160"/>
      <c r="AC102" s="160"/>
      <c r="AD102" s="160"/>
      <c r="AE102" s="160">
        <v>0</v>
      </c>
      <c r="AF102" s="160">
        <v>0</v>
      </c>
      <c r="AG102" s="160">
        <v>138.02199999999999</v>
      </c>
      <c r="AH102" s="43">
        <f t="shared" si="260"/>
        <v>2772.6600699999999</v>
      </c>
      <c r="AI102" s="43">
        <f t="shared" si="247"/>
        <v>1146.42028</v>
      </c>
      <c r="AJ102" s="43">
        <f t="shared" si="248"/>
        <v>2348</v>
      </c>
      <c r="AK102" s="160"/>
      <c r="AL102" s="144"/>
      <c r="AM102" s="160">
        <v>0</v>
      </c>
      <c r="AN102" s="43">
        <f t="shared" si="249"/>
        <v>0</v>
      </c>
      <c r="AO102" s="44">
        <f t="shared" si="250"/>
        <v>3397.3184299999998</v>
      </c>
      <c r="AR102" s="43">
        <f t="shared" si="257"/>
        <v>78.082295000000002</v>
      </c>
      <c r="AS102" s="43">
        <f t="shared" si="258"/>
        <v>173.29125437499999</v>
      </c>
      <c r="AT102" s="43">
        <f t="shared" si="258"/>
        <v>163.77432571428571</v>
      </c>
      <c r="AU102" s="43">
        <f t="shared" si="258"/>
        <v>260.88888888888891</v>
      </c>
      <c r="AV102" s="43">
        <f t="shared" si="259"/>
        <v>0</v>
      </c>
      <c r="AW102" s="44">
        <f t="shared" si="259"/>
        <v>125.82660851851851</v>
      </c>
      <c r="AX102" s="122"/>
      <c r="AY102" s="43">
        <f t="shared" si="251"/>
        <v>130.82918000000001</v>
      </c>
      <c r="AZ102" s="43">
        <f t="shared" si="252"/>
        <v>0</v>
      </c>
      <c r="BA102" s="43">
        <f t="shared" si="253"/>
        <v>532</v>
      </c>
      <c r="BB102" s="43">
        <f t="shared" si="254"/>
        <v>0</v>
      </c>
      <c r="BC102" s="43">
        <f t="shared" si="255"/>
        <v>0</v>
      </c>
      <c r="BD102" s="44">
        <f>MEDIAN((D102:K102,M101:V101,Y101:AG101,AK102:AM102))</f>
        <v>0</v>
      </c>
    </row>
    <row r="103" spans="1:56" s="204" customFormat="1">
      <c r="A103" s="199"/>
      <c r="B103" s="200"/>
      <c r="C103" s="210" t="s">
        <v>216</v>
      </c>
      <c r="D103" s="252">
        <f t="shared" ref="D103:AF103" si="261">SUM(D94:D102)</f>
        <v>177927</v>
      </c>
      <c r="E103" s="252">
        <f t="shared" si="261"/>
        <v>46679</v>
      </c>
      <c r="F103" s="252">
        <f t="shared" si="261"/>
        <v>219016</v>
      </c>
      <c r="G103" s="252">
        <f t="shared" si="261"/>
        <v>426934.41541999998</v>
      </c>
      <c r="H103" s="252">
        <f t="shared" si="261"/>
        <v>139227</v>
      </c>
      <c r="I103" s="252">
        <f t="shared" si="261"/>
        <v>172253</v>
      </c>
      <c r="J103" s="252">
        <f t="shared" si="261"/>
        <v>91254</v>
      </c>
      <c r="K103" s="252">
        <f t="shared" si="261"/>
        <v>137866.69956999988</v>
      </c>
      <c r="L103" s="45">
        <f>+SUM(D103:K103)</f>
        <v>1411157.1149899999</v>
      </c>
      <c r="M103" s="252"/>
      <c r="N103" s="252"/>
      <c r="O103" s="252">
        <f>SUM(O94:O102)</f>
        <v>20508.864439999998</v>
      </c>
      <c r="P103" s="252">
        <f t="shared" si="261"/>
        <v>17446</v>
      </c>
      <c r="Q103" s="252">
        <f t="shared" si="261"/>
        <v>51056.72006</v>
      </c>
      <c r="R103" s="252">
        <f t="shared" si="261"/>
        <v>11368</v>
      </c>
      <c r="S103" s="252">
        <f t="shared" si="261"/>
        <v>11804.864</v>
      </c>
      <c r="T103" s="252">
        <f t="shared" si="261"/>
        <v>22838.133000000002</v>
      </c>
      <c r="U103" s="252">
        <f t="shared" si="261"/>
        <v>13712</v>
      </c>
      <c r="V103" s="252">
        <f t="shared" si="261"/>
        <v>2071</v>
      </c>
      <c r="W103" s="252"/>
      <c r="X103" s="252"/>
      <c r="Y103" s="252">
        <f t="shared" si="261"/>
        <v>10515</v>
      </c>
      <c r="Z103" s="252">
        <f t="shared" si="261"/>
        <v>27628</v>
      </c>
      <c r="AA103" s="252">
        <f t="shared" ref="AA103" si="262">SUM(AA94:AA102)</f>
        <v>20115</v>
      </c>
      <c r="AB103" s="252"/>
      <c r="AC103" s="252">
        <f>SUM(AC94:AC102)</f>
        <v>30731</v>
      </c>
      <c r="AD103" s="252">
        <f t="shared" si="261"/>
        <v>34343</v>
      </c>
      <c r="AE103" s="252">
        <f t="shared" si="261"/>
        <v>15950</v>
      </c>
      <c r="AF103" s="252">
        <f t="shared" si="261"/>
        <v>5392</v>
      </c>
      <c r="AG103" s="252">
        <f>SUM(AG94:AG102)</f>
        <v>34681.024999999994</v>
      </c>
      <c r="AH103" s="45">
        <f>+SUM(M103:AG103)</f>
        <v>330160.60649999999</v>
      </c>
      <c r="AI103" s="45">
        <f t="shared" si="247"/>
        <v>424.66006999999996</v>
      </c>
      <c r="AJ103" s="45">
        <f t="shared" si="248"/>
        <v>123154.864</v>
      </c>
      <c r="AK103" s="252">
        <f>SUM(AK94:AK102)</f>
        <v>15655</v>
      </c>
      <c r="AL103" s="252">
        <f>SUM(AL94:AL102)</f>
        <v>2333</v>
      </c>
      <c r="AM103" s="252">
        <f>SUM(AM94:AM102)</f>
        <v>10476</v>
      </c>
      <c r="AN103" s="45">
        <f>+SUM(AK103:AM103)</f>
        <v>28464</v>
      </c>
      <c r="AO103" s="211">
        <f t="shared" si="250"/>
        <v>1769781.7214899999</v>
      </c>
      <c r="AR103" s="45">
        <f>L103/AR$5</f>
        <v>176394.63937374999</v>
      </c>
      <c r="AS103" s="45">
        <f>AH103/AS$5</f>
        <v>20635.03790625</v>
      </c>
      <c r="AT103" s="45">
        <f>AI103/AT$5</f>
        <v>60.665724285714283</v>
      </c>
      <c r="AU103" s="45">
        <f>AJ103/AU$5</f>
        <v>13683.873777777779</v>
      </c>
      <c r="AV103" s="45">
        <f>AN103/AV$5</f>
        <v>9488</v>
      </c>
      <c r="AW103" s="211">
        <f>AO103/AW$5</f>
        <v>65547.471166296295</v>
      </c>
      <c r="AX103" s="122"/>
      <c r="AY103" s="45">
        <f t="shared" si="251"/>
        <v>155740</v>
      </c>
      <c r="AZ103" s="45">
        <f t="shared" si="252"/>
        <v>1.5</v>
      </c>
      <c r="BA103" s="45">
        <f t="shared" si="253"/>
        <v>26.638069999999999</v>
      </c>
      <c r="BB103" s="45">
        <f t="shared" si="254"/>
        <v>11804.864</v>
      </c>
      <c r="BC103" s="45">
        <f t="shared" si="255"/>
        <v>10476</v>
      </c>
      <c r="BD103" s="211">
        <f>MEDIAN((D103:K103,M102:V102,Y102:AG102,AK103:AM103))</f>
        <v>1236</v>
      </c>
    </row>
    <row r="104" spans="1:56" s="204" customFormat="1">
      <c r="A104" s="199"/>
      <c r="B104" s="200"/>
      <c r="C104" s="201"/>
      <c r="D104" s="160"/>
      <c r="E104" s="160"/>
      <c r="F104" s="160"/>
      <c r="G104" s="160"/>
      <c r="H104" s="160"/>
      <c r="I104" s="160"/>
      <c r="J104" s="160"/>
      <c r="K104" s="160"/>
      <c r="L104" s="43"/>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43"/>
      <c r="AI104" s="43"/>
      <c r="AJ104" s="43"/>
      <c r="AK104" s="160"/>
      <c r="AL104" s="160"/>
      <c r="AM104" s="160"/>
      <c r="AN104" s="43"/>
      <c r="AO104" s="44"/>
      <c r="AR104" s="43"/>
      <c r="AS104" s="43"/>
      <c r="AT104" s="43"/>
      <c r="AU104" s="43"/>
      <c r="AV104" s="43"/>
      <c r="AW104" s="44"/>
      <c r="AX104" s="122"/>
      <c r="AY104" s="43"/>
      <c r="AZ104" s="43"/>
      <c r="BA104" s="43"/>
      <c r="BB104" s="43"/>
      <c r="BC104" s="43"/>
      <c r="BD104" s="44" t="e">
        <f>MEDIAN((D104:K104,M104:V104,Y104:AG104,AK104:AM104))</f>
        <v>#NUM!</v>
      </c>
    </row>
    <row r="105" spans="1:56" s="204" customFormat="1" ht="15" thickBot="1">
      <c r="A105" s="205" t="s">
        <v>215</v>
      </c>
      <c r="B105" s="200"/>
      <c r="C105" s="201"/>
      <c r="D105" s="256">
        <f t="shared" ref="D105:AO105" si="263">D91-D103</f>
        <v>-113089</v>
      </c>
      <c r="E105" s="256">
        <f t="shared" si="263"/>
        <v>82227</v>
      </c>
      <c r="F105" s="256">
        <f t="shared" si="263"/>
        <v>52593</v>
      </c>
      <c r="G105" s="256">
        <f t="shared" si="263"/>
        <v>-195229.48918999999</v>
      </c>
      <c r="H105" s="256">
        <f t="shared" si="263"/>
        <v>191946</v>
      </c>
      <c r="I105" s="256">
        <f t="shared" si="263"/>
        <v>-33173</v>
      </c>
      <c r="J105" s="256">
        <f t="shared" si="263"/>
        <v>5914</v>
      </c>
      <c r="K105" s="256">
        <f t="shared" si="263"/>
        <v>10529.002130000241</v>
      </c>
      <c r="L105" s="42">
        <f t="shared" si="263"/>
        <v>1717.5129400000442</v>
      </c>
      <c r="M105" s="256"/>
      <c r="N105" s="256"/>
      <c r="O105" s="256">
        <f t="shared" si="263"/>
        <v>53020.361949999999</v>
      </c>
      <c r="P105" s="256">
        <f t="shared" si="263"/>
        <v>13720</v>
      </c>
      <c r="Q105" s="256">
        <f t="shared" si="263"/>
        <v>-289.85874999999214</v>
      </c>
      <c r="R105" s="256">
        <f t="shared" si="263"/>
        <v>6845</v>
      </c>
      <c r="S105" s="256">
        <f t="shared" si="263"/>
        <v>5270.126000000002</v>
      </c>
      <c r="T105" s="256">
        <f t="shared" si="263"/>
        <v>-14878.513000000003</v>
      </c>
      <c r="U105" s="256">
        <f t="shared" si="263"/>
        <v>30570.707000000002</v>
      </c>
      <c r="V105" s="256">
        <f t="shared" si="263"/>
        <v>4432</v>
      </c>
      <c r="W105" s="256"/>
      <c r="X105" s="256"/>
      <c r="Y105" s="256">
        <f t="shared" si="263"/>
        <v>28315</v>
      </c>
      <c r="Z105" s="256">
        <f t="shared" si="263"/>
        <v>-1419</v>
      </c>
      <c r="AA105" s="256">
        <f t="shared" si="263"/>
        <v>-1571</v>
      </c>
      <c r="AB105" s="256"/>
      <c r="AC105" s="256">
        <f t="shared" si="263"/>
        <v>7925</v>
      </c>
      <c r="AD105" s="256">
        <f t="shared" si="263"/>
        <v>-8441</v>
      </c>
      <c r="AE105" s="256">
        <f t="shared" si="263"/>
        <v>55.157999999999447</v>
      </c>
      <c r="AF105" s="256">
        <f t="shared" si="263"/>
        <v>2038</v>
      </c>
      <c r="AG105" s="256">
        <f t="shared" si="263"/>
        <v>-19936.933999999994</v>
      </c>
      <c r="AH105" s="42">
        <f t="shared" si="263"/>
        <v>105655.04719999997</v>
      </c>
      <c r="AI105" s="42">
        <f t="shared" si="263"/>
        <v>214691.29662999997</v>
      </c>
      <c r="AJ105" s="42">
        <f t="shared" si="263"/>
        <v>97544.833000000013</v>
      </c>
      <c r="AK105" s="256">
        <f t="shared" si="263"/>
        <v>75275</v>
      </c>
      <c r="AL105" s="256">
        <f t="shared" si="263"/>
        <v>18727.89</v>
      </c>
      <c r="AM105" s="256">
        <f t="shared" si="263"/>
        <v>15294</v>
      </c>
      <c r="AN105" s="42">
        <f t="shared" si="263"/>
        <v>109296.89000000001</v>
      </c>
      <c r="AO105" s="230">
        <f t="shared" si="263"/>
        <v>216669.45014000009</v>
      </c>
      <c r="AR105" s="42">
        <f>L105/AR$5</f>
        <v>214.68911750000552</v>
      </c>
      <c r="AS105" s="42">
        <f>AH105/AS$5</f>
        <v>6603.4404499999982</v>
      </c>
      <c r="AT105" s="42">
        <f>AI105/AT$5</f>
        <v>30670.185232857137</v>
      </c>
      <c r="AU105" s="42">
        <f>AJ105/AU$5</f>
        <v>10838.314777777779</v>
      </c>
      <c r="AV105" s="42">
        <f>AN105/AV$5</f>
        <v>36432.296666666669</v>
      </c>
      <c r="AW105" s="230">
        <f>AO105/AW$5</f>
        <v>8024.7944496296332</v>
      </c>
      <c r="AX105" s="122"/>
      <c r="AY105" s="42">
        <f t="shared" si="251"/>
        <v>8221.5010650001204</v>
      </c>
      <c r="AZ105" s="42">
        <f>MEDIAN($M105:$AG105)</f>
        <v>3235</v>
      </c>
      <c r="BA105" s="42">
        <f>MEDIAN($AD105,$AE105,$Z105,$T105,$O105,Q105,AG105)</f>
        <v>-1419</v>
      </c>
      <c r="BB105" s="42">
        <f>MEDIAN($AF105,$AB105,$AC105,$Y105,$V105,$U105,$S105,$R105,$P105,$AA105)</f>
        <v>6845</v>
      </c>
      <c r="BC105" s="42">
        <f t="shared" si="255"/>
        <v>18727.89</v>
      </c>
      <c r="BD105" s="230">
        <f>MEDIAN((D105:K105,M105:V105,Y105:AG105,AK105:AM105))</f>
        <v>5914</v>
      </c>
    </row>
    <row r="106" spans="1:56" s="204" customFormat="1" ht="15" thickTop="1">
      <c r="A106" s="199"/>
      <c r="B106" s="200"/>
      <c r="C106" s="201"/>
      <c r="D106" s="134"/>
      <c r="E106" s="17"/>
      <c r="F106" s="17"/>
      <c r="G106" s="17"/>
      <c r="H106" s="135"/>
      <c r="I106" s="135"/>
      <c r="J106" s="17"/>
      <c r="K106" s="135"/>
      <c r="L106" s="33"/>
      <c r="M106" s="17"/>
      <c r="N106" s="17"/>
      <c r="O106" s="17"/>
      <c r="P106" s="17"/>
      <c r="Q106" s="17"/>
      <c r="R106" s="17"/>
      <c r="S106" s="17"/>
      <c r="T106" s="17"/>
      <c r="U106" s="17"/>
      <c r="V106" s="135"/>
      <c r="W106" s="135"/>
      <c r="X106" s="135"/>
      <c r="Y106" s="17"/>
      <c r="Z106" s="17"/>
      <c r="AA106" s="17"/>
      <c r="AB106" s="17"/>
      <c r="AC106" s="257"/>
      <c r="AD106" s="17"/>
      <c r="AE106" s="17"/>
      <c r="AF106" s="17"/>
      <c r="AG106" s="17"/>
      <c r="AH106" s="33"/>
      <c r="AI106" s="33"/>
      <c r="AJ106" s="33"/>
      <c r="AK106" s="17"/>
      <c r="AL106" s="135"/>
      <c r="AM106" s="17"/>
      <c r="AN106" s="33"/>
      <c r="AO106" s="48"/>
      <c r="AR106" s="33"/>
      <c r="AS106" s="33"/>
      <c r="AT106" s="33"/>
      <c r="AU106" s="33"/>
      <c r="AV106" s="33"/>
      <c r="AW106" s="48"/>
      <c r="AX106" s="47"/>
      <c r="AY106" s="33"/>
      <c r="AZ106" s="33"/>
      <c r="BA106" s="33"/>
      <c r="BB106" s="33"/>
      <c r="BC106" s="33"/>
      <c r="BD106" s="48"/>
    </row>
    <row r="107" spans="1:56" s="204" customFormat="1">
      <c r="A107" s="205" t="s">
        <v>214</v>
      </c>
      <c r="B107" s="200"/>
      <c r="C107" s="201"/>
      <c r="D107" s="134"/>
      <c r="E107" s="17"/>
      <c r="F107" s="17"/>
      <c r="G107" s="17"/>
      <c r="H107" s="135"/>
      <c r="I107" s="135"/>
      <c r="J107" s="17"/>
      <c r="K107" s="135"/>
      <c r="L107" s="33"/>
      <c r="M107" s="17"/>
      <c r="N107" s="17"/>
      <c r="O107" s="17"/>
      <c r="P107" s="17"/>
      <c r="Q107" s="17"/>
      <c r="R107" s="17"/>
      <c r="S107" s="17"/>
      <c r="T107" s="17"/>
      <c r="U107" s="17"/>
      <c r="V107" s="135"/>
      <c r="W107" s="135"/>
      <c r="X107" s="135"/>
      <c r="Y107" s="17"/>
      <c r="Z107" s="17"/>
      <c r="AA107" s="17"/>
      <c r="AB107" s="17"/>
      <c r="AC107" s="257"/>
      <c r="AD107" s="17"/>
      <c r="AE107" s="17"/>
      <c r="AF107" s="17"/>
      <c r="AG107" s="17"/>
      <c r="AH107" s="33"/>
      <c r="AI107" s="33"/>
      <c r="AJ107" s="33"/>
      <c r="AK107" s="17"/>
      <c r="AL107" s="135"/>
      <c r="AM107" s="17"/>
      <c r="AN107" s="33"/>
      <c r="AO107" s="48"/>
      <c r="AR107" s="33"/>
      <c r="AS107" s="33"/>
      <c r="AT107" s="33"/>
      <c r="AU107" s="33"/>
      <c r="AV107" s="33"/>
      <c r="AW107" s="48"/>
      <c r="AX107" s="47"/>
      <c r="AY107" s="33"/>
      <c r="AZ107" s="33"/>
      <c r="BA107" s="33"/>
      <c r="BB107" s="33"/>
      <c r="BC107" s="33"/>
      <c r="BD107" s="48"/>
    </row>
    <row r="108" spans="1:56" s="204" customFormat="1">
      <c r="A108" s="199"/>
      <c r="B108" s="200" t="s">
        <v>213</v>
      </c>
      <c r="C108" s="201"/>
      <c r="D108" s="144">
        <v>854353</v>
      </c>
      <c r="E108" s="160">
        <v>138011</v>
      </c>
      <c r="F108" s="160">
        <v>1026335</v>
      </c>
      <c r="G108" s="160">
        <v>2736243.9262299994</v>
      </c>
      <c r="H108" s="144">
        <v>1093212</v>
      </c>
      <c r="I108" s="144">
        <v>1627696</v>
      </c>
      <c r="J108" s="160">
        <v>377481</v>
      </c>
      <c r="K108" s="144">
        <v>780474.24245999998</v>
      </c>
      <c r="L108" s="43">
        <f t="shared" ref="L108:L113" si="264">+SUM(D108:K108)</f>
        <v>8633806.1686899997</v>
      </c>
      <c r="M108" s="160"/>
      <c r="N108" s="160"/>
      <c r="O108" s="160">
        <v>297110.30813999998</v>
      </c>
      <c r="P108" s="160">
        <v>125036</v>
      </c>
      <c r="Q108" s="160">
        <v>217023.715</v>
      </c>
      <c r="R108" s="160">
        <v>85062</v>
      </c>
      <c r="S108" s="160">
        <v>34951.038199999995</v>
      </c>
      <c r="T108" s="160">
        <v>116071.92</v>
      </c>
      <c r="U108" s="160">
        <v>77991.156000000003</v>
      </c>
      <c r="V108" s="144">
        <v>11539</v>
      </c>
      <c r="W108" s="144"/>
      <c r="X108" s="144"/>
      <c r="Y108" s="160">
        <v>31668</v>
      </c>
      <c r="Z108" s="160">
        <v>221314</v>
      </c>
      <c r="AA108" s="160">
        <v>102552</v>
      </c>
      <c r="AB108" s="160"/>
      <c r="AC108" s="250">
        <v>183453</v>
      </c>
      <c r="AD108" s="160">
        <v>136887</v>
      </c>
      <c r="AE108" s="160">
        <v>65865</v>
      </c>
      <c r="AF108" s="160">
        <v>28031</v>
      </c>
      <c r="AG108" s="160">
        <v>83041</v>
      </c>
      <c r="AH108" s="43">
        <f t="shared" ref="AH108:AH112" si="265">+SUM(M108:AG108)</f>
        <v>1817596.1373399999</v>
      </c>
      <c r="AI108" s="43">
        <f t="shared" ref="AI108:AI113" si="266">O108+Q108+Z108+AD108+AE108+AG108+T108</f>
        <v>1137312.9431399999</v>
      </c>
      <c r="AJ108" s="43">
        <f t="shared" ref="AJ108:AJ113" si="267">P108+R108+S108+U108+V108+Y108+AC108+AB108+AF108+AA108</f>
        <v>680283.19420000003</v>
      </c>
      <c r="AK108" s="160">
        <v>91715</v>
      </c>
      <c r="AL108" s="144">
        <v>25309.851999999999</v>
      </c>
      <c r="AM108" s="160">
        <v>37061</v>
      </c>
      <c r="AN108" s="43">
        <f t="shared" ref="AN108:AN113" si="268">+SUM(AK108:AM108)</f>
        <v>154085.85200000001</v>
      </c>
      <c r="AO108" s="44">
        <f t="shared" ref="AO108:AO113" si="269">+AN108+AH108+L108</f>
        <v>10605488.15803</v>
      </c>
      <c r="AR108" s="43">
        <f t="shared" ref="AR108:AR112" si="270">L108/AR$5</f>
        <v>1079225.77108625</v>
      </c>
      <c r="AS108" s="43">
        <f t="shared" ref="AS108:AU112" si="271">AH108/AS$5</f>
        <v>113599.75858374999</v>
      </c>
      <c r="AT108" s="43">
        <f t="shared" si="271"/>
        <v>162473.27759142854</v>
      </c>
      <c r="AU108" s="43">
        <f t="shared" si="271"/>
        <v>75587.021577777778</v>
      </c>
      <c r="AV108" s="43">
        <f t="shared" ref="AV108:AW112" si="272">AN108/AV$5</f>
        <v>51361.950666666671</v>
      </c>
      <c r="AW108" s="44">
        <f t="shared" si="272"/>
        <v>392795.85770481481</v>
      </c>
      <c r="AX108" s="122"/>
      <c r="AY108" s="43">
        <f t="shared" ref="AY108:AY113" si="273">MEDIAN($D108:$K108)</f>
        <v>940344</v>
      </c>
      <c r="AZ108" s="43">
        <f t="shared" ref="AZ108:AZ113" si="274">MEDIAN($M108:$AG108)</f>
        <v>93807</v>
      </c>
      <c r="BA108" s="43">
        <f t="shared" ref="BA108:BA113" si="275">MEDIAN($AD108,$AE108,$Z108,$T108,$O108,Q108,AG108)</f>
        <v>136887</v>
      </c>
      <c r="BB108" s="43">
        <f t="shared" ref="BB108:BB113" si="276">MEDIAN($AF108,$AB108,$AC108,$Y108,$V108,$U108,$S108,$R108,$P108,$AA108)</f>
        <v>77991.156000000003</v>
      </c>
      <c r="BC108" s="43">
        <f t="shared" ref="BC108:BC113" si="277">MEDIAN($AK108:$AM108)</f>
        <v>37061</v>
      </c>
      <c r="BD108" s="44">
        <f>MEDIAN((D108:K108,M108:V108,Y108:AG108,AK108:AM108))</f>
        <v>125036</v>
      </c>
    </row>
    <row r="109" spans="1:56" s="204" customFormat="1">
      <c r="A109" s="199"/>
      <c r="B109" s="200" t="s">
        <v>212</v>
      </c>
      <c r="C109" s="201"/>
      <c r="D109" s="144">
        <v>34380</v>
      </c>
      <c r="E109" s="160">
        <v>12919</v>
      </c>
      <c r="F109" s="160">
        <v>73804</v>
      </c>
      <c r="G109" s="160">
        <v>26139.152420000017</v>
      </c>
      <c r="H109" s="144">
        <v>90401</v>
      </c>
      <c r="I109" s="144">
        <v>64083</v>
      </c>
      <c r="J109" s="160">
        <v>63947</v>
      </c>
      <c r="K109" s="144">
        <v>61277.24629000001</v>
      </c>
      <c r="L109" s="43">
        <f t="shared" si="264"/>
        <v>426950.3987100001</v>
      </c>
      <c r="M109" s="160"/>
      <c r="N109" s="160"/>
      <c r="O109" s="160">
        <v>7642</v>
      </c>
      <c r="P109" s="160"/>
      <c r="Q109" s="160">
        <v>9733.4519999999993</v>
      </c>
      <c r="R109" s="160">
        <v>4475</v>
      </c>
      <c r="S109" s="160">
        <v>503.24126999999999</v>
      </c>
      <c r="T109" s="160">
        <v>7803.6329999999998</v>
      </c>
      <c r="U109" s="160">
        <v>3536</v>
      </c>
      <c r="V109" s="144">
        <v>138</v>
      </c>
      <c r="W109" s="144"/>
      <c r="X109" s="144"/>
      <c r="Y109" s="160">
        <v>17327</v>
      </c>
      <c r="Z109" s="160">
        <v>13556</v>
      </c>
      <c r="AA109" s="160">
        <v>3213</v>
      </c>
      <c r="AB109" s="160"/>
      <c r="AC109" s="250">
        <v>4843</v>
      </c>
      <c r="AD109" s="160">
        <v>26904</v>
      </c>
      <c r="AE109" s="160">
        <v>290</v>
      </c>
      <c r="AF109" s="160">
        <v>1180</v>
      </c>
      <c r="AG109" s="160">
        <v>1741</v>
      </c>
      <c r="AH109" s="43">
        <f t="shared" si="265"/>
        <v>102885.32626999999</v>
      </c>
      <c r="AI109" s="43">
        <f t="shared" si="266"/>
        <v>67670.084999999992</v>
      </c>
      <c r="AJ109" s="43">
        <f t="shared" si="267"/>
        <v>35215.241269999999</v>
      </c>
      <c r="AK109" s="160">
        <v>4298</v>
      </c>
      <c r="AL109" s="144">
        <v>1176.5260000000001</v>
      </c>
      <c r="AM109" s="160">
        <v>1080</v>
      </c>
      <c r="AN109" s="43">
        <f t="shared" si="268"/>
        <v>6554.5259999999998</v>
      </c>
      <c r="AO109" s="44">
        <f t="shared" si="269"/>
        <v>536390.25098000013</v>
      </c>
      <c r="AR109" s="43">
        <f t="shared" si="270"/>
        <v>53368.799838750012</v>
      </c>
      <c r="AS109" s="43">
        <f t="shared" si="271"/>
        <v>6430.3328918749994</v>
      </c>
      <c r="AT109" s="43">
        <f t="shared" si="271"/>
        <v>9667.1549999999988</v>
      </c>
      <c r="AU109" s="43">
        <f t="shared" si="271"/>
        <v>3912.8045855555556</v>
      </c>
      <c r="AV109" s="43">
        <f t="shared" si="272"/>
        <v>2184.8420000000001</v>
      </c>
      <c r="AW109" s="44">
        <f t="shared" si="272"/>
        <v>19866.305591851855</v>
      </c>
      <c r="AX109" s="122"/>
      <c r="AY109" s="43">
        <f t="shared" si="273"/>
        <v>62612.123145000005</v>
      </c>
      <c r="AZ109" s="43">
        <f t="shared" si="274"/>
        <v>4475</v>
      </c>
      <c r="BA109" s="43">
        <f t="shared" si="275"/>
        <v>7803.6329999999998</v>
      </c>
      <c r="BB109" s="43">
        <f t="shared" si="276"/>
        <v>3374.5</v>
      </c>
      <c r="BC109" s="43">
        <f t="shared" si="277"/>
        <v>1176.5260000000001</v>
      </c>
      <c r="BD109" s="44">
        <f>MEDIAN((D109:K109,M109:V109,Y109:AG109,AK109:AM109))</f>
        <v>7722.8164999999999</v>
      </c>
    </row>
    <row r="110" spans="1:56" s="204" customFormat="1">
      <c r="A110" s="199"/>
      <c r="B110" s="200" t="s">
        <v>211</v>
      </c>
      <c r="C110" s="201"/>
      <c r="D110" s="144">
        <v>27916</v>
      </c>
      <c r="E110" s="160">
        <v>11650</v>
      </c>
      <c r="F110" s="160">
        <v>63759</v>
      </c>
      <c r="G110" s="160">
        <v>125647.41072000003</v>
      </c>
      <c r="H110" s="144">
        <v>51343</v>
      </c>
      <c r="I110" s="144">
        <v>89554</v>
      </c>
      <c r="J110" s="160">
        <v>20430</v>
      </c>
      <c r="K110" s="144">
        <v>38588.685290000001</v>
      </c>
      <c r="L110" s="43">
        <f t="shared" si="264"/>
        <v>428888.09601000004</v>
      </c>
      <c r="M110" s="160"/>
      <c r="N110" s="160"/>
      <c r="O110" s="160">
        <v>7467</v>
      </c>
      <c r="P110" s="160">
        <v>11122</v>
      </c>
      <c r="Q110" s="160">
        <v>8288.8680000000004</v>
      </c>
      <c r="R110" s="160">
        <v>3542</v>
      </c>
      <c r="S110" s="160">
        <v>3417.3633100000002</v>
      </c>
      <c r="T110" s="160">
        <v>7514.9786999999997</v>
      </c>
      <c r="U110" s="160">
        <v>3786</v>
      </c>
      <c r="V110" s="144">
        <v>971</v>
      </c>
      <c r="W110" s="144"/>
      <c r="X110" s="144"/>
      <c r="Y110" s="160">
        <v>526</v>
      </c>
      <c r="Z110" s="160">
        <v>9177</v>
      </c>
      <c r="AA110" s="160">
        <v>2738</v>
      </c>
      <c r="AB110" s="160"/>
      <c r="AC110" s="250">
        <v>6595</v>
      </c>
      <c r="AD110" s="160">
        <v>21479</v>
      </c>
      <c r="AE110" s="160">
        <v>1139</v>
      </c>
      <c r="AF110" s="160">
        <v>1841</v>
      </c>
      <c r="AG110" s="160">
        <v>1669</v>
      </c>
      <c r="AH110" s="43">
        <f t="shared" si="265"/>
        <v>91273.21001000001</v>
      </c>
      <c r="AI110" s="43">
        <f t="shared" si="266"/>
        <v>56734.846700000002</v>
      </c>
      <c r="AJ110" s="43">
        <f t="shared" si="267"/>
        <v>34538.363310000001</v>
      </c>
      <c r="AK110" s="160">
        <v>2359</v>
      </c>
      <c r="AL110" s="144">
        <v>786.15800000000002</v>
      </c>
      <c r="AM110" s="160">
        <v>741</v>
      </c>
      <c r="AN110" s="43">
        <f t="shared" si="268"/>
        <v>3886.1579999999999</v>
      </c>
      <c r="AO110" s="44">
        <f t="shared" si="269"/>
        <v>524047.46402000007</v>
      </c>
      <c r="AR110" s="43">
        <f t="shared" si="270"/>
        <v>53611.012001250005</v>
      </c>
      <c r="AS110" s="43">
        <f t="shared" si="271"/>
        <v>5704.5756256250006</v>
      </c>
      <c r="AT110" s="43">
        <f t="shared" si="271"/>
        <v>8104.9781000000003</v>
      </c>
      <c r="AU110" s="43">
        <f t="shared" si="271"/>
        <v>3837.5959233333333</v>
      </c>
      <c r="AV110" s="43">
        <f t="shared" si="272"/>
        <v>1295.386</v>
      </c>
      <c r="AW110" s="44">
        <f t="shared" si="272"/>
        <v>19409.165334074078</v>
      </c>
      <c r="AX110" s="122"/>
      <c r="AY110" s="43">
        <f t="shared" si="273"/>
        <v>44965.842644999997</v>
      </c>
      <c r="AZ110" s="43">
        <f t="shared" si="274"/>
        <v>3664</v>
      </c>
      <c r="BA110" s="43">
        <f t="shared" si="275"/>
        <v>7514.9786999999997</v>
      </c>
      <c r="BB110" s="43">
        <f t="shared" si="276"/>
        <v>3417.3633100000002</v>
      </c>
      <c r="BC110" s="43">
        <f t="shared" si="277"/>
        <v>786.15800000000002</v>
      </c>
      <c r="BD110" s="44">
        <f>MEDIAN((D110:K110,M110:V110,Y110:AG110,AK110:AM110))</f>
        <v>7467</v>
      </c>
    </row>
    <row r="111" spans="1:56" s="204" customFormat="1">
      <c r="A111" s="199"/>
      <c r="B111" s="200" t="s">
        <v>210</v>
      </c>
      <c r="C111" s="201"/>
      <c r="D111" s="144"/>
      <c r="E111" s="160">
        <v>8134</v>
      </c>
      <c r="F111" s="160">
        <v>0</v>
      </c>
      <c r="G111" s="160"/>
      <c r="H111" s="144"/>
      <c r="I111" s="144">
        <v>116684</v>
      </c>
      <c r="J111" s="160">
        <v>0</v>
      </c>
      <c r="K111" s="144">
        <v>9.5</v>
      </c>
      <c r="L111" s="43">
        <f t="shared" si="264"/>
        <v>124827.5</v>
      </c>
      <c r="M111" s="160"/>
      <c r="N111" s="160"/>
      <c r="O111" s="160">
        <v>29633</v>
      </c>
      <c r="P111" s="160"/>
      <c r="Q111" s="160">
        <v>0</v>
      </c>
      <c r="R111" s="160">
        <v>0</v>
      </c>
      <c r="S111" s="160">
        <v>0</v>
      </c>
      <c r="T111" s="160">
        <v>0</v>
      </c>
      <c r="U111" s="160"/>
      <c r="V111" s="144">
        <v>3</v>
      </c>
      <c r="W111" s="144"/>
      <c r="X111" s="144"/>
      <c r="Y111" s="160">
        <v>0</v>
      </c>
      <c r="Z111" s="160"/>
      <c r="AA111" s="160">
        <v>0</v>
      </c>
      <c r="AB111" s="160"/>
      <c r="AC111" s="250">
        <v>0</v>
      </c>
      <c r="AD111" s="160">
        <v>0</v>
      </c>
      <c r="AE111" s="160">
        <v>0</v>
      </c>
      <c r="AF111" s="160">
        <v>0</v>
      </c>
      <c r="AG111" s="160">
        <v>0</v>
      </c>
      <c r="AH111" s="43">
        <f t="shared" si="265"/>
        <v>29636</v>
      </c>
      <c r="AI111" s="43">
        <f t="shared" si="266"/>
        <v>29633</v>
      </c>
      <c r="AJ111" s="43">
        <f t="shared" si="267"/>
        <v>3</v>
      </c>
      <c r="AK111" s="160"/>
      <c r="AL111" s="144"/>
      <c r="AM111" s="160">
        <v>0</v>
      </c>
      <c r="AN111" s="43">
        <f t="shared" si="268"/>
        <v>0</v>
      </c>
      <c r="AO111" s="44">
        <f t="shared" si="269"/>
        <v>154463.5</v>
      </c>
      <c r="AR111" s="43">
        <f t="shared" si="270"/>
        <v>15603.4375</v>
      </c>
      <c r="AS111" s="43">
        <f t="shared" si="271"/>
        <v>1852.25</v>
      </c>
      <c r="AT111" s="43">
        <f t="shared" si="271"/>
        <v>4233.2857142857147</v>
      </c>
      <c r="AU111" s="43">
        <f t="shared" si="271"/>
        <v>0.33333333333333331</v>
      </c>
      <c r="AV111" s="43">
        <f t="shared" si="272"/>
        <v>0</v>
      </c>
      <c r="AW111" s="44">
        <f t="shared" si="272"/>
        <v>5720.8703703703704</v>
      </c>
      <c r="AX111" s="122"/>
      <c r="AY111" s="43">
        <f t="shared" si="273"/>
        <v>9.5</v>
      </c>
      <c r="AZ111" s="43">
        <f t="shared" si="274"/>
        <v>0</v>
      </c>
      <c r="BA111" s="43">
        <f t="shared" si="275"/>
        <v>0</v>
      </c>
      <c r="BB111" s="43">
        <f t="shared" si="276"/>
        <v>0</v>
      </c>
      <c r="BC111" s="43">
        <f t="shared" si="277"/>
        <v>0</v>
      </c>
      <c r="BD111" s="44">
        <f>MEDIAN((D111:K111,M111:V111,Y111:AG111,AK111:AM111))</f>
        <v>0</v>
      </c>
    </row>
    <row r="112" spans="1:56" s="204" customFormat="1">
      <c r="A112" s="199"/>
      <c r="B112" s="251" t="s">
        <v>198</v>
      </c>
      <c r="C112" s="201"/>
      <c r="D112" s="144">
        <v>5370</v>
      </c>
      <c r="E112" s="160">
        <v>7754</v>
      </c>
      <c r="F112" s="160">
        <v>34835</v>
      </c>
      <c r="G112" s="160">
        <v>364288.36718999996</v>
      </c>
      <c r="H112" s="144">
        <v>43328</v>
      </c>
      <c r="I112" s="144">
        <v>11190</v>
      </c>
      <c r="J112" s="160">
        <v>53012</v>
      </c>
      <c r="K112" s="144">
        <v>25844.145639999995</v>
      </c>
      <c r="L112" s="43">
        <f t="shared" si="264"/>
        <v>545621.51282999991</v>
      </c>
      <c r="M112" s="160"/>
      <c r="N112" s="160"/>
      <c r="O112" s="160">
        <v>2834.2029400000001</v>
      </c>
      <c r="P112" s="160"/>
      <c r="Q112" s="160">
        <v>3537.8270000000002</v>
      </c>
      <c r="R112" s="160">
        <v>396</v>
      </c>
      <c r="S112" s="160">
        <v>276</v>
      </c>
      <c r="T112" s="160">
        <v>294.8</v>
      </c>
      <c r="U112" s="160">
        <v>1902</v>
      </c>
      <c r="V112" s="144"/>
      <c r="W112" s="144"/>
      <c r="X112" s="144"/>
      <c r="Y112" s="160">
        <v>0</v>
      </c>
      <c r="Z112" s="160">
        <v>9880</v>
      </c>
      <c r="AA112" s="160">
        <v>598</v>
      </c>
      <c r="AB112" s="160"/>
      <c r="AC112" s="250">
        <v>3707</v>
      </c>
      <c r="AD112" s="160">
        <v>28</v>
      </c>
      <c r="AE112" s="160">
        <v>5306</v>
      </c>
      <c r="AF112" s="160">
        <v>290</v>
      </c>
      <c r="AG112" s="160">
        <v>1317</v>
      </c>
      <c r="AH112" s="43">
        <f t="shared" si="265"/>
        <v>30366.82994</v>
      </c>
      <c r="AI112" s="43">
        <f t="shared" si="266"/>
        <v>23197.82994</v>
      </c>
      <c r="AJ112" s="43">
        <f t="shared" si="267"/>
        <v>7169</v>
      </c>
      <c r="AK112" s="160">
        <v>6631</v>
      </c>
      <c r="AL112" s="144">
        <v>139.35499999999999</v>
      </c>
      <c r="AM112" s="160">
        <v>1952</v>
      </c>
      <c r="AN112" s="43">
        <f t="shared" si="268"/>
        <v>8722.3549999999996</v>
      </c>
      <c r="AO112" s="44">
        <f t="shared" si="269"/>
        <v>584710.69776999985</v>
      </c>
      <c r="AR112" s="43">
        <f t="shared" si="270"/>
        <v>68202.689103749988</v>
      </c>
      <c r="AS112" s="43">
        <f t="shared" si="271"/>
        <v>1897.92687125</v>
      </c>
      <c r="AT112" s="43">
        <f t="shared" si="271"/>
        <v>3313.9757057142856</v>
      </c>
      <c r="AU112" s="43">
        <f t="shared" si="271"/>
        <v>796.55555555555554</v>
      </c>
      <c r="AV112" s="43">
        <f t="shared" si="272"/>
        <v>2907.4516666666664</v>
      </c>
      <c r="AW112" s="44">
        <f t="shared" si="272"/>
        <v>21655.951769259253</v>
      </c>
      <c r="AX112" s="122"/>
      <c r="AY112" s="43">
        <f t="shared" si="273"/>
        <v>30339.572819999998</v>
      </c>
      <c r="AZ112" s="43">
        <f t="shared" si="274"/>
        <v>957.5</v>
      </c>
      <c r="BA112" s="43">
        <f t="shared" si="275"/>
        <v>2834.2029400000001</v>
      </c>
      <c r="BB112" s="43">
        <f t="shared" si="276"/>
        <v>396</v>
      </c>
      <c r="BC112" s="43">
        <f t="shared" si="277"/>
        <v>1952</v>
      </c>
      <c r="BD112" s="44">
        <f>MEDIAN((D112:K112,M112:V112,Y112:AG112,AK112:AM112))</f>
        <v>3537.8270000000002</v>
      </c>
    </row>
    <row r="113" spans="1:56" s="204" customFormat="1">
      <c r="A113" s="199"/>
      <c r="B113" s="200"/>
      <c r="C113" s="210" t="s">
        <v>209</v>
      </c>
      <c r="D113" s="252">
        <f t="shared" ref="D113:K113" si="278">SUM(D108:D112)</f>
        <v>922019</v>
      </c>
      <c r="E113" s="252">
        <f t="shared" si="278"/>
        <v>178468</v>
      </c>
      <c r="F113" s="252">
        <f t="shared" si="278"/>
        <v>1198733</v>
      </c>
      <c r="G113" s="252">
        <f t="shared" si="278"/>
        <v>3252318.8565599998</v>
      </c>
      <c r="H113" s="252">
        <f t="shared" si="278"/>
        <v>1278284</v>
      </c>
      <c r="I113" s="252">
        <f t="shared" si="278"/>
        <v>1909207</v>
      </c>
      <c r="J113" s="252">
        <f t="shared" si="278"/>
        <v>514870</v>
      </c>
      <c r="K113" s="252">
        <f t="shared" si="278"/>
        <v>906193.81968000007</v>
      </c>
      <c r="L113" s="45">
        <f t="shared" si="264"/>
        <v>10160093.676239999</v>
      </c>
      <c r="M113" s="252"/>
      <c r="N113" s="252"/>
      <c r="O113" s="252">
        <f t="shared" ref="O113:V113" si="279">SUM(O108:O112)</f>
        <v>344686.51107999997</v>
      </c>
      <c r="P113" s="252">
        <f t="shared" si="279"/>
        <v>136158</v>
      </c>
      <c r="Q113" s="252">
        <f t="shared" si="279"/>
        <v>238583.86199999996</v>
      </c>
      <c r="R113" s="252">
        <f t="shared" si="279"/>
        <v>93475</v>
      </c>
      <c r="S113" s="252">
        <f t="shared" si="279"/>
        <v>39147.642779999995</v>
      </c>
      <c r="T113" s="252">
        <f t="shared" si="279"/>
        <v>131685.33169999998</v>
      </c>
      <c r="U113" s="252">
        <f t="shared" si="279"/>
        <v>87215.156000000003</v>
      </c>
      <c r="V113" s="252">
        <f t="shared" si="279"/>
        <v>12651</v>
      </c>
      <c r="W113" s="252"/>
      <c r="X113" s="252"/>
      <c r="Y113" s="252">
        <f t="shared" ref="Y113:AF113" si="280">SUM(Y108:Y112)</f>
        <v>49521</v>
      </c>
      <c r="Z113" s="252">
        <f t="shared" si="280"/>
        <v>253927</v>
      </c>
      <c r="AA113" s="252">
        <f t="shared" si="280"/>
        <v>109101</v>
      </c>
      <c r="AB113" s="252"/>
      <c r="AC113" s="252">
        <f>SUM(AC108:AC112)</f>
        <v>198598</v>
      </c>
      <c r="AD113" s="252">
        <f t="shared" si="280"/>
        <v>185298</v>
      </c>
      <c r="AE113" s="252">
        <f t="shared" si="280"/>
        <v>72600</v>
      </c>
      <c r="AF113" s="252">
        <f t="shared" si="280"/>
        <v>31342</v>
      </c>
      <c r="AG113" s="252">
        <f>SUM(AG108:AG112)</f>
        <v>87768</v>
      </c>
      <c r="AH113" s="45">
        <f>+SUM(M113:AG113)</f>
        <v>2071757.5035599999</v>
      </c>
      <c r="AI113" s="45">
        <f t="shared" si="266"/>
        <v>1314548.7047799998</v>
      </c>
      <c r="AJ113" s="45">
        <f t="shared" si="267"/>
        <v>757208.79878000007</v>
      </c>
      <c r="AK113" s="252">
        <f>SUM(AK108:AK112)</f>
        <v>105003</v>
      </c>
      <c r="AL113" s="252">
        <f>SUM(AL108:AL112)</f>
        <v>27411.891</v>
      </c>
      <c r="AM113" s="252">
        <f>SUM(AM108:AM112)</f>
        <v>40834</v>
      </c>
      <c r="AN113" s="45">
        <f t="shared" si="268"/>
        <v>173248.891</v>
      </c>
      <c r="AO113" s="211">
        <f t="shared" si="269"/>
        <v>12405100.070799999</v>
      </c>
      <c r="AR113" s="45">
        <f>L113/AR$5</f>
        <v>1270011.7095299999</v>
      </c>
      <c r="AS113" s="45">
        <f>AH113/AS$5</f>
        <v>129484.84397249999</v>
      </c>
      <c r="AT113" s="45">
        <f>AI113/AT$5</f>
        <v>187792.67211142855</v>
      </c>
      <c r="AU113" s="45">
        <f>AJ113/AU$5</f>
        <v>84134.310975555563</v>
      </c>
      <c r="AV113" s="45">
        <f>AN113/AV$5</f>
        <v>57749.630333333334</v>
      </c>
      <c r="AW113" s="211">
        <f>AO113/AW$5</f>
        <v>459448.15077037032</v>
      </c>
      <c r="AX113" s="122"/>
      <c r="AY113" s="45">
        <f t="shared" si="273"/>
        <v>1060376</v>
      </c>
      <c r="AZ113" s="45">
        <f t="shared" si="274"/>
        <v>101288</v>
      </c>
      <c r="BA113" s="45">
        <f t="shared" si="275"/>
        <v>185298</v>
      </c>
      <c r="BB113" s="45">
        <f t="shared" si="276"/>
        <v>87215.156000000003</v>
      </c>
      <c r="BC113" s="45">
        <f t="shared" si="277"/>
        <v>40834</v>
      </c>
      <c r="BD113" s="211">
        <f>MEDIAN((D113:K113,M113:V113,Y113:AG113,AK113:AM113))</f>
        <v>136158</v>
      </c>
    </row>
    <row r="114" spans="1:56" s="204" customFormat="1">
      <c r="A114" s="199"/>
      <c r="B114" s="200"/>
      <c r="C114" s="201"/>
      <c r="D114" s="144"/>
      <c r="E114" s="160"/>
      <c r="F114" s="160"/>
      <c r="G114" s="160"/>
      <c r="H114" s="144"/>
      <c r="I114" s="144"/>
      <c r="J114" s="160"/>
      <c r="K114" s="144"/>
      <c r="L114" s="43"/>
      <c r="M114" s="160"/>
      <c r="N114" s="160"/>
      <c r="O114" s="160"/>
      <c r="P114" s="160"/>
      <c r="Q114" s="160"/>
      <c r="R114" s="160"/>
      <c r="S114" s="160"/>
      <c r="T114" s="160"/>
      <c r="U114" s="160"/>
      <c r="V114" s="144"/>
      <c r="W114" s="144"/>
      <c r="X114" s="144"/>
      <c r="Y114" s="160"/>
      <c r="Z114" s="160"/>
      <c r="AA114" s="160"/>
      <c r="AB114" s="160"/>
      <c r="AC114" s="250"/>
      <c r="AD114" s="160"/>
      <c r="AE114" s="160"/>
      <c r="AF114" s="160"/>
      <c r="AG114" s="160"/>
      <c r="AH114" s="43"/>
      <c r="AI114" s="43"/>
      <c r="AJ114" s="43"/>
      <c r="AK114" s="160"/>
      <c r="AL114" s="144"/>
      <c r="AM114" s="160"/>
      <c r="AN114" s="43"/>
      <c r="AO114" s="44"/>
      <c r="AR114" s="43"/>
      <c r="AS114" s="43"/>
      <c r="AT114" s="43"/>
      <c r="AU114" s="43"/>
      <c r="AV114" s="43"/>
      <c r="AW114" s="44"/>
      <c r="AX114" s="122"/>
      <c r="AY114" s="43"/>
      <c r="AZ114" s="43"/>
      <c r="BA114" s="43"/>
      <c r="BB114" s="43"/>
      <c r="BC114" s="43"/>
      <c r="BD114" s="44"/>
    </row>
    <row r="115" spans="1:56" s="204" customFormat="1">
      <c r="A115" s="205" t="s">
        <v>208</v>
      </c>
      <c r="B115" s="200"/>
      <c r="C115" s="201"/>
      <c r="D115" s="144"/>
      <c r="E115" s="160"/>
      <c r="F115" s="160"/>
      <c r="G115" s="160"/>
      <c r="H115" s="144"/>
      <c r="I115" s="144"/>
      <c r="J115" s="160"/>
      <c r="K115" s="144"/>
      <c r="L115" s="43"/>
      <c r="M115" s="160"/>
      <c r="N115" s="160"/>
      <c r="O115" s="160"/>
      <c r="P115" s="160"/>
      <c r="Q115" s="160"/>
      <c r="R115" s="160"/>
      <c r="S115" s="160"/>
      <c r="T115" s="160"/>
      <c r="U115" s="160"/>
      <c r="V115" s="144"/>
      <c r="W115" s="144"/>
      <c r="X115" s="144"/>
      <c r="Y115" s="160"/>
      <c r="Z115" s="160"/>
      <c r="AA115" s="160"/>
      <c r="AB115" s="160"/>
      <c r="AC115" s="250"/>
      <c r="AD115" s="160"/>
      <c r="AE115" s="160"/>
      <c r="AF115" s="160"/>
      <c r="AG115" s="160"/>
      <c r="AH115" s="43"/>
      <c r="AI115" s="43"/>
      <c r="AJ115" s="43"/>
      <c r="AK115" s="160"/>
      <c r="AL115" s="144"/>
      <c r="AM115" s="160"/>
      <c r="AN115" s="43"/>
      <c r="AO115" s="44"/>
      <c r="AR115" s="43"/>
      <c r="AS115" s="43"/>
      <c r="AT115" s="43"/>
      <c r="AU115" s="43"/>
      <c r="AV115" s="43"/>
      <c r="AW115" s="44"/>
      <c r="AX115" s="122"/>
      <c r="AY115" s="43"/>
      <c r="AZ115" s="43"/>
      <c r="BA115" s="43"/>
      <c r="BB115" s="43"/>
      <c r="BC115" s="43"/>
      <c r="BD115" s="44"/>
    </row>
    <row r="116" spans="1:56" s="204" customFormat="1">
      <c r="A116" s="199"/>
      <c r="B116" s="200" t="s">
        <v>207</v>
      </c>
      <c r="C116" s="201"/>
      <c r="D116" s="144">
        <v>2117</v>
      </c>
      <c r="E116" s="160"/>
      <c r="F116" s="160">
        <v>0</v>
      </c>
      <c r="G116" s="160"/>
      <c r="H116" s="144"/>
      <c r="I116" s="144"/>
      <c r="J116" s="160">
        <v>0</v>
      </c>
      <c r="K116" s="144">
        <v>0</v>
      </c>
      <c r="L116" s="43">
        <f>+SUM(D116:K116)</f>
        <v>2117</v>
      </c>
      <c r="M116" s="160"/>
      <c r="N116" s="160"/>
      <c r="O116" s="160"/>
      <c r="P116" s="160"/>
      <c r="Q116" s="160">
        <v>0</v>
      </c>
      <c r="R116" s="160">
        <v>0</v>
      </c>
      <c r="S116" s="160">
        <v>0</v>
      </c>
      <c r="T116" s="160">
        <v>93.155000000000001</v>
      </c>
      <c r="U116" s="160"/>
      <c r="V116" s="144"/>
      <c r="W116" s="144"/>
      <c r="X116" s="144"/>
      <c r="Y116" s="160">
        <v>0</v>
      </c>
      <c r="Z116" s="160"/>
      <c r="AA116" s="160">
        <v>0</v>
      </c>
      <c r="AB116" s="160"/>
      <c r="AC116" s="250"/>
      <c r="AD116" s="160"/>
      <c r="AE116" s="160">
        <v>0</v>
      </c>
      <c r="AF116" s="160">
        <v>0</v>
      </c>
      <c r="AG116" s="160">
        <v>0</v>
      </c>
      <c r="AH116" s="43">
        <f>+SUM(M116:AG116)</f>
        <v>93.155000000000001</v>
      </c>
      <c r="AI116" s="43">
        <f t="shared" ref="AI116:AI122" si="281">O116+Q116+Z116+AD116+AE116+AG116+T116</f>
        <v>93.155000000000001</v>
      </c>
      <c r="AJ116" s="43">
        <f t="shared" ref="AJ116:AJ122" si="282">P116+R116+S116+U116+V116+Y116+AC116+AB116+AF116+AA116</f>
        <v>0</v>
      </c>
      <c r="AK116" s="160"/>
      <c r="AL116" s="144"/>
      <c r="AM116" s="160">
        <v>0</v>
      </c>
      <c r="AN116" s="43">
        <f t="shared" ref="AN116:AN122" si="283">+SUM(AK116:AM116)</f>
        <v>0</v>
      </c>
      <c r="AO116" s="44">
        <f t="shared" ref="AO116:AO122" si="284">+AN116+AH116+L116</f>
        <v>2210.1550000000002</v>
      </c>
      <c r="AR116" s="43">
        <f t="shared" ref="AR116:AR117" si="285">L116/AR$5</f>
        <v>264.625</v>
      </c>
      <c r="AS116" s="43">
        <f t="shared" ref="AS116:AU117" si="286">AH116/AS$5</f>
        <v>5.8221875000000001</v>
      </c>
      <c r="AT116" s="43">
        <f t="shared" si="286"/>
        <v>13.307857142857143</v>
      </c>
      <c r="AU116" s="43">
        <f t="shared" si="286"/>
        <v>0</v>
      </c>
      <c r="AV116" s="43">
        <f t="shared" ref="AV116:AW117" si="287">AN116/AV$5</f>
        <v>0</v>
      </c>
      <c r="AW116" s="44">
        <f t="shared" si="287"/>
        <v>81.857592592592596</v>
      </c>
      <c r="AX116" s="122"/>
      <c r="AY116" s="43">
        <f t="shared" ref="AY116:AY122" si="288">MEDIAN($D116:$K116)</f>
        <v>0</v>
      </c>
      <c r="AZ116" s="43">
        <f t="shared" ref="AZ116:AZ122" si="289">MEDIAN($M116:$AG116)</f>
        <v>0</v>
      </c>
      <c r="BA116" s="43">
        <f t="shared" ref="BA116:BA122" si="290">MEDIAN($AD116,$AE116,$Z116,$T116,$O116,Q116,AG116)</f>
        <v>0</v>
      </c>
      <c r="BB116" s="43">
        <f t="shared" ref="BB116:BB122" si="291">MEDIAN($AF116,$AB116,$AC116,$Y116,$V116,$U116,$S116,$R116,$P116,$AA116)</f>
        <v>0</v>
      </c>
      <c r="BC116" s="43">
        <f t="shared" ref="BC116:BC122" si="292">MEDIAN($AK116:$AM116)</f>
        <v>0</v>
      </c>
      <c r="BD116" s="44">
        <f>MEDIAN((D116:K116,M116:V116,Y116:AG116,AK116:AM116))</f>
        <v>0</v>
      </c>
    </row>
    <row r="117" spans="1:56" s="204" customFormat="1">
      <c r="A117" s="199"/>
      <c r="B117" s="200" t="s">
        <v>206</v>
      </c>
      <c r="C117" s="201"/>
      <c r="D117" s="144">
        <v>9149</v>
      </c>
      <c r="E117" s="160">
        <v>8881</v>
      </c>
      <c r="F117" s="160">
        <v>4503</v>
      </c>
      <c r="G117" s="160">
        <v>219779.33948999998</v>
      </c>
      <c r="H117" s="144">
        <v>46</v>
      </c>
      <c r="I117" s="144">
        <v>33965</v>
      </c>
      <c r="J117" s="160">
        <v>2583</v>
      </c>
      <c r="K117" s="144">
        <v>6254.5880899999993</v>
      </c>
      <c r="L117" s="43">
        <f>+SUM(D117:K117)</f>
        <v>285160.92757999996</v>
      </c>
      <c r="M117" s="160"/>
      <c r="N117" s="160"/>
      <c r="O117" s="160">
        <v>1209.07917</v>
      </c>
      <c r="P117" s="160">
        <v>2</v>
      </c>
      <c r="Q117" s="160">
        <v>0</v>
      </c>
      <c r="R117" s="160">
        <v>1160</v>
      </c>
      <c r="S117" s="160">
        <v>1209.079</v>
      </c>
      <c r="T117" s="160">
        <v>1194.0229999999999</v>
      </c>
      <c r="U117" s="160"/>
      <c r="V117" s="144"/>
      <c r="W117" s="144"/>
      <c r="X117" s="144"/>
      <c r="Y117" s="160">
        <v>0</v>
      </c>
      <c r="Z117" s="160">
        <v>1513</v>
      </c>
      <c r="AA117" s="160">
        <v>1157</v>
      </c>
      <c r="AB117" s="160"/>
      <c r="AC117" s="250">
        <v>177</v>
      </c>
      <c r="AD117" s="160"/>
      <c r="AE117" s="160">
        <v>0</v>
      </c>
      <c r="AF117" s="160">
        <v>0</v>
      </c>
      <c r="AG117" s="160">
        <v>0</v>
      </c>
      <c r="AH117" s="43">
        <f>+SUM(M117:AG117)</f>
        <v>7621.1811699999998</v>
      </c>
      <c r="AI117" s="43">
        <f t="shared" si="281"/>
        <v>3916.1021700000001</v>
      </c>
      <c r="AJ117" s="43">
        <f t="shared" si="282"/>
        <v>3705.0789999999997</v>
      </c>
      <c r="AK117" s="160"/>
      <c r="AL117" s="144">
        <v>35954.300000000003</v>
      </c>
      <c r="AM117" s="160">
        <v>0</v>
      </c>
      <c r="AN117" s="43">
        <f t="shared" si="283"/>
        <v>35954.300000000003</v>
      </c>
      <c r="AO117" s="44">
        <f t="shared" si="284"/>
        <v>328736.40874999994</v>
      </c>
      <c r="AR117" s="43">
        <f t="shared" si="285"/>
        <v>35645.115947499995</v>
      </c>
      <c r="AS117" s="43">
        <f t="shared" si="286"/>
        <v>476.32382312499999</v>
      </c>
      <c r="AT117" s="43">
        <f t="shared" si="286"/>
        <v>559.44316714285719</v>
      </c>
      <c r="AU117" s="43">
        <f t="shared" si="286"/>
        <v>411.67544444444439</v>
      </c>
      <c r="AV117" s="43">
        <f t="shared" si="287"/>
        <v>11984.766666666668</v>
      </c>
      <c r="AW117" s="44">
        <f t="shared" si="287"/>
        <v>12175.422546296295</v>
      </c>
      <c r="AX117" s="122"/>
      <c r="AY117" s="258">
        <f t="shared" si="288"/>
        <v>7567.7940449999996</v>
      </c>
      <c r="AZ117" s="258">
        <f t="shared" si="289"/>
        <v>177</v>
      </c>
      <c r="BA117" s="258">
        <f t="shared" si="290"/>
        <v>597.01149999999996</v>
      </c>
      <c r="BB117" s="258">
        <f t="shared" si="291"/>
        <v>177</v>
      </c>
      <c r="BC117" s="258">
        <f t="shared" si="292"/>
        <v>17977.150000000001</v>
      </c>
      <c r="BD117" s="44">
        <f>MEDIAN((D117:K117,M117:V117,Y117:AG117,AK117:AM117))</f>
        <v>1194.0229999999999</v>
      </c>
    </row>
    <row r="118" spans="1:56" s="204" customFormat="1">
      <c r="A118" s="245"/>
      <c r="B118" s="200" t="s">
        <v>205</v>
      </c>
      <c r="C118" s="201"/>
      <c r="D118" s="259">
        <f t="shared" ref="D118:V118" si="293">D116+D117</f>
        <v>11266</v>
      </c>
      <c r="E118" s="252">
        <f t="shared" si="293"/>
        <v>8881</v>
      </c>
      <c r="F118" s="252">
        <f t="shared" si="293"/>
        <v>4503</v>
      </c>
      <c r="G118" s="252">
        <f t="shared" si="293"/>
        <v>219779.33948999998</v>
      </c>
      <c r="H118" s="252">
        <f t="shared" si="293"/>
        <v>46</v>
      </c>
      <c r="I118" s="252">
        <f t="shared" si="293"/>
        <v>33965</v>
      </c>
      <c r="J118" s="252">
        <f t="shared" si="293"/>
        <v>2583</v>
      </c>
      <c r="K118" s="252">
        <f t="shared" si="293"/>
        <v>6254.5880899999993</v>
      </c>
      <c r="L118" s="45">
        <f t="shared" si="293"/>
        <v>287277.92757999996</v>
      </c>
      <c r="M118" s="252"/>
      <c r="N118" s="252"/>
      <c r="O118" s="252">
        <f t="shared" si="293"/>
        <v>1209.07917</v>
      </c>
      <c r="P118" s="252">
        <f t="shared" si="293"/>
        <v>2</v>
      </c>
      <c r="Q118" s="252">
        <f t="shared" si="293"/>
        <v>0</v>
      </c>
      <c r="R118" s="252">
        <f t="shared" si="293"/>
        <v>1160</v>
      </c>
      <c r="S118" s="252">
        <f t="shared" si="293"/>
        <v>1209.079</v>
      </c>
      <c r="T118" s="252">
        <f t="shared" si="293"/>
        <v>1287.1779999999999</v>
      </c>
      <c r="U118" s="252">
        <f t="shared" si="293"/>
        <v>0</v>
      </c>
      <c r="V118" s="252">
        <f t="shared" si="293"/>
        <v>0</v>
      </c>
      <c r="W118" s="252"/>
      <c r="X118" s="252"/>
      <c r="Y118" s="252">
        <f t="shared" ref="Y118:AM118" si="294">Y116+Y117</f>
        <v>0</v>
      </c>
      <c r="Z118" s="252">
        <f t="shared" si="294"/>
        <v>1513</v>
      </c>
      <c r="AA118" s="252">
        <f t="shared" si="294"/>
        <v>1157</v>
      </c>
      <c r="AB118" s="252"/>
      <c r="AC118" s="252">
        <f>AC116+AC117</f>
        <v>177</v>
      </c>
      <c r="AD118" s="252">
        <f t="shared" si="294"/>
        <v>0</v>
      </c>
      <c r="AE118" s="252">
        <f t="shared" si="294"/>
        <v>0</v>
      </c>
      <c r="AF118" s="252">
        <f t="shared" si="294"/>
        <v>0</v>
      </c>
      <c r="AG118" s="252">
        <f t="shared" si="294"/>
        <v>0</v>
      </c>
      <c r="AH118" s="45">
        <f>AH116+AH117</f>
        <v>7714.3361699999996</v>
      </c>
      <c r="AI118" s="45">
        <f t="shared" si="281"/>
        <v>4009.2571699999999</v>
      </c>
      <c r="AJ118" s="45">
        <f t="shared" si="282"/>
        <v>3705.0789999999997</v>
      </c>
      <c r="AK118" s="252">
        <f t="shared" si="294"/>
        <v>0</v>
      </c>
      <c r="AL118" s="252">
        <f t="shared" si="294"/>
        <v>35954.300000000003</v>
      </c>
      <c r="AM118" s="252">
        <f t="shared" si="294"/>
        <v>0</v>
      </c>
      <c r="AN118" s="45">
        <f t="shared" si="283"/>
        <v>35954.300000000003</v>
      </c>
      <c r="AO118" s="211">
        <f t="shared" si="284"/>
        <v>330946.56374999997</v>
      </c>
      <c r="AR118" s="45">
        <f>L118/AR$5</f>
        <v>35909.740947499995</v>
      </c>
      <c r="AS118" s="45">
        <f>AH118/AS$5</f>
        <v>482.14601062499997</v>
      </c>
      <c r="AT118" s="45">
        <f>AI118/AT$5</f>
        <v>572.75102428571427</v>
      </c>
      <c r="AU118" s="45">
        <f>AJ118/AU$5</f>
        <v>411.67544444444439</v>
      </c>
      <c r="AV118" s="45">
        <f>AN118/AV$5</f>
        <v>11984.766666666668</v>
      </c>
      <c r="AW118" s="211">
        <f>AO118/AW$5</f>
        <v>12257.280138888887</v>
      </c>
      <c r="AX118" s="122"/>
      <c r="AY118" s="43">
        <f t="shared" si="288"/>
        <v>7567.7940449999996</v>
      </c>
      <c r="AZ118" s="43">
        <f t="shared" si="289"/>
        <v>1</v>
      </c>
      <c r="BA118" s="43">
        <f t="shared" si="290"/>
        <v>0</v>
      </c>
      <c r="BB118" s="43">
        <f t="shared" si="291"/>
        <v>2</v>
      </c>
      <c r="BC118" s="43">
        <f t="shared" si="292"/>
        <v>0</v>
      </c>
      <c r="BD118" s="211">
        <f>MEDIAN((D118:K118,M118:V118,Y118:AG118,AK118:AM118))</f>
        <v>1157</v>
      </c>
    </row>
    <row r="119" spans="1:56" s="204" customFormat="1">
      <c r="A119" s="199"/>
      <c r="B119" s="200" t="s">
        <v>204</v>
      </c>
      <c r="C119" s="201"/>
      <c r="D119" s="144">
        <v>0</v>
      </c>
      <c r="E119" s="160"/>
      <c r="F119" s="160">
        <v>0</v>
      </c>
      <c r="G119" s="160"/>
      <c r="H119" s="144"/>
      <c r="I119" s="144"/>
      <c r="J119" s="160">
        <v>0</v>
      </c>
      <c r="K119" s="144">
        <v>0</v>
      </c>
      <c r="L119" s="43"/>
      <c r="M119" s="160"/>
      <c r="N119" s="160"/>
      <c r="O119" s="160"/>
      <c r="P119" s="160"/>
      <c r="Q119" s="160">
        <v>0</v>
      </c>
      <c r="R119" s="160">
        <v>808</v>
      </c>
      <c r="S119" s="160">
        <v>415.49299999999994</v>
      </c>
      <c r="T119" s="160">
        <v>3660</v>
      </c>
      <c r="U119" s="160"/>
      <c r="V119" s="144">
        <v>140</v>
      </c>
      <c r="W119" s="144"/>
      <c r="X119" s="144"/>
      <c r="Y119" s="160">
        <v>15111</v>
      </c>
      <c r="Z119" s="160">
        <v>4802</v>
      </c>
      <c r="AA119" s="160">
        <v>0</v>
      </c>
      <c r="AB119" s="160"/>
      <c r="AC119" s="250"/>
      <c r="AD119" s="160">
        <v>1511</v>
      </c>
      <c r="AE119" s="160"/>
      <c r="AF119" s="160">
        <v>310</v>
      </c>
      <c r="AG119" s="160"/>
      <c r="AH119" s="43">
        <f>+SUM(M119:AG119)</f>
        <v>26757.493000000002</v>
      </c>
      <c r="AI119" s="43">
        <f t="shared" si="281"/>
        <v>9973</v>
      </c>
      <c r="AJ119" s="43">
        <f t="shared" si="282"/>
        <v>16784.492999999999</v>
      </c>
      <c r="AK119" s="160">
        <v>7848</v>
      </c>
      <c r="AL119" s="144"/>
      <c r="AM119" s="160">
        <v>185</v>
      </c>
      <c r="AN119" s="43">
        <f t="shared" si="283"/>
        <v>8033</v>
      </c>
      <c r="AO119" s="44">
        <f t="shared" si="284"/>
        <v>34790.493000000002</v>
      </c>
      <c r="AR119" s="43">
        <f t="shared" ref="AR119:AR121" si="295">L119/AR$5</f>
        <v>0</v>
      </c>
      <c r="AS119" s="43">
        <f t="shared" ref="AS119:AU121" si="296">AH119/AS$5</f>
        <v>1672.3433125000001</v>
      </c>
      <c r="AT119" s="43">
        <f t="shared" si="296"/>
        <v>1424.7142857142858</v>
      </c>
      <c r="AU119" s="43">
        <f t="shared" si="296"/>
        <v>1864.9436666666666</v>
      </c>
      <c r="AV119" s="43">
        <f t="shared" ref="AV119:AW121" si="297">AN119/AV$5</f>
        <v>2677.6666666666665</v>
      </c>
      <c r="AW119" s="44">
        <f t="shared" si="297"/>
        <v>1288.5367777777778</v>
      </c>
      <c r="AX119" s="122"/>
      <c r="AY119" s="43">
        <f t="shared" si="288"/>
        <v>0</v>
      </c>
      <c r="AZ119" s="43">
        <f t="shared" si="289"/>
        <v>611.74649999999997</v>
      </c>
      <c r="BA119" s="43">
        <f t="shared" si="290"/>
        <v>2585.5</v>
      </c>
      <c r="BB119" s="43">
        <f t="shared" si="291"/>
        <v>362.74649999999997</v>
      </c>
      <c r="BC119" s="43">
        <f t="shared" si="292"/>
        <v>4016.5</v>
      </c>
      <c r="BD119" s="44">
        <f>MEDIAN((D119:K119,M119:V119,Y119:AG119,AK119:AM119))</f>
        <v>247.5</v>
      </c>
    </row>
    <row r="120" spans="1:56" s="204" customFormat="1">
      <c r="A120" s="199"/>
      <c r="B120" s="200" t="s">
        <v>203</v>
      </c>
      <c r="C120" s="201"/>
      <c r="D120" s="144">
        <v>36370</v>
      </c>
      <c r="E120" s="160">
        <v>796</v>
      </c>
      <c r="F120" s="160">
        <v>35367</v>
      </c>
      <c r="G120" s="160"/>
      <c r="H120" s="144"/>
      <c r="I120" s="144">
        <v>169231</v>
      </c>
      <c r="J120" s="160">
        <v>0</v>
      </c>
      <c r="K120" s="144">
        <v>0</v>
      </c>
      <c r="L120" s="43">
        <f>+SUM(D120:K120)</f>
        <v>241764</v>
      </c>
      <c r="M120" s="160"/>
      <c r="N120" s="160"/>
      <c r="O120" s="160">
        <v>6345</v>
      </c>
      <c r="P120" s="160">
        <v>1285</v>
      </c>
      <c r="Q120" s="160">
        <v>0</v>
      </c>
      <c r="R120" s="160">
        <v>0</v>
      </c>
      <c r="S120" s="160">
        <v>0</v>
      </c>
      <c r="T120" s="160"/>
      <c r="U120" s="160"/>
      <c r="V120" s="144"/>
      <c r="W120" s="144"/>
      <c r="X120" s="144"/>
      <c r="Y120" s="160">
        <v>0</v>
      </c>
      <c r="Z120" s="160"/>
      <c r="AA120" s="160">
        <v>0</v>
      </c>
      <c r="AB120" s="160"/>
      <c r="AC120" s="250"/>
      <c r="AD120" s="160">
        <v>654</v>
      </c>
      <c r="AE120" s="160"/>
      <c r="AF120" s="160">
        <v>0</v>
      </c>
      <c r="AG120" s="160">
        <v>0</v>
      </c>
      <c r="AH120" s="43">
        <f>+SUM(M120:AG120)</f>
        <v>8284</v>
      </c>
      <c r="AI120" s="43">
        <f t="shared" si="281"/>
        <v>6999</v>
      </c>
      <c r="AJ120" s="43">
        <f t="shared" si="282"/>
        <v>1285</v>
      </c>
      <c r="AK120" s="160"/>
      <c r="AL120" s="144"/>
      <c r="AM120" s="160">
        <v>0</v>
      </c>
      <c r="AN120" s="43">
        <f t="shared" si="283"/>
        <v>0</v>
      </c>
      <c r="AO120" s="44">
        <f t="shared" si="284"/>
        <v>250048</v>
      </c>
      <c r="AR120" s="43">
        <f t="shared" si="295"/>
        <v>30220.5</v>
      </c>
      <c r="AS120" s="43">
        <f t="shared" si="296"/>
        <v>517.75</v>
      </c>
      <c r="AT120" s="43">
        <f t="shared" si="296"/>
        <v>999.85714285714289</v>
      </c>
      <c r="AU120" s="43">
        <f t="shared" si="296"/>
        <v>142.77777777777777</v>
      </c>
      <c r="AV120" s="43">
        <f t="shared" si="297"/>
        <v>0</v>
      </c>
      <c r="AW120" s="44">
        <f t="shared" si="297"/>
        <v>9261.0370370370365</v>
      </c>
      <c r="AX120" s="122"/>
      <c r="AY120" s="43">
        <f t="shared" si="288"/>
        <v>18081.5</v>
      </c>
      <c r="AZ120" s="43">
        <f t="shared" si="289"/>
        <v>0</v>
      </c>
      <c r="BA120" s="43">
        <f t="shared" si="290"/>
        <v>327</v>
      </c>
      <c r="BB120" s="43">
        <f t="shared" si="291"/>
        <v>0</v>
      </c>
      <c r="BC120" s="43">
        <f t="shared" si="292"/>
        <v>0</v>
      </c>
      <c r="BD120" s="44">
        <f>MEDIAN((D120:K120,M120:V120,Y120:AG120,AK120:AM120))</f>
        <v>0</v>
      </c>
    </row>
    <row r="121" spans="1:56" s="204" customFormat="1">
      <c r="A121" s="199"/>
      <c r="B121" s="251" t="s">
        <v>198</v>
      </c>
      <c r="C121" s="201"/>
      <c r="D121" s="144">
        <v>0</v>
      </c>
      <c r="E121" s="160"/>
      <c r="F121" s="160">
        <v>1569</v>
      </c>
      <c r="G121" s="160"/>
      <c r="H121" s="144">
        <v>23052</v>
      </c>
      <c r="I121" s="144">
        <v>5739</v>
      </c>
      <c r="J121" s="160">
        <v>0</v>
      </c>
      <c r="K121" s="144">
        <v>0</v>
      </c>
      <c r="L121" s="43">
        <f>+SUM(D121:K121)</f>
        <v>30360</v>
      </c>
      <c r="M121" s="160"/>
      <c r="N121" s="160"/>
      <c r="O121" s="160"/>
      <c r="P121" s="160">
        <v>1631</v>
      </c>
      <c r="Q121" s="160">
        <v>0</v>
      </c>
      <c r="R121" s="160">
        <v>28</v>
      </c>
      <c r="S121" s="160">
        <v>0</v>
      </c>
      <c r="T121" s="160"/>
      <c r="U121" s="160">
        <v>0</v>
      </c>
      <c r="V121" s="144">
        <v>224</v>
      </c>
      <c r="W121" s="144"/>
      <c r="X121" s="144"/>
      <c r="Y121" s="160">
        <v>920</v>
      </c>
      <c r="Z121" s="160">
        <v>4000</v>
      </c>
      <c r="AA121" s="160">
        <v>0</v>
      </c>
      <c r="AB121" s="160"/>
      <c r="AC121" s="250"/>
      <c r="AD121" s="160">
        <v>2690</v>
      </c>
      <c r="AE121" s="160">
        <v>9190</v>
      </c>
      <c r="AF121" s="160">
        <v>0</v>
      </c>
      <c r="AG121" s="160">
        <v>2063</v>
      </c>
      <c r="AH121" s="43">
        <f>+SUM(M121:AG121)</f>
        <v>20746</v>
      </c>
      <c r="AI121" s="43">
        <f t="shared" si="281"/>
        <v>17943</v>
      </c>
      <c r="AJ121" s="43">
        <f t="shared" si="282"/>
        <v>2803</v>
      </c>
      <c r="AK121" s="160">
        <v>1911</v>
      </c>
      <c r="AL121" s="144"/>
      <c r="AM121" s="160">
        <v>0</v>
      </c>
      <c r="AN121" s="43">
        <f t="shared" si="283"/>
        <v>1911</v>
      </c>
      <c r="AO121" s="44">
        <f t="shared" si="284"/>
        <v>53017</v>
      </c>
      <c r="AR121" s="43">
        <f t="shared" si="295"/>
        <v>3795</v>
      </c>
      <c r="AS121" s="43">
        <f t="shared" si="296"/>
        <v>1296.625</v>
      </c>
      <c r="AT121" s="43">
        <f t="shared" si="296"/>
        <v>2563.2857142857142</v>
      </c>
      <c r="AU121" s="43">
        <f t="shared" si="296"/>
        <v>311.44444444444446</v>
      </c>
      <c r="AV121" s="43">
        <f t="shared" si="297"/>
        <v>637</v>
      </c>
      <c r="AW121" s="44">
        <f t="shared" si="297"/>
        <v>1963.5925925925926</v>
      </c>
      <c r="AX121" s="122"/>
      <c r="AY121" s="43">
        <f t="shared" si="288"/>
        <v>784.5</v>
      </c>
      <c r="AZ121" s="43">
        <f t="shared" si="289"/>
        <v>224</v>
      </c>
      <c r="BA121" s="43">
        <f t="shared" si="290"/>
        <v>2690</v>
      </c>
      <c r="BB121" s="43">
        <f t="shared" si="291"/>
        <v>14</v>
      </c>
      <c r="BC121" s="43">
        <f t="shared" si="292"/>
        <v>955.5</v>
      </c>
      <c r="BD121" s="44">
        <f>MEDIAN((D121:K121,M121:V121,Y121:AG121,AK121:AM121))</f>
        <v>224</v>
      </c>
    </row>
    <row r="122" spans="1:56" s="204" customFormat="1">
      <c r="A122" s="199"/>
      <c r="B122" s="200"/>
      <c r="C122" s="210" t="s">
        <v>202</v>
      </c>
      <c r="D122" s="252">
        <f t="shared" ref="D122:J122" si="298">SUM(D118:D121)</f>
        <v>47636</v>
      </c>
      <c r="E122" s="252">
        <f t="shared" si="298"/>
        <v>9677</v>
      </c>
      <c r="F122" s="252">
        <f t="shared" si="298"/>
        <v>41439</v>
      </c>
      <c r="G122" s="252">
        <f t="shared" si="298"/>
        <v>219779.33948999998</v>
      </c>
      <c r="H122" s="252">
        <f t="shared" si="298"/>
        <v>23098</v>
      </c>
      <c r="I122" s="252">
        <f>SUM(I118:I121)</f>
        <v>208935</v>
      </c>
      <c r="J122" s="252">
        <f t="shared" si="298"/>
        <v>2583</v>
      </c>
      <c r="K122" s="252">
        <f>SUM(K118:K121)</f>
        <v>6254.5880899999993</v>
      </c>
      <c r="L122" s="45">
        <f>+SUM(D122:K122)</f>
        <v>559401.9275799999</v>
      </c>
      <c r="M122" s="252"/>
      <c r="N122" s="252"/>
      <c r="O122" s="252">
        <f t="shared" ref="O122:V122" si="299">SUM(O118:O121)</f>
        <v>7554.07917</v>
      </c>
      <c r="P122" s="252">
        <f t="shared" si="299"/>
        <v>2918</v>
      </c>
      <c r="Q122" s="252">
        <f t="shared" si="299"/>
        <v>0</v>
      </c>
      <c r="R122" s="252">
        <f t="shared" si="299"/>
        <v>1996</v>
      </c>
      <c r="S122" s="252">
        <f t="shared" si="299"/>
        <v>1624.5719999999999</v>
      </c>
      <c r="T122" s="252">
        <f t="shared" si="299"/>
        <v>4947.1779999999999</v>
      </c>
      <c r="U122" s="252">
        <f t="shared" si="299"/>
        <v>0</v>
      </c>
      <c r="V122" s="252">
        <f t="shared" si="299"/>
        <v>364</v>
      </c>
      <c r="W122" s="252"/>
      <c r="X122" s="252"/>
      <c r="Y122" s="252">
        <f t="shared" ref="Y122:AF122" si="300">SUM(Y118:Y121)</f>
        <v>16031</v>
      </c>
      <c r="Z122" s="252">
        <f t="shared" si="300"/>
        <v>10315</v>
      </c>
      <c r="AA122" s="252">
        <f t="shared" si="300"/>
        <v>1157</v>
      </c>
      <c r="AB122" s="252"/>
      <c r="AC122" s="252">
        <f>SUM(AC118:AC121)</f>
        <v>177</v>
      </c>
      <c r="AD122" s="252">
        <f t="shared" si="300"/>
        <v>4855</v>
      </c>
      <c r="AE122" s="252">
        <f t="shared" si="300"/>
        <v>9190</v>
      </c>
      <c r="AF122" s="252">
        <f t="shared" si="300"/>
        <v>310</v>
      </c>
      <c r="AG122" s="252">
        <f>SUM(AG118:AG121)</f>
        <v>2063</v>
      </c>
      <c r="AH122" s="45">
        <f>+SUM(M122:AG122)</f>
        <v>63501.829169999997</v>
      </c>
      <c r="AI122" s="45">
        <f t="shared" si="281"/>
        <v>38924.257169999997</v>
      </c>
      <c r="AJ122" s="45">
        <f t="shared" si="282"/>
        <v>24577.572</v>
      </c>
      <c r="AK122" s="252">
        <f>SUM(AK118:AK121)</f>
        <v>9759</v>
      </c>
      <c r="AL122" s="252">
        <f>SUM(AL118:AL121)</f>
        <v>35954.300000000003</v>
      </c>
      <c r="AM122" s="252">
        <f>SUM(AM118:AM121)</f>
        <v>185</v>
      </c>
      <c r="AN122" s="45">
        <f t="shared" si="283"/>
        <v>45898.3</v>
      </c>
      <c r="AO122" s="211">
        <f t="shared" si="284"/>
        <v>668802.05674999987</v>
      </c>
      <c r="AR122" s="45">
        <f>L122/AR$5</f>
        <v>69925.240947499988</v>
      </c>
      <c r="AS122" s="45">
        <f>AH122/AS$5</f>
        <v>3968.8643231249998</v>
      </c>
      <c r="AT122" s="45">
        <f>AI122/AT$5</f>
        <v>5560.6081671428565</v>
      </c>
      <c r="AU122" s="45">
        <f>AJ122/AU$5</f>
        <v>2730.8413333333333</v>
      </c>
      <c r="AV122" s="45">
        <f>AN122/AV$5</f>
        <v>15299.433333333334</v>
      </c>
      <c r="AW122" s="211">
        <f>AO122/AW$5</f>
        <v>24770.446546296291</v>
      </c>
      <c r="AX122" s="122"/>
      <c r="AY122" s="45">
        <f t="shared" si="288"/>
        <v>32268.5</v>
      </c>
      <c r="AZ122" s="45">
        <f t="shared" si="289"/>
        <v>2029.5</v>
      </c>
      <c r="BA122" s="45">
        <f t="shared" si="290"/>
        <v>4947.1779999999999</v>
      </c>
      <c r="BB122" s="45">
        <f t="shared" si="291"/>
        <v>1157</v>
      </c>
      <c r="BC122" s="45">
        <f t="shared" si="292"/>
        <v>9759</v>
      </c>
      <c r="BD122" s="211">
        <f>MEDIAN((D122:K122,M122:V122,Y122:AG122,AK122:AM122))</f>
        <v>4947.1779999999999</v>
      </c>
    </row>
    <row r="123" spans="1:56" s="204" customFormat="1">
      <c r="A123" s="199"/>
      <c r="B123" s="200"/>
      <c r="C123" s="201"/>
      <c r="D123" s="144"/>
      <c r="E123" s="160"/>
      <c r="F123" s="160"/>
      <c r="G123" s="160"/>
      <c r="H123" s="144"/>
      <c r="I123" s="144"/>
      <c r="J123" s="160"/>
      <c r="K123" s="144"/>
      <c r="L123" s="43"/>
      <c r="M123" s="160"/>
      <c r="N123" s="160"/>
      <c r="O123" s="160"/>
      <c r="P123" s="160"/>
      <c r="Q123" s="160"/>
      <c r="R123" s="160"/>
      <c r="S123" s="160"/>
      <c r="T123" s="160"/>
      <c r="U123" s="160"/>
      <c r="V123" s="144"/>
      <c r="W123" s="144"/>
      <c r="X123" s="144"/>
      <c r="Y123" s="160"/>
      <c r="Z123" s="160"/>
      <c r="AA123" s="160"/>
      <c r="AB123" s="160"/>
      <c r="AC123" s="250"/>
      <c r="AD123" s="160"/>
      <c r="AE123" s="160"/>
      <c r="AF123" s="160"/>
      <c r="AG123" s="160"/>
      <c r="AH123" s="43"/>
      <c r="AI123" s="43"/>
      <c r="AJ123" s="43"/>
      <c r="AK123" s="160"/>
      <c r="AL123" s="144"/>
      <c r="AM123" s="160"/>
      <c r="AN123" s="43"/>
      <c r="AO123" s="44"/>
      <c r="AR123" s="43"/>
      <c r="AS123" s="43"/>
      <c r="AT123" s="43"/>
      <c r="AU123" s="43"/>
      <c r="AV123" s="43"/>
      <c r="AW123" s="44"/>
      <c r="AX123" s="122"/>
      <c r="AY123" s="43"/>
      <c r="AZ123" s="43"/>
      <c r="BA123" s="43"/>
      <c r="BB123" s="43"/>
      <c r="BC123" s="43"/>
      <c r="BD123" s="44"/>
    </row>
    <row r="124" spans="1:56" s="204" customFormat="1">
      <c r="A124" s="205" t="s">
        <v>201</v>
      </c>
      <c r="B124" s="200"/>
      <c r="C124" s="201"/>
      <c r="D124" s="144"/>
      <c r="E124" s="160"/>
      <c r="F124" s="160"/>
      <c r="G124" s="160"/>
      <c r="H124" s="144"/>
      <c r="I124" s="144"/>
      <c r="J124" s="160"/>
      <c r="K124" s="144"/>
      <c r="L124" s="43"/>
      <c r="M124" s="160"/>
      <c r="N124" s="160"/>
      <c r="O124" s="160"/>
      <c r="P124" s="160"/>
      <c r="Q124" s="160"/>
      <c r="R124" s="160"/>
      <c r="S124" s="160"/>
      <c r="T124" s="160"/>
      <c r="U124" s="160"/>
      <c r="V124" s="144"/>
      <c r="W124" s="144"/>
      <c r="X124" s="144"/>
      <c r="Y124" s="160"/>
      <c r="Z124" s="160"/>
      <c r="AA124" s="160"/>
      <c r="AB124" s="160"/>
      <c r="AC124" s="250"/>
      <c r="AD124" s="160"/>
      <c r="AE124" s="160"/>
      <c r="AF124" s="160"/>
      <c r="AG124" s="160"/>
      <c r="AH124" s="43"/>
      <c r="AI124" s="43"/>
      <c r="AJ124" s="43"/>
      <c r="AK124" s="160"/>
      <c r="AL124" s="144"/>
      <c r="AM124" s="160"/>
      <c r="AN124" s="43"/>
      <c r="AO124" s="44"/>
      <c r="AR124" s="43"/>
      <c r="AS124" s="43"/>
      <c r="AT124" s="43"/>
      <c r="AU124" s="43"/>
      <c r="AV124" s="43"/>
      <c r="AW124" s="44"/>
      <c r="AX124" s="122"/>
      <c r="AY124" s="43"/>
      <c r="AZ124" s="43"/>
      <c r="BA124" s="43"/>
      <c r="BB124" s="43"/>
      <c r="BC124" s="43"/>
      <c r="BD124" s="44"/>
    </row>
    <row r="125" spans="1:56" s="204" customFormat="1">
      <c r="A125" s="199"/>
      <c r="B125" s="200" t="s">
        <v>200</v>
      </c>
      <c r="C125" s="201"/>
      <c r="D125" s="144">
        <v>130100</v>
      </c>
      <c r="E125" s="160"/>
      <c r="F125" s="160">
        <v>0</v>
      </c>
      <c r="G125" s="160">
        <v>1206.89203</v>
      </c>
      <c r="H125" s="144">
        <v>768</v>
      </c>
      <c r="I125" s="144">
        <v>0</v>
      </c>
      <c r="J125" s="160">
        <v>0</v>
      </c>
      <c r="K125" s="144">
        <v>95000</v>
      </c>
      <c r="L125" s="43">
        <f>+SUM(D125:K125)</f>
        <v>227074.89202999999</v>
      </c>
      <c r="M125" s="160"/>
      <c r="N125" s="160"/>
      <c r="O125" s="160">
        <v>0</v>
      </c>
      <c r="P125" s="160"/>
      <c r="Q125" s="160">
        <v>0</v>
      </c>
      <c r="R125" s="160">
        <v>0</v>
      </c>
      <c r="S125" s="160">
        <v>0</v>
      </c>
      <c r="T125" s="160">
        <v>5447</v>
      </c>
      <c r="U125" s="160"/>
      <c r="V125" s="144"/>
      <c r="W125" s="144"/>
      <c r="X125" s="144"/>
      <c r="Y125" s="160">
        <v>0</v>
      </c>
      <c r="Z125" s="160">
        <v>23817</v>
      </c>
      <c r="AA125" s="160">
        <v>0</v>
      </c>
      <c r="AB125" s="160"/>
      <c r="AC125" s="250"/>
      <c r="AD125" s="160">
        <v>30113</v>
      </c>
      <c r="AE125" s="160">
        <v>0</v>
      </c>
      <c r="AF125" s="160">
        <v>4247</v>
      </c>
      <c r="AG125" s="160">
        <v>0</v>
      </c>
      <c r="AH125" s="43">
        <f>+SUM(M125:AG125)</f>
        <v>63624</v>
      </c>
      <c r="AI125" s="43">
        <f>O125+Q125+Z125+AD125+AE125+AG125+T125</f>
        <v>59377</v>
      </c>
      <c r="AJ125" s="43">
        <f>P125+R125+S125+U125+V125+Y125+AC125+AB125+AF125+AA125</f>
        <v>4247</v>
      </c>
      <c r="AK125" s="160"/>
      <c r="AL125" s="144"/>
      <c r="AM125" s="160">
        <v>0</v>
      </c>
      <c r="AN125" s="43">
        <f>+SUM(AK125:AM125)</f>
        <v>0</v>
      </c>
      <c r="AO125" s="44">
        <f>+AN125+AH125+L125</f>
        <v>290698.89202999999</v>
      </c>
      <c r="AR125" s="43">
        <f t="shared" ref="AR125:AR127" si="301">L125/AR$5</f>
        <v>28384.361503749999</v>
      </c>
      <c r="AS125" s="43">
        <f t="shared" ref="AS125:AU127" si="302">AH125/AS$5</f>
        <v>3976.5</v>
      </c>
      <c r="AT125" s="43">
        <f t="shared" si="302"/>
        <v>8482.4285714285706</v>
      </c>
      <c r="AU125" s="43">
        <f t="shared" si="302"/>
        <v>471.88888888888891</v>
      </c>
      <c r="AV125" s="43">
        <f t="shared" ref="AV125:AW127" si="303">AN125/AV$5</f>
        <v>0</v>
      </c>
      <c r="AW125" s="44">
        <f t="shared" si="303"/>
        <v>10766.62563074074</v>
      </c>
      <c r="AX125" s="122"/>
      <c r="AY125" s="43">
        <f>MEDIAN($D125:$K125)</f>
        <v>768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204" customFormat="1">
      <c r="A126" s="199"/>
      <c r="B126" s="200" t="s">
        <v>199</v>
      </c>
      <c r="C126" s="201"/>
      <c r="D126" s="144">
        <v>14941</v>
      </c>
      <c r="E126" s="160"/>
      <c r="F126" s="160">
        <v>0</v>
      </c>
      <c r="G126" s="160"/>
      <c r="H126" s="144"/>
      <c r="I126" s="144"/>
      <c r="J126" s="160">
        <v>1303</v>
      </c>
      <c r="K126" s="144">
        <v>-1.5390105578827473E-12</v>
      </c>
      <c r="L126" s="43">
        <f>+SUM(D126:K126)</f>
        <v>16243.999999999998</v>
      </c>
      <c r="M126" s="160"/>
      <c r="N126" s="160"/>
      <c r="O126" s="160">
        <v>25584.605179999999</v>
      </c>
      <c r="P126" s="160"/>
      <c r="Q126" s="160">
        <v>0</v>
      </c>
      <c r="R126" s="160">
        <v>0</v>
      </c>
      <c r="S126" s="160">
        <v>0</v>
      </c>
      <c r="T126" s="160"/>
      <c r="U126" s="160"/>
      <c r="V126" s="144"/>
      <c r="W126" s="144"/>
      <c r="X126" s="144"/>
      <c r="Y126" s="160">
        <v>0</v>
      </c>
      <c r="Z126" s="160">
        <v>747</v>
      </c>
      <c r="AA126" s="160">
        <v>290</v>
      </c>
      <c r="AB126" s="160"/>
      <c r="AC126" s="250"/>
      <c r="AD126" s="160"/>
      <c r="AE126" s="160"/>
      <c r="AF126" s="160">
        <v>0</v>
      </c>
      <c r="AG126" s="160"/>
      <c r="AH126" s="43">
        <f>+SUM(M126:AG126)</f>
        <v>26621.605179999999</v>
      </c>
      <c r="AI126" s="43">
        <f>O126+Q126+Z126+AD126+AE126+AG126+T126</f>
        <v>26331.605179999999</v>
      </c>
      <c r="AJ126" s="43">
        <f>P126+R126+S126+U126+V126+Y126+AC126+AB126+AF126+AA126</f>
        <v>290</v>
      </c>
      <c r="AK126" s="160"/>
      <c r="AL126" s="144"/>
      <c r="AM126" s="160">
        <v>0</v>
      </c>
      <c r="AN126" s="43">
        <f>+SUM(AK126:AM126)</f>
        <v>0</v>
      </c>
      <c r="AO126" s="44">
        <f>+AN126+AH126+L126</f>
        <v>42865.605179999999</v>
      </c>
      <c r="AR126" s="43">
        <f t="shared" si="301"/>
        <v>2030.4999999999998</v>
      </c>
      <c r="AS126" s="43">
        <f t="shared" si="302"/>
        <v>1663.8503237499999</v>
      </c>
      <c r="AT126" s="43">
        <f t="shared" si="302"/>
        <v>3761.6578828571428</v>
      </c>
      <c r="AU126" s="43">
        <f t="shared" si="302"/>
        <v>32.222222222222221</v>
      </c>
      <c r="AV126" s="43">
        <f t="shared" si="303"/>
        <v>0</v>
      </c>
      <c r="AW126" s="44">
        <f t="shared" si="303"/>
        <v>1587.6150066666667</v>
      </c>
      <c r="AX126" s="122"/>
      <c r="AY126" s="43">
        <f>MEDIAN($D126:$K126)</f>
        <v>651.5</v>
      </c>
      <c r="AZ126" s="43">
        <f>MEDIAN($M126:$AG126)</f>
        <v>0</v>
      </c>
      <c r="BA126" s="43">
        <f>MEDIAN($AD126,$AE126,$Z126,$T126,$O126,Q126,AG126)</f>
        <v>747</v>
      </c>
      <c r="BB126" s="43">
        <f>MEDIAN($AF126,$AB126,$AC126,$Y126,$V126,$U126,$S126,$R126,$P126,$AA126)</f>
        <v>0</v>
      </c>
      <c r="BC126" s="43">
        <f>MEDIAN($AK126:$AM126)</f>
        <v>0</v>
      </c>
      <c r="BD126" s="44">
        <f>MEDIAN((D126:K126,M126:V126,Y126:AG126,AK126:AM126))</f>
        <v>0</v>
      </c>
    </row>
    <row r="127" spans="1:56" s="204" customFormat="1">
      <c r="A127" s="199"/>
      <c r="B127" s="251" t="s">
        <v>198</v>
      </c>
      <c r="C127" s="201"/>
      <c r="D127" s="144">
        <v>13871</v>
      </c>
      <c r="E127" s="160">
        <v>5579</v>
      </c>
      <c r="F127" s="160">
        <v>34097</v>
      </c>
      <c r="G127" s="160">
        <v>59161.767110000001</v>
      </c>
      <c r="H127" s="144">
        <v>52049</v>
      </c>
      <c r="I127" s="144">
        <v>45141</v>
      </c>
      <c r="J127" s="160">
        <v>12845</v>
      </c>
      <c r="K127" s="144">
        <v>20111.057599999996</v>
      </c>
      <c r="L127" s="43">
        <f>+SUM(D127:K127)</f>
        <v>242854.82471000002</v>
      </c>
      <c r="M127" s="160"/>
      <c r="N127" s="160"/>
      <c r="O127" s="160">
        <v>12586</v>
      </c>
      <c r="P127" s="160">
        <v>405</v>
      </c>
      <c r="Q127" s="160">
        <v>1501.34681</v>
      </c>
      <c r="R127" s="160">
        <v>222</v>
      </c>
      <c r="S127" s="160">
        <v>14.635999999999999</v>
      </c>
      <c r="T127" s="160">
        <v>211</v>
      </c>
      <c r="U127" s="160">
        <v>273.65800000000002</v>
      </c>
      <c r="V127" s="144">
        <v>90</v>
      </c>
      <c r="W127" s="144"/>
      <c r="X127" s="144"/>
      <c r="Y127" s="160">
        <v>0</v>
      </c>
      <c r="Z127" s="160">
        <v>875</v>
      </c>
      <c r="AA127" s="160">
        <v>531</v>
      </c>
      <c r="AB127" s="160"/>
      <c r="AC127" s="250">
        <v>253</v>
      </c>
      <c r="AD127" s="160">
        <v>899</v>
      </c>
      <c r="AE127" s="160">
        <v>1905</v>
      </c>
      <c r="AF127" s="160">
        <v>201</v>
      </c>
      <c r="AG127" s="160">
        <v>11806.091</v>
      </c>
      <c r="AH127" s="43">
        <f>+SUM(M127:AG127)</f>
        <v>31773.731809999997</v>
      </c>
      <c r="AI127" s="43">
        <f>O127+Q127+Z127+AD127+AE127+AG127+T127</f>
        <v>29783.437809999999</v>
      </c>
      <c r="AJ127" s="43">
        <f>P127+R127+S127+U127+V127+Y127+AC127+AB127+AF127+AA127</f>
        <v>1990.2939999999999</v>
      </c>
      <c r="AK127" s="160">
        <v>427</v>
      </c>
      <c r="AL127" s="144"/>
      <c r="AM127" s="160">
        <v>0</v>
      </c>
      <c r="AN127" s="43">
        <f>+SUM(AK127:AM127)</f>
        <v>427</v>
      </c>
      <c r="AO127" s="44">
        <f>+AN127+AH127+L127</f>
        <v>275055.55651999998</v>
      </c>
      <c r="AR127" s="43">
        <f t="shared" si="301"/>
        <v>30356.853088750002</v>
      </c>
      <c r="AS127" s="43">
        <f t="shared" si="302"/>
        <v>1985.8582381249998</v>
      </c>
      <c r="AT127" s="43">
        <f t="shared" si="302"/>
        <v>4254.7768299999998</v>
      </c>
      <c r="AU127" s="43">
        <f t="shared" si="302"/>
        <v>221.14377777777776</v>
      </c>
      <c r="AV127" s="43">
        <f t="shared" si="303"/>
        <v>142.33333333333334</v>
      </c>
      <c r="AW127" s="44">
        <f t="shared" si="303"/>
        <v>10187.242834074073</v>
      </c>
      <c r="AX127" s="122"/>
      <c r="AY127" s="43">
        <f>MEDIAN($D127:$K127)</f>
        <v>27104.0288</v>
      </c>
      <c r="AZ127" s="43">
        <f>MEDIAN($M127:$AG127)</f>
        <v>339.32900000000001</v>
      </c>
      <c r="BA127" s="43">
        <f>MEDIAN($AD127,$AE127,$Z127,$T127,$O127,Q127,AG127)</f>
        <v>1501.34681</v>
      </c>
      <c r="BB127" s="43">
        <f>MEDIAN($AF127,$AB127,$AC127,$Y127,$V127,$U127,$S127,$R127,$P127,$AA127)</f>
        <v>222</v>
      </c>
      <c r="BC127" s="43">
        <f>MEDIAN($AK127:$AM127)</f>
        <v>213.5</v>
      </c>
      <c r="BD127" s="44">
        <f>MEDIAN((D127:K127,M127:V127,Y127:AG127,AK127:AM127))</f>
        <v>887</v>
      </c>
    </row>
    <row r="128" spans="1:56" s="204" customFormat="1">
      <c r="A128" s="199"/>
      <c r="B128" s="200"/>
      <c r="C128" s="210" t="s">
        <v>197</v>
      </c>
      <c r="D128" s="252">
        <f t="shared" ref="D128:K128" si="304">SUM(D125:D127)</f>
        <v>158912</v>
      </c>
      <c r="E128" s="252">
        <f t="shared" si="304"/>
        <v>5579</v>
      </c>
      <c r="F128" s="252">
        <f t="shared" si="304"/>
        <v>34097</v>
      </c>
      <c r="G128" s="252">
        <f t="shared" si="304"/>
        <v>60368.659140000003</v>
      </c>
      <c r="H128" s="252">
        <f t="shared" si="304"/>
        <v>52817</v>
      </c>
      <c r="I128" s="252">
        <f t="shared" si="304"/>
        <v>45141</v>
      </c>
      <c r="J128" s="252">
        <f t="shared" si="304"/>
        <v>14148</v>
      </c>
      <c r="K128" s="252">
        <f t="shared" si="304"/>
        <v>115111.0576</v>
      </c>
      <c r="L128" s="45">
        <f>+SUM(D128:K128)</f>
        <v>486173.71674</v>
      </c>
      <c r="M128" s="252"/>
      <c r="N128" s="252"/>
      <c r="O128" s="252">
        <f t="shared" ref="O128:V128" si="305">SUM(O125:O127)</f>
        <v>38170.605179999999</v>
      </c>
      <c r="P128" s="252">
        <f t="shared" si="305"/>
        <v>405</v>
      </c>
      <c r="Q128" s="252">
        <f t="shared" si="305"/>
        <v>1501.34681</v>
      </c>
      <c r="R128" s="252">
        <f t="shared" si="305"/>
        <v>222</v>
      </c>
      <c r="S128" s="252">
        <f t="shared" si="305"/>
        <v>14.635999999999999</v>
      </c>
      <c r="T128" s="252">
        <f t="shared" si="305"/>
        <v>5658</v>
      </c>
      <c r="U128" s="252">
        <f t="shared" si="305"/>
        <v>273.65800000000002</v>
      </c>
      <c r="V128" s="252">
        <f t="shared" si="305"/>
        <v>90</v>
      </c>
      <c r="W128" s="252"/>
      <c r="X128" s="252"/>
      <c r="Y128" s="252">
        <f t="shared" ref="Y128:AG128" si="306">SUM(Y125:Y127)</f>
        <v>0</v>
      </c>
      <c r="Z128" s="252">
        <f t="shared" si="306"/>
        <v>25439</v>
      </c>
      <c r="AA128" s="252">
        <f t="shared" si="306"/>
        <v>821</v>
      </c>
      <c r="AB128" s="252"/>
      <c r="AC128" s="252">
        <f>SUM(AC125:AC127)</f>
        <v>253</v>
      </c>
      <c r="AD128" s="252">
        <f t="shared" si="306"/>
        <v>31012</v>
      </c>
      <c r="AE128" s="252">
        <f t="shared" si="306"/>
        <v>1905</v>
      </c>
      <c r="AF128" s="252">
        <f t="shared" si="306"/>
        <v>4448</v>
      </c>
      <c r="AG128" s="252">
        <f t="shared" si="306"/>
        <v>11806.091</v>
      </c>
      <c r="AH128" s="45">
        <f>+SUM(M128:AG128)</f>
        <v>122019.33699</v>
      </c>
      <c r="AI128" s="45">
        <f>O128+Q128+Z128+AD128+AE128+AG128+T128</f>
        <v>115492.04299</v>
      </c>
      <c r="AJ128" s="45">
        <f>P128+R128+S128+U128+V128+Y128+AC128+AB128+AF128+AA128</f>
        <v>6527.2939999999999</v>
      </c>
      <c r="AK128" s="252">
        <f>SUM(AK125:AK127)</f>
        <v>427</v>
      </c>
      <c r="AL128" s="252">
        <f>SUM(AL125:AL127)</f>
        <v>0</v>
      </c>
      <c r="AM128" s="252">
        <f>SUM(AM125:AM127)</f>
        <v>0</v>
      </c>
      <c r="AN128" s="45">
        <f>+SUM(AK128:AM128)</f>
        <v>427</v>
      </c>
      <c r="AO128" s="211">
        <f>+AN128+AH128+L128</f>
        <v>608620.05373000004</v>
      </c>
      <c r="AR128" s="45">
        <f>L128/AR$5</f>
        <v>60771.7145925</v>
      </c>
      <c r="AS128" s="45">
        <f>AH128/AS$5</f>
        <v>7626.2085618749998</v>
      </c>
      <c r="AT128" s="45">
        <f>AI128/AT$5</f>
        <v>16498.863284285715</v>
      </c>
      <c r="AU128" s="45">
        <f>AJ128/AU$5</f>
        <v>725.2548888888889</v>
      </c>
      <c r="AV128" s="45">
        <f>AN128/AV$5</f>
        <v>142.33333333333334</v>
      </c>
      <c r="AW128" s="211">
        <f>AO128/AW$5</f>
        <v>22541.483471481482</v>
      </c>
      <c r="AX128" s="122"/>
      <c r="AY128" s="45">
        <f>MEDIAN($D128:$K128)</f>
        <v>48979</v>
      </c>
      <c r="AZ128" s="45">
        <f>MEDIAN($M128:$AG128)</f>
        <v>1161.173405</v>
      </c>
      <c r="BA128" s="45">
        <f>MEDIAN($AD128,$AE128,$Z128,$T128,$O128,Q128,AG128)</f>
        <v>11806.091</v>
      </c>
      <c r="BB128" s="45">
        <f>MEDIAN($AF128,$AB128,$AC128,$Y128,$V128,$U128,$S128,$R128,$P128,$AA128)</f>
        <v>253</v>
      </c>
      <c r="BC128" s="45">
        <f>MEDIAN($AK128:$AM128)</f>
        <v>0</v>
      </c>
      <c r="BD128" s="211">
        <f>MEDIAN((D128:K128,M128:V128,Y128:AG128,AK128:AM128))</f>
        <v>4448</v>
      </c>
    </row>
    <row r="129" spans="1:56" s="204" customFormat="1">
      <c r="A129" s="199"/>
      <c r="B129" s="200"/>
      <c r="C129" s="201"/>
      <c r="D129" s="160"/>
      <c r="E129" s="160"/>
      <c r="F129" s="160"/>
      <c r="G129" s="160"/>
      <c r="H129" s="160"/>
      <c r="I129" s="160"/>
      <c r="J129" s="160"/>
      <c r="K129" s="160"/>
      <c r="L129" s="43"/>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t="e">
        <f>MEDIAN((D129:K129,M129:V129,Y129:AG129,AK129:AM129))</f>
        <v>#NUM!</v>
      </c>
    </row>
    <row r="130" spans="1:56" s="204" customFormat="1" ht="15" thickBot="1">
      <c r="A130" s="205" t="s">
        <v>196</v>
      </c>
      <c r="B130" s="200"/>
      <c r="C130" s="201"/>
      <c r="D130" s="256">
        <f t="shared" ref="D130:K130" si="307">D105+D113+D122-D128</f>
        <v>697654</v>
      </c>
      <c r="E130" s="256">
        <f t="shared" si="307"/>
        <v>264793</v>
      </c>
      <c r="F130" s="256">
        <f t="shared" si="307"/>
        <v>1258668</v>
      </c>
      <c r="G130" s="256">
        <f t="shared" si="307"/>
        <v>3216500.0477199997</v>
      </c>
      <c r="H130" s="256">
        <f t="shared" si="307"/>
        <v>1440511</v>
      </c>
      <c r="I130" s="256">
        <f t="shared" si="307"/>
        <v>2039828</v>
      </c>
      <c r="J130" s="256">
        <f t="shared" si="307"/>
        <v>509219</v>
      </c>
      <c r="K130" s="256">
        <f t="shared" si="307"/>
        <v>807866.35230000038</v>
      </c>
      <c r="L130" s="42">
        <f>+SUM(D130:K130)</f>
        <v>10235039.40002</v>
      </c>
      <c r="M130" s="256"/>
      <c r="N130" s="256"/>
      <c r="O130" s="256">
        <f t="shared" ref="O130:V130" si="308">O105+O113+O122-O128</f>
        <v>367090.34701999993</v>
      </c>
      <c r="P130" s="256">
        <f t="shared" si="308"/>
        <v>152391</v>
      </c>
      <c r="Q130" s="256">
        <f t="shared" si="308"/>
        <v>236792.65643999999</v>
      </c>
      <c r="R130" s="256">
        <f t="shared" si="308"/>
        <v>102094</v>
      </c>
      <c r="S130" s="256">
        <f t="shared" si="308"/>
        <v>46027.70478</v>
      </c>
      <c r="T130" s="256">
        <f t="shared" si="308"/>
        <v>116095.99669999997</v>
      </c>
      <c r="U130" s="256">
        <f t="shared" si="308"/>
        <v>117512.20500000002</v>
      </c>
      <c r="V130" s="256">
        <f t="shared" si="308"/>
        <v>17357</v>
      </c>
      <c r="W130" s="256"/>
      <c r="X130" s="256"/>
      <c r="Y130" s="256">
        <f t="shared" ref="Y130:AG130" si="309">Y105+Y113+Y122-Y128</f>
        <v>93867</v>
      </c>
      <c r="Z130" s="256">
        <f t="shared" si="309"/>
        <v>237384</v>
      </c>
      <c r="AA130" s="256">
        <f t="shared" si="309"/>
        <v>107866</v>
      </c>
      <c r="AB130" s="256"/>
      <c r="AC130" s="256">
        <f>AC105+AC113+AC122-AC128</f>
        <v>206447</v>
      </c>
      <c r="AD130" s="256">
        <f t="shared" si="309"/>
        <v>150700</v>
      </c>
      <c r="AE130" s="256">
        <f t="shared" si="309"/>
        <v>79940.157999999996</v>
      </c>
      <c r="AF130" s="256">
        <f t="shared" si="309"/>
        <v>29242</v>
      </c>
      <c r="AG130" s="256">
        <f t="shared" si="309"/>
        <v>58087.975000000006</v>
      </c>
      <c r="AH130" s="42">
        <f>+SUM(M130:AG130)</f>
        <v>2118895.0429400001</v>
      </c>
      <c r="AI130" s="42">
        <f>O130+Q130+Z130+AD130+AE130+AG130+T130</f>
        <v>1246091.13316</v>
      </c>
      <c r="AJ130" s="42">
        <f>P130+R130+S130+U130+V130+Y130+AC130+AB130+AF130+AA130</f>
        <v>872803.9097800001</v>
      </c>
      <c r="AK130" s="256">
        <f>AK105+AK113+AK122-AK128</f>
        <v>189610</v>
      </c>
      <c r="AL130" s="256">
        <f>AL105+AL113+AL122-AL128</f>
        <v>82094.081000000006</v>
      </c>
      <c r="AM130" s="256">
        <f>AM105+AM113+AM122-AM128</f>
        <v>56313</v>
      </c>
      <c r="AN130" s="42">
        <f>+SUM(AK130:AM130)</f>
        <v>328017.08100000001</v>
      </c>
      <c r="AO130" s="230">
        <f>+AN130+AH130+L130</f>
        <v>12681951.52396</v>
      </c>
      <c r="AR130" s="42">
        <f>L130/AR$5</f>
        <v>1279379.9250024999</v>
      </c>
      <c r="AS130" s="42">
        <f>AH130/AS$5</f>
        <v>132430.94018375</v>
      </c>
      <c r="AT130" s="42">
        <f>AI130/AT$5</f>
        <v>178013.01902285713</v>
      </c>
      <c r="AU130" s="42">
        <f>AJ130/AU$5</f>
        <v>96978.212197777786</v>
      </c>
      <c r="AV130" s="42">
        <f>AN130/AV$5</f>
        <v>109339.027</v>
      </c>
      <c r="AW130" s="230">
        <f>AO130/AW$5</f>
        <v>469701.90829481481</v>
      </c>
      <c r="AX130" s="122"/>
      <c r="AY130" s="42">
        <f>MEDIAN($D130:$K130)</f>
        <v>1033267.1761500002</v>
      </c>
      <c r="AZ130" s="42">
        <f>MEDIAN($M130:$AG130)</f>
        <v>111980.99834999998</v>
      </c>
      <c r="BA130" s="42">
        <f>MEDIAN($AD130,$AE130,$Z130,$T130,$O130,Q130,AG130)</f>
        <v>150700</v>
      </c>
      <c r="BB130" s="42">
        <f>MEDIAN($AF130,$AB130,$AC130,$Y130,$V130,$U130,$S130,$R130,$P130,$AA130)</f>
        <v>102094</v>
      </c>
      <c r="BC130" s="42">
        <f>MEDIAN($AK130:$AM130)</f>
        <v>82094.081000000006</v>
      </c>
      <c r="BD130" s="230">
        <f>MEDIAN((D130:K130,M130:V130,Y130:AG130,AK130:AM130))</f>
        <v>152391</v>
      </c>
    </row>
    <row r="131" spans="1:56" s="204" customFormat="1" ht="15" thickTop="1">
      <c r="A131" s="199"/>
      <c r="B131" s="200"/>
      <c r="C131" s="201"/>
      <c r="D131" s="144"/>
      <c r="E131" s="160"/>
      <c r="F131" s="160"/>
      <c r="G131" s="160"/>
      <c r="H131" s="144"/>
      <c r="I131" s="144"/>
      <c r="J131" s="160"/>
      <c r="K131" s="144"/>
      <c r="L131" s="43"/>
      <c r="M131" s="160"/>
      <c r="N131" s="160"/>
      <c r="O131" s="160"/>
      <c r="P131" s="160"/>
      <c r="Q131" s="160"/>
      <c r="R131" s="160"/>
      <c r="S131" s="160"/>
      <c r="T131" s="160"/>
      <c r="U131" s="160"/>
      <c r="V131" s="144"/>
      <c r="W131" s="144"/>
      <c r="X131" s="144"/>
      <c r="Y131" s="160"/>
      <c r="Z131" s="160"/>
      <c r="AA131" s="160"/>
      <c r="AB131" s="160"/>
      <c r="AC131" s="250"/>
      <c r="AD131" s="160"/>
      <c r="AE131" s="160"/>
      <c r="AF131" s="160"/>
      <c r="AG131" s="160"/>
      <c r="AH131" s="43"/>
      <c r="AI131" s="43"/>
      <c r="AJ131" s="43"/>
      <c r="AK131" s="160"/>
      <c r="AL131" s="144"/>
      <c r="AM131" s="160"/>
      <c r="AN131" s="43"/>
      <c r="AO131" s="44"/>
      <c r="AR131" s="43"/>
      <c r="AS131" s="43"/>
      <c r="AT131" s="43"/>
      <c r="AU131" s="43"/>
      <c r="AV131" s="43"/>
      <c r="AW131" s="44"/>
      <c r="AX131" s="122"/>
      <c r="AY131" s="43"/>
      <c r="AZ131" s="43"/>
      <c r="BA131" s="43"/>
      <c r="BB131" s="43"/>
      <c r="BC131" s="43"/>
      <c r="BD131" s="44"/>
    </row>
    <row r="132" spans="1:56" s="204" customFormat="1">
      <c r="A132" s="205" t="s">
        <v>161</v>
      </c>
      <c r="B132" s="200"/>
      <c r="C132" s="201"/>
      <c r="D132" s="144"/>
      <c r="E132" s="160"/>
      <c r="F132" s="160"/>
      <c r="G132" s="160"/>
      <c r="H132" s="144"/>
      <c r="I132" s="144"/>
      <c r="J132" s="160"/>
      <c r="K132" s="144"/>
      <c r="L132" s="43"/>
      <c r="M132" s="160"/>
      <c r="N132" s="160"/>
      <c r="O132" s="160"/>
      <c r="P132" s="160"/>
      <c r="Q132" s="160"/>
      <c r="R132" s="160"/>
      <c r="S132" s="160"/>
      <c r="T132" s="160"/>
      <c r="U132" s="160"/>
      <c r="V132" s="144"/>
      <c r="W132" s="144"/>
      <c r="X132" s="144"/>
      <c r="Y132" s="160"/>
      <c r="Z132" s="160"/>
      <c r="AA132" s="160"/>
      <c r="AB132" s="160"/>
      <c r="AC132" s="250"/>
      <c r="AD132" s="160"/>
      <c r="AE132" s="160"/>
      <c r="AF132" s="160"/>
      <c r="AG132" s="160"/>
      <c r="AH132" s="43"/>
      <c r="AI132" s="43"/>
      <c r="AJ132" s="43"/>
      <c r="AK132" s="160"/>
      <c r="AL132" s="144"/>
      <c r="AM132" s="160"/>
      <c r="AN132" s="43"/>
      <c r="AO132" s="44"/>
      <c r="AR132" s="43"/>
      <c r="AS132" s="43"/>
      <c r="AT132" s="43"/>
      <c r="AU132" s="43"/>
      <c r="AV132" s="43"/>
      <c r="AW132" s="44"/>
      <c r="AX132" s="122"/>
      <c r="AY132" s="43"/>
      <c r="AZ132" s="43"/>
      <c r="BA132" s="43"/>
      <c r="BB132" s="43"/>
      <c r="BC132" s="43"/>
      <c r="BD132" s="44"/>
    </row>
    <row r="133" spans="1:56" s="204" customFormat="1">
      <c r="A133" s="199"/>
      <c r="B133" s="200" t="s">
        <v>195</v>
      </c>
      <c r="C133" s="201"/>
      <c r="D133" s="144">
        <v>349793</v>
      </c>
      <c r="E133" s="160">
        <v>151710</v>
      </c>
      <c r="F133" s="160">
        <v>598954</v>
      </c>
      <c r="G133" s="160">
        <v>1340091.3863800012</v>
      </c>
      <c r="H133" s="144">
        <v>1159754</v>
      </c>
      <c r="I133" s="144">
        <v>748515</v>
      </c>
      <c r="J133" s="160">
        <v>299821</v>
      </c>
      <c r="K133" s="144">
        <v>375002.81325000001</v>
      </c>
      <c r="L133" s="43">
        <f>+SUM(D133:K133)</f>
        <v>5023641.1996300006</v>
      </c>
      <c r="M133" s="160"/>
      <c r="N133" s="160"/>
      <c r="O133" s="160">
        <v>237169.72852999999</v>
      </c>
      <c r="P133" s="160">
        <v>89638</v>
      </c>
      <c r="Q133" s="160">
        <v>106364.49330000002</v>
      </c>
      <c r="R133" s="160">
        <v>44725</v>
      </c>
      <c r="S133" s="160">
        <v>24281.059099999984</v>
      </c>
      <c r="T133" s="160">
        <v>80906</v>
      </c>
      <c r="U133" s="160">
        <v>94045</v>
      </c>
      <c r="V133" s="144">
        <v>17340</v>
      </c>
      <c r="W133" s="144"/>
      <c r="X133" s="144"/>
      <c r="Y133" s="160">
        <v>61983</v>
      </c>
      <c r="Z133" s="160">
        <v>141645</v>
      </c>
      <c r="AA133" s="160">
        <v>31565</v>
      </c>
      <c r="AB133" s="160"/>
      <c r="AC133" s="250">
        <v>110459</v>
      </c>
      <c r="AD133" s="160">
        <v>110479</v>
      </c>
      <c r="AE133" s="160">
        <v>42859</v>
      </c>
      <c r="AF133" s="160">
        <v>29495</v>
      </c>
      <c r="AG133" s="160">
        <v>34813.399999999987</v>
      </c>
      <c r="AH133" s="43">
        <f>+SUM(M133:AG133)</f>
        <v>1257767.6809299998</v>
      </c>
      <c r="AI133" s="43">
        <f>O133+Q133+Z133+AD133+AE133+AG133+T133</f>
        <v>754236.62182999996</v>
      </c>
      <c r="AJ133" s="43">
        <f>P133+R133+S133+U133+V133+Y133+AC133+AB133+AF133+AA133</f>
        <v>503531.05909999995</v>
      </c>
      <c r="AK133" s="160">
        <v>155036</v>
      </c>
      <c r="AL133" s="144">
        <v>76593.982999999993</v>
      </c>
      <c r="AM133" s="160">
        <v>45990</v>
      </c>
      <c r="AN133" s="43">
        <f>+SUM(AK133:AM133)</f>
        <v>277619.98300000001</v>
      </c>
      <c r="AO133" s="44">
        <f>+AN133+AH133+L133</f>
        <v>6559028.8635600004</v>
      </c>
      <c r="AR133" s="43">
        <f t="shared" ref="AR133:AR136" si="310">L133/AR$5</f>
        <v>627955.14995375008</v>
      </c>
      <c r="AS133" s="43">
        <f t="shared" ref="AS133:AU136" si="311">AH133/AS$5</f>
        <v>78610.480058124987</v>
      </c>
      <c r="AT133" s="43">
        <f t="shared" si="311"/>
        <v>107748.08883285713</v>
      </c>
      <c r="AU133" s="43">
        <f t="shared" si="311"/>
        <v>55947.895455555554</v>
      </c>
      <c r="AV133" s="43">
        <f t="shared" ref="AV133:AW136" si="312">AN133/AV$5</f>
        <v>92539.994333333336</v>
      </c>
      <c r="AW133" s="44">
        <f t="shared" si="312"/>
        <v>242926.99494666667</v>
      </c>
      <c r="AX133" s="122"/>
      <c r="AY133" s="43">
        <f>MEDIAN($D133:$K133)</f>
        <v>486978.406625</v>
      </c>
      <c r="AZ133" s="43">
        <f>MEDIAN($M133:$AG133)</f>
        <v>71444.5</v>
      </c>
      <c r="BA133" s="43">
        <f>MEDIAN($AD133,$AE133,$Z133,$T133,$O133,Q133,AG133)</f>
        <v>106364.49330000002</v>
      </c>
      <c r="BB133" s="43">
        <f>MEDIAN($AF133,$AB133,$AC133,$Y133,$V133,$U133,$S133,$R133,$P133,$AA133)</f>
        <v>44725</v>
      </c>
      <c r="BC133" s="43">
        <f>MEDIAN($AK133:$AM133)</f>
        <v>76593.982999999993</v>
      </c>
      <c r="BD133" s="44">
        <f>MEDIAN((D133:K133,M133:V133,Y133:AG133,AK133:AM133))</f>
        <v>106364.49330000002</v>
      </c>
    </row>
    <row r="134" spans="1:56" s="204" customFormat="1">
      <c r="A134" s="199"/>
      <c r="B134" s="200" t="s">
        <v>194</v>
      </c>
      <c r="C134" s="201"/>
      <c r="D134" s="144">
        <v>311491</v>
      </c>
      <c r="E134" s="160">
        <v>92292</v>
      </c>
      <c r="F134" s="160">
        <v>583690</v>
      </c>
      <c r="G134" s="160">
        <v>1613085.9176599996</v>
      </c>
      <c r="H134" s="144">
        <v>271442</v>
      </c>
      <c r="I134" s="144">
        <v>995093</v>
      </c>
      <c r="J134" s="160">
        <v>199467</v>
      </c>
      <c r="K134" s="144">
        <v>378778.55375000002</v>
      </c>
      <c r="L134" s="43">
        <f>+SUM(D134:K134)</f>
        <v>4445339.4714099998</v>
      </c>
      <c r="M134" s="160"/>
      <c r="N134" s="160"/>
      <c r="O134" s="160">
        <v>103781.61848999999</v>
      </c>
      <c r="P134" s="160">
        <v>61445</v>
      </c>
      <c r="Q134" s="160">
        <v>131042.63099999999</v>
      </c>
      <c r="R134" s="160">
        <v>53450</v>
      </c>
      <c r="S134" s="160">
        <v>21666.036999999997</v>
      </c>
      <c r="T134" s="160">
        <v>34717</v>
      </c>
      <c r="U134" s="160">
        <v>23467</v>
      </c>
      <c r="V134" s="144"/>
      <c r="W134" s="144"/>
      <c r="X134" s="144"/>
      <c r="Y134" s="160">
        <v>31884</v>
      </c>
      <c r="Z134" s="160">
        <v>95739</v>
      </c>
      <c r="AA134" s="160">
        <v>11853</v>
      </c>
      <c r="AB134" s="160"/>
      <c r="AC134" s="250">
        <v>95988</v>
      </c>
      <c r="AD134" s="160">
        <v>39118</v>
      </c>
      <c r="AE134" s="160">
        <v>37081</v>
      </c>
      <c r="AF134" s="160">
        <v>16108</v>
      </c>
      <c r="AG134" s="160">
        <v>23262.116000000002</v>
      </c>
      <c r="AH134" s="43">
        <f>+SUM(M134:AG134)</f>
        <v>780602.40249000001</v>
      </c>
      <c r="AI134" s="43">
        <f>O134+Q134+Z134+AD134+AE134+AG134+T134</f>
        <v>464741.36548999994</v>
      </c>
      <c r="AJ134" s="43">
        <f>P134+R134+S134+U134+V134+Y134+AC134+AB134+AF134+AA134</f>
        <v>315861.03700000001</v>
      </c>
      <c r="AK134" s="160">
        <v>34574</v>
      </c>
      <c r="AL134" s="144"/>
      <c r="AM134" s="160">
        <v>10153</v>
      </c>
      <c r="AN134" s="43">
        <f>+SUM(AK134:AM134)</f>
        <v>44727</v>
      </c>
      <c r="AO134" s="44">
        <f>+AN134+AH134+L134</f>
        <v>5270668.8739</v>
      </c>
      <c r="AR134" s="43">
        <f t="shared" si="310"/>
        <v>555667.43392624997</v>
      </c>
      <c r="AS134" s="43">
        <f t="shared" si="311"/>
        <v>48787.650155625</v>
      </c>
      <c r="AT134" s="43">
        <f t="shared" si="311"/>
        <v>66391.623641428567</v>
      </c>
      <c r="AU134" s="43">
        <f t="shared" si="311"/>
        <v>35095.670777777777</v>
      </c>
      <c r="AV134" s="43">
        <f t="shared" si="312"/>
        <v>14909</v>
      </c>
      <c r="AW134" s="44">
        <f t="shared" si="312"/>
        <v>195209.95829259258</v>
      </c>
      <c r="AX134" s="122"/>
      <c r="AY134" s="43">
        <f>MEDIAN($D134:$K134)</f>
        <v>345134.77687499998</v>
      </c>
      <c r="AZ134" s="43">
        <f>MEDIAN($M134:$AG134)</f>
        <v>37081</v>
      </c>
      <c r="BA134" s="43">
        <f>MEDIAN($AD134,$AE134,$Z134,$T134,$O134,Q134,AG134)</f>
        <v>39118</v>
      </c>
      <c r="BB134" s="43">
        <f>MEDIAN($AF134,$AB134,$AC134,$Y134,$V134,$U134,$S134,$R134,$P134,$AA134)</f>
        <v>27675.5</v>
      </c>
      <c r="BC134" s="43">
        <f>MEDIAN($AK134:$AM134)</f>
        <v>22363.5</v>
      </c>
      <c r="BD134" s="44">
        <f>MEDIAN((D134:K134,M134:V134,Y134:AG134,AK134:AM134))</f>
        <v>61445</v>
      </c>
    </row>
    <row r="135" spans="1:56" s="204" customFormat="1">
      <c r="A135" s="199"/>
      <c r="B135" s="251" t="s">
        <v>193</v>
      </c>
      <c r="C135" s="201"/>
      <c r="D135" s="144">
        <v>36370</v>
      </c>
      <c r="E135" s="160">
        <v>20519</v>
      </c>
      <c r="F135" s="160">
        <v>53937</v>
      </c>
      <c r="G135" s="160">
        <v>248146</v>
      </c>
      <c r="H135" s="144"/>
      <c r="I135" s="144">
        <v>296194</v>
      </c>
      <c r="J135" s="160">
        <v>7149</v>
      </c>
      <c r="K135" s="144">
        <v>54084.985299999986</v>
      </c>
      <c r="L135" s="43">
        <f>+SUM(D135:K135)</f>
        <v>716399.98529999994</v>
      </c>
      <c r="M135" s="160"/>
      <c r="N135" s="160"/>
      <c r="O135" s="160">
        <v>26139</v>
      </c>
      <c r="P135" s="160">
        <v>1308</v>
      </c>
      <c r="Q135" s="160">
        <v>-614.42028000000005</v>
      </c>
      <c r="R135" s="160">
        <v>1064</v>
      </c>
      <c r="S135" s="160">
        <v>0</v>
      </c>
      <c r="T135" s="160"/>
      <c r="U135" s="160">
        <v>0</v>
      </c>
      <c r="V135" s="144"/>
      <c r="W135" s="144"/>
      <c r="X135" s="144"/>
      <c r="Y135" s="160">
        <v>0</v>
      </c>
      <c r="Z135" s="160"/>
      <c r="AA135" s="160">
        <v>0</v>
      </c>
      <c r="AB135" s="160"/>
      <c r="AC135" s="250"/>
      <c r="AD135" s="160">
        <v>449</v>
      </c>
      <c r="AE135" s="160">
        <v>0</v>
      </c>
      <c r="AF135" s="160">
        <v>95</v>
      </c>
      <c r="AG135" s="160"/>
      <c r="AH135" s="43">
        <f>+SUM(M135:AG135)</f>
        <v>28440.579720000002</v>
      </c>
      <c r="AI135" s="43">
        <f>O135+Q135+Z135+AD135+AE135+AG135+T135</f>
        <v>25973.579720000002</v>
      </c>
      <c r="AJ135" s="43">
        <f>P135+R135+S135+U135+V135+Y135+AC135+AB135+AF135+AA135</f>
        <v>2467</v>
      </c>
      <c r="AK135" s="160"/>
      <c r="AL135" s="144"/>
      <c r="AM135" s="160">
        <v>0</v>
      </c>
      <c r="AN135" s="43">
        <f>+SUM(AK135:AM135)</f>
        <v>0</v>
      </c>
      <c r="AO135" s="44">
        <f>+AN135+AH135+L135</f>
        <v>744840.56501999998</v>
      </c>
      <c r="AR135" s="43">
        <f t="shared" si="310"/>
        <v>89549.998162499993</v>
      </c>
      <c r="AS135" s="43">
        <f t="shared" si="311"/>
        <v>1777.5362325000001</v>
      </c>
      <c r="AT135" s="43">
        <f t="shared" si="311"/>
        <v>3710.5113885714286</v>
      </c>
      <c r="AU135" s="43">
        <f t="shared" si="311"/>
        <v>274.11111111111109</v>
      </c>
      <c r="AV135" s="43">
        <f t="shared" si="312"/>
        <v>0</v>
      </c>
      <c r="AW135" s="44">
        <f t="shared" si="312"/>
        <v>27586.687593333332</v>
      </c>
      <c r="AX135" s="122"/>
      <c r="AY135" s="43">
        <f>MEDIAN($D135:$K135)</f>
        <v>53937</v>
      </c>
      <c r="AZ135" s="43">
        <f>MEDIAN($M135:$AG135)</f>
        <v>0</v>
      </c>
      <c r="BA135" s="43">
        <f>MEDIAN($AD135,$AE135,$Z135,$T135,$O135,Q135,AG135)</f>
        <v>224.5</v>
      </c>
      <c r="BB135" s="43">
        <f>MEDIAN($AF135,$AB135,$AC135,$Y135,$V135,$U135,$S135,$R135,$P135,$AA135)</f>
        <v>0</v>
      </c>
      <c r="BC135" s="43">
        <f>MEDIAN($AK135:$AM135)</f>
        <v>0</v>
      </c>
      <c r="BD135" s="44">
        <f>MEDIAN((D135:K135,M135:V135,Y135:AG135,AK135:AM135))</f>
        <v>1064</v>
      </c>
    </row>
    <row r="136" spans="1:56" s="204" customFormat="1">
      <c r="A136" s="199"/>
      <c r="B136" s="200" t="s">
        <v>192</v>
      </c>
      <c r="C136" s="201"/>
      <c r="D136" s="144">
        <v>0</v>
      </c>
      <c r="E136" s="160">
        <v>272</v>
      </c>
      <c r="F136" s="160">
        <v>22087</v>
      </c>
      <c r="G136" s="160">
        <v>15176.761619999947</v>
      </c>
      <c r="H136" s="144">
        <v>9315</v>
      </c>
      <c r="I136" s="144">
        <v>26</v>
      </c>
      <c r="J136" s="160">
        <v>2782</v>
      </c>
      <c r="K136" s="144">
        <v>0</v>
      </c>
      <c r="L136" s="43">
        <f>+SUM(D136:K136)</f>
        <v>49658.761619999947</v>
      </c>
      <c r="M136" s="160"/>
      <c r="N136" s="160"/>
      <c r="O136" s="160"/>
      <c r="P136" s="160"/>
      <c r="Q136" s="160">
        <v>0</v>
      </c>
      <c r="R136" s="160">
        <v>2855</v>
      </c>
      <c r="S136" s="160">
        <v>81</v>
      </c>
      <c r="T136" s="160">
        <v>472.61500000000001</v>
      </c>
      <c r="U136" s="160"/>
      <c r="V136" s="144">
        <v>17</v>
      </c>
      <c r="W136" s="144"/>
      <c r="X136" s="144"/>
      <c r="Y136" s="160">
        <v>0</v>
      </c>
      <c r="Z136" s="160"/>
      <c r="AA136" s="160">
        <v>64448</v>
      </c>
      <c r="AB136" s="160"/>
      <c r="AC136" s="250"/>
      <c r="AD136" s="160">
        <v>654</v>
      </c>
      <c r="AE136" s="160">
        <v>0</v>
      </c>
      <c r="AF136" s="160">
        <v>-16456</v>
      </c>
      <c r="AG136" s="160">
        <v>12</v>
      </c>
      <c r="AH136" s="43">
        <f>+SUM(M136:AG136)</f>
        <v>52083.615000000005</v>
      </c>
      <c r="AI136" s="43">
        <f>O136+Q136+Z136+AD136+AE136+AG136+T136</f>
        <v>1138.615</v>
      </c>
      <c r="AJ136" s="43">
        <f>P136+R136+S136+U136+V136+Y136+AC136+AB136+AF136+AA136</f>
        <v>50945</v>
      </c>
      <c r="AK136" s="160"/>
      <c r="AL136" s="144">
        <v>5500</v>
      </c>
      <c r="AM136" s="160">
        <v>170</v>
      </c>
      <c r="AN136" s="43">
        <f>+SUM(AK136:AM136)</f>
        <v>5670</v>
      </c>
      <c r="AO136" s="44">
        <f>+AN136+AH136+L136</f>
        <v>107412.37661999995</v>
      </c>
      <c r="AR136" s="43">
        <f t="shared" si="310"/>
        <v>6207.3452024999933</v>
      </c>
      <c r="AS136" s="43">
        <f t="shared" si="311"/>
        <v>3255.2259375000003</v>
      </c>
      <c r="AT136" s="43">
        <f t="shared" si="311"/>
        <v>162.65928571428572</v>
      </c>
      <c r="AU136" s="43">
        <f t="shared" si="311"/>
        <v>5660.5555555555557</v>
      </c>
      <c r="AV136" s="43">
        <f t="shared" si="312"/>
        <v>1890</v>
      </c>
      <c r="AW136" s="44">
        <f t="shared" si="312"/>
        <v>3978.2361711111093</v>
      </c>
      <c r="AX136" s="122"/>
      <c r="AY136" s="43">
        <f>MEDIAN($D136:$K136)</f>
        <v>1527</v>
      </c>
      <c r="AZ136" s="43">
        <f>MEDIAN($M136:$AG136)</f>
        <v>17</v>
      </c>
      <c r="BA136" s="43">
        <f>MEDIAN($AD136,$AE136,$Z136,$T136,$O136,Q136,AG136)</f>
        <v>12</v>
      </c>
      <c r="BB136" s="43">
        <f>MEDIAN($AF136,$AB136,$AC136,$Y136,$V136,$U136,$S136,$R136,$P136,$AA136)</f>
        <v>49</v>
      </c>
      <c r="BC136" s="43">
        <f>MEDIAN($AK136:$AM136)</f>
        <v>2835</v>
      </c>
      <c r="BD136" s="44">
        <f>MEDIAN((D136:K136,M136:V136,Y136:AG136,AK136:AM136))</f>
        <v>170</v>
      </c>
    </row>
    <row r="137" spans="1:56" s="204" customFormat="1" ht="15" thickBot="1">
      <c r="A137" s="260"/>
      <c r="B137" s="261"/>
      <c r="C137" s="262" t="s">
        <v>191</v>
      </c>
      <c r="D137" s="263">
        <f t="shared" ref="D137:K137" si="313">SUM(D133:D136)</f>
        <v>697654</v>
      </c>
      <c r="E137" s="256">
        <f t="shared" si="313"/>
        <v>264793</v>
      </c>
      <c r="F137" s="256">
        <f t="shared" si="313"/>
        <v>1258668</v>
      </c>
      <c r="G137" s="256">
        <f t="shared" si="313"/>
        <v>3216500.0656600008</v>
      </c>
      <c r="H137" s="256">
        <f t="shared" si="313"/>
        <v>1440511</v>
      </c>
      <c r="I137" s="256">
        <f t="shared" si="313"/>
        <v>2039828</v>
      </c>
      <c r="J137" s="256">
        <f t="shared" si="313"/>
        <v>509219</v>
      </c>
      <c r="K137" s="256">
        <f t="shared" si="313"/>
        <v>807866.35230000003</v>
      </c>
      <c r="L137" s="42">
        <f>+SUM(D137:K137)</f>
        <v>10235039.417959999</v>
      </c>
      <c r="M137" s="256"/>
      <c r="N137" s="256"/>
      <c r="O137" s="256">
        <f t="shared" ref="O137:V137" si="314">SUM(O133:O136)</f>
        <v>367090.34701999999</v>
      </c>
      <c r="P137" s="256">
        <f t="shared" si="314"/>
        <v>152391</v>
      </c>
      <c r="Q137" s="256">
        <f t="shared" si="314"/>
        <v>236792.70402000003</v>
      </c>
      <c r="R137" s="256">
        <f t="shared" si="314"/>
        <v>102094</v>
      </c>
      <c r="S137" s="256">
        <f t="shared" si="314"/>
        <v>46028.096099999981</v>
      </c>
      <c r="T137" s="256">
        <f t="shared" si="314"/>
        <v>116095.61500000001</v>
      </c>
      <c r="U137" s="256">
        <f t="shared" si="314"/>
        <v>117512</v>
      </c>
      <c r="V137" s="256">
        <f t="shared" si="314"/>
        <v>17357</v>
      </c>
      <c r="W137" s="256"/>
      <c r="X137" s="256"/>
      <c r="Y137" s="256">
        <f t="shared" ref="Y137:AG137" si="315">SUM(Y133:Y136)</f>
        <v>93867</v>
      </c>
      <c r="Z137" s="256">
        <f t="shared" si="315"/>
        <v>237384</v>
      </c>
      <c r="AA137" s="256">
        <f t="shared" si="315"/>
        <v>107866</v>
      </c>
      <c r="AB137" s="256"/>
      <c r="AC137" s="256">
        <f>SUM(AC133:AC136)</f>
        <v>206447</v>
      </c>
      <c r="AD137" s="256">
        <f t="shared" si="315"/>
        <v>150700</v>
      </c>
      <c r="AE137" s="256">
        <f t="shared" si="315"/>
        <v>79940</v>
      </c>
      <c r="AF137" s="256">
        <f t="shared" si="315"/>
        <v>29242</v>
      </c>
      <c r="AG137" s="256">
        <f t="shared" si="315"/>
        <v>58087.515999999989</v>
      </c>
      <c r="AH137" s="42">
        <f>+SUM(M137:AG137)</f>
        <v>2118894.2781400001</v>
      </c>
      <c r="AI137" s="42">
        <f>O137+Q137+Z137+AD137+AE137+AG137+T137</f>
        <v>1246090.1820400001</v>
      </c>
      <c r="AJ137" s="42">
        <f>P137+R137+S137+U137+V137+Y137+AC137+AB137+AF137+AA137</f>
        <v>872804.09609999997</v>
      </c>
      <c r="AK137" s="256">
        <f>SUM(AK133:AK136)</f>
        <v>189610</v>
      </c>
      <c r="AL137" s="256">
        <f>SUM(AL133:AL136)</f>
        <v>82093.982999999993</v>
      </c>
      <c r="AM137" s="256">
        <f>SUM(AM133:AM136)</f>
        <v>56313</v>
      </c>
      <c r="AN137" s="42">
        <f>+SUM(AK137:AM137)</f>
        <v>328016.98300000001</v>
      </c>
      <c r="AO137" s="230">
        <f>+AN137+AH137+L137</f>
        <v>12681950.679099999</v>
      </c>
      <c r="AR137" s="42">
        <f>L137/AR$5</f>
        <v>1279379.9272449999</v>
      </c>
      <c r="AS137" s="42">
        <f>AH137/AS$5</f>
        <v>132430.89238375</v>
      </c>
      <c r="AT137" s="42">
        <f>AI137/AT$5</f>
        <v>178012.88314857145</v>
      </c>
      <c r="AU137" s="42">
        <f>AJ137/AU$5</f>
        <v>96978.232900000003</v>
      </c>
      <c r="AV137" s="42">
        <f>AN137/AV$5</f>
        <v>109338.99433333334</v>
      </c>
      <c r="AW137" s="230">
        <f>AO137/AW$5</f>
        <v>469701.87700370367</v>
      </c>
      <c r="AX137" s="122"/>
      <c r="AY137" s="42">
        <f>MEDIAN($D137:$K137)</f>
        <v>1033267.17615</v>
      </c>
      <c r="AZ137" s="42">
        <f>MEDIAN($M137:$AG137)</f>
        <v>111980.8075</v>
      </c>
      <c r="BA137" s="42">
        <f>MEDIAN($AD137,$AE137,$Z137,$T137,$O137,Q137,AG137)</f>
        <v>150700</v>
      </c>
      <c r="BB137" s="42">
        <f>MEDIAN($AF137,$AB137,$AC137,$Y137,$V137,$U137,$S137,$R137,$P137,$AA137)</f>
        <v>102094</v>
      </c>
      <c r="BC137" s="42">
        <f>MEDIAN($AK137:$AM137)</f>
        <v>82093.982999999993</v>
      </c>
      <c r="BD137" s="230">
        <f>MEDIAN((D137:K137,M137:V137,Y137:AG137,AK137:AM137))</f>
        <v>152391</v>
      </c>
    </row>
    <row r="138" spans="1:56" s="229" customFormat="1" ht="12.5" thickTop="1">
      <c r="A138" s="228"/>
      <c r="B138" s="228"/>
      <c r="C138" s="264"/>
      <c r="D138" s="67"/>
      <c r="E138" s="265"/>
      <c r="F138" s="265"/>
      <c r="G138" s="265"/>
      <c r="H138" s="136"/>
      <c r="I138" s="136"/>
      <c r="J138" s="265"/>
      <c r="K138" s="136"/>
      <c r="L138" s="66"/>
      <c r="M138" s="265"/>
      <c r="N138" s="265"/>
      <c r="O138" s="265"/>
      <c r="P138" s="265"/>
      <c r="Q138" s="265"/>
      <c r="R138" s="265"/>
      <c r="S138" s="265"/>
      <c r="T138" s="265"/>
      <c r="U138" s="265"/>
      <c r="V138" s="136"/>
      <c r="W138" s="136"/>
      <c r="X138" s="136"/>
      <c r="Y138" s="265"/>
      <c r="Z138" s="265"/>
      <c r="AA138" s="265"/>
      <c r="AB138" s="265"/>
      <c r="AC138" s="266"/>
      <c r="AD138" s="265"/>
      <c r="AE138" s="265"/>
      <c r="AF138" s="265"/>
      <c r="AG138" s="265"/>
      <c r="AH138" s="66"/>
      <c r="AI138" s="66"/>
      <c r="AJ138" s="66"/>
      <c r="AK138" s="265"/>
      <c r="AL138" s="136"/>
      <c r="AM138" s="265"/>
      <c r="AN138" s="66"/>
      <c r="AO138" s="66"/>
      <c r="AR138" s="66"/>
      <c r="AS138" s="66"/>
      <c r="AT138" s="66"/>
      <c r="AU138" s="66"/>
      <c r="AV138" s="66"/>
      <c r="AW138" s="66"/>
      <c r="AX138" s="66"/>
      <c r="AY138" s="66"/>
      <c r="AZ138" s="66"/>
      <c r="BA138" s="66"/>
      <c r="BB138" s="66"/>
      <c r="BC138" s="66"/>
      <c r="BD138" s="66"/>
    </row>
    <row r="139" spans="1:56" s="204" customFormat="1" ht="24" customHeight="1">
      <c r="A139" s="245"/>
      <c r="B139" s="200"/>
      <c r="C139" s="242"/>
      <c r="D139" s="134"/>
      <c r="E139" s="17"/>
      <c r="F139" s="267"/>
      <c r="G139" s="267"/>
      <c r="H139" s="135"/>
      <c r="I139" s="135"/>
      <c r="J139" s="267"/>
      <c r="K139" s="135"/>
      <c r="L139" s="47"/>
      <c r="M139" s="17"/>
      <c r="N139" s="17"/>
      <c r="O139" s="267"/>
      <c r="P139" s="17"/>
      <c r="Q139" s="267"/>
      <c r="R139" s="267"/>
      <c r="S139" s="267"/>
      <c r="T139" s="17"/>
      <c r="U139" s="267"/>
      <c r="V139" s="135"/>
      <c r="W139" s="135"/>
      <c r="X139" s="135"/>
      <c r="Y139" s="267"/>
      <c r="Z139" s="17"/>
      <c r="AA139" s="17"/>
      <c r="AB139" s="267"/>
      <c r="AC139" s="257"/>
      <c r="AD139" s="267"/>
      <c r="AE139" s="17"/>
      <c r="AF139" s="17"/>
      <c r="AG139" s="17"/>
      <c r="AH139" s="47"/>
      <c r="AI139" s="47"/>
      <c r="AJ139" s="47"/>
      <c r="AK139" s="267"/>
      <c r="AL139" s="135"/>
      <c r="AM139" s="267"/>
      <c r="AN139" s="47"/>
      <c r="AO139" s="47"/>
      <c r="AR139" s="47"/>
      <c r="AS139" s="47"/>
      <c r="AT139" s="47"/>
      <c r="AU139" s="47"/>
      <c r="AV139" s="47"/>
      <c r="AW139" s="47"/>
      <c r="AX139" s="47"/>
      <c r="AY139" s="47"/>
      <c r="AZ139" s="47"/>
      <c r="BA139" s="47"/>
      <c r="BB139" s="47"/>
      <c r="BC139" s="47"/>
      <c r="BD139" s="47"/>
    </row>
    <row r="140" spans="1:56" s="198" customFormat="1" ht="73.5" customHeight="1">
      <c r="A140" s="195" t="s">
        <v>149</v>
      </c>
      <c r="B140" s="196"/>
      <c r="C140" s="243">
        <f>$C$8</f>
        <v>2018</v>
      </c>
      <c r="D140" s="10" t="s">
        <v>304</v>
      </c>
      <c r="E140" s="114" t="s">
        <v>305</v>
      </c>
      <c r="F140" s="114" t="s">
        <v>306</v>
      </c>
      <c r="G140" s="114" t="s">
        <v>307</v>
      </c>
      <c r="H140" s="114" t="s">
        <v>308</v>
      </c>
      <c r="I140" s="114" t="s">
        <v>327</v>
      </c>
      <c r="J140" s="114" t="s">
        <v>328</v>
      </c>
      <c r="K140" s="11" t="s">
        <v>309</v>
      </c>
      <c r="L140" s="7" t="s">
        <v>99</v>
      </c>
      <c r="M140" s="147" t="s">
        <v>310</v>
      </c>
      <c r="N140" s="146" t="s">
        <v>311</v>
      </c>
      <c r="O140" s="146" t="s">
        <v>355</v>
      </c>
      <c r="P140" s="146" t="s">
        <v>313</v>
      </c>
      <c r="Q140" s="146" t="s">
        <v>314</v>
      </c>
      <c r="R140" s="114" t="s">
        <v>315</v>
      </c>
      <c r="S140" s="114" t="s">
        <v>93</v>
      </c>
      <c r="T140" s="114" t="s">
        <v>316</v>
      </c>
      <c r="U140" s="114" t="s">
        <v>317</v>
      </c>
      <c r="V140" s="114" t="s">
        <v>318</v>
      </c>
      <c r="W140" s="146" t="s">
        <v>346</v>
      </c>
      <c r="X140" s="146" t="s">
        <v>349</v>
      </c>
      <c r="Y140" s="114" t="s">
        <v>319</v>
      </c>
      <c r="Z140" s="114" t="s">
        <v>320</v>
      </c>
      <c r="AA140" s="114" t="s">
        <v>321</v>
      </c>
      <c r="AB140" s="146" t="s">
        <v>322</v>
      </c>
      <c r="AC140" s="146" t="s">
        <v>358</v>
      </c>
      <c r="AD140" s="114" t="s">
        <v>323</v>
      </c>
      <c r="AE140" s="114" t="s">
        <v>324</v>
      </c>
      <c r="AF140" s="146" t="s">
        <v>325</v>
      </c>
      <c r="AG140" s="114" t="s">
        <v>326</v>
      </c>
      <c r="AH140" s="7" t="s">
        <v>148</v>
      </c>
      <c r="AI140" s="7" t="s">
        <v>88</v>
      </c>
      <c r="AJ140" s="7" t="s">
        <v>347</v>
      </c>
      <c r="AK140" s="114" t="s">
        <v>87</v>
      </c>
      <c r="AL140" s="114" t="s">
        <v>86</v>
      </c>
      <c r="AM140" s="114" t="s">
        <v>85</v>
      </c>
      <c r="AN140" s="7" t="s">
        <v>84</v>
      </c>
      <c r="AO140" s="9" t="s">
        <v>83</v>
      </c>
      <c r="AR140" s="7" t="s">
        <v>82</v>
      </c>
      <c r="AS140" s="7" t="s">
        <v>81</v>
      </c>
      <c r="AT140" s="7" t="s">
        <v>80</v>
      </c>
      <c r="AU140" s="7" t="s">
        <v>348</v>
      </c>
      <c r="AV140" s="7" t="s">
        <v>79</v>
      </c>
      <c r="AW140" s="9" t="s">
        <v>83</v>
      </c>
      <c r="AX140" s="8"/>
      <c r="AY140" s="7" t="s">
        <v>78</v>
      </c>
      <c r="AZ140" s="7" t="s">
        <v>77</v>
      </c>
      <c r="BA140" s="7" t="s">
        <v>77</v>
      </c>
      <c r="BB140" s="7" t="s">
        <v>351</v>
      </c>
      <c r="BC140" s="7" t="s">
        <v>75</v>
      </c>
      <c r="BD140" s="9" t="s">
        <v>83</v>
      </c>
    </row>
    <row r="141" spans="1:56" s="204" customFormat="1">
      <c r="A141" s="268" t="s">
        <v>190</v>
      </c>
      <c r="B141" s="200"/>
      <c r="C141" s="201"/>
      <c r="D141" s="110">
        <v>57172</v>
      </c>
      <c r="E141" s="28">
        <v>69052</v>
      </c>
      <c r="F141" s="28">
        <v>67757</v>
      </c>
      <c r="G141" s="28"/>
      <c r="H141" s="141">
        <v>78171</v>
      </c>
      <c r="I141" s="141">
        <v>163152</v>
      </c>
      <c r="J141" s="28">
        <v>65089</v>
      </c>
      <c r="K141" s="141">
        <v>45136.99424</v>
      </c>
      <c r="L141" s="25">
        <f>+SUM(D141:K141)</f>
        <v>545529.99424000003</v>
      </c>
      <c r="M141" s="28"/>
      <c r="N141" s="28"/>
      <c r="O141" s="28">
        <v>9717</v>
      </c>
      <c r="P141" s="28">
        <v>11038</v>
      </c>
      <c r="Q141" s="28">
        <v>9138.5562300000001</v>
      </c>
      <c r="R141" s="28">
        <v>3944</v>
      </c>
      <c r="S141" s="28">
        <v>598.53359000000012</v>
      </c>
      <c r="T141" s="28">
        <v>15583</v>
      </c>
      <c r="U141" s="28">
        <v>4608</v>
      </c>
      <c r="V141" s="141">
        <v>350</v>
      </c>
      <c r="W141" s="141"/>
      <c r="X141" s="141"/>
      <c r="Y141" s="28">
        <v>11444</v>
      </c>
      <c r="Z141" s="28"/>
      <c r="AA141" s="28">
        <v>2593</v>
      </c>
      <c r="AB141" s="28"/>
      <c r="AC141" s="29">
        <v>4683</v>
      </c>
      <c r="AD141" s="269"/>
      <c r="AE141" s="28">
        <v>746</v>
      </c>
      <c r="AF141" s="28">
        <v>1386</v>
      </c>
      <c r="AG141" s="28">
        <v>4467</v>
      </c>
      <c r="AH141" s="25">
        <f>+SUM(M141:AG141)</f>
        <v>80296.089819999994</v>
      </c>
      <c r="AI141" s="25">
        <f>O141+Q141+Z141+AD141+AE141+AG141+T141</f>
        <v>39651.556230000002</v>
      </c>
      <c r="AJ141" s="25">
        <f>P141+R141+S141+U141+V141+Y141+AC141+AB141+AF141+AA141</f>
        <v>40644.533589999999</v>
      </c>
      <c r="AK141" s="28"/>
      <c r="AL141" s="141"/>
      <c r="AM141" s="28">
        <v>1256</v>
      </c>
      <c r="AN141" s="25">
        <f>+SUM(AK141:AM141)</f>
        <v>1256</v>
      </c>
      <c r="AO141" s="270">
        <f>+AN141+AH141+L141</f>
        <v>627082.08406000002</v>
      </c>
      <c r="AR141" s="43">
        <f t="shared" ref="AR141" si="316">L141/AR$5</f>
        <v>68191.249280000004</v>
      </c>
      <c r="AS141" s="43">
        <f t="shared" ref="AS141:AU141" si="317">AH141/AS$5</f>
        <v>5018.5056137499996</v>
      </c>
      <c r="AT141" s="43">
        <f t="shared" si="317"/>
        <v>5664.508032857143</v>
      </c>
      <c r="AU141" s="43">
        <f t="shared" si="317"/>
        <v>4516.0592877777781</v>
      </c>
      <c r="AV141" s="43">
        <f t="shared" ref="AV141:AW141" si="318">AN141/AV$5</f>
        <v>418.66666666666669</v>
      </c>
      <c r="AW141" s="44">
        <f t="shared" si="318"/>
        <v>23225.262372592595</v>
      </c>
      <c r="AX141" s="23"/>
      <c r="AY141" s="25">
        <f>MEDIAN($D141:$K141)</f>
        <v>67757</v>
      </c>
      <c r="AZ141" s="25">
        <f>MEDIAN($M141:$AG141)</f>
        <v>4537.5</v>
      </c>
      <c r="BA141" s="25">
        <f>MEDIAN($AD141,$AE141,$Z141,$T141,$O141,Q141,AG141)</f>
        <v>9138.5562300000001</v>
      </c>
      <c r="BB141" s="25">
        <f>MEDIAN($AF141,$AB141,$AC141,$Y141,$V141,$U141,$S141,$R141,$P141,$AA141)</f>
        <v>3944</v>
      </c>
      <c r="BC141" s="25">
        <f>MEDIAN($AK141:$AM141)</f>
        <v>1256</v>
      </c>
      <c r="BD141" s="270">
        <f>MEDIAN((D141:K141,M141:V141,Y141:AG141,AK141:AM141))</f>
        <v>9427.778115000001</v>
      </c>
    </row>
    <row r="142" spans="1:56" s="204" customFormat="1">
      <c r="A142" s="199"/>
      <c r="B142" s="200"/>
      <c r="C142" s="201"/>
      <c r="D142" s="111"/>
      <c r="E142" s="162"/>
      <c r="F142" s="162"/>
      <c r="G142" s="162"/>
      <c r="H142" s="137"/>
      <c r="I142" s="137"/>
      <c r="J142" s="162"/>
      <c r="K142" s="137"/>
      <c r="L142" s="22"/>
      <c r="M142" s="162"/>
      <c r="N142" s="162"/>
      <c r="O142" s="162"/>
      <c r="P142" s="162"/>
      <c r="Q142" s="162"/>
      <c r="R142" s="162"/>
      <c r="S142" s="162"/>
      <c r="T142" s="162"/>
      <c r="U142" s="162"/>
      <c r="V142" s="137"/>
      <c r="W142" s="137"/>
      <c r="X142" s="137"/>
      <c r="Y142" s="162"/>
      <c r="Z142" s="162"/>
      <c r="AA142" s="162"/>
      <c r="AB142" s="162"/>
      <c r="AC142" s="271"/>
      <c r="AD142" s="162"/>
      <c r="AE142" s="162"/>
      <c r="AF142" s="162"/>
      <c r="AG142" s="162"/>
      <c r="AH142" s="22"/>
      <c r="AI142" s="22"/>
      <c r="AJ142" s="22"/>
      <c r="AK142" s="162"/>
      <c r="AL142" s="137"/>
      <c r="AM142" s="162">
        <v>0</v>
      </c>
      <c r="AN142" s="22"/>
      <c r="AO142" s="65"/>
      <c r="AR142" s="22"/>
      <c r="AS142" s="22"/>
      <c r="AT142" s="22"/>
      <c r="AU142" s="22"/>
      <c r="AV142" s="22"/>
      <c r="AW142" s="65"/>
      <c r="AX142" s="23"/>
      <c r="AY142" s="22"/>
      <c r="AZ142" s="22"/>
      <c r="BA142" s="22"/>
      <c r="BB142" s="22"/>
      <c r="BC142" s="22"/>
      <c r="BD142" s="65"/>
    </row>
    <row r="143" spans="1:56" s="204" customFormat="1">
      <c r="A143" s="268" t="s">
        <v>189</v>
      </c>
      <c r="B143" s="200"/>
      <c r="C143" s="201"/>
      <c r="D143" s="111">
        <v>203000</v>
      </c>
      <c r="E143" s="162"/>
      <c r="F143" s="162">
        <v>15000</v>
      </c>
      <c r="G143" s="162">
        <v>300000</v>
      </c>
      <c r="H143" s="137"/>
      <c r="I143" s="137">
        <v>110000</v>
      </c>
      <c r="J143" s="162">
        <v>0</v>
      </c>
      <c r="K143" s="137">
        <v>150000</v>
      </c>
      <c r="L143" s="22">
        <f>+SUM(D143:K143)</f>
        <v>778000</v>
      </c>
      <c r="M143" s="162"/>
      <c r="N143" s="162"/>
      <c r="O143" s="162"/>
      <c r="P143" s="162">
        <v>250</v>
      </c>
      <c r="Q143" s="162">
        <v>55000</v>
      </c>
      <c r="R143" s="162">
        <v>0</v>
      </c>
      <c r="S143" s="162">
        <v>0</v>
      </c>
      <c r="T143" s="162">
        <v>5447</v>
      </c>
      <c r="U143" s="162">
        <v>0</v>
      </c>
      <c r="V143" s="137"/>
      <c r="W143" s="137"/>
      <c r="X143" s="137"/>
      <c r="Y143" s="162">
        <v>0</v>
      </c>
      <c r="Z143" s="162">
        <v>50000</v>
      </c>
      <c r="AA143" s="162">
        <v>0</v>
      </c>
      <c r="AB143" s="162"/>
      <c r="AC143" s="271">
        <v>0</v>
      </c>
      <c r="AD143" s="162"/>
      <c r="AE143" s="162">
        <v>5000</v>
      </c>
      <c r="AF143" s="162"/>
      <c r="AG143" s="162"/>
      <c r="AH143" s="22">
        <f>+SUM(M143:AG143)</f>
        <v>115697</v>
      </c>
      <c r="AI143" s="22">
        <f>O143+Q143+Z143+AD143+AE143+AG143+T143</f>
        <v>115447</v>
      </c>
      <c r="AJ143" s="22">
        <f>P143+R143+S143+U143+V143+Y143+AC143+AB143+AF143+AA143</f>
        <v>250</v>
      </c>
      <c r="AK143" s="162"/>
      <c r="AL143" s="137"/>
      <c r="AM143" s="162">
        <v>0</v>
      </c>
      <c r="AN143" s="22">
        <f>+SUM(AK143:AM143)</f>
        <v>0</v>
      </c>
      <c r="AO143" s="65">
        <f>+AN143+AH143+L143</f>
        <v>893697</v>
      </c>
      <c r="AR143" s="43">
        <f t="shared" ref="AR143:AR144" si="319">L143/AR$5</f>
        <v>97250</v>
      </c>
      <c r="AS143" s="43">
        <f t="shared" ref="AS143:AU144" si="320">AH143/AS$5</f>
        <v>7231.0625</v>
      </c>
      <c r="AT143" s="43">
        <f t="shared" si="320"/>
        <v>16492.428571428572</v>
      </c>
      <c r="AU143" s="43">
        <f t="shared" si="320"/>
        <v>27.777777777777779</v>
      </c>
      <c r="AV143" s="43">
        <f t="shared" ref="AV143:AW144" si="321">AN143/AV$5</f>
        <v>0</v>
      </c>
      <c r="AW143" s="44">
        <f t="shared" si="321"/>
        <v>33099.888888888891</v>
      </c>
      <c r="AX143" s="23"/>
      <c r="AY143" s="22">
        <f>MEDIAN($D143:$K143)</f>
        <v>130000</v>
      </c>
      <c r="AZ143" s="22">
        <f>MEDIAN($M143:$AG143)</f>
        <v>0</v>
      </c>
      <c r="BA143" s="22">
        <f>MEDIAN($AD143,$AE143,$Z143,$T143,$O143,Q143,AG143)</f>
        <v>27723.5</v>
      </c>
      <c r="BB143" s="22">
        <f>MEDIAN($AF143,$AB143,$AC143,$Y143,$V143,$U143,$S143,$R143,$P143,$AA143)</f>
        <v>0</v>
      </c>
      <c r="BC143" s="22">
        <f>MEDIAN($AK143:$AM143)</f>
        <v>0</v>
      </c>
      <c r="BD143" s="65">
        <f>MEDIAN((D143:K143,M143:V143,Y143:AG143,AK143:AM143))</f>
        <v>2625</v>
      </c>
    </row>
    <row r="144" spans="1:56" s="204" customFormat="1">
      <c r="A144" s="272" t="s">
        <v>188</v>
      </c>
      <c r="B144" s="261"/>
      <c r="C144" s="273"/>
      <c r="D144" s="112">
        <v>72900</v>
      </c>
      <c r="E144" s="274"/>
      <c r="F144" s="274">
        <v>15000</v>
      </c>
      <c r="G144" s="274">
        <v>250000</v>
      </c>
      <c r="H144" s="275"/>
      <c r="I144" s="275">
        <v>110000</v>
      </c>
      <c r="J144" s="274">
        <v>0</v>
      </c>
      <c r="K144" s="275">
        <v>57010</v>
      </c>
      <c r="L144" s="276">
        <f>+SUM(D144:K144)</f>
        <v>504910</v>
      </c>
      <c r="M144" s="274"/>
      <c r="N144" s="274"/>
      <c r="O144" s="274"/>
      <c r="P144" s="274"/>
      <c r="Q144" s="274">
        <v>29213.346000000001</v>
      </c>
      <c r="R144" s="274">
        <v>0</v>
      </c>
      <c r="S144" s="274">
        <v>0</v>
      </c>
      <c r="T144" s="274">
        <v>14553</v>
      </c>
      <c r="U144" s="274">
        <v>0</v>
      </c>
      <c r="V144" s="275"/>
      <c r="W144" s="275"/>
      <c r="X144" s="275"/>
      <c r="Y144" s="274">
        <v>0</v>
      </c>
      <c r="Z144" s="277">
        <v>23000</v>
      </c>
      <c r="AA144" s="277">
        <v>0</v>
      </c>
      <c r="AB144" s="274"/>
      <c r="AC144" s="277">
        <v>0</v>
      </c>
      <c r="AD144" s="274"/>
      <c r="AE144" s="274">
        <v>5000</v>
      </c>
      <c r="AF144" s="274"/>
      <c r="AG144" s="274">
        <v>51</v>
      </c>
      <c r="AH144" s="276">
        <f>+SUM(M144:AG144)</f>
        <v>71817.346000000005</v>
      </c>
      <c r="AI144" s="276">
        <f>O144+Q144+Z144+AD144+AE144+AG144+T144</f>
        <v>71817.346000000005</v>
      </c>
      <c r="AJ144" s="276">
        <f>P144+R144+S144+U144+V144+Y144+AC144+AB144+AF144+AA144</f>
        <v>0</v>
      </c>
      <c r="AK144" s="274"/>
      <c r="AL144" s="275"/>
      <c r="AM144" s="274">
        <v>0</v>
      </c>
      <c r="AN144" s="276">
        <f>+SUM(AK144:AM144)</f>
        <v>0</v>
      </c>
      <c r="AO144" s="278">
        <f>+AN144+AH144+L144</f>
        <v>576727.34600000002</v>
      </c>
      <c r="AR144" s="258">
        <f t="shared" si="319"/>
        <v>63113.75</v>
      </c>
      <c r="AS144" s="258">
        <f t="shared" si="320"/>
        <v>4488.5841250000003</v>
      </c>
      <c r="AT144" s="258">
        <f t="shared" si="320"/>
        <v>10259.620857142858</v>
      </c>
      <c r="AU144" s="258">
        <f t="shared" si="320"/>
        <v>0</v>
      </c>
      <c r="AV144" s="258">
        <f t="shared" si="321"/>
        <v>0</v>
      </c>
      <c r="AW144" s="397">
        <f t="shared" si="321"/>
        <v>21360.272074074073</v>
      </c>
      <c r="AX144" s="23"/>
      <c r="AY144" s="276">
        <f>MEDIAN($D144:$K144)</f>
        <v>64955</v>
      </c>
      <c r="AZ144" s="276">
        <f>MEDIAN($M144:$AG144)</f>
        <v>0</v>
      </c>
      <c r="BA144" s="276">
        <f>MEDIAN($AD144,$AE144,$Z144,$T144,$O144,Q144,AG144)</f>
        <v>14553</v>
      </c>
      <c r="BB144" s="276">
        <f>MEDIAN($AF144,$AB144,$AC144,$Y144,$V144,$U144,$S144,$R144,$P144,$AA144)</f>
        <v>0</v>
      </c>
      <c r="BC144" s="276">
        <f>MEDIAN($AK144:$AM144)</f>
        <v>0</v>
      </c>
      <c r="BD144" s="278">
        <f>MEDIAN((D144:K144,M144:V144,Y144:AG144,AK144:AM144))</f>
        <v>2525.5</v>
      </c>
    </row>
    <row r="145" spans="1:56" s="204" customFormat="1">
      <c r="A145" s="199"/>
      <c r="B145" s="200"/>
      <c r="C145" s="279"/>
      <c r="D145" s="134"/>
      <c r="E145" s="17"/>
      <c r="F145" s="17"/>
      <c r="G145" s="17"/>
      <c r="H145" s="135"/>
      <c r="I145" s="135"/>
      <c r="J145" s="17"/>
      <c r="K145" s="135"/>
      <c r="L145" s="47"/>
      <c r="M145" s="17"/>
      <c r="N145" s="135"/>
      <c r="O145" s="17"/>
      <c r="P145" s="17"/>
      <c r="Q145" s="17"/>
      <c r="R145" s="17"/>
      <c r="S145" s="17"/>
      <c r="T145" s="17"/>
      <c r="U145" s="17"/>
      <c r="V145" s="135"/>
      <c r="W145" s="135"/>
      <c r="X145" s="135"/>
      <c r="Y145" s="17"/>
      <c r="Z145" s="135"/>
      <c r="AA145" s="135"/>
      <c r="AB145" s="17"/>
      <c r="AC145" s="257"/>
      <c r="AD145" s="17"/>
      <c r="AE145" s="17"/>
      <c r="AF145" s="135"/>
      <c r="AG145" s="135"/>
      <c r="AH145" s="47"/>
      <c r="AI145" s="47"/>
      <c r="AJ145" s="47"/>
      <c r="AK145" s="17"/>
      <c r="AL145" s="135"/>
      <c r="AM145" s="17"/>
      <c r="AN145" s="47"/>
      <c r="AO145" s="47"/>
      <c r="AR145" s="47"/>
      <c r="AS145" s="47"/>
      <c r="AT145" s="47"/>
      <c r="AU145" s="47"/>
      <c r="AV145" s="47"/>
      <c r="AW145" s="47"/>
      <c r="AX145" s="47"/>
      <c r="AY145" s="47"/>
      <c r="AZ145" s="47"/>
      <c r="BA145" s="47"/>
      <c r="BB145" s="47"/>
      <c r="BC145" s="47"/>
      <c r="BD145" s="47"/>
    </row>
    <row r="146" spans="1:56" s="204" customFormat="1" ht="18.5">
      <c r="A146" s="239" t="s">
        <v>187</v>
      </c>
      <c r="B146" s="200"/>
      <c r="C146" s="236"/>
      <c r="D146" s="129"/>
      <c r="E146" s="240"/>
      <c r="F146" s="240"/>
      <c r="G146" s="240"/>
      <c r="H146" s="129"/>
      <c r="I146" s="129"/>
      <c r="J146" s="240"/>
      <c r="K146" s="129"/>
      <c r="L146" s="14"/>
      <c r="M146" s="240"/>
      <c r="N146" s="240"/>
      <c r="O146" s="240"/>
      <c r="P146" s="240"/>
      <c r="Q146" s="240"/>
      <c r="R146" s="240"/>
      <c r="S146" s="240"/>
      <c r="T146" s="240"/>
      <c r="U146" s="240"/>
      <c r="V146" s="129"/>
      <c r="W146" s="129"/>
      <c r="X146" s="129"/>
      <c r="Y146" s="240"/>
      <c r="Z146" s="240"/>
      <c r="AA146" s="240"/>
      <c r="AB146" s="240"/>
      <c r="AC146" s="241"/>
      <c r="AD146" s="240"/>
      <c r="AE146" s="240"/>
      <c r="AF146" s="240"/>
      <c r="AG146" s="240"/>
      <c r="AH146" s="14"/>
      <c r="AI146" s="14"/>
      <c r="AJ146" s="14"/>
      <c r="AK146" s="240"/>
      <c r="AL146" s="129"/>
      <c r="AM146" s="240"/>
      <c r="AN146" s="14"/>
      <c r="AO146" s="14"/>
      <c r="AR146" s="14"/>
      <c r="AS146" s="14"/>
      <c r="AT146" s="14"/>
      <c r="AU146" s="14"/>
      <c r="AV146" s="14"/>
      <c r="AW146" s="14"/>
      <c r="AX146" s="14"/>
      <c r="AY146" s="14"/>
      <c r="AZ146" s="14"/>
      <c r="BA146" s="14"/>
      <c r="BB146" s="14"/>
      <c r="BC146" s="14"/>
      <c r="BD146" s="14"/>
    </row>
    <row r="147" spans="1:56" s="204" customFormat="1">
      <c r="A147" s="199"/>
      <c r="B147" s="200"/>
      <c r="C147" s="242"/>
      <c r="D147" s="129"/>
      <c r="E147" s="240"/>
      <c r="F147" s="240"/>
      <c r="G147" s="240"/>
      <c r="H147" s="129"/>
      <c r="I147" s="129"/>
      <c r="J147" s="240"/>
      <c r="K147" s="129"/>
      <c r="L147" s="14"/>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14"/>
      <c r="AI147" s="14"/>
      <c r="AJ147" s="14"/>
      <c r="AK147" s="240"/>
      <c r="AL147" s="129"/>
      <c r="AM147" s="240"/>
      <c r="AN147" s="14"/>
      <c r="AO147" s="14"/>
      <c r="AR147" s="14"/>
      <c r="AS147" s="14"/>
      <c r="AT147" s="14"/>
      <c r="AU147" s="14"/>
      <c r="AV147" s="14"/>
      <c r="AW147" s="14"/>
      <c r="AX147" s="14"/>
      <c r="AY147" s="14"/>
      <c r="AZ147" s="14"/>
      <c r="BA147" s="14"/>
      <c r="BB147" s="14"/>
      <c r="BC147" s="14"/>
      <c r="BD147" s="14"/>
    </row>
    <row r="148" spans="1:56" s="198" customFormat="1" ht="73.5" customHeight="1">
      <c r="A148" s="195" t="s">
        <v>149</v>
      </c>
      <c r="B148" s="196"/>
      <c r="C148" s="243">
        <f>$C$8</f>
        <v>2018</v>
      </c>
      <c r="D148" s="10" t="s">
        <v>304</v>
      </c>
      <c r="E148" s="114" t="s">
        <v>305</v>
      </c>
      <c r="F148" s="114" t="s">
        <v>306</v>
      </c>
      <c r="G148" s="114" t="s">
        <v>307</v>
      </c>
      <c r="H148" s="114" t="s">
        <v>308</v>
      </c>
      <c r="I148" s="114" t="s">
        <v>327</v>
      </c>
      <c r="J148" s="114" t="s">
        <v>328</v>
      </c>
      <c r="K148" s="11" t="s">
        <v>309</v>
      </c>
      <c r="L148" s="7" t="s">
        <v>99</v>
      </c>
      <c r="M148" s="147" t="s">
        <v>310</v>
      </c>
      <c r="N148" s="146" t="s">
        <v>311</v>
      </c>
      <c r="O148" s="146" t="s">
        <v>355</v>
      </c>
      <c r="P148" s="146" t="s">
        <v>313</v>
      </c>
      <c r="Q148" s="146" t="s">
        <v>314</v>
      </c>
      <c r="R148" s="114" t="s">
        <v>315</v>
      </c>
      <c r="S148" s="114" t="s">
        <v>93</v>
      </c>
      <c r="T148" s="114" t="s">
        <v>316</v>
      </c>
      <c r="U148" s="114" t="s">
        <v>317</v>
      </c>
      <c r="V148" s="114" t="s">
        <v>318</v>
      </c>
      <c r="W148" s="146" t="s">
        <v>346</v>
      </c>
      <c r="X148" s="146" t="s">
        <v>349</v>
      </c>
      <c r="Y148" s="114" t="s">
        <v>319</v>
      </c>
      <c r="Z148" s="114" t="s">
        <v>320</v>
      </c>
      <c r="AA148" s="114" t="s">
        <v>321</v>
      </c>
      <c r="AB148" s="146" t="s">
        <v>322</v>
      </c>
      <c r="AC148" s="146" t="s">
        <v>358</v>
      </c>
      <c r="AD148" s="114" t="s">
        <v>323</v>
      </c>
      <c r="AE148" s="114" t="s">
        <v>324</v>
      </c>
      <c r="AF148" s="146" t="s">
        <v>325</v>
      </c>
      <c r="AG148" s="114" t="s">
        <v>326</v>
      </c>
      <c r="AH148" s="7" t="s">
        <v>148</v>
      </c>
      <c r="AI148" s="7" t="s">
        <v>88</v>
      </c>
      <c r="AJ148" s="7" t="s">
        <v>347</v>
      </c>
      <c r="AK148" s="114" t="s">
        <v>87</v>
      </c>
      <c r="AL148" s="114" t="s">
        <v>86</v>
      </c>
      <c r="AM148" s="114" t="s">
        <v>85</v>
      </c>
      <c r="AN148" s="7" t="s">
        <v>84</v>
      </c>
      <c r="AO148" s="9" t="s">
        <v>83</v>
      </c>
      <c r="AR148" s="7" t="s">
        <v>82</v>
      </c>
      <c r="AS148" s="7" t="s">
        <v>81</v>
      </c>
      <c r="AT148" s="7" t="s">
        <v>80</v>
      </c>
      <c r="AU148" s="7" t="s">
        <v>348</v>
      </c>
      <c r="AV148" s="7" t="s">
        <v>79</v>
      </c>
      <c r="AW148" s="9" t="s">
        <v>83</v>
      </c>
      <c r="AX148" s="8"/>
      <c r="AY148" s="7" t="s">
        <v>78</v>
      </c>
      <c r="AZ148" s="7" t="s">
        <v>77</v>
      </c>
      <c r="BA148" s="7" t="s">
        <v>77</v>
      </c>
      <c r="BB148" s="7" t="s">
        <v>351</v>
      </c>
      <c r="BC148" s="7" t="s">
        <v>75</v>
      </c>
      <c r="BD148" s="9" t="s">
        <v>83</v>
      </c>
    </row>
    <row r="149" spans="1:56" s="204" customFormat="1">
      <c r="A149" s="199"/>
      <c r="B149" s="200"/>
      <c r="C149" s="201"/>
      <c r="D149" s="52" t="s">
        <v>146</v>
      </c>
      <c r="E149" s="115" t="s">
        <v>146</v>
      </c>
      <c r="F149" s="115" t="s">
        <v>146</v>
      </c>
      <c r="G149" s="115" t="s">
        <v>146</v>
      </c>
      <c r="H149" s="115" t="s">
        <v>146</v>
      </c>
      <c r="I149" s="115" t="s">
        <v>146</v>
      </c>
      <c r="J149" s="115" t="s">
        <v>146</v>
      </c>
      <c r="K149" s="115" t="s">
        <v>146</v>
      </c>
      <c r="L149" s="49" t="s">
        <v>146</v>
      </c>
      <c r="M149" s="202" t="s">
        <v>146</v>
      </c>
      <c r="N149" s="202" t="s">
        <v>146</v>
      </c>
      <c r="O149" s="202" t="s">
        <v>146</v>
      </c>
      <c r="P149" s="203" t="s">
        <v>146</v>
      </c>
      <c r="Q149" s="202" t="s">
        <v>146</v>
      </c>
      <c r="R149" s="202" t="s">
        <v>146</v>
      </c>
      <c r="S149" s="202" t="s">
        <v>146</v>
      </c>
      <c r="T149" s="202" t="s">
        <v>146</v>
      </c>
      <c r="U149" s="202" t="s">
        <v>146</v>
      </c>
      <c r="V149" s="115" t="s">
        <v>146</v>
      </c>
      <c r="W149" s="115"/>
      <c r="X149" s="115"/>
      <c r="Y149" s="202" t="s">
        <v>146</v>
      </c>
      <c r="Z149" s="202" t="s">
        <v>146</v>
      </c>
      <c r="AA149" s="202"/>
      <c r="AB149" s="202" t="s">
        <v>146</v>
      </c>
      <c r="AC149" s="115" t="s">
        <v>146</v>
      </c>
      <c r="AD149" s="115" t="s">
        <v>146</v>
      </c>
      <c r="AE149" s="202" t="s">
        <v>146</v>
      </c>
      <c r="AF149" s="202" t="s">
        <v>146</v>
      </c>
      <c r="AG149" s="202" t="s">
        <v>146</v>
      </c>
      <c r="AH149" s="49" t="s">
        <v>146</v>
      </c>
      <c r="AI149" s="49" t="s">
        <v>146</v>
      </c>
      <c r="AJ149" s="49" t="s">
        <v>147</v>
      </c>
      <c r="AK149" s="115" t="s">
        <v>146</v>
      </c>
      <c r="AL149" s="115" t="s">
        <v>146</v>
      </c>
      <c r="AM149" s="115" t="s">
        <v>146</v>
      </c>
      <c r="AN149" s="49" t="s">
        <v>146</v>
      </c>
      <c r="AO149" s="64" t="s">
        <v>146</v>
      </c>
      <c r="AR149" s="49" t="s">
        <v>146</v>
      </c>
      <c r="AS149" s="49" t="s">
        <v>146</v>
      </c>
      <c r="AT149" s="49" t="s">
        <v>146</v>
      </c>
      <c r="AU149" s="49" t="s">
        <v>146</v>
      </c>
      <c r="AV149" s="49" t="s">
        <v>146</v>
      </c>
      <c r="AW149" s="64" t="s">
        <v>146</v>
      </c>
      <c r="AX149" s="50"/>
      <c r="AY149" s="49" t="s">
        <v>146</v>
      </c>
      <c r="AZ149" s="49" t="s">
        <v>146</v>
      </c>
      <c r="BA149" s="49" t="s">
        <v>146</v>
      </c>
      <c r="BB149" s="49" t="s">
        <v>146</v>
      </c>
      <c r="BC149" s="49" t="s">
        <v>146</v>
      </c>
      <c r="BD149" s="64" t="s">
        <v>146</v>
      </c>
    </row>
    <row r="150" spans="1:56" s="204" customFormat="1">
      <c r="A150" s="199"/>
      <c r="B150" s="200"/>
      <c r="C150" s="201"/>
      <c r="D150" s="129"/>
      <c r="E150" s="240"/>
      <c r="F150" s="240"/>
      <c r="G150" s="240"/>
      <c r="H150" s="129"/>
      <c r="I150" s="129"/>
      <c r="J150" s="240"/>
      <c r="K150" s="129"/>
      <c r="L150" s="60"/>
      <c r="M150" s="240"/>
      <c r="N150" s="240"/>
      <c r="O150" s="240"/>
      <c r="P150" s="240"/>
      <c r="Q150" s="240"/>
      <c r="R150" s="240"/>
      <c r="S150" s="240"/>
      <c r="T150" s="240"/>
      <c r="U150" s="240"/>
      <c r="V150" s="129"/>
      <c r="W150" s="129"/>
      <c r="X150" s="129"/>
      <c r="Y150" s="240"/>
      <c r="Z150" s="240"/>
      <c r="AA150" s="240"/>
      <c r="AB150" s="240"/>
      <c r="AC150" s="241"/>
      <c r="AD150" s="240"/>
      <c r="AE150" s="240"/>
      <c r="AF150" s="240"/>
      <c r="AG150" s="240"/>
      <c r="AH150" s="60"/>
      <c r="AI150" s="60"/>
      <c r="AJ150" s="60"/>
      <c r="AK150" s="240"/>
      <c r="AL150" s="129"/>
      <c r="AM150" s="240"/>
      <c r="AN150" s="60"/>
      <c r="AO150" s="63"/>
      <c r="AR150" s="60"/>
      <c r="AS150" s="60"/>
      <c r="AT150" s="60"/>
      <c r="AU150" s="60"/>
      <c r="AV150" s="60"/>
      <c r="AW150" s="63"/>
      <c r="AX150" s="14"/>
      <c r="AY150" s="60"/>
      <c r="AZ150" s="60"/>
      <c r="BA150" s="60"/>
      <c r="BB150" s="60"/>
      <c r="BC150" s="60"/>
      <c r="BD150" s="63"/>
    </row>
    <row r="151" spans="1:56" s="204" customFormat="1">
      <c r="A151" s="199"/>
      <c r="B151" s="200"/>
      <c r="C151" s="201"/>
      <c r="D151" s="129"/>
      <c r="E151" s="240"/>
      <c r="F151" s="240"/>
      <c r="G151" s="240"/>
      <c r="H151" s="129"/>
      <c r="I151" s="129"/>
      <c r="J151" s="240"/>
      <c r="K151" s="129"/>
      <c r="L151" s="60"/>
      <c r="M151" s="240"/>
      <c r="N151" s="240"/>
      <c r="O151" s="240"/>
      <c r="P151" s="240"/>
      <c r="Q151" s="240"/>
      <c r="R151" s="240"/>
      <c r="S151" s="240"/>
      <c r="T151" s="240"/>
      <c r="U151" s="240"/>
      <c r="V151" s="129"/>
      <c r="W151" s="129"/>
      <c r="X151" s="129"/>
      <c r="Y151" s="240"/>
      <c r="Z151" s="240"/>
      <c r="AA151" s="240"/>
      <c r="AB151" s="240"/>
      <c r="AC151" s="241"/>
      <c r="AD151" s="240"/>
      <c r="AE151" s="240"/>
      <c r="AF151" s="240"/>
      <c r="AG151" s="240"/>
      <c r="AH151" s="60"/>
      <c r="AI151" s="60"/>
      <c r="AJ151" s="60"/>
      <c r="AK151" s="240"/>
      <c r="AL151" s="129"/>
      <c r="AM151" s="240"/>
      <c r="AN151" s="60"/>
      <c r="AO151" s="63"/>
      <c r="AR151" s="60"/>
      <c r="AS151" s="60"/>
      <c r="AT151" s="60"/>
      <c r="AU151" s="60"/>
      <c r="AV151" s="60"/>
      <c r="AW151" s="63"/>
      <c r="AX151" s="14"/>
      <c r="AY151" s="60"/>
      <c r="AZ151" s="60"/>
      <c r="BA151" s="60"/>
      <c r="BB151" s="60"/>
      <c r="BC151" s="60"/>
      <c r="BD151" s="63"/>
    </row>
    <row r="152" spans="1:56" s="204" customFormat="1">
      <c r="A152" s="268" t="s">
        <v>186</v>
      </c>
      <c r="B152" s="200"/>
      <c r="C152" s="201"/>
      <c r="D152" s="144">
        <v>648941</v>
      </c>
      <c r="E152" s="160">
        <v>229519</v>
      </c>
      <c r="F152" s="160">
        <v>1245112</v>
      </c>
      <c r="G152" s="160">
        <v>2924131.89793</v>
      </c>
      <c r="H152" s="144">
        <v>1379217</v>
      </c>
      <c r="I152" s="144">
        <v>2012592</v>
      </c>
      <c r="J152" s="160">
        <v>478500</v>
      </c>
      <c r="K152" s="144">
        <v>794502.65808999992</v>
      </c>
      <c r="L152" s="43">
        <f>+SUM(D152:K152)</f>
        <v>9712515.5560199991</v>
      </c>
      <c r="M152" s="160"/>
      <c r="N152" s="160"/>
      <c r="O152" s="160">
        <v>364248</v>
      </c>
      <c r="P152" s="160">
        <v>153272</v>
      </c>
      <c r="Q152" s="160">
        <v>240776.05630999999</v>
      </c>
      <c r="R152" s="160">
        <v>98231</v>
      </c>
      <c r="S152" s="160">
        <v>49795.921000000002</v>
      </c>
      <c r="T152" s="160">
        <v>112030</v>
      </c>
      <c r="U152" s="160">
        <v>113397</v>
      </c>
      <c r="V152" s="144">
        <v>21777</v>
      </c>
      <c r="W152" s="144"/>
      <c r="X152" s="144"/>
      <c r="Y152" s="160">
        <v>86588</v>
      </c>
      <c r="Z152" s="160">
        <v>242487</v>
      </c>
      <c r="AA152" s="160">
        <v>99159</v>
      </c>
      <c r="AB152" s="160"/>
      <c r="AC152" s="250">
        <v>212169</v>
      </c>
      <c r="AD152" s="160">
        <v>144367</v>
      </c>
      <c r="AE152" s="160">
        <v>83722</v>
      </c>
      <c r="AF152" s="160">
        <v>30162</v>
      </c>
      <c r="AG152" s="160">
        <v>62664</v>
      </c>
      <c r="AH152" s="43">
        <f>+SUM(M152:AG152)</f>
        <v>2114844.97731</v>
      </c>
      <c r="AI152" s="43">
        <f>O152+Q152+Z152+AD152+AE152+AG152+T152</f>
        <v>1250294.0563099999</v>
      </c>
      <c r="AJ152" s="43">
        <f>P152+R152+S152+U152+V152+Y152+AC152+AB152+AF152+AA152</f>
        <v>864550.92099999997</v>
      </c>
      <c r="AK152" s="160">
        <v>159957</v>
      </c>
      <c r="AL152" s="144">
        <v>75102</v>
      </c>
      <c r="AM152" s="160">
        <v>55011</v>
      </c>
      <c r="AN152" s="43">
        <f>+SUM(AK152:AM152)</f>
        <v>290070</v>
      </c>
      <c r="AO152" s="62">
        <f>+AN152+AH152+L152</f>
        <v>12117430.533329999</v>
      </c>
      <c r="AR152" s="43">
        <f t="shared" ref="AR152" si="322">L152/AR$5</f>
        <v>1214064.4445024999</v>
      </c>
      <c r="AS152" s="43">
        <f t="shared" ref="AS152:AU152" si="323">AH152/AS$5</f>
        <v>132177.811081875</v>
      </c>
      <c r="AT152" s="43">
        <f t="shared" si="323"/>
        <v>178613.43661571428</v>
      </c>
      <c r="AU152" s="43">
        <f t="shared" si="323"/>
        <v>96061.213444444438</v>
      </c>
      <c r="AV152" s="43">
        <f t="shared" ref="AV152:AW152" si="324">AN152/AV$5</f>
        <v>96690</v>
      </c>
      <c r="AW152" s="44">
        <f t="shared" si="324"/>
        <v>448793.72345666663</v>
      </c>
      <c r="AX152" s="122"/>
      <c r="AY152" s="43">
        <f>MEDIAN($D152:$K152)</f>
        <v>1019807.329045</v>
      </c>
      <c r="AZ152" s="43">
        <f>MEDIAN($M152:$AG152)</f>
        <v>105594.5</v>
      </c>
      <c r="BA152" s="43">
        <f>MEDIAN($AD152,$AE152,$Z152,$T152,$O152,Q152,AG152)</f>
        <v>144367</v>
      </c>
      <c r="BB152" s="43">
        <f>MEDIAN($AF152,$AB152,$AC152,$Y152,$V152,$U152,$S152,$R152,$P152,$AA152)</f>
        <v>98231</v>
      </c>
      <c r="BC152" s="43">
        <f>MEDIAN($AK152:$AM152)</f>
        <v>75102</v>
      </c>
      <c r="BD152" s="62">
        <f>MEDIAN((D152:K152,M152:V152,Y152:AG152,AK152:AM152))</f>
        <v>153272</v>
      </c>
    </row>
    <row r="153" spans="1:56" s="204" customFormat="1">
      <c r="A153" s="199"/>
      <c r="B153" s="200"/>
      <c r="C153" s="201"/>
      <c r="D153" s="144"/>
      <c r="E153" s="160"/>
      <c r="F153" s="160"/>
      <c r="G153" s="160"/>
      <c r="H153" s="144"/>
      <c r="I153" s="144"/>
      <c r="J153" s="160"/>
      <c r="K153" s="144"/>
      <c r="L153" s="43"/>
      <c r="M153" s="160"/>
      <c r="N153" s="160"/>
      <c r="O153" s="160"/>
      <c r="P153" s="160"/>
      <c r="Q153" s="160"/>
      <c r="R153" s="160"/>
      <c r="S153" s="160"/>
      <c r="T153" s="160"/>
      <c r="U153" s="160"/>
      <c r="V153" s="144"/>
      <c r="W153" s="144"/>
      <c r="X153" s="144"/>
      <c r="Y153" s="160"/>
      <c r="Z153" s="160"/>
      <c r="AA153" s="160"/>
      <c r="AB153" s="160"/>
      <c r="AC153" s="250"/>
      <c r="AD153" s="160"/>
      <c r="AE153" s="160"/>
      <c r="AF153" s="160"/>
      <c r="AG153" s="160"/>
      <c r="AH153" s="43"/>
      <c r="AI153" s="43"/>
      <c r="AJ153" s="43"/>
      <c r="AK153" s="160"/>
      <c r="AL153" s="144"/>
      <c r="AM153" s="160"/>
      <c r="AN153" s="43"/>
      <c r="AO153" s="62"/>
      <c r="AR153" s="43"/>
      <c r="AS153" s="43"/>
      <c r="AT153" s="43"/>
      <c r="AU153" s="43"/>
      <c r="AV153" s="43"/>
      <c r="AW153" s="62"/>
      <c r="AX153" s="122"/>
      <c r="AY153" s="43"/>
      <c r="AZ153" s="43"/>
      <c r="BA153" s="43"/>
      <c r="BB153" s="43"/>
      <c r="BC153" s="43"/>
      <c r="BD153" s="62"/>
    </row>
    <row r="154" spans="1:56" s="204" customFormat="1">
      <c r="A154" s="199" t="s">
        <v>185</v>
      </c>
      <c r="B154" s="200"/>
      <c r="C154" s="201"/>
      <c r="D154" s="144">
        <v>17585</v>
      </c>
      <c r="E154" s="160">
        <v>35546</v>
      </c>
      <c r="F154" s="160">
        <v>14874</v>
      </c>
      <c r="G154" s="160">
        <v>80662.222610000055</v>
      </c>
      <c r="H154" s="144">
        <v>9562</v>
      </c>
      <c r="I154" s="144">
        <v>26965</v>
      </c>
      <c r="J154" s="160">
        <v>31640</v>
      </c>
      <c r="K154" s="144">
        <v>14984.997920000169</v>
      </c>
      <c r="L154" s="43">
        <f>+SUM(D154:K154)</f>
        <v>231819.22053000022</v>
      </c>
      <c r="M154" s="160"/>
      <c r="N154" s="160"/>
      <c r="O154" s="160">
        <v>969</v>
      </c>
      <c r="P154" s="160">
        <v>68</v>
      </c>
      <c r="Q154" s="160">
        <v>-4524.606520000003</v>
      </c>
      <c r="R154" s="160">
        <v>-2842</v>
      </c>
      <c r="S154" s="160">
        <v>-3766.4103400000022</v>
      </c>
      <c r="T154" s="160">
        <v>4177.2369999999937</v>
      </c>
      <c r="U154" s="160">
        <v>2884</v>
      </c>
      <c r="V154" s="144">
        <v>-11656</v>
      </c>
      <c r="W154" s="144"/>
      <c r="X154" s="144"/>
      <c r="Y154" s="160">
        <v>1033</v>
      </c>
      <c r="Z154" s="160">
        <v>-29059</v>
      </c>
      <c r="AA154" s="160">
        <v>1085</v>
      </c>
      <c r="AB154" s="160"/>
      <c r="AC154" s="250">
        <v>-5722</v>
      </c>
      <c r="AD154" s="160">
        <v>6333</v>
      </c>
      <c r="AE154" s="160">
        <v>-6444.8089999999938</v>
      </c>
      <c r="AF154" s="160">
        <v>-920</v>
      </c>
      <c r="AG154" s="160">
        <v>-16575.991000000009</v>
      </c>
      <c r="AH154" s="43">
        <f>+SUM(M154:AG154)</f>
        <v>-64961.579860000013</v>
      </c>
      <c r="AI154" s="43">
        <f>O154+Q154+Z154+AD154+AE154+AG154+T154</f>
        <v>-45125.16952000001</v>
      </c>
      <c r="AJ154" s="43">
        <f>P154+R154+S154+U154+V154+Y154+AC154+AB154+AF154+AA154</f>
        <v>-19836.410340000002</v>
      </c>
      <c r="AK154" s="160">
        <v>-4921</v>
      </c>
      <c r="AL154" s="144">
        <v>1492.3279999999977</v>
      </c>
      <c r="AM154" s="160">
        <v>1284</v>
      </c>
      <c r="AN154" s="43">
        <f>+SUM(AK154:AM154)</f>
        <v>-2144.6720000000023</v>
      </c>
      <c r="AO154" s="62">
        <f>+AN154+AH154+L154</f>
        <v>164712.96867000021</v>
      </c>
      <c r="AR154" s="43">
        <f t="shared" ref="AR154:AR157" si="325">L154/AR$5</f>
        <v>28977.402566250028</v>
      </c>
      <c r="AS154" s="43">
        <f t="shared" ref="AS154:AU157" si="326">AH154/AS$5</f>
        <v>-4060.0987412500008</v>
      </c>
      <c r="AT154" s="43">
        <f t="shared" si="326"/>
        <v>-6446.4527885714297</v>
      </c>
      <c r="AU154" s="43">
        <f t="shared" si="326"/>
        <v>-2204.0455933333337</v>
      </c>
      <c r="AV154" s="43">
        <f t="shared" ref="AV154:AW157" si="327">AN154/AV$5</f>
        <v>-714.89066666666747</v>
      </c>
      <c r="AW154" s="44">
        <f t="shared" si="327"/>
        <v>6100.4803211111184</v>
      </c>
      <c r="AX154" s="122"/>
      <c r="AY154" s="43">
        <f>MEDIAN($D154:$K154)</f>
        <v>22275</v>
      </c>
      <c r="AZ154" s="43">
        <f>MEDIAN($M154:$AG154)</f>
        <v>-1881</v>
      </c>
      <c r="BA154" s="43">
        <f>MEDIAN($AD154,$AE154,$Z154,$T154,$O154,Q154,AG154)</f>
        <v>-4524.606520000003</v>
      </c>
      <c r="BB154" s="43">
        <f>MEDIAN($AF154,$AB154,$AC154,$Y154,$V154,$U154,$S154,$R154,$P154,$AA154)</f>
        <v>-920</v>
      </c>
      <c r="BC154" s="43">
        <f>MEDIAN($AK154:$AM154)</f>
        <v>1284</v>
      </c>
      <c r="BD154" s="62">
        <f>MEDIAN((D154:K154,M154:V154,Y154:AG154,AK154:AM154))</f>
        <v>1085</v>
      </c>
    </row>
    <row r="155" spans="1:56" s="204" customFormat="1">
      <c r="A155" s="199" t="s">
        <v>184</v>
      </c>
      <c r="B155" s="200"/>
      <c r="C155" s="201"/>
      <c r="D155" s="144">
        <v>30298</v>
      </c>
      <c r="E155" s="160"/>
      <c r="F155" s="160">
        <v>-1351</v>
      </c>
      <c r="G155" s="160">
        <v>209883</v>
      </c>
      <c r="H155" s="144">
        <v>981</v>
      </c>
      <c r="I155" s="144">
        <v>-1224</v>
      </c>
      <c r="J155" s="160">
        <v>0</v>
      </c>
      <c r="K155" s="144">
        <v>-1369.57661999994</v>
      </c>
      <c r="L155" s="43">
        <f>+SUM(D155:K155)</f>
        <v>237217.42338000005</v>
      </c>
      <c r="M155" s="160"/>
      <c r="N155" s="160"/>
      <c r="O155" s="160">
        <v>1872</v>
      </c>
      <c r="P155" s="160">
        <v>-949</v>
      </c>
      <c r="Q155" s="160">
        <v>541.80000000002019</v>
      </c>
      <c r="R155" s="160">
        <v>6707</v>
      </c>
      <c r="S155" s="160">
        <v>0</v>
      </c>
      <c r="T155" s="160">
        <v>-189</v>
      </c>
      <c r="U155" s="160">
        <v>-16</v>
      </c>
      <c r="V155" s="144">
        <v>0</v>
      </c>
      <c r="W155" s="144"/>
      <c r="X155" s="144"/>
      <c r="Y155" s="160">
        <v>6246</v>
      </c>
      <c r="Z155" s="160">
        <v>20708</v>
      </c>
      <c r="AA155" s="160">
        <v>7622</v>
      </c>
      <c r="AB155" s="160"/>
      <c r="AC155" s="250">
        <v>0</v>
      </c>
      <c r="AD155" s="160">
        <v>0</v>
      </c>
      <c r="AE155" s="160">
        <v>2663</v>
      </c>
      <c r="AF155" s="160">
        <v>0</v>
      </c>
      <c r="AG155" s="160"/>
      <c r="AH155" s="43">
        <f>+SUM(M155:AG155)</f>
        <v>45205.800000000017</v>
      </c>
      <c r="AI155" s="43">
        <f>O155+Q155+Z155+AD155+AE155+AG155+T155</f>
        <v>25595.800000000021</v>
      </c>
      <c r="AJ155" s="43">
        <f>P155+R155+S155+U155+V155+Y155+AC155+AB155+AF155+AA155</f>
        <v>19610</v>
      </c>
      <c r="AK155" s="160">
        <v>34574</v>
      </c>
      <c r="AL155" s="144"/>
      <c r="AM155" s="160">
        <v>0</v>
      </c>
      <c r="AN155" s="43">
        <f>+SUM(AK155:AM155)</f>
        <v>34574</v>
      </c>
      <c r="AO155" s="62">
        <f>+AN155+AH155+L155</f>
        <v>316997.2233800001</v>
      </c>
      <c r="AR155" s="43">
        <f t="shared" si="325"/>
        <v>29652.177922500006</v>
      </c>
      <c r="AS155" s="43">
        <f t="shared" si="326"/>
        <v>2825.3625000000011</v>
      </c>
      <c r="AT155" s="43">
        <f t="shared" si="326"/>
        <v>3656.5428571428602</v>
      </c>
      <c r="AU155" s="43">
        <f t="shared" si="326"/>
        <v>2178.8888888888887</v>
      </c>
      <c r="AV155" s="43">
        <f t="shared" si="327"/>
        <v>11524.666666666666</v>
      </c>
      <c r="AW155" s="44">
        <f t="shared" si="327"/>
        <v>11740.637902962966</v>
      </c>
      <c r="AX155" s="122"/>
      <c r="AY155" s="43">
        <f>MEDIAN($D155:$K155)</f>
        <v>0</v>
      </c>
      <c r="AZ155" s="43">
        <f>MEDIAN($M155:$AG155)</f>
        <v>0</v>
      </c>
      <c r="BA155" s="43">
        <f>MEDIAN($AD155,$AE155,$Z155,$T155,$O155,Q155,AG155)</f>
        <v>1206.9000000000101</v>
      </c>
      <c r="BB155" s="43">
        <f>MEDIAN($AF155,$AB155,$AC155,$Y155,$V155,$U155,$S155,$R155,$P155,$AA155)</f>
        <v>0</v>
      </c>
      <c r="BC155" s="43">
        <f>MEDIAN($AK155:$AM155)</f>
        <v>17287</v>
      </c>
      <c r="BD155" s="62">
        <f>MEDIAN((D155:K155,M155:V155,Y155:AG155,AK155:AM155))</f>
        <v>0</v>
      </c>
    </row>
    <row r="156" spans="1:56" s="204" customFormat="1">
      <c r="A156" s="199" t="s">
        <v>183</v>
      </c>
      <c r="B156" s="200"/>
      <c r="C156" s="201"/>
      <c r="D156" s="144">
        <v>0</v>
      </c>
      <c r="E156" s="160"/>
      <c r="F156" s="160">
        <v>0</v>
      </c>
      <c r="G156" s="160"/>
      <c r="H156" s="144">
        <v>50000</v>
      </c>
      <c r="I156" s="144">
        <v>1469</v>
      </c>
      <c r="J156" s="160">
        <v>0</v>
      </c>
      <c r="K156" s="144"/>
      <c r="L156" s="43">
        <f>+SUM(D156:K156)</f>
        <v>51469</v>
      </c>
      <c r="M156" s="160"/>
      <c r="N156" s="160"/>
      <c r="O156" s="160"/>
      <c r="P156" s="160"/>
      <c r="Q156" s="160">
        <v>0</v>
      </c>
      <c r="R156" s="160">
        <v>0</v>
      </c>
      <c r="S156" s="160">
        <v>0</v>
      </c>
      <c r="T156" s="160">
        <v>0</v>
      </c>
      <c r="U156" s="160">
        <v>1260</v>
      </c>
      <c r="V156" s="144">
        <v>8500</v>
      </c>
      <c r="W156" s="144"/>
      <c r="X156" s="144"/>
      <c r="Y156" s="160">
        <v>0</v>
      </c>
      <c r="Z156" s="160">
        <v>3248</v>
      </c>
      <c r="AA156" s="160">
        <v>0</v>
      </c>
      <c r="AB156" s="160"/>
      <c r="AC156" s="250"/>
      <c r="AD156" s="160">
        <v>0</v>
      </c>
      <c r="AE156" s="160"/>
      <c r="AF156" s="160">
        <v>0</v>
      </c>
      <c r="AG156" s="160">
        <v>12000</v>
      </c>
      <c r="AH156" s="43">
        <f>+SUM(M156:AG156)</f>
        <v>25008</v>
      </c>
      <c r="AI156" s="43">
        <f>O156+Q156+Z156+AD156+AE156+AG156+T156</f>
        <v>15248</v>
      </c>
      <c r="AJ156" s="43">
        <f>P156+R156+S156+U156+V156+Y156+AC156+AB156+AF156+AA156</f>
        <v>9760</v>
      </c>
      <c r="AK156" s="160"/>
      <c r="AL156" s="144"/>
      <c r="AM156" s="160">
        <v>0</v>
      </c>
      <c r="AN156" s="43">
        <f>+SUM(AK156:AM156)</f>
        <v>0</v>
      </c>
      <c r="AO156" s="62">
        <f>+AN156+AH156+L156</f>
        <v>76477</v>
      </c>
      <c r="AR156" s="43">
        <f t="shared" si="325"/>
        <v>6433.625</v>
      </c>
      <c r="AS156" s="43">
        <f t="shared" si="326"/>
        <v>1563</v>
      </c>
      <c r="AT156" s="43">
        <f t="shared" si="326"/>
        <v>2178.2857142857142</v>
      </c>
      <c r="AU156" s="43">
        <f t="shared" si="326"/>
        <v>1084.4444444444443</v>
      </c>
      <c r="AV156" s="43">
        <f t="shared" si="327"/>
        <v>0</v>
      </c>
      <c r="AW156" s="44">
        <f t="shared" si="327"/>
        <v>2832.4814814814813</v>
      </c>
      <c r="AX156" s="122"/>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204" customFormat="1">
      <c r="A157" s="199" t="s">
        <v>125</v>
      </c>
      <c r="B157" s="200"/>
      <c r="C157" s="201"/>
      <c r="D157" s="144">
        <v>830</v>
      </c>
      <c r="E157" s="160">
        <v>-272</v>
      </c>
      <c r="F157" s="160">
        <v>33</v>
      </c>
      <c r="G157" s="160">
        <v>1823</v>
      </c>
      <c r="H157" s="144">
        <v>751</v>
      </c>
      <c r="I157" s="144">
        <v>26</v>
      </c>
      <c r="J157" s="160">
        <v>-921</v>
      </c>
      <c r="K157" s="144">
        <v>-251.889089999487</v>
      </c>
      <c r="L157" s="43">
        <f>+SUM(D157:K157)</f>
        <v>2018.1109100005131</v>
      </c>
      <c r="M157" s="160"/>
      <c r="N157" s="160"/>
      <c r="O157" s="160"/>
      <c r="P157" s="160"/>
      <c r="Q157" s="160">
        <v>0</v>
      </c>
      <c r="R157" s="160">
        <v>-2</v>
      </c>
      <c r="S157" s="160">
        <v>0</v>
      </c>
      <c r="T157" s="160">
        <v>78</v>
      </c>
      <c r="U157" s="160">
        <v>-13</v>
      </c>
      <c r="V157" s="144">
        <v>-1264</v>
      </c>
      <c r="W157" s="144"/>
      <c r="X157" s="144"/>
      <c r="Y157" s="160">
        <v>0</v>
      </c>
      <c r="Z157" s="160"/>
      <c r="AA157" s="160">
        <v>0</v>
      </c>
      <c r="AB157" s="160"/>
      <c r="AC157" s="250"/>
      <c r="AD157" s="160">
        <v>0</v>
      </c>
      <c r="AE157" s="160"/>
      <c r="AF157" s="160">
        <v>0</v>
      </c>
      <c r="AG157" s="160"/>
      <c r="AH157" s="43">
        <f>+SUM(M157:AG157)</f>
        <v>-1201</v>
      </c>
      <c r="AI157" s="43">
        <f>O157+Q157+Z157+AD157+AE157+AG157+T157</f>
        <v>78</v>
      </c>
      <c r="AJ157" s="43">
        <f>P157+R157+S157+U157+V157+Y157+AC157+AB157+AF157+AA157</f>
        <v>-1279</v>
      </c>
      <c r="AK157" s="160"/>
      <c r="AL157" s="144"/>
      <c r="AM157" s="160">
        <v>18</v>
      </c>
      <c r="AN157" s="43">
        <f>+SUM(AK157:AM157)</f>
        <v>18</v>
      </c>
      <c r="AO157" s="62">
        <f>+AN157+AH157+L157</f>
        <v>835.11091000051306</v>
      </c>
      <c r="AR157" s="43">
        <f t="shared" si="325"/>
        <v>252.26386375006413</v>
      </c>
      <c r="AS157" s="43">
        <f t="shared" si="326"/>
        <v>-75.0625</v>
      </c>
      <c r="AT157" s="43">
        <f t="shared" si="326"/>
        <v>11.142857142857142</v>
      </c>
      <c r="AU157" s="43">
        <f t="shared" si="326"/>
        <v>-142.11111111111111</v>
      </c>
      <c r="AV157" s="43">
        <f t="shared" si="327"/>
        <v>6</v>
      </c>
      <c r="AW157" s="44">
        <f t="shared" si="327"/>
        <v>30.930033703722707</v>
      </c>
      <c r="AX157" s="122"/>
      <c r="AY157" s="43">
        <f>MEDIAN($D157:$K157)</f>
        <v>29.5</v>
      </c>
      <c r="AZ157" s="43">
        <f>MEDIAN($M157:$AG157)</f>
        <v>0</v>
      </c>
      <c r="BA157" s="43">
        <f>MEDIAN($AD157,$AE157,$Z157,$T157,$O157,Q157,AG157)</f>
        <v>0</v>
      </c>
      <c r="BB157" s="43">
        <f>MEDIAN($AF157,$AB157,$AC157,$Y157,$V157,$U157,$S157,$R157,$P157,$AA157)</f>
        <v>0</v>
      </c>
      <c r="BC157" s="43">
        <f>MEDIAN($AK157:$AM157)</f>
        <v>18</v>
      </c>
      <c r="BD157" s="62">
        <f>MEDIAN((D157:K157,M157:V157,Y157:AG157,AK157:AM157))</f>
        <v>0</v>
      </c>
    </row>
    <row r="158" spans="1:56" s="204" customFormat="1">
      <c r="A158" s="199"/>
      <c r="B158" s="200"/>
      <c r="C158" s="201"/>
      <c r="D158" s="144"/>
      <c r="E158" s="160"/>
      <c r="F158" s="160"/>
      <c r="G158" s="160"/>
      <c r="H158" s="144"/>
      <c r="I158" s="144"/>
      <c r="J158" s="160"/>
      <c r="K158" s="144"/>
      <c r="L158" s="43"/>
      <c r="M158" s="160"/>
      <c r="N158" s="160"/>
      <c r="O158" s="160"/>
      <c r="P158" s="160"/>
      <c r="Q158" s="160"/>
      <c r="R158" s="160"/>
      <c r="S158" s="160"/>
      <c r="T158" s="160"/>
      <c r="U158" s="160"/>
      <c r="V158" s="144"/>
      <c r="W158" s="144"/>
      <c r="X158" s="144"/>
      <c r="Y158" s="160"/>
      <c r="Z158" s="160"/>
      <c r="AA158" s="160"/>
      <c r="AB158" s="160"/>
      <c r="AC158" s="250"/>
      <c r="AD158" s="160"/>
      <c r="AE158" s="160"/>
      <c r="AF158" s="160"/>
      <c r="AG158" s="160"/>
      <c r="AH158" s="43"/>
      <c r="AI158" s="43"/>
      <c r="AJ158" s="43"/>
      <c r="AK158" s="160"/>
      <c r="AL158" s="144"/>
      <c r="AM158" s="160"/>
      <c r="AN158" s="43"/>
      <c r="AO158" s="62"/>
      <c r="AR158" s="43"/>
      <c r="AS158" s="43"/>
      <c r="AT158" s="43"/>
      <c r="AU158" s="43"/>
      <c r="AV158" s="43"/>
      <c r="AW158" s="62"/>
      <c r="AX158" s="122"/>
      <c r="AY158" s="43"/>
      <c r="AZ158" s="43"/>
      <c r="BA158" s="43"/>
      <c r="BB158" s="43"/>
      <c r="BC158" s="43"/>
      <c r="BD158" s="62"/>
    </row>
    <row r="159" spans="1:56" s="204" customFormat="1" ht="15" thickBot="1">
      <c r="A159" s="272" t="s">
        <v>182</v>
      </c>
      <c r="B159" s="261"/>
      <c r="C159" s="273"/>
      <c r="D159" s="280">
        <f t="shared" ref="D159:K159" si="328">SUM(D152:D158)</f>
        <v>697654</v>
      </c>
      <c r="E159" s="280">
        <f t="shared" si="328"/>
        <v>264793</v>
      </c>
      <c r="F159" s="280">
        <f t="shared" si="328"/>
        <v>1258668</v>
      </c>
      <c r="G159" s="280">
        <f t="shared" si="328"/>
        <v>3216500.12054</v>
      </c>
      <c r="H159" s="280">
        <f t="shared" si="328"/>
        <v>1440511</v>
      </c>
      <c r="I159" s="280">
        <f t="shared" si="328"/>
        <v>2039828</v>
      </c>
      <c r="J159" s="280">
        <f t="shared" si="328"/>
        <v>509219</v>
      </c>
      <c r="K159" s="280">
        <f t="shared" si="328"/>
        <v>807866.1903000006</v>
      </c>
      <c r="L159" s="42">
        <f>+SUM(D159:K159)</f>
        <v>10235039.310840001</v>
      </c>
      <c r="M159" s="280"/>
      <c r="N159" s="280"/>
      <c r="O159" s="280">
        <f t="shared" ref="O159:V159" si="329">SUM(O152:O158)</f>
        <v>367089</v>
      </c>
      <c r="P159" s="280">
        <f t="shared" si="329"/>
        <v>152391</v>
      </c>
      <c r="Q159" s="280">
        <f t="shared" si="329"/>
        <v>236793.24979</v>
      </c>
      <c r="R159" s="280">
        <f t="shared" si="329"/>
        <v>102094</v>
      </c>
      <c r="S159" s="280">
        <f t="shared" si="329"/>
        <v>46029.51066</v>
      </c>
      <c r="T159" s="280">
        <f t="shared" si="329"/>
        <v>116096.23699999999</v>
      </c>
      <c r="U159" s="280">
        <f t="shared" si="329"/>
        <v>117512</v>
      </c>
      <c r="V159" s="280">
        <f t="shared" si="329"/>
        <v>17357</v>
      </c>
      <c r="W159" s="280"/>
      <c r="X159" s="280"/>
      <c r="Y159" s="280">
        <f t="shared" ref="Y159:AG159" si="330">SUM(Y152:Y158)</f>
        <v>93867</v>
      </c>
      <c r="Z159" s="280">
        <f t="shared" si="330"/>
        <v>237384</v>
      </c>
      <c r="AA159" s="280">
        <f t="shared" si="330"/>
        <v>107866</v>
      </c>
      <c r="AB159" s="280"/>
      <c r="AC159" s="280">
        <f>SUM(AC152:AC158)</f>
        <v>206447</v>
      </c>
      <c r="AD159" s="280">
        <f t="shared" si="330"/>
        <v>150700</v>
      </c>
      <c r="AE159" s="280">
        <f t="shared" si="330"/>
        <v>79940.191000000006</v>
      </c>
      <c r="AF159" s="280">
        <f t="shared" si="330"/>
        <v>29242</v>
      </c>
      <c r="AG159" s="280">
        <f t="shared" si="330"/>
        <v>58088.008999999991</v>
      </c>
      <c r="AH159" s="42">
        <f>+SUM(M159:AG159)</f>
        <v>2118896.1974500003</v>
      </c>
      <c r="AI159" s="42">
        <f>O159+Q159+Z159+AD159+AE159+AG159+T159</f>
        <v>1246090.6867900002</v>
      </c>
      <c r="AJ159" s="42">
        <f>P159+R159+S159+U159+V159+Y159+AC159+AB159+AF159+AA159</f>
        <v>872805.51066000003</v>
      </c>
      <c r="AK159" s="280">
        <f>SUM(AK152:AK158)</f>
        <v>189610</v>
      </c>
      <c r="AL159" s="280">
        <f>SUM(AL152:AL158)</f>
        <v>76594.327999999994</v>
      </c>
      <c r="AM159" s="280">
        <f>SUM(AM152:AM158)</f>
        <v>56313</v>
      </c>
      <c r="AN159" s="42">
        <f>+SUM(AK159:AM159)</f>
        <v>322517.32799999998</v>
      </c>
      <c r="AO159" s="281">
        <f>+AN159+AH159+L159</f>
        <v>12676452.836290002</v>
      </c>
      <c r="AR159" s="42">
        <f>L159/AR$5</f>
        <v>1279379.9138550002</v>
      </c>
      <c r="AS159" s="42">
        <f>AH159/AS$5</f>
        <v>132431.01234062502</v>
      </c>
      <c r="AT159" s="42">
        <f>AI159/AT$5</f>
        <v>178012.9552557143</v>
      </c>
      <c r="AU159" s="42">
        <f>AJ159/AU$5</f>
        <v>96978.390073333343</v>
      </c>
      <c r="AV159" s="42">
        <f>AN159/AV$5</f>
        <v>107505.776</v>
      </c>
      <c r="AW159" s="281">
        <f>AO159/AW$5</f>
        <v>469498.25319592602</v>
      </c>
      <c r="AX159" s="122"/>
      <c r="AY159" s="42">
        <f>MEDIAN($D159:$K159)</f>
        <v>1033267.0951500003</v>
      </c>
      <c r="AZ159" s="42">
        <f>MEDIAN($M159:$AG159)</f>
        <v>111981.1185</v>
      </c>
      <c r="BA159" s="42">
        <f>MEDIAN($AD159,$AE159,$Z159,$T159,$O159,Q159,AG159)</f>
        <v>150700</v>
      </c>
      <c r="BB159" s="42">
        <f>MEDIAN($AF159,$AB159,$AC159,$Y159,$V159,$U159,$S159,$R159,$P159,$AA159)</f>
        <v>102094</v>
      </c>
      <c r="BC159" s="42">
        <f>MEDIAN($AK159:$AM159)</f>
        <v>76594.327999999994</v>
      </c>
      <c r="BD159" s="281">
        <f>MEDIAN((D159:K159,M159:V159,Y159:AG159,AK159:AM159))</f>
        <v>152391</v>
      </c>
    </row>
    <row r="160" spans="1:56" s="204" customFormat="1" ht="15" thickTop="1">
      <c r="A160" s="199"/>
      <c r="B160" s="200"/>
      <c r="C160" s="236"/>
      <c r="D160" s="129"/>
      <c r="E160" s="240"/>
      <c r="F160" s="240"/>
      <c r="G160" s="240"/>
      <c r="H160" s="129"/>
      <c r="I160" s="129"/>
      <c r="J160" s="240"/>
      <c r="K160" s="129"/>
      <c r="L160" s="14"/>
      <c r="M160" s="240"/>
      <c r="N160" s="240"/>
      <c r="O160" s="240"/>
      <c r="P160" s="240"/>
      <c r="Q160" s="240"/>
      <c r="R160" s="240"/>
      <c r="S160" s="240"/>
      <c r="T160" s="240"/>
      <c r="U160" s="240"/>
      <c r="V160" s="129"/>
      <c r="W160" s="129"/>
      <c r="X160" s="129"/>
      <c r="Y160" s="240"/>
      <c r="Z160" s="240"/>
      <c r="AA160" s="240"/>
      <c r="AB160" s="240"/>
      <c r="AC160" s="241"/>
      <c r="AD160" s="240"/>
      <c r="AE160" s="240"/>
      <c r="AF160" s="240"/>
      <c r="AG160" s="240"/>
      <c r="AH160" s="14"/>
      <c r="AI160" s="14"/>
      <c r="AJ160" s="14"/>
      <c r="AK160" s="240"/>
      <c r="AL160" s="129"/>
      <c r="AM160" s="240"/>
      <c r="AN160" s="14"/>
      <c r="AO160" s="14"/>
      <c r="AR160" s="14"/>
      <c r="AS160" s="14"/>
      <c r="AT160" s="14"/>
      <c r="AU160" s="14"/>
      <c r="AV160" s="14"/>
      <c r="AW160" s="14"/>
      <c r="AX160" s="14"/>
      <c r="AY160" s="14"/>
      <c r="AZ160" s="14"/>
      <c r="BA160" s="14"/>
      <c r="BB160" s="14"/>
      <c r="BC160" s="14"/>
      <c r="BD160" s="14"/>
    </row>
    <row r="161" spans="1:56" s="204" customFormat="1" ht="18.5">
      <c r="A161" s="239" t="s">
        <v>181</v>
      </c>
      <c r="B161" s="200"/>
      <c r="C161" s="236"/>
      <c r="D161" s="129"/>
      <c r="E161" s="240"/>
      <c r="F161" s="240"/>
      <c r="G161" s="240"/>
      <c r="H161" s="129"/>
      <c r="I161" s="129"/>
      <c r="J161" s="240"/>
      <c r="K161" s="129"/>
      <c r="L161" s="14"/>
      <c r="M161" s="240"/>
      <c r="N161" s="240"/>
      <c r="O161" s="240"/>
      <c r="P161" s="240"/>
      <c r="Q161" s="240"/>
      <c r="R161" s="240"/>
      <c r="S161" s="240"/>
      <c r="T161" s="240"/>
      <c r="U161" s="240"/>
      <c r="V161" s="129"/>
      <c r="W161" s="129"/>
      <c r="X161" s="129"/>
      <c r="Y161" s="240"/>
      <c r="Z161" s="240"/>
      <c r="AA161" s="240"/>
      <c r="AB161" s="240"/>
      <c r="AC161" s="241"/>
      <c r="AD161" s="240"/>
      <c r="AE161" s="240"/>
      <c r="AF161" s="240"/>
      <c r="AG161" s="240"/>
      <c r="AH161" s="14"/>
      <c r="AI161" s="14"/>
      <c r="AJ161" s="14"/>
      <c r="AK161" s="240"/>
      <c r="AL161" s="129"/>
      <c r="AM161" s="240"/>
      <c r="AN161" s="14"/>
      <c r="AO161" s="14"/>
      <c r="AR161" s="14"/>
      <c r="AS161" s="14"/>
      <c r="AT161" s="14"/>
      <c r="AU161" s="14"/>
      <c r="AV161" s="14"/>
      <c r="AW161" s="14"/>
      <c r="AX161" s="14"/>
      <c r="AY161" s="14"/>
      <c r="AZ161" s="14"/>
      <c r="BA161" s="14"/>
      <c r="BB161" s="14"/>
      <c r="BC161" s="14"/>
      <c r="BD161" s="14"/>
    </row>
    <row r="162" spans="1:56" s="204" customFormat="1">
      <c r="A162" s="199"/>
      <c r="B162" s="200"/>
      <c r="C162" s="242"/>
      <c r="D162" s="129"/>
      <c r="E162" s="240"/>
      <c r="F162" s="240"/>
      <c r="G162" s="240"/>
      <c r="H162" s="129"/>
      <c r="I162" s="129"/>
      <c r="J162" s="240"/>
      <c r="K162" s="129"/>
      <c r="L162" s="14"/>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14"/>
      <c r="AI162" s="14"/>
      <c r="AJ162" s="14"/>
      <c r="AK162" s="240"/>
      <c r="AL162" s="129"/>
      <c r="AM162" s="240"/>
      <c r="AN162" s="14"/>
      <c r="AO162" s="14"/>
      <c r="AR162" s="14"/>
      <c r="AS162" s="14"/>
      <c r="AT162" s="14"/>
      <c r="AU162" s="14"/>
      <c r="AV162" s="14"/>
      <c r="AW162" s="14"/>
      <c r="AX162" s="14"/>
      <c r="AY162" s="14"/>
      <c r="AZ162" s="14"/>
      <c r="BA162" s="14"/>
      <c r="BB162" s="14"/>
      <c r="BC162" s="14"/>
      <c r="BD162" s="14"/>
    </row>
    <row r="163" spans="1:56" s="198" customFormat="1" ht="73.5" customHeight="1">
      <c r="A163" s="195" t="s">
        <v>149</v>
      </c>
      <c r="B163" s="196"/>
      <c r="C163" s="243">
        <f>$C$8</f>
        <v>2018</v>
      </c>
      <c r="D163" s="10" t="s">
        <v>304</v>
      </c>
      <c r="E163" s="114" t="s">
        <v>305</v>
      </c>
      <c r="F163" s="114" t="s">
        <v>306</v>
      </c>
      <c r="G163" s="114" t="s">
        <v>307</v>
      </c>
      <c r="H163" s="114" t="s">
        <v>308</v>
      </c>
      <c r="I163" s="114" t="s">
        <v>327</v>
      </c>
      <c r="J163" s="114" t="s">
        <v>328</v>
      </c>
      <c r="K163" s="11" t="s">
        <v>309</v>
      </c>
      <c r="L163" s="7" t="s">
        <v>99</v>
      </c>
      <c r="M163" s="147" t="s">
        <v>310</v>
      </c>
      <c r="N163" s="146" t="s">
        <v>311</v>
      </c>
      <c r="O163" s="146" t="s">
        <v>355</v>
      </c>
      <c r="P163" s="146" t="s">
        <v>313</v>
      </c>
      <c r="Q163" s="146" t="s">
        <v>314</v>
      </c>
      <c r="R163" s="114" t="s">
        <v>315</v>
      </c>
      <c r="S163" s="114" t="s">
        <v>93</v>
      </c>
      <c r="T163" s="114" t="s">
        <v>316</v>
      </c>
      <c r="U163" s="114" t="s">
        <v>317</v>
      </c>
      <c r="V163" s="114" t="s">
        <v>318</v>
      </c>
      <c r="W163" s="146" t="s">
        <v>346</v>
      </c>
      <c r="X163" s="146" t="s">
        <v>349</v>
      </c>
      <c r="Y163" s="114" t="s">
        <v>319</v>
      </c>
      <c r="Z163" s="114" t="s">
        <v>320</v>
      </c>
      <c r="AA163" s="114" t="s">
        <v>321</v>
      </c>
      <c r="AB163" s="146" t="s">
        <v>322</v>
      </c>
      <c r="AC163" s="146" t="s">
        <v>358</v>
      </c>
      <c r="AD163" s="114" t="s">
        <v>323</v>
      </c>
      <c r="AE163" s="114" t="s">
        <v>324</v>
      </c>
      <c r="AF163" s="146" t="s">
        <v>325</v>
      </c>
      <c r="AG163" s="114" t="s">
        <v>326</v>
      </c>
      <c r="AH163" s="7" t="s">
        <v>148</v>
      </c>
      <c r="AI163" s="7" t="s">
        <v>88</v>
      </c>
      <c r="AJ163" s="7" t="s">
        <v>347</v>
      </c>
      <c r="AK163" s="114" t="s">
        <v>87</v>
      </c>
      <c r="AL163" s="114" t="s">
        <v>86</v>
      </c>
      <c r="AM163" s="114" t="s">
        <v>85</v>
      </c>
      <c r="AN163" s="7" t="s">
        <v>84</v>
      </c>
      <c r="AO163" s="9" t="s">
        <v>83</v>
      </c>
      <c r="AR163" s="7" t="s">
        <v>82</v>
      </c>
      <c r="AS163" s="7" t="s">
        <v>81</v>
      </c>
      <c r="AT163" s="7" t="s">
        <v>80</v>
      </c>
      <c r="AU163" s="7" t="s">
        <v>348</v>
      </c>
      <c r="AV163" s="7" t="s">
        <v>79</v>
      </c>
      <c r="AW163" s="9" t="s">
        <v>83</v>
      </c>
      <c r="AX163" s="8"/>
      <c r="AY163" s="7" t="s">
        <v>78</v>
      </c>
      <c r="AZ163" s="7" t="s">
        <v>77</v>
      </c>
      <c r="BA163" s="7" t="s">
        <v>77</v>
      </c>
      <c r="BB163" s="7" t="s">
        <v>351</v>
      </c>
      <c r="BC163" s="7" t="s">
        <v>75</v>
      </c>
      <c r="BD163" s="9" t="s">
        <v>83</v>
      </c>
    </row>
    <row r="164" spans="1:56" s="204" customFormat="1">
      <c r="A164" s="199"/>
      <c r="B164" s="200"/>
      <c r="C164" s="201"/>
      <c r="D164" s="52" t="s">
        <v>146</v>
      </c>
      <c r="E164" s="115" t="s">
        <v>146</v>
      </c>
      <c r="F164" s="115" t="s">
        <v>146</v>
      </c>
      <c r="G164" s="115" t="s">
        <v>146</v>
      </c>
      <c r="H164" s="115" t="s">
        <v>146</v>
      </c>
      <c r="I164" s="115" t="s">
        <v>146</v>
      </c>
      <c r="J164" s="115" t="s">
        <v>146</v>
      </c>
      <c r="K164" s="115" t="s">
        <v>146</v>
      </c>
      <c r="L164" s="49" t="s">
        <v>146</v>
      </c>
      <c r="M164" s="202" t="s">
        <v>146</v>
      </c>
      <c r="N164" s="202" t="s">
        <v>146</v>
      </c>
      <c r="O164" s="202" t="s">
        <v>146</v>
      </c>
      <c r="P164" s="203" t="s">
        <v>146</v>
      </c>
      <c r="Q164" s="202" t="s">
        <v>146</v>
      </c>
      <c r="R164" s="202" t="s">
        <v>146</v>
      </c>
      <c r="S164" s="202" t="s">
        <v>146</v>
      </c>
      <c r="T164" s="202" t="s">
        <v>146</v>
      </c>
      <c r="U164" s="202" t="s">
        <v>146</v>
      </c>
      <c r="V164" s="115" t="s">
        <v>146</v>
      </c>
      <c r="W164" s="115"/>
      <c r="X164" s="115"/>
      <c r="Y164" s="202" t="s">
        <v>146</v>
      </c>
      <c r="Z164" s="202" t="s">
        <v>146</v>
      </c>
      <c r="AA164" s="202"/>
      <c r="AB164" s="202" t="s">
        <v>146</v>
      </c>
      <c r="AC164" s="115" t="s">
        <v>146</v>
      </c>
      <c r="AD164" s="115" t="s">
        <v>146</v>
      </c>
      <c r="AE164" s="202" t="s">
        <v>146</v>
      </c>
      <c r="AF164" s="202" t="s">
        <v>146</v>
      </c>
      <c r="AG164" s="202" t="s">
        <v>146</v>
      </c>
      <c r="AH164" s="49" t="s">
        <v>146</v>
      </c>
      <c r="AI164" s="49" t="s">
        <v>146</v>
      </c>
      <c r="AJ164" s="49" t="s">
        <v>147</v>
      </c>
      <c r="AK164" s="115" t="s">
        <v>146</v>
      </c>
      <c r="AL164" s="115" t="s">
        <v>146</v>
      </c>
      <c r="AM164" s="115" t="s">
        <v>146</v>
      </c>
      <c r="AN164" s="49" t="s">
        <v>146</v>
      </c>
      <c r="AO164" s="51" t="s">
        <v>146</v>
      </c>
      <c r="AR164" s="49" t="s">
        <v>146</v>
      </c>
      <c r="AS164" s="49" t="s">
        <v>146</v>
      </c>
      <c r="AT164" s="49" t="s">
        <v>146</v>
      </c>
      <c r="AU164" s="49" t="s">
        <v>146</v>
      </c>
      <c r="AV164" s="49" t="s">
        <v>146</v>
      </c>
      <c r="AW164" s="51" t="s">
        <v>146</v>
      </c>
      <c r="AX164" s="50"/>
      <c r="AY164" s="49" t="s">
        <v>146</v>
      </c>
      <c r="AZ164" s="49" t="s">
        <v>146</v>
      </c>
      <c r="BA164" s="49" t="s">
        <v>146</v>
      </c>
      <c r="BB164" s="49" t="s">
        <v>146</v>
      </c>
      <c r="BC164" s="49" t="s">
        <v>146</v>
      </c>
      <c r="BD164" s="51" t="s">
        <v>146</v>
      </c>
    </row>
    <row r="165" spans="1:56" s="204" customFormat="1">
      <c r="A165" s="199"/>
      <c r="B165" s="200"/>
      <c r="C165" s="201"/>
      <c r="D165" s="129"/>
      <c r="E165" s="240"/>
      <c r="F165" s="240"/>
      <c r="G165" s="240"/>
      <c r="H165" s="129"/>
      <c r="I165" s="129"/>
      <c r="J165" s="240"/>
      <c r="K165" s="129"/>
      <c r="L165" s="60"/>
      <c r="M165" s="240"/>
      <c r="N165" s="240"/>
      <c r="O165" s="240"/>
      <c r="P165" s="240"/>
      <c r="Q165" s="240"/>
      <c r="R165" s="240"/>
      <c r="S165" s="240"/>
      <c r="T165" s="240"/>
      <c r="U165" s="240"/>
      <c r="V165" s="129"/>
      <c r="W165" s="129"/>
      <c r="X165" s="129"/>
      <c r="Y165" s="240"/>
      <c r="Z165" s="240"/>
      <c r="AA165" s="240"/>
      <c r="AB165" s="240"/>
      <c r="AC165" s="241"/>
      <c r="AD165" s="240"/>
      <c r="AE165" s="240"/>
      <c r="AF165" s="240"/>
      <c r="AG165" s="240"/>
      <c r="AH165" s="60"/>
      <c r="AI165" s="60"/>
      <c r="AJ165" s="60"/>
      <c r="AK165" s="240"/>
      <c r="AL165" s="129"/>
      <c r="AM165" s="240"/>
      <c r="AN165" s="60"/>
      <c r="AO165" s="61"/>
      <c r="AR165" s="60"/>
      <c r="AS165" s="60"/>
      <c r="AT165" s="60"/>
      <c r="AU165" s="60"/>
      <c r="AV165" s="60"/>
      <c r="AW165" s="61"/>
      <c r="AX165" s="14"/>
      <c r="AY165" s="60"/>
      <c r="AZ165" s="60"/>
      <c r="BA165" s="60"/>
      <c r="BB165" s="60"/>
      <c r="BC165" s="60"/>
      <c r="BD165" s="61"/>
    </row>
    <row r="166" spans="1:56" s="204" customFormat="1">
      <c r="A166" s="205" t="s">
        <v>180</v>
      </c>
      <c r="B166" s="200"/>
      <c r="C166" s="201"/>
      <c r="D166" s="134"/>
      <c r="E166" s="17"/>
      <c r="F166" s="17"/>
      <c r="G166" s="17"/>
      <c r="H166" s="135"/>
      <c r="I166" s="135"/>
      <c r="J166" s="17"/>
      <c r="K166" s="135"/>
      <c r="L166" s="33"/>
      <c r="M166" s="17"/>
      <c r="N166" s="17"/>
      <c r="O166" s="17"/>
      <c r="P166" s="17"/>
      <c r="Q166" s="17"/>
      <c r="R166" s="17"/>
      <c r="S166" s="17"/>
      <c r="T166" s="17"/>
      <c r="U166" s="17"/>
      <c r="V166" s="135"/>
      <c r="W166" s="135"/>
      <c r="X166" s="135"/>
      <c r="Y166" s="17"/>
      <c r="Z166" s="17"/>
      <c r="AA166" s="17"/>
      <c r="AB166" s="17"/>
      <c r="AC166" s="257"/>
      <c r="AD166" s="17"/>
      <c r="AE166" s="17"/>
      <c r="AF166" s="17"/>
      <c r="AG166" s="17"/>
      <c r="AH166" s="33"/>
      <c r="AI166" s="33"/>
      <c r="AJ166" s="33"/>
      <c r="AK166" s="17"/>
      <c r="AL166" s="135"/>
      <c r="AM166" s="17"/>
      <c r="AN166" s="33"/>
      <c r="AO166" s="48"/>
      <c r="AR166" s="33"/>
      <c r="AS166" s="33"/>
      <c r="AT166" s="33"/>
      <c r="AU166" s="33"/>
      <c r="AV166" s="33"/>
      <c r="AW166" s="48"/>
      <c r="AX166" s="47"/>
      <c r="AY166" s="33"/>
      <c r="AZ166" s="33"/>
      <c r="BA166" s="33"/>
      <c r="BB166" s="33"/>
      <c r="BC166" s="33"/>
      <c r="BD166" s="48"/>
    </row>
    <row r="167" spans="1:56" s="204" customFormat="1">
      <c r="A167" s="199"/>
      <c r="B167" s="200" t="s">
        <v>164</v>
      </c>
      <c r="C167" s="201"/>
      <c r="D167" s="134"/>
      <c r="E167" s="17"/>
      <c r="F167" s="17"/>
      <c r="G167" s="17"/>
      <c r="H167" s="135"/>
      <c r="I167" s="135"/>
      <c r="J167" s="17"/>
      <c r="K167" s="135"/>
      <c r="L167" s="33"/>
      <c r="M167" s="17"/>
      <c r="N167" s="17"/>
      <c r="O167" s="17"/>
      <c r="P167" s="17"/>
      <c r="Q167" s="17"/>
      <c r="R167" s="17"/>
      <c r="S167" s="17"/>
      <c r="T167" s="17"/>
      <c r="U167" s="17"/>
      <c r="V167" s="135"/>
      <c r="W167" s="135"/>
      <c r="X167" s="135"/>
      <c r="Y167" s="17"/>
      <c r="Z167" s="17"/>
      <c r="AA167" s="17"/>
      <c r="AB167" s="17"/>
      <c r="AC167" s="257"/>
      <c r="AD167" s="17"/>
      <c r="AE167" s="17"/>
      <c r="AF167" s="17"/>
      <c r="AG167" s="17"/>
      <c r="AH167" s="33"/>
      <c r="AI167" s="33"/>
      <c r="AJ167" s="33"/>
      <c r="AK167" s="17"/>
      <c r="AL167" s="135"/>
      <c r="AM167" s="17"/>
      <c r="AN167" s="33"/>
      <c r="AO167" s="48"/>
      <c r="AR167" s="33"/>
      <c r="AS167" s="33"/>
      <c r="AT167" s="33"/>
      <c r="AU167" s="33"/>
      <c r="AV167" s="33"/>
      <c r="AW167" s="48"/>
      <c r="AX167" s="47"/>
      <c r="AY167" s="33"/>
      <c r="AZ167" s="33"/>
      <c r="BA167" s="33"/>
      <c r="BB167" s="33"/>
      <c r="BC167" s="33"/>
      <c r="BD167" s="48"/>
    </row>
    <row r="168" spans="1:56" s="204" customFormat="1">
      <c r="A168" s="199"/>
      <c r="B168" s="200"/>
      <c r="C168" s="201" t="s">
        <v>179</v>
      </c>
      <c r="D168" s="144">
        <v>190776</v>
      </c>
      <c r="E168" s="160">
        <v>38792</v>
      </c>
      <c r="F168" s="160">
        <v>195000</v>
      </c>
      <c r="G168" s="160">
        <v>473059</v>
      </c>
      <c r="H168" s="144">
        <v>163943</v>
      </c>
      <c r="I168" s="144">
        <v>304994</v>
      </c>
      <c r="J168" s="160">
        <v>108612</v>
      </c>
      <c r="K168" s="144">
        <v>201572</v>
      </c>
      <c r="L168" s="43">
        <f t="shared" ref="L168:L173" si="331">+SUM(D168:K168)</f>
        <v>1676748</v>
      </c>
      <c r="M168" s="160"/>
      <c r="N168" s="160"/>
      <c r="O168" s="160">
        <v>62721</v>
      </c>
      <c r="P168" s="160">
        <v>42222</v>
      </c>
      <c r="Q168" s="160">
        <v>44630</v>
      </c>
      <c r="R168" s="160">
        <v>19834</v>
      </c>
      <c r="S168" s="160">
        <v>20338.364159999997</v>
      </c>
      <c r="T168" s="160">
        <v>40888.015070000001</v>
      </c>
      <c r="U168" s="160">
        <v>38941</v>
      </c>
      <c r="V168" s="144">
        <v>8458</v>
      </c>
      <c r="W168" s="144"/>
      <c r="X168" s="144"/>
      <c r="Y168" s="160">
        <v>39096</v>
      </c>
      <c r="Z168" s="160">
        <v>45754</v>
      </c>
      <c r="AA168" s="160">
        <v>31561</v>
      </c>
      <c r="AB168" s="160"/>
      <c r="AC168" s="250">
        <v>47391</v>
      </c>
      <c r="AD168" s="160">
        <v>55451</v>
      </c>
      <c r="AE168" s="160">
        <v>28953</v>
      </c>
      <c r="AF168" s="160">
        <v>10006.482</v>
      </c>
      <c r="AG168" s="160">
        <v>23315</v>
      </c>
      <c r="AH168" s="43">
        <f t="shared" ref="AH168:AH172" si="332">+SUM(M168:AG168)</f>
        <v>559559.86122999992</v>
      </c>
      <c r="AI168" s="43">
        <f t="shared" ref="AI168:AI173" si="333">O168+Q168+Z168+AD168+AE168+AG168+T168</f>
        <v>301712.01507000002</v>
      </c>
      <c r="AJ168" s="43">
        <f t="shared" ref="AJ168:AJ173" si="334">P168+R168+S168+U168+V168+Y168+AC168+AB168+AF168+AA168</f>
        <v>257847.84615999999</v>
      </c>
      <c r="AK168" s="160">
        <v>130622</v>
      </c>
      <c r="AL168" s="144">
        <v>12854</v>
      </c>
      <c r="AM168" s="160">
        <v>24985</v>
      </c>
      <c r="AN168" s="43">
        <f t="shared" ref="AN168:AN173" si="335">+SUM(AK168:AM168)</f>
        <v>168461</v>
      </c>
      <c r="AO168" s="44">
        <f t="shared" ref="AO168:AO173" si="336">+AN168+AH168+L168</f>
        <v>2404768.8612299999</v>
      </c>
      <c r="AR168" s="43">
        <f t="shared" ref="AR168:AR172" si="337">L168/AR$5</f>
        <v>209593.5</v>
      </c>
      <c r="AS168" s="43">
        <f t="shared" ref="AS168:AU172" si="338">AH168/AS$5</f>
        <v>34972.491326874995</v>
      </c>
      <c r="AT168" s="43">
        <f t="shared" si="338"/>
        <v>43101.716438571435</v>
      </c>
      <c r="AU168" s="43">
        <f t="shared" si="338"/>
        <v>28649.760684444442</v>
      </c>
      <c r="AV168" s="43">
        <f t="shared" ref="AV168:AW172" si="339">AN168/AV$5</f>
        <v>56153.666666666664</v>
      </c>
      <c r="AW168" s="44">
        <f t="shared" si="339"/>
        <v>89065.513378888892</v>
      </c>
      <c r="AX168" s="122"/>
      <c r="AY168" s="43">
        <f t="shared" ref="AY168:AY173" si="340">MEDIAN($D168:$K168)</f>
        <v>192888</v>
      </c>
      <c r="AZ168" s="43">
        <f t="shared" ref="AZ168:AZ173" si="341">MEDIAN($M168:$AG168)</f>
        <v>39018.5</v>
      </c>
      <c r="BA168" s="43">
        <f t="shared" ref="BA168:BA173" si="342">MEDIAN($AD168,$AE168,$Z168,$T168,$O168,Q168,AG168)</f>
        <v>44630</v>
      </c>
      <c r="BB168" s="43">
        <f t="shared" ref="BB168:BB173" si="343">MEDIAN($AF168,$AB168,$AC168,$Y168,$V168,$U168,$S168,$R168,$P168,$AA168)</f>
        <v>31561</v>
      </c>
      <c r="BC168" s="43">
        <f t="shared" ref="BC168:BC173" si="344">MEDIAN($AK168:$AM168)</f>
        <v>24985</v>
      </c>
      <c r="BD168" s="44">
        <f>MEDIAN((D168:K168,M168:V168,Y168:AG168,AK168:AM168))</f>
        <v>42222</v>
      </c>
    </row>
    <row r="169" spans="1:56" s="204" customFormat="1">
      <c r="A169" s="199"/>
      <c r="B169" s="200"/>
      <c r="C169" s="201" t="s">
        <v>178</v>
      </c>
      <c r="D169" s="144">
        <v>161914</v>
      </c>
      <c r="E169" s="160">
        <v>24603</v>
      </c>
      <c r="F169" s="160">
        <v>193205</v>
      </c>
      <c r="G169" s="160">
        <v>299787</v>
      </c>
      <c r="H169" s="144">
        <v>120149</v>
      </c>
      <c r="I169" s="144">
        <v>177858</v>
      </c>
      <c r="J169" s="160">
        <v>82541</v>
      </c>
      <c r="K169" s="144">
        <v>127478.00637</v>
      </c>
      <c r="L169" s="43">
        <f t="shared" si="331"/>
        <v>1187535.0063700001</v>
      </c>
      <c r="M169" s="160"/>
      <c r="N169" s="160"/>
      <c r="O169" s="160">
        <v>40108</v>
      </c>
      <c r="P169" s="160">
        <v>23005</v>
      </c>
      <c r="Q169" s="160">
        <v>55808.087059999998</v>
      </c>
      <c r="R169" s="160">
        <v>13488</v>
      </c>
      <c r="S169" s="160">
        <v>14789.345019999999</v>
      </c>
      <c r="T169" s="160">
        <v>46673.029000000002</v>
      </c>
      <c r="U169" s="160">
        <v>19059</v>
      </c>
      <c r="V169" s="144">
        <v>1697</v>
      </c>
      <c r="W169" s="144"/>
      <c r="X169" s="144"/>
      <c r="Y169" s="160">
        <v>14987</v>
      </c>
      <c r="Z169" s="160">
        <v>54115</v>
      </c>
      <c r="AA169" s="160">
        <v>16191</v>
      </c>
      <c r="AB169" s="160"/>
      <c r="AC169" s="250">
        <v>35452</v>
      </c>
      <c r="AD169" s="160">
        <v>32888</v>
      </c>
      <c r="AE169" s="160">
        <v>17283</v>
      </c>
      <c r="AF169" s="160">
        <v>7696.518</v>
      </c>
      <c r="AG169" s="160">
        <v>24931</v>
      </c>
      <c r="AH169" s="43">
        <f t="shared" si="332"/>
        <v>418170.97908000002</v>
      </c>
      <c r="AI169" s="43">
        <f t="shared" si="333"/>
        <v>271806.11605999997</v>
      </c>
      <c r="AJ169" s="43">
        <f t="shared" si="334"/>
        <v>146364.86301999999</v>
      </c>
      <c r="AK169" s="160">
        <v>3920</v>
      </c>
      <c r="AL169" s="144">
        <v>1909</v>
      </c>
      <c r="AM169" s="160">
        <v>2799</v>
      </c>
      <c r="AN169" s="43">
        <f t="shared" si="335"/>
        <v>8628</v>
      </c>
      <c r="AO169" s="44">
        <f t="shared" si="336"/>
        <v>1614333.98545</v>
      </c>
      <c r="AR169" s="43">
        <f t="shared" si="337"/>
        <v>148441.87579625001</v>
      </c>
      <c r="AS169" s="43">
        <f t="shared" si="338"/>
        <v>26135.686192500001</v>
      </c>
      <c r="AT169" s="43">
        <f t="shared" si="338"/>
        <v>38829.445151428568</v>
      </c>
      <c r="AU169" s="43">
        <f t="shared" si="338"/>
        <v>16262.762557777776</v>
      </c>
      <c r="AV169" s="43">
        <f t="shared" si="339"/>
        <v>2876</v>
      </c>
      <c r="AW169" s="44">
        <f t="shared" si="339"/>
        <v>59790.147609259264</v>
      </c>
      <c r="AX169" s="122"/>
      <c r="AY169" s="43">
        <f t="shared" si="340"/>
        <v>144696.00318500001</v>
      </c>
      <c r="AZ169" s="43">
        <f t="shared" si="341"/>
        <v>21032</v>
      </c>
      <c r="BA169" s="43">
        <f t="shared" si="342"/>
        <v>40108</v>
      </c>
      <c r="BB169" s="43">
        <f t="shared" si="343"/>
        <v>14987</v>
      </c>
      <c r="BC169" s="43">
        <f t="shared" si="344"/>
        <v>2799</v>
      </c>
      <c r="BD169" s="44">
        <f>MEDIAN((D169:K169,M169:V169,Y169:AG169,AK169:AM169))</f>
        <v>24931</v>
      </c>
    </row>
    <row r="170" spans="1:56" s="204" customFormat="1">
      <c r="A170" s="199"/>
      <c r="B170" s="200"/>
      <c r="C170" s="201" t="s">
        <v>177</v>
      </c>
      <c r="D170" s="144">
        <v>38820</v>
      </c>
      <c r="E170" s="160">
        <v>55546</v>
      </c>
      <c r="F170" s="160">
        <v>129961</v>
      </c>
      <c r="G170" s="160">
        <v>401681</v>
      </c>
      <c r="H170" s="144">
        <v>83837</v>
      </c>
      <c r="I170" s="144">
        <v>232213</v>
      </c>
      <c r="J170" s="160">
        <v>92951</v>
      </c>
      <c r="K170" s="144">
        <v>155588.39363000001</v>
      </c>
      <c r="L170" s="43">
        <f t="shared" si="331"/>
        <v>1190597.3936300001</v>
      </c>
      <c r="M170" s="160"/>
      <c r="N170" s="160"/>
      <c r="O170" s="160">
        <v>10526</v>
      </c>
      <c r="P170" s="160">
        <v>5270</v>
      </c>
      <c r="Q170" s="160">
        <v>0</v>
      </c>
      <c r="R170" s="160">
        <v>6362</v>
      </c>
      <c r="S170" s="160">
        <v>1981.3674599999999</v>
      </c>
      <c r="T170" s="160">
        <v>8322.7849999999999</v>
      </c>
      <c r="U170" s="160"/>
      <c r="V170" s="144">
        <v>1339</v>
      </c>
      <c r="W170" s="144"/>
      <c r="X170" s="144"/>
      <c r="Y170" s="160">
        <v>5118</v>
      </c>
      <c r="Z170" s="160"/>
      <c r="AA170" s="160">
        <v>0</v>
      </c>
      <c r="AB170" s="160"/>
      <c r="AC170" s="250">
        <v>1074</v>
      </c>
      <c r="AD170" s="160">
        <v>20056</v>
      </c>
      <c r="AE170" s="160"/>
      <c r="AF170" s="160">
        <v>0</v>
      </c>
      <c r="AG170" s="160">
        <v>0</v>
      </c>
      <c r="AH170" s="43">
        <f t="shared" si="332"/>
        <v>60049.152459999998</v>
      </c>
      <c r="AI170" s="43">
        <f t="shared" si="333"/>
        <v>38904.785000000003</v>
      </c>
      <c r="AJ170" s="43">
        <f t="shared" si="334"/>
        <v>21144.367460000001</v>
      </c>
      <c r="AK170" s="160"/>
      <c r="AL170" s="144">
        <v>1250</v>
      </c>
      <c r="AM170" s="160">
        <v>0</v>
      </c>
      <c r="AN170" s="43">
        <f t="shared" si="335"/>
        <v>1250</v>
      </c>
      <c r="AO170" s="44">
        <f t="shared" si="336"/>
        <v>1251896.5460900001</v>
      </c>
      <c r="AR170" s="43">
        <f t="shared" si="337"/>
        <v>148824.67420375001</v>
      </c>
      <c r="AS170" s="43">
        <f t="shared" si="338"/>
        <v>3753.0720287499998</v>
      </c>
      <c r="AT170" s="43">
        <f t="shared" si="338"/>
        <v>5557.8264285714295</v>
      </c>
      <c r="AU170" s="43">
        <f t="shared" si="338"/>
        <v>2349.3741622222224</v>
      </c>
      <c r="AV170" s="43">
        <f t="shared" si="339"/>
        <v>416.66666666666669</v>
      </c>
      <c r="AW170" s="44">
        <f t="shared" si="339"/>
        <v>46366.538744074074</v>
      </c>
      <c r="AX170" s="122"/>
      <c r="AY170" s="43">
        <f t="shared" si="340"/>
        <v>111456</v>
      </c>
      <c r="AZ170" s="43">
        <f t="shared" si="341"/>
        <v>1981.3674599999999</v>
      </c>
      <c r="BA170" s="43">
        <f t="shared" si="342"/>
        <v>8322.7849999999999</v>
      </c>
      <c r="BB170" s="43">
        <f t="shared" si="343"/>
        <v>1660.18373</v>
      </c>
      <c r="BC170" s="43">
        <f t="shared" si="344"/>
        <v>625</v>
      </c>
      <c r="BD170" s="44">
        <f>MEDIAN((D170:K170,M170:V170,Y170:AG170,AK170:AM170))</f>
        <v>6362</v>
      </c>
    </row>
    <row r="171" spans="1:56" s="204" customFormat="1">
      <c r="A171" s="199"/>
      <c r="B171" s="200"/>
      <c r="C171" s="201" t="s">
        <v>176</v>
      </c>
      <c r="D171" s="144">
        <v>202</v>
      </c>
      <c r="E171" s="160">
        <v>1838</v>
      </c>
      <c r="F171" s="160">
        <v>6233</v>
      </c>
      <c r="G171" s="160"/>
      <c r="H171" s="144">
        <v>17883</v>
      </c>
      <c r="I171" s="144">
        <v>15912</v>
      </c>
      <c r="J171" s="160">
        <v>2532</v>
      </c>
      <c r="K171" s="144">
        <v>2039</v>
      </c>
      <c r="L171" s="43">
        <f t="shared" si="331"/>
        <v>46639</v>
      </c>
      <c r="M171" s="160"/>
      <c r="N171" s="160"/>
      <c r="O171" s="160">
        <v>2138</v>
      </c>
      <c r="P171" s="160">
        <v>1097</v>
      </c>
      <c r="Q171" s="160">
        <v>52.2</v>
      </c>
      <c r="R171" s="160">
        <v>756</v>
      </c>
      <c r="S171" s="160">
        <v>517.30752000000007</v>
      </c>
      <c r="T171" s="160">
        <v>78.156580000000005</v>
      </c>
      <c r="U171" s="160">
        <v>1282</v>
      </c>
      <c r="V171" s="144">
        <v>122</v>
      </c>
      <c r="W171" s="144"/>
      <c r="X171" s="144"/>
      <c r="Y171" s="160">
        <v>1406</v>
      </c>
      <c r="Z171" s="160">
        <v>209</v>
      </c>
      <c r="AA171" s="160">
        <v>307</v>
      </c>
      <c r="AB171" s="160"/>
      <c r="AC171" s="250">
        <v>9099</v>
      </c>
      <c r="AD171" s="160">
        <v>312</v>
      </c>
      <c r="AE171" s="160">
        <v>22</v>
      </c>
      <c r="AF171" s="160">
        <v>169</v>
      </c>
      <c r="AG171" s="160">
        <v>0</v>
      </c>
      <c r="AH171" s="43">
        <f t="shared" si="332"/>
        <v>17566.664100000002</v>
      </c>
      <c r="AI171" s="43">
        <f t="shared" si="333"/>
        <v>2811.3565799999997</v>
      </c>
      <c r="AJ171" s="43">
        <f t="shared" si="334"/>
        <v>14755.30752</v>
      </c>
      <c r="AK171" s="160">
        <v>3209</v>
      </c>
      <c r="AL171" s="144">
        <v>1789</v>
      </c>
      <c r="AM171" s="160">
        <v>787</v>
      </c>
      <c r="AN171" s="43">
        <f t="shared" si="335"/>
        <v>5785</v>
      </c>
      <c r="AO171" s="44">
        <f t="shared" si="336"/>
        <v>69990.664099999995</v>
      </c>
      <c r="AR171" s="43">
        <f t="shared" si="337"/>
        <v>5829.875</v>
      </c>
      <c r="AS171" s="43">
        <f t="shared" si="338"/>
        <v>1097.9165062500001</v>
      </c>
      <c r="AT171" s="43">
        <f t="shared" si="338"/>
        <v>401.62236857142852</v>
      </c>
      <c r="AU171" s="43">
        <f t="shared" si="338"/>
        <v>1639.4786133333334</v>
      </c>
      <c r="AV171" s="43">
        <f t="shared" si="339"/>
        <v>1928.3333333333333</v>
      </c>
      <c r="AW171" s="44">
        <f t="shared" si="339"/>
        <v>2592.2468185185185</v>
      </c>
      <c r="AX171" s="122"/>
      <c r="AY171" s="43">
        <f t="shared" si="340"/>
        <v>2532</v>
      </c>
      <c r="AZ171" s="43">
        <f t="shared" si="341"/>
        <v>309.5</v>
      </c>
      <c r="BA171" s="43">
        <f t="shared" si="342"/>
        <v>78.156580000000005</v>
      </c>
      <c r="BB171" s="43">
        <f t="shared" si="343"/>
        <v>756</v>
      </c>
      <c r="BC171" s="43">
        <f t="shared" si="344"/>
        <v>1789</v>
      </c>
      <c r="BD171" s="44">
        <f>MEDIAN((D171:K171,M171:V171,Y171:AG171,AK171:AM171))</f>
        <v>942</v>
      </c>
    </row>
    <row r="172" spans="1:56" s="204" customFormat="1">
      <c r="A172" s="199"/>
      <c r="B172" s="200"/>
      <c r="C172" s="201" t="s">
        <v>125</v>
      </c>
      <c r="D172" s="144">
        <v>10089</v>
      </c>
      <c r="E172" s="160"/>
      <c r="F172" s="160">
        <v>3753</v>
      </c>
      <c r="G172" s="160">
        <v>39685</v>
      </c>
      <c r="H172" s="144"/>
      <c r="I172" s="144"/>
      <c r="J172" s="160">
        <v>0</v>
      </c>
      <c r="K172" s="144">
        <v>6</v>
      </c>
      <c r="L172" s="43">
        <f t="shared" si="331"/>
        <v>53533</v>
      </c>
      <c r="M172" s="160"/>
      <c r="N172" s="160"/>
      <c r="O172" s="160"/>
      <c r="P172" s="160"/>
      <c r="Q172" s="160">
        <v>0</v>
      </c>
      <c r="R172" s="160">
        <v>0</v>
      </c>
      <c r="S172" s="160">
        <v>0</v>
      </c>
      <c r="T172" s="160"/>
      <c r="U172" s="160">
        <v>3271.6350000000002</v>
      </c>
      <c r="V172" s="144"/>
      <c r="W172" s="144"/>
      <c r="X172" s="144"/>
      <c r="Y172" s="160">
        <v>0</v>
      </c>
      <c r="Z172" s="160">
        <v>10212</v>
      </c>
      <c r="AA172" s="160">
        <v>0</v>
      </c>
      <c r="AB172" s="160"/>
      <c r="AC172" s="250"/>
      <c r="AD172" s="160"/>
      <c r="AE172" s="160">
        <v>4374</v>
      </c>
      <c r="AF172" s="160">
        <v>1624</v>
      </c>
      <c r="AG172" s="160">
        <v>8307</v>
      </c>
      <c r="AH172" s="43">
        <f t="shared" si="332"/>
        <v>27788.635000000002</v>
      </c>
      <c r="AI172" s="43">
        <f t="shared" si="333"/>
        <v>22893</v>
      </c>
      <c r="AJ172" s="43">
        <f t="shared" si="334"/>
        <v>4895.6350000000002</v>
      </c>
      <c r="AK172" s="160">
        <v>12281</v>
      </c>
      <c r="AL172" s="144">
        <v>22</v>
      </c>
      <c r="AM172" s="160">
        <v>1736</v>
      </c>
      <c r="AN172" s="43">
        <f t="shared" si="335"/>
        <v>14039</v>
      </c>
      <c r="AO172" s="44">
        <f t="shared" si="336"/>
        <v>95360.635000000009</v>
      </c>
      <c r="AR172" s="43">
        <f t="shared" si="337"/>
        <v>6691.625</v>
      </c>
      <c r="AS172" s="43">
        <f t="shared" si="338"/>
        <v>1736.7896875000001</v>
      </c>
      <c r="AT172" s="43">
        <f t="shared" si="338"/>
        <v>3270.4285714285716</v>
      </c>
      <c r="AU172" s="43">
        <f t="shared" si="338"/>
        <v>543.95944444444444</v>
      </c>
      <c r="AV172" s="43">
        <f t="shared" si="339"/>
        <v>4679.666666666667</v>
      </c>
      <c r="AW172" s="44">
        <f t="shared" si="339"/>
        <v>3531.8753703703705</v>
      </c>
      <c r="AX172" s="122"/>
      <c r="AY172" s="43">
        <f t="shared" si="340"/>
        <v>3753</v>
      </c>
      <c r="AZ172" s="43">
        <f t="shared" si="341"/>
        <v>812</v>
      </c>
      <c r="BA172" s="43">
        <f t="shared" si="342"/>
        <v>6340.5</v>
      </c>
      <c r="BB172" s="43">
        <f t="shared" si="343"/>
        <v>0</v>
      </c>
      <c r="BC172" s="43">
        <f t="shared" si="344"/>
        <v>1736</v>
      </c>
      <c r="BD172" s="44">
        <f>MEDIAN((D172:K172,M172:V172,Y172:AG172,AK172:AM172))</f>
        <v>1680</v>
      </c>
    </row>
    <row r="173" spans="1:56" s="204" customFormat="1">
      <c r="A173" s="199"/>
      <c r="B173" s="200"/>
      <c r="C173" s="210" t="s">
        <v>158</v>
      </c>
      <c r="D173" s="252">
        <f t="shared" ref="D173:K173" si="345">SUM(D168:D172)</f>
        <v>401801</v>
      </c>
      <c r="E173" s="252">
        <f t="shared" si="345"/>
        <v>120779</v>
      </c>
      <c r="F173" s="252">
        <f t="shared" si="345"/>
        <v>528152</v>
      </c>
      <c r="G173" s="252">
        <f t="shared" si="345"/>
        <v>1214212</v>
      </c>
      <c r="H173" s="252">
        <f t="shared" si="345"/>
        <v>385812</v>
      </c>
      <c r="I173" s="252">
        <f t="shared" si="345"/>
        <v>730977</v>
      </c>
      <c r="J173" s="252">
        <f t="shared" si="345"/>
        <v>286636</v>
      </c>
      <c r="K173" s="252">
        <f t="shared" si="345"/>
        <v>486683.4</v>
      </c>
      <c r="L173" s="45">
        <f t="shared" si="331"/>
        <v>4155052.4</v>
      </c>
      <c r="M173" s="252"/>
      <c r="N173" s="252"/>
      <c r="O173" s="252">
        <f t="shared" ref="O173:V173" si="346">SUM(O168:O172)</f>
        <v>115493</v>
      </c>
      <c r="P173" s="252">
        <f t="shared" si="346"/>
        <v>71594</v>
      </c>
      <c r="Q173" s="252">
        <f t="shared" si="346"/>
        <v>100490.28705999999</v>
      </c>
      <c r="R173" s="252">
        <f t="shared" si="346"/>
        <v>40440</v>
      </c>
      <c r="S173" s="252">
        <f t="shared" si="346"/>
        <v>37626.384160000001</v>
      </c>
      <c r="T173" s="252">
        <f t="shared" si="346"/>
        <v>95961.985650000002</v>
      </c>
      <c r="U173" s="252">
        <f t="shared" si="346"/>
        <v>62553.635000000002</v>
      </c>
      <c r="V173" s="252">
        <f t="shared" si="346"/>
        <v>11616</v>
      </c>
      <c r="W173" s="252"/>
      <c r="X173" s="252"/>
      <c r="Y173" s="252">
        <f t="shared" ref="Y173:AF173" si="347">SUM(Y168:Y172)</f>
        <v>60607</v>
      </c>
      <c r="Z173" s="252">
        <f t="shared" si="347"/>
        <v>110290</v>
      </c>
      <c r="AA173" s="252">
        <f t="shared" si="347"/>
        <v>48059</v>
      </c>
      <c r="AB173" s="252"/>
      <c r="AC173" s="252">
        <f>SUM(AC168:AC172)</f>
        <v>93016</v>
      </c>
      <c r="AD173" s="252">
        <f t="shared" si="347"/>
        <v>108707</v>
      </c>
      <c r="AE173" s="252">
        <f t="shared" si="347"/>
        <v>50632</v>
      </c>
      <c r="AF173" s="252">
        <f t="shared" si="347"/>
        <v>19496</v>
      </c>
      <c r="AG173" s="252">
        <f>SUM(AG168:AG172)</f>
        <v>56553</v>
      </c>
      <c r="AH173" s="45">
        <f>+SUM(M173:AG173)</f>
        <v>1083135.2918700001</v>
      </c>
      <c r="AI173" s="45">
        <f t="shared" si="333"/>
        <v>638127.27271000005</v>
      </c>
      <c r="AJ173" s="45">
        <f t="shared" si="334"/>
        <v>445008.01916000003</v>
      </c>
      <c r="AK173" s="252">
        <f>SUM(AK168:AK172)</f>
        <v>150032</v>
      </c>
      <c r="AL173" s="252">
        <f>SUM(AL168:AL172)</f>
        <v>17824</v>
      </c>
      <c r="AM173" s="252">
        <f>SUM(AM168:AM172)</f>
        <v>30307</v>
      </c>
      <c r="AN173" s="45">
        <f t="shared" si="335"/>
        <v>198163</v>
      </c>
      <c r="AO173" s="211">
        <f t="shared" si="336"/>
        <v>5436350.6918700002</v>
      </c>
      <c r="AR173" s="45">
        <f>L173/AR$5</f>
        <v>519381.55</v>
      </c>
      <c r="AS173" s="45">
        <f>AH173/AS$5</f>
        <v>67695.955741875005</v>
      </c>
      <c r="AT173" s="45">
        <f>AI173/AT$5</f>
        <v>91161.038958571429</v>
      </c>
      <c r="AU173" s="45">
        <f>AJ173/AU$5</f>
        <v>49445.335462222225</v>
      </c>
      <c r="AV173" s="45">
        <f>AN173/AV$5</f>
        <v>66054.333333333328</v>
      </c>
      <c r="AW173" s="211">
        <f>AO173/AW$5</f>
        <v>201346.32192111111</v>
      </c>
      <c r="AX173" s="122"/>
      <c r="AY173" s="45">
        <f t="shared" si="340"/>
        <v>444242.2</v>
      </c>
      <c r="AZ173" s="45">
        <f t="shared" si="341"/>
        <v>61580.317500000005</v>
      </c>
      <c r="BA173" s="45">
        <f t="shared" si="342"/>
        <v>100490.28705999999</v>
      </c>
      <c r="BB173" s="45">
        <f t="shared" si="343"/>
        <v>48059</v>
      </c>
      <c r="BC173" s="45">
        <f t="shared" si="344"/>
        <v>30307</v>
      </c>
      <c r="BD173" s="211">
        <f>MEDIAN((D173:K173,M173:V173,Y173:AG173,AK173:AM173))</f>
        <v>95961.985650000002</v>
      </c>
    </row>
    <row r="174" spans="1:56" s="204" customFormat="1">
      <c r="A174" s="199"/>
      <c r="B174" s="200" t="s">
        <v>160</v>
      </c>
      <c r="C174" s="201"/>
      <c r="D174" s="144"/>
      <c r="E174" s="160"/>
      <c r="F174" s="160"/>
      <c r="G174" s="160"/>
      <c r="H174" s="144"/>
      <c r="I174" s="144"/>
      <c r="J174" s="160"/>
      <c r="K174" s="144"/>
      <c r="L174" s="43"/>
      <c r="M174" s="160"/>
      <c r="N174" s="160"/>
      <c r="O174" s="160"/>
      <c r="P174" s="160"/>
      <c r="Q174" s="160"/>
      <c r="R174" s="160"/>
      <c r="S174" s="160"/>
      <c r="T174" s="160"/>
      <c r="U174" s="160"/>
      <c r="V174" s="144"/>
      <c r="W174" s="144"/>
      <c r="X174" s="144"/>
      <c r="Y174" s="160"/>
      <c r="Z174" s="160"/>
      <c r="AA174" s="160"/>
      <c r="AB174" s="160"/>
      <c r="AC174" s="250"/>
      <c r="AD174" s="160"/>
      <c r="AE174" s="160"/>
      <c r="AF174" s="160"/>
      <c r="AG174" s="160"/>
      <c r="AH174" s="43"/>
      <c r="AI174" s="43"/>
      <c r="AJ174" s="43"/>
      <c r="AK174" s="160"/>
      <c r="AL174" s="144"/>
      <c r="AM174" s="160"/>
      <c r="AN174" s="43"/>
      <c r="AO174" s="44"/>
      <c r="AR174" s="43"/>
      <c r="AS174" s="43"/>
      <c r="AT174" s="43"/>
      <c r="AU174" s="43"/>
      <c r="AV174" s="43"/>
      <c r="AW174" s="44"/>
      <c r="AX174" s="122"/>
      <c r="AY174" s="43"/>
      <c r="AZ174" s="43"/>
      <c r="BA174" s="43"/>
      <c r="BB174" s="43"/>
      <c r="BC174" s="43"/>
      <c r="BD174" s="44"/>
    </row>
    <row r="175" spans="1:56" s="204" customFormat="1">
      <c r="A175" s="199"/>
      <c r="B175" s="200"/>
      <c r="C175" s="201" t="s">
        <v>175</v>
      </c>
      <c r="D175" s="144">
        <v>330244</v>
      </c>
      <c r="E175" s="160">
        <v>106093</v>
      </c>
      <c r="F175" s="160">
        <v>462268</v>
      </c>
      <c r="G175" s="160">
        <v>1026328</v>
      </c>
      <c r="H175" s="144">
        <v>320375</v>
      </c>
      <c r="I175" s="144">
        <v>627089</v>
      </c>
      <c r="J175" s="160">
        <v>211796</v>
      </c>
      <c r="K175" s="144">
        <v>412616</v>
      </c>
      <c r="L175" s="43">
        <f>+SUM(D175:K175)</f>
        <v>3496809</v>
      </c>
      <c r="M175" s="160"/>
      <c r="N175" s="160"/>
      <c r="O175" s="160">
        <v>98569</v>
      </c>
      <c r="P175" s="160">
        <v>60239</v>
      </c>
      <c r="Q175" s="160">
        <v>94375.515264782618</v>
      </c>
      <c r="R175" s="160">
        <v>39276</v>
      </c>
      <c r="S175" s="160">
        <v>38013.008669999996</v>
      </c>
      <c r="T175" s="160">
        <v>87082.531000000003</v>
      </c>
      <c r="U175" s="160">
        <v>51352</v>
      </c>
      <c r="V175" s="144">
        <v>17515</v>
      </c>
      <c r="W175" s="144"/>
      <c r="X175" s="144"/>
      <c r="Y175" s="160">
        <v>53173</v>
      </c>
      <c r="Z175" s="160">
        <v>128092</v>
      </c>
      <c r="AA175" s="160">
        <v>44560</v>
      </c>
      <c r="AB175" s="160"/>
      <c r="AC175" s="250">
        <v>93120</v>
      </c>
      <c r="AD175" s="160">
        <v>104574</v>
      </c>
      <c r="AE175" s="160">
        <v>51325</v>
      </c>
      <c r="AF175" s="160">
        <v>19500</v>
      </c>
      <c r="AG175" s="160">
        <v>63397</v>
      </c>
      <c r="AH175" s="43">
        <f>+SUM(M175:AG175)</f>
        <v>1044163.0549347827</v>
      </c>
      <c r="AI175" s="43">
        <f>O175+Q175+Z175+AD175+AE175+AG175+T175</f>
        <v>627415.04626478255</v>
      </c>
      <c r="AJ175" s="43">
        <f>P175+R175+S175+U175+V175+Y175+AC175+AB175+AF175+AA175</f>
        <v>416748.00867000001</v>
      </c>
      <c r="AK175" s="160">
        <v>142877</v>
      </c>
      <c r="AL175" s="144">
        <v>15935</v>
      </c>
      <c r="AM175" s="160">
        <v>29963</v>
      </c>
      <c r="AN175" s="43">
        <f>+SUM(AK175:AM175)</f>
        <v>188775</v>
      </c>
      <c r="AO175" s="44">
        <f>+AN175+AH175+L175</f>
        <v>4729747.0549347829</v>
      </c>
      <c r="AR175" s="43">
        <f t="shared" ref="AR175:AR178" si="348">L175/AR$5</f>
        <v>437101.125</v>
      </c>
      <c r="AS175" s="43">
        <f t="shared" ref="AS175:AU178" si="349">AH175/AS$5</f>
        <v>65260.190933423917</v>
      </c>
      <c r="AT175" s="43">
        <f t="shared" si="349"/>
        <v>89630.720894968938</v>
      </c>
      <c r="AU175" s="43">
        <f t="shared" si="349"/>
        <v>46305.334296666668</v>
      </c>
      <c r="AV175" s="43">
        <f t="shared" ref="AV175:AW178" si="350">AN175/AV$5</f>
        <v>62925</v>
      </c>
      <c r="AW175" s="44">
        <f t="shared" si="350"/>
        <v>175175.81684943641</v>
      </c>
      <c r="AX175" s="122"/>
      <c r="AY175" s="43">
        <f>MEDIAN($D175:$K175)</f>
        <v>371430</v>
      </c>
      <c r="AZ175" s="43">
        <f>MEDIAN($M175:$AG175)</f>
        <v>56706</v>
      </c>
      <c r="BA175" s="43">
        <f>MEDIAN($AD175,$AE175,$Z175,$T175,$O175,Q175,AG175)</f>
        <v>94375.515264782618</v>
      </c>
      <c r="BB175" s="43">
        <f>MEDIAN($AF175,$AB175,$AC175,$Y175,$V175,$U175,$S175,$R175,$P175,$AA175)</f>
        <v>44560</v>
      </c>
      <c r="BC175" s="43">
        <f>MEDIAN($AK175:$AM175)</f>
        <v>29963</v>
      </c>
      <c r="BD175" s="44">
        <f>MEDIAN((D175:K175,M175:V175,Y175:AG175,AK175:AM175))</f>
        <v>93120</v>
      </c>
    </row>
    <row r="176" spans="1:56" s="204" customFormat="1">
      <c r="A176" s="199"/>
      <c r="B176" s="200"/>
      <c r="C176" s="201" t="s">
        <v>174</v>
      </c>
      <c r="D176" s="144">
        <v>5250</v>
      </c>
      <c r="E176" s="160">
        <v>249</v>
      </c>
      <c r="F176" s="160">
        <v>0</v>
      </c>
      <c r="G176" s="160"/>
      <c r="H176" s="144">
        <v>3977</v>
      </c>
      <c r="I176" s="144"/>
      <c r="J176" s="160">
        <v>170</v>
      </c>
      <c r="K176" s="144">
        <v>2729</v>
      </c>
      <c r="L176" s="43">
        <f>+SUM(D176:K176)</f>
        <v>12375</v>
      </c>
      <c r="M176" s="160"/>
      <c r="N176" s="160"/>
      <c r="O176" s="160">
        <v>585</v>
      </c>
      <c r="P176" s="160"/>
      <c r="Q176" s="160">
        <v>1265</v>
      </c>
      <c r="R176" s="160">
        <v>0</v>
      </c>
      <c r="S176" s="160">
        <v>0</v>
      </c>
      <c r="T176" s="160">
        <v>212.66</v>
      </c>
      <c r="U176" s="160"/>
      <c r="V176" s="144"/>
      <c r="W176" s="144"/>
      <c r="X176" s="144"/>
      <c r="Y176" s="160">
        <v>0</v>
      </c>
      <c r="Z176" s="160">
        <v>2355</v>
      </c>
      <c r="AA176" s="160">
        <v>0</v>
      </c>
      <c r="AB176" s="160"/>
      <c r="AC176" s="250"/>
      <c r="AD176" s="160">
        <v>956</v>
      </c>
      <c r="AE176" s="160">
        <v>0</v>
      </c>
      <c r="AF176" s="160">
        <v>0</v>
      </c>
      <c r="AG176" s="160">
        <v>319</v>
      </c>
      <c r="AH176" s="43">
        <f>+SUM(M176:AG176)</f>
        <v>5692.66</v>
      </c>
      <c r="AI176" s="43">
        <f>O176+Q176+Z176+AD176+AE176+AG176+T176</f>
        <v>5692.66</v>
      </c>
      <c r="AJ176" s="43">
        <f>P176+R176+S176+U176+V176+Y176+AC176+AB176+AF176+AA176</f>
        <v>0</v>
      </c>
      <c r="AK176" s="160"/>
      <c r="AL176" s="144"/>
      <c r="AM176" s="160">
        <v>0</v>
      </c>
      <c r="AN176" s="43">
        <f>+SUM(AK176:AM176)</f>
        <v>0</v>
      </c>
      <c r="AO176" s="44">
        <f>+AN176+AH176+L176</f>
        <v>18067.66</v>
      </c>
      <c r="AR176" s="43">
        <f t="shared" si="348"/>
        <v>1546.875</v>
      </c>
      <c r="AS176" s="43">
        <f t="shared" si="349"/>
        <v>355.79124999999999</v>
      </c>
      <c r="AT176" s="43">
        <f t="shared" si="349"/>
        <v>813.23714285714289</v>
      </c>
      <c r="AU176" s="43">
        <f t="shared" si="349"/>
        <v>0</v>
      </c>
      <c r="AV176" s="43">
        <f t="shared" si="350"/>
        <v>0</v>
      </c>
      <c r="AW176" s="44">
        <f t="shared" si="350"/>
        <v>669.17259259259254</v>
      </c>
      <c r="AX176" s="122"/>
      <c r="AY176" s="43">
        <f>MEDIAN($D176:$K176)</f>
        <v>1489</v>
      </c>
      <c r="AZ176" s="43">
        <f>MEDIAN($M176:$AG176)</f>
        <v>106.33</v>
      </c>
      <c r="BA176" s="43">
        <f>MEDIAN($AD176,$AE176,$Z176,$T176,$O176,Q176,AG176)</f>
        <v>585</v>
      </c>
      <c r="BB176" s="43">
        <f>MEDIAN($AF176,$AB176,$AC176,$Y176,$V176,$U176,$S176,$R176,$P176,$AA176)</f>
        <v>0</v>
      </c>
      <c r="BC176" s="43">
        <f>MEDIAN($AK176:$AM176)</f>
        <v>0</v>
      </c>
      <c r="BD176" s="44">
        <f>MEDIAN((D176:K176,M176:V176,Y176:AG176,AK176:AM176))</f>
        <v>212.66</v>
      </c>
    </row>
    <row r="177" spans="1:56" s="204" customFormat="1">
      <c r="A177" s="199"/>
      <c r="B177" s="200"/>
      <c r="C177" s="201" t="s">
        <v>173</v>
      </c>
      <c r="D177" s="144">
        <v>-2674</v>
      </c>
      <c r="E177" s="160">
        <v>-817</v>
      </c>
      <c r="F177" s="160">
        <v>-1207</v>
      </c>
      <c r="G177" s="160">
        <v>1508</v>
      </c>
      <c r="H177" s="144">
        <v>-388</v>
      </c>
      <c r="I177" s="144"/>
      <c r="J177" s="160">
        <v>830</v>
      </c>
      <c r="K177" s="144">
        <v>0</v>
      </c>
      <c r="L177" s="43">
        <f>+SUM(D177:K177)</f>
        <v>-2748</v>
      </c>
      <c r="M177" s="160"/>
      <c r="N177" s="160"/>
      <c r="O177" s="160"/>
      <c r="P177" s="160"/>
      <c r="Q177" s="160">
        <v>-56.464250000000106</v>
      </c>
      <c r="R177" s="160">
        <v>104</v>
      </c>
      <c r="S177" s="160">
        <v>179.00469999999996</v>
      </c>
      <c r="T177" s="160">
        <v>-161.74</v>
      </c>
      <c r="U177" s="160">
        <v>-484</v>
      </c>
      <c r="V177" s="144">
        <v>-334</v>
      </c>
      <c r="W177" s="144"/>
      <c r="X177" s="144"/>
      <c r="Y177" s="160">
        <v>157</v>
      </c>
      <c r="Z177" s="160">
        <v>-745</v>
      </c>
      <c r="AA177" s="160">
        <v>8</v>
      </c>
      <c r="AB177" s="160"/>
      <c r="AC177" s="250"/>
      <c r="AD177" s="160">
        <v>-561</v>
      </c>
      <c r="AE177" s="160">
        <v>267</v>
      </c>
      <c r="AF177" s="160">
        <v>-116</v>
      </c>
      <c r="AG177" s="160">
        <v>52</v>
      </c>
      <c r="AH177" s="43">
        <f>+SUM(M177:AG177)</f>
        <v>-1691.1995500000003</v>
      </c>
      <c r="AI177" s="43">
        <f>O177+Q177+Z177+AD177+AE177+AG177+T177</f>
        <v>-1205.20425</v>
      </c>
      <c r="AJ177" s="43">
        <f>P177+R177+S177+U177+V177+Y177+AC177+AB177+AF177+AA177</f>
        <v>-485.99530000000004</v>
      </c>
      <c r="AK177" s="160"/>
      <c r="AL177" s="144"/>
      <c r="AM177" s="160">
        <v>-95</v>
      </c>
      <c r="AN177" s="43">
        <f>+SUM(AK177:AM177)</f>
        <v>-95</v>
      </c>
      <c r="AO177" s="44">
        <f>+AN177+AH177+L177</f>
        <v>-4534.1995500000003</v>
      </c>
      <c r="AR177" s="43">
        <f t="shared" si="348"/>
        <v>-343.5</v>
      </c>
      <c r="AS177" s="43">
        <f t="shared" si="349"/>
        <v>-105.69997187500002</v>
      </c>
      <c r="AT177" s="43">
        <f t="shared" si="349"/>
        <v>-172.17203571428573</v>
      </c>
      <c r="AU177" s="43">
        <f t="shared" si="349"/>
        <v>-53.999477777777784</v>
      </c>
      <c r="AV177" s="43">
        <f t="shared" si="350"/>
        <v>-31.666666666666668</v>
      </c>
      <c r="AW177" s="44">
        <f t="shared" si="350"/>
        <v>-167.93331666666668</v>
      </c>
      <c r="AX177" s="122"/>
      <c r="AY177" s="43">
        <f>MEDIAN($D177:$K177)</f>
        <v>-388</v>
      </c>
      <c r="AZ177" s="43">
        <f>MEDIAN($M177:$AG177)</f>
        <v>-56.464250000000106</v>
      </c>
      <c r="BA177" s="43">
        <f>MEDIAN($AD177,$AE177,$Z177,$T177,$O177,Q177,AG177)</f>
        <v>-109.10212500000006</v>
      </c>
      <c r="BB177" s="43">
        <f>MEDIAN($AF177,$AB177,$AC177,$Y177,$V177,$U177,$S177,$R177,$P177,$AA177)</f>
        <v>8</v>
      </c>
      <c r="BC177" s="43">
        <f>MEDIAN($AK177:$AM177)</f>
        <v>-95</v>
      </c>
      <c r="BD177" s="44">
        <f>MEDIAN((D177:K177,M177:V177,Y177:AG177,AK177:AM177))</f>
        <v>-95</v>
      </c>
    </row>
    <row r="178" spans="1:56" s="204" customFormat="1">
      <c r="A178" s="199"/>
      <c r="B178" s="200"/>
      <c r="C178" s="201" t="s">
        <v>125</v>
      </c>
      <c r="D178" s="144">
        <v>0</v>
      </c>
      <c r="E178" s="160">
        <v>3726</v>
      </c>
      <c r="F178" s="160">
        <v>-89</v>
      </c>
      <c r="G178" s="160"/>
      <c r="H178" s="144"/>
      <c r="I178" s="144"/>
      <c r="J178" s="160">
        <v>0</v>
      </c>
      <c r="K178" s="144">
        <v>0</v>
      </c>
      <c r="L178" s="43">
        <f>+SUM(D178:K178)</f>
        <v>3637</v>
      </c>
      <c r="M178" s="160"/>
      <c r="N178" s="160"/>
      <c r="O178" s="160">
        <v>1795</v>
      </c>
      <c r="P178" s="160"/>
      <c r="Q178" s="160">
        <v>0</v>
      </c>
      <c r="R178" s="160">
        <v>0</v>
      </c>
      <c r="S178" s="160">
        <v>0</v>
      </c>
      <c r="T178" s="160"/>
      <c r="U178" s="160"/>
      <c r="V178" s="144"/>
      <c r="W178" s="144"/>
      <c r="X178" s="144"/>
      <c r="Y178" s="160">
        <v>0</v>
      </c>
      <c r="Z178" s="160"/>
      <c r="AA178" s="160">
        <v>0</v>
      </c>
      <c r="AB178" s="160"/>
      <c r="AC178" s="250"/>
      <c r="AD178" s="160">
        <v>28</v>
      </c>
      <c r="AE178" s="160"/>
      <c r="AF178" s="160">
        <v>0</v>
      </c>
      <c r="AG178" s="160"/>
      <c r="AH178" s="43">
        <f>+SUM(M178:AG178)</f>
        <v>1823</v>
      </c>
      <c r="AI178" s="43">
        <f>O178+Q178+Z178+AD178+AE178+AG178+T178</f>
        <v>1823</v>
      </c>
      <c r="AJ178" s="43">
        <f>P178+R178+S178+U178+V178+Y178+AC178+AB178+AF178+AA178</f>
        <v>0</v>
      </c>
      <c r="AK178" s="160"/>
      <c r="AL178" s="144"/>
      <c r="AM178" s="160">
        <v>0</v>
      </c>
      <c r="AN178" s="43">
        <f>+SUM(AK178:AM178)</f>
        <v>0</v>
      </c>
      <c r="AO178" s="44">
        <f>+AN178+AH178+L178</f>
        <v>5460</v>
      </c>
      <c r="AR178" s="43">
        <f t="shared" si="348"/>
        <v>454.625</v>
      </c>
      <c r="AS178" s="43">
        <f t="shared" si="349"/>
        <v>113.9375</v>
      </c>
      <c r="AT178" s="43">
        <f t="shared" si="349"/>
        <v>260.42857142857144</v>
      </c>
      <c r="AU178" s="43">
        <f t="shared" si="349"/>
        <v>0</v>
      </c>
      <c r="AV178" s="43">
        <f t="shared" si="350"/>
        <v>0</v>
      </c>
      <c r="AW178" s="44">
        <f t="shared" si="350"/>
        <v>202.22222222222223</v>
      </c>
      <c r="AX178" s="122"/>
      <c r="AY178" s="43">
        <f>MEDIAN($D178:$K178)</f>
        <v>0</v>
      </c>
      <c r="AZ178" s="43">
        <f>MEDIAN($M178:$AG178)</f>
        <v>0</v>
      </c>
      <c r="BA178" s="43">
        <f>MEDIAN($AD178,$AE178,$Z178,$T178,$O178,Q178,AG178)</f>
        <v>28</v>
      </c>
      <c r="BB178" s="43">
        <f>MEDIAN($AF178,$AB178,$AC178,$Y178,$V178,$U178,$S178,$R178,$P178,$AA178)</f>
        <v>0</v>
      </c>
      <c r="BC178" s="43">
        <f>MEDIAN($AK178:$AM178)</f>
        <v>0</v>
      </c>
      <c r="BD178" s="44">
        <f>MEDIAN((D178:K178,M178:V178,Y178:AG178,AK178:AM178))</f>
        <v>0</v>
      </c>
    </row>
    <row r="179" spans="1:56" s="204" customFormat="1">
      <c r="A179" s="199"/>
      <c r="B179" s="200"/>
      <c r="C179" s="210" t="s">
        <v>158</v>
      </c>
      <c r="D179" s="252">
        <f t="shared" ref="D179:K179" si="351">SUM(D175:D178)</f>
        <v>332820</v>
      </c>
      <c r="E179" s="252">
        <f t="shared" si="351"/>
        <v>109251</v>
      </c>
      <c r="F179" s="252">
        <f t="shared" si="351"/>
        <v>460972</v>
      </c>
      <c r="G179" s="252">
        <f t="shared" si="351"/>
        <v>1027836</v>
      </c>
      <c r="H179" s="252">
        <f t="shared" si="351"/>
        <v>323964</v>
      </c>
      <c r="I179" s="252">
        <f t="shared" si="351"/>
        <v>627089</v>
      </c>
      <c r="J179" s="252">
        <f t="shared" si="351"/>
        <v>212796</v>
      </c>
      <c r="K179" s="252">
        <f t="shared" si="351"/>
        <v>415345</v>
      </c>
      <c r="L179" s="45">
        <f>+SUM(D179:K179)</f>
        <v>3510073</v>
      </c>
      <c r="M179" s="252"/>
      <c r="N179" s="252"/>
      <c r="O179" s="252">
        <f t="shared" ref="O179:V179" si="352">SUM(O175:O178)</f>
        <v>100949</v>
      </c>
      <c r="P179" s="252">
        <f t="shared" si="352"/>
        <v>60239</v>
      </c>
      <c r="Q179" s="252">
        <f t="shared" si="352"/>
        <v>95584.051014782613</v>
      </c>
      <c r="R179" s="252">
        <f t="shared" si="352"/>
        <v>39380</v>
      </c>
      <c r="S179" s="252">
        <f t="shared" si="352"/>
        <v>38192.013369999993</v>
      </c>
      <c r="T179" s="252">
        <f t="shared" si="352"/>
        <v>87133.451000000001</v>
      </c>
      <c r="U179" s="252">
        <f t="shared" si="352"/>
        <v>50868</v>
      </c>
      <c r="V179" s="252">
        <f t="shared" si="352"/>
        <v>17181</v>
      </c>
      <c r="W179" s="252"/>
      <c r="X179" s="252"/>
      <c r="Y179" s="252">
        <f t="shared" ref="Y179:AG179" si="353">SUM(Y175:Y178)</f>
        <v>53330</v>
      </c>
      <c r="Z179" s="252">
        <f t="shared" si="353"/>
        <v>129702</v>
      </c>
      <c r="AA179" s="252">
        <f t="shared" si="353"/>
        <v>44568</v>
      </c>
      <c r="AB179" s="252"/>
      <c r="AC179" s="252">
        <f>SUM(AC175:AC178)</f>
        <v>93120</v>
      </c>
      <c r="AD179" s="252">
        <f t="shared" si="353"/>
        <v>104997</v>
      </c>
      <c r="AE179" s="252">
        <f t="shared" si="353"/>
        <v>51592</v>
      </c>
      <c r="AF179" s="252">
        <f t="shared" si="353"/>
        <v>19384</v>
      </c>
      <c r="AG179" s="252">
        <f t="shared" si="353"/>
        <v>63768</v>
      </c>
      <c r="AH179" s="45">
        <f>+SUM(M179:AG179)</f>
        <v>1049987.5153847826</v>
      </c>
      <c r="AI179" s="45">
        <f>O179+Q179+Z179+AD179+AE179+AG179+T179</f>
        <v>633725.50201478263</v>
      </c>
      <c r="AJ179" s="45">
        <f>P179+R179+S179+U179+V179+Y179+AC179+AB179+AF179+AA179</f>
        <v>416262.01337</v>
      </c>
      <c r="AK179" s="252">
        <f>SUM(AK175:AK178)</f>
        <v>142877</v>
      </c>
      <c r="AL179" s="252">
        <f>SUM(AL175:AL178)</f>
        <v>15935</v>
      </c>
      <c r="AM179" s="252">
        <f>SUM(AM175:AM178)</f>
        <v>29868</v>
      </c>
      <c r="AN179" s="45">
        <f>+SUM(AK179:AM179)</f>
        <v>188680</v>
      </c>
      <c r="AO179" s="211">
        <f>+AN179+AH179+L179</f>
        <v>4748740.5153847821</v>
      </c>
      <c r="AR179" s="45">
        <f>L179/AR$5</f>
        <v>438759.125</v>
      </c>
      <c r="AS179" s="45">
        <f>AH179/AS$5</f>
        <v>65624.219711548911</v>
      </c>
      <c r="AT179" s="45">
        <f>AI179/AT$5</f>
        <v>90532.214573540376</v>
      </c>
      <c r="AU179" s="45">
        <f>AJ179/AU$5</f>
        <v>46251.334818888892</v>
      </c>
      <c r="AV179" s="45">
        <f>AN179/AV$5</f>
        <v>62893.333333333336</v>
      </c>
      <c r="AW179" s="211">
        <f>AO179/AW$5</f>
        <v>175879.27834758454</v>
      </c>
      <c r="AX179" s="122"/>
      <c r="AY179" s="45">
        <f>MEDIAN($D179:$K179)</f>
        <v>374082.5</v>
      </c>
      <c r="AZ179" s="45">
        <f>MEDIAN($M179:$AG179)</f>
        <v>56784.5</v>
      </c>
      <c r="BA179" s="45">
        <f>MEDIAN($AD179,$AE179,$Z179,$T179,$O179,Q179,AG179)</f>
        <v>95584.051014782613</v>
      </c>
      <c r="BB179" s="45">
        <f>MEDIAN($AF179,$AB179,$AC179,$Y179,$V179,$U179,$S179,$R179,$P179,$AA179)</f>
        <v>44568</v>
      </c>
      <c r="BC179" s="45">
        <f>MEDIAN($AK179:$AM179)</f>
        <v>29868</v>
      </c>
      <c r="BD179" s="211">
        <f>MEDIAN((D179:K179,M179:V179,Y179:AG179,AK179:AM179))</f>
        <v>93120</v>
      </c>
    </row>
    <row r="180" spans="1:56" s="204" customFormat="1">
      <c r="A180" s="199"/>
      <c r="B180" s="200"/>
      <c r="C180" s="210"/>
      <c r="D180" s="160"/>
      <c r="E180" s="160"/>
      <c r="F180" s="160"/>
      <c r="G180" s="160"/>
      <c r="H180" s="160"/>
      <c r="I180" s="160"/>
      <c r="J180" s="160"/>
      <c r="K180" s="160"/>
      <c r="L180" s="43"/>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43"/>
      <c r="AI180" s="43"/>
      <c r="AJ180" s="43"/>
      <c r="AK180" s="160"/>
      <c r="AL180" s="160"/>
      <c r="AM180" s="160"/>
      <c r="AN180" s="43"/>
      <c r="AO180" s="44"/>
      <c r="AR180" s="43"/>
      <c r="AS180" s="43"/>
      <c r="AT180" s="43"/>
      <c r="AU180" s="43"/>
      <c r="AV180" s="43"/>
      <c r="AW180" s="44"/>
      <c r="AX180" s="122"/>
      <c r="AY180" s="43"/>
      <c r="AZ180" s="43"/>
      <c r="BA180" s="43"/>
      <c r="BB180" s="43"/>
      <c r="BC180" s="43"/>
      <c r="BD180" s="44"/>
    </row>
    <row r="181" spans="1:56" s="204" customFormat="1" ht="15" thickBot="1">
      <c r="A181" s="199"/>
      <c r="C181" s="282" t="s">
        <v>137</v>
      </c>
      <c r="D181" s="263">
        <f t="shared" ref="D181:K181" si="354">D173-D179</f>
        <v>68981</v>
      </c>
      <c r="E181" s="256">
        <f t="shared" si="354"/>
        <v>11528</v>
      </c>
      <c r="F181" s="256">
        <f t="shared" si="354"/>
        <v>67180</v>
      </c>
      <c r="G181" s="256">
        <f t="shared" si="354"/>
        <v>186376</v>
      </c>
      <c r="H181" s="256">
        <f t="shared" si="354"/>
        <v>61848</v>
      </c>
      <c r="I181" s="256">
        <f t="shared" si="354"/>
        <v>103888</v>
      </c>
      <c r="J181" s="256">
        <f t="shared" si="354"/>
        <v>73840</v>
      </c>
      <c r="K181" s="256">
        <f t="shared" si="354"/>
        <v>71338.400000000023</v>
      </c>
      <c r="L181" s="42">
        <f>+SUM(D181:K181)</f>
        <v>644979.4</v>
      </c>
      <c r="M181" s="256"/>
      <c r="N181" s="256"/>
      <c r="O181" s="256">
        <f t="shared" ref="O181:V181" si="355">O173-O179</f>
        <v>14544</v>
      </c>
      <c r="P181" s="256">
        <f t="shared" si="355"/>
        <v>11355</v>
      </c>
      <c r="Q181" s="256">
        <f t="shared" si="355"/>
        <v>4906.2360452173743</v>
      </c>
      <c r="R181" s="256">
        <f t="shared" si="355"/>
        <v>1060</v>
      </c>
      <c r="S181" s="256">
        <f t="shared" si="355"/>
        <v>-565.62920999999187</v>
      </c>
      <c r="T181" s="256">
        <f t="shared" si="355"/>
        <v>8828.5346500000014</v>
      </c>
      <c r="U181" s="256">
        <f t="shared" si="355"/>
        <v>11685.635000000002</v>
      </c>
      <c r="V181" s="256">
        <f t="shared" si="355"/>
        <v>-5565</v>
      </c>
      <c r="W181" s="256"/>
      <c r="X181" s="256"/>
      <c r="Y181" s="256">
        <f t="shared" ref="Y181:AG181" si="356">Y173-Y179</f>
        <v>7277</v>
      </c>
      <c r="Z181" s="256">
        <f t="shared" si="356"/>
        <v>-19412</v>
      </c>
      <c r="AA181" s="256">
        <f t="shared" si="356"/>
        <v>3491</v>
      </c>
      <c r="AB181" s="256"/>
      <c r="AC181" s="256">
        <f>AC173-AC179</f>
        <v>-104</v>
      </c>
      <c r="AD181" s="256">
        <f t="shared" si="356"/>
        <v>3710</v>
      </c>
      <c r="AE181" s="256">
        <f t="shared" si="356"/>
        <v>-960</v>
      </c>
      <c r="AF181" s="256">
        <f t="shared" si="356"/>
        <v>112</v>
      </c>
      <c r="AG181" s="256">
        <f t="shared" si="356"/>
        <v>-7215</v>
      </c>
      <c r="AH181" s="42">
        <f>+SUM(M181:AG181)</f>
        <v>33147.776485217386</v>
      </c>
      <c r="AI181" s="42">
        <f>O181+Q181+Z181+AD181+AE181+AG181+T181</f>
        <v>4401.7706952173758</v>
      </c>
      <c r="AJ181" s="42">
        <f>P181+R181+S181+U181+V181+Y181+AC181+AB181+AF181+AA181</f>
        <v>28746.00579000001</v>
      </c>
      <c r="AK181" s="256">
        <f>AK173-AK179</f>
        <v>7155</v>
      </c>
      <c r="AL181" s="256">
        <f>AL173-AL179</f>
        <v>1889</v>
      </c>
      <c r="AM181" s="256">
        <f>AM173-AM179</f>
        <v>439</v>
      </c>
      <c r="AN181" s="42">
        <f>+SUM(AK181:AM181)</f>
        <v>9483</v>
      </c>
      <c r="AO181" s="230">
        <f>+AN181+AH181+L181</f>
        <v>687610.17648521741</v>
      </c>
      <c r="AR181" s="42">
        <f>L181/AR$5</f>
        <v>80622.425000000003</v>
      </c>
      <c r="AS181" s="42">
        <f>AH181/AS$5</f>
        <v>2071.7360303260866</v>
      </c>
      <c r="AT181" s="42">
        <f>AI181/AT$5</f>
        <v>628.82438503105368</v>
      </c>
      <c r="AU181" s="42">
        <f>AJ181/AU$5</f>
        <v>3194.0006433333347</v>
      </c>
      <c r="AV181" s="42">
        <f>AN181/AV$5</f>
        <v>3161</v>
      </c>
      <c r="AW181" s="230">
        <f>AO181/AW$5</f>
        <v>25467.043573526571</v>
      </c>
      <c r="AX181" s="122"/>
      <c r="AY181" s="42">
        <f>MEDIAN($D181:$K181)</f>
        <v>70159.700000000012</v>
      </c>
      <c r="AZ181" s="42">
        <f>MEDIAN($M181:$AG181)</f>
        <v>2275.5</v>
      </c>
      <c r="BA181" s="42">
        <f>MEDIAN($AD181,$AE181,$Z181,$T181,$O181,Q181,AG181)</f>
        <v>3710</v>
      </c>
      <c r="BB181" s="42">
        <f>MEDIAN($AF181,$AB181,$AC181,$Y181,$V181,$U181,$S181,$R181,$P181,$AA181)</f>
        <v>1060</v>
      </c>
      <c r="BC181" s="42">
        <f>MEDIAN($AK181:$AM181)</f>
        <v>1889</v>
      </c>
      <c r="BD181" s="230">
        <f>MEDIAN((D181:K181,M181:V181,Y181:AG181,AK181:AM181))</f>
        <v>7155</v>
      </c>
    </row>
    <row r="182" spans="1:56" s="204" customFormat="1" ht="15" thickTop="1">
      <c r="A182" s="199"/>
      <c r="B182" s="200"/>
      <c r="C182" s="201"/>
      <c r="D182" s="144"/>
      <c r="E182" s="160"/>
      <c r="F182" s="160"/>
      <c r="G182" s="160"/>
      <c r="H182" s="144"/>
      <c r="I182" s="144"/>
      <c r="J182" s="160"/>
      <c r="K182" s="144"/>
      <c r="L182" s="43"/>
      <c r="M182" s="160"/>
      <c r="N182" s="160"/>
      <c r="O182" s="160"/>
      <c r="P182" s="160"/>
      <c r="Q182" s="160"/>
      <c r="R182" s="160"/>
      <c r="S182" s="160"/>
      <c r="T182" s="160"/>
      <c r="U182" s="160"/>
      <c r="V182" s="144"/>
      <c r="W182" s="144"/>
      <c r="X182" s="144"/>
      <c r="Y182" s="160"/>
      <c r="Z182" s="160"/>
      <c r="AA182" s="160"/>
      <c r="AB182" s="160"/>
      <c r="AC182" s="250"/>
      <c r="AD182" s="160"/>
      <c r="AE182" s="160"/>
      <c r="AF182" s="160"/>
      <c r="AG182" s="160"/>
      <c r="AH182" s="43"/>
      <c r="AI182" s="43"/>
      <c r="AJ182" s="43"/>
      <c r="AK182" s="160"/>
      <c r="AL182" s="144"/>
      <c r="AM182" s="160"/>
      <c r="AN182" s="43"/>
      <c r="AO182" s="44"/>
      <c r="AR182" s="43"/>
      <c r="AS182" s="43"/>
      <c r="AT182" s="43"/>
      <c r="AU182" s="43"/>
      <c r="AV182" s="43"/>
      <c r="AW182" s="44"/>
      <c r="AX182" s="122"/>
      <c r="AY182" s="43"/>
      <c r="AZ182" s="43"/>
      <c r="BA182" s="43"/>
      <c r="BB182" s="43"/>
      <c r="BC182" s="43"/>
      <c r="BD182" s="44"/>
    </row>
    <row r="183" spans="1:56" s="204" customFormat="1">
      <c r="A183" s="205" t="s">
        <v>172</v>
      </c>
      <c r="B183" s="200"/>
      <c r="C183" s="201"/>
      <c r="D183" s="144"/>
      <c r="E183" s="160"/>
      <c r="F183" s="160"/>
      <c r="G183" s="160"/>
      <c r="H183" s="144"/>
      <c r="I183" s="144"/>
      <c r="J183" s="160"/>
      <c r="K183" s="144"/>
      <c r="L183" s="43"/>
      <c r="M183" s="160"/>
      <c r="N183" s="160"/>
      <c r="O183" s="160"/>
      <c r="P183" s="160"/>
      <c r="Q183" s="160"/>
      <c r="R183" s="160"/>
      <c r="S183" s="160"/>
      <c r="T183" s="160"/>
      <c r="U183" s="160"/>
      <c r="V183" s="144"/>
      <c r="W183" s="144"/>
      <c r="X183" s="144"/>
      <c r="Y183" s="160"/>
      <c r="Z183" s="160"/>
      <c r="AA183" s="160"/>
      <c r="AB183" s="160"/>
      <c r="AC183" s="250"/>
      <c r="AD183" s="160"/>
      <c r="AE183" s="160"/>
      <c r="AF183" s="160"/>
      <c r="AG183" s="160"/>
      <c r="AH183" s="43"/>
      <c r="AI183" s="43"/>
      <c r="AJ183" s="43"/>
      <c r="AK183" s="160"/>
      <c r="AL183" s="144"/>
      <c r="AM183" s="160"/>
      <c r="AN183" s="43"/>
      <c r="AO183" s="44"/>
      <c r="AR183" s="43"/>
      <c r="AS183" s="43"/>
      <c r="AT183" s="43"/>
      <c r="AU183" s="43"/>
      <c r="AV183" s="43"/>
      <c r="AW183" s="44"/>
      <c r="AX183" s="122"/>
      <c r="AY183" s="43"/>
      <c r="AZ183" s="43"/>
      <c r="BA183" s="43"/>
      <c r="BB183" s="43"/>
      <c r="BC183" s="43"/>
      <c r="BD183" s="44"/>
    </row>
    <row r="184" spans="1:56" s="204" customFormat="1">
      <c r="A184" s="199"/>
      <c r="B184" s="200" t="s">
        <v>164</v>
      </c>
      <c r="C184" s="201"/>
      <c r="D184" s="144"/>
      <c r="E184" s="160"/>
      <c r="F184" s="160"/>
      <c r="G184" s="160"/>
      <c r="H184" s="144"/>
      <c r="I184" s="144"/>
      <c r="J184" s="160"/>
      <c r="K184" s="144"/>
      <c r="L184" s="43"/>
      <c r="M184" s="160"/>
      <c r="N184" s="160"/>
      <c r="O184" s="160"/>
      <c r="P184" s="160"/>
      <c r="Q184" s="160"/>
      <c r="R184" s="160"/>
      <c r="S184" s="160"/>
      <c r="T184" s="160"/>
      <c r="U184" s="160"/>
      <c r="V184" s="144"/>
      <c r="W184" s="144"/>
      <c r="X184" s="144"/>
      <c r="Y184" s="160"/>
      <c r="Z184" s="160"/>
      <c r="AA184" s="160"/>
      <c r="AB184" s="160"/>
      <c r="AC184" s="250"/>
      <c r="AD184" s="160"/>
      <c r="AE184" s="160"/>
      <c r="AF184" s="160"/>
      <c r="AG184" s="160"/>
      <c r="AH184" s="43"/>
      <c r="AI184" s="43"/>
      <c r="AJ184" s="43"/>
      <c r="AK184" s="160"/>
      <c r="AL184" s="144"/>
      <c r="AM184" s="160"/>
      <c r="AN184" s="43"/>
      <c r="AO184" s="44"/>
      <c r="AR184" s="43"/>
      <c r="AS184" s="43"/>
      <c r="AT184" s="43"/>
      <c r="AU184" s="43"/>
      <c r="AV184" s="43"/>
      <c r="AW184" s="44"/>
      <c r="AX184" s="122"/>
      <c r="AY184" s="43"/>
      <c r="AZ184" s="43"/>
      <c r="BA184" s="43"/>
      <c r="BB184" s="43"/>
      <c r="BC184" s="43"/>
      <c r="BD184" s="44"/>
    </row>
    <row r="185" spans="1:56" s="204" customFormat="1">
      <c r="A185" s="199"/>
      <c r="B185" s="200"/>
      <c r="C185" s="201" t="s">
        <v>171</v>
      </c>
      <c r="D185" s="144">
        <v>7340</v>
      </c>
      <c r="E185" s="160">
        <v>20</v>
      </c>
      <c r="F185" s="160">
        <v>359</v>
      </c>
      <c r="G185" s="160"/>
      <c r="H185" s="144">
        <v>866</v>
      </c>
      <c r="I185" s="144">
        <v>624</v>
      </c>
      <c r="J185" s="160">
        <v>279</v>
      </c>
      <c r="K185" s="144">
        <v>27729</v>
      </c>
      <c r="L185" s="43">
        <f>+SUM(D185:K185)</f>
        <v>37217</v>
      </c>
      <c r="M185" s="160"/>
      <c r="N185" s="160"/>
      <c r="O185" s="160">
        <v>1060</v>
      </c>
      <c r="P185" s="160">
        <v>120</v>
      </c>
      <c r="Q185" s="160">
        <v>4600</v>
      </c>
      <c r="R185" s="160">
        <v>66</v>
      </c>
      <c r="S185" s="160">
        <v>6.6475600000000004</v>
      </c>
      <c r="T185" s="160">
        <v>11.3</v>
      </c>
      <c r="U185" s="160">
        <v>5</v>
      </c>
      <c r="V185" s="144">
        <v>140</v>
      </c>
      <c r="W185" s="144"/>
      <c r="X185" s="144"/>
      <c r="Y185" s="160">
        <v>15</v>
      </c>
      <c r="Z185" s="160">
        <v>124000</v>
      </c>
      <c r="AA185" s="160">
        <v>13</v>
      </c>
      <c r="AB185" s="160"/>
      <c r="AC185" s="250">
        <v>30</v>
      </c>
      <c r="AD185" s="160"/>
      <c r="AE185" s="160">
        <v>1500</v>
      </c>
      <c r="AF185" s="160">
        <v>0</v>
      </c>
      <c r="AG185" s="160">
        <v>643</v>
      </c>
      <c r="AH185" s="43">
        <f>+SUM(M185:AG185)</f>
        <v>132209.94756</v>
      </c>
      <c r="AI185" s="43">
        <f>O185+Q185+Z185+AD185+AE185+AG185+T185</f>
        <v>131814.29999999999</v>
      </c>
      <c r="AJ185" s="43">
        <f>P185+R185+S185+U185+V185+Y185+AC185+AB185+AF185+AA185</f>
        <v>395.64756</v>
      </c>
      <c r="AK185" s="160">
        <v>267</v>
      </c>
      <c r="AL185" s="144"/>
      <c r="AM185" s="160">
        <v>1</v>
      </c>
      <c r="AN185" s="43">
        <f>+SUM(AK185:AM185)</f>
        <v>268</v>
      </c>
      <c r="AO185" s="44">
        <f>+AN185+AH185+L185</f>
        <v>169694.94756</v>
      </c>
      <c r="AR185" s="43">
        <f t="shared" ref="AR185:AR187" si="357">L185/AR$5</f>
        <v>4652.125</v>
      </c>
      <c r="AS185" s="43">
        <f t="shared" ref="AS185:AU187" si="358">AH185/AS$5</f>
        <v>8263.1217225</v>
      </c>
      <c r="AT185" s="43">
        <f t="shared" si="358"/>
        <v>18830.614285714284</v>
      </c>
      <c r="AU185" s="43">
        <f t="shared" si="358"/>
        <v>43.960839999999997</v>
      </c>
      <c r="AV185" s="43">
        <f t="shared" ref="AV185:AW187" si="359">AN185/AV$5</f>
        <v>89.333333333333329</v>
      </c>
      <c r="AW185" s="44">
        <f t="shared" si="359"/>
        <v>6284.9980577777778</v>
      </c>
      <c r="AX185" s="122"/>
      <c r="AY185" s="43">
        <f>MEDIAN($D185:$K185)</f>
        <v>624</v>
      </c>
      <c r="AZ185" s="43">
        <f>MEDIAN($M185:$AG185)</f>
        <v>66</v>
      </c>
      <c r="BA185" s="43">
        <f>MEDIAN($AD185,$AE185,$Z185,$T185,$O185,Q185,AG185)</f>
        <v>1280</v>
      </c>
      <c r="BB185" s="43">
        <f>MEDIAN($AF185,$AB185,$AC185,$Y185,$V185,$U185,$S185,$R185,$P185,$AA185)</f>
        <v>15</v>
      </c>
      <c r="BC185" s="43">
        <f>MEDIAN($AK185:$AM185)</f>
        <v>134</v>
      </c>
      <c r="BD185" s="44">
        <f>MEDIAN((D185:K185,M185:V185,Y185:AG185,AK185:AM185))</f>
        <v>203.5</v>
      </c>
    </row>
    <row r="186" spans="1:56" s="204" customFormat="1">
      <c r="A186" s="199"/>
      <c r="B186" s="200"/>
      <c r="C186" s="201" t="s">
        <v>170</v>
      </c>
      <c r="D186" s="144">
        <v>0</v>
      </c>
      <c r="E186" s="160">
        <v>35</v>
      </c>
      <c r="F186" s="160">
        <v>240928</v>
      </c>
      <c r="G186" s="160">
        <v>29211</v>
      </c>
      <c r="H186" s="144">
        <v>155911</v>
      </c>
      <c r="I186" s="144">
        <v>95440</v>
      </c>
      <c r="J186" s="160">
        <v>0</v>
      </c>
      <c r="K186" s="144">
        <v>3573</v>
      </c>
      <c r="L186" s="43">
        <f>+SUM(D186:K186)</f>
        <v>525098</v>
      </c>
      <c r="M186" s="160"/>
      <c r="N186" s="160"/>
      <c r="O186" s="160"/>
      <c r="P186" s="160">
        <v>26760</v>
      </c>
      <c r="Q186" s="160">
        <v>0</v>
      </c>
      <c r="R186" s="160">
        <v>2904</v>
      </c>
      <c r="S186" s="160">
        <v>18425</v>
      </c>
      <c r="T186" s="160">
        <v>8435.7120000000014</v>
      </c>
      <c r="U186" s="160">
        <v>-6458</v>
      </c>
      <c r="V186" s="144"/>
      <c r="W186" s="144"/>
      <c r="X186" s="144"/>
      <c r="Y186" s="160">
        <v>0</v>
      </c>
      <c r="Z186" s="160"/>
      <c r="AA186" s="160">
        <v>11600</v>
      </c>
      <c r="AB186" s="160"/>
      <c r="AC186" s="250">
        <v>42</v>
      </c>
      <c r="AD186" s="160"/>
      <c r="AE186" s="160">
        <v>1000</v>
      </c>
      <c r="AF186" s="160">
        <v>4560</v>
      </c>
      <c r="AG186" s="160">
        <v>1000</v>
      </c>
      <c r="AH186" s="43">
        <f>+SUM(M186:AG186)</f>
        <v>68268.712</v>
      </c>
      <c r="AI186" s="43">
        <f>O186+Q186+Z186+AD186+AE186+AG186+T186</f>
        <v>10435.712000000001</v>
      </c>
      <c r="AJ186" s="43">
        <f>P186+R186+S186+U186+V186+Y186+AC186+AB186+AF186+AA186</f>
        <v>57833</v>
      </c>
      <c r="AK186" s="160"/>
      <c r="AL186" s="144">
        <v>29029</v>
      </c>
      <c r="AM186" s="160">
        <v>37928</v>
      </c>
      <c r="AN186" s="43">
        <f>+SUM(AK186:AM186)</f>
        <v>66957</v>
      </c>
      <c r="AO186" s="44">
        <f>+AN186+AH186+L186</f>
        <v>660323.71200000006</v>
      </c>
      <c r="AR186" s="43">
        <f t="shared" si="357"/>
        <v>65637.25</v>
      </c>
      <c r="AS186" s="43">
        <f t="shared" si="358"/>
        <v>4266.7945</v>
      </c>
      <c r="AT186" s="43">
        <f t="shared" si="358"/>
        <v>1490.8160000000003</v>
      </c>
      <c r="AU186" s="43">
        <f t="shared" si="358"/>
        <v>6425.8888888888887</v>
      </c>
      <c r="AV186" s="43">
        <f t="shared" si="359"/>
        <v>22319</v>
      </c>
      <c r="AW186" s="44">
        <f t="shared" si="359"/>
        <v>24456.43377777778</v>
      </c>
      <c r="AX186" s="122"/>
      <c r="AY186" s="43">
        <f>MEDIAN($D186:$K186)</f>
        <v>16392</v>
      </c>
      <c r="AZ186" s="43">
        <f>MEDIAN($M186:$AG186)</f>
        <v>1952</v>
      </c>
      <c r="BA186" s="43">
        <f>MEDIAN($AD186,$AE186,$Z186,$T186,$O186,Q186,AG186)</f>
        <v>1000</v>
      </c>
      <c r="BB186" s="43">
        <f>MEDIAN($AF186,$AB186,$AC186,$Y186,$V186,$U186,$S186,$R186,$P186,$AA186)</f>
        <v>3732</v>
      </c>
      <c r="BC186" s="43">
        <f>MEDIAN($AK186:$AM186)</f>
        <v>33478.5</v>
      </c>
      <c r="BD186" s="44">
        <f>MEDIAN((D186:K186,M186:V186,Y186:AG186,AK186:AM186))</f>
        <v>4066.5</v>
      </c>
    </row>
    <row r="187" spans="1:56" s="204" customFormat="1">
      <c r="A187" s="199"/>
      <c r="B187" s="200"/>
      <c r="C187" s="201" t="s">
        <v>125</v>
      </c>
      <c r="D187" s="144">
        <v>0</v>
      </c>
      <c r="E187" s="160">
        <v>6563</v>
      </c>
      <c r="F187" s="160">
        <v>0</v>
      </c>
      <c r="G187" s="160">
        <v>11548</v>
      </c>
      <c r="H187" s="144">
        <v>4003</v>
      </c>
      <c r="I187" s="144"/>
      <c r="J187" s="160">
        <v>7</v>
      </c>
      <c r="K187" s="144">
        <v>0</v>
      </c>
      <c r="L187" s="43">
        <f>+SUM(D187:K187)</f>
        <v>22121</v>
      </c>
      <c r="M187" s="160"/>
      <c r="N187" s="160"/>
      <c r="O187" s="160">
        <v>0</v>
      </c>
      <c r="P187" s="160"/>
      <c r="Q187" s="160">
        <v>0</v>
      </c>
      <c r="R187" s="160">
        <v>0</v>
      </c>
      <c r="S187" s="160">
        <v>0</v>
      </c>
      <c r="T187" s="160">
        <v>1844.5</v>
      </c>
      <c r="U187" s="160"/>
      <c r="V187" s="144"/>
      <c r="W187" s="144"/>
      <c r="X187" s="144"/>
      <c r="Y187" s="160">
        <v>0</v>
      </c>
      <c r="Z187" s="160">
        <v>1000</v>
      </c>
      <c r="AA187" s="160">
        <v>0</v>
      </c>
      <c r="AB187" s="160"/>
      <c r="AC187" s="250"/>
      <c r="AD187" s="160"/>
      <c r="AE187" s="160">
        <v>0</v>
      </c>
      <c r="AF187" s="160">
        <v>12</v>
      </c>
      <c r="AG187" s="160"/>
      <c r="AH187" s="43">
        <f>+SUM(M187:AG187)</f>
        <v>2856.5</v>
      </c>
      <c r="AI187" s="43">
        <f>O187+Q187+Z187+AD187+AE187+AG187+T187</f>
        <v>2844.5</v>
      </c>
      <c r="AJ187" s="43">
        <f>P187+R187+S187+U187+V187+Y187+AC187+AB187+AF187+AA187</f>
        <v>12</v>
      </c>
      <c r="AK187" s="160"/>
      <c r="AL187" s="144"/>
      <c r="AM187" s="160">
        <v>0</v>
      </c>
      <c r="AN187" s="43">
        <f>+SUM(AK187:AM187)</f>
        <v>0</v>
      </c>
      <c r="AO187" s="44">
        <f>+AN187+AH187+L187</f>
        <v>24977.5</v>
      </c>
      <c r="AR187" s="43">
        <f t="shared" si="357"/>
        <v>2765.125</v>
      </c>
      <c r="AS187" s="43">
        <f t="shared" si="358"/>
        <v>178.53125</v>
      </c>
      <c r="AT187" s="43">
        <f t="shared" si="358"/>
        <v>406.35714285714283</v>
      </c>
      <c r="AU187" s="43">
        <f t="shared" si="358"/>
        <v>1.3333333333333333</v>
      </c>
      <c r="AV187" s="43">
        <f t="shared" si="359"/>
        <v>0</v>
      </c>
      <c r="AW187" s="44">
        <f t="shared" si="359"/>
        <v>925.09259259259261</v>
      </c>
      <c r="AX187" s="122"/>
      <c r="AY187" s="43">
        <f>MEDIAN($D187:$K187)</f>
        <v>7</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204" customFormat="1">
      <c r="A188" s="199"/>
      <c r="B188" s="200"/>
      <c r="C188" s="210" t="s">
        <v>158</v>
      </c>
      <c r="D188" s="283">
        <f t="shared" ref="D188:K188" si="360">SUM(D185:D187)</f>
        <v>7340</v>
      </c>
      <c r="E188" s="283">
        <f t="shared" si="360"/>
        <v>6618</v>
      </c>
      <c r="F188" s="283">
        <f t="shared" si="360"/>
        <v>241287</v>
      </c>
      <c r="G188" s="283">
        <f t="shared" si="360"/>
        <v>40759</v>
      </c>
      <c r="H188" s="283">
        <f t="shared" si="360"/>
        <v>160780</v>
      </c>
      <c r="I188" s="283">
        <f t="shared" si="360"/>
        <v>96064</v>
      </c>
      <c r="J188" s="283">
        <f t="shared" si="360"/>
        <v>286</v>
      </c>
      <c r="K188" s="283">
        <f t="shared" si="360"/>
        <v>31302</v>
      </c>
      <c r="L188" s="45">
        <f>+SUM(D188:K188)</f>
        <v>584436</v>
      </c>
      <c r="M188" s="283"/>
      <c r="N188" s="283"/>
      <c r="O188" s="283">
        <f t="shared" ref="O188:V188" si="361">SUM(O185:O187)</f>
        <v>1060</v>
      </c>
      <c r="P188" s="283">
        <f t="shared" si="361"/>
        <v>26880</v>
      </c>
      <c r="Q188" s="283">
        <f t="shared" si="361"/>
        <v>4600</v>
      </c>
      <c r="R188" s="283">
        <f t="shared" si="361"/>
        <v>2970</v>
      </c>
      <c r="S188" s="283">
        <f t="shared" si="361"/>
        <v>18431.647560000001</v>
      </c>
      <c r="T188" s="283">
        <f t="shared" si="361"/>
        <v>10291.512000000001</v>
      </c>
      <c r="U188" s="283">
        <f t="shared" si="361"/>
        <v>-6453</v>
      </c>
      <c r="V188" s="283">
        <f t="shared" si="361"/>
        <v>140</v>
      </c>
      <c r="W188" s="283"/>
      <c r="X188" s="283"/>
      <c r="Y188" s="283">
        <f t="shared" ref="Y188:AG188" si="362">SUM(Y185:Y187)</f>
        <v>15</v>
      </c>
      <c r="Z188" s="283">
        <f t="shared" si="362"/>
        <v>125000</v>
      </c>
      <c r="AA188" s="283">
        <f t="shared" si="362"/>
        <v>11613</v>
      </c>
      <c r="AB188" s="283"/>
      <c r="AC188" s="283">
        <f>SUM(AC185:AC187)</f>
        <v>72</v>
      </c>
      <c r="AD188" s="283">
        <f t="shared" si="362"/>
        <v>0</v>
      </c>
      <c r="AE188" s="283">
        <f t="shared" si="362"/>
        <v>2500</v>
      </c>
      <c r="AF188" s="283">
        <f t="shared" si="362"/>
        <v>4572</v>
      </c>
      <c r="AG188" s="283">
        <f t="shared" si="362"/>
        <v>1643</v>
      </c>
      <c r="AH188" s="45">
        <f>+SUM(M188:AG188)</f>
        <v>203335.15956</v>
      </c>
      <c r="AI188" s="45">
        <f>O188+Q188+Z188+AD188+AE188+AG188+T188</f>
        <v>145094.51199999999</v>
      </c>
      <c r="AJ188" s="45">
        <f>P188+R188+S188+U188+V188+Y188+AC188+AB188+AF188+AA188</f>
        <v>58240.647559999998</v>
      </c>
      <c r="AK188" s="283">
        <f>SUM(AK185:AK187)</f>
        <v>267</v>
      </c>
      <c r="AL188" s="283">
        <f>SUM(AL185:AL187)</f>
        <v>29029</v>
      </c>
      <c r="AM188" s="283">
        <f>SUM(AM185:AM187)</f>
        <v>37929</v>
      </c>
      <c r="AN188" s="45">
        <f>+SUM(AK188:AM188)</f>
        <v>67225</v>
      </c>
      <c r="AO188" s="211">
        <f>+AN188+AH188+L188</f>
        <v>854996.15956000006</v>
      </c>
      <c r="AR188" s="45">
        <f>L188/AR$5</f>
        <v>73054.5</v>
      </c>
      <c r="AS188" s="45">
        <f>AH188/AS$5</f>
        <v>12708.4474725</v>
      </c>
      <c r="AT188" s="45">
        <f>AI188/AT$5</f>
        <v>20727.787428571428</v>
      </c>
      <c r="AU188" s="45">
        <f>AJ188/AU$5</f>
        <v>6471.1830622222224</v>
      </c>
      <c r="AV188" s="45">
        <f>AN188/AV$5</f>
        <v>22408.333333333332</v>
      </c>
      <c r="AW188" s="211">
        <f>AO188/AW$5</f>
        <v>31666.52442814815</v>
      </c>
      <c r="AX188" s="122"/>
      <c r="AY188" s="45">
        <f>MEDIAN($D188:$K188)</f>
        <v>36030.5</v>
      </c>
      <c r="AZ188" s="45">
        <f>MEDIAN($M188:$AG188)</f>
        <v>2735</v>
      </c>
      <c r="BA188" s="45">
        <f>MEDIAN($AD188,$AE188,$Z188,$T188,$O188,Q188,AG188)</f>
        <v>2500</v>
      </c>
      <c r="BB188" s="45">
        <f>MEDIAN($AF188,$AB188,$AC188,$Y188,$V188,$U188,$S188,$R188,$P188,$AA188)</f>
        <v>2970</v>
      </c>
      <c r="BC188" s="45">
        <f>MEDIAN($AK188:$AM188)</f>
        <v>29029</v>
      </c>
      <c r="BD188" s="211">
        <f>MEDIAN((D188:K188,M188:V188,Y188:AG188,AK188:AM188))</f>
        <v>6618</v>
      </c>
    </row>
    <row r="189" spans="1:56" s="204" customFormat="1">
      <c r="A189" s="199"/>
      <c r="B189" s="200" t="s">
        <v>160</v>
      </c>
      <c r="C189" s="201"/>
      <c r="D189" s="144"/>
      <c r="E189" s="160"/>
      <c r="F189" s="160"/>
      <c r="G189" s="160"/>
      <c r="H189" s="144"/>
      <c r="I189" s="144"/>
      <c r="J189" s="160"/>
      <c r="K189" s="144"/>
      <c r="L189" s="43"/>
      <c r="M189" s="160"/>
      <c r="N189" s="160"/>
      <c r="O189" s="160"/>
      <c r="P189" s="160"/>
      <c r="Q189" s="160"/>
      <c r="R189" s="160"/>
      <c r="S189" s="160"/>
      <c r="T189" s="160"/>
      <c r="U189" s="160"/>
      <c r="V189" s="144"/>
      <c r="W189" s="144"/>
      <c r="X189" s="144"/>
      <c r="Y189" s="160"/>
      <c r="Z189" s="160"/>
      <c r="AA189" s="160"/>
      <c r="AB189" s="160"/>
      <c r="AC189" s="250"/>
      <c r="AD189" s="160"/>
      <c r="AE189" s="160"/>
      <c r="AF189" s="160"/>
      <c r="AG189" s="160"/>
      <c r="AH189" s="43"/>
      <c r="AI189" s="43"/>
      <c r="AJ189" s="43"/>
      <c r="AK189" s="160"/>
      <c r="AL189" s="144"/>
      <c r="AM189" s="160"/>
      <c r="AN189" s="43"/>
      <c r="AO189" s="44"/>
      <c r="AR189" s="43"/>
      <c r="AS189" s="43"/>
      <c r="AT189" s="43"/>
      <c r="AU189" s="43"/>
      <c r="AV189" s="43"/>
      <c r="AW189" s="44"/>
      <c r="AX189" s="122"/>
      <c r="AY189" s="43"/>
      <c r="AZ189" s="43"/>
      <c r="BA189" s="43"/>
      <c r="BB189" s="43"/>
      <c r="BC189" s="43"/>
      <c r="BD189" s="44"/>
    </row>
    <row r="190" spans="1:56" s="204" customFormat="1">
      <c r="A190" s="199"/>
      <c r="B190" s="200"/>
      <c r="C190" s="201" t="s">
        <v>169</v>
      </c>
      <c r="D190" s="144">
        <v>57172</v>
      </c>
      <c r="E190" s="160">
        <v>16762</v>
      </c>
      <c r="F190" s="160">
        <v>67757</v>
      </c>
      <c r="G190" s="160">
        <v>305283</v>
      </c>
      <c r="H190" s="144">
        <v>78144</v>
      </c>
      <c r="I190" s="144">
        <v>144677</v>
      </c>
      <c r="J190" s="160">
        <v>65001</v>
      </c>
      <c r="K190" s="144">
        <v>43308.5</v>
      </c>
      <c r="L190" s="43">
        <f>+SUM(D190:K190)</f>
        <v>778104.5</v>
      </c>
      <c r="M190" s="160"/>
      <c r="N190" s="160"/>
      <c r="O190" s="160">
        <v>9717</v>
      </c>
      <c r="P190" s="160">
        <v>11038</v>
      </c>
      <c r="Q190" s="160">
        <v>7367.6185499999965</v>
      </c>
      <c r="R190" s="160">
        <v>3106</v>
      </c>
      <c r="S190" s="160">
        <v>601.53299000000209</v>
      </c>
      <c r="T190" s="160">
        <v>14200.740119999999</v>
      </c>
      <c r="U190" s="160">
        <v>3599</v>
      </c>
      <c r="V190" s="144">
        <v>287</v>
      </c>
      <c r="W190" s="144"/>
      <c r="X190" s="144"/>
      <c r="Y190" s="160">
        <v>7593</v>
      </c>
      <c r="Z190" s="160">
        <v>6639</v>
      </c>
      <c r="AA190" s="160">
        <v>2593</v>
      </c>
      <c r="AB190" s="160"/>
      <c r="AC190" s="250">
        <v>4683</v>
      </c>
      <c r="AD190" s="160">
        <v>14530</v>
      </c>
      <c r="AE190" s="160">
        <v>425</v>
      </c>
      <c r="AF190" s="160">
        <v>1398</v>
      </c>
      <c r="AG190" s="160">
        <v>4467</v>
      </c>
      <c r="AH190" s="43">
        <f>+SUM(M190:AG190)</f>
        <v>92244.891659999994</v>
      </c>
      <c r="AI190" s="43">
        <f>O190+Q190+Z190+AD190+AE190+AG190+T190</f>
        <v>57346.358670000001</v>
      </c>
      <c r="AJ190" s="43">
        <f>P190+R190+S190+U190+V190+Y190+AC190+AB190+AF190+AA190</f>
        <v>34898.53299</v>
      </c>
      <c r="AK190" s="160">
        <v>4636</v>
      </c>
      <c r="AL190" s="144">
        <v>8627</v>
      </c>
      <c r="AM190" s="160">
        <v>1256</v>
      </c>
      <c r="AN190" s="43">
        <f>+SUM(AK190:AM190)</f>
        <v>14519</v>
      </c>
      <c r="AO190" s="44">
        <f>+AN190+AH190+L190</f>
        <v>884868.39165999996</v>
      </c>
      <c r="AR190" s="43">
        <f t="shared" ref="AR190:AR193" si="363">L190/AR$5</f>
        <v>97263.0625</v>
      </c>
      <c r="AS190" s="43">
        <f t="shared" ref="AS190:AU193" si="364">AH190/AS$5</f>
        <v>5765.3057287499996</v>
      </c>
      <c r="AT190" s="43">
        <f t="shared" si="364"/>
        <v>8192.3369528571438</v>
      </c>
      <c r="AU190" s="43">
        <f t="shared" si="364"/>
        <v>3877.6147766666668</v>
      </c>
      <c r="AV190" s="43">
        <f t="shared" ref="AV190:AW193" si="365">AN190/AV$5</f>
        <v>4839.666666666667</v>
      </c>
      <c r="AW190" s="44">
        <f t="shared" si="365"/>
        <v>32772.903394814814</v>
      </c>
      <c r="AX190" s="122"/>
      <c r="AY190" s="43">
        <f>MEDIAN($D190:$K190)</f>
        <v>66379</v>
      </c>
      <c r="AZ190" s="43">
        <f>MEDIAN($M190:$AG190)</f>
        <v>4575</v>
      </c>
      <c r="BA190" s="43">
        <f>MEDIAN($AD190,$AE190,$Z190,$T190,$O190,Q190,AG190)</f>
        <v>7367.6185499999965</v>
      </c>
      <c r="BB190" s="43">
        <f>MEDIAN($AF190,$AB190,$AC190,$Y190,$V190,$U190,$S190,$R190,$P190,$AA190)</f>
        <v>3106</v>
      </c>
      <c r="BC190" s="43">
        <f>MEDIAN($AK190:$AM190)</f>
        <v>4636</v>
      </c>
      <c r="BD190" s="44">
        <f>MEDIAN((D190:K190,M190:V190,Y190:AG190,AK190:AM190))</f>
        <v>7593</v>
      </c>
    </row>
    <row r="191" spans="1:56" s="204" customFormat="1">
      <c r="A191" s="199"/>
      <c r="B191" s="200"/>
      <c r="C191" s="201" t="s">
        <v>168</v>
      </c>
      <c r="D191" s="144">
        <v>0</v>
      </c>
      <c r="E191" s="160"/>
      <c r="F191" s="160">
        <v>0</v>
      </c>
      <c r="G191" s="160"/>
      <c r="H191" s="144"/>
      <c r="I191" s="144"/>
      <c r="J191" s="160">
        <v>0</v>
      </c>
      <c r="K191" s="144">
        <v>0</v>
      </c>
      <c r="L191" s="43"/>
      <c r="M191" s="160"/>
      <c r="N191" s="160"/>
      <c r="O191" s="160"/>
      <c r="P191" s="160"/>
      <c r="Q191" s="160">
        <v>0</v>
      </c>
      <c r="R191" s="160">
        <v>558</v>
      </c>
      <c r="S191" s="160">
        <v>0</v>
      </c>
      <c r="T191" s="160">
        <v>852.43893000000003</v>
      </c>
      <c r="U191" s="160"/>
      <c r="V191" s="144">
        <v>84</v>
      </c>
      <c r="W191" s="144"/>
      <c r="X191" s="144"/>
      <c r="Y191" s="160">
        <v>4560</v>
      </c>
      <c r="Z191" s="160">
        <v>3576</v>
      </c>
      <c r="AA191" s="160">
        <v>0</v>
      </c>
      <c r="AB191" s="160"/>
      <c r="AC191" s="250"/>
      <c r="AD191" s="160">
        <v>1256</v>
      </c>
      <c r="AE191" s="160">
        <v>325</v>
      </c>
      <c r="AF191" s="160">
        <v>103</v>
      </c>
      <c r="AG191" s="160"/>
      <c r="AH191" s="43">
        <f>+SUM(M191:AG191)</f>
        <v>11314.43893</v>
      </c>
      <c r="AI191" s="43">
        <f>O191+Q191+Z191+AD191+AE191+AG191+T191</f>
        <v>6009.4389300000003</v>
      </c>
      <c r="AJ191" s="43">
        <f>P191+R191+S191+U191+V191+Y191+AC191+AB191+AF191+AA191</f>
        <v>5305</v>
      </c>
      <c r="AK191" s="160">
        <v>102</v>
      </c>
      <c r="AL191" s="144"/>
      <c r="AM191" s="160">
        <v>606</v>
      </c>
      <c r="AN191" s="43">
        <f>+SUM(AK191:AM191)</f>
        <v>708</v>
      </c>
      <c r="AO191" s="44">
        <f>+AN191+AH191+L191</f>
        <v>12022.43893</v>
      </c>
      <c r="AR191" s="43">
        <f t="shared" si="363"/>
        <v>0</v>
      </c>
      <c r="AS191" s="43">
        <f t="shared" si="364"/>
        <v>707.15243312500002</v>
      </c>
      <c r="AT191" s="43">
        <f t="shared" si="364"/>
        <v>858.49127571428573</v>
      </c>
      <c r="AU191" s="43">
        <f t="shared" si="364"/>
        <v>589.44444444444446</v>
      </c>
      <c r="AV191" s="43">
        <f t="shared" si="365"/>
        <v>236</v>
      </c>
      <c r="AW191" s="44">
        <f t="shared" si="365"/>
        <v>445.27551592592596</v>
      </c>
      <c r="AX191" s="122"/>
      <c r="AY191" s="43">
        <f>MEDIAN($D191:$K191)</f>
        <v>0</v>
      </c>
      <c r="AZ191" s="43">
        <f>MEDIAN($M191:$AG191)</f>
        <v>325</v>
      </c>
      <c r="BA191" s="43">
        <f>MEDIAN($AD191,$AE191,$Z191,$T191,$O191,Q191,AG191)</f>
        <v>852.43893000000003</v>
      </c>
      <c r="BB191" s="43">
        <f>MEDIAN($AF191,$AB191,$AC191,$Y191,$V191,$U191,$S191,$R191,$P191,$AA191)</f>
        <v>93.5</v>
      </c>
      <c r="BC191" s="43">
        <f>MEDIAN($AK191:$AM191)</f>
        <v>354</v>
      </c>
      <c r="BD191" s="44">
        <f>MEDIAN((D191:K191,M191:V191,Y191:AG191,AK191:AM191))</f>
        <v>102</v>
      </c>
    </row>
    <row r="192" spans="1:56" s="204" customFormat="1">
      <c r="A192" s="199"/>
      <c r="B192" s="200"/>
      <c r="C192" s="201" t="s">
        <v>167</v>
      </c>
      <c r="D192" s="144">
        <v>-303</v>
      </c>
      <c r="E192" s="160">
        <v>93</v>
      </c>
      <c r="F192" s="160">
        <v>227926</v>
      </c>
      <c r="G192" s="160">
        <v>29715</v>
      </c>
      <c r="H192" s="144">
        <v>255494</v>
      </c>
      <c r="I192" s="144">
        <v>33327</v>
      </c>
      <c r="J192" s="160">
        <v>1320</v>
      </c>
      <c r="K192" s="144">
        <v>0</v>
      </c>
      <c r="L192" s="43">
        <f>+SUM(D192:K192)</f>
        <v>547572</v>
      </c>
      <c r="M192" s="160"/>
      <c r="N192" s="160"/>
      <c r="O192" s="160">
        <v>1015</v>
      </c>
      <c r="P192" s="160">
        <v>25648</v>
      </c>
      <c r="Q192" s="160">
        <v>0</v>
      </c>
      <c r="R192" s="160">
        <v>0</v>
      </c>
      <c r="S192" s="160">
        <v>19163</v>
      </c>
      <c r="T192" s="160">
        <v>0</v>
      </c>
      <c r="U192" s="160"/>
      <c r="V192" s="144">
        <v>1029</v>
      </c>
      <c r="W192" s="144"/>
      <c r="X192" s="144"/>
      <c r="Y192" s="160"/>
      <c r="Z192" s="160"/>
      <c r="AA192" s="160">
        <v>15487</v>
      </c>
      <c r="AB192" s="160"/>
      <c r="AC192" s="250"/>
      <c r="AD192" s="160"/>
      <c r="AE192" s="160">
        <v>858</v>
      </c>
      <c r="AF192" s="160">
        <v>3560</v>
      </c>
      <c r="AG192" s="160">
        <v>867</v>
      </c>
      <c r="AH192" s="43">
        <f>+SUM(M192:AG192)</f>
        <v>67627</v>
      </c>
      <c r="AI192" s="43">
        <f>O192+Q192+Z192+AD192+AE192+AG192+T192</f>
        <v>2740</v>
      </c>
      <c r="AJ192" s="43">
        <f>P192+R192+S192+U192+V192+Y192+AC192+AB192+AF192+AA192</f>
        <v>64887</v>
      </c>
      <c r="AK192" s="160">
        <v>-1920</v>
      </c>
      <c r="AL192" s="144">
        <v>24375</v>
      </c>
      <c r="AM192" s="160">
        <v>38052</v>
      </c>
      <c r="AN192" s="43">
        <f>+SUM(AK192:AM192)</f>
        <v>60507</v>
      </c>
      <c r="AO192" s="44">
        <f>+AN192+AH192+L192</f>
        <v>675706</v>
      </c>
      <c r="AR192" s="43">
        <f t="shared" si="363"/>
        <v>68446.5</v>
      </c>
      <c r="AS192" s="43">
        <f t="shared" si="364"/>
        <v>4226.6875</v>
      </c>
      <c r="AT192" s="43">
        <f t="shared" si="364"/>
        <v>391.42857142857144</v>
      </c>
      <c r="AU192" s="43">
        <f t="shared" si="364"/>
        <v>7209.666666666667</v>
      </c>
      <c r="AV192" s="43">
        <f t="shared" si="365"/>
        <v>20169</v>
      </c>
      <c r="AW192" s="44">
        <f t="shared" si="365"/>
        <v>25026.14814814815</v>
      </c>
      <c r="AX192" s="122"/>
      <c r="AY192" s="43">
        <f>MEDIAN($D192:$K192)</f>
        <v>15517.5</v>
      </c>
      <c r="AZ192" s="43">
        <f>MEDIAN($M192:$AG192)</f>
        <v>1015</v>
      </c>
      <c r="BA192" s="43">
        <f>MEDIAN($AD192,$AE192,$Z192,$T192,$O192,Q192,AG192)</f>
        <v>858</v>
      </c>
      <c r="BB192" s="43">
        <f>MEDIAN($AF192,$AB192,$AC192,$Y192,$V192,$U192,$S192,$R192,$P192,$AA192)</f>
        <v>9523.5</v>
      </c>
      <c r="BC192" s="43">
        <f>MEDIAN($AK192:$AM192)</f>
        <v>24375</v>
      </c>
      <c r="BD192" s="44">
        <f>MEDIAN((D192:K192,M192:V192,Y192:AG192,AK192:AM192))</f>
        <v>1174.5</v>
      </c>
    </row>
    <row r="193" spans="1:56" s="204" customFormat="1">
      <c r="A193" s="199"/>
      <c r="B193" s="200"/>
      <c r="C193" s="201" t="s">
        <v>125</v>
      </c>
      <c r="D193" s="144">
        <v>0</v>
      </c>
      <c r="E193" s="160">
        <v>5389</v>
      </c>
      <c r="F193" s="160">
        <v>0</v>
      </c>
      <c r="G193" s="160">
        <v>66.466450000000009</v>
      </c>
      <c r="H193" s="144"/>
      <c r="I193" s="144"/>
      <c r="J193" s="160">
        <v>0</v>
      </c>
      <c r="K193" s="144">
        <v>0</v>
      </c>
      <c r="L193" s="43">
        <f>+SUM(D193:K193)</f>
        <v>5455.4664499999999</v>
      </c>
      <c r="M193" s="160"/>
      <c r="N193" s="160"/>
      <c r="O193" s="160"/>
      <c r="P193" s="160"/>
      <c r="Q193" s="160">
        <v>1705.4408700000001</v>
      </c>
      <c r="R193" s="160">
        <v>0</v>
      </c>
      <c r="S193" s="160">
        <v>583.27916000000016</v>
      </c>
      <c r="T193" s="160">
        <v>113.68</v>
      </c>
      <c r="U193" s="160"/>
      <c r="V193" s="144"/>
      <c r="W193" s="144"/>
      <c r="X193" s="144"/>
      <c r="Y193" s="160"/>
      <c r="Z193" s="160"/>
      <c r="AA193" s="160">
        <v>0</v>
      </c>
      <c r="AB193" s="160"/>
      <c r="AC193" s="250"/>
      <c r="AD193" s="160"/>
      <c r="AE193" s="160">
        <v>0</v>
      </c>
      <c r="AF193" s="160">
        <v>0</v>
      </c>
      <c r="AG193" s="160">
        <v>28</v>
      </c>
      <c r="AH193" s="43">
        <f>+SUM(M193:AG193)</f>
        <v>2430.4000300000002</v>
      </c>
      <c r="AI193" s="43">
        <f>O193+Q193+Z193+AD193+AE193+AG193+T193</f>
        <v>1847.1208700000002</v>
      </c>
      <c r="AJ193" s="43">
        <f>P193+R193+S193+U193+V193+Y193+AC193+AB193+AF193+AA193</f>
        <v>583.27916000000016</v>
      </c>
      <c r="AK193" s="160">
        <v>343</v>
      </c>
      <c r="AL193" s="144"/>
      <c r="AM193" s="160">
        <v>0</v>
      </c>
      <c r="AN193" s="43">
        <f>+SUM(AK193:AM193)</f>
        <v>343</v>
      </c>
      <c r="AO193" s="44">
        <f>+AN193+AH193+L193</f>
        <v>8228.8664800000006</v>
      </c>
      <c r="AR193" s="43">
        <f t="shared" si="363"/>
        <v>681.93330624999999</v>
      </c>
      <c r="AS193" s="43">
        <f t="shared" si="364"/>
        <v>151.90000187500002</v>
      </c>
      <c r="AT193" s="43">
        <f t="shared" si="364"/>
        <v>263.87441000000001</v>
      </c>
      <c r="AU193" s="43">
        <f t="shared" si="364"/>
        <v>64.808795555555577</v>
      </c>
      <c r="AV193" s="43">
        <f t="shared" si="365"/>
        <v>114.33333333333333</v>
      </c>
      <c r="AW193" s="44">
        <f t="shared" si="365"/>
        <v>304.77283259259264</v>
      </c>
      <c r="AX193" s="122"/>
      <c r="AY193" s="43">
        <f>MEDIAN($D193:$K193)</f>
        <v>0</v>
      </c>
      <c r="AZ193" s="43">
        <f>MEDIAN($M193:$AG193)</f>
        <v>14</v>
      </c>
      <c r="BA193" s="43">
        <f>MEDIAN($AD193,$AE193,$Z193,$T193,$O193,Q193,AG193)</f>
        <v>70.84</v>
      </c>
      <c r="BB193" s="43">
        <f>MEDIAN($AF193,$AB193,$AC193,$Y193,$V193,$U193,$S193,$R193,$P193,$AA193)</f>
        <v>0</v>
      </c>
      <c r="BC193" s="43">
        <f>MEDIAN($AK193:$AM193)</f>
        <v>171.5</v>
      </c>
      <c r="BD193" s="44">
        <f>MEDIAN((D193:K193,M193:V193,Y193:AG193,AK193:AM193))</f>
        <v>0</v>
      </c>
    </row>
    <row r="194" spans="1:56" s="204" customFormat="1">
      <c r="A194" s="199"/>
      <c r="B194" s="200"/>
      <c r="C194" s="210" t="s">
        <v>158</v>
      </c>
      <c r="D194" s="252">
        <f t="shared" ref="D194:K194" si="366">SUM(D190:D193)</f>
        <v>56869</v>
      </c>
      <c r="E194" s="252">
        <f t="shared" si="366"/>
        <v>22244</v>
      </c>
      <c r="F194" s="252">
        <f t="shared" si="366"/>
        <v>295683</v>
      </c>
      <c r="G194" s="252">
        <f t="shared" si="366"/>
        <v>335064.46645000001</v>
      </c>
      <c r="H194" s="252">
        <f t="shared" si="366"/>
        <v>333638</v>
      </c>
      <c r="I194" s="252">
        <f t="shared" si="366"/>
        <v>178004</v>
      </c>
      <c r="J194" s="252">
        <f t="shared" si="366"/>
        <v>66321</v>
      </c>
      <c r="K194" s="252">
        <f t="shared" si="366"/>
        <v>43308.5</v>
      </c>
      <c r="L194" s="45">
        <f>+SUM(D194:K194)</f>
        <v>1331131.9664499999</v>
      </c>
      <c r="M194" s="252"/>
      <c r="N194" s="252"/>
      <c r="O194" s="252">
        <f t="shared" ref="O194:V194" si="367">SUM(O190:O193)</f>
        <v>10732</v>
      </c>
      <c r="P194" s="252">
        <f t="shared" si="367"/>
        <v>36686</v>
      </c>
      <c r="Q194" s="252">
        <f t="shared" si="367"/>
        <v>9073.059419999996</v>
      </c>
      <c r="R194" s="252">
        <f t="shared" si="367"/>
        <v>3664</v>
      </c>
      <c r="S194" s="252">
        <f t="shared" si="367"/>
        <v>20347.812150000005</v>
      </c>
      <c r="T194" s="252">
        <f t="shared" si="367"/>
        <v>15166.859049999999</v>
      </c>
      <c r="U194" s="252">
        <f t="shared" si="367"/>
        <v>3599</v>
      </c>
      <c r="V194" s="252">
        <f t="shared" si="367"/>
        <v>1400</v>
      </c>
      <c r="W194" s="252"/>
      <c r="X194" s="252"/>
      <c r="Y194" s="252">
        <f t="shared" ref="Y194:AG194" si="368">SUM(Y190:Y193)</f>
        <v>12153</v>
      </c>
      <c r="Z194" s="252">
        <f t="shared" si="368"/>
        <v>10215</v>
      </c>
      <c r="AA194" s="252">
        <f t="shared" si="368"/>
        <v>18080</v>
      </c>
      <c r="AB194" s="252"/>
      <c r="AC194" s="252">
        <f>SUM(AC190:AC193)</f>
        <v>4683</v>
      </c>
      <c r="AD194" s="252">
        <f t="shared" si="368"/>
        <v>15786</v>
      </c>
      <c r="AE194" s="252">
        <f t="shared" si="368"/>
        <v>1608</v>
      </c>
      <c r="AF194" s="252">
        <f t="shared" si="368"/>
        <v>5061</v>
      </c>
      <c r="AG194" s="252">
        <f t="shared" si="368"/>
        <v>5362</v>
      </c>
      <c r="AH194" s="45">
        <f>+SUM(M194:AG194)</f>
        <v>173616.73061999999</v>
      </c>
      <c r="AI194" s="45">
        <f>O194+Q194+Z194+AD194+AE194+AG194+T194</f>
        <v>67942.918470000004</v>
      </c>
      <c r="AJ194" s="45">
        <f>P194+R194+S194+U194+V194+Y194+AC194+AB194+AF194+AA194</f>
        <v>105673.81215000001</v>
      </c>
      <c r="AK194" s="252">
        <f>SUM(AK190:AK193)</f>
        <v>3161</v>
      </c>
      <c r="AL194" s="252">
        <f>SUM(AL190:AL193)</f>
        <v>33002</v>
      </c>
      <c r="AM194" s="252">
        <f>SUM(AM190:AM193)</f>
        <v>39914</v>
      </c>
      <c r="AN194" s="45">
        <f>+SUM(AK194:AM194)</f>
        <v>76077</v>
      </c>
      <c r="AO194" s="211">
        <f>+AN194+AH194+L194</f>
        <v>1580825.69707</v>
      </c>
      <c r="AR194" s="45">
        <f>L194/AR$5</f>
        <v>166391.49580624999</v>
      </c>
      <c r="AS194" s="45">
        <f>AH194/AS$5</f>
        <v>10851.045663749999</v>
      </c>
      <c r="AT194" s="45">
        <f>AI194/AT$5</f>
        <v>9706.1312100000014</v>
      </c>
      <c r="AU194" s="45">
        <f>AJ194/AU$5</f>
        <v>11741.534683333335</v>
      </c>
      <c r="AV194" s="45">
        <f>AN194/AV$5</f>
        <v>25359</v>
      </c>
      <c r="AW194" s="211">
        <f>AO194/AW$5</f>
        <v>58549.099891481485</v>
      </c>
      <c r="AX194" s="122"/>
      <c r="AY194" s="45">
        <f>MEDIAN($D194:$K194)</f>
        <v>122162.5</v>
      </c>
      <c r="AZ194" s="45">
        <f>MEDIAN($M194:$AG194)</f>
        <v>9644.0297099999989</v>
      </c>
      <c r="BA194" s="45">
        <f>MEDIAN($AD194,$AE194,$Z194,$T194,$O194,Q194,AG194)</f>
        <v>10215</v>
      </c>
      <c r="BB194" s="45">
        <f>MEDIAN($AF194,$AB194,$AC194,$Y194,$V194,$U194,$S194,$R194,$P194,$AA194)</f>
        <v>5061</v>
      </c>
      <c r="BC194" s="45">
        <f>MEDIAN($AK194:$AM194)</f>
        <v>33002</v>
      </c>
      <c r="BD194" s="211">
        <f>MEDIAN((D194:K194,M194:V194,Y194:AG194,AK194:AM194))</f>
        <v>15786</v>
      </c>
    </row>
    <row r="195" spans="1:56" s="204" customFormat="1">
      <c r="A195" s="199"/>
      <c r="B195" s="200"/>
      <c r="C195" s="210"/>
      <c r="D195" s="160"/>
      <c r="E195" s="160"/>
      <c r="F195" s="160"/>
      <c r="G195" s="160"/>
      <c r="H195" s="160"/>
      <c r="I195" s="160"/>
      <c r="J195" s="160"/>
      <c r="K195" s="160"/>
      <c r="L195" s="43"/>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43"/>
      <c r="AI195" s="43"/>
      <c r="AJ195" s="43"/>
      <c r="AK195" s="160"/>
      <c r="AL195" s="160"/>
      <c r="AM195" s="160"/>
      <c r="AN195" s="43"/>
      <c r="AO195" s="44"/>
      <c r="AR195" s="43"/>
      <c r="AS195" s="43"/>
      <c r="AT195" s="43"/>
      <c r="AU195" s="43"/>
      <c r="AV195" s="43"/>
      <c r="AW195" s="44"/>
      <c r="AX195" s="122"/>
      <c r="AY195" s="43"/>
      <c r="AZ195" s="43"/>
      <c r="BA195" s="43"/>
      <c r="BB195" s="43"/>
      <c r="BC195" s="43"/>
      <c r="BD195" s="44"/>
    </row>
    <row r="196" spans="1:56" s="204" customFormat="1" ht="15" thickBot="1">
      <c r="A196" s="199"/>
      <c r="C196" s="282" t="s">
        <v>166</v>
      </c>
      <c r="D196" s="263">
        <f t="shared" ref="D196:K196" si="369">D188-D194</f>
        <v>-49529</v>
      </c>
      <c r="E196" s="256">
        <f t="shared" si="369"/>
        <v>-15626</v>
      </c>
      <c r="F196" s="256">
        <f t="shared" si="369"/>
        <v>-54396</v>
      </c>
      <c r="G196" s="256">
        <f t="shared" si="369"/>
        <v>-294305.46645000001</v>
      </c>
      <c r="H196" s="256">
        <f t="shared" si="369"/>
        <v>-172858</v>
      </c>
      <c r="I196" s="256">
        <f t="shared" si="369"/>
        <v>-81940</v>
      </c>
      <c r="J196" s="256">
        <f t="shared" si="369"/>
        <v>-66035</v>
      </c>
      <c r="K196" s="256">
        <f t="shared" si="369"/>
        <v>-12006.5</v>
      </c>
      <c r="L196" s="42">
        <f>+SUM(D196:K196)</f>
        <v>-746695.96644999995</v>
      </c>
      <c r="M196" s="256"/>
      <c r="N196" s="256"/>
      <c r="O196" s="256">
        <f t="shared" ref="O196:V196" si="370">O188-O194</f>
        <v>-9672</v>
      </c>
      <c r="P196" s="256">
        <f t="shared" si="370"/>
        <v>-9806</v>
      </c>
      <c r="Q196" s="256">
        <f t="shared" si="370"/>
        <v>-4473.059419999996</v>
      </c>
      <c r="R196" s="256">
        <f t="shared" si="370"/>
        <v>-694</v>
      </c>
      <c r="S196" s="256">
        <f t="shared" si="370"/>
        <v>-1916.164590000004</v>
      </c>
      <c r="T196" s="256">
        <f t="shared" si="370"/>
        <v>-4875.3470499999985</v>
      </c>
      <c r="U196" s="256">
        <f t="shared" si="370"/>
        <v>-10052</v>
      </c>
      <c r="V196" s="256">
        <f t="shared" si="370"/>
        <v>-1260</v>
      </c>
      <c r="W196" s="256"/>
      <c r="X196" s="256"/>
      <c r="Y196" s="256">
        <f t="shared" ref="Y196:AG196" si="371">Y188-Y194</f>
        <v>-12138</v>
      </c>
      <c r="Z196" s="256">
        <f t="shared" si="371"/>
        <v>114785</v>
      </c>
      <c r="AA196" s="256">
        <f t="shared" si="371"/>
        <v>-6467</v>
      </c>
      <c r="AB196" s="256"/>
      <c r="AC196" s="256">
        <f>AC188-AC194</f>
        <v>-4611</v>
      </c>
      <c r="AD196" s="256">
        <f t="shared" si="371"/>
        <v>-15786</v>
      </c>
      <c r="AE196" s="256">
        <f t="shared" si="371"/>
        <v>892</v>
      </c>
      <c r="AF196" s="256">
        <f t="shared" si="371"/>
        <v>-489</v>
      </c>
      <c r="AG196" s="256">
        <f t="shared" si="371"/>
        <v>-3719</v>
      </c>
      <c r="AH196" s="42">
        <f>+SUM(M196:AG196)</f>
        <v>29718.428939999998</v>
      </c>
      <c r="AI196" s="42">
        <f>O196+Q196+Z196+AD196+AE196+AG196+T196</f>
        <v>77151.593530000013</v>
      </c>
      <c r="AJ196" s="42">
        <f>P196+R196+S196+U196+V196+Y196+AC196+AB196+AF196+AA196</f>
        <v>-47433.16459</v>
      </c>
      <c r="AK196" s="256">
        <f>AK188-AK194</f>
        <v>-2894</v>
      </c>
      <c r="AL196" s="256">
        <f>AL188-AL194</f>
        <v>-3973</v>
      </c>
      <c r="AM196" s="256">
        <f>AM188-AM194</f>
        <v>-1985</v>
      </c>
      <c r="AN196" s="42">
        <f>+SUM(AK196:AM196)</f>
        <v>-8852</v>
      </c>
      <c r="AO196" s="230">
        <f>+AN196+AH196+L196</f>
        <v>-725829.53750999994</v>
      </c>
      <c r="AR196" s="42">
        <f>L196/AR$5</f>
        <v>-93336.995806249994</v>
      </c>
      <c r="AS196" s="42">
        <f>AH196/AS$5</f>
        <v>1857.4018087499999</v>
      </c>
      <c r="AT196" s="42">
        <f>AI196/AT$5</f>
        <v>11021.65621857143</v>
      </c>
      <c r="AU196" s="42">
        <f>AJ196/AU$5</f>
        <v>-5270.3516211111109</v>
      </c>
      <c r="AV196" s="42">
        <f>AN196/AV$5</f>
        <v>-2950.6666666666665</v>
      </c>
      <c r="AW196" s="230">
        <f>AO196/AW$5</f>
        <v>-26882.575463333331</v>
      </c>
      <c r="AX196" s="122"/>
      <c r="AY196" s="42">
        <f>MEDIAN($D196:$K196)</f>
        <v>-60215.5</v>
      </c>
      <c r="AZ196" s="42">
        <f>MEDIAN($M196:$AG196)</f>
        <v>-4542.029709999998</v>
      </c>
      <c r="BA196" s="42">
        <f>MEDIAN($AD196,$AE196,$Z196,$T196,$O196,Q196,AG196)</f>
        <v>-4473.059419999996</v>
      </c>
      <c r="BB196" s="42">
        <f>MEDIAN($AF196,$AB196,$AC196,$Y196,$V196,$U196,$S196,$R196,$P196,$AA196)</f>
        <v>-4611</v>
      </c>
      <c r="BC196" s="42">
        <f>MEDIAN($AK196:$AM196)</f>
        <v>-2894</v>
      </c>
      <c r="BD196" s="230">
        <f>MEDIAN((D196:K196,M196:V196,Y196:AG196,AK196:AM196))</f>
        <v>-6467</v>
      </c>
    </row>
    <row r="197" spans="1:56" s="204" customFormat="1" ht="15" thickTop="1">
      <c r="A197" s="199"/>
      <c r="B197" s="200"/>
      <c r="C197" s="201"/>
      <c r="D197" s="144"/>
      <c r="E197" s="160"/>
      <c r="F197" s="160"/>
      <c r="G197" s="160"/>
      <c r="H197" s="144"/>
      <c r="I197" s="144"/>
      <c r="J197" s="160"/>
      <c r="K197" s="144"/>
      <c r="L197" s="43"/>
      <c r="M197" s="160"/>
      <c r="N197" s="160"/>
      <c r="O197" s="160"/>
      <c r="P197" s="160"/>
      <c r="Q197" s="160"/>
      <c r="R197" s="160"/>
      <c r="S197" s="160"/>
      <c r="T197" s="160"/>
      <c r="U197" s="160"/>
      <c r="V197" s="144"/>
      <c r="W197" s="144"/>
      <c r="X197" s="144"/>
      <c r="Y197" s="160"/>
      <c r="Z197" s="160"/>
      <c r="AA197" s="160"/>
      <c r="AB197" s="160"/>
      <c r="AC197" s="250"/>
      <c r="AD197" s="160"/>
      <c r="AE197" s="160"/>
      <c r="AF197" s="160"/>
      <c r="AG197" s="160"/>
      <c r="AH197" s="43"/>
      <c r="AI197" s="43"/>
      <c r="AJ197" s="43"/>
      <c r="AK197" s="160"/>
      <c r="AL197" s="144"/>
      <c r="AM197" s="160"/>
      <c r="AN197" s="43"/>
      <c r="AO197" s="44"/>
      <c r="AR197" s="43"/>
      <c r="AS197" s="43"/>
      <c r="AT197" s="43"/>
      <c r="AU197" s="43"/>
      <c r="AV197" s="43"/>
      <c r="AW197" s="44"/>
      <c r="AX197" s="122"/>
      <c r="AY197" s="43"/>
      <c r="AZ197" s="43"/>
      <c r="BA197" s="43"/>
      <c r="BB197" s="43"/>
      <c r="BC197" s="43"/>
      <c r="BD197" s="44"/>
    </row>
    <row r="198" spans="1:56" s="204" customFormat="1">
      <c r="A198" s="205" t="s">
        <v>165</v>
      </c>
      <c r="B198" s="200"/>
      <c r="C198" s="201"/>
      <c r="D198" s="144"/>
      <c r="E198" s="160"/>
      <c r="F198" s="160"/>
      <c r="G198" s="160"/>
      <c r="H198" s="144"/>
      <c r="I198" s="144"/>
      <c r="J198" s="160"/>
      <c r="K198" s="144"/>
      <c r="L198" s="43"/>
      <c r="M198" s="160"/>
      <c r="N198" s="160"/>
      <c r="O198" s="160"/>
      <c r="P198" s="160"/>
      <c r="Q198" s="160"/>
      <c r="R198" s="160"/>
      <c r="S198" s="160"/>
      <c r="T198" s="160"/>
      <c r="U198" s="160"/>
      <c r="V198" s="144"/>
      <c r="W198" s="144"/>
      <c r="X198" s="144"/>
      <c r="Y198" s="160"/>
      <c r="Z198" s="160"/>
      <c r="AA198" s="160"/>
      <c r="AB198" s="160"/>
      <c r="AC198" s="250"/>
      <c r="AD198" s="160"/>
      <c r="AE198" s="160"/>
      <c r="AF198" s="160"/>
      <c r="AG198" s="160"/>
      <c r="AH198" s="43"/>
      <c r="AI198" s="43"/>
      <c r="AJ198" s="43"/>
      <c r="AK198" s="160"/>
      <c r="AL198" s="144"/>
      <c r="AM198" s="160"/>
      <c r="AN198" s="43"/>
      <c r="AO198" s="44"/>
      <c r="AR198" s="43"/>
      <c r="AS198" s="43"/>
      <c r="AT198" s="43"/>
      <c r="AU198" s="43"/>
      <c r="AV198" s="43"/>
      <c r="AW198" s="44"/>
      <c r="AX198" s="122"/>
      <c r="AY198" s="43"/>
      <c r="AZ198" s="43"/>
      <c r="BA198" s="43"/>
      <c r="BB198" s="43"/>
      <c r="BC198" s="43"/>
      <c r="BD198" s="44"/>
    </row>
    <row r="199" spans="1:56" s="204" customFormat="1">
      <c r="A199" s="199"/>
      <c r="B199" s="200" t="s">
        <v>164</v>
      </c>
      <c r="C199" s="201"/>
      <c r="D199" s="144"/>
      <c r="E199" s="160"/>
      <c r="F199" s="160"/>
      <c r="G199" s="160"/>
      <c r="H199" s="144"/>
      <c r="I199" s="144"/>
      <c r="J199" s="160"/>
      <c r="K199" s="144"/>
      <c r="L199" s="43"/>
      <c r="M199" s="160"/>
      <c r="N199" s="160"/>
      <c r="O199" s="160"/>
      <c r="P199" s="160"/>
      <c r="Q199" s="160"/>
      <c r="R199" s="160"/>
      <c r="S199" s="160"/>
      <c r="T199" s="160"/>
      <c r="U199" s="160"/>
      <c r="V199" s="144"/>
      <c r="W199" s="144"/>
      <c r="X199" s="144"/>
      <c r="Y199" s="160"/>
      <c r="Z199" s="160"/>
      <c r="AA199" s="160"/>
      <c r="AB199" s="160"/>
      <c r="AC199" s="250"/>
      <c r="AD199" s="160"/>
      <c r="AE199" s="160"/>
      <c r="AF199" s="160"/>
      <c r="AG199" s="160"/>
      <c r="AH199" s="43"/>
      <c r="AI199" s="43"/>
      <c r="AJ199" s="43"/>
      <c r="AK199" s="160"/>
      <c r="AL199" s="144"/>
      <c r="AM199" s="160"/>
      <c r="AN199" s="43"/>
      <c r="AO199" s="44"/>
      <c r="AR199" s="43"/>
      <c r="AS199" s="43"/>
      <c r="AT199" s="43"/>
      <c r="AU199" s="43"/>
      <c r="AV199" s="43"/>
      <c r="AW199" s="44"/>
      <c r="AX199" s="122"/>
      <c r="AY199" s="43"/>
      <c r="AZ199" s="43"/>
      <c r="BA199" s="43"/>
      <c r="BB199" s="43"/>
      <c r="BC199" s="43"/>
      <c r="BD199" s="44"/>
    </row>
    <row r="200" spans="1:56" s="204" customFormat="1">
      <c r="A200" s="199"/>
      <c r="B200" s="200"/>
      <c r="C200" s="201" t="s">
        <v>163</v>
      </c>
      <c r="D200" s="144">
        <v>0</v>
      </c>
      <c r="E200" s="160"/>
      <c r="F200" s="160">
        <v>0</v>
      </c>
      <c r="G200" s="160">
        <v>50000</v>
      </c>
      <c r="H200" s="144"/>
      <c r="I200" s="144"/>
      <c r="J200" s="160">
        <v>0</v>
      </c>
      <c r="K200" s="144">
        <v>9890</v>
      </c>
      <c r="L200" s="43">
        <f>+SUM(D200:K200)</f>
        <v>59890</v>
      </c>
      <c r="M200" s="160"/>
      <c r="N200" s="160"/>
      <c r="O200" s="160">
        <v>0</v>
      </c>
      <c r="P200" s="160"/>
      <c r="Q200" s="160">
        <v>21787.653910000001</v>
      </c>
      <c r="R200" s="160">
        <v>0</v>
      </c>
      <c r="S200" s="160">
        <v>0</v>
      </c>
      <c r="T200" s="160">
        <v>18397</v>
      </c>
      <c r="U200" s="160"/>
      <c r="V200" s="144"/>
      <c r="W200" s="144"/>
      <c r="X200" s="144"/>
      <c r="Y200" s="160">
        <v>0</v>
      </c>
      <c r="Z200" s="160">
        <v>23753</v>
      </c>
      <c r="AA200" s="160">
        <v>0</v>
      </c>
      <c r="AB200" s="160"/>
      <c r="AC200" s="250"/>
      <c r="AD200" s="160">
        <v>16756</v>
      </c>
      <c r="AE200" s="160">
        <v>0</v>
      </c>
      <c r="AF200" s="160">
        <v>0</v>
      </c>
      <c r="AG200" s="160">
        <v>0</v>
      </c>
      <c r="AH200" s="43">
        <f>+SUM(M200:AG200)</f>
        <v>80693.653909999994</v>
      </c>
      <c r="AI200" s="43">
        <f>O200+Q200+Z200+AD200+AE200+AG200+T200</f>
        <v>80693.653909999994</v>
      </c>
      <c r="AJ200" s="43">
        <f>P200+R200+S200+U200+V200+Y200+AC200+AB200+AF200+AA200</f>
        <v>0</v>
      </c>
      <c r="AK200" s="160"/>
      <c r="AL200" s="144"/>
      <c r="AM200" s="160">
        <v>0</v>
      </c>
      <c r="AN200" s="43">
        <f>+SUM(AK200:AM200)</f>
        <v>0</v>
      </c>
      <c r="AO200" s="44">
        <f>+AN200+AH200+L200</f>
        <v>140583.65390999999</v>
      </c>
      <c r="AR200" s="43">
        <f t="shared" ref="AR200:AR202" si="372">L200/AR$5</f>
        <v>7486.25</v>
      </c>
      <c r="AS200" s="43">
        <f t="shared" ref="AS200:AU202" si="373">AH200/AS$5</f>
        <v>5043.3533693749996</v>
      </c>
      <c r="AT200" s="43">
        <f t="shared" si="373"/>
        <v>11527.664844285713</v>
      </c>
      <c r="AU200" s="43">
        <f t="shared" si="373"/>
        <v>0</v>
      </c>
      <c r="AV200" s="43">
        <f t="shared" ref="AV200:AW202" si="374">AN200/AV$5</f>
        <v>0</v>
      </c>
      <c r="AW200" s="44">
        <f t="shared" si="374"/>
        <v>5206.8019966666661</v>
      </c>
      <c r="AX200" s="122"/>
      <c r="AY200" s="43">
        <f>MEDIAN($D200:$K200)</f>
        <v>0</v>
      </c>
      <c r="AZ200" s="43">
        <f>MEDIAN($M200:$AG200)</f>
        <v>0</v>
      </c>
      <c r="BA200" s="43">
        <f>MEDIAN($AD200,$AE200,$Z200,$T200,$O200,Q200,AG200)</f>
        <v>16756</v>
      </c>
      <c r="BB200" s="43">
        <f>MEDIAN($AF200,$AB200,$AC200,$Y200,$V200,$U200,$S200,$R200,$P200,$AA200)</f>
        <v>0</v>
      </c>
      <c r="BC200" s="43">
        <f>MEDIAN($AK200:$AM200)</f>
        <v>0</v>
      </c>
      <c r="BD200" s="44">
        <f>MEDIAN((D200:K200,M200:V200,Y200:AG200,AK200:AM200))</f>
        <v>0</v>
      </c>
    </row>
    <row r="201" spans="1:56" s="204" customFormat="1">
      <c r="A201" s="199"/>
      <c r="B201" s="200"/>
      <c r="C201" s="201" t="s">
        <v>162</v>
      </c>
      <c r="D201" s="144">
        <v>0</v>
      </c>
      <c r="E201" s="160"/>
      <c r="F201" s="160">
        <v>0</v>
      </c>
      <c r="G201" s="160"/>
      <c r="H201" s="144"/>
      <c r="I201" s="144"/>
      <c r="J201" s="160">
        <v>0</v>
      </c>
      <c r="K201" s="144">
        <v>0</v>
      </c>
      <c r="L201" s="43">
        <f>+SUM(D201:K201)</f>
        <v>0</v>
      </c>
      <c r="M201" s="160"/>
      <c r="N201" s="160"/>
      <c r="O201" s="160">
        <v>0</v>
      </c>
      <c r="P201" s="160"/>
      <c r="Q201" s="160">
        <v>0</v>
      </c>
      <c r="R201" s="160">
        <v>0</v>
      </c>
      <c r="S201" s="160">
        <v>0</v>
      </c>
      <c r="T201" s="160">
        <v>0</v>
      </c>
      <c r="U201" s="160"/>
      <c r="V201" s="144">
        <v>8500</v>
      </c>
      <c r="W201" s="144"/>
      <c r="X201" s="144"/>
      <c r="Y201" s="160">
        <v>0</v>
      </c>
      <c r="Z201" s="160"/>
      <c r="AA201" s="160">
        <v>0</v>
      </c>
      <c r="AB201" s="160"/>
      <c r="AC201" s="250"/>
      <c r="AD201" s="160"/>
      <c r="AE201" s="160">
        <v>0</v>
      </c>
      <c r="AF201" s="160">
        <v>0</v>
      </c>
      <c r="AG201" s="160">
        <v>0</v>
      </c>
      <c r="AH201" s="43">
        <f>+SUM(M201:AG201)</f>
        <v>8500</v>
      </c>
      <c r="AI201" s="43">
        <f>O201+Q201+Z201+AD201+AE201+AG201+T201</f>
        <v>0</v>
      </c>
      <c r="AJ201" s="43">
        <f>P201+R201+S201+U201+V201+Y201+AC201+AB201+AF201+AA201</f>
        <v>8500</v>
      </c>
      <c r="AK201" s="160"/>
      <c r="AL201" s="144"/>
      <c r="AM201" s="160">
        <v>0</v>
      </c>
      <c r="AN201" s="43">
        <f>+SUM(AK201:AM201)</f>
        <v>0</v>
      </c>
      <c r="AO201" s="44">
        <f>+AN201+AH201+L201</f>
        <v>8500</v>
      </c>
      <c r="AR201" s="43">
        <f t="shared" si="372"/>
        <v>0</v>
      </c>
      <c r="AS201" s="43">
        <f t="shared" si="373"/>
        <v>531.25</v>
      </c>
      <c r="AT201" s="43">
        <f t="shared" si="373"/>
        <v>0</v>
      </c>
      <c r="AU201" s="43">
        <f t="shared" si="373"/>
        <v>944.44444444444446</v>
      </c>
      <c r="AV201" s="43">
        <f t="shared" si="374"/>
        <v>0</v>
      </c>
      <c r="AW201" s="44">
        <f t="shared" si="374"/>
        <v>314.81481481481484</v>
      </c>
      <c r="AX201" s="122"/>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204" customFormat="1">
      <c r="A202" s="199"/>
      <c r="B202" s="200"/>
      <c r="C202" s="201" t="s">
        <v>161</v>
      </c>
      <c r="D202" s="144">
        <v>0</v>
      </c>
      <c r="E202" s="160"/>
      <c r="F202" s="160">
        <v>0</v>
      </c>
      <c r="G202" s="160"/>
      <c r="H202" s="144">
        <v>50000</v>
      </c>
      <c r="I202" s="144"/>
      <c r="J202" s="160">
        <v>0</v>
      </c>
      <c r="K202" s="144">
        <v>0</v>
      </c>
      <c r="L202" s="43">
        <f>+SUM(D202:K202)</f>
        <v>50000</v>
      </c>
      <c r="M202" s="160"/>
      <c r="N202" s="160"/>
      <c r="O202" s="160"/>
      <c r="P202" s="160"/>
      <c r="Q202" s="160">
        <v>0</v>
      </c>
      <c r="R202" s="160">
        <v>0</v>
      </c>
      <c r="S202" s="160">
        <v>0</v>
      </c>
      <c r="T202" s="160">
        <v>0</v>
      </c>
      <c r="U202" s="160">
        <v>-10</v>
      </c>
      <c r="V202" s="144"/>
      <c r="W202" s="144"/>
      <c r="X202" s="144"/>
      <c r="Y202" s="160">
        <v>0</v>
      </c>
      <c r="Z202" s="160">
        <v>3247</v>
      </c>
      <c r="AA202" s="160">
        <v>0</v>
      </c>
      <c r="AB202" s="160"/>
      <c r="AC202" s="250"/>
      <c r="AD202" s="160"/>
      <c r="AE202" s="160">
        <v>0</v>
      </c>
      <c r="AF202" s="160">
        <v>0</v>
      </c>
      <c r="AG202" s="160">
        <v>12000</v>
      </c>
      <c r="AH202" s="43">
        <f>+SUM(M202:AG202)</f>
        <v>15237</v>
      </c>
      <c r="AI202" s="43">
        <f>O202+Q202+Z202+AD202+AE202+AG202+T202</f>
        <v>15247</v>
      </c>
      <c r="AJ202" s="43">
        <f>P202+R202+S202+U202+V202+Y202+AC202+AB202+AF202+AA202</f>
        <v>-10</v>
      </c>
      <c r="AK202" s="160"/>
      <c r="AL202" s="144"/>
      <c r="AM202" s="160">
        <v>0</v>
      </c>
      <c r="AN202" s="43">
        <f>+SUM(AK202:AM202)</f>
        <v>0</v>
      </c>
      <c r="AO202" s="44">
        <f>+AN202+AH202+L202</f>
        <v>65237</v>
      </c>
      <c r="AR202" s="43">
        <f t="shared" si="372"/>
        <v>6250</v>
      </c>
      <c r="AS202" s="43">
        <f t="shared" si="373"/>
        <v>952.3125</v>
      </c>
      <c r="AT202" s="43">
        <f t="shared" si="373"/>
        <v>2178.1428571428573</v>
      </c>
      <c r="AU202" s="43">
        <f t="shared" si="373"/>
        <v>-1.1111111111111112</v>
      </c>
      <c r="AV202" s="43">
        <f t="shared" si="374"/>
        <v>0</v>
      </c>
      <c r="AW202" s="44">
        <f t="shared" si="374"/>
        <v>2416.1851851851852</v>
      </c>
      <c r="AX202" s="122"/>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204" customFormat="1">
      <c r="A203" s="199"/>
      <c r="B203" s="200"/>
      <c r="C203" s="210" t="s">
        <v>158</v>
      </c>
      <c r="D203" s="252">
        <f t="shared" ref="D203:K203" si="375">SUM(D200:D202)</f>
        <v>0</v>
      </c>
      <c r="E203" s="252">
        <f t="shared" si="375"/>
        <v>0</v>
      </c>
      <c r="F203" s="252">
        <f t="shared" si="375"/>
        <v>0</v>
      </c>
      <c r="G203" s="252">
        <f t="shared" si="375"/>
        <v>50000</v>
      </c>
      <c r="H203" s="252">
        <f t="shared" si="375"/>
        <v>50000</v>
      </c>
      <c r="I203" s="252">
        <f t="shared" si="375"/>
        <v>0</v>
      </c>
      <c r="J203" s="252">
        <f t="shared" si="375"/>
        <v>0</v>
      </c>
      <c r="K203" s="252">
        <f t="shared" si="375"/>
        <v>9890</v>
      </c>
      <c r="L203" s="45">
        <f>+SUM(D203:K203)</f>
        <v>109890</v>
      </c>
      <c r="M203" s="252"/>
      <c r="N203" s="252"/>
      <c r="O203" s="252">
        <f t="shared" ref="O203:V203" si="376">SUM(O200:O202)</f>
        <v>0</v>
      </c>
      <c r="P203" s="252">
        <f t="shared" si="376"/>
        <v>0</v>
      </c>
      <c r="Q203" s="252">
        <f t="shared" si="376"/>
        <v>21787.653910000001</v>
      </c>
      <c r="R203" s="252">
        <f t="shared" si="376"/>
        <v>0</v>
      </c>
      <c r="S203" s="252">
        <f t="shared" si="376"/>
        <v>0</v>
      </c>
      <c r="T203" s="252">
        <f t="shared" si="376"/>
        <v>18397</v>
      </c>
      <c r="U203" s="252">
        <f t="shared" si="376"/>
        <v>-10</v>
      </c>
      <c r="V203" s="252">
        <f t="shared" si="376"/>
        <v>8500</v>
      </c>
      <c r="W203" s="252"/>
      <c r="X203" s="252"/>
      <c r="Y203" s="252">
        <f t="shared" ref="Y203:AG203" si="377">SUM(Y200:Y202)</f>
        <v>0</v>
      </c>
      <c r="Z203" s="252">
        <f t="shared" si="377"/>
        <v>27000</v>
      </c>
      <c r="AA203" s="252">
        <f t="shared" si="377"/>
        <v>0</v>
      </c>
      <c r="AB203" s="252"/>
      <c r="AC203" s="252">
        <f>SUM(AC200:AC202)</f>
        <v>0</v>
      </c>
      <c r="AD203" s="252">
        <f t="shared" si="377"/>
        <v>16756</v>
      </c>
      <c r="AE203" s="252">
        <f t="shared" si="377"/>
        <v>0</v>
      </c>
      <c r="AF203" s="252">
        <f t="shared" si="377"/>
        <v>0</v>
      </c>
      <c r="AG203" s="252">
        <f t="shared" si="377"/>
        <v>12000</v>
      </c>
      <c r="AH203" s="45">
        <f>+SUM(M203:AG203)</f>
        <v>104430.65390999999</v>
      </c>
      <c r="AI203" s="45">
        <f>O203+Q203+Z203+AD203+AE203+AG203+T203</f>
        <v>95940.653909999994</v>
      </c>
      <c r="AJ203" s="45">
        <f>P203+R203+S203+U203+V203+Y203+AC203+AB203+AF203+AA203</f>
        <v>8490</v>
      </c>
      <c r="AK203" s="252">
        <f>SUM(AK200:AK202)</f>
        <v>0</v>
      </c>
      <c r="AL203" s="252">
        <f>SUM(AL200:AL202)</f>
        <v>0</v>
      </c>
      <c r="AM203" s="252">
        <f>SUM(AM200:AM202)</f>
        <v>0</v>
      </c>
      <c r="AN203" s="45">
        <f>+SUM(AK203:AM203)</f>
        <v>0</v>
      </c>
      <c r="AO203" s="211">
        <f>+AN203+AH203+L203</f>
        <v>214320.65390999999</v>
      </c>
      <c r="AR203" s="45">
        <f>L203/AR$5</f>
        <v>13736.25</v>
      </c>
      <c r="AS203" s="45">
        <f>AH203/AS$5</f>
        <v>6526.9158693749996</v>
      </c>
      <c r="AT203" s="45">
        <f>AI203/AT$5</f>
        <v>13705.80770142857</v>
      </c>
      <c r="AU203" s="45">
        <f>AJ203/AU$5</f>
        <v>943.33333333333337</v>
      </c>
      <c r="AV203" s="45">
        <f>AN203/AV$5</f>
        <v>0</v>
      </c>
      <c r="AW203" s="211">
        <f>AO203/AW$5</f>
        <v>7937.8019966666661</v>
      </c>
      <c r="AX203" s="122"/>
      <c r="AY203" s="45">
        <f>MEDIAN($D203:$K203)</f>
        <v>0</v>
      </c>
      <c r="AZ203" s="45">
        <f>MEDIAN($M203:$AG203)</f>
        <v>0</v>
      </c>
      <c r="BA203" s="45">
        <f>MEDIAN($AD203,$AE203,$Z203,$T203,$O203,Q203,AG203)</f>
        <v>16756</v>
      </c>
      <c r="BB203" s="45">
        <f>MEDIAN($AF203,$AB203,$AC203,$Y203,$V203,$U203,$S203,$R203,$P203,$AA203)</f>
        <v>0</v>
      </c>
      <c r="BC203" s="45">
        <f>MEDIAN($AK203:$AM203)</f>
        <v>0</v>
      </c>
      <c r="BD203" s="211">
        <f>MEDIAN((D203:K203,M203:V203,Y203:AG203,AK203:AM203))</f>
        <v>0</v>
      </c>
    </row>
    <row r="204" spans="1:56" s="204" customFormat="1">
      <c r="A204" s="199"/>
      <c r="B204" s="200" t="s">
        <v>160</v>
      </c>
      <c r="C204" s="201"/>
      <c r="D204" s="144"/>
      <c r="E204" s="160"/>
      <c r="F204" s="160"/>
      <c r="G204" s="160"/>
      <c r="H204" s="144"/>
      <c r="I204" s="144"/>
      <c r="J204" s="160"/>
      <c r="K204" s="144"/>
      <c r="L204" s="43"/>
      <c r="M204" s="160"/>
      <c r="N204" s="160"/>
      <c r="O204" s="160"/>
      <c r="P204" s="160"/>
      <c r="Q204" s="160"/>
      <c r="R204" s="160"/>
      <c r="S204" s="160"/>
      <c r="T204" s="160"/>
      <c r="U204" s="160"/>
      <c r="V204" s="144"/>
      <c r="W204" s="144"/>
      <c r="X204" s="144"/>
      <c r="Y204" s="160"/>
      <c r="Z204" s="160"/>
      <c r="AA204" s="160"/>
      <c r="AB204" s="160"/>
      <c r="AC204" s="250"/>
      <c r="AD204" s="160"/>
      <c r="AE204" s="160"/>
      <c r="AF204" s="160"/>
      <c r="AG204" s="160"/>
      <c r="AH204" s="43"/>
      <c r="AI204" s="43"/>
      <c r="AJ204" s="43"/>
      <c r="AK204" s="160"/>
      <c r="AL204" s="144"/>
      <c r="AM204" s="160"/>
      <c r="AN204" s="43"/>
      <c r="AO204" s="44"/>
      <c r="AR204" s="43"/>
      <c r="AS204" s="43"/>
      <c r="AT204" s="43"/>
      <c r="AU204" s="43"/>
      <c r="AV204" s="43"/>
      <c r="AW204" s="44"/>
      <c r="AX204" s="122"/>
      <c r="AY204" s="43"/>
      <c r="AZ204" s="43"/>
      <c r="BA204" s="43"/>
      <c r="BB204" s="43"/>
      <c r="BC204" s="43"/>
      <c r="BD204" s="44"/>
    </row>
    <row r="205" spans="1:56" s="204" customFormat="1">
      <c r="A205" s="199"/>
      <c r="B205" s="200"/>
      <c r="C205" s="201" t="s">
        <v>159</v>
      </c>
      <c r="D205" s="144">
        <v>11450</v>
      </c>
      <c r="E205" s="160"/>
      <c r="F205" s="160">
        <v>0</v>
      </c>
      <c r="G205" s="160">
        <v>755</v>
      </c>
      <c r="H205" s="144">
        <v>32</v>
      </c>
      <c r="I205" s="144"/>
      <c r="J205" s="160">
        <v>0</v>
      </c>
      <c r="K205" s="144">
        <v>35000</v>
      </c>
      <c r="L205" s="43">
        <f>+SUM(D205:K205)</f>
        <v>47237</v>
      </c>
      <c r="M205" s="160"/>
      <c r="N205" s="160"/>
      <c r="O205" s="160">
        <v>0</v>
      </c>
      <c r="P205" s="160"/>
      <c r="Q205" s="160">
        <v>23000</v>
      </c>
      <c r="R205" s="160">
        <v>0</v>
      </c>
      <c r="S205" s="160">
        <v>0</v>
      </c>
      <c r="T205" s="160">
        <v>22242.26453</v>
      </c>
      <c r="U205" s="160"/>
      <c r="V205" s="144"/>
      <c r="W205" s="144"/>
      <c r="X205" s="144"/>
      <c r="Y205" s="160">
        <v>0</v>
      </c>
      <c r="Z205" s="160">
        <v>108500</v>
      </c>
      <c r="AA205" s="160">
        <v>0</v>
      </c>
      <c r="AB205" s="160"/>
      <c r="AC205" s="250"/>
      <c r="AD205" s="160"/>
      <c r="AE205" s="160">
        <v>0</v>
      </c>
      <c r="AF205" s="160">
        <v>0</v>
      </c>
      <c r="AG205" s="160">
        <v>0</v>
      </c>
      <c r="AH205" s="43">
        <f>+SUM(M205:AG205)</f>
        <v>153742.26452999999</v>
      </c>
      <c r="AI205" s="43">
        <f>O205+Q205+Z205+AD205+AE205+AG205+T205</f>
        <v>153742.26452999999</v>
      </c>
      <c r="AJ205" s="43">
        <f>P205+R205+S205+U205+V205+Y205+AC205+AB205+AF205+AA205</f>
        <v>0</v>
      </c>
      <c r="AK205" s="160"/>
      <c r="AL205" s="144">
        <v>28</v>
      </c>
      <c r="AM205" s="160">
        <v>0</v>
      </c>
      <c r="AN205" s="43">
        <f>+SUM(AK205:AM205)</f>
        <v>28</v>
      </c>
      <c r="AO205" s="44">
        <f>+AN205+AH205+L205</f>
        <v>201007.26452999999</v>
      </c>
      <c r="AR205" s="43">
        <f t="shared" ref="AR205:AR206" si="378">L205/AR$5</f>
        <v>5904.625</v>
      </c>
      <c r="AS205" s="43">
        <f t="shared" ref="AS205:AU206" si="379">AH205/AS$5</f>
        <v>9608.8915331249991</v>
      </c>
      <c r="AT205" s="43">
        <f t="shared" si="379"/>
        <v>21963.180647142854</v>
      </c>
      <c r="AU205" s="43">
        <f t="shared" si="379"/>
        <v>0</v>
      </c>
      <c r="AV205" s="43">
        <f t="shared" ref="AV205:AW206" si="380">AN205/AV$5</f>
        <v>9.3333333333333339</v>
      </c>
      <c r="AW205" s="44">
        <f t="shared" si="380"/>
        <v>7444.7135011111104</v>
      </c>
      <c r="AX205" s="122"/>
      <c r="AY205" s="43">
        <f>MEDIAN($D205:$K205)</f>
        <v>393.5</v>
      </c>
      <c r="AZ205" s="43">
        <f>MEDIAN($M205:$AG205)</f>
        <v>0</v>
      </c>
      <c r="BA205" s="43">
        <f>MEDIAN($AD205,$AE205,$Z205,$T205,$O205,Q205,AG205)</f>
        <v>11121.132265</v>
      </c>
      <c r="BB205" s="43">
        <f>MEDIAN($AF205,$AB205,$AC205,$Y205,$V205,$U205,$S205,$R205,$P205,$AA205)</f>
        <v>0</v>
      </c>
      <c r="BC205" s="43">
        <f>MEDIAN($AK205:$AM205)</f>
        <v>14</v>
      </c>
      <c r="BD205" s="44">
        <f>MEDIAN((D205:K205,M205:V205,Y205:AG205,AK205:AM205))</f>
        <v>0</v>
      </c>
    </row>
    <row r="206" spans="1:56" s="204" customFormat="1">
      <c r="A206" s="199"/>
      <c r="B206" s="200"/>
      <c r="C206" s="201" t="s">
        <v>125</v>
      </c>
      <c r="D206" s="144">
        <v>7148</v>
      </c>
      <c r="E206" s="160">
        <v>15</v>
      </c>
      <c r="F206" s="160">
        <v>0</v>
      </c>
      <c r="G206" s="160"/>
      <c r="H206" s="144"/>
      <c r="I206" s="144"/>
      <c r="J206" s="160">
        <v>5</v>
      </c>
      <c r="K206" s="144">
        <v>789.8</v>
      </c>
      <c r="L206" s="43">
        <f>+SUM(D206:K206)</f>
        <v>7957.8</v>
      </c>
      <c r="M206" s="160"/>
      <c r="N206" s="160"/>
      <c r="O206" s="160">
        <v>2522</v>
      </c>
      <c r="P206" s="160"/>
      <c r="Q206" s="160">
        <v>0</v>
      </c>
      <c r="R206" s="160">
        <v>0</v>
      </c>
      <c r="S206" s="160">
        <v>0</v>
      </c>
      <c r="T206" s="160"/>
      <c r="U206" s="160"/>
      <c r="V206" s="144"/>
      <c r="W206" s="144"/>
      <c r="X206" s="144"/>
      <c r="Y206" s="160">
        <v>0</v>
      </c>
      <c r="Z206" s="160">
        <v>2098</v>
      </c>
      <c r="AA206" s="160">
        <v>0</v>
      </c>
      <c r="AB206" s="160"/>
      <c r="AC206" s="250"/>
      <c r="AD206" s="160"/>
      <c r="AE206" s="160">
        <v>0</v>
      </c>
      <c r="AF206" s="160">
        <v>0</v>
      </c>
      <c r="AG206" s="160">
        <v>0</v>
      </c>
      <c r="AH206" s="43">
        <f>+SUM(M206:AG206)</f>
        <v>4620</v>
      </c>
      <c r="AI206" s="43">
        <f>O206+Q206+Z206+AD206+AE206+AG206+T206</f>
        <v>4620</v>
      </c>
      <c r="AJ206" s="43">
        <f>P206+R206+S206+U206+V206+Y206+AC206+AB206+AF206+AA206</f>
        <v>0</v>
      </c>
      <c r="AK206" s="160"/>
      <c r="AL206" s="144">
        <v>4</v>
      </c>
      <c r="AM206" s="160">
        <v>0</v>
      </c>
      <c r="AN206" s="43">
        <f>+SUM(AK206:AM206)</f>
        <v>4</v>
      </c>
      <c r="AO206" s="44">
        <f>+AN206+AH206+L206</f>
        <v>12581.8</v>
      </c>
      <c r="AR206" s="43">
        <f t="shared" si="378"/>
        <v>994.72500000000002</v>
      </c>
      <c r="AS206" s="43">
        <f t="shared" si="379"/>
        <v>288.75</v>
      </c>
      <c r="AT206" s="43">
        <f t="shared" si="379"/>
        <v>660</v>
      </c>
      <c r="AU206" s="43">
        <f t="shared" si="379"/>
        <v>0</v>
      </c>
      <c r="AV206" s="43">
        <f t="shared" si="380"/>
        <v>1.3333333333333333</v>
      </c>
      <c r="AW206" s="44">
        <f t="shared" si="380"/>
        <v>465.99259259259259</v>
      </c>
      <c r="AX206" s="122"/>
      <c r="AY206" s="43">
        <f>MEDIAN($D206:$K206)</f>
        <v>15</v>
      </c>
      <c r="AZ206" s="43">
        <f>MEDIAN($M206:$AG206)</f>
        <v>0</v>
      </c>
      <c r="BA206" s="43">
        <f>MEDIAN($AD206,$AE206,$Z206,$T206,$O206,Q206,AG206)</f>
        <v>0</v>
      </c>
      <c r="BB206" s="43">
        <f>MEDIAN($AF206,$AB206,$AC206,$Y206,$V206,$U206,$S206,$R206,$P206,$AA206)</f>
        <v>0</v>
      </c>
      <c r="BC206" s="43">
        <f>MEDIAN($AK206:$AM206)</f>
        <v>2</v>
      </c>
      <c r="BD206" s="44">
        <f>MEDIAN((D206:K206,M206:V206,Y206:AG206,AK206:AM206))</f>
        <v>0</v>
      </c>
    </row>
    <row r="207" spans="1:56" s="204" customFormat="1">
      <c r="A207" s="199"/>
      <c r="B207" s="200"/>
      <c r="C207" s="210" t="s">
        <v>158</v>
      </c>
      <c r="D207" s="252">
        <f t="shared" ref="D207:K207" si="381">SUM(D205:D206)</f>
        <v>18598</v>
      </c>
      <c r="E207" s="252">
        <f t="shared" si="381"/>
        <v>15</v>
      </c>
      <c r="F207" s="252">
        <f t="shared" si="381"/>
        <v>0</v>
      </c>
      <c r="G207" s="252">
        <f t="shared" si="381"/>
        <v>755</v>
      </c>
      <c r="H207" s="252">
        <f t="shared" si="381"/>
        <v>32</v>
      </c>
      <c r="I207" s="252">
        <f t="shared" si="381"/>
        <v>0</v>
      </c>
      <c r="J207" s="252">
        <f t="shared" si="381"/>
        <v>5</v>
      </c>
      <c r="K207" s="252">
        <f t="shared" si="381"/>
        <v>35789.800000000003</v>
      </c>
      <c r="L207" s="45">
        <f>+SUM(D207:K207)</f>
        <v>55194.8</v>
      </c>
      <c r="M207" s="252"/>
      <c r="N207" s="252"/>
      <c r="O207" s="252">
        <f t="shared" ref="O207:V207" si="382">SUM(O205:O206)</f>
        <v>2522</v>
      </c>
      <c r="P207" s="252">
        <f t="shared" si="382"/>
        <v>0</v>
      </c>
      <c r="Q207" s="252">
        <f t="shared" si="382"/>
        <v>23000</v>
      </c>
      <c r="R207" s="252">
        <f t="shared" si="382"/>
        <v>0</v>
      </c>
      <c r="S207" s="252">
        <f t="shared" si="382"/>
        <v>0</v>
      </c>
      <c r="T207" s="252">
        <f t="shared" si="382"/>
        <v>22242.26453</v>
      </c>
      <c r="U207" s="252">
        <f t="shared" si="382"/>
        <v>0</v>
      </c>
      <c r="V207" s="252">
        <f t="shared" si="382"/>
        <v>0</v>
      </c>
      <c r="W207" s="252"/>
      <c r="X207" s="252"/>
      <c r="Y207" s="252">
        <f t="shared" ref="Y207:AG207" si="383">SUM(Y205:Y206)</f>
        <v>0</v>
      </c>
      <c r="Z207" s="252">
        <f t="shared" si="383"/>
        <v>110598</v>
      </c>
      <c r="AA207" s="252">
        <f t="shared" si="383"/>
        <v>0</v>
      </c>
      <c r="AB207" s="252"/>
      <c r="AC207" s="252">
        <f>SUM(AC205:AC206)</f>
        <v>0</v>
      </c>
      <c r="AD207" s="252">
        <f t="shared" si="383"/>
        <v>0</v>
      </c>
      <c r="AE207" s="252">
        <f t="shared" si="383"/>
        <v>0</v>
      </c>
      <c r="AF207" s="252">
        <f t="shared" si="383"/>
        <v>0</v>
      </c>
      <c r="AG207" s="252">
        <f t="shared" si="383"/>
        <v>0</v>
      </c>
      <c r="AH207" s="45">
        <f>+SUM(M207:AG207)</f>
        <v>158362.26452999999</v>
      </c>
      <c r="AI207" s="45">
        <f>O207+Q207+Z207+AD207+AE207+AG207+T207</f>
        <v>158362.26452999999</v>
      </c>
      <c r="AJ207" s="45">
        <f>P207+R207+S207+U207+V207+Y207+AC207+AB207+AF207+AA207</f>
        <v>0</v>
      </c>
      <c r="AK207" s="252">
        <f>SUM(AK205:AK206)</f>
        <v>0</v>
      </c>
      <c r="AL207" s="252">
        <f>SUM(AL205:AL206)</f>
        <v>32</v>
      </c>
      <c r="AM207" s="252">
        <f>SUM(AM205:AM206)</f>
        <v>0</v>
      </c>
      <c r="AN207" s="45">
        <f>+SUM(AK207:AM207)</f>
        <v>32</v>
      </c>
      <c r="AO207" s="211">
        <f>+AN207+AH207+L207</f>
        <v>213589.06452999997</v>
      </c>
      <c r="AR207" s="45">
        <f>L207/AR$5</f>
        <v>6899.35</v>
      </c>
      <c r="AS207" s="45">
        <f>AH207/AS$5</f>
        <v>9897.6415331249991</v>
      </c>
      <c r="AT207" s="45">
        <f>AI207/AT$5</f>
        <v>22623.180647142854</v>
      </c>
      <c r="AU207" s="45">
        <f>AJ207/AU$5</f>
        <v>0</v>
      </c>
      <c r="AV207" s="45">
        <f>AN207/AV$5</f>
        <v>10.666666666666666</v>
      </c>
      <c r="AW207" s="211">
        <f>AO207/AW$5</f>
        <v>7910.7060937037031</v>
      </c>
      <c r="AX207" s="122"/>
      <c r="AY207" s="45">
        <f>MEDIAN($D207:$K207)</f>
        <v>23.5</v>
      </c>
      <c r="AZ207" s="45">
        <f>MEDIAN($M207:$AG207)</f>
        <v>0</v>
      </c>
      <c r="BA207" s="45">
        <f>MEDIAN($AD207,$AE207,$Z207,$T207,$O207,Q207,AG207)</f>
        <v>2522</v>
      </c>
      <c r="BB207" s="45">
        <f>MEDIAN($AF207,$AB207,$AC207,$Y207,$V207,$U207,$S207,$R207,$P207,$AA207)</f>
        <v>0</v>
      </c>
      <c r="BC207" s="45">
        <f>MEDIAN($AK207:$AM207)</f>
        <v>0</v>
      </c>
      <c r="BD207" s="211">
        <f>MEDIAN((D207:K207,M207:V207,Y207:AG207,AK207:AM207))</f>
        <v>0</v>
      </c>
    </row>
    <row r="208" spans="1:56" s="204" customFormat="1">
      <c r="A208" s="199"/>
      <c r="B208" s="200"/>
      <c r="C208" s="210"/>
      <c r="D208" s="160"/>
      <c r="E208" s="160"/>
      <c r="F208" s="160"/>
      <c r="G208" s="160"/>
      <c r="H208" s="160"/>
      <c r="I208" s="160"/>
      <c r="J208" s="160"/>
      <c r="K208" s="160"/>
      <c r="L208" s="43"/>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43"/>
      <c r="AI208" s="43"/>
      <c r="AJ208" s="43"/>
      <c r="AK208" s="160"/>
      <c r="AL208" s="160"/>
      <c r="AM208" s="160"/>
      <c r="AN208" s="43"/>
      <c r="AO208" s="44"/>
      <c r="AR208" s="43"/>
      <c r="AS208" s="43"/>
      <c r="AT208" s="43"/>
      <c r="AU208" s="43"/>
      <c r="AV208" s="43"/>
      <c r="AW208" s="44"/>
      <c r="AX208" s="122"/>
      <c r="AY208" s="43"/>
      <c r="AZ208" s="43"/>
      <c r="BA208" s="43"/>
      <c r="BB208" s="43"/>
      <c r="BC208" s="43"/>
      <c r="BD208" s="44"/>
    </row>
    <row r="209" spans="1:56" s="204" customFormat="1" ht="15" thickBot="1">
      <c r="A209" s="199"/>
      <c r="C209" s="282" t="s">
        <v>157</v>
      </c>
      <c r="D209" s="263">
        <f t="shared" ref="D209:K209" si="384">D203-D207</f>
        <v>-18598</v>
      </c>
      <c r="E209" s="256">
        <f t="shared" si="384"/>
        <v>-15</v>
      </c>
      <c r="F209" s="256">
        <f t="shared" si="384"/>
        <v>0</v>
      </c>
      <c r="G209" s="256">
        <f t="shared" si="384"/>
        <v>49245</v>
      </c>
      <c r="H209" s="256">
        <f t="shared" si="384"/>
        <v>49968</v>
      </c>
      <c r="I209" s="256">
        <f t="shared" si="384"/>
        <v>0</v>
      </c>
      <c r="J209" s="256">
        <f t="shared" si="384"/>
        <v>-5</v>
      </c>
      <c r="K209" s="256">
        <f t="shared" si="384"/>
        <v>-25899.800000000003</v>
      </c>
      <c r="L209" s="42">
        <f>+SUM(D209:K209)</f>
        <v>54695.199999999997</v>
      </c>
      <c r="M209" s="256"/>
      <c r="N209" s="256"/>
      <c r="O209" s="256">
        <f t="shared" ref="O209:V209" si="385">O203-O207</f>
        <v>-2522</v>
      </c>
      <c r="P209" s="256">
        <f t="shared" si="385"/>
        <v>0</v>
      </c>
      <c r="Q209" s="256">
        <f t="shared" si="385"/>
        <v>-1212.3460899999991</v>
      </c>
      <c r="R209" s="256">
        <f t="shared" si="385"/>
        <v>0</v>
      </c>
      <c r="S209" s="256">
        <f t="shared" si="385"/>
        <v>0</v>
      </c>
      <c r="T209" s="256">
        <f t="shared" si="385"/>
        <v>-3845.2645300000004</v>
      </c>
      <c r="U209" s="256">
        <f t="shared" si="385"/>
        <v>-10</v>
      </c>
      <c r="V209" s="256">
        <f t="shared" si="385"/>
        <v>8500</v>
      </c>
      <c r="W209" s="256"/>
      <c r="X209" s="256"/>
      <c r="Y209" s="256">
        <f t="shared" ref="Y209:AG209" si="386">Y203-Y207</f>
        <v>0</v>
      </c>
      <c r="Z209" s="256">
        <f t="shared" si="386"/>
        <v>-83598</v>
      </c>
      <c r="AA209" s="256">
        <f t="shared" si="386"/>
        <v>0</v>
      </c>
      <c r="AB209" s="256"/>
      <c r="AC209" s="256">
        <f>AC203-AC207</f>
        <v>0</v>
      </c>
      <c r="AD209" s="256">
        <f t="shared" si="386"/>
        <v>16756</v>
      </c>
      <c r="AE209" s="256">
        <f t="shared" si="386"/>
        <v>0</v>
      </c>
      <c r="AF209" s="256">
        <f t="shared" si="386"/>
        <v>0</v>
      </c>
      <c r="AG209" s="256">
        <f t="shared" si="386"/>
        <v>12000</v>
      </c>
      <c r="AH209" s="42">
        <f>+SUM(M209:AG209)</f>
        <v>-53931.610619999992</v>
      </c>
      <c r="AI209" s="42">
        <f>O209+Q209+Z209+AD209+AE209+AG209+T209</f>
        <v>-62421.610620000007</v>
      </c>
      <c r="AJ209" s="42">
        <f>P209+R209+S209+U209+V209+Y209+AC209+AB209+AF209+AA209</f>
        <v>8490</v>
      </c>
      <c r="AK209" s="256">
        <f>AK203-AK207</f>
        <v>0</v>
      </c>
      <c r="AL209" s="256">
        <f>AL203-AL207</f>
        <v>-32</v>
      </c>
      <c r="AM209" s="256">
        <f>AM203-AM207</f>
        <v>0</v>
      </c>
      <c r="AN209" s="42">
        <f>+SUM(AK209:AM209)</f>
        <v>-32</v>
      </c>
      <c r="AO209" s="230">
        <f>+AN209+AH209+L209</f>
        <v>731.58938000000489</v>
      </c>
      <c r="AR209" s="42">
        <f>L209/AR$5</f>
        <v>6836.9</v>
      </c>
      <c r="AS209" s="42">
        <f>AH209/AS$5</f>
        <v>-3370.7256637499995</v>
      </c>
      <c r="AT209" s="42">
        <f>AI209/AT$5</f>
        <v>-8917.3729457142872</v>
      </c>
      <c r="AU209" s="42">
        <f>AJ209/AU$5</f>
        <v>943.33333333333337</v>
      </c>
      <c r="AV209" s="42">
        <f>AN209/AV$5</f>
        <v>-10.666666666666666</v>
      </c>
      <c r="AW209" s="230">
        <f>AO209/AW$5</f>
        <v>27.095902962963144</v>
      </c>
      <c r="AX209" s="122"/>
      <c r="AY209" s="42">
        <f>MEDIAN($D209:$K209)</f>
        <v>-2.5</v>
      </c>
      <c r="AZ209" s="42">
        <f>MEDIAN($M209:$AG209)</f>
        <v>0</v>
      </c>
      <c r="BA209" s="42">
        <f>MEDIAN($AD209,$AE209,$Z209,$T209,$O209,Q209,AG209)</f>
        <v>-1212.3460899999991</v>
      </c>
      <c r="BB209" s="42">
        <f>MEDIAN($AF209,$AB209,$AC209,$Y209,$V209,$U209,$S209,$R209,$P209,$AA209)</f>
        <v>0</v>
      </c>
      <c r="BC209" s="42">
        <f>MEDIAN($AK209:$AM209)</f>
        <v>0</v>
      </c>
      <c r="BD209" s="230">
        <f>MEDIAN((D209:K209,M209:V209,Y209:AG209,AK209:AM209))</f>
        <v>0</v>
      </c>
    </row>
    <row r="210" spans="1:56" s="204" customFormat="1" ht="15" thickTop="1">
      <c r="A210" s="199"/>
      <c r="B210" s="200"/>
      <c r="C210" s="201"/>
      <c r="D210" s="160"/>
      <c r="E210" s="160"/>
      <c r="F210" s="160"/>
      <c r="G210" s="160"/>
      <c r="H210" s="160"/>
      <c r="I210" s="160"/>
      <c r="J210" s="160"/>
      <c r="K210" s="160"/>
      <c r="L210" s="43"/>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43"/>
      <c r="AI210" s="43"/>
      <c r="AJ210" s="43"/>
      <c r="AK210" s="160"/>
      <c r="AL210" s="160"/>
      <c r="AM210" s="160"/>
      <c r="AN210" s="43"/>
      <c r="AO210" s="44"/>
      <c r="AR210" s="43"/>
      <c r="AS210" s="43"/>
      <c r="AT210" s="43"/>
      <c r="AU210" s="43"/>
      <c r="AV210" s="43"/>
      <c r="AW210" s="44"/>
      <c r="AX210" s="122"/>
      <c r="AY210" s="43"/>
      <c r="AZ210" s="43"/>
      <c r="BA210" s="43"/>
      <c r="BB210" s="43"/>
      <c r="BC210" s="43"/>
      <c r="BD210" s="44"/>
    </row>
    <row r="211" spans="1:56" s="204" customFormat="1" ht="15" thickBot="1">
      <c r="A211" s="268" t="s">
        <v>156</v>
      </c>
      <c r="B211" s="200"/>
      <c r="C211" s="201"/>
      <c r="D211" s="256">
        <f t="shared" ref="D211:K211" si="387">D181+D196+D209</f>
        <v>854</v>
      </c>
      <c r="E211" s="256">
        <f t="shared" si="387"/>
        <v>-4113</v>
      </c>
      <c r="F211" s="256">
        <f t="shared" si="387"/>
        <v>12784</v>
      </c>
      <c r="G211" s="256">
        <f t="shared" si="387"/>
        <v>-58684.466450000007</v>
      </c>
      <c r="H211" s="256">
        <f t="shared" si="387"/>
        <v>-61042</v>
      </c>
      <c r="I211" s="256">
        <f t="shared" si="387"/>
        <v>21948</v>
      </c>
      <c r="J211" s="256">
        <f t="shared" si="387"/>
        <v>7800</v>
      </c>
      <c r="K211" s="256">
        <f t="shared" si="387"/>
        <v>33432.10000000002</v>
      </c>
      <c r="L211" s="42">
        <f>+SUM(D211:K211)</f>
        <v>-47021.366449999987</v>
      </c>
      <c r="M211" s="256"/>
      <c r="N211" s="256"/>
      <c r="O211" s="256">
        <f t="shared" ref="O211:V211" si="388">O181+O196+O209</f>
        <v>2350</v>
      </c>
      <c r="P211" s="256">
        <f t="shared" si="388"/>
        <v>1549</v>
      </c>
      <c r="Q211" s="256">
        <f t="shared" si="388"/>
        <v>-779.16946478262071</v>
      </c>
      <c r="R211" s="256">
        <f t="shared" si="388"/>
        <v>366</v>
      </c>
      <c r="S211" s="256">
        <f t="shared" si="388"/>
        <v>-2481.7937999999958</v>
      </c>
      <c r="T211" s="256">
        <f t="shared" si="388"/>
        <v>107.92307000000255</v>
      </c>
      <c r="U211" s="256">
        <f t="shared" si="388"/>
        <v>1623.635000000002</v>
      </c>
      <c r="V211" s="256">
        <f t="shared" si="388"/>
        <v>1675</v>
      </c>
      <c r="W211" s="256"/>
      <c r="X211" s="256"/>
      <c r="Y211" s="256">
        <f t="shared" ref="Y211:AG211" si="389">Y181+Y196+Y209</f>
        <v>-4861</v>
      </c>
      <c r="Z211" s="256">
        <f t="shared" si="389"/>
        <v>11775</v>
      </c>
      <c r="AA211" s="256">
        <f t="shared" si="389"/>
        <v>-2976</v>
      </c>
      <c r="AB211" s="256"/>
      <c r="AC211" s="256">
        <f>AC181+AC196+AC209</f>
        <v>-4715</v>
      </c>
      <c r="AD211" s="256">
        <f t="shared" si="389"/>
        <v>4680</v>
      </c>
      <c r="AE211" s="256">
        <f t="shared" si="389"/>
        <v>-68</v>
      </c>
      <c r="AF211" s="256">
        <f t="shared" si="389"/>
        <v>-377</v>
      </c>
      <c r="AG211" s="256">
        <f t="shared" si="389"/>
        <v>1066</v>
      </c>
      <c r="AH211" s="42">
        <f>+SUM(M211:AG211)</f>
        <v>8934.5948052173881</v>
      </c>
      <c r="AI211" s="42">
        <f>O211+Q211+Z211+AD211+AE211+AG211+T211</f>
        <v>19131.753605217382</v>
      </c>
      <c r="AJ211" s="42">
        <f>P211+R211+S211+U211+V211+Y211+AC211+AB211+AF211+AA211</f>
        <v>-10197.158799999994</v>
      </c>
      <c r="AK211" s="256">
        <f>AK181+AK196+AK209</f>
        <v>4261</v>
      </c>
      <c r="AL211" s="256">
        <f>AL181+AL196+AL209</f>
        <v>-2116</v>
      </c>
      <c r="AM211" s="256">
        <f>AM181+AM196+AM209</f>
        <v>-1546</v>
      </c>
      <c r="AN211" s="42">
        <f>+SUM(AK211:AM211)</f>
        <v>599</v>
      </c>
      <c r="AO211" s="230">
        <f>+AN211+AH211+L211</f>
        <v>-37487.771644782595</v>
      </c>
      <c r="AR211" s="42">
        <f>L211/AR$5</f>
        <v>-5877.6708062499983</v>
      </c>
      <c r="AS211" s="42">
        <f>AH211/AS$5</f>
        <v>558.41217532608675</v>
      </c>
      <c r="AT211" s="42">
        <f>AI211/AT$5</f>
        <v>2733.1076578881975</v>
      </c>
      <c r="AU211" s="42">
        <f>AJ211/AU$5</f>
        <v>-1133.0176444444437</v>
      </c>
      <c r="AV211" s="42">
        <f>AN211/AV$5</f>
        <v>199.66666666666666</v>
      </c>
      <c r="AW211" s="230">
        <f>AO211/AW$5</f>
        <v>-1388.4359868437998</v>
      </c>
      <c r="AX211" s="122"/>
      <c r="AY211" s="42">
        <f>MEDIAN($D211:$K211)</f>
        <v>4327</v>
      </c>
      <c r="AZ211" s="42">
        <f>MEDIAN($M211:$AG211)</f>
        <v>236.96153500000128</v>
      </c>
      <c r="BA211" s="42">
        <f>MEDIAN($AD211,$AE211,$Z211,$T211,$O211,Q211,AG211)</f>
        <v>1066</v>
      </c>
      <c r="BB211" s="42">
        <f>MEDIAN($AF211,$AB211,$AC211,$Y211,$V211,$U211,$S211,$R211,$P211,$AA211)</f>
        <v>-377</v>
      </c>
      <c r="BC211" s="42">
        <f>MEDIAN($AK211:$AM211)</f>
        <v>-1546</v>
      </c>
      <c r="BD211" s="230">
        <f>MEDIAN((D211:K211,M211:V211,Y211:AG211,AK211:AM211))</f>
        <v>366</v>
      </c>
    </row>
    <row r="212" spans="1:56" s="204" customFormat="1" ht="15" thickTop="1">
      <c r="A212" s="199"/>
      <c r="B212" s="200"/>
      <c r="C212" s="201"/>
      <c r="D212" s="144"/>
      <c r="E212" s="160"/>
      <c r="F212" s="160"/>
      <c r="G212" s="160"/>
      <c r="H212" s="144"/>
      <c r="I212" s="144"/>
      <c r="J212" s="160"/>
      <c r="K212" s="144"/>
      <c r="L212" s="43"/>
      <c r="M212" s="160"/>
      <c r="N212" s="160"/>
      <c r="O212" s="160"/>
      <c r="P212" s="160"/>
      <c r="Q212" s="160"/>
      <c r="R212" s="160"/>
      <c r="S212" s="160"/>
      <c r="T212" s="160"/>
      <c r="U212" s="160"/>
      <c r="V212" s="144"/>
      <c r="W212" s="144"/>
      <c r="X212" s="144"/>
      <c r="Y212" s="160"/>
      <c r="Z212" s="160"/>
      <c r="AA212" s="160"/>
      <c r="AB212" s="160"/>
      <c r="AC212" s="250"/>
      <c r="AD212" s="160"/>
      <c r="AE212" s="160"/>
      <c r="AF212" s="160"/>
      <c r="AG212" s="160"/>
      <c r="AH212" s="43"/>
      <c r="AI212" s="43"/>
      <c r="AJ212" s="43"/>
      <c r="AK212" s="160"/>
      <c r="AL212" s="144"/>
      <c r="AM212" s="160"/>
      <c r="AN212" s="43"/>
      <c r="AO212" s="44"/>
      <c r="AR212" s="43"/>
      <c r="AS212" s="43"/>
      <c r="AT212" s="43"/>
      <c r="AU212" s="43"/>
      <c r="AV212" s="43"/>
      <c r="AW212" s="44"/>
      <c r="AX212" s="122"/>
      <c r="AY212" s="43"/>
      <c r="AZ212" s="43"/>
      <c r="BA212" s="43"/>
      <c r="BB212" s="43"/>
      <c r="BC212" s="43"/>
      <c r="BD212" s="44"/>
    </row>
    <row r="213" spans="1:56" s="204" customFormat="1">
      <c r="A213" s="199" t="s">
        <v>155</v>
      </c>
      <c r="B213" s="200"/>
      <c r="C213" s="201"/>
      <c r="D213" s="144">
        <v>1996</v>
      </c>
      <c r="E213" s="160">
        <v>34970</v>
      </c>
      <c r="F213" s="160">
        <v>32608</v>
      </c>
      <c r="G213" s="160">
        <v>111395</v>
      </c>
      <c r="H213" s="144">
        <v>96730</v>
      </c>
      <c r="I213" s="144">
        <v>25388</v>
      </c>
      <c r="J213" s="160">
        <v>51521</v>
      </c>
      <c r="K213" s="144">
        <v>45577.949209999955</v>
      </c>
      <c r="L213" s="43">
        <f>+SUM(D213:K213)</f>
        <v>400185.94920999993</v>
      </c>
      <c r="M213" s="160"/>
      <c r="N213" s="160"/>
      <c r="O213" s="160">
        <v>64023</v>
      </c>
      <c r="P213" s="160">
        <v>1409</v>
      </c>
      <c r="Q213" s="160">
        <v>2083.5883500000027</v>
      </c>
      <c r="R213" s="160">
        <v>2747</v>
      </c>
      <c r="S213" s="160">
        <v>6166.0994699999937</v>
      </c>
      <c r="T213" s="160">
        <v>371.92029130432275</v>
      </c>
      <c r="U213" s="160">
        <v>2971</v>
      </c>
      <c r="V213" s="144">
        <v>2635</v>
      </c>
      <c r="W213" s="144"/>
      <c r="X213" s="144"/>
      <c r="Y213" s="160">
        <v>36429</v>
      </c>
      <c r="Z213" s="160">
        <v>2448</v>
      </c>
      <c r="AA213" s="160">
        <v>7756</v>
      </c>
      <c r="AB213" s="160"/>
      <c r="AC213" s="250">
        <v>31160</v>
      </c>
      <c r="AD213" s="160">
        <v>-1826</v>
      </c>
      <c r="AE213" s="160">
        <v>1301</v>
      </c>
      <c r="AF213" s="160">
        <v>1687</v>
      </c>
      <c r="AG213" s="160">
        <v>4326</v>
      </c>
      <c r="AH213" s="43">
        <f>+SUM(M213:AG213)</f>
        <v>165687.60811130432</v>
      </c>
      <c r="AI213" s="43">
        <f>O213+Q213+Z213+AD213+AE213+AG213+T213</f>
        <v>72727.508641304332</v>
      </c>
      <c r="AJ213" s="43">
        <f>P213+R213+S213+U213+V213+Y213+AC213+AB213+AF213+AA213</f>
        <v>92960.099469999986</v>
      </c>
      <c r="AK213" s="160">
        <v>5828</v>
      </c>
      <c r="AL213" s="144">
        <v>2577</v>
      </c>
      <c r="AM213" s="160">
        <v>4054</v>
      </c>
      <c r="AN213" s="43">
        <f>+SUM(AK213:AM213)</f>
        <v>12459</v>
      </c>
      <c r="AO213" s="44">
        <f>+AN213+AH213+L213</f>
        <v>578332.55732130422</v>
      </c>
      <c r="AR213" s="43">
        <f t="shared" ref="AR213" si="390">L213/AR$5</f>
        <v>50023.243651249992</v>
      </c>
      <c r="AS213" s="43">
        <f t="shared" ref="AS213:AU213" si="391">AH213/AS$5</f>
        <v>10355.47550695652</v>
      </c>
      <c r="AT213" s="43">
        <f t="shared" si="391"/>
        <v>10389.644091614904</v>
      </c>
      <c r="AU213" s="43">
        <f t="shared" si="391"/>
        <v>10328.899941111109</v>
      </c>
      <c r="AV213" s="43">
        <f t="shared" ref="AV213:AW213" si="392">AN213/AV$5</f>
        <v>4153</v>
      </c>
      <c r="AW213" s="44">
        <f t="shared" si="392"/>
        <v>21419.724345233491</v>
      </c>
      <c r="AX213" s="122"/>
      <c r="AY213" s="43">
        <f>MEDIAN($D213:$K213)</f>
        <v>40273.974604999981</v>
      </c>
      <c r="AZ213" s="43">
        <f>MEDIAN($M213:$AG213)</f>
        <v>2691</v>
      </c>
      <c r="BA213" s="43">
        <f>MEDIAN($AD213,$AE213,$Z213,$T213,$O213,Q213,AG213)</f>
        <v>2083.5883500000027</v>
      </c>
      <c r="BB213" s="43">
        <f>MEDIAN($AF213,$AB213,$AC213,$Y213,$V213,$U213,$S213,$R213,$P213,$AA213)</f>
        <v>2971</v>
      </c>
      <c r="BC213" s="43">
        <f>MEDIAN($AK213:$AM213)</f>
        <v>4054</v>
      </c>
      <c r="BD213" s="44">
        <f>MEDIAN((D213:K213,M213:V213,Y213:AG213,AK213:AM213))</f>
        <v>4326</v>
      </c>
    </row>
    <row r="214" spans="1:56" s="204" customFormat="1">
      <c r="A214" s="199"/>
      <c r="B214" s="200"/>
      <c r="C214" s="201"/>
      <c r="D214" s="144"/>
      <c r="E214" s="160"/>
      <c r="F214" s="160"/>
      <c r="G214" s="160"/>
      <c r="H214" s="144"/>
      <c r="I214" s="144"/>
      <c r="J214" s="160"/>
      <c r="K214" s="144"/>
      <c r="L214" s="43"/>
      <c r="M214" s="160"/>
      <c r="N214" s="160"/>
      <c r="O214" s="160"/>
      <c r="P214" s="160"/>
      <c r="Q214" s="160"/>
      <c r="R214" s="160"/>
      <c r="S214" s="160"/>
      <c r="T214" s="160"/>
      <c r="U214" s="160"/>
      <c r="V214" s="144"/>
      <c r="W214" s="144"/>
      <c r="X214" s="144"/>
      <c r="Y214" s="160"/>
      <c r="Z214" s="160"/>
      <c r="AA214" s="160"/>
      <c r="AB214" s="160"/>
      <c r="AC214" s="250"/>
      <c r="AD214" s="160"/>
      <c r="AE214" s="160"/>
      <c r="AF214" s="160"/>
      <c r="AG214" s="160"/>
      <c r="AH214" s="43"/>
      <c r="AI214" s="43"/>
      <c r="AJ214" s="43"/>
      <c r="AK214" s="160"/>
      <c r="AL214" s="144"/>
      <c r="AM214" s="160"/>
      <c r="AN214" s="43"/>
      <c r="AO214" s="44"/>
      <c r="AR214" s="43"/>
      <c r="AS214" s="43"/>
      <c r="AT214" s="43"/>
      <c r="AU214" s="43"/>
      <c r="AV214" s="43"/>
      <c r="AW214" s="44"/>
      <c r="AX214" s="122"/>
      <c r="AY214" s="43"/>
      <c r="AZ214" s="43"/>
      <c r="BA214" s="43"/>
      <c r="BB214" s="43"/>
      <c r="BC214" s="43"/>
      <c r="BD214" s="44"/>
    </row>
    <row r="215" spans="1:56" s="204" customFormat="1" ht="15" thickBot="1">
      <c r="A215" s="199" t="s">
        <v>154</v>
      </c>
      <c r="B215" s="200"/>
      <c r="C215" s="201"/>
      <c r="D215" s="284">
        <f t="shared" ref="D215:V215" si="393">D211+D213</f>
        <v>2850</v>
      </c>
      <c r="E215" s="280">
        <f t="shared" si="393"/>
        <v>30857</v>
      </c>
      <c r="F215" s="280">
        <f t="shared" si="393"/>
        <v>45392</v>
      </c>
      <c r="G215" s="280">
        <f t="shared" si="393"/>
        <v>52710.533549999993</v>
      </c>
      <c r="H215" s="280">
        <f t="shared" si="393"/>
        <v>35688</v>
      </c>
      <c r="I215" s="280">
        <f t="shared" si="393"/>
        <v>47336</v>
      </c>
      <c r="J215" s="280">
        <f t="shared" si="393"/>
        <v>59321</v>
      </c>
      <c r="K215" s="280">
        <f t="shared" si="393"/>
        <v>79010.049209999968</v>
      </c>
      <c r="L215" s="42">
        <f t="shared" si="393"/>
        <v>353164.58275999996</v>
      </c>
      <c r="M215" s="280"/>
      <c r="N215" s="280"/>
      <c r="O215" s="280">
        <f t="shared" si="393"/>
        <v>66373</v>
      </c>
      <c r="P215" s="280">
        <f t="shared" si="393"/>
        <v>2958</v>
      </c>
      <c r="Q215" s="280">
        <f t="shared" si="393"/>
        <v>1304.418885217382</v>
      </c>
      <c r="R215" s="280">
        <f t="shared" si="393"/>
        <v>3113</v>
      </c>
      <c r="S215" s="280">
        <f t="shared" si="393"/>
        <v>3684.3056699999979</v>
      </c>
      <c r="T215" s="280">
        <f t="shared" si="393"/>
        <v>479.8433613043253</v>
      </c>
      <c r="U215" s="280">
        <f t="shared" si="393"/>
        <v>4594.635000000002</v>
      </c>
      <c r="V215" s="280">
        <f t="shared" si="393"/>
        <v>4310</v>
      </c>
      <c r="W215" s="280"/>
      <c r="X215" s="280"/>
      <c r="Y215" s="280">
        <f t="shared" ref="Y215:AO215" si="394">Y211+Y213</f>
        <v>31568</v>
      </c>
      <c r="Z215" s="280">
        <f t="shared" si="394"/>
        <v>14223</v>
      </c>
      <c r="AA215" s="280">
        <f t="shared" si="394"/>
        <v>4780</v>
      </c>
      <c r="AB215" s="280"/>
      <c r="AC215" s="280">
        <f>AC211+AC213</f>
        <v>26445</v>
      </c>
      <c r="AD215" s="280">
        <f t="shared" si="394"/>
        <v>2854</v>
      </c>
      <c r="AE215" s="280">
        <f t="shared" si="394"/>
        <v>1233</v>
      </c>
      <c r="AF215" s="280">
        <f t="shared" si="394"/>
        <v>1310</v>
      </c>
      <c r="AG215" s="280">
        <f t="shared" si="394"/>
        <v>5392</v>
      </c>
      <c r="AH215" s="42">
        <f t="shared" si="394"/>
        <v>174622.2029165217</v>
      </c>
      <c r="AI215" s="42">
        <f>O215+Q215+Z215+AD215+AE215+AG215+T215</f>
        <v>91859.262246521714</v>
      </c>
      <c r="AJ215" s="42">
        <f>P215+R215+S215+U215+V215+Y215+AC215+AB215+AF215+AA215</f>
        <v>82762.940669999996</v>
      </c>
      <c r="AK215" s="284">
        <f t="shared" si="394"/>
        <v>10089</v>
      </c>
      <c r="AL215" s="280">
        <f t="shared" si="394"/>
        <v>461</v>
      </c>
      <c r="AM215" s="285">
        <f t="shared" si="394"/>
        <v>2508</v>
      </c>
      <c r="AN215" s="42">
        <f t="shared" si="394"/>
        <v>13058</v>
      </c>
      <c r="AO215" s="230">
        <f t="shared" si="394"/>
        <v>540844.7856765216</v>
      </c>
      <c r="AR215" s="42">
        <f>L215/AR$5</f>
        <v>44145.572844999995</v>
      </c>
      <c r="AS215" s="42">
        <f>AH215/AS$5</f>
        <v>10913.887682282606</v>
      </c>
      <c r="AT215" s="42">
        <f>AI215/AT$5</f>
        <v>13122.751749503102</v>
      </c>
      <c r="AU215" s="42">
        <f>AJ215/AU$5</f>
        <v>9195.8822966666667</v>
      </c>
      <c r="AV215" s="42">
        <f>AN215/AV$5</f>
        <v>4352.666666666667</v>
      </c>
      <c r="AW215" s="230">
        <f>AO215/AW$5</f>
        <v>20031.288358389687</v>
      </c>
      <c r="AX215" s="122"/>
      <c r="AY215" s="42">
        <f>MEDIAN($D215:$K215)</f>
        <v>46364</v>
      </c>
      <c r="AZ215" s="42">
        <f>MEDIAN($M215:$AG215)</f>
        <v>3997.152834999999</v>
      </c>
      <c r="BA215" s="42">
        <f>MEDIAN($AD215,$AE215,$Z215,$T215,$O215,Q215,AG215)</f>
        <v>2854</v>
      </c>
      <c r="BB215" s="42">
        <f>MEDIAN($AF215,$AB215,$AC215,$Y215,$V215,$U215,$S215,$R215,$P215,$AA215)</f>
        <v>4310</v>
      </c>
      <c r="BC215" s="42">
        <f>MEDIAN($AK215:$AM215)</f>
        <v>2508</v>
      </c>
      <c r="BD215" s="230">
        <f>MEDIAN((D215:K215,M215:V215,Y215:AG215,AK215:AM215))</f>
        <v>4780</v>
      </c>
    </row>
    <row r="216" spans="1:56" s="204" customFormat="1" ht="15" thickTop="1">
      <c r="A216" s="199"/>
      <c r="B216" s="200"/>
      <c r="C216" s="201"/>
      <c r="D216" s="144"/>
      <c r="E216" s="160"/>
      <c r="F216" s="160"/>
      <c r="G216" s="160"/>
      <c r="H216" s="138"/>
      <c r="I216" s="138"/>
      <c r="J216" s="160"/>
      <c r="K216" s="138"/>
      <c r="L216" s="57"/>
      <c r="M216" s="286"/>
      <c r="N216" s="160"/>
      <c r="O216" s="160"/>
      <c r="P216" s="286"/>
      <c r="Q216" s="160"/>
      <c r="R216" s="160"/>
      <c r="S216" s="160"/>
      <c r="T216" s="160"/>
      <c r="U216" s="160"/>
      <c r="V216" s="138"/>
      <c r="W216" s="138"/>
      <c r="X216" s="138"/>
      <c r="Y216" s="160"/>
      <c r="Z216" s="160"/>
      <c r="AA216" s="160"/>
      <c r="AB216" s="160"/>
      <c r="AC216" s="250"/>
      <c r="AD216" s="160"/>
      <c r="AE216" s="286"/>
      <c r="AF216" s="160"/>
      <c r="AG216" s="160"/>
      <c r="AH216" s="57"/>
      <c r="AI216" s="57"/>
      <c r="AJ216" s="57"/>
      <c r="AK216" s="160"/>
      <c r="AL216" s="138"/>
      <c r="AM216" s="160"/>
      <c r="AN216" s="57"/>
      <c r="AO216" s="59"/>
      <c r="AR216" s="57"/>
      <c r="AS216" s="57"/>
      <c r="AT216" s="57"/>
      <c r="AU216" s="57"/>
      <c r="AV216" s="57"/>
      <c r="AW216" s="59"/>
      <c r="AX216" s="58"/>
      <c r="AY216" s="57"/>
      <c r="AZ216" s="57"/>
      <c r="BA216" s="57"/>
      <c r="BB216" s="57"/>
      <c r="BC216" s="57"/>
      <c r="BD216" s="59"/>
    </row>
    <row r="217" spans="1:56" s="204" customFormat="1">
      <c r="A217" s="199" t="s">
        <v>153</v>
      </c>
      <c r="B217" s="200"/>
      <c r="C217" s="201"/>
      <c r="D217" s="144"/>
      <c r="E217" s="160"/>
      <c r="F217" s="160">
        <v>0</v>
      </c>
      <c r="G217" s="160">
        <v>-211</v>
      </c>
      <c r="H217" s="138"/>
      <c r="I217" s="138"/>
      <c r="J217" s="160"/>
      <c r="K217" s="138"/>
      <c r="L217" s="57"/>
      <c r="M217" s="286"/>
      <c r="N217" s="160"/>
      <c r="O217" s="160"/>
      <c r="P217" s="286"/>
      <c r="Q217" s="160"/>
      <c r="R217" s="160">
        <v>-1064</v>
      </c>
      <c r="S217" s="160">
        <v>0</v>
      </c>
      <c r="T217" s="160">
        <v>0</v>
      </c>
      <c r="U217" s="160"/>
      <c r="V217" s="138"/>
      <c r="W217" s="138"/>
      <c r="X217" s="138"/>
      <c r="Y217" s="160"/>
      <c r="Z217" s="160"/>
      <c r="AA217" s="160">
        <v>0</v>
      </c>
      <c r="AB217" s="160"/>
      <c r="AC217" s="250"/>
      <c r="AD217" s="160"/>
      <c r="AE217" s="286"/>
      <c r="AF217" s="160">
        <v>0</v>
      </c>
      <c r="AG217" s="160"/>
      <c r="AH217" s="43">
        <f>+SUM(M217:AG217)</f>
        <v>-1064</v>
      </c>
      <c r="AI217" s="57"/>
      <c r="AJ217" s="57"/>
      <c r="AK217" s="160"/>
      <c r="AL217" s="138"/>
      <c r="AM217" s="160">
        <v>0</v>
      </c>
      <c r="AN217" s="57"/>
      <c r="AO217" s="59"/>
      <c r="AR217" s="57"/>
      <c r="AS217" s="57"/>
      <c r="AT217" s="57"/>
      <c r="AU217" s="57"/>
      <c r="AV217" s="57"/>
      <c r="AW217" s="59"/>
      <c r="AX217" s="58"/>
      <c r="AY217" s="57"/>
      <c r="AZ217" s="57"/>
      <c r="BA217" s="57"/>
      <c r="BB217" s="57"/>
      <c r="BC217" s="57"/>
      <c r="BD217" s="59"/>
    </row>
    <row r="218" spans="1:56" s="204" customFormat="1">
      <c r="A218" s="287" t="s">
        <v>152</v>
      </c>
      <c r="B218" s="200"/>
      <c r="C218" s="201"/>
      <c r="D218" s="144">
        <v>2117</v>
      </c>
      <c r="E218" s="160"/>
      <c r="F218" s="160">
        <v>92546</v>
      </c>
      <c r="G218" s="160"/>
      <c r="H218" s="144">
        <v>255494</v>
      </c>
      <c r="I218" s="144"/>
      <c r="J218" s="160"/>
      <c r="K218" s="144">
        <v>-22296.523079999992</v>
      </c>
      <c r="L218" s="43">
        <f>+SUM(D218:K218)</f>
        <v>327860.47691999999</v>
      </c>
      <c r="M218" s="160"/>
      <c r="N218" s="160"/>
      <c r="O218" s="160"/>
      <c r="P218" s="160">
        <v>25000</v>
      </c>
      <c r="Q218" s="160"/>
      <c r="R218" s="160">
        <v>13100</v>
      </c>
      <c r="S218" s="160">
        <v>10000</v>
      </c>
      <c r="T218" s="160">
        <v>93.155000000000001</v>
      </c>
      <c r="U218" s="160">
        <v>34645.707000000002</v>
      </c>
      <c r="V218" s="144">
        <v>1228</v>
      </c>
      <c r="W218" s="144"/>
      <c r="X218" s="144"/>
      <c r="Y218" s="160"/>
      <c r="Z218" s="160"/>
      <c r="AA218" s="160">
        <v>0</v>
      </c>
      <c r="AB218" s="160"/>
      <c r="AC218" s="250"/>
      <c r="AD218" s="160"/>
      <c r="AE218" s="160"/>
      <c r="AF218" s="160">
        <v>3500</v>
      </c>
      <c r="AG218" s="160">
        <v>382</v>
      </c>
      <c r="AH218" s="43">
        <f>+SUM(M218:AG218)</f>
        <v>87948.861999999994</v>
      </c>
      <c r="AI218" s="43">
        <f>O218+Q218+Z218+AD218+AE218+AG218+T218</f>
        <v>475.15499999999997</v>
      </c>
      <c r="AJ218" s="43">
        <f>P218+R218+S218+U218+V218+Y218+AC218+AB218+AF218+AA218</f>
        <v>87473.706999999995</v>
      </c>
      <c r="AK218" s="160">
        <v>67165</v>
      </c>
      <c r="AL218" s="144"/>
      <c r="AM218" s="160">
        <v>15716</v>
      </c>
      <c r="AN218" s="43">
        <f>+SUM(AK218:AM218)</f>
        <v>82881</v>
      </c>
      <c r="AO218" s="44">
        <f>+AN218+AH218+L218</f>
        <v>498690.33892000001</v>
      </c>
      <c r="AR218" s="43">
        <f t="shared" ref="AR218" si="395">L218/AR$5</f>
        <v>40982.559614999998</v>
      </c>
      <c r="AS218" s="43">
        <f t="shared" ref="AS218:AU218" si="396">AH218/AS$5</f>
        <v>5496.8038749999996</v>
      </c>
      <c r="AT218" s="43">
        <f t="shared" si="396"/>
        <v>67.879285714285714</v>
      </c>
      <c r="AU218" s="43">
        <f t="shared" si="396"/>
        <v>9719.3007777777766</v>
      </c>
      <c r="AV218" s="43">
        <f t="shared" ref="AV218:AW218" si="397">AN218/AV$5</f>
        <v>27627</v>
      </c>
      <c r="AW218" s="44">
        <f t="shared" si="397"/>
        <v>18470.012552592594</v>
      </c>
      <c r="AX218" s="122"/>
      <c r="AY218" s="43">
        <f>MEDIAN($D218:$K218)</f>
        <v>47331.5</v>
      </c>
      <c r="AZ218" s="43">
        <f>MEDIAN($M218:$AG218)</f>
        <v>3500</v>
      </c>
      <c r="BA218" s="43">
        <f>MEDIAN($AD218,$AE218,$Z218,$T218,$O218,Q218,AG218)</f>
        <v>237.57750000000001</v>
      </c>
      <c r="BB218" s="43">
        <f>MEDIAN($AF218,$AB218,$AC218,$Y218,$V218,$U218,$S218,$R218,$P218,$AA218)</f>
        <v>10000</v>
      </c>
      <c r="BC218" s="43">
        <f>MEDIAN($AK218:$AM218)</f>
        <v>41440.5</v>
      </c>
      <c r="BD218" s="44">
        <f>MEDIAN((D218:K218,M218:V218,Y218:AG218,AK218:AM218))</f>
        <v>10000</v>
      </c>
    </row>
    <row r="219" spans="1:56" s="204" customFormat="1">
      <c r="A219" s="199"/>
      <c r="B219" s="200"/>
      <c r="C219" s="201"/>
      <c r="D219" s="144"/>
      <c r="E219" s="160"/>
      <c r="F219" s="160"/>
      <c r="G219" s="160"/>
      <c r="H219" s="144"/>
      <c r="I219" s="144"/>
      <c r="J219" s="160"/>
      <c r="K219" s="144"/>
      <c r="L219" s="43"/>
      <c r="M219" s="160"/>
      <c r="N219" s="160"/>
      <c r="O219" s="160"/>
      <c r="P219" s="160"/>
      <c r="Q219" s="160"/>
      <c r="R219" s="160"/>
      <c r="S219" s="160"/>
      <c r="T219" s="160"/>
      <c r="U219" s="160"/>
      <c r="V219" s="144"/>
      <c r="W219" s="144"/>
      <c r="X219" s="144"/>
      <c r="Y219" s="160"/>
      <c r="Z219" s="160"/>
      <c r="AA219" s="160"/>
      <c r="AB219" s="160"/>
      <c r="AC219" s="250"/>
      <c r="AD219" s="160"/>
      <c r="AE219" s="160"/>
      <c r="AF219" s="160"/>
      <c r="AG219" s="160"/>
      <c r="AH219" s="43"/>
      <c r="AI219" s="43"/>
      <c r="AJ219" s="43"/>
      <c r="AK219" s="160"/>
      <c r="AL219" s="144"/>
      <c r="AM219" s="160"/>
      <c r="AN219" s="43"/>
      <c r="AO219" s="44"/>
      <c r="AR219" s="43"/>
      <c r="AS219" s="43"/>
      <c r="AT219" s="43"/>
      <c r="AU219" s="43"/>
      <c r="AV219" s="43"/>
      <c r="AW219" s="44"/>
      <c r="AX219" s="122"/>
      <c r="AY219" s="43"/>
      <c r="AZ219" s="43"/>
      <c r="BA219" s="43"/>
      <c r="BB219" s="43"/>
      <c r="BC219" s="43"/>
      <c r="BD219" s="44"/>
    </row>
    <row r="220" spans="1:56" s="204" customFormat="1" ht="15" thickBot="1">
      <c r="A220" s="260" t="s">
        <v>151</v>
      </c>
      <c r="B220" s="261"/>
      <c r="C220" s="273"/>
      <c r="D220" s="280">
        <f t="shared" ref="D220:F220" si="398">D218+D217+D215</f>
        <v>4967</v>
      </c>
      <c r="E220" s="280">
        <f t="shared" si="398"/>
        <v>30857</v>
      </c>
      <c r="F220" s="280">
        <f t="shared" si="398"/>
        <v>137938</v>
      </c>
      <c r="G220" s="280">
        <f>G218+G217+G215</f>
        <v>52499.533549999993</v>
      </c>
      <c r="H220" s="280">
        <f t="shared" ref="H220:K220" si="399">H218+H217+H215</f>
        <v>291182</v>
      </c>
      <c r="I220" s="280">
        <f t="shared" si="399"/>
        <v>47336</v>
      </c>
      <c r="J220" s="280">
        <f t="shared" si="399"/>
        <v>59321</v>
      </c>
      <c r="K220" s="280">
        <f t="shared" si="399"/>
        <v>56713.526129999977</v>
      </c>
      <c r="L220" s="42">
        <f>+SUM(D220:K220)</f>
        <v>680814.05968000006</v>
      </c>
      <c r="M220" s="280"/>
      <c r="N220" s="280"/>
      <c r="O220" s="280">
        <f t="shared" ref="O220:Q220" si="400">O218+O215+O217</f>
        <v>66373</v>
      </c>
      <c r="P220" s="280">
        <f t="shared" si="400"/>
        <v>27958</v>
      </c>
      <c r="Q220" s="280">
        <f t="shared" si="400"/>
        <v>1304.418885217382</v>
      </c>
      <c r="R220" s="280">
        <f>R218+R215+R217</f>
        <v>15149</v>
      </c>
      <c r="S220" s="280">
        <f t="shared" ref="S220:AG220" si="401">S218+S215+S217</f>
        <v>13684.305669999998</v>
      </c>
      <c r="T220" s="280">
        <f t="shared" si="401"/>
        <v>572.99836130432527</v>
      </c>
      <c r="U220" s="280">
        <f t="shared" si="401"/>
        <v>39240.342000000004</v>
      </c>
      <c r="V220" s="280">
        <f t="shared" si="401"/>
        <v>5538</v>
      </c>
      <c r="W220" s="280">
        <f t="shared" si="401"/>
        <v>0</v>
      </c>
      <c r="X220" s="280">
        <f t="shared" si="401"/>
        <v>0</v>
      </c>
      <c r="Y220" s="280">
        <f t="shared" si="401"/>
        <v>31568</v>
      </c>
      <c r="Z220" s="280">
        <f t="shared" si="401"/>
        <v>14223</v>
      </c>
      <c r="AA220" s="280">
        <f t="shared" si="401"/>
        <v>4780</v>
      </c>
      <c r="AB220" s="280"/>
      <c r="AC220" s="280">
        <f t="shared" si="401"/>
        <v>26445</v>
      </c>
      <c r="AD220" s="280">
        <f t="shared" si="401"/>
        <v>2854</v>
      </c>
      <c r="AE220" s="280">
        <f t="shared" si="401"/>
        <v>1233</v>
      </c>
      <c r="AF220" s="280">
        <f t="shared" si="401"/>
        <v>4810</v>
      </c>
      <c r="AG220" s="280">
        <f t="shared" si="401"/>
        <v>5774</v>
      </c>
      <c r="AH220" s="42">
        <f>+SUM(M220:AG220)</f>
        <v>261507.06491652172</v>
      </c>
      <c r="AI220" s="42">
        <f>O220+Q220+Z220+AD220+AE220+AG220+T220</f>
        <v>92334.417246521713</v>
      </c>
      <c r="AJ220" s="42">
        <f>P220+R220+S220+U220+V220+Y220+AC220+AB220+AF220+AA220</f>
        <v>169172.64767000001</v>
      </c>
      <c r="AK220" s="280">
        <f>AK218+AK215</f>
        <v>77254</v>
      </c>
      <c r="AL220" s="280">
        <f>AL218+AL215</f>
        <v>461</v>
      </c>
      <c r="AM220" s="280">
        <f>AM218+AM215</f>
        <v>18224</v>
      </c>
      <c r="AN220" s="42">
        <f>+SUM(AK220:AM220)</f>
        <v>95939</v>
      </c>
      <c r="AO220" s="230">
        <f>+AN220+AH220+L220</f>
        <v>1038260.1245965217</v>
      </c>
      <c r="AR220" s="42">
        <f>L220/AR$5</f>
        <v>85101.757460000008</v>
      </c>
      <c r="AS220" s="42">
        <f>AH220/AS$5</f>
        <v>16344.191557282607</v>
      </c>
      <c r="AT220" s="42">
        <f>AI220/AT$5</f>
        <v>13190.631035217388</v>
      </c>
      <c r="AU220" s="42">
        <f>AJ220/AU$5</f>
        <v>18796.960852222222</v>
      </c>
      <c r="AV220" s="42">
        <f>AN220/AV$5</f>
        <v>31979.666666666668</v>
      </c>
      <c r="AW220" s="230">
        <f>AO220/AW$5</f>
        <v>38454.078688760063</v>
      </c>
      <c r="AX220" s="122"/>
      <c r="AY220" s="42">
        <f>MEDIAN($D220:$K220)</f>
        <v>54606.529839999988</v>
      </c>
      <c r="AZ220" s="42">
        <f>MEDIAN($M220:$AG220)</f>
        <v>5656</v>
      </c>
      <c r="BA220" s="42">
        <f>MEDIAN($AD220,$AE220,$Z220,$T220,$O220,Q220,AG220)</f>
        <v>2854</v>
      </c>
      <c r="BB220" s="42">
        <f>MEDIAN($AF220,$AB220,$AC220,$Y220,$V220,$U220,$S220,$R220,$P220,$AA220)</f>
        <v>15149</v>
      </c>
      <c r="BC220" s="42">
        <f>MEDIAN($AK220:$AM220)</f>
        <v>18224</v>
      </c>
      <c r="BD220" s="230">
        <f>MEDIAN((D220:K220,M220:V220,Y220:AG220,AK220:AM220))</f>
        <v>18224</v>
      </c>
    </row>
    <row r="221" spans="1:56" s="229" customFormat="1" ht="12.5" thickTop="1">
      <c r="A221" s="227"/>
      <c r="B221" s="228"/>
      <c r="C221" s="264"/>
      <c r="D221" s="56"/>
      <c r="E221" s="288"/>
      <c r="F221" s="289"/>
      <c r="G221" s="289"/>
      <c r="H221" s="54"/>
      <c r="I221" s="54"/>
      <c r="J221" s="289"/>
      <c r="K221" s="54"/>
      <c r="L221" s="55"/>
      <c r="M221" s="290"/>
      <c r="N221" s="289"/>
      <c r="O221" s="290"/>
      <c r="P221" s="290"/>
      <c r="Q221" s="290"/>
      <c r="R221" s="290"/>
      <c r="S221" s="290"/>
      <c r="T221" s="290"/>
      <c r="U221" s="290"/>
      <c r="V221" s="290"/>
      <c r="W221" s="290"/>
      <c r="X221" s="290"/>
      <c r="Y221" s="290"/>
      <c r="Z221" s="289"/>
      <c r="AA221" s="289"/>
      <c r="AB221" s="290"/>
      <c r="AC221" s="290"/>
      <c r="AD221" s="290"/>
      <c r="AE221" s="290"/>
      <c r="AF221" s="290"/>
      <c r="AG221" s="290"/>
      <c r="AH221" s="53"/>
      <c r="AI221" s="53"/>
      <c r="AJ221" s="53"/>
      <c r="AK221" s="289"/>
      <c r="AL221" s="54"/>
      <c r="AM221" s="289"/>
      <c r="AN221" s="53"/>
      <c r="AO221" s="53"/>
      <c r="AR221" s="53"/>
      <c r="AS221" s="53"/>
      <c r="AT221" s="53"/>
      <c r="AU221" s="53"/>
      <c r="AV221" s="53"/>
      <c r="AW221" s="53"/>
      <c r="AX221" s="53"/>
      <c r="AY221" s="53"/>
      <c r="AZ221" s="53"/>
      <c r="BA221" s="53"/>
      <c r="BB221" s="53"/>
      <c r="BC221" s="53"/>
      <c r="BD221" s="53"/>
    </row>
    <row r="222" spans="1:56" s="204" customFormat="1" ht="18.5">
      <c r="A222" s="239" t="s">
        <v>150</v>
      </c>
      <c r="B222" s="200"/>
      <c r="C222" s="236"/>
      <c r="D222" s="134"/>
      <c r="E222" s="17"/>
      <c r="F222" s="17"/>
      <c r="G222" s="17"/>
      <c r="H222" s="135"/>
      <c r="I222" s="135"/>
      <c r="J222" s="17"/>
      <c r="K222" s="135"/>
      <c r="L222" s="47"/>
      <c r="M222" s="17"/>
      <c r="N222" s="17"/>
      <c r="O222" s="17"/>
      <c r="P222" s="17"/>
      <c r="Q222" s="17"/>
      <c r="R222" s="17"/>
      <c r="S222" s="17"/>
      <c r="T222" s="17"/>
      <c r="U222" s="17"/>
      <c r="V222" s="135"/>
      <c r="W222" s="135"/>
      <c r="X222" s="135"/>
      <c r="Y222" s="17"/>
      <c r="Z222" s="17"/>
      <c r="AA222" s="17"/>
      <c r="AB222" s="17"/>
      <c r="AC222" s="257"/>
      <c r="AD222" s="17"/>
      <c r="AE222" s="17"/>
      <c r="AF222" s="17"/>
      <c r="AG222" s="17"/>
      <c r="AH222" s="47"/>
      <c r="AI222" s="47"/>
      <c r="AJ222" s="47"/>
      <c r="AK222" s="17"/>
      <c r="AL222" s="135"/>
      <c r="AM222" s="17"/>
      <c r="AN222" s="47"/>
      <c r="AO222" s="47"/>
      <c r="AR222" s="47"/>
      <c r="AS222" s="47"/>
      <c r="AT222" s="47"/>
      <c r="AU222" s="47"/>
      <c r="AV222" s="47"/>
      <c r="AW222" s="47"/>
      <c r="AX222" s="47"/>
      <c r="AY222" s="47"/>
      <c r="AZ222" s="47"/>
      <c r="BA222" s="47"/>
      <c r="BB222" s="47"/>
      <c r="BC222" s="47"/>
      <c r="BD222" s="47"/>
    </row>
    <row r="223" spans="1:56" s="204" customFormat="1">
      <c r="A223" s="291"/>
      <c r="B223" s="200"/>
      <c r="C223" s="242"/>
      <c r="D223" s="134"/>
      <c r="E223" s="17"/>
      <c r="F223" s="17"/>
      <c r="G223" s="17"/>
      <c r="H223" s="135"/>
      <c r="I223" s="135"/>
      <c r="J223" s="17"/>
      <c r="K223" s="135"/>
      <c r="L223" s="47"/>
      <c r="M223" s="17"/>
      <c r="N223" s="17"/>
      <c r="O223" s="17"/>
      <c r="P223" s="17"/>
      <c r="Q223" s="17"/>
      <c r="R223" s="17"/>
      <c r="S223" s="17"/>
      <c r="T223" s="17"/>
      <c r="U223" s="17"/>
      <c r="V223" s="135"/>
      <c r="W223" s="135"/>
      <c r="X223" s="135"/>
      <c r="Y223" s="17"/>
      <c r="Z223" s="17"/>
      <c r="AA223" s="17"/>
      <c r="AB223" s="17"/>
      <c r="AC223" s="257"/>
      <c r="AD223" s="17"/>
      <c r="AE223" s="17"/>
      <c r="AF223" s="17"/>
      <c r="AG223" s="17"/>
      <c r="AH223" s="47"/>
      <c r="AI223" s="47"/>
      <c r="AJ223" s="47"/>
      <c r="AK223" s="17"/>
      <c r="AL223" s="135"/>
      <c r="AM223" s="17"/>
      <c r="AN223" s="47"/>
      <c r="AO223" s="47"/>
      <c r="AR223" s="47"/>
      <c r="AS223" s="47"/>
      <c r="AT223" s="47"/>
      <c r="AU223" s="47"/>
      <c r="AV223" s="47"/>
      <c r="AW223" s="47"/>
      <c r="AX223" s="47"/>
      <c r="AY223" s="47"/>
      <c r="AZ223" s="47"/>
      <c r="BA223" s="47"/>
      <c r="BB223" s="47"/>
      <c r="BC223" s="47"/>
      <c r="BD223" s="47"/>
    </row>
    <row r="224" spans="1:56" s="198" customFormat="1" ht="73.5" customHeight="1">
      <c r="A224" s="195" t="s">
        <v>149</v>
      </c>
      <c r="B224" s="196"/>
      <c r="C224" s="243">
        <f>$C$8</f>
        <v>2018</v>
      </c>
      <c r="D224" s="10" t="s">
        <v>304</v>
      </c>
      <c r="E224" s="114" t="s">
        <v>305</v>
      </c>
      <c r="F224" s="114" t="s">
        <v>306</v>
      </c>
      <c r="G224" s="114" t="s">
        <v>307</v>
      </c>
      <c r="H224" s="114" t="s">
        <v>308</v>
      </c>
      <c r="I224" s="114" t="s">
        <v>327</v>
      </c>
      <c r="J224" s="114" t="s">
        <v>328</v>
      </c>
      <c r="K224" s="11" t="s">
        <v>309</v>
      </c>
      <c r="L224" s="7" t="s">
        <v>99</v>
      </c>
      <c r="M224" s="147" t="s">
        <v>310</v>
      </c>
      <c r="N224" s="146" t="s">
        <v>311</v>
      </c>
      <c r="O224" s="146" t="s">
        <v>355</v>
      </c>
      <c r="P224" s="146" t="s">
        <v>313</v>
      </c>
      <c r="Q224" s="146" t="s">
        <v>314</v>
      </c>
      <c r="R224" s="114" t="s">
        <v>315</v>
      </c>
      <c r="S224" s="114" t="s">
        <v>93</v>
      </c>
      <c r="T224" s="114" t="s">
        <v>316</v>
      </c>
      <c r="U224" s="114" t="s">
        <v>317</v>
      </c>
      <c r="V224" s="114" t="s">
        <v>318</v>
      </c>
      <c r="W224" s="146" t="s">
        <v>346</v>
      </c>
      <c r="X224" s="146" t="s">
        <v>349</v>
      </c>
      <c r="Y224" s="114" t="s">
        <v>319</v>
      </c>
      <c r="Z224" s="114" t="s">
        <v>320</v>
      </c>
      <c r="AA224" s="114" t="s">
        <v>321</v>
      </c>
      <c r="AB224" s="146" t="s">
        <v>322</v>
      </c>
      <c r="AC224" s="146" t="s">
        <v>358</v>
      </c>
      <c r="AD224" s="114" t="s">
        <v>323</v>
      </c>
      <c r="AE224" s="114" t="s">
        <v>324</v>
      </c>
      <c r="AF224" s="146" t="s">
        <v>325</v>
      </c>
      <c r="AG224" s="114" t="s">
        <v>326</v>
      </c>
      <c r="AH224" s="7" t="s">
        <v>148</v>
      </c>
      <c r="AI224" s="7" t="s">
        <v>88</v>
      </c>
      <c r="AJ224" s="7" t="s">
        <v>347</v>
      </c>
      <c r="AK224" s="114" t="s">
        <v>87</v>
      </c>
      <c r="AL224" s="114" t="s">
        <v>86</v>
      </c>
      <c r="AM224" s="114" t="s">
        <v>85</v>
      </c>
      <c r="AN224" s="7" t="s">
        <v>84</v>
      </c>
      <c r="AO224" s="9" t="s">
        <v>83</v>
      </c>
      <c r="AR224" s="7" t="s">
        <v>82</v>
      </c>
      <c r="AS224" s="7" t="s">
        <v>81</v>
      </c>
      <c r="AT224" s="7" t="s">
        <v>80</v>
      </c>
      <c r="AU224" s="7" t="s">
        <v>348</v>
      </c>
      <c r="AV224" s="7" t="s">
        <v>79</v>
      </c>
      <c r="AW224" s="9" t="s">
        <v>83</v>
      </c>
      <c r="AX224" s="8"/>
      <c r="AY224" s="7" t="s">
        <v>78</v>
      </c>
      <c r="AZ224" s="7" t="s">
        <v>77</v>
      </c>
      <c r="BA224" s="7" t="s">
        <v>77</v>
      </c>
      <c r="BB224" s="7" t="s">
        <v>351</v>
      </c>
      <c r="BC224" s="7" t="s">
        <v>75</v>
      </c>
      <c r="BD224" s="9" t="s">
        <v>83</v>
      </c>
    </row>
    <row r="225" spans="1:56" s="204" customFormat="1">
      <c r="A225" s="199"/>
      <c r="B225" s="200"/>
      <c r="C225" s="201"/>
      <c r="D225" s="52" t="s">
        <v>146</v>
      </c>
      <c r="E225" s="115" t="s">
        <v>146</v>
      </c>
      <c r="F225" s="115" t="s">
        <v>146</v>
      </c>
      <c r="G225" s="115" t="s">
        <v>146</v>
      </c>
      <c r="H225" s="115" t="s">
        <v>146</v>
      </c>
      <c r="I225" s="115" t="s">
        <v>146</v>
      </c>
      <c r="J225" s="115" t="s">
        <v>146</v>
      </c>
      <c r="K225" s="115" t="s">
        <v>146</v>
      </c>
      <c r="L225" s="49" t="s">
        <v>146</v>
      </c>
      <c r="M225" s="202" t="s">
        <v>146</v>
      </c>
      <c r="N225" s="202" t="s">
        <v>146</v>
      </c>
      <c r="O225" s="202" t="s">
        <v>146</v>
      </c>
      <c r="P225" s="203" t="s">
        <v>146</v>
      </c>
      <c r="Q225" s="202" t="s">
        <v>146</v>
      </c>
      <c r="R225" s="202" t="s">
        <v>146</v>
      </c>
      <c r="S225" s="202" t="s">
        <v>146</v>
      </c>
      <c r="T225" s="202" t="s">
        <v>146</v>
      </c>
      <c r="U225" s="202" t="s">
        <v>146</v>
      </c>
      <c r="V225" s="115" t="s">
        <v>146</v>
      </c>
      <c r="W225" s="115"/>
      <c r="X225" s="115"/>
      <c r="Y225" s="202" t="s">
        <v>146</v>
      </c>
      <c r="Z225" s="202" t="s">
        <v>146</v>
      </c>
      <c r="AA225" s="202" t="s">
        <v>146</v>
      </c>
      <c r="AB225" s="202" t="s">
        <v>146</v>
      </c>
      <c r="AC225" s="115" t="s">
        <v>146</v>
      </c>
      <c r="AD225" s="115" t="s">
        <v>146</v>
      </c>
      <c r="AE225" s="202" t="s">
        <v>146</v>
      </c>
      <c r="AF225" s="202" t="s">
        <v>146</v>
      </c>
      <c r="AG225" s="202" t="s">
        <v>146</v>
      </c>
      <c r="AH225" s="49" t="s">
        <v>146</v>
      </c>
      <c r="AI225" s="49" t="s">
        <v>146</v>
      </c>
      <c r="AJ225" s="49" t="s">
        <v>147</v>
      </c>
      <c r="AK225" s="115" t="s">
        <v>146</v>
      </c>
      <c r="AL225" s="115" t="s">
        <v>146</v>
      </c>
      <c r="AM225" s="115" t="s">
        <v>146</v>
      </c>
      <c r="AN225" s="49" t="s">
        <v>146</v>
      </c>
      <c r="AO225" s="51" t="s">
        <v>146</v>
      </c>
      <c r="AR225" s="49" t="s">
        <v>146</v>
      </c>
      <c r="AS225" s="49" t="s">
        <v>146</v>
      </c>
      <c r="AT225" s="49" t="s">
        <v>146</v>
      </c>
      <c r="AU225" s="49" t="s">
        <v>146</v>
      </c>
      <c r="AV225" s="49" t="s">
        <v>146</v>
      </c>
      <c r="AW225" s="51" t="s">
        <v>146</v>
      </c>
      <c r="AX225" s="50"/>
      <c r="AY225" s="49" t="s">
        <v>146</v>
      </c>
      <c r="AZ225" s="49" t="s">
        <v>146</v>
      </c>
      <c r="BA225" s="49" t="s">
        <v>146</v>
      </c>
      <c r="BB225" s="49" t="s">
        <v>146</v>
      </c>
      <c r="BC225" s="49" t="s">
        <v>146</v>
      </c>
      <c r="BD225" s="51" t="s">
        <v>146</v>
      </c>
    </row>
    <row r="226" spans="1:56" s="204" customFormat="1">
      <c r="A226" s="291"/>
      <c r="B226" s="200"/>
      <c r="C226" s="201"/>
      <c r="D226" s="134"/>
      <c r="E226" s="17"/>
      <c r="F226" s="17"/>
      <c r="G226" s="17"/>
      <c r="H226" s="135"/>
      <c r="I226" s="135"/>
      <c r="J226" s="17"/>
      <c r="K226" s="135"/>
      <c r="L226" s="33"/>
      <c r="M226" s="17"/>
      <c r="N226" s="17"/>
      <c r="O226" s="17"/>
      <c r="P226" s="17"/>
      <c r="Q226" s="17"/>
      <c r="R226" s="17"/>
      <c r="S226" s="17"/>
      <c r="T226" s="17"/>
      <c r="U226" s="17"/>
      <c r="V226" s="135"/>
      <c r="W226" s="135"/>
      <c r="X226" s="135"/>
      <c r="Y226" s="17"/>
      <c r="Z226" s="17"/>
      <c r="AA226" s="17"/>
      <c r="AB226" s="17"/>
      <c r="AC226" s="257"/>
      <c r="AD226" s="17"/>
      <c r="AE226" s="17"/>
      <c r="AF226" s="17"/>
      <c r="AG226" s="17"/>
      <c r="AH226" s="33"/>
      <c r="AI226" s="33"/>
      <c r="AJ226" s="33"/>
      <c r="AK226" s="17"/>
      <c r="AL226" s="135"/>
      <c r="AM226" s="17"/>
      <c r="AN226" s="33"/>
      <c r="AO226" s="48"/>
      <c r="AR226" s="33"/>
      <c r="AS226" s="33"/>
      <c r="AT226" s="33"/>
      <c r="AU226" s="33"/>
      <c r="AV226" s="33"/>
      <c r="AW226" s="48"/>
      <c r="AX226" s="47"/>
      <c r="AY226" s="33"/>
      <c r="AZ226" s="33"/>
      <c r="BA226" s="33"/>
      <c r="BB226" s="33"/>
      <c r="BC226" s="33"/>
      <c r="BD226" s="48"/>
    </row>
    <row r="227" spans="1:56" s="204" customFormat="1">
      <c r="A227" s="199"/>
      <c r="B227" s="200"/>
      <c r="C227" s="201"/>
      <c r="D227" s="134"/>
      <c r="E227" s="17"/>
      <c r="F227" s="17"/>
      <c r="G227" s="17"/>
      <c r="H227" s="135"/>
      <c r="I227" s="135"/>
      <c r="J227" s="17"/>
      <c r="K227" s="135"/>
      <c r="L227" s="33"/>
      <c r="M227" s="17"/>
      <c r="N227" s="17"/>
      <c r="O227" s="17"/>
      <c r="P227" s="17"/>
      <c r="Q227" s="17"/>
      <c r="R227" s="17"/>
      <c r="S227" s="17"/>
      <c r="T227" s="17"/>
      <c r="U227" s="17"/>
      <c r="V227" s="135"/>
      <c r="W227" s="135"/>
      <c r="X227" s="135"/>
      <c r="Y227" s="17"/>
      <c r="Z227" s="17"/>
      <c r="AA227" s="17"/>
      <c r="AB227" s="17"/>
      <c r="AC227" s="257"/>
      <c r="AD227" s="17"/>
      <c r="AE227" s="17"/>
      <c r="AF227" s="17"/>
      <c r="AG227" s="17"/>
      <c r="AH227" s="33"/>
      <c r="AI227" s="33"/>
      <c r="AJ227" s="33"/>
      <c r="AK227" s="17"/>
      <c r="AL227" s="135"/>
      <c r="AM227" s="17"/>
      <c r="AN227" s="33"/>
      <c r="AO227" s="48"/>
      <c r="AR227" s="33"/>
      <c r="AS227" s="33"/>
      <c r="AT227" s="33"/>
      <c r="AU227" s="33"/>
      <c r="AV227" s="33"/>
      <c r="AW227" s="48"/>
      <c r="AX227" s="47"/>
      <c r="AY227" s="33"/>
      <c r="AZ227" s="33"/>
      <c r="BA227" s="33"/>
      <c r="BB227" s="33"/>
      <c r="BC227" s="33"/>
      <c r="BD227" s="48"/>
    </row>
    <row r="228" spans="1:56" s="204" customFormat="1">
      <c r="A228" s="268" t="s">
        <v>145</v>
      </c>
      <c r="B228" s="200"/>
      <c r="C228" s="201"/>
      <c r="D228" s="381">
        <f>D70</f>
        <v>17585</v>
      </c>
      <c r="E228" s="371">
        <f>E70</f>
        <v>30198</v>
      </c>
      <c r="F228" s="371">
        <f t="shared" ref="F228:K228" si="402">F70</f>
        <v>14872</v>
      </c>
      <c r="G228" s="371">
        <f t="shared" si="402"/>
        <v>80662.222610000055</v>
      </c>
      <c r="H228" s="371">
        <f t="shared" si="402"/>
        <v>9562</v>
      </c>
      <c r="I228" s="371">
        <f t="shared" si="402"/>
        <v>26965</v>
      </c>
      <c r="J228" s="371">
        <f t="shared" si="402"/>
        <v>30719</v>
      </c>
      <c r="K228" s="371">
        <f t="shared" si="402"/>
        <v>14984.997920000111</v>
      </c>
      <c r="L228" s="43">
        <f>+SUM(D228:K228)</f>
        <v>225548.22053000017</v>
      </c>
      <c r="M228" s="160"/>
      <c r="N228" s="160"/>
      <c r="O228" s="371">
        <f t="shared" ref="O228:AG228" si="403">O70</f>
        <v>969</v>
      </c>
      <c r="P228" s="371">
        <f t="shared" si="403"/>
        <v>68</v>
      </c>
      <c r="Q228" s="371">
        <f t="shared" si="403"/>
        <v>-4524.6065199999884</v>
      </c>
      <c r="R228" s="371">
        <f t="shared" si="403"/>
        <v>-2842</v>
      </c>
      <c r="S228" s="371">
        <f t="shared" si="403"/>
        <v>-3766.4103400000022</v>
      </c>
      <c r="T228" s="371">
        <f t="shared" si="403"/>
        <v>4177.2370000000083</v>
      </c>
      <c r="U228" s="371">
        <f t="shared" si="403"/>
        <v>2778.7075399999958</v>
      </c>
      <c r="V228" s="371">
        <f t="shared" si="403"/>
        <v>-11656</v>
      </c>
      <c r="W228" s="371"/>
      <c r="X228" s="371"/>
      <c r="Y228" s="371">
        <f t="shared" si="403"/>
        <v>1033</v>
      </c>
      <c r="Z228" s="371">
        <f t="shared" si="403"/>
        <v>-29059.196519999998</v>
      </c>
      <c r="AA228" s="371">
        <f t="shared" si="403"/>
        <v>1085</v>
      </c>
      <c r="AB228" s="371"/>
      <c r="AC228" s="371">
        <f t="shared" si="403"/>
        <v>-5722</v>
      </c>
      <c r="AD228" s="371">
        <f t="shared" si="403"/>
        <v>-991</v>
      </c>
      <c r="AE228" s="371">
        <f t="shared" si="403"/>
        <v>-6444.8089999999938</v>
      </c>
      <c r="AF228" s="371">
        <f t="shared" si="403"/>
        <v>-920</v>
      </c>
      <c r="AG228" s="371">
        <f t="shared" si="403"/>
        <v>-16575.990999999995</v>
      </c>
      <c r="AH228" s="43">
        <f>+SUM(M228:AG228)</f>
        <v>-72391.068839999964</v>
      </c>
      <c r="AI228" s="43">
        <f>O228+Q228+Z228+AD228+AE228+AG228+T228</f>
        <v>-52449.366039999964</v>
      </c>
      <c r="AJ228" s="43">
        <f>P228+R228+S228+U228+V228+Y228+AC228+AB228+AF228+AA228</f>
        <v>-19941.702800000006</v>
      </c>
      <c r="AK228" s="371">
        <f t="shared" ref="AK228:AM228" si="404">AK70</f>
        <v>-4921</v>
      </c>
      <c r="AL228" s="371">
        <f t="shared" si="404"/>
        <v>1492.3279999999977</v>
      </c>
      <c r="AM228" s="371">
        <f t="shared" si="404"/>
        <v>-2960</v>
      </c>
      <c r="AN228" s="43">
        <f>+SUM(AK228:AM228)</f>
        <v>-6388.6720000000023</v>
      </c>
      <c r="AO228" s="44">
        <f>+AN228+AH228+L228</f>
        <v>146768.47969000018</v>
      </c>
      <c r="AR228" s="43">
        <f t="shared" ref="AR228" si="405">L228/AR$5</f>
        <v>28193.527566250021</v>
      </c>
      <c r="AS228" s="43">
        <f t="shared" ref="AS228:AU228" si="406">AH228/AS$5</f>
        <v>-4524.4418024999977</v>
      </c>
      <c r="AT228" s="43">
        <f t="shared" si="406"/>
        <v>-7492.7665771428519</v>
      </c>
      <c r="AU228" s="43">
        <f t="shared" si="406"/>
        <v>-2215.7447555555564</v>
      </c>
      <c r="AV228" s="43">
        <f t="shared" ref="AV228:AW228" si="407">AN228/AV$5</f>
        <v>-2129.5573333333341</v>
      </c>
      <c r="AW228" s="44">
        <f t="shared" si="407"/>
        <v>5435.8696181481546</v>
      </c>
      <c r="AX228" s="122"/>
      <c r="AY228" s="43">
        <f>MEDIAN($D228:$K228)</f>
        <v>22275</v>
      </c>
      <c r="AZ228" s="43">
        <f>MEDIAN($M228:$AG228)</f>
        <v>-1916.5</v>
      </c>
      <c r="BA228" s="43">
        <f>MEDIAN($AD228,$AE228,$Z228,$T228,$O228,Q228,AG228)</f>
        <v>-4524.6065199999884</v>
      </c>
      <c r="BB228" s="43">
        <f>MEDIAN($AF228,$AB228,$AC228,$Y228,$V228,$U228,$S228,$R228,$P228,$AA228)</f>
        <v>-920</v>
      </c>
      <c r="BC228" s="43">
        <f>MEDIAN($AK228:$AM228)</f>
        <v>-2960</v>
      </c>
      <c r="BD228" s="44">
        <f>MEDIAN((D228:K228,M228:V228,Y228:AG228,AK228:AM228))</f>
        <v>969</v>
      </c>
    </row>
    <row r="229" spans="1:56" s="204" customFormat="1">
      <c r="A229" s="199"/>
      <c r="B229" s="200"/>
      <c r="C229" s="201"/>
      <c r="D229" s="144"/>
      <c r="E229" s="160"/>
      <c r="F229" s="160"/>
      <c r="G229" s="160"/>
      <c r="H229" s="144"/>
      <c r="I229" s="144"/>
      <c r="J229" s="160"/>
      <c r="K229" s="144"/>
      <c r="L229" s="43"/>
      <c r="M229" s="160"/>
      <c r="N229" s="160"/>
      <c r="O229" s="160"/>
      <c r="P229" s="160"/>
      <c r="Q229" s="160"/>
      <c r="R229" s="160"/>
      <c r="S229" s="160"/>
      <c r="T229" s="160"/>
      <c r="U229" s="160"/>
      <c r="V229" s="144"/>
      <c r="W229" s="144"/>
      <c r="X229" s="144"/>
      <c r="Y229" s="160"/>
      <c r="Z229" s="160"/>
      <c r="AA229" s="160"/>
      <c r="AB229" s="160"/>
      <c r="AC229" s="250"/>
      <c r="AD229" s="160"/>
      <c r="AE229" s="160"/>
      <c r="AF229" s="160"/>
      <c r="AG229" s="160"/>
      <c r="AH229" s="43"/>
      <c r="AI229" s="43"/>
      <c r="AJ229" s="43"/>
      <c r="AK229" s="160"/>
      <c r="AL229" s="144"/>
      <c r="AM229" s="160"/>
      <c r="AN229" s="43"/>
      <c r="AO229" s="44"/>
      <c r="AR229" s="43"/>
      <c r="AS229" s="43"/>
      <c r="AT229" s="43"/>
      <c r="AU229" s="43"/>
      <c r="AV229" s="43"/>
      <c r="AW229" s="44"/>
      <c r="AX229" s="122"/>
      <c r="AY229" s="43"/>
      <c r="AZ229" s="43"/>
      <c r="BA229" s="43"/>
      <c r="BB229" s="43"/>
      <c r="BC229" s="43"/>
      <c r="BD229" s="44"/>
    </row>
    <row r="230" spans="1:56" s="204" customFormat="1">
      <c r="A230" s="268" t="s">
        <v>144</v>
      </c>
      <c r="B230" s="200"/>
      <c r="C230" s="201"/>
      <c r="D230" s="144"/>
      <c r="E230" s="160"/>
      <c r="F230" s="160"/>
      <c r="G230" s="160"/>
      <c r="H230" s="144"/>
      <c r="I230" s="144"/>
      <c r="J230" s="160"/>
      <c r="K230" s="144"/>
      <c r="L230" s="43"/>
      <c r="M230" s="160"/>
      <c r="N230" s="160"/>
      <c r="O230" s="160"/>
      <c r="P230" s="160"/>
      <c r="Q230" s="160"/>
      <c r="R230" s="160"/>
      <c r="S230" s="160"/>
      <c r="T230" s="160"/>
      <c r="U230" s="160"/>
      <c r="V230" s="144"/>
      <c r="W230" s="144"/>
      <c r="X230" s="144"/>
      <c r="Y230" s="160"/>
      <c r="Z230" s="160"/>
      <c r="AA230" s="160"/>
      <c r="AB230" s="160"/>
      <c r="AC230" s="250"/>
      <c r="AD230" s="160"/>
      <c r="AE230" s="160"/>
      <c r="AF230" s="160"/>
      <c r="AG230" s="160"/>
      <c r="AH230" s="43"/>
      <c r="AI230" s="43"/>
      <c r="AJ230" s="43"/>
      <c r="AK230" s="160"/>
      <c r="AL230" s="144"/>
      <c r="AM230" s="160"/>
      <c r="AN230" s="43"/>
      <c r="AO230" s="44"/>
      <c r="AR230" s="43"/>
      <c r="AS230" s="43"/>
      <c r="AT230" s="43"/>
      <c r="AU230" s="43"/>
      <c r="AV230" s="43"/>
      <c r="AW230" s="44"/>
      <c r="AX230" s="122"/>
      <c r="AY230" s="43"/>
      <c r="AZ230" s="43"/>
      <c r="BA230" s="43"/>
      <c r="BB230" s="43"/>
      <c r="BC230" s="43"/>
      <c r="BD230" s="44"/>
    </row>
    <row r="231" spans="1:56" s="204" customFormat="1">
      <c r="A231" s="199"/>
      <c r="B231" s="200" t="s">
        <v>143</v>
      </c>
      <c r="C231" s="201"/>
      <c r="D231" s="144">
        <v>48780</v>
      </c>
      <c r="E231" s="144">
        <v>8373</v>
      </c>
      <c r="F231" s="144">
        <v>58413</v>
      </c>
      <c r="G231" s="144">
        <v>133115.50315999999</v>
      </c>
      <c r="H231" s="144">
        <v>53177</v>
      </c>
      <c r="I231" s="144">
        <v>66163</v>
      </c>
      <c r="J231" s="144">
        <v>27900</v>
      </c>
      <c r="K231" s="144">
        <v>49447.686919999949</v>
      </c>
      <c r="L231" s="43">
        <f>+SUM(D231:K231)</f>
        <v>445369.19007999991</v>
      </c>
      <c r="M231" s="160"/>
      <c r="N231" s="160"/>
      <c r="O231" s="160">
        <v>11114</v>
      </c>
      <c r="P231" s="160">
        <v>7005</v>
      </c>
      <c r="Q231" s="160">
        <v>12027.598</v>
      </c>
      <c r="R231" s="160">
        <v>4530</v>
      </c>
      <c r="S231" s="160">
        <v>2992.7151600000007</v>
      </c>
      <c r="T231" s="160">
        <v>6924</v>
      </c>
      <c r="U231" s="160">
        <v>6424</v>
      </c>
      <c r="V231" s="144">
        <v>1161</v>
      </c>
      <c r="W231" s="144"/>
      <c r="X231" s="144"/>
      <c r="Y231" s="160">
        <v>6490</v>
      </c>
      <c r="Z231" s="160">
        <v>17728</v>
      </c>
      <c r="AA231" s="160">
        <v>3518</v>
      </c>
      <c r="AB231" s="160"/>
      <c r="AC231" s="250">
        <v>8096</v>
      </c>
      <c r="AD231" s="160">
        <v>7326</v>
      </c>
      <c r="AE231" s="160">
        <v>4776</v>
      </c>
      <c r="AF231" s="160">
        <v>1907</v>
      </c>
      <c r="AG231" s="160">
        <v>5727.7139999999999</v>
      </c>
      <c r="AH231" s="43">
        <f>+SUM(M231:AG231)</f>
        <v>107747.02716</v>
      </c>
      <c r="AI231" s="43">
        <f>O231+Q231+Z231+AD231+AE231+AG231+T231</f>
        <v>65623.312000000005</v>
      </c>
      <c r="AJ231" s="43">
        <f>P231+R231+S231+U231+V231+Y231+AC231+AB231+AF231+AA231</f>
        <v>42123.71516</v>
      </c>
      <c r="AK231" s="160">
        <v>11241</v>
      </c>
      <c r="AL231" s="144">
        <v>756</v>
      </c>
      <c r="AM231" s="160">
        <v>1787</v>
      </c>
      <c r="AN231" s="43">
        <f>+SUM(AK231:AM231)</f>
        <v>13784</v>
      </c>
      <c r="AO231" s="44">
        <f>+AN231+AH231+L231</f>
        <v>566900.21723999991</v>
      </c>
      <c r="AR231" s="43">
        <f t="shared" ref="AR231:AR234" si="408">L231/AR$5</f>
        <v>55671.148759999989</v>
      </c>
      <c r="AS231" s="43">
        <f t="shared" ref="AS231:AU234" si="409">AH231/AS$5</f>
        <v>6734.1891974999999</v>
      </c>
      <c r="AT231" s="43">
        <f t="shared" si="409"/>
        <v>9374.7588571428587</v>
      </c>
      <c r="AU231" s="43">
        <f t="shared" si="409"/>
        <v>4680.4127955555559</v>
      </c>
      <c r="AV231" s="43">
        <f t="shared" ref="AV231:AW234" si="410">AN231/AV$5</f>
        <v>4594.666666666667</v>
      </c>
      <c r="AW231" s="44">
        <f t="shared" si="410"/>
        <v>20996.304342222218</v>
      </c>
      <c r="AX231" s="122"/>
      <c r="AY231" s="43">
        <f>MEDIAN($D231:$K231)</f>
        <v>51312.343459999975</v>
      </c>
      <c r="AZ231" s="43">
        <f>MEDIAN($M231:$AG231)</f>
        <v>6457</v>
      </c>
      <c r="BA231" s="43">
        <f>MEDIAN($AD231,$AE231,$Z231,$T231,$O231,Q231,AG231)</f>
        <v>7326</v>
      </c>
      <c r="BB231" s="43">
        <f>MEDIAN($AF231,$AB231,$AC231,$Y231,$V231,$U231,$S231,$R231,$P231,$AA231)</f>
        <v>4530</v>
      </c>
      <c r="BC231" s="43">
        <f>MEDIAN($AK231:$AM231)</f>
        <v>1787</v>
      </c>
      <c r="BD231" s="44">
        <f>MEDIAN((D231:K231,M231:V231,Y231:AG231,AK231:AM231))</f>
        <v>7326</v>
      </c>
    </row>
    <row r="232" spans="1:56" s="204" customFormat="1">
      <c r="A232" s="199"/>
      <c r="B232" s="200" t="s">
        <v>142</v>
      </c>
      <c r="C232" s="201"/>
      <c r="D232" s="144">
        <v>0</v>
      </c>
      <c r="E232" s="160">
        <v>-2075</v>
      </c>
      <c r="F232" s="160">
        <v>0</v>
      </c>
      <c r="G232" s="160"/>
      <c r="H232" s="144">
        <v>-604</v>
      </c>
      <c r="I232" s="144"/>
      <c r="J232" s="160">
        <v>366</v>
      </c>
      <c r="K232" s="144">
        <v>1566</v>
      </c>
      <c r="L232" s="43">
        <f>+SUM(D232:K232)</f>
        <v>-747</v>
      </c>
      <c r="M232" s="160"/>
      <c r="N232" s="160"/>
      <c r="O232" s="160">
        <v>521</v>
      </c>
      <c r="P232" s="160"/>
      <c r="Q232" s="160">
        <v>2930.3289052174</v>
      </c>
      <c r="R232" s="160">
        <v>844</v>
      </c>
      <c r="S232" s="160">
        <v>-79</v>
      </c>
      <c r="T232" s="160">
        <v>47</v>
      </c>
      <c r="U232" s="160">
        <v>-2</v>
      </c>
      <c r="V232" s="144">
        <v>-20</v>
      </c>
      <c r="W232" s="144"/>
      <c r="X232" s="144"/>
      <c r="Y232" s="160">
        <v>250</v>
      </c>
      <c r="Z232" s="160">
        <v>-74</v>
      </c>
      <c r="AA232" s="160">
        <v>0</v>
      </c>
      <c r="AB232" s="160"/>
      <c r="AC232" s="250"/>
      <c r="AD232" s="160">
        <v>0</v>
      </c>
      <c r="AE232" s="160">
        <v>4</v>
      </c>
      <c r="AF232" s="160">
        <v>228</v>
      </c>
      <c r="AG232" s="160">
        <v>-122</v>
      </c>
      <c r="AH232" s="43">
        <f>+SUM(M232:AG232)</f>
        <v>4527.3289052174005</v>
      </c>
      <c r="AI232" s="43">
        <f>O232+Q232+Z232+AD232+AE232+AG232+T232</f>
        <v>3306.3289052174</v>
      </c>
      <c r="AJ232" s="43">
        <f>P232+R232+S232+U232+V232+Y232+AC232+AB232+AF232+AA232</f>
        <v>1221</v>
      </c>
      <c r="AK232" s="160">
        <v>11</v>
      </c>
      <c r="AL232" s="144"/>
      <c r="AM232" s="160">
        <v>0</v>
      </c>
      <c r="AN232" s="43">
        <f>+SUM(AK232:AM232)</f>
        <v>11</v>
      </c>
      <c r="AO232" s="44">
        <f>+AN232+AH232+L232</f>
        <v>3791.3289052174005</v>
      </c>
      <c r="AR232" s="43">
        <f t="shared" si="408"/>
        <v>-93.375</v>
      </c>
      <c r="AS232" s="43">
        <f t="shared" si="409"/>
        <v>282.95805657608753</v>
      </c>
      <c r="AT232" s="43">
        <f t="shared" si="409"/>
        <v>472.33270074534283</v>
      </c>
      <c r="AU232" s="43">
        <f t="shared" si="409"/>
        <v>135.66666666666666</v>
      </c>
      <c r="AV232" s="43">
        <f t="shared" si="410"/>
        <v>3.6666666666666665</v>
      </c>
      <c r="AW232" s="44">
        <f t="shared" si="410"/>
        <v>140.41958908212595</v>
      </c>
      <c r="AX232" s="122"/>
      <c r="AY232" s="43">
        <f>MEDIAN($D232:$K232)</f>
        <v>0</v>
      </c>
      <c r="AZ232" s="43">
        <f>MEDIAN($M232:$AG232)</f>
        <v>2</v>
      </c>
      <c r="BA232" s="43">
        <f>MEDIAN($AD232,$AE232,$Z232,$T232,$O232,Q232,AG232)</f>
        <v>4</v>
      </c>
      <c r="BB232" s="43">
        <f>MEDIAN($AF232,$AB232,$AC232,$Y232,$V232,$U232,$S232,$R232,$P232,$AA232)</f>
        <v>0</v>
      </c>
      <c r="BC232" s="43">
        <f>MEDIAN($AK232:$AM232)</f>
        <v>5.5</v>
      </c>
      <c r="BD232" s="44">
        <f>MEDIAN((D232:K232,M232:V232,Y232:AG232,AK232:AM232))</f>
        <v>0</v>
      </c>
    </row>
    <row r="233" spans="1:56" s="204" customFormat="1">
      <c r="A233" s="199"/>
      <c r="B233" s="200" t="s">
        <v>141</v>
      </c>
      <c r="C233" s="201"/>
      <c r="D233" s="144">
        <v>0</v>
      </c>
      <c r="E233" s="160">
        <v>15190</v>
      </c>
      <c r="F233" s="160">
        <v>0</v>
      </c>
      <c r="G233" s="160"/>
      <c r="H233" s="144"/>
      <c r="I233" s="144"/>
      <c r="J233" s="160">
        <v>0</v>
      </c>
      <c r="K233" s="144"/>
      <c r="L233" s="43">
        <f>+SUM(D233:K233)</f>
        <v>15190</v>
      </c>
      <c r="M233" s="160"/>
      <c r="N233" s="160"/>
      <c r="O233" s="160"/>
      <c r="P233" s="160"/>
      <c r="Q233" s="160">
        <v>0</v>
      </c>
      <c r="R233" s="160">
        <v>0</v>
      </c>
      <c r="S233" s="160">
        <v>0</v>
      </c>
      <c r="T233" s="160"/>
      <c r="U233" s="160">
        <v>107</v>
      </c>
      <c r="V233" s="144"/>
      <c r="W233" s="144"/>
      <c r="X233" s="144"/>
      <c r="Y233" s="160"/>
      <c r="Z233" s="160">
        <v>1984</v>
      </c>
      <c r="AA233" s="160">
        <v>0</v>
      </c>
      <c r="AB233" s="160"/>
      <c r="AC233" s="250"/>
      <c r="AD233" s="160"/>
      <c r="AE233" s="160">
        <v>0</v>
      </c>
      <c r="AF233" s="160">
        <v>0</v>
      </c>
      <c r="AG233" s="160">
        <v>1465</v>
      </c>
      <c r="AH233" s="43">
        <f>+SUM(M233:AG233)</f>
        <v>3556</v>
      </c>
      <c r="AI233" s="43">
        <f>O233+Q233+Z233+AD233+AE233+AG233+T233</f>
        <v>3449</v>
      </c>
      <c r="AJ233" s="43">
        <f>P233+R233+S233+U233+V233+Y233+AC233+AB233+AF233+AA233</f>
        <v>107</v>
      </c>
      <c r="AK233" s="160"/>
      <c r="AL233" s="144"/>
      <c r="AM233" s="160">
        <v>0</v>
      </c>
      <c r="AN233" s="43">
        <f>+SUM(AK233:AM233)</f>
        <v>0</v>
      </c>
      <c r="AO233" s="44">
        <f>+AN233+AH233+L233</f>
        <v>18746</v>
      </c>
      <c r="AR233" s="43">
        <f t="shared" si="408"/>
        <v>1898.75</v>
      </c>
      <c r="AS233" s="43">
        <f t="shared" si="409"/>
        <v>222.25</v>
      </c>
      <c r="AT233" s="43">
        <f t="shared" si="409"/>
        <v>492.71428571428572</v>
      </c>
      <c r="AU233" s="43">
        <f t="shared" si="409"/>
        <v>11.888888888888889</v>
      </c>
      <c r="AV233" s="43">
        <f t="shared" si="410"/>
        <v>0</v>
      </c>
      <c r="AW233" s="44">
        <f t="shared" si="410"/>
        <v>694.2962962962963</v>
      </c>
      <c r="AX233" s="122"/>
      <c r="AY233" s="43">
        <f>MEDIAN($D233:$K233)</f>
        <v>0</v>
      </c>
      <c r="AZ233" s="43">
        <f>MEDIAN($M233:$AG233)</f>
        <v>0</v>
      </c>
      <c r="BA233" s="43">
        <f>MEDIAN($AD233,$AE233,$Z233,$T233,$O233,Q233,AG233)</f>
        <v>732.5</v>
      </c>
      <c r="BB233" s="43">
        <f>MEDIAN($AF233,$AB233,$AC233,$Y233,$V233,$U233,$S233,$R233,$P233,$AA233)</f>
        <v>0</v>
      </c>
      <c r="BC233" s="43">
        <f>MEDIAN($AK233:$AM233)</f>
        <v>0</v>
      </c>
      <c r="BD233" s="44">
        <f>MEDIAN((D233:K233,M233:V233,Y233:AG233,AK233:AM233))</f>
        <v>0</v>
      </c>
    </row>
    <row r="234" spans="1:56" s="204" customFormat="1">
      <c r="A234" s="199"/>
      <c r="B234" s="200" t="s">
        <v>125</v>
      </c>
      <c r="C234" s="201"/>
      <c r="D234" s="144">
        <v>-296</v>
      </c>
      <c r="E234" s="160">
        <v>-35</v>
      </c>
      <c r="F234" s="160">
        <v>-13084</v>
      </c>
      <c r="G234" s="160">
        <v>-65</v>
      </c>
      <c r="H234" s="144"/>
      <c r="I234" s="144">
        <v>3539</v>
      </c>
      <c r="J234" s="160">
        <v>-1735</v>
      </c>
      <c r="K234" s="144">
        <v>-11293</v>
      </c>
      <c r="L234" s="43">
        <f>+SUM(D234:K234)</f>
        <v>-22969</v>
      </c>
      <c r="M234" s="160"/>
      <c r="N234" s="160"/>
      <c r="O234" s="160">
        <v>-118</v>
      </c>
      <c r="P234" s="160"/>
      <c r="Q234" s="160">
        <v>-237.06200000000001</v>
      </c>
      <c r="R234" s="160">
        <v>28</v>
      </c>
      <c r="S234" s="160">
        <v>-6.3640000000000008</v>
      </c>
      <c r="T234" s="160">
        <v>-2194.3000000000002</v>
      </c>
      <c r="U234" s="160">
        <v>73.789000000000001</v>
      </c>
      <c r="V234" s="144">
        <v>-29</v>
      </c>
      <c r="W234" s="144"/>
      <c r="X234" s="144"/>
      <c r="Y234" s="160"/>
      <c r="Z234" s="160">
        <v>-893</v>
      </c>
      <c r="AA234" s="160">
        <v>16</v>
      </c>
      <c r="AB234" s="160"/>
      <c r="AC234" s="250">
        <v>-42</v>
      </c>
      <c r="AD234" s="160">
        <v>702</v>
      </c>
      <c r="AE234" s="160">
        <v>1057</v>
      </c>
      <c r="AF234" s="160">
        <v>211</v>
      </c>
      <c r="AG234" s="160">
        <v>458</v>
      </c>
      <c r="AH234" s="43">
        <f>+SUM(M234:AG234)</f>
        <v>-973.9369999999999</v>
      </c>
      <c r="AI234" s="43">
        <f>O234+Q234+Z234+AD234+AE234+AG234+T234</f>
        <v>-1225.3620000000001</v>
      </c>
      <c r="AJ234" s="43">
        <f>P234+R234+S234+U234+V234+Y234+AC234+AB234+AF234+AA234</f>
        <v>251.42500000000001</v>
      </c>
      <c r="AK234" s="160">
        <v>-650</v>
      </c>
      <c r="AL234" s="144">
        <v>4</v>
      </c>
      <c r="AM234" s="160">
        <v>18</v>
      </c>
      <c r="AN234" s="43">
        <f>+SUM(AK234:AM234)</f>
        <v>-628</v>
      </c>
      <c r="AO234" s="44">
        <f>+AN234+AH234+L234</f>
        <v>-24570.936999999998</v>
      </c>
      <c r="AR234" s="43">
        <f t="shared" si="408"/>
        <v>-2871.125</v>
      </c>
      <c r="AS234" s="43">
        <f t="shared" si="409"/>
        <v>-60.871062499999994</v>
      </c>
      <c r="AT234" s="43">
        <f t="shared" si="409"/>
        <v>-175.0517142857143</v>
      </c>
      <c r="AU234" s="43">
        <f t="shared" si="409"/>
        <v>27.936111111111114</v>
      </c>
      <c r="AV234" s="43">
        <f t="shared" si="410"/>
        <v>-209.33333333333334</v>
      </c>
      <c r="AW234" s="44">
        <f t="shared" si="410"/>
        <v>-910.0347037037036</v>
      </c>
      <c r="AX234" s="122"/>
      <c r="AY234" s="258">
        <f>MEDIAN($D234:$K234)</f>
        <v>-296</v>
      </c>
      <c r="AZ234" s="258">
        <f>MEDIAN($M234:$AG234)</f>
        <v>4.8179999999999996</v>
      </c>
      <c r="BA234" s="258">
        <f>MEDIAN($AD234,$AE234,$Z234,$T234,$O234,Q234,AG234)</f>
        <v>-118</v>
      </c>
      <c r="BB234" s="258">
        <f>MEDIAN($AF234,$AB234,$AC234,$Y234,$V234,$U234,$S234,$R234,$P234,$AA234)</f>
        <v>16</v>
      </c>
      <c r="BC234" s="258">
        <f>MEDIAN($AK234:$AM234)</f>
        <v>4</v>
      </c>
      <c r="BD234" s="44">
        <f>MEDIAN((D234:K234,M234:V234,Y234:AG234,AK234:AM234))</f>
        <v>-32</v>
      </c>
    </row>
    <row r="235" spans="1:56" s="204" customFormat="1">
      <c r="A235" s="199"/>
      <c r="B235" s="200"/>
      <c r="C235" s="201"/>
      <c r="D235" s="46">
        <f t="shared" ref="D235:V235" si="411">SUM(D231:D234)</f>
        <v>48484</v>
      </c>
      <c r="E235" s="252">
        <f t="shared" si="411"/>
        <v>21453</v>
      </c>
      <c r="F235" s="252">
        <f t="shared" si="411"/>
        <v>45329</v>
      </c>
      <c r="G235" s="252">
        <f t="shared" si="411"/>
        <v>133050.50315999999</v>
      </c>
      <c r="H235" s="118">
        <f t="shared" si="411"/>
        <v>52573</v>
      </c>
      <c r="I235" s="118">
        <f t="shared" si="411"/>
        <v>69702</v>
      </c>
      <c r="J235" s="252">
        <f t="shared" si="411"/>
        <v>26531</v>
      </c>
      <c r="K235" s="118">
        <f t="shared" si="411"/>
        <v>39720.686919999949</v>
      </c>
      <c r="L235" s="45">
        <f t="shared" si="411"/>
        <v>436843.19007999991</v>
      </c>
      <c r="M235" s="252"/>
      <c r="N235" s="252"/>
      <c r="O235" s="252">
        <f t="shared" si="411"/>
        <v>11517</v>
      </c>
      <c r="P235" s="252">
        <f t="shared" si="411"/>
        <v>7005</v>
      </c>
      <c r="Q235" s="252">
        <f t="shared" si="411"/>
        <v>14720.864905217401</v>
      </c>
      <c r="R235" s="252">
        <f t="shared" si="411"/>
        <v>5402</v>
      </c>
      <c r="S235" s="252">
        <f t="shared" si="411"/>
        <v>2907.3511600000006</v>
      </c>
      <c r="T235" s="252">
        <f t="shared" si="411"/>
        <v>4776.7</v>
      </c>
      <c r="U235" s="252">
        <f t="shared" si="411"/>
        <v>6602.7889999999998</v>
      </c>
      <c r="V235" s="118">
        <f t="shared" si="411"/>
        <v>1112</v>
      </c>
      <c r="W235" s="118"/>
      <c r="X235" s="118"/>
      <c r="Y235" s="252">
        <f t="shared" ref="Y235:AO235" si="412">SUM(Y231:Y234)</f>
        <v>6740</v>
      </c>
      <c r="Z235" s="252">
        <f t="shared" si="412"/>
        <v>18745</v>
      </c>
      <c r="AA235" s="252">
        <f t="shared" si="412"/>
        <v>3534</v>
      </c>
      <c r="AB235" s="252"/>
      <c r="AC235" s="292">
        <f>SUM(AC231:AC234)</f>
        <v>8054</v>
      </c>
      <c r="AD235" s="252">
        <f t="shared" si="412"/>
        <v>8028</v>
      </c>
      <c r="AE235" s="252">
        <f t="shared" si="412"/>
        <v>5837</v>
      </c>
      <c r="AF235" s="252">
        <f t="shared" si="412"/>
        <v>2346</v>
      </c>
      <c r="AG235" s="252">
        <f t="shared" si="412"/>
        <v>7528.7139999999999</v>
      </c>
      <c r="AH235" s="45">
        <f t="shared" si="412"/>
        <v>114856.4190652174</v>
      </c>
      <c r="AI235" s="45">
        <f>O235+Q235+Z235+AD235+AE235+AG235+T235</f>
        <v>71153.278905217405</v>
      </c>
      <c r="AJ235" s="45">
        <f>P235+R235+S235+U235+V235+Y235+AC235+AB235+AF235+AA235</f>
        <v>43703.140159999995</v>
      </c>
      <c r="AK235" s="252">
        <f t="shared" si="412"/>
        <v>10602</v>
      </c>
      <c r="AL235" s="118">
        <f t="shared" si="412"/>
        <v>760</v>
      </c>
      <c r="AM235" s="252">
        <f t="shared" si="412"/>
        <v>1805</v>
      </c>
      <c r="AN235" s="45">
        <f t="shared" si="412"/>
        <v>13167</v>
      </c>
      <c r="AO235" s="211">
        <f t="shared" si="412"/>
        <v>564866.60914521723</v>
      </c>
      <c r="AR235" s="45">
        <f>L235/AR$5</f>
        <v>54605.398759999989</v>
      </c>
      <c r="AS235" s="45">
        <f>AH235/AS$5</f>
        <v>7178.5261915760875</v>
      </c>
      <c r="AT235" s="45">
        <f>AI235/AT$5</f>
        <v>10164.754129316772</v>
      </c>
      <c r="AU235" s="45">
        <f>AJ235/AU$5</f>
        <v>4855.9044622222218</v>
      </c>
      <c r="AV235" s="45">
        <f>AN235/AV$5</f>
        <v>4389</v>
      </c>
      <c r="AW235" s="211">
        <f>AO235/AW$5</f>
        <v>20920.985523896936</v>
      </c>
      <c r="AX235" s="122"/>
      <c r="AY235" s="43">
        <f>MEDIAN($D235:$K235)</f>
        <v>46906.5</v>
      </c>
      <c r="AZ235" s="43">
        <f>MEDIAN($M235:$AG235)</f>
        <v>6671.3945000000003</v>
      </c>
      <c r="BA235" s="43">
        <f>MEDIAN($AD235,$AE235,$Z235,$T235,$O235,Q235,AG235)</f>
        <v>8028</v>
      </c>
      <c r="BB235" s="43">
        <f>MEDIAN($AF235,$AB235,$AC235,$Y235,$V235,$U235,$S235,$R235,$P235,$AA235)</f>
        <v>5402</v>
      </c>
      <c r="BC235" s="43">
        <f>MEDIAN($AK235:$AM235)</f>
        <v>1805</v>
      </c>
      <c r="BD235" s="211">
        <f>MEDIAN((D235:K235,M235:V235,Y235:AG235,AK235:AM235))</f>
        <v>8028</v>
      </c>
    </row>
    <row r="236" spans="1:56" s="204" customFormat="1">
      <c r="A236" s="199"/>
      <c r="B236" s="200"/>
      <c r="C236" s="201"/>
      <c r="D236" s="144"/>
      <c r="E236" s="160"/>
      <c r="F236" s="160"/>
      <c r="G236" s="160"/>
      <c r="H236" s="144"/>
      <c r="I236" s="144"/>
      <c r="J236" s="160"/>
      <c r="K236" s="144"/>
      <c r="L236" s="43"/>
      <c r="M236" s="160"/>
      <c r="N236" s="160"/>
      <c r="O236" s="160"/>
      <c r="P236" s="160"/>
      <c r="Q236" s="160"/>
      <c r="R236" s="160"/>
      <c r="S236" s="160"/>
      <c r="T236" s="160"/>
      <c r="U236" s="160"/>
      <c r="V236" s="144"/>
      <c r="W236" s="144"/>
      <c r="X236" s="144"/>
      <c r="Y236" s="160"/>
      <c r="Z236" s="160"/>
      <c r="AA236" s="160"/>
      <c r="AB236" s="160"/>
      <c r="AC236" s="250"/>
      <c r="AD236" s="160"/>
      <c r="AE236" s="160"/>
      <c r="AF236" s="160"/>
      <c r="AG236" s="160"/>
      <c r="AH236" s="43"/>
      <c r="AI236" s="43"/>
      <c r="AJ236" s="43"/>
      <c r="AK236" s="160"/>
      <c r="AL236" s="144"/>
      <c r="AM236" s="160"/>
      <c r="AN236" s="43"/>
      <c r="AO236" s="44"/>
      <c r="AR236" s="43"/>
      <c r="AS236" s="43"/>
      <c r="AT236" s="43"/>
      <c r="AU236" s="43"/>
      <c r="AV236" s="43"/>
      <c r="AW236" s="44"/>
      <c r="AX236" s="122"/>
      <c r="AY236" s="43"/>
      <c r="AZ236" s="43"/>
      <c r="BA236" s="43"/>
      <c r="BB236" s="43"/>
      <c r="BC236" s="43"/>
      <c r="BD236" s="44"/>
    </row>
    <row r="237" spans="1:56" s="204" customFormat="1">
      <c r="A237" s="268" t="s">
        <v>140</v>
      </c>
      <c r="B237" s="200"/>
      <c r="C237" s="201"/>
      <c r="D237" s="144"/>
      <c r="E237" s="160"/>
      <c r="F237" s="160"/>
      <c r="G237" s="160"/>
      <c r="H237" s="144"/>
      <c r="I237" s="144"/>
      <c r="J237" s="160"/>
      <c r="K237" s="144"/>
      <c r="L237" s="43"/>
      <c r="M237" s="160"/>
      <c r="N237" s="160"/>
      <c r="O237" s="160"/>
      <c r="P237" s="160"/>
      <c r="Q237" s="160"/>
      <c r="R237" s="160"/>
      <c r="S237" s="160"/>
      <c r="T237" s="160"/>
      <c r="U237" s="160"/>
      <c r="V237" s="144"/>
      <c r="W237" s="144"/>
      <c r="X237" s="144"/>
      <c r="Y237" s="160"/>
      <c r="Z237" s="160"/>
      <c r="AA237" s="160"/>
      <c r="AB237" s="160"/>
      <c r="AC237" s="250"/>
      <c r="AD237" s="160"/>
      <c r="AE237" s="160"/>
      <c r="AF237" s="160"/>
      <c r="AG237" s="160"/>
      <c r="AH237" s="43"/>
      <c r="AI237" s="43"/>
      <c r="AJ237" s="43"/>
      <c r="AK237" s="160"/>
      <c r="AL237" s="144"/>
      <c r="AM237" s="160"/>
      <c r="AN237" s="43"/>
      <c r="AO237" s="44"/>
      <c r="AR237" s="43"/>
      <c r="AS237" s="43"/>
      <c r="AT237" s="43"/>
      <c r="AU237" s="43"/>
      <c r="AV237" s="43"/>
      <c r="AW237" s="44"/>
      <c r="AX237" s="122"/>
      <c r="AY237" s="43"/>
      <c r="AZ237" s="43"/>
      <c r="BA237" s="43"/>
      <c r="BB237" s="43"/>
      <c r="BC237" s="43"/>
      <c r="BD237" s="44"/>
    </row>
    <row r="238" spans="1:56" s="204" customFormat="1">
      <c r="A238" s="199"/>
      <c r="B238" s="200" t="s">
        <v>139</v>
      </c>
      <c r="C238" s="201"/>
      <c r="D238" s="144">
        <v>-12808</v>
      </c>
      <c r="E238" s="160">
        <v>-46372</v>
      </c>
      <c r="F238" s="160">
        <v>-42754</v>
      </c>
      <c r="G238" s="160">
        <v>-22547</v>
      </c>
      <c r="H238" s="144">
        <v>-2079</v>
      </c>
      <c r="I238" s="144">
        <v>-5691</v>
      </c>
      <c r="J238" s="160">
        <v>-6446</v>
      </c>
      <c r="K238" s="144">
        <v>-5527</v>
      </c>
      <c r="L238" s="43">
        <f>+SUM(D238:K238)</f>
        <v>-144224</v>
      </c>
      <c r="M238" s="160"/>
      <c r="N238" s="160"/>
      <c r="O238" s="160">
        <v>273</v>
      </c>
      <c r="P238" s="160">
        <v>-539</v>
      </c>
      <c r="Q238" s="160">
        <v>-1068.33086</v>
      </c>
      <c r="R238" s="160">
        <v>-237</v>
      </c>
      <c r="S238" s="160">
        <v>210.20999999999981</v>
      </c>
      <c r="T238" s="160">
        <v>405</v>
      </c>
      <c r="U238" s="160">
        <v>-256</v>
      </c>
      <c r="V238" s="144">
        <v>4762</v>
      </c>
      <c r="W238" s="144"/>
      <c r="X238" s="144"/>
      <c r="Y238" s="160">
        <v>2327</v>
      </c>
      <c r="Z238" s="160">
        <v>-6931</v>
      </c>
      <c r="AA238" s="160">
        <v>1250</v>
      </c>
      <c r="AB238" s="160"/>
      <c r="AC238" s="250">
        <v>477</v>
      </c>
      <c r="AD238" s="160">
        <v>-2628</v>
      </c>
      <c r="AE238" s="160">
        <v>-2670</v>
      </c>
      <c r="AF238" s="160">
        <v>1917</v>
      </c>
      <c r="AG238" s="160">
        <v>3803</v>
      </c>
      <c r="AH238" s="43">
        <f>+SUM(M238:AG238)</f>
        <v>1094.87914</v>
      </c>
      <c r="AI238" s="43">
        <f>O238+Q238+Z238+AD238+AE238+AG238+T238</f>
        <v>-8816.33086</v>
      </c>
      <c r="AJ238" s="43">
        <f>P238+R238+S238+U238+V238+Y238+AC238+AB238+AF238+AA238</f>
        <v>9911.2099999999991</v>
      </c>
      <c r="AK238" s="160">
        <v>2656</v>
      </c>
      <c r="AL238" s="144">
        <v>-778</v>
      </c>
      <c r="AM238" s="160">
        <v>-860</v>
      </c>
      <c r="AN238" s="43">
        <f>+SUM(AK238:AM238)</f>
        <v>1018</v>
      </c>
      <c r="AO238" s="44">
        <f>+AN238+AH238+L238</f>
        <v>-142111.12086</v>
      </c>
      <c r="AR238" s="43">
        <f t="shared" ref="AR238:AR240" si="413">L238/AR$5</f>
        <v>-18028</v>
      </c>
      <c r="AS238" s="43">
        <f t="shared" ref="AS238:AU240" si="414">AH238/AS$5</f>
        <v>68.42994625</v>
      </c>
      <c r="AT238" s="43">
        <f t="shared" si="414"/>
        <v>-1259.4758371428572</v>
      </c>
      <c r="AU238" s="43">
        <f t="shared" si="414"/>
        <v>1101.2455555555555</v>
      </c>
      <c r="AV238" s="43">
        <f t="shared" ref="AV238:AW240" si="415">AN238/AV$5</f>
        <v>339.33333333333331</v>
      </c>
      <c r="AW238" s="44">
        <f t="shared" si="415"/>
        <v>-5263.3748466666666</v>
      </c>
      <c r="AX238" s="122"/>
      <c r="AY238" s="43">
        <f>MEDIAN($D238:$K238)</f>
        <v>-9627</v>
      </c>
      <c r="AZ238" s="43">
        <f>MEDIAN($M238:$AG238)</f>
        <v>241.6049999999999</v>
      </c>
      <c r="BA238" s="43">
        <f>MEDIAN($AD238,$AE238,$Z238,$T238,$O238,Q238,AG238)</f>
        <v>-1068.33086</v>
      </c>
      <c r="BB238" s="43">
        <f>MEDIAN($AF238,$AB238,$AC238,$Y238,$V238,$U238,$S238,$R238,$P238,$AA238)</f>
        <v>477</v>
      </c>
      <c r="BC238" s="43">
        <f>MEDIAN($AK238:$AM238)</f>
        <v>-778</v>
      </c>
      <c r="BD238" s="44">
        <f>MEDIAN((D238:K238,M238:V238,Y238:AG238,AK238:AM238))</f>
        <v>-778</v>
      </c>
    </row>
    <row r="239" spans="1:56" s="204" customFormat="1">
      <c r="A239" s="199"/>
      <c r="B239" s="200" t="s">
        <v>138</v>
      </c>
      <c r="C239" s="201"/>
      <c r="D239" s="144">
        <v>-1114</v>
      </c>
      <c r="E239" s="160">
        <v>6249</v>
      </c>
      <c r="F239" s="160">
        <v>13855</v>
      </c>
      <c r="G239" s="160">
        <v>19741</v>
      </c>
      <c r="H239" s="144">
        <v>3342</v>
      </c>
      <c r="I239" s="144">
        <v>12912</v>
      </c>
      <c r="J239" s="160">
        <v>23036</v>
      </c>
      <c r="K239" s="144">
        <v>22160</v>
      </c>
      <c r="L239" s="43">
        <f>+SUM(D239:K239)</f>
        <v>100181</v>
      </c>
      <c r="M239" s="160"/>
      <c r="N239" s="160"/>
      <c r="O239" s="160">
        <v>1785</v>
      </c>
      <c r="P239" s="160">
        <v>4821</v>
      </c>
      <c r="Q239" s="160">
        <v>-4230</v>
      </c>
      <c r="R239" s="160">
        <v>-1263</v>
      </c>
      <c r="S239" s="160">
        <v>83.864000000000033</v>
      </c>
      <c r="T239" s="160">
        <v>-530</v>
      </c>
      <c r="U239" s="160">
        <v>-130</v>
      </c>
      <c r="V239" s="144">
        <v>217</v>
      </c>
      <c r="W239" s="144"/>
      <c r="X239" s="144"/>
      <c r="Y239" s="160">
        <v>-2823</v>
      </c>
      <c r="Z239" s="160">
        <v>-13696</v>
      </c>
      <c r="AA239" s="160">
        <v>-2378</v>
      </c>
      <c r="AB239" s="160"/>
      <c r="AC239" s="250">
        <v>-2913</v>
      </c>
      <c r="AD239" s="160">
        <v>187</v>
      </c>
      <c r="AE239" s="160">
        <v>1557</v>
      </c>
      <c r="AF239" s="160">
        <v>-3231</v>
      </c>
      <c r="AG239" s="160">
        <v>-1689</v>
      </c>
      <c r="AH239" s="43">
        <f>+SUM(M239:AG239)</f>
        <v>-24232.135999999999</v>
      </c>
      <c r="AI239" s="43">
        <f>O239+Q239+Z239+AD239+AE239+AG239+T239</f>
        <v>-16616</v>
      </c>
      <c r="AJ239" s="43">
        <f>P239+R239+S239+U239+V239+Y239+AC239+AB239+AF239+AA239</f>
        <v>-7616.1360000000004</v>
      </c>
      <c r="AK239" s="160">
        <v>-1182</v>
      </c>
      <c r="AL239" s="144">
        <v>313</v>
      </c>
      <c r="AM239" s="160">
        <v>2411</v>
      </c>
      <c r="AN239" s="43">
        <f>+SUM(AK239:AM239)</f>
        <v>1542</v>
      </c>
      <c r="AO239" s="44">
        <f>+AN239+AH239+L239</f>
        <v>77490.864000000001</v>
      </c>
      <c r="AR239" s="43">
        <f t="shared" si="413"/>
        <v>12522.625</v>
      </c>
      <c r="AS239" s="43">
        <f t="shared" si="414"/>
        <v>-1514.5084999999999</v>
      </c>
      <c r="AT239" s="43">
        <f t="shared" si="414"/>
        <v>-2373.7142857142858</v>
      </c>
      <c r="AU239" s="43">
        <f t="shared" si="414"/>
        <v>-846.23733333333337</v>
      </c>
      <c r="AV239" s="43">
        <f t="shared" si="415"/>
        <v>514</v>
      </c>
      <c r="AW239" s="44">
        <f t="shared" si="415"/>
        <v>2870.0320000000002</v>
      </c>
      <c r="AX239" s="122"/>
      <c r="AY239" s="43">
        <f>MEDIAN($D239:$K239)</f>
        <v>13383.5</v>
      </c>
      <c r="AZ239" s="43">
        <f>MEDIAN($M239:$AG239)</f>
        <v>-896.5</v>
      </c>
      <c r="BA239" s="43">
        <f>MEDIAN($AD239,$AE239,$Z239,$T239,$O239,Q239,AG239)</f>
        <v>-530</v>
      </c>
      <c r="BB239" s="43">
        <f>MEDIAN($AF239,$AB239,$AC239,$Y239,$V239,$U239,$S239,$R239,$P239,$AA239)</f>
        <v>-1263</v>
      </c>
      <c r="BC239" s="43">
        <f>MEDIAN($AK239:$AM239)</f>
        <v>313</v>
      </c>
      <c r="BD239" s="44">
        <f>MEDIAN((D239:K239,M239:V239,Y239:AG239,AK239:AM239))</f>
        <v>187</v>
      </c>
    </row>
    <row r="240" spans="1:56" s="204" customFormat="1">
      <c r="A240" s="199"/>
      <c r="B240" s="200" t="s">
        <v>125</v>
      </c>
      <c r="C240" s="201"/>
      <c r="D240" s="144">
        <v>16834</v>
      </c>
      <c r="E240" s="160"/>
      <c r="F240" s="160">
        <v>35878</v>
      </c>
      <c r="G240" s="160">
        <v>-24531</v>
      </c>
      <c r="H240" s="144">
        <v>-1550</v>
      </c>
      <c r="I240" s="144"/>
      <c r="J240" s="160">
        <v>0</v>
      </c>
      <c r="K240" s="144"/>
      <c r="L240" s="43">
        <f>+SUM(D240:K240)</f>
        <v>26631</v>
      </c>
      <c r="M240" s="160"/>
      <c r="N240" s="160"/>
      <c r="O240" s="160"/>
      <c r="P240" s="160"/>
      <c r="Q240" s="160">
        <v>8</v>
      </c>
      <c r="R240" s="160">
        <v>0</v>
      </c>
      <c r="S240" s="160">
        <v>0</v>
      </c>
      <c r="T240" s="160">
        <v>0</v>
      </c>
      <c r="U240" s="160">
        <v>2691</v>
      </c>
      <c r="V240" s="144"/>
      <c r="W240" s="144"/>
      <c r="X240" s="144"/>
      <c r="Y240" s="160"/>
      <c r="Z240" s="160">
        <v>11530</v>
      </c>
      <c r="AA240" s="160">
        <v>0</v>
      </c>
      <c r="AB240" s="160"/>
      <c r="AC240" s="250"/>
      <c r="AD240" s="160">
        <v>-858</v>
      </c>
      <c r="AE240" s="160">
        <v>761</v>
      </c>
      <c r="AF240" s="160">
        <v>0</v>
      </c>
      <c r="AG240" s="160">
        <v>-282</v>
      </c>
      <c r="AH240" s="43">
        <f>+SUM(M240:AG240)</f>
        <v>13850</v>
      </c>
      <c r="AI240" s="43">
        <f>O240+Q240+Z240+AD240+AE240+AG240+T240</f>
        <v>11159</v>
      </c>
      <c r="AJ240" s="43">
        <f>P240+R240+S240+U240+V240+Y240+AC240+AB240+AF240+AA240</f>
        <v>2691</v>
      </c>
      <c r="AK240" s="160"/>
      <c r="AL240" s="144"/>
      <c r="AM240" s="160">
        <v>43</v>
      </c>
      <c r="AN240" s="43">
        <f>+SUM(AK240:AM240)</f>
        <v>43</v>
      </c>
      <c r="AO240" s="44">
        <f>+AN240+AH240+L240</f>
        <v>40524</v>
      </c>
      <c r="AR240" s="43">
        <f t="shared" si="413"/>
        <v>3328.875</v>
      </c>
      <c r="AS240" s="43">
        <f t="shared" si="414"/>
        <v>865.625</v>
      </c>
      <c r="AT240" s="43">
        <f t="shared" si="414"/>
        <v>1594.1428571428571</v>
      </c>
      <c r="AU240" s="43">
        <f t="shared" si="414"/>
        <v>299</v>
      </c>
      <c r="AV240" s="43">
        <f t="shared" si="415"/>
        <v>14.333333333333334</v>
      </c>
      <c r="AW240" s="44">
        <f t="shared" si="415"/>
        <v>1500.8888888888889</v>
      </c>
      <c r="AX240" s="122"/>
      <c r="AY240" s="258">
        <f>MEDIAN($D240:$K240)</f>
        <v>0</v>
      </c>
      <c r="AZ240" s="258">
        <f>MEDIAN($M240:$AG240)</f>
        <v>0</v>
      </c>
      <c r="BA240" s="258">
        <f>MEDIAN($AD240,$AE240,$Z240,$T240,$O240,Q240,AG240)</f>
        <v>4</v>
      </c>
      <c r="BB240" s="258">
        <f>MEDIAN($AF240,$AB240,$AC240,$Y240,$V240,$U240,$S240,$R240,$P240,$AA240)</f>
        <v>0</v>
      </c>
      <c r="BC240" s="258">
        <f>MEDIAN($AK240:$AM240)</f>
        <v>43</v>
      </c>
      <c r="BD240" s="44">
        <f>MEDIAN((D240:K240,M240:V240,Y240:AG240,AK240:AM240))</f>
        <v>0</v>
      </c>
    </row>
    <row r="241" spans="1:56" s="204" customFormat="1">
      <c r="A241" s="199"/>
      <c r="B241" s="200"/>
      <c r="C241" s="201"/>
      <c r="D241" s="46">
        <f t="shared" ref="D241:V241" si="416">SUM(D238:D240)</f>
        <v>2912</v>
      </c>
      <c r="E241" s="252">
        <f t="shared" si="416"/>
        <v>-40123</v>
      </c>
      <c r="F241" s="252">
        <f t="shared" si="416"/>
        <v>6979</v>
      </c>
      <c r="G241" s="252">
        <f t="shared" si="416"/>
        <v>-27337</v>
      </c>
      <c r="H241" s="118">
        <f t="shared" si="416"/>
        <v>-287</v>
      </c>
      <c r="I241" s="118">
        <f t="shared" si="416"/>
        <v>7221</v>
      </c>
      <c r="J241" s="252">
        <f t="shared" si="416"/>
        <v>16590</v>
      </c>
      <c r="K241" s="118">
        <f t="shared" si="416"/>
        <v>16633</v>
      </c>
      <c r="L241" s="45">
        <f t="shared" si="416"/>
        <v>-17412</v>
      </c>
      <c r="M241" s="252"/>
      <c r="N241" s="252"/>
      <c r="O241" s="252">
        <f t="shared" si="416"/>
        <v>2058</v>
      </c>
      <c r="P241" s="252">
        <f t="shared" si="416"/>
        <v>4282</v>
      </c>
      <c r="Q241" s="252">
        <f t="shared" si="416"/>
        <v>-5290.33086</v>
      </c>
      <c r="R241" s="252">
        <f t="shared" si="416"/>
        <v>-1500</v>
      </c>
      <c r="S241" s="252">
        <f t="shared" si="416"/>
        <v>294.07399999999984</v>
      </c>
      <c r="T241" s="252">
        <f t="shared" si="416"/>
        <v>-125</v>
      </c>
      <c r="U241" s="252">
        <f t="shared" si="416"/>
        <v>2305</v>
      </c>
      <c r="V241" s="118">
        <f t="shared" si="416"/>
        <v>4979</v>
      </c>
      <c r="W241" s="118"/>
      <c r="X241" s="118"/>
      <c r="Y241" s="252">
        <f t="shared" ref="Y241:AO241" si="417">SUM(Y238:Y240)</f>
        <v>-496</v>
      </c>
      <c r="Z241" s="252">
        <f t="shared" si="417"/>
        <v>-9097</v>
      </c>
      <c r="AA241" s="252">
        <f t="shared" si="417"/>
        <v>-1128</v>
      </c>
      <c r="AB241" s="252"/>
      <c r="AC241" s="292">
        <f>SUM(AC238:AC240)</f>
        <v>-2436</v>
      </c>
      <c r="AD241" s="252">
        <f t="shared" si="417"/>
        <v>-3299</v>
      </c>
      <c r="AE241" s="252">
        <f t="shared" si="417"/>
        <v>-352</v>
      </c>
      <c r="AF241" s="252">
        <f t="shared" si="417"/>
        <v>-1314</v>
      </c>
      <c r="AG241" s="252">
        <f t="shared" si="417"/>
        <v>1832</v>
      </c>
      <c r="AH241" s="45">
        <f t="shared" si="417"/>
        <v>-9287.2568599999977</v>
      </c>
      <c r="AI241" s="45">
        <f>O241+Q241+Z241+AD241+AE241+AG241+T241</f>
        <v>-14273.33086</v>
      </c>
      <c r="AJ241" s="45">
        <f>P241+R241+S241+U241+V241+Y241+AC241+AB241+AF241+AA241</f>
        <v>4986.0740000000005</v>
      </c>
      <c r="AK241" s="252">
        <f t="shared" si="417"/>
        <v>1474</v>
      </c>
      <c r="AL241" s="118">
        <f t="shared" si="417"/>
        <v>-465</v>
      </c>
      <c r="AM241" s="252">
        <f t="shared" si="417"/>
        <v>1594</v>
      </c>
      <c r="AN241" s="45">
        <f t="shared" si="417"/>
        <v>2603</v>
      </c>
      <c r="AO241" s="211">
        <f t="shared" si="417"/>
        <v>-24096.256859999994</v>
      </c>
      <c r="AR241" s="45">
        <f>L241/AR$5</f>
        <v>-2176.5</v>
      </c>
      <c r="AS241" s="45">
        <f>AH241/AS$5</f>
        <v>-580.45355374999986</v>
      </c>
      <c r="AT241" s="45">
        <f>AI241/AT$5</f>
        <v>-2039.0472657142857</v>
      </c>
      <c r="AU241" s="45">
        <f>AJ241/AU$5</f>
        <v>554.00822222222223</v>
      </c>
      <c r="AV241" s="45">
        <f>AN241/AV$5</f>
        <v>867.66666666666663</v>
      </c>
      <c r="AW241" s="211">
        <f>AO241/AW$5</f>
        <v>-892.45395777777753</v>
      </c>
      <c r="AX241" s="122"/>
      <c r="AY241" s="43">
        <f>MEDIAN($D241:$K241)</f>
        <v>4945.5</v>
      </c>
      <c r="AZ241" s="43">
        <f>MEDIAN($M241:$AG241)</f>
        <v>-424</v>
      </c>
      <c r="BA241" s="43">
        <f>MEDIAN($AD241,$AE241,$Z241,$T241,$O241,Q241,AG241)</f>
        <v>-352</v>
      </c>
      <c r="BB241" s="43">
        <f>MEDIAN($AF241,$AB241,$AC241,$Y241,$V241,$U241,$S241,$R241,$P241,$AA241)</f>
        <v>-496</v>
      </c>
      <c r="BC241" s="43">
        <f>MEDIAN($AK241:$AM241)</f>
        <v>1474</v>
      </c>
      <c r="BD241" s="211">
        <f>MEDIAN((D241:K241,M241:V241,Y241:AG241,AK241:AM241))</f>
        <v>-125</v>
      </c>
    </row>
    <row r="242" spans="1:56" s="204" customFormat="1">
      <c r="A242" s="199"/>
      <c r="B242" s="200"/>
      <c r="C242" s="201"/>
      <c r="D242" s="144"/>
      <c r="E242" s="160"/>
      <c r="F242" s="160"/>
      <c r="G242" s="160"/>
      <c r="H242" s="144"/>
      <c r="I242" s="144"/>
      <c r="J242" s="160"/>
      <c r="K242" s="144"/>
      <c r="L242" s="43"/>
      <c r="M242" s="160"/>
      <c r="N242" s="160"/>
      <c r="O242" s="160"/>
      <c r="P242" s="160"/>
      <c r="Q242" s="160"/>
      <c r="R242" s="160"/>
      <c r="S242" s="160"/>
      <c r="T242" s="160"/>
      <c r="U242" s="160"/>
      <c r="V242" s="144"/>
      <c r="W242" s="144"/>
      <c r="X242" s="144"/>
      <c r="Y242" s="160"/>
      <c r="Z242" s="160"/>
      <c r="AA242" s="160"/>
      <c r="AB242" s="160"/>
      <c r="AC242" s="250"/>
      <c r="AD242" s="160"/>
      <c r="AE242" s="160"/>
      <c r="AF242" s="160"/>
      <c r="AG242" s="160"/>
      <c r="AH242" s="43"/>
      <c r="AI242" s="43"/>
      <c r="AJ242" s="43"/>
      <c r="AK242" s="160"/>
      <c r="AL242" s="144"/>
      <c r="AM242" s="160"/>
      <c r="AN242" s="43"/>
      <c r="AO242" s="44"/>
      <c r="AR242" s="43"/>
      <c r="AS242" s="43"/>
      <c r="AT242" s="43"/>
      <c r="AU242" s="43"/>
      <c r="AV242" s="43"/>
      <c r="AW242" s="44"/>
      <c r="AX242" s="122"/>
      <c r="AY242" s="43"/>
      <c r="AZ242" s="43"/>
      <c r="BA242" s="43"/>
      <c r="BB242" s="43"/>
      <c r="BC242" s="43"/>
      <c r="BD242" s="44"/>
    </row>
    <row r="243" spans="1:56" s="204" customFormat="1" ht="15" thickBot="1">
      <c r="A243" s="272" t="s">
        <v>137</v>
      </c>
      <c r="B243" s="261"/>
      <c r="C243" s="273"/>
      <c r="D243" s="256">
        <f>D228+D235+D241</f>
        <v>68981</v>
      </c>
      <c r="E243" s="256">
        <f t="shared" ref="E243:V243" si="418">E228+E235+E241</f>
        <v>11528</v>
      </c>
      <c r="F243" s="256">
        <f t="shared" si="418"/>
        <v>67180</v>
      </c>
      <c r="G243" s="256">
        <f t="shared" si="418"/>
        <v>186375.72577000005</v>
      </c>
      <c r="H243" s="256">
        <f t="shared" si="418"/>
        <v>61848</v>
      </c>
      <c r="I243" s="256">
        <f t="shared" si="418"/>
        <v>103888</v>
      </c>
      <c r="J243" s="256">
        <f t="shared" si="418"/>
        <v>73840</v>
      </c>
      <c r="K243" s="256">
        <f t="shared" si="418"/>
        <v>71338.68484000006</v>
      </c>
      <c r="L243" s="42">
        <f t="shared" si="418"/>
        <v>644979.41061000014</v>
      </c>
      <c r="M243" s="256"/>
      <c r="N243" s="256"/>
      <c r="O243" s="256">
        <f t="shared" si="418"/>
        <v>14544</v>
      </c>
      <c r="P243" s="256">
        <f t="shared" si="418"/>
        <v>11355</v>
      </c>
      <c r="Q243" s="256">
        <f t="shared" si="418"/>
        <v>4905.927525217412</v>
      </c>
      <c r="R243" s="256">
        <f t="shared" si="418"/>
        <v>1060</v>
      </c>
      <c r="S243" s="256">
        <f t="shared" si="418"/>
        <v>-564.98518000000172</v>
      </c>
      <c r="T243" s="256">
        <f t="shared" si="418"/>
        <v>8828.937000000009</v>
      </c>
      <c r="U243" s="256">
        <f t="shared" si="418"/>
        <v>11686.496539999996</v>
      </c>
      <c r="V243" s="256">
        <f t="shared" si="418"/>
        <v>-5565</v>
      </c>
      <c r="W243" s="256"/>
      <c r="X243" s="256"/>
      <c r="Y243" s="256">
        <f t="shared" ref="Y243:AO243" si="419">Y228+Y235+Y241</f>
        <v>7277</v>
      </c>
      <c r="Z243" s="256">
        <f t="shared" si="419"/>
        <v>-19411.196519999998</v>
      </c>
      <c r="AA243" s="256">
        <f t="shared" si="419"/>
        <v>3491</v>
      </c>
      <c r="AB243" s="256"/>
      <c r="AC243" s="256">
        <f>AC228+AC235+AC241</f>
        <v>-104</v>
      </c>
      <c r="AD243" s="256">
        <f t="shared" si="419"/>
        <v>3738</v>
      </c>
      <c r="AE243" s="256">
        <f t="shared" si="419"/>
        <v>-959.80899999999383</v>
      </c>
      <c r="AF243" s="256">
        <f t="shared" si="419"/>
        <v>112</v>
      </c>
      <c r="AG243" s="256">
        <f t="shared" si="419"/>
        <v>-7215.2769999999946</v>
      </c>
      <c r="AH243" s="42">
        <f t="shared" si="419"/>
        <v>33178.093365217443</v>
      </c>
      <c r="AI243" s="42">
        <f>O243+Q243+Z243+AD243+AE243+AG243+T243</f>
        <v>4430.5820052174349</v>
      </c>
      <c r="AJ243" s="42">
        <f>P243+R243+S243+U243+V243+Y243+AC243+AB243+AF243+AA243</f>
        <v>28747.511359999997</v>
      </c>
      <c r="AK243" s="256">
        <f t="shared" si="419"/>
        <v>7155</v>
      </c>
      <c r="AL243" s="256">
        <f t="shared" si="419"/>
        <v>1787.3279999999977</v>
      </c>
      <c r="AM243" s="256">
        <f t="shared" si="419"/>
        <v>439</v>
      </c>
      <c r="AN243" s="42">
        <f t="shared" si="419"/>
        <v>9381.3279999999977</v>
      </c>
      <c r="AO243" s="230">
        <f t="shared" si="419"/>
        <v>687538.83197521744</v>
      </c>
      <c r="AR243" s="42">
        <f t="shared" ref="AR243" si="420">L243/AR$5</f>
        <v>80622.426326250017</v>
      </c>
      <c r="AS243" s="42">
        <f t="shared" ref="AS243:AU243" si="421">AH243/AS$5</f>
        <v>2073.6308353260902</v>
      </c>
      <c r="AT243" s="42">
        <f t="shared" si="421"/>
        <v>632.94028645963351</v>
      </c>
      <c r="AU243" s="42">
        <f t="shared" si="421"/>
        <v>3194.1679288888886</v>
      </c>
      <c r="AV243" s="42">
        <f t="shared" ref="AV243:AW243" si="422">AN243/AV$5</f>
        <v>3127.1093333333324</v>
      </c>
      <c r="AW243" s="230">
        <f t="shared" si="422"/>
        <v>25464.401184267314</v>
      </c>
      <c r="AX243" s="122"/>
      <c r="AY243" s="42">
        <f>MEDIAN($D243:$K243)</f>
        <v>70159.84242000003</v>
      </c>
      <c r="AZ243" s="42">
        <f>MEDIAN($M243:$AG243)</f>
        <v>2275.5</v>
      </c>
      <c r="BA243" s="42">
        <f>MEDIAN($AD243,$AE243,$Z243,$T243,$O243,Q243,AG243)</f>
        <v>3738</v>
      </c>
      <c r="BB243" s="42">
        <f>MEDIAN($AF243,$AB243,$AC243,$Y243,$V243,$U243,$S243,$R243,$P243,$AA243)</f>
        <v>1060</v>
      </c>
      <c r="BC243" s="42">
        <f>MEDIAN($AK243:$AM243)</f>
        <v>1787.3279999999977</v>
      </c>
      <c r="BD243" s="230">
        <f>MEDIAN((D243:K243,M243:V243,Y243:AG243,AK243:AM243))</f>
        <v>7155</v>
      </c>
    </row>
    <row r="244" spans="1:56" s="204" customFormat="1" ht="15" thickTop="1">
      <c r="A244" s="199"/>
      <c r="B244" s="200"/>
      <c r="C244" s="236"/>
      <c r="D244" s="129"/>
      <c r="E244" s="240"/>
      <c r="F244" s="240"/>
      <c r="G244" s="240"/>
      <c r="H244" s="129"/>
      <c r="I244" s="129"/>
      <c r="J244" s="240"/>
      <c r="K244" s="129"/>
      <c r="L244" s="14"/>
      <c r="M244" s="240"/>
      <c r="N244" s="240"/>
      <c r="O244" s="240"/>
      <c r="P244" s="240"/>
      <c r="Q244" s="240"/>
      <c r="R244" s="240"/>
      <c r="S244" s="240"/>
      <c r="T244" s="240"/>
      <c r="U244" s="240"/>
      <c r="V244" s="129"/>
      <c r="W244" s="129"/>
      <c r="X244" s="129"/>
      <c r="Y244" s="240"/>
      <c r="Z244" s="240"/>
      <c r="AA244" s="240"/>
      <c r="AB244" s="240"/>
      <c r="AC244" s="241"/>
      <c r="AD244" s="240"/>
      <c r="AE244" s="240"/>
      <c r="AF244" s="240"/>
      <c r="AG244" s="240"/>
      <c r="AH244" s="14"/>
      <c r="AI244" s="14"/>
      <c r="AJ244" s="14"/>
      <c r="AK244" s="240"/>
      <c r="AL244" s="129"/>
      <c r="AM244" s="240"/>
      <c r="AN244" s="14"/>
      <c r="AO244" s="14"/>
      <c r="AR244" s="14"/>
      <c r="AS244" s="14"/>
      <c r="AT244" s="14"/>
      <c r="AU244" s="14"/>
      <c r="AV244" s="14"/>
      <c r="AW244" s="14"/>
      <c r="AX244" s="14"/>
      <c r="AY244" s="14"/>
      <c r="AZ244" s="14"/>
      <c r="BA244" s="14"/>
      <c r="BB244" s="14"/>
      <c r="BC244" s="14"/>
      <c r="BD244" s="14"/>
    </row>
    <row r="245" spans="1:56" s="204" customFormat="1" ht="18.5">
      <c r="A245" s="293" t="s">
        <v>136</v>
      </c>
      <c r="B245" s="200"/>
      <c r="C245" s="236"/>
      <c r="D245" s="129"/>
      <c r="E245" s="240"/>
      <c r="F245" s="240"/>
      <c r="G245" s="240"/>
      <c r="H245" s="129"/>
      <c r="I245" s="129"/>
      <c r="J245" s="240"/>
      <c r="K245" s="129"/>
      <c r="L245" s="14"/>
      <c r="M245" s="240"/>
      <c r="N245" s="240"/>
      <c r="O245" s="240"/>
      <c r="P245" s="240"/>
      <c r="Q245" s="240"/>
      <c r="R245" s="240"/>
      <c r="S245" s="240"/>
      <c r="T245" s="240"/>
      <c r="U245" s="240"/>
      <c r="V245" s="129"/>
      <c r="W245" s="129"/>
      <c r="X245" s="129"/>
      <c r="Y245" s="240"/>
      <c r="Z245" s="240"/>
      <c r="AA245" s="240"/>
      <c r="AB245" s="240"/>
      <c r="AC245" s="241"/>
      <c r="AD245" s="240"/>
      <c r="AE245" s="240"/>
      <c r="AF245" s="240"/>
      <c r="AG245" s="240"/>
      <c r="AH245" s="14"/>
      <c r="AI245" s="14"/>
      <c r="AJ245" s="14"/>
      <c r="AK245" s="240"/>
      <c r="AL245" s="129"/>
      <c r="AM245" s="240"/>
      <c r="AN245" s="14"/>
      <c r="AO245" s="14"/>
      <c r="AR245" s="14"/>
      <c r="AS245" s="14"/>
      <c r="AT245" s="14"/>
      <c r="AU245" s="14"/>
      <c r="AV245" s="14"/>
      <c r="AW245" s="14"/>
      <c r="AX245" s="14"/>
      <c r="AY245" s="14"/>
      <c r="AZ245" s="14"/>
      <c r="BA245" s="14"/>
      <c r="BB245" s="14"/>
      <c r="BC245" s="14"/>
      <c r="BD245" s="14"/>
    </row>
    <row r="246" spans="1:56" s="204" customFormat="1">
      <c r="A246" s="291"/>
      <c r="B246" s="200"/>
      <c r="C246" s="242"/>
      <c r="D246" s="129"/>
      <c r="E246" s="240"/>
      <c r="F246" s="240"/>
      <c r="G246" s="240"/>
      <c r="H246" s="129"/>
      <c r="I246" s="129"/>
      <c r="J246" s="240"/>
      <c r="K246" s="129"/>
      <c r="L246" s="14"/>
      <c r="M246" s="240"/>
      <c r="N246" s="294"/>
      <c r="O246" s="240"/>
      <c r="P246" s="240"/>
      <c r="Q246" s="240"/>
      <c r="R246" s="240"/>
      <c r="S246" s="240"/>
      <c r="T246" s="240"/>
      <c r="U246" s="240"/>
      <c r="V246" s="129"/>
      <c r="W246" s="129"/>
      <c r="X246" s="129"/>
      <c r="Y246" s="240"/>
      <c r="Z246" s="294"/>
      <c r="AA246" s="294"/>
      <c r="AB246" s="240"/>
      <c r="AC246" s="241"/>
      <c r="AD246" s="240"/>
      <c r="AE246" s="240"/>
      <c r="AF246" s="295"/>
      <c r="AG246" s="295"/>
      <c r="AH246" s="14"/>
      <c r="AI246" s="14"/>
      <c r="AJ246" s="14"/>
      <c r="AK246" s="240"/>
      <c r="AL246" s="129"/>
      <c r="AM246" s="240"/>
      <c r="AN246" s="14"/>
      <c r="AO246" s="14"/>
      <c r="AR246" s="14"/>
      <c r="AS246" s="14"/>
      <c r="AT246" s="14"/>
      <c r="AU246" s="14"/>
      <c r="AV246" s="14"/>
      <c r="AW246" s="14"/>
      <c r="AX246" s="14"/>
      <c r="AY246" s="14"/>
      <c r="AZ246" s="14"/>
      <c r="BA246" s="14"/>
      <c r="BB246" s="14"/>
      <c r="BC246" s="14"/>
      <c r="BD246" s="14"/>
    </row>
    <row r="247" spans="1:56" s="198" customFormat="1" ht="73.5" customHeight="1">
      <c r="A247" s="296"/>
      <c r="B247" s="297"/>
      <c r="C247" s="243">
        <f>$C$8</f>
        <v>2018</v>
      </c>
      <c r="D247" s="10" t="s">
        <v>304</v>
      </c>
      <c r="E247" s="114" t="s">
        <v>305</v>
      </c>
      <c r="F247" s="114" t="s">
        <v>306</v>
      </c>
      <c r="G247" s="114" t="s">
        <v>307</v>
      </c>
      <c r="H247" s="114" t="s">
        <v>308</v>
      </c>
      <c r="I247" s="114" t="s">
        <v>327</v>
      </c>
      <c r="J247" s="114" t="s">
        <v>328</v>
      </c>
      <c r="K247" s="11" t="s">
        <v>309</v>
      </c>
      <c r="L247" s="7" t="s">
        <v>99</v>
      </c>
      <c r="M247" s="147" t="s">
        <v>310</v>
      </c>
      <c r="N247" s="146" t="s">
        <v>311</v>
      </c>
      <c r="O247" s="146" t="s">
        <v>355</v>
      </c>
      <c r="P247" s="146" t="s">
        <v>313</v>
      </c>
      <c r="Q247" s="146" t="s">
        <v>314</v>
      </c>
      <c r="R247" s="114" t="s">
        <v>315</v>
      </c>
      <c r="S247" s="114" t="s">
        <v>93</v>
      </c>
      <c r="T247" s="114" t="s">
        <v>316</v>
      </c>
      <c r="U247" s="114" t="s">
        <v>317</v>
      </c>
      <c r="V247" s="114" t="s">
        <v>318</v>
      </c>
      <c r="W247" s="146" t="s">
        <v>346</v>
      </c>
      <c r="X247" s="146" t="s">
        <v>349</v>
      </c>
      <c r="Y247" s="114" t="s">
        <v>319</v>
      </c>
      <c r="Z247" s="114" t="s">
        <v>320</v>
      </c>
      <c r="AA247" s="114" t="s">
        <v>321</v>
      </c>
      <c r="AB247" s="146" t="s">
        <v>322</v>
      </c>
      <c r="AC247" s="146" t="s">
        <v>358</v>
      </c>
      <c r="AD247" s="114" t="s">
        <v>323</v>
      </c>
      <c r="AE247" s="114" t="s">
        <v>324</v>
      </c>
      <c r="AF247" s="146" t="s">
        <v>325</v>
      </c>
      <c r="AG247" s="114" t="s">
        <v>326</v>
      </c>
      <c r="AH247" s="7" t="s">
        <v>148</v>
      </c>
      <c r="AI247" s="7" t="s">
        <v>88</v>
      </c>
      <c r="AJ247" s="7" t="s">
        <v>347</v>
      </c>
      <c r="AK247" s="114" t="s">
        <v>87</v>
      </c>
      <c r="AL247" s="114" t="s">
        <v>86</v>
      </c>
      <c r="AM247" s="114" t="s">
        <v>85</v>
      </c>
      <c r="AN247" s="7" t="s">
        <v>84</v>
      </c>
      <c r="AO247" s="9" t="s">
        <v>83</v>
      </c>
      <c r="AR247" s="7" t="s">
        <v>82</v>
      </c>
      <c r="AS247" s="7" t="s">
        <v>81</v>
      </c>
      <c r="AT247" s="7" t="s">
        <v>80</v>
      </c>
      <c r="AU247" s="7" t="s">
        <v>348</v>
      </c>
      <c r="AV247" s="7" t="s">
        <v>79</v>
      </c>
      <c r="AW247" s="9" t="s">
        <v>83</v>
      </c>
      <c r="AX247" s="8"/>
      <c r="AY247" s="7" t="s">
        <v>78</v>
      </c>
      <c r="AZ247" s="7" t="s">
        <v>77</v>
      </c>
      <c r="BA247" s="7" t="s">
        <v>77</v>
      </c>
      <c r="BB247" s="7" t="s">
        <v>351</v>
      </c>
      <c r="BC247" s="7" t="s">
        <v>75</v>
      </c>
      <c r="BD247" s="9" t="s">
        <v>83</v>
      </c>
    </row>
    <row r="248" spans="1:56" s="204" customFormat="1">
      <c r="A248" s="245"/>
      <c r="B248" s="200"/>
      <c r="C248" s="201"/>
      <c r="D248" s="116"/>
      <c r="E248" s="298"/>
      <c r="F248" s="299"/>
      <c r="G248" s="299"/>
      <c r="H248" s="41"/>
      <c r="I248" s="41"/>
      <c r="J248" s="299"/>
      <c r="K248" s="41"/>
      <c r="L248" s="40"/>
      <c r="M248" s="298"/>
      <c r="N248" s="300"/>
      <c r="O248" s="299"/>
      <c r="P248" s="298"/>
      <c r="Q248" s="299"/>
      <c r="R248" s="299"/>
      <c r="S248" s="299"/>
      <c r="T248" s="298"/>
      <c r="U248" s="299"/>
      <c r="V248" s="139"/>
      <c r="W248" s="139"/>
      <c r="X248" s="139"/>
      <c r="Y248" s="299"/>
      <c r="Z248" s="300"/>
      <c r="AA248" s="300"/>
      <c r="AB248" s="299"/>
      <c r="AC248" s="301"/>
      <c r="AD248" s="299"/>
      <c r="AE248" s="298"/>
      <c r="AF248" s="298"/>
      <c r="AG248" s="298"/>
      <c r="AH248" s="37"/>
      <c r="AI248" s="37"/>
      <c r="AJ248" s="37"/>
      <c r="AK248" s="299"/>
      <c r="AL248" s="139"/>
      <c r="AM248" s="299"/>
      <c r="AN248" s="37"/>
      <c r="AO248" s="39"/>
      <c r="AR248" s="37"/>
      <c r="AS248" s="37"/>
      <c r="AT248" s="37"/>
      <c r="AU248" s="37"/>
      <c r="AV248" s="37"/>
      <c r="AW248" s="39"/>
      <c r="AX248" s="38"/>
      <c r="AY248" s="37"/>
      <c r="AZ248" s="37"/>
      <c r="BA248" s="37"/>
      <c r="BB248" s="37"/>
      <c r="BC248" s="37"/>
      <c r="BD248" s="39"/>
    </row>
    <row r="249" spans="1:56" s="204" customFormat="1">
      <c r="A249" s="245"/>
      <c r="B249" s="200"/>
      <c r="C249" s="201"/>
      <c r="D249" s="116"/>
      <c r="E249" s="173"/>
      <c r="F249" s="173"/>
      <c r="G249" s="173"/>
      <c r="H249" s="132"/>
      <c r="I249" s="132"/>
      <c r="J249" s="173"/>
      <c r="K249" s="132"/>
      <c r="L249" s="36"/>
      <c r="M249" s="244"/>
      <c r="N249" s="173"/>
      <c r="O249" s="173"/>
      <c r="P249" s="244"/>
      <c r="Q249" s="173"/>
      <c r="R249" s="173"/>
      <c r="S249" s="173"/>
      <c r="T249" s="173"/>
      <c r="U249" s="173"/>
      <c r="V249" s="133"/>
      <c r="W249" s="133"/>
      <c r="X249" s="133"/>
      <c r="Y249" s="173"/>
      <c r="Z249" s="173"/>
      <c r="AA249" s="173"/>
      <c r="AB249" s="173"/>
      <c r="AC249" s="200"/>
      <c r="AD249" s="173"/>
      <c r="AE249" s="244"/>
      <c r="AF249" s="173"/>
      <c r="AG249" s="173"/>
      <c r="AH249" s="34"/>
      <c r="AI249" s="34"/>
      <c r="AJ249" s="34"/>
      <c r="AK249" s="173"/>
      <c r="AL249" s="133"/>
      <c r="AM249" s="173"/>
      <c r="AN249" s="34"/>
      <c r="AO249" s="35"/>
      <c r="AR249" s="34"/>
      <c r="AS249" s="34"/>
      <c r="AT249" s="34"/>
      <c r="AU249" s="34"/>
      <c r="AV249" s="34"/>
      <c r="AW249" s="35"/>
      <c r="AX249" s="12"/>
      <c r="AY249" s="34"/>
      <c r="AZ249" s="34"/>
      <c r="BA249" s="34"/>
      <c r="BB249" s="34"/>
      <c r="BC249" s="34"/>
      <c r="BD249" s="35"/>
    </row>
    <row r="250" spans="1:56" s="204" customFormat="1">
      <c r="A250" s="205" t="s">
        <v>135</v>
      </c>
      <c r="B250" s="200"/>
      <c r="C250" s="201"/>
      <c r="D250" s="116"/>
      <c r="E250" s="173"/>
      <c r="F250" s="173"/>
      <c r="G250" s="173"/>
      <c r="H250" s="132"/>
      <c r="I250" s="132"/>
      <c r="J250" s="173"/>
      <c r="K250" s="132"/>
      <c r="L250" s="36"/>
      <c r="M250" s="244"/>
      <c r="N250" s="173"/>
      <c r="O250" s="173"/>
      <c r="P250" s="244"/>
      <c r="Q250" s="173"/>
      <c r="R250" s="173"/>
      <c r="S250" s="173"/>
      <c r="T250" s="173"/>
      <c r="U250" s="173"/>
      <c r="V250" s="133"/>
      <c r="W250" s="133"/>
      <c r="X250" s="133"/>
      <c r="Y250" s="173"/>
      <c r="Z250" s="173"/>
      <c r="AA250" s="173"/>
      <c r="AB250" s="173"/>
      <c r="AC250" s="200"/>
      <c r="AD250" s="173"/>
      <c r="AE250" s="244"/>
      <c r="AF250" s="173"/>
      <c r="AG250" s="173"/>
      <c r="AH250" s="34"/>
      <c r="AI250" s="34"/>
      <c r="AJ250" s="34"/>
      <c r="AK250" s="173"/>
      <c r="AL250" s="133"/>
      <c r="AM250" s="173"/>
      <c r="AN250" s="34"/>
      <c r="AO250" s="35"/>
      <c r="AR250" s="34"/>
      <c r="AS250" s="34"/>
      <c r="AT250" s="34"/>
      <c r="AU250" s="34"/>
      <c r="AV250" s="34"/>
      <c r="AW250" s="35"/>
      <c r="AX250" s="12"/>
      <c r="AY250" s="34"/>
      <c r="AZ250" s="34"/>
      <c r="BA250" s="34"/>
      <c r="BB250" s="34"/>
      <c r="BC250" s="34"/>
      <c r="BD250" s="35"/>
    </row>
    <row r="251" spans="1:56" s="204" customFormat="1">
      <c r="A251" s="199"/>
      <c r="B251" s="207" t="s">
        <v>134</v>
      </c>
      <c r="C251" s="201"/>
      <c r="D251" s="134"/>
      <c r="E251" s="302"/>
      <c r="F251" s="302"/>
      <c r="G251" s="302"/>
      <c r="H251" s="135"/>
      <c r="I251" s="135"/>
      <c r="J251" s="302"/>
      <c r="K251" s="135"/>
      <c r="L251" s="33"/>
      <c r="M251" s="303"/>
      <c r="N251" s="17"/>
      <c r="O251" s="302"/>
      <c r="P251" s="303"/>
      <c r="Q251" s="302"/>
      <c r="R251" s="302"/>
      <c r="S251" s="302"/>
      <c r="T251" s="302"/>
      <c r="U251" s="302"/>
      <c r="V251" s="140"/>
      <c r="W251" s="140"/>
      <c r="X251" s="140"/>
      <c r="Y251" s="302"/>
      <c r="Z251" s="17"/>
      <c r="AA251" s="17"/>
      <c r="AB251" s="302"/>
      <c r="AC251" s="304"/>
      <c r="AD251" s="302"/>
      <c r="AE251" s="303"/>
      <c r="AF251" s="17"/>
      <c r="AG251" s="17"/>
      <c r="AH251" s="30"/>
      <c r="AI251" s="30"/>
      <c r="AJ251" s="30"/>
      <c r="AK251" s="302"/>
      <c r="AL251" s="140"/>
      <c r="AM251" s="302"/>
      <c r="AN251" s="30"/>
      <c r="AO251" s="32"/>
      <c r="AR251" s="30"/>
      <c r="AS251" s="30"/>
      <c r="AT251" s="30"/>
      <c r="AU251" s="30"/>
      <c r="AV251" s="30"/>
      <c r="AW251" s="32"/>
      <c r="AX251" s="31"/>
      <c r="AY251" s="30"/>
      <c r="AZ251" s="30"/>
      <c r="BA251" s="30"/>
      <c r="BB251" s="30"/>
      <c r="BC251" s="30"/>
      <c r="BD251" s="32"/>
    </row>
    <row r="252" spans="1:56" s="204" customFormat="1">
      <c r="A252" s="199"/>
      <c r="B252" s="200"/>
      <c r="C252" s="201" t="s">
        <v>133</v>
      </c>
      <c r="D252" s="137">
        <v>0</v>
      </c>
      <c r="E252" s="162"/>
      <c r="F252" s="162">
        <v>0</v>
      </c>
      <c r="G252" s="162"/>
      <c r="H252" s="137"/>
      <c r="I252" s="137">
        <v>0</v>
      </c>
      <c r="J252" s="162">
        <v>0</v>
      </c>
      <c r="K252" s="137"/>
      <c r="L252" s="22">
        <f>+SUM(D252:K252)</f>
        <v>0</v>
      </c>
      <c r="M252" s="162"/>
      <c r="N252" s="162"/>
      <c r="O252" s="162">
        <v>127.7</v>
      </c>
      <c r="P252" s="162">
        <v>145</v>
      </c>
      <c r="Q252" s="162">
        <v>18.992399999999989</v>
      </c>
      <c r="R252" s="162">
        <v>33</v>
      </c>
      <c r="S252" s="162">
        <v>179</v>
      </c>
      <c r="T252" s="162">
        <v>18.84</v>
      </c>
      <c r="U252" s="162">
        <v>18</v>
      </c>
      <c r="V252" s="137">
        <v>2.6</v>
      </c>
      <c r="W252" s="137"/>
      <c r="X252" s="137"/>
      <c r="Y252" s="162">
        <v>0</v>
      </c>
      <c r="Z252" s="162">
        <v>146.82819999999927</v>
      </c>
      <c r="AA252" s="162">
        <v>83</v>
      </c>
      <c r="AB252" s="162"/>
      <c r="AC252" s="271">
        <v>129</v>
      </c>
      <c r="AD252" s="162">
        <v>149</v>
      </c>
      <c r="AE252" s="162">
        <v>15</v>
      </c>
      <c r="AF252" s="162">
        <v>35</v>
      </c>
      <c r="AG252" s="162">
        <v>84.875</v>
      </c>
      <c r="AH252" s="22">
        <f>+SUM(M252:AG252)</f>
        <v>1185.8355999999992</v>
      </c>
      <c r="AI252" s="22">
        <f t="shared" ref="AI252:AI257" si="423">O252+Q252+Z252+AD252+AE252+AG252+T252</f>
        <v>561.23559999999929</v>
      </c>
      <c r="AJ252" s="22">
        <f t="shared" ref="AJ252:AJ257" si="424">P252+R252+S252+U252+V252+Y252+AC252+AB252+AF252+AA252</f>
        <v>624.6</v>
      </c>
      <c r="AK252" s="162"/>
      <c r="AL252" s="137"/>
      <c r="AM252" s="162">
        <v>446.55</v>
      </c>
      <c r="AN252" s="22">
        <f>+SUM(AK252:AM252)</f>
        <v>446.55</v>
      </c>
      <c r="AO252" s="24">
        <f>+AN252+AH252+L252</f>
        <v>1632.3855999999992</v>
      </c>
      <c r="AR252" s="43">
        <f t="shared" ref="AR252:AR256" si="425">L252/AR$5</f>
        <v>0</v>
      </c>
      <c r="AS252" s="43">
        <f t="shared" ref="AS252:AU256" si="426">AH252/AS$5</f>
        <v>74.11472499999995</v>
      </c>
      <c r="AT252" s="43">
        <f t="shared" si="426"/>
        <v>80.176514285714191</v>
      </c>
      <c r="AU252" s="43">
        <f t="shared" si="426"/>
        <v>69.400000000000006</v>
      </c>
      <c r="AV252" s="43">
        <f t="shared" ref="AV252:AW256" si="427">AN252/AV$5</f>
        <v>148.85</v>
      </c>
      <c r="AW252" s="44">
        <f t="shared" si="427"/>
        <v>60.458725925925897</v>
      </c>
      <c r="AX252" s="23"/>
      <c r="AY252" s="22">
        <f t="shared" ref="AY252:AY257" si="428">MEDIAN($D252:$K252)</f>
        <v>0</v>
      </c>
      <c r="AZ252" s="22">
        <f t="shared" ref="AZ252:AZ257" si="429">MEDIAN($M252:$AG252)</f>
        <v>59</v>
      </c>
      <c r="BA252" s="22">
        <f t="shared" ref="BA252:BA257" si="430">MEDIAN($AD252,$AE252,$Z252,$T252,$O252,Q252,AG252)</f>
        <v>84.875</v>
      </c>
      <c r="BB252" s="22">
        <f t="shared" ref="BB252:BB257" si="431">MEDIAN($AF252,$AB252,$AC252,$Y252,$V252,$U252,$S252,$R252,$P252,$AA252)</f>
        <v>35</v>
      </c>
      <c r="BC252" s="22">
        <f t="shared" ref="BC252:BC257" si="432">MEDIAN($AK252:$AM252)</f>
        <v>446.55</v>
      </c>
      <c r="BD252" s="24">
        <f>MEDIAN((D252:K252,M252:V252,Y252:AG252,AK252:AM252))</f>
        <v>33</v>
      </c>
    </row>
    <row r="253" spans="1:56" s="204" customFormat="1">
      <c r="A253" s="199"/>
      <c r="B253" s="200"/>
      <c r="C253" s="201" t="s">
        <v>130</v>
      </c>
      <c r="D253" s="137">
        <v>1075</v>
      </c>
      <c r="E253" s="162">
        <v>128.68719999999999</v>
      </c>
      <c r="F253" s="162">
        <v>183.44119999999998</v>
      </c>
      <c r="G253" s="162"/>
      <c r="H253" s="137">
        <v>123</v>
      </c>
      <c r="I253" s="137">
        <v>140</v>
      </c>
      <c r="J253" s="162">
        <v>151</v>
      </c>
      <c r="K253" s="137">
        <v>40.17</v>
      </c>
      <c r="L253" s="22">
        <f>+SUM(D253:K253)</f>
        <v>1841.2984000000001</v>
      </c>
      <c r="M253" s="162"/>
      <c r="N253" s="162"/>
      <c r="O253" s="162">
        <v>3209.0999999999995</v>
      </c>
      <c r="P253" s="162">
        <v>2669</v>
      </c>
      <c r="Q253" s="162">
        <v>2890.6670000000108</v>
      </c>
      <c r="R253" s="162">
        <v>1584</v>
      </c>
      <c r="S253" s="162">
        <v>1441</v>
      </c>
      <c r="T253" s="162">
        <v>1963.7634</v>
      </c>
      <c r="U253" s="162">
        <v>1707</v>
      </c>
      <c r="V253" s="137">
        <v>726</v>
      </c>
      <c r="W253" s="137"/>
      <c r="X253" s="137"/>
      <c r="Y253" s="162">
        <v>3040</v>
      </c>
      <c r="Z253" s="162">
        <v>2431.9005000000016</v>
      </c>
      <c r="AA253" s="162">
        <v>2078</v>
      </c>
      <c r="AB253" s="162"/>
      <c r="AC253" s="271">
        <v>3897</v>
      </c>
      <c r="AD253" s="162">
        <v>2490</v>
      </c>
      <c r="AE253" s="162">
        <v>1880</v>
      </c>
      <c r="AF253" s="162">
        <v>873</v>
      </c>
      <c r="AG253" s="162">
        <v>1375.5183000000047</v>
      </c>
      <c r="AH253" s="22">
        <f>+SUM(M253:AG253)</f>
        <v>34255.949200000017</v>
      </c>
      <c r="AI253" s="22">
        <f t="shared" si="423"/>
        <v>16240.949200000017</v>
      </c>
      <c r="AJ253" s="22">
        <f t="shared" si="424"/>
        <v>18015</v>
      </c>
      <c r="AK253" s="162">
        <v>18724</v>
      </c>
      <c r="AL253" s="137">
        <v>926</v>
      </c>
      <c r="AM253" s="162">
        <v>1494.8400000000001</v>
      </c>
      <c r="AN253" s="22">
        <f>+SUM(AK253:AM253)</f>
        <v>21144.84</v>
      </c>
      <c r="AO253" s="24">
        <f>+AN253+AH253+L253</f>
        <v>57242.087600000013</v>
      </c>
      <c r="AR253" s="43">
        <f t="shared" si="425"/>
        <v>230.16230000000002</v>
      </c>
      <c r="AS253" s="43">
        <f t="shared" si="426"/>
        <v>2140.9968250000011</v>
      </c>
      <c r="AT253" s="43">
        <f t="shared" si="426"/>
        <v>2320.1356000000023</v>
      </c>
      <c r="AU253" s="43">
        <f t="shared" si="426"/>
        <v>2001.6666666666667</v>
      </c>
      <c r="AV253" s="43">
        <f t="shared" si="427"/>
        <v>7048.28</v>
      </c>
      <c r="AW253" s="44">
        <f t="shared" si="427"/>
        <v>2120.077318518519</v>
      </c>
      <c r="AX253" s="23"/>
      <c r="AY253" s="22">
        <f t="shared" si="428"/>
        <v>140</v>
      </c>
      <c r="AZ253" s="22">
        <f t="shared" si="429"/>
        <v>2020.8816999999999</v>
      </c>
      <c r="BA253" s="22">
        <f t="shared" si="430"/>
        <v>2431.9005000000016</v>
      </c>
      <c r="BB253" s="22">
        <f t="shared" si="431"/>
        <v>1707</v>
      </c>
      <c r="BC253" s="22">
        <f t="shared" si="432"/>
        <v>1494.8400000000001</v>
      </c>
      <c r="BD253" s="24">
        <f>MEDIAN((D253:K253,M253:V253,Y253:AG253,AK253:AM253))</f>
        <v>1539.42</v>
      </c>
    </row>
    <row r="254" spans="1:56" s="204" customFormat="1">
      <c r="A254" s="199"/>
      <c r="B254" s="200"/>
      <c r="C254" s="201" t="s">
        <v>129</v>
      </c>
      <c r="D254" s="137">
        <v>13361</v>
      </c>
      <c r="E254" s="162">
        <v>1286.2253999999998</v>
      </c>
      <c r="F254" s="162">
        <v>11928.5136</v>
      </c>
      <c r="G254" s="162">
        <v>21854.263550000003</v>
      </c>
      <c r="H254" s="137">
        <v>9580</v>
      </c>
      <c r="I254" s="137">
        <v>13874</v>
      </c>
      <c r="J254" s="162">
        <v>6966</v>
      </c>
      <c r="K254" s="137">
        <v>13026.31</v>
      </c>
      <c r="L254" s="22">
        <f>+SUM(D254:K254)</f>
        <v>91876.312550000002</v>
      </c>
      <c r="M254" s="162"/>
      <c r="N254" s="162"/>
      <c r="O254" s="162">
        <v>2642</v>
      </c>
      <c r="P254" s="162">
        <v>1051</v>
      </c>
      <c r="Q254" s="162">
        <v>1701.3218999999997</v>
      </c>
      <c r="R254" s="162">
        <v>514</v>
      </c>
      <c r="S254" s="162">
        <v>390</v>
      </c>
      <c r="T254" s="162">
        <v>1933.8</v>
      </c>
      <c r="U254" s="162">
        <v>2110</v>
      </c>
      <c r="V254" s="137"/>
      <c r="W254" s="137"/>
      <c r="X254" s="137"/>
      <c r="Y254" s="162">
        <v>1813</v>
      </c>
      <c r="Z254" s="162">
        <v>2418.5047999999983</v>
      </c>
      <c r="AA254" s="162">
        <v>903</v>
      </c>
      <c r="AB254" s="162"/>
      <c r="AC254" s="271">
        <v>923</v>
      </c>
      <c r="AD254" s="162">
        <v>1608</v>
      </c>
      <c r="AE254" s="162">
        <v>532</v>
      </c>
      <c r="AF254" s="162">
        <v>170</v>
      </c>
      <c r="AG254" s="162">
        <v>994.07119999999804</v>
      </c>
      <c r="AH254" s="22">
        <f>+SUM(M254:AG254)</f>
        <v>19703.697899999999</v>
      </c>
      <c r="AI254" s="22">
        <f t="shared" si="423"/>
        <v>11829.697899999996</v>
      </c>
      <c r="AJ254" s="22">
        <f t="shared" si="424"/>
        <v>7874</v>
      </c>
      <c r="AK254" s="162">
        <v>650</v>
      </c>
      <c r="AL254" s="137">
        <v>613</v>
      </c>
      <c r="AM254" s="162">
        <v>619.54999999999995</v>
      </c>
      <c r="AN254" s="22">
        <f>+SUM(AK254:AM254)</f>
        <v>1882.55</v>
      </c>
      <c r="AO254" s="24">
        <f>+AN254+AH254+L254</f>
        <v>113462.56045</v>
      </c>
      <c r="AR254" s="43">
        <f t="shared" si="425"/>
        <v>11484.53906875</v>
      </c>
      <c r="AS254" s="43">
        <f t="shared" si="426"/>
        <v>1231.48111875</v>
      </c>
      <c r="AT254" s="43">
        <f t="shared" si="426"/>
        <v>1689.9568428571422</v>
      </c>
      <c r="AU254" s="43">
        <f t="shared" si="426"/>
        <v>874.88888888888891</v>
      </c>
      <c r="AV254" s="43">
        <f t="shared" si="427"/>
        <v>627.51666666666665</v>
      </c>
      <c r="AW254" s="44">
        <f t="shared" si="427"/>
        <v>4202.317053703704</v>
      </c>
      <c r="AX254" s="23"/>
      <c r="AY254" s="22">
        <f t="shared" si="428"/>
        <v>12477.4118</v>
      </c>
      <c r="AZ254" s="22">
        <f t="shared" si="429"/>
        <v>1051</v>
      </c>
      <c r="BA254" s="22">
        <f t="shared" si="430"/>
        <v>1701.3218999999997</v>
      </c>
      <c r="BB254" s="22">
        <f t="shared" si="431"/>
        <v>913</v>
      </c>
      <c r="BC254" s="22">
        <f t="shared" si="432"/>
        <v>619.54999999999995</v>
      </c>
      <c r="BD254" s="24">
        <f>MEDIAN((D254:K254,M254:V254,Y254:AG254,AK254:AM254))</f>
        <v>1654.66095</v>
      </c>
    </row>
    <row r="255" spans="1:56" s="204" customFormat="1">
      <c r="A255" s="199"/>
      <c r="B255" s="200"/>
      <c r="C255" s="201" t="s">
        <v>128</v>
      </c>
      <c r="D255" s="137">
        <v>1211</v>
      </c>
      <c r="E255" s="162">
        <v>74.871799999999908</v>
      </c>
      <c r="F255" s="162">
        <v>1998.6614999999997</v>
      </c>
      <c r="G255" s="162">
        <v>3776.2131999999997</v>
      </c>
      <c r="H255" s="137">
        <v>1447</v>
      </c>
      <c r="I255" s="137">
        <v>1381</v>
      </c>
      <c r="J255" s="162">
        <v>775</v>
      </c>
      <c r="K255" s="137">
        <v>1609.66</v>
      </c>
      <c r="L255" s="22">
        <f>+SUM(D255:K255)</f>
        <v>12273.406499999999</v>
      </c>
      <c r="M255" s="162"/>
      <c r="N255" s="162"/>
      <c r="O255" s="162">
        <v>25</v>
      </c>
      <c r="P255" s="162">
        <v>41</v>
      </c>
      <c r="Q255" s="162">
        <v>3</v>
      </c>
      <c r="R255" s="162">
        <v>17</v>
      </c>
      <c r="S255" s="162">
        <v>0</v>
      </c>
      <c r="T255" s="162">
        <v>81.679019999999994</v>
      </c>
      <c r="U255" s="162">
        <v>20</v>
      </c>
      <c r="V255" s="137"/>
      <c r="W255" s="137"/>
      <c r="X255" s="137"/>
      <c r="Y255" s="162">
        <v>0</v>
      </c>
      <c r="Z255" s="162">
        <v>781.83559999997738</v>
      </c>
      <c r="AA255" s="162">
        <v>6</v>
      </c>
      <c r="AB255" s="162"/>
      <c r="AC255" s="271">
        <v>24</v>
      </c>
      <c r="AD255" s="162">
        <v>47</v>
      </c>
      <c r="AE255" s="162">
        <v>10</v>
      </c>
      <c r="AF255" s="162">
        <v>0</v>
      </c>
      <c r="AG255" s="162">
        <v>153.31820000000005</v>
      </c>
      <c r="AH255" s="22">
        <f>+SUM(M255:AG255)</f>
        <v>1209.8328199999773</v>
      </c>
      <c r="AI255" s="22">
        <f t="shared" si="423"/>
        <v>1101.8328199999773</v>
      </c>
      <c r="AJ255" s="22">
        <f t="shared" si="424"/>
        <v>108</v>
      </c>
      <c r="AK255" s="162">
        <v>177</v>
      </c>
      <c r="AL255" s="137">
        <v>84</v>
      </c>
      <c r="AM255" s="162">
        <v>106.96000000000001</v>
      </c>
      <c r="AN255" s="22">
        <f>+SUM(AK255:AM255)</f>
        <v>367.96000000000004</v>
      </c>
      <c r="AO255" s="24">
        <f>+AN255+AH255+L255</f>
        <v>13851.199319999976</v>
      </c>
      <c r="AR255" s="43">
        <f t="shared" si="425"/>
        <v>1534.1758124999999</v>
      </c>
      <c r="AS255" s="43">
        <f t="shared" si="426"/>
        <v>75.614551249998584</v>
      </c>
      <c r="AT255" s="43">
        <f t="shared" si="426"/>
        <v>157.40468857142534</v>
      </c>
      <c r="AU255" s="43">
        <f t="shared" si="426"/>
        <v>12</v>
      </c>
      <c r="AV255" s="43">
        <f t="shared" si="427"/>
        <v>122.65333333333335</v>
      </c>
      <c r="AW255" s="44">
        <f t="shared" si="427"/>
        <v>513.00738222222128</v>
      </c>
      <c r="AX255" s="23"/>
      <c r="AY255" s="22">
        <f t="shared" si="428"/>
        <v>1414</v>
      </c>
      <c r="AZ255" s="22">
        <f t="shared" si="429"/>
        <v>20</v>
      </c>
      <c r="BA255" s="22">
        <f t="shared" si="430"/>
        <v>47</v>
      </c>
      <c r="BB255" s="22">
        <f t="shared" si="431"/>
        <v>11.5</v>
      </c>
      <c r="BC255" s="22">
        <f t="shared" si="432"/>
        <v>106.96000000000001</v>
      </c>
      <c r="BD255" s="24">
        <f>MEDIAN((D255:K255,M255:V255,Y255:AG255,AK255:AM255))</f>
        <v>78.275409999999951</v>
      </c>
    </row>
    <row r="256" spans="1:56" s="204" customFormat="1">
      <c r="A256" s="199"/>
      <c r="B256" s="200"/>
      <c r="C256" s="201" t="s">
        <v>127</v>
      </c>
      <c r="D256" s="137">
        <v>894</v>
      </c>
      <c r="E256" s="162">
        <v>295.38909999999993</v>
      </c>
      <c r="F256" s="162">
        <v>1007.5565</v>
      </c>
      <c r="G256" s="162">
        <v>2715.1274250300003</v>
      </c>
      <c r="H256" s="137">
        <v>1084</v>
      </c>
      <c r="I256" s="137">
        <v>1593</v>
      </c>
      <c r="J256" s="162">
        <v>565</v>
      </c>
      <c r="K256" s="137">
        <v>1123.0999999999999</v>
      </c>
      <c r="L256" s="22">
        <f>+SUM(D256:K256)</f>
        <v>9277.1730250300006</v>
      </c>
      <c r="M256" s="162"/>
      <c r="N256" s="162"/>
      <c r="O256" s="162"/>
      <c r="P256" s="162">
        <v>15</v>
      </c>
      <c r="Q256" s="162">
        <v>0</v>
      </c>
      <c r="R256" s="162">
        <v>0</v>
      </c>
      <c r="S256" s="162">
        <v>0</v>
      </c>
      <c r="T256" s="162">
        <v>54.452680000000001</v>
      </c>
      <c r="U256" s="162">
        <v>54</v>
      </c>
      <c r="V256" s="137"/>
      <c r="W256" s="137"/>
      <c r="X256" s="137"/>
      <c r="Y256" s="162">
        <v>0</v>
      </c>
      <c r="Z256" s="162">
        <v>127.747</v>
      </c>
      <c r="AA256" s="162">
        <v>0</v>
      </c>
      <c r="AB256" s="162"/>
      <c r="AC256" s="271"/>
      <c r="AD256" s="162">
        <v>80</v>
      </c>
      <c r="AE256" s="162">
        <v>0</v>
      </c>
      <c r="AF256" s="162">
        <v>0</v>
      </c>
      <c r="AG256" s="162"/>
      <c r="AH256" s="22">
        <f>+SUM(M256:AG256)</f>
        <v>331.19968</v>
      </c>
      <c r="AI256" s="22">
        <f t="shared" si="423"/>
        <v>262.19968</v>
      </c>
      <c r="AJ256" s="22">
        <f t="shared" si="424"/>
        <v>69</v>
      </c>
      <c r="AK256" s="162"/>
      <c r="AL256" s="137">
        <v>3</v>
      </c>
      <c r="AM256" s="162">
        <v>71.87</v>
      </c>
      <c r="AN256" s="22">
        <f>+SUM(AK256:AM256)</f>
        <v>74.87</v>
      </c>
      <c r="AO256" s="24">
        <f>+AN256+AH256+L256</f>
        <v>9683.2427050300012</v>
      </c>
      <c r="AR256" s="43">
        <f t="shared" si="425"/>
        <v>1159.6466281287501</v>
      </c>
      <c r="AS256" s="43">
        <f t="shared" si="426"/>
        <v>20.69998</v>
      </c>
      <c r="AT256" s="43">
        <f t="shared" si="426"/>
        <v>37.457097142857144</v>
      </c>
      <c r="AU256" s="43">
        <f t="shared" si="426"/>
        <v>7.666666666666667</v>
      </c>
      <c r="AV256" s="43">
        <f t="shared" si="427"/>
        <v>24.956666666666667</v>
      </c>
      <c r="AW256" s="44">
        <f t="shared" si="427"/>
        <v>358.63861870481486</v>
      </c>
      <c r="AX256" s="23"/>
      <c r="AY256" s="276">
        <f t="shared" si="428"/>
        <v>1045.7782500000001</v>
      </c>
      <c r="AZ256" s="276">
        <f t="shared" si="429"/>
        <v>0</v>
      </c>
      <c r="BA256" s="276">
        <f t="shared" si="430"/>
        <v>54.452680000000001</v>
      </c>
      <c r="BB256" s="276">
        <f t="shared" si="431"/>
        <v>0</v>
      </c>
      <c r="BC256" s="276">
        <f t="shared" si="432"/>
        <v>37.435000000000002</v>
      </c>
      <c r="BD256" s="24">
        <f>MEDIAN((D256:K256,M256:V256,Y256:AG256,AK256:AM256))</f>
        <v>63.161340000000003</v>
      </c>
    </row>
    <row r="257" spans="1:56" s="204" customFormat="1">
      <c r="A257" s="199"/>
      <c r="B257" s="200"/>
      <c r="C257" s="201" t="s">
        <v>132</v>
      </c>
      <c r="D257" s="110">
        <f t="shared" ref="D257:V257" si="433">SUM(D252:D256)</f>
        <v>16541</v>
      </c>
      <c r="E257" s="28">
        <f t="shared" si="433"/>
        <v>1785.1734999999996</v>
      </c>
      <c r="F257" s="28">
        <f t="shared" si="433"/>
        <v>15118.1728</v>
      </c>
      <c r="G257" s="28">
        <f t="shared" si="433"/>
        <v>28345.604175030003</v>
      </c>
      <c r="H257" s="141">
        <f t="shared" si="433"/>
        <v>12234</v>
      </c>
      <c r="I257" s="141">
        <f t="shared" si="433"/>
        <v>16988</v>
      </c>
      <c r="J257" s="28">
        <f t="shared" si="433"/>
        <v>8457</v>
      </c>
      <c r="K257" s="141">
        <f t="shared" si="433"/>
        <v>15799.24</v>
      </c>
      <c r="L257" s="25">
        <f t="shared" si="433"/>
        <v>115268.19047503</v>
      </c>
      <c r="M257" s="28"/>
      <c r="N257" s="28"/>
      <c r="O257" s="28">
        <f>SUM(O252:O256)</f>
        <v>6003.7999999999993</v>
      </c>
      <c r="P257" s="28">
        <f t="shared" si="433"/>
        <v>3921</v>
      </c>
      <c r="Q257" s="28">
        <f t="shared" si="433"/>
        <v>4613.9813000000104</v>
      </c>
      <c r="R257" s="28">
        <f t="shared" si="433"/>
        <v>2148</v>
      </c>
      <c r="S257" s="28">
        <f t="shared" si="433"/>
        <v>2010</v>
      </c>
      <c r="T257" s="28">
        <f t="shared" si="433"/>
        <v>4052.5351000000001</v>
      </c>
      <c r="U257" s="28">
        <f t="shared" si="433"/>
        <v>3909</v>
      </c>
      <c r="V257" s="141">
        <f t="shared" si="433"/>
        <v>728.6</v>
      </c>
      <c r="W257" s="141"/>
      <c r="X257" s="141"/>
      <c r="Y257" s="28">
        <f t="shared" ref="Y257:AO257" si="434">SUM(Y252:Y256)</f>
        <v>4853</v>
      </c>
      <c r="Z257" s="28">
        <f t="shared" si="434"/>
        <v>5906.8160999999773</v>
      </c>
      <c r="AA257" s="28">
        <f t="shared" si="434"/>
        <v>3070</v>
      </c>
      <c r="AB257" s="28"/>
      <c r="AC257" s="29">
        <f>SUM(AC252:AC256)</f>
        <v>4973</v>
      </c>
      <c r="AD257" s="28">
        <f t="shared" si="434"/>
        <v>4374</v>
      </c>
      <c r="AE257" s="28">
        <f t="shared" si="434"/>
        <v>2437</v>
      </c>
      <c r="AF257" s="28">
        <f t="shared" si="434"/>
        <v>1078</v>
      </c>
      <c r="AG257" s="28">
        <f t="shared" si="434"/>
        <v>2607.7827000000029</v>
      </c>
      <c r="AH257" s="25">
        <f>SUM(O257:AG257)</f>
        <v>56686.515199999987</v>
      </c>
      <c r="AI257" s="25">
        <f t="shared" si="423"/>
        <v>29995.915199999992</v>
      </c>
      <c r="AJ257" s="25">
        <f t="shared" si="424"/>
        <v>26690.6</v>
      </c>
      <c r="AK257" s="28">
        <f t="shared" si="434"/>
        <v>19551</v>
      </c>
      <c r="AL257" s="141">
        <f t="shared" si="434"/>
        <v>1626</v>
      </c>
      <c r="AM257" s="28">
        <f t="shared" si="434"/>
        <v>2739.77</v>
      </c>
      <c r="AN257" s="25">
        <f t="shared" si="434"/>
        <v>23916.769999999997</v>
      </c>
      <c r="AO257" s="305">
        <f t="shared" si="434"/>
        <v>195871.47567503</v>
      </c>
      <c r="AR257" s="45">
        <f>L257/AR$5</f>
        <v>14408.52380937875</v>
      </c>
      <c r="AS257" s="45">
        <f>AH257/AS$5</f>
        <v>3542.9071999999992</v>
      </c>
      <c r="AT257" s="45">
        <f>AI257/AT$5</f>
        <v>4285.1307428571417</v>
      </c>
      <c r="AU257" s="45">
        <f>AJ257/AU$5</f>
        <v>2965.6222222222223</v>
      </c>
      <c r="AV257" s="45">
        <f>AN257/AV$5</f>
        <v>7972.2566666666653</v>
      </c>
      <c r="AW257" s="211">
        <f>AO257/AW$5</f>
        <v>7254.4990990751849</v>
      </c>
      <c r="AX257" s="23"/>
      <c r="AY257" s="22">
        <f t="shared" si="428"/>
        <v>15458.706399999999</v>
      </c>
      <c r="AZ257" s="22">
        <f t="shared" si="429"/>
        <v>3915</v>
      </c>
      <c r="BA257" s="22">
        <f t="shared" si="430"/>
        <v>4374</v>
      </c>
      <c r="BB257" s="22">
        <f t="shared" si="431"/>
        <v>3070</v>
      </c>
      <c r="BC257" s="22">
        <f t="shared" si="432"/>
        <v>2739.77</v>
      </c>
      <c r="BD257" s="305">
        <f>MEDIAN((D257:K257,M257:V257,Y257:AG257,AK257:AM257))</f>
        <v>4374</v>
      </c>
    </row>
    <row r="258" spans="1:56" s="204" customFormat="1">
      <c r="A258" s="199"/>
      <c r="B258" s="207" t="s">
        <v>131</v>
      </c>
      <c r="C258" s="201"/>
      <c r="D258" s="137"/>
      <c r="E258" s="162"/>
      <c r="F258" s="162"/>
      <c r="G258" s="162"/>
      <c r="H258" s="137"/>
      <c r="I258" s="137"/>
      <c r="J258" s="162"/>
      <c r="K258" s="137"/>
      <c r="L258" s="22"/>
      <c r="M258" s="162"/>
      <c r="N258" s="162"/>
      <c r="O258" s="162"/>
      <c r="P258" s="162"/>
      <c r="Q258" s="162"/>
      <c r="R258" s="162"/>
      <c r="S258" s="162"/>
      <c r="T258" s="162"/>
      <c r="U258" s="162"/>
      <c r="V258" s="137"/>
      <c r="W258" s="137"/>
      <c r="X258" s="137"/>
      <c r="Y258" s="162"/>
      <c r="Z258" s="162"/>
      <c r="AA258" s="162"/>
      <c r="AB258" s="162"/>
      <c r="AC258" s="271"/>
      <c r="AD258" s="162"/>
      <c r="AE258" s="162"/>
      <c r="AF258" s="162"/>
      <c r="AG258" s="162"/>
      <c r="AH258" s="22"/>
      <c r="AI258" s="22"/>
      <c r="AJ258" s="22"/>
      <c r="AK258" s="162"/>
      <c r="AL258" s="137"/>
      <c r="AM258" s="162"/>
      <c r="AN258" s="22"/>
      <c r="AO258" s="24"/>
      <c r="AR258" s="22"/>
      <c r="AS258" s="22"/>
      <c r="AT258" s="22"/>
      <c r="AU258" s="22"/>
      <c r="AV258" s="22"/>
      <c r="AW258" s="24"/>
      <c r="AX258" s="23"/>
      <c r="AY258" s="22"/>
      <c r="AZ258" s="22"/>
      <c r="BA258" s="22"/>
      <c r="BB258" s="22"/>
      <c r="BC258" s="22"/>
      <c r="BD258" s="24"/>
    </row>
    <row r="259" spans="1:56" s="204" customFormat="1">
      <c r="A259" s="199"/>
      <c r="B259" s="200"/>
      <c r="C259" s="201" t="s">
        <v>130</v>
      </c>
      <c r="D259" s="137">
        <v>137</v>
      </c>
      <c r="E259" s="162">
        <v>150.81030000000013</v>
      </c>
      <c r="F259" s="162">
        <v>325.8909999999986</v>
      </c>
      <c r="G259" s="162"/>
      <c r="H259" s="137">
        <v>0</v>
      </c>
      <c r="I259" s="137">
        <v>129</v>
      </c>
      <c r="J259" s="162">
        <v>342</v>
      </c>
      <c r="K259" s="137">
        <v>306.13</v>
      </c>
      <c r="L259" s="22">
        <f>+SUM(D259:K259)</f>
        <v>1390.8312999999989</v>
      </c>
      <c r="M259" s="162"/>
      <c r="N259" s="162"/>
      <c r="O259" s="162">
        <v>471.79999999999995</v>
      </c>
      <c r="P259" s="162">
        <v>204</v>
      </c>
      <c r="Q259" s="162">
        <v>537.5942</v>
      </c>
      <c r="R259" s="162">
        <v>204</v>
      </c>
      <c r="S259" s="162">
        <v>352</v>
      </c>
      <c r="T259" s="162">
        <v>380.3442</v>
      </c>
      <c r="U259" s="162">
        <v>221</v>
      </c>
      <c r="V259" s="137">
        <v>17.5</v>
      </c>
      <c r="W259" s="137"/>
      <c r="X259" s="137"/>
      <c r="Y259" s="162">
        <v>23</v>
      </c>
      <c r="Z259" s="162">
        <v>477.62720000000002</v>
      </c>
      <c r="AA259" s="162">
        <v>82</v>
      </c>
      <c r="AB259" s="162"/>
      <c r="AC259" s="271">
        <v>351</v>
      </c>
      <c r="AD259" s="162">
        <v>689</v>
      </c>
      <c r="AE259" s="162">
        <v>181</v>
      </c>
      <c r="AF259" s="162">
        <v>97</v>
      </c>
      <c r="AG259" s="162">
        <v>342.90569999999877</v>
      </c>
      <c r="AH259" s="22">
        <f>+SUM(M259:AG259)</f>
        <v>4631.7712999999985</v>
      </c>
      <c r="AI259" s="22">
        <f>O259+Q259+Z259+AD259+AE259+AG259+T259</f>
        <v>3080.271299999999</v>
      </c>
      <c r="AJ259" s="22">
        <f>P259+R259+S259+U259+V259+Y259+AC259+AB259+AF259+AA259</f>
        <v>1551.5</v>
      </c>
      <c r="AK259" s="162"/>
      <c r="AL259" s="137"/>
      <c r="AM259" s="162">
        <v>0</v>
      </c>
      <c r="AN259" s="22">
        <f>+SUM(AK259:AM259)</f>
        <v>0</v>
      </c>
      <c r="AO259" s="24">
        <f>+AN259+AH259+L259</f>
        <v>6022.6025999999974</v>
      </c>
      <c r="AR259" s="43">
        <f t="shared" ref="AR259:AR262" si="435">L259/AR$5</f>
        <v>173.85391249999986</v>
      </c>
      <c r="AS259" s="43">
        <f t="shared" ref="AS259:AU262" si="436">AH259/AS$5</f>
        <v>289.48570624999991</v>
      </c>
      <c r="AT259" s="43">
        <f t="shared" si="436"/>
        <v>440.03875714285698</v>
      </c>
      <c r="AU259" s="43">
        <f t="shared" si="436"/>
        <v>172.38888888888889</v>
      </c>
      <c r="AV259" s="43">
        <f t="shared" ref="AV259:AW262" si="437">AN259/AV$5</f>
        <v>0</v>
      </c>
      <c r="AW259" s="44">
        <f t="shared" si="437"/>
        <v>223.05935555555547</v>
      </c>
      <c r="AX259" s="23"/>
      <c r="AY259" s="22">
        <f>MEDIAN($D259:$K259)</f>
        <v>150.81030000000013</v>
      </c>
      <c r="AZ259" s="22">
        <f>MEDIAN($M259:$AG259)</f>
        <v>281.95284999999939</v>
      </c>
      <c r="BA259" s="22">
        <f>MEDIAN($AD259,$AE259,$Z259,$T259,$O259,Q259,AG259)</f>
        <v>471.79999999999995</v>
      </c>
      <c r="BB259" s="22">
        <f>MEDIAN($AF259,$AB259,$AC259,$Y259,$V259,$U259,$S259,$R259,$P259,$AA259)</f>
        <v>204</v>
      </c>
      <c r="BC259" s="22">
        <f>MEDIAN($AK259:$AM259)</f>
        <v>0</v>
      </c>
      <c r="BD259" s="24">
        <f>MEDIAN((D259:K259,M259:V259,Y259:AG259,AK259:AM259))</f>
        <v>212.5</v>
      </c>
    </row>
    <row r="260" spans="1:56" s="204" customFormat="1">
      <c r="A260" s="199"/>
      <c r="B260" s="200"/>
      <c r="C260" s="201" t="s">
        <v>129</v>
      </c>
      <c r="D260" s="137">
        <v>2043</v>
      </c>
      <c r="E260" s="162">
        <v>350.68730000000005</v>
      </c>
      <c r="F260" s="162">
        <v>2187.6337999999914</v>
      </c>
      <c r="G260" s="162">
        <v>3533.7555875000007</v>
      </c>
      <c r="H260" s="137">
        <v>1150</v>
      </c>
      <c r="I260" s="137">
        <v>1275</v>
      </c>
      <c r="J260" s="162">
        <v>969</v>
      </c>
      <c r="K260" s="137">
        <v>1208.82</v>
      </c>
      <c r="L260" s="22">
        <f>+SUM(D260:K260)</f>
        <v>12717.896687499993</v>
      </c>
      <c r="M260" s="162"/>
      <c r="N260" s="162"/>
      <c r="O260" s="162">
        <v>374</v>
      </c>
      <c r="P260" s="162">
        <v>211</v>
      </c>
      <c r="Q260" s="162">
        <v>492.94310000000007</v>
      </c>
      <c r="R260" s="162">
        <v>157</v>
      </c>
      <c r="S260" s="162">
        <v>201</v>
      </c>
      <c r="T260" s="162">
        <v>779.22329999999999</v>
      </c>
      <c r="U260" s="162">
        <v>373</v>
      </c>
      <c r="V260" s="137"/>
      <c r="W260" s="137"/>
      <c r="X260" s="137"/>
      <c r="Y260" s="162">
        <v>7</v>
      </c>
      <c r="Z260" s="162">
        <v>941.56040000000007</v>
      </c>
      <c r="AA260" s="162">
        <v>126</v>
      </c>
      <c r="AB260" s="162"/>
      <c r="AC260" s="271">
        <v>414</v>
      </c>
      <c r="AD260" s="162">
        <v>315</v>
      </c>
      <c r="AE260" s="162">
        <v>281</v>
      </c>
      <c r="AF260" s="162">
        <v>85</v>
      </c>
      <c r="AG260" s="162">
        <v>274.95869999999661</v>
      </c>
      <c r="AH260" s="22">
        <f>+SUM(M260:AG260)</f>
        <v>5032.6854999999969</v>
      </c>
      <c r="AI260" s="22">
        <f>O260+Q260+Z260+AD260+AE260+AG260+T260</f>
        <v>3458.6854999999969</v>
      </c>
      <c r="AJ260" s="22">
        <f>P260+R260+S260+U260+V260+Y260+AC260+AB260+AF260+AA260</f>
        <v>1574</v>
      </c>
      <c r="AK260" s="162"/>
      <c r="AL260" s="393"/>
      <c r="AM260" s="162">
        <v>0</v>
      </c>
      <c r="AN260" s="22">
        <f>+SUM(AK260:AM260)</f>
        <v>0</v>
      </c>
      <c r="AO260" s="24">
        <f>+AN260+AH260+L260</f>
        <v>17750.582187499989</v>
      </c>
      <c r="AR260" s="43">
        <f t="shared" si="435"/>
        <v>1589.7370859374992</v>
      </c>
      <c r="AS260" s="43">
        <f t="shared" si="436"/>
        <v>314.5428437499998</v>
      </c>
      <c r="AT260" s="43">
        <f t="shared" si="436"/>
        <v>494.0979285714281</v>
      </c>
      <c r="AU260" s="43">
        <f t="shared" si="436"/>
        <v>174.88888888888889</v>
      </c>
      <c r="AV260" s="43">
        <f t="shared" si="437"/>
        <v>0</v>
      </c>
      <c r="AW260" s="44">
        <f t="shared" si="437"/>
        <v>657.42896990740701</v>
      </c>
      <c r="AX260" s="23"/>
      <c r="AY260" s="22">
        <f>MEDIAN($D260:$K260)</f>
        <v>1241.9099999999999</v>
      </c>
      <c r="AZ260" s="22">
        <f>MEDIAN($M260:$AG260)</f>
        <v>281</v>
      </c>
      <c r="BA260" s="22">
        <f>MEDIAN($AD260,$AE260,$Z260,$T260,$O260,Q260,AG260)</f>
        <v>374</v>
      </c>
      <c r="BB260" s="22">
        <f>MEDIAN($AF260,$AB260,$AC260,$Y260,$V260,$U260,$S260,$R260,$P260,$AA260)</f>
        <v>179</v>
      </c>
      <c r="BC260" s="22">
        <f>MEDIAN($AK260:$AM260)</f>
        <v>0</v>
      </c>
      <c r="BD260" s="24">
        <f>MEDIAN((D260:K260,M260:V260,Y260:AG260,AK260:AM260))</f>
        <v>373.5</v>
      </c>
    </row>
    <row r="261" spans="1:56" s="204" customFormat="1">
      <c r="A261" s="199"/>
      <c r="B261" s="200"/>
      <c r="C261" s="201" t="s">
        <v>128</v>
      </c>
      <c r="D261" s="137">
        <v>894</v>
      </c>
      <c r="E261" s="162">
        <v>204.33009999999905</v>
      </c>
      <c r="F261" s="162">
        <v>874.41470000000038</v>
      </c>
      <c r="G261" s="162">
        <v>1334.2567999999999</v>
      </c>
      <c r="H261" s="137">
        <v>496</v>
      </c>
      <c r="I261" s="137">
        <v>239</v>
      </c>
      <c r="J261" s="162">
        <v>480</v>
      </c>
      <c r="K261" s="137">
        <v>442.03</v>
      </c>
      <c r="L261" s="22">
        <f>+SUM(D261:K261)</f>
        <v>4964.0315999999993</v>
      </c>
      <c r="M261" s="162"/>
      <c r="N261" s="162"/>
      <c r="O261" s="162">
        <v>4</v>
      </c>
      <c r="P261" s="162">
        <v>231</v>
      </c>
      <c r="Q261" s="162">
        <v>1</v>
      </c>
      <c r="R261" s="162">
        <v>118</v>
      </c>
      <c r="S261" s="162">
        <v>0</v>
      </c>
      <c r="T261" s="162">
        <v>248.46910000000003</v>
      </c>
      <c r="U261" s="162">
        <v>185</v>
      </c>
      <c r="V261" s="137"/>
      <c r="W261" s="137"/>
      <c r="X261" s="137"/>
      <c r="Y261" s="162">
        <v>0</v>
      </c>
      <c r="Z261" s="162">
        <v>184.125</v>
      </c>
      <c r="AA261" s="162">
        <v>1</v>
      </c>
      <c r="AB261" s="162"/>
      <c r="AC261" s="271">
        <v>173</v>
      </c>
      <c r="AD261" s="162">
        <v>68</v>
      </c>
      <c r="AE261" s="162">
        <v>15</v>
      </c>
      <c r="AF261" s="162">
        <v>0</v>
      </c>
      <c r="AG261" s="162">
        <v>151.26889999999997</v>
      </c>
      <c r="AH261" s="22">
        <f>+SUM(M261:AG261)</f>
        <v>1379.8630000000001</v>
      </c>
      <c r="AI261" s="22">
        <f>O261+Q261+Z261+AD261+AE261+AG261+T261</f>
        <v>671.86300000000006</v>
      </c>
      <c r="AJ261" s="22">
        <f>P261+R261+S261+U261+V261+Y261+AC261+AB261+AF261+AA261</f>
        <v>708</v>
      </c>
      <c r="AK261" s="162"/>
      <c r="AL261" s="137"/>
      <c r="AM261" s="162">
        <v>0</v>
      </c>
      <c r="AN261" s="22">
        <f>+SUM(AK261:AM261)</f>
        <v>0</v>
      </c>
      <c r="AO261" s="24">
        <f>+AN261+AH261+L261</f>
        <v>6343.8945999999996</v>
      </c>
      <c r="AR261" s="43">
        <f t="shared" si="435"/>
        <v>620.50394999999992</v>
      </c>
      <c r="AS261" s="43">
        <f t="shared" si="436"/>
        <v>86.241437500000004</v>
      </c>
      <c r="AT261" s="43">
        <f t="shared" si="436"/>
        <v>95.980428571428575</v>
      </c>
      <c r="AU261" s="43">
        <f t="shared" si="436"/>
        <v>78.666666666666671</v>
      </c>
      <c r="AV261" s="43">
        <f t="shared" si="437"/>
        <v>0</v>
      </c>
      <c r="AW261" s="44">
        <f t="shared" si="437"/>
        <v>234.95905925925925</v>
      </c>
      <c r="AX261" s="23"/>
      <c r="AY261" s="22">
        <f>MEDIAN($D261:$K261)</f>
        <v>488</v>
      </c>
      <c r="AZ261" s="22">
        <f>MEDIAN($M261:$AG261)</f>
        <v>68</v>
      </c>
      <c r="BA261" s="22">
        <f>MEDIAN($AD261,$AE261,$Z261,$T261,$O261,Q261,AG261)</f>
        <v>68</v>
      </c>
      <c r="BB261" s="22">
        <f>MEDIAN($AF261,$AB261,$AC261,$Y261,$V261,$U261,$S261,$R261,$P261,$AA261)</f>
        <v>59.5</v>
      </c>
      <c r="BC261" s="22">
        <f>MEDIAN($AK261:$AM261)</f>
        <v>0</v>
      </c>
      <c r="BD261" s="24">
        <f>MEDIAN((D261:K261,M261:V261,Y261:AG261,AK261:AM261))</f>
        <v>178.5625</v>
      </c>
    </row>
    <row r="262" spans="1:56" s="204" customFormat="1">
      <c r="A262" s="199"/>
      <c r="B262" s="200"/>
      <c r="C262" s="201" t="s">
        <v>127</v>
      </c>
      <c r="D262" s="137">
        <v>94</v>
      </c>
      <c r="E262" s="162">
        <v>7.0005999999999995</v>
      </c>
      <c r="F262" s="162">
        <v>6.4223999999999997</v>
      </c>
      <c r="G262" s="162">
        <v>124.62479999999999</v>
      </c>
      <c r="H262" s="137">
        <v>37</v>
      </c>
      <c r="I262" s="137">
        <v>87</v>
      </c>
      <c r="J262" s="162">
        <v>0</v>
      </c>
      <c r="K262" s="137">
        <v>6.9</v>
      </c>
      <c r="L262" s="22">
        <f>+SUM(D262:K262)</f>
        <v>362.94779999999997</v>
      </c>
      <c r="M262" s="162"/>
      <c r="N262" s="162"/>
      <c r="O262" s="162"/>
      <c r="P262" s="162">
        <v>26</v>
      </c>
      <c r="Q262" s="162">
        <v>0</v>
      </c>
      <c r="R262" s="162">
        <v>0</v>
      </c>
      <c r="S262" s="162">
        <v>0</v>
      </c>
      <c r="T262" s="162">
        <v>27</v>
      </c>
      <c r="U262" s="162">
        <v>185</v>
      </c>
      <c r="V262" s="137"/>
      <c r="W262" s="137"/>
      <c r="X262" s="137"/>
      <c r="Y262" s="162">
        <v>0</v>
      </c>
      <c r="Z262" s="162">
        <v>48.306099999999986</v>
      </c>
      <c r="AA262" s="162">
        <v>0</v>
      </c>
      <c r="AB262" s="162"/>
      <c r="AC262" s="271"/>
      <c r="AD262" s="162">
        <v>6</v>
      </c>
      <c r="AE262" s="162"/>
      <c r="AF262" s="162">
        <v>0</v>
      </c>
      <c r="AG262" s="162"/>
      <c r="AH262" s="22">
        <f>+SUM(M262:AG262)</f>
        <v>292.30610000000001</v>
      </c>
      <c r="AI262" s="22">
        <f>O262+Q262+Z262+AD262+AE262+AG262+T262</f>
        <v>81.306099999999986</v>
      </c>
      <c r="AJ262" s="22">
        <f>P262+R262+S262+U262+V262+Y262+AC262+AB262+AF262+AA262</f>
        <v>211</v>
      </c>
      <c r="AK262" s="162"/>
      <c r="AL262" s="137"/>
      <c r="AM262" s="162">
        <v>11.73</v>
      </c>
      <c r="AN262" s="22">
        <f>+SUM(AK262:AM262)</f>
        <v>11.73</v>
      </c>
      <c r="AO262" s="24">
        <f>+AN262+AH262+L262</f>
        <v>666.98389999999995</v>
      </c>
      <c r="AR262" s="43">
        <f t="shared" si="435"/>
        <v>45.368474999999997</v>
      </c>
      <c r="AS262" s="43">
        <f t="shared" si="436"/>
        <v>18.269131250000001</v>
      </c>
      <c r="AT262" s="43">
        <f t="shared" si="436"/>
        <v>11.615157142857141</v>
      </c>
      <c r="AU262" s="43">
        <f t="shared" si="436"/>
        <v>23.444444444444443</v>
      </c>
      <c r="AV262" s="43">
        <f t="shared" si="437"/>
        <v>3.91</v>
      </c>
      <c r="AW262" s="44">
        <f t="shared" si="437"/>
        <v>24.703107407407405</v>
      </c>
      <c r="AX262" s="23"/>
      <c r="AY262" s="276">
        <f>MEDIAN($D262:$K262)</f>
        <v>22.000299999999999</v>
      </c>
      <c r="AZ262" s="276">
        <f>MEDIAN($M262:$AG262)</f>
        <v>0</v>
      </c>
      <c r="BA262" s="276">
        <f>MEDIAN($AD262,$AE262,$Z262,$T262,$O262,Q262,AG262)</f>
        <v>16.5</v>
      </c>
      <c r="BB262" s="276">
        <f>MEDIAN($AF262,$AB262,$AC262,$Y262,$V262,$U262,$S262,$R262,$P262,$AA262)</f>
        <v>0</v>
      </c>
      <c r="BC262" s="276">
        <f>MEDIAN($AK262:$AM262)</f>
        <v>11.73</v>
      </c>
      <c r="BD262" s="24">
        <f>MEDIAN((D262:K262,M262:V262,Y262:AG262,AK262:AM262))</f>
        <v>6.9503000000000004</v>
      </c>
    </row>
    <row r="263" spans="1:56" s="204" customFormat="1">
      <c r="A263" s="199"/>
      <c r="B263" s="200"/>
      <c r="C263" s="201" t="s">
        <v>126</v>
      </c>
      <c r="D263" s="110">
        <f t="shared" ref="D263:V263" si="438">SUM(D259:D262)</f>
        <v>3168</v>
      </c>
      <c r="E263" s="28">
        <f t="shared" si="438"/>
        <v>712.8282999999991</v>
      </c>
      <c r="F263" s="28">
        <f t="shared" si="438"/>
        <v>3394.3618999999903</v>
      </c>
      <c r="G263" s="28">
        <f t="shared" si="438"/>
        <v>4992.6371875000004</v>
      </c>
      <c r="H263" s="141">
        <f t="shared" si="438"/>
        <v>1683</v>
      </c>
      <c r="I263" s="141">
        <f t="shared" si="438"/>
        <v>1730</v>
      </c>
      <c r="J263" s="28">
        <f t="shared" si="438"/>
        <v>1791</v>
      </c>
      <c r="K263" s="141">
        <f t="shared" si="438"/>
        <v>1963.8799999999999</v>
      </c>
      <c r="L263" s="25">
        <f t="shared" si="438"/>
        <v>19435.707387499991</v>
      </c>
      <c r="M263" s="28"/>
      <c r="N263" s="28"/>
      <c r="O263" s="28">
        <f>SUM(O259:O262)</f>
        <v>849.8</v>
      </c>
      <c r="P263" s="28">
        <f t="shared" si="438"/>
        <v>672</v>
      </c>
      <c r="Q263" s="28">
        <f t="shared" si="438"/>
        <v>1031.5373</v>
      </c>
      <c r="R263" s="28">
        <f t="shared" si="438"/>
        <v>479</v>
      </c>
      <c r="S263" s="28">
        <f t="shared" si="438"/>
        <v>553</v>
      </c>
      <c r="T263" s="28">
        <f t="shared" si="438"/>
        <v>1435.0366000000001</v>
      </c>
      <c r="U263" s="28">
        <f t="shared" si="438"/>
        <v>964</v>
      </c>
      <c r="V263" s="141">
        <f t="shared" si="438"/>
        <v>17.5</v>
      </c>
      <c r="W263" s="141"/>
      <c r="X263" s="141"/>
      <c r="Y263" s="28">
        <f t="shared" ref="Y263:AO263" si="439">SUM(Y259:Y262)</f>
        <v>30</v>
      </c>
      <c r="Z263" s="28">
        <f t="shared" si="439"/>
        <v>1651.6187000000002</v>
      </c>
      <c r="AA263" s="28">
        <f t="shared" si="439"/>
        <v>209</v>
      </c>
      <c r="AB263" s="28"/>
      <c r="AC263" s="29">
        <f>SUM(AC259:AC262)</f>
        <v>938</v>
      </c>
      <c r="AD263" s="28">
        <f t="shared" si="439"/>
        <v>1078</v>
      </c>
      <c r="AE263" s="28">
        <f t="shared" si="439"/>
        <v>477</v>
      </c>
      <c r="AF263" s="28">
        <f t="shared" si="439"/>
        <v>182</v>
      </c>
      <c r="AG263" s="28">
        <f t="shared" si="439"/>
        <v>769.13329999999542</v>
      </c>
      <c r="AH263" s="25">
        <f>SUM(O263:AG263)</f>
        <v>11336.625899999997</v>
      </c>
      <c r="AI263" s="25">
        <f>O263+Q263+Z263+AD263+AE263+AG263+T263</f>
        <v>7292.1258999999964</v>
      </c>
      <c r="AJ263" s="25">
        <f>P263+R263+S263+U263+V263+Y263+AC263+AB263+AF263+AA263</f>
        <v>4044.5</v>
      </c>
      <c r="AK263" s="28">
        <f t="shared" si="439"/>
        <v>0</v>
      </c>
      <c r="AL263" s="141">
        <f t="shared" si="439"/>
        <v>0</v>
      </c>
      <c r="AM263" s="28">
        <f t="shared" si="439"/>
        <v>11.73</v>
      </c>
      <c r="AN263" s="25">
        <f t="shared" si="439"/>
        <v>11.73</v>
      </c>
      <c r="AO263" s="305">
        <f t="shared" si="439"/>
        <v>30784.063287499986</v>
      </c>
      <c r="AR263" s="45">
        <f>L263/AR$5</f>
        <v>2429.4634234374989</v>
      </c>
      <c r="AS263" s="45">
        <f>AH263/AS$5</f>
        <v>708.53911874999983</v>
      </c>
      <c r="AT263" s="45">
        <f>AI263/AT$5</f>
        <v>1041.7322714285708</v>
      </c>
      <c r="AU263" s="45">
        <f>AJ263/AU$5</f>
        <v>449.38888888888891</v>
      </c>
      <c r="AV263" s="45">
        <f>AN263/AV$5</f>
        <v>3.91</v>
      </c>
      <c r="AW263" s="211">
        <f>AO263/AW$5</f>
        <v>1140.1504921296291</v>
      </c>
      <c r="AX263" s="23"/>
      <c r="AY263" s="22">
        <f>MEDIAN($D263:$K263)</f>
        <v>1877.44</v>
      </c>
      <c r="AZ263" s="22">
        <f>MEDIAN($M263:$AG263)</f>
        <v>720.56664999999771</v>
      </c>
      <c r="BA263" s="22">
        <f>MEDIAN($AD263,$AE263,$Z263,$T263,$O263,Q263,AG263)</f>
        <v>1031.5373</v>
      </c>
      <c r="BB263" s="22">
        <f>MEDIAN($AF263,$AB263,$AC263,$Y263,$V263,$U263,$S263,$R263,$P263,$AA263)</f>
        <v>479</v>
      </c>
      <c r="BC263" s="22">
        <f>MEDIAN($AK263:$AM263)</f>
        <v>0</v>
      </c>
      <c r="BD263" s="305">
        <f>MEDIAN((D263:K263,M263:V263,Y263:AG263,AK263:AM263))</f>
        <v>849.8</v>
      </c>
    </row>
    <row r="264" spans="1:56" s="204" customFormat="1">
      <c r="A264" s="199"/>
      <c r="B264" s="207" t="s">
        <v>125</v>
      </c>
      <c r="C264" s="201"/>
      <c r="D264" s="137"/>
      <c r="E264" s="162"/>
      <c r="F264" s="162"/>
      <c r="G264" s="162"/>
      <c r="H264" s="137"/>
      <c r="I264" s="137"/>
      <c r="J264" s="162"/>
      <c r="K264" s="137"/>
      <c r="L264" s="22"/>
      <c r="M264" s="162"/>
      <c r="N264" s="162"/>
      <c r="O264" s="162"/>
      <c r="P264" s="162"/>
      <c r="Q264" s="162"/>
      <c r="R264" s="162"/>
      <c r="S264" s="162"/>
      <c r="T264" s="162"/>
      <c r="U264" s="162"/>
      <c r="V264" s="137"/>
      <c r="W264" s="137"/>
      <c r="X264" s="137"/>
      <c r="Y264" s="162"/>
      <c r="Z264" s="162"/>
      <c r="AA264" s="162"/>
      <c r="AB264" s="162"/>
      <c r="AC264" s="271"/>
      <c r="AD264" s="162"/>
      <c r="AE264" s="162"/>
      <c r="AF264" s="162"/>
      <c r="AG264" s="162"/>
      <c r="AH264" s="22"/>
      <c r="AI264" s="22"/>
      <c r="AJ264" s="22"/>
      <c r="AK264" s="162"/>
      <c r="AL264" s="137"/>
      <c r="AM264" s="162"/>
      <c r="AN264" s="22"/>
      <c r="AO264" s="24"/>
      <c r="AR264" s="22"/>
      <c r="AS264" s="22"/>
      <c r="AT264" s="22"/>
      <c r="AU264" s="22"/>
      <c r="AV264" s="22"/>
      <c r="AW264" s="24"/>
      <c r="AX264" s="23"/>
      <c r="AY264" s="22"/>
      <c r="AZ264" s="22"/>
      <c r="BA264" s="22"/>
      <c r="BB264" s="22"/>
      <c r="BC264" s="22"/>
      <c r="BD264" s="24"/>
    </row>
    <row r="265" spans="1:56" s="204" customFormat="1" ht="29">
      <c r="A265" s="199"/>
      <c r="B265" s="200"/>
      <c r="C265" s="201" t="s">
        <v>124</v>
      </c>
      <c r="D265" s="137">
        <v>48</v>
      </c>
      <c r="E265" s="162">
        <v>9.2208000000000148</v>
      </c>
      <c r="F265" s="162">
        <v>10.25</v>
      </c>
      <c r="G265" s="162"/>
      <c r="H265" s="137">
        <v>56</v>
      </c>
      <c r="I265" s="137">
        <v>102</v>
      </c>
      <c r="J265" s="162">
        <v>0</v>
      </c>
      <c r="K265" s="137"/>
      <c r="L265" s="22">
        <f>+SUM(D265:K265)</f>
        <v>225.4708</v>
      </c>
      <c r="M265" s="162"/>
      <c r="N265" s="162"/>
      <c r="O265" s="162">
        <v>48</v>
      </c>
      <c r="P265" s="162">
        <v>128</v>
      </c>
      <c r="Q265" s="162">
        <v>143.33289999999798</v>
      </c>
      <c r="R265" s="162">
        <v>0</v>
      </c>
      <c r="S265" s="162">
        <v>0</v>
      </c>
      <c r="T265" s="162"/>
      <c r="U265" s="162"/>
      <c r="V265" s="137"/>
      <c r="W265" s="137"/>
      <c r="X265" s="137"/>
      <c r="Y265" s="162">
        <v>0</v>
      </c>
      <c r="Z265" s="162">
        <v>33.708800000000188</v>
      </c>
      <c r="AA265" s="162">
        <v>0</v>
      </c>
      <c r="AB265" s="162"/>
      <c r="AC265" s="271">
        <v>105</v>
      </c>
      <c r="AD265" s="162">
        <v>185</v>
      </c>
      <c r="AE265" s="162">
        <v>103</v>
      </c>
      <c r="AF265" s="162">
        <v>0</v>
      </c>
      <c r="AG265" s="162">
        <v>20.076300000000046</v>
      </c>
      <c r="AH265" s="22">
        <f>+SUM(M265:AG265)</f>
        <v>766.11799999999823</v>
      </c>
      <c r="AI265" s="22">
        <f>O265+Q265+Z265+AD265+AE265+AG265+T265</f>
        <v>533.11799999999823</v>
      </c>
      <c r="AJ265" s="22">
        <f>P265+R265+S265+U265+V265+Y265+AC265+AB265+AF265+AA265</f>
        <v>233</v>
      </c>
      <c r="AK265" s="162"/>
      <c r="AL265" s="137"/>
      <c r="AM265" s="162">
        <v>0</v>
      </c>
      <c r="AN265" s="22">
        <f>+SUM(AK265:AM265)</f>
        <v>0</v>
      </c>
      <c r="AO265" s="24">
        <f>+AN265+AH265+L265</f>
        <v>991.58879999999817</v>
      </c>
      <c r="AR265" s="43">
        <f t="shared" ref="AR265:AR267" si="440">L265/AR$5</f>
        <v>28.18385</v>
      </c>
      <c r="AS265" s="43">
        <f t="shared" ref="AS265:AU267" si="441">AH265/AS$5</f>
        <v>47.88237499999989</v>
      </c>
      <c r="AT265" s="43">
        <f t="shared" si="441"/>
        <v>76.159714285714031</v>
      </c>
      <c r="AU265" s="43">
        <f t="shared" si="441"/>
        <v>25.888888888888889</v>
      </c>
      <c r="AV265" s="43">
        <f t="shared" ref="AV265:AW267" si="442">AN265/AV$5</f>
        <v>0</v>
      </c>
      <c r="AW265" s="44">
        <f t="shared" si="442"/>
        <v>36.725511111111047</v>
      </c>
      <c r="AX265" s="23"/>
      <c r="AY265" s="22">
        <f>MEDIAN($D265:$K265)</f>
        <v>29.125</v>
      </c>
      <c r="AZ265" s="22">
        <f>MEDIAN($M265:$AG265)</f>
        <v>33.708800000000188</v>
      </c>
      <c r="BA265" s="22">
        <f>MEDIAN($AD265,$AE265,$Z265,$T265,$O265,Q265,AG265)</f>
        <v>75.5</v>
      </c>
      <c r="BB265" s="22">
        <f>MEDIAN($AF265,$AB265,$AC265,$Y265,$V265,$U265,$S265,$R265,$P265,$AA265)</f>
        <v>0</v>
      </c>
      <c r="BC265" s="22">
        <f>MEDIAN($AK265:$AM265)</f>
        <v>0</v>
      </c>
      <c r="BD265" s="24">
        <f>MEDIAN((D265:K265,M265:V265,Y265:AG265,AK265:AM265))</f>
        <v>26.892550000000117</v>
      </c>
    </row>
    <row r="266" spans="1:56" s="204" customFormat="1" ht="29">
      <c r="A266" s="199"/>
      <c r="B266" s="200"/>
      <c r="C266" s="201" t="s">
        <v>123</v>
      </c>
      <c r="D266" s="137">
        <v>267</v>
      </c>
      <c r="E266" s="162">
        <v>3.8333000000000004</v>
      </c>
      <c r="F266" s="162">
        <v>134.97000000000003</v>
      </c>
      <c r="G266" s="162"/>
      <c r="H266" s="137">
        <v>10</v>
      </c>
      <c r="I266" s="137">
        <v>18</v>
      </c>
      <c r="J266" s="162">
        <v>10</v>
      </c>
      <c r="K266" s="137"/>
      <c r="L266" s="22">
        <f>+SUM(D266:K266)</f>
        <v>443.80330000000004</v>
      </c>
      <c r="M266" s="162"/>
      <c r="N266" s="162"/>
      <c r="O266" s="162">
        <v>143.6</v>
      </c>
      <c r="P266" s="162">
        <v>73</v>
      </c>
      <c r="Q266" s="162">
        <v>436.19859999997396</v>
      </c>
      <c r="R266" s="162">
        <v>21</v>
      </c>
      <c r="S266" s="162">
        <v>329</v>
      </c>
      <c r="T266" s="162">
        <v>63</v>
      </c>
      <c r="U266" s="162">
        <v>258</v>
      </c>
      <c r="V266" s="137">
        <v>156</v>
      </c>
      <c r="W266" s="137"/>
      <c r="X266" s="137"/>
      <c r="Y266" s="162">
        <v>545</v>
      </c>
      <c r="Z266" s="162">
        <v>266.12760000000156</v>
      </c>
      <c r="AA266" s="162">
        <v>0</v>
      </c>
      <c r="AB266" s="162"/>
      <c r="AC266" s="271">
        <v>138</v>
      </c>
      <c r="AD266" s="162">
        <v>718</v>
      </c>
      <c r="AE266" s="162">
        <v>389</v>
      </c>
      <c r="AF266" s="162">
        <v>74</v>
      </c>
      <c r="AG266" s="162">
        <v>0</v>
      </c>
      <c r="AH266" s="22">
        <f>+SUM(M266:AG266)</f>
        <v>3609.9261999999753</v>
      </c>
      <c r="AI266" s="22">
        <f>O266+Q266+Z266+AD266+AE266+AG266+T266</f>
        <v>2015.9261999999756</v>
      </c>
      <c r="AJ266" s="22">
        <f>P266+R266+S266+U266+V266+Y266+AC266+AB266+AF266+AA266</f>
        <v>1594</v>
      </c>
      <c r="AK266" s="162"/>
      <c r="AL266" s="137"/>
      <c r="AM266" s="162">
        <v>0</v>
      </c>
      <c r="AN266" s="22">
        <f>+SUM(AK266:AM266)</f>
        <v>0</v>
      </c>
      <c r="AO266" s="24">
        <f>+AN266+AH266+L266</f>
        <v>4053.7294999999754</v>
      </c>
      <c r="AR266" s="43">
        <f t="shared" si="440"/>
        <v>55.475412500000004</v>
      </c>
      <c r="AS266" s="43">
        <f t="shared" si="441"/>
        <v>225.62038749999846</v>
      </c>
      <c r="AT266" s="43">
        <f t="shared" si="441"/>
        <v>287.98945714285367</v>
      </c>
      <c r="AU266" s="43">
        <f t="shared" si="441"/>
        <v>177.11111111111111</v>
      </c>
      <c r="AV266" s="43">
        <f t="shared" si="442"/>
        <v>0</v>
      </c>
      <c r="AW266" s="44">
        <f t="shared" si="442"/>
        <v>150.13812962962871</v>
      </c>
      <c r="AX266" s="23"/>
      <c r="AY266" s="22">
        <f>MEDIAN($D266:$K266)</f>
        <v>14</v>
      </c>
      <c r="AZ266" s="22">
        <f>MEDIAN($M266:$AG266)</f>
        <v>149.80000000000001</v>
      </c>
      <c r="BA266" s="22">
        <f>MEDIAN($AD266,$AE266,$Z266,$T266,$O266,Q266,AG266)</f>
        <v>266.12760000000156</v>
      </c>
      <c r="BB266" s="22">
        <f>MEDIAN($AF266,$AB266,$AC266,$Y266,$V266,$U266,$S266,$R266,$P266,$AA266)</f>
        <v>138</v>
      </c>
      <c r="BC266" s="22">
        <f>MEDIAN($AK266:$AM266)</f>
        <v>0</v>
      </c>
      <c r="BD266" s="24">
        <f>MEDIAN((D266:K266,M266:V266,Y266:AG266,AK266:AM266))</f>
        <v>134.97000000000003</v>
      </c>
    </row>
    <row r="267" spans="1:56" s="204" customFormat="1">
      <c r="A267" s="199"/>
      <c r="B267" s="200"/>
      <c r="C267" s="201" t="s">
        <v>122</v>
      </c>
      <c r="D267" s="137">
        <v>0</v>
      </c>
      <c r="E267" s="162"/>
      <c r="F267" s="162">
        <v>6.0061999999999998</v>
      </c>
      <c r="G267" s="162">
        <v>466.50279999999998</v>
      </c>
      <c r="H267" s="137"/>
      <c r="I267" s="137">
        <v>2</v>
      </c>
      <c r="J267" s="162">
        <v>0</v>
      </c>
      <c r="K267" s="137"/>
      <c r="L267" s="22">
        <f>+SUM(D267:K267)</f>
        <v>474.50899999999996</v>
      </c>
      <c r="M267" s="162"/>
      <c r="N267" s="162"/>
      <c r="O267" s="162"/>
      <c r="P267" s="162"/>
      <c r="Q267" s="162">
        <v>307.28250000000003</v>
      </c>
      <c r="R267" s="162">
        <v>354</v>
      </c>
      <c r="S267" s="162">
        <v>0</v>
      </c>
      <c r="T267" s="162"/>
      <c r="U267" s="162"/>
      <c r="V267" s="137"/>
      <c r="W267" s="137"/>
      <c r="X267" s="137"/>
      <c r="Y267" s="162">
        <v>0</v>
      </c>
      <c r="Z267" s="162">
        <v>39.194300000663134</v>
      </c>
      <c r="AA267" s="162">
        <v>51</v>
      </c>
      <c r="AB267" s="162"/>
      <c r="AC267" s="271"/>
      <c r="AD267" s="162">
        <v>101</v>
      </c>
      <c r="AE267" s="162">
        <v>22</v>
      </c>
      <c r="AF267" s="162">
        <v>0</v>
      </c>
      <c r="AG267" s="162">
        <v>43.748599999999961</v>
      </c>
      <c r="AH267" s="22">
        <f>+SUM(M267:AG267)</f>
        <v>918.22540000066317</v>
      </c>
      <c r="AI267" s="22">
        <f>O267+Q267+Z267+AD267+AE267+AG267+T267</f>
        <v>513.22540000066317</v>
      </c>
      <c r="AJ267" s="22">
        <f>P267+R267+S267+U267+V267+Y267+AC267+AB267+AF267+AA267</f>
        <v>405</v>
      </c>
      <c r="AK267" s="162"/>
      <c r="AL267" s="137"/>
      <c r="AM267" s="162">
        <v>0</v>
      </c>
      <c r="AN267" s="22">
        <f>+SUM(AK267:AM267)</f>
        <v>0</v>
      </c>
      <c r="AO267" s="24">
        <f>+AN267+AH267+L267</f>
        <v>1392.7344000006631</v>
      </c>
      <c r="AR267" s="43">
        <f t="shared" si="440"/>
        <v>59.313624999999995</v>
      </c>
      <c r="AS267" s="43">
        <f t="shared" si="441"/>
        <v>57.389087500041448</v>
      </c>
      <c r="AT267" s="43">
        <f t="shared" si="441"/>
        <v>73.317914285809024</v>
      </c>
      <c r="AU267" s="43">
        <f t="shared" si="441"/>
        <v>45</v>
      </c>
      <c r="AV267" s="43">
        <f t="shared" si="442"/>
        <v>0</v>
      </c>
      <c r="AW267" s="44">
        <f t="shared" si="442"/>
        <v>51.582755555580114</v>
      </c>
      <c r="AX267" s="23"/>
      <c r="AY267" s="276">
        <f>MEDIAN($D267:$K267)</f>
        <v>2</v>
      </c>
      <c r="AZ267" s="276">
        <f>MEDIAN($M267:$AG267)</f>
        <v>41.471450000331544</v>
      </c>
      <c r="BA267" s="276">
        <f>MEDIAN($AD267,$AE267,$Z267,$T267,$O267,Q267,AG267)</f>
        <v>43.748599999999961</v>
      </c>
      <c r="BB267" s="276">
        <f>MEDIAN($AF267,$AB267,$AC267,$Y267,$V267,$U267,$S267,$R267,$P267,$AA267)</f>
        <v>0</v>
      </c>
      <c r="BC267" s="276">
        <f>MEDIAN($AK267:$AM267)</f>
        <v>0</v>
      </c>
      <c r="BD267" s="24">
        <f>MEDIAN((D267:K267,M267:V267,Y267:AG267,AK267:AM267))</f>
        <v>14.0031</v>
      </c>
    </row>
    <row r="268" spans="1:56" s="204" customFormat="1">
      <c r="A268" s="199"/>
      <c r="B268" s="200"/>
      <c r="C268" s="201" t="s">
        <v>121</v>
      </c>
      <c r="D268" s="27">
        <f t="shared" ref="D268:V268" si="443">SUM(D265:D267)</f>
        <v>315</v>
      </c>
      <c r="E268" s="28">
        <f t="shared" si="443"/>
        <v>13.054100000000016</v>
      </c>
      <c r="F268" s="28">
        <f t="shared" si="443"/>
        <v>151.22620000000003</v>
      </c>
      <c r="G268" s="28">
        <f t="shared" si="443"/>
        <v>466.50279999999998</v>
      </c>
      <c r="H268" s="141">
        <f t="shared" si="443"/>
        <v>66</v>
      </c>
      <c r="I268" s="141">
        <f t="shared" si="443"/>
        <v>122</v>
      </c>
      <c r="J268" s="28">
        <f t="shared" si="443"/>
        <v>10</v>
      </c>
      <c r="K268" s="141">
        <f t="shared" si="443"/>
        <v>0</v>
      </c>
      <c r="L268" s="25">
        <f t="shared" si="443"/>
        <v>1143.7831000000001</v>
      </c>
      <c r="M268" s="28"/>
      <c r="N268" s="28"/>
      <c r="O268" s="28">
        <f t="shared" si="443"/>
        <v>191.6</v>
      </c>
      <c r="P268" s="28">
        <f t="shared" si="443"/>
        <v>201</v>
      </c>
      <c r="Q268" s="28">
        <f t="shared" si="443"/>
        <v>886.813999999972</v>
      </c>
      <c r="R268" s="28">
        <f t="shared" si="443"/>
        <v>375</v>
      </c>
      <c r="S268" s="28">
        <f t="shared" si="443"/>
        <v>329</v>
      </c>
      <c r="T268" s="28">
        <f t="shared" si="443"/>
        <v>63</v>
      </c>
      <c r="U268" s="28">
        <f t="shared" si="443"/>
        <v>258</v>
      </c>
      <c r="V268" s="141">
        <f t="shared" si="443"/>
        <v>156</v>
      </c>
      <c r="W268" s="141"/>
      <c r="X268" s="141"/>
      <c r="Y268" s="28">
        <f t="shared" ref="Y268:AO268" si="444">SUM(Y265:Y267)</f>
        <v>545</v>
      </c>
      <c r="Z268" s="28">
        <f t="shared" si="444"/>
        <v>339.03070000066487</v>
      </c>
      <c r="AA268" s="28">
        <f t="shared" si="444"/>
        <v>51</v>
      </c>
      <c r="AB268" s="28"/>
      <c r="AC268" s="29">
        <f>SUM(AC265:AC267)</f>
        <v>243</v>
      </c>
      <c r="AD268" s="28">
        <f t="shared" si="444"/>
        <v>1004</v>
      </c>
      <c r="AE268" s="28">
        <f t="shared" si="444"/>
        <v>514</v>
      </c>
      <c r="AF268" s="28">
        <f t="shared" si="444"/>
        <v>74</v>
      </c>
      <c r="AG268" s="28">
        <f t="shared" si="444"/>
        <v>63.824900000000007</v>
      </c>
      <c r="AH268" s="25">
        <f>SUM(O268:AG268)</f>
        <v>5294.2696000006363</v>
      </c>
      <c r="AI268" s="25">
        <f>O268+Q268+Z268+AD268+AE268+AG268+T268</f>
        <v>3062.2696000006367</v>
      </c>
      <c r="AJ268" s="25">
        <f>P268+R268+S268+U268+V268+Y268+AC268+AB268+AF268+AA268</f>
        <v>2232</v>
      </c>
      <c r="AK268" s="28">
        <f t="shared" si="444"/>
        <v>0</v>
      </c>
      <c r="AL268" s="141">
        <f t="shared" si="444"/>
        <v>0</v>
      </c>
      <c r="AM268" s="28">
        <f t="shared" si="444"/>
        <v>0</v>
      </c>
      <c r="AN268" s="25">
        <f t="shared" si="444"/>
        <v>0</v>
      </c>
      <c r="AO268" s="305">
        <f t="shared" si="444"/>
        <v>6438.0527000006368</v>
      </c>
      <c r="AR268" s="45">
        <f>L268/AR$5</f>
        <v>142.97288750000001</v>
      </c>
      <c r="AS268" s="45">
        <f t="shared" ref="AS268:AU269" si="445">AH268/AS$5</f>
        <v>330.89185000003977</v>
      </c>
      <c r="AT268" s="45">
        <f t="shared" si="445"/>
        <v>437.46708571437665</v>
      </c>
      <c r="AU268" s="45">
        <f t="shared" si="445"/>
        <v>248</v>
      </c>
      <c r="AV268" s="45">
        <f>AN268/AV$5</f>
        <v>0</v>
      </c>
      <c r="AW268" s="211">
        <f>AO268/AW$5</f>
        <v>238.44639629631988</v>
      </c>
      <c r="AX268" s="23"/>
      <c r="AY268" s="22">
        <f>MEDIAN($D268:$K268)</f>
        <v>94</v>
      </c>
      <c r="AZ268" s="22">
        <f>MEDIAN($M268:$AG268)</f>
        <v>250.5</v>
      </c>
      <c r="BA268" s="22">
        <f>MEDIAN($AD268,$AE268,$Z268,$T268,$O268,Q268,AG268)</f>
        <v>339.03070000066487</v>
      </c>
      <c r="BB268" s="22">
        <f>MEDIAN($AF268,$AB268,$AC268,$Y268,$V268,$U268,$S268,$R268,$P268,$AA268)</f>
        <v>243</v>
      </c>
      <c r="BC268" s="22">
        <f>MEDIAN($AK268:$AM268)</f>
        <v>0</v>
      </c>
      <c r="BD268" s="305">
        <f>MEDIAN((D268:K268,M268:V268,Y268:AG268,AK268:AM268))</f>
        <v>156</v>
      </c>
    </row>
    <row r="269" spans="1:56" s="204" customFormat="1">
      <c r="A269" s="199"/>
      <c r="B269" s="207" t="s">
        <v>120</v>
      </c>
      <c r="C269" s="201"/>
      <c r="D269" s="26">
        <f t="shared" ref="D269:V269" si="446">D257+D263+D268</f>
        <v>20024</v>
      </c>
      <c r="E269" s="306">
        <f t="shared" si="446"/>
        <v>2511.0558999999985</v>
      </c>
      <c r="F269" s="306">
        <f t="shared" si="446"/>
        <v>18663.76089999999</v>
      </c>
      <c r="G269" s="306">
        <f t="shared" si="446"/>
        <v>33804.744162530005</v>
      </c>
      <c r="H269" s="142">
        <f t="shared" si="446"/>
        <v>13983</v>
      </c>
      <c r="I269" s="142">
        <f t="shared" si="446"/>
        <v>18840</v>
      </c>
      <c r="J269" s="306">
        <f t="shared" si="446"/>
        <v>10258</v>
      </c>
      <c r="K269" s="142">
        <f t="shared" si="446"/>
        <v>17763.12</v>
      </c>
      <c r="L269" s="25">
        <f t="shared" si="446"/>
        <v>135847.68096252999</v>
      </c>
      <c r="M269" s="306"/>
      <c r="N269" s="306"/>
      <c r="O269" s="306">
        <f t="shared" si="446"/>
        <v>7045.2</v>
      </c>
      <c r="P269" s="306">
        <f t="shared" si="446"/>
        <v>4794</v>
      </c>
      <c r="Q269" s="306">
        <f t="shared" si="446"/>
        <v>6532.3325999999824</v>
      </c>
      <c r="R269" s="306">
        <f t="shared" si="446"/>
        <v>3002</v>
      </c>
      <c r="S269" s="306">
        <f t="shared" si="446"/>
        <v>2892</v>
      </c>
      <c r="T269" s="306">
        <f t="shared" si="446"/>
        <v>5550.5717000000004</v>
      </c>
      <c r="U269" s="306">
        <f t="shared" si="446"/>
        <v>5131</v>
      </c>
      <c r="V269" s="142">
        <f t="shared" si="446"/>
        <v>902.1</v>
      </c>
      <c r="W269" s="142"/>
      <c r="X269" s="142"/>
      <c r="Y269" s="306">
        <f t="shared" ref="Y269:AO269" si="447">Y257+Y263+Y268</f>
        <v>5428</v>
      </c>
      <c r="Z269" s="306">
        <f t="shared" si="447"/>
        <v>7897.4655000006424</v>
      </c>
      <c r="AA269" s="306">
        <f t="shared" si="447"/>
        <v>3330</v>
      </c>
      <c r="AB269" s="306"/>
      <c r="AC269" s="307">
        <f>AC257+AC263+AC268</f>
        <v>6154</v>
      </c>
      <c r="AD269" s="306">
        <f t="shared" si="447"/>
        <v>6456</v>
      </c>
      <c r="AE269" s="306">
        <f>AE257+AE263+AE268</f>
        <v>3428</v>
      </c>
      <c r="AF269" s="306">
        <f t="shared" si="447"/>
        <v>1334</v>
      </c>
      <c r="AG269" s="306">
        <f t="shared" si="447"/>
        <v>3440.7408999999984</v>
      </c>
      <c r="AH269" s="25">
        <f>AH257+AH263+AH268</f>
        <v>73317.410700000619</v>
      </c>
      <c r="AI269" s="25">
        <f>O269+Q269+Z269+AD269+AE269+AG269+T269</f>
        <v>40350.31070000062</v>
      </c>
      <c r="AJ269" s="25">
        <f>P269+R269+S269+U269+V269+Y269+AC269+AB269+AF269+AA269</f>
        <v>32967.1</v>
      </c>
      <c r="AK269" s="306">
        <f t="shared" si="447"/>
        <v>19551</v>
      </c>
      <c r="AL269" s="142">
        <f t="shared" si="447"/>
        <v>1626</v>
      </c>
      <c r="AM269" s="306">
        <f t="shared" si="447"/>
        <v>2751.5</v>
      </c>
      <c r="AN269" s="25">
        <f t="shared" si="447"/>
        <v>23928.499999999996</v>
      </c>
      <c r="AO269" s="305">
        <f t="shared" si="447"/>
        <v>233093.59166253061</v>
      </c>
      <c r="AR269" s="45">
        <f>L269/AR$5</f>
        <v>16980.960120316249</v>
      </c>
      <c r="AS269" s="45">
        <f t="shared" si="445"/>
        <v>4582.3381687500387</v>
      </c>
      <c r="AT269" s="45">
        <f t="shared" si="445"/>
        <v>5764.3301000000884</v>
      </c>
      <c r="AU269" s="45">
        <f t="shared" si="445"/>
        <v>3663.0111111111109</v>
      </c>
      <c r="AV269" s="45">
        <f>AN269/AV$5</f>
        <v>7976.1666666666652</v>
      </c>
      <c r="AW269" s="211">
        <f>AO269/AW$5</f>
        <v>8633.095987501134</v>
      </c>
      <c r="AX269" s="23"/>
      <c r="AY269" s="25">
        <f>MEDIAN($D269:$K269)</f>
        <v>18213.440449999995</v>
      </c>
      <c r="AZ269" s="25">
        <f>MEDIAN($M269:$AG269)</f>
        <v>4962.5</v>
      </c>
      <c r="BA269" s="25">
        <f>MEDIAN($AD269,$AE269,$Z269,$T269,$O269,Q269,AG269)</f>
        <v>6456</v>
      </c>
      <c r="BB269" s="25">
        <f>MEDIAN($AF269,$AB269,$AC269,$Y269,$V269,$U269,$S269,$R269,$P269,$AA269)</f>
        <v>3330</v>
      </c>
      <c r="BC269" s="25">
        <f>MEDIAN($AK269:$AM269)</f>
        <v>2751.5</v>
      </c>
      <c r="BD269" s="305">
        <f>MEDIAN((D269:K269,M269:V269,Y269:AG269,AK269:AM269))</f>
        <v>5550.5717000000004</v>
      </c>
    </row>
    <row r="270" spans="1:56" s="204" customFormat="1">
      <c r="A270" s="205" t="s">
        <v>119</v>
      </c>
      <c r="B270" s="200"/>
      <c r="C270" s="201"/>
      <c r="D270" s="137"/>
      <c r="E270" s="162"/>
      <c r="F270" s="162"/>
      <c r="G270" s="162"/>
      <c r="H270" s="137"/>
      <c r="I270" s="137"/>
      <c r="J270" s="162"/>
      <c r="K270" s="137"/>
      <c r="L270" s="22"/>
      <c r="M270" s="162"/>
      <c r="N270" s="162"/>
      <c r="O270" s="162"/>
      <c r="P270" s="162"/>
      <c r="Q270" s="162"/>
      <c r="R270" s="162"/>
      <c r="S270" s="162"/>
      <c r="T270" s="162"/>
      <c r="U270" s="162"/>
      <c r="V270" s="137"/>
      <c r="W270" s="137"/>
      <c r="X270" s="137"/>
      <c r="Y270" s="162"/>
      <c r="Z270" s="162"/>
      <c r="AA270" s="162"/>
      <c r="AB270" s="162"/>
      <c r="AC270" s="271"/>
      <c r="AD270" s="162"/>
      <c r="AE270" s="162"/>
      <c r="AF270" s="162"/>
      <c r="AG270" s="162"/>
      <c r="AH270" s="22"/>
      <c r="AI270" s="22"/>
      <c r="AJ270" s="22"/>
      <c r="AK270" s="162"/>
      <c r="AL270" s="137"/>
      <c r="AM270" s="162"/>
      <c r="AN270" s="22"/>
      <c r="AO270" s="24"/>
      <c r="AR270" s="22"/>
      <c r="AS270" s="22"/>
      <c r="AT270" s="22"/>
      <c r="AU270" s="22"/>
      <c r="AV270" s="22"/>
      <c r="AW270" s="24"/>
      <c r="AX270" s="23"/>
      <c r="AY270" s="22"/>
      <c r="AZ270" s="22"/>
      <c r="BA270" s="22"/>
      <c r="BB270" s="22"/>
      <c r="BC270" s="22"/>
      <c r="BD270" s="24"/>
    </row>
    <row r="271" spans="1:56" s="204" customFormat="1">
      <c r="A271" s="199"/>
      <c r="B271" s="200"/>
      <c r="C271" s="201" t="s">
        <v>118</v>
      </c>
      <c r="D271" s="137">
        <v>19709</v>
      </c>
      <c r="E271" s="162">
        <v>2496.4309000000858</v>
      </c>
      <c r="F271" s="162">
        <v>12594.157399999856</v>
      </c>
      <c r="G271" s="162">
        <v>33804.744162530005</v>
      </c>
      <c r="H271" s="137">
        <v>13983</v>
      </c>
      <c r="I271" s="137">
        <v>17878</v>
      </c>
      <c r="J271" s="162">
        <v>9027</v>
      </c>
      <c r="K271" s="137">
        <v>16786.150000000001</v>
      </c>
      <c r="L271" s="22">
        <f>+SUM(D271:K271)</f>
        <v>126278.48246252994</v>
      </c>
      <c r="M271" s="162"/>
      <c r="N271" s="162"/>
      <c r="O271" s="162">
        <v>6747.4</v>
      </c>
      <c r="P271" s="162">
        <v>4415</v>
      </c>
      <c r="Q271" s="162">
        <v>6426.5890999998865</v>
      </c>
      <c r="R271" s="162">
        <v>2652</v>
      </c>
      <c r="S271" s="162">
        <v>2865</v>
      </c>
      <c r="T271" s="162">
        <v>3395.3029999999999</v>
      </c>
      <c r="U271" s="162">
        <v>3134</v>
      </c>
      <c r="V271" s="137">
        <v>902.1</v>
      </c>
      <c r="W271" s="137"/>
      <c r="X271" s="137"/>
      <c r="Y271" s="162">
        <v>0</v>
      </c>
      <c r="Z271" s="162">
        <v>7761.7498000011919</v>
      </c>
      <c r="AA271" s="162">
        <v>3034</v>
      </c>
      <c r="AB271" s="162"/>
      <c r="AC271" s="271">
        <v>5733</v>
      </c>
      <c r="AD271" s="162">
        <v>6091</v>
      </c>
      <c r="AE271" s="162">
        <v>3211</v>
      </c>
      <c r="AF271" s="162">
        <v>1293</v>
      </c>
      <c r="AG271" s="162">
        <v>3119.9312999999897</v>
      </c>
      <c r="AH271" s="22">
        <f>+SUM(M271:AG271)</f>
        <v>60781.073200001068</v>
      </c>
      <c r="AI271" s="22">
        <f>O271+Q271+Z271+AD271+AE271+AG271+T271</f>
        <v>36752.97320000107</v>
      </c>
      <c r="AJ271" s="22">
        <f>P271+R271+S271+U271+V271+Y271+AC271+AB271+AF271+AA271</f>
        <v>24028.1</v>
      </c>
      <c r="AK271" s="162">
        <v>19551</v>
      </c>
      <c r="AL271" s="137">
        <v>605</v>
      </c>
      <c r="AM271" s="162">
        <v>1506.65</v>
      </c>
      <c r="AN271" s="22">
        <f>+SUM(AK271:AM271)</f>
        <v>21662.65</v>
      </c>
      <c r="AO271" s="24">
        <f>+AN271+AH271+L271</f>
        <v>208722.20566253102</v>
      </c>
      <c r="AR271" s="43">
        <f t="shared" ref="AR271:AR273" si="448">L271/AR$5</f>
        <v>15784.810307816242</v>
      </c>
      <c r="AS271" s="43">
        <f t="shared" ref="AS271:AU273" si="449">AH271/AS$5</f>
        <v>3798.8170750000668</v>
      </c>
      <c r="AT271" s="43">
        <f t="shared" si="449"/>
        <v>5250.4247428572953</v>
      </c>
      <c r="AU271" s="43">
        <f t="shared" si="449"/>
        <v>2669.7888888888888</v>
      </c>
      <c r="AV271" s="43">
        <f t="shared" ref="AV271:AW273" si="450">AN271/AV$5</f>
        <v>7220.8833333333341</v>
      </c>
      <c r="AW271" s="44">
        <f t="shared" si="450"/>
        <v>7730.4520615752226</v>
      </c>
      <c r="AX271" s="23"/>
      <c r="AY271" s="22">
        <f>MEDIAN($D271:$K271)</f>
        <v>15384.575000000001</v>
      </c>
      <c r="AZ271" s="22">
        <f>MEDIAN($M271:$AG271)</f>
        <v>3172.5</v>
      </c>
      <c r="BA271" s="22">
        <f>MEDIAN($AD271,$AE271,$Z271,$T271,$O271,Q271,AG271)</f>
        <v>6091</v>
      </c>
      <c r="BB271" s="22">
        <f>MEDIAN($AF271,$AB271,$AC271,$Y271,$V271,$U271,$S271,$R271,$P271,$AA271)</f>
        <v>2865</v>
      </c>
      <c r="BC271" s="22">
        <f>MEDIAN($AK271:$AM271)</f>
        <v>1506.65</v>
      </c>
      <c r="BD271" s="24">
        <f>MEDIAN((D271:K271,M271:V271,Y271:AG271,AK271:AM271))</f>
        <v>4415</v>
      </c>
    </row>
    <row r="272" spans="1:56" s="204" customFormat="1">
      <c r="A272" s="199"/>
      <c r="B272" s="200"/>
      <c r="C272" s="201" t="s">
        <v>117</v>
      </c>
      <c r="D272" s="137">
        <v>0</v>
      </c>
      <c r="E272" s="162">
        <v>8.125</v>
      </c>
      <c r="F272" s="162">
        <v>6069.6034999998292</v>
      </c>
      <c r="G272" s="162"/>
      <c r="H272" s="137"/>
      <c r="I272" s="137">
        <v>962</v>
      </c>
      <c r="J272" s="162">
        <v>1231</v>
      </c>
      <c r="K272" s="137">
        <v>976.97</v>
      </c>
      <c r="L272" s="22">
        <f>+SUM(D272:K272)</f>
        <v>9247.6984999998294</v>
      </c>
      <c r="M272" s="162"/>
      <c r="N272" s="162"/>
      <c r="O272" s="162">
        <v>172</v>
      </c>
      <c r="P272" s="162">
        <v>379</v>
      </c>
      <c r="Q272" s="162">
        <v>105.74350000000028</v>
      </c>
      <c r="R272" s="162">
        <v>0</v>
      </c>
      <c r="S272" s="162">
        <v>27</v>
      </c>
      <c r="T272" s="162">
        <v>978.43</v>
      </c>
      <c r="U272" s="162">
        <v>1739</v>
      </c>
      <c r="V272" s="137"/>
      <c r="W272" s="137"/>
      <c r="X272" s="137"/>
      <c r="Y272" s="162">
        <v>5428</v>
      </c>
      <c r="Z272" s="162">
        <v>36.014499999999927</v>
      </c>
      <c r="AA272" s="162">
        <v>0</v>
      </c>
      <c r="AB272" s="162"/>
      <c r="AC272" s="271">
        <v>340</v>
      </c>
      <c r="AD272" s="162">
        <v>365</v>
      </c>
      <c r="AE272" s="162">
        <v>216</v>
      </c>
      <c r="AF272" s="162">
        <v>0</v>
      </c>
      <c r="AG272" s="162">
        <v>210.10960000000043</v>
      </c>
      <c r="AH272" s="22">
        <f>+SUM(M272:AG272)</f>
        <v>9996.2975999999999</v>
      </c>
      <c r="AI272" s="22">
        <f>O272+Q272+Z272+AD272+AE272+AG272+T272</f>
        <v>2083.2976000000008</v>
      </c>
      <c r="AJ272" s="22">
        <f>P272+R272+S272+U272+V272+Y272+AC272+AB272+AF272+AA272</f>
        <v>7913</v>
      </c>
      <c r="AK272" s="162"/>
      <c r="AL272" s="137">
        <v>1021</v>
      </c>
      <c r="AM272" s="162">
        <v>11.73</v>
      </c>
      <c r="AN272" s="22">
        <f>+SUM(AK272:AM272)</f>
        <v>1032.73</v>
      </c>
      <c r="AO272" s="24">
        <f>+AN272+AH272+L272</f>
        <v>20276.726099999829</v>
      </c>
      <c r="AR272" s="43">
        <f t="shared" si="448"/>
        <v>1155.9623124999787</v>
      </c>
      <c r="AS272" s="43">
        <f t="shared" si="449"/>
        <v>624.76859999999999</v>
      </c>
      <c r="AT272" s="43">
        <f t="shared" si="449"/>
        <v>297.61394285714294</v>
      </c>
      <c r="AU272" s="43">
        <f t="shared" si="449"/>
        <v>879.22222222222217</v>
      </c>
      <c r="AV272" s="43">
        <f t="shared" si="450"/>
        <v>344.24333333333334</v>
      </c>
      <c r="AW272" s="44">
        <f t="shared" si="450"/>
        <v>750.98985555554918</v>
      </c>
      <c r="AX272" s="23"/>
      <c r="AY272" s="22">
        <f>MEDIAN($D272:$K272)</f>
        <v>969.48500000000001</v>
      </c>
      <c r="AZ272" s="22">
        <f>MEDIAN($M272:$AG272)</f>
        <v>210.10960000000043</v>
      </c>
      <c r="BA272" s="22">
        <f>MEDIAN($AD272,$AE272,$Z272,$T272,$O272,Q272,AG272)</f>
        <v>210.10960000000043</v>
      </c>
      <c r="BB272" s="22">
        <f>MEDIAN($AF272,$AB272,$AC272,$Y272,$V272,$U272,$S272,$R272,$P272,$AA272)</f>
        <v>183.5</v>
      </c>
      <c r="BC272" s="22">
        <f>MEDIAN($AK272:$AM272)</f>
        <v>516.36500000000001</v>
      </c>
      <c r="BD272" s="24">
        <f>MEDIAN((D272:K272,M272:V272,Y272:AG272,AK272:AM272))</f>
        <v>216</v>
      </c>
    </row>
    <row r="273" spans="1:56" s="204" customFormat="1">
      <c r="A273" s="199"/>
      <c r="B273" s="200"/>
      <c r="C273" s="201" t="s">
        <v>116</v>
      </c>
      <c r="D273" s="137">
        <v>315</v>
      </c>
      <c r="E273" s="162">
        <v>6.5</v>
      </c>
      <c r="F273" s="162">
        <v>0</v>
      </c>
      <c r="G273" s="162"/>
      <c r="H273" s="137"/>
      <c r="I273" s="137">
        <v>0</v>
      </c>
      <c r="J273" s="162">
        <v>0</v>
      </c>
      <c r="K273" s="137"/>
      <c r="L273" s="22">
        <f>+SUM(D273:K273)</f>
        <v>321.5</v>
      </c>
      <c r="M273" s="162"/>
      <c r="N273" s="162"/>
      <c r="O273" s="162">
        <v>125.8</v>
      </c>
      <c r="P273" s="162"/>
      <c r="Q273" s="162">
        <v>0</v>
      </c>
      <c r="R273" s="162">
        <v>350</v>
      </c>
      <c r="S273" s="162">
        <v>0</v>
      </c>
      <c r="T273" s="162">
        <v>1177.2670000000001</v>
      </c>
      <c r="U273" s="162">
        <v>258</v>
      </c>
      <c r="V273" s="137"/>
      <c r="W273" s="137"/>
      <c r="X273" s="137"/>
      <c r="Y273" s="162">
        <v>0</v>
      </c>
      <c r="Z273" s="162">
        <v>99.430000000000646</v>
      </c>
      <c r="AA273" s="162">
        <v>296</v>
      </c>
      <c r="AB273" s="162"/>
      <c r="AC273" s="271">
        <v>81</v>
      </c>
      <c r="AD273" s="162"/>
      <c r="AE273" s="162"/>
      <c r="AF273" s="162">
        <v>41</v>
      </c>
      <c r="AG273" s="162">
        <v>110.7</v>
      </c>
      <c r="AH273" s="22">
        <f>+SUM(M273:AG273)</f>
        <v>2539.1970000000006</v>
      </c>
      <c r="AI273" s="22">
        <f>O273+Q273+Z273+AD273+AE273+AG273+T273</f>
        <v>1513.1970000000006</v>
      </c>
      <c r="AJ273" s="22">
        <f>P273+R273+S273+U273+V273+Y273+AC273+AB273+AF273+AA273</f>
        <v>1026</v>
      </c>
      <c r="AK273" s="162"/>
      <c r="AL273" s="137"/>
      <c r="AM273" s="162">
        <v>1233.1199999999999</v>
      </c>
      <c r="AN273" s="22">
        <f>+SUM(AK273:AM273)</f>
        <v>1233.1199999999999</v>
      </c>
      <c r="AO273" s="24">
        <f>+AN273+AH273+L273</f>
        <v>4093.8170000000005</v>
      </c>
      <c r="AR273" s="43">
        <f t="shared" si="448"/>
        <v>40.1875</v>
      </c>
      <c r="AS273" s="43">
        <f t="shared" si="449"/>
        <v>158.69981250000004</v>
      </c>
      <c r="AT273" s="43">
        <f t="shared" si="449"/>
        <v>216.17100000000008</v>
      </c>
      <c r="AU273" s="43">
        <f t="shared" si="449"/>
        <v>114</v>
      </c>
      <c r="AV273" s="43">
        <f t="shared" si="450"/>
        <v>411.03999999999996</v>
      </c>
      <c r="AW273" s="44">
        <f t="shared" si="450"/>
        <v>151.62285185185186</v>
      </c>
      <c r="AX273" s="23"/>
      <c r="AY273" s="22">
        <f>MEDIAN($D273:$K273)</f>
        <v>0</v>
      </c>
      <c r="AZ273" s="22">
        <f>MEDIAN($M273:$AG273)</f>
        <v>105.06500000000032</v>
      </c>
      <c r="BA273" s="22">
        <f>MEDIAN($AD273,$AE273,$Z273,$T273,$O273,Q273,AG273)</f>
        <v>110.7</v>
      </c>
      <c r="BB273" s="22">
        <f>MEDIAN($AF273,$AB273,$AC273,$Y273,$V273,$U273,$S273,$R273,$P273,$AA273)</f>
        <v>81</v>
      </c>
      <c r="BC273" s="22">
        <f>MEDIAN($AK273:$AM273)</f>
        <v>1233.1199999999999</v>
      </c>
      <c r="BD273" s="24">
        <f>MEDIAN((D273:K273,M273:V273,Y273:AG273,AK273:AM273))</f>
        <v>90.215000000000316</v>
      </c>
    </row>
    <row r="274" spans="1:56" s="204" customFormat="1">
      <c r="A274" s="199"/>
      <c r="B274" s="207" t="s">
        <v>115</v>
      </c>
      <c r="C274" s="201"/>
      <c r="D274" s="26">
        <f t="shared" ref="D274:V274" si="451">SUM(D271:D273)</f>
        <v>20024</v>
      </c>
      <c r="E274" s="306">
        <f t="shared" si="451"/>
        <v>2511.0559000000858</v>
      </c>
      <c r="F274" s="306">
        <f t="shared" si="451"/>
        <v>18663.760899999685</v>
      </c>
      <c r="G274" s="306">
        <f t="shared" si="451"/>
        <v>33804.744162530005</v>
      </c>
      <c r="H274" s="142">
        <f t="shared" si="451"/>
        <v>13983</v>
      </c>
      <c r="I274" s="142">
        <f t="shared" si="451"/>
        <v>18840</v>
      </c>
      <c r="J274" s="306">
        <f t="shared" si="451"/>
        <v>10258</v>
      </c>
      <c r="K274" s="142">
        <f t="shared" si="451"/>
        <v>17763.120000000003</v>
      </c>
      <c r="L274" s="25">
        <f t="shared" si="451"/>
        <v>135847.68096252976</v>
      </c>
      <c r="M274" s="306"/>
      <c r="N274" s="306"/>
      <c r="O274" s="306">
        <f t="shared" si="451"/>
        <v>7045.2</v>
      </c>
      <c r="P274" s="306">
        <f t="shared" si="451"/>
        <v>4794</v>
      </c>
      <c r="Q274" s="306">
        <f t="shared" si="451"/>
        <v>6532.332599999887</v>
      </c>
      <c r="R274" s="306">
        <f t="shared" si="451"/>
        <v>3002</v>
      </c>
      <c r="S274" s="306">
        <f t="shared" si="451"/>
        <v>2892</v>
      </c>
      <c r="T274" s="306">
        <f t="shared" si="451"/>
        <v>5551</v>
      </c>
      <c r="U274" s="306">
        <f t="shared" si="451"/>
        <v>5131</v>
      </c>
      <c r="V274" s="142">
        <f t="shared" si="451"/>
        <v>902.1</v>
      </c>
      <c r="W274" s="142"/>
      <c r="X274" s="142"/>
      <c r="Y274" s="306">
        <f t="shared" ref="Y274:AO274" si="452">SUM(Y271:Y273)</f>
        <v>5428</v>
      </c>
      <c r="Z274" s="306">
        <f t="shared" si="452"/>
        <v>7897.1943000011925</v>
      </c>
      <c r="AA274" s="306">
        <f t="shared" si="452"/>
        <v>3330</v>
      </c>
      <c r="AB274" s="306"/>
      <c r="AC274" s="307">
        <f>SUM(AC271:AC273)</f>
        <v>6154</v>
      </c>
      <c r="AD274" s="306">
        <f t="shared" si="452"/>
        <v>6456</v>
      </c>
      <c r="AE274" s="306">
        <f t="shared" si="452"/>
        <v>3427</v>
      </c>
      <c r="AF274" s="306">
        <f t="shared" si="452"/>
        <v>1334</v>
      </c>
      <c r="AG274" s="306">
        <f t="shared" si="452"/>
        <v>3440.7408999999898</v>
      </c>
      <c r="AH274" s="25">
        <f t="shared" si="452"/>
        <v>73316.567800001067</v>
      </c>
      <c r="AI274" s="25">
        <f>O274+Q274+Z274+AD274+AE274+AG274+T274</f>
        <v>40349.467800001068</v>
      </c>
      <c r="AJ274" s="25">
        <f>P274+R274+S274+U274+V274+Y274+AC274+AB274+AF274+AA274</f>
        <v>32967.1</v>
      </c>
      <c r="AK274" s="306">
        <f t="shared" si="452"/>
        <v>19551</v>
      </c>
      <c r="AL274" s="142">
        <f t="shared" si="452"/>
        <v>1626</v>
      </c>
      <c r="AM274" s="306">
        <f t="shared" si="452"/>
        <v>2751.5</v>
      </c>
      <c r="AN274" s="25">
        <f t="shared" si="452"/>
        <v>23928.5</v>
      </c>
      <c r="AO274" s="305">
        <f t="shared" si="452"/>
        <v>233092.74876253086</v>
      </c>
      <c r="AR274" s="45">
        <f>L274/AR$5</f>
        <v>16980.96012031622</v>
      </c>
      <c r="AS274" s="45">
        <f>AH274/AS$5</f>
        <v>4582.2854875000667</v>
      </c>
      <c r="AT274" s="45">
        <f>AI274/AT$5</f>
        <v>5764.2096857144379</v>
      </c>
      <c r="AU274" s="45">
        <f>AJ274/AU$5</f>
        <v>3663.0111111111109</v>
      </c>
      <c r="AV274" s="45">
        <f>AN274/AV$5</f>
        <v>7976.166666666667</v>
      </c>
      <c r="AW274" s="211">
        <f>AO274/AW$5</f>
        <v>8633.0647689826237</v>
      </c>
      <c r="AX274" s="23"/>
      <c r="AY274" s="25">
        <f>MEDIAN($D274:$K274)</f>
        <v>18213.440449999842</v>
      </c>
      <c r="AZ274" s="25">
        <f>MEDIAN($M274:$AG274)</f>
        <v>4962.5</v>
      </c>
      <c r="BA274" s="25">
        <f>MEDIAN($AD274,$AE274,$Z274,$T274,$O274,Q274,AG274)</f>
        <v>6456</v>
      </c>
      <c r="BB274" s="25">
        <f>MEDIAN($AF274,$AB274,$AC274,$Y274,$V274,$U274,$S274,$R274,$P274,$AA274)</f>
        <v>3330</v>
      </c>
      <c r="BC274" s="25">
        <f>MEDIAN($AK274:$AM274)</f>
        <v>2751.5</v>
      </c>
      <c r="BD274" s="305">
        <f>MEDIAN((D274:K274,M274:V274,Y274:AG274,AK274:AM274))</f>
        <v>5551</v>
      </c>
    </row>
    <row r="275" spans="1:56" s="204" customFormat="1">
      <c r="A275" s="199"/>
      <c r="B275" s="200"/>
      <c r="C275" s="201"/>
      <c r="D275" s="137"/>
      <c r="E275" s="162"/>
      <c r="F275" s="162"/>
      <c r="G275" s="162"/>
      <c r="H275" s="137"/>
      <c r="I275" s="137"/>
      <c r="J275" s="162"/>
      <c r="K275" s="137"/>
      <c r="L275" s="22"/>
      <c r="M275" s="162"/>
      <c r="N275" s="162"/>
      <c r="O275" s="162"/>
      <c r="P275" s="162"/>
      <c r="Q275" s="162"/>
      <c r="R275" s="162"/>
      <c r="S275" s="162"/>
      <c r="T275" s="162"/>
      <c r="U275" s="162"/>
      <c r="V275" s="137"/>
      <c r="W275" s="137"/>
      <c r="X275" s="137"/>
      <c r="Y275" s="162"/>
      <c r="Z275" s="162"/>
      <c r="AA275" s="162"/>
      <c r="AB275" s="162"/>
      <c r="AC275" s="271"/>
      <c r="AD275" s="162"/>
      <c r="AE275" s="162"/>
      <c r="AF275" s="162"/>
      <c r="AG275" s="162"/>
      <c r="AH275" s="22"/>
      <c r="AI275" s="22"/>
      <c r="AJ275" s="22"/>
      <c r="AK275" s="162"/>
      <c r="AL275" s="137"/>
      <c r="AM275" s="162"/>
      <c r="AN275" s="22"/>
      <c r="AO275" s="24"/>
      <c r="AR275" s="22"/>
      <c r="AS275" s="22"/>
      <c r="AT275" s="22"/>
      <c r="AU275" s="22"/>
      <c r="AV275" s="22"/>
      <c r="AW275" s="24"/>
      <c r="AX275" s="23"/>
      <c r="AY275" s="22"/>
      <c r="AZ275" s="22"/>
      <c r="BA275" s="22"/>
      <c r="BB275" s="22"/>
      <c r="BC275" s="22"/>
      <c r="BD275" s="24"/>
    </row>
    <row r="276" spans="1:56" s="204" customFormat="1">
      <c r="A276" s="268" t="s">
        <v>114</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c r="C277" s="201" t="s">
        <v>113</v>
      </c>
      <c r="D277" s="137">
        <v>28789.333866054036</v>
      </c>
      <c r="E277" s="162">
        <v>3181</v>
      </c>
      <c r="F277" s="162">
        <v>30296</v>
      </c>
      <c r="G277" s="162"/>
      <c r="H277" s="137">
        <v>17283</v>
      </c>
      <c r="I277" s="137">
        <v>21108</v>
      </c>
      <c r="J277" s="162">
        <v>12603</v>
      </c>
      <c r="K277" s="137">
        <v>22479</v>
      </c>
      <c r="L277" s="22">
        <f>+SUM(D277:K277)</f>
        <v>135739.33386605402</v>
      </c>
      <c r="M277" s="162"/>
      <c r="N277" s="162"/>
      <c r="O277" s="162"/>
      <c r="P277" s="162">
        <v>8171</v>
      </c>
      <c r="Q277" s="162">
        <v>14378</v>
      </c>
      <c r="R277" s="162">
        <v>7218</v>
      </c>
      <c r="S277" s="162">
        <v>6784</v>
      </c>
      <c r="T277" s="162">
        <v>9282</v>
      </c>
      <c r="U277" s="162">
        <v>12569</v>
      </c>
      <c r="V277" s="137">
        <v>3561</v>
      </c>
      <c r="W277" s="137"/>
      <c r="X277" s="137"/>
      <c r="Y277" s="162"/>
      <c r="Z277" s="162">
        <v>13029</v>
      </c>
      <c r="AA277" s="162">
        <v>5460</v>
      </c>
      <c r="AB277" s="162"/>
      <c r="AC277" s="271">
        <v>11407</v>
      </c>
      <c r="AD277" s="162">
        <v>9654</v>
      </c>
      <c r="AE277" s="162">
        <v>7013</v>
      </c>
      <c r="AF277" s="162">
        <v>2748</v>
      </c>
      <c r="AG277" s="162">
        <v>5749</v>
      </c>
      <c r="AH277" s="22">
        <f>+SUM(M277:AG277)</f>
        <v>117023</v>
      </c>
      <c r="AI277" s="22">
        <f>O277+Q277+Z277+AD277+AE277+AG277+T277</f>
        <v>59105</v>
      </c>
      <c r="AJ277" s="22">
        <f>P277+R277+S277+U277+V277+Y277+AC277+AB277+AF277+AA277</f>
        <v>57918</v>
      </c>
      <c r="AK277" s="162">
        <v>30613</v>
      </c>
      <c r="AL277" s="137">
        <v>3467</v>
      </c>
      <c r="AM277" s="162">
        <v>6789.47</v>
      </c>
      <c r="AN277" s="22">
        <f>+SUM(AK277:AM277)</f>
        <v>40869.47</v>
      </c>
      <c r="AO277" s="24">
        <f>+AN277+AH277+L277</f>
        <v>293631.80386605405</v>
      </c>
      <c r="AR277" s="43">
        <f t="shared" ref="AR277:AR278" si="453">L277/AR$5</f>
        <v>16967.416733256752</v>
      </c>
      <c r="AS277" s="43">
        <f t="shared" ref="AS277:AU278" si="454">AH277/AS$5</f>
        <v>7313.9375</v>
      </c>
      <c r="AT277" s="43">
        <f t="shared" si="454"/>
        <v>8443.5714285714294</v>
      </c>
      <c r="AU277" s="43">
        <f t="shared" si="454"/>
        <v>6435.333333333333</v>
      </c>
      <c r="AV277" s="43">
        <f t="shared" ref="AV277:AW278" si="455">AN277/AV$5</f>
        <v>13623.156666666668</v>
      </c>
      <c r="AW277" s="44">
        <f t="shared" si="455"/>
        <v>10875.25199503904</v>
      </c>
      <c r="AX277" s="23"/>
      <c r="AY277" s="22">
        <f>MEDIAN($D277:$K277)</f>
        <v>21108</v>
      </c>
      <c r="AZ277" s="22">
        <f>MEDIAN($M277:$AG277)</f>
        <v>7694.5</v>
      </c>
      <c r="BA277" s="22">
        <f>MEDIAN($AD277,$AE277,$Z277,$T277,$O277,Q277,AG277)</f>
        <v>9468</v>
      </c>
      <c r="BB277" s="22">
        <f>MEDIAN($AF277,$AB277,$AC277,$Y277,$V277,$U277,$S277,$R277,$P277,$AA277)</f>
        <v>7001</v>
      </c>
      <c r="BC277" s="22">
        <f>MEDIAN($AK277:$AM277)</f>
        <v>6789.47</v>
      </c>
      <c r="BD277" s="24">
        <f>MEDIAN((D277:K277,M277:V277,Y277:AG277,AK277:AM277))</f>
        <v>9468</v>
      </c>
    </row>
    <row r="278" spans="1:56" s="204" customFormat="1">
      <c r="A278" s="199"/>
      <c r="B278" s="200"/>
      <c r="C278" s="201" t="s">
        <v>112</v>
      </c>
      <c r="D278" s="137">
        <v>460.12685411776454</v>
      </c>
      <c r="E278" s="162"/>
      <c r="F278" s="162">
        <v>0</v>
      </c>
      <c r="G278" s="162"/>
      <c r="H278" s="137"/>
      <c r="I278" s="137">
        <v>0</v>
      </c>
      <c r="J278" s="162">
        <v>524</v>
      </c>
      <c r="K278" s="137"/>
      <c r="L278" s="22">
        <f>+SUM(D278:K278)</f>
        <v>984.12685411776454</v>
      </c>
      <c r="M278" s="162"/>
      <c r="N278" s="162"/>
      <c r="O278" s="162"/>
      <c r="P278" s="162">
        <v>2154</v>
      </c>
      <c r="Q278" s="162">
        <v>167</v>
      </c>
      <c r="R278" s="162">
        <v>0</v>
      </c>
      <c r="S278" s="162">
        <v>489</v>
      </c>
      <c r="T278" s="162"/>
      <c r="U278" s="162">
        <v>562</v>
      </c>
      <c r="V278" s="137">
        <v>1013</v>
      </c>
      <c r="W278" s="137"/>
      <c r="X278" s="137"/>
      <c r="Y278" s="162"/>
      <c r="Z278" s="162">
        <v>4630</v>
      </c>
      <c r="AA278" s="162">
        <v>1101</v>
      </c>
      <c r="AB278" s="162"/>
      <c r="AC278" s="271">
        <v>580</v>
      </c>
      <c r="AD278" s="162">
        <v>4866</v>
      </c>
      <c r="AE278" s="162">
        <v>135</v>
      </c>
      <c r="AF278" s="162">
        <v>710</v>
      </c>
      <c r="AG278" s="162">
        <v>679</v>
      </c>
      <c r="AH278" s="22">
        <f>+SUM(M278:AG278)</f>
        <v>17086</v>
      </c>
      <c r="AI278" s="22">
        <f>O278+Q278+Z278+AD278+AE278+AG278+T278</f>
        <v>10477</v>
      </c>
      <c r="AJ278" s="22">
        <f>P278+R278+S278+U278+V278+Y278+AC278+AB278+AF278+AA278</f>
        <v>6609</v>
      </c>
      <c r="AK278" s="162"/>
      <c r="AL278" s="137"/>
      <c r="AM278" s="162">
        <v>1786.2</v>
      </c>
      <c r="AN278" s="22">
        <f>+SUM(AK278:AM278)</f>
        <v>1786.2</v>
      </c>
      <c r="AO278" s="24">
        <f>+AN278+AH278+L278</f>
        <v>19856.326854117764</v>
      </c>
      <c r="AR278" s="43">
        <f t="shared" si="453"/>
        <v>123.01585676472057</v>
      </c>
      <c r="AS278" s="43">
        <f t="shared" si="454"/>
        <v>1067.875</v>
      </c>
      <c r="AT278" s="43">
        <f t="shared" si="454"/>
        <v>1496.7142857142858</v>
      </c>
      <c r="AU278" s="43">
        <f t="shared" si="454"/>
        <v>734.33333333333337</v>
      </c>
      <c r="AV278" s="43">
        <f t="shared" si="455"/>
        <v>595.4</v>
      </c>
      <c r="AW278" s="44">
        <f t="shared" si="455"/>
        <v>735.4195131154728</v>
      </c>
      <c r="AX278" s="23"/>
      <c r="AY278" s="22">
        <f>MEDIAN($D278:$K278)</f>
        <v>230.06342705888227</v>
      </c>
      <c r="AZ278" s="22">
        <f>MEDIAN($M278:$AG278)</f>
        <v>679</v>
      </c>
      <c r="BA278" s="22">
        <f>MEDIAN($AD278,$AE278,$Z278,$T278,$O278,Q278,AG278)</f>
        <v>679</v>
      </c>
      <c r="BB278" s="22">
        <f>MEDIAN($AF278,$AB278,$AC278,$Y278,$V278,$U278,$S278,$R278,$P278,$AA278)</f>
        <v>645</v>
      </c>
      <c r="BC278" s="22">
        <f>MEDIAN($AK278:$AM278)</f>
        <v>1786.2</v>
      </c>
      <c r="BD278" s="24">
        <f>MEDIAN((D278:K278,M278:V278,Y278:AG278,AK278:AM278))</f>
        <v>571</v>
      </c>
    </row>
    <row r="279" spans="1:56" s="204" customFormat="1">
      <c r="A279" s="205" t="s">
        <v>111</v>
      </c>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v>2.5922038980509745</v>
      </c>
      <c r="AG279" s="162"/>
      <c r="AH279" s="22"/>
      <c r="AI279" s="22"/>
      <c r="AJ279" s="22"/>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110</v>
      </c>
      <c r="C280" s="201"/>
      <c r="D280" s="137">
        <v>1844</v>
      </c>
      <c r="E280" s="162">
        <v>507</v>
      </c>
      <c r="F280" s="162">
        <v>2611</v>
      </c>
      <c r="G280" s="162"/>
      <c r="H280" s="137">
        <v>1464</v>
      </c>
      <c r="I280" s="137">
        <v>2982</v>
      </c>
      <c r="J280" s="162">
        <v>905</v>
      </c>
      <c r="K280" s="137">
        <v>1345</v>
      </c>
      <c r="L280" s="22">
        <f>+SUM(D280:K280)</f>
        <v>11658</v>
      </c>
      <c r="M280" s="162"/>
      <c r="N280" s="162"/>
      <c r="O280" s="162"/>
      <c r="P280" s="162">
        <v>336</v>
      </c>
      <c r="Q280" s="162">
        <v>594</v>
      </c>
      <c r="R280" s="162">
        <v>202</v>
      </c>
      <c r="S280" s="162">
        <v>230.43824429148913</v>
      </c>
      <c r="T280" s="162">
        <v>386</v>
      </c>
      <c r="U280" s="162">
        <v>361</v>
      </c>
      <c r="V280" s="137">
        <v>66</v>
      </c>
      <c r="W280" s="137"/>
      <c r="X280" s="137"/>
      <c r="Y280" s="162">
        <v>367</v>
      </c>
      <c r="Z280" s="162">
        <v>729</v>
      </c>
      <c r="AA280" s="162">
        <v>278</v>
      </c>
      <c r="AB280" s="162"/>
      <c r="AC280" s="271">
        <v>694</v>
      </c>
      <c r="AD280" s="162"/>
      <c r="AE280" s="162">
        <v>376</v>
      </c>
      <c r="AF280" s="162">
        <v>160</v>
      </c>
      <c r="AG280" s="162">
        <v>412</v>
      </c>
      <c r="AH280" s="22">
        <f>+SUM(M280:AG280)</f>
        <v>5191.4382442914894</v>
      </c>
      <c r="AI280" s="22">
        <f t="shared" ref="AI280:AI286" si="456">O280+Q280+Z280+AD280+AE280+AG280+T280</f>
        <v>2497</v>
      </c>
      <c r="AJ280" s="22">
        <f t="shared" ref="AJ280:AJ286" si="457">P280+R280+S280+U280+V280+Y280+AC280+AB280+AF280+AA280</f>
        <v>2694.4382442914894</v>
      </c>
      <c r="AK280" s="162">
        <v>998</v>
      </c>
      <c r="AL280" s="137">
        <v>176</v>
      </c>
      <c r="AM280" s="162">
        <v>220</v>
      </c>
      <c r="AN280" s="22">
        <f>+SUM(AK280:AM280)</f>
        <v>1394</v>
      </c>
      <c r="AO280" s="24">
        <f>+AN280+AH280+L280</f>
        <v>18243.43824429149</v>
      </c>
      <c r="AR280" s="43">
        <f t="shared" ref="AR280:AR281" si="458">L280/AR$5</f>
        <v>1457.25</v>
      </c>
      <c r="AS280" s="43">
        <f t="shared" ref="AS280:AU281" si="459">AH280/AS$5</f>
        <v>324.46489026821808</v>
      </c>
      <c r="AT280" s="43">
        <f t="shared" si="459"/>
        <v>356.71428571428572</v>
      </c>
      <c r="AU280" s="43">
        <f t="shared" si="459"/>
        <v>299.38202714349882</v>
      </c>
      <c r="AV280" s="43">
        <f t="shared" ref="AV280:AW281" si="460">AN280/AV$5</f>
        <v>464.66666666666669</v>
      </c>
      <c r="AW280" s="44">
        <f t="shared" si="460"/>
        <v>675.68289793672182</v>
      </c>
      <c r="AX280" s="23"/>
      <c r="AY280" s="22">
        <f>MEDIAN($D280:$K280)</f>
        <v>1464</v>
      </c>
      <c r="AZ280" s="22">
        <f>MEDIAN($M280:$AG280)</f>
        <v>364</v>
      </c>
      <c r="BA280" s="22">
        <f>MEDIAN($AD280,$AE280,$Z280,$T280,$O280,Q280,AG280)</f>
        <v>412</v>
      </c>
      <c r="BB280" s="22">
        <f>MEDIAN($AF280,$AB280,$AC280,$Y280,$V280,$U280,$S280,$R280,$P280,$AA280)</f>
        <v>278</v>
      </c>
      <c r="BC280" s="22">
        <f>MEDIAN($AK280:$AM280)</f>
        <v>220</v>
      </c>
      <c r="BD280" s="24">
        <f>MEDIAN((D280:K280,M280:V280,Y280:AG280,AK280:AM280))</f>
        <v>399</v>
      </c>
    </row>
    <row r="281" spans="1:56" s="204" customFormat="1">
      <c r="A281" s="199"/>
      <c r="B281" s="200" t="s">
        <v>109</v>
      </c>
      <c r="C281" s="201"/>
      <c r="D281" s="137">
        <v>1956</v>
      </c>
      <c r="E281" s="162">
        <v>170</v>
      </c>
      <c r="F281" s="162">
        <v>717</v>
      </c>
      <c r="G281" s="162"/>
      <c r="H281" s="137">
        <v>652</v>
      </c>
      <c r="I281" s="137">
        <v>2125</v>
      </c>
      <c r="J281" s="162">
        <v>1298</v>
      </c>
      <c r="K281" s="137">
        <v>2117</v>
      </c>
      <c r="L281" s="22">
        <f>+SUM(D281:K281)</f>
        <v>9035</v>
      </c>
      <c r="M281" s="162"/>
      <c r="N281" s="162"/>
      <c r="O281" s="162"/>
      <c r="P281" s="162">
        <v>708</v>
      </c>
      <c r="Q281" s="162">
        <v>108</v>
      </c>
      <c r="R281" s="162">
        <v>217</v>
      </c>
      <c r="S281" s="162">
        <v>88.696984595214687</v>
      </c>
      <c r="T281" s="162">
        <v>377</v>
      </c>
      <c r="U281" s="162">
        <v>128</v>
      </c>
      <c r="V281" s="137">
        <v>14</v>
      </c>
      <c r="W281" s="137"/>
      <c r="X281" s="137"/>
      <c r="Y281" s="162">
        <v>37</v>
      </c>
      <c r="Z281" s="162">
        <v>225</v>
      </c>
      <c r="AA281" s="162">
        <v>128</v>
      </c>
      <c r="AB281" s="162"/>
      <c r="AC281" s="271">
        <v>341</v>
      </c>
      <c r="AD281" s="162"/>
      <c r="AE281" s="162">
        <v>85</v>
      </c>
      <c r="AF281" s="162">
        <v>182</v>
      </c>
      <c r="AG281" s="162">
        <v>117</v>
      </c>
      <c r="AH281" s="22">
        <f>+SUM(M281:AG281)</f>
        <v>2755.6969845952144</v>
      </c>
      <c r="AI281" s="22">
        <f t="shared" si="456"/>
        <v>912</v>
      </c>
      <c r="AJ281" s="22">
        <f t="shared" si="457"/>
        <v>1843.6969845952146</v>
      </c>
      <c r="AK281" s="162">
        <v>209</v>
      </c>
      <c r="AL281" s="137">
        <v>30</v>
      </c>
      <c r="AM281" s="162">
        <v>13.56</v>
      </c>
      <c r="AN281" s="22">
        <f>+SUM(AK281:AM281)</f>
        <v>252.56</v>
      </c>
      <c r="AO281" s="24">
        <f>+AN281+AH281+L281</f>
        <v>12043.256984595215</v>
      </c>
      <c r="AR281" s="43">
        <f t="shared" si="458"/>
        <v>1129.375</v>
      </c>
      <c r="AS281" s="43">
        <f t="shared" si="459"/>
        <v>172.2310615372009</v>
      </c>
      <c r="AT281" s="43">
        <f t="shared" si="459"/>
        <v>130.28571428571428</v>
      </c>
      <c r="AU281" s="43">
        <f t="shared" si="459"/>
        <v>204.85522051057941</v>
      </c>
      <c r="AV281" s="43">
        <f t="shared" si="460"/>
        <v>84.186666666666667</v>
      </c>
      <c r="AW281" s="44">
        <f t="shared" si="460"/>
        <v>446.04655498500796</v>
      </c>
      <c r="AX281" s="23"/>
      <c r="AY281" s="22">
        <f>MEDIAN($D281:$K281)</f>
        <v>1298</v>
      </c>
      <c r="AZ281" s="22">
        <f>MEDIAN($M281:$AG281)</f>
        <v>128</v>
      </c>
      <c r="BA281" s="22">
        <f>MEDIAN($AD281,$AE281,$Z281,$T281,$O281,Q281,AG281)</f>
        <v>117</v>
      </c>
      <c r="BB281" s="22">
        <f>MEDIAN($AF281,$AB281,$AC281,$Y281,$V281,$U281,$S281,$R281,$P281,$AA281)</f>
        <v>128</v>
      </c>
      <c r="BC281" s="22">
        <f>MEDIAN($AK281:$AM281)</f>
        <v>30</v>
      </c>
      <c r="BD281" s="24">
        <f>MEDIAN((D281:K281,M281:V281,Y281:AG281,AK281:AM281))</f>
        <v>195.5</v>
      </c>
    </row>
    <row r="282" spans="1:56" s="204" customFormat="1">
      <c r="A282" s="199"/>
      <c r="B282" s="200"/>
      <c r="C282" s="201"/>
      <c r="D282" s="137"/>
      <c r="E282" s="162"/>
      <c r="F282" s="162"/>
      <c r="G282" s="162"/>
      <c r="H282" s="137"/>
      <c r="I282" s="137"/>
      <c r="J282" s="162"/>
      <c r="K282" s="137"/>
      <c r="L282" s="22"/>
      <c r="M282" s="162"/>
      <c r="N282" s="162"/>
      <c r="O282" s="162"/>
      <c r="P282" s="162"/>
      <c r="Q282" s="162"/>
      <c r="R282" s="162"/>
      <c r="S282" s="162"/>
      <c r="T282" s="162"/>
      <c r="U282" s="162"/>
      <c r="V282" s="137"/>
      <c r="W282" s="137"/>
      <c r="X282" s="137"/>
      <c r="Y282" s="162"/>
      <c r="Z282" s="162"/>
      <c r="AA282" s="162"/>
      <c r="AB282" s="162"/>
      <c r="AC282" s="271"/>
      <c r="AD282" s="162"/>
      <c r="AE282" s="162"/>
      <c r="AF282" s="162"/>
      <c r="AG282" s="162"/>
      <c r="AH282" s="22"/>
      <c r="AI282" s="22">
        <f t="shared" si="456"/>
        <v>0</v>
      </c>
      <c r="AJ282" s="22">
        <f t="shared" si="457"/>
        <v>0</v>
      </c>
      <c r="AK282" s="162"/>
      <c r="AL282" s="137"/>
      <c r="AM282" s="162"/>
      <c r="AN282" s="22"/>
      <c r="AO282" s="24"/>
      <c r="AR282" s="22"/>
      <c r="AS282" s="22"/>
      <c r="AT282" s="22"/>
      <c r="AU282" s="22"/>
      <c r="AV282" s="22"/>
      <c r="AW282" s="24"/>
      <c r="AX282" s="23"/>
      <c r="AY282" s="22"/>
      <c r="AZ282" s="22"/>
      <c r="BA282" s="22"/>
      <c r="BB282" s="22"/>
      <c r="BC282" s="22"/>
      <c r="BD282" s="24"/>
    </row>
    <row r="283" spans="1:56" s="204" customFormat="1">
      <c r="A283" s="199"/>
      <c r="B283" s="200" t="s">
        <v>108</v>
      </c>
      <c r="C283" s="201"/>
      <c r="D283" s="137">
        <v>1177</v>
      </c>
      <c r="E283" s="162">
        <v>209</v>
      </c>
      <c r="F283" s="162">
        <v>1274</v>
      </c>
      <c r="G283" s="162">
        <v>2347</v>
      </c>
      <c r="H283" s="137">
        <v>702.91446153846164</v>
      </c>
      <c r="I283" s="137">
        <v>1225</v>
      </c>
      <c r="J283" s="162">
        <v>528</v>
      </c>
      <c r="K283" s="137">
        <v>925.06</v>
      </c>
      <c r="L283" s="22">
        <f>+SUM(D283:K283)</f>
        <v>8387.9744615384607</v>
      </c>
      <c r="M283" s="162"/>
      <c r="N283" s="162"/>
      <c r="O283" s="162">
        <v>453.75378230535176</v>
      </c>
      <c r="P283" s="162">
        <v>326</v>
      </c>
      <c r="Q283" s="162">
        <v>300</v>
      </c>
      <c r="R283" s="162">
        <v>136</v>
      </c>
      <c r="S283" s="162">
        <v>166.85</v>
      </c>
      <c r="T283" s="162">
        <v>248.79</v>
      </c>
      <c r="U283" s="162">
        <v>180</v>
      </c>
      <c r="V283" s="137">
        <v>28</v>
      </c>
      <c r="W283" s="137"/>
      <c r="X283" s="137"/>
      <c r="Y283" s="162">
        <v>85</v>
      </c>
      <c r="Z283" s="162">
        <v>478.55</v>
      </c>
      <c r="AA283" s="162">
        <v>210</v>
      </c>
      <c r="AB283" s="162"/>
      <c r="AC283" s="271">
        <v>408</v>
      </c>
      <c r="AD283" s="162">
        <v>410</v>
      </c>
      <c r="AE283" s="162">
        <v>216</v>
      </c>
      <c r="AF283" s="162">
        <v>77.290000000000006</v>
      </c>
      <c r="AG283" s="162">
        <v>238</v>
      </c>
      <c r="AH283" s="22">
        <f>+SUM(M283:AG283)</f>
        <v>3962.2337823053517</v>
      </c>
      <c r="AI283" s="22">
        <f t="shared" si="456"/>
        <v>2345.0937823053519</v>
      </c>
      <c r="AJ283" s="22">
        <f t="shared" si="457"/>
        <v>1617.1399999999999</v>
      </c>
      <c r="AK283" s="162">
        <v>626.55999999999995</v>
      </c>
      <c r="AL283" s="137">
        <v>62</v>
      </c>
      <c r="AM283" s="162">
        <v>121.21</v>
      </c>
      <c r="AN283" s="22">
        <f>+SUM(AK283:AM283)</f>
        <v>809.77</v>
      </c>
      <c r="AO283" s="24">
        <f>+AN283+AH283+L283</f>
        <v>13159.978243843812</v>
      </c>
      <c r="AR283" s="43">
        <f t="shared" ref="AR283:AR285" si="461">L283/AR$5</f>
        <v>1048.4968076923076</v>
      </c>
      <c r="AS283" s="43">
        <f t="shared" ref="AS283:AU285" si="462">AH283/AS$5</f>
        <v>247.63961139408448</v>
      </c>
      <c r="AT283" s="43">
        <f t="shared" si="462"/>
        <v>335.01339747219311</v>
      </c>
      <c r="AU283" s="43">
        <f t="shared" si="462"/>
        <v>179.68222222222221</v>
      </c>
      <c r="AV283" s="43">
        <f t="shared" ref="AV283:AW285" si="463">AN283/AV$5</f>
        <v>269.92333333333335</v>
      </c>
      <c r="AW283" s="44">
        <f t="shared" si="463"/>
        <v>487.40660162384489</v>
      </c>
      <c r="AX283" s="23"/>
      <c r="AY283" s="22">
        <f>MEDIAN($D283:$K283)</f>
        <v>1051.03</v>
      </c>
      <c r="AZ283" s="22">
        <f>MEDIAN($M283:$AG283)</f>
        <v>227</v>
      </c>
      <c r="BA283" s="22">
        <f>MEDIAN($AD283,$AE283,$Z283,$T283,$O283,Q283,AG283)</f>
        <v>300</v>
      </c>
      <c r="BB283" s="22">
        <f>MEDIAN($AF283,$AB283,$AC283,$Y283,$V283,$U283,$S283,$R283,$P283,$AA283)</f>
        <v>166.85</v>
      </c>
      <c r="BC283" s="22">
        <f>MEDIAN($AK283:$AM283)</f>
        <v>121.21</v>
      </c>
      <c r="BD283" s="24">
        <f>MEDIAN((D283:K283,M283:V283,Y283:AG283,AK283:AM283))</f>
        <v>300</v>
      </c>
    </row>
    <row r="284" spans="1:56" s="204" customFormat="1">
      <c r="A284" s="199"/>
      <c r="B284" s="200" t="s">
        <v>107</v>
      </c>
      <c r="C284" s="201"/>
      <c r="D284" s="137">
        <v>0</v>
      </c>
      <c r="E284" s="162">
        <v>89</v>
      </c>
      <c r="F284" s="162">
        <v>284</v>
      </c>
      <c r="G284" s="162"/>
      <c r="H284" s="137">
        <v>74.264994871794869</v>
      </c>
      <c r="I284" s="137">
        <v>634</v>
      </c>
      <c r="J284" s="162">
        <v>70</v>
      </c>
      <c r="K284" s="137">
        <v>164.81</v>
      </c>
      <c r="L284" s="22">
        <f>+SUM(D284:K284)</f>
        <v>1316.0749948717948</v>
      </c>
      <c r="M284" s="162"/>
      <c r="N284" s="162"/>
      <c r="O284" s="162"/>
      <c r="P284" s="162">
        <v>3</v>
      </c>
      <c r="Q284" s="162"/>
      <c r="R284" s="162">
        <v>0</v>
      </c>
      <c r="S284" s="162">
        <v>0</v>
      </c>
      <c r="T284" s="162">
        <v>5.89</v>
      </c>
      <c r="U284" s="162"/>
      <c r="V284" s="137"/>
      <c r="W284" s="137"/>
      <c r="X284" s="137"/>
      <c r="Y284" s="162">
        <v>1</v>
      </c>
      <c r="Z284" s="162">
        <v>26.25</v>
      </c>
      <c r="AA284" s="162">
        <v>0</v>
      </c>
      <c r="AB284" s="162"/>
      <c r="AC284" s="271">
        <v>10</v>
      </c>
      <c r="AD284" s="162">
        <v>12</v>
      </c>
      <c r="AE284" s="162">
        <v>0</v>
      </c>
      <c r="AF284" s="162">
        <v>1.2</v>
      </c>
      <c r="AG284" s="162"/>
      <c r="AH284" s="22">
        <f>+SUM(M284:AG284)</f>
        <v>59.34</v>
      </c>
      <c r="AI284" s="22">
        <f t="shared" si="456"/>
        <v>44.14</v>
      </c>
      <c r="AJ284" s="22">
        <f t="shared" si="457"/>
        <v>15.2</v>
      </c>
      <c r="AK284" s="162"/>
      <c r="AL284" s="137">
        <v>1</v>
      </c>
      <c r="AM284" s="162">
        <v>3.4</v>
      </c>
      <c r="AN284" s="22">
        <f>+SUM(AK284:AM284)</f>
        <v>4.4000000000000004</v>
      </c>
      <c r="AO284" s="24">
        <f>+AN284+AH284+L284</f>
        <v>1379.8149948717949</v>
      </c>
      <c r="AR284" s="43">
        <f t="shared" si="461"/>
        <v>164.50937435897436</v>
      </c>
      <c r="AS284" s="43">
        <f t="shared" si="462"/>
        <v>3.7087500000000002</v>
      </c>
      <c r="AT284" s="43">
        <f t="shared" si="462"/>
        <v>6.305714285714286</v>
      </c>
      <c r="AU284" s="43">
        <f t="shared" si="462"/>
        <v>1.6888888888888889</v>
      </c>
      <c r="AV284" s="43">
        <f t="shared" si="463"/>
        <v>1.4666666666666668</v>
      </c>
      <c r="AW284" s="44">
        <f t="shared" si="463"/>
        <v>51.104259069325735</v>
      </c>
      <c r="AX284" s="23"/>
      <c r="AY284" s="22">
        <f>MEDIAN($D284:$K284)</f>
        <v>89</v>
      </c>
      <c r="AZ284" s="22">
        <f>MEDIAN($M284:$AG284)</f>
        <v>1.2</v>
      </c>
      <c r="BA284" s="22">
        <f>MEDIAN($AD284,$AE284,$Z284,$T284,$O284,Q284,AG284)</f>
        <v>8.9450000000000003</v>
      </c>
      <c r="BB284" s="22">
        <f>MEDIAN($AF284,$AB284,$AC284,$Y284,$V284,$U284,$S284,$R284,$P284,$AA284)</f>
        <v>1</v>
      </c>
      <c r="BC284" s="22">
        <f>MEDIAN($AK284:$AM284)</f>
        <v>2.2000000000000002</v>
      </c>
      <c r="BD284" s="24">
        <f>MEDIAN((D284:K284,M284:V284,Y284:AG284,AK284:AM284))</f>
        <v>4.6449999999999996</v>
      </c>
    </row>
    <row r="285" spans="1:56" s="204" customFormat="1">
      <c r="A285" s="199"/>
      <c r="B285" s="200" t="s">
        <v>106</v>
      </c>
      <c r="C285" s="201"/>
      <c r="D285" s="137">
        <v>1247</v>
      </c>
      <c r="E285" s="162">
        <v>351</v>
      </c>
      <c r="F285" s="162">
        <v>1711</v>
      </c>
      <c r="G285" s="162">
        <v>3209</v>
      </c>
      <c r="H285" s="137">
        <v>1132.306482051282</v>
      </c>
      <c r="I285" s="137">
        <v>2236</v>
      </c>
      <c r="J285" s="162">
        <v>855</v>
      </c>
      <c r="K285" s="137">
        <v>1227.49</v>
      </c>
      <c r="L285" s="22">
        <f>+SUM(D285:K285)</f>
        <v>11968.796482051281</v>
      </c>
      <c r="M285" s="162"/>
      <c r="N285" s="162"/>
      <c r="O285" s="162">
        <v>481.83400177341912</v>
      </c>
      <c r="P285" s="162">
        <v>269</v>
      </c>
      <c r="Q285" s="162">
        <v>364</v>
      </c>
      <c r="R285" s="162">
        <v>154</v>
      </c>
      <c r="S285" s="162">
        <v>154.02999999999997</v>
      </c>
      <c r="T285" s="162">
        <v>249</v>
      </c>
      <c r="U285" s="162">
        <v>215</v>
      </c>
      <c r="V285" s="137">
        <v>61</v>
      </c>
      <c r="W285" s="137"/>
      <c r="X285" s="137"/>
      <c r="Y285" s="162">
        <v>318</v>
      </c>
      <c r="Z285" s="162">
        <v>461.34</v>
      </c>
      <c r="AA285" s="162">
        <v>164</v>
      </c>
      <c r="AB285" s="162"/>
      <c r="AC285" s="271">
        <v>383</v>
      </c>
      <c r="AD285" s="162">
        <v>432</v>
      </c>
      <c r="AE285" s="162">
        <v>189</v>
      </c>
      <c r="AF285" s="162">
        <v>72.3</v>
      </c>
      <c r="AG285" s="162">
        <v>194</v>
      </c>
      <c r="AH285" s="22">
        <f>+SUM(M285:AG285)</f>
        <v>4161.5040017734191</v>
      </c>
      <c r="AI285" s="22">
        <f t="shared" si="456"/>
        <v>2371.1740017734191</v>
      </c>
      <c r="AJ285" s="22">
        <f t="shared" si="457"/>
        <v>1790.33</v>
      </c>
      <c r="AK285" s="162">
        <v>460.19</v>
      </c>
      <c r="AL285" s="137">
        <v>98</v>
      </c>
      <c r="AM285" s="162">
        <v>108.95</v>
      </c>
      <c r="AN285" s="22">
        <f>+SUM(AK285:AM285)</f>
        <v>667.1400000000001</v>
      </c>
      <c r="AO285" s="24">
        <f>+AN285+AH285+L285</f>
        <v>16797.440483824699</v>
      </c>
      <c r="AR285" s="43">
        <f t="shared" si="461"/>
        <v>1496.0995602564101</v>
      </c>
      <c r="AS285" s="43">
        <f t="shared" si="462"/>
        <v>260.09400011083869</v>
      </c>
      <c r="AT285" s="43">
        <f t="shared" si="462"/>
        <v>338.73914311048844</v>
      </c>
      <c r="AU285" s="43">
        <f t="shared" si="462"/>
        <v>198.92555555555555</v>
      </c>
      <c r="AV285" s="43">
        <f t="shared" si="463"/>
        <v>222.38000000000002</v>
      </c>
      <c r="AW285" s="44">
        <f t="shared" si="463"/>
        <v>622.12742532684069</v>
      </c>
      <c r="AX285" s="23"/>
      <c r="AY285" s="22">
        <f>MEDIAN($D285:$K285)</f>
        <v>1237.2449999999999</v>
      </c>
      <c r="AZ285" s="22">
        <f>MEDIAN($M285:$AG285)</f>
        <v>232</v>
      </c>
      <c r="BA285" s="22">
        <f>MEDIAN($AD285,$AE285,$Z285,$T285,$O285,Q285,AG285)</f>
        <v>364</v>
      </c>
      <c r="BB285" s="22">
        <f>MEDIAN($AF285,$AB285,$AC285,$Y285,$V285,$U285,$S285,$R285,$P285,$AA285)</f>
        <v>164</v>
      </c>
      <c r="BC285" s="22">
        <f>MEDIAN($AK285:$AM285)</f>
        <v>108.95</v>
      </c>
      <c r="BD285" s="24">
        <f>MEDIAN((D285:K285,M285:V285,Y285:AG285,AK285:AM285))</f>
        <v>351</v>
      </c>
    </row>
    <row r="286" spans="1:56" s="204" customFormat="1">
      <c r="A286" s="199"/>
      <c r="B286" s="200" t="s">
        <v>105</v>
      </c>
      <c r="C286" s="201"/>
      <c r="D286" s="26">
        <f t="shared" ref="D286:V286" si="464">SUM(D283:D285)</f>
        <v>2424</v>
      </c>
      <c r="E286" s="306">
        <f t="shared" si="464"/>
        <v>649</v>
      </c>
      <c r="F286" s="306">
        <f t="shared" si="464"/>
        <v>3269</v>
      </c>
      <c r="G286" s="306">
        <f t="shared" si="464"/>
        <v>5556</v>
      </c>
      <c r="H286" s="142">
        <f t="shared" si="464"/>
        <v>1909.4859384615386</v>
      </c>
      <c r="I286" s="142">
        <f t="shared" si="464"/>
        <v>4095</v>
      </c>
      <c r="J286" s="306">
        <f t="shared" si="464"/>
        <v>1453</v>
      </c>
      <c r="K286" s="142">
        <f t="shared" si="464"/>
        <v>2317.3599999999997</v>
      </c>
      <c r="L286" s="25">
        <f t="shared" si="464"/>
        <v>21672.845938461534</v>
      </c>
      <c r="M286" s="306"/>
      <c r="N286" s="306"/>
      <c r="O286" s="306">
        <f t="shared" si="464"/>
        <v>935.58778407877094</v>
      </c>
      <c r="P286" s="306">
        <f t="shared" si="464"/>
        <v>598</v>
      </c>
      <c r="Q286" s="306">
        <f t="shared" si="464"/>
        <v>664</v>
      </c>
      <c r="R286" s="306">
        <f t="shared" si="464"/>
        <v>290</v>
      </c>
      <c r="S286" s="306">
        <f t="shared" si="464"/>
        <v>320.88</v>
      </c>
      <c r="T286" s="306">
        <f t="shared" si="464"/>
        <v>503.67999999999995</v>
      </c>
      <c r="U286" s="306">
        <f t="shared" si="464"/>
        <v>395</v>
      </c>
      <c r="V286" s="142">
        <f t="shared" si="464"/>
        <v>89</v>
      </c>
      <c r="W286" s="142"/>
      <c r="X286" s="142"/>
      <c r="Y286" s="306">
        <f t="shared" ref="Y286:AO286" si="465">SUM(Y283:Y285)</f>
        <v>404</v>
      </c>
      <c r="Z286" s="306">
        <f t="shared" si="465"/>
        <v>966.14</v>
      </c>
      <c r="AA286" s="306">
        <f t="shared" si="465"/>
        <v>374</v>
      </c>
      <c r="AB286" s="306"/>
      <c r="AC286" s="307">
        <f>SUM(AC283:AC285)</f>
        <v>801</v>
      </c>
      <c r="AD286" s="306">
        <f t="shared" si="465"/>
        <v>854</v>
      </c>
      <c r="AE286" s="306">
        <f t="shared" si="465"/>
        <v>405</v>
      </c>
      <c r="AF286" s="306">
        <f t="shared" si="465"/>
        <v>150.79000000000002</v>
      </c>
      <c r="AG286" s="306">
        <f t="shared" si="465"/>
        <v>432</v>
      </c>
      <c r="AH286" s="25">
        <f t="shared" si="465"/>
        <v>8183.0777840787705</v>
      </c>
      <c r="AI286" s="25">
        <f t="shared" si="456"/>
        <v>4760.4077840787713</v>
      </c>
      <c r="AJ286" s="25">
        <f t="shared" si="457"/>
        <v>3422.67</v>
      </c>
      <c r="AK286" s="306">
        <f t="shared" si="465"/>
        <v>1086.75</v>
      </c>
      <c r="AL286" s="142">
        <f t="shared" si="465"/>
        <v>161</v>
      </c>
      <c r="AM286" s="306">
        <f t="shared" si="465"/>
        <v>233.56</v>
      </c>
      <c r="AN286" s="25">
        <f t="shared" si="465"/>
        <v>1481.31</v>
      </c>
      <c r="AO286" s="305">
        <f t="shared" si="465"/>
        <v>31337.233722540306</v>
      </c>
      <c r="AR286" s="45">
        <f>L286/AR$5</f>
        <v>2709.1057423076918</v>
      </c>
      <c r="AS286" s="45">
        <f>AH286/AS$5</f>
        <v>511.44236150492316</v>
      </c>
      <c r="AT286" s="45">
        <f>AI286/AT$5</f>
        <v>680.05825486839592</v>
      </c>
      <c r="AU286" s="45">
        <f>AJ286/AU$5</f>
        <v>380.29666666666668</v>
      </c>
      <c r="AV286" s="45">
        <f>AN286/AV$5</f>
        <v>493.77</v>
      </c>
      <c r="AW286" s="211">
        <f>AO286/AW$5</f>
        <v>1160.6382860200113</v>
      </c>
      <c r="AX286" s="23"/>
      <c r="AY286" s="25">
        <f>MEDIAN($D286:$K286)</f>
        <v>2370.6799999999998</v>
      </c>
      <c r="AZ286" s="25">
        <f>MEDIAN($M286:$AG286)</f>
        <v>418.5</v>
      </c>
      <c r="BA286" s="25">
        <f>MEDIAN($AD286,$AE286,$Z286,$T286,$O286,Q286,AG286)</f>
        <v>664</v>
      </c>
      <c r="BB286" s="25">
        <f>MEDIAN($AF286,$AB286,$AC286,$Y286,$V286,$U286,$S286,$R286,$P286,$AA286)</f>
        <v>374</v>
      </c>
      <c r="BC286" s="25">
        <f>MEDIAN($AK286:$AM286)</f>
        <v>233.56</v>
      </c>
      <c r="BD286" s="305">
        <f>MEDIAN((D286:K286,M286:V286,Y286:AG286,AK286:AM286))</f>
        <v>649</v>
      </c>
    </row>
    <row r="287" spans="1:56" s="204" customFormat="1">
      <c r="A287" s="199"/>
      <c r="B287" s="200"/>
      <c r="C287" s="308"/>
      <c r="D287" s="137"/>
      <c r="E287" s="162"/>
      <c r="F287" s="162"/>
      <c r="G287" s="162"/>
      <c r="H287" s="137"/>
      <c r="I287" s="137"/>
      <c r="J287" s="162"/>
      <c r="K287" s="137"/>
      <c r="L287" s="22"/>
      <c r="M287" s="162"/>
      <c r="N287" s="162"/>
      <c r="O287" s="162"/>
      <c r="P287" s="162"/>
      <c r="Q287" s="162"/>
      <c r="R287" s="162"/>
      <c r="S287" s="162"/>
      <c r="T287" s="162"/>
      <c r="U287" s="162"/>
      <c r="V287" s="137"/>
      <c r="W287" s="137"/>
      <c r="X287" s="137"/>
      <c r="Y287" s="162"/>
      <c r="Z287" s="162"/>
      <c r="AA287" s="162"/>
      <c r="AB287" s="162"/>
      <c r="AC287" s="271"/>
      <c r="AD287" s="162"/>
      <c r="AE287" s="162"/>
      <c r="AF287" s="162"/>
      <c r="AG287" s="162"/>
      <c r="AH287" s="22"/>
      <c r="AI287" s="22"/>
      <c r="AJ287" s="22"/>
      <c r="AK287" s="162"/>
      <c r="AL287" s="137"/>
      <c r="AM287" s="162"/>
      <c r="AN287" s="22"/>
      <c r="AO287" s="24"/>
      <c r="AR287" s="22"/>
      <c r="AS287" s="22"/>
      <c r="AT287" s="22"/>
      <c r="AU287" s="22"/>
      <c r="AV287" s="22"/>
      <c r="AW287" s="24"/>
      <c r="AX287" s="23"/>
      <c r="AY287" s="22"/>
      <c r="AZ287" s="22"/>
      <c r="BA287" s="22"/>
      <c r="BB287" s="22"/>
      <c r="BC287" s="22"/>
      <c r="BD287" s="24"/>
    </row>
    <row r="288" spans="1:56" s="204" customFormat="1">
      <c r="A288" s="268" t="s">
        <v>104</v>
      </c>
      <c r="B288" s="200"/>
      <c r="C288" s="201"/>
      <c r="D288" s="380">
        <v>29407</v>
      </c>
      <c r="E288" s="373"/>
      <c r="F288" s="373">
        <v>76512</v>
      </c>
      <c r="G288" s="373">
        <v>283165</v>
      </c>
      <c r="H288" s="380">
        <v>40653</v>
      </c>
      <c r="I288" s="380">
        <v>150643</v>
      </c>
      <c r="J288" s="373">
        <v>32891</v>
      </c>
      <c r="K288" s="380"/>
      <c r="L288" s="22">
        <f>+SUM(D288:K288)</f>
        <v>613271</v>
      </c>
      <c r="M288" s="162"/>
      <c r="N288" s="162"/>
      <c r="O288" s="162">
        <v>350</v>
      </c>
      <c r="P288" s="162"/>
      <c r="Q288" s="162">
        <v>908.84136633305206</v>
      </c>
      <c r="R288" s="162">
        <v>58</v>
      </c>
      <c r="S288" s="162">
        <v>0.31877</v>
      </c>
      <c r="T288" s="162">
        <v>2963.2929999999997</v>
      </c>
      <c r="U288" s="162">
        <v>0</v>
      </c>
      <c r="V288" s="137"/>
      <c r="W288" s="137"/>
      <c r="X288" s="137"/>
      <c r="Y288" s="162"/>
      <c r="Z288" s="162"/>
      <c r="AA288" s="162">
        <v>0</v>
      </c>
      <c r="AB288" s="162"/>
      <c r="AC288" s="271">
        <v>255</v>
      </c>
      <c r="AD288" s="162">
        <v>1313</v>
      </c>
      <c r="AE288" s="162">
        <v>306.47899999999998</v>
      </c>
      <c r="AF288" s="162">
        <v>129</v>
      </c>
      <c r="AG288" s="162">
        <v>26</v>
      </c>
      <c r="AH288" s="22">
        <f>+SUM(M288:AG288)</f>
        <v>6309.9321363330519</v>
      </c>
      <c r="AI288" s="22">
        <f>O288+Q288+Z288+AD288+AE288+AG288+T288</f>
        <v>5867.6133663330511</v>
      </c>
      <c r="AJ288" s="22">
        <f>P288+R288+S288+U288+V288+Y288+AC288+AB288+AF288+AA288</f>
        <v>442.31876999999997</v>
      </c>
      <c r="AK288" s="162">
        <v>500</v>
      </c>
      <c r="AL288" s="137"/>
      <c r="AM288" s="162">
        <v>625</v>
      </c>
      <c r="AN288" s="22">
        <f>+SUM(AK288:AM288)</f>
        <v>1125</v>
      </c>
      <c r="AO288" s="24">
        <f>+AN288+AH288+L288</f>
        <v>620705.93213633308</v>
      </c>
      <c r="AR288" s="43">
        <f t="shared" ref="AR288" si="466">L288/AR$5</f>
        <v>76658.875</v>
      </c>
      <c r="AS288" s="43">
        <f t="shared" ref="AS288:AU288" si="467">AH288/AS$5</f>
        <v>394.37075852081574</v>
      </c>
      <c r="AT288" s="43">
        <f t="shared" si="467"/>
        <v>838.23048090472162</v>
      </c>
      <c r="AU288" s="43">
        <f t="shared" si="467"/>
        <v>49.146529999999998</v>
      </c>
      <c r="AV288" s="43">
        <f t="shared" ref="AV288:AW288" si="468">AN288/AV$5</f>
        <v>375</v>
      </c>
      <c r="AW288" s="44">
        <f t="shared" si="468"/>
        <v>22989.108597641967</v>
      </c>
      <c r="AX288" s="23"/>
      <c r="AY288" s="22">
        <f>MEDIAN($D288:$K288)</f>
        <v>58582.5</v>
      </c>
      <c r="AZ288" s="22">
        <f>MEDIAN($M288:$AG288)</f>
        <v>192</v>
      </c>
      <c r="BA288" s="22">
        <f>MEDIAN($AD288,$AE288,$Z288,$T288,$O288,Q288,AG288)</f>
        <v>629.42068316652603</v>
      </c>
      <c r="BB288" s="22">
        <f>MEDIAN($AF288,$AB288,$AC288,$Y288,$V288,$U288,$S288,$R288,$P288,$AA288)</f>
        <v>29.159385</v>
      </c>
      <c r="BC288" s="22">
        <f>MEDIAN($AK288:$AM288)</f>
        <v>562.5</v>
      </c>
      <c r="BD288" s="24">
        <f>MEDIAN((D288:K288,M288:V288,Y288:AG288,AK288:AM288))</f>
        <v>562.5</v>
      </c>
    </row>
    <row r="289" spans="1:56" s="204" customFormat="1">
      <c r="A289" s="199"/>
      <c r="B289" s="200"/>
      <c r="C289" s="201"/>
      <c r="D289" s="379"/>
      <c r="E289" s="372"/>
      <c r="F289" s="374"/>
      <c r="G289" s="374"/>
      <c r="H289" s="379"/>
      <c r="I289" s="379"/>
      <c r="J289" s="374"/>
      <c r="K289" s="379"/>
      <c r="L289" s="19"/>
      <c r="M289" s="216"/>
      <c r="N289" s="216"/>
      <c r="O289" s="216"/>
      <c r="P289" s="216"/>
      <c r="Q289" s="216"/>
      <c r="R289" s="216"/>
      <c r="S289" s="216"/>
      <c r="T289" s="216"/>
      <c r="U289" s="216"/>
      <c r="V289" s="120"/>
      <c r="W289" s="120"/>
      <c r="X289" s="120"/>
      <c r="Y289" s="216"/>
      <c r="Z289" s="216"/>
      <c r="AA289" s="216">
        <v>0</v>
      </c>
      <c r="AB289" s="216"/>
      <c r="AC289" s="309"/>
      <c r="AD289" s="216"/>
      <c r="AE289" s="216"/>
      <c r="AF289" s="216"/>
      <c r="AG289" s="216"/>
      <c r="AH289" s="19"/>
      <c r="AI289" s="19"/>
      <c r="AJ289" s="19"/>
      <c r="AK289" s="216"/>
      <c r="AL289" s="120"/>
      <c r="AM289" s="216">
        <v>0</v>
      </c>
      <c r="AN289" s="19"/>
      <c r="AO289" s="21"/>
      <c r="AR289" s="19"/>
      <c r="AS289" s="19"/>
      <c r="AT289" s="19"/>
      <c r="AU289" s="19"/>
      <c r="AV289" s="19"/>
      <c r="AW289" s="21"/>
      <c r="AX289" s="20"/>
      <c r="AY289" s="19"/>
      <c r="AZ289" s="19"/>
      <c r="BA289" s="19"/>
      <c r="BB289" s="19"/>
      <c r="BC289" s="19"/>
      <c r="BD289" s="21"/>
    </row>
    <row r="290" spans="1:56" s="204" customFormat="1">
      <c r="A290" s="310" t="s">
        <v>103</v>
      </c>
      <c r="B290" s="261"/>
      <c r="C290" s="273"/>
      <c r="D290" s="378">
        <v>234250</v>
      </c>
      <c r="E290" s="377">
        <v>79766.338000000003</v>
      </c>
      <c r="F290" s="376">
        <v>378636</v>
      </c>
      <c r="G290" s="376">
        <v>619352</v>
      </c>
      <c r="H290" s="375"/>
      <c r="I290" s="375">
        <v>445415</v>
      </c>
      <c r="J290" s="376">
        <v>154889</v>
      </c>
      <c r="K290" s="375">
        <v>209641.09</v>
      </c>
      <c r="L290" s="276">
        <f>+SUM(D290:K290)</f>
        <v>2121949.4279999998</v>
      </c>
      <c r="M290" s="274"/>
      <c r="N290" s="274"/>
      <c r="O290" s="274">
        <v>109715</v>
      </c>
      <c r="P290" s="274">
        <v>57985</v>
      </c>
      <c r="Q290" s="274">
        <v>73801</v>
      </c>
      <c r="R290" s="274">
        <v>38246</v>
      </c>
      <c r="S290" s="274">
        <v>23752</v>
      </c>
      <c r="T290" s="274">
        <v>39850</v>
      </c>
      <c r="U290" s="274">
        <v>41323</v>
      </c>
      <c r="V290" s="275">
        <v>9552</v>
      </c>
      <c r="W290" s="275"/>
      <c r="X290" s="275"/>
      <c r="Y290" s="274">
        <v>13464</v>
      </c>
      <c r="Z290" s="274">
        <v>124256</v>
      </c>
      <c r="AA290" s="274">
        <v>57566</v>
      </c>
      <c r="AB290" s="274"/>
      <c r="AC290" s="277">
        <v>78213</v>
      </c>
      <c r="AD290" s="274">
        <v>59627</v>
      </c>
      <c r="AE290" s="274"/>
      <c r="AF290" s="274">
        <v>14403</v>
      </c>
      <c r="AG290" s="274"/>
      <c r="AH290" s="276">
        <f>+SUM(M290:AG290)</f>
        <v>741753</v>
      </c>
      <c r="AI290" s="276">
        <f>O290+Q290+Z290+AD290+AE290+AG290+T290</f>
        <v>407249</v>
      </c>
      <c r="AJ290" s="276">
        <f>P290+R290+S290+U290+V290+Y290+AC290+AB290+AF290+AA290</f>
        <v>334504</v>
      </c>
      <c r="AK290" s="274">
        <v>88209</v>
      </c>
      <c r="AL290" s="275"/>
      <c r="AM290" s="274">
        <v>12864</v>
      </c>
      <c r="AN290" s="276">
        <f>+SUM(AK290:AM290)</f>
        <v>101073</v>
      </c>
      <c r="AO290" s="312">
        <f>+AN290+AH290+L290</f>
        <v>2964775.4279999998</v>
      </c>
      <c r="AR290" s="276">
        <f>L290/AR$5</f>
        <v>265243.67849999998</v>
      </c>
      <c r="AS290" s="276">
        <f>AH290/AS$5</f>
        <v>46359.5625</v>
      </c>
      <c r="AT290" s="276">
        <f>AI290/AT$5</f>
        <v>58178.428571428572</v>
      </c>
      <c r="AU290" s="276">
        <f>AJ290/AU$5</f>
        <v>37167.111111111109</v>
      </c>
      <c r="AV290" s="276">
        <f>AN290/AV$5</f>
        <v>33691</v>
      </c>
      <c r="AW290" s="312">
        <f>AO290/AW$5</f>
        <v>109806.49733333333</v>
      </c>
      <c r="AX290" s="23"/>
      <c r="AY290" s="276">
        <f>MEDIAN($D290:$K290)</f>
        <v>234250</v>
      </c>
      <c r="AZ290" s="276">
        <f>MEDIAN($M290:$AG290)</f>
        <v>49444.5</v>
      </c>
      <c r="BA290" s="276">
        <f>MEDIAN($AD290,$AE290,$Z290,$T290,$O290,Q290,AG290)</f>
        <v>73801</v>
      </c>
      <c r="BB290" s="276">
        <f>MEDIAN($AF290,$AB290,$AC290,$Y290,$V290,$U290,$S290,$R290,$P290,$AA290)</f>
        <v>38246</v>
      </c>
      <c r="BC290" s="276">
        <f>MEDIAN($AK290:$AM290)</f>
        <v>50536.5</v>
      </c>
      <c r="BD290" s="312">
        <f>MEDIAN((D290:K290,M290:V290,Y290:AG290,AK290:AM290))</f>
        <v>73801</v>
      </c>
    </row>
    <row r="291" spans="1:56" s="204" customFormat="1">
      <c r="A291" s="199"/>
      <c r="B291" s="200"/>
      <c r="C291" s="236"/>
      <c r="D291" s="129"/>
      <c r="E291" s="18"/>
      <c r="F291" s="15"/>
      <c r="G291" s="15"/>
      <c r="H291" s="134"/>
      <c r="I291" s="18"/>
      <c r="J291" s="15"/>
      <c r="K291" s="116"/>
      <c r="L291" s="14"/>
      <c r="M291" s="313"/>
      <c r="N291" s="173"/>
      <c r="O291" s="15"/>
      <c r="P291" s="313"/>
      <c r="Q291" s="15"/>
      <c r="R291" s="17"/>
      <c r="S291" s="15"/>
      <c r="T291" s="206"/>
      <c r="U291" s="17"/>
      <c r="V291" s="134"/>
      <c r="W291" s="134"/>
      <c r="X291" s="134"/>
      <c r="Y291" s="17"/>
      <c r="Z291" s="173"/>
      <c r="AA291" s="173"/>
      <c r="AB291" s="15"/>
      <c r="AC291" s="16"/>
      <c r="AD291" s="15"/>
      <c r="AE291" s="173"/>
      <c r="AF291" s="173"/>
      <c r="AG291" s="173"/>
      <c r="AH291" s="14"/>
      <c r="AI291" s="14"/>
      <c r="AJ291" s="14"/>
      <c r="AK291" s="15"/>
      <c r="AL291" s="116"/>
      <c r="AM291" s="15"/>
      <c r="AN291" s="14"/>
      <c r="AO291" s="14"/>
      <c r="AR291" s="14"/>
      <c r="AW291" s="14"/>
      <c r="BD291" s="14"/>
    </row>
    <row r="292" spans="1:56" s="204" customFormat="1" ht="18.5">
      <c r="A292" s="293" t="s">
        <v>102</v>
      </c>
      <c r="B292" s="200"/>
      <c r="C292" s="236"/>
      <c r="D292" s="129"/>
      <c r="E292" s="18"/>
      <c r="F292" s="15"/>
      <c r="G292" s="15"/>
      <c r="H292" s="134"/>
      <c r="I292" s="18"/>
      <c r="J292" s="15"/>
      <c r="K292" s="116"/>
      <c r="L292" s="14"/>
      <c r="M292" s="313"/>
      <c r="N292" s="173"/>
      <c r="O292" s="15"/>
      <c r="P292" s="313"/>
      <c r="Q292" s="15"/>
      <c r="R292" s="17"/>
      <c r="S292" s="15"/>
      <c r="T292" s="206"/>
      <c r="U292" s="17"/>
      <c r="V292" s="134"/>
      <c r="W292" s="134"/>
      <c r="X292" s="134"/>
      <c r="Y292" s="17"/>
      <c r="Z292" s="173"/>
      <c r="AA292" s="173"/>
      <c r="AB292" s="15"/>
      <c r="AC292" s="16"/>
      <c r="AD292" s="15"/>
      <c r="AE292" s="173"/>
      <c r="AF292" s="173"/>
      <c r="AG292" s="173"/>
      <c r="AH292" s="14"/>
      <c r="AI292" s="14"/>
      <c r="AJ292" s="14"/>
      <c r="AK292" s="15"/>
      <c r="AL292" s="116"/>
      <c r="AM292" s="15"/>
      <c r="AN292" s="14"/>
      <c r="AO292" s="14"/>
      <c r="AR292" s="14"/>
      <c r="AW292" s="14"/>
      <c r="BD292" s="14"/>
    </row>
    <row r="293" spans="1:56" s="204" customFormat="1">
      <c r="A293" s="245"/>
      <c r="B293" s="314"/>
      <c r="C293" s="315"/>
      <c r="D293" s="116"/>
      <c r="E293" s="5"/>
      <c r="F293" s="316"/>
      <c r="G293" s="316"/>
      <c r="H293" s="132"/>
      <c r="I293" s="5"/>
      <c r="J293" s="316"/>
      <c r="K293" s="132"/>
      <c r="L293" s="12"/>
      <c r="M293" s="317"/>
      <c r="N293" s="15"/>
      <c r="O293" s="316"/>
      <c r="P293" s="317"/>
      <c r="Q293" s="316"/>
      <c r="R293" s="318"/>
      <c r="S293" s="316"/>
      <c r="T293" s="317"/>
      <c r="U293" s="318"/>
      <c r="V293" s="133"/>
      <c r="W293" s="133"/>
      <c r="X293" s="133"/>
      <c r="Y293" s="318"/>
      <c r="Z293" s="15"/>
      <c r="AA293" s="15"/>
      <c r="AB293" s="316"/>
      <c r="AC293" s="319"/>
      <c r="AD293" s="316"/>
      <c r="AE293" s="244"/>
      <c r="AF293" s="244"/>
      <c r="AG293" s="244"/>
      <c r="AH293" s="12"/>
      <c r="AI293" s="13"/>
      <c r="AJ293" s="13"/>
      <c r="AK293" s="316"/>
      <c r="AL293" s="133"/>
      <c r="AM293" s="316"/>
      <c r="AN293" s="12"/>
      <c r="AO293" s="12"/>
      <c r="AR293" s="12"/>
      <c r="AW293" s="12"/>
      <c r="BD293" s="12"/>
    </row>
    <row r="294" spans="1:56" s="198" customFormat="1" ht="73.5" customHeight="1">
      <c r="A294" s="296"/>
      <c r="B294" s="297"/>
      <c r="C294" s="243">
        <f>$C$8</f>
        <v>2018</v>
      </c>
      <c r="D294" s="10" t="s">
        <v>304</v>
      </c>
      <c r="E294" s="114" t="s">
        <v>305</v>
      </c>
      <c r="F294" s="114" t="s">
        <v>306</v>
      </c>
      <c r="G294" s="114" t="s">
        <v>307</v>
      </c>
      <c r="H294" s="114" t="s">
        <v>308</v>
      </c>
      <c r="I294" s="114" t="s">
        <v>327</v>
      </c>
      <c r="J294" s="114" t="s">
        <v>328</v>
      </c>
      <c r="K294" s="11" t="s">
        <v>309</v>
      </c>
      <c r="L294" s="7" t="s">
        <v>99</v>
      </c>
      <c r="M294" s="147" t="s">
        <v>310</v>
      </c>
      <c r="N294" s="146" t="s">
        <v>311</v>
      </c>
      <c r="O294" s="146" t="s">
        <v>355</v>
      </c>
      <c r="P294" s="146" t="s">
        <v>313</v>
      </c>
      <c r="Q294" s="146" t="s">
        <v>314</v>
      </c>
      <c r="R294" s="114" t="s">
        <v>315</v>
      </c>
      <c r="S294" s="114" t="s">
        <v>93</v>
      </c>
      <c r="T294" s="114" t="s">
        <v>316</v>
      </c>
      <c r="U294" s="114" t="s">
        <v>317</v>
      </c>
      <c r="V294" s="114" t="s">
        <v>318</v>
      </c>
      <c r="W294" s="146" t="s">
        <v>346</v>
      </c>
      <c r="X294" s="146" t="s">
        <v>349</v>
      </c>
      <c r="Y294" s="114" t="s">
        <v>319</v>
      </c>
      <c r="Z294" s="114" t="s">
        <v>320</v>
      </c>
      <c r="AA294" s="114" t="s">
        <v>321</v>
      </c>
      <c r="AB294" s="146" t="s">
        <v>322</v>
      </c>
      <c r="AC294" s="146" t="s">
        <v>358</v>
      </c>
      <c r="AD294" s="114" t="s">
        <v>323</v>
      </c>
      <c r="AE294" s="114" t="s">
        <v>324</v>
      </c>
      <c r="AF294" s="146" t="s">
        <v>325</v>
      </c>
      <c r="AG294" s="114" t="s">
        <v>326</v>
      </c>
      <c r="AH294" s="7" t="s">
        <v>148</v>
      </c>
      <c r="AI294" s="7" t="s">
        <v>88</v>
      </c>
      <c r="AJ294" s="7" t="s">
        <v>347</v>
      </c>
      <c r="AK294" s="114" t="s">
        <v>87</v>
      </c>
      <c r="AL294" s="114" t="s">
        <v>86</v>
      </c>
      <c r="AM294" s="114" t="s">
        <v>85</v>
      </c>
      <c r="AN294" s="7" t="s">
        <v>84</v>
      </c>
      <c r="AO294" s="9" t="s">
        <v>83</v>
      </c>
      <c r="AR294" s="7" t="s">
        <v>82</v>
      </c>
      <c r="AS294" s="7" t="s">
        <v>81</v>
      </c>
      <c r="AT294" s="7" t="s">
        <v>80</v>
      </c>
      <c r="AU294" s="7" t="s">
        <v>348</v>
      </c>
      <c r="AV294" s="7" t="s">
        <v>79</v>
      </c>
      <c r="AW294" s="9" t="s">
        <v>83</v>
      </c>
      <c r="AX294" s="8"/>
      <c r="AY294" s="7" t="s">
        <v>78</v>
      </c>
      <c r="AZ294" s="7" t="s">
        <v>77</v>
      </c>
      <c r="BA294" s="7" t="s">
        <v>76</v>
      </c>
      <c r="BB294" s="7" t="s">
        <v>351</v>
      </c>
      <c r="BC294" s="7" t="s">
        <v>75</v>
      </c>
      <c r="BD294" s="9" t="s">
        <v>83</v>
      </c>
    </row>
    <row r="295" spans="1:56" s="204" customFormat="1">
      <c r="A295" s="205" t="s">
        <v>74</v>
      </c>
      <c r="B295" s="200"/>
      <c r="C295" s="201"/>
      <c r="D295" s="6"/>
      <c r="E295" s="5"/>
      <c r="F295" s="173"/>
      <c r="G295" s="173"/>
      <c r="H295" s="132"/>
      <c r="I295" s="5"/>
      <c r="J295" s="173"/>
      <c r="K295" s="132"/>
      <c r="L295" s="3"/>
      <c r="M295" s="317"/>
      <c r="N295" s="15"/>
      <c r="O295" s="173"/>
      <c r="P295" s="317"/>
      <c r="Q295" s="173"/>
      <c r="R295" s="173"/>
      <c r="S295" s="173"/>
      <c r="T295" s="317"/>
      <c r="U295" s="173"/>
      <c r="V295" s="132"/>
      <c r="W295" s="132"/>
      <c r="X295" s="132"/>
      <c r="Y295" s="173"/>
      <c r="Z295" s="15"/>
      <c r="AA295" s="15"/>
      <c r="AB295" s="173"/>
      <c r="AC295" s="200"/>
      <c r="AD295" s="173"/>
      <c r="AE295" s="15"/>
      <c r="AF295" s="15"/>
      <c r="AG295" s="15"/>
      <c r="AH295" s="3"/>
      <c r="AI295" s="3"/>
      <c r="AJ295" s="3"/>
      <c r="AK295" s="173"/>
      <c r="AL295" s="132"/>
      <c r="AM295" s="173"/>
      <c r="AN295" s="3"/>
      <c r="AO295" s="4"/>
      <c r="AR295" s="3"/>
      <c r="AS295" s="3"/>
      <c r="AT295" s="3"/>
      <c r="AU295" s="3"/>
      <c r="AV295" s="3"/>
      <c r="AW295" s="4"/>
      <c r="AY295" s="3"/>
      <c r="AZ295" s="3"/>
      <c r="BA295" s="3"/>
      <c r="BB295" s="3"/>
      <c r="BC295" s="3"/>
      <c r="BD295" s="4"/>
    </row>
    <row r="296" spans="1:56" s="204" customFormat="1">
      <c r="A296" s="291"/>
      <c r="B296" s="316" t="s">
        <v>73</v>
      </c>
      <c r="C296" s="201"/>
      <c r="D296" s="168">
        <f t="shared" ref="D296:V296" si="469">IFERROR(+D66/D43,"-")</f>
        <v>3.6208400847563257E-2</v>
      </c>
      <c r="E296" s="168">
        <f t="shared" si="469"/>
        <v>3.3179559971611074E-2</v>
      </c>
      <c r="F296" s="168">
        <f t="shared" si="469"/>
        <v>2.8228094850346684E-2</v>
      </c>
      <c r="G296" s="168">
        <f t="shared" si="469"/>
        <v>4.8837183779648373E-2</v>
      </c>
      <c r="H296" s="168">
        <f t="shared" si="469"/>
        <v>2.5165012158790648E-2</v>
      </c>
      <c r="I296" s="168">
        <f t="shared" si="469"/>
        <v>3.7092008539484113E-2</v>
      </c>
      <c r="J296" s="168">
        <f t="shared" si="469"/>
        <v>0.12311085607717964</v>
      </c>
      <c r="K296" s="168">
        <f t="shared" si="469"/>
        <v>3.0613135601014495E-2</v>
      </c>
      <c r="L296" s="320">
        <f t="shared" si="469"/>
        <v>4.3119561091862317E-2</v>
      </c>
      <c r="M296" s="168" t="str">
        <f t="shared" si="469"/>
        <v>-</v>
      </c>
      <c r="N296" s="168" t="str">
        <f t="shared" si="469"/>
        <v>-</v>
      </c>
      <c r="O296" s="168">
        <f t="shared" si="469"/>
        <v>2.4600815280274847E-2</v>
      </c>
      <c r="P296" s="168">
        <f t="shared" si="469"/>
        <v>9.9829702272593809E-4</v>
      </c>
      <c r="Q296" s="168">
        <f t="shared" si="469"/>
        <v>-2.0516841080499507E-2</v>
      </c>
      <c r="R296" s="168">
        <f t="shared" si="469"/>
        <v>-1.6817311653379213E-2</v>
      </c>
      <c r="S296" s="168">
        <f t="shared" si="469"/>
        <v>-6.0657243470526562E-2</v>
      </c>
      <c r="T296" s="168">
        <f t="shared" si="469"/>
        <v>3.906890349273117E-2</v>
      </c>
      <c r="U296" s="168">
        <f t="shared" si="469"/>
        <v>4.5110966963055797E-2</v>
      </c>
      <c r="V296" s="168">
        <f t="shared" si="469"/>
        <v>-1.1432494940734317</v>
      </c>
      <c r="W296" s="168"/>
      <c r="X296" s="168"/>
      <c r="Y296" s="168">
        <f t="shared" ref="Y296:AO296" si="470">IFERROR(+Y66/Y43,"-")</f>
        <v>1.7579388039889725E-2</v>
      </c>
      <c r="Z296" s="168">
        <f t="shared" si="470"/>
        <v>-0.13764808927365219</v>
      </c>
      <c r="AA296" s="168">
        <f t="shared" si="470"/>
        <v>2.9365095719908505E-2</v>
      </c>
      <c r="AB296" s="168" t="str">
        <f>IFERROR(+AB66/AB43,"-")</f>
        <v>-</v>
      </c>
      <c r="AC296" s="168">
        <f>IFERROR(+AC66/AC43,"-")</f>
        <v>-3.5593054907872332E-2</v>
      </c>
      <c r="AD296" s="168">
        <f t="shared" si="470"/>
        <v>-2.3004794199111096E-3</v>
      </c>
      <c r="AE296" s="168">
        <f t="shared" si="470"/>
        <v>-8.6792742680407556E-2</v>
      </c>
      <c r="AF296" s="168">
        <f t="shared" si="470"/>
        <v>-4.393295449118953E-2</v>
      </c>
      <c r="AG296" s="168">
        <f t="shared" si="470"/>
        <v>-0.22916461541653368</v>
      </c>
      <c r="AH296" s="320">
        <f t="shared" si="470"/>
        <v>-3.6166984840995453E-2</v>
      </c>
      <c r="AI296" s="320">
        <f t="shared" si="470"/>
        <v>-4.5360718715042853E-2</v>
      </c>
      <c r="AJ296" s="320">
        <f t="shared" si="470"/>
        <v>-2.2381468403854032E-2</v>
      </c>
      <c r="AK296" s="168">
        <f t="shared" si="470"/>
        <v>-3.3326335322122973E-2</v>
      </c>
      <c r="AL296" s="168">
        <f t="shared" si="470"/>
        <v>8.1223846172770092E-2</v>
      </c>
      <c r="AM296" s="168">
        <f t="shared" si="470"/>
        <v>-0.10276350506874045</v>
      </c>
      <c r="AN296" s="320">
        <f t="shared" si="470"/>
        <v>-3.2789656442221857E-2</v>
      </c>
      <c r="AO296" s="321">
        <f t="shared" si="470"/>
        <v>2.4447359368097825E-2</v>
      </c>
      <c r="AR296" s="320">
        <f>IFERROR(+AR66/AR43,"-")</f>
        <v>4.3119561091862317E-2</v>
      </c>
      <c r="AS296" s="320">
        <f>IFERROR(+AS66/AS43,"-")</f>
        <v>-3.6166984840995453E-2</v>
      </c>
      <c r="AT296" s="320">
        <f>IFERROR(+AT66/AT43,"-")</f>
        <v>-4.5360718715042853E-2</v>
      </c>
      <c r="AU296" s="320">
        <f>IFERROR(+AU66/AU43,"-")</f>
        <v>-2.2381468403854032E-2</v>
      </c>
      <c r="AV296" s="320">
        <f>IFERROR(+AV66/AV43,"-")</f>
        <v>-3.2789656442221857E-2</v>
      </c>
      <c r="AW296" s="321">
        <f t="shared" ref="AW296" si="471">IFERROR(+AW66/AW43,"-")</f>
        <v>2.4447359368097821E-2</v>
      </c>
      <c r="AY296" s="320">
        <f>IFERROR(+AY66/AY43,"-")</f>
        <v>3.3522868039052245E-2</v>
      </c>
      <c r="AZ296" s="320">
        <f>IFERROR(+AZ66/AZ43,"-")</f>
        <v>-1.3409864053390468E-2</v>
      </c>
      <c r="BA296" s="320">
        <f>IFERROR(+BA66/BA43,"-")</f>
        <v>-2.0516841080499507E-2</v>
      </c>
      <c r="BB296" s="320">
        <f>IFERROR(+BB66/BB43,"-")</f>
        <v>-1.4301316792713336E-2</v>
      </c>
      <c r="BC296" s="320">
        <f>IFERROR(+BC66/BC43,"-")</f>
        <v>-0.10276350506874045</v>
      </c>
      <c r="BD296" s="321">
        <f t="shared" ref="BD296" si="472">IFERROR(+BD66/BD43,"-")</f>
        <v>1.0331727774835786E-2</v>
      </c>
    </row>
    <row r="297" spans="1:56" s="204" customFormat="1">
      <c r="A297" s="291"/>
      <c r="B297" s="316" t="s">
        <v>72</v>
      </c>
      <c r="C297" s="201"/>
      <c r="D297" s="168">
        <f t="shared" ref="D297:V297" si="473">IFERROR(+(D66+D61+D54-D35)/D43,"-")</f>
        <v>0.17034276455191324</v>
      </c>
      <c r="E297" s="168">
        <f t="shared" si="473"/>
        <v>9.1522033679592232E-2</v>
      </c>
      <c r="F297" s="168">
        <f t="shared" si="473"/>
        <v>0.12866446110949775</v>
      </c>
      <c r="G297" s="168">
        <f t="shared" si="473"/>
        <v>0.15350545978460298</v>
      </c>
      <c r="H297" s="168">
        <f t="shared" si="473"/>
        <v>0.14911625067110207</v>
      </c>
      <c r="I297" s="168">
        <f t="shared" si="473"/>
        <v>0.1200314728409191</v>
      </c>
      <c r="J297" s="168">
        <f t="shared" si="473"/>
        <v>0.21208980382311804</v>
      </c>
      <c r="K297" s="168">
        <f t="shared" si="473"/>
        <v>0.13268366640988105</v>
      </c>
      <c r="L297" s="320">
        <f t="shared" si="473"/>
        <v>0.14530097240248394</v>
      </c>
      <c r="M297" s="168" t="str">
        <f t="shared" si="473"/>
        <v>-</v>
      </c>
      <c r="N297" s="168" t="str">
        <f t="shared" si="473"/>
        <v>-</v>
      </c>
      <c r="O297" s="168">
        <f t="shared" si="473"/>
        <v>0.10504298912366271</v>
      </c>
      <c r="P297" s="168">
        <f t="shared" si="473"/>
        <v>8.5471842151623706E-2</v>
      </c>
      <c r="Q297" s="168">
        <f t="shared" si="473"/>
        <v>0.10964125797215028</v>
      </c>
      <c r="R297" s="168">
        <f t="shared" si="473"/>
        <v>7.6937989192332856E-2</v>
      </c>
      <c r="S297" s="168">
        <f t="shared" si="473"/>
        <v>6.2988792962903242E-3</v>
      </c>
      <c r="T297" s="168">
        <f t="shared" si="473"/>
        <v>0.10951048343814544</v>
      </c>
      <c r="U297" s="168">
        <f t="shared" si="473"/>
        <v>0.12856207482416149</v>
      </c>
      <c r="V297" s="168">
        <f t="shared" si="473"/>
        <v>-0.99465163342006357</v>
      </c>
      <c r="W297" s="168"/>
      <c r="X297" s="168"/>
      <c r="Y297" s="168">
        <f t="shared" ref="Y297:AO297" si="474">IFERROR(+(Y66+Y61+Y54-Y35)/Y43,"-")</f>
        <v>0.10484666961641878</v>
      </c>
      <c r="Z297" s="168">
        <f t="shared" si="474"/>
        <v>1.8653955971191048E-2</v>
      </c>
      <c r="AA297" s="168">
        <f t="shared" si="474"/>
        <v>9.6049621859995465E-2</v>
      </c>
      <c r="AB297" s="168" t="str">
        <f>IFERROR(+(AB66+AB61+AB54-AB35)/AB43,"-")</f>
        <v>-</v>
      </c>
      <c r="AC297" s="168">
        <f>IFERROR(+(AC66+AC61+AC54-AC35)/AC43,"-")</f>
        <v>4.0560032100987971E-2</v>
      </c>
      <c r="AD297" s="168">
        <f t="shared" si="474"/>
        <v>7.3422101165882964E-2</v>
      </c>
      <c r="AE297" s="168">
        <f t="shared" si="474"/>
        <v>4.6875068245632772E-3</v>
      </c>
      <c r="AF297" s="168">
        <f t="shared" si="474"/>
        <v>6.8000573038536835E-2</v>
      </c>
      <c r="AG297" s="168">
        <f t="shared" si="474"/>
        <v>-0.11568948592936656</v>
      </c>
      <c r="AH297" s="320">
        <f t="shared" si="474"/>
        <v>5.9252901054093463E-2</v>
      </c>
      <c r="AI297" s="320">
        <f t="shared" si="474"/>
        <v>5.8547109560393086E-2</v>
      </c>
      <c r="AJ297" s="320">
        <f t="shared" si="474"/>
        <v>6.0311197973592794E-2</v>
      </c>
      <c r="AK297" s="168">
        <f t="shared" si="474"/>
        <v>2.2660011783747908E-2</v>
      </c>
      <c r="AL297" s="168">
        <f t="shared" si="474"/>
        <v>2.5324078317410458E-3</v>
      </c>
      <c r="AM297" s="168">
        <f t="shared" si="474"/>
        <v>-6.2595472850992914E-2</v>
      </c>
      <c r="AN297" s="320">
        <f t="shared" si="474"/>
        <v>8.1582020528353869E-3</v>
      </c>
      <c r="AO297" s="321">
        <f t="shared" si="474"/>
        <v>0.12306503065283574</v>
      </c>
      <c r="AR297" s="320">
        <f>IFERROR(+(AR66+AR61+AR54-AR35)/AR43,"-")</f>
        <v>0.14530097240248394</v>
      </c>
      <c r="AS297" s="320">
        <f>IFERROR(+(AS66+AS61+AS54-AS35)/AS43,"-")</f>
        <v>5.9252901054093463E-2</v>
      </c>
      <c r="AT297" s="320">
        <f>IFERROR(+(AT66+AT61+AT54-AT35)/AT43,"-")</f>
        <v>5.8547109560393086E-2</v>
      </c>
      <c r="AU297" s="320">
        <f>IFERROR(+(AU66+AU61+AU54-AU35)/AU43,"-")</f>
        <v>6.0311197973592787E-2</v>
      </c>
      <c r="AV297" s="320">
        <f>IFERROR(+(AV66+AV61+AV54-AV35)/AV43,"-")</f>
        <v>8.1582020528353852E-3</v>
      </c>
      <c r="AW297" s="321">
        <f t="shared" ref="AW297" si="475">IFERROR(+(AW66+AW61+AW54-AW35)/AW43,"-")</f>
        <v>0.12306503065283575</v>
      </c>
      <c r="AY297" s="320">
        <f>IFERROR(+(AY66+AY61+AY54-AY35)/AY43,"-")</f>
        <v>0.14056010877306072</v>
      </c>
      <c r="AZ297" s="320">
        <f>IFERROR(+(AZ66+AZ61+AZ54-AZ35)/AZ43,"-")</f>
        <v>9.2772127476261429E-2</v>
      </c>
      <c r="BA297" s="320">
        <f>IFERROR(+(BA66+BA61+BA54-BA35)/BA43,"-")</f>
        <v>5.7707980984203752E-2</v>
      </c>
      <c r="BB297" s="320">
        <f>IFERROR(+(BB66+BB61+BB54-BB35)/BB43,"-")</f>
        <v>6.5427493972427725E-2</v>
      </c>
      <c r="BC297" s="320">
        <f>IFERROR(+(BC66+BC61+BC54-BC35)/BC43,"-")</f>
        <v>-0.11730141646993474</v>
      </c>
      <c r="BD297" s="321">
        <f t="shared" ref="BD297" si="476">IFERROR(+(BD66+BD61+BD54-BD35)/BD43,"-")</f>
        <v>7.52325811445448E-2</v>
      </c>
    </row>
    <row r="298" spans="1:56" s="204" customFormat="1">
      <c r="A298" s="291"/>
      <c r="B298" s="316" t="s">
        <v>71</v>
      </c>
      <c r="C298" s="201"/>
      <c r="D298" s="168">
        <f t="shared" ref="D298:V298" si="477">IFERROR(+D173/D179,"-")</f>
        <v>1.2072621837629951</v>
      </c>
      <c r="E298" s="168">
        <f t="shared" si="477"/>
        <v>1.1055184849566595</v>
      </c>
      <c r="F298" s="168">
        <f t="shared" si="477"/>
        <v>1.1457355327438543</v>
      </c>
      <c r="G298" s="168">
        <f t="shared" si="477"/>
        <v>1.1813285387941266</v>
      </c>
      <c r="H298" s="168">
        <f t="shared" si="477"/>
        <v>1.1909101011223469</v>
      </c>
      <c r="I298" s="168">
        <f t="shared" si="477"/>
        <v>1.1656670743706237</v>
      </c>
      <c r="J298" s="168">
        <f t="shared" si="477"/>
        <v>1.3469990037406718</v>
      </c>
      <c r="K298" s="168">
        <f t="shared" si="477"/>
        <v>1.1717569731187327</v>
      </c>
      <c r="L298" s="320">
        <f t="shared" si="477"/>
        <v>1.1837509932129617</v>
      </c>
      <c r="M298" s="168" t="str">
        <f t="shared" si="477"/>
        <v>-</v>
      </c>
      <c r="N298" s="168" t="str">
        <f t="shared" si="477"/>
        <v>-</v>
      </c>
      <c r="O298" s="168">
        <f t="shared" si="477"/>
        <v>1.1440727496062368</v>
      </c>
      <c r="P298" s="168">
        <f t="shared" si="477"/>
        <v>1.1884991450721294</v>
      </c>
      <c r="Q298" s="168">
        <f t="shared" si="477"/>
        <v>1.0513290239650817</v>
      </c>
      <c r="R298" s="168">
        <f t="shared" si="477"/>
        <v>1.026917216861351</v>
      </c>
      <c r="S298" s="168">
        <f t="shared" si="477"/>
        <v>0.98518985620055588</v>
      </c>
      <c r="T298" s="168">
        <f t="shared" si="477"/>
        <v>1.1013219899898146</v>
      </c>
      <c r="U298" s="168">
        <f t="shared" si="477"/>
        <v>1.2297246795627901</v>
      </c>
      <c r="V298" s="168">
        <f t="shared" si="477"/>
        <v>0.67609568709621093</v>
      </c>
      <c r="W298" s="168"/>
      <c r="X298" s="168"/>
      <c r="Y298" s="168">
        <f t="shared" ref="Y298:AO298" si="478">IFERROR(+Y173/Y179,"-")</f>
        <v>1.1364522782673918</v>
      </c>
      <c r="Z298" s="168">
        <f t="shared" si="478"/>
        <v>0.85033384219210184</v>
      </c>
      <c r="AA298" s="168">
        <f t="shared" si="478"/>
        <v>1.0783297433135883</v>
      </c>
      <c r="AB298" s="168" t="str">
        <f>IFERROR(+AB173/AB179,"-")</f>
        <v>-</v>
      </c>
      <c r="AC298" s="168">
        <f>IFERROR(+AC173/AC179,"-")</f>
        <v>0.9988831615120275</v>
      </c>
      <c r="AD298" s="168">
        <f t="shared" si="478"/>
        <v>1.0353343428859871</v>
      </c>
      <c r="AE298" s="168">
        <f t="shared" si="478"/>
        <v>0.98139246394789892</v>
      </c>
      <c r="AF298" s="168">
        <f t="shared" si="478"/>
        <v>1.0057779612051176</v>
      </c>
      <c r="AG298" s="168">
        <f t="shared" si="478"/>
        <v>0.88685547610086568</v>
      </c>
      <c r="AH298" s="320">
        <f t="shared" si="478"/>
        <v>1.0315696863053367</v>
      </c>
      <c r="AI298" s="320">
        <f t="shared" si="478"/>
        <v>1.0069458632818515</v>
      </c>
      <c r="AJ298" s="320">
        <f t="shared" si="478"/>
        <v>1.0690574803049557</v>
      </c>
      <c r="AK298" s="168">
        <f t="shared" si="478"/>
        <v>1.0500780391525577</v>
      </c>
      <c r="AL298" s="168">
        <f t="shared" si="478"/>
        <v>1.118544085346721</v>
      </c>
      <c r="AM298" s="168">
        <f t="shared" si="478"/>
        <v>1.0146980045533682</v>
      </c>
      <c r="AN298" s="320">
        <f t="shared" si="478"/>
        <v>1.0502596989612041</v>
      </c>
      <c r="AO298" s="321">
        <f t="shared" si="478"/>
        <v>1.1447984311329553</v>
      </c>
      <c r="AR298" s="320">
        <f>IFERROR(+AR173/AR179,"-")</f>
        <v>1.1837509932129617</v>
      </c>
      <c r="AS298" s="320">
        <f>IFERROR(+AS173/AS179,"-")</f>
        <v>1.0315696863053367</v>
      </c>
      <c r="AT298" s="320">
        <f>IFERROR(+AT173/AT179,"-")</f>
        <v>1.0069458632818515</v>
      </c>
      <c r="AU298" s="320">
        <f>IFERROR(+AU173/AU179,"-")</f>
        <v>1.0690574803049557</v>
      </c>
      <c r="AV298" s="320">
        <f>IFERROR(+AV173/AV179,"-")</f>
        <v>1.0502596989612041</v>
      </c>
      <c r="AW298" s="321">
        <f t="shared" ref="AW298" si="479">IFERROR(+AW173/AW179,"-")</f>
        <v>1.1447984311329551</v>
      </c>
      <c r="AY298" s="320">
        <f>IFERROR(+AY173/AY179,"-")</f>
        <v>1.1875514091142998</v>
      </c>
      <c r="AZ298" s="320">
        <f>IFERROR(+AZ173/AZ179,"-")</f>
        <v>1.0844564537858044</v>
      </c>
      <c r="BA298" s="320">
        <f>IFERROR(+BA173/BA179,"-")</f>
        <v>1.0513290239650817</v>
      </c>
      <c r="BB298" s="320">
        <f>IFERROR(+BB173/BB179,"-")</f>
        <v>1.0783297433135883</v>
      </c>
      <c r="BC298" s="320">
        <f>IFERROR(+BC173/BC179,"-")</f>
        <v>1.0146980045533682</v>
      </c>
      <c r="BD298" s="321">
        <f t="shared" ref="BD298" si="480">IFERROR(+BD173/BD179,"-")</f>
        <v>1.0305196053479382</v>
      </c>
    </row>
    <row r="299" spans="1:56" s="204" customFormat="1">
      <c r="A299" s="199"/>
      <c r="B299" s="316" t="s">
        <v>70</v>
      </c>
      <c r="C299" s="201"/>
      <c r="D299" s="163">
        <f t="shared" ref="D299:L299" si="481">IFERROR(+(D84+D85-D94+D116)/D179,"-")</f>
        <v>1.6426296496604771E-2</v>
      </c>
      <c r="E299" s="163">
        <f t="shared" si="481"/>
        <v>0.28244135065125264</v>
      </c>
      <c r="F299" s="163">
        <f t="shared" si="481"/>
        <v>0.29749529255573004</v>
      </c>
      <c r="G299" s="163">
        <f t="shared" si="481"/>
        <v>0.11541987768476682</v>
      </c>
      <c r="H299" s="163">
        <f t="shared" si="481"/>
        <v>0.89880974429257576</v>
      </c>
      <c r="I299" s="163">
        <f t="shared" si="481"/>
        <v>0.13691676938999089</v>
      </c>
      <c r="J299" s="163">
        <f t="shared" si="481"/>
        <v>0.27876933776950696</v>
      </c>
      <c r="K299" s="163">
        <f t="shared" si="481"/>
        <v>0.13654566514584279</v>
      </c>
      <c r="L299" s="322">
        <f t="shared" si="481"/>
        <v>0.22369029495682857</v>
      </c>
      <c r="M299" s="163" t="str">
        <f>IFERROR(+(M84+M85-#REF!+M116)/M179,"-")</f>
        <v>-</v>
      </c>
      <c r="N299" s="163" t="str">
        <f>IFERROR(+(N84+N85-#REF!+N116)/N179,"-")</f>
        <v>-</v>
      </c>
      <c r="O299" s="163" t="str">
        <f>IFERROR(+(O84+O85-#REF!+O116)/O179,"-")</f>
        <v>-</v>
      </c>
      <c r="P299" s="163" t="str">
        <f>IFERROR(+(P84+P85-#REF!+P116)/P179,"-")</f>
        <v>-</v>
      </c>
      <c r="Q299" s="163" t="str">
        <f>IFERROR(+(Q84+Q85-#REF!+Q116)/Q179,"-")</f>
        <v>-</v>
      </c>
      <c r="R299" s="163" t="str">
        <f>IFERROR(+(R84+R85-#REF!+R116)/R179,"-")</f>
        <v>-</v>
      </c>
      <c r="S299" s="163" t="str">
        <f>IFERROR(+(S84+S85-#REF!+S116)/S179,"-")</f>
        <v>-</v>
      </c>
      <c r="T299" s="163" t="str">
        <f>IFERROR(+(T84+T85-#REF!+T116)/T179,"-")</f>
        <v>-</v>
      </c>
      <c r="U299" s="163" t="str">
        <f>IFERROR(+(U84+U85-#REF!+U116)/U179,"-")</f>
        <v>-</v>
      </c>
      <c r="V299" s="163" t="str">
        <f>IFERROR(+(V84+V85-#REF!+V116)/V179,"-")</f>
        <v>-</v>
      </c>
      <c r="W299" s="163"/>
      <c r="X299" s="163"/>
      <c r="Y299" s="163" t="str">
        <f>IFERROR(+(Y84+Y85-#REF!+Y116)/Y179,"-")</f>
        <v>-</v>
      </c>
      <c r="Z299" s="163" t="str">
        <f>IFERROR(+(Z84+Z85-#REF!+Z116)/Z179,"-")</f>
        <v>-</v>
      </c>
      <c r="AA299" s="163" t="str">
        <f>IFERROR(+(AA84+AA85-#REF!+AA116)/AA179,"-")</f>
        <v>-</v>
      </c>
      <c r="AB299" s="163" t="str">
        <f>IFERROR(+(AB84+AB85-#REF!+AB116)/AB179,"-")</f>
        <v>-</v>
      </c>
      <c r="AC299" s="163" t="str">
        <f>IFERROR(+(AC84+AC85-#REF!+AC116)/AC179,"-")</f>
        <v>-</v>
      </c>
      <c r="AD299" s="163" t="str">
        <f>IFERROR(+(AD84+AD85-#REF!+AD116)/AD179,"-")</f>
        <v>-</v>
      </c>
      <c r="AE299" s="163" t="str">
        <f>IFERROR(+(AE84+AE85-#REF!+AE116)/AE179,"-")</f>
        <v>-</v>
      </c>
      <c r="AF299" s="163" t="str">
        <f>IFERROR(+(AF84+AF85-#REF!+AF116)/AF179,"-")</f>
        <v>-</v>
      </c>
      <c r="AG299" s="163" t="str">
        <f>IFERROR(+(AG84+AG85-#REF!+AG116)/AG179,"-")</f>
        <v>-</v>
      </c>
      <c r="AH299" s="322">
        <f t="shared" ref="AH299:AO299" si="482">IFERROR(+(AH84+AH85-AH94+AH116)/AH179,"-")</f>
        <v>0.25021221601260923</v>
      </c>
      <c r="AI299" s="322">
        <f t="shared" si="482"/>
        <v>0.1417695764559973</v>
      </c>
      <c r="AJ299" s="322">
        <f t="shared" si="482"/>
        <v>0.41713560551502887</v>
      </c>
      <c r="AK299" s="163">
        <f t="shared" si="482"/>
        <v>0.54070284230491961</v>
      </c>
      <c r="AL299" s="163">
        <f t="shared" si="482"/>
        <v>1.2313147160338878</v>
      </c>
      <c r="AM299" s="163">
        <f t="shared" si="482"/>
        <v>0.61015133252979781</v>
      </c>
      <c r="AN299" s="322">
        <f t="shared" si="482"/>
        <v>0.61002225991096037</v>
      </c>
      <c r="AO299" s="323">
        <f t="shared" si="482"/>
        <v>0.24490450971835534</v>
      </c>
      <c r="AR299" s="322">
        <f>IFERROR(+(AR84+AR85-AR94+AR116)/AR179,"-")</f>
        <v>0.22369029495682857</v>
      </c>
      <c r="AS299" s="322">
        <f>IFERROR(+(AS84+AS85-AS94+AS116)/AS179,"-")</f>
        <v>0.25021221601260923</v>
      </c>
      <c r="AT299" s="322">
        <f>IFERROR(+(AT84+AT85-AT94+AT116)/AT179,"-")</f>
        <v>0.14176957645599728</v>
      </c>
      <c r="AU299" s="322">
        <f>IFERROR(+(AU84+AU85-AU94+AU116)/AU179,"-")</f>
        <v>0.41713560551502887</v>
      </c>
      <c r="AV299" s="322">
        <f>IFERROR(+(AV84+AV85-AV94+AV116)/AV179,"-")</f>
        <v>0.61002225991096037</v>
      </c>
      <c r="AW299" s="323">
        <f t="shared" ref="AW299" si="483">IFERROR(+(AW84+AW85-AW94+AW116)/AW179,"-")</f>
        <v>0.24490450971835534</v>
      </c>
      <c r="AY299" s="322">
        <f>IFERROR(+(AY84+AY85-AY94+AY116)/AY179,"-")</f>
        <v>0.22075544079180395</v>
      </c>
      <c r="AZ299" s="322" t="str">
        <f>IFERROR(+(AZ84+AZ85-AZ94+AZ116)/AZ179,"-")</f>
        <v>-</v>
      </c>
      <c r="BA299" s="322" t="str">
        <f>IFERROR(+(BA84+BA85-BA94+BA116)/BA179,"-")</f>
        <v>-</v>
      </c>
      <c r="BB299" s="322">
        <f>IFERROR(+(BB84+BB85-BB94+BB116)/BB179,"-")</f>
        <v>0.30703643870041286</v>
      </c>
      <c r="BC299" s="322">
        <f>IFERROR(+(BC84+BC85-BC94+BC116)/BC179,"-")</f>
        <v>0.72549216552832463</v>
      </c>
      <c r="BD299" s="323">
        <f t="shared" ref="BD299" si="484">IFERROR(+(BD84+BD85-BD94+BD116)/BD179,"-")</f>
        <v>0.19001288659793814</v>
      </c>
    </row>
    <row r="300" spans="1:56" s="204" customFormat="1">
      <c r="A300" s="199"/>
      <c r="B300" s="316" t="s">
        <v>69</v>
      </c>
      <c r="C300" s="201"/>
      <c r="D300" s="169">
        <f t="shared" ref="D300:AN300" si="485">IF(D94+D99+D100+D125+D126=0,"No debt",+(D70-D68+D54)/D54)</f>
        <v>3.7666666666666666</v>
      </c>
      <c r="E300" s="169" t="str">
        <f t="shared" si="485"/>
        <v>No debt</v>
      </c>
      <c r="F300" s="169" t="str">
        <f t="shared" si="485"/>
        <v>No debt</v>
      </c>
      <c r="G300" s="169">
        <f t="shared" si="485"/>
        <v>884.17072161970509</v>
      </c>
      <c r="H300" s="169">
        <f t="shared" si="485"/>
        <v>3.1434655906747366</v>
      </c>
      <c r="I300" s="169" t="str">
        <f t="shared" si="485"/>
        <v>No debt</v>
      </c>
      <c r="J300" s="169">
        <f t="shared" si="485"/>
        <v>202.92352941176472</v>
      </c>
      <c r="K300" s="169">
        <f t="shared" si="485"/>
        <v>6.4913681361013236</v>
      </c>
      <c r="L300" s="324">
        <f t="shared" si="485"/>
        <v>14.775409469344062</v>
      </c>
      <c r="M300" s="169" t="str">
        <f t="shared" si="485"/>
        <v>No debt</v>
      </c>
      <c r="N300" s="169" t="str">
        <f t="shared" si="485"/>
        <v>No debt</v>
      </c>
      <c r="O300" s="169">
        <f>IF(O94+O99+O100+O125+O126=0,"No debt",+(O70-O68+O54)/O54)</f>
        <v>4.9094766619519099</v>
      </c>
      <c r="P300" s="169" t="str">
        <f t="shared" si="485"/>
        <v>No debt</v>
      </c>
      <c r="Q300" s="169">
        <f t="shared" si="485"/>
        <v>-0.64964109568251605</v>
      </c>
      <c r="R300" s="169" t="str">
        <f t="shared" si="485"/>
        <v>No debt</v>
      </c>
      <c r="S300" s="169" t="str">
        <f t="shared" si="485"/>
        <v>No debt</v>
      </c>
      <c r="T300" s="169">
        <f t="shared" si="485"/>
        <v>20.730462672997312</v>
      </c>
      <c r="U300" s="169" t="str">
        <f t="shared" si="485"/>
        <v>No debt</v>
      </c>
      <c r="V300" s="169" t="str">
        <f t="shared" si="485"/>
        <v>No debt</v>
      </c>
      <c r="W300" s="169" t="str">
        <f t="shared" si="485"/>
        <v>No debt</v>
      </c>
      <c r="X300" s="169" t="str">
        <f t="shared" si="485"/>
        <v>No debt</v>
      </c>
      <c r="Y300" s="169" t="str">
        <f t="shared" si="485"/>
        <v>No debt</v>
      </c>
      <c r="Z300" s="169">
        <f t="shared" si="485"/>
        <v>-7.9847710355044539</v>
      </c>
      <c r="AA300" s="169">
        <f t="shared" si="485"/>
        <v>55.807692307692307</v>
      </c>
      <c r="AB300" s="169" t="str">
        <f>IF(AB94+AB99+AB100+AB125+AB126=0,"No debt",+(AB70-AB68+AB54)/AB54)</f>
        <v>No debt</v>
      </c>
      <c r="AC300" s="169" t="str">
        <f>IF(AC94+AC99+AC100+AC125+AC126=0,"No debt",+(AC70-AC68+AC54)/AC54)</f>
        <v>No debt</v>
      </c>
      <c r="AD300" s="169">
        <f t="shared" si="485"/>
        <v>0.7384937238493724</v>
      </c>
      <c r="AE300" s="169" t="e">
        <f t="shared" si="485"/>
        <v>#DIV/0!</v>
      </c>
      <c r="AF300" s="169">
        <f t="shared" si="485"/>
        <v>-1.3772609819121446</v>
      </c>
      <c r="AG300" s="169">
        <f t="shared" si="485"/>
        <v>-25.987464346334878</v>
      </c>
      <c r="AH300" s="324">
        <f>IF(AH94+AH99+AH100+AH125+AH126=0,"No debt",+(AH70-AH68+AH54)/AH54)</f>
        <v>-5.6710918788396469</v>
      </c>
      <c r="AI300" s="324">
        <f t="shared" si="485"/>
        <v>-4.3972934349596198</v>
      </c>
      <c r="AJ300" s="324">
        <f t="shared" si="485"/>
        <v>-22.590379636803888</v>
      </c>
      <c r="AK300" s="169" t="str">
        <f t="shared" si="485"/>
        <v>No debt</v>
      </c>
      <c r="AL300" s="169" t="str">
        <f t="shared" si="485"/>
        <v>No debt</v>
      </c>
      <c r="AM300" s="169" t="str">
        <f t="shared" si="485"/>
        <v>No debt</v>
      </c>
      <c r="AN300" s="324" t="str">
        <f t="shared" si="485"/>
        <v>No debt</v>
      </c>
      <c r="AO300" s="325">
        <v>1.8809523809523809</v>
      </c>
      <c r="AR300" s="324">
        <f>IF(AR94+AR99+AR100+AR125+AR126=0,"No debt",+(AR70-AR68+AR54)/AR54)</f>
        <v>14.775409469344062</v>
      </c>
      <c r="AS300" s="324">
        <f>IF(AS94+AS99+AS100+AS125+AS126=0,"No debt",+(AS70-AS68+AS54)/AS54)</f>
        <v>-5.6710918788396469</v>
      </c>
      <c r="AT300" s="324">
        <f>IF(AT94+AT99+AT100+AT125+AT126=0,"No debt",+(AT70-AT68+AT54)/AT54)</f>
        <v>-4.3972934349596189</v>
      </c>
      <c r="AU300" s="324">
        <f>IF(AU94+AU99+AU100+AU125+AU126=0,"No debt",+(AU70-AU68+AU54)/AU54)</f>
        <v>-22.590379636803895</v>
      </c>
      <c r="AV300" s="324" t="str">
        <f>IF(AV94+AV99+AV100+AV125+AV126=0,"No debt",+(AV70-AV68+AV54)/AV54)</f>
        <v>No debt</v>
      </c>
      <c r="AW300" s="325">
        <f t="shared" ref="AW300" si="486">IF(AW94+AW99+AW100+AW125+AW126=0,"No debt",+(AW70-AW68+AW54)/AW54)</f>
        <v>8.0253500374781481</v>
      </c>
      <c r="AY300" s="324">
        <f>IF(AY94+AY99+AY100+AY125+AY126=0,"No debt",+(AY70-AY68+AY54)/AY54)</f>
        <v>100.02147971360382</v>
      </c>
      <c r="AZ300" s="324" t="e">
        <f>IF(AZ94+AZ99+AZ100+AZ125+AZ126=0,"No debt",+(AZ70-AZ68+AZ54)/AZ54)</f>
        <v>#NUM!</v>
      </c>
      <c r="BA300" s="324" t="e">
        <f>IF(BA94+BA99+BA100+BA125+BA126=0,"No debt",+(BA70-BA68+BA54)/BA54)</f>
        <v>#NUM!</v>
      </c>
      <c r="BB300" s="324" t="str">
        <f>IF(BB94+BB99+BB100+BB125+BB126=0,"No debt",+(BB70-BB68+BB54)/BB54)</f>
        <v>No debt</v>
      </c>
      <c r="BC300" s="324" t="str">
        <f>IF(BC94+BC99+BC100+BC125+BC126=0,"No debt",+(BC70-BC68+BC54)/BC54)</f>
        <v>No debt</v>
      </c>
      <c r="BD300" s="325">
        <f t="shared" ref="BD300" si="487">IF(BD94+BD99+BD100+BD125+BD126=0,"No debt",+(BD70-BD68+BD54)/BD54)</f>
        <v>11.058823529411764</v>
      </c>
    </row>
    <row r="301" spans="1:56" s="204" customFormat="1">
      <c r="A301" s="199"/>
      <c r="B301" s="316" t="s">
        <v>68</v>
      </c>
      <c r="C301" s="201"/>
      <c r="D301" s="169">
        <f t="shared" ref="D301:L301" si="488">IFERROR(+(D84+D85+D87+D116)/(+D94+D95+D99+D100),"-")</f>
        <v>0.96426790759514713</v>
      </c>
      <c r="E301" s="169">
        <f t="shared" si="488"/>
        <v>5.200949645348496</v>
      </c>
      <c r="F301" s="169">
        <f t="shared" si="488"/>
        <v>4.9768786127167628</v>
      </c>
      <c r="G301" s="169">
        <f t="shared" si="488"/>
        <v>1.0691556989736604</v>
      </c>
      <c r="H301" s="169">
        <f t="shared" si="488"/>
        <v>3.8418876274075955</v>
      </c>
      <c r="I301" s="169">
        <f t="shared" si="488"/>
        <v>1.7602034655557568</v>
      </c>
      <c r="J301" s="169">
        <f t="shared" si="488"/>
        <v>3.5001451138106887</v>
      </c>
      <c r="K301" s="169">
        <f t="shared" si="488"/>
        <v>1.218820363690418</v>
      </c>
      <c r="L301" s="324">
        <f t="shared" si="488"/>
        <v>2.1395264267377652</v>
      </c>
      <c r="M301" s="169" t="str">
        <f>IFERROR(+(M84+M85+M87+M116)/(+#REF!+M94+M98+M99),"-")</f>
        <v>-</v>
      </c>
      <c r="N301" s="169" t="str">
        <f>IFERROR(+(N84+N85+N87+N116)/(+#REF!+N94+N98+N99),"-")</f>
        <v>-</v>
      </c>
      <c r="O301" s="169" t="str">
        <f>IFERROR(+(O84+O85+O87+O116)/(+#REF!+O94+O98+O99),"-")</f>
        <v>-</v>
      </c>
      <c r="P301" s="169" t="str">
        <f>IFERROR(+(P84+P85+P87+P116)/(+#REF!+P94+P98+P99),"-")</f>
        <v>-</v>
      </c>
      <c r="Q301" s="169" t="str">
        <f>IFERROR(+(Q84+Q85+Q87+Q116)/(+#REF!+Q94+Q98+Q99),"-")</f>
        <v>-</v>
      </c>
      <c r="R301" s="169" t="str">
        <f>IFERROR(+(R84+R85+R87+R116)/(+#REF!+R94+R98+R99),"-")</f>
        <v>-</v>
      </c>
      <c r="S301" s="169" t="str">
        <f>IFERROR(+(S84+S85+S87+S116)/(+#REF!+S94+S98+S99),"-")</f>
        <v>-</v>
      </c>
      <c r="T301" s="169" t="str">
        <f>IFERROR(+(T84+T85+T87+T116)/(+#REF!+T94+T98+T99),"-")</f>
        <v>-</v>
      </c>
      <c r="U301" s="169" t="str">
        <f>IFERROR(+(U84+U85+U87+U116)/(+#REF!+U94+U98+U99),"-")</f>
        <v>-</v>
      </c>
      <c r="V301" s="169" t="str">
        <f>IFERROR(+(V84+V85+V87+V116)/(+#REF!+V94+V98+V99),"-")</f>
        <v>-</v>
      </c>
      <c r="W301" s="169"/>
      <c r="X301" s="169"/>
      <c r="Y301" s="169" t="str">
        <f>IFERROR(+(Y84+Y85+Y87+Y116)/(+#REF!+Y94+Y98+Y99),"-")</f>
        <v>-</v>
      </c>
      <c r="Z301" s="169" t="str">
        <f>IFERROR(+(Z84+Z85+Z87+Z116)/(+#REF!+Z94+Z98+Z99),"-")</f>
        <v>-</v>
      </c>
      <c r="AA301" s="169" t="str">
        <f>IFERROR(+(AA84+AA85+AA87+AA116)/(+#REF!+AA94+AA98+AA99),"-")</f>
        <v>-</v>
      </c>
      <c r="AB301" s="169" t="str">
        <f>IFERROR(+(AB84+AB85+AB87+AB116)/(+#REF!+AB94+AB98+AB99),"-")</f>
        <v>-</v>
      </c>
      <c r="AC301" s="169" t="str">
        <f>IFERROR(+(AC84+AC85+AC87+AC116)/(+#REF!+AC94+AC98+AC99),"-")</f>
        <v>-</v>
      </c>
      <c r="AD301" s="169" t="str">
        <f>IFERROR(+(AD84+AD85+AD87+AD116)/(+#REF!+AD94+AD98+AD99),"-")</f>
        <v>-</v>
      </c>
      <c r="AE301" s="169" t="str">
        <f>IFERROR(+(AE84+AE85+AE87+AE116)/(+#REF!+AE94+AE98+AE99),"-")</f>
        <v>-</v>
      </c>
      <c r="AF301" s="169" t="str">
        <f>IFERROR(+(AF84+AF85+AF87+AF116)/(+#REF!+AF94+AF98+AF99),"-")</f>
        <v>-</v>
      </c>
      <c r="AG301" s="169" t="str">
        <f>IFERROR(+(AG84+AG85+AG87+AG116)/(+#REF!+AG94+AG98+AG99),"-")</f>
        <v>-</v>
      </c>
      <c r="AH301" s="324">
        <f t="shared" ref="AH301:AO301" si="489">IFERROR(+(AH84+AH85+AH87+AH116)/(+AH94+AH95+AH99+AH100),"-")</f>
        <v>2.6341482800452689</v>
      </c>
      <c r="AI301" s="324">
        <f t="shared" si="489"/>
        <v>3.512419712474677</v>
      </c>
      <c r="AJ301" s="324">
        <f t="shared" si="489"/>
        <v>5.2662241923517055</v>
      </c>
      <c r="AK301" s="169">
        <f t="shared" si="489"/>
        <v>11.155944677071437</v>
      </c>
      <c r="AL301" s="169">
        <f t="shared" si="489"/>
        <v>12.751578720787208</v>
      </c>
      <c r="AM301" s="169">
        <f t="shared" si="489"/>
        <v>3.5108695652173911</v>
      </c>
      <c r="AN301" s="324">
        <f t="shared" si="489"/>
        <v>7.9982752309985106</v>
      </c>
      <c r="AO301" s="325">
        <f t="shared" si="489"/>
        <v>2.3737881979207716</v>
      </c>
      <c r="AR301" s="324">
        <f>IFERROR(+(AR84+AR85+AR87+AR116)/(+AR94+AR95+AR99+AR100),"-")</f>
        <v>2.1395264267377652</v>
      </c>
      <c r="AS301" s="324">
        <f>IFERROR(+(AS84+AS85+AS87+AS116)/(+AS94+AS95+AS99+AS100),"-")</f>
        <v>2.6341482800452689</v>
      </c>
      <c r="AT301" s="324">
        <f>IFERROR(+(AT84+AT85+AT87+AT116)/(+AT94+AT95+AT99+AT100),"-")</f>
        <v>3.512419712474677</v>
      </c>
      <c r="AU301" s="324">
        <f>IFERROR(+(AU84+AU85+AU87+AU116)/(+AU94+AU95+AU99+AU100),"-")</f>
        <v>5.2662241923517064</v>
      </c>
      <c r="AV301" s="324">
        <f>IFERROR(+(AV84+AV85+AV87+AV116)/(+AV94+AV95+AV99+AV100),"-")</f>
        <v>7.9982752309985088</v>
      </c>
      <c r="AW301" s="325">
        <f t="shared" ref="AW301" si="490">IFERROR(+(AW84+AW85+AW87+AW116)/(+AW94+AW95+AW99+AW100),"-")</f>
        <v>2.3737881979207716</v>
      </c>
      <c r="AY301" s="324">
        <f>IFERROR(+(AY84+AY85+AY87+AY116)/(+AY94+AY95+AY99+AY100),"-")</f>
        <v>2.3544628085450392</v>
      </c>
      <c r="AZ301" s="324" t="str">
        <f>IFERROR(+(AZ84+AZ85+AZ87+AZ116)/(+AZ94+AZ95+AZ99+AZ100),"-")</f>
        <v>-</v>
      </c>
      <c r="BA301" s="324" t="str">
        <f>IFERROR(+(BA84+BA85+BA87+BA116)/(+BA94+BA95+BA99+BA100),"-")</f>
        <v>-</v>
      </c>
      <c r="BB301" s="324">
        <f>IFERROR(+(BB84+BB85+BB87+BB116)/(+BB94+BB95+BB99+BB100),"-")</f>
        <v>4.9014167650531286</v>
      </c>
      <c r="BC301" s="324">
        <f>IFERROR(+(BC84+BC85+BC87+BC116)/(+BC94+BC95+BC99+BC100),"-")</f>
        <v>3.9848651623555309</v>
      </c>
      <c r="BD301" s="325">
        <f t="shared" ref="BD301" si="491">IFERROR(+(BD84+BD85+BD87+BD116)/(+BD94+BD95+BD99+BD100),"-")</f>
        <v>4.9587219686445723</v>
      </c>
    </row>
    <row r="302" spans="1:56" s="204" customFormat="1">
      <c r="A302" s="199"/>
      <c r="B302" s="200"/>
      <c r="C302" s="201"/>
      <c r="D302" s="171"/>
      <c r="E302" s="171"/>
      <c r="F302" s="171"/>
      <c r="G302" s="171"/>
      <c r="H302" s="171"/>
      <c r="I302" s="171"/>
      <c r="J302" s="171"/>
      <c r="K302" s="171"/>
      <c r="L302" s="326"/>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326"/>
      <c r="AI302" s="326"/>
      <c r="AJ302" s="326"/>
      <c r="AK302" s="171"/>
      <c r="AL302" s="171"/>
      <c r="AM302" s="171"/>
      <c r="AN302" s="326"/>
      <c r="AO302" s="327"/>
      <c r="AR302" s="326"/>
      <c r="AS302" s="326"/>
      <c r="AT302" s="326"/>
      <c r="AU302" s="326"/>
      <c r="AV302" s="326"/>
      <c r="AW302" s="327"/>
      <c r="AY302" s="326"/>
      <c r="AZ302" s="326"/>
      <c r="BA302" s="326"/>
      <c r="BB302" s="326"/>
      <c r="BC302" s="326"/>
      <c r="BD302" s="327"/>
    </row>
    <row r="303" spans="1:56" s="328" customFormat="1">
      <c r="A303" s="205" t="s">
        <v>67</v>
      </c>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199" t="s">
        <v>66</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329" t="s">
        <v>65</v>
      </c>
      <c r="C305" s="201"/>
      <c r="D305" s="172">
        <f t="shared" ref="D305:AO305" si="492">IFERROR(+(D94+D99+D100+D125+D126)/(+D94+D99+D100+D125+D126+D137),"-")</f>
        <v>0.17754697852073656</v>
      </c>
      <c r="E305" s="172">
        <f t="shared" si="492"/>
        <v>0</v>
      </c>
      <c r="F305" s="172">
        <f t="shared" si="492"/>
        <v>0</v>
      </c>
      <c r="G305" s="172">
        <f t="shared" si="492"/>
        <v>1.5858317932211503E-2</v>
      </c>
      <c r="H305" s="172">
        <f t="shared" si="492"/>
        <v>3.3979130621387091E-2</v>
      </c>
      <c r="I305" s="172">
        <f t="shared" si="492"/>
        <v>0</v>
      </c>
      <c r="J305" s="172">
        <f t="shared" si="492"/>
        <v>2.5620584219835582E-3</v>
      </c>
      <c r="K305" s="172">
        <f t="shared" si="492"/>
        <v>0.10720801770697351</v>
      </c>
      <c r="L305" s="330">
        <f t="shared" si="492"/>
        <v>3.3195528363144954E-2</v>
      </c>
      <c r="M305" s="172" t="str">
        <f t="shared" si="492"/>
        <v>-</v>
      </c>
      <c r="N305" s="172" t="str">
        <f t="shared" si="492"/>
        <v>-</v>
      </c>
      <c r="O305" s="172">
        <f t="shared" si="492"/>
        <v>6.70323531253358E-2</v>
      </c>
      <c r="P305" s="172">
        <f t="shared" si="492"/>
        <v>0</v>
      </c>
      <c r="Q305" s="172">
        <f t="shared" si="492"/>
        <v>9.8205183356552692E-2</v>
      </c>
      <c r="R305" s="172">
        <f t="shared" si="492"/>
        <v>0</v>
      </c>
      <c r="S305" s="172">
        <f t="shared" si="492"/>
        <v>0</v>
      </c>
      <c r="T305" s="172">
        <f t="shared" si="492"/>
        <v>4.4815557078478195E-2</v>
      </c>
      <c r="U305" s="172">
        <f t="shared" si="492"/>
        <v>0</v>
      </c>
      <c r="V305" s="172">
        <f t="shared" si="492"/>
        <v>0</v>
      </c>
      <c r="W305" s="172" t="str">
        <f t="shared" si="492"/>
        <v>-</v>
      </c>
      <c r="X305" s="172" t="str">
        <f t="shared" si="492"/>
        <v>-</v>
      </c>
      <c r="Y305" s="172">
        <f t="shared" si="492"/>
        <v>0</v>
      </c>
      <c r="Z305" s="172">
        <f t="shared" si="492"/>
        <v>9.8523514400291654E-2</v>
      </c>
      <c r="AA305" s="172">
        <f t="shared" si="492"/>
        <v>3.7211585665193912E-2</v>
      </c>
      <c r="AB305" s="172" t="str">
        <f>IFERROR(+(AB94+AB99+AB100+AB125+AB126)/(+AB94+AB99+AB100+AB125+AB126+AB137),"-")</f>
        <v>-</v>
      </c>
      <c r="AC305" s="172">
        <f>IFERROR(+(AC94+AC99+AC100+AC125+AC126)/(+AC94+AC99+AC100+AC125+AC126+AC137),"-")</f>
        <v>0</v>
      </c>
      <c r="AD305" s="172">
        <f t="shared" si="492"/>
        <v>0.16782629823515119</v>
      </c>
      <c r="AE305" s="172">
        <f t="shared" si="492"/>
        <v>5.9933848946805597E-3</v>
      </c>
      <c r="AF305" s="172">
        <f t="shared" si="492"/>
        <v>0.12681776105586909</v>
      </c>
      <c r="AG305" s="172">
        <f t="shared" si="492"/>
        <v>0.19363790442058584</v>
      </c>
      <c r="AH305" s="330">
        <f t="shared" si="492"/>
        <v>6.0642999765828341E-2</v>
      </c>
      <c r="AI305" s="330">
        <f t="shared" si="492"/>
        <v>9.2548858115642479E-2</v>
      </c>
      <c r="AJ305" s="330">
        <f t="shared" si="492"/>
        <v>9.5503950003484276E-3</v>
      </c>
      <c r="AK305" s="172">
        <f t="shared" si="492"/>
        <v>0</v>
      </c>
      <c r="AL305" s="172">
        <f t="shared" si="492"/>
        <v>0</v>
      </c>
      <c r="AM305" s="172">
        <f t="shared" si="492"/>
        <v>0</v>
      </c>
      <c r="AN305" s="330">
        <f t="shared" si="492"/>
        <v>0</v>
      </c>
      <c r="AO305" s="331">
        <f t="shared" si="492"/>
        <v>3.7069752686435344E-2</v>
      </c>
      <c r="AR305" s="330">
        <f>IFERROR(+(AR94+AR99+AR100+AR125+AR126)/(+AR94+AR99+AR100+AR125+AR126+AR137),"-")</f>
        <v>3.3195528363144954E-2</v>
      </c>
      <c r="AS305" s="330">
        <f>IFERROR(+(AS94+AS99+AS100+AS125+AS126)/(+AS94+AS99+AS100+AS125+AS126+AS137),"-")</f>
        <v>6.0642999765828341E-2</v>
      </c>
      <c r="AT305" s="330">
        <f>IFERROR(+(AT94+AT99+AT100+AT125+AT126)/(+AT94+AT99+AT100+AT125+AT126+AT137),"-")</f>
        <v>9.2548858115642466E-2</v>
      </c>
      <c r="AU305" s="330">
        <f>IFERROR(+(AU94+AU99+AU100+AU125+AU126)/(+AU94+AU99+AU100+AU125+AU126+AU137),"-")</f>
        <v>9.5503950003484259E-3</v>
      </c>
      <c r="AV305" s="330">
        <f>IFERROR(+(AV94+AV99+AV100+AV125+AV126)/(+AV94+AV99+AV100+AV125+AV126+AV137),"-")</f>
        <v>0</v>
      </c>
      <c r="AW305" s="331">
        <f t="shared" ref="AW305" si="493">IFERROR(+(AW94+AW99+AW100+AW125+AW126)/(+AW94+AW99+AW100+AW125+AW126+AW137),"-")</f>
        <v>3.7069752686435344E-2</v>
      </c>
      <c r="AY305" s="330">
        <f>IFERROR(+(AY94+AY99+AY100+AY125+AY126)/(+AY94+AY99+AY100+AY125+AY126+AY137),"-")</f>
        <v>1.3743257712341731E-3</v>
      </c>
      <c r="AZ305" s="330" t="str">
        <f>IFERROR(+(AZ94+AZ99+AZ100+AZ125+AZ126)/(+AZ94+AZ99+AZ100+AZ125+AZ126+AZ137),"-")</f>
        <v>-</v>
      </c>
      <c r="BA305" s="330" t="str">
        <f>IFERROR(+(BA94+BA99+BA100+BA125+BA126)/(+BA94+BA99+BA100+BA125+BA126+BA137),"-")</f>
        <v>-</v>
      </c>
      <c r="BB305" s="330">
        <f>IFERROR(+(BB94+BB99+BB100+BB125+BB126)/(+BB94+BB99+BB100+BB125+BB126+BB137),"-")</f>
        <v>0</v>
      </c>
      <c r="BC305" s="330">
        <f>IFERROR(+(BC94+BC99+BC100+BC125+BC126)/(+BC94+BC99+BC100+BC125+BC126+BC137),"-")</f>
        <v>0</v>
      </c>
      <c r="BD305" s="331">
        <f t="shared" ref="BD305" si="494">IFERROR(+(BD94+BD99+BD100+BD125+BD126)/(+BD94+BD99+BD100+BD125+BD126+BD137),"-")</f>
        <v>3.8697110136420385E-3</v>
      </c>
    </row>
    <row r="306" spans="1:56" s="204" customFormat="1">
      <c r="A306" s="199"/>
      <c r="B306" s="200"/>
      <c r="C306" s="201"/>
      <c r="D306" s="171"/>
      <c r="E306" s="171"/>
      <c r="F306" s="171"/>
      <c r="G306" s="171"/>
      <c r="H306" s="171"/>
      <c r="I306" s="171"/>
      <c r="J306" s="171"/>
      <c r="K306" s="171"/>
      <c r="L306" s="326"/>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326"/>
      <c r="AI306" s="326"/>
      <c r="AJ306" s="326"/>
      <c r="AK306" s="171"/>
      <c r="AL306" s="171"/>
      <c r="AM306" s="171"/>
      <c r="AN306" s="326"/>
      <c r="AO306" s="327"/>
      <c r="AR306" s="326"/>
      <c r="AS306" s="326"/>
      <c r="AT306" s="326"/>
      <c r="AU306" s="326"/>
      <c r="AV306" s="326"/>
      <c r="AW306" s="327"/>
      <c r="AY306" s="326"/>
      <c r="AZ306" s="326"/>
      <c r="BA306" s="326"/>
      <c r="BB306" s="326"/>
      <c r="BC306" s="326"/>
      <c r="BD306" s="327"/>
    </row>
    <row r="307" spans="1:56" s="204" customFormat="1">
      <c r="A307" s="205" t="s">
        <v>64</v>
      </c>
      <c r="B307" s="200"/>
      <c r="C307" s="201"/>
      <c r="D307" s="171"/>
      <c r="E307" s="171"/>
      <c r="F307" s="171"/>
      <c r="G307" s="171"/>
      <c r="H307" s="171"/>
      <c r="I307" s="171"/>
      <c r="J307" s="171"/>
      <c r="K307" s="171"/>
      <c r="L307" s="326"/>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326"/>
      <c r="AI307" s="326"/>
      <c r="AJ307" s="326"/>
      <c r="AK307" s="171"/>
      <c r="AL307" s="171"/>
      <c r="AM307" s="171"/>
      <c r="AN307" s="326"/>
      <c r="AO307" s="327"/>
      <c r="AR307" s="326"/>
      <c r="AS307" s="326"/>
      <c r="AT307" s="326"/>
      <c r="AU307" s="326"/>
      <c r="AV307" s="326"/>
      <c r="AW307" s="327"/>
      <c r="AY307" s="326"/>
      <c r="AZ307" s="326"/>
      <c r="BA307" s="326"/>
      <c r="BB307" s="326"/>
      <c r="BC307" s="326"/>
      <c r="BD307" s="327"/>
    </row>
    <row r="308" spans="1:56" s="204" customFormat="1">
      <c r="A308" s="199"/>
      <c r="B308" s="200"/>
      <c r="C308" s="201"/>
      <c r="D308" s="173"/>
      <c r="E308" s="173"/>
      <c r="F308" s="173"/>
      <c r="G308" s="173"/>
      <c r="H308" s="173"/>
      <c r="I308" s="173"/>
      <c r="J308" s="173"/>
      <c r="K308" s="173"/>
      <c r="L308" s="332"/>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332"/>
      <c r="AI308" s="332"/>
      <c r="AJ308" s="332"/>
      <c r="AK308" s="173"/>
      <c r="AL308" s="173"/>
      <c r="AM308" s="173"/>
      <c r="AN308" s="332"/>
      <c r="AO308" s="333"/>
      <c r="AR308" s="332"/>
      <c r="AS308" s="332"/>
      <c r="AT308" s="332"/>
      <c r="AU308" s="332"/>
      <c r="AV308" s="332"/>
      <c r="AW308" s="333"/>
      <c r="AY308" s="332"/>
      <c r="AZ308" s="332"/>
      <c r="BA308" s="332"/>
      <c r="BB308" s="332"/>
      <c r="BC308" s="332"/>
      <c r="BD308" s="333"/>
    </row>
    <row r="309" spans="1:56" s="204" customFormat="1">
      <c r="A309" s="205" t="s">
        <v>63</v>
      </c>
      <c r="B309" s="200"/>
      <c r="C309" s="334"/>
      <c r="D309" s="173"/>
      <c r="E309" s="173"/>
      <c r="F309" s="173"/>
      <c r="G309" s="173"/>
      <c r="H309" s="173"/>
      <c r="I309" s="173"/>
      <c r="J309" s="173"/>
      <c r="K309" s="173"/>
      <c r="L309" s="332"/>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332"/>
      <c r="AI309" s="332"/>
      <c r="AJ309" s="332"/>
      <c r="AK309" s="173"/>
      <c r="AL309" s="173"/>
      <c r="AM309" s="173"/>
      <c r="AN309" s="332"/>
      <c r="AO309" s="333"/>
      <c r="AR309" s="332"/>
      <c r="AS309" s="332"/>
      <c r="AT309" s="332"/>
      <c r="AU309" s="332"/>
      <c r="AV309" s="332"/>
      <c r="AW309" s="333"/>
      <c r="AY309" s="332"/>
      <c r="AZ309" s="332"/>
      <c r="BA309" s="332"/>
      <c r="BB309" s="332"/>
      <c r="BC309" s="332"/>
      <c r="BD309" s="333"/>
    </row>
    <row r="310" spans="1:56" s="204" customFormat="1">
      <c r="A310" s="199"/>
      <c r="B310" s="200"/>
      <c r="C310" s="201"/>
      <c r="D310" s="15"/>
      <c r="E310" s="15"/>
      <c r="F310" s="15"/>
      <c r="G310" s="15"/>
      <c r="H310" s="15"/>
      <c r="I310" s="15"/>
      <c r="J310" s="15"/>
      <c r="K310" s="15"/>
      <c r="L310" s="335"/>
      <c r="M310" s="15"/>
      <c r="N310" s="15"/>
      <c r="O310" s="15"/>
      <c r="P310" s="15"/>
      <c r="Q310" s="15"/>
      <c r="R310" s="15"/>
      <c r="S310" s="15"/>
      <c r="T310" s="15"/>
      <c r="U310" s="15"/>
      <c r="V310" s="15"/>
      <c r="W310" s="15"/>
      <c r="X310" s="15"/>
      <c r="Y310" s="15"/>
      <c r="Z310" s="15"/>
      <c r="AA310" s="15"/>
      <c r="AB310" s="15"/>
      <c r="AC310" s="15"/>
      <c r="AD310" s="15"/>
      <c r="AE310" s="15"/>
      <c r="AF310" s="15"/>
      <c r="AG310" s="15"/>
      <c r="AH310" s="335"/>
      <c r="AI310" s="335"/>
      <c r="AJ310" s="335"/>
      <c r="AK310" s="15"/>
      <c r="AL310" s="15"/>
      <c r="AM310" s="15"/>
      <c r="AN310" s="335"/>
      <c r="AO310" s="336"/>
      <c r="AR310" s="335"/>
      <c r="AS310" s="335"/>
      <c r="AT310" s="335"/>
      <c r="AU310" s="335"/>
      <c r="AV310" s="335"/>
      <c r="AW310" s="336"/>
      <c r="AY310" s="335"/>
      <c r="AZ310" s="335"/>
      <c r="BA310" s="335"/>
      <c r="BB310" s="335"/>
      <c r="BC310" s="335"/>
      <c r="BD310" s="336"/>
    </row>
    <row r="311" spans="1:56" s="204" customFormat="1">
      <c r="A311" s="199"/>
      <c r="B311" s="200" t="s">
        <v>62</v>
      </c>
      <c r="C311" s="201"/>
      <c r="D311" s="162">
        <f t="shared" ref="D311:V311" si="495">IFERROR(+(D43*1000)/D269,"-")</f>
        <v>20033.459848182181</v>
      </c>
      <c r="E311" s="162">
        <f t="shared" si="495"/>
        <v>49378.43080275516</v>
      </c>
      <c r="F311" s="162">
        <f t="shared" si="495"/>
        <v>28228.554942535739</v>
      </c>
      <c r="G311" s="162">
        <f t="shared" si="495"/>
        <v>35556.489874054467</v>
      </c>
      <c r="H311" s="162">
        <f t="shared" si="495"/>
        <v>27173.853965529572</v>
      </c>
      <c r="I311" s="162">
        <f t="shared" si="495"/>
        <v>38586.836518046708</v>
      </c>
      <c r="J311" s="162">
        <f t="shared" si="495"/>
        <v>27181.711834665628</v>
      </c>
      <c r="K311" s="162">
        <f t="shared" si="495"/>
        <v>27556.853162057116</v>
      </c>
      <c r="L311" s="337">
        <f t="shared" si="495"/>
        <v>30396.137083775051</v>
      </c>
      <c r="M311" s="162" t="str">
        <f t="shared" si="495"/>
        <v>-</v>
      </c>
      <c r="N311" s="162" t="str">
        <f t="shared" si="495"/>
        <v>-</v>
      </c>
      <c r="O311" s="162">
        <f t="shared" si="495"/>
        <v>15947.595526031908</v>
      </c>
      <c r="P311" s="162">
        <f t="shared" si="495"/>
        <v>14208.594075928244</v>
      </c>
      <c r="Q311" s="162">
        <f t="shared" si="495"/>
        <v>15572.716398427152</v>
      </c>
      <c r="R311" s="162">
        <f t="shared" si="495"/>
        <v>13746.502331778815</v>
      </c>
      <c r="S311" s="162">
        <f t="shared" si="495"/>
        <v>12783.746244813276</v>
      </c>
      <c r="T311" s="162">
        <f t="shared" si="495"/>
        <v>18013.149348201376</v>
      </c>
      <c r="U311" s="162">
        <f t="shared" si="495"/>
        <v>12004.903917365036</v>
      </c>
      <c r="V311" s="162">
        <f t="shared" si="495"/>
        <v>7668.7728633189226</v>
      </c>
      <c r="W311" s="162"/>
      <c r="X311" s="162"/>
      <c r="Y311" s="162">
        <f t="shared" ref="Y311:AO311" si="496">IFERROR(+(Y43*1000)/Y269,"-")</f>
        <v>10825.718496683861</v>
      </c>
      <c r="Z311" s="162">
        <f t="shared" si="496"/>
        <v>15723.164311384444</v>
      </c>
      <c r="AA311" s="162">
        <f t="shared" si="496"/>
        <v>14572.672672672672</v>
      </c>
      <c r="AB311" s="162" t="str">
        <f>IFERROR(+(AB43*1000)/AB269,"-")</f>
        <v>-</v>
      </c>
      <c r="AC311" s="162">
        <f>IFERROR(+(AC43*1000)/AC269,"-")</f>
        <v>14983.587910302242</v>
      </c>
      <c r="AD311" s="162">
        <f t="shared" si="496"/>
        <v>16832.868649318465</v>
      </c>
      <c r="AE311" s="162">
        <f t="shared" si="496"/>
        <v>15161.082555425906</v>
      </c>
      <c r="AF311" s="162">
        <f t="shared" si="496"/>
        <v>15697.901049475262</v>
      </c>
      <c r="AG311" s="162">
        <f t="shared" si="496"/>
        <v>15647.536552374528</v>
      </c>
      <c r="AH311" s="337">
        <f t="shared" si="496"/>
        <v>14839.976527430625</v>
      </c>
      <c r="AI311" s="337">
        <f t="shared" si="496"/>
        <v>16176.353697816508</v>
      </c>
      <c r="AJ311" s="337">
        <f t="shared" si="496"/>
        <v>13204.308420819545</v>
      </c>
      <c r="AK311" s="162">
        <f t="shared" si="496"/>
        <v>7552.606004807938</v>
      </c>
      <c r="AL311" s="162">
        <f t="shared" si="496"/>
        <v>11299.525215252153</v>
      </c>
      <c r="AM311" s="162">
        <f t="shared" si="496"/>
        <v>10468.471742685808</v>
      </c>
      <c r="AN311" s="337">
        <f t="shared" si="496"/>
        <v>8142.5090582359962</v>
      </c>
      <c r="AO311" s="338">
        <f t="shared" si="496"/>
        <v>23218.619509392487</v>
      </c>
      <c r="AR311" s="337">
        <f>IFERROR(+(AR43*1000)/AR269,"-")</f>
        <v>30396.137083775051</v>
      </c>
      <c r="AS311" s="337">
        <f>IFERROR(+(AS43*1000)/AS269,"-")</f>
        <v>14839.976527430625</v>
      </c>
      <c r="AT311" s="337">
        <f>IFERROR(+(AT43*1000)/AT269,"-")</f>
        <v>16176.35369781651</v>
      </c>
      <c r="AU311" s="337">
        <f>IFERROR(+(AU43*1000)/AU269,"-")</f>
        <v>13204.308420819545</v>
      </c>
      <c r="AV311" s="337">
        <f>IFERROR(+(AV43*1000)/AV269,"-")</f>
        <v>8142.5090582359953</v>
      </c>
      <c r="AW311" s="338">
        <f t="shared" ref="AW311" si="497">IFERROR(+(AW43*1000)/AW269,"-")</f>
        <v>23218.619509392487</v>
      </c>
      <c r="AY311" s="337">
        <f>IFERROR(+(AY43*1000)/AY269,"-")</f>
        <v>24450.232013688557</v>
      </c>
      <c r="AZ311" s="337">
        <f>IFERROR(+(AZ43*1000)/AZ269,"-")</f>
        <v>12126.867707808564</v>
      </c>
      <c r="BA311" s="337">
        <f>IFERROR(+(BA43*1000)/BA269,"-")</f>
        <v>15756.840613382899</v>
      </c>
      <c r="BB311" s="337">
        <f>IFERROR(+(BB43*1000)/BB269,"-")</f>
        <v>14572.672672672672</v>
      </c>
      <c r="BC311" s="337">
        <f>IFERROR(+(BC43*1000)/BC269,"-")</f>
        <v>10468.471742685808</v>
      </c>
      <c r="BD311" s="338">
        <f t="shared" ref="BD311" si="498">IFERROR(+(BD43*1000)/BD269,"-")</f>
        <v>18013.149348201376</v>
      </c>
    </row>
    <row r="312" spans="1:56" s="204" customFormat="1">
      <c r="A312" s="199"/>
      <c r="B312" s="200" t="s">
        <v>61</v>
      </c>
      <c r="C312" s="201"/>
      <c r="D312" s="162">
        <f t="shared" ref="D312:V312" si="499">IFERROR(+(D64*1000)/D269,"-")</f>
        <v>19308.080303635637</v>
      </c>
      <c r="E312" s="162">
        <f t="shared" si="499"/>
        <v>47740.076196631097</v>
      </c>
      <c r="F312" s="162">
        <f t="shared" si="499"/>
        <v>27431.716616129619</v>
      </c>
      <c r="G312" s="162">
        <f t="shared" si="499"/>
        <v>33820.01104351606</v>
      </c>
      <c r="H312" s="162">
        <f t="shared" si="499"/>
        <v>26490.023600085817</v>
      </c>
      <c r="I312" s="162">
        <f t="shared" si="499"/>
        <v>37155.573248407643</v>
      </c>
      <c r="J312" s="162">
        <f t="shared" si="499"/>
        <v>23835.348021056736</v>
      </c>
      <c r="K312" s="162">
        <f t="shared" si="499"/>
        <v>26713.251479469815</v>
      </c>
      <c r="L312" s="337">
        <f t="shared" si="499"/>
        <v>29085.468993834587</v>
      </c>
      <c r="M312" s="162" t="str">
        <f t="shared" si="499"/>
        <v>-</v>
      </c>
      <c r="N312" s="162" t="str">
        <f t="shared" si="499"/>
        <v>-</v>
      </c>
      <c r="O312" s="162">
        <f t="shared" si="499"/>
        <v>15555.27167433146</v>
      </c>
      <c r="P312" s="162">
        <f t="shared" si="499"/>
        <v>14194.409678765123</v>
      </c>
      <c r="Q312" s="162">
        <f t="shared" si="499"/>
        <v>15892.219345965372</v>
      </c>
      <c r="R312" s="162">
        <f t="shared" si="499"/>
        <v>13977.681545636242</v>
      </c>
      <c r="S312" s="162">
        <f t="shared" si="499"/>
        <v>13559.173053250346</v>
      </c>
      <c r="T312" s="162">
        <f t="shared" si="499"/>
        <v>17309.395354716344</v>
      </c>
      <c r="U312" s="162">
        <f t="shared" si="499"/>
        <v>11463.351093354122</v>
      </c>
      <c r="V312" s="162">
        <f t="shared" si="499"/>
        <v>16436.093559472341</v>
      </c>
      <c r="W312" s="162"/>
      <c r="X312" s="162"/>
      <c r="Y312" s="162">
        <f t="shared" ref="Y312:AO312" si="500">IFERROR(+(Y64*1000)/Y269,"-")</f>
        <v>10635.408990420045</v>
      </c>
      <c r="Z312" s="162">
        <f t="shared" si="500"/>
        <v>17887.427836182193</v>
      </c>
      <c r="AA312" s="162">
        <f t="shared" si="500"/>
        <v>14144.744744744745</v>
      </c>
      <c r="AB312" s="162" t="str">
        <f>IFERROR(+(AB64*1000)/AB269,"-")</f>
        <v>-</v>
      </c>
      <c r="AC312" s="162">
        <f>IFERROR(+(AC64*1000)/AC269,"-")</f>
        <v>15516.899577510561</v>
      </c>
      <c r="AD312" s="162">
        <f t="shared" si="500"/>
        <v>16871.592317224287</v>
      </c>
      <c r="AE312" s="162">
        <f t="shared" si="500"/>
        <v>16476.954492415403</v>
      </c>
      <c r="AF312" s="162">
        <f t="shared" si="500"/>
        <v>16387.556221889055</v>
      </c>
      <c r="AG312" s="162">
        <f t="shared" si="500"/>
        <v>19233.398248615591</v>
      </c>
      <c r="AH312" s="337">
        <f t="shared" si="500"/>
        <v>15376.69373353893</v>
      </c>
      <c r="AI312" s="337">
        <f t="shared" si="500"/>
        <v>16910.124727738206</v>
      </c>
      <c r="AJ312" s="337">
        <f t="shared" si="500"/>
        <v>13499.840232534862</v>
      </c>
      <c r="AK312" s="162">
        <f t="shared" si="500"/>
        <v>7804.3066850800469</v>
      </c>
      <c r="AL312" s="162">
        <f t="shared" si="500"/>
        <v>10381.734317343173</v>
      </c>
      <c r="AM312" s="162">
        <f t="shared" si="500"/>
        <v>11544.248591677268</v>
      </c>
      <c r="AN312" s="337">
        <f t="shared" si="500"/>
        <v>8409.4991328332344</v>
      </c>
      <c r="AO312" s="338">
        <f t="shared" si="500"/>
        <v>22650.985574215243</v>
      </c>
      <c r="AR312" s="337">
        <f>IFERROR(+(AR64*1000)/AR269,"-")</f>
        <v>29085.468993834587</v>
      </c>
      <c r="AS312" s="337">
        <f>IFERROR(+(AS64*1000)/AS269,"-")</f>
        <v>15376.69373353893</v>
      </c>
      <c r="AT312" s="337">
        <f>IFERROR(+(AT64*1000)/AT269,"-")</f>
        <v>16910.12472773821</v>
      </c>
      <c r="AU312" s="337">
        <f>IFERROR(+(AU64*1000)/AU269,"-")</f>
        <v>13499.840232534862</v>
      </c>
      <c r="AV312" s="337">
        <f>IFERROR(+(AV64*1000)/AV269,"-")</f>
        <v>8409.4991328332344</v>
      </c>
      <c r="AW312" s="338">
        <f t="shared" ref="AW312" si="501">IFERROR(+(AW64*1000)/AW269,"-")</f>
        <v>22650.985574215243</v>
      </c>
      <c r="AY312" s="337">
        <f>IFERROR(+(AY64*1000)/AY269,"-")</f>
        <v>23640.116044632305</v>
      </c>
      <c r="AZ312" s="337">
        <f>IFERROR(+(AZ64*1000)/AZ269,"-")</f>
        <v>12594.014555163727</v>
      </c>
      <c r="BA312" s="337">
        <f>IFERROR(+(BA64*1000)/BA269,"-")</f>
        <v>16080.121208178438</v>
      </c>
      <c r="BB312" s="337">
        <f>IFERROR(+(BB64*1000)/BB269,"-")</f>
        <v>14144.744744744745</v>
      </c>
      <c r="BC312" s="337">
        <f>IFERROR(+(BC64*1000)/BC269,"-")</f>
        <v>11544.248591677268</v>
      </c>
      <c r="BD312" s="338">
        <f t="shared" ref="BD312" si="502">IFERROR(+(BD64*1000)/BD269,"-")</f>
        <v>17309.395354716344</v>
      </c>
    </row>
    <row r="313" spans="1:56" s="204" customFormat="1">
      <c r="A313" s="199"/>
      <c r="B313" s="200" t="s">
        <v>60</v>
      </c>
      <c r="C313" s="201"/>
      <c r="D313" s="162">
        <f t="shared" ref="D313:V313" si="503">IFERROR(+(D66*1000)/D269,"-")</f>
        <v>725.37954454654414</v>
      </c>
      <c r="E313" s="162">
        <f t="shared" si="503"/>
        <v>1638.3546061240622</v>
      </c>
      <c r="F313" s="162">
        <f t="shared" si="503"/>
        <v>796.8383264061215</v>
      </c>
      <c r="G313" s="162">
        <f t="shared" si="503"/>
        <v>1736.4788305384045</v>
      </c>
      <c r="H313" s="162">
        <f t="shared" si="503"/>
        <v>683.83036544375318</v>
      </c>
      <c r="I313" s="162">
        <f t="shared" si="503"/>
        <v>1431.2632696390658</v>
      </c>
      <c r="J313" s="162">
        <f t="shared" si="503"/>
        <v>3346.3638136088907</v>
      </c>
      <c r="K313" s="162">
        <f t="shared" si="503"/>
        <v>843.60168258729948</v>
      </c>
      <c r="L313" s="337">
        <f t="shared" si="503"/>
        <v>1310.66808994046</v>
      </c>
      <c r="M313" s="162" t="str">
        <f t="shared" si="503"/>
        <v>-</v>
      </c>
      <c r="N313" s="162" t="str">
        <f t="shared" si="503"/>
        <v>-</v>
      </c>
      <c r="O313" s="162">
        <f t="shared" si="503"/>
        <v>392.32385170044853</v>
      </c>
      <c r="P313" s="162">
        <f t="shared" si="503"/>
        <v>14.184397163120567</v>
      </c>
      <c r="Q313" s="162">
        <f t="shared" si="503"/>
        <v>-319.50294753821851</v>
      </c>
      <c r="R313" s="162">
        <f t="shared" si="503"/>
        <v>-231.17921385742838</v>
      </c>
      <c r="S313" s="162">
        <f t="shared" si="503"/>
        <v>-775.42680843706864</v>
      </c>
      <c r="T313" s="162">
        <f t="shared" si="503"/>
        <v>703.75399348503288</v>
      </c>
      <c r="U313" s="162">
        <f t="shared" si="503"/>
        <v>541.55282401091324</v>
      </c>
      <c r="V313" s="162">
        <f t="shared" si="503"/>
        <v>-8767.3206961534197</v>
      </c>
      <c r="W313" s="162"/>
      <c r="X313" s="162"/>
      <c r="Y313" s="162">
        <f t="shared" ref="Y313:AO313" si="504">IFERROR(+(Y66*1000)/Y269,"-")</f>
        <v>190.30950626381724</v>
      </c>
      <c r="Z313" s="162">
        <f t="shared" si="504"/>
        <v>-2164.2635247977473</v>
      </c>
      <c r="AA313" s="162">
        <f t="shared" si="504"/>
        <v>427.92792792792795</v>
      </c>
      <c r="AB313" s="162" t="str">
        <f>IFERROR(+(AB66*1000)/AB269,"-")</f>
        <v>-</v>
      </c>
      <c r="AC313" s="162">
        <f>IFERROR(+(AC66*1000)/AC269,"-")</f>
        <v>-533.31166720831982</v>
      </c>
      <c r="AD313" s="162">
        <f t="shared" si="504"/>
        <v>-38.723667905824037</v>
      </c>
      <c r="AE313" s="162">
        <f t="shared" si="504"/>
        <v>-1315.8719369894964</v>
      </c>
      <c r="AF313" s="162">
        <f t="shared" si="504"/>
        <v>-689.65517241379314</v>
      </c>
      <c r="AG313" s="162">
        <f t="shared" si="504"/>
        <v>-3585.861696241062</v>
      </c>
      <c r="AH313" s="337">
        <f t="shared" si="504"/>
        <v>-536.71720610831164</v>
      </c>
      <c r="AI313" s="337">
        <f t="shared" si="504"/>
        <v>-733.77102992169796</v>
      </c>
      <c r="AJ313" s="337">
        <f t="shared" si="504"/>
        <v>-295.53181171531639</v>
      </c>
      <c r="AK313" s="162">
        <f t="shared" si="504"/>
        <v>-251.70068027210885</v>
      </c>
      <c r="AL313" s="162">
        <f t="shared" si="504"/>
        <v>917.79089790897763</v>
      </c>
      <c r="AM313" s="162">
        <f t="shared" si="504"/>
        <v>-1075.7768489914592</v>
      </c>
      <c r="AN313" s="337">
        <f t="shared" si="504"/>
        <v>-266.99007459723771</v>
      </c>
      <c r="AO313" s="338">
        <f t="shared" si="504"/>
        <v>567.63393517724535</v>
      </c>
      <c r="AR313" s="337">
        <f>IFERROR(+(AR66*1000)/AR269,"-")</f>
        <v>1310.66808994046</v>
      </c>
      <c r="AS313" s="337">
        <f>IFERROR(+(AS66*1000)/AS269,"-")</f>
        <v>-536.71720610831164</v>
      </c>
      <c r="AT313" s="337">
        <f>IFERROR(+(AT66*1000)/AT269,"-")</f>
        <v>-733.77102992169807</v>
      </c>
      <c r="AU313" s="337">
        <f>IFERROR(+(AU66*1000)/AU269,"-")</f>
        <v>-295.53181171531639</v>
      </c>
      <c r="AV313" s="337">
        <f>IFERROR(+(AV66*1000)/AV269,"-")</f>
        <v>-266.99007459723771</v>
      </c>
      <c r="AW313" s="338">
        <f t="shared" ref="AW313" si="505">IFERROR(+(AW66*1000)/AW269,"-")</f>
        <v>567.63393517724535</v>
      </c>
      <c r="AY313" s="337">
        <f>IFERROR(+(AY66*1000)/AY269,"-")</f>
        <v>819.64190131909209</v>
      </c>
      <c r="AZ313" s="337">
        <f>IFERROR(+(AZ66*1000)/AZ269,"-")</f>
        <v>-162.61964735516372</v>
      </c>
      <c r="BA313" s="337">
        <f>IFERROR(+(BA66*1000)/BA269,"-")</f>
        <v>-323.2805947955373</v>
      </c>
      <c r="BB313" s="337">
        <f>IFERROR(+(BB66*1000)/BB269,"-")</f>
        <v>-208.40840840840841</v>
      </c>
      <c r="BC313" s="337">
        <f>IFERROR(+(BC66*1000)/BC269,"-")</f>
        <v>-1075.7768489914592</v>
      </c>
      <c r="BD313" s="338">
        <f t="shared" ref="BD313" si="506">IFERROR(+(BD66*1000)/BD269,"-")</f>
        <v>186.10695543307727</v>
      </c>
    </row>
    <row r="314" spans="1:56" s="204" customFormat="1">
      <c r="A314" s="199"/>
      <c r="B314" s="200"/>
      <c r="C314" s="201" t="s">
        <v>59</v>
      </c>
      <c r="D314" s="162"/>
      <c r="E314" s="162"/>
      <c r="F314" s="162"/>
      <c r="G314" s="162"/>
      <c r="H314" s="162"/>
      <c r="I314" s="162"/>
      <c r="J314" s="162"/>
      <c r="K314" s="162"/>
      <c r="L314" s="337"/>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337"/>
      <c r="AI314" s="337"/>
      <c r="AJ314" s="337"/>
      <c r="AK314" s="162"/>
      <c r="AL314" s="162"/>
      <c r="AM314" s="162"/>
      <c r="AN314" s="337"/>
      <c r="AO314" s="338"/>
      <c r="AR314" s="337"/>
      <c r="AS314" s="337"/>
      <c r="AT314" s="337"/>
      <c r="AU314" s="337"/>
      <c r="AV314" s="337"/>
      <c r="AW314" s="338"/>
      <c r="AY314" s="337"/>
      <c r="AZ314" s="337"/>
      <c r="BA314" s="337"/>
      <c r="BB314" s="337"/>
      <c r="BC314" s="337"/>
      <c r="BD314" s="338"/>
    </row>
    <row r="315" spans="1:56" s="204" customFormat="1">
      <c r="A315" s="205" t="s">
        <v>58</v>
      </c>
      <c r="B315" s="173"/>
      <c r="C315" s="201"/>
      <c r="D315" s="162"/>
      <c r="E315" s="162"/>
      <c r="F315" s="162"/>
      <c r="G315" s="162"/>
      <c r="H315" s="162"/>
      <c r="I315" s="162"/>
      <c r="J315" s="162"/>
      <c r="K315" s="162"/>
      <c r="L315" s="337"/>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337"/>
      <c r="AI315" s="337"/>
      <c r="AJ315" s="337"/>
      <c r="AK315" s="162"/>
      <c r="AL315" s="162"/>
      <c r="AM315" s="162"/>
      <c r="AN315" s="337"/>
      <c r="AO315" s="338"/>
      <c r="AR315" s="337"/>
      <c r="AS315" s="337"/>
      <c r="AT315" s="337"/>
      <c r="AU315" s="337"/>
      <c r="AV315" s="337"/>
      <c r="AW315" s="338"/>
      <c r="AY315" s="337"/>
      <c r="AZ315" s="337"/>
      <c r="BA315" s="337"/>
      <c r="BB315" s="337"/>
      <c r="BC315" s="337"/>
      <c r="BD315" s="338"/>
    </row>
    <row r="316" spans="1:56" s="204" customFormat="1">
      <c r="A316" s="199"/>
      <c r="B316" s="200"/>
      <c r="C316" s="201"/>
      <c r="D316" s="162"/>
      <c r="E316" s="162"/>
      <c r="F316" s="162"/>
      <c r="G316" s="162"/>
      <c r="H316" s="162"/>
      <c r="I316" s="162"/>
      <c r="J316" s="162"/>
      <c r="K316" s="162"/>
      <c r="L316" s="337"/>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337"/>
      <c r="AI316" s="337"/>
      <c r="AJ316" s="337"/>
      <c r="AK316" s="162"/>
      <c r="AL316" s="162"/>
      <c r="AM316" s="162"/>
      <c r="AN316" s="337"/>
      <c r="AO316" s="338"/>
      <c r="AR316" s="337"/>
      <c r="AS316" s="337"/>
      <c r="AT316" s="337"/>
      <c r="AU316" s="337"/>
      <c r="AV316" s="337"/>
      <c r="AW316" s="338"/>
      <c r="AY316" s="337"/>
      <c r="AZ316" s="337"/>
      <c r="BA316" s="337"/>
      <c r="BB316" s="337"/>
      <c r="BC316" s="337"/>
      <c r="BD316" s="338"/>
    </row>
    <row r="317" spans="1:56" s="204" customFormat="1">
      <c r="A317" s="339"/>
      <c r="B317" s="200" t="s">
        <v>57</v>
      </c>
      <c r="C317" s="308"/>
      <c r="D317" s="162">
        <f t="shared" ref="D317:V317" si="507">IFERROR(+(D21+D22)*1000/(D257+D268),"-")</f>
        <v>4635.9159943046989</v>
      </c>
      <c r="E317" s="162">
        <f t="shared" si="507"/>
        <v>4560.0456805356571</v>
      </c>
      <c r="F317" s="162">
        <f t="shared" si="507"/>
        <v>6236.0673134548388</v>
      </c>
      <c r="G317" s="162">
        <f t="shared" si="507"/>
        <v>5868.9855745901741</v>
      </c>
      <c r="H317" s="162">
        <f t="shared" si="507"/>
        <v>5457.3983739837395</v>
      </c>
      <c r="I317" s="162">
        <f t="shared" si="507"/>
        <v>6081.8819403857397</v>
      </c>
      <c r="J317" s="162">
        <f t="shared" si="507"/>
        <v>5366.2454234085271</v>
      </c>
      <c r="K317" s="162">
        <f t="shared" si="507"/>
        <v>5281.1534288991115</v>
      </c>
      <c r="L317" s="337">
        <f t="shared" si="507"/>
        <v>5589.8292136641348</v>
      </c>
      <c r="M317" s="162" t="str">
        <f t="shared" si="507"/>
        <v>-</v>
      </c>
      <c r="N317" s="162" t="str">
        <f t="shared" si="507"/>
        <v>-</v>
      </c>
      <c r="O317" s="162">
        <f t="shared" si="507"/>
        <v>3003.0345094747718</v>
      </c>
      <c r="P317" s="162">
        <f t="shared" si="507"/>
        <v>2054.8277535177099</v>
      </c>
      <c r="Q317" s="162">
        <f t="shared" si="507"/>
        <v>3049.0531069207491</v>
      </c>
      <c r="R317" s="162">
        <f t="shared" si="507"/>
        <v>1819.6591359492668</v>
      </c>
      <c r="S317" s="162">
        <f t="shared" si="507"/>
        <v>2485.1748482257376</v>
      </c>
      <c r="T317" s="162">
        <f t="shared" si="507"/>
        <v>3973.3188036714828</v>
      </c>
      <c r="U317" s="162">
        <f t="shared" si="507"/>
        <v>1601.8747300215982</v>
      </c>
      <c r="V317" s="162">
        <f t="shared" si="507"/>
        <v>2701.7861180194436</v>
      </c>
      <c r="W317" s="162"/>
      <c r="X317" s="162"/>
      <c r="Y317" s="162">
        <f t="shared" ref="Y317:AO317" si="508">IFERROR(+(Y21+Y22)*1000/(Y257+Y268),"-")</f>
        <v>2460.3556872915897</v>
      </c>
      <c r="Z317" s="162">
        <f t="shared" si="508"/>
        <v>4444.2020319802186</v>
      </c>
      <c r="AA317" s="162">
        <f t="shared" si="508"/>
        <v>3311.7590515860302</v>
      </c>
      <c r="AB317" s="162" t="str">
        <f>IFERROR(+(AB21+AB22)*1000/(AB257+AB268),"-")</f>
        <v>-</v>
      </c>
      <c r="AC317" s="162">
        <f>IFERROR(+(AC21+AC22)*1000/(AC257+AC268),"-")</f>
        <v>2581.4800613496932</v>
      </c>
      <c r="AD317" s="162">
        <f t="shared" si="508"/>
        <v>3252.8821123094085</v>
      </c>
      <c r="AE317" s="162">
        <f t="shared" si="508"/>
        <v>2308.3868688580142</v>
      </c>
      <c r="AF317" s="162">
        <f t="shared" si="508"/>
        <v>4082.046875</v>
      </c>
      <c r="AG317" s="162">
        <f t="shared" si="508"/>
        <v>3865.2154605339451</v>
      </c>
      <c r="AH317" s="337">
        <f t="shared" si="508"/>
        <v>2966.1305234069605</v>
      </c>
      <c r="AI317" s="337">
        <f t="shared" si="508"/>
        <v>3452.0874143700057</v>
      </c>
      <c r="AJ317" s="337">
        <f t="shared" si="508"/>
        <v>2410.6876273225785</v>
      </c>
      <c r="AK317" s="162">
        <f t="shared" si="508"/>
        <v>199.5805841133446</v>
      </c>
      <c r="AL317" s="162">
        <f t="shared" si="508"/>
        <v>1211.5621156211562</v>
      </c>
      <c r="AM317" s="162">
        <f t="shared" si="508"/>
        <v>1010.6687787661008</v>
      </c>
      <c r="AN317" s="337">
        <f t="shared" si="508"/>
        <v>361.29460625326919</v>
      </c>
      <c r="AO317" s="338">
        <f t="shared" si="508"/>
        <v>4167.9062530703332</v>
      </c>
      <c r="AR317" s="337">
        <f>IFERROR(+(AR21+AR22)*1000/(AR257+AR268),"-")</f>
        <v>5589.8292136641348</v>
      </c>
      <c r="AS317" s="337">
        <f>IFERROR(+(AS21+AS22)*1000/(AS257+AS268),"-")</f>
        <v>2966.1305234069605</v>
      </c>
      <c r="AT317" s="337">
        <f>IFERROR(+(AT21+AT22)*1000/(AT257+AT268),"-")</f>
        <v>3452.0874143700066</v>
      </c>
      <c r="AU317" s="337">
        <f>IFERROR(+(AU21+AU22)*1000/(AU257+AU268),"-")</f>
        <v>2410.687627322578</v>
      </c>
      <c r="AV317" s="337">
        <f>IFERROR(+(AV21+AV22)*1000/(AV257+AV268),"-")</f>
        <v>361.29460625326925</v>
      </c>
      <c r="AW317" s="338">
        <f t="shared" ref="AW317" si="509">IFERROR(+(AW21+AW22)*1000/(AW257+AW268),"-")</f>
        <v>4167.9062530703332</v>
      </c>
      <c r="AY317" s="337">
        <f>IFERROR(+(AY21+AY22)*1000/(AY257+AY268),"-")</f>
        <v>5074.2038096340584</v>
      </c>
      <c r="AZ317" s="337">
        <f>IFERROR(+(AZ21+AZ22)*1000/(AZ257+AZ268),"-")</f>
        <v>2421.114632096987</v>
      </c>
      <c r="BA317" s="337">
        <f>IFERROR(+(BA21+BA22)*1000/(BA257+BA268),"-")</f>
        <v>3667.0671379241303</v>
      </c>
      <c r="BB317" s="337">
        <f>IFERROR(+(BB21+BB22)*1000/(BB257+BB268),"-")</f>
        <v>2054.1526003622093</v>
      </c>
      <c r="BC317" s="337">
        <f>IFERROR(+(BC21+BC22)*1000/(BC257+BC268),"-")</f>
        <v>1010.6687787661008</v>
      </c>
      <c r="BD317" s="338">
        <f t="shared" ref="BD317" si="510">IFERROR(+(BD21+BD22)*1000/(BD257+BD268),"-")</f>
        <v>3179.9116997792494</v>
      </c>
    </row>
    <row r="318" spans="1:56" s="204" customFormat="1">
      <c r="A318" s="199"/>
      <c r="B318" s="200" t="s">
        <v>56</v>
      </c>
      <c r="C318" s="308"/>
      <c r="D318" s="162">
        <f t="shared" ref="D318:V318" si="511">IFERROR(+D23*1000/D263,"-")</f>
        <v>25758.207070707071</v>
      </c>
      <c r="E318" s="162">
        <f t="shared" si="511"/>
        <v>23130.394794931712</v>
      </c>
      <c r="F318" s="162">
        <f t="shared" si="511"/>
        <v>24774.612276905489</v>
      </c>
      <c r="G318" s="162">
        <f t="shared" si="511"/>
        <v>29244.824187417482</v>
      </c>
      <c r="H318" s="162">
        <f t="shared" si="511"/>
        <v>25265.002970885325</v>
      </c>
      <c r="I318" s="162">
        <f t="shared" si="511"/>
        <v>29156.647398843932</v>
      </c>
      <c r="J318" s="162">
        <f t="shared" si="511"/>
        <v>21786.711334450029</v>
      </c>
      <c r="K318" s="162">
        <f t="shared" si="511"/>
        <v>21939.727447705554</v>
      </c>
      <c r="L318" s="337">
        <f t="shared" si="511"/>
        <v>25893.66976391459</v>
      </c>
      <c r="M318" s="162" t="str">
        <f t="shared" si="511"/>
        <v>-</v>
      </c>
      <c r="N318" s="162" t="str">
        <f t="shared" si="511"/>
        <v>-</v>
      </c>
      <c r="O318" s="162">
        <f t="shared" si="511"/>
        <v>15003.530242409979</v>
      </c>
      <c r="P318" s="162">
        <f t="shared" si="511"/>
        <v>17669.642857142859</v>
      </c>
      <c r="Q318" s="162">
        <f t="shared" si="511"/>
        <v>17078.364495399244</v>
      </c>
      <c r="R318" s="162">
        <f t="shared" si="511"/>
        <v>15217.118997912317</v>
      </c>
      <c r="S318" s="162">
        <f t="shared" si="511"/>
        <v>15169.301265822784</v>
      </c>
      <c r="T318" s="162">
        <f t="shared" si="511"/>
        <v>17092.246985198843</v>
      </c>
      <c r="U318" s="162">
        <f t="shared" si="511"/>
        <v>12006.514522821577</v>
      </c>
      <c r="V318" s="162">
        <f t="shared" si="511"/>
        <v>2114.2857142857142</v>
      </c>
      <c r="W318" s="162"/>
      <c r="X318" s="162"/>
      <c r="Y318" s="162">
        <f t="shared" ref="Y318:AO318" si="512">IFERROR(+Y23*1000/Y263,"-")</f>
        <v>9133.3333333333339</v>
      </c>
      <c r="Z318" s="162">
        <f t="shared" si="512"/>
        <v>18462.904349532975</v>
      </c>
      <c r="AA318" s="162">
        <f t="shared" si="512"/>
        <v>17047.846889952154</v>
      </c>
      <c r="AB318" s="162" t="str">
        <f>IFERROR(+AB23*1000/AB263,"-")</f>
        <v>-</v>
      </c>
      <c r="AC318" s="162">
        <f>IFERROR(+AC23*1000/AC263,"-")</f>
        <v>16789.97867803838</v>
      </c>
      <c r="AD318" s="162">
        <f t="shared" si="512"/>
        <v>16207.792207792209</v>
      </c>
      <c r="AE318" s="162">
        <f t="shared" si="512"/>
        <v>15294.878406708596</v>
      </c>
      <c r="AF318" s="162">
        <f t="shared" si="512"/>
        <v>14203.296703296703</v>
      </c>
      <c r="AG318" s="162">
        <f t="shared" si="512"/>
        <v>14670.428389981382</v>
      </c>
      <c r="AH318" s="337">
        <f t="shared" si="512"/>
        <v>16122.409374027246</v>
      </c>
      <c r="AI318" s="337">
        <f t="shared" si="512"/>
        <v>16653.555046272591</v>
      </c>
      <c r="AJ318" s="337">
        <f t="shared" si="512"/>
        <v>15164.767857584375</v>
      </c>
      <c r="AK318" s="162" t="str">
        <f t="shared" si="512"/>
        <v>-</v>
      </c>
      <c r="AL318" s="162" t="str">
        <f t="shared" si="512"/>
        <v>-</v>
      </c>
      <c r="AM318" s="162">
        <f t="shared" si="512"/>
        <v>54390.451832907071</v>
      </c>
      <c r="AN318" s="337">
        <f t="shared" si="512"/>
        <v>98635.976129582268</v>
      </c>
      <c r="AO318" s="338">
        <f t="shared" si="512"/>
        <v>22322.995700149746</v>
      </c>
      <c r="AR318" s="337">
        <f>IFERROR(+AR23*1000/AR263,"-")</f>
        <v>25893.66976391459</v>
      </c>
      <c r="AS318" s="337">
        <f>IFERROR(+AS23*1000/AS263,"-")</f>
        <v>16122.409374027246</v>
      </c>
      <c r="AT318" s="337">
        <f>IFERROR(+AT23*1000/AT263,"-")</f>
        <v>16653.555046272595</v>
      </c>
      <c r="AU318" s="337">
        <f>IFERROR(+AU23*1000/AU263,"-")</f>
        <v>15164.767857584373</v>
      </c>
      <c r="AV318" s="337">
        <f>IFERROR(+AV23*1000/AV263,"-")</f>
        <v>98635.976129582268</v>
      </c>
      <c r="AW318" s="338">
        <f t="shared" ref="AW318" si="513">IFERROR(+AW23*1000/AW263,"-")</f>
        <v>22322.995700149746</v>
      </c>
      <c r="AY318" s="337">
        <f>IFERROR(+AY23*1000/AY263,"-")</f>
        <v>24908.383740625526</v>
      </c>
      <c r="AZ318" s="337">
        <f>IFERROR(+AZ23*1000/AZ263,"-")</f>
        <v>15860.985933778695</v>
      </c>
      <c r="BA318" s="337">
        <f>IFERROR(+BA23*1000/BA263,"-")</f>
        <v>16937.82667868627</v>
      </c>
      <c r="BB318" s="337">
        <f>IFERROR(+BB23*1000/BB263,"-")</f>
        <v>15217.118997912317</v>
      </c>
      <c r="BC318" s="337" t="str">
        <f>IFERROR(+BC23*1000/BC263,"-")</f>
        <v>-</v>
      </c>
      <c r="BD318" s="338">
        <f t="shared" ref="BD318" si="514">IFERROR(+BD23*1000/BD263,"-")</f>
        <v>16768.063073664394</v>
      </c>
    </row>
    <row r="319" spans="1:56" s="204" customFormat="1">
      <c r="A319" s="199"/>
      <c r="B319" s="200" t="s">
        <v>55</v>
      </c>
      <c r="C319" s="308"/>
      <c r="D319" s="162">
        <f t="shared" ref="D319:V319" si="515">IFERROR(+(D43*1000)/D286,"-")</f>
        <v>165490.92409240923</v>
      </c>
      <c r="E319" s="162">
        <f t="shared" si="515"/>
        <v>191050.84745762713</v>
      </c>
      <c r="F319" s="162">
        <f t="shared" si="515"/>
        <v>161165.7999388192</v>
      </c>
      <c r="G319" s="162">
        <f t="shared" si="515"/>
        <v>216338.7407325414</v>
      </c>
      <c r="H319" s="162">
        <f t="shared" si="515"/>
        <v>198991.77697330475</v>
      </c>
      <c r="I319" s="162">
        <f t="shared" si="515"/>
        <v>177527.71672771673</v>
      </c>
      <c r="J319" s="162">
        <f t="shared" si="515"/>
        <v>191899.51823812802</v>
      </c>
      <c r="K319" s="162">
        <f t="shared" si="515"/>
        <v>211229.88639658922</v>
      </c>
      <c r="L319" s="337">
        <f t="shared" si="515"/>
        <v>190526.18861291633</v>
      </c>
      <c r="M319" s="162" t="str">
        <f t="shared" si="515"/>
        <v>-</v>
      </c>
      <c r="N319" s="162" t="str">
        <f t="shared" si="515"/>
        <v>-</v>
      </c>
      <c r="O319" s="162">
        <f t="shared" si="515"/>
        <v>120089.21227058311</v>
      </c>
      <c r="P319" s="162">
        <f t="shared" si="515"/>
        <v>113906.35451505017</v>
      </c>
      <c r="Q319" s="162">
        <f t="shared" si="515"/>
        <v>153202.05271084336</v>
      </c>
      <c r="R319" s="162">
        <f t="shared" si="515"/>
        <v>142300</v>
      </c>
      <c r="S319" s="162">
        <f t="shared" si="515"/>
        <v>115216.26196709048</v>
      </c>
      <c r="T319" s="162">
        <f t="shared" si="515"/>
        <v>198505.55312897079</v>
      </c>
      <c r="U319" s="162">
        <f t="shared" si="515"/>
        <v>155942.18227848102</v>
      </c>
      <c r="V319" s="162">
        <f t="shared" si="515"/>
        <v>77730.33707865169</v>
      </c>
      <c r="W319" s="162"/>
      <c r="X319" s="162"/>
      <c r="Y319" s="162">
        <f t="shared" ref="Y319:AO319" si="516">IFERROR(+(Y43*1000)/Y286,"-")</f>
        <v>145450.49504950494</v>
      </c>
      <c r="Z319" s="162">
        <f t="shared" si="516"/>
        <v>128525.00434719607</v>
      </c>
      <c r="AA319" s="162">
        <f t="shared" si="516"/>
        <v>129751.33689839572</v>
      </c>
      <c r="AB319" s="162" t="str">
        <f>IFERROR(+(AB43*1000)/AB286,"-")</f>
        <v>-</v>
      </c>
      <c r="AC319" s="162">
        <f>IFERROR(+(AC43*1000)/AC286,"-")</f>
        <v>115117.35330836455</v>
      </c>
      <c r="AD319" s="162">
        <f t="shared" si="516"/>
        <v>127251.75644028102</v>
      </c>
      <c r="AE319" s="162">
        <f t="shared" si="516"/>
        <v>128326.39753086421</v>
      </c>
      <c r="AF319" s="162">
        <f t="shared" si="516"/>
        <v>138875.2569799058</v>
      </c>
      <c r="AG319" s="162">
        <f t="shared" si="516"/>
        <v>124627.5902777778</v>
      </c>
      <c r="AH319" s="337">
        <f t="shared" si="516"/>
        <v>132960.81041254426</v>
      </c>
      <c r="AI319" s="337">
        <f t="shared" si="516"/>
        <v>137114.4925615472</v>
      </c>
      <c r="AJ319" s="337">
        <f t="shared" si="516"/>
        <v>127183.67711172855</v>
      </c>
      <c r="AK319" s="162">
        <f t="shared" si="516"/>
        <v>135873.9360478491</v>
      </c>
      <c r="AL319" s="162">
        <f t="shared" si="516"/>
        <v>114118.18633540372</v>
      </c>
      <c r="AM319" s="162">
        <f t="shared" si="516"/>
        <v>123325.91197122795</v>
      </c>
      <c r="AN319" s="337">
        <f t="shared" si="516"/>
        <v>131530.8936009343</v>
      </c>
      <c r="AO319" s="338">
        <f t="shared" si="516"/>
        <v>172705.46158632904</v>
      </c>
      <c r="AR319" s="337">
        <f>IFERROR(+(AR43*1000)/AR286,"-")</f>
        <v>190526.18861291633</v>
      </c>
      <c r="AS319" s="337">
        <f>IFERROR(+(AS43*1000)/AS286,"-")</f>
        <v>132960.81041254426</v>
      </c>
      <c r="AT319" s="337">
        <f>IFERROR(+(AT43*1000)/AT286,"-")</f>
        <v>137114.4925615472</v>
      </c>
      <c r="AU319" s="337">
        <f>IFERROR(+(AU43*1000)/AU286,"-")</f>
        <v>127183.67711172855</v>
      </c>
      <c r="AV319" s="337">
        <f>IFERROR(+(AV43*1000)/AV286,"-")</f>
        <v>131530.8936009343</v>
      </c>
      <c r="AW319" s="338">
        <f t="shared" ref="AW319" si="517">IFERROR(+(AW43*1000)/AW286,"-")</f>
        <v>172705.46158632904</v>
      </c>
      <c r="AY319" s="337">
        <f>IFERROR(+(AY43*1000)/AY286,"-")</f>
        <v>187846.03774866284</v>
      </c>
      <c r="AZ319" s="337">
        <f>IFERROR(+(AZ43*1000)/AZ286,"-")</f>
        <v>143798.28195937874</v>
      </c>
      <c r="BA319" s="337">
        <f>IFERROR(+(BA43*1000)/BA286,"-")</f>
        <v>153202.05271084336</v>
      </c>
      <c r="BB319" s="337">
        <f>IFERROR(+(BB43*1000)/BB286,"-")</f>
        <v>129751.33689839572</v>
      </c>
      <c r="BC319" s="337">
        <f>IFERROR(+(BC43*1000)/BC286,"-")</f>
        <v>123325.91197122795</v>
      </c>
      <c r="BD319" s="338">
        <f t="shared" ref="BD319" si="518">IFERROR(+(BD43*1000)/BD286,"-")</f>
        <v>154057.43759630201</v>
      </c>
    </row>
    <row r="320" spans="1:56" s="204" customFormat="1">
      <c r="A320" s="199"/>
      <c r="B320" s="200"/>
      <c r="C320" s="201"/>
      <c r="D320" s="162"/>
      <c r="E320" s="162"/>
      <c r="F320" s="162"/>
      <c r="G320" s="162"/>
      <c r="H320" s="162"/>
      <c r="I320" s="162"/>
      <c r="J320" s="162"/>
      <c r="K320" s="162"/>
      <c r="L320" s="337"/>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337"/>
      <c r="AI320" s="337"/>
      <c r="AJ320" s="337"/>
      <c r="AK320" s="162"/>
      <c r="AL320" s="162"/>
      <c r="AM320" s="162"/>
      <c r="AN320" s="337"/>
      <c r="AO320" s="338"/>
      <c r="AR320" s="337"/>
      <c r="AS320" s="337"/>
      <c r="AT320" s="337"/>
      <c r="AU320" s="337"/>
      <c r="AV320" s="337"/>
      <c r="AW320" s="338"/>
      <c r="AY320" s="337"/>
      <c r="AZ320" s="337"/>
      <c r="BA320" s="337"/>
      <c r="BB320" s="337"/>
      <c r="BC320" s="337"/>
      <c r="BD320" s="338"/>
    </row>
    <row r="321" spans="1:56" s="204" customFormat="1">
      <c r="A321" s="340" t="s">
        <v>54</v>
      </c>
      <c r="B321" s="173"/>
      <c r="C321" s="308"/>
      <c r="D321" s="162"/>
      <c r="E321" s="162"/>
      <c r="F321" s="162"/>
      <c r="G321" s="162"/>
      <c r="H321" s="162"/>
      <c r="I321" s="162"/>
      <c r="J321" s="162"/>
      <c r="K321" s="162"/>
      <c r="L321" s="337"/>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337"/>
      <c r="AI321" s="337"/>
      <c r="AJ321" s="337"/>
      <c r="AK321" s="162"/>
      <c r="AL321" s="162"/>
      <c r="AM321" s="162"/>
      <c r="AN321" s="337"/>
      <c r="AO321" s="338"/>
      <c r="AR321" s="337"/>
      <c r="AS321" s="337"/>
      <c r="AT321" s="337"/>
      <c r="AU321" s="337"/>
      <c r="AV321" s="337"/>
      <c r="AW321" s="338"/>
      <c r="AY321" s="337"/>
      <c r="AZ321" s="337"/>
      <c r="BA321" s="337"/>
      <c r="BB321" s="337"/>
      <c r="BC321" s="337"/>
      <c r="BD321" s="338"/>
    </row>
    <row r="322" spans="1:56" s="204" customFormat="1">
      <c r="A322" s="287"/>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87"/>
      <c r="B323" s="173" t="s">
        <v>53</v>
      </c>
      <c r="C323" s="308"/>
      <c r="D323" s="162">
        <f t="shared" ref="D323:V323" si="519">IFERROR(+(D47*1000)/D286,"-")</f>
        <v>98635.313531353138</v>
      </c>
      <c r="E323" s="162">
        <f t="shared" si="519"/>
        <v>92309.707241910626</v>
      </c>
      <c r="F323" s="162">
        <f t="shared" si="519"/>
        <v>90915.264606913435</v>
      </c>
      <c r="G323" s="162">
        <f t="shared" si="519"/>
        <v>109737.41471382289</v>
      </c>
      <c r="H323" s="162">
        <f t="shared" si="519"/>
        <v>96836.010297608402</v>
      </c>
      <c r="I323" s="162">
        <f t="shared" si="519"/>
        <v>100155.79975579976</v>
      </c>
      <c r="J323" s="162">
        <f t="shared" si="519"/>
        <v>92500.344115622851</v>
      </c>
      <c r="K323" s="162">
        <f t="shared" si="519"/>
        <v>106971.19176994509</v>
      </c>
      <c r="L323" s="337">
        <f t="shared" si="519"/>
        <v>100736.32430688424</v>
      </c>
      <c r="M323" s="162" t="str">
        <f t="shared" si="519"/>
        <v>-</v>
      </c>
      <c r="N323" s="162" t="str">
        <f t="shared" si="519"/>
        <v>-</v>
      </c>
      <c r="O323" s="162">
        <f t="shared" si="519"/>
        <v>75192.30284656756</v>
      </c>
      <c r="P323" s="162">
        <f t="shared" si="519"/>
        <v>70984.949832775921</v>
      </c>
      <c r="Q323" s="162">
        <f t="shared" si="519"/>
        <v>98882.597123493979</v>
      </c>
      <c r="R323" s="162">
        <f t="shared" si="519"/>
        <v>81510.344827586203</v>
      </c>
      <c r="S323" s="162">
        <f t="shared" si="519"/>
        <v>73862.663487908241</v>
      </c>
      <c r="T323" s="162">
        <f t="shared" si="519"/>
        <v>90563.433132147402</v>
      </c>
      <c r="U323" s="162">
        <f t="shared" si="519"/>
        <v>71099.544303797462</v>
      </c>
      <c r="V323" s="162">
        <f t="shared" si="519"/>
        <v>97191.011235955055</v>
      </c>
      <c r="W323" s="162"/>
      <c r="X323" s="162"/>
      <c r="Y323" s="162">
        <f t="shared" ref="Y323:AO323" si="520">IFERROR(+(Y47*1000)/Y286,"-")</f>
        <v>65101.485148514854</v>
      </c>
      <c r="Z323" s="162">
        <f t="shared" si="520"/>
        <v>89706.046463245497</v>
      </c>
      <c r="AA323" s="162">
        <f t="shared" si="520"/>
        <v>75655.080213903741</v>
      </c>
      <c r="AB323" s="162" t="str">
        <f>IFERROR(+(AB47*1000)/AB286,"-")</f>
        <v>-</v>
      </c>
      <c r="AC323" s="162">
        <f>IFERROR(+(AC47*1000)/AC286,"-")</f>
        <v>77042.446941323346</v>
      </c>
      <c r="AD323" s="162">
        <f t="shared" si="520"/>
        <v>78620.608899297426</v>
      </c>
      <c r="AE323" s="162">
        <f t="shared" si="520"/>
        <v>77030.244444444441</v>
      </c>
      <c r="AF323" s="162">
        <f t="shared" si="520"/>
        <v>83188.540354134879</v>
      </c>
      <c r="AG323" s="162">
        <f t="shared" si="520"/>
        <v>74699.155092592599</v>
      </c>
      <c r="AH323" s="337">
        <f t="shared" si="520"/>
        <v>79954.426310473631</v>
      </c>
      <c r="AI323" s="337">
        <f t="shared" si="520"/>
        <v>83795.325172377983</v>
      </c>
      <c r="AJ323" s="337">
        <f t="shared" si="520"/>
        <v>74612.326476113682</v>
      </c>
      <c r="AK323" s="162">
        <f t="shared" si="520"/>
        <v>83423.050379572116</v>
      </c>
      <c r="AL323" s="162">
        <f t="shared" si="520"/>
        <v>70726.708074534166</v>
      </c>
      <c r="AM323" s="162">
        <f t="shared" si="520"/>
        <v>82552.663127247812</v>
      </c>
      <c r="AN323" s="337">
        <f t="shared" si="520"/>
        <v>81905.880605680111</v>
      </c>
      <c r="AO323" s="338">
        <f t="shared" si="520"/>
        <v>94419.442155858094</v>
      </c>
      <c r="AR323" s="337">
        <f>IFERROR(+(AR47*1000)/AR286,"-")</f>
        <v>100736.32430688424</v>
      </c>
      <c r="AS323" s="337">
        <f>IFERROR(+(AS47*1000)/AS286,"-")</f>
        <v>79954.426310473631</v>
      </c>
      <c r="AT323" s="337">
        <f>IFERROR(+(AT47*1000)/AT286,"-")</f>
        <v>83795.325172377983</v>
      </c>
      <c r="AU323" s="337">
        <f>IFERROR(+(AU47*1000)/AU286,"-")</f>
        <v>74612.326476113667</v>
      </c>
      <c r="AV323" s="337">
        <f>IFERROR(+(AV47*1000)/AV286,"-")</f>
        <v>81905.880605680111</v>
      </c>
      <c r="AW323" s="338">
        <f t="shared" ref="AW323" si="521">IFERROR(+(AW47*1000)/AW286,"-")</f>
        <v>94419.442155858109</v>
      </c>
      <c r="AY323" s="337">
        <f>IFERROR(+(AY47*1000)/AY286,"-")</f>
        <v>102709.50971029408</v>
      </c>
      <c r="AZ323" s="337">
        <f>IFERROR(+(AZ47*1000)/AZ286,"-")</f>
        <v>75827.101553166067</v>
      </c>
      <c r="BA323" s="337">
        <f>IFERROR(+(BA47*1000)/BA286,"-")</f>
        <v>98882.597123493979</v>
      </c>
      <c r="BB323" s="337">
        <f>IFERROR(+(BB47*1000)/BB286,"-")</f>
        <v>70323.529411764699</v>
      </c>
      <c r="BC323" s="337">
        <f>IFERROR(+(BC47*1000)/BC286,"-")</f>
        <v>82552.663127247812</v>
      </c>
      <c r="BD323" s="338">
        <f t="shared" ref="BD323" si="522">IFERROR(+(BD47*1000)/BD286,"-")</f>
        <v>92309.707241910626</v>
      </c>
    </row>
    <row r="324" spans="1:56" s="204" customFormat="1">
      <c r="A324" s="341"/>
      <c r="B324" s="173" t="s">
        <v>52</v>
      </c>
      <c r="C324" s="308"/>
      <c r="D324" s="162">
        <f t="shared" ref="D324:V324" si="523">IFERROR(+(D47*1000)/D269,"-")</f>
        <v>11940.27167399121</v>
      </c>
      <c r="E324" s="162">
        <f t="shared" si="523"/>
        <v>23858.090932981635</v>
      </c>
      <c r="F324" s="162">
        <f t="shared" si="523"/>
        <v>15924.014543071014</v>
      </c>
      <c r="G324" s="162">
        <f t="shared" si="523"/>
        <v>18035.961852532149</v>
      </c>
      <c r="H324" s="162">
        <f t="shared" si="523"/>
        <v>13223.700207394693</v>
      </c>
      <c r="I324" s="162">
        <f t="shared" si="523"/>
        <v>21769.532908704885</v>
      </c>
      <c r="J324" s="162">
        <f t="shared" si="523"/>
        <v>13102.261649444335</v>
      </c>
      <c r="K324" s="162">
        <f t="shared" si="523"/>
        <v>13955.36149955638</v>
      </c>
      <c r="L324" s="337">
        <f t="shared" si="523"/>
        <v>16071.255848027249</v>
      </c>
      <c r="M324" s="162" t="str">
        <f t="shared" si="523"/>
        <v>-</v>
      </c>
      <c r="N324" s="162" t="str">
        <f t="shared" si="523"/>
        <v>-</v>
      </c>
      <c r="O324" s="162">
        <f t="shared" si="523"/>
        <v>9985.3801169590643</v>
      </c>
      <c r="P324" s="162">
        <f t="shared" si="523"/>
        <v>8854.6099290780148</v>
      </c>
      <c r="Q324" s="162">
        <f t="shared" si="523"/>
        <v>10051.240270588822</v>
      </c>
      <c r="R324" s="162">
        <f t="shared" si="523"/>
        <v>7874.0839440373084</v>
      </c>
      <c r="S324" s="162">
        <f t="shared" si="523"/>
        <v>8195.3843222683263</v>
      </c>
      <c r="T324" s="162">
        <f t="shared" si="523"/>
        <v>8218.070581810518</v>
      </c>
      <c r="U324" s="162">
        <f t="shared" si="523"/>
        <v>5473.4593646462681</v>
      </c>
      <c r="V324" s="162">
        <f t="shared" si="523"/>
        <v>9588.7373905332006</v>
      </c>
      <c r="W324" s="162"/>
      <c r="X324" s="162"/>
      <c r="Y324" s="162">
        <f t="shared" ref="Y324:AO324" si="524">IFERROR(+(Y47*1000)/Y269,"-")</f>
        <v>4845.4310980103173</v>
      </c>
      <c r="Z324" s="162">
        <f t="shared" si="524"/>
        <v>10974.229609485848</v>
      </c>
      <c r="AA324" s="162">
        <f t="shared" si="524"/>
        <v>8496.996996996997</v>
      </c>
      <c r="AB324" s="162" t="str">
        <f>IFERROR(+(AB47*1000)/AB269,"-")</f>
        <v>-</v>
      </c>
      <c r="AC324" s="162">
        <f>IFERROR(+(AC47*1000)/AC269,"-")</f>
        <v>10027.786805329866</v>
      </c>
      <c r="AD324" s="162">
        <f t="shared" si="524"/>
        <v>10399.938042131351</v>
      </c>
      <c r="AE324" s="162">
        <f t="shared" si="524"/>
        <v>9100.7144107351232</v>
      </c>
      <c r="AF324" s="162">
        <f t="shared" si="524"/>
        <v>9403.298350824587</v>
      </c>
      <c r="AG324" s="162">
        <f t="shared" si="524"/>
        <v>9378.8041407012133</v>
      </c>
      <c r="AH324" s="337">
        <f t="shared" si="524"/>
        <v>8923.8461019463466</v>
      </c>
      <c r="AI324" s="337">
        <f t="shared" si="524"/>
        <v>9885.919372115115</v>
      </c>
      <c r="AJ324" s="337">
        <f t="shared" si="524"/>
        <v>7746.3098501233053</v>
      </c>
      <c r="AK324" s="162">
        <f t="shared" si="524"/>
        <v>4637.102961485346</v>
      </c>
      <c r="AL324" s="162">
        <f t="shared" si="524"/>
        <v>7003.0750307503076</v>
      </c>
      <c r="AM324" s="162">
        <f t="shared" si="524"/>
        <v>7007.4504815555156</v>
      </c>
      <c r="AN324" s="337">
        <f t="shared" si="524"/>
        <v>5070.4390162358704</v>
      </c>
      <c r="AO324" s="338">
        <f t="shared" si="524"/>
        <v>12693.802972815185</v>
      </c>
      <c r="AR324" s="337">
        <f>IFERROR(+(AR47*1000)/AR269,"-")</f>
        <v>16071.255848027249</v>
      </c>
      <c r="AS324" s="337">
        <f>IFERROR(+(AS47*1000)/AS269,"-")</f>
        <v>8923.8461019463466</v>
      </c>
      <c r="AT324" s="337">
        <f>IFERROR(+(AT47*1000)/AT269,"-")</f>
        <v>9885.9193721151169</v>
      </c>
      <c r="AU324" s="337">
        <f>IFERROR(+(AU47*1000)/AU269,"-")</f>
        <v>7746.3098501233044</v>
      </c>
      <c r="AV324" s="337">
        <f>IFERROR(+(AV47*1000)/AV269,"-")</f>
        <v>5070.4390162358704</v>
      </c>
      <c r="AW324" s="338">
        <f t="shared" ref="AW324" si="525">IFERROR(+(AW47*1000)/AW269,"-")</f>
        <v>12693.802972815187</v>
      </c>
      <c r="AY324" s="337">
        <f>IFERROR(+(AY47*1000)/AY269,"-")</f>
        <v>13368.774622699031</v>
      </c>
      <c r="AZ324" s="337">
        <f>IFERROR(+(AZ47*1000)/AZ269,"-")</f>
        <v>6394.6885642317384</v>
      </c>
      <c r="BA324" s="337">
        <f>IFERROR(+(BA47*1000)/BA269,"-")</f>
        <v>10170.08124070632</v>
      </c>
      <c r="BB324" s="337">
        <f>IFERROR(+(BB47*1000)/BB269,"-")</f>
        <v>7898.198198198198</v>
      </c>
      <c r="BC324" s="337">
        <f>IFERROR(+(BC47*1000)/BC269,"-")</f>
        <v>7007.4504815555156</v>
      </c>
      <c r="BD324" s="338">
        <f t="shared" ref="BD324" si="526">IFERROR(+(BD47*1000)/BD269,"-")</f>
        <v>10793.302607008931</v>
      </c>
    </row>
    <row r="325" spans="1:56" s="204" customFormat="1">
      <c r="A325" s="341"/>
      <c r="B325" s="173"/>
      <c r="C325" s="308"/>
      <c r="D325" s="162"/>
      <c r="E325" s="162"/>
      <c r="F325" s="162"/>
      <c r="G325" s="162"/>
      <c r="H325" s="162"/>
      <c r="I325" s="162"/>
      <c r="J325" s="162"/>
      <c r="K325" s="162"/>
      <c r="L325" s="337"/>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337"/>
      <c r="AI325" s="337"/>
      <c r="AJ325" s="337"/>
      <c r="AK325" s="162"/>
      <c r="AL325" s="162"/>
      <c r="AM325" s="162"/>
      <c r="AN325" s="337"/>
      <c r="AO325" s="338"/>
      <c r="AR325" s="337"/>
      <c r="AS325" s="337"/>
      <c r="AT325" s="337"/>
      <c r="AU325" s="337"/>
      <c r="AV325" s="337"/>
      <c r="AW325" s="338"/>
      <c r="AY325" s="337"/>
      <c r="AZ325" s="337"/>
      <c r="BA325" s="337"/>
      <c r="BB325" s="337"/>
      <c r="BC325" s="337"/>
      <c r="BD325" s="338"/>
    </row>
    <row r="326" spans="1:56" s="204" customFormat="1">
      <c r="A326" s="205" t="s">
        <v>51</v>
      </c>
      <c r="B326" s="173"/>
      <c r="C326" s="308"/>
      <c r="D326" s="162"/>
      <c r="E326" s="162"/>
      <c r="F326" s="162"/>
      <c r="G326" s="162"/>
      <c r="H326" s="162"/>
      <c r="I326" s="162"/>
      <c r="J326" s="162"/>
      <c r="K326" s="162"/>
      <c r="L326" s="337"/>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337"/>
      <c r="AI326" s="337"/>
      <c r="AJ326" s="337"/>
      <c r="AK326" s="162"/>
      <c r="AL326" s="162"/>
      <c r="AM326" s="162"/>
      <c r="AN326" s="337"/>
      <c r="AO326" s="338"/>
      <c r="AR326" s="337"/>
      <c r="AS326" s="337"/>
      <c r="AT326" s="337"/>
      <c r="AU326" s="337"/>
      <c r="AV326" s="337"/>
      <c r="AW326" s="338"/>
      <c r="AY326" s="337"/>
      <c r="AZ326" s="337"/>
      <c r="BA326" s="337"/>
      <c r="BB326" s="337"/>
      <c r="BC326" s="337"/>
      <c r="BD326" s="338"/>
    </row>
    <row r="327" spans="1:56" s="204" customFormat="1">
      <c r="A327" s="245"/>
      <c r="B327" s="173" t="s">
        <v>50</v>
      </c>
      <c r="C327" s="308"/>
      <c r="D327" s="162">
        <f t="shared" ref="D327:V327" si="527">+D66</f>
        <v>14525</v>
      </c>
      <c r="E327" s="162">
        <f t="shared" si="527"/>
        <v>4114</v>
      </c>
      <c r="F327" s="162">
        <f t="shared" si="527"/>
        <v>14872</v>
      </c>
      <c r="G327" s="162">
        <f t="shared" si="527"/>
        <v>58701.222610000055</v>
      </c>
      <c r="H327" s="162">
        <f t="shared" si="527"/>
        <v>9562</v>
      </c>
      <c r="I327" s="162">
        <f t="shared" si="527"/>
        <v>26965</v>
      </c>
      <c r="J327" s="162">
        <f t="shared" si="527"/>
        <v>34327</v>
      </c>
      <c r="K327" s="162">
        <f t="shared" si="527"/>
        <v>14984.997920000111</v>
      </c>
      <c r="L327" s="337">
        <f t="shared" si="527"/>
        <v>178051.22053000017</v>
      </c>
      <c r="M327" s="162">
        <f t="shared" si="527"/>
        <v>0</v>
      </c>
      <c r="N327" s="162">
        <f t="shared" si="527"/>
        <v>0</v>
      </c>
      <c r="O327" s="162">
        <f t="shared" si="527"/>
        <v>2764</v>
      </c>
      <c r="P327" s="162">
        <f t="shared" si="527"/>
        <v>68</v>
      </c>
      <c r="Q327" s="162">
        <f t="shared" si="527"/>
        <v>-2087.0995199999888</v>
      </c>
      <c r="R327" s="162">
        <f t="shared" si="527"/>
        <v>-694</v>
      </c>
      <c r="S327" s="162">
        <f t="shared" si="527"/>
        <v>-2242.5343300000022</v>
      </c>
      <c r="T327" s="162">
        <f t="shared" si="527"/>
        <v>3906.2370000000083</v>
      </c>
      <c r="U327" s="162">
        <f t="shared" si="527"/>
        <v>2778.7075399999958</v>
      </c>
      <c r="V327" s="162">
        <f t="shared" si="527"/>
        <v>-7909</v>
      </c>
      <c r="W327" s="162"/>
      <c r="X327" s="162"/>
      <c r="Y327" s="162">
        <f t="shared" ref="Y327:AO327" si="528">+Y66</f>
        <v>1033</v>
      </c>
      <c r="Z327" s="162">
        <f t="shared" si="528"/>
        <v>-17092.196519999998</v>
      </c>
      <c r="AA327" s="162">
        <f t="shared" si="528"/>
        <v>1425</v>
      </c>
      <c r="AB327" s="162">
        <f>+AB66</f>
        <v>0</v>
      </c>
      <c r="AC327" s="162">
        <f>+AC66</f>
        <v>-3282</v>
      </c>
      <c r="AD327" s="162">
        <f t="shared" si="528"/>
        <v>-250</v>
      </c>
      <c r="AE327" s="162">
        <f t="shared" si="528"/>
        <v>-4510.8089999999938</v>
      </c>
      <c r="AF327" s="162">
        <f t="shared" si="528"/>
        <v>-920</v>
      </c>
      <c r="AG327" s="162">
        <f t="shared" si="528"/>
        <v>-12338.020999999993</v>
      </c>
      <c r="AH327" s="337">
        <f t="shared" si="528"/>
        <v>-39350.715829999972</v>
      </c>
      <c r="AI327" s="337">
        <f t="shared" si="528"/>
        <v>-29607.889039999965</v>
      </c>
      <c r="AJ327" s="337">
        <f t="shared" si="528"/>
        <v>-9742.8267900000064</v>
      </c>
      <c r="AK327" s="162">
        <f t="shared" si="528"/>
        <v>-4921</v>
      </c>
      <c r="AL327" s="162">
        <f t="shared" si="528"/>
        <v>1492.3279999999977</v>
      </c>
      <c r="AM327" s="162">
        <f t="shared" si="528"/>
        <v>-2960</v>
      </c>
      <c r="AN327" s="337">
        <f t="shared" si="528"/>
        <v>-6388.6720000000023</v>
      </c>
      <c r="AO327" s="338">
        <f t="shared" si="528"/>
        <v>132311.8327000002</v>
      </c>
      <c r="AR327" s="337">
        <f>+AR66</f>
        <v>22256.402566250021</v>
      </c>
      <c r="AS327" s="337">
        <f>+AS66</f>
        <v>-2459.4197393749982</v>
      </c>
      <c r="AT327" s="337">
        <f>+AT66</f>
        <v>-4229.6984342857095</v>
      </c>
      <c r="AU327" s="337">
        <f>+AU66</f>
        <v>-1082.5363100000006</v>
      </c>
      <c r="AV327" s="337">
        <f>+AV66</f>
        <v>-2129.5573333333341</v>
      </c>
      <c r="AW327" s="338">
        <f t="shared" ref="AW327" si="529">+AW66</f>
        <v>4900.4382481481553</v>
      </c>
      <c r="AY327" s="337">
        <f>+AY66</f>
        <v>14928.498960000055</v>
      </c>
      <c r="AZ327" s="337">
        <f>+AZ66</f>
        <v>-807</v>
      </c>
      <c r="BA327" s="337">
        <f>+BA66</f>
        <v>-2087.0995199999888</v>
      </c>
      <c r="BB327" s="337">
        <f>+BB66</f>
        <v>-694</v>
      </c>
      <c r="BC327" s="337">
        <f>+BC66</f>
        <v>-2960</v>
      </c>
      <c r="BD327" s="338">
        <f t="shared" ref="BD327" si="530">+BD66</f>
        <v>1033</v>
      </c>
    </row>
    <row r="328" spans="1:56" s="204" customFormat="1">
      <c r="A328" s="245"/>
      <c r="B328" s="173" t="s">
        <v>49</v>
      </c>
      <c r="C328" s="308"/>
      <c r="D328" s="163">
        <f t="shared" ref="D328:V328" si="531">+D296</f>
        <v>3.6208400847563257E-2</v>
      </c>
      <c r="E328" s="163">
        <f t="shared" si="531"/>
        <v>3.3179559971611074E-2</v>
      </c>
      <c r="F328" s="163">
        <f t="shared" si="531"/>
        <v>2.8228094850346684E-2</v>
      </c>
      <c r="G328" s="163">
        <f t="shared" si="531"/>
        <v>4.8837183779648373E-2</v>
      </c>
      <c r="H328" s="163">
        <f t="shared" si="531"/>
        <v>2.5165012158790648E-2</v>
      </c>
      <c r="I328" s="163">
        <f t="shared" si="531"/>
        <v>3.7092008539484113E-2</v>
      </c>
      <c r="J328" s="163">
        <f t="shared" si="531"/>
        <v>0.12311085607717964</v>
      </c>
      <c r="K328" s="163">
        <f t="shared" si="531"/>
        <v>3.0613135601014495E-2</v>
      </c>
      <c r="L328" s="322">
        <f t="shared" si="531"/>
        <v>4.3119561091862317E-2</v>
      </c>
      <c r="M328" s="163" t="str">
        <f t="shared" si="531"/>
        <v>-</v>
      </c>
      <c r="N328" s="163" t="str">
        <f t="shared" si="531"/>
        <v>-</v>
      </c>
      <c r="O328" s="163">
        <f t="shared" si="531"/>
        <v>2.4600815280274847E-2</v>
      </c>
      <c r="P328" s="163">
        <f t="shared" si="531"/>
        <v>9.9829702272593809E-4</v>
      </c>
      <c r="Q328" s="163">
        <f t="shared" si="531"/>
        <v>-2.0516841080499507E-2</v>
      </c>
      <c r="R328" s="163">
        <f t="shared" si="531"/>
        <v>-1.6817311653379213E-2</v>
      </c>
      <c r="S328" s="163">
        <f t="shared" si="531"/>
        <v>-6.0657243470526562E-2</v>
      </c>
      <c r="T328" s="163">
        <f t="shared" si="531"/>
        <v>3.906890349273117E-2</v>
      </c>
      <c r="U328" s="163">
        <f t="shared" si="531"/>
        <v>4.5110966963055797E-2</v>
      </c>
      <c r="V328" s="163">
        <f t="shared" si="531"/>
        <v>-1.1432494940734317</v>
      </c>
      <c r="W328" s="163"/>
      <c r="X328" s="163"/>
      <c r="Y328" s="163">
        <f t="shared" ref="Y328:AO328" si="532">+Y296</f>
        <v>1.7579388039889725E-2</v>
      </c>
      <c r="Z328" s="163">
        <f t="shared" si="532"/>
        <v>-0.13764808927365219</v>
      </c>
      <c r="AA328" s="163">
        <f t="shared" si="532"/>
        <v>2.9365095719908505E-2</v>
      </c>
      <c r="AB328" s="163" t="str">
        <f>+AB296</f>
        <v>-</v>
      </c>
      <c r="AC328" s="163">
        <f>+AC296</f>
        <v>-3.5593054907872332E-2</v>
      </c>
      <c r="AD328" s="163">
        <f t="shared" si="532"/>
        <v>-2.3004794199111096E-3</v>
      </c>
      <c r="AE328" s="163">
        <f t="shared" si="532"/>
        <v>-8.6792742680407556E-2</v>
      </c>
      <c r="AF328" s="163">
        <f t="shared" si="532"/>
        <v>-4.393295449118953E-2</v>
      </c>
      <c r="AG328" s="163">
        <f t="shared" si="532"/>
        <v>-0.22916461541653368</v>
      </c>
      <c r="AH328" s="322">
        <f t="shared" si="532"/>
        <v>-3.6166984840995453E-2</v>
      </c>
      <c r="AI328" s="322">
        <f t="shared" si="532"/>
        <v>-4.5360718715042853E-2</v>
      </c>
      <c r="AJ328" s="322">
        <f t="shared" si="532"/>
        <v>-2.2381468403854032E-2</v>
      </c>
      <c r="AK328" s="163">
        <f t="shared" si="532"/>
        <v>-3.3326335322122973E-2</v>
      </c>
      <c r="AL328" s="163">
        <f t="shared" si="532"/>
        <v>8.1223846172770092E-2</v>
      </c>
      <c r="AM328" s="163">
        <f t="shared" si="532"/>
        <v>-0.10276350506874045</v>
      </c>
      <c r="AN328" s="322">
        <f t="shared" si="532"/>
        <v>-3.2789656442221857E-2</v>
      </c>
      <c r="AO328" s="323">
        <f t="shared" si="532"/>
        <v>2.4447359368097825E-2</v>
      </c>
      <c r="AR328" s="322">
        <f>+AR296</f>
        <v>4.3119561091862317E-2</v>
      </c>
      <c r="AS328" s="322">
        <f>+AS296</f>
        <v>-3.6166984840995453E-2</v>
      </c>
      <c r="AT328" s="322">
        <f>+AT296</f>
        <v>-4.5360718715042853E-2</v>
      </c>
      <c r="AU328" s="322">
        <f>+AU296</f>
        <v>-2.2381468403854032E-2</v>
      </c>
      <c r="AV328" s="322">
        <f>+AV296</f>
        <v>-3.2789656442221857E-2</v>
      </c>
      <c r="AW328" s="323">
        <f t="shared" ref="AW328" si="533">+AW296</f>
        <v>2.4447359368097821E-2</v>
      </c>
      <c r="AY328" s="322">
        <f>+AY296</f>
        <v>3.3522868039052245E-2</v>
      </c>
      <c r="AZ328" s="322">
        <f>+AZ296</f>
        <v>-1.3409864053390468E-2</v>
      </c>
      <c r="BA328" s="322">
        <f>+BA296</f>
        <v>-2.0516841080499507E-2</v>
      </c>
      <c r="BB328" s="322">
        <f>+BB296</f>
        <v>-1.4301316792713336E-2</v>
      </c>
      <c r="BC328" s="322">
        <f>+BC296</f>
        <v>-0.10276350506874045</v>
      </c>
      <c r="BD328" s="323">
        <f t="shared" ref="BD328" si="534">+BD296</f>
        <v>1.0331727774835786E-2</v>
      </c>
    </row>
    <row r="329" spans="1:56" s="204" customFormat="1">
      <c r="A329" s="341"/>
      <c r="B329" s="173" t="s">
        <v>48</v>
      </c>
      <c r="C329" s="308"/>
      <c r="D329" s="163">
        <f t="shared" ref="D329:V329" si="535">IFERROR(+(D70-D68+D54+D61)/D43,"-")</f>
        <v>0.17089617350118411</v>
      </c>
      <c r="E329" s="163">
        <f t="shared" si="535"/>
        <v>0.10271630427769533</v>
      </c>
      <c r="F329" s="163">
        <f t="shared" si="535"/>
        <v>0.13910004916000918</v>
      </c>
      <c r="G329" s="163">
        <f t="shared" si="535"/>
        <v>0.15963951526074915</v>
      </c>
      <c r="H329" s="163">
        <f t="shared" si="535"/>
        <v>0.17685513669428274</v>
      </c>
      <c r="I329" s="163">
        <f t="shared" si="535"/>
        <v>0.12805374592833876</v>
      </c>
      <c r="J329" s="163">
        <f t="shared" si="535"/>
        <v>0.21971810780762471</v>
      </c>
      <c r="K329" s="163">
        <f t="shared" si="535"/>
        <v>0.13720552408360245</v>
      </c>
      <c r="L329" s="322">
        <f t="shared" si="535"/>
        <v>0.15382394261016277</v>
      </c>
      <c r="M329" s="163" t="str">
        <f t="shared" si="535"/>
        <v>-</v>
      </c>
      <c r="N329" s="163" t="str">
        <f t="shared" si="535"/>
        <v>-</v>
      </c>
      <c r="O329" s="163">
        <f t="shared" si="535"/>
        <v>0.12327999003150755</v>
      </c>
      <c r="P329" s="163">
        <f t="shared" si="535"/>
        <v>0.10025544659110928</v>
      </c>
      <c r="Q329" s="163">
        <f t="shared" si="535"/>
        <v>0.11015536366981631</v>
      </c>
      <c r="R329" s="163">
        <f t="shared" si="535"/>
        <v>9.2955630406862624E-2</v>
      </c>
      <c r="S329" s="163">
        <f t="shared" si="535"/>
        <v>2.0291284125952068E-2</v>
      </c>
      <c r="T329" s="163">
        <f t="shared" si="535"/>
        <v>0.11031061724452187</v>
      </c>
      <c r="U329" s="163">
        <f t="shared" si="535"/>
        <v>0.14940269407217166</v>
      </c>
      <c r="V329" s="163">
        <f t="shared" si="535"/>
        <v>-0.97701647875108411</v>
      </c>
      <c r="W329" s="163"/>
      <c r="X329" s="163"/>
      <c r="Y329" s="163">
        <f t="shared" ref="Y329:AO329" si="536">IFERROR(+(Y70-Y68+Y54+Y61)/Y43,"-")</f>
        <v>0.12802491406010688</v>
      </c>
      <c r="Z329" s="163">
        <f t="shared" si="536"/>
        <v>2.0442256373597621E-2</v>
      </c>
      <c r="AA329" s="163">
        <f t="shared" si="536"/>
        <v>0.10239660395243885</v>
      </c>
      <c r="AB329" s="163" t="str">
        <f>IFERROR(+(AB70-AB68+AB54+AB61)/AB43,"-")</f>
        <v>-</v>
      </c>
      <c r="AC329" s="163">
        <f>IFERROR(+(AC70-AC68+AC54+AC61)/AC43,"-")</f>
        <v>5.2207485169560454E-2</v>
      </c>
      <c r="AD329" s="163">
        <f t="shared" si="536"/>
        <v>7.3909802802904129E-2</v>
      </c>
      <c r="AE329" s="163">
        <f t="shared" si="536"/>
        <v>5.102555710995639E-3</v>
      </c>
      <c r="AF329" s="163">
        <f t="shared" si="536"/>
        <v>7.5593333651688077E-2</v>
      </c>
      <c r="AG329" s="163">
        <f t="shared" si="536"/>
        <v>-0.11428736417473684</v>
      </c>
      <c r="AH329" s="322">
        <f t="shared" si="536"/>
        <v>6.7568350631702176E-2</v>
      </c>
      <c r="AI329" s="322">
        <f t="shared" si="536"/>
        <v>6.2459067793992629E-2</v>
      </c>
      <c r="AJ329" s="322">
        <f t="shared" si="536"/>
        <v>7.5229449321982375E-2</v>
      </c>
      <c r="AK329" s="163">
        <f t="shared" si="536"/>
        <v>4.2766878187199056E-2</v>
      </c>
      <c r="AL329" s="163">
        <f t="shared" si="536"/>
        <v>0.12284463943558992</v>
      </c>
      <c r="AM329" s="163">
        <f t="shared" si="536"/>
        <v>-4.0723510623524507E-2</v>
      </c>
      <c r="AN329" s="322">
        <f t="shared" si="536"/>
        <v>3.7975276571778883E-2</v>
      </c>
      <c r="AO329" s="323">
        <f t="shared" si="536"/>
        <v>0.13231287745663578</v>
      </c>
      <c r="AR329" s="322">
        <f>IFERROR(+(AR70-AR68+AR54+AR61)/AR43,"-")</f>
        <v>0.15382394261016277</v>
      </c>
      <c r="AS329" s="322">
        <f>IFERROR(+(AS70-AS68+AS54+AS61)/AS43,"-")</f>
        <v>6.7568350631702176E-2</v>
      </c>
      <c r="AT329" s="322">
        <f>IFERROR(+(AT70-AT68+AT54+AT61)/AT43,"-")</f>
        <v>6.2459067793992636E-2</v>
      </c>
      <c r="AU329" s="322">
        <f>IFERROR(+(AU70-AU68+AU54+AU61)/AU43,"-")</f>
        <v>7.5229449321982375E-2</v>
      </c>
      <c r="AV329" s="322">
        <f>IFERROR(+(AV70-AV68+AV54+AV61)/AV43,"-")</f>
        <v>3.7975276571778883E-2</v>
      </c>
      <c r="AW329" s="323">
        <f t="shared" ref="AW329" si="537">IFERROR(+(AW70-AW68+AW54+AW61)/AW43,"-")</f>
        <v>0.13231287745663575</v>
      </c>
      <c r="AY329" s="322">
        <f>IFERROR(+(AY70-AY68+AY54+AY61)/AY43,"-")</f>
        <v>0.16227966813003789</v>
      </c>
      <c r="AZ329" s="322">
        <f>IFERROR(+(AZ70-AZ68+AZ54+AZ61)/AZ43,"-")</f>
        <v>0.10972188731257534</v>
      </c>
      <c r="BA329" s="322">
        <f>IFERROR(+(BA70-BA68+BA54+BA61)/BA43,"-")</f>
        <v>5.3500430169572122E-2</v>
      </c>
      <c r="BB329" s="322">
        <f>IFERROR(+(BB70-BB68+BB54+BB61)/BB43,"-")</f>
        <v>0.10579421785809962</v>
      </c>
      <c r="BC329" s="322">
        <f>IFERROR(+(BC70-BC68+BC54+BC61)/BC43,"-")</f>
        <v>-4.0558602971809472E-2</v>
      </c>
      <c r="BD329" s="323">
        <f t="shared" ref="BD329" si="538">IFERROR(+(BD70-BD68+BD54+BD61)/BD43,"-")</f>
        <v>9.2075397768768871E-2</v>
      </c>
    </row>
    <row r="330" spans="1:56" s="204" customFormat="1">
      <c r="A330" s="341"/>
      <c r="B330" s="173" t="s">
        <v>47</v>
      </c>
      <c r="C330" s="308"/>
      <c r="D330" s="163">
        <f t="shared" ref="D330:V330" si="539">+D297</f>
        <v>0.17034276455191324</v>
      </c>
      <c r="E330" s="163">
        <f t="shared" si="539"/>
        <v>9.1522033679592232E-2</v>
      </c>
      <c r="F330" s="163">
        <f t="shared" si="539"/>
        <v>0.12866446110949775</v>
      </c>
      <c r="G330" s="163">
        <f t="shared" si="539"/>
        <v>0.15350545978460298</v>
      </c>
      <c r="H330" s="163">
        <f t="shared" si="539"/>
        <v>0.14911625067110207</v>
      </c>
      <c r="I330" s="163">
        <f t="shared" si="539"/>
        <v>0.1200314728409191</v>
      </c>
      <c r="J330" s="163">
        <f t="shared" si="539"/>
        <v>0.21208980382311804</v>
      </c>
      <c r="K330" s="163">
        <f t="shared" si="539"/>
        <v>0.13268366640988105</v>
      </c>
      <c r="L330" s="322">
        <f t="shared" si="539"/>
        <v>0.14530097240248394</v>
      </c>
      <c r="M330" s="163" t="str">
        <f t="shared" si="539"/>
        <v>-</v>
      </c>
      <c r="N330" s="163" t="str">
        <f t="shared" si="539"/>
        <v>-</v>
      </c>
      <c r="O330" s="163">
        <f t="shared" si="539"/>
        <v>0.10504298912366271</v>
      </c>
      <c r="P330" s="163">
        <f t="shared" si="539"/>
        <v>8.5471842151623706E-2</v>
      </c>
      <c r="Q330" s="163">
        <f t="shared" si="539"/>
        <v>0.10964125797215028</v>
      </c>
      <c r="R330" s="163">
        <f t="shared" si="539"/>
        <v>7.6937989192332856E-2</v>
      </c>
      <c r="S330" s="163">
        <f t="shared" si="539"/>
        <v>6.2988792962903242E-3</v>
      </c>
      <c r="T330" s="163">
        <f t="shared" si="539"/>
        <v>0.10951048343814544</v>
      </c>
      <c r="U330" s="163">
        <f t="shared" si="539"/>
        <v>0.12856207482416149</v>
      </c>
      <c r="V330" s="163">
        <f t="shared" si="539"/>
        <v>-0.99465163342006357</v>
      </c>
      <c r="W330" s="163"/>
      <c r="X330" s="163"/>
      <c r="Y330" s="163">
        <f t="shared" ref="Y330:AO330" si="540">+Y297</f>
        <v>0.10484666961641878</v>
      </c>
      <c r="Z330" s="163">
        <f t="shared" si="540"/>
        <v>1.8653955971191048E-2</v>
      </c>
      <c r="AA330" s="163">
        <f t="shared" si="540"/>
        <v>9.6049621859995465E-2</v>
      </c>
      <c r="AB330" s="163" t="str">
        <f>+AB297</f>
        <v>-</v>
      </c>
      <c r="AC330" s="163">
        <f>+AC297</f>
        <v>4.0560032100987971E-2</v>
      </c>
      <c r="AD330" s="163">
        <f t="shared" si="540"/>
        <v>7.3422101165882964E-2</v>
      </c>
      <c r="AE330" s="163">
        <f t="shared" si="540"/>
        <v>4.6875068245632772E-3</v>
      </c>
      <c r="AF330" s="163">
        <f t="shared" si="540"/>
        <v>6.8000573038536835E-2</v>
      </c>
      <c r="AG330" s="163">
        <f t="shared" si="540"/>
        <v>-0.11568948592936656</v>
      </c>
      <c r="AH330" s="322">
        <f t="shared" si="540"/>
        <v>5.9252901054093463E-2</v>
      </c>
      <c r="AI330" s="322">
        <f t="shared" si="540"/>
        <v>5.8547109560393086E-2</v>
      </c>
      <c r="AJ330" s="322">
        <f t="shared" si="540"/>
        <v>6.0311197973592794E-2</v>
      </c>
      <c r="AK330" s="163">
        <f t="shared" si="540"/>
        <v>2.2660011783747908E-2</v>
      </c>
      <c r="AL330" s="163">
        <f t="shared" si="540"/>
        <v>2.5324078317410458E-3</v>
      </c>
      <c r="AM330" s="163">
        <f t="shared" si="540"/>
        <v>-6.2595472850992914E-2</v>
      </c>
      <c r="AN330" s="322">
        <f t="shared" si="540"/>
        <v>8.1582020528353869E-3</v>
      </c>
      <c r="AO330" s="323">
        <f t="shared" si="540"/>
        <v>0.12306503065283574</v>
      </c>
      <c r="AR330" s="322">
        <f>+AR297</f>
        <v>0.14530097240248394</v>
      </c>
      <c r="AS330" s="322">
        <f>+AS297</f>
        <v>5.9252901054093463E-2</v>
      </c>
      <c r="AT330" s="322">
        <f>+AT297</f>
        <v>5.8547109560393086E-2</v>
      </c>
      <c r="AU330" s="322">
        <f>+AU297</f>
        <v>6.0311197973592787E-2</v>
      </c>
      <c r="AV330" s="322">
        <f>+AV297</f>
        <v>8.1582020528353852E-3</v>
      </c>
      <c r="AW330" s="323">
        <f t="shared" ref="AW330" si="541">+AW297</f>
        <v>0.12306503065283575</v>
      </c>
      <c r="AY330" s="322">
        <f>+AY297</f>
        <v>0.14056010877306072</v>
      </c>
      <c r="AZ330" s="322">
        <f>+AZ297</f>
        <v>9.2772127476261429E-2</v>
      </c>
      <c r="BA330" s="322">
        <f>+BA297</f>
        <v>5.7707980984203752E-2</v>
      </c>
      <c r="BB330" s="322">
        <f>+BB297</f>
        <v>6.5427493972427725E-2</v>
      </c>
      <c r="BC330" s="322">
        <f>+BC297</f>
        <v>-0.11730141646993474</v>
      </c>
      <c r="BD330" s="323">
        <f t="shared" ref="BD330" si="542">+BD297</f>
        <v>7.52325811445448E-2</v>
      </c>
    </row>
    <row r="331" spans="1:56" s="204" customFormat="1">
      <c r="A331" s="341"/>
      <c r="B331" s="173" t="s">
        <v>46</v>
      </c>
      <c r="C331" s="308"/>
      <c r="D331" s="163">
        <f t="shared" ref="D331:V331" si="543">IFERROR(+D35/D43,"-")</f>
        <v>5.5340894927084631E-4</v>
      </c>
      <c r="E331" s="163">
        <f t="shared" si="543"/>
        <v>1.1194270598103103E-2</v>
      </c>
      <c r="F331" s="163">
        <f t="shared" si="543"/>
        <v>1.0435588050511434E-2</v>
      </c>
      <c r="G331" s="163">
        <f t="shared" si="543"/>
        <v>6.1340554761461913E-3</v>
      </c>
      <c r="H331" s="163">
        <f t="shared" si="543"/>
        <v>2.7738886023180656E-2</v>
      </c>
      <c r="I331" s="163">
        <f t="shared" si="543"/>
        <v>8.0222730874196669E-3</v>
      </c>
      <c r="J331" s="163">
        <f t="shared" si="543"/>
        <v>7.6283039845066883E-3</v>
      </c>
      <c r="K331" s="163">
        <f t="shared" si="543"/>
        <v>4.5218576737214066E-3</v>
      </c>
      <c r="L331" s="322">
        <f t="shared" si="543"/>
        <v>8.5229702076788597E-3</v>
      </c>
      <c r="M331" s="163" t="str">
        <f t="shared" si="543"/>
        <v>-</v>
      </c>
      <c r="N331" s="163" t="str">
        <f t="shared" si="543"/>
        <v>-</v>
      </c>
      <c r="O331" s="163">
        <f t="shared" si="543"/>
        <v>1.8237000907844848E-2</v>
      </c>
      <c r="P331" s="163">
        <f t="shared" si="543"/>
        <v>1.4783604439485584E-2</v>
      </c>
      <c r="Q331" s="163">
        <f t="shared" si="543"/>
        <v>5.1410569766599773E-4</v>
      </c>
      <c r="R331" s="163">
        <f t="shared" si="543"/>
        <v>1.6017641214529768E-2</v>
      </c>
      <c r="S331" s="163">
        <f t="shared" si="543"/>
        <v>1.3992404829661744E-2</v>
      </c>
      <c r="T331" s="163">
        <f t="shared" si="543"/>
        <v>8.001338063764403E-4</v>
      </c>
      <c r="U331" s="163">
        <f t="shared" si="543"/>
        <v>2.0840619248010159E-2</v>
      </c>
      <c r="V331" s="163">
        <f t="shared" si="543"/>
        <v>1.7635154668979473E-2</v>
      </c>
      <c r="W331" s="163"/>
      <c r="X331" s="163"/>
      <c r="Y331" s="163">
        <f t="shared" ref="Y331:AO331" si="544">IFERROR(+Y35/Y43,"-")</f>
        <v>2.3178244443688097E-2</v>
      </c>
      <c r="Z331" s="163">
        <f t="shared" si="544"/>
        <v>1.7883004024065662E-3</v>
      </c>
      <c r="AA331" s="163">
        <f t="shared" si="544"/>
        <v>6.3469820924433821E-3</v>
      </c>
      <c r="AB331" s="163" t="str">
        <f>IFERROR(+AB35/AB43,"-")</f>
        <v>-</v>
      </c>
      <c r="AC331" s="163">
        <f>IFERROR(+AC35/AC43,"-")</f>
        <v>1.1647453068572481E-2</v>
      </c>
      <c r="AD331" s="163">
        <f t="shared" si="544"/>
        <v>4.8770163702115522E-4</v>
      </c>
      <c r="AE331" s="163">
        <f t="shared" si="544"/>
        <v>4.1504888643236149E-4</v>
      </c>
      <c r="AF331" s="163">
        <f t="shared" si="544"/>
        <v>7.5927606131512343E-3</v>
      </c>
      <c r="AG331" s="163">
        <f t="shared" si="544"/>
        <v>1.4021217546297516E-3</v>
      </c>
      <c r="AH331" s="322">
        <f t="shared" si="544"/>
        <v>8.3154495776087082E-3</v>
      </c>
      <c r="AI331" s="322">
        <f t="shared" si="544"/>
        <v>3.9119582335995417E-3</v>
      </c>
      <c r="AJ331" s="322">
        <f t="shared" si="544"/>
        <v>1.4918251348389587E-2</v>
      </c>
      <c r="AK331" s="163">
        <f t="shared" si="544"/>
        <v>2.0106866403451149E-2</v>
      </c>
      <c r="AL331" s="163">
        <f t="shared" si="544"/>
        <v>0.12031223160384887</v>
      </c>
      <c r="AM331" s="163">
        <f t="shared" si="544"/>
        <v>2.1871962227468407E-2</v>
      </c>
      <c r="AN331" s="322">
        <f t="shared" si="544"/>
        <v>2.9817074518943502E-2</v>
      </c>
      <c r="AO331" s="323">
        <f t="shared" si="544"/>
        <v>9.2478468038000028E-3</v>
      </c>
      <c r="AR331" s="322">
        <f>IFERROR(+AR35/AR43,"-")</f>
        <v>8.5229702076788597E-3</v>
      </c>
      <c r="AS331" s="322">
        <f>IFERROR(+AS35/AS43,"-")</f>
        <v>8.3154495776087082E-3</v>
      </c>
      <c r="AT331" s="322">
        <f>IFERROR(+AT35/AT43,"-")</f>
        <v>3.9119582335995417E-3</v>
      </c>
      <c r="AU331" s="322">
        <f>IFERROR(+AU35/AU43,"-")</f>
        <v>1.4918251348389585E-2</v>
      </c>
      <c r="AV331" s="322">
        <f>IFERROR(+AV35/AV43,"-")</f>
        <v>2.9817074518943502E-2</v>
      </c>
      <c r="AW331" s="323">
        <f t="shared" ref="AW331" si="545">IFERROR(+AW35/AW43,"-")</f>
        <v>9.2478468038000028E-3</v>
      </c>
      <c r="AY331" s="322">
        <f>IFERROR(+AY35/AY43,"-")</f>
        <v>8.6582464054620802E-3</v>
      </c>
      <c r="AZ331" s="322">
        <f>IFERROR(+AZ35/AZ43,"-")</f>
        <v>4.4039762423736389E-3</v>
      </c>
      <c r="BA331" s="322">
        <f>IFERROR(+BA35/BA43,"-")</f>
        <v>7.420804813015508E-4</v>
      </c>
      <c r="BB331" s="322">
        <f>IFERROR(+BB35/BB43,"-")</f>
        <v>1.36212829970944E-2</v>
      </c>
      <c r="BC331" s="322">
        <f>IFERROR(+BC35/BC43,"-")</f>
        <v>7.6742813498125256E-2</v>
      </c>
      <c r="BD331" s="323">
        <f t="shared" ref="BD331" si="546">IFERROR(+BD35/BD43,"-")</f>
        <v>1.0071684287763442E-2</v>
      </c>
    </row>
    <row r="332" spans="1:56" s="204" customFormat="1">
      <c r="A332" s="341"/>
      <c r="B332" s="173" t="s">
        <v>45</v>
      </c>
      <c r="C332" s="308"/>
      <c r="D332" s="163">
        <f t="shared" ref="D332:V332" si="547">IFERROR(+D181/D173,"-")</f>
        <v>0.17167951299275014</v>
      </c>
      <c r="E332" s="163">
        <f t="shared" si="547"/>
        <v>9.5447056193543586E-2</v>
      </c>
      <c r="F332" s="163">
        <f t="shared" si="547"/>
        <v>0.12719823081234191</v>
      </c>
      <c r="G332" s="163">
        <f t="shared" si="547"/>
        <v>0.15349543572292154</v>
      </c>
      <c r="H332" s="163">
        <f t="shared" si="547"/>
        <v>0.16030605579919754</v>
      </c>
      <c r="I332" s="163">
        <f t="shared" si="547"/>
        <v>0.14212211875339442</v>
      </c>
      <c r="J332" s="163">
        <f t="shared" si="547"/>
        <v>0.25760895351595753</v>
      </c>
      <c r="K332" s="163">
        <f t="shared" si="547"/>
        <v>0.14658071345766061</v>
      </c>
      <c r="L332" s="322">
        <f t="shared" si="547"/>
        <v>0.15522774153221269</v>
      </c>
      <c r="M332" s="163" t="str">
        <f t="shared" si="547"/>
        <v>-</v>
      </c>
      <c r="N332" s="163" t="str">
        <f t="shared" si="547"/>
        <v>-</v>
      </c>
      <c r="O332" s="163">
        <f t="shared" si="547"/>
        <v>0.12592971002571585</v>
      </c>
      <c r="P332" s="163">
        <f t="shared" si="547"/>
        <v>0.15860267620191637</v>
      </c>
      <c r="Q332" s="163">
        <f t="shared" si="547"/>
        <v>4.8822987661364683E-2</v>
      </c>
      <c r="R332" s="163">
        <f t="shared" si="547"/>
        <v>2.6211671612265085E-2</v>
      </c>
      <c r="S332" s="163">
        <f t="shared" si="547"/>
        <v>-1.5032781454490732E-2</v>
      </c>
      <c r="T332" s="163">
        <f t="shared" si="547"/>
        <v>9.2000333154840269E-2</v>
      </c>
      <c r="U332" s="163">
        <f t="shared" si="547"/>
        <v>0.18680984726147412</v>
      </c>
      <c r="V332" s="163">
        <f t="shared" si="547"/>
        <v>-0.47908057851239672</v>
      </c>
      <c r="W332" s="163"/>
      <c r="X332" s="163"/>
      <c r="Y332" s="163">
        <f t="shared" ref="Y332:AO332" si="548">IFERROR(+Y181/Y173,"-")</f>
        <v>0.1200686389360965</v>
      </c>
      <c r="Z332" s="163">
        <f t="shared" si="548"/>
        <v>-0.17600870432496146</v>
      </c>
      <c r="AA332" s="163">
        <f t="shared" si="548"/>
        <v>7.2639880147318925E-2</v>
      </c>
      <c r="AB332" s="163" t="str">
        <f>IFERROR(+AB181/AB173,"-")</f>
        <v>-</v>
      </c>
      <c r="AC332" s="163">
        <f>IFERROR(+AC181/AC173,"-")</f>
        <v>-1.1180872108024426E-3</v>
      </c>
      <c r="AD332" s="163">
        <f t="shared" si="548"/>
        <v>3.4128436991178124E-2</v>
      </c>
      <c r="AE332" s="163">
        <f t="shared" si="548"/>
        <v>-1.8960341286143149E-2</v>
      </c>
      <c r="AF332" s="163">
        <f t="shared" si="548"/>
        <v>5.7447681575707836E-3</v>
      </c>
      <c r="AG332" s="163">
        <f t="shared" si="548"/>
        <v>-0.12757943875656463</v>
      </c>
      <c r="AH332" s="322">
        <f t="shared" si="548"/>
        <v>3.0603542081976444E-2</v>
      </c>
      <c r="AI332" s="322">
        <f t="shared" si="548"/>
        <v>6.8979510568854515E-3</v>
      </c>
      <c r="AJ332" s="322">
        <f t="shared" si="548"/>
        <v>6.4596601751719343E-2</v>
      </c>
      <c r="AK332" s="163">
        <f t="shared" si="548"/>
        <v>4.7689826170416977E-2</v>
      </c>
      <c r="AL332" s="163">
        <f t="shared" si="548"/>
        <v>0.10598070017953322</v>
      </c>
      <c r="AM332" s="163">
        <f t="shared" si="548"/>
        <v>1.4485102451578843E-2</v>
      </c>
      <c r="AN332" s="322">
        <f t="shared" si="548"/>
        <v>4.7854543986516153E-2</v>
      </c>
      <c r="AO332" s="323">
        <f t="shared" si="548"/>
        <v>0.12648377844967407</v>
      </c>
      <c r="AR332" s="322">
        <f>IFERROR(+AR181/AR173,"-")</f>
        <v>0.15522774153221269</v>
      </c>
      <c r="AS332" s="322">
        <f>IFERROR(+AS181/AS173,"-")</f>
        <v>3.0603542081976444E-2</v>
      </c>
      <c r="AT332" s="322">
        <f>IFERROR(+AT181/AT173,"-")</f>
        <v>6.8979510568854523E-3</v>
      </c>
      <c r="AU332" s="322">
        <f>IFERROR(+AU181/AU173,"-")</f>
        <v>6.4596601751719343E-2</v>
      </c>
      <c r="AV332" s="322">
        <f>IFERROR(+AV181/AV173,"-")</f>
        <v>4.7854543986516153E-2</v>
      </c>
      <c r="AW332" s="323">
        <f t="shared" ref="AW332" si="549">IFERROR(+AW181/AW173,"-")</f>
        <v>0.12648377844967407</v>
      </c>
      <c r="AY332" s="322">
        <f>IFERROR(+AY181/AY173,"-")</f>
        <v>0.15793119158873248</v>
      </c>
      <c r="AZ332" s="322">
        <f>IFERROR(+AZ181/AZ173,"-")</f>
        <v>3.6951741926306236E-2</v>
      </c>
      <c r="BA332" s="322">
        <f>IFERROR(+BA181/BA173,"-")</f>
        <v>3.6918990964617912E-2</v>
      </c>
      <c r="BB332" s="322">
        <f>IFERROR(+BB181/BB173,"-")</f>
        <v>2.2056222559770283E-2</v>
      </c>
      <c r="BC332" s="322">
        <f>IFERROR(+BC181/BC173,"-")</f>
        <v>6.2328834922625136E-2</v>
      </c>
      <c r="BD332" s="323">
        <f t="shared" ref="BD332" si="550">IFERROR(+BD181/BD173,"-")</f>
        <v>7.4560774785301667E-2</v>
      </c>
    </row>
    <row r="333" spans="1:56" s="204" customFormat="1">
      <c r="A333" s="341"/>
      <c r="B333" s="173" t="s">
        <v>44</v>
      </c>
      <c r="C333" s="308"/>
      <c r="D333" s="163">
        <f t="shared" ref="D333:V333" si="551">IFERROR(+(D70-D68+D61)/D43,"-")</f>
        <v>0.15780879970086004</v>
      </c>
      <c r="E333" s="163">
        <f t="shared" si="551"/>
        <v>0.1007081102006581</v>
      </c>
      <c r="F333" s="163">
        <f t="shared" si="551"/>
        <v>0.13910004916000918</v>
      </c>
      <c r="G333" s="163">
        <f t="shared" si="551"/>
        <v>0.15958421770322812</v>
      </c>
      <c r="H333" s="163">
        <f t="shared" si="551"/>
        <v>0.16511479793247924</v>
      </c>
      <c r="I333" s="163">
        <f t="shared" si="551"/>
        <v>0.12805374592833876</v>
      </c>
      <c r="J333" s="163">
        <f t="shared" si="551"/>
        <v>0.21910841731521</v>
      </c>
      <c r="K333" s="163">
        <f t="shared" si="551"/>
        <v>0.13163075021263254</v>
      </c>
      <c r="L333" s="322">
        <f t="shared" si="551"/>
        <v>0.15069375898928233</v>
      </c>
      <c r="M333" s="163" t="str">
        <f t="shared" si="551"/>
        <v>-</v>
      </c>
      <c r="N333" s="163" t="str">
        <f t="shared" si="551"/>
        <v>-</v>
      </c>
      <c r="O333" s="163">
        <f t="shared" si="551"/>
        <v>0.11698737917653132</v>
      </c>
      <c r="P333" s="163">
        <f t="shared" si="551"/>
        <v>0.10025544659110928</v>
      </c>
      <c r="Q333" s="163">
        <f t="shared" si="551"/>
        <v>9.7718209228043043E-2</v>
      </c>
      <c r="R333" s="163">
        <f t="shared" si="551"/>
        <v>9.2955630406862624E-2</v>
      </c>
      <c r="S333" s="163">
        <f t="shared" si="551"/>
        <v>2.0291284125952068E-2</v>
      </c>
      <c r="T333" s="163">
        <f t="shared" si="551"/>
        <v>0.10833048610719179</v>
      </c>
      <c r="U333" s="163">
        <f t="shared" si="551"/>
        <v>0.14940269407217166</v>
      </c>
      <c r="V333" s="163">
        <f t="shared" si="551"/>
        <v>-0.97701647875108411</v>
      </c>
      <c r="W333" s="163"/>
      <c r="X333" s="163"/>
      <c r="Y333" s="163">
        <f t="shared" ref="Y333:AO333" si="552">IFERROR(+(Y70-Y68+Y61)/Y43,"-")</f>
        <v>0.12802491406010688</v>
      </c>
      <c r="Z333" s="163">
        <f t="shared" si="552"/>
        <v>5.1221008871952991E-3</v>
      </c>
      <c r="AA333" s="163">
        <f t="shared" si="552"/>
        <v>0.10186081974982999</v>
      </c>
      <c r="AB333" s="163" t="str">
        <f>IFERROR(+(AB70-AB68+AB61)/AB43,"-")</f>
        <v>-</v>
      </c>
      <c r="AC333" s="163">
        <f>IFERROR(+(AC70-AC68+AC61)/AC43,"-")</f>
        <v>5.2207485169560454E-2</v>
      </c>
      <c r="AD333" s="163">
        <f t="shared" si="552"/>
        <v>6.5112769501164042E-2</v>
      </c>
      <c r="AE333" s="163">
        <f t="shared" si="552"/>
        <v>5.102555710995639E-3</v>
      </c>
      <c r="AF333" s="163">
        <f t="shared" si="552"/>
        <v>5.711284083854639E-2</v>
      </c>
      <c r="AG333" s="163">
        <f t="shared" si="552"/>
        <v>-0.12277888499624209</v>
      </c>
      <c r="AH333" s="322">
        <f t="shared" si="552"/>
        <v>6.2146901564913683E-2</v>
      </c>
      <c r="AI333" s="322">
        <f t="shared" si="552"/>
        <v>5.4054722308303424E-2</v>
      </c>
      <c r="AJ333" s="322">
        <f t="shared" si="552"/>
        <v>7.4280695264250463E-2</v>
      </c>
      <c r="AK333" s="163">
        <f t="shared" si="552"/>
        <v>4.2766878187199056E-2</v>
      </c>
      <c r="AL333" s="163">
        <f t="shared" si="552"/>
        <v>0.12232757714188416</v>
      </c>
      <c r="AM333" s="163">
        <f t="shared" si="552"/>
        <v>-4.0723510623524507E-2</v>
      </c>
      <c r="AN333" s="322">
        <f t="shared" si="552"/>
        <v>3.79265181230432E-2</v>
      </c>
      <c r="AO333" s="323">
        <f t="shared" si="552"/>
        <v>0.12883299969429246</v>
      </c>
      <c r="AR333" s="322">
        <f>IFERROR(+(AR70-AR68+AR61)/AR43,"-")</f>
        <v>0.15069375898928233</v>
      </c>
      <c r="AS333" s="322">
        <f>IFERROR(+(AS70-AS68+AS61)/AS43,"-")</f>
        <v>6.2146901564913683E-2</v>
      </c>
      <c r="AT333" s="322">
        <f>IFERROR(+(AT70-AT68+AT61)/AT43,"-")</f>
        <v>5.4054722308303438E-2</v>
      </c>
      <c r="AU333" s="322">
        <f>IFERROR(+(AU70-AU68+AU61)/AU43,"-")</f>
        <v>7.4280695264250449E-2</v>
      </c>
      <c r="AV333" s="322">
        <f>IFERROR(+(AV70-AV68+AV61)/AV43,"-")</f>
        <v>3.79265181230432E-2</v>
      </c>
      <c r="AW333" s="323">
        <f t="shared" ref="AW333" si="553">IFERROR(+(AW70-AW68+AW61)/AW43,"-")</f>
        <v>0.12883299969429246</v>
      </c>
      <c r="AY333" s="322">
        <f>IFERROR(+(AY70-AY68+AY61)/AY43,"-")</f>
        <v>0.16180922291829897</v>
      </c>
      <c r="AZ333" s="322">
        <f>IFERROR(+(AZ70-AZ68+AZ61)/AZ43,"-")</f>
        <v>0.10643206713253787</v>
      </c>
      <c r="BA333" s="322">
        <f>IFERROR(+(BA70-BA68+BA61)/BA43,"-")</f>
        <v>4.6550399035497007E-2</v>
      </c>
      <c r="BB333" s="322">
        <f>IFERROR(+(BB70-BB68+BB61)/BB43,"-")</f>
        <v>0.10579421785809962</v>
      </c>
      <c r="BC333" s="322">
        <f>IFERROR(+(BC70-BC68+BC61)/BC43,"-")</f>
        <v>-4.0723510623524507E-2</v>
      </c>
      <c r="BD333" s="323">
        <f t="shared" ref="BD333" si="554">IFERROR(+(BD70-BD68+BD61)/BD43,"-")</f>
        <v>9.0375113430218937E-2</v>
      </c>
    </row>
    <row r="334" spans="1:56" s="204" customFormat="1">
      <c r="A334" s="341"/>
      <c r="B334" s="173" t="s">
        <v>43</v>
      </c>
      <c r="C334" s="308"/>
      <c r="D334" s="163">
        <f t="shared" ref="D334:V334" si="555">IFERROR(+D66/D360,"-")</f>
        <v>1.4040694330459461E-2</v>
      </c>
      <c r="E334" s="163">
        <f t="shared" si="555"/>
        <v>1.2975830386909361E-2</v>
      </c>
      <c r="F334" s="163">
        <f t="shared" si="555"/>
        <v>9.8374036980223983E-3</v>
      </c>
      <c r="G334" s="163">
        <f t="shared" si="555"/>
        <v>1.5848904672304653E-2</v>
      </c>
      <c r="H334" s="163">
        <f t="shared" si="555"/>
        <v>5.8570767906747402E-3</v>
      </c>
      <c r="I334" s="163">
        <f t="shared" si="555"/>
        <v>1.1946100117755364E-2</v>
      </c>
      <c r="J334" s="163">
        <f t="shared" si="555"/>
        <v>5.5850678710945442E-2</v>
      </c>
      <c r="K334" s="163">
        <f t="shared" si="555"/>
        <v>1.412554190218075E-2</v>
      </c>
      <c r="L334" s="322">
        <f t="shared" si="555"/>
        <v>1.4675716049617921E-2</v>
      </c>
      <c r="M334" s="163" t="str">
        <f t="shared" si="555"/>
        <v>-</v>
      </c>
      <c r="N334" s="163" t="str">
        <f t="shared" si="555"/>
        <v>-</v>
      </c>
      <c r="O334" s="163">
        <f t="shared" si="555"/>
        <v>6.4917706515984384E-3</v>
      </c>
      <c r="P334" s="163">
        <f t="shared" si="555"/>
        <v>3.9943139765745233E-4</v>
      </c>
      <c r="Q334" s="163">
        <f t="shared" si="555"/>
        <v>-7.213044073727597E-3</v>
      </c>
      <c r="R334" s="163">
        <f t="shared" si="555"/>
        <v>-6.1046409345202491E-3</v>
      </c>
      <c r="S334" s="163">
        <f t="shared" si="555"/>
        <v>-3.876651151129315E-2</v>
      </c>
      <c r="T334" s="163">
        <f t="shared" si="555"/>
        <v>2.7015557541787895E-2</v>
      </c>
      <c r="U334" s="163">
        <f t="shared" si="555"/>
        <v>2.1131199219564471E-2</v>
      </c>
      <c r="V334" s="163">
        <f t="shared" si="555"/>
        <v>-0.40521569832974691</v>
      </c>
      <c r="W334" s="163"/>
      <c r="X334" s="163"/>
      <c r="Y334" s="163">
        <f t="shared" ref="Y334:AO334" si="556">IFERROR(+Y66/Y360,"-")</f>
        <v>9.8963422812362277E-3</v>
      </c>
      <c r="Z334" s="163">
        <f t="shared" si="556"/>
        <v>-5.8847091316607612E-2</v>
      </c>
      <c r="AA334" s="163">
        <f t="shared" si="556"/>
        <v>1.1063492802906787E-2</v>
      </c>
      <c r="AB334" s="163" t="str">
        <f>IFERROR(+AB66/AB360,"-")</f>
        <v>-</v>
      </c>
      <c r="AC334" s="163">
        <f>IFERROR(+AC66/AC360,"-")</f>
        <v>-1.3822963303022772E-2</v>
      </c>
      <c r="AD334" s="163">
        <f t="shared" si="556"/>
        <v>-1.1571127722107798E-3</v>
      </c>
      <c r="AE334" s="163">
        <f t="shared" si="556"/>
        <v>-4.6125075026720586E-2</v>
      </c>
      <c r="AF334" s="163">
        <f t="shared" si="556"/>
        <v>-2.3540248707845043E-2</v>
      </c>
      <c r="AG334" s="163">
        <f t="shared" si="556"/>
        <v>-0.11798240749319543</v>
      </c>
      <c r="AH334" s="322">
        <f t="shared" si="556"/>
        <v>-1.5305160696475603E-2</v>
      </c>
      <c r="AI334" s="322">
        <f t="shared" si="556"/>
        <v>-1.8875492927415222E-2</v>
      </c>
      <c r="AJ334" s="322">
        <f t="shared" si="556"/>
        <v>-9.7186655287643479E-3</v>
      </c>
      <c r="AK334" s="163">
        <f t="shared" si="556"/>
        <v>-2.3924119557396494E-2</v>
      </c>
      <c r="AL334" s="163">
        <f t="shared" si="556"/>
        <v>1.7675939785244944E-2</v>
      </c>
      <c r="AM334" s="163">
        <f t="shared" si="556"/>
        <v>-4.4318675230951204E-2</v>
      </c>
      <c r="AN334" s="322">
        <f t="shared" si="556"/>
        <v>-1.7900048612236388E-2</v>
      </c>
      <c r="AO334" s="323">
        <f t="shared" si="556"/>
        <v>8.7854401601059565E-3</v>
      </c>
      <c r="AR334" s="322">
        <f>IFERROR(+AR66/AR360,"-")</f>
        <v>1.4675716049617921E-2</v>
      </c>
      <c r="AS334" s="322">
        <f>IFERROR(+AS66/AS360,"-")</f>
        <v>-1.5305160696475603E-2</v>
      </c>
      <c r="AT334" s="322">
        <f>IFERROR(+AT66/AT360,"-")</f>
        <v>-1.8875492927415222E-2</v>
      </c>
      <c r="AU334" s="322">
        <f>IFERROR(+AU66/AU360,"-")</f>
        <v>-9.7186655287643461E-3</v>
      </c>
      <c r="AV334" s="322">
        <f>IFERROR(+AV66/AV360,"-")</f>
        <v>-1.7900048612236388E-2</v>
      </c>
      <c r="AW334" s="323">
        <f t="shared" ref="AW334" si="557">IFERROR(+AW66/AW360,"-")</f>
        <v>8.7854401601059565E-3</v>
      </c>
      <c r="AY334" s="322">
        <f>IFERROR(+AY66/AY360,"-")</f>
        <v>1.2074338451804062E-2</v>
      </c>
      <c r="AZ334" s="322">
        <f>IFERROR(+AZ66/AZ360,"-")</f>
        <v>-6.4282044439842121E-3</v>
      </c>
      <c r="BA334" s="322">
        <f>IFERROR(+BA66/BA360,"-")</f>
        <v>-9.6559184316530322E-3</v>
      </c>
      <c r="BB334" s="322">
        <f>IFERROR(+BB66/BB360,"-")</f>
        <v>-6.4910676362139319E-3</v>
      </c>
      <c r="BC334" s="322">
        <f>IFERROR(+BC66/BC360,"-")</f>
        <v>-3.8762227780469602E-2</v>
      </c>
      <c r="BD334" s="323">
        <f t="shared" ref="BD334" si="558">IFERROR(+BD66/BD360,"-")</f>
        <v>5.7465132988836999E-3</v>
      </c>
    </row>
    <row r="335" spans="1:56" s="204" customFormat="1">
      <c r="A335" s="341"/>
      <c r="B335" s="173" t="s">
        <v>42</v>
      </c>
      <c r="C335" s="308"/>
      <c r="D335" s="163">
        <f t="shared" ref="D335:V335" si="559">IFERROR(+D66/D130,"-")</f>
        <v>2.0819775992110701E-2</v>
      </c>
      <c r="E335" s="163">
        <f t="shared" si="559"/>
        <v>1.5536664488864886E-2</v>
      </c>
      <c r="F335" s="163">
        <f t="shared" si="559"/>
        <v>1.181566544950694E-2</v>
      </c>
      <c r="G335" s="163">
        <f t="shared" si="559"/>
        <v>1.8250030075892626E-2</v>
      </c>
      <c r="H335" s="163">
        <f t="shared" si="559"/>
        <v>6.6379222373171747E-3</v>
      </c>
      <c r="I335" s="163">
        <f t="shared" si="559"/>
        <v>1.3219251819271036E-2</v>
      </c>
      <c r="J335" s="163">
        <f t="shared" si="559"/>
        <v>6.7411074606407065E-2</v>
      </c>
      <c r="K335" s="163">
        <f t="shared" si="559"/>
        <v>1.8548857589300177E-2</v>
      </c>
      <c r="L335" s="322">
        <f t="shared" si="559"/>
        <v>1.7396241828795719E-2</v>
      </c>
      <c r="M335" s="163" t="str">
        <f t="shared" si="559"/>
        <v>-</v>
      </c>
      <c r="N335" s="163" t="str">
        <f t="shared" si="559"/>
        <v>-</v>
      </c>
      <c r="O335" s="163">
        <f t="shared" si="559"/>
        <v>7.5294815634294274E-3</v>
      </c>
      <c r="P335" s="163">
        <f t="shared" si="559"/>
        <v>4.4622057733068228E-4</v>
      </c>
      <c r="Q335" s="163">
        <f t="shared" si="559"/>
        <v>-8.8140382027802923E-3</v>
      </c>
      <c r="R335" s="163">
        <f t="shared" si="559"/>
        <v>-6.7976570611397343E-3</v>
      </c>
      <c r="S335" s="163">
        <f t="shared" si="559"/>
        <v>-4.8721402483975919E-2</v>
      </c>
      <c r="T335" s="163">
        <f t="shared" si="559"/>
        <v>3.3646612381424253E-2</v>
      </c>
      <c r="U335" s="163">
        <f t="shared" si="559"/>
        <v>2.3646118630826437E-2</v>
      </c>
      <c r="V335" s="163">
        <f t="shared" si="559"/>
        <v>-0.45566630178026157</v>
      </c>
      <c r="W335" s="163"/>
      <c r="X335" s="163"/>
      <c r="Y335" s="163">
        <f t="shared" ref="Y335:AO335" si="560">IFERROR(+Y66/Y130,"-")</f>
        <v>1.1004932510893073E-2</v>
      </c>
      <c r="Z335" s="163">
        <f t="shared" si="560"/>
        <v>-7.2002310686482648E-2</v>
      </c>
      <c r="AA335" s="163">
        <f t="shared" si="560"/>
        <v>1.321083566647507E-2</v>
      </c>
      <c r="AB335" s="163" t="str">
        <f>IFERROR(+AB66/AB130,"-")</f>
        <v>-</v>
      </c>
      <c r="AC335" s="163">
        <f>IFERROR(+AC66/AC130,"-")</f>
        <v>-1.5897542710719942E-2</v>
      </c>
      <c r="AD335" s="163">
        <f t="shared" si="560"/>
        <v>-1.6589250165892503E-3</v>
      </c>
      <c r="AE335" s="163">
        <f t="shared" si="560"/>
        <v>-5.6427321547200274E-2</v>
      </c>
      <c r="AF335" s="163">
        <f t="shared" si="560"/>
        <v>-3.1461596334040082E-2</v>
      </c>
      <c r="AG335" s="163">
        <f t="shared" si="560"/>
        <v>-0.2124023259547263</v>
      </c>
      <c r="AH335" s="322">
        <f t="shared" si="560"/>
        <v>-1.8571337906100455E-2</v>
      </c>
      <c r="AI335" s="322">
        <f t="shared" si="560"/>
        <v>-2.3760612889457314E-2</v>
      </c>
      <c r="AJ335" s="322">
        <f t="shared" si="560"/>
        <v>-1.1162675465621819E-2</v>
      </c>
      <c r="AK335" s="163">
        <f t="shared" si="560"/>
        <v>-2.5953272506724329E-2</v>
      </c>
      <c r="AL335" s="163">
        <f t="shared" si="560"/>
        <v>1.8178265495170081E-2</v>
      </c>
      <c r="AM335" s="163">
        <f t="shared" si="560"/>
        <v>-5.2563351268801163E-2</v>
      </c>
      <c r="AN335" s="322">
        <f t="shared" si="560"/>
        <v>-1.9476644266583184E-2</v>
      </c>
      <c r="AO335" s="323">
        <f t="shared" si="560"/>
        <v>1.0433081411013406E-2</v>
      </c>
      <c r="AR335" s="322">
        <f>IFERROR(+AR66/AR130,"-")</f>
        <v>1.7396241828795719E-2</v>
      </c>
      <c r="AS335" s="322">
        <f>IFERROR(+AS66/AS130,"-")</f>
        <v>-1.8571337906100455E-2</v>
      </c>
      <c r="AT335" s="322">
        <f>IFERROR(+AT66/AT130,"-")</f>
        <v>-2.3760612889457317E-2</v>
      </c>
      <c r="AU335" s="322">
        <f>IFERROR(+AU66/AU130,"-")</f>
        <v>-1.1162675465621818E-2</v>
      </c>
      <c r="AV335" s="322">
        <f>IFERROR(+AV66/AV130,"-")</f>
        <v>-1.9476644266583184E-2</v>
      </c>
      <c r="AW335" s="323">
        <f t="shared" ref="AW335" si="561">IFERROR(+AW66/AW130,"-")</f>
        <v>1.0433081411013404E-2</v>
      </c>
      <c r="AY335" s="322">
        <f>IFERROR(+AY66/AY130,"-")</f>
        <v>1.4447859473891652E-2</v>
      </c>
      <c r="AZ335" s="322">
        <f>IFERROR(+AZ66/AZ130,"-")</f>
        <v>-7.2065797938119574E-3</v>
      </c>
      <c r="BA335" s="322">
        <f>IFERROR(+BA66/BA130,"-")</f>
        <v>-1.384936642335759E-2</v>
      </c>
      <c r="BB335" s="322">
        <f>IFERROR(+BB66/BB130,"-")</f>
        <v>-6.7976570611397343E-3</v>
      </c>
      <c r="BC335" s="322">
        <f>IFERROR(+BC66/BC130,"-")</f>
        <v>-3.6056192650478658E-2</v>
      </c>
      <c r="BD335" s="323">
        <f t="shared" ref="BD335" si="562">IFERROR(+BD66/BD130,"-")</f>
        <v>6.7786155350381587E-3</v>
      </c>
    </row>
    <row r="336" spans="1:56" s="204" customFormat="1">
      <c r="A336" s="341"/>
      <c r="B336" s="173"/>
      <c r="C336" s="308"/>
      <c r="D336" s="342"/>
      <c r="E336" s="342"/>
      <c r="F336" s="342"/>
      <c r="G336" s="342"/>
      <c r="H336" s="342"/>
      <c r="I336" s="342"/>
      <c r="J336" s="342"/>
      <c r="K336" s="342"/>
      <c r="L336" s="343"/>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3"/>
      <c r="AI336" s="343"/>
      <c r="AJ336" s="343"/>
      <c r="AK336" s="342"/>
      <c r="AL336" s="342"/>
      <c r="AM336" s="342"/>
      <c r="AN336" s="343"/>
      <c r="AO336" s="344"/>
      <c r="AR336" s="343"/>
      <c r="AS336" s="343"/>
      <c r="AT336" s="343"/>
      <c r="AU336" s="343"/>
      <c r="AV336" s="343"/>
      <c r="AW336" s="344"/>
      <c r="AY336" s="343"/>
      <c r="AZ336" s="343"/>
      <c r="BA336" s="343"/>
      <c r="BB336" s="343"/>
      <c r="BC336" s="343"/>
      <c r="BD336" s="344"/>
    </row>
    <row r="337" spans="1:56" s="204" customFormat="1">
      <c r="A337" s="341"/>
      <c r="B337" s="173"/>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05" t="s">
        <v>41</v>
      </c>
      <c r="B338" s="173"/>
      <c r="C338" s="308"/>
      <c r="D338" s="17"/>
      <c r="E338" s="17"/>
      <c r="F338" s="17"/>
      <c r="G338" s="17"/>
      <c r="H338" s="17"/>
      <c r="I338" s="17"/>
      <c r="J338" s="17"/>
      <c r="K338" s="17"/>
      <c r="L338" s="345"/>
      <c r="M338" s="17"/>
      <c r="N338" s="17"/>
      <c r="O338" s="17"/>
      <c r="P338" s="17"/>
      <c r="Q338" s="17"/>
      <c r="R338" s="17"/>
      <c r="S338" s="17"/>
      <c r="T338" s="17"/>
      <c r="U338" s="17"/>
      <c r="V338" s="17"/>
      <c r="W338" s="17"/>
      <c r="X338" s="17"/>
      <c r="Y338" s="17"/>
      <c r="Z338" s="17"/>
      <c r="AA338" s="17"/>
      <c r="AB338" s="17"/>
      <c r="AC338" s="17"/>
      <c r="AD338" s="17"/>
      <c r="AE338" s="17"/>
      <c r="AF338" s="17"/>
      <c r="AG338" s="17"/>
      <c r="AH338" s="345"/>
      <c r="AI338" s="345"/>
      <c r="AJ338" s="345"/>
      <c r="AK338" s="17"/>
      <c r="AL338" s="17"/>
      <c r="AM338" s="17"/>
      <c r="AN338" s="345"/>
      <c r="AO338" s="346"/>
      <c r="AR338" s="345"/>
      <c r="AS338" s="345"/>
      <c r="AT338" s="345"/>
      <c r="AU338" s="345"/>
      <c r="AV338" s="345"/>
      <c r="AW338" s="346"/>
      <c r="AY338" s="345"/>
      <c r="AZ338" s="345"/>
      <c r="BA338" s="345"/>
      <c r="BB338" s="345"/>
      <c r="BC338" s="345"/>
      <c r="BD338" s="346"/>
    </row>
    <row r="339" spans="1:56" s="204" customFormat="1">
      <c r="A339" s="287"/>
      <c r="B339" s="173"/>
      <c r="C339" s="308"/>
      <c r="D339" s="17"/>
      <c r="E339" s="17"/>
      <c r="F339" s="17"/>
      <c r="G339" s="17"/>
      <c r="H339" s="17"/>
      <c r="I339" s="17"/>
      <c r="J339" s="17"/>
      <c r="K339" s="17"/>
      <c r="L339" s="345"/>
      <c r="M339" s="17"/>
      <c r="N339" s="17"/>
      <c r="O339" s="17"/>
      <c r="P339" s="17"/>
      <c r="Q339" s="17"/>
      <c r="R339" s="17"/>
      <c r="S339" s="17"/>
      <c r="T339" s="17"/>
      <c r="U339" s="17"/>
      <c r="V339" s="17"/>
      <c r="W339" s="17"/>
      <c r="X339" s="17"/>
      <c r="Y339" s="17"/>
      <c r="Z339" s="17"/>
      <c r="AA339" s="17"/>
      <c r="AB339" s="17"/>
      <c r="AC339" s="17"/>
      <c r="AD339" s="17"/>
      <c r="AE339" s="17"/>
      <c r="AF339" s="17"/>
      <c r="AG339" s="17"/>
      <c r="AH339" s="345"/>
      <c r="AI339" s="345"/>
      <c r="AJ339" s="345"/>
      <c r="AK339" s="17"/>
      <c r="AL339" s="17"/>
      <c r="AM339" s="17"/>
      <c r="AN339" s="345"/>
      <c r="AO339" s="346"/>
      <c r="AR339" s="345"/>
      <c r="AS339" s="345"/>
      <c r="AT339" s="345"/>
      <c r="AU339" s="345"/>
      <c r="AV339" s="345"/>
      <c r="AW339" s="346"/>
      <c r="AY339" s="345"/>
      <c r="AZ339" s="345"/>
      <c r="BA339" s="345"/>
      <c r="BB339" s="345"/>
      <c r="BC339" s="345"/>
      <c r="BD339" s="346"/>
    </row>
    <row r="340" spans="1:56" s="204" customFormat="1">
      <c r="A340" s="287"/>
      <c r="B340" s="173" t="s">
        <v>40</v>
      </c>
      <c r="C340" s="308"/>
      <c r="D340" s="17"/>
      <c r="E340" s="17"/>
      <c r="F340" s="17"/>
      <c r="G340" s="17"/>
      <c r="H340" s="17"/>
      <c r="I340" s="17"/>
      <c r="J340" s="17"/>
      <c r="K340" s="17"/>
      <c r="L340" s="345"/>
      <c r="M340" s="17"/>
      <c r="N340" s="17"/>
      <c r="O340" s="17"/>
      <c r="P340" s="17"/>
      <c r="Q340" s="17"/>
      <c r="R340" s="17"/>
      <c r="S340" s="17"/>
      <c r="T340" s="17"/>
      <c r="U340" s="17"/>
      <c r="V340" s="17"/>
      <c r="W340" s="17"/>
      <c r="X340" s="17"/>
      <c r="Y340" s="17"/>
      <c r="Z340" s="17"/>
      <c r="AA340" s="17"/>
      <c r="AB340" s="17"/>
      <c r="AC340" s="17"/>
      <c r="AD340" s="17"/>
      <c r="AE340" s="17"/>
      <c r="AF340" s="17"/>
      <c r="AG340" s="17"/>
      <c r="AH340" s="345"/>
      <c r="AI340" s="345"/>
      <c r="AJ340" s="345"/>
      <c r="AK340" s="17"/>
      <c r="AL340" s="17"/>
      <c r="AM340" s="17"/>
      <c r="AN340" s="345"/>
      <c r="AO340" s="346"/>
      <c r="AR340" s="345"/>
      <c r="AS340" s="345"/>
      <c r="AT340" s="345"/>
      <c r="AU340" s="345"/>
      <c r="AV340" s="345"/>
      <c r="AW340" s="346"/>
      <c r="AY340" s="345"/>
      <c r="AZ340" s="345"/>
      <c r="BA340" s="345"/>
      <c r="BB340" s="345"/>
      <c r="BC340" s="345"/>
      <c r="BD340" s="346"/>
    </row>
    <row r="341" spans="1:56" s="204" customFormat="1">
      <c r="A341" s="287"/>
      <c r="B341" s="173"/>
      <c r="C341" s="308" t="s">
        <v>39</v>
      </c>
      <c r="D341" s="161">
        <f t="shared" ref="D341:V341" si="563">IFERROR(+D269/D283,"-")</f>
        <v>17.012744265080713</v>
      </c>
      <c r="E341" s="161">
        <f t="shared" si="563"/>
        <v>12.014621531100472</v>
      </c>
      <c r="F341" s="161">
        <f t="shared" si="563"/>
        <v>14.649733830455251</v>
      </c>
      <c r="G341" s="161">
        <f t="shared" si="563"/>
        <v>14.403384815734983</v>
      </c>
      <c r="H341" s="161">
        <f t="shared" si="563"/>
        <v>19.892889910666444</v>
      </c>
      <c r="I341" s="161">
        <f t="shared" si="563"/>
        <v>15.379591836734694</v>
      </c>
      <c r="J341" s="161">
        <f t="shared" si="563"/>
        <v>19.428030303030305</v>
      </c>
      <c r="K341" s="161">
        <f t="shared" si="563"/>
        <v>19.202127429572137</v>
      </c>
      <c r="L341" s="347">
        <f t="shared" si="563"/>
        <v>16.19552868042636</v>
      </c>
      <c r="M341" s="161" t="str">
        <f t="shared" si="563"/>
        <v>-</v>
      </c>
      <c r="N341" s="161" t="str">
        <f t="shared" si="563"/>
        <v>-</v>
      </c>
      <c r="O341" s="161">
        <f t="shared" si="563"/>
        <v>15.526482146784533</v>
      </c>
      <c r="P341" s="161">
        <f t="shared" si="563"/>
        <v>14.705521472392638</v>
      </c>
      <c r="Q341" s="161">
        <f t="shared" si="563"/>
        <v>21.77444199999994</v>
      </c>
      <c r="R341" s="161">
        <f t="shared" si="563"/>
        <v>22.073529411764707</v>
      </c>
      <c r="S341" s="161">
        <f t="shared" si="563"/>
        <v>17.332933772849866</v>
      </c>
      <c r="T341" s="161">
        <f t="shared" si="563"/>
        <v>22.310268499537766</v>
      </c>
      <c r="U341" s="161">
        <f t="shared" si="563"/>
        <v>28.505555555555556</v>
      </c>
      <c r="V341" s="161">
        <f t="shared" si="563"/>
        <v>32.217857142857142</v>
      </c>
      <c r="W341" s="161"/>
      <c r="X341" s="161"/>
      <c r="Y341" s="161">
        <f t="shared" ref="Y341:AO341" si="564">IFERROR(+Y269/Y283,"-")</f>
        <v>63.858823529411765</v>
      </c>
      <c r="Z341" s="161">
        <f t="shared" si="564"/>
        <v>16.502905652493244</v>
      </c>
      <c r="AA341" s="161">
        <f t="shared" si="564"/>
        <v>15.857142857142858</v>
      </c>
      <c r="AB341" s="161" t="str">
        <f>IFERROR(+AB269/AB283,"-")</f>
        <v>-</v>
      </c>
      <c r="AC341" s="161">
        <f>IFERROR(+AC269/AC283,"-")</f>
        <v>15.083333333333334</v>
      </c>
      <c r="AD341" s="161">
        <f t="shared" si="564"/>
        <v>15.746341463414634</v>
      </c>
      <c r="AE341" s="161">
        <f t="shared" si="564"/>
        <v>15.87037037037037</v>
      </c>
      <c r="AF341" s="161">
        <f t="shared" si="564"/>
        <v>17.259671367576658</v>
      </c>
      <c r="AG341" s="161">
        <f t="shared" si="564"/>
        <v>14.456894537815119</v>
      </c>
      <c r="AH341" s="347">
        <f t="shared" si="564"/>
        <v>18.504059762304649</v>
      </c>
      <c r="AI341" s="347">
        <f t="shared" si="564"/>
        <v>17.206267401525462</v>
      </c>
      <c r="AJ341" s="347">
        <f t="shared" si="564"/>
        <v>20.386051918819646</v>
      </c>
      <c r="AK341" s="161">
        <f t="shared" si="564"/>
        <v>31.203715526046988</v>
      </c>
      <c r="AL341" s="161">
        <f t="shared" si="564"/>
        <v>26.225806451612904</v>
      </c>
      <c r="AM341" s="161">
        <f t="shared" si="564"/>
        <v>22.70027225476446</v>
      </c>
      <c r="AN341" s="347">
        <f t="shared" si="564"/>
        <v>29.549748694073621</v>
      </c>
      <c r="AO341" s="348">
        <f t="shared" si="564"/>
        <v>17.71230828375958</v>
      </c>
      <c r="AR341" s="347">
        <f>IFERROR(+AR269/AR283,"-")</f>
        <v>16.19552868042636</v>
      </c>
      <c r="AS341" s="347">
        <f>IFERROR(+AS269/AS283,"-")</f>
        <v>18.504059762304649</v>
      </c>
      <c r="AT341" s="347">
        <f>IFERROR(+AT269/AT283,"-")</f>
        <v>17.206267401525462</v>
      </c>
      <c r="AU341" s="347">
        <f>IFERROR(+AU269/AU283,"-")</f>
        <v>20.386051918819646</v>
      </c>
      <c r="AV341" s="347">
        <f>IFERROR(+AV269/AV283,"-")</f>
        <v>29.549748694073617</v>
      </c>
      <c r="AW341" s="348">
        <f t="shared" ref="AW341" si="565">IFERROR(+AW269/AW283,"-")</f>
        <v>17.71230828375958</v>
      </c>
      <c r="AY341" s="347">
        <f>IFERROR(+AY269/AY283,"-")</f>
        <v>17.329134705955106</v>
      </c>
      <c r="AZ341" s="347">
        <f>IFERROR(+AZ269/AZ283,"-")</f>
        <v>21.86123348017621</v>
      </c>
      <c r="BA341" s="347">
        <f>IFERROR(+BA269/BA283,"-")</f>
        <v>21.52</v>
      </c>
      <c r="BB341" s="347">
        <f>IFERROR(+BB269/BB283,"-")</f>
        <v>19.958046149235841</v>
      </c>
      <c r="BC341" s="347">
        <f>IFERROR(+BC269/BC283,"-")</f>
        <v>22.70027225476446</v>
      </c>
      <c r="BD341" s="348">
        <f t="shared" ref="BD341" si="566">IFERROR(+BD269/BD283,"-")</f>
        <v>18.501905666666669</v>
      </c>
    </row>
    <row r="342" spans="1:56" s="204" customFormat="1">
      <c r="A342" s="287"/>
      <c r="B342" s="173"/>
      <c r="C342" s="308" t="s">
        <v>38</v>
      </c>
      <c r="D342" s="161">
        <f t="shared" ref="D342:V342" si="567">IFERROR(+D269/D286,"-")</f>
        <v>8.2607260726072607</v>
      </c>
      <c r="E342" s="161">
        <f t="shared" si="567"/>
        <v>3.8691154083204906</v>
      </c>
      <c r="F342" s="161">
        <f t="shared" si="567"/>
        <v>5.7093181095136094</v>
      </c>
      <c r="G342" s="161">
        <f t="shared" si="567"/>
        <v>6.0843671998794102</v>
      </c>
      <c r="H342" s="161">
        <f t="shared" si="567"/>
        <v>7.3229133131328634</v>
      </c>
      <c r="I342" s="161">
        <f t="shared" si="567"/>
        <v>4.6007326007326004</v>
      </c>
      <c r="J342" s="161">
        <f t="shared" si="567"/>
        <v>7.0598761183757741</v>
      </c>
      <c r="K342" s="161">
        <f t="shared" si="567"/>
        <v>7.6652397555839409</v>
      </c>
      <c r="L342" s="347">
        <f t="shared" si="567"/>
        <v>6.2681053216665488</v>
      </c>
      <c r="M342" s="161" t="str">
        <f t="shared" si="567"/>
        <v>-</v>
      </c>
      <c r="N342" s="161" t="str">
        <f t="shared" si="567"/>
        <v>-</v>
      </c>
      <c r="O342" s="161">
        <f t="shared" si="567"/>
        <v>7.5302394065962233</v>
      </c>
      <c r="P342" s="161">
        <f t="shared" si="567"/>
        <v>8.0167224080267552</v>
      </c>
      <c r="Q342" s="161">
        <f t="shared" si="567"/>
        <v>9.8378503012047922</v>
      </c>
      <c r="R342" s="161">
        <f t="shared" si="567"/>
        <v>10.351724137931035</v>
      </c>
      <c r="S342" s="161">
        <f t="shared" si="567"/>
        <v>9.0127150336574413</v>
      </c>
      <c r="T342" s="161">
        <f t="shared" si="567"/>
        <v>11.020035935514615</v>
      </c>
      <c r="U342" s="161">
        <f t="shared" si="567"/>
        <v>12.989873417721519</v>
      </c>
      <c r="V342" s="161">
        <f t="shared" si="567"/>
        <v>10.135955056179775</v>
      </c>
      <c r="W342" s="161"/>
      <c r="X342" s="161"/>
      <c r="Y342" s="161">
        <f t="shared" ref="Y342:AO342" si="568">IFERROR(+Y269/Y286,"-")</f>
        <v>13.435643564356436</v>
      </c>
      <c r="Z342" s="161">
        <f t="shared" si="568"/>
        <v>8.1742454509705045</v>
      </c>
      <c r="AA342" s="161">
        <f t="shared" si="568"/>
        <v>8.9037433155080219</v>
      </c>
      <c r="AB342" s="161" t="str">
        <f>IFERROR(+AB269/AB286,"-")</f>
        <v>-</v>
      </c>
      <c r="AC342" s="161">
        <f>IFERROR(+AC269/AC286,"-")</f>
        <v>7.6828963795255927</v>
      </c>
      <c r="AD342" s="161">
        <f t="shared" si="568"/>
        <v>7.5597189695550355</v>
      </c>
      <c r="AE342" s="161">
        <f t="shared" si="568"/>
        <v>8.4641975308641975</v>
      </c>
      <c r="AF342" s="161">
        <f t="shared" si="568"/>
        <v>8.8467405000331567</v>
      </c>
      <c r="AG342" s="161">
        <f t="shared" si="568"/>
        <v>7.9646780092592557</v>
      </c>
      <c r="AH342" s="347">
        <f t="shared" si="568"/>
        <v>8.9596375147073708</v>
      </c>
      <c r="AI342" s="347">
        <f t="shared" si="568"/>
        <v>8.4762298799175593</v>
      </c>
      <c r="AJ342" s="347">
        <f t="shared" si="568"/>
        <v>9.6319832177802702</v>
      </c>
      <c r="AK342" s="161">
        <f t="shared" si="568"/>
        <v>17.990338164251209</v>
      </c>
      <c r="AL342" s="161">
        <f t="shared" si="568"/>
        <v>10.099378881987578</v>
      </c>
      <c r="AM342" s="161">
        <f t="shared" si="568"/>
        <v>11.780698749785921</v>
      </c>
      <c r="AN342" s="347">
        <f t="shared" si="568"/>
        <v>16.153607280042664</v>
      </c>
      <c r="AO342" s="348">
        <f t="shared" si="568"/>
        <v>7.4382312659228313</v>
      </c>
      <c r="AR342" s="347">
        <f>IFERROR(+AR269/AR286,"-")</f>
        <v>6.2681053216665488</v>
      </c>
      <c r="AS342" s="347">
        <f>IFERROR(+AS269/AS286,"-")</f>
        <v>8.9596375147073708</v>
      </c>
      <c r="AT342" s="347">
        <f>IFERROR(+AT269/AT286,"-")</f>
        <v>8.4762298799175593</v>
      </c>
      <c r="AU342" s="347">
        <f>IFERROR(+AU269/AU286,"-")</f>
        <v>9.6319832177802702</v>
      </c>
      <c r="AV342" s="347">
        <f>IFERROR(+AV269/AV286,"-")</f>
        <v>16.153607280042664</v>
      </c>
      <c r="AW342" s="348">
        <f t="shared" ref="AW342" si="569">IFERROR(+AW269/AW286,"-")</f>
        <v>7.4382312659228313</v>
      </c>
      <c r="AY342" s="347">
        <f>IFERROR(+AY269/AY286,"-")</f>
        <v>7.6827916251877078</v>
      </c>
      <c r="AZ342" s="347">
        <f>IFERROR(+AZ269/AZ286,"-")</f>
        <v>11.857825567502987</v>
      </c>
      <c r="BA342" s="347">
        <f>IFERROR(+BA269/BA286,"-")</f>
        <v>9.7228915662650603</v>
      </c>
      <c r="BB342" s="347">
        <f>IFERROR(+BB269/BB286,"-")</f>
        <v>8.9037433155080219</v>
      </c>
      <c r="BC342" s="347">
        <f>IFERROR(+BC269/BC286,"-")</f>
        <v>11.780698749785921</v>
      </c>
      <c r="BD342" s="348">
        <f t="shared" ref="BD342" si="570">IFERROR(+BD269/BD286,"-")</f>
        <v>8.5524987673343613</v>
      </c>
    </row>
    <row r="343" spans="1:56" s="204" customFormat="1" ht="29">
      <c r="A343" s="287"/>
      <c r="B343" s="173"/>
      <c r="C343" s="308" t="s">
        <v>37</v>
      </c>
      <c r="D343" s="170" t="str">
        <f>IFERROR(+D269/(D283+#REF!-#REF!),"-")</f>
        <v>-</v>
      </c>
      <c r="E343" s="170" t="str">
        <f>IFERROR(+E269/(E283+#REF!-#REF!),"-")</f>
        <v>-</v>
      </c>
      <c r="F343" s="170" t="str">
        <f>IFERROR(+F269/(F283+#REF!-#REF!),"-")</f>
        <v>-</v>
      </c>
      <c r="G343" s="170" t="str">
        <f>IFERROR(+G269/(G283+#REF!-#REF!),"-")</f>
        <v>-</v>
      </c>
      <c r="H343" s="170" t="str">
        <f>IFERROR(+H269/(H283+#REF!-#REF!),"-")</f>
        <v>-</v>
      </c>
      <c r="I343" s="170" t="str">
        <f>IFERROR(+I269/(I283+#REF!-#REF!),"-")</f>
        <v>-</v>
      </c>
      <c r="J343" s="170" t="str">
        <f>IFERROR(+J269/(J283+#REF!-#REF!),"-")</f>
        <v>-</v>
      </c>
      <c r="K343" s="170" t="str">
        <f>IFERROR(+K269/(K283+#REF!-#REF!),"-")</f>
        <v>-</v>
      </c>
      <c r="L343" s="349" t="str">
        <f>IFERROR(+L269/(L283+#REF!-#REF!),"-")</f>
        <v>-</v>
      </c>
      <c r="M343" s="170" t="str">
        <f>IFERROR(+M269/(M283+#REF!-#REF!),"-")</f>
        <v>-</v>
      </c>
      <c r="N343" s="170" t="str">
        <f>IFERROR(+N269/(N283+#REF!-#REF!),"-")</f>
        <v>-</v>
      </c>
      <c r="O343" s="170" t="str">
        <f>IFERROR(+O269/(O283+#REF!-#REF!),"-")</f>
        <v>-</v>
      </c>
      <c r="P343" s="170" t="str">
        <f>IFERROR(+P269/(P283+#REF!-#REF!),"-")</f>
        <v>-</v>
      </c>
      <c r="Q343" s="170" t="str">
        <f>IFERROR(+Q269/(Q283+#REF!-#REF!),"-")</f>
        <v>-</v>
      </c>
      <c r="R343" s="170" t="str">
        <f>IFERROR(+R269/(R283+#REF!-#REF!),"-")</f>
        <v>-</v>
      </c>
      <c r="S343" s="170" t="str">
        <f>IFERROR(+S269/(S283+#REF!-#REF!),"-")</f>
        <v>-</v>
      </c>
      <c r="T343" s="170" t="str">
        <f>IFERROR(+T269/(T283+#REF!-#REF!),"-")</f>
        <v>-</v>
      </c>
      <c r="U343" s="170" t="str">
        <f>IFERROR(+U269/(U283+#REF!-#REF!),"-")</f>
        <v>-</v>
      </c>
      <c r="V343" s="170" t="str">
        <f>IFERROR(+V269/(V283+#REF!-#REF!),"-")</f>
        <v>-</v>
      </c>
      <c r="W343" s="170"/>
      <c r="X343" s="170"/>
      <c r="Y343" s="170" t="str">
        <f>IFERROR(+Y269/(Y283+#REF!-#REF!),"-")</f>
        <v>-</v>
      </c>
      <c r="Z343" s="170" t="str">
        <f>IFERROR(+Z269/(Z283+#REF!-#REF!),"-")</f>
        <v>-</v>
      </c>
      <c r="AA343" s="170" t="str">
        <f>IFERROR(+AA269/(AA283+#REF!-#REF!),"-")</f>
        <v>-</v>
      </c>
      <c r="AB343" s="170" t="str">
        <f>IFERROR(+AB269/(AB283+#REF!-#REF!),"-")</f>
        <v>-</v>
      </c>
      <c r="AC343" s="170" t="str">
        <f>IFERROR(+AC269/(AC283+#REF!-#REF!),"-")</f>
        <v>-</v>
      </c>
      <c r="AD343" s="170" t="str">
        <f>IFERROR(+AD269/(AD283+#REF!-#REF!),"-")</f>
        <v>-</v>
      </c>
      <c r="AE343" s="170" t="str">
        <f>IFERROR(+AE269/(AE283+#REF!-#REF!),"-")</f>
        <v>-</v>
      </c>
      <c r="AF343" s="170" t="str">
        <f>IFERROR(+AF269/(AF283+#REF!-#REF!),"-")</f>
        <v>-</v>
      </c>
      <c r="AG343" s="170" t="str">
        <f>IFERROR(+AG269/(AG283+#REF!-#REF!),"-")</f>
        <v>-</v>
      </c>
      <c r="AH343" s="349" t="str">
        <f>IFERROR(+AH269/(AH283+#REF!-#REF!),"-")</f>
        <v>-</v>
      </c>
      <c r="AI343" s="349" t="str">
        <f>IFERROR(+AI269/(AI283+#REF!-AI293),"-")</f>
        <v>-</v>
      </c>
      <c r="AJ343" s="349" t="str">
        <f>IFERROR(+AJ269/(AJ283+#REF!-AJ293),"-")</f>
        <v>-</v>
      </c>
      <c r="AK343" s="170" t="str">
        <f>IFERROR(+AK269/(AK283+#REF!-#REF!),"-")</f>
        <v>-</v>
      </c>
      <c r="AL343" s="170" t="str">
        <f>IFERROR(+AL269/(AL283+#REF!-#REF!),"-")</f>
        <v>-</v>
      </c>
      <c r="AM343" s="170" t="str">
        <f>IFERROR(+AM269/(AM283+#REF!-#REF!),"-")</f>
        <v>-</v>
      </c>
      <c r="AN343" s="349" t="str">
        <f>IFERROR(+AN269/(AN283+#REF!-#REF!),"-")</f>
        <v>-</v>
      </c>
      <c r="AO343" s="350" t="str">
        <f>IFERROR(+AO269/(AO283+#REF!-#REF!),"-")</f>
        <v>-</v>
      </c>
      <c r="AR343" s="349" t="str">
        <f>IFERROR(+AR269/(AR283+#REF!-#REF!),"-")</f>
        <v>-</v>
      </c>
      <c r="AS343" s="349" t="str">
        <f>IFERROR(+AS269/(AS283+#REF!-#REF!),"-")</f>
        <v>-</v>
      </c>
      <c r="AT343" s="349" t="str">
        <f>IFERROR(+AT269/(AT283+#REF!-#REF!),"-")</f>
        <v>-</v>
      </c>
      <c r="AU343" s="349" t="str">
        <f>IFERROR(+AU269/(AU283+#REF!-#REF!),"-")</f>
        <v>-</v>
      </c>
      <c r="AV343" s="349" t="str">
        <f>IFERROR(+AV269/(AV283+#REF!-#REF!),"-")</f>
        <v>-</v>
      </c>
      <c r="AW343" s="350" t="str">
        <f>IFERROR(+AW269/(AW283+#REF!-#REF!),"-")</f>
        <v>-</v>
      </c>
      <c r="AY343" s="349" t="str">
        <f>IFERROR(+AY269/(AY283+#REF!-#REF!),"-")</f>
        <v>-</v>
      </c>
      <c r="AZ343" s="349" t="str">
        <f>IFERROR(+AZ269/(AZ283+#REF!-#REF!),"-")</f>
        <v>-</v>
      </c>
      <c r="BA343" s="349" t="str">
        <f>IFERROR(+BA269/(BA283+#REF!-#REF!),"-")</f>
        <v>-</v>
      </c>
      <c r="BB343" s="349" t="str">
        <f>IFERROR(+BB269/(BB283+#REF!-#REF!),"-")</f>
        <v>-</v>
      </c>
      <c r="BC343" s="349" t="str">
        <f>IFERROR(+BC269/(BC283+#REF!-#REF!),"-")</f>
        <v>-</v>
      </c>
      <c r="BD343" s="350" t="str">
        <f>IFERROR(+BD269/(BD283+#REF!-#REF!),"-")</f>
        <v>-</v>
      </c>
    </row>
    <row r="344" spans="1:56" s="204" customFormat="1">
      <c r="A344" s="287"/>
      <c r="B344" s="173" t="s">
        <v>36</v>
      </c>
      <c r="C344" s="308"/>
      <c r="D344" s="167">
        <f t="shared" ref="D344:V344" si="571">IFERROR(+(D284+D285)/D283,"-")</f>
        <v>1.0594732370433304</v>
      </c>
      <c r="E344" s="167">
        <f t="shared" si="571"/>
        <v>2.1052631578947367</v>
      </c>
      <c r="F344" s="167">
        <f t="shared" si="571"/>
        <v>1.5659340659340659</v>
      </c>
      <c r="G344" s="167">
        <f t="shared" si="571"/>
        <v>1.3672773753728165</v>
      </c>
      <c r="H344" s="167">
        <f t="shared" si="571"/>
        <v>1.7165267510391895</v>
      </c>
      <c r="I344" s="167">
        <f t="shared" si="571"/>
        <v>2.342857142857143</v>
      </c>
      <c r="J344" s="167">
        <f t="shared" si="571"/>
        <v>1.7518939393939394</v>
      </c>
      <c r="K344" s="167">
        <f t="shared" si="571"/>
        <v>1.505091561628435</v>
      </c>
      <c r="L344" s="351">
        <f t="shared" si="571"/>
        <v>1.5837997049035437</v>
      </c>
      <c r="M344" s="167" t="str">
        <f t="shared" si="571"/>
        <v>-</v>
      </c>
      <c r="N344" s="167" t="str">
        <f t="shared" si="571"/>
        <v>-</v>
      </c>
      <c r="O344" s="167">
        <f t="shared" si="571"/>
        <v>1.0618842653506984</v>
      </c>
      <c r="P344" s="167">
        <f t="shared" si="571"/>
        <v>0.83435582822085885</v>
      </c>
      <c r="Q344" s="167">
        <f t="shared" si="571"/>
        <v>1.2133333333333334</v>
      </c>
      <c r="R344" s="167">
        <f t="shared" si="571"/>
        <v>1.1323529411764706</v>
      </c>
      <c r="S344" s="167">
        <f t="shared" si="571"/>
        <v>0.92316451902906793</v>
      </c>
      <c r="T344" s="167">
        <f t="shared" si="571"/>
        <v>1.0245186703645646</v>
      </c>
      <c r="U344" s="167">
        <f t="shared" si="571"/>
        <v>1.1944444444444444</v>
      </c>
      <c r="V344" s="167">
        <f t="shared" si="571"/>
        <v>2.1785714285714284</v>
      </c>
      <c r="W344" s="167"/>
      <c r="X344" s="167"/>
      <c r="Y344" s="167">
        <f t="shared" ref="Y344:AO344" si="572">IFERROR(+(Y284+Y285)/Y283,"-")</f>
        <v>3.7529411764705882</v>
      </c>
      <c r="Z344" s="167">
        <f t="shared" si="572"/>
        <v>1.0188903980775257</v>
      </c>
      <c r="AA344" s="167">
        <f t="shared" si="572"/>
        <v>0.78095238095238095</v>
      </c>
      <c r="AB344" s="167" t="str">
        <f>IFERROR(+(AB284+AB285)/AB283,"-")</f>
        <v>-</v>
      </c>
      <c r="AC344" s="167">
        <f>IFERROR(+(AC284+AC285)/AC283,"-")</f>
        <v>0.96323529411764708</v>
      </c>
      <c r="AD344" s="167">
        <f t="shared" si="572"/>
        <v>1.0829268292682928</v>
      </c>
      <c r="AE344" s="167">
        <f t="shared" si="572"/>
        <v>0.875</v>
      </c>
      <c r="AF344" s="167">
        <f t="shared" si="572"/>
        <v>0.95096390218657001</v>
      </c>
      <c r="AG344" s="167">
        <f t="shared" si="572"/>
        <v>0.81512605042016806</v>
      </c>
      <c r="AH344" s="351">
        <f t="shared" si="572"/>
        <v>1.065268793735235</v>
      </c>
      <c r="AI344" s="351">
        <f t="shared" si="572"/>
        <v>1.0299434589771659</v>
      </c>
      <c r="AJ344" s="351">
        <f t="shared" si="572"/>
        <v>1.1164957888618179</v>
      </c>
      <c r="AK344" s="167">
        <f t="shared" si="572"/>
        <v>0.7344707609805925</v>
      </c>
      <c r="AL344" s="167">
        <f t="shared" si="572"/>
        <v>1.596774193548387</v>
      </c>
      <c r="AM344" s="167">
        <f t="shared" si="572"/>
        <v>0.92690372081511441</v>
      </c>
      <c r="AN344" s="351">
        <f t="shared" si="572"/>
        <v>0.82929720784914251</v>
      </c>
      <c r="AO344" s="352">
        <f t="shared" si="572"/>
        <v>1.3812526998059245</v>
      </c>
      <c r="AR344" s="351">
        <f>IFERROR(+(AR284+AR285)/AR283,"-")</f>
        <v>1.5837997049035437</v>
      </c>
      <c r="AS344" s="351">
        <f>IFERROR(+(AS284+AS285)/AS283,"-")</f>
        <v>1.065268793735235</v>
      </c>
      <c r="AT344" s="351">
        <f>IFERROR(+(AT284+AT285)/AT283,"-")</f>
        <v>1.0299434589771659</v>
      </c>
      <c r="AU344" s="351">
        <f>IFERROR(+(AU284+AU285)/AU283,"-")</f>
        <v>1.1164957888618179</v>
      </c>
      <c r="AV344" s="351">
        <f>IFERROR(+(AV284+AV285)/AV283,"-")</f>
        <v>0.8292972078491424</v>
      </c>
      <c r="AW344" s="352">
        <f t="shared" ref="AW344" si="573">IFERROR(+(AW284+AW285)/AW283,"-")</f>
        <v>1.3812526998059245</v>
      </c>
      <c r="AY344" s="351">
        <f>IFERROR(+(AY284+AY285)/AY283,"-")</f>
        <v>1.2618526588203951</v>
      </c>
      <c r="AZ344" s="351">
        <f>IFERROR(+(AZ284+AZ285)/AZ283,"-")</f>
        <v>1.0273127753303963</v>
      </c>
      <c r="BA344" s="351">
        <f>IFERROR(+(BA284+BA285)/BA283,"-")</f>
        <v>1.24315</v>
      </c>
      <c r="BB344" s="351">
        <f>IFERROR(+(BB284+BB285)/BB283,"-")</f>
        <v>0.98891219658375795</v>
      </c>
      <c r="BC344" s="351">
        <f>IFERROR(+(BC284+BC285)/BC283,"-")</f>
        <v>0.91700354756208247</v>
      </c>
      <c r="BD344" s="352">
        <f t="shared" ref="BD344" si="574">IFERROR(+(BD284+BD285)/BD283,"-")</f>
        <v>1.1854833333333332</v>
      </c>
    </row>
    <row r="345" spans="1:56" s="204" customFormat="1">
      <c r="A345" s="287"/>
      <c r="B345" s="173"/>
      <c r="C345" s="308" t="s">
        <v>35</v>
      </c>
      <c r="D345" s="167" t="str">
        <f>IFERROR(+(D284+D285)/(D283+#REF!-#REF!),"-")</f>
        <v>-</v>
      </c>
      <c r="E345" s="167" t="str">
        <f>IFERROR(+(E284+E285)/(E283+#REF!-#REF!),"-")</f>
        <v>-</v>
      </c>
      <c r="F345" s="167" t="str">
        <f>IFERROR(+(F284+F285)/(F283+#REF!-#REF!),"-")</f>
        <v>-</v>
      </c>
      <c r="G345" s="167" t="str">
        <f>IFERROR(+(G284+G285)/(G283+#REF!-#REF!),"-")</f>
        <v>-</v>
      </c>
      <c r="H345" s="167" t="str">
        <f>IFERROR(+(H284+H285)/(H283+#REF!-#REF!),"-")</f>
        <v>-</v>
      </c>
      <c r="I345" s="167" t="str">
        <f>IFERROR(+(I284+I285)/(I283+#REF!-#REF!),"-")</f>
        <v>-</v>
      </c>
      <c r="J345" s="167" t="str">
        <f>IFERROR(+(J284+J285)/(J283+#REF!-#REF!),"-")</f>
        <v>-</v>
      </c>
      <c r="K345" s="167" t="str">
        <f>IFERROR(+(K284+K285)/(K283+#REF!-#REF!),"-")</f>
        <v>-</v>
      </c>
      <c r="L345" s="351" t="str">
        <f>IFERROR(+(L284+L285)/(L283+#REF!-#REF!),"-")</f>
        <v>-</v>
      </c>
      <c r="M345" s="167" t="str">
        <f>IFERROR(+(M284+M285)/(M283+#REF!-#REF!),"-")</f>
        <v>-</v>
      </c>
      <c r="N345" s="167" t="str">
        <f>IFERROR(+(N284+N285)/(N283+#REF!-#REF!),"-")</f>
        <v>-</v>
      </c>
      <c r="O345" s="167" t="str">
        <f>IFERROR(+(O284+O285)/(O283+#REF!-#REF!),"-")</f>
        <v>-</v>
      </c>
      <c r="P345" s="167" t="str">
        <f>IFERROR(+(P284+P285)/(P283+#REF!-#REF!),"-")</f>
        <v>-</v>
      </c>
      <c r="Q345" s="167" t="str">
        <f>IFERROR(+(Q284+Q285)/(Q283+#REF!-#REF!),"-")</f>
        <v>-</v>
      </c>
      <c r="R345" s="167" t="str">
        <f>IFERROR(+(R284+R285)/(R283+#REF!-#REF!),"-")</f>
        <v>-</v>
      </c>
      <c r="S345" s="167" t="str">
        <f>IFERROR(+(S284+S285)/(S283+#REF!-#REF!),"-")</f>
        <v>-</v>
      </c>
      <c r="T345" s="167" t="str">
        <f>IFERROR(+(T284+T285)/(T283+#REF!-#REF!),"-")</f>
        <v>-</v>
      </c>
      <c r="U345" s="167" t="str">
        <f>IFERROR(+(U284+U285)/(U283+#REF!-#REF!),"-")</f>
        <v>-</v>
      </c>
      <c r="V345" s="167" t="str">
        <f>IFERROR(+(V284+V285)/(V283+#REF!-#REF!),"-")</f>
        <v>-</v>
      </c>
      <c r="W345" s="167"/>
      <c r="X345" s="167"/>
      <c r="Y345" s="167" t="str">
        <f>IFERROR(+(Y284+Y285)/(Y283+#REF!-#REF!),"-")</f>
        <v>-</v>
      </c>
      <c r="Z345" s="167" t="str">
        <f>IFERROR(+(Z284+Z285)/(Z283+#REF!-#REF!),"-")</f>
        <v>-</v>
      </c>
      <c r="AA345" s="167" t="str">
        <f>IFERROR(+(AA284+AA285)/(AA283+#REF!-#REF!),"-")</f>
        <v>-</v>
      </c>
      <c r="AB345" s="167" t="str">
        <f>IFERROR(+(AB284+AB285)/(AB283+#REF!-#REF!),"-")</f>
        <v>-</v>
      </c>
      <c r="AC345" s="167" t="str">
        <f>IFERROR(+(AC284+AC285)/(AC283+#REF!-#REF!),"-")</f>
        <v>-</v>
      </c>
      <c r="AD345" s="167" t="str">
        <f>IFERROR(+(AD284+AD285)/(AD283+#REF!-#REF!),"-")</f>
        <v>-</v>
      </c>
      <c r="AE345" s="167" t="str">
        <f>IFERROR(+(AE284+AE285)/(AE283+#REF!-#REF!),"-")</f>
        <v>-</v>
      </c>
      <c r="AF345" s="167" t="str">
        <f>IFERROR(+(AF284+AF285)/(AF283+#REF!-#REF!),"-")</f>
        <v>-</v>
      </c>
      <c r="AG345" s="167" t="str">
        <f>IFERROR(+(AG284+AG285)/(AG283+#REF!-#REF!),"-")</f>
        <v>-</v>
      </c>
      <c r="AH345" s="351" t="str">
        <f>IFERROR(+(AH284+AH285)/(AH283+#REF!-#REF!),"-")</f>
        <v>-</v>
      </c>
      <c r="AI345" s="351" t="str">
        <f>IFERROR(+(AI284+AI285)/(AI283+#REF!-AI293),"-")</f>
        <v>-</v>
      </c>
      <c r="AJ345" s="351" t="str">
        <f>IFERROR(+(AJ284+AJ285)/(AJ283+#REF!-AJ293),"-")</f>
        <v>-</v>
      </c>
      <c r="AK345" s="167" t="str">
        <f>IFERROR(+(AK284+AK285)/(AK283+#REF!-#REF!),"-")</f>
        <v>-</v>
      </c>
      <c r="AL345" s="167" t="str">
        <f>IFERROR(+(AL284+AL285)/(AL283+#REF!-#REF!),"-")</f>
        <v>-</v>
      </c>
      <c r="AM345" s="167" t="str">
        <f>IFERROR(+(AM284+AM285)/(AM283+#REF!-#REF!),"-")</f>
        <v>-</v>
      </c>
      <c r="AN345" s="351" t="str">
        <f>IFERROR(+(AN284+AN285)/(AN283+#REF!-#REF!),"-")</f>
        <v>-</v>
      </c>
      <c r="AO345" s="352" t="str">
        <f>IFERROR(+(AO284+AO285)/(AO283+#REF!-#REF!),"-")</f>
        <v>-</v>
      </c>
      <c r="AR345" s="351" t="str">
        <f>IFERROR(+(AR284+AR285)/(AR283+#REF!-#REF!),"-")</f>
        <v>-</v>
      </c>
      <c r="AS345" s="351" t="str">
        <f>IFERROR(+(AS284+AS285)/(AS283+#REF!-#REF!),"-")</f>
        <v>-</v>
      </c>
      <c r="AT345" s="351" t="str">
        <f>IFERROR(+(AT284+AT285)/(AT283+#REF!-#REF!),"-")</f>
        <v>-</v>
      </c>
      <c r="AU345" s="351" t="str">
        <f>IFERROR(+(AU284+AU285)/(AU283+#REF!-#REF!),"-")</f>
        <v>-</v>
      </c>
      <c r="AV345" s="351" t="str">
        <f>IFERROR(+(AV284+AV285)/(AV283+#REF!-#REF!),"-")</f>
        <v>-</v>
      </c>
      <c r="AW345" s="352" t="str">
        <f>IFERROR(+(AW284+AW285)/(AW283+#REF!-#REF!),"-")</f>
        <v>-</v>
      </c>
      <c r="AY345" s="351" t="str">
        <f>IFERROR(+(AY284+AY285)/(AY283+#REF!-#REF!),"-")</f>
        <v>-</v>
      </c>
      <c r="AZ345" s="351" t="str">
        <f>IFERROR(+(AZ284+AZ285)/(AZ283+#REF!-#REF!),"-")</f>
        <v>-</v>
      </c>
      <c r="BA345" s="351" t="str">
        <f>IFERROR(+(BA284+BA285)/(BA283+#REF!-#REF!),"-")</f>
        <v>-</v>
      </c>
      <c r="BB345" s="351" t="str">
        <f>IFERROR(+(BB284+BB285)/(BB283+#REF!-#REF!),"-")</f>
        <v>-</v>
      </c>
      <c r="BC345" s="351" t="str">
        <f>IFERROR(+(BC284+BC285)/(BC283+#REF!-#REF!),"-")</f>
        <v>-</v>
      </c>
      <c r="BD345" s="352" t="str">
        <f>IFERROR(+(BD284+BD285)/(BD283+#REF!-#REF!),"-")</f>
        <v>-</v>
      </c>
    </row>
    <row r="346" spans="1:56" s="204" customFormat="1">
      <c r="A346" s="287"/>
      <c r="B346" s="173" t="s">
        <v>34</v>
      </c>
      <c r="C346" s="308"/>
      <c r="D346" s="161">
        <f t="shared" ref="D346:V346" si="575">IFERROR(+(D277+D278)/D269,"-")</f>
        <v>1.460720171802427</v>
      </c>
      <c r="E346" s="161">
        <f t="shared" si="575"/>
        <v>1.2667977642393393</v>
      </c>
      <c r="F346" s="161">
        <f t="shared" si="575"/>
        <v>1.6232526853684681</v>
      </c>
      <c r="G346" s="161">
        <f t="shared" si="575"/>
        <v>0</v>
      </c>
      <c r="H346" s="161">
        <f t="shared" si="575"/>
        <v>1.2360008581849389</v>
      </c>
      <c r="I346" s="161">
        <f t="shared" si="575"/>
        <v>1.1203821656050956</v>
      </c>
      <c r="J346" s="161">
        <f t="shared" si="575"/>
        <v>1.2796841489569117</v>
      </c>
      <c r="K346" s="161">
        <f t="shared" si="575"/>
        <v>1.2654871441503521</v>
      </c>
      <c r="L346" s="347">
        <f t="shared" si="575"/>
        <v>1.00644677738653</v>
      </c>
      <c r="M346" s="161" t="str">
        <f t="shared" si="575"/>
        <v>-</v>
      </c>
      <c r="N346" s="161" t="str">
        <f t="shared" si="575"/>
        <v>-</v>
      </c>
      <c r="O346" s="161">
        <f t="shared" si="575"/>
        <v>0</v>
      </c>
      <c r="P346" s="161">
        <f t="shared" si="575"/>
        <v>2.1537338339591154</v>
      </c>
      <c r="Q346" s="161">
        <f t="shared" si="575"/>
        <v>2.2266165687889252</v>
      </c>
      <c r="R346" s="161">
        <f t="shared" si="575"/>
        <v>2.4043970686209195</v>
      </c>
      <c r="S346" s="161">
        <f t="shared" si="575"/>
        <v>2.5148686030428768</v>
      </c>
      <c r="T346" s="161">
        <f t="shared" si="575"/>
        <v>1.6722601745690446</v>
      </c>
      <c r="U346" s="161">
        <f t="shared" si="575"/>
        <v>2.559150263106607</v>
      </c>
      <c r="V346" s="161">
        <f t="shared" si="575"/>
        <v>5.0703913091674977</v>
      </c>
      <c r="W346" s="161"/>
      <c r="X346" s="161"/>
      <c r="Y346" s="161">
        <f t="shared" ref="Y346:AO346" si="576">IFERROR(+(Y277+Y278)/Y269,"-")</f>
        <v>0</v>
      </c>
      <c r="Z346" s="161">
        <f t="shared" si="576"/>
        <v>2.2360338262951025</v>
      </c>
      <c r="AA346" s="161">
        <f t="shared" si="576"/>
        <v>1.9702702702702704</v>
      </c>
      <c r="AB346" s="161" t="str">
        <f>IFERROR(+(AB277+AB278)/AB269,"-")</f>
        <v>-</v>
      </c>
      <c r="AC346" s="161">
        <f>IFERROR(+(AC277+AC278)/AC269,"-")</f>
        <v>1.9478388040298993</v>
      </c>
      <c r="AD346" s="161">
        <f t="shared" si="576"/>
        <v>2.2490706319702602</v>
      </c>
      <c r="AE346" s="161">
        <f t="shared" si="576"/>
        <v>2.0851808634772464</v>
      </c>
      <c r="AF346" s="161">
        <f t="shared" si="576"/>
        <v>2.5922038980509745</v>
      </c>
      <c r="AG346" s="161">
        <f t="shared" si="576"/>
        <v>1.8682022816655572</v>
      </c>
      <c r="AH346" s="347">
        <f t="shared" si="576"/>
        <v>1.8291562497855487</v>
      </c>
      <c r="AI346" s="347">
        <f t="shared" si="576"/>
        <v>1.72444768808184</v>
      </c>
      <c r="AJ346" s="347">
        <f t="shared" si="576"/>
        <v>1.9573150201261258</v>
      </c>
      <c r="AK346" s="161">
        <f t="shared" si="576"/>
        <v>1.5658022607539257</v>
      </c>
      <c r="AL346" s="161">
        <f t="shared" si="576"/>
        <v>2.1322263222632225</v>
      </c>
      <c r="AM346" s="161">
        <f t="shared" si="576"/>
        <v>3.1167254224968199</v>
      </c>
      <c r="AN346" s="347">
        <f t="shared" si="576"/>
        <v>1.7826303362099591</v>
      </c>
      <c r="AO346" s="348">
        <f t="shared" si="576"/>
        <v>1.3449023994363396</v>
      </c>
      <c r="AR346" s="347">
        <f>IFERROR(+(AR277+AR278)/AR269,"-")</f>
        <v>1.00644677738653</v>
      </c>
      <c r="AS346" s="347">
        <f>IFERROR(+(AS277+AS278)/AS269,"-")</f>
        <v>1.8291562497855487</v>
      </c>
      <c r="AT346" s="347">
        <f>IFERROR(+(AT277+AT278)/AT269,"-")</f>
        <v>1.7244476880818402</v>
      </c>
      <c r="AU346" s="347">
        <f>IFERROR(+(AU277+AU278)/AU269,"-")</f>
        <v>1.9573150201261256</v>
      </c>
      <c r="AV346" s="347">
        <f>IFERROR(+(AV277+AV278)/AV269,"-")</f>
        <v>1.7826303362099591</v>
      </c>
      <c r="AW346" s="348">
        <f t="shared" ref="AW346" si="577">IFERROR(+(AW277+AW278)/AW269,"-")</f>
        <v>1.3449023994363396</v>
      </c>
      <c r="AY346" s="347">
        <f>IFERROR(+(AY277+AY278)/AY269,"-")</f>
        <v>1.1715558894892308</v>
      </c>
      <c r="AZ346" s="347">
        <f>IFERROR(+(AZ277+AZ278)/AZ269,"-")</f>
        <v>1.6873551637279598</v>
      </c>
      <c r="BA346" s="347">
        <f>IFERROR(+(BA277+BA278)/BA269,"-")</f>
        <v>1.5717162329615861</v>
      </c>
      <c r="BB346" s="347">
        <f>IFERROR(+(BB277+BB278)/BB269,"-")</f>
        <v>2.2960960960960959</v>
      </c>
      <c r="BC346" s="347">
        <f>IFERROR(+(BC277+BC278)/BC269,"-")</f>
        <v>3.1167254224968199</v>
      </c>
      <c r="BD346" s="348">
        <f t="shared" ref="BD346" si="578">IFERROR(+(BD277+BD278)/BD269,"-")</f>
        <v>1.8086425223549494</v>
      </c>
    </row>
    <row r="347" spans="1:56" s="204" customFormat="1">
      <c r="A347" s="287"/>
      <c r="B347" s="173"/>
      <c r="C347" s="308"/>
      <c r="D347" s="161"/>
      <c r="E347" s="161"/>
      <c r="F347" s="161"/>
      <c r="G347" s="161"/>
      <c r="H347" s="161"/>
      <c r="I347" s="161"/>
      <c r="J347" s="161"/>
      <c r="K347" s="161"/>
      <c r="L347" s="347"/>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347"/>
      <c r="AI347" s="347"/>
      <c r="AJ347" s="347"/>
      <c r="AK347" s="161"/>
      <c r="AL347" s="161"/>
      <c r="AM347" s="161"/>
      <c r="AN347" s="347"/>
      <c r="AO347" s="348"/>
      <c r="AR347" s="347"/>
      <c r="AS347" s="347"/>
      <c r="AT347" s="347"/>
      <c r="AU347" s="347"/>
      <c r="AV347" s="347"/>
      <c r="AW347" s="348"/>
      <c r="AY347" s="347"/>
      <c r="AZ347" s="347"/>
      <c r="BA347" s="347"/>
      <c r="BB347" s="347"/>
      <c r="BC347" s="347"/>
      <c r="BD347" s="348"/>
    </row>
    <row r="348" spans="1:56" s="204" customFormat="1">
      <c r="A348" s="340" t="s">
        <v>33</v>
      </c>
      <c r="B348" s="173"/>
      <c r="C348" s="308"/>
      <c r="D348" s="161"/>
      <c r="E348" s="161"/>
      <c r="F348" s="161"/>
      <c r="G348" s="161"/>
      <c r="H348" s="161"/>
      <c r="I348" s="161"/>
      <c r="J348" s="161"/>
      <c r="K348" s="161"/>
      <c r="L348" s="347"/>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347"/>
      <c r="AI348" s="347"/>
      <c r="AJ348" s="347"/>
      <c r="AK348" s="161"/>
      <c r="AL348" s="161"/>
      <c r="AM348" s="161"/>
      <c r="AN348" s="347"/>
      <c r="AO348" s="348"/>
      <c r="AR348" s="347"/>
      <c r="AS348" s="347"/>
      <c r="AT348" s="347"/>
      <c r="AU348" s="347"/>
      <c r="AV348" s="347"/>
      <c r="AW348" s="348"/>
      <c r="AY348" s="347"/>
      <c r="AZ348" s="347"/>
      <c r="BA348" s="347"/>
      <c r="BB348" s="347"/>
      <c r="BC348" s="347"/>
      <c r="BD348" s="348"/>
    </row>
    <row r="349" spans="1:56" s="204" customFormat="1">
      <c r="A349" s="287"/>
      <c r="B349" s="173"/>
      <c r="C349" s="308"/>
      <c r="D349" s="162"/>
      <c r="E349" s="162"/>
      <c r="F349" s="162"/>
      <c r="G349" s="162"/>
      <c r="H349" s="162"/>
      <c r="I349" s="162"/>
      <c r="J349" s="162"/>
      <c r="K349" s="162"/>
      <c r="L349" s="337"/>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337"/>
      <c r="AI349" s="337"/>
      <c r="AJ349" s="337"/>
      <c r="AK349" s="162"/>
      <c r="AL349" s="162"/>
      <c r="AM349" s="162"/>
      <c r="AN349" s="337"/>
      <c r="AO349" s="338"/>
      <c r="AR349" s="337"/>
      <c r="AS349" s="337"/>
      <c r="AT349" s="337"/>
      <c r="AU349" s="337"/>
      <c r="AV349" s="337"/>
      <c r="AW349" s="338"/>
      <c r="AY349" s="337"/>
      <c r="AZ349" s="337"/>
      <c r="BA349" s="337"/>
      <c r="BB349" s="337"/>
      <c r="BC349" s="337"/>
      <c r="BD349" s="338"/>
    </row>
    <row r="350" spans="1:56" s="204" customFormat="1">
      <c r="A350" s="287"/>
      <c r="B350" s="173" t="s">
        <v>32</v>
      </c>
      <c r="C350" s="308"/>
      <c r="D350" s="168">
        <f t="shared" ref="D350:V350" si="579">IFERROR(+D137/(D91+D113+D122),"-")</f>
        <v>0.67439219018398389</v>
      </c>
      <c r="E350" s="168">
        <f t="shared" si="579"/>
        <v>0.83517478260595301</v>
      </c>
      <c r="F350" s="168">
        <f t="shared" si="579"/>
        <v>0.83257297187886337</v>
      </c>
      <c r="G350" s="168">
        <f t="shared" si="579"/>
        <v>0.86843170640235778</v>
      </c>
      <c r="H350" s="168">
        <f t="shared" si="579"/>
        <v>0.88236598460695048</v>
      </c>
      <c r="I350" s="168">
        <f t="shared" si="579"/>
        <v>0.9036895794919596</v>
      </c>
      <c r="J350" s="168">
        <f t="shared" si="579"/>
        <v>0.82850895104462752</v>
      </c>
      <c r="K350" s="168">
        <f t="shared" si="579"/>
        <v>0.7615316379553746</v>
      </c>
      <c r="L350" s="320">
        <f t="shared" si="579"/>
        <v>0.84361416792039934</v>
      </c>
      <c r="M350" s="168" t="str">
        <f t="shared" si="579"/>
        <v>-</v>
      </c>
      <c r="N350" s="168" t="str">
        <f t="shared" si="579"/>
        <v>-</v>
      </c>
      <c r="O350" s="168">
        <f t="shared" si="579"/>
        <v>0.8621802971307968</v>
      </c>
      <c r="P350" s="168">
        <f t="shared" si="579"/>
        <v>0.8951433841237767</v>
      </c>
      <c r="Q350" s="168">
        <f t="shared" si="579"/>
        <v>0.81835877688927994</v>
      </c>
      <c r="R350" s="168">
        <f t="shared" si="579"/>
        <v>0.8980507371309947</v>
      </c>
      <c r="S350" s="168">
        <f t="shared" si="579"/>
        <v>0.7956840140340482</v>
      </c>
      <c r="T350" s="168">
        <f t="shared" si="579"/>
        <v>0.80291794056063348</v>
      </c>
      <c r="U350" s="168">
        <f t="shared" si="579"/>
        <v>0.89364189895618296</v>
      </c>
      <c r="V350" s="168">
        <f t="shared" si="579"/>
        <v>0.88928168869761248</v>
      </c>
      <c r="W350" s="168"/>
      <c r="X350" s="168"/>
      <c r="Y350" s="168">
        <f t="shared" ref="Y350:AO350" si="580">IFERROR(+Y137/(Y91+Y113+Y122),"-")</f>
        <v>0.89926424096108526</v>
      </c>
      <c r="Z350" s="168">
        <f t="shared" si="580"/>
        <v>0.81729448340683974</v>
      </c>
      <c r="AA350" s="168">
        <f t="shared" si="580"/>
        <v>0.83745594012515334</v>
      </c>
      <c r="AB350" s="168" t="str">
        <f>IFERROR(+AB137/(AB91+AB113+AB122),"-")</f>
        <v>-</v>
      </c>
      <c r="AC350" s="168">
        <f>IFERROR(+AC137/(AC91+AC113+AC122),"-")</f>
        <v>0.86950313985958028</v>
      </c>
      <c r="AD350" s="168">
        <f t="shared" si="580"/>
        <v>0.69750757908865801</v>
      </c>
      <c r="AE350" s="168">
        <f t="shared" si="580"/>
        <v>0.81742288304294164</v>
      </c>
      <c r="AF350" s="168">
        <f t="shared" si="580"/>
        <v>0.74822168773348341</v>
      </c>
      <c r="AG350" s="168">
        <f t="shared" si="580"/>
        <v>0.55546225630346324</v>
      </c>
      <c r="AH350" s="320">
        <f t="shared" si="580"/>
        <v>0.82412776341546401</v>
      </c>
      <c r="AI350" s="320">
        <f t="shared" si="580"/>
        <v>0.79440200502783287</v>
      </c>
      <c r="AJ350" s="320">
        <f t="shared" si="580"/>
        <v>0.87063962697538511</v>
      </c>
      <c r="AK350" s="168">
        <f t="shared" si="580"/>
        <v>0.92181514108472862</v>
      </c>
      <c r="AL350" s="168">
        <f t="shared" si="580"/>
        <v>0.97236552570140367</v>
      </c>
      <c r="AM350" s="168">
        <f t="shared" si="580"/>
        <v>0.84314782374343078</v>
      </c>
      <c r="AN350" s="320">
        <f t="shared" si="580"/>
        <v>0.91905171236512295</v>
      </c>
      <c r="AO350" s="321">
        <f t="shared" si="580"/>
        <v>0.84207524399779532</v>
      </c>
      <c r="AR350" s="320">
        <f>IFERROR(+AR137/(AR91+AR113+AR122),"-")</f>
        <v>0.84361416792039934</v>
      </c>
      <c r="AS350" s="320">
        <f>IFERROR(+AS137/(AS91+AS113+AS122),"-")</f>
        <v>0.82412776341546401</v>
      </c>
      <c r="AT350" s="320">
        <f>IFERROR(+AT137/(AT91+AT113+AT122),"-")</f>
        <v>0.79440200502783287</v>
      </c>
      <c r="AU350" s="320">
        <f>IFERROR(+AU137/(AU91+AU113+AU122),"-")</f>
        <v>0.87063962697538522</v>
      </c>
      <c r="AV350" s="320">
        <f>IFERROR(+AV137/(AV91+AV113+AV122),"-")</f>
        <v>0.91905171236512295</v>
      </c>
      <c r="AW350" s="321">
        <f t="shared" ref="AW350" si="581">IFERROR(+AW137/(AW91+AW113+AW122),"-")</f>
        <v>0.84207524399779532</v>
      </c>
      <c r="AY350" s="320">
        <f>IFERROR(+AY137/(AY91+AY113+AY122),"-")</f>
        <v>0.83571815420985218</v>
      </c>
      <c r="AZ350" s="320">
        <f>IFERROR(+AZ137/(AZ91+AZ113+AZ122),"-")</f>
        <v>0.89198949741318534</v>
      </c>
      <c r="BA350" s="320">
        <f>IFERROR(+BA137/(BA91+BA113+BA122),"-")</f>
        <v>0.69721012041156505</v>
      </c>
      <c r="BB350" s="320">
        <f>IFERROR(+BB137/(BB91+BB113+BB122),"-")</f>
        <v>0.95489777990147717</v>
      </c>
      <c r="BC350" s="320">
        <f>IFERROR(+BC137/(BC91+BC113+BC122),"-")</f>
        <v>1.0750492123148645</v>
      </c>
      <c r="BD350" s="321">
        <f t="shared" ref="BD350" si="582">IFERROR(+BD137/(BD91+BD113+BD122),"-")</f>
        <v>0.84774144059069301</v>
      </c>
    </row>
    <row r="351" spans="1:56" s="204" customFormat="1">
      <c r="A351" s="287"/>
      <c r="B351" s="173" t="s">
        <v>31</v>
      </c>
      <c r="C351" s="308"/>
      <c r="D351" s="168">
        <f t="shared" ref="D351:L351" si="583">IFERROR(+(D94+D99+D125)/(D91+D113+D122),"-")</f>
        <v>0.12576208828865929</v>
      </c>
      <c r="E351" s="168">
        <f t="shared" si="583"/>
        <v>0</v>
      </c>
      <c r="F351" s="168">
        <f t="shared" si="583"/>
        <v>0</v>
      </c>
      <c r="G351" s="168">
        <f t="shared" si="583"/>
        <v>1.3993783977938381E-2</v>
      </c>
      <c r="H351" s="168">
        <f t="shared" si="583"/>
        <v>3.1036626637387408E-2</v>
      </c>
      <c r="I351" s="168">
        <f t="shared" si="583"/>
        <v>0</v>
      </c>
      <c r="J351" s="168">
        <f t="shared" si="583"/>
        <v>0</v>
      </c>
      <c r="K351" s="168">
        <f t="shared" si="583"/>
        <v>9.144604672261071E-2</v>
      </c>
      <c r="L351" s="320">
        <f t="shared" si="583"/>
        <v>2.716775160120187E-2</v>
      </c>
      <c r="M351" s="168" t="str">
        <f>IFERROR(+(#REF!+M98+M125)/(M91+M113+M122),"-")</f>
        <v>-</v>
      </c>
      <c r="N351" s="168" t="str">
        <f>IFERROR(+(#REF!+N98+N125)/(N91+N113+N122),"-")</f>
        <v>-</v>
      </c>
      <c r="O351" s="168" t="str">
        <f>IFERROR(+(#REF!+O98+O125)/(O91+O113+O122),"-")</f>
        <v>-</v>
      </c>
      <c r="P351" s="168" t="str">
        <f>IFERROR(+(#REF!+P98+P125)/(P91+P113+P122),"-")</f>
        <v>-</v>
      </c>
      <c r="Q351" s="168" t="str">
        <f>IFERROR(+(#REF!+Q98+Q125)/(Q91+Q113+Q122),"-")</f>
        <v>-</v>
      </c>
      <c r="R351" s="168" t="str">
        <f>IFERROR(+(#REF!+R98+R125)/(R91+R113+R122),"-")</f>
        <v>-</v>
      </c>
      <c r="S351" s="168" t="str">
        <f>IFERROR(+(#REF!+S98+S125)/(S91+S113+S122),"-")</f>
        <v>-</v>
      </c>
      <c r="T351" s="168" t="str">
        <f>IFERROR(+(#REF!+T98+T125)/(T91+T113+T122),"-")</f>
        <v>-</v>
      </c>
      <c r="U351" s="168" t="str">
        <f>IFERROR(+(#REF!+U98+U125)/(U91+U113+U122),"-")</f>
        <v>-</v>
      </c>
      <c r="V351" s="168" t="str">
        <f>IFERROR(+(#REF!+V98+V125)/(V91+V113+V122),"-")</f>
        <v>-</v>
      </c>
      <c r="W351" s="168"/>
      <c r="X351" s="168"/>
      <c r="Y351" s="168" t="str">
        <f>IFERROR(+(#REF!+Y98+Y125)/(Y91+Y113+Y122),"-")</f>
        <v>-</v>
      </c>
      <c r="Z351" s="168" t="str">
        <f>IFERROR(+(#REF!+Z98+Z125)/(Z91+Z113+Z122),"-")</f>
        <v>-</v>
      </c>
      <c r="AA351" s="168" t="str">
        <f>IFERROR(+(#REF!+AA98+AA125)/(AA91+AA113+AA122),"-")</f>
        <v>-</v>
      </c>
      <c r="AB351" s="168" t="str">
        <f>IFERROR(+(#REF!+AB98+AB125)/(AB91+AB113+AB122),"-")</f>
        <v>-</v>
      </c>
      <c r="AC351" s="168" t="str">
        <f>IFERROR(+(#REF!+AC98+AC125)/(AC91+AC113+AC122),"-")</f>
        <v>-</v>
      </c>
      <c r="AD351" s="168" t="str">
        <f>IFERROR(+(#REF!+AD98+AD125)/(AD91+AD113+AD122),"-")</f>
        <v>-</v>
      </c>
      <c r="AE351" s="168" t="str">
        <f>IFERROR(+(#REF!+AE98+AE125)/(AE91+AE113+AE122),"-")</f>
        <v>-</v>
      </c>
      <c r="AF351" s="168" t="str">
        <f>IFERROR(+(#REF!+AF98+AF125)/(AF91+AF113+AF122),"-")</f>
        <v>-</v>
      </c>
      <c r="AG351" s="168" t="str">
        <f>IFERROR(+(#REF!+AG98+AG125)/(AG91+AG113+AG122),"-")</f>
        <v>-</v>
      </c>
      <c r="AH351" s="320">
        <f t="shared" ref="AH351:AO351" si="584">IFERROR(+(AH94+AH99+AH125)/(AH91+AH113+AH122),"-")</f>
        <v>4.188040199850921E-2</v>
      </c>
      <c r="AI351" s="320">
        <f t="shared" si="584"/>
        <v>3.8900323899084689E-2</v>
      </c>
      <c r="AJ351" s="320">
        <f t="shared" si="584"/>
        <v>7.7846468403116216E-3</v>
      </c>
      <c r="AK351" s="168">
        <f t="shared" si="584"/>
        <v>0</v>
      </c>
      <c r="AL351" s="168">
        <f t="shared" si="584"/>
        <v>0</v>
      </c>
      <c r="AM351" s="168">
        <f t="shared" si="584"/>
        <v>0</v>
      </c>
      <c r="AN351" s="320">
        <f t="shared" si="584"/>
        <v>0</v>
      </c>
      <c r="AO351" s="321">
        <f t="shared" si="584"/>
        <v>2.9035631907374258E-2</v>
      </c>
      <c r="AR351" s="320">
        <f>IFERROR(+(AR94+AR99+AR125)/(AR91+AR113+AR122),"-")</f>
        <v>2.716775160120187E-2</v>
      </c>
      <c r="AS351" s="320">
        <f>IFERROR(+(AS94+AS99+AS125)/(AS91+AS113+AS122),"-")</f>
        <v>4.188040199850921E-2</v>
      </c>
      <c r="AT351" s="320">
        <f>IFERROR(+(AT94+AT99+AT125)/(AT91+AT113+AT122),"-")</f>
        <v>3.8900323899084682E-2</v>
      </c>
      <c r="AU351" s="320">
        <f>IFERROR(+(AU94+AU99+AU125)/(AU91+AU113+AU122),"-")</f>
        <v>7.7846468403116216E-3</v>
      </c>
      <c r="AV351" s="320">
        <f>IFERROR(+(AV94+AV99+AV125)/(AV91+AV113+AV122),"-")</f>
        <v>0</v>
      </c>
      <c r="AW351" s="321">
        <f t="shared" ref="AW351" si="585">IFERROR(+(AW94+AW99+AW125)/(AW91+AW113+AW122),"-")</f>
        <v>2.9035631907374262E-2</v>
      </c>
      <c r="AY351" s="320">
        <f>IFERROR(+(AY94+AY99+AY125)/(AY91+AY113+AY122),"-")</f>
        <v>6.211670681581697E-4</v>
      </c>
      <c r="AZ351" s="320" t="str">
        <f>IFERROR(+(AZ94+AZ99+AZ125)/(AZ91+AZ113+AZ122),"-")</f>
        <v>-</v>
      </c>
      <c r="BA351" s="320" t="str">
        <f>IFERROR(+(BA94+BA99+BA125)/(BA91+BA113+BA122),"-")</f>
        <v>-</v>
      </c>
      <c r="BB351" s="320">
        <f>IFERROR(+(BB94+BB99+BB125)/(BB91+BB113+BB122),"-")</f>
        <v>0</v>
      </c>
      <c r="BC351" s="320">
        <f>IFERROR(+(BC94+BC99+BC125)/(BC91+BC113+BC122),"-")</f>
        <v>0</v>
      </c>
      <c r="BD351" s="321">
        <f t="shared" ref="BD351" si="586">IFERROR(+(BD94+BD99+BD125)/(BD91+BD113+BD122),"-")</f>
        <v>3.2932583474725558E-3</v>
      </c>
    </row>
    <row r="352" spans="1:56" s="204" customFormat="1">
      <c r="A352" s="287"/>
      <c r="B352" s="173" t="s">
        <v>30</v>
      </c>
      <c r="C352" s="308"/>
      <c r="D352" s="169">
        <f t="shared" ref="D352:K352" si="587">IF(D66&lt;0.00001,"Loss",+IF(D368&gt;+D99+D100+D125+D126, "No net debt",(+D99+D100+D125+D126-D368)/D66))</f>
        <v>9.9923580034423409</v>
      </c>
      <c r="E352" s="169" t="str">
        <f t="shared" si="587"/>
        <v>No net debt</v>
      </c>
      <c r="F352" s="169" t="str">
        <f t="shared" si="587"/>
        <v>No net debt</v>
      </c>
      <c r="G352" s="169" t="str">
        <f t="shared" si="587"/>
        <v>No net debt</v>
      </c>
      <c r="H352" s="169" t="str">
        <f>IF(H66&lt;0.00001,"Loss",+IF(H368&gt;+H99+H100+H125+H126, "No net debt",(+H99+H100+H125+H126-H368)/H66))</f>
        <v>No net debt</v>
      </c>
      <c r="I352" s="169" t="str">
        <f t="shared" si="587"/>
        <v>No net debt</v>
      </c>
      <c r="J352" s="169" t="str">
        <f t="shared" si="587"/>
        <v>No net debt</v>
      </c>
      <c r="K352" s="169">
        <f t="shared" si="587"/>
        <v>2.6891188724302229</v>
      </c>
      <c r="L352" s="324"/>
      <c r="M352" s="169" t="str">
        <f t="shared" ref="M352:AG352" si="588">IF(M66&lt;0.00001,"Loss",+IF(M368&gt;+M98+M99+M125+M126, "No net debt",(+M98+M99+M125+M126-M368)/M66))</f>
        <v>Loss</v>
      </c>
      <c r="N352" s="169" t="str">
        <f t="shared" si="588"/>
        <v>Loss</v>
      </c>
      <c r="O352" s="169" t="str">
        <f t="shared" si="588"/>
        <v>No net debt</v>
      </c>
      <c r="P352" s="169" t="str">
        <f t="shared" si="588"/>
        <v>No net debt</v>
      </c>
      <c r="Q352" s="169" t="str">
        <f t="shared" si="588"/>
        <v>Loss</v>
      </c>
      <c r="R352" s="169" t="str">
        <f t="shared" si="588"/>
        <v>Loss</v>
      </c>
      <c r="S352" s="169" t="str">
        <f t="shared" si="588"/>
        <v>Loss</v>
      </c>
      <c r="T352" s="169">
        <f t="shared" si="588"/>
        <v>1.5125713058373027</v>
      </c>
      <c r="U352" s="169" t="str">
        <f t="shared" si="588"/>
        <v>No net debt</v>
      </c>
      <c r="V352" s="169" t="str">
        <f t="shared" si="588"/>
        <v>Loss</v>
      </c>
      <c r="W352" s="169" t="str">
        <f t="shared" si="588"/>
        <v>Loss</v>
      </c>
      <c r="X352" s="169" t="str">
        <f t="shared" si="588"/>
        <v>Loss</v>
      </c>
      <c r="Y352" s="169" t="str">
        <f t="shared" si="588"/>
        <v>No net debt</v>
      </c>
      <c r="Z352" s="169" t="str">
        <f>IF(Z66&lt;0.00001,"Loss",+IF(Z368&gt;+Z98+Z99+Z125+Z126, "No net debt",(+Z98+Z99+Z125+Z126-Z368)/Z66))</f>
        <v>Loss</v>
      </c>
      <c r="AA352" s="169" t="str">
        <f>IF(AA66&lt;0.00001,"Loss",+IF(AA368&gt;+AA98+AA99+AA125+AA126, "No net debt",(+AA98+AA99+AA125+AA126-AA368)/AA66))</f>
        <v>No net debt</v>
      </c>
      <c r="AB352" s="169" t="str">
        <f>IF(AB66&lt;0.00001,"Loss",+IF(AB368&gt;+AB98+AB99+AB125+AB126, "No net debt",(+AB98+AB99+AB125+AB126-AB368)/AB66))</f>
        <v>Loss</v>
      </c>
      <c r="AC352" s="169" t="str">
        <f>IF(AC66&lt;0.00001,"Loss",+IF(AC368&gt;+AC98+AC99+AC125+AC126, "No net debt",(+AC98+AC99+AC125+AC126-AC368)/AC66))</f>
        <v>Loss</v>
      </c>
      <c r="AD352" s="169" t="str">
        <f t="shared" si="588"/>
        <v>Loss</v>
      </c>
      <c r="AE352" s="169" t="str">
        <f t="shared" si="588"/>
        <v>Loss</v>
      </c>
      <c r="AF352" s="169" t="str">
        <f t="shared" si="588"/>
        <v>Loss</v>
      </c>
      <c r="AG352" s="169" t="str">
        <f t="shared" si="588"/>
        <v>Loss</v>
      </c>
      <c r="AH352" s="324"/>
      <c r="AI352" s="324"/>
      <c r="AJ352" s="324"/>
      <c r="AK352" s="169" t="str">
        <f>IF(AK66&lt;0.00001,"Loss",+IF(AK368&gt;+AK99+AK100+AK125+AK126, "No net debt",(+AK99+AK100+AK125+AK126-AK368)/AK66))</f>
        <v>Loss</v>
      </c>
      <c r="AL352" s="169" t="str">
        <f>IF(AL66&lt;0.00001,"Loss",+IF(AL368&gt;+AL99+AL100+AL125+AL126, "No net debt",(+AL99+AL100+AL125+AL126-AL368)/AL66))</f>
        <v>No net debt</v>
      </c>
      <c r="AM352" s="169" t="str">
        <f>IF(AM66&lt;0.00001,"Loss",+IF(AM368&gt;+AM99+AM100+AM125+AM126, "No net debt",(+AM99+AM100+AM125+AM126-AM368)/AM66))</f>
        <v>Loss</v>
      </c>
      <c r="AN352" s="324"/>
      <c r="AO352" s="325"/>
      <c r="AR352" s="324"/>
      <c r="AS352" s="324"/>
      <c r="AT352" s="324"/>
      <c r="AU352" s="324"/>
      <c r="AV352" s="324"/>
      <c r="AW352" s="325"/>
      <c r="AY352" s="324"/>
      <c r="AZ352" s="324"/>
      <c r="BA352" s="324"/>
      <c r="BB352" s="324"/>
      <c r="BC352" s="324"/>
      <c r="BD352" s="325"/>
    </row>
    <row r="353" spans="1:56" s="204" customFormat="1">
      <c r="A353" s="287"/>
      <c r="B353" s="173" t="s">
        <v>29</v>
      </c>
      <c r="C353" s="308"/>
      <c r="D353" s="168">
        <f t="shared" ref="D353:V353" si="589">IFERROR(+D54/D64,"-")</f>
        <v>1.3579049466537343E-2</v>
      </c>
      <c r="E353" s="168">
        <f t="shared" si="589"/>
        <v>2.0771117302590967E-3</v>
      </c>
      <c r="F353" s="168">
        <f t="shared" si="589"/>
        <v>0</v>
      </c>
      <c r="G353" s="168">
        <f t="shared" si="589"/>
        <v>5.8136794855752344E-5</v>
      </c>
      <c r="H353" s="168">
        <f t="shared" si="589"/>
        <v>1.2043411354985017E-2</v>
      </c>
      <c r="I353" s="168">
        <f t="shared" si="589"/>
        <v>0</v>
      </c>
      <c r="J353" s="168">
        <f t="shared" si="589"/>
        <v>6.9528799237637167E-4</v>
      </c>
      <c r="K353" s="168">
        <f t="shared" si="589"/>
        <v>5.750824645665337E-3</v>
      </c>
      <c r="L353" s="320">
        <f t="shared" si="589"/>
        <v>3.2712379662104885E-3</v>
      </c>
      <c r="M353" s="168" t="str">
        <f t="shared" si="589"/>
        <v>-</v>
      </c>
      <c r="N353" s="168" t="str">
        <f t="shared" si="589"/>
        <v>-</v>
      </c>
      <c r="O353" s="168">
        <f t="shared" si="589"/>
        <v>6.4513185509626793E-3</v>
      </c>
      <c r="P353" s="168">
        <f t="shared" si="589"/>
        <v>0</v>
      </c>
      <c r="Q353" s="168">
        <f t="shared" si="589"/>
        <v>1.2187113373459945E-2</v>
      </c>
      <c r="R353" s="168">
        <f t="shared" si="589"/>
        <v>0</v>
      </c>
      <c r="S353" s="168">
        <f t="shared" si="589"/>
        <v>0</v>
      </c>
      <c r="T353" s="168">
        <f t="shared" si="589"/>
        <v>2.0606380046679206E-3</v>
      </c>
      <c r="U353" s="168">
        <f t="shared" si="589"/>
        <v>0</v>
      </c>
      <c r="V353" s="168">
        <f t="shared" si="589"/>
        <v>0</v>
      </c>
      <c r="W353" s="168"/>
      <c r="X353" s="168"/>
      <c r="Y353" s="168">
        <f t="shared" ref="Y353:AO353" si="590">IFERROR(+Y54/Y64,"-")</f>
        <v>0</v>
      </c>
      <c r="Z353" s="168">
        <f t="shared" si="590"/>
        <v>1.3466515375755335E-2</v>
      </c>
      <c r="AA353" s="168">
        <f t="shared" si="590"/>
        <v>5.5199354592161691E-4</v>
      </c>
      <c r="AB353" s="168" t="str">
        <f>IFERROR(+AB54/AB64,"-")</f>
        <v>-</v>
      </c>
      <c r="AC353" s="168">
        <f>IFERROR(+AC54/AC64,"-")</f>
        <v>0</v>
      </c>
      <c r="AD353" s="168">
        <f t="shared" si="590"/>
        <v>8.7768423565270873E-3</v>
      </c>
      <c r="AE353" s="168">
        <f t="shared" si="590"/>
        <v>0</v>
      </c>
      <c r="AF353" s="168">
        <f t="shared" si="590"/>
        <v>1.7702758336764102E-2</v>
      </c>
      <c r="AG353" s="168">
        <f t="shared" si="590"/>
        <v>6.908367451358581E-3</v>
      </c>
      <c r="AH353" s="320">
        <f t="shared" si="590"/>
        <v>5.2322156043414494E-3</v>
      </c>
      <c r="AI353" s="320">
        <f t="shared" si="590"/>
        <v>8.0396606981940396E-3</v>
      </c>
      <c r="AJ353" s="320">
        <f t="shared" si="590"/>
        <v>9.2798440411201281E-4</v>
      </c>
      <c r="AK353" s="168">
        <f t="shared" si="590"/>
        <v>0</v>
      </c>
      <c r="AL353" s="168">
        <f t="shared" si="590"/>
        <v>5.6277287079327279E-4</v>
      </c>
      <c r="AM353" s="168">
        <f t="shared" si="590"/>
        <v>0</v>
      </c>
      <c r="AN353" s="320">
        <f t="shared" si="590"/>
        <v>4.7210434798165452E-5</v>
      </c>
      <c r="AO353" s="321">
        <f t="shared" si="590"/>
        <v>3.5670835354299733E-3</v>
      </c>
      <c r="AR353" s="320">
        <f>IFERROR(+AR54/AR64,"-")</f>
        <v>3.2712379662104885E-3</v>
      </c>
      <c r="AS353" s="320">
        <f>IFERROR(+AS54/AS64,"-")</f>
        <v>5.2322156043414494E-3</v>
      </c>
      <c r="AT353" s="320">
        <f>IFERROR(+AT54/AT64,"-")</f>
        <v>8.0396606981940379E-3</v>
      </c>
      <c r="AU353" s="320">
        <f>IFERROR(+AU54/AU64,"-")</f>
        <v>9.279844041120127E-4</v>
      </c>
      <c r="AV353" s="320">
        <f>IFERROR(+AV54/AV64,"-")</f>
        <v>4.7210434798165452E-5</v>
      </c>
      <c r="AW353" s="321">
        <f t="shared" ref="AW353" si="591">IFERROR(+AW54/AW64,"-")</f>
        <v>3.5670835354299733E-3</v>
      </c>
      <c r="AY353" s="320">
        <f>IFERROR(+AY54/AY64,"-")</f>
        <v>4.8656675606112892E-4</v>
      </c>
      <c r="AZ353" s="320">
        <f>IFERROR(+AZ54/AZ64,"-")</f>
        <v>3.1677916466624884E-3</v>
      </c>
      <c r="BA353" s="320">
        <f>IFERROR(+BA54/BA64,"-")</f>
        <v>6.8103051848870848E-3</v>
      </c>
      <c r="BB353" s="320">
        <f>IFERROR(+BB54/BB64,"-")</f>
        <v>0</v>
      </c>
      <c r="BC353" s="320">
        <f>IFERROR(+BC54/BC64,"-")</f>
        <v>1.4954036015615163E-4</v>
      </c>
      <c r="BD353" s="321">
        <f t="shared" ref="BD353" si="592">IFERROR(+BD54/BD64,"-")</f>
        <v>1.7694133790966083E-3</v>
      </c>
    </row>
    <row r="354" spans="1:56" s="204" customFormat="1">
      <c r="A354" s="287"/>
      <c r="B354" s="173" t="s">
        <v>28</v>
      </c>
      <c r="C354" s="308"/>
      <c r="D354" s="169">
        <f t="shared" ref="D354:K354" si="593">IFERROR(IF(D35&gt;D54, "Positive int",(D66+D54-D35+D61)/(D54-D35)),"-")</f>
        <v>13.590493237867939</v>
      </c>
      <c r="E354" s="169" t="str">
        <f t="shared" si="593"/>
        <v>Positive int</v>
      </c>
      <c r="F354" s="169" t="str">
        <f t="shared" si="593"/>
        <v>Positive int</v>
      </c>
      <c r="G354" s="169" t="str">
        <f t="shared" si="593"/>
        <v>Positive int</v>
      </c>
      <c r="H354" s="169" t="str">
        <f t="shared" si="593"/>
        <v>Positive int</v>
      </c>
      <c r="I354" s="169" t="str">
        <f t="shared" si="593"/>
        <v>Positive int</v>
      </c>
      <c r="J354" s="169" t="str">
        <f t="shared" si="593"/>
        <v>Positive int</v>
      </c>
      <c r="K354" s="169">
        <f t="shared" si="593"/>
        <v>126.01541011203901</v>
      </c>
      <c r="L354" s="324"/>
      <c r="M354" s="169" t="str">
        <f t="shared" ref="M354:V354" si="594">IFERROR(IF(M35&gt;M54, "Positive int",(M66+M54-M35+M61)/(M54-M35)),"-")</f>
        <v>-</v>
      </c>
      <c r="N354" s="169" t="str">
        <f t="shared" si="594"/>
        <v>-</v>
      </c>
      <c r="O354" s="169" t="str">
        <f t="shared" si="594"/>
        <v>Positive int</v>
      </c>
      <c r="P354" s="169" t="str">
        <f t="shared" si="594"/>
        <v>Positive int</v>
      </c>
      <c r="Q354" s="169">
        <f t="shared" si="594"/>
        <v>9.1957401437563071</v>
      </c>
      <c r="R354" s="169" t="str">
        <f t="shared" si="594"/>
        <v>Positive int</v>
      </c>
      <c r="S354" s="169" t="str">
        <f t="shared" si="594"/>
        <v>Positive int</v>
      </c>
      <c r="T354" s="169">
        <f t="shared" si="594"/>
        <v>92.805704356670702</v>
      </c>
      <c r="U354" s="169" t="str">
        <f t="shared" si="594"/>
        <v>Positive int</v>
      </c>
      <c r="V354" s="169" t="str">
        <f t="shared" si="594"/>
        <v>Positive int</v>
      </c>
      <c r="W354" s="169"/>
      <c r="X354" s="169"/>
      <c r="Y354" s="169" t="str">
        <f t="shared" ref="Y354:AG354" si="595">IFERROR(IF(Y35&gt;Y54, "Positive int",(Y66+Y54-Y35+Y61)/(Y54-Y35)),"-")</f>
        <v>Positive int</v>
      </c>
      <c r="Z354" s="169">
        <f t="shared" si="595"/>
        <v>1.3785217071422275</v>
      </c>
      <c r="AA354" s="169" t="str">
        <f t="shared" si="595"/>
        <v>Positive int</v>
      </c>
      <c r="AB354" s="169" t="str">
        <f>IFERROR(IF(AB35&gt;AB54, "Positive int",(AB66+AB54-AB35+AB61)/(AB54-AB35)),"-")</f>
        <v>-</v>
      </c>
      <c r="AC354" s="169" t="str">
        <f>IFERROR(IF(AC35&gt;AC54, "Positive int",(AC66+AC54-AC35+AC61)/(AC54-AC35)),"-")</f>
        <v>Positive int</v>
      </c>
      <c r="AD354" s="169">
        <f t="shared" si="595"/>
        <v>8.8361018826135105</v>
      </c>
      <c r="AE354" s="169" t="str">
        <f t="shared" si="595"/>
        <v>Positive int</v>
      </c>
      <c r="AF354" s="169">
        <f t="shared" si="595"/>
        <v>6.2456140350877192</v>
      </c>
      <c r="AG354" s="169">
        <f t="shared" si="595"/>
        <v>-16.318659005939406</v>
      </c>
      <c r="AH354" s="324"/>
      <c r="AI354" s="324"/>
      <c r="AJ354" s="324"/>
      <c r="AK354" s="169" t="str">
        <f>IFERROR(IF(AK35&gt;AK54, "Positive int",(AK66+AK54-AK35+AK61)/(AK54-AK35)),"-")</f>
        <v>Positive int</v>
      </c>
      <c r="AL354" s="169" t="str">
        <f>IFERROR(IF(AL35&gt;AL54, "Positive int",(AL66+AL54-AL35+AL61)/(AL54-AL35)),"-")</f>
        <v>Positive int</v>
      </c>
      <c r="AM354" s="169" t="str">
        <f>IFERROR(IF(AM35&gt;AM54, "Positive int",(AM66+AM54-AM35+AM61)/(AM54-AM35)),"-")</f>
        <v>Positive int</v>
      </c>
      <c r="AN354" s="324"/>
      <c r="AO354" s="325"/>
      <c r="AR354" s="324"/>
      <c r="AS354" s="324"/>
      <c r="AT354" s="324"/>
      <c r="AU354" s="324"/>
      <c r="AV354" s="324"/>
      <c r="AW354" s="325"/>
      <c r="AY354" s="324"/>
      <c r="AZ354" s="324"/>
      <c r="BA354" s="324"/>
      <c r="BB354" s="324"/>
      <c r="BC354" s="324"/>
      <c r="BD354" s="325"/>
    </row>
    <row r="355" spans="1:56" s="204" customFormat="1">
      <c r="A355" s="287"/>
      <c r="B355" s="173"/>
      <c r="C355" s="308"/>
      <c r="D355" s="168"/>
      <c r="E355" s="168"/>
      <c r="F355" s="168"/>
      <c r="G355" s="168"/>
      <c r="H355" s="168"/>
      <c r="I355" s="168"/>
      <c r="J355" s="168"/>
      <c r="K355" s="168"/>
      <c r="L355" s="320"/>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320"/>
      <c r="AI355" s="320"/>
      <c r="AJ355" s="320"/>
      <c r="AK355" s="168"/>
      <c r="AL355" s="168"/>
      <c r="AM355" s="168"/>
      <c r="AN355" s="320"/>
      <c r="AO355" s="321"/>
      <c r="AR355" s="320"/>
      <c r="AS355" s="320"/>
      <c r="AT355" s="320"/>
      <c r="AU355" s="320"/>
      <c r="AV355" s="320"/>
      <c r="AW355" s="321"/>
      <c r="AY355" s="320"/>
      <c r="AZ355" s="320"/>
      <c r="BA355" s="320"/>
      <c r="BB355" s="320"/>
      <c r="BC355" s="320"/>
      <c r="BD355" s="321"/>
    </row>
    <row r="356" spans="1:56" s="204" customFormat="1">
      <c r="A356" s="340" t="s">
        <v>27</v>
      </c>
      <c r="B356" s="173"/>
      <c r="C356" s="308"/>
      <c r="D356" s="162"/>
      <c r="E356" s="162"/>
      <c r="F356" s="162"/>
      <c r="G356" s="162"/>
      <c r="H356" s="162"/>
      <c r="I356" s="162"/>
      <c r="J356" s="162"/>
      <c r="K356" s="162"/>
      <c r="L356" s="337"/>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337"/>
      <c r="AI356" s="337"/>
      <c r="AJ356" s="337"/>
      <c r="AK356" s="162"/>
      <c r="AL356" s="162"/>
      <c r="AM356" s="162"/>
      <c r="AN356" s="337"/>
      <c r="AO356" s="338"/>
      <c r="AR356" s="337"/>
      <c r="AS356" s="337"/>
      <c r="AT356" s="337"/>
      <c r="AU356" s="337"/>
      <c r="AV356" s="337"/>
      <c r="AW356" s="338"/>
      <c r="AY356" s="337"/>
      <c r="AZ356" s="337"/>
      <c r="BA356" s="337"/>
      <c r="BB356" s="337"/>
      <c r="BC356" s="337"/>
      <c r="BD356" s="338"/>
    </row>
    <row r="357" spans="1:56" s="204" customFormat="1">
      <c r="A357" s="287"/>
      <c r="B357" s="173"/>
      <c r="C357" s="308"/>
      <c r="D357" s="162"/>
      <c r="E357" s="162"/>
      <c r="F357" s="162"/>
      <c r="G357" s="162"/>
      <c r="H357" s="162"/>
      <c r="I357" s="162"/>
      <c r="J357" s="162"/>
      <c r="K357" s="162"/>
      <c r="L357" s="337"/>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337"/>
      <c r="AI357" s="337"/>
      <c r="AJ357" s="337"/>
      <c r="AK357" s="162"/>
      <c r="AL357" s="162"/>
      <c r="AM357" s="162"/>
      <c r="AN357" s="337"/>
      <c r="AO357" s="338"/>
      <c r="AR357" s="337"/>
      <c r="AS357" s="337"/>
      <c r="AT357" s="337"/>
      <c r="AU357" s="337"/>
      <c r="AV357" s="337"/>
      <c r="AW357" s="338"/>
      <c r="AY357" s="337"/>
      <c r="AZ357" s="337"/>
      <c r="BA357" s="337"/>
      <c r="BB357" s="337"/>
      <c r="BC357" s="337"/>
      <c r="BD357" s="338"/>
    </row>
    <row r="358" spans="1:56" s="204" customFormat="1">
      <c r="A358" s="287"/>
      <c r="B358" s="173" t="s">
        <v>26</v>
      </c>
      <c r="C358" s="308"/>
      <c r="D358" s="167">
        <f t="shared" ref="D358:V358" si="596">IFERROR(+D190/D59,"-")</f>
        <v>1.3617568597560976</v>
      </c>
      <c r="E358" s="167">
        <f t="shared" si="596"/>
        <v>2.2139743759080703</v>
      </c>
      <c r="F358" s="167">
        <f t="shared" si="596"/>
        <v>1.2803423971580281</v>
      </c>
      <c r="G358" s="167">
        <f t="shared" si="596"/>
        <v>2.519034888775713</v>
      </c>
      <c r="H358" s="167">
        <f t="shared" si="596"/>
        <v>1.4695074938413224</v>
      </c>
      <c r="I358" s="167">
        <f t="shared" si="596"/>
        <v>2.1878657734359641</v>
      </c>
      <c r="J358" s="167">
        <f t="shared" si="596"/>
        <v>2.4312163375224416</v>
      </c>
      <c r="K358" s="167">
        <f t="shared" si="596"/>
        <v>0.87584481090222943</v>
      </c>
      <c r="L358" s="351">
        <f t="shared" si="596"/>
        <v>1.8563683634119936</v>
      </c>
      <c r="M358" s="167" t="str">
        <f t="shared" si="596"/>
        <v>-</v>
      </c>
      <c r="N358" s="167" t="str">
        <f t="shared" si="596"/>
        <v>-</v>
      </c>
      <c r="O358" s="167">
        <f t="shared" si="596"/>
        <v>0.9700509134471399</v>
      </c>
      <c r="P358" s="167">
        <f t="shared" si="596"/>
        <v>1.6591011573726138</v>
      </c>
      <c r="Q358" s="167">
        <f t="shared" si="596"/>
        <v>0.64731223678515848</v>
      </c>
      <c r="R358" s="167">
        <f t="shared" si="596"/>
        <v>0.68565121412803531</v>
      </c>
      <c r="S358" s="167">
        <f t="shared" si="596"/>
        <v>0.21806222394732336</v>
      </c>
      <c r="T358" s="167">
        <f t="shared" si="596"/>
        <v>2.8215259527120997</v>
      </c>
      <c r="U358" s="167">
        <f t="shared" si="596"/>
        <v>0.56023635006432004</v>
      </c>
      <c r="V358" s="167">
        <f t="shared" si="596"/>
        <v>0.24956521739130436</v>
      </c>
      <c r="W358" s="167"/>
      <c r="X358" s="167"/>
      <c r="Y358" s="167">
        <f t="shared" ref="Y358:AO358" si="597">IFERROR(+Y190/Y59,"-")</f>
        <v>2.0711947626841245</v>
      </c>
      <c r="Z358" s="167">
        <f t="shared" si="597"/>
        <v>0.37448759862825987</v>
      </c>
      <c r="AA358" s="167">
        <f t="shared" si="597"/>
        <v>0.79956830095590503</v>
      </c>
      <c r="AB358" s="167" t="str">
        <f>IFERROR(+AB190/AB59,"-")</f>
        <v>-</v>
      </c>
      <c r="AC358" s="167">
        <f>IFERROR(+AC190/AC59,"-")</f>
        <v>0.6103219079890525</v>
      </c>
      <c r="AD358" s="167">
        <f t="shared" si="597"/>
        <v>1.9833469833469834</v>
      </c>
      <c r="AE358" s="167">
        <f t="shared" si="597"/>
        <v>9.2589082679654405E-2</v>
      </c>
      <c r="AF358" s="167">
        <f t="shared" si="597"/>
        <v>0.73270440251572322</v>
      </c>
      <c r="AG358" s="167">
        <f t="shared" si="597"/>
        <v>0.82175938647852598</v>
      </c>
      <c r="AH358" s="351">
        <f t="shared" si="597"/>
        <v>0.92691879394853405</v>
      </c>
      <c r="AI358" s="351">
        <f t="shared" si="597"/>
        <v>0.93227681894974523</v>
      </c>
      <c r="AJ358" s="351">
        <f t="shared" si="597"/>
        <v>0.9182468201167806</v>
      </c>
      <c r="AK358" s="167">
        <f t="shared" si="597"/>
        <v>0.56262135922330092</v>
      </c>
      <c r="AL358" s="167">
        <f t="shared" si="597"/>
        <v>11.441644562334217</v>
      </c>
      <c r="AM358" s="167">
        <f t="shared" si="597"/>
        <v>0.77339901477832518</v>
      </c>
      <c r="AN358" s="351">
        <f t="shared" si="597"/>
        <v>1.3673949896402335</v>
      </c>
      <c r="AO358" s="352">
        <f t="shared" si="597"/>
        <v>1.6718028452178728</v>
      </c>
      <c r="AR358" s="351">
        <f>IFERROR(+AR190/AR59,"-")</f>
        <v>1.8563683634119936</v>
      </c>
      <c r="AS358" s="351">
        <f>IFERROR(+AS190/AS59,"-")</f>
        <v>0.92691879394853405</v>
      </c>
      <c r="AT358" s="351">
        <f>IFERROR(+AT190/AT59,"-")</f>
        <v>0.93227681894974535</v>
      </c>
      <c r="AU358" s="351">
        <f>IFERROR(+AU190/AU59,"-")</f>
        <v>0.9182468201167806</v>
      </c>
      <c r="AV358" s="351">
        <f>IFERROR(+AV190/AV59,"-")</f>
        <v>1.3673949896402335</v>
      </c>
      <c r="AW358" s="352">
        <f t="shared" ref="AW358" si="598">IFERROR(+AW190/AW59,"-")</f>
        <v>1.6718028452178728</v>
      </c>
      <c r="AY358" s="351">
        <f>IFERROR(+AY190/AY59,"-")</f>
        <v>1.2968614133318812</v>
      </c>
      <c r="AZ358" s="351">
        <f>IFERROR(+AZ190/AZ59,"-")</f>
        <v>0.87401751535876826</v>
      </c>
      <c r="BA358" s="351">
        <f>IFERROR(+BA190/BA59,"-")</f>
        <v>1.0056809377559373</v>
      </c>
      <c r="BB358" s="351">
        <f>IFERROR(+BB190/BB59,"-")</f>
        <v>0.8472449536279324</v>
      </c>
      <c r="BC358" s="351">
        <f>IFERROR(+BC190/BC59,"-")</f>
        <v>2.854679802955665</v>
      </c>
      <c r="BD358" s="352">
        <f t="shared" ref="BD358" si="599">IFERROR(+BD190/BD59,"-")</f>
        <v>1.0364455364455365</v>
      </c>
    </row>
    <row r="359" spans="1:56" s="204" customFormat="1">
      <c r="A359" s="287"/>
      <c r="B359" s="173" t="s">
        <v>25</v>
      </c>
      <c r="C359" s="308"/>
      <c r="D359" s="162">
        <f t="shared" ref="D359:V359" si="600">IFERROR(+(D113*1000)/D269,"-")</f>
        <v>46045.695165801037</v>
      </c>
      <c r="E359" s="162">
        <f t="shared" si="600"/>
        <v>71072.890093764974</v>
      </c>
      <c r="F359" s="162">
        <f t="shared" si="600"/>
        <v>64227.83738083575</v>
      </c>
      <c r="G359" s="162">
        <f t="shared" si="600"/>
        <v>96208.947505212855</v>
      </c>
      <c r="H359" s="162">
        <f t="shared" si="600"/>
        <v>91417.006364871631</v>
      </c>
      <c r="I359" s="162">
        <f t="shared" si="600"/>
        <v>101337.95116772824</v>
      </c>
      <c r="J359" s="162">
        <f t="shared" si="600"/>
        <v>50192.045232988887</v>
      </c>
      <c r="K359" s="162">
        <f t="shared" si="600"/>
        <v>51015.464607568945</v>
      </c>
      <c r="L359" s="337">
        <f t="shared" si="600"/>
        <v>74790.335795591498</v>
      </c>
      <c r="M359" s="162" t="str">
        <f t="shared" si="600"/>
        <v>-</v>
      </c>
      <c r="N359" s="162" t="str">
        <f t="shared" si="600"/>
        <v>-</v>
      </c>
      <c r="O359" s="162">
        <f t="shared" si="600"/>
        <v>48925.014347357064</v>
      </c>
      <c r="P359" s="162">
        <f t="shared" si="600"/>
        <v>28401.752190237796</v>
      </c>
      <c r="Q359" s="162">
        <f t="shared" si="600"/>
        <v>36523.532497411506</v>
      </c>
      <c r="R359" s="162">
        <f t="shared" si="600"/>
        <v>31137.574950033311</v>
      </c>
      <c r="S359" s="162">
        <f t="shared" si="600"/>
        <v>13536.529315352695</v>
      </c>
      <c r="T359" s="162">
        <f t="shared" si="600"/>
        <v>23724.642940834361</v>
      </c>
      <c r="U359" s="162">
        <f t="shared" si="600"/>
        <v>16997.69167803547</v>
      </c>
      <c r="V359" s="162">
        <f t="shared" si="600"/>
        <v>14023.944130362488</v>
      </c>
      <c r="W359" s="162"/>
      <c r="X359" s="162"/>
      <c r="Y359" s="162">
        <f t="shared" ref="Y359:AO359" si="601">IFERROR(+(Y113*1000)/Y269,"-")</f>
        <v>9123.2498157700811</v>
      </c>
      <c r="Z359" s="162">
        <f t="shared" si="601"/>
        <v>32152.973634386799</v>
      </c>
      <c r="AA359" s="162">
        <f t="shared" si="601"/>
        <v>32763.063063063062</v>
      </c>
      <c r="AB359" s="162" t="str">
        <f>IFERROR(+(AB113*1000)/AB269,"-")</f>
        <v>-</v>
      </c>
      <c r="AC359" s="162">
        <f>IFERROR(+(AC113*1000)/AC269,"-")</f>
        <v>32271.368215794606</v>
      </c>
      <c r="AD359" s="162">
        <f t="shared" si="601"/>
        <v>28701.672862453532</v>
      </c>
      <c r="AE359" s="162">
        <f t="shared" si="601"/>
        <v>21178.52975495916</v>
      </c>
      <c r="AF359" s="162">
        <f t="shared" si="601"/>
        <v>23494.752623688157</v>
      </c>
      <c r="AG359" s="162">
        <f t="shared" si="601"/>
        <v>25508.459529748387</v>
      </c>
      <c r="AH359" s="337">
        <f t="shared" si="601"/>
        <v>28257.374118641404</v>
      </c>
      <c r="AI359" s="337">
        <f t="shared" si="601"/>
        <v>32578.403535811671</v>
      </c>
      <c r="AJ359" s="337">
        <f t="shared" si="601"/>
        <v>22968.620193465609</v>
      </c>
      <c r="AK359" s="162">
        <f t="shared" si="601"/>
        <v>5370.7227251802979</v>
      </c>
      <c r="AL359" s="162">
        <f t="shared" si="601"/>
        <v>16858.481549815497</v>
      </c>
      <c r="AM359" s="162">
        <f t="shared" si="601"/>
        <v>14840.632382336908</v>
      </c>
      <c r="AN359" s="337">
        <f t="shared" si="601"/>
        <v>7240.2737739515651</v>
      </c>
      <c r="AO359" s="338">
        <f t="shared" si="601"/>
        <v>53219.395618391412</v>
      </c>
      <c r="AR359" s="337">
        <f>IFERROR(+(AR113*1000)/AR269,"-")</f>
        <v>74790.335795591498</v>
      </c>
      <c r="AS359" s="337">
        <f>IFERROR(+(AS113*1000)/AS269,"-")</f>
        <v>28257.374118641404</v>
      </c>
      <c r="AT359" s="337">
        <f>IFERROR(+(AT113*1000)/AT269,"-")</f>
        <v>32578.403535811678</v>
      </c>
      <c r="AU359" s="337">
        <f>IFERROR(+(AU113*1000)/AU269,"-")</f>
        <v>22968.620193465613</v>
      </c>
      <c r="AV359" s="337">
        <f>IFERROR(+(AV113*1000)/AV269,"-")</f>
        <v>7240.273773951566</v>
      </c>
      <c r="AW359" s="338">
        <f t="shared" ref="AW359" si="602">IFERROR(+(AW113*1000)/AW269,"-")</f>
        <v>53219.395618391412</v>
      </c>
      <c r="AY359" s="337">
        <f>IFERROR(+(AY113*1000)/AY269,"-")</f>
        <v>58219.42333799984</v>
      </c>
      <c r="AZ359" s="337">
        <f>IFERROR(+(AZ113*1000)/AZ269,"-")</f>
        <v>20410.680100755668</v>
      </c>
      <c r="BA359" s="337">
        <f>IFERROR(+(BA113*1000)/BA269,"-")</f>
        <v>28701.672862453532</v>
      </c>
      <c r="BB359" s="337">
        <f>IFERROR(+(BB113*1000)/BB269,"-")</f>
        <v>26190.737537537538</v>
      </c>
      <c r="BC359" s="337">
        <f>IFERROR(+(BC113*1000)/BC269,"-")</f>
        <v>14840.632382336908</v>
      </c>
      <c r="BD359" s="338">
        <f t="shared" ref="BD359" si="603">IFERROR(+(BD113*1000)/BD269,"-")</f>
        <v>24530.446116028012</v>
      </c>
    </row>
    <row r="360" spans="1:56" s="204" customFormat="1">
      <c r="A360" s="287"/>
      <c r="B360" s="173" t="s">
        <v>24</v>
      </c>
      <c r="C360" s="308"/>
      <c r="D360" s="162">
        <f t="shared" ref="D360:V360" si="604">+D91+D113+D122</f>
        <v>1034493</v>
      </c>
      <c r="E360" s="162">
        <f t="shared" si="604"/>
        <v>317051</v>
      </c>
      <c r="F360" s="162">
        <f t="shared" si="604"/>
        <v>1511781</v>
      </c>
      <c r="G360" s="162">
        <f t="shared" si="604"/>
        <v>3703803.1222799998</v>
      </c>
      <c r="H360" s="162">
        <f t="shared" si="604"/>
        <v>1632555</v>
      </c>
      <c r="I360" s="162">
        <f t="shared" si="604"/>
        <v>2257222</v>
      </c>
      <c r="J360" s="162">
        <f t="shared" si="604"/>
        <v>614621</v>
      </c>
      <c r="K360" s="162">
        <f t="shared" si="604"/>
        <v>1060844.1094700003</v>
      </c>
      <c r="L360" s="337">
        <f t="shared" si="604"/>
        <v>12132370.23175</v>
      </c>
      <c r="M360" s="162">
        <f t="shared" si="604"/>
        <v>0</v>
      </c>
      <c r="N360" s="162">
        <f t="shared" si="604"/>
        <v>0</v>
      </c>
      <c r="O360" s="162">
        <f t="shared" si="604"/>
        <v>425769.81663999992</v>
      </c>
      <c r="P360" s="162">
        <f t="shared" si="604"/>
        <v>170242</v>
      </c>
      <c r="Q360" s="162">
        <f t="shared" si="604"/>
        <v>289350.72330999997</v>
      </c>
      <c r="R360" s="162">
        <f t="shared" si="604"/>
        <v>113684</v>
      </c>
      <c r="S360" s="162">
        <f t="shared" si="604"/>
        <v>57847.20478</v>
      </c>
      <c r="T360" s="162">
        <f t="shared" si="604"/>
        <v>144592.12969999999</v>
      </c>
      <c r="U360" s="162">
        <f t="shared" si="604"/>
        <v>131497.86300000001</v>
      </c>
      <c r="V360" s="162">
        <f t="shared" si="604"/>
        <v>19518</v>
      </c>
      <c r="W360" s="162"/>
      <c r="X360" s="162"/>
      <c r="Y360" s="162">
        <f t="shared" ref="Y360:AO360" si="605">+Y91+Y113+Y122</f>
        <v>104382</v>
      </c>
      <c r="Z360" s="162">
        <f t="shared" si="605"/>
        <v>290451</v>
      </c>
      <c r="AA360" s="162">
        <f t="shared" si="605"/>
        <v>128802</v>
      </c>
      <c r="AB360" s="162">
        <f>+AB91+AB113+AB122</f>
        <v>0</v>
      </c>
      <c r="AC360" s="162">
        <f>+AC91+AC113+AC122</f>
        <v>237431</v>
      </c>
      <c r="AD360" s="162">
        <f t="shared" si="605"/>
        <v>216055</v>
      </c>
      <c r="AE360" s="162">
        <f t="shared" si="605"/>
        <v>97795.157999999996</v>
      </c>
      <c r="AF360" s="162">
        <f t="shared" si="605"/>
        <v>39082</v>
      </c>
      <c r="AG360" s="162">
        <f t="shared" si="605"/>
        <v>104575.091</v>
      </c>
      <c r="AH360" s="337">
        <f t="shared" si="605"/>
        <v>2571074.9864299996</v>
      </c>
      <c r="AI360" s="337">
        <f t="shared" si="605"/>
        <v>1568588.9186499999</v>
      </c>
      <c r="AJ360" s="337">
        <f t="shared" si="605"/>
        <v>1002486.0677800002</v>
      </c>
      <c r="AK360" s="162">
        <f t="shared" si="605"/>
        <v>205692</v>
      </c>
      <c r="AL360" s="162">
        <f t="shared" si="605"/>
        <v>84427.081000000006</v>
      </c>
      <c r="AM360" s="162">
        <f t="shared" si="605"/>
        <v>66789</v>
      </c>
      <c r="AN360" s="337">
        <f t="shared" si="605"/>
        <v>356908.08100000001</v>
      </c>
      <c r="AO360" s="338">
        <f t="shared" si="605"/>
        <v>15060353.299179999</v>
      </c>
      <c r="AR360" s="337">
        <f>+AR91+AR113+AR122</f>
        <v>1516546.27896875</v>
      </c>
      <c r="AS360" s="337">
        <f>+AS91+AS113+AS122</f>
        <v>160692.18665187497</v>
      </c>
      <c r="AT360" s="337">
        <f>+AT91+AT113+AT122</f>
        <v>224084.13123571427</v>
      </c>
      <c r="AU360" s="337">
        <f>+AU91+AU113+AU122</f>
        <v>111387.34086444446</v>
      </c>
      <c r="AV360" s="337">
        <f>+AV91+AV113+AV122</f>
        <v>118969.36033333333</v>
      </c>
      <c r="AW360" s="338">
        <f t="shared" ref="AW360" si="606">+AW91+AW113+AW122</f>
        <v>557790.86293259251</v>
      </c>
      <c r="AY360" s="337">
        <f>+AY91+AY113+AY122</f>
        <v>1236382.35085</v>
      </c>
      <c r="AZ360" s="337">
        <f>+AZ91+AZ113+AZ122</f>
        <v>125540.5</v>
      </c>
      <c r="BA360" s="337">
        <f>+BA91+BA113+BA122</f>
        <v>216147.17800000001</v>
      </c>
      <c r="BB360" s="337">
        <f>+BB91+BB113+BB122</f>
        <v>106916.156</v>
      </c>
      <c r="BC360" s="337">
        <f>+BC91+BC113+BC122</f>
        <v>76363</v>
      </c>
      <c r="BD360" s="338">
        <f t="shared" ref="BD360" si="607">+BD91+BD113+BD122</f>
        <v>179761.17800000001</v>
      </c>
    </row>
    <row r="361" spans="1:56" s="204" customFormat="1">
      <c r="A361" s="287"/>
      <c r="B361" s="173" t="s">
        <v>23</v>
      </c>
      <c r="C361" s="308"/>
      <c r="D361" s="167">
        <f t="shared" ref="D361:V361" si="608">IFERROR(+D43/D360,"-")</f>
        <v>0.38777449436583911</v>
      </c>
      <c r="E361" s="167">
        <f t="shared" si="608"/>
        <v>0.39107903775733244</v>
      </c>
      <c r="F361" s="167">
        <f t="shared" si="608"/>
        <v>0.3484969053057288</v>
      </c>
      <c r="G361" s="167">
        <f t="shared" si="608"/>
        <v>0.32452536050838532</v>
      </c>
      <c r="H361" s="167">
        <f t="shared" si="608"/>
        <v>0.23274682935643823</v>
      </c>
      <c r="I361" s="167">
        <f t="shared" si="608"/>
        <v>0.32206668196570831</v>
      </c>
      <c r="J361" s="167">
        <f t="shared" si="608"/>
        <v>0.45366168744641006</v>
      </c>
      <c r="K361" s="167">
        <f t="shared" si="608"/>
        <v>0.46142094316247173</v>
      </c>
      <c r="L361" s="351">
        <f t="shared" si="608"/>
        <v>0.3403493838527864</v>
      </c>
      <c r="M361" s="167" t="str">
        <f t="shared" si="608"/>
        <v>-</v>
      </c>
      <c r="N361" s="167" t="str">
        <f t="shared" si="608"/>
        <v>-</v>
      </c>
      <c r="O361" s="167">
        <f t="shared" si="608"/>
        <v>0.26388437040148011</v>
      </c>
      <c r="P361" s="167">
        <f t="shared" si="608"/>
        <v>0.40011278062992683</v>
      </c>
      <c r="Q361" s="167">
        <f t="shared" si="608"/>
        <v>0.35156699052386414</v>
      </c>
      <c r="R361" s="167">
        <f t="shared" si="608"/>
        <v>0.36299743147672497</v>
      </c>
      <c r="S361" s="167">
        <f t="shared" si="608"/>
        <v>0.63910770244826332</v>
      </c>
      <c r="T361" s="167">
        <f t="shared" si="608"/>
        <v>0.69148491835237147</v>
      </c>
      <c r="U361" s="167">
        <f t="shared" si="608"/>
        <v>0.46842709527530491</v>
      </c>
      <c r="V361" s="167">
        <f t="shared" si="608"/>
        <v>0.35444205348908697</v>
      </c>
      <c r="W361" s="167"/>
      <c r="X361" s="167"/>
      <c r="Y361" s="167">
        <f t="shared" ref="Y361:AO361" si="609">IFERROR(+Y43/Y360,"-")</f>
        <v>0.56295146672797991</v>
      </c>
      <c r="Z361" s="167">
        <f t="shared" si="609"/>
        <v>0.42751840310413808</v>
      </c>
      <c r="AA361" s="167">
        <f t="shared" si="609"/>
        <v>0.37675657210291763</v>
      </c>
      <c r="AB361" s="167" t="str">
        <f>IFERROR(+AB43/AB360,"-")</f>
        <v>-</v>
      </c>
      <c r="AC361" s="167">
        <f>IFERROR(+AC43/AC360,"-")</f>
        <v>0.38836125021585216</v>
      </c>
      <c r="AD361" s="167">
        <f t="shared" si="609"/>
        <v>0.50298766517784821</v>
      </c>
      <c r="AE361" s="167">
        <f t="shared" si="609"/>
        <v>0.53143930704626507</v>
      </c>
      <c r="AF361" s="167">
        <f t="shared" si="609"/>
        <v>0.53582211759889464</v>
      </c>
      <c r="AG361" s="167">
        <f t="shared" si="609"/>
        <v>0.51483693186554347</v>
      </c>
      <c r="AH361" s="351">
        <f t="shared" si="609"/>
        <v>0.42318044381535302</v>
      </c>
      <c r="AI361" s="351">
        <f t="shared" si="609"/>
        <v>0.41611979400043309</v>
      </c>
      <c r="AJ361" s="351">
        <f t="shared" si="609"/>
        <v>0.43422823531501703</v>
      </c>
      <c r="AK361" s="167">
        <f t="shared" si="609"/>
        <v>0.71787429749333953</v>
      </c>
      <c r="AL361" s="167">
        <f t="shared" si="609"/>
        <v>0.21762007856223287</v>
      </c>
      <c r="AM361" s="167">
        <f t="shared" si="609"/>
        <v>0.43126862207848599</v>
      </c>
      <c r="AN361" s="351">
        <f t="shared" si="609"/>
        <v>0.54590534194152918</v>
      </c>
      <c r="AO361" s="352">
        <f t="shared" si="609"/>
        <v>0.35936151744758049</v>
      </c>
      <c r="AR361" s="351">
        <f>IFERROR(+AR43/AR360,"-")</f>
        <v>0.3403493838527864</v>
      </c>
      <c r="AS361" s="351">
        <f>IFERROR(+AS43/AS360,"-")</f>
        <v>0.42318044381535302</v>
      </c>
      <c r="AT361" s="351">
        <f>IFERROR(+AT43/AT360,"-")</f>
        <v>0.41611979400043314</v>
      </c>
      <c r="AU361" s="351">
        <f>IFERROR(+AU43/AU360,"-")</f>
        <v>0.43422823531501703</v>
      </c>
      <c r="AV361" s="351">
        <f>IFERROR(+AV43/AV360,"-")</f>
        <v>0.54590534194152918</v>
      </c>
      <c r="AW361" s="352">
        <f t="shared" ref="AW361" si="610">IFERROR(+AW43/AW360,"-")</f>
        <v>0.35936151744758055</v>
      </c>
      <c r="AY361" s="351">
        <f>IFERROR(+AY43/AY360,"-")</f>
        <v>0.36018214305942264</v>
      </c>
      <c r="AZ361" s="351">
        <f>IFERROR(+AZ43/AZ360,"-")</f>
        <v>0.47936387858898122</v>
      </c>
      <c r="BA361" s="351">
        <f>IFERROR(+BA43/BA360,"-")</f>
        <v>0.47063377806394491</v>
      </c>
      <c r="BB361" s="351">
        <f>IFERROR(+BB43/BB360,"-")</f>
        <v>0.4538790189950338</v>
      </c>
      <c r="BC361" s="351">
        <f>IFERROR(+BC43/BC360,"-")</f>
        <v>0.37719838141508322</v>
      </c>
      <c r="BD361" s="352">
        <f t="shared" ref="BD361" si="611">IFERROR(+BD43/BD360,"-")</f>
        <v>0.55620061079038985</v>
      </c>
    </row>
    <row r="362" spans="1:56" s="204" customFormat="1">
      <c r="A362" s="287"/>
      <c r="B362" s="173" t="s">
        <v>22</v>
      </c>
      <c r="C362" s="308"/>
      <c r="D362" s="161">
        <f t="shared" ref="D362:V362" si="612">IFERROR(+D290/D269,"-")</f>
        <v>11.698461845785058</v>
      </c>
      <c r="E362" s="161">
        <f t="shared" si="612"/>
        <v>31.766054272228686</v>
      </c>
      <c r="F362" s="161">
        <f t="shared" si="612"/>
        <v>20.287229461881939</v>
      </c>
      <c r="G362" s="161">
        <f t="shared" si="612"/>
        <v>18.321452072591182</v>
      </c>
      <c r="H362" s="161">
        <f t="shared" si="612"/>
        <v>0</v>
      </c>
      <c r="I362" s="161">
        <f t="shared" si="612"/>
        <v>23.641985138004248</v>
      </c>
      <c r="J362" s="161">
        <f t="shared" si="612"/>
        <v>15.099337102749073</v>
      </c>
      <c r="K362" s="161">
        <f t="shared" si="612"/>
        <v>11.802042096208325</v>
      </c>
      <c r="L362" s="347">
        <f t="shared" si="612"/>
        <v>15.620063684305983</v>
      </c>
      <c r="M362" s="161" t="str">
        <f t="shared" si="612"/>
        <v>-</v>
      </c>
      <c r="N362" s="161" t="str">
        <f t="shared" si="612"/>
        <v>-</v>
      </c>
      <c r="O362" s="161">
        <f t="shared" si="612"/>
        <v>15.573014250837449</v>
      </c>
      <c r="P362" s="161">
        <f t="shared" si="612"/>
        <v>12.095327492699207</v>
      </c>
      <c r="Q362" s="161">
        <f t="shared" si="612"/>
        <v>11.297801952092916</v>
      </c>
      <c r="R362" s="161">
        <f t="shared" si="612"/>
        <v>12.740173217854764</v>
      </c>
      <c r="S362" s="161">
        <f t="shared" si="612"/>
        <v>8.2130013831258637</v>
      </c>
      <c r="T362" s="161">
        <f t="shared" si="612"/>
        <v>7.1794406331153233</v>
      </c>
      <c r="U362" s="161">
        <f t="shared" si="612"/>
        <v>8.0535957902942901</v>
      </c>
      <c r="V362" s="161">
        <f t="shared" si="612"/>
        <v>10.588626538077818</v>
      </c>
      <c r="W362" s="161"/>
      <c r="X362" s="161"/>
      <c r="Y362" s="161">
        <f t="shared" ref="Y362:AO362" si="613">IFERROR(+Y290/Y269,"-")</f>
        <v>2.4804716285924835</v>
      </c>
      <c r="Z362" s="161">
        <f t="shared" si="613"/>
        <v>15.733655310047242</v>
      </c>
      <c r="AA362" s="161">
        <f t="shared" si="613"/>
        <v>17.287087087087087</v>
      </c>
      <c r="AB362" s="161" t="str">
        <f>IFERROR(+AB290/AB269,"-")</f>
        <v>-</v>
      </c>
      <c r="AC362" s="161">
        <f>IFERROR(+AC290/AC269,"-")</f>
        <v>12.709294767630809</v>
      </c>
      <c r="AD362" s="161">
        <f t="shared" si="613"/>
        <v>9.2359045848822792</v>
      </c>
      <c r="AE362" s="161">
        <f t="shared" si="613"/>
        <v>0</v>
      </c>
      <c r="AF362" s="161">
        <f t="shared" si="613"/>
        <v>10.796851574212894</v>
      </c>
      <c r="AG362" s="161">
        <f t="shared" si="613"/>
        <v>0</v>
      </c>
      <c r="AH362" s="347">
        <f t="shared" si="613"/>
        <v>10.11701031062181</v>
      </c>
      <c r="AI362" s="347">
        <f t="shared" si="613"/>
        <v>10.092834303751562</v>
      </c>
      <c r="AJ362" s="347">
        <f t="shared" si="613"/>
        <v>10.146600701911906</v>
      </c>
      <c r="AK362" s="161">
        <f t="shared" si="613"/>
        <v>4.5117385299984658</v>
      </c>
      <c r="AL362" s="161">
        <f t="shared" si="613"/>
        <v>0</v>
      </c>
      <c r="AM362" s="161">
        <f t="shared" si="613"/>
        <v>4.675268035616936</v>
      </c>
      <c r="AN362" s="347">
        <f t="shared" si="613"/>
        <v>4.2239588774891867</v>
      </c>
      <c r="AO362" s="348">
        <f t="shared" si="613"/>
        <v>12.719248980007812</v>
      </c>
      <c r="AR362" s="347">
        <f>IFERROR(+AR290/AR269,"-")</f>
        <v>15.620063684305983</v>
      </c>
      <c r="AS362" s="347">
        <f>IFERROR(+AS290/AS269,"-")</f>
        <v>10.11701031062181</v>
      </c>
      <c r="AT362" s="347">
        <f>IFERROR(+AT290/AT269,"-")</f>
        <v>10.092834303751564</v>
      </c>
      <c r="AU362" s="347">
        <f>IFERROR(+AU290/AU269,"-")</f>
        <v>10.146600701911906</v>
      </c>
      <c r="AV362" s="347">
        <f>IFERROR(+AV290/AV269,"-")</f>
        <v>4.2239588774891876</v>
      </c>
      <c r="AW362" s="348">
        <f t="shared" ref="AW362" si="614">IFERROR(+AW290/AW269,"-")</f>
        <v>12.719248980007812</v>
      </c>
      <c r="AY362" s="347">
        <f>IFERROR(+AY290/AY269,"-")</f>
        <v>12.86138116755421</v>
      </c>
      <c r="AZ362" s="347">
        <f>IFERROR(+AZ290/AZ269,"-")</f>
        <v>9.9636272040302263</v>
      </c>
      <c r="BA362" s="347">
        <f>IFERROR(+BA290/BA269,"-")</f>
        <v>11.43138166047088</v>
      </c>
      <c r="BB362" s="347">
        <f>IFERROR(+BB290/BB269,"-")</f>
        <v>11.485285285285284</v>
      </c>
      <c r="BC362" s="347">
        <f>IFERROR(+BC290/BC269,"-")</f>
        <v>18.366890786843541</v>
      </c>
      <c r="BD362" s="348">
        <f t="shared" ref="BD362" si="615">IFERROR(+BD290/BD269,"-")</f>
        <v>13.296107858583287</v>
      </c>
    </row>
    <row r="363" spans="1:56" s="204" customFormat="1">
      <c r="A363" s="287"/>
      <c r="B363" s="173" t="s">
        <v>21</v>
      </c>
      <c r="C363" s="308"/>
      <c r="D363" s="162">
        <f t="shared" ref="D363:V363" si="616">IFERROR(+(D52*1000)/D290,"-")</f>
        <v>108.27748132337247</v>
      </c>
      <c r="E363" s="162">
        <f t="shared" si="616"/>
        <v>52.967205289028058</v>
      </c>
      <c r="F363" s="162">
        <f t="shared" si="616"/>
        <v>74.910996313081696</v>
      </c>
      <c r="G363" s="162">
        <f t="shared" si="616"/>
        <v>91.960027908200829</v>
      </c>
      <c r="H363" s="162" t="str">
        <f t="shared" si="616"/>
        <v>-</v>
      </c>
      <c r="I363" s="162">
        <f t="shared" si="616"/>
        <v>96.23833952605996</v>
      </c>
      <c r="J363" s="162">
        <f t="shared" si="616"/>
        <v>77.952598312339802</v>
      </c>
      <c r="K363" s="162">
        <f t="shared" si="616"/>
        <v>208.78204396857515</v>
      </c>
      <c r="L363" s="337">
        <f t="shared" si="616"/>
        <v>112.38388593443898</v>
      </c>
      <c r="M363" s="162" t="str">
        <f t="shared" si="616"/>
        <v>-</v>
      </c>
      <c r="N363" s="162" t="str">
        <f t="shared" si="616"/>
        <v>-</v>
      </c>
      <c r="O363" s="162">
        <f t="shared" si="616"/>
        <v>90.525452308253207</v>
      </c>
      <c r="P363" s="162">
        <f t="shared" si="616"/>
        <v>72.811934120893341</v>
      </c>
      <c r="Q363" s="162">
        <f t="shared" si="616"/>
        <v>70.451579246893672</v>
      </c>
      <c r="R363" s="162">
        <f t="shared" si="616"/>
        <v>93.866025205250224</v>
      </c>
      <c r="S363" s="162">
        <f t="shared" si="616"/>
        <v>155.00410786460085</v>
      </c>
      <c r="T363" s="162">
        <f t="shared" si="616"/>
        <v>150.01186951066498</v>
      </c>
      <c r="U363" s="162">
        <f t="shared" si="616"/>
        <v>100.78457517605207</v>
      </c>
      <c r="V363" s="162">
        <f t="shared" si="616"/>
        <v>181.63735343383584</v>
      </c>
      <c r="W363" s="162"/>
      <c r="X363" s="162"/>
      <c r="Y363" s="162">
        <f t="shared" ref="Y363:AO363" si="617">IFERROR(+(Y52*1000)/Y290,"-")</f>
        <v>110.21984551396316</v>
      </c>
      <c r="Z363" s="162">
        <f t="shared" si="617"/>
        <v>52.432228705253671</v>
      </c>
      <c r="AA363" s="162">
        <f t="shared" si="617"/>
        <v>60.104923044852868</v>
      </c>
      <c r="AB363" s="162" t="str">
        <f>IFERROR(+(AB52*1000)/AB290,"-")</f>
        <v>-</v>
      </c>
      <c r="AC363" s="162">
        <f>IFERROR(+(AC52*1000)/AC290,"-")</f>
        <v>69.694296344597447</v>
      </c>
      <c r="AD363" s="162">
        <f t="shared" si="617"/>
        <v>76.995320911667534</v>
      </c>
      <c r="AE363" s="162" t="str">
        <f t="shared" si="617"/>
        <v>-</v>
      </c>
      <c r="AF363" s="162">
        <f t="shared" si="617"/>
        <v>100.95119072415469</v>
      </c>
      <c r="AG363" s="162" t="str">
        <f t="shared" si="617"/>
        <v>-</v>
      </c>
      <c r="AH363" s="337">
        <f t="shared" si="617"/>
        <v>110.52429795363146</v>
      </c>
      <c r="AI363" s="337">
        <f t="shared" si="617"/>
        <v>129.50148682992469</v>
      </c>
      <c r="AJ363" s="337">
        <f t="shared" si="617"/>
        <v>87.420116261688946</v>
      </c>
      <c r="AK363" s="162">
        <f t="shared" si="617"/>
        <v>149.45186999059052</v>
      </c>
      <c r="AL363" s="162" t="str">
        <f t="shared" si="617"/>
        <v>-</v>
      </c>
      <c r="AM363" s="162">
        <f t="shared" si="617"/>
        <v>85.898631840796014</v>
      </c>
      <c r="AN363" s="337">
        <f t="shared" si="617"/>
        <v>154.82868817587288</v>
      </c>
      <c r="AO363" s="338">
        <f t="shared" si="617"/>
        <v>113.36563602111723</v>
      </c>
      <c r="AR363" s="337">
        <f>IFERROR(+(AR52*1000)/AR290,"-")</f>
        <v>112.38388593443898</v>
      </c>
      <c r="AS363" s="337">
        <f>IFERROR(+(AS52*1000)/AS290,"-")</f>
        <v>110.52429795363146</v>
      </c>
      <c r="AT363" s="337">
        <f>IFERROR(+(AT52*1000)/AT290,"-")</f>
        <v>129.50148682992469</v>
      </c>
      <c r="AU363" s="337">
        <f>IFERROR(+(AU52*1000)/AU290,"-")</f>
        <v>87.420116261688946</v>
      </c>
      <c r="AV363" s="337">
        <f>IFERROR(+(AV52*1000)/AV290,"-")</f>
        <v>154.82868817587288</v>
      </c>
      <c r="AW363" s="338">
        <f t="shared" ref="AW363" si="618">IFERROR(+(AW52*1000)/AW290,"-")</f>
        <v>113.36563602111721</v>
      </c>
      <c r="AY363" s="337">
        <f>IFERROR(+(AY52*1000)/AY290,"-")</f>
        <v>114.68089647812167</v>
      </c>
      <c r="AZ363" s="337">
        <f>IFERROR(+(AZ52*1000)/AZ290,"-")</f>
        <v>89.120124584129684</v>
      </c>
      <c r="BA363" s="337">
        <f>IFERROR(+(BA52*1000)/BA290,"-")</f>
        <v>88.278194197910594</v>
      </c>
      <c r="BB363" s="337">
        <f>IFERROR(+(BB52*1000)/BB290,"-")</f>
        <v>93.866025205250224</v>
      </c>
      <c r="BC363" s="337">
        <f>IFERROR(+(BC52*1000)/BC290,"-")</f>
        <v>26.931030047589367</v>
      </c>
      <c r="BD363" s="338">
        <f t="shared" ref="BD363" si="619">IFERROR(+(BD52*1000)/BD290,"-")</f>
        <v>73.860787794203333</v>
      </c>
    </row>
    <row r="364" spans="1:56" s="204" customFormat="1">
      <c r="A364" s="287"/>
      <c r="B364" s="173" t="s">
        <v>20</v>
      </c>
      <c r="C364" s="308"/>
      <c r="D364" s="163">
        <f t="shared" ref="D364:V364" si="620">IFERROR(+D59/D113,"-")</f>
        <v>4.5534853403237895E-2</v>
      </c>
      <c r="E364" s="163">
        <f t="shared" si="620"/>
        <v>4.2422170921397676E-2</v>
      </c>
      <c r="F364" s="163">
        <f t="shared" si="620"/>
        <v>4.4147445678061753E-2</v>
      </c>
      <c r="G364" s="163">
        <f t="shared" si="620"/>
        <v>3.7262785896762893E-2</v>
      </c>
      <c r="H364" s="163">
        <f t="shared" si="620"/>
        <v>4.1600301654405439E-2</v>
      </c>
      <c r="I364" s="163">
        <f t="shared" si="620"/>
        <v>3.4635846191638731E-2</v>
      </c>
      <c r="J364" s="163">
        <f t="shared" si="620"/>
        <v>5.1927671062598324E-2</v>
      </c>
      <c r="K364" s="163">
        <f t="shared" si="620"/>
        <v>5.4566347558473942E-2</v>
      </c>
      <c r="L364" s="322">
        <f t="shared" si="620"/>
        <v>4.1254949166484318E-2</v>
      </c>
      <c r="M364" s="163" t="str">
        <f t="shared" si="620"/>
        <v>-</v>
      </c>
      <c r="N364" s="163" t="str">
        <f t="shared" si="620"/>
        <v>-</v>
      </c>
      <c r="O364" s="163">
        <f t="shared" si="620"/>
        <v>2.9061189451870095E-2</v>
      </c>
      <c r="P364" s="163">
        <f t="shared" si="620"/>
        <v>4.8862351092113572E-2</v>
      </c>
      <c r="Q364" s="163">
        <f t="shared" si="620"/>
        <v>4.7705917343227516E-2</v>
      </c>
      <c r="R364" s="163">
        <f t="shared" si="620"/>
        <v>4.8462155656592669E-2</v>
      </c>
      <c r="S364" s="163">
        <f t="shared" si="620"/>
        <v>7.0464990331660551E-2</v>
      </c>
      <c r="T364" s="163">
        <f t="shared" si="620"/>
        <v>3.8219898412573165E-2</v>
      </c>
      <c r="U364" s="163">
        <f t="shared" si="620"/>
        <v>7.3657775834282749E-2</v>
      </c>
      <c r="V364" s="163">
        <f t="shared" si="620"/>
        <v>9.0901904987748E-2</v>
      </c>
      <c r="W364" s="163"/>
      <c r="X364" s="163"/>
      <c r="Y364" s="163">
        <f t="shared" ref="Y364:AO364" si="621">IFERROR(+Y59/Y113,"-")</f>
        <v>7.4029199733446419E-2</v>
      </c>
      <c r="Z364" s="163">
        <f t="shared" si="621"/>
        <v>6.9816222418254067E-2</v>
      </c>
      <c r="AA364" s="163">
        <f t="shared" si="621"/>
        <v>2.9724750460582396E-2</v>
      </c>
      <c r="AB364" s="163" t="str">
        <f>IFERROR(+AB59/AB113,"-")</f>
        <v>-</v>
      </c>
      <c r="AC364" s="163">
        <f>IFERROR(+AC59/AC113,"-")</f>
        <v>3.8635837218904519E-2</v>
      </c>
      <c r="AD364" s="163">
        <f t="shared" si="621"/>
        <v>3.9536314477220474E-2</v>
      </c>
      <c r="AE364" s="163">
        <f t="shared" si="621"/>
        <v>6.3225537190082642E-2</v>
      </c>
      <c r="AF364" s="163">
        <f t="shared" si="621"/>
        <v>6.0876778763320781E-2</v>
      </c>
      <c r="AG364" s="163">
        <f t="shared" si="621"/>
        <v>6.1934848122322486E-2</v>
      </c>
      <c r="AH364" s="322">
        <f t="shared" si="621"/>
        <v>4.8035433765290514E-2</v>
      </c>
      <c r="AI364" s="322">
        <f t="shared" si="621"/>
        <v>4.6793365233503879E-2</v>
      </c>
      <c r="AJ364" s="322">
        <f t="shared" si="621"/>
        <v>5.0191720884957887E-2</v>
      </c>
      <c r="AK364" s="163">
        <f t="shared" si="621"/>
        <v>7.8473948363380092E-2</v>
      </c>
      <c r="AL364" s="163">
        <f t="shared" si="621"/>
        <v>2.7506311038519745E-2</v>
      </c>
      <c r="AM364" s="163">
        <f t="shared" si="621"/>
        <v>3.9770779252583634E-2</v>
      </c>
      <c r="AN364" s="322">
        <f t="shared" si="621"/>
        <v>6.1287549598225133E-2</v>
      </c>
      <c r="AO364" s="323">
        <f t="shared" si="621"/>
        <v>4.2667122027163648E-2</v>
      </c>
      <c r="AR364" s="322">
        <f>IFERROR(+AR59/AR113,"-")</f>
        <v>4.1254949166484318E-2</v>
      </c>
      <c r="AS364" s="322">
        <f>IFERROR(+AS59/AS113,"-")</f>
        <v>4.8035433765290514E-2</v>
      </c>
      <c r="AT364" s="322">
        <f>IFERROR(+AT59/AT113,"-")</f>
        <v>4.6793365233503879E-2</v>
      </c>
      <c r="AU364" s="322">
        <f>IFERROR(+AU59/AU113,"-")</f>
        <v>5.0191720884957894E-2</v>
      </c>
      <c r="AV364" s="322">
        <f>IFERROR(+AV59/AV113,"-")</f>
        <v>6.1287549598225133E-2</v>
      </c>
      <c r="AW364" s="323">
        <f t="shared" ref="AW364" si="622">IFERROR(+AW59/AW113,"-")</f>
        <v>4.2667122027163655E-2</v>
      </c>
      <c r="AY364" s="322">
        <f>IFERROR(+AY59/AY113,"-")</f>
        <v>4.8269994285046032E-2</v>
      </c>
      <c r="AZ364" s="322">
        <f>IFERROR(+AZ59/AZ113,"-")</f>
        <v>5.1678864969196749E-2</v>
      </c>
      <c r="BA364" s="322">
        <f>IFERROR(+BA59/BA113,"-")</f>
        <v>3.9536314477220474E-2</v>
      </c>
      <c r="BB364" s="322">
        <f>IFERROR(+BB59/BB113,"-")</f>
        <v>4.2033978589684572E-2</v>
      </c>
      <c r="BC364" s="322">
        <f>IFERROR(+BC59/BC113,"-")</f>
        <v>3.9770779252583634E-2</v>
      </c>
      <c r="BD364" s="323">
        <f t="shared" ref="BD364" si="623">IFERROR(+BD59/BD113,"-")</f>
        <v>5.3805138148327679E-2</v>
      </c>
    </row>
    <row r="365" spans="1:56" s="204" customFormat="1">
      <c r="A365" s="287"/>
      <c r="B365" s="173" t="s">
        <v>19</v>
      </c>
      <c r="C365" s="308"/>
      <c r="D365" s="163">
        <f t="shared" ref="D365:V365" si="624">IFERROR(+(D70-D68+D54+D61)/D113,"-")</f>
        <v>7.4353131551519E-2</v>
      </c>
      <c r="E365" s="163">
        <f t="shared" si="624"/>
        <v>7.136293341103167E-2</v>
      </c>
      <c r="F365" s="163">
        <f t="shared" si="624"/>
        <v>6.1135382107608618E-2</v>
      </c>
      <c r="G365" s="163">
        <f t="shared" si="624"/>
        <v>5.8998886850521244E-2</v>
      </c>
      <c r="H365" s="163">
        <f t="shared" si="624"/>
        <v>5.2570477296125115E-2</v>
      </c>
      <c r="I365" s="163">
        <f t="shared" si="624"/>
        <v>4.8759511147822107E-2</v>
      </c>
      <c r="J365" s="163">
        <f t="shared" si="624"/>
        <v>0.11898925942470916</v>
      </c>
      <c r="K365" s="163">
        <f t="shared" si="624"/>
        <v>7.4113849776327623E-2</v>
      </c>
      <c r="L365" s="322">
        <f t="shared" si="624"/>
        <v>6.2516815797220432E-2</v>
      </c>
      <c r="M365" s="163" t="str">
        <f t="shared" si="624"/>
        <v>-</v>
      </c>
      <c r="N365" s="163" t="str">
        <f t="shared" si="624"/>
        <v>-</v>
      </c>
      <c r="O365" s="163">
        <f t="shared" si="624"/>
        <v>4.0184340131561615E-2</v>
      </c>
      <c r="P365" s="163">
        <f t="shared" si="624"/>
        <v>5.0154967023604932E-2</v>
      </c>
      <c r="Q365" s="163">
        <f t="shared" si="624"/>
        <v>4.6967478797874496E-2</v>
      </c>
      <c r="R365" s="163">
        <f t="shared" si="624"/>
        <v>4.1037710617812251E-2</v>
      </c>
      <c r="S365" s="163">
        <f t="shared" si="624"/>
        <v>1.9162860819381334E-2</v>
      </c>
      <c r="T365" s="163">
        <f t="shared" si="624"/>
        <v>8.3754332070380536E-2</v>
      </c>
      <c r="U365" s="163">
        <f t="shared" si="624"/>
        <v>0.10551815042330483</v>
      </c>
      <c r="V365" s="163">
        <f t="shared" si="624"/>
        <v>-0.53426606592364245</v>
      </c>
      <c r="W365" s="163"/>
      <c r="X365" s="163"/>
      <c r="Y365" s="163">
        <f t="shared" ref="Y365:AO365" si="625">IFERROR(+(Y70-Y68+Y54+Y61)/Y113,"-")</f>
        <v>0.15191534904383999</v>
      </c>
      <c r="Z365" s="163">
        <f t="shared" si="625"/>
        <v>9.996492377730622E-3</v>
      </c>
      <c r="AA365" s="163">
        <f t="shared" si="625"/>
        <v>4.5544953758444008E-2</v>
      </c>
      <c r="AB365" s="163" t="str">
        <f>IFERROR(+(AB70-AB68+AB54+AB61)/AB113,"-")</f>
        <v>-</v>
      </c>
      <c r="AC365" s="163">
        <f>IFERROR(+(AC70-AC68+AC54+AC61)/AC113,"-")</f>
        <v>2.4239921852183807E-2</v>
      </c>
      <c r="AD365" s="163">
        <f t="shared" si="625"/>
        <v>4.3346393377154638E-2</v>
      </c>
      <c r="AE365" s="163">
        <f t="shared" si="625"/>
        <v>3.6527685950414075E-3</v>
      </c>
      <c r="AF365" s="163">
        <f t="shared" si="625"/>
        <v>5.0507306489694342E-2</v>
      </c>
      <c r="AG365" s="163">
        <f t="shared" si="625"/>
        <v>-7.0106770121228623E-2</v>
      </c>
      <c r="AH365" s="322">
        <f t="shared" si="625"/>
        <v>3.5484993515734087E-2</v>
      </c>
      <c r="AI365" s="322">
        <f t="shared" si="625"/>
        <v>3.1013182434212614E-2</v>
      </c>
      <c r="AJ365" s="322">
        <f t="shared" si="625"/>
        <v>4.324825970427558E-2</v>
      </c>
      <c r="AK365" s="163">
        <f t="shared" si="625"/>
        <v>6.0141138824605013E-2</v>
      </c>
      <c r="AL365" s="163">
        <f t="shared" si="625"/>
        <v>8.2337551976986834E-2</v>
      </c>
      <c r="AM365" s="163">
        <f t="shared" si="625"/>
        <v>-2.8726061615320566E-2</v>
      </c>
      <c r="AN365" s="322">
        <f t="shared" si="625"/>
        <v>4.2707505700570393E-2</v>
      </c>
      <c r="AO365" s="323">
        <f t="shared" si="625"/>
        <v>5.772561529798443E-2</v>
      </c>
      <c r="AR365" s="322">
        <f>IFERROR(+(AR70-AR68+AR54+AR61)/AR113,"-")</f>
        <v>6.2516815797220432E-2</v>
      </c>
      <c r="AS365" s="322">
        <f>IFERROR(+(AS70-AS68+AS54+AS61)/AS113,"-")</f>
        <v>3.5484993515734087E-2</v>
      </c>
      <c r="AT365" s="322">
        <f>IFERROR(+(AT70-AT68+AT54+AT61)/AT113,"-")</f>
        <v>3.1013182434212621E-2</v>
      </c>
      <c r="AU365" s="322">
        <f>IFERROR(+(AU70-AU68+AU54+AU61)/AU113,"-")</f>
        <v>4.324825970427558E-2</v>
      </c>
      <c r="AV365" s="322">
        <f>IFERROR(+(AV70-AV68+AV54+AV61)/AV113,"-")</f>
        <v>4.2707505700570386E-2</v>
      </c>
      <c r="AW365" s="323">
        <f t="shared" ref="AW365" si="626">IFERROR(+(AW70-AW68+AW54+AW61)/AW113,"-")</f>
        <v>5.772561529798443E-2</v>
      </c>
      <c r="AY365" s="322">
        <f>IFERROR(+(AY70-AY68+AY54+AY61)/AY113,"-")</f>
        <v>6.8152092710510204E-2</v>
      </c>
      <c r="AZ365" s="322">
        <f>IFERROR(+(AZ70-AZ68+AZ54+AZ61)/AZ113,"-")</f>
        <v>6.5190518175894482E-2</v>
      </c>
      <c r="BA365" s="322">
        <f>IFERROR(+(BA70-BA68+BA54+BA61)/BA113,"-")</f>
        <v>2.9371031959330437E-2</v>
      </c>
      <c r="BB365" s="322">
        <f>IFERROR(+(BB70-BB68+BB54+BB61)/BB113,"-")</f>
        <v>5.8864493804264936E-2</v>
      </c>
      <c r="BC365" s="322">
        <f>IFERROR(+(BC70-BC68+BC54+BC61)/BC113,"-")</f>
        <v>-2.8609736983885976E-2</v>
      </c>
      <c r="BD365" s="323">
        <f t="shared" ref="BD365" si="627">IFERROR(+(BD70-BD68+BD54+BD61)/BD113,"-")</f>
        <v>6.7612626507439891E-2</v>
      </c>
    </row>
    <row r="366" spans="1:56" s="204" customFormat="1">
      <c r="A366" s="287"/>
      <c r="B366" s="173"/>
      <c r="C366" s="308"/>
      <c r="D366" s="162"/>
      <c r="E366" s="162"/>
      <c r="F366" s="162"/>
      <c r="G366" s="162"/>
      <c r="H366" s="162"/>
      <c r="I366" s="162"/>
      <c r="J366" s="162"/>
      <c r="K366" s="162"/>
      <c r="L366" s="337"/>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337"/>
      <c r="AI366" s="337"/>
      <c r="AJ366" s="337"/>
      <c r="AK366" s="162"/>
      <c r="AL366" s="162"/>
      <c r="AM366" s="162"/>
      <c r="AN366" s="337"/>
      <c r="AO366" s="338"/>
      <c r="AR366" s="337"/>
      <c r="AS366" s="337"/>
      <c r="AT366" s="337"/>
      <c r="AU366" s="337"/>
      <c r="AV366" s="337"/>
      <c r="AW366" s="338"/>
      <c r="AY366" s="337"/>
      <c r="AZ366" s="337"/>
      <c r="BA366" s="337"/>
      <c r="BB366" s="337"/>
      <c r="BC366" s="337"/>
      <c r="BD366" s="338"/>
    </row>
    <row r="367" spans="1:56" s="204" customFormat="1">
      <c r="A367" s="340" t="s">
        <v>18</v>
      </c>
      <c r="B367" s="173"/>
      <c r="C367" s="308"/>
      <c r="D367" s="162"/>
      <c r="E367" s="162"/>
      <c r="F367" s="162"/>
      <c r="G367" s="162"/>
      <c r="H367" s="162"/>
      <c r="I367" s="162"/>
      <c r="J367" s="162"/>
      <c r="K367" s="162"/>
      <c r="L367" s="337"/>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337"/>
      <c r="AI367" s="337"/>
      <c r="AJ367" s="337"/>
      <c r="AK367" s="162"/>
      <c r="AL367" s="162"/>
      <c r="AM367" s="162"/>
      <c r="AN367" s="337"/>
      <c r="AO367" s="338"/>
      <c r="AR367" s="337"/>
      <c r="AS367" s="337"/>
      <c r="AT367" s="337"/>
      <c r="AU367" s="337"/>
      <c r="AV367" s="337"/>
      <c r="AW367" s="338"/>
      <c r="AY367" s="337"/>
      <c r="AZ367" s="337"/>
      <c r="BA367" s="337"/>
      <c r="BB367" s="337"/>
      <c r="BC367" s="337"/>
      <c r="BD367" s="338"/>
    </row>
    <row r="368" spans="1:56" s="204" customFormat="1">
      <c r="A368" s="287"/>
      <c r="B368" s="173" t="s">
        <v>17</v>
      </c>
      <c r="C368" s="308"/>
      <c r="D368" s="162">
        <f t="shared" ref="D368:AO368" si="628">+D84+D85-D94+D116</f>
        <v>5467</v>
      </c>
      <c r="E368" s="162">
        <f t="shared" si="628"/>
        <v>30857</v>
      </c>
      <c r="F368" s="162">
        <f t="shared" si="628"/>
        <v>137137</v>
      </c>
      <c r="G368" s="162">
        <f t="shared" si="628"/>
        <v>118632.70539999999</v>
      </c>
      <c r="H368" s="162">
        <f t="shared" si="628"/>
        <v>291182</v>
      </c>
      <c r="I368" s="162">
        <f t="shared" si="628"/>
        <v>85859</v>
      </c>
      <c r="J368" s="162">
        <f t="shared" si="628"/>
        <v>59321</v>
      </c>
      <c r="K368" s="162">
        <f t="shared" si="628"/>
        <v>56713.55929000007</v>
      </c>
      <c r="L368" s="337">
        <f t="shared" si="628"/>
        <v>785169.2646900001</v>
      </c>
      <c r="M368" s="162">
        <f t="shared" si="628"/>
        <v>0</v>
      </c>
      <c r="N368" s="162">
        <f t="shared" si="628"/>
        <v>0</v>
      </c>
      <c r="O368" s="162">
        <f t="shared" si="628"/>
        <v>63542.580159999998</v>
      </c>
      <c r="P368" s="162">
        <f t="shared" si="628"/>
        <v>27924</v>
      </c>
      <c r="Q368" s="162">
        <f t="shared" si="628"/>
        <v>1304.2608500000001</v>
      </c>
      <c r="R368" s="162">
        <f t="shared" si="628"/>
        <v>15149</v>
      </c>
      <c r="S368" s="162">
        <f t="shared" si="628"/>
        <v>13684</v>
      </c>
      <c r="T368" s="162">
        <f t="shared" si="628"/>
        <v>573.15499999999997</v>
      </c>
      <c r="U368" s="162">
        <f t="shared" si="628"/>
        <v>39239.707000000002</v>
      </c>
      <c r="V368" s="162">
        <f t="shared" si="628"/>
        <v>5538</v>
      </c>
      <c r="W368" s="162">
        <f t="shared" si="628"/>
        <v>0</v>
      </c>
      <c r="X368" s="162">
        <f t="shared" si="628"/>
        <v>0</v>
      </c>
      <c r="Y368" s="162">
        <f t="shared" si="628"/>
        <v>31568</v>
      </c>
      <c r="Z368" s="162">
        <f t="shared" si="628"/>
        <v>14225</v>
      </c>
      <c r="AA368" s="162">
        <f t="shared" si="628"/>
        <v>9280</v>
      </c>
      <c r="AB368" s="162">
        <f>+AB84+AB85-AB94+AB116</f>
        <v>0</v>
      </c>
      <c r="AC368" s="162">
        <f>+AC84+AC85-AC94+AC116</f>
        <v>26445</v>
      </c>
      <c r="AD368" s="162">
        <f t="shared" si="628"/>
        <v>2854</v>
      </c>
      <c r="AE368" s="162">
        <f t="shared" si="628"/>
        <v>1233</v>
      </c>
      <c r="AF368" s="162">
        <f t="shared" si="628"/>
        <v>4810</v>
      </c>
      <c r="AG368" s="162">
        <f t="shared" si="628"/>
        <v>5350</v>
      </c>
      <c r="AH368" s="337">
        <f t="shared" si="628"/>
        <v>262719.70301000006</v>
      </c>
      <c r="AI368" s="337">
        <f t="shared" si="628"/>
        <v>89842.996010000003</v>
      </c>
      <c r="AJ368" s="337">
        <f t="shared" si="628"/>
        <v>173637.70699999999</v>
      </c>
      <c r="AK368" s="162">
        <f t="shared" si="628"/>
        <v>77254</v>
      </c>
      <c r="AL368" s="162">
        <f t="shared" si="628"/>
        <v>19621</v>
      </c>
      <c r="AM368" s="162">
        <f t="shared" si="628"/>
        <v>18224</v>
      </c>
      <c r="AN368" s="337">
        <f t="shared" si="628"/>
        <v>115099</v>
      </c>
      <c r="AO368" s="338">
        <f t="shared" si="628"/>
        <v>1162987.9677000002</v>
      </c>
      <c r="AR368" s="337">
        <f>+AR84+AR85-AR94+AR116</f>
        <v>98146.158086250012</v>
      </c>
      <c r="AS368" s="337">
        <f>+AS84+AS85-AS94+AS116</f>
        <v>16419.981438125003</v>
      </c>
      <c r="AT368" s="337">
        <f>+AT84+AT85-AT94+AT116</f>
        <v>12834.713715714284</v>
      </c>
      <c r="AU368" s="337">
        <f>+AU84+AU85-AU94+AU116</f>
        <v>19293.078555555556</v>
      </c>
      <c r="AV368" s="337">
        <f>+AV84+AV85-AV94+AV116</f>
        <v>38366.333333333336</v>
      </c>
      <c r="AW368" s="338">
        <f t="shared" ref="AW368" si="629">+AW84+AW85-AW94+AW116</f>
        <v>43073.628433333339</v>
      </c>
      <c r="AY368" s="337">
        <f>+AY84+AY85-AY94+AY116</f>
        <v>82580.747180000006</v>
      </c>
      <c r="AZ368" s="337" t="e">
        <f>+AZ84+AZ85-AZ94+AZ116</f>
        <v>#NUM!</v>
      </c>
      <c r="BA368" s="337" t="e">
        <f>+BA84+BA85-BA94+BA116</f>
        <v>#NUM!</v>
      </c>
      <c r="BB368" s="337">
        <f>+BB84+BB85-BB94+BB116</f>
        <v>13684</v>
      </c>
      <c r="BC368" s="337">
        <f>+BC84+BC85-BC94+BC116</f>
        <v>21669</v>
      </c>
      <c r="BD368" s="338">
        <f t="shared" ref="BD368" si="630">+BD84+BD85-BD94+BD116</f>
        <v>17694</v>
      </c>
    </row>
    <row r="369" spans="1:56" s="204" customFormat="1">
      <c r="A369" s="287"/>
      <c r="B369" s="173" t="s">
        <v>16</v>
      </c>
      <c r="C369" s="308"/>
      <c r="D369" s="161">
        <f t="shared" ref="D369:L369" si="631">IFERROR(+D91/D103,"-")</f>
        <v>0.36440787513980455</v>
      </c>
      <c r="E369" s="161">
        <f t="shared" si="631"/>
        <v>2.7615415925791043</v>
      </c>
      <c r="F369" s="161">
        <f t="shared" si="631"/>
        <v>1.2401331409577383</v>
      </c>
      <c r="G369" s="161">
        <f t="shared" si="631"/>
        <v>0.5427178457891676</v>
      </c>
      <c r="H369" s="161">
        <f t="shared" si="631"/>
        <v>2.3786550022624922</v>
      </c>
      <c r="I369" s="161">
        <f t="shared" si="631"/>
        <v>0.80741699709148751</v>
      </c>
      <c r="J369" s="161">
        <f t="shared" si="631"/>
        <v>1.0648081180003068</v>
      </c>
      <c r="K369" s="161">
        <f t="shared" si="631"/>
        <v>1.0763708869715438</v>
      </c>
      <c r="L369" s="347">
        <f t="shared" si="631"/>
        <v>1.0012170954755892</v>
      </c>
      <c r="M369" s="161" t="str">
        <f t="shared" ref="M369:V369" si="632">IFERROR(+M91/M102,"-")</f>
        <v>-</v>
      </c>
      <c r="N369" s="161" t="str">
        <f t="shared" si="632"/>
        <v>-</v>
      </c>
      <c r="O369" s="161" t="str">
        <f t="shared" si="632"/>
        <v>-</v>
      </c>
      <c r="P369" s="161">
        <f t="shared" si="632"/>
        <v>10388.666666666666</v>
      </c>
      <c r="Q369" s="161">
        <f t="shared" si="632"/>
        <v>1905.8010325072353</v>
      </c>
      <c r="R369" s="161" t="str">
        <f t="shared" si="632"/>
        <v>-</v>
      </c>
      <c r="S369" s="161">
        <f t="shared" si="632"/>
        <v>15.396744815148784</v>
      </c>
      <c r="T369" s="161" t="str">
        <f t="shared" si="632"/>
        <v>-</v>
      </c>
      <c r="U369" s="161">
        <f t="shared" si="632"/>
        <v>35.827432847896439</v>
      </c>
      <c r="V369" s="161" t="str">
        <f t="shared" si="632"/>
        <v>-</v>
      </c>
      <c r="W369" s="161"/>
      <c r="X369" s="161"/>
      <c r="Y369" s="161" t="str">
        <f t="shared" ref="Y369:AG369" si="633">IFERROR(+Y91/Y102,"-")</f>
        <v>-</v>
      </c>
      <c r="Z369" s="161">
        <f t="shared" si="633"/>
        <v>100.80384615384615</v>
      </c>
      <c r="AA369" s="161" t="str">
        <f t="shared" si="633"/>
        <v>-</v>
      </c>
      <c r="AB369" s="161" t="str">
        <f>IFERROR(+AB91/AB102,"-")</f>
        <v>-</v>
      </c>
      <c r="AC369" s="161" t="str">
        <f>IFERROR(+AC91/AC102,"-")</f>
        <v>-</v>
      </c>
      <c r="AD369" s="161" t="str">
        <f t="shared" si="633"/>
        <v>-</v>
      </c>
      <c r="AE369" s="161" t="str">
        <f t="shared" si="633"/>
        <v>-</v>
      </c>
      <c r="AF369" s="161" t="str">
        <f t="shared" si="633"/>
        <v>-</v>
      </c>
      <c r="AG369" s="161">
        <f t="shared" si="633"/>
        <v>106.82420918404311</v>
      </c>
      <c r="AH369" s="347">
        <f t="shared" ref="AH369:AO369" si="634">IFERROR(+AH91/AH103,"-")</f>
        <v>1.3200110646755792</v>
      </c>
      <c r="AI369" s="347">
        <f t="shared" si="634"/>
        <v>506.56035708749351</v>
      </c>
      <c r="AJ369" s="347">
        <f t="shared" si="634"/>
        <v>1.7920501865033931</v>
      </c>
      <c r="AK369" s="161">
        <f t="shared" si="634"/>
        <v>5.80836793356755</v>
      </c>
      <c r="AL369" s="161">
        <f t="shared" si="634"/>
        <v>9.0273853407629652</v>
      </c>
      <c r="AM369" s="161">
        <f t="shared" si="634"/>
        <v>2.4599083619702178</v>
      </c>
      <c r="AN369" s="347">
        <f t="shared" si="634"/>
        <v>4.839828906689152</v>
      </c>
      <c r="AO369" s="348">
        <f t="shared" si="634"/>
        <v>1.1224272165934586</v>
      </c>
      <c r="AR369" s="347">
        <f>IFERROR(+AR91/AR103,"-")</f>
        <v>1.0012170954755892</v>
      </c>
      <c r="AS369" s="347">
        <f>IFERROR(+AS91/AS103,"-")</f>
        <v>1.3200110646755792</v>
      </c>
      <c r="AT369" s="347">
        <f>IFERROR(+AT91/AT103,"-")</f>
        <v>506.56035708749351</v>
      </c>
      <c r="AU369" s="347">
        <f>IFERROR(+AU91/AU103,"-")</f>
        <v>1.7920501865033929</v>
      </c>
      <c r="AV369" s="347">
        <f>IFERROR(+AV91/AV103,"-")</f>
        <v>4.8398289066891511</v>
      </c>
      <c r="AW369" s="348">
        <f t="shared" ref="AW369" si="635">IFERROR(+AW91/AW103,"-")</f>
        <v>1.1224272165934583</v>
      </c>
      <c r="AY369" s="347">
        <f>IFERROR(+AY91/AY103,"-")</f>
        <v>0.92293470431488411</v>
      </c>
      <c r="AZ369" s="347">
        <f>IFERROR(+AZ91/AZ103,"-")</f>
        <v>14815.333333333334</v>
      </c>
      <c r="BA369" s="347">
        <f>IFERROR(+BA91/BA103,"-")</f>
        <v>972.36774285824765</v>
      </c>
      <c r="BB369" s="347">
        <f>IFERROR(+BB91/BB103,"-")</f>
        <v>1.57087790253238</v>
      </c>
      <c r="BC369" s="347">
        <f>IFERROR(+BC91/BC103,"-")</f>
        <v>2.4599083619702178</v>
      </c>
      <c r="BD369" s="348">
        <f t="shared" ref="BD369" si="636">IFERROR(+BD91/BD103,"-")</f>
        <v>31.275080906148869</v>
      </c>
    </row>
    <row r="370" spans="1:56" s="204" customFormat="1">
      <c r="A370" s="287"/>
      <c r="B370" s="173" t="s">
        <v>15</v>
      </c>
      <c r="C370" s="308"/>
      <c r="D370" s="164">
        <f t="shared" ref="D370:V370" si="637">+D144</f>
        <v>72900</v>
      </c>
      <c r="E370" s="164">
        <f t="shared" si="637"/>
        <v>0</v>
      </c>
      <c r="F370" s="164">
        <f t="shared" si="637"/>
        <v>15000</v>
      </c>
      <c r="G370" s="164">
        <f t="shared" si="637"/>
        <v>250000</v>
      </c>
      <c r="H370" s="164">
        <f t="shared" si="637"/>
        <v>0</v>
      </c>
      <c r="I370" s="164">
        <f t="shared" si="637"/>
        <v>110000</v>
      </c>
      <c r="J370" s="164">
        <f t="shared" si="637"/>
        <v>0</v>
      </c>
      <c r="K370" s="164">
        <f t="shared" si="637"/>
        <v>57010</v>
      </c>
      <c r="L370" s="353">
        <f t="shared" si="637"/>
        <v>504910</v>
      </c>
      <c r="M370" s="164">
        <f t="shared" si="637"/>
        <v>0</v>
      </c>
      <c r="N370" s="164">
        <f t="shared" si="637"/>
        <v>0</v>
      </c>
      <c r="O370" s="164">
        <f t="shared" si="637"/>
        <v>0</v>
      </c>
      <c r="P370" s="164">
        <f t="shared" si="637"/>
        <v>0</v>
      </c>
      <c r="Q370" s="164">
        <f t="shared" si="637"/>
        <v>29213.346000000001</v>
      </c>
      <c r="R370" s="164">
        <f t="shared" si="637"/>
        <v>0</v>
      </c>
      <c r="S370" s="164">
        <f t="shared" si="637"/>
        <v>0</v>
      </c>
      <c r="T370" s="164">
        <f t="shared" si="637"/>
        <v>14553</v>
      </c>
      <c r="U370" s="164">
        <f t="shared" si="637"/>
        <v>0</v>
      </c>
      <c r="V370" s="164">
        <f t="shared" si="637"/>
        <v>0</v>
      </c>
      <c r="W370" s="164"/>
      <c r="X370" s="164"/>
      <c r="Y370" s="164">
        <f t="shared" ref="Y370:AO370" si="638">+Y144</f>
        <v>0</v>
      </c>
      <c r="Z370" s="164">
        <f t="shared" si="638"/>
        <v>23000</v>
      </c>
      <c r="AA370" s="164">
        <f t="shared" si="638"/>
        <v>0</v>
      </c>
      <c r="AB370" s="164">
        <f>+AB144</f>
        <v>0</v>
      </c>
      <c r="AC370" s="164">
        <f>+AC144</f>
        <v>0</v>
      </c>
      <c r="AD370" s="164">
        <f t="shared" si="638"/>
        <v>0</v>
      </c>
      <c r="AE370" s="164">
        <f t="shared" si="638"/>
        <v>5000</v>
      </c>
      <c r="AF370" s="164">
        <f t="shared" si="638"/>
        <v>0</v>
      </c>
      <c r="AG370" s="164">
        <f t="shared" si="638"/>
        <v>51</v>
      </c>
      <c r="AH370" s="353">
        <f t="shared" si="638"/>
        <v>71817.346000000005</v>
      </c>
      <c r="AI370" s="353">
        <f t="shared" si="638"/>
        <v>71817.346000000005</v>
      </c>
      <c r="AJ370" s="353">
        <f t="shared" si="638"/>
        <v>0</v>
      </c>
      <c r="AK370" s="164">
        <f t="shared" si="638"/>
        <v>0</v>
      </c>
      <c r="AL370" s="164">
        <f t="shared" si="638"/>
        <v>0</v>
      </c>
      <c r="AM370" s="164">
        <f t="shared" si="638"/>
        <v>0</v>
      </c>
      <c r="AN370" s="353">
        <f t="shared" si="638"/>
        <v>0</v>
      </c>
      <c r="AO370" s="354">
        <f t="shared" si="638"/>
        <v>576727.34600000002</v>
      </c>
      <c r="AR370" s="353">
        <f>+AR144</f>
        <v>63113.75</v>
      </c>
      <c r="AS370" s="353">
        <f>+AS144</f>
        <v>4488.5841250000003</v>
      </c>
      <c r="AT370" s="353">
        <f>+AT144</f>
        <v>10259.620857142858</v>
      </c>
      <c r="AU370" s="353">
        <f>+AU144</f>
        <v>0</v>
      </c>
      <c r="AV370" s="353">
        <f>+AV144</f>
        <v>0</v>
      </c>
      <c r="AW370" s="354">
        <f t="shared" ref="AW370" si="639">+AW144</f>
        <v>21360.272074074073</v>
      </c>
      <c r="AY370" s="353">
        <f>+AY144</f>
        <v>64955</v>
      </c>
      <c r="AZ370" s="353">
        <f>+AZ144</f>
        <v>0</v>
      </c>
      <c r="BA370" s="353">
        <f>+BA144</f>
        <v>14553</v>
      </c>
      <c r="BB370" s="353">
        <f>+BB144</f>
        <v>0</v>
      </c>
      <c r="BC370" s="353">
        <f>+BC144</f>
        <v>0</v>
      </c>
      <c r="BD370" s="354">
        <f t="shared" ref="BD370" si="640">+BD144</f>
        <v>2525.5</v>
      </c>
    </row>
    <row r="371" spans="1:56" s="204" customFormat="1">
      <c r="A371" s="287"/>
      <c r="B371" s="173" t="s">
        <v>14</v>
      </c>
      <c r="C371" s="308"/>
      <c r="D371" s="163">
        <f t="shared" ref="D371:V371" si="641">IFERROR(+D144/+D179,"-")</f>
        <v>0.21903731746890212</v>
      </c>
      <c r="E371" s="163">
        <f t="shared" si="641"/>
        <v>0</v>
      </c>
      <c r="F371" s="163">
        <f t="shared" si="641"/>
        <v>3.2539937349773958E-2</v>
      </c>
      <c r="G371" s="163">
        <f t="shared" si="641"/>
        <v>0.24322946462276082</v>
      </c>
      <c r="H371" s="163">
        <f t="shared" si="641"/>
        <v>0</v>
      </c>
      <c r="I371" s="163">
        <f t="shared" si="641"/>
        <v>0.1754136972582839</v>
      </c>
      <c r="J371" s="163">
        <f t="shared" si="641"/>
        <v>0</v>
      </c>
      <c r="K371" s="163">
        <f t="shared" si="641"/>
        <v>0.13725938677484983</v>
      </c>
      <c r="L371" s="322">
        <f t="shared" si="641"/>
        <v>0.14384601117982446</v>
      </c>
      <c r="M371" s="163" t="str">
        <f t="shared" si="641"/>
        <v>-</v>
      </c>
      <c r="N371" s="163" t="str">
        <f t="shared" si="641"/>
        <v>-</v>
      </c>
      <c r="O371" s="163">
        <f t="shared" si="641"/>
        <v>0</v>
      </c>
      <c r="P371" s="163">
        <f t="shared" si="641"/>
        <v>0</v>
      </c>
      <c r="Q371" s="163">
        <f t="shared" si="641"/>
        <v>0.30562992141316536</v>
      </c>
      <c r="R371" s="163">
        <f t="shared" si="641"/>
        <v>0</v>
      </c>
      <c r="S371" s="163">
        <f t="shared" si="641"/>
        <v>0</v>
      </c>
      <c r="T371" s="163">
        <f t="shared" si="641"/>
        <v>0.16701966733763363</v>
      </c>
      <c r="U371" s="163">
        <f t="shared" si="641"/>
        <v>0</v>
      </c>
      <c r="V371" s="163">
        <f t="shared" si="641"/>
        <v>0</v>
      </c>
      <c r="W371" s="163"/>
      <c r="X371" s="163"/>
      <c r="Y371" s="163">
        <f t="shared" ref="Y371:AO371" si="642">IFERROR(+Y144/+Y179,"-")</f>
        <v>0</v>
      </c>
      <c r="Z371" s="163">
        <f t="shared" si="642"/>
        <v>0.1773295708624385</v>
      </c>
      <c r="AA371" s="163">
        <f t="shared" si="642"/>
        <v>0</v>
      </c>
      <c r="AB371" s="163" t="str">
        <f>IFERROR(+AB144/+AB179,"-")</f>
        <v>-</v>
      </c>
      <c r="AC371" s="163">
        <f>IFERROR(+AC144/+AC179,"-")</f>
        <v>0</v>
      </c>
      <c r="AD371" s="163">
        <f t="shared" si="642"/>
        <v>0</v>
      </c>
      <c r="AE371" s="163">
        <f t="shared" si="642"/>
        <v>9.69142502713599E-2</v>
      </c>
      <c r="AF371" s="163">
        <f t="shared" si="642"/>
        <v>0</v>
      </c>
      <c r="AG371" s="163">
        <f t="shared" si="642"/>
        <v>7.9977418140760254E-4</v>
      </c>
      <c r="AH371" s="322">
        <f t="shared" si="642"/>
        <v>6.8398285644074103E-2</v>
      </c>
      <c r="AI371" s="322">
        <f t="shared" si="642"/>
        <v>0.11332563668603123</v>
      </c>
      <c r="AJ371" s="322">
        <f t="shared" si="642"/>
        <v>0</v>
      </c>
      <c r="AK371" s="163">
        <f t="shared" si="642"/>
        <v>0</v>
      </c>
      <c r="AL371" s="163">
        <f t="shared" si="642"/>
        <v>0</v>
      </c>
      <c r="AM371" s="163">
        <f t="shared" si="642"/>
        <v>0</v>
      </c>
      <c r="AN371" s="322">
        <f t="shared" si="642"/>
        <v>0</v>
      </c>
      <c r="AO371" s="323">
        <f t="shared" si="642"/>
        <v>0.12144848599992809</v>
      </c>
      <c r="AR371" s="322">
        <f>IFERROR(+AR144/+AR179,"-")</f>
        <v>0.14384601117982446</v>
      </c>
      <c r="AS371" s="322">
        <f>IFERROR(+AS144/+AS179,"-")</f>
        <v>6.8398285644074103E-2</v>
      </c>
      <c r="AT371" s="322">
        <f>IFERROR(+AT144/+AT179,"-")</f>
        <v>0.11332563668603123</v>
      </c>
      <c r="AU371" s="322">
        <f>IFERROR(+AU144/+AU179,"-")</f>
        <v>0</v>
      </c>
      <c r="AV371" s="322">
        <f>IFERROR(+AV144/+AV179,"-")</f>
        <v>0</v>
      </c>
      <c r="AW371" s="323">
        <f t="shared" ref="AW371" si="643">IFERROR(+AW144/+AW179,"-")</f>
        <v>0.12144848599992808</v>
      </c>
      <c r="AY371" s="322">
        <f>IFERROR(+AY144/+AY179,"-")</f>
        <v>0.17363816805116519</v>
      </c>
      <c r="AZ371" s="322">
        <f>IFERROR(+AZ144/+AZ179,"-")</f>
        <v>0</v>
      </c>
      <c r="BA371" s="322">
        <f>IFERROR(+BA144/+BA179,"-")</f>
        <v>0.15225343397246571</v>
      </c>
      <c r="BB371" s="322">
        <f>IFERROR(+BB144/+BB179,"-")</f>
        <v>0</v>
      </c>
      <c r="BC371" s="322">
        <f>IFERROR(+BC144/+BC179,"-")</f>
        <v>0</v>
      </c>
      <c r="BD371" s="323">
        <f t="shared" ref="BD371" si="644">IFERROR(+BD144/+BD179,"-")</f>
        <v>2.7120919243986255E-2</v>
      </c>
    </row>
    <row r="372" spans="1:56" s="204" customFormat="1">
      <c r="A372" s="287"/>
      <c r="B372" s="173" t="s">
        <v>13</v>
      </c>
      <c r="C372" s="308"/>
      <c r="D372" s="163">
        <f t="shared" ref="D372:V372" si="645">+D299</f>
        <v>1.6426296496604771E-2</v>
      </c>
      <c r="E372" s="163">
        <f t="shared" si="645"/>
        <v>0.28244135065125264</v>
      </c>
      <c r="F372" s="163">
        <f t="shared" si="645"/>
        <v>0.29749529255573004</v>
      </c>
      <c r="G372" s="163">
        <f t="shared" si="645"/>
        <v>0.11541987768476682</v>
      </c>
      <c r="H372" s="163">
        <f t="shared" si="645"/>
        <v>0.89880974429257576</v>
      </c>
      <c r="I372" s="163">
        <f t="shared" si="645"/>
        <v>0.13691676938999089</v>
      </c>
      <c r="J372" s="163">
        <f t="shared" si="645"/>
        <v>0.27876933776950696</v>
      </c>
      <c r="K372" s="163">
        <f t="shared" si="645"/>
        <v>0.13654566514584279</v>
      </c>
      <c r="L372" s="322">
        <f t="shared" si="645"/>
        <v>0.22369029495682857</v>
      </c>
      <c r="M372" s="163" t="str">
        <f t="shared" si="645"/>
        <v>-</v>
      </c>
      <c r="N372" s="163" t="str">
        <f t="shared" si="645"/>
        <v>-</v>
      </c>
      <c r="O372" s="163" t="str">
        <f t="shared" si="645"/>
        <v>-</v>
      </c>
      <c r="P372" s="163" t="str">
        <f t="shared" si="645"/>
        <v>-</v>
      </c>
      <c r="Q372" s="163" t="str">
        <f t="shared" si="645"/>
        <v>-</v>
      </c>
      <c r="R372" s="163" t="str">
        <f t="shared" si="645"/>
        <v>-</v>
      </c>
      <c r="S372" s="163" t="str">
        <f t="shared" si="645"/>
        <v>-</v>
      </c>
      <c r="T372" s="163" t="str">
        <f t="shared" si="645"/>
        <v>-</v>
      </c>
      <c r="U372" s="163" t="str">
        <f t="shared" si="645"/>
        <v>-</v>
      </c>
      <c r="V372" s="163" t="str">
        <f t="shared" si="645"/>
        <v>-</v>
      </c>
      <c r="W372" s="163"/>
      <c r="X372" s="163"/>
      <c r="Y372" s="163" t="str">
        <f t="shared" ref="Y372:AO372" si="646">+Y299</f>
        <v>-</v>
      </c>
      <c r="Z372" s="163" t="str">
        <f t="shared" si="646"/>
        <v>-</v>
      </c>
      <c r="AA372" s="163" t="str">
        <f t="shared" si="646"/>
        <v>-</v>
      </c>
      <c r="AB372" s="163" t="str">
        <f>+AB299</f>
        <v>-</v>
      </c>
      <c r="AC372" s="163" t="str">
        <f>+AC299</f>
        <v>-</v>
      </c>
      <c r="AD372" s="163" t="str">
        <f t="shared" si="646"/>
        <v>-</v>
      </c>
      <c r="AE372" s="163" t="str">
        <f t="shared" si="646"/>
        <v>-</v>
      </c>
      <c r="AF372" s="163" t="str">
        <f t="shared" si="646"/>
        <v>-</v>
      </c>
      <c r="AG372" s="163" t="str">
        <f t="shared" si="646"/>
        <v>-</v>
      </c>
      <c r="AH372" s="322">
        <f t="shared" si="646"/>
        <v>0.25021221601260923</v>
      </c>
      <c r="AI372" s="322">
        <f t="shared" si="646"/>
        <v>0.1417695764559973</v>
      </c>
      <c r="AJ372" s="322">
        <f t="shared" si="646"/>
        <v>0.41713560551502887</v>
      </c>
      <c r="AK372" s="163">
        <f t="shared" si="646"/>
        <v>0.54070284230491961</v>
      </c>
      <c r="AL372" s="163">
        <f t="shared" si="646"/>
        <v>1.2313147160338878</v>
      </c>
      <c r="AM372" s="163">
        <f t="shared" si="646"/>
        <v>0.61015133252979781</v>
      </c>
      <c r="AN372" s="322">
        <f t="shared" si="646"/>
        <v>0.61002225991096037</v>
      </c>
      <c r="AO372" s="323">
        <f t="shared" si="646"/>
        <v>0.24490450971835534</v>
      </c>
      <c r="AR372" s="322">
        <f>+AR299</f>
        <v>0.22369029495682857</v>
      </c>
      <c r="AS372" s="322">
        <f>+AS299</f>
        <v>0.25021221601260923</v>
      </c>
      <c r="AT372" s="322">
        <f>+AT299</f>
        <v>0.14176957645599728</v>
      </c>
      <c r="AU372" s="322">
        <f>+AU299</f>
        <v>0.41713560551502887</v>
      </c>
      <c r="AV372" s="322">
        <f>+AV299</f>
        <v>0.61002225991096037</v>
      </c>
      <c r="AW372" s="323">
        <f t="shared" ref="AW372" si="647">+AW299</f>
        <v>0.24490450971835534</v>
      </c>
      <c r="AY372" s="322">
        <f>+AY299</f>
        <v>0.22075544079180395</v>
      </c>
      <c r="AZ372" s="322" t="str">
        <f>+AZ299</f>
        <v>-</v>
      </c>
      <c r="BA372" s="322" t="str">
        <f>+BA299</f>
        <v>-</v>
      </c>
      <c r="BB372" s="322">
        <f>+BB299</f>
        <v>0.30703643870041286</v>
      </c>
      <c r="BC372" s="322">
        <f>+BC299</f>
        <v>0.72549216552832463</v>
      </c>
      <c r="BD372" s="323">
        <f t="shared" ref="BD372" si="648">+BD299</f>
        <v>0.19001288659793814</v>
      </c>
    </row>
    <row r="373" spans="1:56" s="204" customFormat="1">
      <c r="A373" s="287"/>
      <c r="B373" s="173" t="s">
        <v>12</v>
      </c>
      <c r="C373" s="308"/>
      <c r="D373" s="163">
        <f t="shared" ref="D373:V373" si="649">IFERROR(+D371+D372,"-")</f>
        <v>0.23546361396550688</v>
      </c>
      <c r="E373" s="163">
        <f t="shared" si="649"/>
        <v>0.28244135065125264</v>
      </c>
      <c r="F373" s="163">
        <f t="shared" si="649"/>
        <v>0.33003522990550399</v>
      </c>
      <c r="G373" s="163">
        <f t="shared" si="649"/>
        <v>0.35864934230752765</v>
      </c>
      <c r="H373" s="163">
        <f t="shared" si="649"/>
        <v>0.89880974429257576</v>
      </c>
      <c r="I373" s="163">
        <f t="shared" si="649"/>
        <v>0.3123304666482748</v>
      </c>
      <c r="J373" s="163">
        <f t="shared" si="649"/>
        <v>0.27876933776950696</v>
      </c>
      <c r="K373" s="163">
        <f t="shared" si="649"/>
        <v>0.2738050519206926</v>
      </c>
      <c r="L373" s="322">
        <f t="shared" si="649"/>
        <v>0.367536306136653</v>
      </c>
      <c r="M373" s="163" t="str">
        <f t="shared" si="649"/>
        <v>-</v>
      </c>
      <c r="N373" s="163" t="str">
        <f t="shared" si="649"/>
        <v>-</v>
      </c>
      <c r="O373" s="163" t="str">
        <f t="shared" si="649"/>
        <v>-</v>
      </c>
      <c r="P373" s="163" t="str">
        <f t="shared" si="649"/>
        <v>-</v>
      </c>
      <c r="Q373" s="163" t="str">
        <f t="shared" si="649"/>
        <v>-</v>
      </c>
      <c r="R373" s="163" t="str">
        <f t="shared" si="649"/>
        <v>-</v>
      </c>
      <c r="S373" s="163" t="str">
        <f t="shared" si="649"/>
        <v>-</v>
      </c>
      <c r="T373" s="163" t="str">
        <f t="shared" si="649"/>
        <v>-</v>
      </c>
      <c r="U373" s="163" t="str">
        <f t="shared" si="649"/>
        <v>-</v>
      </c>
      <c r="V373" s="163" t="str">
        <f t="shared" si="649"/>
        <v>-</v>
      </c>
      <c r="W373" s="163"/>
      <c r="X373" s="163"/>
      <c r="Y373" s="163" t="str">
        <f t="shared" ref="Y373:AO373" si="650">IFERROR(+Y371+Y372,"-")</f>
        <v>-</v>
      </c>
      <c r="Z373" s="163" t="str">
        <f t="shared" si="650"/>
        <v>-</v>
      </c>
      <c r="AA373" s="163" t="str">
        <f t="shared" si="650"/>
        <v>-</v>
      </c>
      <c r="AB373" s="163" t="str">
        <f>IFERROR(+AB371+AB372,"-")</f>
        <v>-</v>
      </c>
      <c r="AC373" s="163" t="str">
        <f>IFERROR(+AC371+AC372,"-")</f>
        <v>-</v>
      </c>
      <c r="AD373" s="163" t="str">
        <f t="shared" si="650"/>
        <v>-</v>
      </c>
      <c r="AE373" s="163" t="str">
        <f t="shared" si="650"/>
        <v>-</v>
      </c>
      <c r="AF373" s="163" t="str">
        <f t="shared" si="650"/>
        <v>-</v>
      </c>
      <c r="AG373" s="163" t="str">
        <f t="shared" si="650"/>
        <v>-</v>
      </c>
      <c r="AH373" s="322">
        <f t="shared" si="650"/>
        <v>0.31861050165668336</v>
      </c>
      <c r="AI373" s="322">
        <f t="shared" si="650"/>
        <v>0.25509521314202854</v>
      </c>
      <c r="AJ373" s="322">
        <f t="shared" si="650"/>
        <v>0.41713560551502887</v>
      </c>
      <c r="AK373" s="163">
        <f t="shared" si="650"/>
        <v>0.54070284230491961</v>
      </c>
      <c r="AL373" s="163">
        <f t="shared" si="650"/>
        <v>1.2313147160338878</v>
      </c>
      <c r="AM373" s="163">
        <f t="shared" si="650"/>
        <v>0.61015133252979781</v>
      </c>
      <c r="AN373" s="322">
        <f t="shared" si="650"/>
        <v>0.61002225991096037</v>
      </c>
      <c r="AO373" s="323">
        <f t="shared" si="650"/>
        <v>0.36635299571828345</v>
      </c>
      <c r="AR373" s="322">
        <f>IFERROR(+AR371+AR372,"-")</f>
        <v>0.367536306136653</v>
      </c>
      <c r="AS373" s="322">
        <f>IFERROR(+AS371+AS372,"-")</f>
        <v>0.31861050165668336</v>
      </c>
      <c r="AT373" s="322">
        <f>IFERROR(+AT371+AT372,"-")</f>
        <v>0.25509521314202849</v>
      </c>
      <c r="AU373" s="322">
        <f>IFERROR(+AU371+AU372,"-")</f>
        <v>0.41713560551502887</v>
      </c>
      <c r="AV373" s="322">
        <f>IFERROR(+AV371+AV372,"-")</f>
        <v>0.61002225991096037</v>
      </c>
      <c r="AW373" s="323">
        <f t="shared" ref="AW373" si="651">IFERROR(+AW371+AW372,"-")</f>
        <v>0.36635299571828339</v>
      </c>
      <c r="AY373" s="322">
        <f>IFERROR(+AY371+AY372,"-")</f>
        <v>0.39439360884296915</v>
      </c>
      <c r="AZ373" s="322" t="str">
        <f>IFERROR(+AZ371+AZ372,"-")</f>
        <v>-</v>
      </c>
      <c r="BA373" s="322" t="str">
        <f>IFERROR(+BA371+BA372,"-")</f>
        <v>-</v>
      </c>
      <c r="BB373" s="322">
        <f>IFERROR(+BB371+BB372,"-")</f>
        <v>0.30703643870041286</v>
      </c>
      <c r="BC373" s="322">
        <f>IFERROR(+BC371+BC372,"-")</f>
        <v>0.72549216552832463</v>
      </c>
      <c r="BD373" s="323">
        <f t="shared" ref="BD373" si="652">IFERROR(+BD371+BD372,"-")</f>
        <v>0.21713380584192438</v>
      </c>
    </row>
    <row r="374" spans="1:56" s="204" customFormat="1">
      <c r="A374" s="287"/>
      <c r="B374" s="173"/>
      <c r="C374" s="308"/>
      <c r="D374" s="165"/>
      <c r="E374" s="165"/>
      <c r="F374" s="165"/>
      <c r="G374" s="165"/>
      <c r="H374" s="165"/>
      <c r="I374" s="165"/>
      <c r="J374" s="165"/>
      <c r="K374" s="165"/>
      <c r="L374" s="35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355"/>
      <c r="AI374" s="355"/>
      <c r="AJ374" s="355"/>
      <c r="AK374" s="165"/>
      <c r="AL374" s="165"/>
      <c r="AM374" s="165"/>
      <c r="AN374" s="355"/>
      <c r="AO374" s="356"/>
      <c r="AR374" s="355"/>
      <c r="AS374" s="355"/>
      <c r="AT374" s="355"/>
      <c r="AU374" s="355"/>
      <c r="AV374" s="355"/>
      <c r="AW374" s="356"/>
      <c r="AY374" s="355"/>
      <c r="AZ374" s="355"/>
      <c r="BA374" s="355"/>
      <c r="BB374" s="355"/>
      <c r="BC374" s="355"/>
      <c r="BD374" s="356"/>
    </row>
    <row r="375" spans="1:56" s="204" customFormat="1">
      <c r="A375" s="340" t="s">
        <v>11</v>
      </c>
      <c r="B375" s="173"/>
      <c r="C375" s="308"/>
      <c r="D375" s="165"/>
      <c r="E375" s="165"/>
      <c r="F375" s="165"/>
      <c r="G375" s="165"/>
      <c r="H375" s="165"/>
      <c r="I375" s="165"/>
      <c r="J375" s="165"/>
      <c r="K375" s="165"/>
      <c r="L375" s="35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355"/>
      <c r="AI375" s="355"/>
      <c r="AJ375" s="355"/>
      <c r="AK375" s="165"/>
      <c r="AL375" s="165"/>
      <c r="AM375" s="165"/>
      <c r="AN375" s="355"/>
      <c r="AO375" s="356"/>
      <c r="AR375" s="355"/>
      <c r="AS375" s="355"/>
      <c r="AT375" s="355"/>
      <c r="AU375" s="355"/>
      <c r="AV375" s="355"/>
      <c r="AW375" s="356"/>
      <c r="AY375" s="355"/>
      <c r="AZ375" s="355"/>
      <c r="BA375" s="355"/>
      <c r="BB375" s="355"/>
      <c r="BC375" s="355"/>
      <c r="BD375" s="356"/>
    </row>
    <row r="376" spans="1:56" s="204" customFormat="1">
      <c r="A376" s="287"/>
      <c r="B376" s="173" t="s">
        <v>10</v>
      </c>
      <c r="C376" s="308"/>
      <c r="D376" s="166">
        <f t="shared" ref="D376:V376" si="653">IFERROR(+(D13+D16+D27+D29+D34)/D43,"-")</f>
        <v>0.42432506543686899</v>
      </c>
      <c r="E376" s="166">
        <f t="shared" si="653"/>
        <v>0.32406929479321245</v>
      </c>
      <c r="F376" s="166">
        <f t="shared" si="653"/>
        <v>0.39241455364040306</v>
      </c>
      <c r="G376" s="166">
        <f t="shared" si="653"/>
        <v>0.36670252956773997</v>
      </c>
      <c r="H376" s="166">
        <f t="shared" si="653"/>
        <v>0.44102986535850008</v>
      </c>
      <c r="I376" s="166">
        <f t="shared" si="653"/>
        <v>0.43604878290342458</v>
      </c>
      <c r="J376" s="166">
        <f t="shared" si="653"/>
        <v>0.35641430262166912</v>
      </c>
      <c r="K376" s="166">
        <f t="shared" si="653"/>
        <v>0.37599219337959067</v>
      </c>
      <c r="L376" s="357">
        <f t="shared" si="653"/>
        <v>0.39375577184524119</v>
      </c>
      <c r="M376" s="166" t="str">
        <f t="shared" si="653"/>
        <v>-</v>
      </c>
      <c r="N376" s="166" t="str">
        <f t="shared" si="653"/>
        <v>-</v>
      </c>
      <c r="O376" s="166">
        <f t="shared" si="653"/>
        <v>0.5510351211349841</v>
      </c>
      <c r="P376" s="166">
        <f t="shared" si="653"/>
        <v>0.57535674437723883</v>
      </c>
      <c r="Q376" s="166">
        <f t="shared" si="653"/>
        <v>0.48162491885199676</v>
      </c>
      <c r="R376" s="166">
        <f t="shared" si="653"/>
        <v>0.50175685172171469</v>
      </c>
      <c r="S376" s="166">
        <f t="shared" si="653"/>
        <v>0.51750376549398891</v>
      </c>
      <c r="T376" s="166">
        <f t="shared" si="653"/>
        <v>0.40477808103849211</v>
      </c>
      <c r="U376" s="166">
        <f t="shared" si="653"/>
        <v>0.50071459461070633</v>
      </c>
      <c r="V376" s="166">
        <f t="shared" si="653"/>
        <v>0.52963284186180981</v>
      </c>
      <c r="W376" s="166"/>
      <c r="X376" s="166"/>
      <c r="Y376" s="166">
        <f t="shared" ref="Y376:AO376" si="654">IFERROR(+(Y13+Y16+Y27+Y29+Y34)/Y43,"-")</f>
        <v>0.63333446785337466</v>
      </c>
      <c r="Z376" s="166">
        <f t="shared" si="654"/>
        <v>0.43032455276963238</v>
      </c>
      <c r="AA376" s="166">
        <f t="shared" si="654"/>
        <v>0.59999587858305681</v>
      </c>
      <c r="AB376" s="166" t="str">
        <f t="shared" si="654"/>
        <v>-</v>
      </c>
      <c r="AC376" s="166">
        <f t="shared" si="654"/>
        <v>0.50151286750751012</v>
      </c>
      <c r="AD376" s="166">
        <f t="shared" si="654"/>
        <v>0.41476723749229338</v>
      </c>
      <c r="AE376" s="166">
        <f t="shared" si="654"/>
        <v>0.47511978088435797</v>
      </c>
      <c r="AF376" s="166">
        <f t="shared" si="654"/>
        <v>0.54104388520127977</v>
      </c>
      <c r="AG376" s="166">
        <f t="shared" si="654"/>
        <v>0.42907697653819332</v>
      </c>
      <c r="AH376" s="357">
        <f t="shared" si="654"/>
        <v>0.49182602722951096</v>
      </c>
      <c r="AI376" s="357">
        <f t="shared" si="654"/>
        <v>0.45605831175152206</v>
      </c>
      <c r="AJ376" s="357">
        <f t="shared" si="654"/>
        <v>0.54545781996963982</v>
      </c>
      <c r="AK376" s="166">
        <f t="shared" si="654"/>
        <v>0.86461557215513918</v>
      </c>
      <c r="AL376" s="166">
        <f t="shared" si="654"/>
        <v>0.69034151583506009</v>
      </c>
      <c r="AM376" s="166">
        <f t="shared" si="654"/>
        <v>0.76492848215525622</v>
      </c>
      <c r="AN376" s="357">
        <f t="shared" si="654"/>
        <v>0.83344440336873049</v>
      </c>
      <c r="AO376" s="358">
        <f t="shared" si="654"/>
        <v>0.42930036786340309</v>
      </c>
      <c r="AR376" s="357">
        <f t="shared" ref="AR376:AW376" si="655">IFERROR(+(AR13+AR16+AR27+AR29+AR34)/AR43,"-")</f>
        <v>0.39375577184524119</v>
      </c>
      <c r="AS376" s="357">
        <f t="shared" si="655"/>
        <v>0.49182602722951096</v>
      </c>
      <c r="AT376" s="357">
        <f t="shared" si="655"/>
        <v>0.45605831175152212</v>
      </c>
      <c r="AU376" s="357">
        <f t="shared" si="655"/>
        <v>0.54545781996963982</v>
      </c>
      <c r="AV376" s="357">
        <f t="shared" si="655"/>
        <v>0.83344440336873038</v>
      </c>
      <c r="AW376" s="358">
        <f t="shared" si="655"/>
        <v>0.42930036786340309</v>
      </c>
      <c r="AY376" s="357">
        <f t="shared" ref="AY376:BD376" si="656">IFERROR(+(AY13+AY16+AY27+AY29+AY34)/AY43,"-")</f>
        <v>0.41630030276292945</v>
      </c>
      <c r="AZ376" s="357">
        <f t="shared" si="656"/>
        <v>0.5748485171407226</v>
      </c>
      <c r="BA376" s="357">
        <f t="shared" si="656"/>
        <v>0.41750173944927027</v>
      </c>
      <c r="BB376" s="357">
        <f t="shared" si="656"/>
        <v>0.57435574947967116</v>
      </c>
      <c r="BC376" s="357">
        <f t="shared" si="656"/>
        <v>0.78610609637550344</v>
      </c>
      <c r="BD376" s="358">
        <f t="shared" si="656"/>
        <v>0.40804133065172488</v>
      </c>
    </row>
    <row r="377" spans="1:56" s="204" customFormat="1">
      <c r="A377" s="287"/>
      <c r="B377" s="173" t="s">
        <v>9</v>
      </c>
      <c r="C377" s="308"/>
      <c r="D377" s="166">
        <f t="shared" ref="D377:V377" si="657">IFERROR(+(D21+D22)/D43,"-")</f>
        <v>0.19479745731023307</v>
      </c>
      <c r="E377" s="166">
        <f t="shared" si="657"/>
        <v>6.613329892251113E-2</v>
      </c>
      <c r="F377" s="166">
        <f t="shared" si="657"/>
        <v>0.1807361094503</v>
      </c>
      <c r="G377" s="166">
        <f t="shared" si="657"/>
        <v>0.14068296931298577</v>
      </c>
      <c r="H377" s="166">
        <f t="shared" si="657"/>
        <v>0.17666038550208962</v>
      </c>
      <c r="I377" s="166">
        <f t="shared" si="657"/>
        <v>0.14314227704903601</v>
      </c>
      <c r="J377" s="166">
        <f t="shared" si="657"/>
        <v>0.16295233654915181</v>
      </c>
      <c r="K377" s="166">
        <f t="shared" si="657"/>
        <v>0.17045749795756213</v>
      </c>
      <c r="L377" s="357">
        <f t="shared" si="657"/>
        <v>0.1575888795114728</v>
      </c>
      <c r="M377" s="166" t="str">
        <f t="shared" si="657"/>
        <v>-</v>
      </c>
      <c r="N377" s="166" t="str">
        <f t="shared" si="657"/>
        <v>-</v>
      </c>
      <c r="O377" s="166">
        <f t="shared" si="657"/>
        <v>0.16559268027840576</v>
      </c>
      <c r="P377" s="166">
        <f t="shared" si="657"/>
        <v>0.12434670268365729</v>
      </c>
      <c r="Q377" s="166">
        <f t="shared" si="657"/>
        <v>0.16487613909117954</v>
      </c>
      <c r="R377" s="166">
        <f t="shared" si="657"/>
        <v>0.11125112075023627</v>
      </c>
      <c r="S377" s="166">
        <f t="shared" si="657"/>
        <v>0.15722830820592273</v>
      </c>
      <c r="T377" s="166">
        <f t="shared" si="657"/>
        <v>0.16355068058031341</v>
      </c>
      <c r="U377" s="166">
        <f t="shared" si="657"/>
        <v>0.10836557697252351</v>
      </c>
      <c r="V377" s="166">
        <f t="shared" si="657"/>
        <v>0.34547557097427001</v>
      </c>
      <c r="W377" s="166"/>
      <c r="X377" s="166"/>
      <c r="Y377" s="166">
        <f t="shared" ref="Y377:AO377" si="658">IFERROR(+(Y21+Y22)/Y43,"-")</f>
        <v>0.22601341002688813</v>
      </c>
      <c r="Z377" s="166">
        <f t="shared" si="658"/>
        <v>0.22354112426192446</v>
      </c>
      <c r="AA377" s="166">
        <f t="shared" si="658"/>
        <v>0.21299482762173635</v>
      </c>
      <c r="AB377" s="166" t="str">
        <f>IFERROR(+(AB21+AB22)/AB43,"-")</f>
        <v>-</v>
      </c>
      <c r="AC377" s="166">
        <f>IFERROR(+(AC21+AC22)/AC43,"-")</f>
        <v>0.14602696049192596</v>
      </c>
      <c r="AD377" s="166">
        <f t="shared" si="658"/>
        <v>0.1609783478876998</v>
      </c>
      <c r="AE377" s="166">
        <f t="shared" si="658"/>
        <v>0.13107105009292375</v>
      </c>
      <c r="AF377" s="166">
        <f t="shared" si="658"/>
        <v>0.22456033618260829</v>
      </c>
      <c r="AG377" s="166">
        <f t="shared" si="658"/>
        <v>0.1917999252550919</v>
      </c>
      <c r="AH377" s="357">
        <f t="shared" si="658"/>
        <v>0.16896898533982457</v>
      </c>
      <c r="AI377" s="357">
        <f t="shared" si="658"/>
        <v>0.17483696951043703</v>
      </c>
      <c r="AJ377" s="357">
        <f t="shared" si="658"/>
        <v>0.16017025423175818</v>
      </c>
      <c r="AK377" s="166">
        <f t="shared" si="658"/>
        <v>2.6425393299517139E-2</v>
      </c>
      <c r="AL377" s="166">
        <f t="shared" si="658"/>
        <v>0.10722239143161379</v>
      </c>
      <c r="AM377" s="166">
        <f t="shared" si="658"/>
        <v>9.6132481599777803E-2</v>
      </c>
      <c r="AN377" s="357">
        <f t="shared" si="658"/>
        <v>4.4349658476321677E-2</v>
      </c>
      <c r="AO377" s="358">
        <f t="shared" si="658"/>
        <v>0.1558000350935381</v>
      </c>
      <c r="AR377" s="357">
        <f>IFERROR(+(AR21+AR22)/AR43,"-")</f>
        <v>0.1575888795114728</v>
      </c>
      <c r="AS377" s="357">
        <f>IFERROR(+(AS21+AS22)/AS43,"-")</f>
        <v>0.16896898533982457</v>
      </c>
      <c r="AT377" s="357">
        <f>IFERROR(+(AT21+AT22)/AT43,"-")</f>
        <v>0.17483696951043703</v>
      </c>
      <c r="AU377" s="357">
        <f>IFERROR(+(AU21+AU22)/AU43,"-")</f>
        <v>0.16017025423175818</v>
      </c>
      <c r="AV377" s="357">
        <f>IFERROR(+(AV21+AV22)/AV43,"-")</f>
        <v>4.4349658476321684E-2</v>
      </c>
      <c r="AW377" s="358">
        <f t="shared" ref="AW377" si="659">IFERROR(+(AW21+AW22)/AW43,"-")</f>
        <v>0.1558000350935381</v>
      </c>
      <c r="AY377" s="357">
        <f>IFERROR(+(AY21+AY22)/AY43,"-")</f>
        <v>0.17721435805917235</v>
      </c>
      <c r="AZ377" s="357">
        <f>IFERROR(+(AZ21+AZ22)/AZ43,"-")</f>
        <v>0.1675843007281822</v>
      </c>
      <c r="BA377" s="357">
        <f>IFERROR(+(BA21+BA22)/BA43,"-")</f>
        <v>0.16989729574288573</v>
      </c>
      <c r="BB377" s="357">
        <f>IFERROR(+(BB21+BB22)/BB43,"-")</f>
        <v>0.14023961021699261</v>
      </c>
      <c r="BC377" s="357">
        <f>IFERROR(+(BC21+BC22)/BC43,"-")</f>
        <v>9.6132481599777803E-2</v>
      </c>
      <c r="BD377" s="358">
        <f t="shared" ref="BD377" si="660">IFERROR(+(BD21+BD22)/BD43,"-")</f>
        <v>0.14407409351065778</v>
      </c>
    </row>
    <row r="378" spans="1:56" s="204" customFormat="1">
      <c r="A378" s="287"/>
      <c r="B378" s="173" t="s">
        <v>8</v>
      </c>
      <c r="C378" s="308"/>
      <c r="D378" s="166">
        <f t="shared" ref="D378:V378" si="661">IFERROR(+D23/D43,"-")</f>
        <v>0.20342016701981802</v>
      </c>
      <c r="E378" s="166">
        <f t="shared" si="661"/>
        <v>0.13297632105297116</v>
      </c>
      <c r="F378" s="166">
        <f t="shared" si="661"/>
        <v>0.15961628619856469</v>
      </c>
      <c r="G378" s="166">
        <f t="shared" si="661"/>
        <v>0.12147376365846675</v>
      </c>
      <c r="H378" s="166">
        <f t="shared" si="661"/>
        <v>0.1119056140978809</v>
      </c>
      <c r="I378" s="166">
        <f t="shared" si="661"/>
        <v>6.9384683951052031E-2</v>
      </c>
      <c r="J378" s="166">
        <f t="shared" si="661"/>
        <v>0.13994190008248752</v>
      </c>
      <c r="K378" s="166">
        <f t="shared" si="661"/>
        <v>8.8023230563052918E-2</v>
      </c>
      <c r="L378" s="357">
        <f t="shared" si="661"/>
        <v>0.12187744279043344</v>
      </c>
      <c r="M378" s="166" t="str">
        <f t="shared" si="661"/>
        <v>-</v>
      </c>
      <c r="N378" s="166" t="str">
        <f t="shared" si="661"/>
        <v>-</v>
      </c>
      <c r="O378" s="166">
        <f t="shared" si="661"/>
        <v>0.11348060594193353</v>
      </c>
      <c r="P378" s="166">
        <f t="shared" si="661"/>
        <v>0.17432027717423218</v>
      </c>
      <c r="Q378" s="166">
        <f t="shared" si="661"/>
        <v>0.17318032530136815</v>
      </c>
      <c r="R378" s="166">
        <f t="shared" si="661"/>
        <v>0.17663023723556354</v>
      </c>
      <c r="S378" s="166">
        <f t="shared" si="661"/>
        <v>0.22689988611581455</v>
      </c>
      <c r="T378" s="166">
        <f t="shared" si="661"/>
        <v>0.2453210250350166</v>
      </c>
      <c r="U378" s="166">
        <f t="shared" si="661"/>
        <v>0.18790281279517393</v>
      </c>
      <c r="V378" s="166">
        <f t="shared" si="661"/>
        <v>5.3483665799363977E-3</v>
      </c>
      <c r="W378" s="166"/>
      <c r="X378" s="166"/>
      <c r="Y378" s="166">
        <f t="shared" ref="Y378:AO378" si="662">IFERROR(+Y23/Y43,"-")</f>
        <v>4.6628773697287365E-3</v>
      </c>
      <c r="Z378" s="166">
        <f t="shared" si="662"/>
        <v>0.24557385106860749</v>
      </c>
      <c r="AA378" s="166">
        <f t="shared" si="662"/>
        <v>7.3423042842129124E-2</v>
      </c>
      <c r="AB378" s="166" t="str">
        <f>IFERROR(+AB23/AB43,"-")</f>
        <v>-</v>
      </c>
      <c r="AC378" s="166">
        <f>IFERROR(+AC23/AC43,"-")</f>
        <v>0.17079677688728867</v>
      </c>
      <c r="AD378" s="166">
        <f t="shared" si="662"/>
        <v>0.16077590569874761</v>
      </c>
      <c r="AE378" s="166">
        <f t="shared" si="662"/>
        <v>0.14037616770861169</v>
      </c>
      <c r="AF378" s="166">
        <f t="shared" si="662"/>
        <v>0.12344205147796189</v>
      </c>
      <c r="AG378" s="166">
        <f t="shared" si="662"/>
        <v>0.20957837367286783</v>
      </c>
      <c r="AH378" s="357">
        <f t="shared" si="662"/>
        <v>0.16798613072820578</v>
      </c>
      <c r="AI378" s="357">
        <f t="shared" si="662"/>
        <v>0.18605168075347189</v>
      </c>
      <c r="AJ378" s="357">
        <f t="shared" si="662"/>
        <v>0.14089779640929326</v>
      </c>
      <c r="AK378" s="166">
        <f t="shared" si="662"/>
        <v>3.5148075659788298E-3</v>
      </c>
      <c r="AL378" s="166">
        <f t="shared" si="662"/>
        <v>0</v>
      </c>
      <c r="AM378" s="166">
        <f t="shared" si="662"/>
        <v>2.2149701430356893E-2</v>
      </c>
      <c r="AN378" s="357">
        <f t="shared" si="662"/>
        <v>5.9382658091776622E-3</v>
      </c>
      <c r="AO378" s="358">
        <f t="shared" si="662"/>
        <v>0.12697309048541955</v>
      </c>
      <c r="AR378" s="357">
        <f>IFERROR(+AR23/AR43,"-")</f>
        <v>0.12187744279043344</v>
      </c>
      <c r="AS378" s="357">
        <f>IFERROR(+AS23/AS43,"-")</f>
        <v>0.16798613072820578</v>
      </c>
      <c r="AT378" s="357">
        <f>IFERROR(+AT23/AT43,"-")</f>
        <v>0.18605168075347189</v>
      </c>
      <c r="AU378" s="357">
        <f>IFERROR(+AU23/AU43,"-")</f>
        <v>0.14089779640929326</v>
      </c>
      <c r="AV378" s="357">
        <f>IFERROR(+AV23/AV43,"-")</f>
        <v>5.9382658091776631E-3</v>
      </c>
      <c r="AW378" s="358">
        <f t="shared" ref="AW378" si="663">IFERROR(+AW23/AW43,"-")</f>
        <v>0.12697309048541952</v>
      </c>
      <c r="AY378" s="357">
        <f>IFERROR(+AY23/AY43,"-")</f>
        <v>0.10501144623324371</v>
      </c>
      <c r="AZ378" s="357">
        <f>IFERROR(+AZ23/AZ43,"-")</f>
        <v>0.18991321159248351</v>
      </c>
      <c r="BA378" s="357">
        <f>IFERROR(+BA23/BA43,"-")</f>
        <v>0.17175522485793551</v>
      </c>
      <c r="BB378" s="357">
        <f>IFERROR(+BB23/BB43,"-")</f>
        <v>0.15020504049292147</v>
      </c>
      <c r="BC378" s="357">
        <f>IFERROR(+BC23/BC43,"-")</f>
        <v>2.0084016108873767E-2</v>
      </c>
      <c r="BD378" s="358">
        <f t="shared" ref="BD378" si="664">IFERROR(+BD23/BD43,"-")</f>
        <v>0.14251883342451357</v>
      </c>
    </row>
    <row r="379" spans="1:56" s="204" customFormat="1">
      <c r="A379" s="287"/>
      <c r="B379" s="173" t="s">
        <v>7</v>
      </c>
      <c r="C379" s="308"/>
      <c r="D379" s="166">
        <f t="shared" ref="D379:V379" si="665">IFERROR(+(D31-D27-D29)/D43,"-")</f>
        <v>3.952137604387386E-2</v>
      </c>
      <c r="E379" s="166">
        <f t="shared" si="665"/>
        <v>0.22240951029098652</v>
      </c>
      <c r="F379" s="166">
        <f t="shared" si="665"/>
        <v>0.12675500283761443</v>
      </c>
      <c r="G379" s="166">
        <f t="shared" si="665"/>
        <v>0.22609754556447437</v>
      </c>
      <c r="H379" s="166">
        <f t="shared" si="665"/>
        <v>9.7420336235301552E-2</v>
      </c>
      <c r="I379" s="166">
        <f t="shared" si="665"/>
        <v>0.16823664054934412</v>
      </c>
      <c r="J379" s="166">
        <f t="shared" si="665"/>
        <v>0.11904027543664598</v>
      </c>
      <c r="K379" s="166">
        <f t="shared" si="665"/>
        <v>0.12290900697519551</v>
      </c>
      <c r="L379" s="357">
        <f t="shared" si="665"/>
        <v>0.15369704524905306</v>
      </c>
      <c r="M379" s="166" t="str">
        <f t="shared" si="665"/>
        <v>-</v>
      </c>
      <c r="N379" s="166" t="str">
        <f t="shared" si="665"/>
        <v>-</v>
      </c>
      <c r="O379" s="166">
        <f t="shared" si="665"/>
        <v>8.8114352849030743E-4</v>
      </c>
      <c r="P379" s="166">
        <f t="shared" si="665"/>
        <v>6.5623348405660928E-3</v>
      </c>
      <c r="Q379" s="166">
        <f t="shared" si="665"/>
        <v>0</v>
      </c>
      <c r="R379" s="166">
        <f t="shared" si="665"/>
        <v>0</v>
      </c>
      <c r="S379" s="166">
        <f t="shared" si="665"/>
        <v>0</v>
      </c>
      <c r="T379" s="166">
        <f t="shared" si="665"/>
        <v>6.1750326507101791E-4</v>
      </c>
      <c r="U379" s="166">
        <f t="shared" si="665"/>
        <v>0</v>
      </c>
      <c r="V379" s="166">
        <f t="shared" si="665"/>
        <v>0</v>
      </c>
      <c r="W379" s="166"/>
      <c r="X379" s="166"/>
      <c r="Y379" s="166">
        <f t="shared" ref="Y379:AO379" si="666">IFERROR(+(Y31-Y27-Y29)/Y43,"-")</f>
        <v>0</v>
      </c>
      <c r="Z379" s="166">
        <f t="shared" si="666"/>
        <v>1.0862678646584782E-4</v>
      </c>
      <c r="AA379" s="166">
        <f t="shared" si="666"/>
        <v>0</v>
      </c>
      <c r="AB379" s="166" t="str">
        <f>IFERROR(+(AB31-AB27-AB29)/AB43,"-")</f>
        <v>-</v>
      </c>
      <c r="AC379" s="166">
        <f>IFERROR(+(AC31-AC27-AC29)/AC43,"-")</f>
        <v>0</v>
      </c>
      <c r="AD379" s="166">
        <f t="shared" si="666"/>
        <v>4.5089396630257749E-3</v>
      </c>
      <c r="AE379" s="166">
        <f t="shared" si="666"/>
        <v>1.4009222739907192E-3</v>
      </c>
      <c r="AF379" s="166">
        <f t="shared" si="666"/>
        <v>2.8651926842080132E-4</v>
      </c>
      <c r="AG379" s="166">
        <f t="shared" si="666"/>
        <v>3.4423018697612789E-4</v>
      </c>
      <c r="AH379" s="357">
        <f t="shared" si="666"/>
        <v>1.1107892937695792E-3</v>
      </c>
      <c r="AI379" s="357">
        <f t="shared" si="666"/>
        <v>1.1575706901102939E-3</v>
      </c>
      <c r="AJ379" s="357">
        <f t="shared" si="666"/>
        <v>1.0406430705873061E-3</v>
      </c>
      <c r="AK379" s="166">
        <f t="shared" si="666"/>
        <v>0</v>
      </c>
      <c r="AL379" s="166">
        <f t="shared" si="666"/>
        <v>0</v>
      </c>
      <c r="AM379" s="166">
        <f t="shared" si="666"/>
        <v>1.9997222607971116E-2</v>
      </c>
      <c r="AN379" s="357">
        <f t="shared" si="666"/>
        <v>2.9563017338689141E-3</v>
      </c>
      <c r="AO379" s="358">
        <f t="shared" si="666"/>
        <v>0.11759500800538036</v>
      </c>
      <c r="AR379" s="357">
        <f>IFERROR(+(AR31-AR27-AR29)/AR43,"-")</f>
        <v>0.15369704524905306</v>
      </c>
      <c r="AS379" s="357">
        <f>IFERROR(+(AS31-AS27-AS29)/AS43,"-")</f>
        <v>1.1107892937695792E-3</v>
      </c>
      <c r="AT379" s="357">
        <f>IFERROR(+(AT31-AT27-AT29)/AT43,"-")</f>
        <v>1.1575706901102943E-3</v>
      </c>
      <c r="AU379" s="357">
        <f>IFERROR(+(AU31-AU27-AU29)/AU43,"-")</f>
        <v>1.0406430705873063E-3</v>
      </c>
      <c r="AV379" s="357">
        <f>IFERROR(+(AV31-AV27-AV29)/AV43,"-")</f>
        <v>2.956301733868915E-3</v>
      </c>
      <c r="AW379" s="358">
        <f t="shared" ref="AW379" si="667">IFERROR(+(AW31-AW27-AW29)/AW43,"-")</f>
        <v>0.11759500800538038</v>
      </c>
      <c r="AY379" s="357">
        <f>IFERROR(+(AY31-AY27-AY29)/AY43,"-")</f>
        <v>0.10893480079616169</v>
      </c>
      <c r="AZ379" s="357">
        <f>IFERROR(+(AZ31-AZ27-AZ29)/AZ43,"-")</f>
        <v>-1.7193124026570098E-5</v>
      </c>
      <c r="BA379" s="357">
        <f>IFERROR(+(BA31-BA27-BA29)/BA43,"-")</f>
        <v>9.7320096502607686E-4</v>
      </c>
      <c r="BB379" s="357">
        <f>IFERROR(+(BB31-BB27-BB29)/BB43,"-")</f>
        <v>-1.1181703999835143E-3</v>
      </c>
      <c r="BC379" s="357">
        <f>IFERROR(+(BC31-BC27-BC29)/BC43,"-")</f>
        <v>-1.9025135397861409E-2</v>
      </c>
      <c r="BD379" s="358">
        <f t="shared" ref="BD379" si="668">IFERROR(+(BD31-BD27-BD29)/BD43,"-")</f>
        <v>-9.8016391281113943E-4</v>
      </c>
    </row>
    <row r="380" spans="1:56" s="204" customFormat="1">
      <c r="A380" s="287"/>
      <c r="B380" s="173" t="s">
        <v>6</v>
      </c>
      <c r="C380" s="308"/>
      <c r="D380" s="166">
        <f t="shared" ref="D380:V380" si="669">IFERROR(+D35/D43,"-")</f>
        <v>5.5340894927084631E-4</v>
      </c>
      <c r="E380" s="166">
        <f t="shared" si="669"/>
        <v>1.1194270598103103E-2</v>
      </c>
      <c r="F380" s="166">
        <f t="shared" si="669"/>
        <v>1.0435588050511434E-2</v>
      </c>
      <c r="G380" s="166">
        <f t="shared" si="669"/>
        <v>6.1340554761461913E-3</v>
      </c>
      <c r="H380" s="166">
        <f t="shared" si="669"/>
        <v>2.7738886023180656E-2</v>
      </c>
      <c r="I380" s="166">
        <f t="shared" si="669"/>
        <v>8.0222730874196669E-3</v>
      </c>
      <c r="J380" s="166">
        <f t="shared" si="669"/>
        <v>7.6283039845066883E-3</v>
      </c>
      <c r="K380" s="166">
        <f t="shared" si="669"/>
        <v>4.5218576737214066E-3</v>
      </c>
      <c r="L380" s="357">
        <f t="shared" si="669"/>
        <v>8.5229702076788597E-3</v>
      </c>
      <c r="M380" s="166" t="str">
        <f t="shared" si="669"/>
        <v>-</v>
      </c>
      <c r="N380" s="166" t="str">
        <f t="shared" si="669"/>
        <v>-</v>
      </c>
      <c r="O380" s="166">
        <f t="shared" si="669"/>
        <v>1.8237000907844848E-2</v>
      </c>
      <c r="P380" s="166">
        <f t="shared" si="669"/>
        <v>1.4783604439485584E-2</v>
      </c>
      <c r="Q380" s="166">
        <f t="shared" si="669"/>
        <v>5.1410569766599773E-4</v>
      </c>
      <c r="R380" s="166">
        <f t="shared" si="669"/>
        <v>1.6017641214529768E-2</v>
      </c>
      <c r="S380" s="166">
        <f t="shared" si="669"/>
        <v>1.3992404829661744E-2</v>
      </c>
      <c r="T380" s="166">
        <f t="shared" si="669"/>
        <v>8.001338063764403E-4</v>
      </c>
      <c r="U380" s="166">
        <f t="shared" si="669"/>
        <v>2.0840619248010159E-2</v>
      </c>
      <c r="V380" s="166">
        <f t="shared" si="669"/>
        <v>1.7635154668979473E-2</v>
      </c>
      <c r="W380" s="166"/>
      <c r="X380" s="166"/>
      <c r="Y380" s="166">
        <f t="shared" ref="Y380:AO380" si="670">IFERROR(+Y35/Y43,"-")</f>
        <v>2.3178244443688097E-2</v>
      </c>
      <c r="Z380" s="166">
        <f t="shared" si="670"/>
        <v>1.7883004024065662E-3</v>
      </c>
      <c r="AA380" s="166">
        <f t="shared" si="670"/>
        <v>6.3469820924433821E-3</v>
      </c>
      <c r="AB380" s="166" t="str">
        <f>IFERROR(+AB35/AB43,"-")</f>
        <v>-</v>
      </c>
      <c r="AC380" s="166">
        <f>IFERROR(+AC35/AC43,"-")</f>
        <v>1.1647453068572481E-2</v>
      </c>
      <c r="AD380" s="166">
        <f t="shared" si="670"/>
        <v>4.8770163702115522E-4</v>
      </c>
      <c r="AE380" s="166">
        <f t="shared" si="670"/>
        <v>4.1504888643236149E-4</v>
      </c>
      <c r="AF380" s="166">
        <f t="shared" si="670"/>
        <v>7.5927606131512343E-3</v>
      </c>
      <c r="AG380" s="166">
        <f t="shared" si="670"/>
        <v>1.4021217546297516E-3</v>
      </c>
      <c r="AH380" s="357">
        <f t="shared" si="670"/>
        <v>8.3154495776087082E-3</v>
      </c>
      <c r="AI380" s="357">
        <f t="shared" si="670"/>
        <v>3.9119582335995417E-3</v>
      </c>
      <c r="AJ380" s="357">
        <f t="shared" si="670"/>
        <v>1.4918251348389587E-2</v>
      </c>
      <c r="AK380" s="166">
        <f t="shared" si="670"/>
        <v>2.0106866403451149E-2</v>
      </c>
      <c r="AL380" s="166">
        <f t="shared" si="670"/>
        <v>0.12031223160384887</v>
      </c>
      <c r="AM380" s="166">
        <f t="shared" si="670"/>
        <v>2.1871962227468407E-2</v>
      </c>
      <c r="AN380" s="357">
        <f t="shared" si="670"/>
        <v>2.9817074518943502E-2</v>
      </c>
      <c r="AO380" s="358">
        <f t="shared" si="670"/>
        <v>9.2478468038000028E-3</v>
      </c>
      <c r="AR380" s="357">
        <f>IFERROR(+AR35/AR43,"-")</f>
        <v>8.5229702076788597E-3</v>
      </c>
      <c r="AS380" s="357">
        <f>IFERROR(+AS35/AS43,"-")</f>
        <v>8.3154495776087082E-3</v>
      </c>
      <c r="AT380" s="357">
        <f>IFERROR(+AT35/AT43,"-")</f>
        <v>3.9119582335995417E-3</v>
      </c>
      <c r="AU380" s="357">
        <f>IFERROR(+AU35/AU43,"-")</f>
        <v>1.4918251348389585E-2</v>
      </c>
      <c r="AV380" s="357">
        <f>IFERROR(+AV35/AV43,"-")</f>
        <v>2.9817074518943502E-2</v>
      </c>
      <c r="AW380" s="358">
        <f t="shared" ref="AW380" si="671">IFERROR(+AW35/AW43,"-")</f>
        <v>9.2478468038000028E-3</v>
      </c>
      <c r="AY380" s="357">
        <f>IFERROR(+AY35/AY43,"-")</f>
        <v>8.6582464054620802E-3</v>
      </c>
      <c r="AZ380" s="357">
        <f>IFERROR(+AZ35/AZ43,"-")</f>
        <v>4.4039762423736389E-3</v>
      </c>
      <c r="BA380" s="357">
        <f>IFERROR(+BA35/BA43,"-")</f>
        <v>7.420804813015508E-4</v>
      </c>
      <c r="BB380" s="357">
        <f>IFERROR(+BB35/BB43,"-")</f>
        <v>1.36212829970944E-2</v>
      </c>
      <c r="BC380" s="357">
        <f>IFERROR(+BC35/BC43,"-")</f>
        <v>7.6742813498125256E-2</v>
      </c>
      <c r="BD380" s="358">
        <f t="shared" ref="BD380" si="672">IFERROR(+BD35/BD43,"-")</f>
        <v>1.0071684287763442E-2</v>
      </c>
    </row>
    <row r="381" spans="1:56" s="204" customFormat="1">
      <c r="A381" s="287"/>
      <c r="B381" s="173" t="s">
        <v>5</v>
      </c>
      <c r="C381" s="308"/>
      <c r="D381" s="166">
        <f t="shared" ref="D381:V381" si="673">IFERROR(+(D14+D15+D36+D37+D38+D39)/D43,"-")</f>
        <v>8.5900535959117535E-2</v>
      </c>
      <c r="E381" s="166">
        <f t="shared" si="673"/>
        <v>0.22694206077811471</v>
      </c>
      <c r="F381" s="166">
        <f t="shared" si="673"/>
        <v>0.10460832379553232</v>
      </c>
      <c r="G381" s="166">
        <f t="shared" si="673"/>
        <v>0.11064105439201694</v>
      </c>
      <c r="H381" s="166">
        <f t="shared" si="673"/>
        <v>0.10063373090648785</v>
      </c>
      <c r="I381" s="166">
        <f t="shared" si="673"/>
        <v>0.14342151597851924</v>
      </c>
      <c r="J381" s="166">
        <f t="shared" si="673"/>
        <v>0.18085571853817739</v>
      </c>
      <c r="K381" s="166">
        <f t="shared" si="673"/>
        <v>0.19486733582810292</v>
      </c>
      <c r="L381" s="357">
        <f t="shared" si="673"/>
        <v>0.13053618127687594</v>
      </c>
      <c r="M381" s="166" t="str">
        <f t="shared" si="673"/>
        <v>-</v>
      </c>
      <c r="N381" s="166" t="str">
        <f t="shared" si="673"/>
        <v>-</v>
      </c>
      <c r="O381" s="166">
        <f t="shared" si="673"/>
        <v>8.0531178240205073E-2</v>
      </c>
      <c r="P381" s="166">
        <f t="shared" si="673"/>
        <v>6.8500792765282759E-2</v>
      </c>
      <c r="Q381" s="166">
        <f t="shared" si="673"/>
        <v>0.15043474115896813</v>
      </c>
      <c r="R381" s="166">
        <f t="shared" si="673"/>
        <v>0.14161436498897423</v>
      </c>
      <c r="S381" s="166">
        <f t="shared" si="673"/>
        <v>8.437563535461215E-2</v>
      </c>
      <c r="T381" s="166">
        <f t="shared" si="673"/>
        <v>0.13035621947058204</v>
      </c>
      <c r="U381" s="166">
        <f t="shared" si="673"/>
        <v>0.12498012489601389</v>
      </c>
      <c r="V381" s="166">
        <f t="shared" si="673"/>
        <v>0.10190806591500434</v>
      </c>
      <c r="W381" s="166"/>
      <c r="X381" s="166"/>
      <c r="Y381" s="166">
        <f t="shared" ref="Y381:AO381" si="674">IFERROR(+(Y14+Y15+Y36+Y37+Y38+Y39)/Y43,"-")</f>
        <v>9.9435009019434334E-2</v>
      </c>
      <c r="Z381" s="166">
        <f t="shared" si="674"/>
        <v>9.8663544710963294E-2</v>
      </c>
      <c r="AA381" s="166">
        <f t="shared" si="674"/>
        <v>3.9112246790446559E-2</v>
      </c>
      <c r="AB381" s="166" t="str">
        <f t="shared" si="674"/>
        <v>-</v>
      </c>
      <c r="AC381" s="166">
        <f t="shared" si="674"/>
        <v>0.11157262306282467</v>
      </c>
      <c r="AD381" s="166">
        <f t="shared" si="674"/>
        <v>0.25848186762121228</v>
      </c>
      <c r="AE381" s="166">
        <f t="shared" si="674"/>
        <v>0.18003422253258475</v>
      </c>
      <c r="AF381" s="166">
        <f t="shared" si="674"/>
        <v>5.711284083854639E-2</v>
      </c>
      <c r="AG381" s="166">
        <f t="shared" si="674"/>
        <v>0.12693589116865003</v>
      </c>
      <c r="AH381" s="357">
        <f t="shared" si="674"/>
        <v>0.12423816353818024</v>
      </c>
      <c r="AI381" s="357">
        <f t="shared" si="674"/>
        <v>0.14388514875337349</v>
      </c>
      <c r="AJ381" s="357">
        <f t="shared" si="674"/>
        <v>9.4778551009164644E-2</v>
      </c>
      <c r="AK381" s="166">
        <f t="shared" si="674"/>
        <v>8.5337360575913748E-2</v>
      </c>
      <c r="AL381" s="166">
        <f t="shared" si="674"/>
        <v>7.2878569607579116E-2</v>
      </c>
      <c r="AM381" s="166">
        <f t="shared" si="674"/>
        <v>7.0372170531870573E-2</v>
      </c>
      <c r="AN381" s="357">
        <f t="shared" si="674"/>
        <v>8.1950121153966923E-2</v>
      </c>
      <c r="AO381" s="358">
        <f t="shared" si="674"/>
        <v>0.12752093738152051</v>
      </c>
      <c r="AR381" s="357">
        <f t="shared" ref="AR381:AW381" si="675">IFERROR(+(AR14+AR15+AR36+AR37+AR38+AR39)/AR43,"-")</f>
        <v>0.13053618127687594</v>
      </c>
      <c r="AS381" s="357">
        <f t="shared" si="675"/>
        <v>0.12423816353818024</v>
      </c>
      <c r="AT381" s="357">
        <f t="shared" si="675"/>
        <v>0.14388514875337349</v>
      </c>
      <c r="AU381" s="357">
        <f t="shared" si="675"/>
        <v>9.4778551009164644E-2</v>
      </c>
      <c r="AV381" s="357">
        <f t="shared" si="675"/>
        <v>8.1950121153966923E-2</v>
      </c>
      <c r="AW381" s="358">
        <f t="shared" si="675"/>
        <v>0.12752093738152051</v>
      </c>
      <c r="AY381" s="357">
        <f t="shared" ref="AY381:BD381" si="676">IFERROR(+(AY14+AY15+AY36+AY37+AY38+AY39)/AY43,"-")</f>
        <v>0.11238172830735374</v>
      </c>
      <c r="AZ381" s="357">
        <f t="shared" si="676"/>
        <v>0.11446008439307678</v>
      </c>
      <c r="BA381" s="357">
        <f t="shared" si="676"/>
        <v>0.13094776227822533</v>
      </c>
      <c r="BB381" s="357">
        <f t="shared" si="676"/>
        <v>9.1145135697652854E-2</v>
      </c>
      <c r="BC381" s="357">
        <f t="shared" si="676"/>
        <v>0.19356686571309539</v>
      </c>
      <c r="BD381" s="358">
        <f t="shared" si="676"/>
        <v>7.164675968762256E-2</v>
      </c>
    </row>
    <row r="382" spans="1:56" s="204" customFormat="1" ht="15" thickBot="1">
      <c r="A382" s="359"/>
      <c r="B382" s="360" t="s">
        <v>4</v>
      </c>
      <c r="C382" s="361"/>
      <c r="D382" s="362">
        <f t="shared" ref="D382:V382" si="677">IFERROR(+D43/D43,"-")</f>
        <v>1</v>
      </c>
      <c r="E382" s="362">
        <f t="shared" si="677"/>
        <v>1</v>
      </c>
      <c r="F382" s="362">
        <f t="shared" si="677"/>
        <v>1</v>
      </c>
      <c r="G382" s="362">
        <f t="shared" si="677"/>
        <v>1</v>
      </c>
      <c r="H382" s="362">
        <f t="shared" si="677"/>
        <v>1</v>
      </c>
      <c r="I382" s="362">
        <f t="shared" si="677"/>
        <v>1</v>
      </c>
      <c r="J382" s="362">
        <f t="shared" si="677"/>
        <v>1</v>
      </c>
      <c r="K382" s="362">
        <f t="shared" si="677"/>
        <v>1</v>
      </c>
      <c r="L382" s="363">
        <f t="shared" si="677"/>
        <v>1</v>
      </c>
      <c r="M382" s="362" t="str">
        <f t="shared" si="677"/>
        <v>-</v>
      </c>
      <c r="N382" s="362" t="str">
        <f t="shared" si="677"/>
        <v>-</v>
      </c>
      <c r="O382" s="362">
        <f t="shared" si="677"/>
        <v>1</v>
      </c>
      <c r="P382" s="362">
        <f t="shared" si="677"/>
        <v>1</v>
      </c>
      <c r="Q382" s="362">
        <f t="shared" si="677"/>
        <v>1</v>
      </c>
      <c r="R382" s="362">
        <f t="shared" si="677"/>
        <v>1</v>
      </c>
      <c r="S382" s="362">
        <f t="shared" si="677"/>
        <v>1</v>
      </c>
      <c r="T382" s="362">
        <f t="shared" si="677"/>
        <v>1</v>
      </c>
      <c r="U382" s="362">
        <f t="shared" si="677"/>
        <v>1</v>
      </c>
      <c r="V382" s="362">
        <f t="shared" si="677"/>
        <v>1</v>
      </c>
      <c r="W382" s="362"/>
      <c r="X382" s="362"/>
      <c r="Y382" s="362">
        <f t="shared" ref="Y382:AO382" si="678">IFERROR(+Y43/Y43,"-")</f>
        <v>1</v>
      </c>
      <c r="Z382" s="362">
        <f t="shared" si="678"/>
        <v>1</v>
      </c>
      <c r="AA382" s="362">
        <f t="shared" si="678"/>
        <v>1</v>
      </c>
      <c r="AB382" s="362" t="str">
        <f>IFERROR(+AB43/AB43,"-")</f>
        <v>-</v>
      </c>
      <c r="AC382" s="362">
        <f>IFERROR(+AC43/AC43,"-")</f>
        <v>1</v>
      </c>
      <c r="AD382" s="362">
        <f t="shared" si="678"/>
        <v>1</v>
      </c>
      <c r="AE382" s="362">
        <f t="shared" si="678"/>
        <v>1</v>
      </c>
      <c r="AF382" s="362">
        <f t="shared" si="678"/>
        <v>1</v>
      </c>
      <c r="AG382" s="362">
        <f t="shared" si="678"/>
        <v>1</v>
      </c>
      <c r="AH382" s="363">
        <f t="shared" si="678"/>
        <v>1</v>
      </c>
      <c r="AI382" s="363">
        <f t="shared" si="678"/>
        <v>1</v>
      </c>
      <c r="AJ382" s="363">
        <f t="shared" si="678"/>
        <v>1</v>
      </c>
      <c r="AK382" s="362">
        <f t="shared" si="678"/>
        <v>1</v>
      </c>
      <c r="AL382" s="362">
        <f t="shared" si="678"/>
        <v>1</v>
      </c>
      <c r="AM382" s="362">
        <f t="shared" si="678"/>
        <v>1</v>
      </c>
      <c r="AN382" s="363">
        <f t="shared" si="678"/>
        <v>1</v>
      </c>
      <c r="AO382" s="364">
        <f t="shared" si="678"/>
        <v>1</v>
      </c>
      <c r="AR382" s="363">
        <f>IFERROR(+AR43/AR43,"-")</f>
        <v>1</v>
      </c>
      <c r="AS382" s="363">
        <f>IFERROR(+AS43/AS43,"-")</f>
        <v>1</v>
      </c>
      <c r="AT382" s="363">
        <f>IFERROR(+AT43/AT43,"-")</f>
        <v>1</v>
      </c>
      <c r="AU382" s="363">
        <f>IFERROR(+AU43/AU43,"-")</f>
        <v>1</v>
      </c>
      <c r="AV382" s="363">
        <f>IFERROR(+AV43/AV43,"-")</f>
        <v>1</v>
      </c>
      <c r="AW382" s="364">
        <f t="shared" ref="AW382" si="679">IFERROR(+AW43/AW43,"-")</f>
        <v>1</v>
      </c>
      <c r="AY382" s="363">
        <f>IFERROR(+AY43/AY43,"-")</f>
        <v>1</v>
      </c>
      <c r="AZ382" s="363">
        <f>IFERROR(+AZ43/AZ43,"-")</f>
        <v>1</v>
      </c>
      <c r="BA382" s="363">
        <f>IFERROR(+BA43/BA43,"-")</f>
        <v>1</v>
      </c>
      <c r="BB382" s="363">
        <f>IFERROR(+BB43/BB43,"-")</f>
        <v>1</v>
      </c>
      <c r="BC382" s="363">
        <f>IFERROR(+BC43/BC43,"-")</f>
        <v>1</v>
      </c>
      <c r="BD382" s="364">
        <f t="shared" ref="BD382" si="680">IFERROR(+BD43/BD43,"-")</f>
        <v>1</v>
      </c>
    </row>
    <row r="383" spans="1:56" ht="13.5" thickTop="1">
      <c r="C383" s="365" t="s">
        <v>3</v>
      </c>
      <c r="D383" s="143">
        <f t="shared" ref="D383:V383" si="681">D43-D11-D21-D23</f>
        <v>62121</v>
      </c>
      <c r="E383" s="143">
        <f t="shared" si="681"/>
        <v>58601</v>
      </c>
      <c r="F383" s="143">
        <f t="shared" si="681"/>
        <v>136121</v>
      </c>
      <c r="G383" s="143">
        <f t="shared" si="681"/>
        <v>434723.44173999992</v>
      </c>
      <c r="H383" s="143">
        <f t="shared" si="681"/>
        <v>96694</v>
      </c>
      <c r="I383" s="143">
        <f t="shared" si="681"/>
        <v>240620</v>
      </c>
      <c r="J383" s="143">
        <f t="shared" si="681"/>
        <v>90556</v>
      </c>
      <c r="K383" s="143">
        <f t="shared" si="681"/>
        <v>170690.58624999991</v>
      </c>
      <c r="L383" s="143">
        <f t="shared" si="681"/>
        <v>1290127.0279899999</v>
      </c>
      <c r="M383" s="143">
        <f t="shared" si="681"/>
        <v>0</v>
      </c>
      <c r="N383" s="143">
        <f t="shared" si="681"/>
        <v>0</v>
      </c>
      <c r="O383" s="143">
        <f t="shared" si="681"/>
        <v>10946</v>
      </c>
      <c r="P383" s="143">
        <f t="shared" si="681"/>
        <v>5774</v>
      </c>
      <c r="Q383" s="143">
        <f t="shared" si="681"/>
        <v>13244.486000000004</v>
      </c>
      <c r="R383" s="143">
        <f t="shared" si="681"/>
        <v>6682</v>
      </c>
      <c r="S383" s="143">
        <f t="shared" si="681"/>
        <v>2239.4770400000016</v>
      </c>
      <c r="T383" s="143">
        <f t="shared" si="681"/>
        <v>14597.016000000003</v>
      </c>
      <c r="U383" s="143">
        <f t="shared" si="681"/>
        <v>7074.723</v>
      </c>
      <c r="V383" s="143">
        <f t="shared" si="681"/>
        <v>693</v>
      </c>
      <c r="W383" s="143"/>
      <c r="X383" s="143"/>
      <c r="Y383" s="143">
        <f t="shared" ref="Y383:AW383" si="682">Y43-Y11-Y21-Y23</f>
        <v>5057</v>
      </c>
      <c r="Z383" s="143">
        <f t="shared" si="682"/>
        <v>13840.285270000004</v>
      </c>
      <c r="AA383" s="143">
        <f t="shared" si="682"/>
        <v>2804</v>
      </c>
      <c r="AB383" s="143">
        <f t="shared" si="682"/>
        <v>0</v>
      </c>
      <c r="AC383" s="143">
        <f t="shared" si="682"/>
        <v>10215</v>
      </c>
      <c r="AD383" s="143">
        <f t="shared" si="682"/>
        <v>26824</v>
      </c>
      <c r="AE383" s="143">
        <f t="shared" si="682"/>
        <v>6977.0840000000017</v>
      </c>
      <c r="AF383" s="143">
        <f t="shared" si="682"/>
        <v>1198</v>
      </c>
      <c r="AG383" s="143">
        <f t="shared" si="682"/>
        <v>7438.2768700000051</v>
      </c>
      <c r="AH383" s="143">
        <f t="shared" si="682"/>
        <v>135604.34818000003</v>
      </c>
      <c r="AI383" s="143">
        <f t="shared" si="682"/>
        <v>93867.148140000034</v>
      </c>
      <c r="AJ383" s="143">
        <f t="shared" si="682"/>
        <v>41737.200040000076</v>
      </c>
      <c r="AK383" s="143">
        <f t="shared" si="682"/>
        <v>15570</v>
      </c>
      <c r="AL383" s="143">
        <f t="shared" si="682"/>
        <v>3549.4999999999982</v>
      </c>
      <c r="AM383" s="143">
        <f t="shared" si="682"/>
        <v>3233</v>
      </c>
      <c r="AN383" s="143">
        <f t="shared" si="682"/>
        <v>22352.5</v>
      </c>
      <c r="AO383" s="143">
        <f t="shared" si="682"/>
        <v>1448083.8761699996</v>
      </c>
      <c r="AP383" s="143">
        <f t="shared" si="682"/>
        <v>0</v>
      </c>
      <c r="AQ383" s="143">
        <f t="shared" si="682"/>
        <v>0</v>
      </c>
      <c r="AR383" s="143">
        <f t="shared" si="682"/>
        <v>161265.87849874998</v>
      </c>
      <c r="AS383" s="143">
        <f t="shared" si="682"/>
        <v>8475.2717612500019</v>
      </c>
      <c r="AT383" s="143">
        <f t="shared" si="682"/>
        <v>13409.592591428587</v>
      </c>
      <c r="AU383" s="143">
        <f t="shared" si="682"/>
        <v>4637.4666711111195</v>
      </c>
      <c r="AV383" s="143">
        <f t="shared" si="682"/>
        <v>7450.8333333333276</v>
      </c>
      <c r="AW383" s="143">
        <f t="shared" si="682"/>
        <v>53632.736154444443</v>
      </c>
      <c r="AY383" s="143">
        <f t="shared" ref="AY383:BD383" si="683">AY43-AY11-AY21-AY23</f>
        <v>131986.29312499997</v>
      </c>
      <c r="AZ383" s="143">
        <f t="shared" si="683"/>
        <v>967.18900000000031</v>
      </c>
      <c r="BA383" s="143">
        <f t="shared" si="683"/>
        <v>19877.163</v>
      </c>
      <c r="BB383" s="143">
        <f t="shared" si="683"/>
        <v>-1710.1589999999969</v>
      </c>
      <c r="BC383" s="143">
        <f t="shared" si="683"/>
        <v>3292.5</v>
      </c>
      <c r="BD383" s="143">
        <f t="shared" si="683"/>
        <v>26418.126000000004</v>
      </c>
    </row>
    <row r="384" spans="1:56" ht="13">
      <c r="C384" s="365" t="s">
        <v>2</v>
      </c>
      <c r="D384" s="143">
        <f>D94+D99+D100</f>
        <v>5565</v>
      </c>
      <c r="E384" s="143">
        <f t="shared" ref="E384:AO384" si="684">E94+E99+E100</f>
        <v>0</v>
      </c>
      <c r="F384" s="143">
        <f t="shared" si="684"/>
        <v>0</v>
      </c>
      <c r="G384" s="143">
        <f t="shared" si="684"/>
        <v>50623.328760000004</v>
      </c>
      <c r="H384" s="143">
        <f t="shared" si="684"/>
        <v>49901</v>
      </c>
      <c r="I384" s="143">
        <f t="shared" si="684"/>
        <v>0</v>
      </c>
      <c r="J384" s="143">
        <f t="shared" si="684"/>
        <v>5</v>
      </c>
      <c r="K384" s="143">
        <f t="shared" si="684"/>
        <v>2009.9999999999998</v>
      </c>
      <c r="L384" s="143">
        <f t="shared" si="684"/>
        <v>108104.32876</v>
      </c>
      <c r="M384" s="143">
        <f t="shared" si="684"/>
        <v>0</v>
      </c>
      <c r="N384" s="143">
        <f t="shared" si="684"/>
        <v>0</v>
      </c>
      <c r="O384" s="143">
        <f t="shared" si="684"/>
        <v>790.29629999999997</v>
      </c>
      <c r="P384" s="143">
        <f t="shared" si="684"/>
        <v>0</v>
      </c>
      <c r="Q384" s="143">
        <f t="shared" si="684"/>
        <v>25786.653999999999</v>
      </c>
      <c r="R384" s="143">
        <f t="shared" si="684"/>
        <v>0</v>
      </c>
      <c r="S384" s="143">
        <f t="shared" si="684"/>
        <v>0</v>
      </c>
      <c r="T384" s="143">
        <f t="shared" si="684"/>
        <v>0</v>
      </c>
      <c r="U384" s="143">
        <f t="shared" si="684"/>
        <v>0</v>
      </c>
      <c r="V384" s="143">
        <f t="shared" si="684"/>
        <v>0</v>
      </c>
      <c r="W384" s="143">
        <f t="shared" si="684"/>
        <v>0</v>
      </c>
      <c r="X384" s="143">
        <f t="shared" si="684"/>
        <v>0</v>
      </c>
      <c r="Y384" s="143">
        <f t="shared" si="684"/>
        <v>0</v>
      </c>
      <c r="Z384" s="143">
        <f t="shared" si="684"/>
        <v>1380</v>
      </c>
      <c r="AA384" s="143">
        <f t="shared" si="684"/>
        <v>3879</v>
      </c>
      <c r="AB384" s="143">
        <f>AB94+AB99+AB100</f>
        <v>0</v>
      </c>
      <c r="AC384" s="143">
        <f>AC94+AC99+AC100</f>
        <v>0</v>
      </c>
      <c r="AD384" s="143">
        <f t="shared" si="684"/>
        <v>279</v>
      </c>
      <c r="AE384" s="143">
        <f t="shared" si="684"/>
        <v>482</v>
      </c>
      <c r="AF384" s="143">
        <f t="shared" si="684"/>
        <v>0</v>
      </c>
      <c r="AG384" s="143">
        <f t="shared" si="684"/>
        <v>13949</v>
      </c>
      <c r="AH384" s="143">
        <f t="shared" si="684"/>
        <v>46545.950299999997</v>
      </c>
      <c r="AI384" s="143">
        <f t="shared" si="684"/>
        <v>41377.270999999993</v>
      </c>
      <c r="AJ384" s="143">
        <f t="shared" si="684"/>
        <v>3879</v>
      </c>
      <c r="AK384" s="143">
        <f t="shared" si="684"/>
        <v>0</v>
      </c>
      <c r="AL384" s="143">
        <f t="shared" si="684"/>
        <v>0</v>
      </c>
      <c r="AM384" s="143">
        <f t="shared" si="684"/>
        <v>0</v>
      </c>
      <c r="AN384" s="143">
        <f t="shared" si="684"/>
        <v>0</v>
      </c>
      <c r="AO384" s="143">
        <f t="shared" si="684"/>
        <v>154650.27905999997</v>
      </c>
      <c r="AR384" s="143">
        <f>AR94+AR99</f>
        <v>12816.791095</v>
      </c>
      <c r="AS384" s="143">
        <f>AS94+AS99</f>
        <v>2753.3533749999997</v>
      </c>
      <c r="AT384" s="143">
        <f>AT94+AT99</f>
        <v>234.51671428571427</v>
      </c>
      <c r="AU384" s="143">
        <f>AU94+AU99</f>
        <v>395.22222222222223</v>
      </c>
      <c r="AV384" s="143">
        <f>AV94+AV99</f>
        <v>0</v>
      </c>
      <c r="AW384" s="143">
        <f t="shared" ref="AW384" si="685">AW94+AW99</f>
        <v>5429.1845466666664</v>
      </c>
      <c r="AY384" s="143">
        <f>AY94+AY99</f>
        <v>0</v>
      </c>
      <c r="AZ384" s="143" t="e">
        <f>AZ94+AZ99</f>
        <v>#NUM!</v>
      </c>
      <c r="BA384" s="143" t="e">
        <f>BA94+BA99</f>
        <v>#NUM!</v>
      </c>
      <c r="BB384" s="143">
        <f>BB94+BB99</f>
        <v>0</v>
      </c>
      <c r="BC384" s="143">
        <f>BC94+BC99</f>
        <v>0</v>
      </c>
      <c r="BD384" s="143">
        <f t="shared" ref="BD384" si="686">BD94+BD99</f>
        <v>592</v>
      </c>
    </row>
    <row r="385" spans="3:56" ht="13">
      <c r="C385" s="365" t="s">
        <v>1</v>
      </c>
      <c r="D385" s="143">
        <f>D125+D126</f>
        <v>145041</v>
      </c>
      <c r="E385" s="143">
        <f t="shared" ref="E385:BD385" si="687">E125+E126</f>
        <v>0</v>
      </c>
      <c r="F385" s="143">
        <f t="shared" si="687"/>
        <v>0</v>
      </c>
      <c r="G385" s="143">
        <f t="shared" si="687"/>
        <v>1206.89203</v>
      </c>
      <c r="H385" s="143">
        <f t="shared" si="687"/>
        <v>768</v>
      </c>
      <c r="I385" s="143">
        <f t="shared" si="687"/>
        <v>0</v>
      </c>
      <c r="J385" s="143">
        <f t="shared" si="687"/>
        <v>1303</v>
      </c>
      <c r="K385" s="143">
        <f t="shared" si="687"/>
        <v>95000</v>
      </c>
      <c r="L385" s="143">
        <f t="shared" si="687"/>
        <v>243318.89202999999</v>
      </c>
      <c r="M385" s="143">
        <f t="shared" si="687"/>
        <v>0</v>
      </c>
      <c r="N385" s="143">
        <f t="shared" si="687"/>
        <v>0</v>
      </c>
      <c r="O385" s="143">
        <f t="shared" si="687"/>
        <v>25584.605179999999</v>
      </c>
      <c r="P385" s="143">
        <f t="shared" si="687"/>
        <v>0</v>
      </c>
      <c r="Q385" s="143">
        <f t="shared" si="687"/>
        <v>0</v>
      </c>
      <c r="R385" s="143">
        <f t="shared" si="687"/>
        <v>0</v>
      </c>
      <c r="S385" s="143">
        <f t="shared" si="687"/>
        <v>0</v>
      </c>
      <c r="T385" s="143">
        <f t="shared" si="687"/>
        <v>5447</v>
      </c>
      <c r="U385" s="143">
        <f t="shared" si="687"/>
        <v>0</v>
      </c>
      <c r="V385" s="143">
        <f t="shared" si="687"/>
        <v>0</v>
      </c>
      <c r="W385" s="143">
        <f t="shared" si="687"/>
        <v>0</v>
      </c>
      <c r="X385" s="143">
        <f t="shared" si="687"/>
        <v>0</v>
      </c>
      <c r="Y385" s="143">
        <f t="shared" si="687"/>
        <v>0</v>
      </c>
      <c r="Z385" s="143">
        <f t="shared" si="687"/>
        <v>24564</v>
      </c>
      <c r="AA385" s="143">
        <f t="shared" si="687"/>
        <v>290</v>
      </c>
      <c r="AB385" s="143">
        <f>AB125+AB126</f>
        <v>0</v>
      </c>
      <c r="AC385" s="143">
        <f>AC125+AC126</f>
        <v>0</v>
      </c>
      <c r="AD385" s="143">
        <f t="shared" si="687"/>
        <v>30113</v>
      </c>
      <c r="AE385" s="143">
        <f t="shared" si="687"/>
        <v>0</v>
      </c>
      <c r="AF385" s="143">
        <f t="shared" si="687"/>
        <v>4247</v>
      </c>
      <c r="AG385" s="143">
        <f t="shared" si="687"/>
        <v>0</v>
      </c>
      <c r="AH385" s="143">
        <f t="shared" si="687"/>
        <v>90245.605179999999</v>
      </c>
      <c r="AI385" s="143">
        <f t="shared" si="687"/>
        <v>85708.605179999999</v>
      </c>
      <c r="AJ385" s="143">
        <f t="shared" si="687"/>
        <v>4537</v>
      </c>
      <c r="AK385" s="143">
        <f t="shared" si="687"/>
        <v>0</v>
      </c>
      <c r="AL385" s="143">
        <f t="shared" si="687"/>
        <v>0</v>
      </c>
      <c r="AM385" s="143">
        <f t="shared" si="687"/>
        <v>0</v>
      </c>
      <c r="AN385" s="143">
        <f t="shared" si="687"/>
        <v>0</v>
      </c>
      <c r="AO385" s="143">
        <f t="shared" si="687"/>
        <v>333564.49721</v>
      </c>
      <c r="AP385" s="143"/>
      <c r="AQ385" s="143"/>
      <c r="AR385" s="143">
        <f t="shared" si="687"/>
        <v>30414.861503749999</v>
      </c>
      <c r="AS385" s="143">
        <f t="shared" si="687"/>
        <v>5640.3503237499999</v>
      </c>
      <c r="AT385" s="143">
        <f t="shared" si="687"/>
        <v>12244.086454285713</v>
      </c>
      <c r="AU385" s="143">
        <f t="shared" si="687"/>
        <v>504.11111111111114</v>
      </c>
      <c r="AV385" s="143">
        <f t="shared" si="687"/>
        <v>0</v>
      </c>
      <c r="AW385" s="143">
        <f t="shared" si="687"/>
        <v>12354.240637407407</v>
      </c>
      <c r="AX385" s="143"/>
      <c r="AY385" s="143">
        <f t="shared" si="687"/>
        <v>1419.5</v>
      </c>
      <c r="AZ385" s="143">
        <f t="shared" si="687"/>
        <v>0</v>
      </c>
      <c r="BA385" s="143">
        <f t="shared" si="687"/>
        <v>747</v>
      </c>
      <c r="BB385" s="143">
        <f t="shared" si="687"/>
        <v>0</v>
      </c>
      <c r="BC385" s="143">
        <f t="shared" si="687"/>
        <v>0</v>
      </c>
      <c r="BD385" s="143">
        <f t="shared" si="687"/>
        <v>0</v>
      </c>
    </row>
    <row r="386" spans="3:56" ht="13">
      <c r="C386" s="365" t="s">
        <v>0</v>
      </c>
      <c r="D386" s="143">
        <f t="shared" ref="D386:L386" si="688">(D128+D103)-(D385+D384)</f>
        <v>186233</v>
      </c>
      <c r="E386" s="143">
        <f t="shared" si="688"/>
        <v>52258</v>
      </c>
      <c r="F386" s="143">
        <f t="shared" si="688"/>
        <v>253113</v>
      </c>
      <c r="G386" s="143">
        <f t="shared" si="688"/>
        <v>435472.85376999999</v>
      </c>
      <c r="H386" s="143">
        <f t="shared" si="688"/>
        <v>141375</v>
      </c>
      <c r="I386" s="143">
        <f t="shared" si="688"/>
        <v>217394</v>
      </c>
      <c r="J386" s="143">
        <f t="shared" si="688"/>
        <v>104094</v>
      </c>
      <c r="K386" s="143">
        <f t="shared" si="688"/>
        <v>155967.75716999988</v>
      </c>
      <c r="L386" s="143">
        <f t="shared" si="688"/>
        <v>1545907.61094</v>
      </c>
      <c r="M386" s="143">
        <f t="shared" ref="M386:V386" si="689">(M128+M102)-(M385+M384)</f>
        <v>0</v>
      </c>
      <c r="N386" s="143">
        <f t="shared" si="689"/>
        <v>0</v>
      </c>
      <c r="O386" s="143">
        <f t="shared" si="689"/>
        <v>11795.703699999998</v>
      </c>
      <c r="P386" s="143">
        <f t="shared" si="689"/>
        <v>408</v>
      </c>
      <c r="Q386" s="143">
        <f t="shared" si="689"/>
        <v>-24258.669119999999</v>
      </c>
      <c r="R386" s="143">
        <f t="shared" si="689"/>
        <v>222</v>
      </c>
      <c r="S386" s="143">
        <f t="shared" si="689"/>
        <v>1123.636</v>
      </c>
      <c r="T386" s="143">
        <f t="shared" si="689"/>
        <v>211</v>
      </c>
      <c r="U386" s="143">
        <f t="shared" si="689"/>
        <v>1509.6579999999999</v>
      </c>
      <c r="V386" s="143">
        <f t="shared" si="689"/>
        <v>90</v>
      </c>
      <c r="W386" s="143"/>
      <c r="X386" s="143"/>
      <c r="Y386" s="143">
        <f t="shared" ref="Y386:AG386" si="690">(Y128+Y102)-(Y385+Y384)</f>
        <v>0</v>
      </c>
      <c r="Z386" s="143">
        <f t="shared" si="690"/>
        <v>-245</v>
      </c>
      <c r="AA386" s="143">
        <f t="shared" si="690"/>
        <v>-3348</v>
      </c>
      <c r="AB386" s="143">
        <f>(AB128+AB102)-(AB385+AB384)</f>
        <v>0</v>
      </c>
      <c r="AC386" s="143">
        <f>(AC128+AC102)-(AC385+AC384)</f>
        <v>253</v>
      </c>
      <c r="AD386" s="143">
        <f t="shared" si="690"/>
        <v>620</v>
      </c>
      <c r="AE386" s="143">
        <f t="shared" si="690"/>
        <v>1423</v>
      </c>
      <c r="AF386" s="143">
        <f t="shared" si="690"/>
        <v>201</v>
      </c>
      <c r="AG386" s="143">
        <f t="shared" si="690"/>
        <v>-2004.8869999999988</v>
      </c>
      <c r="AH386" s="143">
        <f t="shared" ref="AH386:AO386" si="691">(AH128+AH103)-(AH385+AH384)</f>
        <v>315388.38801</v>
      </c>
      <c r="AI386" s="143">
        <f t="shared" si="691"/>
        <v>-11169.173119999992</v>
      </c>
      <c r="AJ386" s="143">
        <f t="shared" si="691"/>
        <v>121266.158</v>
      </c>
      <c r="AK386" s="143">
        <f t="shared" si="691"/>
        <v>16082</v>
      </c>
      <c r="AL386" s="143">
        <f t="shared" si="691"/>
        <v>2333</v>
      </c>
      <c r="AM386" s="143">
        <f t="shared" si="691"/>
        <v>10476</v>
      </c>
      <c r="AN386" s="143">
        <f t="shared" si="691"/>
        <v>28891</v>
      </c>
      <c r="AO386" s="143">
        <f t="shared" si="691"/>
        <v>1890186.9989500002</v>
      </c>
      <c r="AR386" s="143">
        <f>(AR128+AR103)-(AR385+AR384)</f>
        <v>193934.70136750001</v>
      </c>
      <c r="AS386" s="143">
        <f>(AS128+AS103)-(AS385+AS384)</f>
        <v>19867.542769374999</v>
      </c>
      <c r="AT386" s="143">
        <f>(AT128+AT103)-(AT385+AT384)</f>
        <v>4080.9258400000035</v>
      </c>
      <c r="AU386" s="143">
        <f>(AU128+AU103)-(AU385+AU384)</f>
        <v>13509.795333333333</v>
      </c>
      <c r="AV386" s="143">
        <f>(AV128+AV103)-(AV385+AV384)</f>
        <v>9630.3333333333339</v>
      </c>
      <c r="AW386" s="143">
        <f t="shared" ref="AW386" si="692">(AW128+AW103)-(AW385+AW384)</f>
        <v>70305.529453703697</v>
      </c>
      <c r="AY386" s="143">
        <f>(AY128+AY103)-(AY385+AY384)</f>
        <v>203299.5</v>
      </c>
      <c r="AZ386" s="143" t="e">
        <f>(AZ128+AZ103)-(AZ385+AZ384)</f>
        <v>#NUM!</v>
      </c>
      <c r="BA386" s="143" t="e">
        <f>(BA128+BA103)-(BA385+BA384)</f>
        <v>#NUM!</v>
      </c>
      <c r="BB386" s="143">
        <f>(BB128+BB103)-(BB385+BB384)</f>
        <v>12057.864</v>
      </c>
      <c r="BC386" s="143">
        <f>(BC128+BC103)-(BC385+BC384)</f>
        <v>10476</v>
      </c>
      <c r="BD386" s="143">
        <f t="shared" ref="BD386" si="693">(BD128+BD103)-(BD385+BD384)</f>
        <v>5092</v>
      </c>
    </row>
  </sheetData>
  <hyperlinks>
    <hyperlink ref="AI8" location="Metro_ITPs" display="Metro ITP"/>
    <hyperlink ref="W8" location="EIT_and_Tairawhiti_merger" display="Tairawhiti Polytechnic                  "/>
    <hyperlink ref="P8" location="EIT_and_Tairawhiti_merger" display="Eastern Institute of Technology"/>
    <hyperlink ref="X8" location="Lincoln_and_Telford_merger" display="Telford Rural Polytechnic"/>
    <hyperlink ref="AF8" location="WITT_audited_results" display="Western Institute of Technology Taranaki"/>
    <hyperlink ref="AJ8" location="Regional_ITPs" display="Rural ITP"/>
    <hyperlink ref="E8" location="Lincoln" display="Lincoln University"/>
    <hyperlink ref="H8" location="UC_Earthquake_Impacts" display="University of Canterbury"/>
    <hyperlink ref="O8" location="CPIT_Earthquake_Impacts" display="Christchurch Polytechnic Institute of Technology"/>
    <hyperlink ref="Q8" location="MIT_Mainzeal_Collapse" display="Manukau Institute of Technogy"/>
    <hyperlink ref="AC8" location="Toi_Ohomai_Institute_of_Technology" display="Toi Ohomai Institute of Technology"/>
    <hyperlink ref="M8" location="Ara" display="Aoraki Polytechnic"/>
    <hyperlink ref="N8" location="Toi_Ohomai_Institute_of_Technology" display="Bay of Plenty Polytechnic"/>
    <hyperlink ref="AB8" location="Toi_Ohomai_Institute_of_Technology" display="Waiariki Institute of Technology"/>
    <hyperlink ref="W76" location="EIT_and_Tairawhiti_merger" display="Tairawhiti Polytechnic                  "/>
    <hyperlink ref="P76" location="EIT_and_Tairawhiti_merger" display="Eastern Institute of Technology"/>
    <hyperlink ref="X76" location="Lincoln_and_Telford_merger" display="Telford Rural Polytechnic"/>
    <hyperlink ref="AF76" location="WITT_audited_results" display="Western Institute of Technology Taranaki"/>
    <hyperlink ref="O76" location="CPIT_Earthquake_Impacts" display="Christchurch Polytechnic Institute of Technology"/>
    <hyperlink ref="Q76" location="MIT_Mainzeal_Collapse" display="Manukau Institute of Technogy"/>
    <hyperlink ref="AC76" location="Toi_Ohomai_Institute_of_Technology" display="Toi Ohomai Institute of Technology"/>
    <hyperlink ref="M76" location="Ara" display="Aoraki Polytechnic"/>
    <hyperlink ref="N76" location="Toi_Ohomai_Institute_of_Technology" display="Bay of Plenty Polytechnic"/>
    <hyperlink ref="AB76" location="Toi_Ohomai_Institute_of_Technology" display="Waiariki Institute of Technology"/>
    <hyperlink ref="W140" location="EIT_and_Tairawhiti_merger" display="Tairawhiti Polytechnic                  "/>
    <hyperlink ref="P140" location="EIT_and_Tairawhiti_merger" display="Eastern Institute of Technology"/>
    <hyperlink ref="X140" location="Lincoln_and_Telford_merger" display="Telford Rural Polytechnic"/>
    <hyperlink ref="AF140" location="WITT_audited_results" display="Western Institute of Technology Taranaki"/>
    <hyperlink ref="O140" location="CPIT_Earthquake_Impacts" display="Christchurch Polytechnic Institute of Technology"/>
    <hyperlink ref="Q140" location="MIT_Mainzeal_Collapse" display="Manukau Institute of Technogy"/>
    <hyperlink ref="AC140" location="Toi_Ohomai_Institute_of_Technology" display="Toi Ohomai Institute of Technology"/>
    <hyperlink ref="M140" location="Ara" display="Aoraki Polytechnic"/>
    <hyperlink ref="N140" location="Toi_Ohomai_Institute_of_Technology" display="Bay of Plenty Polytechnic"/>
    <hyperlink ref="AB140" location="Toi_Ohomai_Institute_of_Technology" display="Waiariki Institute of Technology"/>
    <hyperlink ref="W148" location="EIT_and_Tairawhiti_merger" display="Tairawhiti Polytechnic                  "/>
    <hyperlink ref="P148" location="EIT_and_Tairawhiti_merger" display="Eastern Institute of Technology"/>
    <hyperlink ref="X148" location="Lincoln_and_Telford_merger" display="Telford Rural Polytechnic"/>
    <hyperlink ref="AF148" location="WITT_audited_results" display="Western Institute of Technology Taranaki"/>
    <hyperlink ref="O148" location="CPIT_Earthquake_Impacts" display="Christchurch Polytechnic Institute of Technology"/>
    <hyperlink ref="Q148" location="MIT_Mainzeal_Collapse" display="Manukau Institute of Technogy"/>
    <hyperlink ref="AC148" location="Toi_Ohomai_Institute_of_Technology" display="Toi Ohomai Institute of Technology"/>
    <hyperlink ref="M148" location="Ara" display="Aoraki Polytechnic"/>
    <hyperlink ref="N148" location="Toi_Ohomai_Institute_of_Technology" display="Bay of Plenty Polytechnic"/>
    <hyperlink ref="AB148" location="Toi_Ohomai_Institute_of_Technology" display="Waiariki Institute of Technology"/>
    <hyperlink ref="W163" location="EIT_and_Tairawhiti_merger" display="Tairawhiti Polytechnic                  "/>
    <hyperlink ref="P163" location="EIT_and_Tairawhiti_merger" display="Eastern Institute of Technology"/>
    <hyperlink ref="X163" location="Lincoln_and_Telford_merger" display="Telford Rural Polytechnic"/>
    <hyperlink ref="AF163" location="WITT_audited_results" display="Western Institute of Technology Taranaki"/>
    <hyperlink ref="O163" location="CPIT_Earthquake_Impacts" display="Christchurch Polytechnic Institute of Technology"/>
    <hyperlink ref="Q163" location="MIT_Mainzeal_Collapse" display="Manukau Institute of Technogy"/>
    <hyperlink ref="AC163" location="Toi_Ohomai_Institute_of_Technology" display="Toi Ohomai Institute of Technology"/>
    <hyperlink ref="M163" location="Ara" display="Aoraki Polytechnic"/>
    <hyperlink ref="N163" location="Toi_Ohomai_Institute_of_Technology" display="Bay of Plenty Polytechnic"/>
    <hyperlink ref="AB163" location="Toi_Ohomai_Institute_of_Technology" display="Waiariki Institute of Technology"/>
    <hyperlink ref="W224" location="EIT_and_Tairawhiti_merger" display="Tairawhiti Polytechnic                  "/>
    <hyperlink ref="P224" location="EIT_and_Tairawhiti_merger" display="Eastern Institute of Technology"/>
    <hyperlink ref="X224" location="Lincoln_and_Telford_merger" display="Telford Rural Polytechnic"/>
    <hyperlink ref="AF224" location="WITT_audited_results" display="Western Institute of Technology Taranaki"/>
    <hyperlink ref="O224" location="CPIT_Earthquake_Impacts" display="Christchurch Polytechnic Institute of Technology"/>
    <hyperlink ref="Q224" location="MIT_Mainzeal_Collapse" display="Manukau Institute of Technogy"/>
    <hyperlink ref="AC224" location="Toi_Ohomai_Institute_of_Technology" display="Toi Ohomai Institute of Technology"/>
    <hyperlink ref="M224" location="Ara" display="Aoraki Polytechnic"/>
    <hyperlink ref="N224" location="Toi_Ohomai_Institute_of_Technology" display="Bay of Plenty Polytechnic"/>
    <hyperlink ref="AB224" location="Toi_Ohomai_Institute_of_Technology" display="Waiariki Institute of Technology"/>
    <hyperlink ref="W247" location="EIT_and_Tairawhiti_merger" display="Tairawhiti Polytechnic                  "/>
    <hyperlink ref="P247" location="EIT_and_Tairawhiti_merger" display="Eastern Institute of Technology"/>
    <hyperlink ref="X247" location="Lincoln_and_Telford_merger" display="Telford Rural Polytechnic"/>
    <hyperlink ref="AF247" location="WITT_audited_results" display="Western Institute of Technology Taranaki"/>
    <hyperlink ref="O247" location="CPIT_Earthquake_Impacts" display="Christchurch Polytechnic Institute of Technology"/>
    <hyperlink ref="Q247" location="MIT_Mainzeal_Collapse" display="Manukau Institute of Technogy"/>
    <hyperlink ref="AC247" location="Toi_Ohomai_Institute_of_Technology" display="Toi Ohomai Institute of Technology"/>
    <hyperlink ref="M247" location="Ara" display="Aoraki Polytechnic"/>
    <hyperlink ref="N247" location="Toi_Ohomai_Institute_of_Technology" display="Bay of Plenty Polytechnic"/>
    <hyperlink ref="AB247" location="Toi_Ohomai_Institute_of_Technology" display="Waiariki Institute of Technology"/>
    <hyperlink ref="W294" location="EIT_and_Tairawhiti_merger" display="Tairawhiti Polytechnic                  "/>
    <hyperlink ref="P294" location="EIT_and_Tairawhiti_merger" display="Eastern Institute of Technology"/>
    <hyperlink ref="X294" location="Lincoln_and_Telford_merger" display="Telford Rural Polytechnic"/>
    <hyperlink ref="AF294" location="WITT_audited_results" display="Western Institute of Technology Taranaki"/>
    <hyperlink ref="O294" location="CPIT_Earthquake_Impacts" display="Christchurch Polytechnic Institute of Technology"/>
    <hyperlink ref="Q294" location="MIT_Mainzeal_Collapse" display="Manukau Institute of Technogy"/>
    <hyperlink ref="AC294" location="Toi_Ohomai_Institute_of_Technology" display="Toi Ohomai Institute of Technology"/>
    <hyperlink ref="M294" location="Ara" display="Aoraki Polytechnic"/>
    <hyperlink ref="N294" location="Toi_Ohomai_Institute_of_Technology" display="Bay of Plenty Polytechnic"/>
    <hyperlink ref="AB294" location="Toi_Ohomai_Institute_of_Technology" display="Waiariki Institute of Technology"/>
    <hyperlink ref="V8" location="Tai_Poutini_Polytechnic" display="Tai Poutini Polytechni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D383"/>
  <sheetViews>
    <sheetView zoomScale="85" zoomScaleNormal="85" workbookViewId="0">
      <pane xSplit="3" ySplit="8" topLeftCell="D156" activePane="bottomRight" state="frozen"/>
      <selection pane="topRight" activeCell="D1" sqref="D1"/>
      <selection pane="bottomLeft" activeCell="A9" sqref="A9"/>
      <selection pane="bottomRight" activeCell="A127" sqref="A127:XFD127"/>
    </sheetView>
  </sheetViews>
  <sheetFormatPr defaultColWidth="9.1796875" defaultRowHeight="14.5"/>
  <cols>
    <col min="1" max="2" width="9.1796875" style="182"/>
    <col min="3" max="3" width="57.4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5" width="12.7265625" style="181" customWidth="1"/>
    <col min="16" max="17" width="9.1796875" style="181"/>
    <col min="18" max="18" width="11.7265625" style="182" customWidth="1"/>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10.7265625" style="181" customWidth="1"/>
    <col min="28" max="28" width="9.1796875" style="181"/>
    <col min="29" max="29" width="9.1796875" style="107"/>
    <col min="30" max="30" width="9.1796875" style="2"/>
    <col min="31" max="31" width="9.1796875" style="182"/>
    <col min="32" max="32" width="12.453125" style="182" customWidth="1"/>
    <col min="33" max="33" width="9.1796875" style="182"/>
    <col min="34" max="36" width="12.54296875" style="1" customWidth="1"/>
    <col min="37" max="37" width="11.1796875" style="2" customWidth="1"/>
    <col min="38" max="38" width="9.1796875" style="107"/>
    <col min="39" max="39" width="10.7265625" style="2" customWidth="1"/>
    <col min="40" max="40" width="11.54296875" style="1" customWidth="1"/>
    <col min="41" max="41" width="12.26953125" style="1" customWidth="1"/>
    <col min="42" max="43" width="9.1796875" style="183"/>
    <col min="44" max="44" width="11.54296875" style="1" customWidth="1"/>
    <col min="45" max="45" width="9.1796875" style="183"/>
    <col min="46" max="46" width="9.1796875" style="183" customWidth="1"/>
    <col min="47" max="48" width="9.1796875" style="183"/>
    <col min="49" max="49" width="10.453125" style="1" customWidth="1"/>
    <col min="50" max="53" width="9.1796875" style="183"/>
    <col min="54" max="54" width="9.1796875" style="382"/>
    <col min="55" max="55" width="9.1796875" style="184"/>
    <col min="56" max="56" width="10.453125" style="1" customWidth="1"/>
    <col min="57" max="16384" width="9.1796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362</v>
      </c>
      <c r="D2" s="106"/>
      <c r="AC2" s="182"/>
    </row>
    <row r="3" spans="1:56" ht="21">
      <c r="A3" s="175" t="s">
        <v>299</v>
      </c>
      <c r="B3" s="175"/>
      <c r="C3" s="180">
        <v>2017</v>
      </c>
      <c r="D3" s="106"/>
      <c r="G3" s="2"/>
      <c r="H3" s="107"/>
      <c r="AB3" s="107"/>
      <c r="AC3" s="182"/>
    </row>
    <row r="4" spans="1:56">
      <c r="A4" s="185"/>
      <c r="B4" s="185"/>
      <c r="C4" s="186"/>
      <c r="G4" s="2"/>
      <c r="P4" s="107"/>
      <c r="AB4" s="107"/>
      <c r="AC4" s="182"/>
      <c r="AG4" s="107"/>
    </row>
    <row r="5" spans="1:56" ht="21">
      <c r="A5" s="175" t="s">
        <v>298</v>
      </c>
      <c r="B5" s="187"/>
      <c r="C5" s="188"/>
      <c r="G5" s="2"/>
      <c r="N5" s="189"/>
      <c r="P5" s="107"/>
      <c r="AB5" s="107"/>
      <c r="AC5" s="182"/>
      <c r="AG5" s="107"/>
      <c r="AQ5" s="398" t="s">
        <v>373</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108"/>
      <c r="W6" s="108"/>
      <c r="X6" s="108"/>
      <c r="Y6" s="192"/>
      <c r="Z6" s="191"/>
      <c r="AA6" s="191"/>
      <c r="AB6" s="107"/>
      <c r="AD6" s="105"/>
      <c r="AE6" s="192"/>
      <c r="AF6" s="192"/>
      <c r="AG6" s="107"/>
      <c r="AH6" s="103"/>
      <c r="AI6" s="103"/>
      <c r="AJ6" s="103"/>
      <c r="AK6" s="105"/>
      <c r="AL6" s="108"/>
      <c r="AM6" s="105"/>
      <c r="AN6" s="103"/>
      <c r="AO6" s="103"/>
      <c r="AR6" s="103"/>
      <c r="AW6" s="103"/>
      <c r="BD6" s="103"/>
    </row>
    <row r="7" spans="1:56" s="190" customFormat="1" ht="18">
      <c r="A7" s="193"/>
      <c r="B7" s="192"/>
      <c r="C7" s="194"/>
      <c r="D7" s="383">
        <v>7008</v>
      </c>
      <c r="E7" s="383">
        <v>7006</v>
      </c>
      <c r="F7" s="383">
        <v>7003</v>
      </c>
      <c r="G7" s="383">
        <v>7001</v>
      </c>
      <c r="H7" s="383">
        <v>7005</v>
      </c>
      <c r="I7" s="383">
        <v>7007</v>
      </c>
      <c r="J7" s="383">
        <v>7002</v>
      </c>
      <c r="K7" s="383">
        <v>7004</v>
      </c>
      <c r="L7" s="384">
        <v>7000</v>
      </c>
      <c r="M7" s="383">
        <v>6001</v>
      </c>
      <c r="N7" s="383">
        <v>6003</v>
      </c>
      <c r="O7" s="383">
        <v>6006</v>
      </c>
      <c r="P7" s="383">
        <v>6007</v>
      </c>
      <c r="Q7" s="383">
        <v>6010</v>
      </c>
      <c r="R7" s="383">
        <v>6011</v>
      </c>
      <c r="S7" s="383">
        <v>6012</v>
      </c>
      <c r="T7" s="383">
        <v>6013</v>
      </c>
      <c r="U7" s="383">
        <v>6015</v>
      </c>
      <c r="V7" s="383">
        <v>6024</v>
      </c>
      <c r="W7" s="383"/>
      <c r="X7" s="383"/>
      <c r="Y7" s="383">
        <v>6022</v>
      </c>
      <c r="Z7" s="383">
        <v>6004</v>
      </c>
      <c r="AA7" s="383">
        <v>6009</v>
      </c>
      <c r="AB7" s="383">
        <v>6018</v>
      </c>
      <c r="AC7" s="383">
        <v>6025</v>
      </c>
      <c r="AD7" s="383">
        <v>6019</v>
      </c>
      <c r="AE7" s="383">
        <v>6008</v>
      </c>
      <c r="AF7" s="383">
        <v>6017</v>
      </c>
      <c r="AG7" s="383">
        <v>6014</v>
      </c>
      <c r="AH7" s="384">
        <v>6000</v>
      </c>
      <c r="AI7" s="384">
        <v>11000</v>
      </c>
      <c r="AJ7" s="384">
        <v>12000</v>
      </c>
      <c r="AK7" s="383">
        <v>8630</v>
      </c>
      <c r="AL7" s="383">
        <v>9241</v>
      </c>
      <c r="AM7" s="383">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2017</v>
      </c>
      <c r="D8" s="10" t="s">
        <v>304</v>
      </c>
      <c r="E8" s="147" t="s">
        <v>305</v>
      </c>
      <c r="F8" s="114" t="s">
        <v>306</v>
      </c>
      <c r="G8" s="114" t="s">
        <v>307</v>
      </c>
      <c r="H8" s="146" t="s">
        <v>308</v>
      </c>
      <c r="I8" s="114" t="s">
        <v>327</v>
      </c>
      <c r="J8" s="114" t="s">
        <v>328</v>
      </c>
      <c r="K8" s="11" t="s">
        <v>309</v>
      </c>
      <c r="L8" s="7" t="s">
        <v>99</v>
      </c>
      <c r="M8" s="147" t="s">
        <v>310</v>
      </c>
      <c r="N8" s="146" t="s">
        <v>311</v>
      </c>
      <c r="O8" s="146" t="s">
        <v>355</v>
      </c>
      <c r="P8" s="146" t="s">
        <v>313</v>
      </c>
      <c r="Q8" s="146" t="s">
        <v>314</v>
      </c>
      <c r="R8" s="114" t="s">
        <v>315</v>
      </c>
      <c r="S8" s="114" t="s">
        <v>93</v>
      </c>
      <c r="T8" s="114" t="s">
        <v>316</v>
      </c>
      <c r="U8" s="114" t="s">
        <v>317</v>
      </c>
      <c r="V8" s="146" t="s">
        <v>318</v>
      </c>
      <c r="W8" s="146" t="s">
        <v>346</v>
      </c>
      <c r="X8" s="146" t="s">
        <v>349</v>
      </c>
      <c r="Y8" s="114" t="s">
        <v>319</v>
      </c>
      <c r="Z8" s="114" t="s">
        <v>320</v>
      </c>
      <c r="AA8" s="114" t="s">
        <v>321</v>
      </c>
      <c r="AB8" s="146" t="s">
        <v>322</v>
      </c>
      <c r="AC8" s="146" t="s">
        <v>358</v>
      </c>
      <c r="AD8" s="114" t="s">
        <v>323</v>
      </c>
      <c r="AE8" s="114" t="s">
        <v>324</v>
      </c>
      <c r="AF8" s="146"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D17+D26+D28+D33</f>
        <v>170645</v>
      </c>
      <c r="E11" s="117">
        <f t="shared" si="0"/>
        <v>41313</v>
      </c>
      <c r="F11" s="117">
        <f t="shared" si="0"/>
        <v>202865</v>
      </c>
      <c r="G11" s="117">
        <f t="shared" si="0"/>
        <v>429316.17739999993</v>
      </c>
      <c r="H11" s="117">
        <f t="shared" si="0"/>
        <v>164819</v>
      </c>
      <c r="I11" s="117">
        <f t="shared" si="0"/>
        <v>304494</v>
      </c>
      <c r="J11" s="117">
        <f t="shared" si="0"/>
        <v>98559</v>
      </c>
      <c r="K11" s="117">
        <f t="shared" si="0"/>
        <v>179269.89052000002</v>
      </c>
      <c r="L11" s="97">
        <f t="shared" si="0"/>
        <v>1591281.0679199998</v>
      </c>
      <c r="M11" s="117">
        <f t="shared" si="0"/>
        <v>0</v>
      </c>
      <c r="N11" s="117">
        <f t="shared" si="0"/>
        <v>0</v>
      </c>
      <c r="O11" s="117">
        <f t="shared" si="0"/>
        <v>64828</v>
      </c>
      <c r="P11" s="117">
        <f t="shared" si="0"/>
        <v>39189.725000000006</v>
      </c>
      <c r="Q11" s="117">
        <f t="shared" si="0"/>
        <v>51755.972749999994</v>
      </c>
      <c r="R11" s="117">
        <f t="shared" si="0"/>
        <v>20283</v>
      </c>
      <c r="S11" s="117">
        <f t="shared" si="0"/>
        <v>23439.110590000004</v>
      </c>
      <c r="T11" s="117">
        <f t="shared" si="0"/>
        <v>38511.253739999993</v>
      </c>
      <c r="U11" s="117">
        <f t="shared" si="0"/>
        <v>32235</v>
      </c>
      <c r="V11" s="117">
        <f t="shared" si="0"/>
        <v>16059.709000000001</v>
      </c>
      <c r="W11" s="117"/>
      <c r="X11" s="117"/>
      <c r="Y11" s="117">
        <f t="shared" ref="Y11:AO11" si="1">Y17+Y26+Y28+Y33</f>
        <v>40926</v>
      </c>
      <c r="Z11" s="117">
        <f t="shared" si="1"/>
        <v>55500.105219999998</v>
      </c>
      <c r="AA11" s="117"/>
      <c r="AB11" s="117">
        <f>AB17+AB26+AB28+AB33</f>
        <v>0</v>
      </c>
      <c r="AC11" s="117">
        <f>AC17+AC26+AC28+AC33</f>
        <v>47967</v>
      </c>
      <c r="AD11" s="117">
        <f t="shared" si="1"/>
        <v>49367</v>
      </c>
      <c r="AE11" s="117">
        <f t="shared" si="1"/>
        <v>29919.898000000001</v>
      </c>
      <c r="AF11" s="117">
        <f t="shared" si="1"/>
        <v>11315</v>
      </c>
      <c r="AG11" s="117">
        <f t="shared" si="1"/>
        <v>24263.816909999994</v>
      </c>
      <c r="AH11" s="97">
        <f t="shared" si="1"/>
        <v>574252.59120999998</v>
      </c>
      <c r="AI11" s="97">
        <f t="shared" si="1"/>
        <v>314146.04661999998</v>
      </c>
      <c r="AJ11" s="97">
        <f t="shared" si="1"/>
        <v>260106.54459</v>
      </c>
      <c r="AK11" s="117">
        <f t="shared" si="1"/>
        <v>134990</v>
      </c>
      <c r="AL11" s="117">
        <f t="shared" si="1"/>
        <v>12173</v>
      </c>
      <c r="AM11" s="117">
        <f t="shared" si="1"/>
        <v>22983</v>
      </c>
      <c r="AN11" s="97">
        <f t="shared" si="1"/>
        <v>170146</v>
      </c>
      <c r="AO11" s="98">
        <f t="shared" si="1"/>
        <v>2335679.65913</v>
      </c>
      <c r="AR11" s="43">
        <f>AVERAGE($D11:$K11)</f>
        <v>198910.13348999998</v>
      </c>
      <c r="AS11" s="43">
        <f>AVERAGE($M11:$AG11)</f>
        <v>30308.921733888881</v>
      </c>
      <c r="AT11" s="43">
        <f>AVERAGE($AD11,$AE11,$Z11,$T11,$O11,Q11,AG11)</f>
        <v>44878.006659999999</v>
      </c>
      <c r="AU11" s="43">
        <f>AVERAGE($AF11,$AB11,$AC11,$Y11,$V11,$U11,$S11,$R11,$Q11,$P11,$N11,$M11)</f>
        <v>23597.54311166667</v>
      </c>
      <c r="AV11" s="43">
        <f t="shared" ref="AV11" si="2">AVERAGE($AK11:$AM11)</f>
        <v>56715.333333333336</v>
      </c>
      <c r="AW11" s="44">
        <f>AVERAGE(D11:K11,M11:V11,Y11:AG11,AK11:AM11)</f>
        <v>79551.29859068965</v>
      </c>
      <c r="AX11" s="122"/>
      <c r="AY11" s="43">
        <f t="shared" ref="AY11:AY18" si="3">MEDIAN($D11:$K11)</f>
        <v>174957.44526000001</v>
      </c>
      <c r="AZ11" s="43">
        <f>MEDIAN($M11:$AG11)</f>
        <v>31077.449000000001</v>
      </c>
      <c r="BA11" s="43">
        <f>MEDIAN($AD11,$AE11,$Z11,$T11,$O11,Q11,AG11)</f>
        <v>49367</v>
      </c>
      <c r="BB11" s="43">
        <f>MEDIAN($AF11,$AB11,$AC11,$Y11,$V11,$U11,$S11,$R11,$Q11,$P11,$N11,$M11)</f>
        <v>21861.055295000002</v>
      </c>
      <c r="BC11" s="43">
        <f t="shared" ref="BC11:BC18" si="4">MEDIAN($AK11:$AM11)</f>
        <v>22983</v>
      </c>
      <c r="BD11" s="44">
        <f>MEDIAN((D11:K11,M11:V11,Y11:AG11,AK11:AM11))</f>
        <v>40926</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ht="29">
      <c r="A13" s="199"/>
      <c r="B13" s="200"/>
      <c r="C13" s="201" t="s">
        <v>281</v>
      </c>
      <c r="D13" s="144">
        <v>150559</v>
      </c>
      <c r="E13" s="160">
        <v>25495</v>
      </c>
      <c r="F13" s="160">
        <v>152017</v>
      </c>
      <c r="G13" s="160">
        <v>327035.23401999997</v>
      </c>
      <c r="H13" s="144">
        <v>126454</v>
      </c>
      <c r="I13" s="144">
        <v>235116</v>
      </c>
      <c r="J13" s="160">
        <v>72598</v>
      </c>
      <c r="K13" s="144">
        <v>137378.07248</v>
      </c>
      <c r="L13" s="43">
        <f>+SUM(D13:K13)</f>
        <v>1226652.3064999999</v>
      </c>
      <c r="M13" s="160"/>
      <c r="N13" s="160"/>
      <c r="O13" s="160">
        <v>59971</v>
      </c>
      <c r="P13" s="160">
        <v>34566.51</v>
      </c>
      <c r="Q13" s="160">
        <v>44018.4355</v>
      </c>
      <c r="R13" s="160">
        <v>19068</v>
      </c>
      <c r="S13" s="160">
        <v>21031.139760000002</v>
      </c>
      <c r="T13" s="160">
        <v>35915.390739999995</v>
      </c>
      <c r="U13" s="160">
        <v>29984</v>
      </c>
      <c r="V13" s="144">
        <v>16059.709000000001</v>
      </c>
      <c r="W13" s="144"/>
      <c r="X13" s="144"/>
      <c r="Y13" s="160">
        <v>38605</v>
      </c>
      <c r="Z13" s="160">
        <v>50747</v>
      </c>
      <c r="AA13" s="160">
        <v>26534</v>
      </c>
      <c r="AB13" s="160"/>
      <c r="AC13" s="160">
        <v>43163</v>
      </c>
      <c r="AD13" s="160">
        <v>45180</v>
      </c>
      <c r="AE13" s="160">
        <v>22292.738000000001</v>
      </c>
      <c r="AF13" s="160">
        <v>10146</v>
      </c>
      <c r="AG13" s="160">
        <v>23304.600699999995</v>
      </c>
      <c r="AH13" s="43">
        <f>+SUM(M13:AG13)</f>
        <v>520586.52370000002</v>
      </c>
      <c r="AI13" s="43">
        <f>O13+Q13+Z13+AD13+AE13+AG13+T13</f>
        <v>281429.16493999999</v>
      </c>
      <c r="AJ13" s="43">
        <f>P13+R13+S13+U13+V13+Y13+AC13+AB13+AF13+AA13</f>
        <v>239157.35876</v>
      </c>
      <c r="AK13" s="160">
        <v>133358</v>
      </c>
      <c r="AL13" s="160">
        <v>11673</v>
      </c>
      <c r="AM13" s="160">
        <v>21600</v>
      </c>
      <c r="AN13" s="43">
        <f>+SUM(AK13:AM13)</f>
        <v>166631</v>
      </c>
      <c r="AO13" s="44">
        <f>+AN13+AH13+L13</f>
        <v>1913869.8302</v>
      </c>
      <c r="AR13" s="43">
        <f>L13/AR$5</f>
        <v>153331.53831249999</v>
      </c>
      <c r="AS13" s="43">
        <f t="shared" ref="AS13:AU17" si="5">AH13/AS$5</f>
        <v>32536.657731250001</v>
      </c>
      <c r="AT13" s="43">
        <f t="shared" si="5"/>
        <v>40204.166420000001</v>
      </c>
      <c r="AU13" s="43">
        <f t="shared" si="5"/>
        <v>26573.039862222224</v>
      </c>
      <c r="AV13" s="43">
        <f t="shared" ref="AV13:AW17" si="6">AN13/AV$5</f>
        <v>55543.666666666664</v>
      </c>
      <c r="AW13" s="44">
        <f t="shared" si="6"/>
        <v>70884.06778518518</v>
      </c>
      <c r="AX13" s="122"/>
      <c r="AY13" s="43">
        <f t="shared" si="3"/>
        <v>143968.53623999999</v>
      </c>
      <c r="AZ13" s="43">
        <f t="shared" ref="AZ13:AZ18" si="7">MEDIAN($M13:$AG13)</f>
        <v>32275.255000000001</v>
      </c>
      <c r="BA13" s="43">
        <f>MEDIAN($AD13,$AE13,$Z13,$T13,$O13,Q13,AG13)</f>
        <v>44018.4355</v>
      </c>
      <c r="BB13" s="43">
        <f>MEDIAN($AF13,$AB13,$AC13,$Y13,$V13,$U13,$S13,$R13,$P13,$AA13)</f>
        <v>26534</v>
      </c>
      <c r="BC13" s="43">
        <f t="shared" si="4"/>
        <v>21600</v>
      </c>
      <c r="BD13" s="44">
        <f>MEDIAN((D13:K13,M13:V13,Y13:AG13,AK13:AM13))</f>
        <v>38605</v>
      </c>
    </row>
    <row r="14" spans="1:56" s="204" customFormat="1">
      <c r="A14" s="199"/>
      <c r="B14" s="200"/>
      <c r="C14" s="201" t="s">
        <v>280</v>
      </c>
      <c r="D14" s="144">
        <v>0</v>
      </c>
      <c r="E14" s="160"/>
      <c r="F14" s="160">
        <v>0</v>
      </c>
      <c r="G14" s="160"/>
      <c r="H14" s="144">
        <v>0</v>
      </c>
      <c r="I14" s="144">
        <v>2469</v>
      </c>
      <c r="J14" s="160">
        <v>0</v>
      </c>
      <c r="K14" s="144">
        <v>0</v>
      </c>
      <c r="L14" s="43">
        <f>+SUM(D14:K14)</f>
        <v>2469</v>
      </c>
      <c r="M14" s="160"/>
      <c r="N14" s="160"/>
      <c r="O14" s="160"/>
      <c r="P14" s="160"/>
      <c r="Q14" s="160">
        <v>0</v>
      </c>
      <c r="R14" s="160">
        <v>0</v>
      </c>
      <c r="S14" s="160">
        <v>631.22049000000004</v>
      </c>
      <c r="T14" s="160">
        <v>0</v>
      </c>
      <c r="U14" s="160"/>
      <c r="V14" s="144"/>
      <c r="W14" s="144"/>
      <c r="X14" s="144"/>
      <c r="Y14" s="160">
        <v>0</v>
      </c>
      <c r="Z14" s="160"/>
      <c r="AA14" s="160"/>
      <c r="AB14" s="160"/>
      <c r="AC14" s="160"/>
      <c r="AD14" s="160"/>
      <c r="AE14" s="160"/>
      <c r="AF14" s="160">
        <v>0</v>
      </c>
      <c r="AG14" s="160"/>
      <c r="AH14" s="43">
        <f>+SUM(M14:AG14)</f>
        <v>631.22049000000004</v>
      </c>
      <c r="AI14" s="43">
        <f>O14+Q14+Z14+AD14+AE14+AG14+T14</f>
        <v>0</v>
      </c>
      <c r="AJ14" s="43">
        <f>P14+R14+S14+U14+V14+Y14+AC14+AB14+AF14+AA14</f>
        <v>631.22049000000004</v>
      </c>
      <c r="AK14" s="160"/>
      <c r="AL14" s="160"/>
      <c r="AM14" s="160">
        <v>0</v>
      </c>
      <c r="AN14" s="43">
        <f>+SUM(AK14:AM14)</f>
        <v>0</v>
      </c>
      <c r="AO14" s="44">
        <f>+AN14+AH14+L14</f>
        <v>3100.2204900000002</v>
      </c>
      <c r="AR14" s="43">
        <f>L14/AR$5</f>
        <v>308.625</v>
      </c>
      <c r="AS14" s="43">
        <f t="shared" si="5"/>
        <v>39.451280625000003</v>
      </c>
      <c r="AT14" s="43">
        <f t="shared" si="5"/>
        <v>0</v>
      </c>
      <c r="AU14" s="43">
        <f t="shared" si="5"/>
        <v>70.13561</v>
      </c>
      <c r="AV14" s="43">
        <f t="shared" si="6"/>
        <v>0</v>
      </c>
      <c r="AW14" s="44">
        <f t="shared" si="6"/>
        <v>114.82298111111112</v>
      </c>
      <c r="AX14" s="122"/>
      <c r="AY14" s="43">
        <f t="shared" si="3"/>
        <v>0</v>
      </c>
      <c r="AZ14" s="43">
        <f t="shared" si="7"/>
        <v>0</v>
      </c>
      <c r="BA14" s="43">
        <f>MEDIAN($AD14,$AE14,$Z14,$T14,$O14,Q14,AG14)</f>
        <v>0</v>
      </c>
      <c r="BB14" s="43">
        <f>MEDIAN($AF14,$AB14,$AC14,$Y14,$V14,$U14,$S14,$R14,$P14,$AA14)</f>
        <v>0</v>
      </c>
      <c r="BC14" s="43">
        <f t="shared" si="4"/>
        <v>0</v>
      </c>
      <c r="BD14" s="44">
        <f>MEDIAN((D14:K14,M14:V14,Y14:AG14,AK14:AM14))</f>
        <v>0</v>
      </c>
    </row>
    <row r="15" spans="1:56" s="204" customFormat="1">
      <c r="A15" s="199"/>
      <c r="B15" s="200"/>
      <c r="C15" s="201" t="s">
        <v>279</v>
      </c>
      <c r="D15" s="144">
        <v>0</v>
      </c>
      <c r="E15" s="160"/>
      <c r="F15" s="160">
        <v>0</v>
      </c>
      <c r="G15" s="160"/>
      <c r="H15" s="144">
        <v>0</v>
      </c>
      <c r="I15" s="144"/>
      <c r="J15" s="160">
        <v>0</v>
      </c>
      <c r="K15" s="144">
        <v>0</v>
      </c>
      <c r="L15" s="43">
        <f>+SUM(D15:K15)</f>
        <v>0</v>
      </c>
      <c r="M15" s="160"/>
      <c r="N15" s="160"/>
      <c r="O15" s="160">
        <v>1866</v>
      </c>
      <c r="P15" s="160">
        <v>398.73500000000001</v>
      </c>
      <c r="Q15" s="160">
        <v>1034.7197200000001</v>
      </c>
      <c r="R15" s="160">
        <v>225</v>
      </c>
      <c r="S15" s="160">
        <v>1400.73525</v>
      </c>
      <c r="T15" s="160">
        <v>133.13900000000001</v>
      </c>
      <c r="U15" s="160">
        <v>2100</v>
      </c>
      <c r="V15" s="144"/>
      <c r="W15" s="144"/>
      <c r="X15" s="144"/>
      <c r="Y15" s="160">
        <v>1920</v>
      </c>
      <c r="Z15" s="160">
        <v>570.66746999999998</v>
      </c>
      <c r="AA15" s="160">
        <v>215</v>
      </c>
      <c r="AB15" s="160"/>
      <c r="AC15" s="160">
        <v>1013</v>
      </c>
      <c r="AD15" s="160">
        <v>3513</v>
      </c>
      <c r="AE15" s="160">
        <v>3576.7959999999998</v>
      </c>
      <c r="AF15" s="160">
        <v>244</v>
      </c>
      <c r="AG15" s="160">
        <v>27.404</v>
      </c>
      <c r="AH15" s="43">
        <f>+SUM(M15:AG15)</f>
        <v>18238.19644</v>
      </c>
      <c r="AI15" s="43">
        <f>O15+Q15+Z15+AD15+AE15+AG15+T15</f>
        <v>10721.726189999999</v>
      </c>
      <c r="AJ15" s="43">
        <f>P15+R15+S15+U15+V15+Y15+AC15+AB15+AF15+AA15</f>
        <v>7516.4702500000003</v>
      </c>
      <c r="AK15" s="160"/>
      <c r="AL15" s="160"/>
      <c r="AM15" s="160">
        <v>0</v>
      </c>
      <c r="AN15" s="43">
        <f>+SUM(AK15:AM15)</f>
        <v>0</v>
      </c>
      <c r="AO15" s="44">
        <f>+AN15+AH15+L15</f>
        <v>18238.19644</v>
      </c>
      <c r="AR15" s="43">
        <f>L15/AR$5</f>
        <v>0</v>
      </c>
      <c r="AS15" s="43">
        <f t="shared" si="5"/>
        <v>1139.8872775</v>
      </c>
      <c r="AT15" s="43">
        <f t="shared" si="5"/>
        <v>1531.67517</v>
      </c>
      <c r="AU15" s="43">
        <f t="shared" si="5"/>
        <v>835.16336111111116</v>
      </c>
      <c r="AV15" s="43">
        <f t="shared" si="6"/>
        <v>0</v>
      </c>
      <c r="AW15" s="44">
        <f t="shared" si="6"/>
        <v>675.48875703703698</v>
      </c>
      <c r="AX15" s="122"/>
      <c r="AY15" s="43">
        <f t="shared" si="3"/>
        <v>0</v>
      </c>
      <c r="AZ15" s="43">
        <f t="shared" si="7"/>
        <v>1013</v>
      </c>
      <c r="BA15" s="43">
        <f>MEDIAN($AD15,$AE15,$Z15,$T15,$O15,Q15,AG15)</f>
        <v>1034.7197200000001</v>
      </c>
      <c r="BB15" s="43">
        <f>MEDIAN($AF15,$AB15,$AC15,$Y15,$V15,$U15,$S15,$R15,$P15,$AA15)</f>
        <v>705.86750000000006</v>
      </c>
      <c r="BC15" s="43">
        <f t="shared" si="4"/>
        <v>0</v>
      </c>
      <c r="BD15" s="44">
        <f>MEDIAN((D15:K15,M15:V15,Y15:AG15,AK15:AM15))</f>
        <v>244</v>
      </c>
    </row>
    <row r="16" spans="1:56" s="204" customFormat="1">
      <c r="A16" s="199"/>
      <c r="B16" s="200"/>
      <c r="C16" s="201" t="s">
        <v>278</v>
      </c>
      <c r="D16" s="144">
        <v>2879</v>
      </c>
      <c r="E16" s="160">
        <v>105</v>
      </c>
      <c r="F16" s="160">
        <v>1207</v>
      </c>
      <c r="G16" s="160">
        <v>13292.56538</v>
      </c>
      <c r="H16" s="144">
        <v>1793</v>
      </c>
      <c r="I16" s="144"/>
      <c r="J16" s="160">
        <v>1010</v>
      </c>
      <c r="K16" s="144">
        <v>3933.79169</v>
      </c>
      <c r="L16" s="43">
        <f>+SUM(D16:K16)</f>
        <v>24220.357069999998</v>
      </c>
      <c r="M16" s="160"/>
      <c r="N16" s="160"/>
      <c r="O16" s="160">
        <v>887</v>
      </c>
      <c r="P16" s="160">
        <v>345.404</v>
      </c>
      <c r="Q16" s="160">
        <v>1996.2533700000001</v>
      </c>
      <c r="R16" s="160">
        <v>535</v>
      </c>
      <c r="S16" s="160">
        <v>162.24703</v>
      </c>
      <c r="T16" s="160">
        <v>223.34999999999991</v>
      </c>
      <c r="U16" s="160">
        <v>151</v>
      </c>
      <c r="V16" s="144"/>
      <c r="W16" s="144"/>
      <c r="X16" s="144"/>
      <c r="Y16" s="160">
        <v>254</v>
      </c>
      <c r="Z16" s="160">
        <v>1419.4377500000001</v>
      </c>
      <c r="AA16" s="160">
        <v>216</v>
      </c>
      <c r="AB16" s="160"/>
      <c r="AC16" s="160">
        <v>1825</v>
      </c>
      <c r="AD16" s="160"/>
      <c r="AE16" s="160">
        <v>1621.4</v>
      </c>
      <c r="AF16" s="160">
        <v>243</v>
      </c>
      <c r="AG16" s="160">
        <v>317.58049</v>
      </c>
      <c r="AH16" s="43">
        <f>+SUM(M16:AG16)</f>
        <v>10196.672640000001</v>
      </c>
      <c r="AI16" s="43">
        <f>O16+Q16+Z16+AD16+AE16+AG16+T16</f>
        <v>6465.0216100000016</v>
      </c>
      <c r="AJ16" s="43">
        <f>P16+R16+S16+U16+V16+Y16+AC16+AB16+AF16+AA16</f>
        <v>3731.65103</v>
      </c>
      <c r="AK16" s="160">
        <v>1072</v>
      </c>
      <c r="AL16" s="160"/>
      <c r="AM16" s="160">
        <v>866</v>
      </c>
      <c r="AN16" s="43">
        <f>+SUM(AK16:AM16)</f>
        <v>1938</v>
      </c>
      <c r="AO16" s="44">
        <f>+AN16+AH16+L16</f>
        <v>36355.029710000003</v>
      </c>
      <c r="AR16" s="43">
        <f>L16/AR$5</f>
        <v>3027.5446337499998</v>
      </c>
      <c r="AS16" s="43">
        <f t="shared" si="5"/>
        <v>637.29204000000004</v>
      </c>
      <c r="AT16" s="43">
        <f t="shared" si="5"/>
        <v>923.57451571428589</v>
      </c>
      <c r="AU16" s="43">
        <f t="shared" si="5"/>
        <v>414.62789222222221</v>
      </c>
      <c r="AV16" s="43">
        <f t="shared" si="6"/>
        <v>646</v>
      </c>
      <c r="AW16" s="44">
        <f t="shared" si="6"/>
        <v>1346.482581851852</v>
      </c>
      <c r="AX16" s="122"/>
      <c r="AY16" s="43">
        <f t="shared" si="3"/>
        <v>1793</v>
      </c>
      <c r="AZ16" s="43">
        <f t="shared" si="7"/>
        <v>331.49224500000003</v>
      </c>
      <c r="BA16" s="43">
        <f>MEDIAN($AD16,$AE16,$Z16,$T16,$O16,Q16,AG16)</f>
        <v>1153.218875</v>
      </c>
      <c r="BB16" s="43">
        <f>MEDIAN($AF16,$AB16,$AC16,$Y16,$V16,$U16,$S16,$R16,$P16,$AA16)</f>
        <v>248.5</v>
      </c>
      <c r="BC16" s="43">
        <f t="shared" si="4"/>
        <v>969</v>
      </c>
      <c r="BD16" s="44">
        <f>MEDIAN((D16:K16,M16:V16,Y16:AG16,AK16:AM16))</f>
        <v>887</v>
      </c>
    </row>
    <row r="17" spans="1:56" s="204" customFormat="1">
      <c r="A17" s="199"/>
      <c r="B17" s="200"/>
      <c r="C17" s="210" t="s">
        <v>277</v>
      </c>
      <c r="D17" s="46">
        <f t="shared" ref="D17:K17" si="8">SUM(D13:D16)</f>
        <v>153438</v>
      </c>
      <c r="E17" s="118">
        <f t="shared" si="8"/>
        <v>25600</v>
      </c>
      <c r="F17" s="118">
        <f t="shared" si="8"/>
        <v>153224</v>
      </c>
      <c r="G17" s="118">
        <f t="shared" si="8"/>
        <v>340327.79939999996</v>
      </c>
      <c r="H17" s="118">
        <f t="shared" si="8"/>
        <v>128247</v>
      </c>
      <c r="I17" s="118">
        <f t="shared" si="8"/>
        <v>237585</v>
      </c>
      <c r="J17" s="118">
        <f t="shared" si="8"/>
        <v>73608</v>
      </c>
      <c r="K17" s="118">
        <f t="shared" si="8"/>
        <v>141311.86417000002</v>
      </c>
      <c r="L17" s="45">
        <f>+SUM(D17:K17)</f>
        <v>1253341.6635699999</v>
      </c>
      <c r="M17" s="118"/>
      <c r="N17" s="118"/>
      <c r="O17" s="118">
        <f>SUM(O13:O16)</f>
        <v>62724</v>
      </c>
      <c r="P17" s="118">
        <f t="shared" ref="P17:V17" si="9">SUM(P13:P16)</f>
        <v>35310.649000000005</v>
      </c>
      <c r="Q17" s="118">
        <f t="shared" si="9"/>
        <v>47049.408589999999</v>
      </c>
      <c r="R17" s="118">
        <f t="shared" si="9"/>
        <v>19828</v>
      </c>
      <c r="S17" s="118">
        <f t="shared" si="9"/>
        <v>23225.342530000002</v>
      </c>
      <c r="T17" s="118">
        <f t="shared" si="9"/>
        <v>36271.879739999997</v>
      </c>
      <c r="U17" s="118">
        <f t="shared" si="9"/>
        <v>32235</v>
      </c>
      <c r="V17" s="118">
        <f t="shared" si="9"/>
        <v>16059.709000000001</v>
      </c>
      <c r="W17" s="118"/>
      <c r="X17" s="118"/>
      <c r="Y17" s="118">
        <f t="shared" ref="Y17:AG17" si="10">SUM(Y13:Y16)</f>
        <v>40779</v>
      </c>
      <c r="Z17" s="118">
        <f t="shared" si="10"/>
        <v>52737.105219999998</v>
      </c>
      <c r="AA17" s="118">
        <f t="shared" si="10"/>
        <v>26965</v>
      </c>
      <c r="AB17" s="118"/>
      <c r="AC17" s="118">
        <f>SUM(AC13:AC16)</f>
        <v>46001</v>
      </c>
      <c r="AD17" s="118">
        <f t="shared" si="10"/>
        <v>48693</v>
      </c>
      <c r="AE17" s="118">
        <f t="shared" si="10"/>
        <v>27490.934000000001</v>
      </c>
      <c r="AF17" s="118">
        <f t="shared" si="10"/>
        <v>10633</v>
      </c>
      <c r="AG17" s="118">
        <f t="shared" si="10"/>
        <v>23649.585189999994</v>
      </c>
      <c r="AH17" s="45">
        <f>+SUM(M17:AG17)</f>
        <v>549652.61326999997</v>
      </c>
      <c r="AI17" s="45">
        <f>O17+Q17+Z17+AD17+AE17+AG17+T17</f>
        <v>298615.91274</v>
      </c>
      <c r="AJ17" s="45">
        <f>P17+R17+S17+U17+V17+Y17+AC17+AB17+AF17+AA17</f>
        <v>251036.70053</v>
      </c>
      <c r="AK17" s="118">
        <f>SUM(AK13:AK16)</f>
        <v>134430</v>
      </c>
      <c r="AL17" s="118">
        <f>SUM(AL13:AL16)</f>
        <v>11673</v>
      </c>
      <c r="AM17" s="118">
        <f>SUM(AM13:AM16)</f>
        <v>22466</v>
      </c>
      <c r="AN17" s="45">
        <f>+SUM(AK17:AM17)</f>
        <v>168569</v>
      </c>
      <c r="AO17" s="211">
        <f>+AN17+AH17+L17</f>
        <v>1971563.2768399999</v>
      </c>
      <c r="AR17" s="45">
        <f>L17/AR$5</f>
        <v>156667.70794624998</v>
      </c>
      <c r="AS17" s="45">
        <f t="shared" si="5"/>
        <v>34353.288329374998</v>
      </c>
      <c r="AT17" s="45">
        <f t="shared" si="5"/>
        <v>42659.416105714285</v>
      </c>
      <c r="AU17" s="45">
        <f t="shared" si="5"/>
        <v>27892.966725555554</v>
      </c>
      <c r="AV17" s="45">
        <f t="shared" si="6"/>
        <v>56189.666666666664</v>
      </c>
      <c r="AW17" s="211">
        <f t="shared" si="6"/>
        <v>73020.862105185181</v>
      </c>
      <c r="AX17" s="122"/>
      <c r="AY17" s="45">
        <f t="shared" si="3"/>
        <v>147267.93208500001</v>
      </c>
      <c r="AZ17" s="45">
        <f t="shared" si="7"/>
        <v>33772.824500000002</v>
      </c>
      <c r="BA17" s="45">
        <f>MEDIAN($AD17,$AE17,$Z17,$T17,$O17,Q17,AG17)</f>
        <v>47049.408589999999</v>
      </c>
      <c r="BB17" s="45">
        <f>MEDIAN($AF17,$AB17,$AC17,$Y17,$V17,$U17,$S17,$R17,$P17,$AA17)</f>
        <v>26965</v>
      </c>
      <c r="BC17" s="45">
        <f t="shared" si="4"/>
        <v>22466</v>
      </c>
      <c r="BD17" s="211">
        <f>MEDIAN((D17:K17,M17:V17,Y17:AG17,AK17:AM17))</f>
        <v>40779</v>
      </c>
    </row>
    <row r="18" spans="1:56" s="204" customFormat="1">
      <c r="A18" s="199"/>
      <c r="B18" s="200"/>
      <c r="C18" s="212" t="s">
        <v>259</v>
      </c>
      <c r="D18" s="213">
        <f t="shared" ref="D18:V18" si="11">+D17/D$42</f>
        <v>0.3936407109432723</v>
      </c>
      <c r="E18" s="214">
        <f t="shared" si="11"/>
        <v>0.2089250155061535</v>
      </c>
      <c r="F18" s="214">
        <f t="shared" si="11"/>
        <v>0.29981196203237542</v>
      </c>
      <c r="G18" s="214">
        <f t="shared" si="11"/>
        <v>0.29680157717494293</v>
      </c>
      <c r="H18" s="119">
        <f t="shared" si="11"/>
        <v>0.36133447535542618</v>
      </c>
      <c r="I18" s="119">
        <f t="shared" si="11"/>
        <v>0.33193435220514167</v>
      </c>
      <c r="J18" s="214">
        <f t="shared" si="11"/>
        <v>0.2869226601388461</v>
      </c>
      <c r="K18" s="119">
        <f t="shared" si="11"/>
        <v>0.31050890386794472</v>
      </c>
      <c r="L18" s="84">
        <f t="shared" si="11"/>
        <v>0.31711161780964037</v>
      </c>
      <c r="M18" s="214"/>
      <c r="N18" s="215"/>
      <c r="O18" s="214">
        <f>+O17/O$42</f>
        <v>0.55985576064836307</v>
      </c>
      <c r="P18" s="214">
        <f t="shared" si="11"/>
        <v>0.54832311013959689</v>
      </c>
      <c r="Q18" s="214">
        <f t="shared" si="11"/>
        <v>0.45326253789076065</v>
      </c>
      <c r="R18" s="214">
        <f t="shared" si="11"/>
        <v>0.4798180234246443</v>
      </c>
      <c r="S18" s="214">
        <f t="shared" si="11"/>
        <v>0.54770887316041406</v>
      </c>
      <c r="T18" s="214">
        <f t="shared" si="11"/>
        <v>0.41081329882451828</v>
      </c>
      <c r="U18" s="214">
        <f t="shared" si="11"/>
        <v>0.60637697516930023</v>
      </c>
      <c r="V18" s="119">
        <f t="shared" si="11"/>
        <v>0.70303238332646634</v>
      </c>
      <c r="W18" s="119"/>
      <c r="X18" s="119"/>
      <c r="Y18" s="214">
        <f t="shared" ref="Y18:AO18" si="12">+Y17/Y$42</f>
        <v>0.66211498806605074</v>
      </c>
      <c r="Z18" s="215">
        <f t="shared" si="12"/>
        <v>0.40456212008688824</v>
      </c>
      <c r="AA18" s="215">
        <f t="shared" si="12"/>
        <v>0.56362610258768442</v>
      </c>
      <c r="AB18" s="214"/>
      <c r="AC18" s="214">
        <f>+AC17/AC$42</f>
        <v>0.48846296787894877</v>
      </c>
      <c r="AD18" s="214">
        <f t="shared" si="12"/>
        <v>0.46305488987789567</v>
      </c>
      <c r="AE18" s="214">
        <f t="shared" si="12"/>
        <v>0.47818929902283097</v>
      </c>
      <c r="AF18" s="215">
        <f t="shared" si="12"/>
        <v>0.53278322993006122</v>
      </c>
      <c r="AG18" s="214">
        <f t="shared" si="12"/>
        <v>0.43512119689634732</v>
      </c>
      <c r="AH18" s="84">
        <f t="shared" si="12"/>
        <v>0.50005836863413078</v>
      </c>
      <c r="AI18" s="84">
        <f t="shared" si="12"/>
        <v>0.45836268472348007</v>
      </c>
      <c r="AJ18" s="84">
        <f t="shared" si="12"/>
        <v>0.56073402537792394</v>
      </c>
      <c r="AK18" s="214">
        <f t="shared" si="12"/>
        <v>0.85805105030350615</v>
      </c>
      <c r="AL18" s="119">
        <f t="shared" si="12"/>
        <v>0.67109348051052087</v>
      </c>
      <c r="AM18" s="214">
        <f t="shared" si="12"/>
        <v>0.76236044657097291</v>
      </c>
      <c r="AN18" s="84">
        <f t="shared" si="12"/>
        <v>0.82821865849104814</v>
      </c>
      <c r="AO18" s="86">
        <f t="shared" si="12"/>
        <v>0.37517309147217681</v>
      </c>
      <c r="AR18" s="84">
        <f t="shared" ref="AR18:AW18" si="13">+AR17/AR$42</f>
        <v>0.31711161780964037</v>
      </c>
      <c r="AS18" s="84">
        <f t="shared" si="13"/>
        <v>0.50005836863413078</v>
      </c>
      <c r="AT18" s="84">
        <f t="shared" si="13"/>
        <v>0.45836268472348002</v>
      </c>
      <c r="AU18" s="84">
        <f t="shared" si="13"/>
        <v>0.56073402537792383</v>
      </c>
      <c r="AV18" s="84">
        <f t="shared" si="13"/>
        <v>0.82821865849104803</v>
      </c>
      <c r="AW18" s="86">
        <f t="shared" si="13"/>
        <v>0.37517309147217681</v>
      </c>
      <c r="AX18" s="85"/>
      <c r="AY18" s="84">
        <f t="shared" si="3"/>
        <v>0.30516043295016004</v>
      </c>
      <c r="AZ18" s="84">
        <f t="shared" si="7"/>
        <v>0.51062309890450497</v>
      </c>
      <c r="BA18" s="84">
        <f>MEDIAN($M18:$AG18)</f>
        <v>0.51062309890450497</v>
      </c>
      <c r="BB18" s="84">
        <f>MEDIAN($AF18,$AB18,$AC18,$Y18,$V18,$U18,$S18,$R18,$P18,$N18,$M18)</f>
        <v>0.54801599165000547</v>
      </c>
      <c r="BC18" s="84">
        <f t="shared" si="4"/>
        <v>0.76236044657097291</v>
      </c>
      <c r="BD18" s="86">
        <f t="shared" ref="BD18" si="14">+BD17/BD$42</f>
        <v>0.43301300769843376</v>
      </c>
    </row>
    <row r="19" spans="1:56"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216"/>
      <c r="AH19" s="19"/>
      <c r="AI19" s="19"/>
      <c r="AJ19" s="19"/>
      <c r="AK19" s="216"/>
      <c r="AL19" s="120"/>
      <c r="AM19" s="216"/>
      <c r="AN19" s="19"/>
      <c r="AO19" s="21"/>
      <c r="AR19" s="19"/>
      <c r="AS19" s="19"/>
      <c r="AT19" s="19"/>
      <c r="AU19" s="19"/>
      <c r="AV19" s="19"/>
      <c r="AW19" s="21"/>
      <c r="AX19" s="20"/>
      <c r="AY19" s="19"/>
      <c r="AZ19" s="19"/>
      <c r="BA19" s="19"/>
      <c r="BB19" s="19"/>
      <c r="BC19" s="19"/>
      <c r="BD19" s="21"/>
    </row>
    <row r="20" spans="1:56" s="204" customFormat="1" ht="29">
      <c r="A20" s="199"/>
      <c r="B20" s="200"/>
      <c r="C20" s="217" t="s">
        <v>275</v>
      </c>
      <c r="D20" s="144">
        <v>83579</v>
      </c>
      <c r="E20" s="160">
        <v>9078</v>
      </c>
      <c r="F20" s="160">
        <v>97133</v>
      </c>
      <c r="G20" s="160">
        <v>177494.49331999998</v>
      </c>
      <c r="H20" s="144">
        <v>67822</v>
      </c>
      <c r="I20" s="144">
        <v>110593</v>
      </c>
      <c r="J20" s="160">
        <v>48169</v>
      </c>
      <c r="K20" s="144">
        <v>89642.380789999981</v>
      </c>
      <c r="L20" s="43">
        <f>+SUM(D20:K20)</f>
        <v>683510.87410999998</v>
      </c>
      <c r="M20" s="160"/>
      <c r="N20" s="160"/>
      <c r="O20" s="160">
        <v>23165</v>
      </c>
      <c r="P20" s="160">
        <v>10217.028</v>
      </c>
      <c r="Q20" s="160">
        <v>24020.822880000003</v>
      </c>
      <c r="R20" s="160">
        <v>5941</v>
      </c>
      <c r="S20" s="160">
        <v>6002.7199700000001</v>
      </c>
      <c r="T20" s="160">
        <v>18527</v>
      </c>
      <c r="U20" s="160">
        <v>4393</v>
      </c>
      <c r="V20" s="144">
        <v>4707.2719999999999</v>
      </c>
      <c r="W20" s="144"/>
      <c r="X20" s="144"/>
      <c r="Y20" s="160">
        <v>15496</v>
      </c>
      <c r="Z20" s="160">
        <v>26007</v>
      </c>
      <c r="AA20" s="160">
        <v>12135</v>
      </c>
      <c r="AB20" s="160"/>
      <c r="AC20" s="160">
        <v>18591</v>
      </c>
      <c r="AD20" s="160">
        <v>19458</v>
      </c>
      <c r="AE20" s="160">
        <v>10873.79</v>
      </c>
      <c r="AF20" s="160">
        <v>5270</v>
      </c>
      <c r="AG20" s="160">
        <v>11316.129469999998</v>
      </c>
      <c r="AH20" s="43">
        <f>+SUM(M20:AG20)</f>
        <v>216120.76232000001</v>
      </c>
      <c r="AI20" s="43">
        <f>O20+Q20+Z20+AD20+AE20+AG20+T20</f>
        <v>133367.74235000001</v>
      </c>
      <c r="AJ20" s="43">
        <f>P20+R20+S20+U20+V20+Y20+AC20+AB20+AF20+AA20</f>
        <v>82753.019969999994</v>
      </c>
      <c r="AK20" s="160">
        <v>4726</v>
      </c>
      <c r="AL20" s="144">
        <v>1718</v>
      </c>
      <c r="AM20" s="160">
        <v>2954</v>
      </c>
      <c r="AN20" s="43">
        <f>+SUM(AK20:AM20)</f>
        <v>9398</v>
      </c>
      <c r="AO20" s="44">
        <f>+AN20+AH20+L20</f>
        <v>909029.63642999995</v>
      </c>
      <c r="AR20" s="43">
        <f t="shared" ref="AR20:AR22" si="15">L20/AR$5</f>
        <v>85438.859263749997</v>
      </c>
      <c r="AS20" s="43">
        <f t="shared" ref="AS20:AU22" si="16">AH20/AS$5</f>
        <v>13507.547645000001</v>
      </c>
      <c r="AT20" s="43">
        <f t="shared" si="16"/>
        <v>19052.534621428575</v>
      </c>
      <c r="AU20" s="43">
        <f t="shared" si="16"/>
        <v>9194.7799966666662</v>
      </c>
      <c r="AV20" s="43">
        <f t="shared" ref="AV20:AW22" si="17">AN20/AV$5</f>
        <v>3132.6666666666665</v>
      </c>
      <c r="AW20" s="44">
        <f t="shared" si="17"/>
        <v>33667.764312222222</v>
      </c>
      <c r="AX20" s="122"/>
      <c r="AY20" s="43">
        <f>MEDIAN($D20:$K20)</f>
        <v>86610.690394999983</v>
      </c>
      <c r="AZ20" s="43">
        <f>MEDIAN($M20:$AG20)</f>
        <v>11725.564735</v>
      </c>
      <c r="BA20" s="43">
        <f>MEDIAN($AD20,$AE20,$Z20,$T20,$O20,Q20,AG20)</f>
        <v>19458</v>
      </c>
      <c r="BB20" s="43">
        <f>MEDIAN($AF20,$AB20,$AC20,$Y20,$V20,$U20,$S20,$R20,$P20,$AA20)</f>
        <v>6002.7199700000001</v>
      </c>
      <c r="BC20" s="43">
        <f>MEDIAN($AK20:$AM20)</f>
        <v>2954</v>
      </c>
      <c r="BD20" s="44">
        <f>MEDIAN((D20:K20,M20:V20,Y20:AG20,AK20:AM20))</f>
        <v>15496</v>
      </c>
    </row>
    <row r="21" spans="1:56" s="204" customFormat="1">
      <c r="A21" s="199"/>
      <c r="B21" s="200"/>
      <c r="C21" s="201" t="s">
        <v>274</v>
      </c>
      <c r="D21" s="144">
        <v>11373</v>
      </c>
      <c r="E21" s="160">
        <v>1284</v>
      </c>
      <c r="F21" s="160">
        <v>8461</v>
      </c>
      <c r="G21" s="160"/>
      <c r="H21" s="144">
        <v>9708</v>
      </c>
      <c r="I21" s="144">
        <v>11276</v>
      </c>
      <c r="J21" s="160">
        <v>4009</v>
      </c>
      <c r="K21" s="144">
        <v>12500.01859</v>
      </c>
      <c r="L21" s="43">
        <f>+SUM(D21:K21)</f>
        <v>58611.01859</v>
      </c>
      <c r="M21" s="160"/>
      <c r="N21" s="160"/>
      <c r="O21" s="160">
        <v>1247</v>
      </c>
      <c r="P21" s="160">
        <v>486.58300000000003</v>
      </c>
      <c r="Q21" s="160">
        <v>508.35687999999999</v>
      </c>
      <c r="R21" s="160">
        <v>407</v>
      </c>
      <c r="S21" s="160">
        <v>189.68523000000002</v>
      </c>
      <c r="T21" s="160">
        <v>2024</v>
      </c>
      <c r="U21" s="160"/>
      <c r="V21" s="144">
        <v>78.527000000000001</v>
      </c>
      <c r="W21" s="144"/>
      <c r="X21" s="144"/>
      <c r="Y21" s="160">
        <v>0</v>
      </c>
      <c r="Z21" s="160">
        <v>1874</v>
      </c>
      <c r="AA21" s="160">
        <v>1147</v>
      </c>
      <c r="AB21" s="160"/>
      <c r="AC21" s="160">
        <v>0</v>
      </c>
      <c r="AD21" s="160"/>
      <c r="AE21" s="160">
        <v>638</v>
      </c>
      <c r="AF21" s="160">
        <v>94.72</v>
      </c>
      <c r="AG21" s="160">
        <v>333</v>
      </c>
      <c r="AH21" s="43">
        <f>+SUM(M21:AG21)</f>
        <v>9027.8721099999984</v>
      </c>
      <c r="AI21" s="43">
        <f>O21+Q21+Z21+AD21+AE21+AG21+T21</f>
        <v>6624.3568800000003</v>
      </c>
      <c r="AJ21" s="43">
        <f>P21+R21+S21+U21+V21+Y21+AC21+AB21+AF21+AA21</f>
        <v>2403.51523</v>
      </c>
      <c r="AK21" s="160"/>
      <c r="AL21" s="144"/>
      <c r="AM21" s="160">
        <v>0</v>
      </c>
      <c r="AN21" s="43">
        <f>+SUM(AK21:AM21)</f>
        <v>0</v>
      </c>
      <c r="AO21" s="44">
        <f>+AN21+AH21+L21</f>
        <v>67638.890700000004</v>
      </c>
      <c r="AR21" s="43">
        <f t="shared" si="15"/>
        <v>7326.37732375</v>
      </c>
      <c r="AS21" s="43">
        <f t="shared" si="16"/>
        <v>564.2420068749999</v>
      </c>
      <c r="AT21" s="43">
        <f t="shared" si="16"/>
        <v>946.33669714285713</v>
      </c>
      <c r="AU21" s="43">
        <f t="shared" si="16"/>
        <v>267.05724777777777</v>
      </c>
      <c r="AV21" s="43">
        <f t="shared" si="17"/>
        <v>0</v>
      </c>
      <c r="AW21" s="44">
        <f t="shared" si="17"/>
        <v>2505.1441</v>
      </c>
      <c r="AX21" s="122"/>
      <c r="AY21" s="43">
        <f>MEDIAN($D21:$K21)</f>
        <v>9708</v>
      </c>
      <c r="AZ21" s="43">
        <f>MEDIAN($M21:$AG21)</f>
        <v>446.79150000000004</v>
      </c>
      <c r="BA21" s="43">
        <f>MEDIAN($AD21,$AE21,$Z21,$T21,$O21,Q21,AG21)</f>
        <v>942.5</v>
      </c>
      <c r="BB21" s="43">
        <f>MEDIAN($AF21,$AB21,$AC21,$Y21,$V21,$U21,$S21,$R21,$P21,$AA21)</f>
        <v>142.20261500000001</v>
      </c>
      <c r="BC21" s="43">
        <f>MEDIAN($AK21:$AM21)</f>
        <v>0</v>
      </c>
      <c r="BD21" s="44">
        <f>MEDIAN((D21:K21,M21:V21,Y21:AG21,AK21:AM21))</f>
        <v>892.5</v>
      </c>
    </row>
    <row r="22" spans="1:56" s="204" customFormat="1">
      <c r="A22" s="199"/>
      <c r="B22" s="200"/>
      <c r="C22" s="201" t="s">
        <v>131</v>
      </c>
      <c r="D22" s="144">
        <v>74071</v>
      </c>
      <c r="E22" s="160">
        <v>14805</v>
      </c>
      <c r="F22" s="160">
        <v>73526</v>
      </c>
      <c r="G22" s="160">
        <v>128604.08217000001</v>
      </c>
      <c r="H22" s="144">
        <v>34386</v>
      </c>
      <c r="I22" s="144">
        <v>47007</v>
      </c>
      <c r="J22" s="160">
        <v>33446</v>
      </c>
      <c r="K22" s="144">
        <v>37213.149270000009</v>
      </c>
      <c r="L22" s="43">
        <f>+SUM(D22:K22)</f>
        <v>443058.23144</v>
      </c>
      <c r="M22" s="160"/>
      <c r="N22" s="160"/>
      <c r="O22" s="160">
        <v>13653</v>
      </c>
      <c r="P22" s="160">
        <v>9060.5609999999997</v>
      </c>
      <c r="Q22" s="160">
        <v>16156.397379999999</v>
      </c>
      <c r="R22" s="160">
        <v>8187</v>
      </c>
      <c r="S22" s="160">
        <v>10582.833419999997</v>
      </c>
      <c r="T22" s="160">
        <v>20246</v>
      </c>
      <c r="U22" s="160">
        <v>11655</v>
      </c>
      <c r="V22" s="144">
        <v>321.346</v>
      </c>
      <c r="W22" s="144"/>
      <c r="X22" s="144"/>
      <c r="Y22" s="160">
        <v>292</v>
      </c>
      <c r="Z22" s="160">
        <v>34992</v>
      </c>
      <c r="AA22" s="160">
        <v>3618</v>
      </c>
      <c r="AB22" s="160"/>
      <c r="AC22" s="160">
        <v>16725</v>
      </c>
      <c r="AD22" s="160">
        <v>16751</v>
      </c>
      <c r="AE22" s="160">
        <v>9980.1980000000003</v>
      </c>
      <c r="AF22" s="160">
        <v>2055</v>
      </c>
      <c r="AG22" s="160">
        <v>13996</v>
      </c>
      <c r="AH22" s="43">
        <f>+SUM(M22:AG22)</f>
        <v>188271.3358</v>
      </c>
      <c r="AI22" s="43">
        <f>O22+Q22+Z22+AD22+AE22+AG22+T22</f>
        <v>125774.59538</v>
      </c>
      <c r="AJ22" s="43">
        <f>P22+R22+S22+U22+V22+Y22+AC22+AB22+AF22+AA22</f>
        <v>62496.740419999995</v>
      </c>
      <c r="AK22" s="160">
        <v>1366</v>
      </c>
      <c r="AL22" s="144"/>
      <c r="AM22" s="160">
        <v>392</v>
      </c>
      <c r="AN22" s="43">
        <f>+SUM(AK22:AM22)</f>
        <v>1758</v>
      </c>
      <c r="AO22" s="44">
        <f>+AN22+AH22+L22</f>
        <v>633087.56724</v>
      </c>
      <c r="AR22" s="43">
        <f t="shared" si="15"/>
        <v>55382.27893</v>
      </c>
      <c r="AS22" s="43">
        <f t="shared" si="16"/>
        <v>11766.9584875</v>
      </c>
      <c r="AT22" s="43">
        <f t="shared" si="16"/>
        <v>17967.799340000001</v>
      </c>
      <c r="AU22" s="43">
        <f t="shared" si="16"/>
        <v>6944.0822688888884</v>
      </c>
      <c r="AV22" s="43">
        <f t="shared" si="17"/>
        <v>586</v>
      </c>
      <c r="AW22" s="44">
        <f t="shared" si="17"/>
        <v>23447.687675555557</v>
      </c>
      <c r="AX22" s="122"/>
      <c r="AY22" s="43">
        <f>MEDIAN($D22:$K22)</f>
        <v>42110.074635000004</v>
      </c>
      <c r="AZ22" s="43">
        <f>MEDIAN($M22:$AG22)</f>
        <v>11118.916709999998</v>
      </c>
      <c r="BA22" s="43">
        <f>MEDIAN($AD22,$AE22,$Z22,$T22,$O22,Q22,AG22)</f>
        <v>16156.397379999999</v>
      </c>
      <c r="BB22" s="43">
        <f>MEDIAN($AF22,$AB22,$AC22,$Y22,$V22,$U22,$S22,$R22,$P22,$AA22)</f>
        <v>8187</v>
      </c>
      <c r="BC22" s="43">
        <f>MEDIAN($AK22:$AM22)</f>
        <v>879</v>
      </c>
      <c r="BD22" s="44">
        <f>MEDIAN((D22:K22,M22:V22,Y22:AG22,AK22:AM22))</f>
        <v>14400.5</v>
      </c>
    </row>
    <row r="23" spans="1:56" s="204" customFormat="1">
      <c r="A23" s="199"/>
      <c r="B23" s="200"/>
      <c r="C23" s="210" t="s">
        <v>273</v>
      </c>
      <c r="D23" s="46">
        <f t="shared" ref="D23:K23" si="18">SUM(D20:D22)</f>
        <v>169023</v>
      </c>
      <c r="E23" s="118">
        <f t="shared" si="18"/>
        <v>25167</v>
      </c>
      <c r="F23" s="118">
        <f t="shared" si="18"/>
        <v>179120</v>
      </c>
      <c r="G23" s="118">
        <f t="shared" si="18"/>
        <v>306098.57548999996</v>
      </c>
      <c r="H23" s="118">
        <f t="shared" si="18"/>
        <v>111916</v>
      </c>
      <c r="I23" s="118">
        <f t="shared" si="18"/>
        <v>168876</v>
      </c>
      <c r="J23" s="118">
        <f t="shared" si="18"/>
        <v>85624</v>
      </c>
      <c r="K23" s="88">
        <f t="shared" si="18"/>
        <v>139355.54865000001</v>
      </c>
      <c r="L23" s="45">
        <f>+SUM(D23:K23)</f>
        <v>1185180.12414</v>
      </c>
      <c r="M23" s="46"/>
      <c r="N23" s="118"/>
      <c r="O23" s="118">
        <f t="shared" ref="O23:V23" si="19">SUM(O20:O22)</f>
        <v>38065</v>
      </c>
      <c r="P23" s="118">
        <f t="shared" si="19"/>
        <v>19764.171999999999</v>
      </c>
      <c r="Q23" s="118">
        <f t="shared" si="19"/>
        <v>40685.577140000001</v>
      </c>
      <c r="R23" s="118">
        <f t="shared" si="19"/>
        <v>14535</v>
      </c>
      <c r="S23" s="118">
        <f t="shared" si="19"/>
        <v>16775.238619999996</v>
      </c>
      <c r="T23" s="118">
        <f t="shared" si="19"/>
        <v>40797</v>
      </c>
      <c r="U23" s="118">
        <f t="shared" si="19"/>
        <v>16048</v>
      </c>
      <c r="V23" s="118">
        <f t="shared" si="19"/>
        <v>5107.1450000000004</v>
      </c>
      <c r="W23" s="118"/>
      <c r="X23" s="118"/>
      <c r="Y23" s="118">
        <f t="shared" ref="Y23:AG23" si="20">SUM(Y20:Y22)</f>
        <v>15788</v>
      </c>
      <c r="Z23" s="118">
        <f t="shared" si="20"/>
        <v>62873</v>
      </c>
      <c r="AA23" s="118">
        <f t="shared" si="20"/>
        <v>16900</v>
      </c>
      <c r="AB23" s="118"/>
      <c r="AC23" s="118">
        <f>SUM(AC20:AC22)</f>
        <v>35316</v>
      </c>
      <c r="AD23" s="118">
        <f t="shared" si="20"/>
        <v>36209</v>
      </c>
      <c r="AE23" s="118">
        <f t="shared" si="20"/>
        <v>21491.988000000001</v>
      </c>
      <c r="AF23" s="118">
        <f t="shared" si="20"/>
        <v>7419.72</v>
      </c>
      <c r="AG23" s="118">
        <f t="shared" si="20"/>
        <v>25645.12947</v>
      </c>
      <c r="AH23" s="45">
        <f>+SUM(M23:AG23)</f>
        <v>413419.97022999992</v>
      </c>
      <c r="AI23" s="45">
        <f>O23+Q23+Z23+AD23+AE23+AG23+T23</f>
        <v>265766.69461000001</v>
      </c>
      <c r="AJ23" s="45">
        <f>P23+R23+S23+U23+V23+Y23+AC23+AB23+AF23+AA23</f>
        <v>147653.27562</v>
      </c>
      <c r="AK23" s="46">
        <f>SUM(AK20:AK22)</f>
        <v>6092</v>
      </c>
      <c r="AL23" s="118">
        <f>SUM(AL20:AL22)</f>
        <v>1718</v>
      </c>
      <c r="AM23" s="88">
        <f>SUM(AM20:AM22)</f>
        <v>3346</v>
      </c>
      <c r="AN23" s="45">
        <f>+SUM(AK23:AM23)</f>
        <v>11156</v>
      </c>
      <c r="AO23" s="211">
        <f>+AN23+AH23+L23</f>
        <v>1609756.0943699998</v>
      </c>
      <c r="AR23" s="45">
        <f>L23/AR$5</f>
        <v>148147.5155175</v>
      </c>
      <c r="AS23" s="45">
        <f>AH23/AS$5</f>
        <v>25838.748139374995</v>
      </c>
      <c r="AT23" s="45">
        <f>AI23/AT$5</f>
        <v>37966.670658571427</v>
      </c>
      <c r="AU23" s="45">
        <f>AJ23/AU$5</f>
        <v>16405.919513333334</v>
      </c>
      <c r="AV23" s="45">
        <f>AN23/AV$5</f>
        <v>3718.6666666666665</v>
      </c>
      <c r="AW23" s="211">
        <f>AO23/AW$5</f>
        <v>59620.596087777769</v>
      </c>
      <c r="AX23" s="122"/>
      <c r="AY23" s="45">
        <f>MEDIAN($D23:$K23)</f>
        <v>154115.77432500001</v>
      </c>
      <c r="AZ23" s="45">
        <f>MEDIAN($M23:$AG23)</f>
        <v>20628.080000000002</v>
      </c>
      <c r="BA23" s="45">
        <f>MEDIAN($AD23,$AE23,$Z23,$T23,$O23,Q23,AG23)</f>
        <v>38065</v>
      </c>
      <c r="BB23" s="45">
        <f>MEDIAN($AF23,$AB23,$AC23,$Y23,$V23,$U23,$S23,$R23,$P23,$AA23)</f>
        <v>16048</v>
      </c>
      <c r="BC23" s="45">
        <f>MEDIAN($AK23:$AM23)</f>
        <v>3346</v>
      </c>
      <c r="BD23" s="211">
        <f>MEDIAN((D23:K23,M23:V23,Y23:AG23,AK23:AM23))</f>
        <v>25645.12947</v>
      </c>
    </row>
    <row r="24" spans="1:56" s="204" customFormat="1">
      <c r="A24" s="199"/>
      <c r="B24" s="200"/>
      <c r="C24" s="212" t="s">
        <v>259</v>
      </c>
      <c r="D24" s="213">
        <f t="shared" ref="D24:V24" si="21">+D23/D$42</f>
        <v>0.43362357359822673</v>
      </c>
      <c r="E24" s="214">
        <f t="shared" si="21"/>
        <v>0.20539124473606896</v>
      </c>
      <c r="F24" s="214">
        <f t="shared" si="21"/>
        <v>0.35048242206990471</v>
      </c>
      <c r="G24" s="214">
        <f t="shared" si="21"/>
        <v>0.26695009968802247</v>
      </c>
      <c r="H24" s="119">
        <f t="shared" si="21"/>
        <v>0.31532206713512112</v>
      </c>
      <c r="I24" s="119">
        <f t="shared" si="21"/>
        <v>0.23593975067026751</v>
      </c>
      <c r="J24" s="214">
        <f t="shared" si="21"/>
        <v>0.33376081202761332</v>
      </c>
      <c r="K24" s="119">
        <f t="shared" si="21"/>
        <v>0.30621023162762756</v>
      </c>
      <c r="L24" s="84">
        <f t="shared" si="21"/>
        <v>0.29986586857038222</v>
      </c>
      <c r="M24" s="214"/>
      <c r="N24" s="215"/>
      <c r="O24" s="214">
        <f t="shared" si="21"/>
        <v>0.33975686386518616</v>
      </c>
      <c r="P24" s="214">
        <f t="shared" si="21"/>
        <v>0.30690889483152617</v>
      </c>
      <c r="Q24" s="214">
        <f t="shared" si="21"/>
        <v>0.39195493636760115</v>
      </c>
      <c r="R24" s="214">
        <f t="shared" si="21"/>
        <v>0.35173264930790826</v>
      </c>
      <c r="S24" s="214">
        <f t="shared" si="21"/>
        <v>0.39560006616433124</v>
      </c>
      <c r="T24" s="214">
        <f t="shared" si="21"/>
        <v>0.46206455999194579</v>
      </c>
      <c r="U24" s="214">
        <f t="shared" si="21"/>
        <v>0.30188111361926262</v>
      </c>
      <c r="V24" s="119">
        <f t="shared" si="21"/>
        <v>0.22357119430643768</v>
      </c>
      <c r="W24" s="119"/>
      <c r="X24" s="119"/>
      <c r="Y24" s="214">
        <f t="shared" ref="Y24:AO24" si="22">+Y23/Y$42</f>
        <v>0.25634447709818314</v>
      </c>
      <c r="Z24" s="215">
        <f t="shared" si="22"/>
        <v>0.48231760294982168</v>
      </c>
      <c r="AA24" s="215">
        <f t="shared" si="22"/>
        <v>0.35324610175159904</v>
      </c>
      <c r="AB24" s="214"/>
      <c r="AC24" s="214">
        <f>+AC23/AC$42</f>
        <v>0.37500398194850015</v>
      </c>
      <c r="AD24" s="214">
        <f t="shared" si="22"/>
        <v>0.3443360340826962</v>
      </c>
      <c r="AE24" s="214">
        <f t="shared" si="22"/>
        <v>0.37384101523531704</v>
      </c>
      <c r="AF24" s="215">
        <f t="shared" si="22"/>
        <v>0.37177676918806302</v>
      </c>
      <c r="AG24" s="214">
        <f t="shared" si="22"/>
        <v>0.47183658148332164</v>
      </c>
      <c r="AH24" s="84">
        <f t="shared" si="22"/>
        <v>0.376117771266618</v>
      </c>
      <c r="AI24" s="84">
        <f t="shared" si="22"/>
        <v>0.40794053650312123</v>
      </c>
      <c r="AJ24" s="84">
        <f t="shared" si="22"/>
        <v>0.32980920886802523</v>
      </c>
      <c r="AK24" s="214">
        <f t="shared" si="22"/>
        <v>3.8884527251721784E-2</v>
      </c>
      <c r="AL24" s="119">
        <f t="shared" si="22"/>
        <v>9.8769690697941823E-2</v>
      </c>
      <c r="AM24" s="214">
        <f t="shared" si="22"/>
        <v>0.11354304523397468</v>
      </c>
      <c r="AN24" s="84">
        <f t="shared" si="22"/>
        <v>5.4812019731540984E-2</v>
      </c>
      <c r="AO24" s="86">
        <f t="shared" si="22"/>
        <v>0.30632401076619459</v>
      </c>
      <c r="AR24" s="84">
        <f t="shared" ref="AR24:AW24" si="23">+AR23/AR$42</f>
        <v>0.29986586857038222</v>
      </c>
      <c r="AS24" s="84">
        <f t="shared" si="23"/>
        <v>0.376117771266618</v>
      </c>
      <c r="AT24" s="84">
        <f t="shared" si="23"/>
        <v>0.40794053650312118</v>
      </c>
      <c r="AU24" s="84">
        <f t="shared" si="23"/>
        <v>0.32980920886802523</v>
      </c>
      <c r="AV24" s="84">
        <f t="shared" si="23"/>
        <v>5.4812019731540984E-2</v>
      </c>
      <c r="AW24" s="86">
        <f t="shared" si="23"/>
        <v>0.30632401076619459</v>
      </c>
      <c r="AX24" s="85"/>
      <c r="AY24" s="84">
        <f>MEDIAN($D24:$K24)</f>
        <v>0.31076614938137437</v>
      </c>
      <c r="AZ24" s="84">
        <f>MEDIAN($M24:$AG24)</f>
        <v>0.362511435469831</v>
      </c>
      <c r="BA24" s="84">
        <f>MEDIAN($M24:$AG24)</f>
        <v>0.362511435469831</v>
      </c>
      <c r="BB24" s="84">
        <f>MEDIAN($AF24,$AB24,$AC24,$Y24,$V24,$U24,$S24,$R24,$P24,$N24,$M24)</f>
        <v>0.32932077206971722</v>
      </c>
      <c r="BC24" s="84">
        <f>MEDIAN($AK24:$AM24)</f>
        <v>9.8769690697941823E-2</v>
      </c>
      <c r="BD24" s="86">
        <f t="shared" ref="BD24" si="24">+BD23/BD$42</f>
        <v>0.27231355954340325</v>
      </c>
    </row>
    <row r="25" spans="1:56"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219"/>
      <c r="AB25" s="168"/>
      <c r="AC25" s="168"/>
      <c r="AD25" s="168"/>
      <c r="AE25" s="168"/>
      <c r="AF25" s="219"/>
      <c r="AG25" s="168"/>
      <c r="AH25" s="89"/>
      <c r="AI25" s="89"/>
      <c r="AJ25" s="89"/>
      <c r="AK25" s="168"/>
      <c r="AL25" s="121"/>
      <c r="AM25" s="168"/>
      <c r="AN25" s="22"/>
      <c r="AO25" s="91"/>
      <c r="AR25" s="22"/>
      <c r="AS25" s="22"/>
      <c r="AT25" s="22"/>
      <c r="AU25" s="22"/>
      <c r="AV25" s="22"/>
      <c r="AW25" s="91"/>
      <c r="AX25" s="23"/>
      <c r="AY25" s="22"/>
      <c r="AZ25" s="22"/>
      <c r="BA25" s="22"/>
      <c r="BB25" s="22"/>
      <c r="BC25" s="22"/>
      <c r="BD25" s="91"/>
    </row>
    <row r="26" spans="1:56" s="204" customFormat="1">
      <c r="A26" s="199"/>
      <c r="B26" s="200"/>
      <c r="C26" s="201" t="s">
        <v>271</v>
      </c>
      <c r="D26" s="144">
        <v>14656</v>
      </c>
      <c r="E26" s="160">
        <v>10143</v>
      </c>
      <c r="F26" s="160">
        <v>39910</v>
      </c>
      <c r="G26" s="160">
        <v>88988.377999999997</v>
      </c>
      <c r="H26" s="144">
        <v>28790</v>
      </c>
      <c r="I26" s="144">
        <v>60201</v>
      </c>
      <c r="J26" s="160">
        <v>15848</v>
      </c>
      <c r="K26" s="144">
        <v>33108.52433</v>
      </c>
      <c r="L26" s="43">
        <f>+SUM(D26:K26)</f>
        <v>291644.90233000001</v>
      </c>
      <c r="M26" s="160"/>
      <c r="N26" s="160"/>
      <c r="O26" s="160">
        <v>460</v>
      </c>
      <c r="P26" s="160">
        <v>749.04700000000003</v>
      </c>
      <c r="Q26" s="160">
        <v>376.77202</v>
      </c>
      <c r="R26" s="160">
        <v>0</v>
      </c>
      <c r="S26" s="160">
        <v>99.510059999999996</v>
      </c>
      <c r="T26" s="160">
        <v>1123.123</v>
      </c>
      <c r="U26" s="160"/>
      <c r="V26" s="144"/>
      <c r="W26" s="144"/>
      <c r="X26" s="144"/>
      <c r="Y26" s="160">
        <v>147</v>
      </c>
      <c r="Z26" s="160">
        <v>2763</v>
      </c>
      <c r="AA26" s="160"/>
      <c r="AB26" s="160"/>
      <c r="AC26" s="160"/>
      <c r="AD26" s="160">
        <v>674</v>
      </c>
      <c r="AE26" s="160">
        <v>126.964</v>
      </c>
      <c r="AF26" s="160">
        <v>0</v>
      </c>
      <c r="AG26" s="160">
        <v>166.58207000000002</v>
      </c>
      <c r="AH26" s="43">
        <f>+SUM(M26:AG26)</f>
        <v>6685.9981500000004</v>
      </c>
      <c r="AI26" s="43">
        <f>O26+Q26+Z26+AD26+AE26+AG26+T26</f>
        <v>5690.4410900000003</v>
      </c>
      <c r="AJ26" s="43">
        <f>P26+R26+S26+U26+V26+Y26+AC26+AB26+AF26+AA26</f>
        <v>995.55705999999998</v>
      </c>
      <c r="AK26" s="160"/>
      <c r="AL26" s="144"/>
      <c r="AM26" s="160">
        <v>517</v>
      </c>
      <c r="AN26" s="43">
        <f>+SUM(AK26:AM26)</f>
        <v>517</v>
      </c>
      <c r="AO26" s="44">
        <f>+AN26+AH26+L26</f>
        <v>298847.90048000001</v>
      </c>
      <c r="AR26" s="43">
        <f t="shared" ref="AR26:AR29" si="25">L26/AR$5</f>
        <v>36455.612791250001</v>
      </c>
      <c r="AS26" s="43">
        <f t="shared" ref="AS26:AU29" si="26">AH26/AS$5</f>
        <v>417.87488437500002</v>
      </c>
      <c r="AT26" s="43">
        <f t="shared" si="26"/>
        <v>812.92015571428578</v>
      </c>
      <c r="AU26" s="43">
        <f t="shared" si="26"/>
        <v>110.61745111111111</v>
      </c>
      <c r="AV26" s="43">
        <f t="shared" ref="AV26:AW29" si="27">AN26/AV$5</f>
        <v>172.33333333333334</v>
      </c>
      <c r="AW26" s="44">
        <f t="shared" si="27"/>
        <v>11068.440758518518</v>
      </c>
      <c r="AX26" s="122"/>
      <c r="AY26" s="43">
        <f t="shared" ref="AY26:AY31" si="28">MEDIAN($D26:$K26)</f>
        <v>30949.262165</v>
      </c>
      <c r="AZ26" s="43">
        <f t="shared" ref="AZ26:AZ31" si="29">MEDIAN($M26:$AG26)</f>
        <v>271.67704500000002</v>
      </c>
      <c r="BA26" s="43">
        <f>MEDIAN($AD26,$AE26,$Z26,$T26,$O26,Q26,AG26)</f>
        <v>460</v>
      </c>
      <c r="BB26" s="43">
        <f>MEDIAN($AF26,$AB26,$AC26,$Y26,$V26,$U26,$S26,$R26,$P26,$AA26)</f>
        <v>99.510059999999996</v>
      </c>
      <c r="BC26" s="43">
        <f t="shared" ref="BC26:BC31" si="30">MEDIAN($AK26:$AM26)</f>
        <v>517</v>
      </c>
      <c r="BD26" s="44">
        <f>MEDIAN((D26:K26,M26:V26,Y26:AG26,AK26:AM26))</f>
        <v>749.04700000000003</v>
      </c>
    </row>
    <row r="27" spans="1:56" s="204" customFormat="1">
      <c r="A27" s="199"/>
      <c r="B27" s="200"/>
      <c r="C27" s="201" t="s">
        <v>270</v>
      </c>
      <c r="D27" s="144">
        <v>12987</v>
      </c>
      <c r="E27" s="160">
        <v>25454</v>
      </c>
      <c r="F27" s="160">
        <v>62271</v>
      </c>
      <c r="G27" s="160">
        <v>168402.49226000003</v>
      </c>
      <c r="H27" s="144">
        <v>31566</v>
      </c>
      <c r="I27" s="144">
        <v>116033</v>
      </c>
      <c r="J27" s="160">
        <v>28895</v>
      </c>
      <c r="K27" s="144">
        <v>40393.261659999996</v>
      </c>
      <c r="L27" s="43">
        <f>+SUM(D27:K27)</f>
        <v>486001.75392000005</v>
      </c>
      <c r="M27" s="160"/>
      <c r="N27" s="160"/>
      <c r="O27" s="160">
        <v>70</v>
      </c>
      <c r="P27" s="160">
        <v>26.006</v>
      </c>
      <c r="Q27" s="160">
        <v>0</v>
      </c>
      <c r="R27" s="160">
        <v>0</v>
      </c>
      <c r="S27" s="160">
        <v>0</v>
      </c>
      <c r="T27" s="160">
        <v>63.603000000000002</v>
      </c>
      <c r="U27" s="160"/>
      <c r="V27" s="144"/>
      <c r="W27" s="144"/>
      <c r="X27" s="144"/>
      <c r="Y27" s="160">
        <v>0</v>
      </c>
      <c r="Z27" s="160">
        <v>-171</v>
      </c>
      <c r="AA27" s="160"/>
      <c r="AB27" s="160"/>
      <c r="AC27" s="160"/>
      <c r="AD27" s="160"/>
      <c r="AE27" s="160"/>
      <c r="AF27" s="160">
        <v>0</v>
      </c>
      <c r="AG27" s="160">
        <v>0</v>
      </c>
      <c r="AH27" s="43">
        <f>+SUM(M27:AG27)</f>
        <v>-11.390999999999991</v>
      </c>
      <c r="AI27" s="43">
        <f>O27+Q27+Z27+AD27+AE27+AG27+T27</f>
        <v>-37.396999999999998</v>
      </c>
      <c r="AJ27" s="43">
        <f>P27+R27+S27+U27+V27+Y27+AC27+AB27+AF27+AA27</f>
        <v>26.006</v>
      </c>
      <c r="AK27" s="160"/>
      <c r="AL27" s="144"/>
      <c r="AM27" s="160">
        <v>494</v>
      </c>
      <c r="AN27" s="43">
        <f>+SUM(AK27:AM27)</f>
        <v>494</v>
      </c>
      <c r="AO27" s="44">
        <f>+AN27+AH27+L27</f>
        <v>486484.36292000004</v>
      </c>
      <c r="AR27" s="43">
        <f t="shared" si="25"/>
        <v>60750.219240000006</v>
      </c>
      <c r="AS27" s="43">
        <f t="shared" si="26"/>
        <v>-0.71193749999999945</v>
      </c>
      <c r="AT27" s="43">
        <f t="shared" si="26"/>
        <v>-5.3424285714285711</v>
      </c>
      <c r="AU27" s="43">
        <f t="shared" si="26"/>
        <v>2.8895555555555554</v>
      </c>
      <c r="AV27" s="43">
        <f t="shared" si="27"/>
        <v>164.66666666666666</v>
      </c>
      <c r="AW27" s="44">
        <f t="shared" si="27"/>
        <v>18017.939367407409</v>
      </c>
      <c r="AX27" s="122"/>
      <c r="AY27" s="43">
        <f t="shared" si="28"/>
        <v>35979.630829999995</v>
      </c>
      <c r="AZ27" s="43">
        <f t="shared" si="29"/>
        <v>0</v>
      </c>
      <c r="BA27" s="43">
        <f>MEDIAN($AD27,$AE27,$Z27,$T27,$O27,Q27,AG27)</f>
        <v>0</v>
      </c>
      <c r="BB27" s="43">
        <f>MEDIAN($AF27,$AB27,$AC27,$Y27,$V27,$U27,$S27,$R27,$P27,$AA27)</f>
        <v>0</v>
      </c>
      <c r="BC27" s="43">
        <f t="shared" si="30"/>
        <v>494</v>
      </c>
      <c r="BD27" s="44">
        <f>MEDIAN((D27:K27,M27:V27,Y27:AG27,AK27:AM27))</f>
        <v>70</v>
      </c>
    </row>
    <row r="28" spans="1:56" s="204" customFormat="1">
      <c r="A28" s="199"/>
      <c r="B28" s="200"/>
      <c r="C28" s="201" t="s">
        <v>269</v>
      </c>
      <c r="D28" s="144">
        <v>0</v>
      </c>
      <c r="E28" s="160">
        <v>4782</v>
      </c>
      <c r="F28" s="160">
        <v>5975</v>
      </c>
      <c r="G28" s="160"/>
      <c r="H28" s="144">
        <v>2853</v>
      </c>
      <c r="I28" s="144">
        <v>6708</v>
      </c>
      <c r="J28" s="160">
        <v>0</v>
      </c>
      <c r="K28" s="144">
        <v>3422.6680000000001</v>
      </c>
      <c r="L28" s="43">
        <f>+SUM(D28:K28)</f>
        <v>23740.668000000001</v>
      </c>
      <c r="M28" s="160"/>
      <c r="N28" s="160"/>
      <c r="O28" s="160"/>
      <c r="P28" s="160"/>
      <c r="Q28" s="160">
        <v>0</v>
      </c>
      <c r="R28" s="160">
        <v>0</v>
      </c>
      <c r="S28" s="160">
        <v>0</v>
      </c>
      <c r="T28" s="160">
        <v>0</v>
      </c>
      <c r="U28" s="160"/>
      <c r="V28" s="144"/>
      <c r="W28" s="144"/>
      <c r="X28" s="144"/>
      <c r="Y28" s="160">
        <v>0</v>
      </c>
      <c r="Z28" s="160"/>
      <c r="AA28" s="160"/>
      <c r="AB28" s="160"/>
      <c r="AC28" s="160"/>
      <c r="AD28" s="160"/>
      <c r="AE28" s="160"/>
      <c r="AF28" s="160">
        <v>0</v>
      </c>
      <c r="AG28" s="160">
        <v>0</v>
      </c>
      <c r="AH28" s="43">
        <f>+SUM(M28:AG28)</f>
        <v>0</v>
      </c>
      <c r="AI28" s="43">
        <f>O28+Q28+Z28+AD28+AE28+AG28+T28</f>
        <v>0</v>
      </c>
      <c r="AJ28" s="43">
        <f>P28+R28+S28+U28+V28+Y28+AC28+AB28+AF28+AA28</f>
        <v>0</v>
      </c>
      <c r="AK28" s="160">
        <v>560</v>
      </c>
      <c r="AL28" s="144">
        <v>500</v>
      </c>
      <c r="AM28" s="160">
        <v>0</v>
      </c>
      <c r="AN28" s="43">
        <f>+SUM(AK28:AM28)</f>
        <v>1060</v>
      </c>
      <c r="AO28" s="44">
        <f>+AN28+AH28+L28</f>
        <v>24800.668000000001</v>
      </c>
      <c r="AR28" s="43">
        <f t="shared" si="25"/>
        <v>2967.5835000000002</v>
      </c>
      <c r="AS28" s="43">
        <f t="shared" si="26"/>
        <v>0</v>
      </c>
      <c r="AT28" s="43">
        <f t="shared" si="26"/>
        <v>0</v>
      </c>
      <c r="AU28" s="43">
        <f t="shared" si="26"/>
        <v>0</v>
      </c>
      <c r="AV28" s="43">
        <f t="shared" si="27"/>
        <v>353.33333333333331</v>
      </c>
      <c r="AW28" s="44">
        <f t="shared" si="27"/>
        <v>918.54325925925934</v>
      </c>
      <c r="AX28" s="122"/>
      <c r="AY28" s="43">
        <f t="shared" si="28"/>
        <v>3422.6680000000001</v>
      </c>
      <c r="AZ28" s="43">
        <f t="shared" si="29"/>
        <v>0</v>
      </c>
      <c r="BA28" s="43">
        <f>MEDIAN($AD28,$AE28,$Z28,$T28,$O28,Q28,AG28)</f>
        <v>0</v>
      </c>
      <c r="BB28" s="43">
        <f>MEDIAN($AF28,$AB28,$AC28,$Y28,$V28,$U28,$S28,$R28,$P28,$AA28)</f>
        <v>0</v>
      </c>
      <c r="BC28" s="43">
        <f t="shared" si="30"/>
        <v>500</v>
      </c>
      <c r="BD28" s="44">
        <f>MEDIAN((D28:K28,M28:V28,Y28:AG28,AK28:AM28))</f>
        <v>0</v>
      </c>
    </row>
    <row r="29" spans="1:56" s="204" customFormat="1">
      <c r="A29" s="199"/>
      <c r="B29" s="200"/>
      <c r="C29" s="201" t="s">
        <v>268</v>
      </c>
      <c r="D29" s="144">
        <v>151</v>
      </c>
      <c r="E29" s="160">
        <v>1063</v>
      </c>
      <c r="F29" s="160">
        <v>0</v>
      </c>
      <c r="G29" s="160">
        <v>83953.52459999999</v>
      </c>
      <c r="H29" s="144"/>
      <c r="I29" s="144"/>
      <c r="J29" s="160">
        <v>0</v>
      </c>
      <c r="K29" s="144">
        <v>9160.1054299999996</v>
      </c>
      <c r="L29" s="43">
        <f>+SUM(D29:K29)</f>
        <v>94327.630029999986</v>
      </c>
      <c r="M29" s="160"/>
      <c r="N29" s="160"/>
      <c r="O29" s="160"/>
      <c r="P29" s="160"/>
      <c r="Q29" s="160">
        <v>0</v>
      </c>
      <c r="R29" s="160">
        <v>16</v>
      </c>
      <c r="S29" s="160">
        <v>31.5</v>
      </c>
      <c r="T29" s="160">
        <v>0</v>
      </c>
      <c r="U29" s="160"/>
      <c r="V29" s="144"/>
      <c r="W29" s="144"/>
      <c r="X29" s="144"/>
      <c r="Y29" s="160">
        <v>5</v>
      </c>
      <c r="Z29" s="160"/>
      <c r="AA29" s="160"/>
      <c r="AB29" s="160"/>
      <c r="AC29" s="160">
        <v>279</v>
      </c>
      <c r="AD29" s="160">
        <v>762</v>
      </c>
      <c r="AE29" s="160">
        <v>77.760999999999996</v>
      </c>
      <c r="AF29" s="160">
        <v>6</v>
      </c>
      <c r="AG29" s="160">
        <v>14.529399999999999</v>
      </c>
      <c r="AH29" s="43">
        <f>+SUM(M29:AG29)</f>
        <v>1191.7903999999999</v>
      </c>
      <c r="AI29" s="43">
        <f>O29+Q29+Z29+AD29+AE29+AG29+T29</f>
        <v>854.29039999999998</v>
      </c>
      <c r="AJ29" s="43">
        <f>P29+R29+S29+U29+V29+Y29+AC29+AB29+AF29+AA29</f>
        <v>337.5</v>
      </c>
      <c r="AK29" s="160"/>
      <c r="AL29" s="144"/>
      <c r="AM29" s="160">
        <v>0</v>
      </c>
      <c r="AN29" s="43">
        <f>+SUM(AK29:AM29)</f>
        <v>0</v>
      </c>
      <c r="AO29" s="44">
        <f>+AN29+AH29+L29</f>
        <v>95519.420429999984</v>
      </c>
      <c r="AR29" s="43">
        <f t="shared" si="25"/>
        <v>11790.953753749998</v>
      </c>
      <c r="AS29" s="43">
        <f t="shared" si="26"/>
        <v>74.486899999999991</v>
      </c>
      <c r="AT29" s="43">
        <f t="shared" si="26"/>
        <v>122.04148571428571</v>
      </c>
      <c r="AU29" s="43">
        <f t="shared" si="26"/>
        <v>37.5</v>
      </c>
      <c r="AV29" s="43">
        <f t="shared" si="27"/>
        <v>0</v>
      </c>
      <c r="AW29" s="44">
        <f t="shared" si="27"/>
        <v>3537.7563122222218</v>
      </c>
      <c r="AX29" s="122"/>
      <c r="AY29" s="43">
        <f t="shared" si="28"/>
        <v>607</v>
      </c>
      <c r="AZ29" s="43">
        <f t="shared" si="29"/>
        <v>15.264699999999999</v>
      </c>
      <c r="BA29" s="43">
        <f>MEDIAN($AD29,$AE29,$Z29,$T29,$O29,Q29,AG29)</f>
        <v>14.529399999999999</v>
      </c>
      <c r="BB29" s="43">
        <f>MEDIAN($AF29,$AB29,$AC29,$Y29,$V29,$U29,$S29,$R29,$P29,$AA29)</f>
        <v>16</v>
      </c>
      <c r="BC29" s="43">
        <f t="shared" si="30"/>
        <v>0</v>
      </c>
      <c r="BD29" s="44">
        <f>MEDIAN((D29:K29,M29:V29,Y29:AG29,AK29:AM29))</f>
        <v>16</v>
      </c>
    </row>
    <row r="30" spans="1:56" s="204" customFormat="1">
      <c r="A30" s="199"/>
      <c r="B30" s="200"/>
      <c r="C30" s="210" t="s">
        <v>267</v>
      </c>
      <c r="D30" s="46">
        <f t="shared" ref="D30:K30" si="31">SUM(D26:D29)</f>
        <v>27794</v>
      </c>
      <c r="E30" s="118">
        <f t="shared" si="31"/>
        <v>41442</v>
      </c>
      <c r="F30" s="118">
        <f t="shared" si="31"/>
        <v>108156</v>
      </c>
      <c r="G30" s="118">
        <f t="shared" si="31"/>
        <v>341344.39486</v>
      </c>
      <c r="H30" s="118">
        <f t="shared" si="31"/>
        <v>63209</v>
      </c>
      <c r="I30" s="118">
        <f t="shared" si="31"/>
        <v>182942</v>
      </c>
      <c r="J30" s="118">
        <f t="shared" si="31"/>
        <v>44743</v>
      </c>
      <c r="K30" s="88">
        <f t="shared" si="31"/>
        <v>86084.559420000005</v>
      </c>
      <c r="L30" s="45">
        <f>+SUM(D30:K30)</f>
        <v>895714.95427999995</v>
      </c>
      <c r="M30" s="46"/>
      <c r="N30" s="118"/>
      <c r="O30" s="118">
        <f t="shared" ref="O30:V30" si="32">SUM(O26:O29)</f>
        <v>530</v>
      </c>
      <c r="P30" s="118">
        <f t="shared" si="32"/>
        <v>775.053</v>
      </c>
      <c r="Q30" s="118">
        <f t="shared" si="32"/>
        <v>376.77202</v>
      </c>
      <c r="R30" s="118">
        <f t="shared" si="32"/>
        <v>16</v>
      </c>
      <c r="S30" s="118">
        <f t="shared" si="32"/>
        <v>131.01006000000001</v>
      </c>
      <c r="T30" s="118">
        <f t="shared" si="32"/>
        <v>1186.7260000000001</v>
      </c>
      <c r="U30" s="118">
        <f t="shared" si="32"/>
        <v>0</v>
      </c>
      <c r="V30" s="118">
        <f t="shared" si="32"/>
        <v>0</v>
      </c>
      <c r="W30" s="118"/>
      <c r="X30" s="118"/>
      <c r="Y30" s="118">
        <f t="shared" ref="Y30:AG30" si="33">SUM(Y26:Y29)</f>
        <v>152</v>
      </c>
      <c r="Z30" s="118">
        <f t="shared" si="33"/>
        <v>2592</v>
      </c>
      <c r="AA30" s="118">
        <f t="shared" si="33"/>
        <v>0</v>
      </c>
      <c r="AB30" s="118"/>
      <c r="AC30" s="118">
        <f>SUM(AC26:AC29)</f>
        <v>279</v>
      </c>
      <c r="AD30" s="118">
        <f t="shared" si="33"/>
        <v>1436</v>
      </c>
      <c r="AE30" s="118">
        <f t="shared" si="33"/>
        <v>204.72499999999999</v>
      </c>
      <c r="AF30" s="118">
        <f t="shared" si="33"/>
        <v>6</v>
      </c>
      <c r="AG30" s="118">
        <f t="shared" si="33"/>
        <v>181.11147000000003</v>
      </c>
      <c r="AH30" s="45">
        <f>+SUM(M30:AG30)</f>
        <v>7866.3975499999997</v>
      </c>
      <c r="AI30" s="45">
        <f>O30+Q30+Z30+AD30+AE30+AG30+T30</f>
        <v>6507.3344900000011</v>
      </c>
      <c r="AJ30" s="45">
        <f>P30+R30+S30+U30+V30+Y30+AC30+AB30+AF30+AA30</f>
        <v>1359.06306</v>
      </c>
      <c r="AK30" s="46">
        <f>SUM(AK26:AK29)</f>
        <v>560</v>
      </c>
      <c r="AL30" s="118">
        <f>SUM(AL26:AL29)</f>
        <v>500</v>
      </c>
      <c r="AM30" s="88">
        <f>SUM(AM26:AM29)</f>
        <v>1011</v>
      </c>
      <c r="AN30" s="45">
        <f>+SUM(AK30:AM30)</f>
        <v>2071</v>
      </c>
      <c r="AO30" s="211">
        <f>+AN30+AH30+L30</f>
        <v>905652.35182999994</v>
      </c>
      <c r="AR30" s="45">
        <f>L30/AR$5</f>
        <v>111964.36928499999</v>
      </c>
      <c r="AS30" s="45">
        <f>AH30/AS$5</f>
        <v>491.64984687499998</v>
      </c>
      <c r="AT30" s="45">
        <f>AI30/AT$5</f>
        <v>929.619212857143</v>
      </c>
      <c r="AU30" s="45">
        <f>AJ30/AU$5</f>
        <v>151.00700666666665</v>
      </c>
      <c r="AV30" s="45">
        <f>AN30/AV$5</f>
        <v>690.33333333333337</v>
      </c>
      <c r="AW30" s="211">
        <f>AO30/AW$5</f>
        <v>33542.679697407402</v>
      </c>
      <c r="AX30" s="122"/>
      <c r="AY30" s="45">
        <f t="shared" si="28"/>
        <v>74646.779710000003</v>
      </c>
      <c r="AZ30" s="45">
        <f t="shared" si="29"/>
        <v>192.91823500000001</v>
      </c>
      <c r="BA30" s="45">
        <f>MEDIAN($AD30,$AE30,$Z30,$T30,$O30,Q30,AG30)</f>
        <v>530</v>
      </c>
      <c r="BB30" s="45">
        <f>MEDIAN($AF30,$AB30,$AC30,$Y30,$V30,$U30,$S30,$R30,$P30,$AA30)</f>
        <v>16</v>
      </c>
      <c r="BC30" s="45">
        <f t="shared" si="30"/>
        <v>560</v>
      </c>
      <c r="BD30" s="211">
        <f>MEDIAN((D30:K30,M30:V30,Y30:AG30,AK30:AM30))</f>
        <v>560</v>
      </c>
    </row>
    <row r="31" spans="1:56" s="204" customFormat="1">
      <c r="A31" s="199"/>
      <c r="B31" s="200"/>
      <c r="C31" s="212" t="s">
        <v>259</v>
      </c>
      <c r="D31" s="213">
        <f t="shared" ref="D31:V31" si="34">+D30/D$42</f>
        <v>7.1304695837780152E-2</v>
      </c>
      <c r="E31" s="214">
        <f t="shared" si="34"/>
        <v>0.33821369111742239</v>
      </c>
      <c r="F31" s="214">
        <f t="shared" si="34"/>
        <v>0.21162782961920845</v>
      </c>
      <c r="G31" s="214">
        <f t="shared" si="34"/>
        <v>0.2976881551636022</v>
      </c>
      <c r="H31" s="119">
        <f t="shared" si="34"/>
        <v>0.1780906442469698</v>
      </c>
      <c r="I31" s="119">
        <f t="shared" si="34"/>
        <v>0.25559161673132996</v>
      </c>
      <c r="J31" s="214">
        <f t="shared" si="34"/>
        <v>0.17440740928421355</v>
      </c>
      <c r="K31" s="119">
        <f t="shared" si="34"/>
        <v>0.18915624914057175</v>
      </c>
      <c r="L31" s="84">
        <f t="shared" si="34"/>
        <v>0.22662744445832822</v>
      </c>
      <c r="M31" s="214"/>
      <c r="N31" s="215"/>
      <c r="O31" s="214">
        <f t="shared" si="34"/>
        <v>4.7306222999750078E-3</v>
      </c>
      <c r="P31" s="214">
        <f t="shared" si="34"/>
        <v>1.2035447762034192E-2</v>
      </c>
      <c r="Q31" s="214">
        <f t="shared" si="34"/>
        <v>3.6297298331551342E-3</v>
      </c>
      <c r="R31" s="214">
        <f t="shared" si="34"/>
        <v>3.8718420288452233E-4</v>
      </c>
      <c r="S31" s="214">
        <f t="shared" si="34"/>
        <v>3.089529131490412E-3</v>
      </c>
      <c r="T31" s="214">
        <f t="shared" si="34"/>
        <v>1.3440792877442015E-2</v>
      </c>
      <c r="U31" s="214">
        <f t="shared" si="34"/>
        <v>0</v>
      </c>
      <c r="V31" s="119">
        <f t="shared" si="34"/>
        <v>0</v>
      </c>
      <c r="W31" s="119"/>
      <c r="X31" s="119"/>
      <c r="Y31" s="214">
        <f t="shared" ref="Y31:AO31" si="35">+Y30/Y$42</f>
        <v>2.4679731770283655E-3</v>
      </c>
      <c r="Z31" s="215">
        <f t="shared" si="35"/>
        <v>1.9884007870563481E-2</v>
      </c>
      <c r="AA31" s="215">
        <f t="shared" si="35"/>
        <v>0</v>
      </c>
      <c r="AB31" s="214"/>
      <c r="AC31" s="214">
        <f>+AC30/AC$42</f>
        <v>2.9625696840987524E-3</v>
      </c>
      <c r="AD31" s="214">
        <f t="shared" si="35"/>
        <v>1.3655901707938681E-2</v>
      </c>
      <c r="AE31" s="214">
        <f t="shared" si="35"/>
        <v>3.5610759620771366E-3</v>
      </c>
      <c r="AF31" s="215">
        <f t="shared" si="35"/>
        <v>3.0063946013170016E-4</v>
      </c>
      <c r="AG31" s="214">
        <f t="shared" si="35"/>
        <v>3.3322123396641668E-3</v>
      </c>
      <c r="AH31" s="84">
        <f t="shared" si="35"/>
        <v>7.156625532039879E-3</v>
      </c>
      <c r="AI31" s="84">
        <f t="shared" si="35"/>
        <v>9.9884807874492058E-3</v>
      </c>
      <c r="AJ31" s="84">
        <f t="shared" si="35"/>
        <v>3.0357031412829925E-3</v>
      </c>
      <c r="AK31" s="214">
        <f t="shared" si="35"/>
        <v>3.5744148491405449E-3</v>
      </c>
      <c r="AL31" s="119">
        <f t="shared" si="35"/>
        <v>2.8745544440611705E-2</v>
      </c>
      <c r="AM31" s="214">
        <f t="shared" si="35"/>
        <v>3.4307238114628935E-2</v>
      </c>
      <c r="AN31" s="84">
        <f t="shared" si="35"/>
        <v>1.0175304129080439E-2</v>
      </c>
      <c r="AO31" s="86">
        <f t="shared" si="35"/>
        <v>0.17233856839720535</v>
      </c>
      <c r="AR31" s="84">
        <f t="shared" ref="AR31:AW31" si="36">+AR30/AR$42</f>
        <v>0.22662744445832822</v>
      </c>
      <c r="AS31" s="84">
        <f t="shared" si="36"/>
        <v>7.156625532039879E-3</v>
      </c>
      <c r="AT31" s="84">
        <f t="shared" si="36"/>
        <v>9.988480787449204E-3</v>
      </c>
      <c r="AU31" s="84">
        <f t="shared" si="36"/>
        <v>3.0357031412829925E-3</v>
      </c>
      <c r="AV31" s="84">
        <f t="shared" si="36"/>
        <v>1.017530412908044E-2</v>
      </c>
      <c r="AW31" s="86">
        <f t="shared" si="36"/>
        <v>0.17233856839720532</v>
      </c>
      <c r="AX31" s="85"/>
      <c r="AY31" s="84">
        <f t="shared" si="28"/>
        <v>0.20039203937989009</v>
      </c>
      <c r="AZ31" s="84">
        <f t="shared" si="29"/>
        <v>3.2108707355772894E-3</v>
      </c>
      <c r="BA31" s="84">
        <f>MEDIAN($M31:$AG31)</f>
        <v>3.2108707355772894E-3</v>
      </c>
      <c r="BB31" s="84">
        <f>MEDIAN($AF31,$AB31,$AC31,$Y31,$V31,$U31,$S31,$R31,$P31,$N31,$M31)</f>
        <v>1.4275786899564441E-3</v>
      </c>
      <c r="BC31" s="84">
        <f t="shared" si="30"/>
        <v>2.8745544440611705E-2</v>
      </c>
      <c r="BD31" s="86">
        <f t="shared" ref="BD31" si="37">+BD30/BD$42</f>
        <v>5.9463764268648791E-3</v>
      </c>
    </row>
    <row r="32" spans="1:56"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219"/>
      <c r="AB32" s="168"/>
      <c r="AC32" s="168"/>
      <c r="AD32" s="168"/>
      <c r="AE32" s="168"/>
      <c r="AF32" s="219"/>
      <c r="AG32" s="168"/>
      <c r="AH32" s="89"/>
      <c r="AI32" s="89"/>
      <c r="AJ32" s="89"/>
      <c r="AK32" s="168"/>
      <c r="AL32" s="121"/>
      <c r="AM32" s="168"/>
      <c r="AN32" s="89"/>
      <c r="AO32" s="91"/>
      <c r="AR32" s="89"/>
      <c r="AS32" s="89"/>
      <c r="AT32" s="89"/>
      <c r="AU32" s="89"/>
      <c r="AV32" s="89"/>
      <c r="AW32" s="91"/>
      <c r="AX32" s="90"/>
      <c r="AY32" s="89"/>
      <c r="AZ32" s="89"/>
      <c r="BA32" s="89"/>
      <c r="BB32" s="89"/>
      <c r="BC32" s="89"/>
      <c r="BD32" s="91"/>
    </row>
    <row r="33" spans="1:56" s="204" customFormat="1" ht="29">
      <c r="A33" s="199"/>
      <c r="B33" s="200"/>
      <c r="C33" s="201" t="s">
        <v>265</v>
      </c>
      <c r="D33" s="220">
        <v>2551</v>
      </c>
      <c r="E33" s="160">
        <v>788</v>
      </c>
      <c r="F33" s="160">
        <v>3756</v>
      </c>
      <c r="G33" s="160"/>
      <c r="H33" s="144">
        <v>4929</v>
      </c>
      <c r="I33" s="144"/>
      <c r="J33" s="160">
        <v>9103</v>
      </c>
      <c r="K33" s="144">
        <v>1426.83402</v>
      </c>
      <c r="L33" s="43">
        <f t="shared" ref="L33:L39" si="38">+SUM(D33:K33)</f>
        <v>22553.834019999998</v>
      </c>
      <c r="M33" s="160"/>
      <c r="N33" s="160"/>
      <c r="O33" s="160">
        <v>1644</v>
      </c>
      <c r="P33" s="160">
        <v>3130.029</v>
      </c>
      <c r="Q33" s="160">
        <v>4329.7921399999996</v>
      </c>
      <c r="R33" s="160">
        <v>455</v>
      </c>
      <c r="S33" s="160">
        <v>114.258</v>
      </c>
      <c r="T33" s="160">
        <v>1116.251</v>
      </c>
      <c r="U33" s="160"/>
      <c r="V33" s="144"/>
      <c r="W33" s="144"/>
      <c r="X33" s="144"/>
      <c r="Y33" s="160">
        <v>0</v>
      </c>
      <c r="Z33" s="160"/>
      <c r="AA33" s="160">
        <v>1727</v>
      </c>
      <c r="AB33" s="160"/>
      <c r="AC33" s="160">
        <v>1966</v>
      </c>
      <c r="AD33" s="160"/>
      <c r="AE33" s="160">
        <v>2302</v>
      </c>
      <c r="AF33" s="160">
        <v>682</v>
      </c>
      <c r="AG33" s="160">
        <v>447.64965000000001</v>
      </c>
      <c r="AH33" s="43">
        <f t="shared" ref="AH33:AH39" si="39">+SUM(M33:AG33)</f>
        <v>17913.979789999998</v>
      </c>
      <c r="AI33" s="43">
        <f t="shared" ref="AI33:AI39" si="40">O33+Q33+Z33+AD33+AE33+AG33+T33</f>
        <v>9839.6927899999991</v>
      </c>
      <c r="AJ33" s="43">
        <f t="shared" ref="AJ33:AJ39" si="41">P33+R33+S33+U33+V33+Y33+AC33+AB33+AF33+AA33</f>
        <v>8074.2870000000003</v>
      </c>
      <c r="AK33" s="160"/>
      <c r="AL33" s="144"/>
      <c r="AM33" s="160">
        <v>0</v>
      </c>
      <c r="AN33" s="43">
        <f t="shared" ref="AN33:AN39" si="42">+SUM(AK33:AM33)</f>
        <v>0</v>
      </c>
      <c r="AO33" s="44">
        <f t="shared" ref="AO33:AO39" si="43">+AN33+AH33+L33</f>
        <v>40467.813809999992</v>
      </c>
      <c r="AR33" s="43">
        <f t="shared" ref="AR33:AR38" si="44">L33/AR$5</f>
        <v>2819.2292524999998</v>
      </c>
      <c r="AS33" s="43">
        <f t="shared" ref="AS33:AU38" si="45">AH33/AS$5</f>
        <v>1119.6237368749998</v>
      </c>
      <c r="AT33" s="43">
        <f t="shared" si="45"/>
        <v>1405.6703985714284</v>
      </c>
      <c r="AU33" s="43">
        <f t="shared" si="45"/>
        <v>897.14300000000003</v>
      </c>
      <c r="AV33" s="43">
        <f t="shared" ref="AV33:AW38" si="46">AN33/AV$5</f>
        <v>0</v>
      </c>
      <c r="AW33" s="44">
        <f t="shared" si="46"/>
        <v>1498.8079188888887</v>
      </c>
      <c r="AX33" s="122"/>
      <c r="AY33" s="43">
        <f t="shared" ref="AY33:AY40" si="47">MEDIAN($D33:$K33)</f>
        <v>3153.5</v>
      </c>
      <c r="AZ33" s="43">
        <f t="shared" ref="AZ33:AZ40" si="48">MEDIAN($M33:$AG33)</f>
        <v>1380.1255000000001</v>
      </c>
      <c r="BA33" s="43">
        <f t="shared" ref="BA33:BA39" si="49">MEDIAN($AD33,$AE33,$Z33,$T33,$O33,Q33,AG33)</f>
        <v>1644</v>
      </c>
      <c r="BB33" s="43">
        <f t="shared" ref="BB33:BB39" si="50">MEDIAN($AF33,$AB33,$AC33,$Y33,$V33,$U33,$S33,$R33,$P33,$AA33)</f>
        <v>682</v>
      </c>
      <c r="BC33" s="43">
        <f t="shared" ref="BC33:BC40" si="51">MEDIAN($AK33:$AM33)</f>
        <v>0</v>
      </c>
      <c r="BD33" s="44">
        <f>MEDIAN((D33:K33,M33:V33,Y33:AG33,AK33:AM33))</f>
        <v>1644</v>
      </c>
    </row>
    <row r="34" spans="1:56" s="204" customFormat="1">
      <c r="A34" s="199"/>
      <c r="B34" s="200"/>
      <c r="C34" s="201" t="s">
        <v>264</v>
      </c>
      <c r="D34" s="220">
        <v>12</v>
      </c>
      <c r="E34" s="160">
        <v>1578</v>
      </c>
      <c r="F34" s="160">
        <v>4563</v>
      </c>
      <c r="G34" s="160">
        <v>6973</v>
      </c>
      <c r="H34" s="144">
        <v>11809</v>
      </c>
      <c r="I34" s="144">
        <v>9590</v>
      </c>
      <c r="J34" s="160">
        <v>1724</v>
      </c>
      <c r="K34" s="144">
        <v>894.72274999999991</v>
      </c>
      <c r="L34" s="43">
        <f t="shared" si="38"/>
        <v>37143.722750000001</v>
      </c>
      <c r="M34" s="160"/>
      <c r="N34" s="160"/>
      <c r="O34" s="160">
        <v>2045</v>
      </c>
      <c r="P34" s="160">
        <v>1040.67</v>
      </c>
      <c r="Q34" s="160">
        <v>69.974270000000004</v>
      </c>
      <c r="R34" s="160">
        <v>743</v>
      </c>
      <c r="S34" s="160">
        <v>546.86933999999997</v>
      </c>
      <c r="T34" s="160">
        <v>150</v>
      </c>
      <c r="U34" s="160">
        <v>1030</v>
      </c>
      <c r="V34" s="144">
        <v>75.706999999999994</v>
      </c>
      <c r="W34" s="144"/>
      <c r="X34" s="144"/>
      <c r="Y34" s="160">
        <v>1368</v>
      </c>
      <c r="Z34" s="160">
        <v>105</v>
      </c>
      <c r="AA34" s="160">
        <v>265</v>
      </c>
      <c r="AB34" s="160"/>
      <c r="AC34" s="160">
        <v>1229</v>
      </c>
      <c r="AD34" s="160">
        <v>26</v>
      </c>
      <c r="AE34" s="160">
        <v>247</v>
      </c>
      <c r="AF34" s="160">
        <v>224</v>
      </c>
      <c r="AG34" s="160">
        <v>166.02630000000002</v>
      </c>
      <c r="AH34" s="43">
        <f t="shared" si="39"/>
        <v>9331.2469099999998</v>
      </c>
      <c r="AI34" s="43">
        <f t="shared" si="40"/>
        <v>2809.0005700000002</v>
      </c>
      <c r="AJ34" s="43">
        <f t="shared" si="41"/>
        <v>6522.2463399999997</v>
      </c>
      <c r="AK34" s="160">
        <v>2813</v>
      </c>
      <c r="AL34" s="144">
        <v>2423</v>
      </c>
      <c r="AM34" s="160">
        <v>643</v>
      </c>
      <c r="AN34" s="43">
        <f t="shared" si="42"/>
        <v>5879</v>
      </c>
      <c r="AO34" s="44">
        <f t="shared" si="43"/>
        <v>52353.969660000002</v>
      </c>
      <c r="AR34" s="43">
        <f t="shared" si="44"/>
        <v>4642.9653437500001</v>
      </c>
      <c r="AS34" s="43">
        <f t="shared" si="45"/>
        <v>583.20293187499999</v>
      </c>
      <c r="AT34" s="43">
        <f t="shared" si="45"/>
        <v>401.28579571428571</v>
      </c>
      <c r="AU34" s="43">
        <f t="shared" si="45"/>
        <v>724.69403777777779</v>
      </c>
      <c r="AV34" s="43">
        <f t="shared" si="46"/>
        <v>1959.6666666666667</v>
      </c>
      <c r="AW34" s="44">
        <f t="shared" si="46"/>
        <v>1939.0359133333334</v>
      </c>
      <c r="AX34" s="122"/>
      <c r="AY34" s="43">
        <f t="shared" si="47"/>
        <v>3143.5</v>
      </c>
      <c r="AZ34" s="43">
        <f t="shared" si="48"/>
        <v>256</v>
      </c>
      <c r="BA34" s="43">
        <f t="shared" si="49"/>
        <v>150</v>
      </c>
      <c r="BB34" s="43">
        <f t="shared" si="50"/>
        <v>743</v>
      </c>
      <c r="BC34" s="43">
        <f t="shared" si="51"/>
        <v>2423</v>
      </c>
      <c r="BD34" s="44">
        <f>MEDIAN((D34:K34,M34:V34,Y34:AG34,AK34:AM34))</f>
        <v>894.72274999999991</v>
      </c>
    </row>
    <row r="35" spans="1:56" s="204" customFormat="1">
      <c r="A35" s="199"/>
      <c r="B35" s="200"/>
      <c r="C35" s="201" t="s">
        <v>263</v>
      </c>
      <c r="D35" s="220">
        <v>0</v>
      </c>
      <c r="E35" s="160">
        <v>206</v>
      </c>
      <c r="F35" s="160">
        <v>0</v>
      </c>
      <c r="G35" s="160">
        <v>27.774919999999998</v>
      </c>
      <c r="H35" s="144"/>
      <c r="I35" s="144">
        <v>5518</v>
      </c>
      <c r="J35" s="160">
        <v>0</v>
      </c>
      <c r="K35" s="144">
        <v>5.8819400000000002</v>
      </c>
      <c r="L35" s="43">
        <f t="shared" si="38"/>
        <v>5757.6568600000001</v>
      </c>
      <c r="M35" s="160"/>
      <c r="N35" s="160"/>
      <c r="O35" s="160"/>
      <c r="P35" s="160">
        <v>47.792000000000002</v>
      </c>
      <c r="Q35" s="160">
        <v>0</v>
      </c>
      <c r="R35" s="160">
        <v>0</v>
      </c>
      <c r="S35" s="160">
        <v>42.553139999999999</v>
      </c>
      <c r="T35" s="160">
        <v>0</v>
      </c>
      <c r="U35" s="160"/>
      <c r="V35" s="144"/>
      <c r="W35" s="144"/>
      <c r="X35" s="144"/>
      <c r="Y35" s="160">
        <v>0</v>
      </c>
      <c r="Z35" s="160"/>
      <c r="AA35" s="160"/>
      <c r="AB35" s="160"/>
      <c r="AC35" s="160">
        <v>30</v>
      </c>
      <c r="AD35" s="160"/>
      <c r="AE35" s="160">
        <v>0</v>
      </c>
      <c r="AF35" s="160">
        <v>0.74</v>
      </c>
      <c r="AG35" s="160">
        <v>2.1</v>
      </c>
      <c r="AH35" s="43">
        <f t="shared" si="39"/>
        <v>123.18513999999999</v>
      </c>
      <c r="AI35" s="43">
        <f t="shared" si="40"/>
        <v>2.1</v>
      </c>
      <c r="AJ35" s="43">
        <f t="shared" si="41"/>
        <v>121.08514</v>
      </c>
      <c r="AK35" s="160">
        <v>4</v>
      </c>
      <c r="AL35" s="144"/>
      <c r="AM35" s="160">
        <v>0</v>
      </c>
      <c r="AN35" s="43">
        <f t="shared" si="42"/>
        <v>4</v>
      </c>
      <c r="AO35" s="44">
        <f t="shared" si="43"/>
        <v>5884.8419999999996</v>
      </c>
      <c r="AR35" s="43">
        <f t="shared" si="44"/>
        <v>719.70710750000001</v>
      </c>
      <c r="AS35" s="43">
        <f t="shared" si="45"/>
        <v>7.6990712499999994</v>
      </c>
      <c r="AT35" s="43">
        <f t="shared" si="45"/>
        <v>0.3</v>
      </c>
      <c r="AU35" s="43">
        <f t="shared" si="45"/>
        <v>13.453904444444444</v>
      </c>
      <c r="AV35" s="43">
        <f t="shared" si="46"/>
        <v>1.3333333333333333</v>
      </c>
      <c r="AW35" s="44">
        <f t="shared" si="46"/>
        <v>217.95711111111109</v>
      </c>
      <c r="AX35" s="122"/>
      <c r="AY35" s="43">
        <f t="shared" si="47"/>
        <v>5.8819400000000002</v>
      </c>
      <c r="AZ35" s="43">
        <f t="shared" si="48"/>
        <v>0.37</v>
      </c>
      <c r="BA35" s="43">
        <f t="shared" si="49"/>
        <v>0</v>
      </c>
      <c r="BB35" s="43">
        <f t="shared" si="50"/>
        <v>15.370000000000001</v>
      </c>
      <c r="BC35" s="43">
        <f t="shared" si="51"/>
        <v>2</v>
      </c>
      <c r="BD35" s="44">
        <f>MEDIAN((D35:K35,M35:V35,Y35:AG35,AK35:AM35))</f>
        <v>0.74</v>
      </c>
    </row>
    <row r="36" spans="1:56" s="204" customFormat="1">
      <c r="A36" s="199"/>
      <c r="B36" s="200"/>
      <c r="C36" s="201" t="s">
        <v>262</v>
      </c>
      <c r="D36" s="144">
        <v>0</v>
      </c>
      <c r="E36" s="160"/>
      <c r="F36" s="160">
        <v>0</v>
      </c>
      <c r="G36" s="160"/>
      <c r="H36" s="144"/>
      <c r="I36" s="144"/>
      <c r="J36" s="160">
        <v>1150</v>
      </c>
      <c r="K36" s="144">
        <v>0</v>
      </c>
      <c r="L36" s="43">
        <f t="shared" si="38"/>
        <v>1150</v>
      </c>
      <c r="M36" s="160"/>
      <c r="N36" s="160"/>
      <c r="O36" s="160"/>
      <c r="P36" s="160"/>
      <c r="Q36" s="160">
        <v>949.37682000000007</v>
      </c>
      <c r="R36" s="160">
        <v>0</v>
      </c>
      <c r="S36" s="160">
        <v>0</v>
      </c>
      <c r="T36" s="160">
        <v>0</v>
      </c>
      <c r="U36" s="160"/>
      <c r="V36" s="144"/>
      <c r="W36" s="144"/>
      <c r="X36" s="144"/>
      <c r="Y36" s="160">
        <v>0</v>
      </c>
      <c r="Z36" s="160"/>
      <c r="AA36" s="160"/>
      <c r="AB36" s="160"/>
      <c r="AC36" s="160"/>
      <c r="AD36" s="160"/>
      <c r="AE36" s="160">
        <v>0</v>
      </c>
      <c r="AF36" s="160"/>
      <c r="AG36" s="160">
        <v>0</v>
      </c>
      <c r="AH36" s="43">
        <f t="shared" si="39"/>
        <v>949.37682000000007</v>
      </c>
      <c r="AI36" s="43">
        <f t="shared" si="40"/>
        <v>949.37682000000007</v>
      </c>
      <c r="AJ36" s="43">
        <f t="shared" si="41"/>
        <v>0</v>
      </c>
      <c r="AK36" s="160">
        <v>7117</v>
      </c>
      <c r="AL36" s="144"/>
      <c r="AM36" s="160">
        <v>0</v>
      </c>
      <c r="AN36" s="43">
        <f t="shared" si="42"/>
        <v>7117</v>
      </c>
      <c r="AO36" s="44">
        <f t="shared" si="43"/>
        <v>9216.3768200000013</v>
      </c>
      <c r="AR36" s="43">
        <f t="shared" si="44"/>
        <v>143.75</v>
      </c>
      <c r="AS36" s="43">
        <f t="shared" si="45"/>
        <v>59.336051250000004</v>
      </c>
      <c r="AT36" s="43">
        <f t="shared" si="45"/>
        <v>135.62526</v>
      </c>
      <c r="AU36" s="43">
        <f t="shared" si="45"/>
        <v>0</v>
      </c>
      <c r="AV36" s="43">
        <f t="shared" si="46"/>
        <v>2372.3333333333335</v>
      </c>
      <c r="AW36" s="44">
        <f t="shared" si="46"/>
        <v>341.3472896296297</v>
      </c>
      <c r="AX36" s="122"/>
      <c r="AY36" s="43">
        <f t="shared" si="47"/>
        <v>0</v>
      </c>
      <c r="AZ36" s="43">
        <f t="shared" si="48"/>
        <v>0</v>
      </c>
      <c r="BA36" s="43">
        <f t="shared" si="49"/>
        <v>0</v>
      </c>
      <c r="BB36" s="43">
        <f t="shared" si="50"/>
        <v>0</v>
      </c>
      <c r="BC36" s="43">
        <f t="shared" si="51"/>
        <v>3558.5</v>
      </c>
      <c r="BD36" s="44">
        <f>MEDIAN((D36:K36,M36:V36,Y36:AG36,AK36:AM36))</f>
        <v>0</v>
      </c>
    </row>
    <row r="37" spans="1:56" s="204" customFormat="1">
      <c r="A37" s="199"/>
      <c r="B37" s="200"/>
      <c r="C37" s="217" t="s">
        <v>5</v>
      </c>
      <c r="D37" s="144">
        <v>37831</v>
      </c>
      <c r="E37" s="160">
        <v>27710</v>
      </c>
      <c r="F37" s="160">
        <v>51412</v>
      </c>
      <c r="G37" s="160">
        <v>151879.36816999997</v>
      </c>
      <c r="H37" s="144">
        <v>34816</v>
      </c>
      <c r="I37" s="144">
        <v>111248</v>
      </c>
      <c r="J37" s="160">
        <v>39156</v>
      </c>
      <c r="K37" s="144">
        <v>79014.630500000014</v>
      </c>
      <c r="L37" s="43">
        <f t="shared" si="38"/>
        <v>533066.99867</v>
      </c>
      <c r="M37" s="160"/>
      <c r="N37" s="160"/>
      <c r="O37" s="160">
        <v>6313</v>
      </c>
      <c r="P37" s="160">
        <v>4248.1559999999999</v>
      </c>
      <c r="Q37" s="160">
        <v>10340.769480000001</v>
      </c>
      <c r="R37" s="160">
        <v>5902</v>
      </c>
      <c r="S37" s="160">
        <v>1569.2677799999999</v>
      </c>
      <c r="T37" s="160">
        <v>8738</v>
      </c>
      <c r="U37" s="160">
        <v>3850</v>
      </c>
      <c r="V37" s="144">
        <v>1600.923</v>
      </c>
      <c r="W37" s="144"/>
      <c r="X37" s="144"/>
      <c r="Y37" s="160">
        <v>3502</v>
      </c>
      <c r="Z37" s="160">
        <v>12065.908359999999</v>
      </c>
      <c r="AA37" s="160">
        <v>1985</v>
      </c>
      <c r="AB37" s="160"/>
      <c r="AC37" s="160">
        <v>9354</v>
      </c>
      <c r="AD37" s="160">
        <v>18792</v>
      </c>
      <c r="AE37" s="160">
        <v>5753</v>
      </c>
      <c r="AF37" s="160">
        <v>992</v>
      </c>
      <c r="AG37" s="160">
        <v>4260.1172999999999</v>
      </c>
      <c r="AH37" s="43">
        <f t="shared" si="39"/>
        <v>99266.141920000009</v>
      </c>
      <c r="AI37" s="43">
        <f t="shared" si="40"/>
        <v>66262.795140000002</v>
      </c>
      <c r="AJ37" s="43">
        <f t="shared" si="41"/>
        <v>33003.34678</v>
      </c>
      <c r="AK37" s="160">
        <v>5653</v>
      </c>
      <c r="AL37" s="144">
        <v>1080</v>
      </c>
      <c r="AM37" s="160">
        <v>2003</v>
      </c>
      <c r="AN37" s="43">
        <f t="shared" si="42"/>
        <v>8736</v>
      </c>
      <c r="AO37" s="44">
        <f t="shared" si="43"/>
        <v>641069.14058999997</v>
      </c>
      <c r="AR37" s="43">
        <f t="shared" si="44"/>
        <v>66633.37483375</v>
      </c>
      <c r="AS37" s="43">
        <f t="shared" si="45"/>
        <v>6204.1338700000006</v>
      </c>
      <c r="AT37" s="43">
        <f t="shared" si="45"/>
        <v>9466.1135914285715</v>
      </c>
      <c r="AU37" s="43">
        <f t="shared" si="45"/>
        <v>3667.0385311111113</v>
      </c>
      <c r="AV37" s="43">
        <f t="shared" si="46"/>
        <v>2912</v>
      </c>
      <c r="AW37" s="44">
        <f t="shared" si="46"/>
        <v>23743.301503333332</v>
      </c>
      <c r="AX37" s="122"/>
      <c r="AY37" s="43">
        <f t="shared" si="47"/>
        <v>45284</v>
      </c>
      <c r="AZ37" s="43">
        <f t="shared" si="48"/>
        <v>5006.5586499999999</v>
      </c>
      <c r="BA37" s="43">
        <f t="shared" si="49"/>
        <v>8738</v>
      </c>
      <c r="BB37" s="43">
        <f t="shared" si="50"/>
        <v>3502</v>
      </c>
      <c r="BC37" s="43">
        <f t="shared" si="51"/>
        <v>2003</v>
      </c>
      <c r="BD37" s="44">
        <f>MEDIAN((D37:K37,M37:V37,Y37:AG37,AK37:AM37))</f>
        <v>6313</v>
      </c>
    </row>
    <row r="38" spans="1:56" s="204" customFormat="1">
      <c r="A38" s="199"/>
      <c r="B38" s="200"/>
      <c r="C38" s="201" t="s">
        <v>261</v>
      </c>
      <c r="D38" s="144">
        <v>-857</v>
      </c>
      <c r="E38" s="160">
        <v>41</v>
      </c>
      <c r="F38" s="160">
        <v>10836</v>
      </c>
      <c r="G38" s="160"/>
      <c r="H38" s="144"/>
      <c r="I38" s="144"/>
      <c r="J38" s="160">
        <v>1435</v>
      </c>
      <c r="K38" s="144">
        <v>7003.5818699999982</v>
      </c>
      <c r="L38" s="43">
        <f t="shared" si="38"/>
        <v>18458.581869999998</v>
      </c>
      <c r="M38" s="160"/>
      <c r="N38" s="160"/>
      <c r="O38" s="160">
        <v>715</v>
      </c>
      <c r="P38" s="160">
        <v>81</v>
      </c>
      <c r="Q38" s="160">
        <v>0</v>
      </c>
      <c r="R38" s="160">
        <v>-155</v>
      </c>
      <c r="S38" s="160">
        <v>0</v>
      </c>
      <c r="T38" s="160">
        <v>33</v>
      </c>
      <c r="U38" s="160">
        <v>-3</v>
      </c>
      <c r="V38" s="144"/>
      <c r="W38" s="144"/>
      <c r="X38" s="144"/>
      <c r="Y38" s="160"/>
      <c r="Z38" s="160">
        <v>-17</v>
      </c>
      <c r="AA38" s="160"/>
      <c r="AB38" s="160"/>
      <c r="AC38" s="160"/>
      <c r="AD38" s="160"/>
      <c r="AE38" s="160">
        <v>0</v>
      </c>
      <c r="AF38" s="160">
        <v>0</v>
      </c>
      <c r="AG38" s="160"/>
      <c r="AH38" s="43">
        <f t="shared" si="39"/>
        <v>654</v>
      </c>
      <c r="AI38" s="43">
        <f t="shared" si="40"/>
        <v>731</v>
      </c>
      <c r="AJ38" s="43">
        <f t="shared" si="41"/>
        <v>-77</v>
      </c>
      <c r="AK38" s="160"/>
      <c r="AL38" s="144"/>
      <c r="AM38" s="160">
        <v>0</v>
      </c>
      <c r="AN38" s="43">
        <f t="shared" si="42"/>
        <v>0</v>
      </c>
      <c r="AO38" s="44">
        <f t="shared" si="43"/>
        <v>19112.581869999998</v>
      </c>
      <c r="AR38" s="43">
        <f t="shared" si="44"/>
        <v>2307.3227337499998</v>
      </c>
      <c r="AS38" s="43">
        <f t="shared" si="45"/>
        <v>40.875</v>
      </c>
      <c r="AT38" s="43">
        <f t="shared" si="45"/>
        <v>104.42857142857143</v>
      </c>
      <c r="AU38" s="43">
        <f t="shared" si="45"/>
        <v>-8.5555555555555554</v>
      </c>
      <c r="AV38" s="43">
        <f t="shared" si="46"/>
        <v>0</v>
      </c>
      <c r="AW38" s="44">
        <f t="shared" si="46"/>
        <v>707.87340259259247</v>
      </c>
      <c r="AX38" s="122"/>
      <c r="AY38" s="43">
        <f t="shared" si="47"/>
        <v>1435</v>
      </c>
      <c r="AZ38" s="43">
        <f t="shared" si="48"/>
        <v>0</v>
      </c>
      <c r="BA38" s="43">
        <f t="shared" si="49"/>
        <v>0</v>
      </c>
      <c r="BB38" s="43">
        <f t="shared" si="50"/>
        <v>0</v>
      </c>
      <c r="BC38" s="43">
        <f t="shared" si="51"/>
        <v>0</v>
      </c>
      <c r="BD38" s="44">
        <f>MEDIAN((D38:K38,M38:V38,Y38:AG38,AK38:AM38))</f>
        <v>0</v>
      </c>
    </row>
    <row r="39" spans="1:56" s="204" customFormat="1">
      <c r="A39" s="199"/>
      <c r="B39" s="200"/>
      <c r="C39" s="210" t="s">
        <v>260</v>
      </c>
      <c r="D39" s="221">
        <f t="shared" ref="D39:K39" si="52">SUM(D33:D38)</f>
        <v>39537</v>
      </c>
      <c r="E39" s="222">
        <f t="shared" si="52"/>
        <v>30323</v>
      </c>
      <c r="F39" s="222">
        <f t="shared" si="52"/>
        <v>70567</v>
      </c>
      <c r="G39" s="222">
        <f t="shared" si="52"/>
        <v>158880.14308999997</v>
      </c>
      <c r="H39" s="222">
        <f t="shared" si="52"/>
        <v>51554</v>
      </c>
      <c r="I39" s="222">
        <f t="shared" si="52"/>
        <v>126356</v>
      </c>
      <c r="J39" s="222">
        <f t="shared" si="52"/>
        <v>52568</v>
      </c>
      <c r="K39" s="223">
        <f t="shared" si="52"/>
        <v>88345.651080000011</v>
      </c>
      <c r="L39" s="45">
        <f t="shared" si="38"/>
        <v>618130.79416999989</v>
      </c>
      <c r="M39" s="221"/>
      <c r="N39" s="222"/>
      <c r="O39" s="222">
        <f t="shared" ref="O39:V39" si="53">SUM(O33:O38)</f>
        <v>10717</v>
      </c>
      <c r="P39" s="222">
        <f t="shared" si="53"/>
        <v>8547.6470000000008</v>
      </c>
      <c r="Q39" s="222">
        <f t="shared" si="53"/>
        <v>15689.912710000001</v>
      </c>
      <c r="R39" s="222">
        <f t="shared" si="53"/>
        <v>6945</v>
      </c>
      <c r="S39" s="222">
        <f t="shared" si="53"/>
        <v>2272.9482600000001</v>
      </c>
      <c r="T39" s="222">
        <f t="shared" si="53"/>
        <v>10037.251</v>
      </c>
      <c r="U39" s="222">
        <f t="shared" si="53"/>
        <v>4877</v>
      </c>
      <c r="V39" s="222">
        <f t="shared" si="53"/>
        <v>1676.63</v>
      </c>
      <c r="W39" s="222"/>
      <c r="X39" s="222"/>
      <c r="Y39" s="222">
        <f t="shared" ref="Y39:AG39" si="54">SUM(Y33:Y38)</f>
        <v>4870</v>
      </c>
      <c r="Z39" s="222">
        <f t="shared" si="54"/>
        <v>12153.908359999999</v>
      </c>
      <c r="AA39" s="222">
        <f t="shared" si="54"/>
        <v>3977</v>
      </c>
      <c r="AB39" s="222"/>
      <c r="AC39" s="222">
        <f>SUM(AC33:AC38)</f>
        <v>12579</v>
      </c>
      <c r="AD39" s="222">
        <f t="shared" si="54"/>
        <v>18818</v>
      </c>
      <c r="AE39" s="222">
        <f t="shared" si="54"/>
        <v>8302</v>
      </c>
      <c r="AF39" s="222">
        <f t="shared" si="54"/>
        <v>1898.74</v>
      </c>
      <c r="AG39" s="223">
        <f t="shared" si="54"/>
        <v>4875.8932500000001</v>
      </c>
      <c r="AH39" s="45">
        <f t="shared" si="39"/>
        <v>128237.93058</v>
      </c>
      <c r="AI39" s="45">
        <f t="shared" si="40"/>
        <v>80593.965320000003</v>
      </c>
      <c r="AJ39" s="45">
        <f t="shared" si="41"/>
        <v>47643.965260000004</v>
      </c>
      <c r="AK39" s="221">
        <f>SUM(AK33:AK38)</f>
        <v>15587</v>
      </c>
      <c r="AL39" s="222">
        <f>SUM(AL33:AL38)</f>
        <v>3503</v>
      </c>
      <c r="AM39" s="223">
        <f>SUM(AM33:AM38)</f>
        <v>2646</v>
      </c>
      <c r="AN39" s="45">
        <f t="shared" si="42"/>
        <v>21736</v>
      </c>
      <c r="AO39" s="211">
        <f t="shared" si="43"/>
        <v>768104.72474999982</v>
      </c>
      <c r="AQ39" s="224">
        <f>SUM(AR33:AR38)</f>
        <v>77266.349271250001</v>
      </c>
      <c r="AR39" s="45">
        <f>L39/AR$5</f>
        <v>77266.349271249986</v>
      </c>
      <c r="AS39" s="45">
        <f>AH39/AS$5</f>
        <v>8014.87066125</v>
      </c>
      <c r="AT39" s="45">
        <f>AI39/AT$5</f>
        <v>11513.423617142858</v>
      </c>
      <c r="AU39" s="45">
        <f>AJ39/AU$5</f>
        <v>5293.7739177777785</v>
      </c>
      <c r="AV39" s="45">
        <f>AN39/AV$5</f>
        <v>7245.333333333333</v>
      </c>
      <c r="AW39" s="211">
        <f>AO39/AW$5</f>
        <v>28448.323138888882</v>
      </c>
      <c r="AX39" s="122"/>
      <c r="AY39" s="45">
        <f t="shared" si="47"/>
        <v>61567.5</v>
      </c>
      <c r="AZ39" s="45">
        <f t="shared" si="48"/>
        <v>7623.5</v>
      </c>
      <c r="BA39" s="45">
        <f t="shared" si="49"/>
        <v>10717</v>
      </c>
      <c r="BB39" s="45">
        <f t="shared" si="50"/>
        <v>4870</v>
      </c>
      <c r="BC39" s="45">
        <f t="shared" si="51"/>
        <v>3503</v>
      </c>
      <c r="BD39" s="211">
        <f>MEDIAN((D39:K39,M39:V39,Y39:AG39,AK39:AM39))</f>
        <v>10717</v>
      </c>
    </row>
    <row r="40" spans="1:56" s="204" customFormat="1">
      <c r="A40" s="199"/>
      <c r="B40" s="200"/>
      <c r="C40" s="212" t="s">
        <v>259</v>
      </c>
      <c r="D40" s="213">
        <f t="shared" ref="D40:V40" si="55">+D39/D$42</f>
        <v>0.10143101962072079</v>
      </c>
      <c r="E40" s="214">
        <f t="shared" si="55"/>
        <v>0.24747004864035518</v>
      </c>
      <c r="F40" s="214">
        <f t="shared" si="55"/>
        <v>0.13807778627851142</v>
      </c>
      <c r="G40" s="214">
        <f t="shared" si="55"/>
        <v>0.1385601679734324</v>
      </c>
      <c r="H40" s="119">
        <f t="shared" si="55"/>
        <v>0.14525281326248288</v>
      </c>
      <c r="I40" s="119">
        <f t="shared" si="55"/>
        <v>0.17653428039326086</v>
      </c>
      <c r="J40" s="214">
        <f t="shared" si="55"/>
        <v>0.204909118549327</v>
      </c>
      <c r="K40" s="119">
        <f t="shared" si="55"/>
        <v>0.19412461536385595</v>
      </c>
      <c r="L40" s="84">
        <f t="shared" si="55"/>
        <v>0.15639506916164911</v>
      </c>
      <c r="M40" s="214"/>
      <c r="N40" s="215"/>
      <c r="O40" s="214">
        <f t="shared" si="55"/>
        <v>9.5656753186475776E-2</v>
      </c>
      <c r="P40" s="214">
        <f t="shared" si="55"/>
        <v>0.13273254726684278</v>
      </c>
      <c r="Q40" s="214">
        <f t="shared" si="55"/>
        <v>0.15115279590848313</v>
      </c>
      <c r="R40" s="214">
        <f t="shared" si="55"/>
        <v>0.16806214306456296</v>
      </c>
      <c r="S40" s="214">
        <f t="shared" si="55"/>
        <v>5.3601531543764222E-2</v>
      </c>
      <c r="T40" s="214">
        <f t="shared" si="55"/>
        <v>0.11368134830609403</v>
      </c>
      <c r="U40" s="214">
        <f t="shared" si="55"/>
        <v>9.1741911211437169E-2</v>
      </c>
      <c r="V40" s="119">
        <f t="shared" si="55"/>
        <v>7.3396422367096023E-2</v>
      </c>
      <c r="W40" s="119"/>
      <c r="X40" s="119"/>
      <c r="Y40" s="214">
        <f t="shared" ref="Y40:AO40" si="56">+Y39/Y$42</f>
        <v>7.9072561658737758E-2</v>
      </c>
      <c r="Z40" s="215">
        <f t="shared" si="56"/>
        <v>9.3236269092726573E-2</v>
      </c>
      <c r="AA40" s="215">
        <f t="shared" si="56"/>
        <v>8.3127795660716527E-2</v>
      </c>
      <c r="AB40" s="214"/>
      <c r="AC40" s="214">
        <f>+AC39/AC$42</f>
        <v>0.13357048048845235</v>
      </c>
      <c r="AD40" s="214">
        <f t="shared" si="56"/>
        <v>0.17895317433146943</v>
      </c>
      <c r="AE40" s="214">
        <f t="shared" si="56"/>
        <v>0.14440860977977477</v>
      </c>
      <c r="AF40" s="215">
        <f t="shared" si="56"/>
        <v>9.5139361421744048E-2</v>
      </c>
      <c r="AG40" s="215">
        <f t="shared" si="56"/>
        <v>8.9710009280666858E-2</v>
      </c>
      <c r="AH40" s="84">
        <f t="shared" si="56"/>
        <v>0.11666723456721122</v>
      </c>
      <c r="AI40" s="84">
        <f t="shared" si="56"/>
        <v>0.12370829798594961</v>
      </c>
      <c r="AJ40" s="84">
        <f t="shared" si="56"/>
        <v>0.10642106261276779</v>
      </c>
      <c r="AK40" s="214">
        <f t="shared" si="56"/>
        <v>9.9490007595631549E-2</v>
      </c>
      <c r="AL40" s="119">
        <f t="shared" si="56"/>
        <v>0.2013912843509256</v>
      </c>
      <c r="AM40" s="214">
        <f t="shared" si="56"/>
        <v>8.9789270080423492E-2</v>
      </c>
      <c r="AN40" s="84">
        <f t="shared" si="56"/>
        <v>0.10679401764833048</v>
      </c>
      <c r="AO40" s="86">
        <f t="shared" si="56"/>
        <v>0.14616432936442303</v>
      </c>
      <c r="AR40" s="84">
        <f t="shared" ref="AR40:AW40" si="57">+AR39/AR$42</f>
        <v>0.15639506916164911</v>
      </c>
      <c r="AS40" s="84">
        <f t="shared" si="57"/>
        <v>0.11666723456721122</v>
      </c>
      <c r="AT40" s="84">
        <f t="shared" si="57"/>
        <v>0.12370829798594961</v>
      </c>
      <c r="AU40" s="84">
        <f t="shared" si="57"/>
        <v>0.10642106261276779</v>
      </c>
      <c r="AV40" s="84">
        <f t="shared" si="57"/>
        <v>0.10679401764833048</v>
      </c>
      <c r="AW40" s="86">
        <f t="shared" si="57"/>
        <v>0.14616432936442303</v>
      </c>
      <c r="AX40" s="85"/>
      <c r="AY40" s="84">
        <f t="shared" si="47"/>
        <v>0.16089354682787188</v>
      </c>
      <c r="AZ40" s="84">
        <f t="shared" si="48"/>
        <v>9.5398057304109912E-2</v>
      </c>
      <c r="BA40" s="84">
        <f>MEDIAN($M40:$AG40)</f>
        <v>9.5398057304109912E-2</v>
      </c>
      <c r="BB40" s="84">
        <f>MEDIAN($AF40,$AB40,$AC40,$Y40,$V40,$U40,$S40,$R40,$P40,$N40,$M40)</f>
        <v>9.3440636316590608E-2</v>
      </c>
      <c r="BC40" s="84">
        <f t="shared" si="51"/>
        <v>9.9490007595631549E-2</v>
      </c>
      <c r="BD40" s="86">
        <f t="shared" ref="BD40" si="58">+BD39/BD$42</f>
        <v>0.11379877886912662</v>
      </c>
    </row>
    <row r="41" spans="1:56"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219"/>
      <c r="AB41" s="168"/>
      <c r="AC41" s="168"/>
      <c r="AD41" s="168"/>
      <c r="AE41" s="168"/>
      <c r="AF41" s="219"/>
      <c r="AG41" s="219"/>
      <c r="AH41" s="89"/>
      <c r="AI41" s="89"/>
      <c r="AJ41" s="89"/>
      <c r="AK41" s="168"/>
      <c r="AL41" s="121"/>
      <c r="AM41" s="168"/>
      <c r="AN41" s="89"/>
      <c r="AO41" s="91"/>
      <c r="AR41" s="89"/>
      <c r="AS41" s="89"/>
      <c r="AT41" s="89"/>
      <c r="AU41" s="89"/>
      <c r="AV41" s="89"/>
      <c r="AW41" s="91"/>
      <c r="AX41" s="90"/>
      <c r="AY41" s="89"/>
      <c r="AZ41" s="89"/>
      <c r="BA41" s="89"/>
      <c r="BB41" s="89"/>
      <c r="BC41" s="89"/>
      <c r="BD41" s="91"/>
    </row>
    <row r="42" spans="1:56" s="204" customFormat="1">
      <c r="A42" s="199"/>
      <c r="B42" s="207" t="s">
        <v>258</v>
      </c>
      <c r="C42" s="201"/>
      <c r="D42" s="122">
        <f t="shared" ref="D42:K42" si="59">D39+D30+D23+D17</f>
        <v>389792</v>
      </c>
      <c r="E42" s="122">
        <f t="shared" si="59"/>
        <v>122532</v>
      </c>
      <c r="F42" s="122">
        <f t="shared" si="59"/>
        <v>511067</v>
      </c>
      <c r="G42" s="122">
        <f t="shared" si="59"/>
        <v>1146650.9128399999</v>
      </c>
      <c r="H42" s="122">
        <f t="shared" si="59"/>
        <v>354926</v>
      </c>
      <c r="I42" s="122">
        <f t="shared" si="59"/>
        <v>715759</v>
      </c>
      <c r="J42" s="122">
        <f t="shared" si="59"/>
        <v>256543</v>
      </c>
      <c r="K42" s="122">
        <f t="shared" si="59"/>
        <v>455097.62332000007</v>
      </c>
      <c r="L42" s="43">
        <f>+SUM(D42:K42)</f>
        <v>3952367.5361600001</v>
      </c>
      <c r="M42" s="122"/>
      <c r="N42" s="122"/>
      <c r="O42" s="122">
        <f t="shared" ref="O42:V42" si="60">O39+O30+O23+O17</f>
        <v>112036</v>
      </c>
      <c r="P42" s="122">
        <f t="shared" si="60"/>
        <v>64397.521000000008</v>
      </c>
      <c r="Q42" s="122">
        <f t="shared" si="60"/>
        <v>103801.67045999999</v>
      </c>
      <c r="R42" s="122">
        <f t="shared" si="60"/>
        <v>41324</v>
      </c>
      <c r="S42" s="122">
        <f t="shared" si="60"/>
        <v>42404.539470000003</v>
      </c>
      <c r="T42" s="122">
        <f t="shared" si="60"/>
        <v>88292.856739999988</v>
      </c>
      <c r="U42" s="122">
        <f t="shared" si="60"/>
        <v>53160</v>
      </c>
      <c r="V42" s="122">
        <f t="shared" si="60"/>
        <v>22843.484</v>
      </c>
      <c r="W42" s="122"/>
      <c r="X42" s="122"/>
      <c r="Y42" s="122">
        <f t="shared" ref="Y42:AG42" si="61">Y39+Y30+Y23+Y17</f>
        <v>61589</v>
      </c>
      <c r="Z42" s="122">
        <f t="shared" si="61"/>
        <v>130356.01358</v>
      </c>
      <c r="AA42" s="122">
        <f t="shared" si="61"/>
        <v>47842</v>
      </c>
      <c r="AB42" s="122"/>
      <c r="AC42" s="122">
        <f>AC39+AC30+AC23+AC17</f>
        <v>94175</v>
      </c>
      <c r="AD42" s="122">
        <f t="shared" si="61"/>
        <v>105156</v>
      </c>
      <c r="AE42" s="122">
        <f t="shared" si="61"/>
        <v>57489.647000000004</v>
      </c>
      <c r="AF42" s="122">
        <f t="shared" si="61"/>
        <v>19957.46</v>
      </c>
      <c r="AG42" s="122">
        <f t="shared" si="61"/>
        <v>54351.719379999995</v>
      </c>
      <c r="AH42" s="43">
        <f>+SUM(M42:AG42)</f>
        <v>1099176.91163</v>
      </c>
      <c r="AI42" s="43">
        <f>O42+Q42+Z42+AD42+AE42+AG42+T42</f>
        <v>651483.90715999994</v>
      </c>
      <c r="AJ42" s="43">
        <f>P42+R42+S42+U42+V42+Y42+AC42+AB42+AF42+AA42</f>
        <v>447693.00447000004</v>
      </c>
      <c r="AK42" s="122">
        <f>AK39+AK30+AK23+AK17</f>
        <v>156669</v>
      </c>
      <c r="AL42" s="122">
        <f>AL39+AL30+AL23+AL17</f>
        <v>17394</v>
      </c>
      <c r="AM42" s="122">
        <f>AM39+AM30+AM23+AM17</f>
        <v>29469</v>
      </c>
      <c r="AN42" s="43">
        <f>+SUM(AK42:AM42)</f>
        <v>203532</v>
      </c>
      <c r="AO42" s="44">
        <f>+AN42+AH42+L42</f>
        <v>5255076.4477900006</v>
      </c>
      <c r="AR42" s="43">
        <f>L42/AR$5</f>
        <v>494045.94202000002</v>
      </c>
      <c r="AS42" s="43">
        <f>AH42/AS$5</f>
        <v>68698.556976874999</v>
      </c>
      <c r="AT42" s="43">
        <f>AI42/AT$5</f>
        <v>93069.12959428571</v>
      </c>
      <c r="AU42" s="43">
        <f>AJ42/AU$5</f>
        <v>49743.667163333339</v>
      </c>
      <c r="AV42" s="43">
        <f>AN42/AV$5</f>
        <v>67844</v>
      </c>
      <c r="AW42" s="44">
        <f>AO42/AW$5</f>
        <v>194632.46102925928</v>
      </c>
      <c r="AX42" s="122"/>
      <c r="AY42" s="43">
        <f>MEDIAN($D42:$K42)</f>
        <v>422444.81166000001</v>
      </c>
      <c r="AZ42" s="43">
        <f>MEDIAN($M42:$AG42)</f>
        <v>59539.323499999999</v>
      </c>
      <c r="BA42" s="43">
        <f>MEDIAN($AD42,$AE42,$Z42,$T42,$O42,Q42,AG42)</f>
        <v>103801.67045999999</v>
      </c>
      <c r="BB42" s="43">
        <f>MEDIAN($AF42,$AB42,$AC42,$Y42,$V42,$U42,$S42,$R42,$P42,$AA42)</f>
        <v>47842</v>
      </c>
      <c r="BC42" s="43">
        <f>MEDIAN($AK42:$AM42)</f>
        <v>29469</v>
      </c>
      <c r="BD42" s="44">
        <f>MEDIAN((D42:K42,M42:V42,Y42:AG42,AK42:AM42))</f>
        <v>94175</v>
      </c>
    </row>
    <row r="43" spans="1:56"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225"/>
      <c r="AH43" s="92"/>
      <c r="AI43" s="92"/>
      <c r="AJ43" s="92"/>
      <c r="AK43" s="225"/>
      <c r="AL43" s="123"/>
      <c r="AM43" s="225"/>
      <c r="AN43" s="92"/>
      <c r="AO43" s="94"/>
      <c r="AR43" s="92"/>
      <c r="AS43" s="92"/>
      <c r="AT43" s="92"/>
      <c r="AU43" s="92"/>
      <c r="AV43" s="92"/>
      <c r="AW43" s="94"/>
      <c r="AX43" s="93"/>
      <c r="AY43" s="92"/>
      <c r="AZ43" s="92"/>
      <c r="BA43" s="92"/>
      <c r="BB43" s="92"/>
      <c r="BC43" s="92"/>
      <c r="BD43" s="94"/>
    </row>
    <row r="44" spans="1:56"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226"/>
      <c r="AH44" s="92"/>
      <c r="AI44" s="92"/>
      <c r="AJ44" s="92"/>
      <c r="AK44" s="226"/>
      <c r="AL44" s="124"/>
      <c r="AM44" s="226"/>
      <c r="AN44" s="92"/>
      <c r="AO44" s="94"/>
      <c r="AR44" s="92"/>
      <c r="AS44" s="92"/>
      <c r="AT44" s="92"/>
      <c r="AU44" s="92"/>
      <c r="AV44" s="92"/>
      <c r="AW44" s="94"/>
      <c r="AX44" s="93"/>
      <c r="AY44" s="92"/>
      <c r="AZ44" s="92"/>
      <c r="BA44" s="92"/>
      <c r="BB44" s="92"/>
      <c r="BC44" s="92"/>
      <c r="BD44" s="94"/>
    </row>
    <row r="45" spans="1:56"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225"/>
      <c r="AH45" s="92"/>
      <c r="AI45" s="92"/>
      <c r="AJ45" s="92"/>
      <c r="AK45" s="225"/>
      <c r="AL45" s="123"/>
      <c r="AM45" s="225"/>
      <c r="AN45" s="92"/>
      <c r="AO45" s="94"/>
      <c r="AR45" s="92"/>
      <c r="AS45" s="92"/>
      <c r="AT45" s="92"/>
      <c r="AU45" s="92"/>
      <c r="AV45" s="92"/>
      <c r="AW45" s="94"/>
      <c r="AX45" s="93"/>
      <c r="AY45" s="92"/>
      <c r="AZ45" s="92"/>
      <c r="BA45" s="92"/>
      <c r="BB45" s="92"/>
      <c r="BC45" s="92"/>
      <c r="BD45" s="94"/>
    </row>
    <row r="46" spans="1:56" s="204" customFormat="1">
      <c r="A46" s="199"/>
      <c r="B46" s="200"/>
      <c r="C46" s="201" t="s">
        <v>256</v>
      </c>
      <c r="D46" s="144">
        <v>235001</v>
      </c>
      <c r="E46" s="160">
        <v>57544</v>
      </c>
      <c r="F46" s="160">
        <v>296139</v>
      </c>
      <c r="G46" s="160">
        <v>585805</v>
      </c>
      <c r="H46" s="144">
        <v>179192</v>
      </c>
      <c r="I46" s="144">
        <v>403201</v>
      </c>
      <c r="J46" s="160">
        <v>132902</v>
      </c>
      <c r="K46" s="144">
        <v>231190.35526000004</v>
      </c>
      <c r="L46" s="43">
        <f>+SUM(D46:K46)</f>
        <v>2120974.3552600001</v>
      </c>
      <c r="M46" s="160"/>
      <c r="N46" s="160"/>
      <c r="O46" s="160">
        <v>70937</v>
      </c>
      <c r="P46" s="160">
        <v>40221.79</v>
      </c>
      <c r="Q46" s="160">
        <v>71228.229370000015</v>
      </c>
      <c r="R46" s="160">
        <v>24365</v>
      </c>
      <c r="S46" s="160">
        <v>26244.287329999999</v>
      </c>
      <c r="T46" s="160">
        <v>43460.476000000002</v>
      </c>
      <c r="U46" s="160">
        <v>23043</v>
      </c>
      <c r="V46" s="160">
        <v>14103</v>
      </c>
      <c r="W46" s="144"/>
      <c r="X46" s="144"/>
      <c r="Y46" s="160">
        <v>28211</v>
      </c>
      <c r="Z46" s="160">
        <v>88406</v>
      </c>
      <c r="AA46" s="160">
        <v>27897.7399</v>
      </c>
      <c r="AB46" s="160"/>
      <c r="AC46" s="160">
        <v>62612</v>
      </c>
      <c r="AD46" s="160">
        <v>54705</v>
      </c>
      <c r="AE46" s="160">
        <v>31890.444</v>
      </c>
      <c r="AF46" s="160">
        <v>11776.51</v>
      </c>
      <c r="AG46" s="160">
        <v>32827</v>
      </c>
      <c r="AH46" s="43">
        <f>+SUM(M46:AG46)</f>
        <v>651928.47660000005</v>
      </c>
      <c r="AI46" s="43">
        <f>O46+Q46+Z46+AD46+AE46+AG46+T46</f>
        <v>393454.14937000006</v>
      </c>
      <c r="AJ46" s="43">
        <f>P46+R46+S46+U46+V46+Y46+AC46+AB46+AF46+AA46</f>
        <v>258474.32723</v>
      </c>
      <c r="AK46" s="160">
        <v>89260</v>
      </c>
      <c r="AL46" s="144">
        <v>10274</v>
      </c>
      <c r="AM46" s="160">
        <v>16756.318879999999</v>
      </c>
      <c r="AN46" s="43">
        <f>+SUM(AK46:AM46)</f>
        <v>116290.31888000001</v>
      </c>
      <c r="AO46" s="44">
        <f>+AN46+AH46+L46</f>
        <v>2889193.1507400004</v>
      </c>
      <c r="AR46" s="43">
        <f>L46/AR$5</f>
        <v>265121.79440750001</v>
      </c>
      <c r="AS46" s="43">
        <f>AH46/AS$5</f>
        <v>40745.529787500003</v>
      </c>
      <c r="AT46" s="43">
        <f>AI46/AT$5</f>
        <v>56207.73562428572</v>
      </c>
      <c r="AU46" s="43">
        <f>AJ46/AU$5</f>
        <v>28719.369692222223</v>
      </c>
      <c r="AV46" s="43">
        <f>AN46/AV$5</f>
        <v>38763.439626666666</v>
      </c>
      <c r="AW46" s="44">
        <f>AO46/AW$5</f>
        <v>107007.15373111113</v>
      </c>
      <c r="AX46" s="122"/>
      <c r="AY46" s="43">
        <f>MEDIAN($D46:$K46)</f>
        <v>233095.67763000002</v>
      </c>
      <c r="AZ46" s="43">
        <f>MEDIAN($M46:$AG46)</f>
        <v>32358.722000000002</v>
      </c>
      <c r="BA46" s="43">
        <f>MEDIAN($AD46,$AE46,$Z46,$T46,$O46,Q46,AG46)</f>
        <v>54705</v>
      </c>
      <c r="BB46" s="43">
        <f>MEDIAN($AF46,$AB46,$AC46,$Y46,$V46,$U46,$S46,$R46,$P46,$AA46)</f>
        <v>26244.287329999999</v>
      </c>
      <c r="BC46" s="43">
        <f>MEDIAN($AK46:$AM46)</f>
        <v>16756.318879999999</v>
      </c>
      <c r="BD46" s="44">
        <f>MEDIAN((D46:K46,M46:V46,Y46:AG46,AK46:AM46))</f>
        <v>54705</v>
      </c>
    </row>
    <row r="47" spans="1:56" s="204" customFormat="1">
      <c r="A47" s="199"/>
      <c r="B47" s="200"/>
      <c r="C47" s="212" t="s">
        <v>243</v>
      </c>
      <c r="D47" s="213">
        <f t="shared" ref="D47:V47" si="62">+D46/D63</f>
        <v>0.62456081601845503</v>
      </c>
      <c r="E47" s="214">
        <f t="shared" si="62"/>
        <v>0.50687055175815654</v>
      </c>
      <c r="F47" s="214">
        <f t="shared" si="62"/>
        <v>0.58704405608650612</v>
      </c>
      <c r="G47" s="214">
        <f t="shared" si="62"/>
        <v>0.52850379215325705</v>
      </c>
      <c r="H47" s="119">
        <f t="shared" si="62"/>
        <v>0.49742255878703423</v>
      </c>
      <c r="I47" s="119">
        <f t="shared" si="62"/>
        <v>0.59162106999217923</v>
      </c>
      <c r="J47" s="214">
        <f t="shared" si="62"/>
        <v>0.57623385463863441</v>
      </c>
      <c r="K47" s="119">
        <f t="shared" si="62"/>
        <v>0.52347218324219547</v>
      </c>
      <c r="L47" s="84">
        <f t="shared" si="62"/>
        <v>0.55570599921208974</v>
      </c>
      <c r="M47" s="214"/>
      <c r="N47" s="215"/>
      <c r="O47" s="214">
        <f t="shared" si="62"/>
        <v>0.64948727339315149</v>
      </c>
      <c r="P47" s="214">
        <f t="shared" si="62"/>
        <v>0.62605656936735066</v>
      </c>
      <c r="Q47" s="214">
        <f t="shared" si="62"/>
        <v>0.63951395722789306</v>
      </c>
      <c r="R47" s="214">
        <f t="shared" si="62"/>
        <v>0.56081112185241444</v>
      </c>
      <c r="S47" s="214">
        <f t="shared" si="62"/>
        <v>0.5903192837059299</v>
      </c>
      <c r="T47" s="214">
        <f t="shared" si="62"/>
        <v>0.50900341759375278</v>
      </c>
      <c r="U47" s="214">
        <f t="shared" si="62"/>
        <v>0.46895414860492096</v>
      </c>
      <c r="V47" s="119">
        <f t="shared" si="62"/>
        <v>0.60341434194762966</v>
      </c>
      <c r="W47" s="119"/>
      <c r="X47" s="119"/>
      <c r="Y47" s="214">
        <f t="shared" ref="Y47:AJ47" si="63">+Y46/Y63</f>
        <v>0.48049802425398558</v>
      </c>
      <c r="Z47" s="215">
        <f t="shared" si="63"/>
        <v>0.61772752484692883</v>
      </c>
      <c r="AA47" s="215">
        <f t="shared" si="63"/>
        <v>0.599002848023791</v>
      </c>
      <c r="AB47" s="214"/>
      <c r="AC47" s="214">
        <f>+AC46/AC63</f>
        <v>0.63063534909955277</v>
      </c>
      <c r="AD47" s="214">
        <f t="shared" si="63"/>
        <v>0.52890332685558483</v>
      </c>
      <c r="AE47" s="214">
        <f t="shared" si="63"/>
        <v>0.54663320543254312</v>
      </c>
      <c r="AF47" s="215">
        <f t="shared" si="63"/>
        <v>0.5096864802167459</v>
      </c>
      <c r="AG47" s="215">
        <f t="shared" si="63"/>
        <v>0.53916150534605112</v>
      </c>
      <c r="AH47" s="84">
        <f t="shared" si="63"/>
        <v>0.57996257704664522</v>
      </c>
      <c r="AI47" s="84">
        <f t="shared" si="63"/>
        <v>0.58571246968679258</v>
      </c>
      <c r="AJ47" s="84">
        <f t="shared" si="63"/>
        <v>0.57142351653317469</v>
      </c>
      <c r="AK47" s="214">
        <f>+AK46/AK63</f>
        <v>0.58147564264589002</v>
      </c>
      <c r="AL47" s="119">
        <f>+AL46/AL63</f>
        <v>0.66953405017921142</v>
      </c>
      <c r="AM47" s="214">
        <f>+AM46/AM63</f>
        <v>0.57381304477655015</v>
      </c>
      <c r="AN47" s="84">
        <f>+AN46/AN63</f>
        <v>0.58716854822826703</v>
      </c>
      <c r="AO47" s="86">
        <f>+AO46/AO63</f>
        <v>0.56222451681992247</v>
      </c>
      <c r="AR47" s="84">
        <f t="shared" ref="AR47:AV47" si="64">+AR46/AR63</f>
        <v>0.55570599921208974</v>
      </c>
      <c r="AS47" s="84">
        <f t="shared" si="64"/>
        <v>0.57996257704664522</v>
      </c>
      <c r="AT47" s="84">
        <f t="shared" si="64"/>
        <v>0.58571246968679258</v>
      </c>
      <c r="AU47" s="84">
        <f t="shared" si="64"/>
        <v>0.5714235165331748</v>
      </c>
      <c r="AV47" s="84">
        <f t="shared" si="64"/>
        <v>0.58716854822826703</v>
      </c>
      <c r="AW47" s="86">
        <f>+AW46/AW63</f>
        <v>0.56222451681992258</v>
      </c>
      <c r="AX47" s="85"/>
      <c r="AY47" s="84">
        <f>MEDIAN($D47:$K47)</f>
        <v>0.55236882339594573</v>
      </c>
      <c r="AZ47" s="84">
        <f>MEDIAN($M47:$AG47)</f>
        <v>0.57556520277917222</v>
      </c>
      <c r="BA47" s="84">
        <f>MEDIAN($M47:$AG47)</f>
        <v>0.57556520277917222</v>
      </c>
      <c r="BB47" s="84">
        <f>MEDIAN($AF47,$AB47,$AC47,$Y47,$V47,$U47,$S47,$R47,$P47,$N47,$M47)</f>
        <v>0.57556520277917222</v>
      </c>
      <c r="BC47" s="84">
        <f>MEDIAN($AK47:$AM47)</f>
        <v>0.58147564264589002</v>
      </c>
      <c r="BD47" s="86">
        <f>+BD46/BD63</f>
        <v>0.55099512509568516</v>
      </c>
    </row>
    <row r="48" spans="1:56"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219"/>
      <c r="AB48" s="168"/>
      <c r="AC48" s="168"/>
      <c r="AD48" s="168"/>
      <c r="AE48" s="168"/>
      <c r="AF48" s="219"/>
      <c r="AG48" s="219"/>
      <c r="AH48" s="89"/>
      <c r="AI48" s="89"/>
      <c r="AJ48" s="89"/>
      <c r="AK48" s="168"/>
      <c r="AL48" s="121"/>
      <c r="AM48" s="168"/>
      <c r="AN48" s="89"/>
      <c r="AO48" s="91"/>
      <c r="AR48" s="89"/>
      <c r="AS48" s="89"/>
      <c r="AT48" s="89"/>
      <c r="AU48" s="89"/>
      <c r="AV48" s="89"/>
      <c r="AW48" s="91"/>
      <c r="AX48" s="90"/>
      <c r="AY48" s="89"/>
      <c r="AZ48" s="89"/>
      <c r="BA48" s="89"/>
      <c r="BB48" s="89"/>
      <c r="BC48" s="89"/>
      <c r="BD48" s="91"/>
    </row>
    <row r="49" spans="1:56" s="204" customFormat="1">
      <c r="A49" s="199"/>
      <c r="B49" s="200"/>
      <c r="C49" s="201" t="s">
        <v>254</v>
      </c>
      <c r="D49" s="144">
        <v>34205</v>
      </c>
      <c r="E49" s="160">
        <v>26470</v>
      </c>
      <c r="F49" s="160">
        <v>92989.88</v>
      </c>
      <c r="G49" s="160">
        <v>140905</v>
      </c>
      <c r="H49" s="144">
        <v>74250</v>
      </c>
      <c r="I49" s="144">
        <v>110164</v>
      </c>
      <c r="J49" s="160">
        <v>9006</v>
      </c>
      <c r="K49" s="144">
        <v>81931.85490999998</v>
      </c>
      <c r="L49" s="43">
        <f t="shared" ref="L49:L55" si="65">+SUM(D49:K49)</f>
        <v>569921.73491</v>
      </c>
      <c r="M49" s="160"/>
      <c r="N49" s="160"/>
      <c r="O49" s="160">
        <v>19252</v>
      </c>
      <c r="P49" s="160">
        <v>7656.5529999999999</v>
      </c>
      <c r="Q49" s="160">
        <v>7678.6358199999995</v>
      </c>
      <c r="R49" s="160">
        <v>7399</v>
      </c>
      <c r="S49" s="160">
        <v>5633.9797500000004</v>
      </c>
      <c r="T49" s="160">
        <v>6512.9520000000011</v>
      </c>
      <c r="U49" s="160">
        <v>15551</v>
      </c>
      <c r="V49" s="160">
        <v>4555</v>
      </c>
      <c r="W49" s="144"/>
      <c r="X49" s="144"/>
      <c r="Y49" s="160">
        <v>10725</v>
      </c>
      <c r="Z49" s="160">
        <v>9288.4169899999997</v>
      </c>
      <c r="AA49" s="160">
        <v>5079.8522499999999</v>
      </c>
      <c r="AB49" s="160"/>
      <c r="AC49" s="160">
        <v>10320</v>
      </c>
      <c r="AD49" s="160">
        <v>26603</v>
      </c>
      <c r="AE49" s="160">
        <v>5520</v>
      </c>
      <c r="AF49" s="160">
        <v>4353.8599999999997</v>
      </c>
      <c r="AG49" s="160">
        <v>10767.879929999999</v>
      </c>
      <c r="AH49" s="43">
        <f t="shared" ref="AH49:AH55" si="66">+SUM(M49:AG49)</f>
        <v>156897.12973999997</v>
      </c>
      <c r="AI49" s="43">
        <f t="shared" ref="AI49:AI55" si="67">O49+Q49+Z49+AD49+AE49+AG49+T49</f>
        <v>85622.884739999994</v>
      </c>
      <c r="AJ49" s="43">
        <f t="shared" ref="AJ49:AJ55" si="68">P49+R49+S49+U49+V49+Y49+AC49+AB49+AF49+AA49</f>
        <v>71274.244999999995</v>
      </c>
      <c r="AK49" s="160">
        <v>37991</v>
      </c>
      <c r="AL49" s="144">
        <v>1984</v>
      </c>
      <c r="AM49" s="160">
        <v>4776.3601200000012</v>
      </c>
      <c r="AN49" s="43">
        <f t="shared" ref="AN49:AN55" si="69">+SUM(AK49:AM49)</f>
        <v>44751.360119999998</v>
      </c>
      <c r="AO49" s="44">
        <f t="shared" ref="AO49:AO55" si="70">+AN49+AH49+L49</f>
        <v>771570.22476999997</v>
      </c>
      <c r="AR49" s="43">
        <f t="shared" ref="AR49:AR54" si="71">L49/AR$5</f>
        <v>71240.21686375</v>
      </c>
      <c r="AS49" s="43">
        <f t="shared" ref="AS49:AU54" si="72">AH49/AS$5</f>
        <v>9806.0706087499984</v>
      </c>
      <c r="AT49" s="43">
        <f t="shared" si="72"/>
        <v>12231.840677142856</v>
      </c>
      <c r="AU49" s="43">
        <f t="shared" si="72"/>
        <v>7919.360555555555</v>
      </c>
      <c r="AV49" s="43">
        <f t="shared" ref="AV49:AW54" si="73">AN49/AV$5</f>
        <v>14917.12004</v>
      </c>
      <c r="AW49" s="44">
        <f t="shared" si="73"/>
        <v>28576.674991481479</v>
      </c>
      <c r="AX49" s="122"/>
      <c r="AY49" s="43">
        <f t="shared" ref="AY49:AY56" si="74">MEDIAN($D49:$K49)</f>
        <v>78090.927454999997</v>
      </c>
      <c r="AZ49" s="43">
        <f t="shared" ref="AZ49:AZ56" si="75">MEDIAN($M49:$AG49)</f>
        <v>7667.5944099999997</v>
      </c>
      <c r="BA49" s="43">
        <f t="shared" ref="BA49:BA55" si="76">MEDIAN($AD49,$AE49,$Z49,$T49,$O49,Q49,AG49)</f>
        <v>9288.4169899999997</v>
      </c>
      <c r="BB49" s="43">
        <f t="shared" ref="BB49:BB55" si="77">MEDIAN($AF49,$AB49,$AC49,$Y49,$V49,$U49,$S49,$R49,$P49,$AA49)</f>
        <v>7399</v>
      </c>
      <c r="BC49" s="43">
        <f t="shared" ref="BC49:BC56" si="78">MEDIAN($AK49:$AM49)</f>
        <v>4776.3601200000012</v>
      </c>
      <c r="BD49" s="44">
        <f>MEDIAN((D49:K49,M49:V49,Y49:AG49,AK49:AM49))</f>
        <v>10320</v>
      </c>
    </row>
    <row r="50" spans="1:56" s="204" customFormat="1">
      <c r="A50" s="199"/>
      <c r="B50" s="200"/>
      <c r="C50" s="201" t="s">
        <v>253</v>
      </c>
      <c r="D50" s="144">
        <v>0</v>
      </c>
      <c r="E50" s="160">
        <v>6376</v>
      </c>
      <c r="F50" s="160">
        <v>0</v>
      </c>
      <c r="G50" s="160">
        <v>45016</v>
      </c>
      <c r="H50" s="144"/>
      <c r="I50" s="144">
        <v>22054</v>
      </c>
      <c r="J50" s="160">
        <v>1787</v>
      </c>
      <c r="K50" s="144">
        <v>0</v>
      </c>
      <c r="L50" s="43">
        <f t="shared" si="65"/>
        <v>75233</v>
      </c>
      <c r="M50" s="160"/>
      <c r="N50" s="160"/>
      <c r="O50" s="160"/>
      <c r="P50" s="160"/>
      <c r="Q50" s="160">
        <v>0</v>
      </c>
      <c r="R50" s="160">
        <v>1798</v>
      </c>
      <c r="S50" s="160">
        <v>1860.03765</v>
      </c>
      <c r="T50" s="160">
        <v>16401.072</v>
      </c>
      <c r="U50" s="160">
        <v>2600</v>
      </c>
      <c r="V50" s="160"/>
      <c r="W50" s="144"/>
      <c r="X50" s="144"/>
      <c r="Y50" s="160">
        <v>0</v>
      </c>
      <c r="Z50" s="160">
        <v>4966.5661</v>
      </c>
      <c r="AA50" s="160">
        <v>1396.376</v>
      </c>
      <c r="AB50" s="160"/>
      <c r="AC50" s="160"/>
      <c r="AD50" s="160"/>
      <c r="AE50" s="160">
        <v>0</v>
      </c>
      <c r="AF50" s="160">
        <v>819.82</v>
      </c>
      <c r="AG50" s="160">
        <v>0</v>
      </c>
      <c r="AH50" s="43">
        <f t="shared" si="66"/>
        <v>29841.871749999998</v>
      </c>
      <c r="AI50" s="43">
        <f t="shared" si="67"/>
        <v>21367.6381</v>
      </c>
      <c r="AJ50" s="43">
        <f t="shared" si="68"/>
        <v>8474.2336500000001</v>
      </c>
      <c r="AK50" s="160">
        <v>1664</v>
      </c>
      <c r="AL50" s="144">
        <v>1134</v>
      </c>
      <c r="AM50" s="160">
        <v>4163</v>
      </c>
      <c r="AN50" s="43">
        <f t="shared" si="69"/>
        <v>6961</v>
      </c>
      <c r="AO50" s="44">
        <f t="shared" si="70"/>
        <v>112035.87174999999</v>
      </c>
      <c r="AR50" s="43">
        <f t="shared" si="71"/>
        <v>9404.125</v>
      </c>
      <c r="AS50" s="43">
        <f t="shared" si="72"/>
        <v>1865.1169843749999</v>
      </c>
      <c r="AT50" s="43">
        <f t="shared" si="72"/>
        <v>3052.5197285714285</v>
      </c>
      <c r="AU50" s="43">
        <f t="shared" si="72"/>
        <v>941.58151666666663</v>
      </c>
      <c r="AV50" s="43">
        <f t="shared" si="73"/>
        <v>2320.3333333333335</v>
      </c>
      <c r="AW50" s="44">
        <f t="shared" si="73"/>
        <v>4149.4767314814808</v>
      </c>
      <c r="AX50" s="122"/>
      <c r="AY50" s="43">
        <f t="shared" si="74"/>
        <v>1787</v>
      </c>
      <c r="AZ50" s="43">
        <f t="shared" si="75"/>
        <v>1396.376</v>
      </c>
      <c r="BA50" s="43">
        <f t="shared" si="76"/>
        <v>0</v>
      </c>
      <c r="BB50" s="43">
        <f t="shared" si="77"/>
        <v>1597.1880000000001</v>
      </c>
      <c r="BC50" s="43">
        <f t="shared" si="78"/>
        <v>1664</v>
      </c>
      <c r="BD50" s="44">
        <f>MEDIAN((D50:K50,M50:V50,Y50:AG50,AK50:AM50))</f>
        <v>1664</v>
      </c>
    </row>
    <row r="51" spans="1:56" s="204" customFormat="1">
      <c r="A51" s="199"/>
      <c r="B51" s="200"/>
      <c r="C51" s="201" t="s">
        <v>252</v>
      </c>
      <c r="D51" s="144">
        <v>23686</v>
      </c>
      <c r="E51" s="160">
        <v>3946</v>
      </c>
      <c r="F51" s="160">
        <v>27446</v>
      </c>
      <c r="G51" s="160">
        <v>71816</v>
      </c>
      <c r="H51" s="144">
        <v>26179</v>
      </c>
      <c r="I51" s="144">
        <v>40103</v>
      </c>
      <c r="J51" s="160">
        <v>11205</v>
      </c>
      <c r="K51" s="144">
        <v>36218.18818999995</v>
      </c>
      <c r="L51" s="43">
        <f t="shared" si="65"/>
        <v>240599.18818999996</v>
      </c>
      <c r="M51" s="160"/>
      <c r="N51" s="160"/>
      <c r="O51" s="160">
        <v>9311</v>
      </c>
      <c r="P51" s="160">
        <v>4094.989</v>
      </c>
      <c r="Q51" s="160">
        <v>6292.3301200000005</v>
      </c>
      <c r="R51" s="160">
        <v>3984</v>
      </c>
      <c r="S51" s="160">
        <v>4080.2117899999998</v>
      </c>
      <c r="T51" s="160">
        <v>5434.9660000000003</v>
      </c>
      <c r="U51" s="160">
        <v>2059</v>
      </c>
      <c r="V51" s="160">
        <v>3062</v>
      </c>
      <c r="W51" s="144"/>
      <c r="X51" s="144"/>
      <c r="Y51" s="160">
        <v>1338</v>
      </c>
      <c r="Z51" s="160">
        <v>7481</v>
      </c>
      <c r="AA51" s="160">
        <v>3299.1119399999993</v>
      </c>
      <c r="AB51" s="160"/>
      <c r="AC51" s="160">
        <v>6155</v>
      </c>
      <c r="AD51" s="160">
        <v>4991</v>
      </c>
      <c r="AE51" s="160">
        <v>8801</v>
      </c>
      <c r="AF51" s="160">
        <v>1519.59</v>
      </c>
      <c r="AG51" s="160">
        <v>6427.1159399999997</v>
      </c>
      <c r="AH51" s="43">
        <f t="shared" si="66"/>
        <v>78330.314790000004</v>
      </c>
      <c r="AI51" s="43">
        <f t="shared" si="67"/>
        <v>48738.412060000002</v>
      </c>
      <c r="AJ51" s="43">
        <f t="shared" si="68"/>
        <v>29591.902729999998</v>
      </c>
      <c r="AK51" s="160">
        <v>13262</v>
      </c>
      <c r="AL51" s="144">
        <v>983</v>
      </c>
      <c r="AM51" s="160">
        <v>1038</v>
      </c>
      <c r="AN51" s="43">
        <f t="shared" si="69"/>
        <v>15283</v>
      </c>
      <c r="AO51" s="44">
        <f t="shared" si="70"/>
        <v>334212.50297999999</v>
      </c>
      <c r="AR51" s="43">
        <f t="shared" si="71"/>
        <v>30074.898523749995</v>
      </c>
      <c r="AS51" s="43">
        <f t="shared" si="72"/>
        <v>4895.6446743750002</v>
      </c>
      <c r="AT51" s="43">
        <f t="shared" si="72"/>
        <v>6962.6302942857146</v>
      </c>
      <c r="AU51" s="43">
        <f t="shared" si="72"/>
        <v>3287.9891922222218</v>
      </c>
      <c r="AV51" s="43">
        <f t="shared" si="73"/>
        <v>5094.333333333333</v>
      </c>
      <c r="AW51" s="44">
        <f t="shared" si="73"/>
        <v>12378.240851111112</v>
      </c>
      <c r="AX51" s="122"/>
      <c r="AY51" s="43">
        <f t="shared" si="74"/>
        <v>26812.5</v>
      </c>
      <c r="AZ51" s="43">
        <f t="shared" si="75"/>
        <v>4542.9944999999998</v>
      </c>
      <c r="BA51" s="43">
        <f t="shared" si="76"/>
        <v>6427.1159399999997</v>
      </c>
      <c r="BB51" s="43">
        <f t="shared" si="77"/>
        <v>3299.1119399999993</v>
      </c>
      <c r="BC51" s="43">
        <f t="shared" si="78"/>
        <v>1038</v>
      </c>
      <c r="BD51" s="44">
        <f>MEDIAN((D51:K51,M51:V51,Y51:AG51,AK51:AM51))</f>
        <v>6155</v>
      </c>
    </row>
    <row r="52" spans="1:56" s="204" customFormat="1">
      <c r="A52" s="199"/>
      <c r="B52" s="200"/>
      <c r="C52" s="201" t="s">
        <v>251</v>
      </c>
      <c r="D52" s="220">
        <v>680</v>
      </c>
      <c r="E52" s="160"/>
      <c r="F52" s="160">
        <v>3</v>
      </c>
      <c r="G52" s="160">
        <v>12628.134890000001</v>
      </c>
      <c r="H52" s="144">
        <v>399</v>
      </c>
      <c r="I52" s="144"/>
      <c r="J52" s="160"/>
      <c r="K52" s="144">
        <v>128.73804000000001</v>
      </c>
      <c r="L52" s="43">
        <f t="shared" si="65"/>
        <v>13838.872930000001</v>
      </c>
      <c r="M52" s="160"/>
      <c r="N52" s="160"/>
      <c r="O52" s="160">
        <v>294</v>
      </c>
      <c r="P52" s="160"/>
      <c r="Q52" s="160">
        <v>0</v>
      </c>
      <c r="R52" s="160">
        <v>0</v>
      </c>
      <c r="S52" s="160">
        <v>11.52018</v>
      </c>
      <c r="T52" s="160">
        <v>0</v>
      </c>
      <c r="U52" s="160"/>
      <c r="V52" s="144"/>
      <c r="W52" s="144"/>
      <c r="X52" s="144"/>
      <c r="Y52" s="160">
        <v>0</v>
      </c>
      <c r="Z52" s="160">
        <v>533.40418</v>
      </c>
      <c r="AA52" s="160"/>
      <c r="AB52" s="160"/>
      <c r="AC52" s="160"/>
      <c r="AD52" s="160"/>
      <c r="AE52" s="160">
        <v>57.981999999999999</v>
      </c>
      <c r="AF52" s="160">
        <v>4.43</v>
      </c>
      <c r="AG52" s="160">
        <v>24.310649999999999</v>
      </c>
      <c r="AH52" s="43">
        <f t="shared" si="66"/>
        <v>925.64700999999991</v>
      </c>
      <c r="AI52" s="43">
        <f t="shared" si="67"/>
        <v>909.69682999999998</v>
      </c>
      <c r="AJ52" s="43">
        <f t="shared" si="68"/>
        <v>15.95018</v>
      </c>
      <c r="AK52" s="160"/>
      <c r="AL52" s="144"/>
      <c r="AM52" s="160">
        <v>314</v>
      </c>
      <c r="AN52" s="43">
        <f t="shared" si="69"/>
        <v>314</v>
      </c>
      <c r="AO52" s="44">
        <f t="shared" si="70"/>
        <v>15078.519940000002</v>
      </c>
      <c r="AR52" s="43">
        <f t="shared" si="71"/>
        <v>1729.8591162500002</v>
      </c>
      <c r="AS52" s="43">
        <f t="shared" si="72"/>
        <v>57.852938124999994</v>
      </c>
      <c r="AT52" s="43">
        <f t="shared" si="72"/>
        <v>129.95669000000001</v>
      </c>
      <c r="AU52" s="43">
        <f t="shared" si="72"/>
        <v>1.7722422222222223</v>
      </c>
      <c r="AV52" s="43">
        <f t="shared" si="73"/>
        <v>104.66666666666667</v>
      </c>
      <c r="AW52" s="44">
        <f t="shared" si="73"/>
        <v>558.46370148148151</v>
      </c>
      <c r="AX52" s="122"/>
      <c r="AY52" s="43">
        <f t="shared" si="74"/>
        <v>399</v>
      </c>
      <c r="AZ52" s="43">
        <f t="shared" si="75"/>
        <v>7.9750899999999998</v>
      </c>
      <c r="BA52" s="43">
        <f t="shared" si="76"/>
        <v>41.146325000000004</v>
      </c>
      <c r="BB52" s="43">
        <f t="shared" si="77"/>
        <v>2.2149999999999999</v>
      </c>
      <c r="BC52" s="43">
        <f t="shared" si="78"/>
        <v>314</v>
      </c>
      <c r="BD52" s="44">
        <f>MEDIAN((D52:K52,M52:V52,Y52:AG52,AK52:AM52))</f>
        <v>41.146325000000004</v>
      </c>
    </row>
    <row r="53" spans="1:56" s="204" customFormat="1">
      <c r="A53" s="199"/>
      <c r="B53" s="200"/>
      <c r="C53" s="201" t="s">
        <v>250</v>
      </c>
      <c r="D53" s="220">
        <v>5018</v>
      </c>
      <c r="E53" s="160">
        <v>0</v>
      </c>
      <c r="F53" s="160">
        <v>55</v>
      </c>
      <c r="G53" s="160">
        <v>103</v>
      </c>
      <c r="H53" s="144">
        <v>4441</v>
      </c>
      <c r="I53" s="144">
        <v>213</v>
      </c>
      <c r="J53" s="160">
        <v>179</v>
      </c>
      <c r="K53" s="144">
        <v>174.77707999999961</v>
      </c>
      <c r="L53" s="43">
        <f t="shared" si="65"/>
        <v>10183.77708</v>
      </c>
      <c r="M53" s="160"/>
      <c r="N53" s="160"/>
      <c r="O53" s="160"/>
      <c r="P53" s="160"/>
      <c r="Q53" s="160">
        <v>1380.7323899999999</v>
      </c>
      <c r="R53" s="160">
        <v>4</v>
      </c>
      <c r="S53" s="160">
        <v>0</v>
      </c>
      <c r="T53" s="160">
        <v>0</v>
      </c>
      <c r="U53" s="160"/>
      <c r="V53" s="144"/>
      <c r="W53" s="144"/>
      <c r="X53" s="144"/>
      <c r="Y53" s="160">
        <v>0</v>
      </c>
      <c r="Z53" s="160">
        <v>787</v>
      </c>
      <c r="AA53" s="160">
        <v>43.48272</v>
      </c>
      <c r="AB53" s="160"/>
      <c r="AC53" s="160">
        <v>0</v>
      </c>
      <c r="AD53" s="160">
        <v>695</v>
      </c>
      <c r="AE53" s="160">
        <v>0</v>
      </c>
      <c r="AF53" s="160">
        <f>341.9-122</f>
        <v>219.89999999999998</v>
      </c>
      <c r="AG53" s="160">
        <v>59.78537</v>
      </c>
      <c r="AH53" s="43">
        <f t="shared" si="66"/>
        <v>3189.9004800000002</v>
      </c>
      <c r="AI53" s="43">
        <f t="shared" si="67"/>
        <v>2922.5177600000002</v>
      </c>
      <c r="AJ53" s="43">
        <f t="shared" si="68"/>
        <v>267.38271999999995</v>
      </c>
      <c r="AK53" s="160">
        <v>5</v>
      </c>
      <c r="AL53" s="144">
        <v>9</v>
      </c>
      <c r="AM53" s="160">
        <v>0</v>
      </c>
      <c r="AN53" s="43">
        <f t="shared" si="69"/>
        <v>14</v>
      </c>
      <c r="AO53" s="44">
        <f t="shared" si="70"/>
        <v>13387.67756</v>
      </c>
      <c r="AR53" s="43">
        <f t="shared" si="71"/>
        <v>1272.972135</v>
      </c>
      <c r="AS53" s="43">
        <f t="shared" si="72"/>
        <v>199.36878000000002</v>
      </c>
      <c r="AT53" s="43">
        <f t="shared" si="72"/>
        <v>417.50253714285719</v>
      </c>
      <c r="AU53" s="43">
        <f t="shared" si="72"/>
        <v>29.709191111111107</v>
      </c>
      <c r="AV53" s="43">
        <f t="shared" si="73"/>
        <v>4.666666666666667</v>
      </c>
      <c r="AW53" s="44">
        <f t="shared" si="73"/>
        <v>495.83990962962963</v>
      </c>
      <c r="AX53" s="122"/>
      <c r="AY53" s="43">
        <f t="shared" si="74"/>
        <v>176.88853999999981</v>
      </c>
      <c r="AZ53" s="43">
        <f t="shared" si="75"/>
        <v>23.74136</v>
      </c>
      <c r="BA53" s="43">
        <f t="shared" si="76"/>
        <v>377.39268499999997</v>
      </c>
      <c r="BB53" s="43">
        <f t="shared" si="77"/>
        <v>2</v>
      </c>
      <c r="BC53" s="43">
        <f t="shared" si="78"/>
        <v>5</v>
      </c>
      <c r="BD53" s="44">
        <f>MEDIAN((D53:K53,M53:V53,Y53:AG53,AK53:AM53))</f>
        <v>55</v>
      </c>
    </row>
    <row r="54" spans="1:56" s="204" customFormat="1">
      <c r="A54" s="199"/>
      <c r="B54" s="200"/>
      <c r="C54" s="217" t="s">
        <v>125</v>
      </c>
      <c r="D54" s="144">
        <v>29591</v>
      </c>
      <c r="E54" s="160">
        <v>10194</v>
      </c>
      <c r="F54" s="160">
        <v>32678</v>
      </c>
      <c r="G54" s="160">
        <v>123045.86511</v>
      </c>
      <c r="H54" s="144">
        <v>28564</v>
      </c>
      <c r="I54" s="144">
        <v>43999</v>
      </c>
      <c r="J54" s="160">
        <v>52686</v>
      </c>
      <c r="K54" s="144">
        <v>32211.006730000001</v>
      </c>
      <c r="L54" s="43">
        <f t="shared" si="65"/>
        <v>352968.87184000004</v>
      </c>
      <c r="M54" s="160"/>
      <c r="N54" s="160"/>
      <c r="O54" s="160"/>
      <c r="P54" s="160">
        <v>5793.3590000000004</v>
      </c>
      <c r="Q54" s="160">
        <v>11014.391510000001</v>
      </c>
      <c r="R54" s="160">
        <v>1726</v>
      </c>
      <c r="S54" s="160">
        <v>3542.9450300000003</v>
      </c>
      <c r="T54" s="160">
        <v>7222</v>
      </c>
      <c r="U54" s="160"/>
      <c r="V54" s="144"/>
      <c r="W54" s="144"/>
      <c r="X54" s="144"/>
      <c r="Y54" s="160">
        <v>12655</v>
      </c>
      <c r="Z54" s="160">
        <v>18167.821283000001</v>
      </c>
      <c r="AA54" s="160">
        <v>5376.2757800000009</v>
      </c>
      <c r="AB54" s="160"/>
      <c r="AC54" s="160">
        <v>11727</v>
      </c>
      <c r="AD54" s="160">
        <v>8453</v>
      </c>
      <c r="AE54" s="160">
        <v>7928</v>
      </c>
      <c r="AF54" s="160">
        <v>2382.4899999999998</v>
      </c>
      <c r="AG54" s="160">
        <v>6676.1895599999998</v>
      </c>
      <c r="AH54" s="43">
        <f t="shared" si="66"/>
        <v>102664.47216300001</v>
      </c>
      <c r="AI54" s="43">
        <f t="shared" si="67"/>
        <v>59461.402352999998</v>
      </c>
      <c r="AJ54" s="43">
        <f t="shared" si="68"/>
        <v>43203.069810000001</v>
      </c>
      <c r="AK54" s="160">
        <v>671</v>
      </c>
      <c r="AL54" s="144">
        <v>186</v>
      </c>
      <c r="AM54" s="160">
        <v>403</v>
      </c>
      <c r="AN54" s="43">
        <f t="shared" si="69"/>
        <v>1260</v>
      </c>
      <c r="AO54" s="44">
        <f t="shared" si="70"/>
        <v>456893.34400300006</v>
      </c>
      <c r="AR54" s="43">
        <f t="shared" si="71"/>
        <v>44121.108980000005</v>
      </c>
      <c r="AS54" s="43">
        <f t="shared" si="72"/>
        <v>6416.5295101875008</v>
      </c>
      <c r="AT54" s="43">
        <f t="shared" si="72"/>
        <v>8494.4860504285716</v>
      </c>
      <c r="AU54" s="43">
        <f t="shared" si="72"/>
        <v>4800.3410899999999</v>
      </c>
      <c r="AV54" s="43">
        <f t="shared" si="73"/>
        <v>420</v>
      </c>
      <c r="AW54" s="44">
        <f t="shared" si="73"/>
        <v>16921.975703814816</v>
      </c>
      <c r="AX54" s="122"/>
      <c r="AY54" s="43">
        <f t="shared" si="74"/>
        <v>32444.503365</v>
      </c>
      <c r="AZ54" s="43">
        <f t="shared" si="75"/>
        <v>7222</v>
      </c>
      <c r="BA54" s="43">
        <f t="shared" si="76"/>
        <v>8190.5</v>
      </c>
      <c r="BB54" s="43">
        <f t="shared" si="77"/>
        <v>5376.2757800000009</v>
      </c>
      <c r="BC54" s="43">
        <f t="shared" si="78"/>
        <v>403</v>
      </c>
      <c r="BD54" s="44">
        <f>MEDIAN((D54:K54,M54:V54,Y54:AG54,AK54:AM54))</f>
        <v>9323.5</v>
      </c>
    </row>
    <row r="55" spans="1:56" s="204" customFormat="1">
      <c r="A55" s="199"/>
      <c r="B55" s="200"/>
      <c r="C55" s="210" t="s">
        <v>249</v>
      </c>
      <c r="D55" s="46">
        <f t="shared" ref="D55:K55" si="79">SUM(D49:D54)</f>
        <v>93180</v>
      </c>
      <c r="E55" s="118">
        <f t="shared" si="79"/>
        <v>46986</v>
      </c>
      <c r="F55" s="118">
        <f t="shared" si="79"/>
        <v>153171.88</v>
      </c>
      <c r="G55" s="118">
        <f t="shared" si="79"/>
        <v>393514</v>
      </c>
      <c r="H55" s="118">
        <f t="shared" si="79"/>
        <v>133833</v>
      </c>
      <c r="I55" s="118">
        <f t="shared" si="79"/>
        <v>216533</v>
      </c>
      <c r="J55" s="118">
        <f t="shared" si="79"/>
        <v>74863</v>
      </c>
      <c r="K55" s="88">
        <f t="shared" si="79"/>
        <v>150664.56494999991</v>
      </c>
      <c r="L55" s="45">
        <f t="shared" si="65"/>
        <v>1262745.4449499999</v>
      </c>
      <c r="M55" s="46"/>
      <c r="N55" s="118"/>
      <c r="O55" s="118">
        <f t="shared" ref="O55:V55" si="80">O54+O53+O52+O51+O50+O49</f>
        <v>28857</v>
      </c>
      <c r="P55" s="118">
        <f t="shared" si="80"/>
        <v>17544.900999999998</v>
      </c>
      <c r="Q55" s="118">
        <f t="shared" si="80"/>
        <v>26366.089840000001</v>
      </c>
      <c r="R55" s="118">
        <f t="shared" si="80"/>
        <v>14911</v>
      </c>
      <c r="S55" s="118">
        <f t="shared" si="80"/>
        <v>15128.6944</v>
      </c>
      <c r="T55" s="118">
        <f t="shared" si="80"/>
        <v>35570.990000000005</v>
      </c>
      <c r="U55" s="118">
        <f t="shared" si="80"/>
        <v>20210</v>
      </c>
      <c r="V55" s="118">
        <f t="shared" si="80"/>
        <v>7617</v>
      </c>
      <c r="W55" s="118"/>
      <c r="X55" s="118"/>
      <c r="Y55" s="118">
        <f t="shared" ref="Y55:AG55" si="81">Y54+Y53+Y52+Y51+Y50+Y49</f>
        <v>24718</v>
      </c>
      <c r="Z55" s="118">
        <f t="shared" si="81"/>
        <v>41224.208553000004</v>
      </c>
      <c r="AA55" s="118">
        <f t="shared" si="81"/>
        <v>15195.098690000001</v>
      </c>
      <c r="AB55" s="118"/>
      <c r="AC55" s="118">
        <f>AC54+AC53+AC52+AC51+AC50+AC49</f>
        <v>28202</v>
      </c>
      <c r="AD55" s="118">
        <f t="shared" si="81"/>
        <v>40742</v>
      </c>
      <c r="AE55" s="118">
        <f t="shared" si="81"/>
        <v>22306.982</v>
      </c>
      <c r="AF55" s="118">
        <f t="shared" si="81"/>
        <v>9300.09</v>
      </c>
      <c r="AG55" s="88">
        <f t="shared" si="81"/>
        <v>23955.281449999999</v>
      </c>
      <c r="AH55" s="45">
        <f t="shared" si="66"/>
        <v>371849.33593300008</v>
      </c>
      <c r="AI55" s="45">
        <f t="shared" si="67"/>
        <v>219022.55184299999</v>
      </c>
      <c r="AJ55" s="45">
        <f t="shared" si="68"/>
        <v>152826.78409</v>
      </c>
      <c r="AK55" s="46">
        <f>AK54+AK53+AK52+AK51+AK50+AK49</f>
        <v>53593</v>
      </c>
      <c r="AL55" s="118">
        <f>AL54+AL53+AL52+AL51+AL50+AL49</f>
        <v>4296</v>
      </c>
      <c r="AM55" s="88">
        <f>AM54+AM53+AM52+AM51+AM50+AM49</f>
        <v>10694.360120000001</v>
      </c>
      <c r="AN55" s="45">
        <f t="shared" si="69"/>
        <v>68583.360119999998</v>
      </c>
      <c r="AO55" s="211">
        <f t="shared" si="70"/>
        <v>1703178.1410030001</v>
      </c>
      <c r="AR55" s="45">
        <f>L55/AR$5</f>
        <v>157843.18061874999</v>
      </c>
      <c r="AS55" s="45">
        <f>AH55/AS$5</f>
        <v>23240.583495812505</v>
      </c>
      <c r="AT55" s="45">
        <f>AI55/AT$5</f>
        <v>31288.935977571429</v>
      </c>
      <c r="AU55" s="45">
        <f>AJ55/AU$5</f>
        <v>16980.75378777778</v>
      </c>
      <c r="AV55" s="45">
        <f>AN55/AV$5</f>
        <v>22861.120039999998</v>
      </c>
      <c r="AW55" s="211">
        <f>AO55/AW$5</f>
        <v>63080.671889000005</v>
      </c>
      <c r="AX55" s="122"/>
      <c r="AY55" s="45">
        <f t="shared" si="74"/>
        <v>142248.78247499996</v>
      </c>
      <c r="AZ55" s="45">
        <f t="shared" si="75"/>
        <v>23131.131724999999</v>
      </c>
      <c r="BA55" s="45">
        <f t="shared" si="76"/>
        <v>28857</v>
      </c>
      <c r="BB55" s="45">
        <f t="shared" si="77"/>
        <v>15195.098690000001</v>
      </c>
      <c r="BC55" s="45">
        <f t="shared" si="78"/>
        <v>10694.360120000001</v>
      </c>
      <c r="BD55" s="211">
        <f>MEDIAN((D55:K55,M55:V55,Y55:AG55,AK55:AM55))</f>
        <v>28202</v>
      </c>
    </row>
    <row r="56" spans="1:56" s="229" customFormat="1" ht="12">
      <c r="A56" s="227"/>
      <c r="B56" s="228"/>
      <c r="C56" s="212" t="s">
        <v>248</v>
      </c>
      <c r="D56" s="87">
        <f t="shared" ref="D56:V56" si="82">+D55/D$63</f>
        <v>0.24764395401125799</v>
      </c>
      <c r="E56" s="214">
        <f t="shared" si="82"/>
        <v>0.41387146783172435</v>
      </c>
      <c r="F56" s="214">
        <f t="shared" si="82"/>
        <v>0.303636608868118</v>
      </c>
      <c r="G56" s="214">
        <f t="shared" si="82"/>
        <v>0.3550219633929324</v>
      </c>
      <c r="H56" s="119">
        <f t="shared" si="82"/>
        <v>0.37150962827662593</v>
      </c>
      <c r="I56" s="119">
        <f t="shared" si="82"/>
        <v>0.31772114937367851</v>
      </c>
      <c r="J56" s="214">
        <f t="shared" si="82"/>
        <v>0.32458951001348429</v>
      </c>
      <c r="K56" s="119">
        <f t="shared" si="82"/>
        <v>0.34114186408388492</v>
      </c>
      <c r="L56" s="84">
        <f t="shared" si="82"/>
        <v>0.33084568773601913</v>
      </c>
      <c r="M56" s="214"/>
      <c r="N56" s="215"/>
      <c r="O56" s="214">
        <f t="shared" si="82"/>
        <v>0.2642098516755173</v>
      </c>
      <c r="P56" s="214">
        <f t="shared" si="82"/>
        <v>0.27308830685928698</v>
      </c>
      <c r="Q56" s="214">
        <f t="shared" si="82"/>
        <v>0.23672471714292373</v>
      </c>
      <c r="R56" s="214">
        <f t="shared" si="82"/>
        <v>0.34320766008378217</v>
      </c>
      <c r="S56" s="214">
        <f t="shared" si="82"/>
        <v>0.34029348670501364</v>
      </c>
      <c r="T56" s="214">
        <f t="shared" si="82"/>
        <v>0.41660278817915403</v>
      </c>
      <c r="U56" s="214">
        <f t="shared" si="82"/>
        <v>0.41129902110425953</v>
      </c>
      <c r="V56" s="119">
        <f t="shared" si="82"/>
        <v>0.32590278966284442</v>
      </c>
      <c r="W56" s="119"/>
      <c r="X56" s="119"/>
      <c r="Y56" s="214">
        <f t="shared" ref="Y56:AO56" si="83">+Y55/Y$63</f>
        <v>0.42100422400872051</v>
      </c>
      <c r="Z56" s="215">
        <f t="shared" si="83"/>
        <v>0.288049773920529</v>
      </c>
      <c r="AA56" s="215">
        <f t="shared" si="83"/>
        <v>0.32625966920397648</v>
      </c>
      <c r="AB56" s="214"/>
      <c r="AC56" s="214">
        <f>+AC55/AC$63</f>
        <v>0.2840538253897909</v>
      </c>
      <c r="AD56" s="214">
        <f t="shared" si="83"/>
        <v>0.39390511548761975</v>
      </c>
      <c r="AE56" s="214">
        <f t="shared" si="83"/>
        <v>0.38236335230033303</v>
      </c>
      <c r="AF56" s="215">
        <f t="shared" si="83"/>
        <v>0.40250720610766311</v>
      </c>
      <c r="AG56" s="215">
        <f t="shared" si="83"/>
        <v>0.39344946560972166</v>
      </c>
      <c r="AH56" s="84">
        <f t="shared" si="83"/>
        <v>0.33080116436316809</v>
      </c>
      <c r="AI56" s="84">
        <f t="shared" si="83"/>
        <v>0.32604622409619061</v>
      </c>
      <c r="AJ56" s="84">
        <f t="shared" si="83"/>
        <v>0.33786263928430937</v>
      </c>
      <c r="AK56" s="214">
        <f t="shared" si="83"/>
        <v>0.34912641851132853</v>
      </c>
      <c r="AL56" s="119">
        <f t="shared" si="83"/>
        <v>0.27996089931573803</v>
      </c>
      <c r="AM56" s="214">
        <f t="shared" si="83"/>
        <v>0.3662238339065384</v>
      </c>
      <c r="AN56" s="84">
        <f t="shared" si="83"/>
        <v>0.34628843038801393</v>
      </c>
      <c r="AO56" s="86">
        <f t="shared" si="83"/>
        <v>0.33143111499430433</v>
      </c>
      <c r="AR56" s="84">
        <f t="shared" ref="AR56:AW56" si="84">+AR55/AR$63</f>
        <v>0.33084568773601913</v>
      </c>
      <c r="AS56" s="84">
        <f t="shared" si="84"/>
        <v>0.33080116436316809</v>
      </c>
      <c r="AT56" s="84">
        <f t="shared" si="84"/>
        <v>0.32604622409619066</v>
      </c>
      <c r="AU56" s="84">
        <f t="shared" si="84"/>
        <v>0.33786263928430943</v>
      </c>
      <c r="AV56" s="84">
        <f t="shared" si="84"/>
        <v>0.34628843038801393</v>
      </c>
      <c r="AW56" s="86">
        <f t="shared" si="84"/>
        <v>0.33143111499430439</v>
      </c>
      <c r="AX56" s="85"/>
      <c r="AY56" s="84">
        <f t="shared" si="74"/>
        <v>0.33286568704868458</v>
      </c>
      <c r="AZ56" s="84">
        <f t="shared" si="75"/>
        <v>0.34175057339439791</v>
      </c>
      <c r="BA56" s="84">
        <f>MEDIAN($M56:$AG56)</f>
        <v>0.34175057339439791</v>
      </c>
      <c r="BB56" s="84">
        <f>MEDIAN($AF56,$AB56,$AC56,$Y56,$V56,$U56,$S56,$R56,$P56,$N56,$M56)</f>
        <v>0.34175057339439791</v>
      </c>
      <c r="BC56" s="84">
        <f t="shared" si="78"/>
        <v>0.34912641851132853</v>
      </c>
      <c r="BD56" s="86">
        <f t="shared" ref="BD56" si="85">+BD55/BD$63</f>
        <v>0.2840538253897909</v>
      </c>
    </row>
    <row r="57" spans="1:56"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216"/>
      <c r="AH57" s="19"/>
      <c r="AI57" s="19"/>
      <c r="AJ57" s="19"/>
      <c r="AK57" s="216"/>
      <c r="AL57" s="120"/>
      <c r="AM57" s="216"/>
      <c r="AN57" s="19"/>
      <c r="AO57" s="21"/>
      <c r="AR57" s="19"/>
      <c r="AS57" s="19"/>
      <c r="AT57" s="19"/>
      <c r="AU57" s="19"/>
      <c r="AV57" s="19"/>
      <c r="AW57" s="21"/>
      <c r="AX57" s="20"/>
      <c r="AY57" s="19"/>
      <c r="AZ57" s="19"/>
      <c r="BA57" s="19"/>
      <c r="BB57" s="19"/>
      <c r="BC57" s="19"/>
      <c r="BD57" s="21"/>
    </row>
    <row r="58" spans="1:56" s="204" customFormat="1">
      <c r="A58" s="199"/>
      <c r="B58" s="200"/>
      <c r="C58" s="201" t="s">
        <v>246</v>
      </c>
      <c r="D58" s="144">
        <v>42265</v>
      </c>
      <c r="E58" s="160">
        <v>8133</v>
      </c>
      <c r="F58" s="160">
        <v>49071</v>
      </c>
      <c r="G58" s="160">
        <v>119688.59231000001</v>
      </c>
      <c r="H58" s="144">
        <v>47216</v>
      </c>
      <c r="I58" s="144">
        <v>58815</v>
      </c>
      <c r="J58" s="160">
        <v>22593</v>
      </c>
      <c r="K58" s="144">
        <v>59792.912589999978</v>
      </c>
      <c r="L58" s="43">
        <f>+SUM(D58:K58)</f>
        <v>407574.50489999994</v>
      </c>
      <c r="M58" s="160"/>
      <c r="N58" s="160"/>
      <c r="O58" s="160">
        <v>9193</v>
      </c>
      <c r="P58" s="160">
        <v>6375.8910000000005</v>
      </c>
      <c r="Q58" s="160">
        <v>13209.136259999999</v>
      </c>
      <c r="R58" s="160">
        <v>4170</v>
      </c>
      <c r="S58" s="160">
        <v>2859.4121799999998</v>
      </c>
      <c r="T58" s="160">
        <v>4846</v>
      </c>
      <c r="U58" s="160">
        <v>5884</v>
      </c>
      <c r="V58" s="160">
        <v>1652</v>
      </c>
      <c r="W58" s="144"/>
      <c r="X58" s="144"/>
      <c r="Y58" s="160">
        <v>3268</v>
      </c>
      <c r="Z58" s="160">
        <v>13484.67049</v>
      </c>
      <c r="AA58" s="160">
        <v>3232.8764999999999</v>
      </c>
      <c r="AB58" s="160"/>
      <c r="AC58" s="160">
        <v>7374</v>
      </c>
      <c r="AD58" s="160">
        <v>7984</v>
      </c>
      <c r="AE58" s="160">
        <v>3908.6590000000001</v>
      </c>
      <c r="AF58" s="160">
        <v>1831.8</v>
      </c>
      <c r="AG58" s="160">
        <v>3871</v>
      </c>
      <c r="AH58" s="43">
        <f>+SUM(M58:AG58)</f>
        <v>93144.445430000007</v>
      </c>
      <c r="AI58" s="43">
        <f>O58+Q58+Z58+AD58+AE58+AG58+T58</f>
        <v>56496.465750000003</v>
      </c>
      <c r="AJ58" s="43">
        <f>P58+R58+S58+U58+V58+Y58+AC58+AB58+AF58+AA58</f>
        <v>36647.979679999997</v>
      </c>
      <c r="AK58" s="160">
        <v>8340</v>
      </c>
      <c r="AL58" s="144">
        <v>775</v>
      </c>
      <c r="AM58" s="160">
        <v>1574.0920800000001</v>
      </c>
      <c r="AN58" s="43">
        <f>+SUM(AK58:AM58)</f>
        <v>10689.09208</v>
      </c>
      <c r="AO58" s="44">
        <f>+AN58+AH58+L58</f>
        <v>511408.04240999994</v>
      </c>
      <c r="AR58" s="43">
        <f t="shared" ref="AR58:AR59" si="86">L58/AR$5</f>
        <v>50946.813112499993</v>
      </c>
      <c r="AS58" s="43">
        <f t="shared" ref="AS58:AU59" si="87">AH58/AS$5</f>
        <v>5821.5278393750004</v>
      </c>
      <c r="AT58" s="43">
        <f t="shared" si="87"/>
        <v>8070.9236785714293</v>
      </c>
      <c r="AU58" s="43">
        <f t="shared" si="87"/>
        <v>4071.9977422222219</v>
      </c>
      <c r="AV58" s="43">
        <f t="shared" ref="AV58:AW59" si="88">AN58/AV$5</f>
        <v>3563.0306933333336</v>
      </c>
      <c r="AW58" s="44">
        <f t="shared" si="88"/>
        <v>18941.038607777777</v>
      </c>
      <c r="AX58" s="122"/>
      <c r="AY58" s="43">
        <f>MEDIAN($D58:$K58)</f>
        <v>48143.5</v>
      </c>
      <c r="AZ58" s="43">
        <f>MEDIAN($M58:$AG58)</f>
        <v>4508</v>
      </c>
      <c r="BA58" s="43">
        <f>MEDIAN($AD58,$AE58,$Z58,$T58,$O58,Q58,AG58)</f>
        <v>7984</v>
      </c>
      <c r="BB58" s="43">
        <f>MEDIAN($AF58,$AB58,$AC58,$Y58,$V58,$U58,$S58,$R58,$P58,$AA58)</f>
        <v>3268</v>
      </c>
      <c r="BC58" s="43">
        <f>MEDIAN($AK58:$AM58)</f>
        <v>1574.0920800000001</v>
      </c>
      <c r="BD58" s="44">
        <f>MEDIAN((D58:K58,M58:V58,Y58:AG58,AK58:AM58))</f>
        <v>7374</v>
      </c>
    </row>
    <row r="59" spans="1:56" s="204" customFormat="1">
      <c r="A59" s="199"/>
      <c r="B59" s="200"/>
      <c r="C59" s="201" t="s">
        <v>245</v>
      </c>
      <c r="D59" s="144">
        <v>5820</v>
      </c>
      <c r="E59" s="160">
        <v>865</v>
      </c>
      <c r="F59" s="160">
        <v>6076</v>
      </c>
      <c r="G59" s="160">
        <v>9413.97192</v>
      </c>
      <c r="H59" s="144"/>
      <c r="I59" s="144">
        <v>2970</v>
      </c>
      <c r="J59" s="160">
        <v>281</v>
      </c>
      <c r="K59" s="144">
        <v>0</v>
      </c>
      <c r="L59" s="43">
        <f>+SUM(D59:K59)</f>
        <v>25425.97192</v>
      </c>
      <c r="M59" s="160"/>
      <c r="N59" s="160"/>
      <c r="O59" s="160">
        <v>233</v>
      </c>
      <c r="P59" s="160">
        <v>103.673</v>
      </c>
      <c r="Q59" s="160">
        <v>575.23856000000001</v>
      </c>
      <c r="R59" s="160">
        <v>0</v>
      </c>
      <c r="S59" s="160">
        <v>225.3903</v>
      </c>
      <c r="T59" s="160">
        <v>1506</v>
      </c>
      <c r="U59" s="160"/>
      <c r="V59" s="144"/>
      <c r="W59" s="144"/>
      <c r="X59" s="144"/>
      <c r="Y59" s="160">
        <v>2515</v>
      </c>
      <c r="Z59" s="160"/>
      <c r="AA59" s="160">
        <v>247.91973000000002</v>
      </c>
      <c r="AB59" s="160"/>
      <c r="AC59" s="160">
        <v>1096</v>
      </c>
      <c r="AD59" s="160"/>
      <c r="AE59" s="160">
        <v>233.66399999999999</v>
      </c>
      <c r="AF59" s="160">
        <v>197</v>
      </c>
      <c r="AG59" s="160">
        <v>232</v>
      </c>
      <c r="AH59" s="43">
        <f>+SUM(M59:AG59)</f>
        <v>7164.885589999999</v>
      </c>
      <c r="AI59" s="43">
        <f>O59+Q59+Z59+AD59+AE59+AG59+T59</f>
        <v>2779.90256</v>
      </c>
      <c r="AJ59" s="43">
        <f>P59+R59+S59+U59+V59+Y59+AC59+AB59+AF59+AA59</f>
        <v>4384.9830299999994</v>
      </c>
      <c r="AK59" s="160">
        <v>2313</v>
      </c>
      <c r="AL59" s="144"/>
      <c r="AM59" s="160">
        <v>176.93326000000002</v>
      </c>
      <c r="AN59" s="43">
        <f>+SUM(AK59:AM59)</f>
        <v>2489.9332599999998</v>
      </c>
      <c r="AO59" s="44">
        <f>+AN59+AH59+L59</f>
        <v>35080.79077</v>
      </c>
      <c r="AR59" s="43">
        <f t="shared" si="86"/>
        <v>3178.24649</v>
      </c>
      <c r="AS59" s="43">
        <f t="shared" si="87"/>
        <v>447.80534937499993</v>
      </c>
      <c r="AT59" s="43">
        <f t="shared" si="87"/>
        <v>397.12893714285713</v>
      </c>
      <c r="AU59" s="43">
        <f t="shared" si="87"/>
        <v>487.22033666666658</v>
      </c>
      <c r="AV59" s="43">
        <f t="shared" si="88"/>
        <v>829.97775333333323</v>
      </c>
      <c r="AW59" s="44">
        <f t="shared" si="88"/>
        <v>1299.288547037037</v>
      </c>
      <c r="AX59" s="122"/>
      <c r="AY59" s="43">
        <f>MEDIAN($D59:$K59)</f>
        <v>2970</v>
      </c>
      <c r="AZ59" s="43">
        <f>MEDIAN($M59:$AG59)</f>
        <v>233.33199999999999</v>
      </c>
      <c r="BA59" s="43">
        <f>MEDIAN($AD59,$AE59,$Z59,$T59,$O59,Q59,AG59)</f>
        <v>233.66399999999999</v>
      </c>
      <c r="BB59" s="43">
        <f>MEDIAN($AF59,$AB59,$AC59,$Y59,$V59,$U59,$S59,$R59,$P59,$AA59)</f>
        <v>225.3903</v>
      </c>
      <c r="BC59" s="43">
        <f>MEDIAN($AK59:$AM59)</f>
        <v>1244.9666300000001</v>
      </c>
      <c r="BD59" s="44">
        <f>MEDIAN((D59:K59,M59:V59,Y59:AG59,AK59:AM59))</f>
        <v>281</v>
      </c>
    </row>
    <row r="60" spans="1:56" s="204" customFormat="1">
      <c r="A60" s="199"/>
      <c r="B60" s="200"/>
      <c r="C60" s="210" t="s">
        <v>244</v>
      </c>
      <c r="D60" s="46">
        <f t="shared" ref="D60:V60" si="89">D59+D58</f>
        <v>48085</v>
      </c>
      <c r="E60" s="118">
        <f t="shared" si="89"/>
        <v>8998</v>
      </c>
      <c r="F60" s="118">
        <f t="shared" si="89"/>
        <v>55147</v>
      </c>
      <c r="G60" s="118">
        <f t="shared" si="89"/>
        <v>129102.56423</v>
      </c>
      <c r="H60" s="118">
        <f t="shared" si="89"/>
        <v>47216</v>
      </c>
      <c r="I60" s="118">
        <f t="shared" si="89"/>
        <v>61785</v>
      </c>
      <c r="J60" s="118">
        <f t="shared" si="89"/>
        <v>22874</v>
      </c>
      <c r="K60" s="88">
        <f t="shared" si="89"/>
        <v>59792.912589999978</v>
      </c>
      <c r="L60" s="45">
        <f t="shared" si="89"/>
        <v>433000.47681999992</v>
      </c>
      <c r="M60" s="46"/>
      <c r="N60" s="118"/>
      <c r="O60" s="118">
        <f t="shared" si="89"/>
        <v>9426</v>
      </c>
      <c r="P60" s="118">
        <f t="shared" si="89"/>
        <v>6479.5640000000003</v>
      </c>
      <c r="Q60" s="118">
        <f t="shared" si="89"/>
        <v>13784.374819999999</v>
      </c>
      <c r="R60" s="118">
        <f t="shared" si="89"/>
        <v>4170</v>
      </c>
      <c r="S60" s="118">
        <f t="shared" si="89"/>
        <v>3084.8024799999998</v>
      </c>
      <c r="T60" s="118">
        <f t="shared" si="89"/>
        <v>6352</v>
      </c>
      <c r="U60" s="118">
        <f t="shared" si="89"/>
        <v>5884</v>
      </c>
      <c r="V60" s="118">
        <f t="shared" si="89"/>
        <v>1652</v>
      </c>
      <c r="W60" s="118"/>
      <c r="X60" s="118"/>
      <c r="Y60" s="118">
        <f t="shared" ref="Y60:AG60" si="90">Y59+Y58</f>
        <v>5783</v>
      </c>
      <c r="Z60" s="118">
        <f t="shared" si="90"/>
        <v>13484.67049</v>
      </c>
      <c r="AA60" s="118">
        <f t="shared" si="90"/>
        <v>3480.7962299999999</v>
      </c>
      <c r="AB60" s="118"/>
      <c r="AC60" s="118">
        <f>AC59+AC58</f>
        <v>8470</v>
      </c>
      <c r="AD60" s="118">
        <f t="shared" si="90"/>
        <v>7984</v>
      </c>
      <c r="AE60" s="118">
        <f t="shared" si="90"/>
        <v>4142.3230000000003</v>
      </c>
      <c r="AF60" s="118">
        <f t="shared" si="90"/>
        <v>2028.8</v>
      </c>
      <c r="AG60" s="88">
        <f t="shared" si="90"/>
        <v>4103</v>
      </c>
      <c r="AH60" s="45">
        <f>+SUM(M60:AG60)</f>
        <v>100309.33102</v>
      </c>
      <c r="AI60" s="45">
        <f>O60+Q60+Z60+AD60+AE60+AG60+T60</f>
        <v>59276.368310000005</v>
      </c>
      <c r="AJ60" s="45">
        <f>P60+R60+S60+U60+V60+Y60+AC60+AB60+AF60+AA60</f>
        <v>41032.96271</v>
      </c>
      <c r="AK60" s="46">
        <f>AK59+AK58</f>
        <v>10653</v>
      </c>
      <c r="AL60" s="118">
        <f>AL59+AL58</f>
        <v>775</v>
      </c>
      <c r="AM60" s="88">
        <f>AM59+AM58</f>
        <v>1751.0253400000001</v>
      </c>
      <c r="AN60" s="45">
        <f>+SUM(AK60:AM60)</f>
        <v>13179.02534</v>
      </c>
      <c r="AO60" s="211">
        <f>+AN60+AH60+L60</f>
        <v>546488.83317999996</v>
      </c>
      <c r="AR60" s="45">
        <f>L60/AR$5</f>
        <v>54125.05960249999</v>
      </c>
      <c r="AS60" s="45">
        <f>AH60/AS$5</f>
        <v>6269.3331887499999</v>
      </c>
      <c r="AT60" s="45">
        <f>AI60/AT$5</f>
        <v>8468.0526157142867</v>
      </c>
      <c r="AU60" s="45">
        <f>AJ60/AU$5</f>
        <v>4559.2180788888891</v>
      </c>
      <c r="AV60" s="45">
        <f>AN60/AV$5</f>
        <v>4393.0084466666667</v>
      </c>
      <c r="AW60" s="211">
        <f>AO60/AW$5</f>
        <v>20240.327154814815</v>
      </c>
      <c r="AX60" s="122"/>
      <c r="AY60" s="45">
        <f>MEDIAN($D60:$K60)</f>
        <v>51616</v>
      </c>
      <c r="AZ60" s="45">
        <f>MEDIAN($M60:$AG60)</f>
        <v>5833.5</v>
      </c>
      <c r="BA60" s="45">
        <f>MEDIAN($AD60,$AE60,$Z60,$T60,$O60,Q60,AG60)</f>
        <v>7984</v>
      </c>
      <c r="BB60" s="45">
        <f>MEDIAN($AF60,$AB60,$AC60,$Y60,$V60,$U60,$S60,$R60,$P60,$AA60)</f>
        <v>4170</v>
      </c>
      <c r="BC60" s="45">
        <f>MEDIAN($AK60:$AM60)</f>
        <v>1751.0253400000001</v>
      </c>
      <c r="BD60" s="211">
        <f>MEDIAN((D60:K60,M60:V60,Y60:AG60,AK60:AM60))</f>
        <v>7984</v>
      </c>
    </row>
    <row r="61" spans="1:56" s="229" customFormat="1" ht="12">
      <c r="A61" s="227"/>
      <c r="B61" s="228"/>
      <c r="C61" s="212" t="s">
        <v>243</v>
      </c>
      <c r="D61" s="87">
        <f t="shared" ref="D61:V61" si="91">+D60/D$63</f>
        <v>0.12779522997028697</v>
      </c>
      <c r="E61" s="214">
        <f t="shared" si="91"/>
        <v>7.9257980410119083E-2</v>
      </c>
      <c r="F61" s="214">
        <f t="shared" si="91"/>
        <v>0.10931933504537585</v>
      </c>
      <c r="G61" s="214">
        <f t="shared" si="91"/>
        <v>0.11647424445381045</v>
      </c>
      <c r="H61" s="119">
        <f t="shared" si="91"/>
        <v>0.13106781293633984</v>
      </c>
      <c r="I61" s="119">
        <f t="shared" si="91"/>
        <v>9.065778063414226E-2</v>
      </c>
      <c r="J61" s="214">
        <f t="shared" si="91"/>
        <v>9.917663534788132E-2</v>
      </c>
      <c r="K61" s="119">
        <f t="shared" si="91"/>
        <v>0.13538595267391967</v>
      </c>
      <c r="L61" s="84">
        <f t="shared" si="91"/>
        <v>0.11344831305189108</v>
      </c>
      <c r="M61" s="214"/>
      <c r="N61" s="215"/>
      <c r="O61" s="214">
        <f t="shared" si="91"/>
        <v>8.6302874931331264E-2</v>
      </c>
      <c r="P61" s="214">
        <f t="shared" si="91"/>
        <v>0.10085512377336237</v>
      </c>
      <c r="Q61" s="214">
        <f t="shared" si="91"/>
        <v>0.12376132562918324</v>
      </c>
      <c r="R61" s="214">
        <f t="shared" si="91"/>
        <v>9.5981218063803345E-2</v>
      </c>
      <c r="S61" s="214">
        <f t="shared" si="91"/>
        <v>6.9387229589056479E-2</v>
      </c>
      <c r="T61" s="214">
        <f t="shared" si="91"/>
        <v>7.4393794227093094E-2</v>
      </c>
      <c r="U61" s="214">
        <f t="shared" si="91"/>
        <v>0.11974683029081955</v>
      </c>
      <c r="V61" s="119">
        <f t="shared" si="91"/>
        <v>7.0682868389525935E-2</v>
      </c>
      <c r="W61" s="119"/>
      <c r="X61" s="119"/>
      <c r="Y61" s="214">
        <f t="shared" ref="Y61:AO61" si="92">+Y60/Y$63</f>
        <v>9.8497751737293915E-2</v>
      </c>
      <c r="Z61" s="215">
        <f t="shared" si="92"/>
        <v>9.4222701232542186E-2</v>
      </c>
      <c r="AA61" s="215">
        <f t="shared" si="92"/>
        <v>7.473748277223255E-2</v>
      </c>
      <c r="AB61" s="214"/>
      <c r="AC61" s="214">
        <f>+AC60/AC$63</f>
        <v>8.5310825510656302E-2</v>
      </c>
      <c r="AD61" s="214">
        <f t="shared" si="92"/>
        <v>7.7191557656795348E-2</v>
      </c>
      <c r="AE61" s="214">
        <f t="shared" si="92"/>
        <v>7.100344226712392E-2</v>
      </c>
      <c r="AF61" s="215">
        <f t="shared" si="92"/>
        <v>8.7806313675590983E-2</v>
      </c>
      <c r="AG61" s="215">
        <f t="shared" si="92"/>
        <v>6.738902904422725E-2</v>
      </c>
      <c r="AH61" s="84">
        <f t="shared" si="92"/>
        <v>8.9236258590186857E-2</v>
      </c>
      <c r="AI61" s="84">
        <f t="shared" si="92"/>
        <v>8.8241306217016771E-2</v>
      </c>
      <c r="AJ61" s="84">
        <f t="shared" si="92"/>
        <v>9.0713844182515824E-2</v>
      </c>
      <c r="AK61" s="214">
        <f t="shared" si="92"/>
        <v>6.9397938842781393E-2</v>
      </c>
      <c r="AL61" s="119">
        <f t="shared" si="92"/>
        <v>5.0505050505050504E-2</v>
      </c>
      <c r="AM61" s="214">
        <f t="shared" si="92"/>
        <v>5.996312131691147E-2</v>
      </c>
      <c r="AN61" s="84">
        <f t="shared" si="92"/>
        <v>6.6543021383719023E-2</v>
      </c>
      <c r="AO61" s="86">
        <f t="shared" si="92"/>
        <v>0.1063443681857732</v>
      </c>
      <c r="AR61" s="84">
        <f t="shared" ref="AR61:AW61" si="93">+AR60/AR$63</f>
        <v>0.11344831305189108</v>
      </c>
      <c r="AS61" s="84">
        <f t="shared" si="93"/>
        <v>8.9236258590186857E-2</v>
      </c>
      <c r="AT61" s="84">
        <f t="shared" si="93"/>
        <v>8.8241306217016771E-2</v>
      </c>
      <c r="AU61" s="84">
        <f t="shared" si="93"/>
        <v>9.0713844182515838E-2</v>
      </c>
      <c r="AV61" s="84">
        <f t="shared" si="93"/>
        <v>6.6543021383719023E-2</v>
      </c>
      <c r="AW61" s="86">
        <f t="shared" si="93"/>
        <v>0.10634436818577321</v>
      </c>
      <c r="AX61" s="85"/>
      <c r="AY61" s="84">
        <f>MEDIAN($D61:$K61)</f>
        <v>0.11289678974959315</v>
      </c>
      <c r="AZ61" s="84">
        <f>MEDIAN($M61:$AG61)</f>
        <v>8.5806850220993783E-2</v>
      </c>
      <c r="BA61" s="84">
        <f>MEDIAN($M61:$AG61)</f>
        <v>8.5806850220993783E-2</v>
      </c>
      <c r="BB61" s="84">
        <f>MEDIAN($AF61,$AB61,$AC61,$Y61,$V61,$U61,$S61,$R61,$P61,$N61,$M61)</f>
        <v>9.1893765869697164E-2</v>
      </c>
      <c r="BC61" s="84">
        <f>MEDIAN($AK61:$AM61)</f>
        <v>5.996312131691147E-2</v>
      </c>
      <c r="BD61" s="86">
        <f t="shared" ref="BD61" si="94">+BD60/BD$63</f>
        <v>8.0415776963055477E-2</v>
      </c>
    </row>
    <row r="62" spans="1:56"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216"/>
      <c r="AH62" s="19"/>
      <c r="AI62" s="19"/>
      <c r="AJ62" s="19"/>
      <c r="AK62" s="216"/>
      <c r="AL62" s="120"/>
      <c r="AM62" s="216"/>
      <c r="AN62" s="19"/>
      <c r="AO62" s="21"/>
      <c r="AR62" s="19"/>
      <c r="AS62" s="19"/>
      <c r="AT62" s="19"/>
      <c r="AU62" s="19"/>
      <c r="AV62" s="19"/>
      <c r="AW62" s="21"/>
      <c r="AX62" s="20"/>
      <c r="AY62" s="19"/>
      <c r="AZ62" s="19"/>
      <c r="BA62" s="19"/>
      <c r="BB62" s="19"/>
      <c r="BC62" s="19"/>
      <c r="BD62" s="21"/>
    </row>
    <row r="63" spans="1:56" s="204" customFormat="1">
      <c r="A63" s="199"/>
      <c r="B63" s="207" t="s">
        <v>242</v>
      </c>
      <c r="C63" s="201"/>
      <c r="D63" s="81">
        <f t="shared" ref="D63:K63" si="95">D60+D55+D46</f>
        <v>376266</v>
      </c>
      <c r="E63" s="125">
        <f t="shared" si="95"/>
        <v>113528</v>
      </c>
      <c r="F63" s="125">
        <f t="shared" si="95"/>
        <v>504457.88</v>
      </c>
      <c r="G63" s="125">
        <f t="shared" si="95"/>
        <v>1108421.5642300001</v>
      </c>
      <c r="H63" s="125">
        <f t="shared" si="95"/>
        <v>360241</v>
      </c>
      <c r="I63" s="125">
        <f t="shared" si="95"/>
        <v>681519</v>
      </c>
      <c r="J63" s="125">
        <f t="shared" si="95"/>
        <v>230639</v>
      </c>
      <c r="K63" s="80">
        <f t="shared" si="95"/>
        <v>441647.83279999992</v>
      </c>
      <c r="L63" s="45">
        <f>+SUM(D63:K63)</f>
        <v>3816720.27703</v>
      </c>
      <c r="M63" s="81"/>
      <c r="N63" s="125"/>
      <c r="O63" s="125">
        <f t="shared" ref="O63:V63" si="96">O60+O55+O46</f>
        <v>109220</v>
      </c>
      <c r="P63" s="125">
        <f t="shared" si="96"/>
        <v>64246.254999999997</v>
      </c>
      <c r="Q63" s="125">
        <f t="shared" si="96"/>
        <v>111378.69403000001</v>
      </c>
      <c r="R63" s="125">
        <f t="shared" si="96"/>
        <v>43446</v>
      </c>
      <c r="S63" s="125">
        <f t="shared" si="96"/>
        <v>44457.784209999998</v>
      </c>
      <c r="T63" s="125">
        <f t="shared" si="96"/>
        <v>85383.466000000015</v>
      </c>
      <c r="U63" s="125">
        <f t="shared" si="96"/>
        <v>49137</v>
      </c>
      <c r="V63" s="125">
        <f t="shared" si="96"/>
        <v>23372</v>
      </c>
      <c r="W63" s="125"/>
      <c r="X63" s="125"/>
      <c r="Y63" s="125">
        <f t="shared" ref="Y63:AG63" si="97">Y60+Y55+Y46</f>
        <v>58712</v>
      </c>
      <c r="Z63" s="125">
        <f t="shared" si="97"/>
        <v>143114.87904299999</v>
      </c>
      <c r="AA63" s="125">
        <f t="shared" si="97"/>
        <v>46573.634819999999</v>
      </c>
      <c r="AB63" s="125"/>
      <c r="AC63" s="125">
        <f>AC60+AC55+AC46</f>
        <v>99284</v>
      </c>
      <c r="AD63" s="125">
        <f t="shared" si="97"/>
        <v>103431</v>
      </c>
      <c r="AE63" s="125">
        <f t="shared" si="97"/>
        <v>58339.748999999996</v>
      </c>
      <c r="AF63" s="125">
        <f t="shared" si="97"/>
        <v>23105.4</v>
      </c>
      <c r="AG63" s="80">
        <f t="shared" si="97"/>
        <v>60885.281449999995</v>
      </c>
      <c r="AH63" s="45">
        <f>+SUM(M63:AG63)</f>
        <v>1124087.1435529999</v>
      </c>
      <c r="AI63" s="45">
        <f>O63+Q63+Z63+AD63+AE63+AG63+T63</f>
        <v>671753.06952300004</v>
      </c>
      <c r="AJ63" s="45">
        <f>P63+R63+S63+U63+V63+Y63+AC63+AB63+AF63+AA63</f>
        <v>452334.07403000002</v>
      </c>
      <c r="AK63" s="81">
        <f>AK60+AK55+AK46</f>
        <v>153506</v>
      </c>
      <c r="AL63" s="125">
        <f>AL60+AL55+AL46</f>
        <v>15345</v>
      </c>
      <c r="AM63" s="80">
        <f>AM60+AM55+AM46</f>
        <v>29201.70434</v>
      </c>
      <c r="AN63" s="45">
        <f>+SUM(AK63:AM63)</f>
        <v>198052.70434</v>
      </c>
      <c r="AO63" s="211">
        <f>+AN63+AH63+L63</f>
        <v>5138860.1249230001</v>
      </c>
      <c r="AR63" s="45">
        <f>L63/AR$5</f>
        <v>477090.03462875</v>
      </c>
      <c r="AS63" s="45">
        <f>AH63/AS$5</f>
        <v>70255.446472062496</v>
      </c>
      <c r="AT63" s="45">
        <f>AI63/AT$5</f>
        <v>95964.724217571435</v>
      </c>
      <c r="AU63" s="45">
        <f>AJ63/AU$5</f>
        <v>50259.341558888889</v>
      </c>
      <c r="AV63" s="45">
        <f>AN63/AV$5</f>
        <v>66017.568113333327</v>
      </c>
      <c r="AW63" s="211">
        <f>AO63/AW$5</f>
        <v>190328.15277492593</v>
      </c>
      <c r="AX63" s="122"/>
      <c r="AY63" s="45">
        <f>MEDIAN($D63:$K63)</f>
        <v>408956.91639999999</v>
      </c>
      <c r="AZ63" s="45">
        <f>MEDIAN($M63:$AG63)</f>
        <v>59798.640724999997</v>
      </c>
      <c r="BA63" s="45">
        <f>MEDIAN($AD63,$AE63,$Z63,$T63,$O63,Q63,AG63)</f>
        <v>103431</v>
      </c>
      <c r="BB63" s="45">
        <f>MEDIAN($AF63,$AB63,$AC63,$Y63,$V63,$U63,$S63,$R63,$P63,$AA63)</f>
        <v>46573.634819999999</v>
      </c>
      <c r="BC63" s="45">
        <f>MEDIAN($AK63:$AM63)</f>
        <v>29201.70434</v>
      </c>
      <c r="BD63" s="211">
        <f>MEDIAN((D63:K63,M63:V63,Y63:AG63,AK63:AM63))</f>
        <v>99284</v>
      </c>
    </row>
    <row r="64" spans="1:56"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120"/>
      <c r="AG64" s="82"/>
      <c r="AH64" s="19"/>
      <c r="AI64" s="19"/>
      <c r="AJ64" s="19"/>
      <c r="AK64" s="83"/>
      <c r="AL64" s="120"/>
      <c r="AM64" s="82"/>
      <c r="AN64" s="19"/>
      <c r="AO64" s="21"/>
      <c r="AR64" s="19"/>
      <c r="AS64" s="19"/>
      <c r="AT64" s="19"/>
      <c r="AU64" s="19"/>
      <c r="AV64" s="19"/>
      <c r="AW64" s="21"/>
      <c r="AX64" s="20"/>
      <c r="AY64" s="19"/>
      <c r="AZ64" s="19"/>
      <c r="BA64" s="19"/>
      <c r="BB64" s="19"/>
      <c r="BC64" s="19"/>
      <c r="BD64" s="21"/>
    </row>
    <row r="65" spans="1:56" s="204" customFormat="1">
      <c r="A65" s="205" t="s">
        <v>241</v>
      </c>
      <c r="B65" s="200"/>
      <c r="C65" s="201"/>
      <c r="D65" s="81">
        <f t="shared" ref="D65:K65" si="98">D42-D63</f>
        <v>13526</v>
      </c>
      <c r="E65" s="125">
        <f t="shared" si="98"/>
        <v>9004</v>
      </c>
      <c r="F65" s="125">
        <f t="shared" si="98"/>
        <v>6609.1199999999953</v>
      </c>
      <c r="G65" s="125">
        <f t="shared" si="98"/>
        <v>38229.348609999754</v>
      </c>
      <c r="H65" s="125">
        <f t="shared" si="98"/>
        <v>-5315</v>
      </c>
      <c r="I65" s="125">
        <f t="shared" si="98"/>
        <v>34240</v>
      </c>
      <c r="J65" s="125">
        <f t="shared" si="98"/>
        <v>25904</v>
      </c>
      <c r="K65" s="80">
        <f t="shared" si="98"/>
        <v>13449.790520000155</v>
      </c>
      <c r="L65" s="45">
        <f>+SUM(D65:K65)</f>
        <v>135647.2591299999</v>
      </c>
      <c r="M65" s="81"/>
      <c r="N65" s="125"/>
      <c r="O65" s="125">
        <f t="shared" ref="O65:V65" si="99">O42-O63</f>
        <v>2816</v>
      </c>
      <c r="P65" s="125">
        <f t="shared" si="99"/>
        <v>151.26600000001054</v>
      </c>
      <c r="Q65" s="125">
        <f t="shared" si="99"/>
        <v>-7577.0235700000194</v>
      </c>
      <c r="R65" s="125">
        <f t="shared" si="99"/>
        <v>-2122</v>
      </c>
      <c r="S65" s="125">
        <f t="shared" si="99"/>
        <v>-2053.2447399999946</v>
      </c>
      <c r="T65" s="125">
        <f t="shared" si="99"/>
        <v>2909.3907399999734</v>
      </c>
      <c r="U65" s="125">
        <f t="shared" si="99"/>
        <v>4023</v>
      </c>
      <c r="V65" s="125">
        <f t="shared" si="99"/>
        <v>-528.51599999999962</v>
      </c>
      <c r="W65" s="125"/>
      <c r="X65" s="125"/>
      <c r="Y65" s="125">
        <f t="shared" ref="Y65:AG65" si="100">Y42-Y63</f>
        <v>2877</v>
      </c>
      <c r="Z65" s="125">
        <f t="shared" si="100"/>
        <v>-12758.865462999995</v>
      </c>
      <c r="AA65" s="125">
        <f t="shared" si="100"/>
        <v>1268.3651800000007</v>
      </c>
      <c r="AB65" s="125"/>
      <c r="AC65" s="125">
        <f>AC42-AC63</f>
        <v>-5109</v>
      </c>
      <c r="AD65" s="125">
        <f t="shared" si="100"/>
        <v>1725</v>
      </c>
      <c r="AE65" s="125">
        <f t="shared" si="100"/>
        <v>-850.10199999999168</v>
      </c>
      <c r="AF65" s="125">
        <f t="shared" si="100"/>
        <v>-3147.9400000000023</v>
      </c>
      <c r="AG65" s="80">
        <f t="shared" si="100"/>
        <v>-6533.5620699999999</v>
      </c>
      <c r="AH65" s="45">
        <f>+SUM(M65:AG65)</f>
        <v>-24910.231923000018</v>
      </c>
      <c r="AI65" s="45">
        <f>O65+Q65+Z65+AD65+AE65+AG65+T65</f>
        <v>-20269.162363000032</v>
      </c>
      <c r="AJ65" s="45">
        <f>P65+R65+S65+U65+V65+Y65+AC65+AB65+AF65+AA65</f>
        <v>-4641.0695599999854</v>
      </c>
      <c r="AK65" s="81">
        <f>AK42-AK63</f>
        <v>3163</v>
      </c>
      <c r="AL65" s="125">
        <f>AL42-AL63</f>
        <v>2049</v>
      </c>
      <c r="AM65" s="80">
        <f>AM42-AM63</f>
        <v>267.29565999999977</v>
      </c>
      <c r="AN65" s="45">
        <f>+SUM(AK65:AM65)</f>
        <v>5479.2956599999998</v>
      </c>
      <c r="AO65" s="211">
        <f>+AN65+AH65+L65</f>
        <v>116216.32286699989</v>
      </c>
      <c r="AR65" s="45">
        <f>L65/AR$5</f>
        <v>16955.907391249988</v>
      </c>
      <c r="AS65" s="45">
        <f>AH65/AS$5</f>
        <v>-1556.8894951875011</v>
      </c>
      <c r="AT65" s="45">
        <f>AI65/AT$5</f>
        <v>-2895.5946232857191</v>
      </c>
      <c r="AU65" s="45">
        <f>AJ65/AU$5</f>
        <v>-515.67439555555393</v>
      </c>
      <c r="AV65" s="45">
        <f>AN65/AV$5</f>
        <v>1826.4318866666665</v>
      </c>
      <c r="AW65" s="211">
        <f>AO65/AW$5</f>
        <v>4304.3082543333294</v>
      </c>
      <c r="AX65" s="122"/>
      <c r="AY65" s="45">
        <f>MEDIAN($D65:$K65)</f>
        <v>13487.895260000078</v>
      </c>
      <c r="AZ65" s="45">
        <f>MEDIAN($M65:$AG65)</f>
        <v>-689.30899999999565</v>
      </c>
      <c r="BA65" s="45">
        <f>MEDIAN($AD65,$AE65,$Z65,$T65,$O65,Q65,AG65)</f>
        <v>-850.10199999999168</v>
      </c>
      <c r="BB65" s="45">
        <f>MEDIAN($AF65,$AB65,$AC65,$Y65,$V65,$U65,$S65,$R65,$P65,$AA65)</f>
        <v>-528.51599999999962</v>
      </c>
      <c r="BC65" s="45">
        <f>MEDIAN($AK65:$AM65)</f>
        <v>2049</v>
      </c>
      <c r="BD65" s="211">
        <f>MEDIAN((D65:K65,M65:V65,Y65:AG65,AK65:AM65))</f>
        <v>1725</v>
      </c>
    </row>
    <row r="66" spans="1:56"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160"/>
      <c r="AH66" s="43"/>
      <c r="AI66" s="43"/>
      <c r="AJ66" s="43"/>
      <c r="AK66" s="160"/>
      <c r="AL66" s="144"/>
      <c r="AM66" s="160"/>
      <c r="AN66" s="43"/>
      <c r="AO66" s="44"/>
      <c r="AR66" s="43"/>
      <c r="AS66" s="43"/>
      <c r="AT66" s="43"/>
      <c r="AU66" s="43"/>
      <c r="AV66" s="43"/>
      <c r="AW66" s="44"/>
      <c r="AX66" s="122"/>
      <c r="AY66" s="43"/>
      <c r="AZ66" s="43"/>
      <c r="BA66" s="43"/>
      <c r="BB66" s="43"/>
      <c r="BC66" s="43"/>
      <c r="BD66" s="44"/>
    </row>
    <row r="67" spans="1:56" s="204" customFormat="1">
      <c r="A67" s="199"/>
      <c r="B67" s="207" t="s">
        <v>240</v>
      </c>
      <c r="C67" s="201"/>
      <c r="D67" s="144">
        <v>0</v>
      </c>
      <c r="E67" s="160">
        <v>-6267</v>
      </c>
      <c r="F67" s="160">
        <v>31736</v>
      </c>
      <c r="G67" s="160">
        <v>29618</v>
      </c>
      <c r="H67" s="144"/>
      <c r="I67" s="144"/>
      <c r="J67" s="160">
        <v>-2558</v>
      </c>
      <c r="K67" s="144">
        <v>0</v>
      </c>
      <c r="L67" s="43">
        <f>+SUM(D67:K67)</f>
        <v>52529</v>
      </c>
      <c r="M67" s="160"/>
      <c r="N67" s="160"/>
      <c r="O67" s="160">
        <v>7</v>
      </c>
      <c r="P67" s="160"/>
      <c r="Q67" s="160">
        <v>546.75168999999994</v>
      </c>
      <c r="R67" s="160">
        <v>117</v>
      </c>
      <c r="S67" s="160">
        <v>-1303.3038700000002</v>
      </c>
      <c r="T67" s="160">
        <v>0</v>
      </c>
      <c r="U67" s="160"/>
      <c r="V67" s="160">
        <v>-2282</v>
      </c>
      <c r="W67" s="144"/>
      <c r="X67" s="144"/>
      <c r="Y67" s="160">
        <v>-1695</v>
      </c>
      <c r="Z67" s="160">
        <v>-17980.301123000005</v>
      </c>
      <c r="AA67" s="160">
        <v>-788</v>
      </c>
      <c r="AB67" s="160"/>
      <c r="AC67" s="160">
        <v>-4804</v>
      </c>
      <c r="AD67" s="160">
        <v>503</v>
      </c>
      <c r="AE67" s="160">
        <v>-1225</v>
      </c>
      <c r="AF67" s="160">
        <v>-493.28</v>
      </c>
      <c r="AG67" s="160">
        <v>-1883</v>
      </c>
      <c r="AH67" s="43">
        <f>+SUM(M67:AG67)</f>
        <v>-31280.133303000002</v>
      </c>
      <c r="AI67" s="43">
        <f>O67+Q67+Z67+AD67+AE67+AG67+T67</f>
        <v>-20031.549433000004</v>
      </c>
      <c r="AJ67" s="43">
        <f>P67+R67+S67+U67+V67+Y67+AC67+AB67+AF67+AA67</f>
        <v>-11248.58387</v>
      </c>
      <c r="AK67" s="160"/>
      <c r="AL67" s="144"/>
      <c r="AM67" s="160">
        <v>-435</v>
      </c>
      <c r="AN67" s="43">
        <f>+SUM(AK67:AM67)</f>
        <v>-435</v>
      </c>
      <c r="AO67" s="44">
        <f>+AN67+AH67+L67</f>
        <v>20813.866696999998</v>
      </c>
      <c r="AR67" s="43">
        <f>L67/AR$5</f>
        <v>6566.125</v>
      </c>
      <c r="AS67" s="43">
        <f>AH67/AS$5</f>
        <v>-1955.0083314375001</v>
      </c>
      <c r="AT67" s="43">
        <f>AI67/AT$5</f>
        <v>-2861.6499190000004</v>
      </c>
      <c r="AU67" s="43">
        <f>AJ67/AU$5</f>
        <v>-1249.8426522222223</v>
      </c>
      <c r="AV67" s="43">
        <f>AN67/AV$5</f>
        <v>-145</v>
      </c>
      <c r="AW67" s="44">
        <f>AO67/AW$5</f>
        <v>770.8839517407406</v>
      </c>
      <c r="AX67" s="122"/>
      <c r="AY67" s="43">
        <f>MEDIAN($D67:$K67)</f>
        <v>0</v>
      </c>
      <c r="AZ67" s="43">
        <f>MEDIAN($M67:$AG67)</f>
        <v>-1006.5</v>
      </c>
      <c r="BA67" s="43">
        <f>MEDIAN($AD67,$AE67,$Z67,$T67,$O67,Q67,AG67)</f>
        <v>0</v>
      </c>
      <c r="BB67" s="43">
        <f>MEDIAN($AF67,$AB67,$AC67,$Y67,$V67,$U67,$S67,$R67,$P67,$AA67)</f>
        <v>-1303.3038700000002</v>
      </c>
      <c r="BC67" s="43">
        <f>MEDIAN($AK67:$AM67)</f>
        <v>-435</v>
      </c>
      <c r="BD67" s="44">
        <f>MEDIAN((D67:K67,M67:V67,Y67:AG67,AK67:AM67))</f>
        <v>-493.28</v>
      </c>
    </row>
    <row r="68" spans="1:56"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160"/>
      <c r="AH68" s="43"/>
      <c r="AI68" s="43"/>
      <c r="AJ68" s="43"/>
      <c r="AK68" s="160"/>
      <c r="AL68" s="144"/>
      <c r="AM68" s="160"/>
      <c r="AN68" s="43"/>
      <c r="AO68" s="44"/>
      <c r="AR68" s="43"/>
      <c r="AS68" s="43"/>
      <c r="AT68" s="43"/>
      <c r="AU68" s="43"/>
      <c r="AV68" s="43"/>
      <c r="AW68" s="44"/>
      <c r="AX68" s="122"/>
      <c r="AY68" s="43"/>
      <c r="AZ68" s="43"/>
      <c r="BA68" s="43"/>
      <c r="BB68" s="43"/>
      <c r="BC68" s="43"/>
      <c r="BD68" s="44"/>
    </row>
    <row r="69" spans="1:56" s="204" customFormat="1" ht="15" thickBot="1">
      <c r="A69" s="205" t="s">
        <v>239</v>
      </c>
      <c r="B69" s="200"/>
      <c r="C69" s="201"/>
      <c r="D69" s="79">
        <f t="shared" ref="D69:K69" si="101">D65+D67</f>
        <v>13526</v>
      </c>
      <c r="E69" s="126">
        <f t="shared" si="101"/>
        <v>2737</v>
      </c>
      <c r="F69" s="126">
        <f t="shared" si="101"/>
        <v>38345.119999999995</v>
      </c>
      <c r="G69" s="126">
        <f t="shared" si="101"/>
        <v>67847.348609999754</v>
      </c>
      <c r="H69" s="126">
        <f t="shared" si="101"/>
        <v>-5315</v>
      </c>
      <c r="I69" s="126">
        <f t="shared" si="101"/>
        <v>34240</v>
      </c>
      <c r="J69" s="126">
        <f t="shared" si="101"/>
        <v>23346</v>
      </c>
      <c r="K69" s="78">
        <f t="shared" si="101"/>
        <v>13449.790520000155</v>
      </c>
      <c r="L69" s="42">
        <f>+SUM(D69:K69)</f>
        <v>188176.2591299999</v>
      </c>
      <c r="M69" s="79"/>
      <c r="N69" s="126"/>
      <c r="O69" s="126">
        <f t="shared" ref="O69:V69" si="102">O65+O67</f>
        <v>2823</v>
      </c>
      <c r="P69" s="126">
        <f t="shared" si="102"/>
        <v>151.26600000001054</v>
      </c>
      <c r="Q69" s="126">
        <f t="shared" si="102"/>
        <v>-7030.2718800000193</v>
      </c>
      <c r="R69" s="126">
        <f t="shared" si="102"/>
        <v>-2005</v>
      </c>
      <c r="S69" s="126">
        <f t="shared" si="102"/>
        <v>-3356.5486099999948</v>
      </c>
      <c r="T69" s="126">
        <f t="shared" si="102"/>
        <v>2909.3907399999734</v>
      </c>
      <c r="U69" s="126">
        <f t="shared" si="102"/>
        <v>4023</v>
      </c>
      <c r="V69" s="126">
        <f t="shared" si="102"/>
        <v>-2810.5159999999996</v>
      </c>
      <c r="W69" s="126"/>
      <c r="X69" s="126"/>
      <c r="Y69" s="126">
        <f t="shared" ref="Y69:AG69" si="103">Y65+Y67</f>
        <v>1182</v>
      </c>
      <c r="Z69" s="126">
        <f t="shared" si="103"/>
        <v>-30739.166585999999</v>
      </c>
      <c r="AA69" s="126">
        <f t="shared" si="103"/>
        <v>480.36518000000069</v>
      </c>
      <c r="AB69" s="126"/>
      <c r="AC69" s="126">
        <f>AC65+AC67</f>
        <v>-9913</v>
      </c>
      <c r="AD69" s="126">
        <f t="shared" si="103"/>
        <v>2228</v>
      </c>
      <c r="AE69" s="126">
        <f>AE65+AE67</f>
        <v>-2075.1019999999917</v>
      </c>
      <c r="AF69" s="126">
        <f t="shared" si="103"/>
        <v>-3641.2200000000021</v>
      </c>
      <c r="AG69" s="78">
        <f t="shared" si="103"/>
        <v>-8416.5620699999999</v>
      </c>
      <c r="AH69" s="42">
        <f>+SUM(M69:AG69)</f>
        <v>-56190.365226000024</v>
      </c>
      <c r="AI69" s="42">
        <f>O69+Q69+Z69+AD69+AE69+AG69+T69</f>
        <v>-40300.71179600004</v>
      </c>
      <c r="AJ69" s="42">
        <f>P69+R69+S69+U69+V69+Y69+AC69+AB69+AF69+AA69</f>
        <v>-15889.653429999984</v>
      </c>
      <c r="AK69" s="79">
        <f>AK65+AK67</f>
        <v>3163</v>
      </c>
      <c r="AL69" s="126">
        <f>AL65+AL67</f>
        <v>2049</v>
      </c>
      <c r="AM69" s="78">
        <f>AM65+AM67</f>
        <v>-167.70434000000023</v>
      </c>
      <c r="AN69" s="42">
        <f>+SUM(AK69:AM69)</f>
        <v>5044.2956599999998</v>
      </c>
      <c r="AO69" s="230">
        <f>+AN69+AH69+L69</f>
        <v>137030.18956399988</v>
      </c>
      <c r="AR69" s="42">
        <f>L69/AR$5</f>
        <v>23522.032391249988</v>
      </c>
      <c r="AS69" s="42">
        <f>AH69/AS$5</f>
        <v>-3511.8978266250015</v>
      </c>
      <c r="AT69" s="42">
        <f>AI69/AT$5</f>
        <v>-5757.2445422857199</v>
      </c>
      <c r="AU69" s="42">
        <f>AJ69/AU$5</f>
        <v>-1765.517047777776</v>
      </c>
      <c r="AV69" s="42">
        <f>AN69/AV$5</f>
        <v>1681.4318866666665</v>
      </c>
      <c r="AW69" s="230">
        <f>AO69/AW$5</f>
        <v>5075.1922060740699</v>
      </c>
      <c r="AX69" s="122"/>
      <c r="AY69" s="42">
        <f>MEDIAN($D69:$K69)</f>
        <v>18436</v>
      </c>
      <c r="AZ69" s="42">
        <f>MEDIAN($M69:$AG69)</f>
        <v>-2040.0509999999958</v>
      </c>
      <c r="BA69" s="42">
        <f>MEDIAN($AD69,$AE69,$Z69,$T69,$O69,Q69,AG69)</f>
        <v>-2075.1019999999917</v>
      </c>
      <c r="BB69" s="42">
        <f>MEDIAN($AF69,$AB69,$AC69,$Y69,$V69,$U69,$S69,$R69,$P69,$AA69)</f>
        <v>-2005</v>
      </c>
      <c r="BC69" s="42">
        <f>MEDIAN($AK69:$AM69)</f>
        <v>2049</v>
      </c>
      <c r="BD69" s="230">
        <f>MEDIAN((D69:K69,M69:V69,Y69:AG69,AK69:AM69))</f>
        <v>1182</v>
      </c>
    </row>
    <row r="70" spans="1:56" s="204" customFormat="1" ht="15" thickTop="1">
      <c r="A70" s="199"/>
      <c r="B70" s="231"/>
      <c r="C70" s="232" t="s">
        <v>238</v>
      </c>
      <c r="D70" s="77">
        <f t="shared" ref="D70:V70" si="104">+D65/D42</f>
        <v>3.4700558246449388E-2</v>
      </c>
      <c r="E70" s="233">
        <f t="shared" si="104"/>
        <v>7.348284529755493E-2</v>
      </c>
      <c r="F70" s="233">
        <f t="shared" si="104"/>
        <v>1.293200304461058E-2</v>
      </c>
      <c r="G70" s="233">
        <f t="shared" si="104"/>
        <v>3.3340006258150652E-2</v>
      </c>
      <c r="H70" s="127">
        <f t="shared" si="104"/>
        <v>-1.4974952525315137E-2</v>
      </c>
      <c r="I70" s="127">
        <f t="shared" si="104"/>
        <v>4.7837330721653519E-2</v>
      </c>
      <c r="J70" s="233">
        <f t="shared" si="104"/>
        <v>0.10097332610907334</v>
      </c>
      <c r="K70" s="127">
        <f t="shared" si="104"/>
        <v>2.9553638232346885E-2</v>
      </c>
      <c r="L70" s="75">
        <f t="shared" si="104"/>
        <v>3.4320507363996479E-2</v>
      </c>
      <c r="M70" s="233"/>
      <c r="N70" s="127"/>
      <c r="O70" s="233">
        <f t="shared" si="104"/>
        <v>2.5134778107037025E-2</v>
      </c>
      <c r="P70" s="233">
        <f t="shared" si="104"/>
        <v>2.3489413513295104E-3</v>
      </c>
      <c r="Q70" s="233">
        <f t="shared" si="104"/>
        <v>-7.2995198790368476E-2</v>
      </c>
      <c r="R70" s="233">
        <f t="shared" si="104"/>
        <v>-5.135030490755977E-2</v>
      </c>
      <c r="S70" s="233">
        <f t="shared" si="104"/>
        <v>-4.8420399458709046E-2</v>
      </c>
      <c r="T70" s="233">
        <f t="shared" si="104"/>
        <v>3.2951598208758717E-2</v>
      </c>
      <c r="U70" s="233">
        <f t="shared" si="104"/>
        <v>7.5677200902934533E-2</v>
      </c>
      <c r="V70" s="127">
        <f t="shared" si="104"/>
        <v>-2.3136400734669004E-2</v>
      </c>
      <c r="W70" s="127"/>
      <c r="X70" s="127"/>
      <c r="Y70" s="233">
        <f t="shared" ref="Y70:AH70" si="105">+Y65/Y42</f>
        <v>4.6712887041517152E-2</v>
      </c>
      <c r="Z70" s="127">
        <f t="shared" si="105"/>
        <v>-9.7877076113330422E-2</v>
      </c>
      <c r="AA70" s="127">
        <f t="shared" si="105"/>
        <v>2.6511541741566003E-2</v>
      </c>
      <c r="AB70" s="233"/>
      <c r="AC70" s="233">
        <f>+AC65/AC42</f>
        <v>-5.4250066365808335E-2</v>
      </c>
      <c r="AD70" s="233">
        <f t="shared" si="105"/>
        <v>1.6404199475065617E-2</v>
      </c>
      <c r="AE70" s="233">
        <f t="shared" si="105"/>
        <v>-1.4787045048302203E-2</v>
      </c>
      <c r="AF70" s="127">
        <f t="shared" si="105"/>
        <v>-0.15773249702116415</v>
      </c>
      <c r="AG70" s="127">
        <f t="shared" si="105"/>
        <v>-0.12020893072987456</v>
      </c>
      <c r="AH70" s="75">
        <f t="shared" si="105"/>
        <v>-2.2662622967634886E-2</v>
      </c>
      <c r="AI70" s="75">
        <f>AI65/AI42</f>
        <v>-3.1112299383355399E-2</v>
      </c>
      <c r="AJ70" s="75">
        <f>AJ65/AJ42</f>
        <v>-1.0366634085547754E-2</v>
      </c>
      <c r="AK70" s="233">
        <f>+AK65/AK42</f>
        <v>2.0189061013984898E-2</v>
      </c>
      <c r="AL70" s="127">
        <f>+AL65/AL42</f>
        <v>0.11779924111762677</v>
      </c>
      <c r="AM70" s="233">
        <f>+AM65/AM42</f>
        <v>9.070401438800087E-3</v>
      </c>
      <c r="AN70" s="75">
        <f>+AN65/AN42</f>
        <v>2.6921052512627004E-2</v>
      </c>
      <c r="AO70" s="76">
        <f>+AO65/AO42</f>
        <v>2.2115058462351039E-2</v>
      </c>
      <c r="AR70" s="75">
        <f>AR65/AR42</f>
        <v>3.4320507363996479E-2</v>
      </c>
      <c r="AS70" s="75">
        <f>AS65/AS42</f>
        <v>-2.2662622967634886E-2</v>
      </c>
      <c r="AT70" s="75">
        <f>AT65/AT42</f>
        <v>-3.1112299383355399E-2</v>
      </c>
      <c r="AU70" s="75">
        <f>AU65/AU42</f>
        <v>-1.0366634085547754E-2</v>
      </c>
      <c r="AV70" s="75">
        <f>AV65/AV42</f>
        <v>2.6921052512627004E-2</v>
      </c>
      <c r="AW70" s="76">
        <f>+AW65/AW42</f>
        <v>2.2115058462351039E-2</v>
      </c>
      <c r="AX70" s="71"/>
      <c r="AY70" s="75">
        <f>MEDIAN($D70:$K70)</f>
        <v>3.402028225230002E-2</v>
      </c>
      <c r="AZ70" s="75">
        <f>MEDIAN($M70:$AG70)</f>
        <v>-1.8961722891485604E-2</v>
      </c>
      <c r="BA70" s="75">
        <f>MEDIAN($M70:$AG70)</f>
        <v>-1.8961722891485604E-2</v>
      </c>
      <c r="BB70" s="75">
        <f>MEDIAN($AF70,$AB70,$AC70,$Y70,$V70,$U70,$S70,$R70,$P70,$N70,$M70)</f>
        <v>-3.5778400096689027E-2</v>
      </c>
      <c r="BC70" s="75">
        <f>MEDIAN($AK70:$AM70)</f>
        <v>2.0189061013984898E-2</v>
      </c>
      <c r="BD70" s="76">
        <f>+BD65/BD42</f>
        <v>1.8316963100610567E-2</v>
      </c>
    </row>
    <row r="71" spans="1:56" s="204" customFormat="1">
      <c r="A71" s="199"/>
      <c r="B71" s="200"/>
      <c r="C71" s="232" t="s">
        <v>237</v>
      </c>
      <c r="D71" s="74">
        <f t="shared" ref="D71:V71" si="106">+D69/D42</f>
        <v>3.4700558246449388E-2</v>
      </c>
      <c r="E71" s="234">
        <f t="shared" si="106"/>
        <v>2.2337022165638362E-2</v>
      </c>
      <c r="F71" s="234">
        <f t="shared" si="106"/>
        <v>7.5029536244758499E-2</v>
      </c>
      <c r="G71" s="234">
        <f t="shared" si="106"/>
        <v>5.9170012294288352E-2</v>
      </c>
      <c r="H71" s="128">
        <f t="shared" si="106"/>
        <v>-1.4974952525315137E-2</v>
      </c>
      <c r="I71" s="128">
        <f t="shared" si="106"/>
        <v>4.7837330721653519E-2</v>
      </c>
      <c r="J71" s="234">
        <f t="shared" si="106"/>
        <v>9.1002288115442642E-2</v>
      </c>
      <c r="K71" s="128">
        <f t="shared" si="106"/>
        <v>2.9553638232346885E-2</v>
      </c>
      <c r="L71" s="73">
        <f t="shared" si="106"/>
        <v>4.7611022357709733E-2</v>
      </c>
      <c r="M71" s="234"/>
      <c r="N71" s="235"/>
      <c r="O71" s="234">
        <f t="shared" si="106"/>
        <v>2.5197258024206505E-2</v>
      </c>
      <c r="P71" s="234">
        <f t="shared" si="106"/>
        <v>2.3489413513295104E-3</v>
      </c>
      <c r="Q71" s="234">
        <f t="shared" si="106"/>
        <v>-6.7727926235147992E-2</v>
      </c>
      <c r="R71" s="234">
        <f t="shared" si="106"/>
        <v>-4.8519020423966705E-2</v>
      </c>
      <c r="S71" s="234">
        <f t="shared" si="106"/>
        <v>-7.9155407698146482E-2</v>
      </c>
      <c r="T71" s="234">
        <f t="shared" si="106"/>
        <v>3.2951598208758717E-2</v>
      </c>
      <c r="U71" s="234">
        <f t="shared" si="106"/>
        <v>7.5677200902934533E-2</v>
      </c>
      <c r="V71" s="128">
        <f t="shared" si="106"/>
        <v>-0.12303359680160871</v>
      </c>
      <c r="W71" s="128"/>
      <c r="X71" s="128"/>
      <c r="Y71" s="234">
        <f t="shared" ref="Y71:AH71" si="107">+Y69/Y42</f>
        <v>1.919173878452321E-2</v>
      </c>
      <c r="Z71" s="235">
        <f t="shared" si="107"/>
        <v>-0.23580934812136803</v>
      </c>
      <c r="AA71" s="235">
        <f t="shared" si="107"/>
        <v>1.0040658417290262E-2</v>
      </c>
      <c r="AB71" s="234"/>
      <c r="AC71" s="234">
        <f>+AC69/AC42</f>
        <v>-0.10526148128484204</v>
      </c>
      <c r="AD71" s="234">
        <f t="shared" si="107"/>
        <v>2.1187568945186201E-2</v>
      </c>
      <c r="AE71" s="234">
        <f t="shared" si="107"/>
        <v>-3.6095229459314503E-2</v>
      </c>
      <c r="AF71" s="235">
        <f t="shared" si="107"/>
        <v>-0.18244906917012496</v>
      </c>
      <c r="AG71" s="235">
        <f t="shared" si="107"/>
        <v>-0.15485364890033404</v>
      </c>
      <c r="AH71" s="70">
        <f t="shared" si="107"/>
        <v>-5.1120401667347402E-2</v>
      </c>
      <c r="AI71" s="70">
        <f>AI69/AI42</f>
        <v>-6.1859873057620231E-2</v>
      </c>
      <c r="AJ71" s="70">
        <f>AJ69/AJ42</f>
        <v>-3.5492297782966031E-2</v>
      </c>
      <c r="AK71" s="234">
        <f>+AK69/AK42</f>
        <v>2.0189061013984898E-2</v>
      </c>
      <c r="AL71" s="128">
        <f>+AL69/AL42</f>
        <v>0.11779924111762677</v>
      </c>
      <c r="AM71" s="234">
        <f>+AM69/AM42</f>
        <v>-5.6908731209067229E-3</v>
      </c>
      <c r="AN71" s="70">
        <f>+AN69/AN42</f>
        <v>2.4783796454611557E-2</v>
      </c>
      <c r="AO71" s="72">
        <f>+AO69/AO42</f>
        <v>2.6075774715252208E-2</v>
      </c>
      <c r="AR71" s="70">
        <f>AR69/AR42</f>
        <v>4.7611022357709733E-2</v>
      </c>
      <c r="AS71" s="70">
        <f>AS69/AS42</f>
        <v>-5.1120401667347402E-2</v>
      </c>
      <c r="AT71" s="70">
        <f>AT69/AT42</f>
        <v>-6.1859873057620224E-2</v>
      </c>
      <c r="AU71" s="70">
        <f>AU69/AU42</f>
        <v>-3.5492297782966031E-2</v>
      </c>
      <c r="AV71" s="70">
        <f>AV69/AV42</f>
        <v>2.4783796454611557E-2</v>
      </c>
      <c r="AW71" s="72">
        <f>+AW69/AW42</f>
        <v>2.6075774715252208E-2</v>
      </c>
      <c r="AX71" s="71"/>
      <c r="AY71" s="70">
        <f>MEDIAN($D71:$K71)</f>
        <v>4.1268944484051454E-2</v>
      </c>
      <c r="AZ71" s="70">
        <f>MEDIAN($M71:$AG71)</f>
        <v>-4.23071249416406E-2</v>
      </c>
      <c r="BA71" s="70">
        <f>MEDIAN($M71:$AG71)</f>
        <v>-4.23071249416406E-2</v>
      </c>
      <c r="BB71" s="70">
        <f>MEDIAN($AF71,$AB71,$AC71,$Y71,$V71,$U71,$S71,$R71,$P71,$N71,$M71)</f>
        <v>-6.3837214061056594E-2</v>
      </c>
      <c r="BC71" s="70">
        <f>MEDIAN($AK71:$AM71)</f>
        <v>2.0189061013984898E-2</v>
      </c>
      <c r="BD71" s="72">
        <f>+BD69/BD42</f>
        <v>1.255110167241837E-2</v>
      </c>
    </row>
    <row r="72" spans="1:56"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173"/>
      <c r="AB72" s="173"/>
      <c r="AC72" s="200"/>
      <c r="AD72" s="173"/>
      <c r="AE72" s="238"/>
      <c r="AF72" s="173"/>
      <c r="AG72" s="173"/>
      <c r="AH72" s="237"/>
      <c r="AI72" s="237"/>
      <c r="AJ72" s="237"/>
      <c r="AK72" s="173"/>
      <c r="AL72" s="96"/>
      <c r="AM72" s="173"/>
      <c r="AN72" s="237"/>
      <c r="AO72" s="237"/>
      <c r="AR72" s="237"/>
      <c r="AS72" s="237"/>
      <c r="AT72" s="237"/>
      <c r="AU72" s="237"/>
      <c r="AV72" s="237"/>
      <c r="AW72" s="237"/>
      <c r="AX72" s="237"/>
      <c r="AY72" s="237"/>
      <c r="AZ72" s="237"/>
      <c r="BA72" s="237"/>
      <c r="BB72" s="237"/>
      <c r="BC72" s="237"/>
      <c r="BD72" s="237"/>
    </row>
    <row r="73" spans="1:56"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0"/>
      <c r="AB73" s="240"/>
      <c r="AC73" s="241"/>
      <c r="AD73" s="240"/>
      <c r="AE73" s="240"/>
      <c r="AF73" s="240"/>
      <c r="AG73" s="240"/>
      <c r="AH73" s="14"/>
      <c r="AI73" s="14"/>
      <c r="AJ73" s="14"/>
      <c r="AK73" s="240"/>
      <c r="AL73" s="129"/>
      <c r="AM73" s="240"/>
      <c r="AN73" s="14"/>
      <c r="AO73" s="14"/>
      <c r="AR73" s="14"/>
      <c r="AS73" s="14"/>
      <c r="AT73" s="14"/>
      <c r="AU73" s="14"/>
      <c r="AV73" s="14"/>
      <c r="AW73" s="14"/>
      <c r="AX73" s="14"/>
      <c r="AY73" s="14"/>
      <c r="AZ73" s="14"/>
      <c r="BA73" s="14"/>
      <c r="BB73" s="14"/>
      <c r="BC73" s="14"/>
      <c r="BD73" s="14"/>
    </row>
    <row r="74" spans="1:56"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198" customFormat="1" ht="73.5" customHeight="1">
      <c r="A75" s="195" t="s">
        <v>149</v>
      </c>
      <c r="B75" s="196"/>
      <c r="C75" s="243">
        <f>$C$8</f>
        <v>2017</v>
      </c>
      <c r="D75" s="10" t="s">
        <v>304</v>
      </c>
      <c r="E75" s="114" t="s">
        <v>305</v>
      </c>
      <c r="F75" s="114" t="s">
        <v>306</v>
      </c>
      <c r="G75" s="114" t="s">
        <v>307</v>
      </c>
      <c r="H75" s="114" t="s">
        <v>308</v>
      </c>
      <c r="I75" s="114" t="s">
        <v>327</v>
      </c>
      <c r="J75" s="114" t="s">
        <v>328</v>
      </c>
      <c r="K75" s="11" t="s">
        <v>309</v>
      </c>
      <c r="L75" s="7" t="s">
        <v>99</v>
      </c>
      <c r="M75" s="147" t="s">
        <v>310</v>
      </c>
      <c r="N75" s="146" t="s">
        <v>311</v>
      </c>
      <c r="O75" s="146" t="s">
        <v>355</v>
      </c>
      <c r="P75" s="146" t="s">
        <v>313</v>
      </c>
      <c r="Q75" s="146" t="s">
        <v>314</v>
      </c>
      <c r="R75" s="114" t="s">
        <v>315</v>
      </c>
      <c r="S75" s="114" t="s">
        <v>93</v>
      </c>
      <c r="T75" s="114" t="s">
        <v>316</v>
      </c>
      <c r="U75" s="114" t="s">
        <v>317</v>
      </c>
      <c r="V75" s="114" t="s">
        <v>318</v>
      </c>
      <c r="W75" s="146" t="s">
        <v>346</v>
      </c>
      <c r="X75" s="146" t="s">
        <v>349</v>
      </c>
      <c r="Y75" s="114" t="s">
        <v>319</v>
      </c>
      <c r="Z75" s="114" t="s">
        <v>320</v>
      </c>
      <c r="AA75" s="114" t="s">
        <v>321</v>
      </c>
      <c r="AB75" s="146" t="s">
        <v>322</v>
      </c>
      <c r="AC75" s="146" t="s">
        <v>358</v>
      </c>
      <c r="AD75" s="114" t="s">
        <v>323</v>
      </c>
      <c r="AE75" s="114" t="s">
        <v>324</v>
      </c>
      <c r="AF75" s="146" t="s">
        <v>325</v>
      </c>
      <c r="AG75" s="114" t="s">
        <v>326</v>
      </c>
      <c r="AH75" s="7" t="s">
        <v>148</v>
      </c>
      <c r="AI75" s="7" t="s">
        <v>88</v>
      </c>
      <c r="AJ75" s="7" t="s">
        <v>347</v>
      </c>
      <c r="AK75" s="114" t="s">
        <v>87</v>
      </c>
      <c r="AL75" s="114" t="s">
        <v>86</v>
      </c>
      <c r="AM75" s="114" t="s">
        <v>85</v>
      </c>
      <c r="AN75" s="7" t="s">
        <v>84</v>
      </c>
      <c r="AO75" s="9" t="s">
        <v>83</v>
      </c>
      <c r="AR75" s="7" t="s">
        <v>82</v>
      </c>
      <c r="AS75" s="7" t="s">
        <v>81</v>
      </c>
      <c r="AT75" s="7" t="s">
        <v>80</v>
      </c>
      <c r="AU75" s="7" t="s">
        <v>348</v>
      </c>
      <c r="AV75" s="7" t="s">
        <v>79</v>
      </c>
      <c r="AW75" s="9" t="s">
        <v>83</v>
      </c>
      <c r="AX75" s="8"/>
      <c r="AY75" s="7" t="s">
        <v>78</v>
      </c>
      <c r="AZ75" s="7" t="s">
        <v>77</v>
      </c>
      <c r="BA75" s="7" t="s">
        <v>77</v>
      </c>
      <c r="BB75" s="7" t="s">
        <v>351</v>
      </c>
      <c r="BC75" s="7" t="s">
        <v>75</v>
      </c>
      <c r="BD75" s="9" t="s">
        <v>83</v>
      </c>
    </row>
    <row r="76" spans="1:56"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202" t="s">
        <v>146</v>
      </c>
      <c r="AB76" s="202" t="s">
        <v>146</v>
      </c>
      <c r="AC76" s="115" t="s">
        <v>146</v>
      </c>
      <c r="AD76" s="115" t="s">
        <v>146</v>
      </c>
      <c r="AE76" s="202" t="s">
        <v>146</v>
      </c>
      <c r="AF76" s="202" t="s">
        <v>146</v>
      </c>
      <c r="AG76" s="202" t="s">
        <v>146</v>
      </c>
      <c r="AH76" s="49" t="s">
        <v>146</v>
      </c>
      <c r="AI76" s="49" t="s">
        <v>146</v>
      </c>
      <c r="AJ76" s="49" t="s">
        <v>147</v>
      </c>
      <c r="AK76" s="115" t="s">
        <v>146</v>
      </c>
      <c r="AL76" s="115" t="s">
        <v>146</v>
      </c>
      <c r="AM76" s="115" t="s">
        <v>146</v>
      </c>
      <c r="AN76" s="49" t="s">
        <v>146</v>
      </c>
      <c r="AO76" s="51" t="s">
        <v>146</v>
      </c>
      <c r="AR76" s="49" t="s">
        <v>146</v>
      </c>
      <c r="AS76" s="49" t="s">
        <v>146</v>
      </c>
      <c r="AT76" s="49" t="s">
        <v>146</v>
      </c>
      <c r="AU76" s="49" t="s">
        <v>146</v>
      </c>
      <c r="AV76" s="49" t="s">
        <v>146</v>
      </c>
      <c r="AW76" s="51" t="s">
        <v>146</v>
      </c>
      <c r="AX76" s="50"/>
      <c r="AY76" s="49" t="s">
        <v>146</v>
      </c>
      <c r="AZ76" s="49" t="s">
        <v>146</v>
      </c>
      <c r="BA76" s="49" t="s">
        <v>146</v>
      </c>
      <c r="BB76" s="49" t="s">
        <v>146</v>
      </c>
      <c r="BC76" s="49" t="s">
        <v>146</v>
      </c>
      <c r="BD76" s="51" t="s">
        <v>146</v>
      </c>
    </row>
    <row r="77" spans="1:56" s="204" customFormat="1">
      <c r="A77" s="199"/>
      <c r="B77" s="200"/>
      <c r="C77" s="201" t="s">
        <v>235</v>
      </c>
      <c r="D77" s="130">
        <f t="shared" ref="D77:V77" si="108">D81+D82+D113</f>
        <v>3782</v>
      </c>
      <c r="E77" s="130">
        <f t="shared" si="108"/>
        <v>34970</v>
      </c>
      <c r="F77" s="130">
        <f t="shared" si="108"/>
        <v>140702</v>
      </c>
      <c r="G77" s="130">
        <f t="shared" si="108"/>
        <v>190042</v>
      </c>
      <c r="H77" s="130">
        <f t="shared" si="108"/>
        <v>252641</v>
      </c>
      <c r="I77" s="130">
        <f t="shared" si="108"/>
        <v>127339</v>
      </c>
      <c r="J77" s="130">
        <f t="shared" si="108"/>
        <v>51521</v>
      </c>
      <c r="K77" s="130">
        <f t="shared" si="108"/>
        <v>36546.904950000011</v>
      </c>
      <c r="L77" s="394">
        <f>L81+L82+L113</f>
        <v>837543.90495</v>
      </c>
      <c r="M77" s="130"/>
      <c r="N77" s="130"/>
      <c r="O77" s="130">
        <f t="shared" si="108"/>
        <v>62439</v>
      </c>
      <c r="P77" s="130">
        <f t="shared" si="108"/>
        <v>27871</v>
      </c>
      <c r="Q77" s="130">
        <f t="shared" si="108"/>
        <v>2083.7776199999998</v>
      </c>
      <c r="R77" s="130">
        <f t="shared" si="108"/>
        <v>17686</v>
      </c>
      <c r="S77" s="130">
        <f t="shared" si="108"/>
        <v>15428.660159999999</v>
      </c>
      <c r="T77" s="130">
        <f t="shared" si="108"/>
        <v>457</v>
      </c>
      <c r="U77" s="130">
        <f t="shared" si="108"/>
        <v>31145</v>
      </c>
      <c r="V77" s="130">
        <f t="shared" si="108"/>
        <v>2844.0839999999998</v>
      </c>
      <c r="W77" s="130"/>
      <c r="X77" s="130"/>
      <c r="Y77" s="130">
        <f t="shared" ref="Y77:AG77" si="109">Y81+Y82+Y113</f>
        <v>36429</v>
      </c>
      <c r="Z77" s="130">
        <f t="shared" si="109"/>
        <v>2448</v>
      </c>
      <c r="AA77" s="130">
        <f t="shared" si="109"/>
        <v>8556</v>
      </c>
      <c r="AB77" s="130"/>
      <c r="AC77" s="130">
        <f>AC81+AC82+AC113</f>
        <v>31160</v>
      </c>
      <c r="AD77" s="130">
        <f t="shared" si="109"/>
        <v>3125</v>
      </c>
      <c r="AE77" s="130">
        <f t="shared" si="109"/>
        <v>1301</v>
      </c>
      <c r="AF77" s="130">
        <f t="shared" si="109"/>
        <v>6187</v>
      </c>
      <c r="AG77" s="130">
        <f t="shared" si="109"/>
        <v>4699</v>
      </c>
      <c r="AH77" s="43">
        <f>+SUM(M77:AG77)</f>
        <v>253859.52177999998</v>
      </c>
      <c r="AI77" s="43">
        <f>O77+Q77+Z77+AD77+AE77+AG77+T77</f>
        <v>76552.777620000008</v>
      </c>
      <c r="AJ77" s="43">
        <f>P77+R77+S77+U77+V77+Y77+AC77+AB77+AF77+AA77</f>
        <v>177306.74416</v>
      </c>
      <c r="AK77" s="130">
        <f t="shared" ref="AK77:AM77" si="110">AK81+AK82+AK113</f>
        <v>74913</v>
      </c>
      <c r="AL77" s="130">
        <f t="shared" si="110"/>
        <v>60318</v>
      </c>
      <c r="AM77" s="130">
        <f t="shared" si="110"/>
        <v>19646</v>
      </c>
      <c r="AN77" s="43">
        <f t="shared" ref="AN77:AN78" si="111">+SUM(AK77:AM77)</f>
        <v>154877</v>
      </c>
      <c r="AO77" s="44">
        <f>+AN77+AH77+L77</f>
        <v>1246280.4267299999</v>
      </c>
      <c r="AR77" s="43">
        <f>L77/AR$5</f>
        <v>104692.98811875</v>
      </c>
      <c r="AS77" s="43">
        <f t="shared" ref="AS77:AU78" si="112">AH77/AS$5</f>
        <v>15866.220111249999</v>
      </c>
      <c r="AT77" s="43">
        <f t="shared" si="112"/>
        <v>10936.11108857143</v>
      </c>
      <c r="AU77" s="43">
        <f t="shared" si="112"/>
        <v>19700.74935111111</v>
      </c>
      <c r="AV77" s="43">
        <f>AN77/AV$5</f>
        <v>51625.666666666664</v>
      </c>
      <c r="AW77" s="44">
        <f>AO77/AW$5</f>
        <v>46158.534323333333</v>
      </c>
      <c r="AX77" s="50"/>
      <c r="AY77" s="43">
        <f t="shared" ref="AY77:AY78" si="113">MEDIAN($D77:$K77)</f>
        <v>89430</v>
      </c>
      <c r="AZ77" s="43">
        <f>MEDIAN($M77:$AG77)</f>
        <v>7371.5</v>
      </c>
      <c r="BA77" s="43">
        <f>MEDIAN($AD77,$AE77,$Z77,$T77,$O77,Q77,AG77)</f>
        <v>2448</v>
      </c>
      <c r="BB77" s="43">
        <f>MEDIAN($AF77,$AB77,$AC77,$Y77,$V77,$U77,$S77,$R77,$P77,$AA77)</f>
        <v>17686</v>
      </c>
      <c r="BC77" s="43">
        <f t="shared" ref="BC77:BC78" si="114">MEDIAN($AK77:$AM77)</f>
        <v>60318</v>
      </c>
      <c r="BD77" s="44">
        <f>AVERAGE(K77:R77,T77:AD77,AG77:AN77,AR77:AT77)</f>
        <v>82160.081375942857</v>
      </c>
    </row>
    <row r="78" spans="1:56" s="204" customFormat="1">
      <c r="A78" s="199"/>
      <c r="B78" s="200"/>
      <c r="C78" s="201" t="s">
        <v>234</v>
      </c>
      <c r="D78" s="131">
        <f t="shared" ref="D78:V78" si="115">D88+D119</f>
        <v>103895</v>
      </c>
      <c r="E78" s="131">
        <f t="shared" si="115"/>
        <v>94394</v>
      </c>
      <c r="F78" s="131">
        <f t="shared" si="115"/>
        <v>239349</v>
      </c>
      <c r="G78" s="131">
        <f t="shared" si="115"/>
        <v>485504</v>
      </c>
      <c r="H78" s="131">
        <f t="shared" si="115"/>
        <v>313494</v>
      </c>
      <c r="I78" s="131">
        <f t="shared" si="115"/>
        <v>397677</v>
      </c>
      <c r="J78" s="131">
        <f t="shared" si="115"/>
        <v>86160</v>
      </c>
      <c r="K78" s="131">
        <f t="shared" si="115"/>
        <v>151339.04775000003</v>
      </c>
      <c r="L78" s="68">
        <f>L88+L119</f>
        <v>1871812.0477499999</v>
      </c>
      <c r="M78" s="131"/>
      <c r="N78" s="131"/>
      <c r="O78" s="131">
        <f t="shared" si="115"/>
        <v>77835</v>
      </c>
      <c r="P78" s="131">
        <f t="shared" si="115"/>
        <v>33080</v>
      </c>
      <c r="Q78" s="131">
        <f t="shared" si="115"/>
        <v>14844.118119999999</v>
      </c>
      <c r="R78" s="131">
        <f t="shared" si="115"/>
        <v>22059</v>
      </c>
      <c r="S78" s="131">
        <f t="shared" si="115"/>
        <v>20262.78486</v>
      </c>
      <c r="T78" s="131">
        <f t="shared" si="115"/>
        <v>20733.144123333332</v>
      </c>
      <c r="U78" s="131">
        <f t="shared" si="115"/>
        <v>35891</v>
      </c>
      <c r="V78" s="131">
        <f t="shared" si="115"/>
        <v>10218.301000000001</v>
      </c>
      <c r="W78" s="131"/>
      <c r="X78" s="131"/>
      <c r="Y78" s="131">
        <f t="shared" ref="Y78:AM78" si="116">Y88+Y119</f>
        <v>60329</v>
      </c>
      <c r="Z78" s="131">
        <f t="shared" si="116"/>
        <v>145678</v>
      </c>
      <c r="AA78" s="131">
        <f t="shared" si="116"/>
        <v>19440</v>
      </c>
      <c r="AB78" s="131"/>
      <c r="AC78" s="131">
        <f>AC88+AC119</f>
        <v>44155</v>
      </c>
      <c r="AD78" s="131">
        <f t="shared" si="116"/>
        <v>38376</v>
      </c>
      <c r="AE78" s="131">
        <f t="shared" si="116"/>
        <v>24742</v>
      </c>
      <c r="AF78" s="131">
        <f t="shared" si="116"/>
        <v>11217</v>
      </c>
      <c r="AG78" s="131">
        <f t="shared" si="116"/>
        <v>14478</v>
      </c>
      <c r="AH78" s="43">
        <f>+SUM(M78:AG78)</f>
        <v>593338.34810333338</v>
      </c>
      <c r="AI78" s="43">
        <f>O78+Q78+Z78+AD78+AE78+AG78+T78</f>
        <v>336686.26224333333</v>
      </c>
      <c r="AJ78" s="43">
        <f>P78+R78+S78+U78+V78+Y78+AC78+AB78+AF78+AA78</f>
        <v>256652.08585999999</v>
      </c>
      <c r="AK78" s="131">
        <f t="shared" si="116"/>
        <v>103312</v>
      </c>
      <c r="AL78" s="131">
        <f t="shared" si="116"/>
        <v>63110</v>
      </c>
      <c r="AM78" s="131">
        <f t="shared" si="116"/>
        <v>26625</v>
      </c>
      <c r="AN78" s="43">
        <f t="shared" si="111"/>
        <v>193047</v>
      </c>
      <c r="AO78" s="44">
        <f>+AN78+AH78+L78</f>
        <v>2658197.3958533332</v>
      </c>
      <c r="AR78" s="43">
        <f>L78/AR$5</f>
        <v>233976.50596874999</v>
      </c>
      <c r="AS78" s="43">
        <f t="shared" si="112"/>
        <v>37083.646756458336</v>
      </c>
      <c r="AT78" s="43">
        <f t="shared" si="112"/>
        <v>48098.037463333334</v>
      </c>
      <c r="AU78" s="43">
        <f t="shared" si="112"/>
        <v>28516.89842888889</v>
      </c>
      <c r="AV78" s="43">
        <f>AN78/AV$5</f>
        <v>64349</v>
      </c>
      <c r="AW78" s="44">
        <f>AO78/AW$5</f>
        <v>98451.755401975301</v>
      </c>
      <c r="AX78" s="131"/>
      <c r="AY78" s="43">
        <f t="shared" si="113"/>
        <v>195344.02387500001</v>
      </c>
      <c r="AZ78" s="43">
        <f>MEDIAN($M78:$AG78)</f>
        <v>23400.5</v>
      </c>
      <c r="BA78" s="43">
        <f>MEDIAN($AD78,$AE78,$Z78,$T78,$O78,Q78,AG78)</f>
        <v>24742</v>
      </c>
      <c r="BB78" s="43">
        <f>MEDIAN($AF78,$AB78,$AC78,$Y78,$V78,$U78,$S78,$R78,$P78,$AA78)</f>
        <v>22059</v>
      </c>
      <c r="BC78" s="43">
        <f t="shared" si="114"/>
        <v>63110</v>
      </c>
      <c r="BD78" s="44">
        <f>AVERAGE(K78:R78,T78:AD78,AG78:AN78,AR78:AT78)</f>
        <v>178087.86180554162</v>
      </c>
    </row>
    <row r="79" spans="1:56"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15"/>
      <c r="AB79" s="173"/>
      <c r="AC79" s="200"/>
      <c r="AD79" s="173"/>
      <c r="AE79" s="244"/>
      <c r="AF79" s="244"/>
      <c r="AG79" s="244"/>
      <c r="AH79" s="34"/>
      <c r="AI79" s="34"/>
      <c r="AJ79" s="34"/>
      <c r="AK79" s="173"/>
      <c r="AL79" s="133"/>
      <c r="AM79" s="173"/>
      <c r="AN79" s="34"/>
      <c r="AO79" s="35"/>
      <c r="AR79" s="34"/>
      <c r="AS79" s="34"/>
      <c r="AT79" s="34"/>
      <c r="AU79" s="34"/>
      <c r="AV79" s="34"/>
      <c r="AW79" s="35"/>
      <c r="AX79" s="12"/>
      <c r="AY79" s="34"/>
      <c r="AZ79" s="34"/>
      <c r="BA79" s="34"/>
      <c r="BB79" s="34"/>
      <c r="BC79" s="34"/>
      <c r="BD79" s="35"/>
    </row>
    <row r="80" spans="1:56"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0"/>
      <c r="AB80" s="240"/>
      <c r="AC80" s="241"/>
      <c r="AD80" s="240"/>
      <c r="AE80" s="240"/>
      <c r="AF80" s="240"/>
      <c r="AG80" s="240"/>
      <c r="AH80" s="60"/>
      <c r="AI80" s="60"/>
      <c r="AJ80" s="60"/>
      <c r="AK80" s="240"/>
      <c r="AL80" s="129"/>
      <c r="AM80" s="240"/>
      <c r="AN80" s="60"/>
      <c r="AO80" s="61"/>
      <c r="AR80" s="60"/>
      <c r="AS80" s="60"/>
      <c r="AT80" s="60"/>
      <c r="AU80" s="60"/>
      <c r="AV80" s="60"/>
      <c r="AW80" s="61"/>
      <c r="AX80" s="14"/>
      <c r="AY80" s="60"/>
      <c r="AZ80" s="60"/>
      <c r="BA80" s="60"/>
      <c r="BB80" s="60"/>
      <c r="BC80" s="60"/>
      <c r="BD80" s="61"/>
    </row>
    <row r="81" spans="1:56" s="204" customFormat="1">
      <c r="A81" s="245"/>
      <c r="B81" s="200" t="s">
        <v>232</v>
      </c>
      <c r="C81" s="201"/>
      <c r="D81" s="144">
        <v>1996</v>
      </c>
      <c r="E81" s="246">
        <v>1472</v>
      </c>
      <c r="F81" s="247">
        <v>31522</v>
      </c>
      <c r="G81" s="247">
        <v>111395</v>
      </c>
      <c r="H81" s="144">
        <v>96730</v>
      </c>
      <c r="I81" s="144">
        <v>20475</v>
      </c>
      <c r="J81" s="247">
        <v>51521</v>
      </c>
      <c r="K81" s="144">
        <v>35632.673910000012</v>
      </c>
      <c r="L81" s="43">
        <f t="shared" ref="L81:L88" si="117">+SUM(D81:K81)</f>
        <v>350743.67391000001</v>
      </c>
      <c r="M81" s="246"/>
      <c r="N81" s="160"/>
      <c r="O81" s="247">
        <v>31039</v>
      </c>
      <c r="P81" s="246">
        <v>1371</v>
      </c>
      <c r="Q81" s="247">
        <v>2083.7776199999998</v>
      </c>
      <c r="R81" s="247">
        <v>1682</v>
      </c>
      <c r="S81" s="247">
        <v>6166.1601599999995</v>
      </c>
      <c r="T81" s="246">
        <v>372</v>
      </c>
      <c r="U81" s="247">
        <v>2535</v>
      </c>
      <c r="V81" s="248">
        <v>2635.0839999999998</v>
      </c>
      <c r="W81" s="248"/>
      <c r="X81" s="248"/>
      <c r="Y81" s="247">
        <v>242</v>
      </c>
      <c r="Z81" s="247">
        <v>2448</v>
      </c>
      <c r="AA81" s="160">
        <v>7756</v>
      </c>
      <c r="AB81" s="247"/>
      <c r="AC81" s="249">
        <v>8037</v>
      </c>
      <c r="AD81" s="247">
        <v>3125</v>
      </c>
      <c r="AE81" s="246">
        <v>1301</v>
      </c>
      <c r="AF81" s="246">
        <v>1687</v>
      </c>
      <c r="AG81" s="246">
        <v>4326</v>
      </c>
      <c r="AH81" s="43">
        <f t="shared" ref="AH81:AH88" si="118">+SUM(M81:AG81)</f>
        <v>76806.02178000001</v>
      </c>
      <c r="AI81" s="43">
        <f t="shared" ref="AI81:AI88" si="119">O81+Q81+Z81+AD81+AE81+AG81+T81</f>
        <v>44694.777620000001</v>
      </c>
      <c r="AJ81" s="43">
        <f t="shared" ref="AJ81:AJ88" si="120">P81+R81+S81+U81+V81+Y81+AC81+AB81+AF81+AA81</f>
        <v>32111.244159999998</v>
      </c>
      <c r="AK81" s="247">
        <v>5828</v>
      </c>
      <c r="AL81" s="248">
        <v>2577</v>
      </c>
      <c r="AM81" s="247">
        <v>4054</v>
      </c>
      <c r="AN81" s="43">
        <f t="shared" ref="AN81:AN88" si="121">+SUM(AK81:AM81)</f>
        <v>12459</v>
      </c>
      <c r="AO81" s="44">
        <f t="shared" ref="AO81:AO88" si="122">+AN81+AH81+L81</f>
        <v>440008.69569000002</v>
      </c>
      <c r="AR81" s="43">
        <f t="shared" ref="AR81:AR87" si="123">L81/AR$5</f>
        <v>43842.959238750002</v>
      </c>
      <c r="AS81" s="43">
        <f t="shared" ref="AS81:AU87" si="124">AH81/AS$5</f>
        <v>4800.3763612500006</v>
      </c>
      <c r="AT81" s="43">
        <f t="shared" si="124"/>
        <v>6384.9682314285719</v>
      </c>
      <c r="AU81" s="43">
        <f t="shared" si="124"/>
        <v>3567.9160177777776</v>
      </c>
      <c r="AV81" s="43">
        <f t="shared" ref="AV81:AW87" si="125">AN81/AV$5</f>
        <v>4153</v>
      </c>
      <c r="AW81" s="44">
        <f t="shared" si="125"/>
        <v>16296.618358888889</v>
      </c>
      <c r="AX81" s="122"/>
      <c r="AY81" s="43">
        <f t="shared" ref="AY81:AY88" si="126">MEDIAN($D81:$K81)</f>
        <v>33577.336955000006</v>
      </c>
      <c r="AZ81" s="43">
        <f t="shared" ref="AZ81:AZ88" si="127">MEDIAN($M81:$AG81)</f>
        <v>2491.5</v>
      </c>
      <c r="BA81" s="43">
        <f t="shared" ref="BA81:BA88" si="128">MEDIAN($AD81,$AE81,$Z81,$T81,$O81,Q81,AG81)</f>
        <v>2448</v>
      </c>
      <c r="BB81" s="43">
        <f t="shared" ref="BB81:BB88" si="129">MEDIAN($AF81,$AB81,$AC81,$Y81,$V81,$U81,$S81,$R81,$P81,$AA81)</f>
        <v>2535</v>
      </c>
      <c r="BC81" s="43">
        <f t="shared" ref="BC81:BC88" si="130">MEDIAN($AK81:$AM81)</f>
        <v>4054</v>
      </c>
      <c r="BD81" s="44">
        <f>MEDIAN((D81:K81,M81:V81,Y81:AG81,AK81:AM81))</f>
        <v>3125</v>
      </c>
    </row>
    <row r="82" spans="1:56" s="204" customFormat="1">
      <c r="A82" s="199"/>
      <c r="B82" s="200" t="s">
        <v>231</v>
      </c>
      <c r="C82" s="201"/>
      <c r="D82" s="144">
        <v>803</v>
      </c>
      <c r="E82" s="160">
        <v>33498</v>
      </c>
      <c r="F82" s="160">
        <v>109180</v>
      </c>
      <c r="G82" s="160">
        <v>78647</v>
      </c>
      <c r="H82" s="144">
        <v>155911</v>
      </c>
      <c r="I82" s="144">
        <v>106864</v>
      </c>
      <c r="J82" s="160">
        <v>0</v>
      </c>
      <c r="K82" s="144">
        <v>914.23103999999876</v>
      </c>
      <c r="L82" s="43">
        <f t="shared" si="117"/>
        <v>485817.23103999998</v>
      </c>
      <c r="M82" s="160"/>
      <c r="N82" s="160"/>
      <c r="O82" s="160">
        <v>31400</v>
      </c>
      <c r="P82" s="160">
        <v>26500</v>
      </c>
      <c r="Q82" s="160">
        <v>0</v>
      </c>
      <c r="R82" s="160">
        <v>16004</v>
      </c>
      <c r="S82" s="160">
        <v>9262.5</v>
      </c>
      <c r="T82" s="160"/>
      <c r="U82" s="160">
        <v>28610</v>
      </c>
      <c r="V82" s="160">
        <v>209</v>
      </c>
      <c r="W82" s="144"/>
      <c r="X82" s="144"/>
      <c r="Y82" s="160">
        <v>36187</v>
      </c>
      <c r="Z82" s="160"/>
      <c r="AA82" s="160">
        <v>800</v>
      </c>
      <c r="AB82" s="160"/>
      <c r="AC82" s="250">
        <v>23123</v>
      </c>
      <c r="AD82" s="160"/>
      <c r="AE82" s="160"/>
      <c r="AF82" s="160">
        <v>4500</v>
      </c>
      <c r="AG82" s="160">
        <v>373</v>
      </c>
      <c r="AH82" s="43">
        <f t="shared" si="118"/>
        <v>176968.5</v>
      </c>
      <c r="AI82" s="43">
        <f t="shared" si="119"/>
        <v>31773</v>
      </c>
      <c r="AJ82" s="43">
        <f t="shared" si="120"/>
        <v>145195.5</v>
      </c>
      <c r="AK82" s="160">
        <v>69085</v>
      </c>
      <c r="AL82" s="144">
        <v>57741</v>
      </c>
      <c r="AM82" s="160">
        <v>15592</v>
      </c>
      <c r="AN82" s="43">
        <f t="shared" si="121"/>
        <v>142418</v>
      </c>
      <c r="AO82" s="44">
        <f t="shared" si="122"/>
        <v>805203.73103999998</v>
      </c>
      <c r="AR82" s="43">
        <f t="shared" si="123"/>
        <v>60727.153879999998</v>
      </c>
      <c r="AS82" s="43">
        <f t="shared" si="124"/>
        <v>11060.53125</v>
      </c>
      <c r="AT82" s="43">
        <f t="shared" si="124"/>
        <v>4539</v>
      </c>
      <c r="AU82" s="43">
        <f t="shared" si="124"/>
        <v>16132.833333333334</v>
      </c>
      <c r="AV82" s="43">
        <f t="shared" si="125"/>
        <v>47472.666666666664</v>
      </c>
      <c r="AW82" s="44">
        <f t="shared" si="125"/>
        <v>29822.36040888889</v>
      </c>
      <c r="AX82" s="122"/>
      <c r="AY82" s="43">
        <f t="shared" si="126"/>
        <v>56072.5</v>
      </c>
      <c r="AZ82" s="43">
        <f t="shared" si="127"/>
        <v>12633.25</v>
      </c>
      <c r="BA82" s="43">
        <f t="shared" si="128"/>
        <v>373</v>
      </c>
      <c r="BB82" s="43">
        <f t="shared" si="129"/>
        <v>16004</v>
      </c>
      <c r="BC82" s="43">
        <f t="shared" si="130"/>
        <v>57741</v>
      </c>
      <c r="BD82" s="44">
        <f>MEDIAN((D82:K82,M82:V82,Y82:AG82,AK82:AM82))</f>
        <v>23123</v>
      </c>
    </row>
    <row r="83" spans="1:56" s="204" customFormat="1">
      <c r="A83" s="199"/>
      <c r="B83" s="200" t="s">
        <v>230</v>
      </c>
      <c r="C83" s="201"/>
      <c r="D83" s="144">
        <v>0</v>
      </c>
      <c r="E83" s="160">
        <v>10533</v>
      </c>
      <c r="F83" s="160">
        <v>1086</v>
      </c>
      <c r="G83" s="160"/>
      <c r="H83" s="144"/>
      <c r="I83" s="144">
        <v>26495</v>
      </c>
      <c r="J83" s="160">
        <v>5845</v>
      </c>
      <c r="K83" s="144">
        <v>54922.036589999989</v>
      </c>
      <c r="L83" s="43">
        <f t="shared" si="117"/>
        <v>98881.036589999989</v>
      </c>
      <c r="M83" s="160"/>
      <c r="N83" s="160"/>
      <c r="O83" s="160">
        <v>1584</v>
      </c>
      <c r="P83" s="160">
        <v>38</v>
      </c>
      <c r="Q83" s="160">
        <v>0</v>
      </c>
      <c r="R83" s="160">
        <v>1065</v>
      </c>
      <c r="S83" s="160">
        <v>0</v>
      </c>
      <c r="T83" s="160"/>
      <c r="U83" s="160">
        <v>1</v>
      </c>
      <c r="V83" s="160">
        <v>278.964</v>
      </c>
      <c r="W83" s="144"/>
      <c r="X83" s="144"/>
      <c r="Y83" s="160">
        <v>0</v>
      </c>
      <c r="Z83" s="160"/>
      <c r="AA83" s="160"/>
      <c r="AB83" s="160"/>
      <c r="AC83" s="250"/>
      <c r="AD83" s="160"/>
      <c r="AE83" s="160"/>
      <c r="AF83" s="160">
        <v>95</v>
      </c>
      <c r="AG83" s="160"/>
      <c r="AH83" s="43">
        <f t="shared" si="118"/>
        <v>3061.9639999999999</v>
      </c>
      <c r="AI83" s="43">
        <f t="shared" si="119"/>
        <v>1584</v>
      </c>
      <c r="AJ83" s="43">
        <f t="shared" si="120"/>
        <v>1477.9639999999999</v>
      </c>
      <c r="AK83" s="160"/>
      <c r="AL83" s="144"/>
      <c r="AM83" s="160">
        <v>0</v>
      </c>
      <c r="AN83" s="43">
        <f t="shared" si="121"/>
        <v>0</v>
      </c>
      <c r="AO83" s="44">
        <f t="shared" si="122"/>
        <v>101943.00058999998</v>
      </c>
      <c r="AR83" s="43">
        <f t="shared" si="123"/>
        <v>12360.129573749999</v>
      </c>
      <c r="AS83" s="43">
        <f t="shared" si="124"/>
        <v>191.37275</v>
      </c>
      <c r="AT83" s="43">
        <f t="shared" si="124"/>
        <v>226.28571428571428</v>
      </c>
      <c r="AU83" s="43">
        <f t="shared" si="124"/>
        <v>164.21822222222221</v>
      </c>
      <c r="AV83" s="43">
        <f t="shared" si="125"/>
        <v>0</v>
      </c>
      <c r="AW83" s="44">
        <f t="shared" si="125"/>
        <v>3775.6666885185177</v>
      </c>
      <c r="AX83" s="122"/>
      <c r="AY83" s="43">
        <f t="shared" si="126"/>
        <v>8189</v>
      </c>
      <c r="AZ83" s="43">
        <f t="shared" si="127"/>
        <v>38</v>
      </c>
      <c r="BA83" s="43">
        <f t="shared" si="128"/>
        <v>792</v>
      </c>
      <c r="BB83" s="43">
        <f t="shared" si="129"/>
        <v>38</v>
      </c>
      <c r="BC83" s="43">
        <f t="shared" si="130"/>
        <v>0</v>
      </c>
      <c r="BD83" s="44">
        <f>MEDIAN((D83:K83,M83:V83,Y83:AG83,AK83:AM83))</f>
        <v>186.982</v>
      </c>
    </row>
    <row r="84" spans="1:56" s="204" customFormat="1">
      <c r="A84" s="199"/>
      <c r="B84" s="200" t="s">
        <v>229</v>
      </c>
      <c r="C84" s="201"/>
      <c r="D84" s="144">
        <v>43991</v>
      </c>
      <c r="E84" s="160">
        <v>13214</v>
      </c>
      <c r="F84" s="160">
        <v>23724</v>
      </c>
      <c r="G84" s="160">
        <v>62470</v>
      </c>
      <c r="H84" s="144">
        <v>23920</v>
      </c>
      <c r="I84" s="144">
        <v>29125</v>
      </c>
      <c r="J84" s="160">
        <v>22132</v>
      </c>
      <c r="K84" s="144">
        <v>40031.348960000018</v>
      </c>
      <c r="L84" s="43">
        <f t="shared" si="117"/>
        <v>258607.34896000003</v>
      </c>
      <c r="M84" s="160"/>
      <c r="N84" s="160"/>
      <c r="O84" s="160">
        <v>4005</v>
      </c>
      <c r="P84" s="160">
        <v>1445</v>
      </c>
      <c r="Q84" s="160">
        <v>2906.8</v>
      </c>
      <c r="R84" s="160">
        <v>1327</v>
      </c>
      <c r="S84" s="160">
        <v>3223.9594199999997</v>
      </c>
      <c r="T84" s="160">
        <v>5720</v>
      </c>
      <c r="U84" s="160">
        <v>2005</v>
      </c>
      <c r="V84" s="160">
        <v>5167.8180000000002</v>
      </c>
      <c r="W84" s="144"/>
      <c r="X84" s="144"/>
      <c r="Y84" s="160">
        <v>7218</v>
      </c>
      <c r="Z84" s="160">
        <v>3790</v>
      </c>
      <c r="AA84" s="160">
        <v>8197</v>
      </c>
      <c r="AB84" s="160"/>
      <c r="AC84" s="250">
        <v>11495</v>
      </c>
      <c r="AD84" s="160">
        <v>18504</v>
      </c>
      <c r="AE84" s="160">
        <v>8062</v>
      </c>
      <c r="AF84" s="160">
        <f>3314</f>
        <v>3314</v>
      </c>
      <c r="AG84" s="160">
        <v>7866</v>
      </c>
      <c r="AH84" s="43">
        <f t="shared" si="118"/>
        <v>94246.577420000001</v>
      </c>
      <c r="AI84" s="43">
        <f t="shared" si="119"/>
        <v>50853.8</v>
      </c>
      <c r="AJ84" s="43">
        <f t="shared" si="120"/>
        <v>43392.777419999999</v>
      </c>
      <c r="AK84" s="160">
        <v>14151</v>
      </c>
      <c r="AL84" s="144">
        <v>2569</v>
      </c>
      <c r="AM84" s="160">
        <v>6495</v>
      </c>
      <c r="AN84" s="43">
        <f t="shared" si="121"/>
        <v>23215</v>
      </c>
      <c r="AO84" s="44">
        <f t="shared" si="122"/>
        <v>376068.92638000002</v>
      </c>
      <c r="AR84" s="43">
        <f t="shared" si="123"/>
        <v>32325.918620000004</v>
      </c>
      <c r="AS84" s="43">
        <f t="shared" si="124"/>
        <v>5890.4110887500001</v>
      </c>
      <c r="AT84" s="43">
        <f t="shared" si="124"/>
        <v>7264.8285714285721</v>
      </c>
      <c r="AU84" s="43">
        <f t="shared" si="124"/>
        <v>4821.4197133333328</v>
      </c>
      <c r="AV84" s="43">
        <f t="shared" si="125"/>
        <v>7738.333333333333</v>
      </c>
      <c r="AW84" s="44">
        <f t="shared" si="125"/>
        <v>13928.478754814816</v>
      </c>
      <c r="AX84" s="122"/>
      <c r="AY84" s="43">
        <f t="shared" si="126"/>
        <v>26522.5</v>
      </c>
      <c r="AZ84" s="43">
        <f t="shared" si="127"/>
        <v>4586.4089999999997</v>
      </c>
      <c r="BA84" s="43">
        <f t="shared" si="128"/>
        <v>5720</v>
      </c>
      <c r="BB84" s="43">
        <f t="shared" si="129"/>
        <v>3314</v>
      </c>
      <c r="BC84" s="43">
        <f t="shared" si="130"/>
        <v>6495</v>
      </c>
      <c r="BD84" s="44">
        <f>MEDIAN((D84:K84,M84:V84,Y84:AG84,AK84:AM84))</f>
        <v>7866</v>
      </c>
    </row>
    <row r="85" spans="1:56" s="204" customFormat="1">
      <c r="A85" s="199"/>
      <c r="B85" s="200" t="s">
        <v>228</v>
      </c>
      <c r="C85" s="201"/>
      <c r="D85" s="144">
        <v>3976</v>
      </c>
      <c r="E85" s="160">
        <v>2427</v>
      </c>
      <c r="F85" s="160">
        <v>11053</v>
      </c>
      <c r="G85" s="160">
        <v>25491</v>
      </c>
      <c r="H85" s="144">
        <v>11223</v>
      </c>
      <c r="I85" s="144">
        <v>10180</v>
      </c>
      <c r="J85" s="160">
        <v>3845</v>
      </c>
      <c r="K85" s="144">
        <v>11186.754149999999</v>
      </c>
      <c r="L85" s="43">
        <f t="shared" si="117"/>
        <v>79381.754149999993</v>
      </c>
      <c r="M85" s="160"/>
      <c r="N85" s="160"/>
      <c r="O85" s="160">
        <v>1999</v>
      </c>
      <c r="P85" s="160">
        <v>322</v>
      </c>
      <c r="Q85" s="160">
        <v>1913.2</v>
      </c>
      <c r="R85" s="160">
        <v>395</v>
      </c>
      <c r="S85" s="160">
        <v>349.55734999999999</v>
      </c>
      <c r="T85" s="160">
        <v>541.02541000000008</v>
      </c>
      <c r="U85" s="160">
        <v>793</v>
      </c>
      <c r="V85" s="160">
        <v>255.245</v>
      </c>
      <c r="W85" s="144"/>
      <c r="X85" s="144"/>
      <c r="Y85" s="160">
        <v>1462</v>
      </c>
      <c r="Z85" s="160">
        <v>703</v>
      </c>
      <c r="AA85" s="160">
        <v>326</v>
      </c>
      <c r="AB85" s="160"/>
      <c r="AC85" s="250">
        <v>1193</v>
      </c>
      <c r="AD85" s="160">
        <v>381</v>
      </c>
      <c r="AE85" s="160">
        <v>38</v>
      </c>
      <c r="AF85" s="160">
        <v>473</v>
      </c>
      <c r="AG85" s="160">
        <v>436</v>
      </c>
      <c r="AH85" s="43">
        <f t="shared" si="118"/>
        <v>11580.027760000001</v>
      </c>
      <c r="AI85" s="43">
        <f t="shared" si="119"/>
        <v>6011.22541</v>
      </c>
      <c r="AJ85" s="43">
        <f t="shared" si="120"/>
        <v>5568.8023499999999</v>
      </c>
      <c r="AK85" s="160">
        <v>730</v>
      </c>
      <c r="AL85" s="144">
        <v>223</v>
      </c>
      <c r="AM85" s="160">
        <v>144</v>
      </c>
      <c r="AN85" s="43">
        <f t="shared" si="121"/>
        <v>1097</v>
      </c>
      <c r="AO85" s="44">
        <f t="shared" si="122"/>
        <v>92058.781909999991</v>
      </c>
      <c r="AR85" s="43">
        <f t="shared" si="123"/>
        <v>9922.7192687499992</v>
      </c>
      <c r="AS85" s="43">
        <f t="shared" si="124"/>
        <v>723.75173500000005</v>
      </c>
      <c r="AT85" s="43">
        <f t="shared" si="124"/>
        <v>858.74648714285718</v>
      </c>
      <c r="AU85" s="43">
        <f t="shared" si="124"/>
        <v>618.75581666666665</v>
      </c>
      <c r="AV85" s="43">
        <f t="shared" si="125"/>
        <v>365.66666666666669</v>
      </c>
      <c r="AW85" s="44">
        <f t="shared" si="125"/>
        <v>3409.584515185185</v>
      </c>
      <c r="AX85" s="122"/>
      <c r="AY85" s="43">
        <f t="shared" si="126"/>
        <v>10616.5</v>
      </c>
      <c r="AZ85" s="43">
        <f t="shared" si="127"/>
        <v>454.5</v>
      </c>
      <c r="BA85" s="43">
        <f t="shared" si="128"/>
        <v>541.02541000000008</v>
      </c>
      <c r="BB85" s="43">
        <f t="shared" si="129"/>
        <v>395</v>
      </c>
      <c r="BC85" s="43">
        <f t="shared" si="130"/>
        <v>223</v>
      </c>
      <c r="BD85" s="44">
        <f>MEDIAN((D85:K85,M85:V85,Y85:AG85,AK85:AM85))</f>
        <v>730</v>
      </c>
    </row>
    <row r="86" spans="1:56" s="204" customFormat="1">
      <c r="A86" s="199"/>
      <c r="B86" s="200" t="s">
        <v>227</v>
      </c>
      <c r="C86" s="201"/>
      <c r="D86" s="144">
        <v>188</v>
      </c>
      <c r="E86" s="160">
        <v>811</v>
      </c>
      <c r="F86" s="160">
        <v>5384</v>
      </c>
      <c r="G86" s="160">
        <v>1959</v>
      </c>
      <c r="H86" s="144">
        <v>1274</v>
      </c>
      <c r="I86" s="144">
        <v>1113</v>
      </c>
      <c r="J86" s="160">
        <v>914</v>
      </c>
      <c r="K86" s="144">
        <v>117.48409000000004</v>
      </c>
      <c r="L86" s="43">
        <f t="shared" si="117"/>
        <v>11760.48409</v>
      </c>
      <c r="M86" s="160"/>
      <c r="N86" s="160"/>
      <c r="O86" s="160">
        <v>1248</v>
      </c>
      <c r="P86" s="160">
        <v>899</v>
      </c>
      <c r="Q86" s="160">
        <v>668.92944999999997</v>
      </c>
      <c r="R86" s="160">
        <v>0</v>
      </c>
      <c r="S86" s="160">
        <v>28.014530000000001</v>
      </c>
      <c r="T86" s="160">
        <v>343.37184999999999</v>
      </c>
      <c r="U86" s="160">
        <v>1498</v>
      </c>
      <c r="V86" s="160"/>
      <c r="W86" s="144"/>
      <c r="X86" s="144"/>
      <c r="Y86" s="160">
        <v>909</v>
      </c>
      <c r="Z86" s="160">
        <v>560</v>
      </c>
      <c r="AA86" s="160">
        <v>348</v>
      </c>
      <c r="AB86" s="160"/>
      <c r="AC86" s="250"/>
      <c r="AD86" s="160">
        <v>284</v>
      </c>
      <c r="AE86" s="160">
        <v>93</v>
      </c>
      <c r="AF86" s="160">
        <v>0</v>
      </c>
      <c r="AG86" s="160">
        <v>88</v>
      </c>
      <c r="AH86" s="43">
        <f t="shared" si="118"/>
        <v>6967.3158299999996</v>
      </c>
      <c r="AI86" s="43">
        <f t="shared" si="119"/>
        <v>3285.3013000000001</v>
      </c>
      <c r="AJ86" s="43">
        <f t="shared" si="120"/>
        <v>3682.0145299999999</v>
      </c>
      <c r="AK86" s="160">
        <v>2083</v>
      </c>
      <c r="AL86" s="144"/>
      <c r="AM86" s="160">
        <v>42</v>
      </c>
      <c r="AN86" s="43">
        <f t="shared" si="121"/>
        <v>2125</v>
      </c>
      <c r="AO86" s="44">
        <f t="shared" si="122"/>
        <v>20852.799919999998</v>
      </c>
      <c r="AR86" s="43">
        <f t="shared" si="123"/>
        <v>1470.06051125</v>
      </c>
      <c r="AS86" s="43">
        <f t="shared" si="124"/>
        <v>435.45723937499997</v>
      </c>
      <c r="AT86" s="43">
        <f t="shared" si="124"/>
        <v>469.32875714285717</v>
      </c>
      <c r="AU86" s="43">
        <f t="shared" si="124"/>
        <v>409.11272555555553</v>
      </c>
      <c r="AV86" s="43">
        <f t="shared" si="125"/>
        <v>708.33333333333337</v>
      </c>
      <c r="AW86" s="44">
        <f t="shared" si="125"/>
        <v>772.32592296296286</v>
      </c>
      <c r="AX86" s="122"/>
      <c r="AY86" s="43">
        <f t="shared" si="126"/>
        <v>1013.5</v>
      </c>
      <c r="AZ86" s="43">
        <f t="shared" si="127"/>
        <v>345.685925</v>
      </c>
      <c r="BA86" s="43">
        <f t="shared" si="128"/>
        <v>343.37184999999999</v>
      </c>
      <c r="BB86" s="43">
        <f t="shared" si="129"/>
        <v>348</v>
      </c>
      <c r="BC86" s="43">
        <f t="shared" si="130"/>
        <v>1062.5</v>
      </c>
      <c r="BD86" s="44">
        <f>MEDIAN((D86:K86,M86:V86,Y86:AG86,AK86:AM86))</f>
        <v>614.46472500000004</v>
      </c>
    </row>
    <row r="87" spans="1:56" s="204" customFormat="1">
      <c r="A87" s="199"/>
      <c r="B87" s="251" t="s">
        <v>125</v>
      </c>
      <c r="C87" s="201"/>
      <c r="D87" s="144">
        <v>7500</v>
      </c>
      <c r="E87" s="160">
        <v>19492</v>
      </c>
      <c r="F87" s="160">
        <v>16093</v>
      </c>
      <c r="G87" s="160">
        <v>112</v>
      </c>
      <c r="H87" s="144">
        <v>1494</v>
      </c>
      <c r="I87" s="144"/>
      <c r="J87" s="160">
        <v>7</v>
      </c>
      <c r="K87" s="144">
        <v>3298.0740400000009</v>
      </c>
      <c r="L87" s="43">
        <f t="shared" si="117"/>
        <v>47996.07404</v>
      </c>
      <c r="M87" s="160"/>
      <c r="N87" s="160"/>
      <c r="O87" s="160">
        <v>181</v>
      </c>
      <c r="P87" s="160"/>
      <c r="Q87" s="160">
        <v>7271.4110500000006</v>
      </c>
      <c r="R87" s="160">
        <v>0</v>
      </c>
      <c r="S87" s="160">
        <v>0</v>
      </c>
      <c r="T87" s="160">
        <v>8226.7468633333337</v>
      </c>
      <c r="U87" s="160"/>
      <c r="V87" s="160">
        <v>1276</v>
      </c>
      <c r="W87" s="144"/>
      <c r="X87" s="144"/>
      <c r="Y87" s="160">
        <v>0</v>
      </c>
      <c r="Z87" s="160">
        <v>135150</v>
      </c>
      <c r="AA87" s="160">
        <v>920</v>
      </c>
      <c r="AB87" s="160"/>
      <c r="AC87" s="250"/>
      <c r="AD87" s="160"/>
      <c r="AE87" s="160">
        <v>5228</v>
      </c>
      <c r="AF87" s="160">
        <f>655</f>
        <v>655</v>
      </c>
      <c r="AG87" s="160">
        <v>343</v>
      </c>
      <c r="AH87" s="43">
        <f t="shared" si="118"/>
        <v>159251.15791333333</v>
      </c>
      <c r="AI87" s="43">
        <f t="shared" si="119"/>
        <v>156400.15791333333</v>
      </c>
      <c r="AJ87" s="43">
        <f t="shared" si="120"/>
        <v>2851</v>
      </c>
      <c r="AK87" s="160"/>
      <c r="AL87" s="144"/>
      <c r="AM87" s="160">
        <v>0</v>
      </c>
      <c r="AN87" s="43">
        <f t="shared" si="121"/>
        <v>0</v>
      </c>
      <c r="AO87" s="44">
        <f t="shared" si="122"/>
        <v>207247.23195333334</v>
      </c>
      <c r="AR87" s="43">
        <f t="shared" si="123"/>
        <v>5999.5092549999999</v>
      </c>
      <c r="AS87" s="43">
        <f t="shared" si="124"/>
        <v>9953.1973695833331</v>
      </c>
      <c r="AT87" s="43">
        <f t="shared" si="124"/>
        <v>22342.87970190476</v>
      </c>
      <c r="AU87" s="43">
        <f t="shared" si="124"/>
        <v>316.77777777777777</v>
      </c>
      <c r="AV87" s="43">
        <f t="shared" si="125"/>
        <v>0</v>
      </c>
      <c r="AW87" s="44">
        <f t="shared" si="125"/>
        <v>7675.8234056790125</v>
      </c>
      <c r="AX87" s="122"/>
      <c r="AY87" s="43">
        <f t="shared" si="126"/>
        <v>3298.0740400000009</v>
      </c>
      <c r="AZ87" s="43">
        <f t="shared" si="127"/>
        <v>787.5</v>
      </c>
      <c r="BA87" s="43">
        <f t="shared" si="128"/>
        <v>6249.7055250000003</v>
      </c>
      <c r="BB87" s="43">
        <f t="shared" si="129"/>
        <v>327.5</v>
      </c>
      <c r="BC87" s="43">
        <f t="shared" si="130"/>
        <v>0</v>
      </c>
      <c r="BD87" s="44">
        <f>MEDIAN((D87:K87,M87:V87,Y87:AG87,AK87:AM87))</f>
        <v>1098</v>
      </c>
    </row>
    <row r="88" spans="1:56" s="204" customFormat="1">
      <c r="A88" s="199"/>
      <c r="B88" s="200"/>
      <c r="C88" s="210" t="s">
        <v>226</v>
      </c>
      <c r="D88" s="252">
        <f t="shared" ref="D88:K88" si="131">SUM(D81:D87)</f>
        <v>58454</v>
      </c>
      <c r="E88" s="252">
        <f t="shared" si="131"/>
        <v>81447</v>
      </c>
      <c r="F88" s="252">
        <f t="shared" si="131"/>
        <v>198042</v>
      </c>
      <c r="G88" s="252">
        <f t="shared" si="131"/>
        <v>280074</v>
      </c>
      <c r="H88" s="252">
        <f t="shared" si="131"/>
        <v>290552</v>
      </c>
      <c r="I88" s="252">
        <f t="shared" si="131"/>
        <v>194252</v>
      </c>
      <c r="J88" s="252">
        <f t="shared" si="131"/>
        <v>84264</v>
      </c>
      <c r="K88" s="252">
        <f t="shared" si="131"/>
        <v>146102.60278000002</v>
      </c>
      <c r="L88" s="45">
        <f t="shared" si="117"/>
        <v>1333187.6027800001</v>
      </c>
      <c r="M88" s="252"/>
      <c r="N88" s="252"/>
      <c r="O88" s="252">
        <f t="shared" ref="O88:V88" si="132">SUM(O81:O87)</f>
        <v>71456</v>
      </c>
      <c r="P88" s="252">
        <f t="shared" si="132"/>
        <v>30575</v>
      </c>
      <c r="Q88" s="252">
        <f t="shared" si="132"/>
        <v>14844.118119999999</v>
      </c>
      <c r="R88" s="252">
        <f t="shared" si="132"/>
        <v>20473</v>
      </c>
      <c r="S88" s="252">
        <f t="shared" si="132"/>
        <v>19030.191459999998</v>
      </c>
      <c r="T88" s="252">
        <f t="shared" si="132"/>
        <v>15203.144123333333</v>
      </c>
      <c r="U88" s="252">
        <f t="shared" si="132"/>
        <v>35442</v>
      </c>
      <c r="V88" s="252">
        <f t="shared" si="132"/>
        <v>9822.1110000000008</v>
      </c>
      <c r="W88" s="252"/>
      <c r="X88" s="252"/>
      <c r="Y88" s="252">
        <f t="shared" ref="Y88:AG88" si="133">SUM(Y81:Y87)</f>
        <v>46018</v>
      </c>
      <c r="Z88" s="252">
        <f t="shared" si="133"/>
        <v>142651</v>
      </c>
      <c r="AA88" s="252">
        <f t="shared" si="133"/>
        <v>18347</v>
      </c>
      <c r="AB88" s="252"/>
      <c r="AC88" s="252">
        <f>SUM(AC81:AC87)</f>
        <v>43848</v>
      </c>
      <c r="AD88" s="252">
        <f t="shared" si="133"/>
        <v>22294</v>
      </c>
      <c r="AE88" s="252">
        <f t="shared" si="133"/>
        <v>14722</v>
      </c>
      <c r="AF88" s="252">
        <f t="shared" si="133"/>
        <v>10724</v>
      </c>
      <c r="AG88" s="252">
        <f t="shared" si="133"/>
        <v>13432</v>
      </c>
      <c r="AH88" s="45">
        <f t="shared" si="118"/>
        <v>528881.56470333331</v>
      </c>
      <c r="AI88" s="45">
        <f t="shared" si="119"/>
        <v>294602.26224333333</v>
      </c>
      <c r="AJ88" s="45">
        <f t="shared" si="120"/>
        <v>234279.30246000001</v>
      </c>
      <c r="AK88" s="252">
        <f>SUM(AK81:AK87)</f>
        <v>91877</v>
      </c>
      <c r="AL88" s="252">
        <f>SUM(AL81:AL87)</f>
        <v>63110</v>
      </c>
      <c r="AM88" s="252">
        <f>SUM(AM81:AM87)</f>
        <v>26327</v>
      </c>
      <c r="AN88" s="45">
        <f t="shared" si="121"/>
        <v>181314</v>
      </c>
      <c r="AO88" s="211">
        <f t="shared" si="122"/>
        <v>2043383.1674833335</v>
      </c>
      <c r="AR88" s="45">
        <f>L88/AR$5</f>
        <v>166648.45034750001</v>
      </c>
      <c r="AS88" s="45">
        <f>AH88/AS$5</f>
        <v>33055.097793958332</v>
      </c>
      <c r="AT88" s="45">
        <f>AI88/AT$5</f>
        <v>42086.037463333334</v>
      </c>
      <c r="AU88" s="45">
        <f>AJ88/AU$5</f>
        <v>26031.033606666668</v>
      </c>
      <c r="AV88" s="45">
        <f>AN88/AV$5</f>
        <v>60438</v>
      </c>
      <c r="AW88" s="211">
        <f>AO88/AW$5</f>
        <v>75680.858054938275</v>
      </c>
      <c r="AX88" s="122"/>
      <c r="AY88" s="45">
        <f t="shared" si="126"/>
        <v>170177.30139000001</v>
      </c>
      <c r="AZ88" s="45">
        <f t="shared" si="127"/>
        <v>19751.595730000001</v>
      </c>
      <c r="BA88" s="45">
        <f t="shared" si="128"/>
        <v>15203.144123333333</v>
      </c>
      <c r="BB88" s="45">
        <f t="shared" si="129"/>
        <v>20473</v>
      </c>
      <c r="BC88" s="45">
        <f t="shared" si="130"/>
        <v>63110</v>
      </c>
      <c r="BD88" s="211">
        <f>MEDIAN((D88:K88,M88:V88,Y88:AG88,AK88:AM88))</f>
        <v>43848</v>
      </c>
    </row>
    <row r="89" spans="1:56"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160"/>
      <c r="AB89" s="160"/>
      <c r="AC89" s="250"/>
      <c r="AD89" s="160"/>
      <c r="AE89" s="160"/>
      <c r="AF89" s="160"/>
      <c r="AG89" s="160"/>
      <c r="AH89" s="43"/>
      <c r="AI89" s="43"/>
      <c r="AJ89" s="43"/>
      <c r="AK89" s="160"/>
      <c r="AL89" s="144"/>
      <c r="AM89" s="160"/>
      <c r="AN89" s="43"/>
      <c r="AO89" s="44"/>
      <c r="AR89" s="43"/>
      <c r="AS89" s="43"/>
      <c r="AT89" s="43"/>
      <c r="AU89" s="43"/>
      <c r="AV89" s="43"/>
      <c r="AW89" s="44"/>
      <c r="AX89" s="122"/>
      <c r="AY89" s="43"/>
      <c r="AZ89" s="43"/>
      <c r="BA89" s="43"/>
      <c r="BB89" s="43"/>
      <c r="BC89" s="43"/>
      <c r="BD89" s="44"/>
    </row>
    <row r="90" spans="1:56"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160"/>
      <c r="AB90" s="254"/>
      <c r="AC90" s="255"/>
      <c r="AD90" s="254"/>
      <c r="AE90" s="160"/>
      <c r="AF90" s="253"/>
      <c r="AG90" s="253"/>
      <c r="AH90" s="43"/>
      <c r="AI90" s="43"/>
      <c r="AJ90" s="43"/>
      <c r="AK90" s="254"/>
      <c r="AL90" s="144"/>
      <c r="AM90" s="254"/>
      <c r="AN90" s="43"/>
      <c r="AO90" s="44"/>
      <c r="AR90" s="43"/>
      <c r="AS90" s="43"/>
      <c r="AT90" s="43"/>
      <c r="AU90" s="43"/>
      <c r="AV90" s="43"/>
      <c r="AW90" s="44"/>
      <c r="AX90" s="122"/>
      <c r="AY90" s="43"/>
      <c r="AZ90" s="43"/>
      <c r="BA90" s="43"/>
      <c r="BB90" s="43"/>
      <c r="BC90" s="43"/>
      <c r="BD90" s="44"/>
    </row>
    <row r="91" spans="1:56" s="204" customFormat="1">
      <c r="A91" s="199"/>
      <c r="B91" s="200" t="s">
        <v>224</v>
      </c>
      <c r="C91" s="201"/>
      <c r="D91" s="144">
        <v>0</v>
      </c>
      <c r="E91" s="160"/>
      <c r="F91" s="160">
        <v>0</v>
      </c>
      <c r="G91" s="160"/>
      <c r="H91" s="144"/>
      <c r="I91" s="144"/>
      <c r="J91" s="160">
        <v>0</v>
      </c>
      <c r="K91" s="144">
        <v>0</v>
      </c>
      <c r="L91" s="43">
        <f t="shared" ref="L91:L100" si="134">+SUM(D91:K91)</f>
        <v>0</v>
      </c>
      <c r="M91" s="160"/>
      <c r="N91" s="160"/>
      <c r="O91" s="160"/>
      <c r="P91" s="160"/>
      <c r="Q91" s="160">
        <v>0</v>
      </c>
      <c r="R91" s="160">
        <v>0</v>
      </c>
      <c r="S91" s="160">
        <v>0</v>
      </c>
      <c r="T91" s="160"/>
      <c r="U91" s="160"/>
      <c r="V91" s="144"/>
      <c r="W91" s="144"/>
      <c r="X91" s="144"/>
      <c r="Y91" s="160">
        <v>0</v>
      </c>
      <c r="Z91" s="160"/>
      <c r="AA91" s="160"/>
      <c r="AB91" s="160"/>
      <c r="AC91" s="250"/>
      <c r="AD91" s="160">
        <v>4951</v>
      </c>
      <c r="AE91" s="160"/>
      <c r="AF91" s="160">
        <v>0</v>
      </c>
      <c r="AG91" s="160"/>
      <c r="AH91" s="43">
        <f>SUM(M91:AG91)</f>
        <v>4951</v>
      </c>
      <c r="AI91" s="43">
        <f t="shared" ref="AI91:AI100" si="135">O90+Q90+Z90+AD90+AE90+AG90+T90</f>
        <v>0</v>
      </c>
      <c r="AJ91" s="43">
        <f t="shared" ref="AJ91:AJ100" si="136">P91+R91+S91+U91+V91+Y91+AC91+AB91+AF91+AA91</f>
        <v>0</v>
      </c>
      <c r="AK91" s="160"/>
      <c r="AL91" s="144"/>
      <c r="AM91" s="160">
        <v>0</v>
      </c>
      <c r="AN91" s="43">
        <f t="shared" ref="AN91:AN100" si="137">+SUM(AK91:AM91)</f>
        <v>0</v>
      </c>
      <c r="AO91" s="44">
        <f t="shared" ref="AO91:AO100" si="138">+AN91+AH91+L91</f>
        <v>4951</v>
      </c>
      <c r="AR91" s="43">
        <f>L91/AR$5</f>
        <v>0</v>
      </c>
      <c r="AS91" s="43">
        <f>AH91/AS$5</f>
        <v>309.4375</v>
      </c>
      <c r="AT91" s="43">
        <f>AI91/AT$5</f>
        <v>0</v>
      </c>
      <c r="AU91" s="43">
        <f>AJ91/AU$5</f>
        <v>0</v>
      </c>
      <c r="AV91" s="43">
        <f>AN91/AV$5</f>
        <v>0</v>
      </c>
      <c r="AW91" s="44">
        <f>AO91/AW$5</f>
        <v>183.37037037037038</v>
      </c>
      <c r="AX91" s="122"/>
      <c r="AY91" s="43">
        <f t="shared" ref="AY91:AY102" si="139">MEDIAN($D91:$K91)</f>
        <v>0</v>
      </c>
      <c r="AZ91" s="43" t="e">
        <f t="shared" ref="AZ91:AZ100" si="140">MEDIAN($M90:$AG90)</f>
        <v>#NUM!</v>
      </c>
      <c r="BA91" s="43" t="e">
        <f t="shared" ref="BA91:BA100" si="141">MEDIAN($AD90,$AE90,$Z90,$T90,$O90,Q90,AG90)</f>
        <v>#NUM!</v>
      </c>
      <c r="BB91" s="43">
        <f t="shared" ref="BB91:BB100" si="142">MEDIAN($AF91,$AB91,$AC91,$Y91,$V91,$U91,$S91,$R91,$P91,$AA91)</f>
        <v>0</v>
      </c>
      <c r="BC91" s="43">
        <f t="shared" ref="BC91:BC102" si="143">MEDIAN($AK91:$AM91)</f>
        <v>0</v>
      </c>
      <c r="BD91" s="44">
        <f>MEDIAN((D91:K91,M90:V90,Y90:AG90,AK91:AM91))</f>
        <v>0</v>
      </c>
    </row>
    <row r="92" spans="1:56" s="204" customFormat="1">
      <c r="A92" s="199"/>
      <c r="B92" s="200" t="s">
        <v>223</v>
      </c>
      <c r="C92" s="201"/>
      <c r="D92" s="144">
        <v>69862</v>
      </c>
      <c r="E92" s="160">
        <v>14053</v>
      </c>
      <c r="F92" s="160">
        <v>36568</v>
      </c>
      <c r="G92" s="160">
        <v>141315</v>
      </c>
      <c r="H92" s="144">
        <v>34714</v>
      </c>
      <c r="I92" s="144">
        <v>62120</v>
      </c>
      <c r="J92" s="160">
        <v>18871</v>
      </c>
      <c r="K92" s="144">
        <v>52829.965840000048</v>
      </c>
      <c r="L92" s="43">
        <f t="shared" si="134"/>
        <v>430332.96584000008</v>
      </c>
      <c r="M92" s="160"/>
      <c r="N92" s="160"/>
      <c r="O92" s="160">
        <v>6665</v>
      </c>
      <c r="P92" s="160">
        <v>5778</v>
      </c>
      <c r="Q92" s="160">
        <v>16654.400000000001</v>
      </c>
      <c r="R92" s="160">
        <v>3385</v>
      </c>
      <c r="S92" s="160">
        <v>3516</v>
      </c>
      <c r="T92" s="160">
        <v>5714</v>
      </c>
      <c r="U92" s="160">
        <v>1112</v>
      </c>
      <c r="V92" s="144">
        <v>541.65300000000002</v>
      </c>
      <c r="W92" s="144"/>
      <c r="X92" s="144"/>
      <c r="Y92" s="160">
        <v>7942</v>
      </c>
      <c r="Z92" s="160">
        <v>21384</v>
      </c>
      <c r="AA92" s="160">
        <v>4634</v>
      </c>
      <c r="AB92" s="160"/>
      <c r="AC92" s="250">
        <v>13949</v>
      </c>
      <c r="AD92" s="160">
        <v>8524</v>
      </c>
      <c r="AE92" s="160">
        <v>4230</v>
      </c>
      <c r="AF92" s="160">
        <v>3916</v>
      </c>
      <c r="AG92" s="160">
        <v>4941</v>
      </c>
      <c r="AH92" s="43">
        <f t="shared" ref="AH92:AH99" si="144">SUM(M92:AG92)</f>
        <v>112886.053</v>
      </c>
      <c r="AI92" s="43">
        <f t="shared" si="135"/>
        <v>4951</v>
      </c>
      <c r="AJ92" s="43">
        <f t="shared" si="136"/>
        <v>44773.652999999998</v>
      </c>
      <c r="AK92" s="160">
        <v>9532</v>
      </c>
      <c r="AL92" s="144">
        <v>1433</v>
      </c>
      <c r="AM92" s="160">
        <v>5122</v>
      </c>
      <c r="AN92" s="43">
        <f t="shared" si="137"/>
        <v>16087</v>
      </c>
      <c r="AO92" s="44">
        <f t="shared" si="138"/>
        <v>559306.01884000003</v>
      </c>
      <c r="AR92" s="43">
        <f t="shared" ref="AR92:AR99" si="145">L92/AR$5</f>
        <v>53791.62073000001</v>
      </c>
      <c r="AS92" s="43">
        <f t="shared" ref="AS92:AU99" si="146">AH92/AS$5</f>
        <v>7055.3783125</v>
      </c>
      <c r="AT92" s="43">
        <f t="shared" si="146"/>
        <v>707.28571428571433</v>
      </c>
      <c r="AU92" s="43">
        <f t="shared" si="146"/>
        <v>4974.8503333333329</v>
      </c>
      <c r="AV92" s="43">
        <f t="shared" ref="AV92:AW99" si="147">AN92/AV$5</f>
        <v>5362.333333333333</v>
      </c>
      <c r="AW92" s="44">
        <f t="shared" si="147"/>
        <v>20715.037734814818</v>
      </c>
      <c r="AX92" s="122"/>
      <c r="AY92" s="43">
        <f t="shared" si="139"/>
        <v>44698.982920000024</v>
      </c>
      <c r="AZ92" s="43">
        <f t="shared" si="140"/>
        <v>0</v>
      </c>
      <c r="BA92" s="43">
        <f t="shared" si="141"/>
        <v>2475.5</v>
      </c>
      <c r="BB92" s="43">
        <f t="shared" si="142"/>
        <v>3916</v>
      </c>
      <c r="BC92" s="43">
        <f t="shared" si="143"/>
        <v>5122</v>
      </c>
      <c r="BD92" s="44">
        <f>MEDIAN((D92:K92,M91:V91,Y91:AG91,AK92:AM92))</f>
        <v>9532</v>
      </c>
    </row>
    <row r="93" spans="1:56" s="204" customFormat="1">
      <c r="A93" s="199"/>
      <c r="B93" s="200" t="s">
        <v>222</v>
      </c>
      <c r="C93" s="201"/>
      <c r="D93" s="144">
        <v>23013</v>
      </c>
      <c r="E93" s="160">
        <v>4838</v>
      </c>
      <c r="F93" s="160">
        <v>23865</v>
      </c>
      <c r="G93" s="160">
        <v>56974</v>
      </c>
      <c r="H93" s="144">
        <v>13909</v>
      </c>
      <c r="I93" s="144">
        <v>49090</v>
      </c>
      <c r="J93" s="160">
        <v>13195</v>
      </c>
      <c r="K93" s="144">
        <v>17189.375110000001</v>
      </c>
      <c r="L93" s="43">
        <f t="shared" si="134"/>
        <v>202073.37510999999</v>
      </c>
      <c r="M93" s="160"/>
      <c r="N93" s="160"/>
      <c r="O93" s="160">
        <v>3080</v>
      </c>
      <c r="P93" s="160">
        <v>2921</v>
      </c>
      <c r="Q93" s="160">
        <v>3549</v>
      </c>
      <c r="R93" s="160">
        <v>1561</v>
      </c>
      <c r="S93" s="160">
        <v>1473</v>
      </c>
      <c r="T93" s="160">
        <v>3442.6534699999997</v>
      </c>
      <c r="U93" s="160">
        <v>1699</v>
      </c>
      <c r="V93" s="144">
        <v>786.71299999999997</v>
      </c>
      <c r="W93" s="144"/>
      <c r="X93" s="144"/>
      <c r="Y93" s="160">
        <v>2525</v>
      </c>
      <c r="Z93" s="160">
        <v>8444</v>
      </c>
      <c r="AA93" s="160">
        <v>3877</v>
      </c>
      <c r="AB93" s="160"/>
      <c r="AC93" s="250">
        <v>2090</v>
      </c>
      <c r="AD93" s="160">
        <v>4521</v>
      </c>
      <c r="AE93" s="160">
        <v>1937</v>
      </c>
      <c r="AF93" s="160">
        <v>1184</v>
      </c>
      <c r="AG93" s="160">
        <v>2478</v>
      </c>
      <c r="AH93" s="43">
        <f t="shared" si="144"/>
        <v>45568.366469999994</v>
      </c>
      <c r="AI93" s="43">
        <f t="shared" si="135"/>
        <v>68112.399999999994</v>
      </c>
      <c r="AJ93" s="43">
        <f t="shared" si="136"/>
        <v>18116.713</v>
      </c>
      <c r="AK93" s="160">
        <v>7574</v>
      </c>
      <c r="AL93" s="144">
        <v>588</v>
      </c>
      <c r="AM93" s="160">
        <v>1857</v>
      </c>
      <c r="AN93" s="43">
        <f t="shared" si="137"/>
        <v>10019</v>
      </c>
      <c r="AO93" s="44">
        <f t="shared" si="138"/>
        <v>257660.74157999997</v>
      </c>
      <c r="AR93" s="43">
        <f t="shared" si="145"/>
        <v>25259.171888749999</v>
      </c>
      <c r="AS93" s="43">
        <f t="shared" si="146"/>
        <v>2848.0229043749996</v>
      </c>
      <c r="AT93" s="43">
        <f t="shared" si="146"/>
        <v>9730.3428571428558</v>
      </c>
      <c r="AU93" s="43">
        <f t="shared" si="146"/>
        <v>2012.9681111111111</v>
      </c>
      <c r="AV93" s="43">
        <f t="shared" si="147"/>
        <v>3339.6666666666665</v>
      </c>
      <c r="AW93" s="44">
        <f t="shared" si="147"/>
        <v>9542.9904288888883</v>
      </c>
      <c r="AX93" s="122"/>
      <c r="AY93" s="43">
        <f t="shared" si="139"/>
        <v>20101.187555</v>
      </c>
      <c r="AZ93" s="43">
        <f t="shared" si="140"/>
        <v>5327.5</v>
      </c>
      <c r="BA93" s="43">
        <f t="shared" si="141"/>
        <v>6665</v>
      </c>
      <c r="BB93" s="43">
        <f t="shared" si="142"/>
        <v>1699</v>
      </c>
      <c r="BC93" s="43">
        <f t="shared" si="143"/>
        <v>1857</v>
      </c>
      <c r="BD93" s="44">
        <f>MEDIAN((D93:K93,M92:V92,Y92:AG92,AK93:AM93))</f>
        <v>6665</v>
      </c>
    </row>
    <row r="94" spans="1:56" s="204" customFormat="1">
      <c r="A94" s="199"/>
      <c r="B94" s="200" t="s">
        <v>221</v>
      </c>
      <c r="C94" s="201"/>
      <c r="D94" s="144">
        <v>68066</v>
      </c>
      <c r="E94" s="160">
        <v>4486</v>
      </c>
      <c r="F94" s="160">
        <v>32521</v>
      </c>
      <c r="G94" s="160">
        <v>41542</v>
      </c>
      <c r="H94" s="144">
        <v>14147</v>
      </c>
      <c r="I94" s="144">
        <v>9739</v>
      </c>
      <c r="J94" s="160">
        <v>27217</v>
      </c>
      <c r="K94" s="144">
        <v>11076.389969999917</v>
      </c>
      <c r="L94" s="43">
        <f t="shared" si="134"/>
        <v>208794.3899699999</v>
      </c>
      <c r="M94" s="160"/>
      <c r="N94" s="160"/>
      <c r="O94" s="160">
        <v>7607</v>
      </c>
      <c r="P94" s="160">
        <v>3718</v>
      </c>
      <c r="Q94" s="160">
        <v>8664.5537600000025</v>
      </c>
      <c r="R94" s="160">
        <v>5696</v>
      </c>
      <c r="S94" s="160">
        <v>4987.6218100000006</v>
      </c>
      <c r="T94" s="160">
        <v>13456</v>
      </c>
      <c r="U94" s="160">
        <v>6392</v>
      </c>
      <c r="V94" s="160">
        <v>244</v>
      </c>
      <c r="W94" s="144"/>
      <c r="X94" s="144"/>
      <c r="Y94" s="160">
        <v>986</v>
      </c>
      <c r="Z94" s="160">
        <v>10017</v>
      </c>
      <c r="AA94" s="160">
        <v>9578</v>
      </c>
      <c r="AB94" s="160"/>
      <c r="AC94" s="250">
        <v>17639</v>
      </c>
      <c r="AD94" s="160">
        <v>20878</v>
      </c>
      <c r="AE94" s="160">
        <v>6399</v>
      </c>
      <c r="AF94" s="160">
        <v>3557</v>
      </c>
      <c r="AG94" s="160">
        <v>11064</v>
      </c>
      <c r="AH94" s="43">
        <f t="shared" si="144"/>
        <v>130883.17557000001</v>
      </c>
      <c r="AI94" s="43">
        <f t="shared" si="135"/>
        <v>27451.653470000001</v>
      </c>
      <c r="AJ94" s="43">
        <f t="shared" si="136"/>
        <v>52797.621809999997</v>
      </c>
      <c r="AK94" s="160">
        <v>419</v>
      </c>
      <c r="AL94" s="144"/>
      <c r="AM94" s="160">
        <v>0</v>
      </c>
      <c r="AN94" s="43">
        <f t="shared" si="137"/>
        <v>419</v>
      </c>
      <c r="AO94" s="44">
        <f t="shared" si="138"/>
        <v>340096.56553999992</v>
      </c>
      <c r="AR94" s="43">
        <f t="shared" si="145"/>
        <v>26099.298746249988</v>
      </c>
      <c r="AS94" s="43">
        <f t="shared" si="146"/>
        <v>8180.1984731250004</v>
      </c>
      <c r="AT94" s="43">
        <f t="shared" si="146"/>
        <v>3921.6647814285716</v>
      </c>
      <c r="AU94" s="43">
        <f t="shared" si="146"/>
        <v>5866.402423333333</v>
      </c>
      <c r="AV94" s="43">
        <f t="shared" si="147"/>
        <v>139.66666666666666</v>
      </c>
      <c r="AW94" s="44">
        <f t="shared" si="147"/>
        <v>12596.169094074072</v>
      </c>
      <c r="AX94" s="122"/>
      <c r="AY94" s="43">
        <f t="shared" si="139"/>
        <v>20682</v>
      </c>
      <c r="AZ94" s="43">
        <f t="shared" si="140"/>
        <v>2501.5</v>
      </c>
      <c r="BA94" s="43">
        <f t="shared" si="141"/>
        <v>3442.6534699999997</v>
      </c>
      <c r="BB94" s="43">
        <f t="shared" si="142"/>
        <v>4987.6218100000006</v>
      </c>
      <c r="BC94" s="43">
        <f t="shared" si="143"/>
        <v>209.5</v>
      </c>
      <c r="BD94" s="44">
        <f>MEDIAN((D94:K94,M93:V93,Y93:AG93,AK94:AM94))</f>
        <v>3261.3267349999996</v>
      </c>
    </row>
    <row r="95" spans="1:56" s="204" customFormat="1">
      <c r="A95" s="199"/>
      <c r="B95" s="200" t="s">
        <v>220</v>
      </c>
      <c r="C95" s="201"/>
      <c r="D95" s="144">
        <v>11733</v>
      </c>
      <c r="E95" s="160">
        <v>8636</v>
      </c>
      <c r="F95" s="160">
        <v>52476</v>
      </c>
      <c r="G95" s="160">
        <v>119589.29895999999</v>
      </c>
      <c r="H95" s="144">
        <v>26346</v>
      </c>
      <c r="I95" s="144">
        <v>40534</v>
      </c>
      <c r="J95" s="160">
        <v>13696</v>
      </c>
      <c r="K95" s="144">
        <v>34530.793320000004</v>
      </c>
      <c r="L95" s="43">
        <f t="shared" si="134"/>
        <v>307541.09227999998</v>
      </c>
      <c r="M95" s="160"/>
      <c r="N95" s="160"/>
      <c r="O95" s="160"/>
      <c r="P95" s="160">
        <v>284</v>
      </c>
      <c r="Q95" s="160">
        <v>0</v>
      </c>
      <c r="R95" s="160">
        <v>1742</v>
      </c>
      <c r="S95" s="160">
        <v>0</v>
      </c>
      <c r="T95" s="160">
        <v>0</v>
      </c>
      <c r="U95" s="160"/>
      <c r="V95" s="144"/>
      <c r="W95" s="144"/>
      <c r="X95" s="144"/>
      <c r="Y95" s="160">
        <v>2551</v>
      </c>
      <c r="Z95" s="160"/>
      <c r="AA95" s="160"/>
      <c r="AB95" s="160"/>
      <c r="AC95" s="250"/>
      <c r="AD95" s="160"/>
      <c r="AE95" s="160">
        <v>611</v>
      </c>
      <c r="AF95" s="160">
        <v>0</v>
      </c>
      <c r="AG95" s="160">
        <v>1664</v>
      </c>
      <c r="AH95" s="43">
        <f t="shared" si="144"/>
        <v>6852</v>
      </c>
      <c r="AI95" s="43">
        <f t="shared" si="135"/>
        <v>78085.55376000001</v>
      </c>
      <c r="AJ95" s="43">
        <f t="shared" si="136"/>
        <v>4577</v>
      </c>
      <c r="AK95" s="160"/>
      <c r="AL95" s="144"/>
      <c r="AM95" s="160">
        <v>1038</v>
      </c>
      <c r="AN95" s="43">
        <f t="shared" si="137"/>
        <v>1038</v>
      </c>
      <c r="AO95" s="44">
        <f t="shared" si="138"/>
        <v>315431.09227999998</v>
      </c>
      <c r="AR95" s="43">
        <f t="shared" si="145"/>
        <v>38442.636534999998</v>
      </c>
      <c r="AS95" s="43">
        <f t="shared" si="146"/>
        <v>428.25</v>
      </c>
      <c r="AT95" s="43">
        <f t="shared" si="146"/>
        <v>11155.07910857143</v>
      </c>
      <c r="AU95" s="43">
        <f t="shared" si="146"/>
        <v>508.55555555555554</v>
      </c>
      <c r="AV95" s="43">
        <f t="shared" si="147"/>
        <v>346</v>
      </c>
      <c r="AW95" s="44">
        <f t="shared" si="147"/>
        <v>11682.633047407408</v>
      </c>
      <c r="AX95" s="122"/>
      <c r="AY95" s="43">
        <f t="shared" si="139"/>
        <v>30438.396660000002</v>
      </c>
      <c r="AZ95" s="43">
        <f t="shared" si="140"/>
        <v>7003</v>
      </c>
      <c r="BA95" s="43">
        <f t="shared" si="141"/>
        <v>10017</v>
      </c>
      <c r="BB95" s="43">
        <f t="shared" si="142"/>
        <v>284</v>
      </c>
      <c r="BC95" s="43">
        <f t="shared" si="143"/>
        <v>1038</v>
      </c>
      <c r="BD95" s="44">
        <f>MEDIAN((D95:K95,M94:V94,Y94:AG94,AK95:AM95))</f>
        <v>9578</v>
      </c>
    </row>
    <row r="96" spans="1:56" s="204" customFormat="1">
      <c r="A96" s="199"/>
      <c r="B96" s="200" t="s">
        <v>219</v>
      </c>
      <c r="C96" s="201"/>
      <c r="D96" s="144">
        <v>0</v>
      </c>
      <c r="E96" s="160"/>
      <c r="F96" s="160">
        <v>0</v>
      </c>
      <c r="G96" s="160">
        <v>623</v>
      </c>
      <c r="H96" s="144">
        <v>2032</v>
      </c>
      <c r="I96" s="144"/>
      <c r="J96" s="160">
        <v>0</v>
      </c>
      <c r="K96" s="144">
        <v>75000</v>
      </c>
      <c r="L96" s="43">
        <f t="shared" si="134"/>
        <v>77655</v>
      </c>
      <c r="M96" s="160"/>
      <c r="N96" s="160"/>
      <c r="O96" s="160"/>
      <c r="P96" s="160"/>
      <c r="Q96" s="160">
        <v>7000</v>
      </c>
      <c r="R96" s="160">
        <v>0</v>
      </c>
      <c r="S96" s="160">
        <v>0</v>
      </c>
      <c r="T96" s="160">
        <v>9292</v>
      </c>
      <c r="U96" s="160"/>
      <c r="V96" s="144"/>
      <c r="W96" s="144"/>
      <c r="X96" s="144"/>
      <c r="Y96" s="160">
        <v>0</v>
      </c>
      <c r="Z96" s="160">
        <v>110554</v>
      </c>
      <c r="AA96" s="160">
        <v>3557</v>
      </c>
      <c r="AB96" s="160"/>
      <c r="AC96" s="250"/>
      <c r="AD96" s="160"/>
      <c r="AE96" s="160">
        <v>0</v>
      </c>
      <c r="AF96" s="160">
        <v>0</v>
      </c>
      <c r="AG96" s="160">
        <v>13900</v>
      </c>
      <c r="AH96" s="43">
        <f t="shared" si="144"/>
        <v>144303</v>
      </c>
      <c r="AI96" s="43">
        <f t="shared" si="135"/>
        <v>2275</v>
      </c>
      <c r="AJ96" s="43">
        <f t="shared" si="136"/>
        <v>3557</v>
      </c>
      <c r="AK96" s="160"/>
      <c r="AL96" s="144"/>
      <c r="AM96" s="160">
        <v>0</v>
      </c>
      <c r="AN96" s="43">
        <f t="shared" si="137"/>
        <v>0</v>
      </c>
      <c r="AO96" s="44">
        <f t="shared" si="138"/>
        <v>221958</v>
      </c>
      <c r="AR96" s="43">
        <f t="shared" si="145"/>
        <v>9706.875</v>
      </c>
      <c r="AS96" s="43">
        <f t="shared" si="146"/>
        <v>9018.9375</v>
      </c>
      <c r="AT96" s="43">
        <f t="shared" si="146"/>
        <v>325</v>
      </c>
      <c r="AU96" s="43">
        <f t="shared" si="146"/>
        <v>395.22222222222223</v>
      </c>
      <c r="AV96" s="43">
        <f t="shared" si="147"/>
        <v>0</v>
      </c>
      <c r="AW96" s="44">
        <f t="shared" si="147"/>
        <v>8220.6666666666661</v>
      </c>
      <c r="AX96" s="122"/>
      <c r="AY96" s="43">
        <f t="shared" si="139"/>
        <v>311.5</v>
      </c>
      <c r="AZ96" s="43">
        <f t="shared" si="140"/>
        <v>284</v>
      </c>
      <c r="BA96" s="43">
        <f t="shared" si="141"/>
        <v>305.5</v>
      </c>
      <c r="BB96" s="43">
        <f t="shared" si="142"/>
        <v>0</v>
      </c>
      <c r="BC96" s="43">
        <f t="shared" si="143"/>
        <v>0</v>
      </c>
      <c r="BD96" s="44">
        <f>MEDIAN((D96:K96,M95:V95,Y95:AG95,AK96:AM96))</f>
        <v>142</v>
      </c>
    </row>
    <row r="97" spans="1:56" s="204" customFormat="1">
      <c r="A97" s="199"/>
      <c r="B97" s="200" t="s">
        <v>218</v>
      </c>
      <c r="C97" s="201"/>
      <c r="D97" s="144">
        <v>6586</v>
      </c>
      <c r="E97" s="160"/>
      <c r="F97" s="160">
        <v>0</v>
      </c>
      <c r="G97" s="160"/>
      <c r="H97" s="144"/>
      <c r="I97" s="144"/>
      <c r="J97" s="160">
        <v>5</v>
      </c>
      <c r="K97" s="144">
        <v>790.46563000000003</v>
      </c>
      <c r="L97" s="43">
        <f t="shared" si="134"/>
        <v>7381.4656299999997</v>
      </c>
      <c r="M97" s="160"/>
      <c r="N97" s="160"/>
      <c r="O97" s="160">
        <v>802</v>
      </c>
      <c r="P97" s="160"/>
      <c r="Q97" s="160">
        <v>0</v>
      </c>
      <c r="R97" s="160">
        <v>0</v>
      </c>
      <c r="S97" s="160">
        <v>0</v>
      </c>
      <c r="T97" s="160">
        <v>0</v>
      </c>
      <c r="U97" s="160"/>
      <c r="V97" s="144"/>
      <c r="W97" s="144"/>
      <c r="X97" s="144"/>
      <c r="Y97" s="160">
        <v>0</v>
      </c>
      <c r="Z97" s="160"/>
      <c r="AA97" s="160">
        <v>413</v>
      </c>
      <c r="AB97" s="160"/>
      <c r="AC97" s="250"/>
      <c r="AD97" s="160"/>
      <c r="AE97" s="160">
        <v>0</v>
      </c>
      <c r="AF97" s="160">
        <v>0</v>
      </c>
      <c r="AG97" s="160">
        <v>0</v>
      </c>
      <c r="AH97" s="43">
        <f t="shared" si="144"/>
        <v>1215</v>
      </c>
      <c r="AI97" s="43">
        <f t="shared" si="135"/>
        <v>140746</v>
      </c>
      <c r="AJ97" s="43">
        <f t="shared" si="136"/>
        <v>413</v>
      </c>
      <c r="AK97" s="160"/>
      <c r="AL97" s="144">
        <v>28</v>
      </c>
      <c r="AM97" s="160">
        <v>0</v>
      </c>
      <c r="AN97" s="43">
        <f t="shared" si="137"/>
        <v>28</v>
      </c>
      <c r="AO97" s="44">
        <f t="shared" si="138"/>
        <v>8624.4656299999988</v>
      </c>
      <c r="AR97" s="43">
        <f t="shared" si="145"/>
        <v>922.68320374999996</v>
      </c>
      <c r="AS97" s="43">
        <f t="shared" si="146"/>
        <v>75.9375</v>
      </c>
      <c r="AT97" s="43">
        <f t="shared" si="146"/>
        <v>20106.571428571428</v>
      </c>
      <c r="AU97" s="43">
        <f t="shared" si="146"/>
        <v>45.888888888888886</v>
      </c>
      <c r="AV97" s="43">
        <f t="shared" si="147"/>
        <v>9.3333333333333339</v>
      </c>
      <c r="AW97" s="44">
        <f t="shared" si="147"/>
        <v>319.42465296296291</v>
      </c>
      <c r="AX97" s="122"/>
      <c r="AY97" s="43">
        <f t="shared" si="139"/>
        <v>397.73281500000002</v>
      </c>
      <c r="AZ97" s="43">
        <f t="shared" si="140"/>
        <v>1778.5</v>
      </c>
      <c r="BA97" s="43">
        <f t="shared" si="141"/>
        <v>9292</v>
      </c>
      <c r="BB97" s="43">
        <f t="shared" si="142"/>
        <v>0</v>
      </c>
      <c r="BC97" s="43">
        <f t="shared" si="143"/>
        <v>14</v>
      </c>
      <c r="BD97" s="44">
        <f>MEDIAN((D97:K97,M96:V96,Y96:AG96,AK97:AM97))</f>
        <v>16.5</v>
      </c>
    </row>
    <row r="98" spans="1:56" s="204" customFormat="1">
      <c r="A98" s="199"/>
      <c r="B98" s="200" t="s">
        <v>217</v>
      </c>
      <c r="C98" s="201"/>
      <c r="D98" s="144">
        <v>0</v>
      </c>
      <c r="E98" s="160"/>
      <c r="F98" s="160">
        <v>118</v>
      </c>
      <c r="G98" s="160"/>
      <c r="H98" s="144"/>
      <c r="I98" s="144">
        <v>33</v>
      </c>
      <c r="J98" s="160">
        <v>2</v>
      </c>
      <c r="K98" s="144">
        <v>89.083040000000196</v>
      </c>
      <c r="L98" s="367">
        <f t="shared" si="134"/>
        <v>242.08304000000021</v>
      </c>
      <c r="M98" s="160"/>
      <c r="N98" s="160"/>
      <c r="O98" s="160">
        <v>956</v>
      </c>
      <c r="P98" s="160">
        <v>10</v>
      </c>
      <c r="Q98" s="160">
        <v>604.96632</v>
      </c>
      <c r="R98" s="160">
        <v>0</v>
      </c>
      <c r="S98" s="160">
        <v>0</v>
      </c>
      <c r="T98" s="160">
        <v>0</v>
      </c>
      <c r="U98" s="160"/>
      <c r="V98" s="144">
        <v>278.964</v>
      </c>
      <c r="W98" s="144"/>
      <c r="X98" s="144"/>
      <c r="Y98" s="160">
        <v>0</v>
      </c>
      <c r="Z98" s="160"/>
      <c r="AA98" s="160"/>
      <c r="AB98" s="160"/>
      <c r="AC98" s="250"/>
      <c r="AD98" s="160"/>
      <c r="AE98" s="160"/>
      <c r="AF98" s="160">
        <v>0</v>
      </c>
      <c r="AG98" s="160"/>
      <c r="AH98" s="43">
        <f t="shared" si="144"/>
        <v>1849.9303199999999</v>
      </c>
      <c r="AI98" s="43">
        <f t="shared" si="135"/>
        <v>802</v>
      </c>
      <c r="AJ98" s="43">
        <f t="shared" si="136"/>
        <v>288.964</v>
      </c>
      <c r="AK98" s="160"/>
      <c r="AL98" s="144"/>
      <c r="AM98" s="160">
        <v>0</v>
      </c>
      <c r="AN98" s="43">
        <f t="shared" si="137"/>
        <v>0</v>
      </c>
      <c r="AO98" s="44">
        <f t="shared" si="138"/>
        <v>2092.0133599999999</v>
      </c>
      <c r="AR98" s="43">
        <f t="shared" si="145"/>
        <v>30.260380000000026</v>
      </c>
      <c r="AS98" s="43">
        <f t="shared" si="146"/>
        <v>115.620645</v>
      </c>
      <c r="AT98" s="43">
        <f t="shared" si="146"/>
        <v>114.57142857142857</v>
      </c>
      <c r="AU98" s="43">
        <f t="shared" si="146"/>
        <v>32.107111111111109</v>
      </c>
      <c r="AV98" s="43">
        <f t="shared" si="147"/>
        <v>0</v>
      </c>
      <c r="AW98" s="44">
        <f t="shared" si="147"/>
        <v>77.481976296296295</v>
      </c>
      <c r="AX98" s="122"/>
      <c r="AY98" s="43">
        <f t="shared" si="139"/>
        <v>33</v>
      </c>
      <c r="AZ98" s="43">
        <f t="shared" si="140"/>
        <v>0</v>
      </c>
      <c r="BA98" s="43">
        <f t="shared" si="141"/>
        <v>0</v>
      </c>
      <c r="BB98" s="43">
        <f t="shared" si="142"/>
        <v>0</v>
      </c>
      <c r="BC98" s="43">
        <f t="shared" si="143"/>
        <v>0</v>
      </c>
      <c r="BD98" s="44">
        <f>MEDIAN((D98:K98,M97:V97,Y97:AG97,AK98:AM98))</f>
        <v>0</v>
      </c>
    </row>
    <row r="99" spans="1:56" s="204" customFormat="1">
      <c r="A99" s="199"/>
      <c r="B99" s="251" t="s">
        <v>198</v>
      </c>
      <c r="C99" s="201"/>
      <c r="D99" s="144">
        <v>323</v>
      </c>
      <c r="E99" s="160">
        <v>8033</v>
      </c>
      <c r="F99" s="160">
        <v>0</v>
      </c>
      <c r="G99" s="160">
        <v>229</v>
      </c>
      <c r="H99" s="144">
        <v>517</v>
      </c>
      <c r="I99" s="144"/>
      <c r="J99" s="160">
        <v>0</v>
      </c>
      <c r="K99" s="144">
        <v>110</v>
      </c>
      <c r="L99" s="367">
        <f t="shared" si="134"/>
        <v>9212</v>
      </c>
      <c r="M99" s="160"/>
      <c r="N99" s="160"/>
      <c r="O99" s="160"/>
      <c r="P99" s="160">
        <v>3</v>
      </c>
      <c r="Q99" s="160">
        <v>26.638069999999999</v>
      </c>
      <c r="R99" s="160">
        <v>0</v>
      </c>
      <c r="S99" s="160">
        <v>1744</v>
      </c>
      <c r="T99" s="160">
        <v>0</v>
      </c>
      <c r="U99" s="160">
        <v>1198</v>
      </c>
      <c r="V99" s="160"/>
      <c r="W99" s="160"/>
      <c r="X99" s="160"/>
      <c r="Y99" s="160">
        <v>0</v>
      </c>
      <c r="Z99" s="160">
        <v>100</v>
      </c>
      <c r="AA99" s="160">
        <v>0</v>
      </c>
      <c r="AB99" s="160"/>
      <c r="AC99" s="160"/>
      <c r="AD99" s="160"/>
      <c r="AE99" s="160"/>
      <c r="AF99" s="160">
        <v>0</v>
      </c>
      <c r="AG99" s="160">
        <v>489</v>
      </c>
      <c r="AH99" s="43">
        <f t="shared" si="144"/>
        <v>3560.63807</v>
      </c>
      <c r="AI99" s="43">
        <f t="shared" si="135"/>
        <v>1560.96632</v>
      </c>
      <c r="AJ99" s="43">
        <f t="shared" si="136"/>
        <v>2945</v>
      </c>
      <c r="AK99" s="160"/>
      <c r="AL99" s="144"/>
      <c r="AM99" s="160">
        <v>0</v>
      </c>
      <c r="AN99" s="43">
        <f t="shared" si="137"/>
        <v>0</v>
      </c>
      <c r="AO99" s="44">
        <f t="shared" si="138"/>
        <v>12772.638070000001</v>
      </c>
      <c r="AR99" s="43">
        <f t="shared" si="145"/>
        <v>1151.5</v>
      </c>
      <c r="AS99" s="43">
        <f t="shared" si="146"/>
        <v>222.539879375</v>
      </c>
      <c r="AT99" s="43">
        <f t="shared" si="146"/>
        <v>222.99518857142857</v>
      </c>
      <c r="AU99" s="43">
        <f t="shared" si="146"/>
        <v>327.22222222222223</v>
      </c>
      <c r="AV99" s="43">
        <f t="shared" si="147"/>
        <v>0</v>
      </c>
      <c r="AW99" s="44">
        <f t="shared" si="147"/>
        <v>473.06066925925927</v>
      </c>
      <c r="AX99" s="122"/>
      <c r="AY99" s="43">
        <f t="shared" si="139"/>
        <v>229</v>
      </c>
      <c r="AZ99" s="43">
        <f t="shared" si="140"/>
        <v>0</v>
      </c>
      <c r="BA99" s="43">
        <f t="shared" si="141"/>
        <v>604.96632</v>
      </c>
      <c r="BB99" s="43">
        <f t="shared" si="142"/>
        <v>0</v>
      </c>
      <c r="BC99" s="43">
        <f t="shared" si="143"/>
        <v>0</v>
      </c>
      <c r="BD99" s="44">
        <f>MEDIAN((D99:K99,M98:V98,Y98:AG98,AK99:AM99))</f>
        <v>10</v>
      </c>
    </row>
    <row r="100" spans="1:56" s="204" customFormat="1">
      <c r="A100" s="199"/>
      <c r="B100" s="200"/>
      <c r="C100" s="210" t="s">
        <v>216</v>
      </c>
      <c r="D100" s="252">
        <f t="shared" ref="D100:AG100" si="148">SUM(D91:D99)</f>
        <v>179583</v>
      </c>
      <c r="E100" s="252">
        <f t="shared" si="148"/>
        <v>40046</v>
      </c>
      <c r="F100" s="252">
        <f t="shared" si="148"/>
        <v>145548</v>
      </c>
      <c r="G100" s="252">
        <f t="shared" si="148"/>
        <v>360272.29895999999</v>
      </c>
      <c r="H100" s="252">
        <f t="shared" si="148"/>
        <v>91665</v>
      </c>
      <c r="I100" s="252">
        <f t="shared" si="148"/>
        <v>161516</v>
      </c>
      <c r="J100" s="252">
        <f t="shared" si="148"/>
        <v>72986</v>
      </c>
      <c r="K100" s="252">
        <f t="shared" si="148"/>
        <v>191616.07290999996</v>
      </c>
      <c r="L100" s="45">
        <f t="shared" si="134"/>
        <v>1243232.3718699999</v>
      </c>
      <c r="M100" s="252"/>
      <c r="N100" s="252"/>
      <c r="O100" s="252">
        <f t="shared" si="148"/>
        <v>19110</v>
      </c>
      <c r="P100" s="252">
        <f t="shared" si="148"/>
        <v>12714</v>
      </c>
      <c r="Q100" s="252">
        <f t="shared" si="148"/>
        <v>36499.558150000004</v>
      </c>
      <c r="R100" s="252">
        <f t="shared" si="148"/>
        <v>12384</v>
      </c>
      <c r="S100" s="252">
        <f t="shared" si="148"/>
        <v>11720.621810000001</v>
      </c>
      <c r="T100" s="252">
        <f t="shared" si="148"/>
        <v>31904.653469999997</v>
      </c>
      <c r="U100" s="252">
        <f t="shared" si="148"/>
        <v>10401</v>
      </c>
      <c r="V100" s="252">
        <f t="shared" si="148"/>
        <v>1851.33</v>
      </c>
      <c r="W100" s="252"/>
      <c r="X100" s="252"/>
      <c r="Y100" s="252">
        <f t="shared" si="148"/>
        <v>14004</v>
      </c>
      <c r="Z100" s="252">
        <f t="shared" si="148"/>
        <v>150499</v>
      </c>
      <c r="AA100" s="252">
        <f t="shared" ref="AA100" si="149">SUM(AA91:AA99)</f>
        <v>22059</v>
      </c>
      <c r="AB100" s="252"/>
      <c r="AC100" s="252">
        <f>SUM(AC91:AC99)</f>
        <v>33678</v>
      </c>
      <c r="AD100" s="252">
        <f t="shared" si="148"/>
        <v>38874</v>
      </c>
      <c r="AE100" s="252">
        <f t="shared" si="148"/>
        <v>13177</v>
      </c>
      <c r="AF100" s="252">
        <f t="shared" si="148"/>
        <v>8657</v>
      </c>
      <c r="AG100" s="252">
        <f t="shared" si="148"/>
        <v>34536</v>
      </c>
      <c r="AH100" s="45">
        <f>+SUM(M100:AG100)</f>
        <v>452069.16342999996</v>
      </c>
      <c r="AI100" s="45">
        <f t="shared" si="135"/>
        <v>615.63806999999997</v>
      </c>
      <c r="AJ100" s="45">
        <f t="shared" si="136"/>
        <v>127468.95181</v>
      </c>
      <c r="AK100" s="252">
        <f>SUM(AK91:AK99)</f>
        <v>17525</v>
      </c>
      <c r="AL100" s="252">
        <f>SUM(AL91:AL99)</f>
        <v>2049</v>
      </c>
      <c r="AM100" s="252">
        <f>SUM(AM91:AM99)</f>
        <v>8017</v>
      </c>
      <c r="AN100" s="45">
        <f t="shared" si="137"/>
        <v>27591</v>
      </c>
      <c r="AO100" s="211">
        <f t="shared" si="138"/>
        <v>1722892.5352999999</v>
      </c>
      <c r="AR100" s="45">
        <f>L100/AR$5</f>
        <v>155404.04648374999</v>
      </c>
      <c r="AS100" s="45">
        <f>AH100/AS$5</f>
        <v>28254.322714374997</v>
      </c>
      <c r="AT100" s="45">
        <f>AI100/AT$5</f>
        <v>87.948295714285706</v>
      </c>
      <c r="AU100" s="45">
        <f>AJ100/AU$5</f>
        <v>14163.216867777777</v>
      </c>
      <c r="AV100" s="45">
        <f>AN100/AV$5</f>
        <v>9197</v>
      </c>
      <c r="AW100" s="211">
        <f>AO100/AW$5</f>
        <v>63810.834640740737</v>
      </c>
      <c r="AX100" s="122"/>
      <c r="AY100" s="45">
        <f t="shared" si="139"/>
        <v>153532</v>
      </c>
      <c r="AZ100" s="45">
        <f t="shared" si="140"/>
        <v>3</v>
      </c>
      <c r="BA100" s="45">
        <f t="shared" si="141"/>
        <v>63.319035</v>
      </c>
      <c r="BB100" s="45">
        <f t="shared" si="142"/>
        <v>12384</v>
      </c>
      <c r="BC100" s="45">
        <f t="shared" si="143"/>
        <v>8017</v>
      </c>
      <c r="BD100" s="211">
        <f>MEDIAN((D100:K100,M99:V99,Y99:AG99,AK100:AM100))</f>
        <v>1896.5</v>
      </c>
    </row>
    <row r="101" spans="1:56"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43"/>
      <c r="AI101" s="43"/>
      <c r="AJ101" s="43"/>
      <c r="AK101" s="160"/>
      <c r="AL101" s="160"/>
      <c r="AM101" s="160"/>
      <c r="AN101" s="43"/>
      <c r="AO101" s="44"/>
      <c r="AR101" s="43"/>
      <c r="AS101" s="43"/>
      <c r="AT101" s="43"/>
      <c r="AU101" s="43"/>
      <c r="AV101" s="43"/>
      <c r="AW101" s="44"/>
      <c r="AX101" s="122"/>
      <c r="AY101" s="43"/>
      <c r="AZ101" s="43"/>
      <c r="BA101" s="43"/>
      <c r="BB101" s="43"/>
      <c r="BC101" s="43"/>
      <c r="BD101" s="44" t="e">
        <f>MEDIAN((D101:K101,M101:V101,Y101:AG101,AK101:AM101))</f>
        <v>#NUM!</v>
      </c>
    </row>
    <row r="102" spans="1:56" s="204" customFormat="1" ht="15" thickBot="1">
      <c r="A102" s="205" t="s">
        <v>215</v>
      </c>
      <c r="B102" s="200"/>
      <c r="C102" s="201"/>
      <c r="D102" s="256">
        <f t="shared" ref="D102:AO102" si="150">D88-D100</f>
        <v>-121129</v>
      </c>
      <c r="E102" s="256">
        <f t="shared" si="150"/>
        <v>41401</v>
      </c>
      <c r="F102" s="256">
        <f t="shared" si="150"/>
        <v>52494</v>
      </c>
      <c r="G102" s="256">
        <f t="shared" si="150"/>
        <v>-80198.298959999986</v>
      </c>
      <c r="H102" s="256">
        <f t="shared" si="150"/>
        <v>198887</v>
      </c>
      <c r="I102" s="256">
        <f t="shared" si="150"/>
        <v>32736</v>
      </c>
      <c r="J102" s="256">
        <f t="shared" si="150"/>
        <v>11278</v>
      </c>
      <c r="K102" s="256">
        <f t="shared" si="150"/>
        <v>-45513.470129999943</v>
      </c>
      <c r="L102" s="42">
        <f t="shared" si="150"/>
        <v>89955.230910000158</v>
      </c>
      <c r="M102" s="256"/>
      <c r="N102" s="256"/>
      <c r="O102" s="256">
        <f t="shared" si="150"/>
        <v>52346</v>
      </c>
      <c r="P102" s="256">
        <f t="shared" si="150"/>
        <v>17861</v>
      </c>
      <c r="Q102" s="256">
        <f t="shared" si="150"/>
        <v>-21655.440030000005</v>
      </c>
      <c r="R102" s="256">
        <f t="shared" si="150"/>
        <v>8089</v>
      </c>
      <c r="S102" s="256">
        <f t="shared" si="150"/>
        <v>7309.5696499999976</v>
      </c>
      <c r="T102" s="256">
        <f t="shared" si="150"/>
        <v>-16701.509346666666</v>
      </c>
      <c r="U102" s="256">
        <f t="shared" si="150"/>
        <v>25041</v>
      </c>
      <c r="V102" s="256">
        <f t="shared" si="150"/>
        <v>7970.7810000000009</v>
      </c>
      <c r="W102" s="256"/>
      <c r="X102" s="256"/>
      <c r="Y102" s="256">
        <f t="shared" si="150"/>
        <v>32014</v>
      </c>
      <c r="Z102" s="256">
        <f t="shared" si="150"/>
        <v>-7848</v>
      </c>
      <c r="AA102" s="256">
        <f t="shared" si="150"/>
        <v>-3712</v>
      </c>
      <c r="AB102" s="256"/>
      <c r="AC102" s="256">
        <f t="shared" si="150"/>
        <v>10170</v>
      </c>
      <c r="AD102" s="256">
        <f t="shared" si="150"/>
        <v>-16580</v>
      </c>
      <c r="AE102" s="256">
        <f t="shared" si="150"/>
        <v>1545</v>
      </c>
      <c r="AF102" s="256">
        <f t="shared" si="150"/>
        <v>2067</v>
      </c>
      <c r="AG102" s="256">
        <f t="shared" si="150"/>
        <v>-21104</v>
      </c>
      <c r="AH102" s="42">
        <f>AH88-AH100</f>
        <v>76812.401273333351</v>
      </c>
      <c r="AI102" s="42">
        <f>AI88-AI100</f>
        <v>293986.62417333334</v>
      </c>
      <c r="AJ102" s="42">
        <f>AJ88-AJ100</f>
        <v>106810.35065000001</v>
      </c>
      <c r="AK102" s="256">
        <f t="shared" si="150"/>
        <v>74352</v>
      </c>
      <c r="AL102" s="256">
        <f t="shared" si="150"/>
        <v>61061</v>
      </c>
      <c r="AM102" s="256">
        <f t="shared" si="150"/>
        <v>18310</v>
      </c>
      <c r="AN102" s="42">
        <f t="shared" si="150"/>
        <v>153723</v>
      </c>
      <c r="AO102" s="230">
        <f t="shared" si="150"/>
        <v>320490.63218333363</v>
      </c>
      <c r="AR102" s="42">
        <f>L102/AR$5</f>
        <v>11244.40386375002</v>
      </c>
      <c r="AS102" s="42">
        <f>AH102/AS$5</f>
        <v>4800.7750795833344</v>
      </c>
      <c r="AT102" s="42">
        <f>AI102/AT$5</f>
        <v>41998.089167619051</v>
      </c>
      <c r="AU102" s="42">
        <f>AJ102/AU$5</f>
        <v>11867.816738888891</v>
      </c>
      <c r="AV102" s="42">
        <f>AN102/AV$5</f>
        <v>51241</v>
      </c>
      <c r="AW102" s="230">
        <f>AO102/AW$5</f>
        <v>11870.023414197542</v>
      </c>
      <c r="AX102" s="122"/>
      <c r="AY102" s="42">
        <f t="shared" si="139"/>
        <v>22007</v>
      </c>
      <c r="AZ102" s="42">
        <f>MEDIAN($M102:$AG102)</f>
        <v>4688.2848249999988</v>
      </c>
      <c r="BA102" s="42">
        <f>MEDIAN($AD102,$AE102,$Z102,$T102,$O102,Q102,AG102)</f>
        <v>-16580</v>
      </c>
      <c r="BB102" s="42">
        <f>MEDIAN($AF102,$AB102,$AC102,$Y102,$V102,$U102,$S102,$R102,$P102,$AA102)</f>
        <v>8089</v>
      </c>
      <c r="BC102" s="42">
        <f t="shared" si="143"/>
        <v>61061</v>
      </c>
      <c r="BD102" s="230">
        <f>MEDIAN((D102:K102,M102:V102,Y102:AG102,AK102:AM102))</f>
        <v>8089</v>
      </c>
    </row>
    <row r="103" spans="1:56"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17"/>
      <c r="AB103" s="17"/>
      <c r="AC103" s="257"/>
      <c r="AD103" s="17"/>
      <c r="AE103" s="17"/>
      <c r="AF103" s="17"/>
      <c r="AG103" s="17"/>
      <c r="AH103" s="33"/>
      <c r="AI103" s="33"/>
      <c r="AJ103" s="33"/>
      <c r="AK103" s="17"/>
      <c r="AL103" s="135"/>
      <c r="AM103" s="17"/>
      <c r="AN103" s="33"/>
      <c r="AO103" s="48"/>
      <c r="AR103" s="33"/>
      <c r="AS103" s="33"/>
      <c r="AT103" s="33"/>
      <c r="AU103" s="33"/>
      <c r="AV103" s="33"/>
      <c r="AW103" s="48"/>
      <c r="AX103" s="47"/>
      <c r="AY103" s="33"/>
      <c r="AZ103" s="33"/>
      <c r="BA103" s="33"/>
      <c r="BB103" s="33"/>
      <c r="BC103" s="33"/>
      <c r="BD103" s="48"/>
    </row>
    <row r="104" spans="1:56"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17"/>
      <c r="AB104" s="17"/>
      <c r="AC104" s="257"/>
      <c r="AD104" s="17"/>
      <c r="AE104" s="17"/>
      <c r="AF104" s="17"/>
      <c r="AG104" s="17"/>
      <c r="AH104" s="33"/>
      <c r="AI104" s="33"/>
      <c r="AJ104" s="33"/>
      <c r="AK104" s="17"/>
      <c r="AL104" s="135"/>
      <c r="AM104" s="17"/>
      <c r="AN104" s="33"/>
      <c r="AO104" s="48"/>
      <c r="AR104" s="33"/>
      <c r="AS104" s="33"/>
      <c r="AT104" s="33"/>
      <c r="AU104" s="33"/>
      <c r="AV104" s="33"/>
      <c r="AW104" s="48"/>
      <c r="AX104" s="47"/>
      <c r="AY104" s="33"/>
      <c r="AZ104" s="33"/>
      <c r="BA104" s="33"/>
      <c r="BB104" s="33"/>
      <c r="BC104" s="33"/>
      <c r="BD104" s="48"/>
    </row>
    <row r="105" spans="1:56" s="204" customFormat="1">
      <c r="A105" s="199"/>
      <c r="B105" s="200" t="s">
        <v>213</v>
      </c>
      <c r="C105" s="201"/>
      <c r="D105" s="144">
        <v>821558</v>
      </c>
      <c r="E105" s="160">
        <v>134238</v>
      </c>
      <c r="F105" s="160">
        <v>1022498</v>
      </c>
      <c r="G105" s="160">
        <v>2523535</v>
      </c>
      <c r="H105" s="144">
        <v>1008300</v>
      </c>
      <c r="I105" s="144">
        <v>1546761</v>
      </c>
      <c r="J105" s="160">
        <v>386980</v>
      </c>
      <c r="K105" s="144">
        <v>667107.50316000008</v>
      </c>
      <c r="L105" s="43">
        <f t="shared" ref="L105:L110" si="151">+SUM(D105:K105)</f>
        <v>8110977.5031599998</v>
      </c>
      <c r="M105" s="160"/>
      <c r="N105" s="160"/>
      <c r="O105" s="160">
        <v>268081</v>
      </c>
      <c r="P105" s="160">
        <v>124481</v>
      </c>
      <c r="Q105" s="160">
        <v>258808.45445999995</v>
      </c>
      <c r="R105" s="160">
        <v>79783</v>
      </c>
      <c r="S105" s="160">
        <v>36425.598300000005</v>
      </c>
      <c r="T105" s="160">
        <v>109063.5</v>
      </c>
      <c r="U105" s="160">
        <v>79014</v>
      </c>
      <c r="V105" s="144">
        <v>12003.076000000001</v>
      </c>
      <c r="W105" s="144"/>
      <c r="X105" s="144"/>
      <c r="Y105" s="160">
        <v>25912</v>
      </c>
      <c r="Z105" s="160">
        <v>201670</v>
      </c>
      <c r="AA105" s="160">
        <v>95529</v>
      </c>
      <c r="AB105" s="160"/>
      <c r="AC105" s="250">
        <v>187202</v>
      </c>
      <c r="AD105" s="160">
        <v>127704</v>
      </c>
      <c r="AE105" s="160">
        <v>65173</v>
      </c>
      <c r="AF105" s="160">
        <v>28838</v>
      </c>
      <c r="AG105" s="160">
        <v>60350</v>
      </c>
      <c r="AH105" s="43">
        <f t="shared" ref="AH105:AH110" si="152">+SUM(M105:AG105)</f>
        <v>1760037.6287599998</v>
      </c>
      <c r="AI105" s="43">
        <f t="shared" ref="AI105:AI110" si="153">O105+Q105+Z105+AD105+AE105+AG105+T105</f>
        <v>1090849.9544599999</v>
      </c>
      <c r="AJ105" s="43">
        <f t="shared" ref="AJ105:AJ110" si="154">P105+R105+S105+U105+V105+Y105+AC105+AB105+AF105+AA105</f>
        <v>669187.67430000007</v>
      </c>
      <c r="AK105" s="160">
        <v>78399</v>
      </c>
      <c r="AL105" s="144">
        <v>18692</v>
      </c>
      <c r="AM105" s="160">
        <v>33423</v>
      </c>
      <c r="AN105" s="43">
        <f t="shared" ref="AN105:AN110" si="155">+SUM(AK105:AM105)</f>
        <v>130514</v>
      </c>
      <c r="AO105" s="44">
        <f t="shared" ref="AO105:AO110" si="156">+AN105+AH105+L105</f>
        <v>10001529.131919999</v>
      </c>
      <c r="AR105" s="43">
        <f t="shared" ref="AR105:AR109" si="157">L105/AR$5</f>
        <v>1013872.187895</v>
      </c>
      <c r="AS105" s="43">
        <f t="shared" ref="AS105:AU109" si="158">AH105/AS$5</f>
        <v>110002.35179749998</v>
      </c>
      <c r="AT105" s="43">
        <f t="shared" si="158"/>
        <v>155835.70778</v>
      </c>
      <c r="AU105" s="43">
        <f t="shared" si="158"/>
        <v>74354.186033333346</v>
      </c>
      <c r="AV105" s="43">
        <f t="shared" ref="AV105:AW109" si="159">AN105/AV$5</f>
        <v>43504.666666666664</v>
      </c>
      <c r="AW105" s="44">
        <f t="shared" si="159"/>
        <v>370427.00488592585</v>
      </c>
      <c r="AX105" s="122"/>
      <c r="AY105" s="43">
        <f t="shared" ref="AY105:AY110" si="160">MEDIAN($D105:$K105)</f>
        <v>914929</v>
      </c>
      <c r="AZ105" s="43">
        <f t="shared" ref="AZ105:AZ110" si="161">MEDIAN($M105:$AG105)</f>
        <v>87656</v>
      </c>
      <c r="BA105" s="43">
        <f t="shared" ref="BA105:BA110" si="162">MEDIAN($AD105,$AE105,$Z105,$T105,$O105,Q105,AG105)</f>
        <v>127704</v>
      </c>
      <c r="BB105" s="43">
        <f t="shared" ref="BB105:BB110" si="163">MEDIAN($AF105,$AB105,$AC105,$Y105,$V105,$U105,$S105,$R105,$P105,$AA105)</f>
        <v>79014</v>
      </c>
      <c r="BC105" s="43">
        <f t="shared" ref="BC105:BC110" si="164">MEDIAN($AK105:$AM105)</f>
        <v>33423</v>
      </c>
      <c r="BD105" s="44">
        <f>MEDIAN((D105:K105,M105:V105,Y105:AG105,AK105:AM105))</f>
        <v>124481</v>
      </c>
    </row>
    <row r="106" spans="1:56" s="204" customFormat="1">
      <c r="A106" s="199"/>
      <c r="B106" s="200" t="s">
        <v>212</v>
      </c>
      <c r="C106" s="201"/>
      <c r="D106" s="144">
        <v>44802</v>
      </c>
      <c r="E106" s="160">
        <v>12900</v>
      </c>
      <c r="F106" s="160">
        <v>35919</v>
      </c>
      <c r="G106" s="160">
        <v>26324</v>
      </c>
      <c r="H106" s="144">
        <v>98925</v>
      </c>
      <c r="I106" s="144">
        <v>61343</v>
      </c>
      <c r="J106" s="160">
        <v>46892</v>
      </c>
      <c r="K106" s="144">
        <v>63518.383500000011</v>
      </c>
      <c r="L106" s="43">
        <f t="shared" si="151"/>
        <v>390623.3835</v>
      </c>
      <c r="M106" s="160"/>
      <c r="N106" s="160"/>
      <c r="O106" s="160">
        <v>9298</v>
      </c>
      <c r="P106" s="160"/>
      <c r="Q106" s="160">
        <v>10972.721020000001</v>
      </c>
      <c r="R106" s="160">
        <v>4744</v>
      </c>
      <c r="S106" s="160">
        <v>2238.7893200000008</v>
      </c>
      <c r="T106" s="160">
        <v>7405.5</v>
      </c>
      <c r="U106" s="160">
        <v>3963</v>
      </c>
      <c r="V106" s="160">
        <v>331</v>
      </c>
      <c r="W106" s="144"/>
      <c r="X106" s="144"/>
      <c r="Y106" s="160">
        <v>13955</v>
      </c>
      <c r="Z106" s="160">
        <v>16673</v>
      </c>
      <c r="AA106" s="160">
        <v>2741</v>
      </c>
      <c r="AB106" s="160"/>
      <c r="AC106" s="250">
        <v>941</v>
      </c>
      <c r="AD106" s="160">
        <v>4320</v>
      </c>
      <c r="AE106" s="160">
        <v>1628</v>
      </c>
      <c r="AF106" s="160">
        <v>1436</v>
      </c>
      <c r="AG106" s="160">
        <v>1844</v>
      </c>
      <c r="AH106" s="43">
        <f t="shared" si="152"/>
        <v>82491.010340000008</v>
      </c>
      <c r="AI106" s="43">
        <f t="shared" si="153"/>
        <v>52141.221019999997</v>
      </c>
      <c r="AJ106" s="43">
        <f t="shared" si="154"/>
        <v>30349.78932</v>
      </c>
      <c r="AK106" s="160">
        <v>1694</v>
      </c>
      <c r="AL106" s="144">
        <v>160</v>
      </c>
      <c r="AM106" s="160">
        <v>955</v>
      </c>
      <c r="AN106" s="43">
        <f t="shared" si="155"/>
        <v>2809</v>
      </c>
      <c r="AO106" s="44">
        <f t="shared" si="156"/>
        <v>475923.39384000003</v>
      </c>
      <c r="AR106" s="43">
        <f t="shared" si="157"/>
        <v>48827.9229375</v>
      </c>
      <c r="AS106" s="43">
        <f t="shared" si="158"/>
        <v>5155.6881462500005</v>
      </c>
      <c r="AT106" s="43">
        <f t="shared" si="158"/>
        <v>7448.74586</v>
      </c>
      <c r="AU106" s="43">
        <f t="shared" si="158"/>
        <v>3372.1988133333334</v>
      </c>
      <c r="AV106" s="43">
        <f t="shared" si="159"/>
        <v>936.33333333333337</v>
      </c>
      <c r="AW106" s="44">
        <f t="shared" si="159"/>
        <v>17626.792364444445</v>
      </c>
      <c r="AX106" s="122"/>
      <c r="AY106" s="43">
        <f t="shared" si="160"/>
        <v>45847</v>
      </c>
      <c r="AZ106" s="43">
        <f t="shared" si="161"/>
        <v>3963</v>
      </c>
      <c r="BA106" s="43">
        <f t="shared" si="162"/>
        <v>7405.5</v>
      </c>
      <c r="BB106" s="43">
        <f t="shared" si="163"/>
        <v>2489.8946600000004</v>
      </c>
      <c r="BC106" s="43">
        <f t="shared" si="164"/>
        <v>955</v>
      </c>
      <c r="BD106" s="44">
        <f>MEDIAN((D106:K106,M106:V106,Y106:AG106,AK106:AM106))</f>
        <v>6074.75</v>
      </c>
    </row>
    <row r="107" spans="1:56" s="204" customFormat="1">
      <c r="A107" s="199"/>
      <c r="B107" s="200" t="s">
        <v>211</v>
      </c>
      <c r="C107" s="201"/>
      <c r="D107" s="144">
        <v>25361</v>
      </c>
      <c r="E107" s="160">
        <v>11177</v>
      </c>
      <c r="F107" s="160">
        <v>92116</v>
      </c>
      <c r="G107" s="160">
        <v>122767</v>
      </c>
      <c r="H107" s="144">
        <v>39717</v>
      </c>
      <c r="I107" s="144">
        <v>86787</v>
      </c>
      <c r="J107" s="160">
        <v>16942</v>
      </c>
      <c r="K107" s="144">
        <v>38133.215820000019</v>
      </c>
      <c r="L107" s="43">
        <f t="shared" si="151"/>
        <v>433000.21582000004</v>
      </c>
      <c r="M107" s="160"/>
      <c r="N107" s="160"/>
      <c r="O107" s="160">
        <v>7062</v>
      </c>
      <c r="P107" s="160">
        <v>8571</v>
      </c>
      <c r="Q107" s="160">
        <v>9310.4157800000012</v>
      </c>
      <c r="R107" s="160">
        <v>4077</v>
      </c>
      <c r="S107" s="160">
        <v>2418.3600399999996</v>
      </c>
      <c r="T107" s="160">
        <v>6793.5</v>
      </c>
      <c r="U107" s="160">
        <v>3305</v>
      </c>
      <c r="V107" s="160">
        <v>1189</v>
      </c>
      <c r="W107" s="144"/>
      <c r="X107" s="144"/>
      <c r="Y107" s="160">
        <v>396</v>
      </c>
      <c r="Z107" s="160">
        <v>9092</v>
      </c>
      <c r="AA107" s="160">
        <v>3710</v>
      </c>
      <c r="AB107" s="160"/>
      <c r="AC107" s="250">
        <v>12728</v>
      </c>
      <c r="AD107" s="160">
        <v>23547</v>
      </c>
      <c r="AE107" s="160">
        <v>1625</v>
      </c>
      <c r="AF107" s="160">
        <v>1376</v>
      </c>
      <c r="AG107" s="160">
        <v>576</v>
      </c>
      <c r="AH107" s="43">
        <f t="shared" si="152"/>
        <v>95776.27582000001</v>
      </c>
      <c r="AI107" s="43">
        <f t="shared" si="153"/>
        <v>58005.915780000003</v>
      </c>
      <c r="AJ107" s="43">
        <f t="shared" si="154"/>
        <v>37770.36004</v>
      </c>
      <c r="AK107" s="160">
        <v>2200</v>
      </c>
      <c r="AL107" s="144">
        <v>545</v>
      </c>
      <c r="AM107" s="160">
        <v>1175</v>
      </c>
      <c r="AN107" s="43">
        <f t="shared" si="155"/>
        <v>3920</v>
      </c>
      <c r="AO107" s="44">
        <f t="shared" si="156"/>
        <v>532696.49164000002</v>
      </c>
      <c r="AR107" s="43">
        <f t="shared" si="157"/>
        <v>54125.026977500005</v>
      </c>
      <c r="AS107" s="43">
        <f t="shared" si="158"/>
        <v>5986.0172387500006</v>
      </c>
      <c r="AT107" s="43">
        <f t="shared" si="158"/>
        <v>8286.5593971428571</v>
      </c>
      <c r="AU107" s="43">
        <f t="shared" si="158"/>
        <v>4196.7066711111111</v>
      </c>
      <c r="AV107" s="43">
        <f t="shared" si="159"/>
        <v>1306.6666666666667</v>
      </c>
      <c r="AW107" s="44">
        <f t="shared" si="159"/>
        <v>19729.499690370372</v>
      </c>
      <c r="AX107" s="122"/>
      <c r="AY107" s="43">
        <f t="shared" si="160"/>
        <v>38925.107910000006</v>
      </c>
      <c r="AZ107" s="43">
        <f t="shared" si="161"/>
        <v>3893.5</v>
      </c>
      <c r="BA107" s="43">
        <f t="shared" si="162"/>
        <v>7062</v>
      </c>
      <c r="BB107" s="43">
        <f t="shared" si="163"/>
        <v>3305</v>
      </c>
      <c r="BC107" s="43">
        <f t="shared" si="164"/>
        <v>1175</v>
      </c>
      <c r="BD107" s="44">
        <f>MEDIAN((D107:K107,M107:V107,Y107:AG107,AK107:AM107))</f>
        <v>7062</v>
      </c>
    </row>
    <row r="108" spans="1:56" s="204" customFormat="1">
      <c r="A108" s="199"/>
      <c r="B108" s="200" t="s">
        <v>210</v>
      </c>
      <c r="C108" s="201"/>
      <c r="D108" s="144">
        <v>0</v>
      </c>
      <c r="E108" s="160">
        <v>8317</v>
      </c>
      <c r="F108" s="160">
        <v>0</v>
      </c>
      <c r="G108" s="160"/>
      <c r="H108" s="144"/>
      <c r="I108" s="144">
        <v>115358</v>
      </c>
      <c r="J108" s="160">
        <v>0</v>
      </c>
      <c r="K108" s="144">
        <v>9.5</v>
      </c>
      <c r="L108" s="43">
        <f t="shared" si="151"/>
        <v>123684.5</v>
      </c>
      <c r="M108" s="160"/>
      <c r="N108" s="160"/>
      <c r="O108" s="160">
        <v>31691</v>
      </c>
      <c r="P108" s="160"/>
      <c r="Q108" s="160">
        <v>0</v>
      </c>
      <c r="R108" s="160">
        <v>0</v>
      </c>
      <c r="S108" s="160">
        <v>0</v>
      </c>
      <c r="T108" s="160">
        <v>0</v>
      </c>
      <c r="U108" s="160"/>
      <c r="V108" s="160">
        <v>7</v>
      </c>
      <c r="W108" s="144"/>
      <c r="X108" s="144"/>
      <c r="Y108" s="160">
        <v>0</v>
      </c>
      <c r="Z108" s="160">
        <v>0</v>
      </c>
      <c r="AA108" s="160"/>
      <c r="AB108" s="160"/>
      <c r="AC108" s="250"/>
      <c r="AD108" s="160"/>
      <c r="AE108" s="160">
        <v>0</v>
      </c>
      <c r="AF108" s="160">
        <v>0</v>
      </c>
      <c r="AG108" s="160">
        <v>0</v>
      </c>
      <c r="AH108" s="43">
        <f t="shared" si="152"/>
        <v>31698</v>
      </c>
      <c r="AI108" s="43">
        <f t="shared" si="153"/>
        <v>31691</v>
      </c>
      <c r="AJ108" s="43">
        <f t="shared" si="154"/>
        <v>7</v>
      </c>
      <c r="AK108" s="160"/>
      <c r="AL108" s="144"/>
      <c r="AM108" s="160">
        <v>0</v>
      </c>
      <c r="AN108" s="43">
        <f t="shared" si="155"/>
        <v>0</v>
      </c>
      <c r="AO108" s="44">
        <f t="shared" si="156"/>
        <v>155382.5</v>
      </c>
      <c r="AR108" s="43">
        <f t="shared" si="157"/>
        <v>15460.5625</v>
      </c>
      <c r="AS108" s="43">
        <f t="shared" si="158"/>
        <v>1981.125</v>
      </c>
      <c r="AT108" s="43">
        <f t="shared" si="158"/>
        <v>4527.2857142857147</v>
      </c>
      <c r="AU108" s="43">
        <f t="shared" si="158"/>
        <v>0.77777777777777779</v>
      </c>
      <c r="AV108" s="43">
        <f t="shared" si="159"/>
        <v>0</v>
      </c>
      <c r="AW108" s="44">
        <f t="shared" si="159"/>
        <v>5754.9074074074078</v>
      </c>
      <c r="AX108" s="122"/>
      <c r="AY108" s="43">
        <f t="shared" si="160"/>
        <v>4.75</v>
      </c>
      <c r="AZ108" s="43">
        <f t="shared" si="161"/>
        <v>0</v>
      </c>
      <c r="BA108" s="43">
        <f t="shared" si="162"/>
        <v>0</v>
      </c>
      <c r="BB108" s="43">
        <f t="shared" si="163"/>
        <v>0</v>
      </c>
      <c r="BC108" s="43">
        <f t="shared" si="164"/>
        <v>0</v>
      </c>
      <c r="BD108" s="44">
        <f>MEDIAN((D108:K108,M108:V108,Y108:AG108,AK108:AM108))</f>
        <v>0</v>
      </c>
    </row>
    <row r="109" spans="1:56" s="204" customFormat="1">
      <c r="A109" s="199"/>
      <c r="B109" s="251" t="s">
        <v>198</v>
      </c>
      <c r="C109" s="201"/>
      <c r="D109" s="144">
        <v>4807</v>
      </c>
      <c r="E109" s="160">
        <v>13856</v>
      </c>
      <c r="F109" s="160">
        <v>40702</v>
      </c>
      <c r="G109" s="160">
        <v>184128</v>
      </c>
      <c r="H109" s="144">
        <v>112874</v>
      </c>
      <c r="I109" s="144">
        <v>10896</v>
      </c>
      <c r="J109" s="160">
        <v>28799</v>
      </c>
      <c r="K109" s="144">
        <v>130727.00995000001</v>
      </c>
      <c r="L109" s="43">
        <f t="shared" si="151"/>
        <v>526789.00994999998</v>
      </c>
      <c r="M109" s="160"/>
      <c r="N109" s="160"/>
      <c r="O109" s="160">
        <v>2329</v>
      </c>
      <c r="P109" s="160"/>
      <c r="Q109" s="160">
        <v>5153.9804000000004</v>
      </c>
      <c r="R109" s="160">
        <v>144</v>
      </c>
      <c r="S109" s="160">
        <v>151.18179999999998</v>
      </c>
      <c r="T109" s="160">
        <v>168.56649999999999</v>
      </c>
      <c r="U109" s="160">
        <v>1825</v>
      </c>
      <c r="V109" s="160">
        <v>0</v>
      </c>
      <c r="W109" s="144"/>
      <c r="X109" s="144"/>
      <c r="Y109" s="160">
        <v>0</v>
      </c>
      <c r="Z109" s="160">
        <v>23069</v>
      </c>
      <c r="AA109" s="160">
        <v>630</v>
      </c>
      <c r="AB109" s="160"/>
      <c r="AC109" s="250">
        <v>1048</v>
      </c>
      <c r="AD109" s="160">
        <v>2875</v>
      </c>
      <c r="AE109" s="160">
        <v>5130</v>
      </c>
      <c r="AF109" s="160">
        <v>155</v>
      </c>
      <c r="AG109" s="160">
        <v>29745</v>
      </c>
      <c r="AH109" s="43">
        <f t="shared" si="152"/>
        <v>72423.728700000007</v>
      </c>
      <c r="AI109" s="43">
        <f t="shared" si="153"/>
        <v>68470.546900000001</v>
      </c>
      <c r="AJ109" s="43">
        <f t="shared" si="154"/>
        <v>3953.1817999999998</v>
      </c>
      <c r="AK109" s="160">
        <v>10891</v>
      </c>
      <c r="AL109" s="144">
        <v>142</v>
      </c>
      <c r="AM109" s="160">
        <v>850</v>
      </c>
      <c r="AN109" s="43">
        <f t="shared" si="155"/>
        <v>11883</v>
      </c>
      <c r="AO109" s="44">
        <f t="shared" si="156"/>
        <v>611095.73864999996</v>
      </c>
      <c r="AR109" s="43">
        <f t="shared" si="157"/>
        <v>65848.626243749997</v>
      </c>
      <c r="AS109" s="43">
        <f t="shared" si="158"/>
        <v>4526.4830437500004</v>
      </c>
      <c r="AT109" s="43">
        <f t="shared" si="158"/>
        <v>9781.5066999999999</v>
      </c>
      <c r="AU109" s="43">
        <f t="shared" si="158"/>
        <v>439.24242222222222</v>
      </c>
      <c r="AV109" s="43">
        <f t="shared" si="159"/>
        <v>3961</v>
      </c>
      <c r="AW109" s="44">
        <f t="shared" si="159"/>
        <v>22633.175505555555</v>
      </c>
      <c r="AX109" s="122"/>
      <c r="AY109" s="43">
        <f t="shared" si="160"/>
        <v>34750.5</v>
      </c>
      <c r="AZ109" s="43">
        <f t="shared" si="161"/>
        <v>1048</v>
      </c>
      <c r="BA109" s="43">
        <f t="shared" si="162"/>
        <v>5130</v>
      </c>
      <c r="BB109" s="43">
        <f t="shared" si="163"/>
        <v>153.09089999999998</v>
      </c>
      <c r="BC109" s="43">
        <f t="shared" si="164"/>
        <v>850</v>
      </c>
      <c r="BD109" s="44">
        <f>MEDIAN((D109:K109,M109:V109,Y109:AG109,AK109:AM109))</f>
        <v>3841</v>
      </c>
    </row>
    <row r="110" spans="1:56" s="204" customFormat="1">
      <c r="A110" s="199"/>
      <c r="B110" s="200"/>
      <c r="C110" s="210" t="s">
        <v>209</v>
      </c>
      <c r="D110" s="252">
        <f t="shared" ref="D110:K110" si="165">SUM(D105:D109)</f>
        <v>896528</v>
      </c>
      <c r="E110" s="252">
        <f t="shared" si="165"/>
        <v>180488</v>
      </c>
      <c r="F110" s="252">
        <f t="shared" si="165"/>
        <v>1191235</v>
      </c>
      <c r="G110" s="252">
        <f t="shared" si="165"/>
        <v>2856754</v>
      </c>
      <c r="H110" s="252">
        <f t="shared" si="165"/>
        <v>1259816</v>
      </c>
      <c r="I110" s="252">
        <f t="shared" si="165"/>
        <v>1821145</v>
      </c>
      <c r="J110" s="252">
        <f t="shared" si="165"/>
        <v>479613</v>
      </c>
      <c r="K110" s="252">
        <f t="shared" si="165"/>
        <v>899495.6124300001</v>
      </c>
      <c r="L110" s="45">
        <f t="shared" si="151"/>
        <v>9585074.6124300007</v>
      </c>
      <c r="M110" s="252"/>
      <c r="N110" s="252"/>
      <c r="O110" s="252">
        <f t="shared" ref="O110:V110" si="166">SUM(O105:O109)</f>
        <v>318461</v>
      </c>
      <c r="P110" s="252">
        <f t="shared" si="166"/>
        <v>133052</v>
      </c>
      <c r="Q110" s="252">
        <f t="shared" si="166"/>
        <v>284245.57165999996</v>
      </c>
      <c r="R110" s="252">
        <f t="shared" si="166"/>
        <v>88748</v>
      </c>
      <c r="S110" s="252">
        <f t="shared" si="166"/>
        <v>41233.929460000007</v>
      </c>
      <c r="T110" s="252">
        <f t="shared" si="166"/>
        <v>123431.0665</v>
      </c>
      <c r="U110" s="252">
        <f t="shared" si="166"/>
        <v>88107</v>
      </c>
      <c r="V110" s="252">
        <f t="shared" si="166"/>
        <v>13530.076000000001</v>
      </c>
      <c r="W110" s="252"/>
      <c r="X110" s="252"/>
      <c r="Y110" s="252">
        <f t="shared" ref="Y110:AG110" si="167">SUM(Y105:Y109)</f>
        <v>40263</v>
      </c>
      <c r="Z110" s="252">
        <f t="shared" si="167"/>
        <v>250504</v>
      </c>
      <c r="AA110" s="252">
        <f t="shared" si="167"/>
        <v>102610</v>
      </c>
      <c r="AB110" s="252"/>
      <c r="AC110" s="252">
        <f>SUM(AC105:AC109)</f>
        <v>201919</v>
      </c>
      <c r="AD110" s="252">
        <f t="shared" si="167"/>
        <v>158446</v>
      </c>
      <c r="AE110" s="252">
        <f t="shared" si="167"/>
        <v>73556</v>
      </c>
      <c r="AF110" s="252">
        <f t="shared" si="167"/>
        <v>31805</v>
      </c>
      <c r="AG110" s="252">
        <f t="shared" si="167"/>
        <v>92515</v>
      </c>
      <c r="AH110" s="45">
        <f t="shared" si="152"/>
        <v>2042426.6436199998</v>
      </c>
      <c r="AI110" s="45">
        <f t="shared" si="153"/>
        <v>1301158.6381599999</v>
      </c>
      <c r="AJ110" s="45">
        <f t="shared" si="154"/>
        <v>741268.00546000001</v>
      </c>
      <c r="AK110" s="252">
        <f>SUM(AK105:AK109)</f>
        <v>93184</v>
      </c>
      <c r="AL110" s="252">
        <f>SUM(AL105:AL109)</f>
        <v>19539</v>
      </c>
      <c r="AM110" s="252">
        <f>SUM(AM105:AM109)</f>
        <v>36403</v>
      </c>
      <c r="AN110" s="45">
        <f t="shared" si="155"/>
        <v>149126</v>
      </c>
      <c r="AO110" s="211">
        <f t="shared" si="156"/>
        <v>11776627.25605</v>
      </c>
      <c r="AR110" s="45">
        <f>L110/AR$5</f>
        <v>1198134.3265537501</v>
      </c>
      <c r="AS110" s="45">
        <f>AH110/AS$5</f>
        <v>127651.66522624998</v>
      </c>
      <c r="AT110" s="45">
        <f>AI110/AT$5</f>
        <v>185879.80545142855</v>
      </c>
      <c r="AU110" s="45">
        <f>AJ110/AU$5</f>
        <v>82363.111717777778</v>
      </c>
      <c r="AV110" s="45">
        <f>AN110/AV$5</f>
        <v>49708.666666666664</v>
      </c>
      <c r="AW110" s="211">
        <f>AO110/AW$5</f>
        <v>436171.37985370372</v>
      </c>
      <c r="AX110" s="122"/>
      <c r="AY110" s="45">
        <f t="shared" si="160"/>
        <v>1045365.3062150001</v>
      </c>
      <c r="AZ110" s="45">
        <f t="shared" si="161"/>
        <v>97562.5</v>
      </c>
      <c r="BA110" s="45">
        <f t="shared" si="162"/>
        <v>158446</v>
      </c>
      <c r="BB110" s="45">
        <f t="shared" si="163"/>
        <v>88107</v>
      </c>
      <c r="BC110" s="45">
        <f t="shared" si="164"/>
        <v>36403</v>
      </c>
      <c r="BD110" s="211">
        <f>MEDIAN((D110:K110,M110:V110,Y110:AG110,AK110:AM110))</f>
        <v>133052</v>
      </c>
    </row>
    <row r="111" spans="1:56"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160"/>
      <c r="AB111" s="160"/>
      <c r="AC111" s="250"/>
      <c r="AD111" s="160"/>
      <c r="AE111" s="160"/>
      <c r="AF111" s="160"/>
      <c r="AG111" s="160"/>
      <c r="AH111" s="43"/>
      <c r="AI111" s="43"/>
      <c r="AJ111" s="43"/>
      <c r="AK111" s="160"/>
      <c r="AL111" s="144"/>
      <c r="AM111" s="160"/>
      <c r="AN111" s="43"/>
      <c r="AO111" s="44"/>
      <c r="AR111" s="43"/>
      <c r="AS111" s="43"/>
      <c r="AT111" s="43"/>
      <c r="AU111" s="43"/>
      <c r="AV111" s="43"/>
      <c r="AW111" s="44"/>
      <c r="AX111" s="122"/>
      <c r="AY111" s="43"/>
      <c r="AZ111" s="43"/>
      <c r="BA111" s="43"/>
      <c r="BB111" s="43"/>
      <c r="BC111" s="43"/>
      <c r="BD111" s="44"/>
    </row>
    <row r="112" spans="1:56"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160"/>
      <c r="AB112" s="160"/>
      <c r="AC112" s="250"/>
      <c r="AD112" s="160"/>
      <c r="AE112" s="160"/>
      <c r="AF112" s="160"/>
      <c r="AG112" s="160"/>
      <c r="AH112" s="43"/>
      <c r="AI112" s="43"/>
      <c r="AJ112" s="43"/>
      <c r="AK112" s="160"/>
      <c r="AL112" s="144"/>
      <c r="AM112" s="160"/>
      <c r="AN112" s="43"/>
      <c r="AO112" s="44"/>
      <c r="AR112" s="43"/>
      <c r="AS112" s="43"/>
      <c r="AT112" s="43"/>
      <c r="AU112" s="43"/>
      <c r="AV112" s="43"/>
      <c r="AW112" s="44"/>
      <c r="AX112" s="122"/>
      <c r="AY112" s="43"/>
      <c r="AZ112" s="43"/>
      <c r="BA112" s="43"/>
      <c r="BB112" s="43"/>
      <c r="BC112" s="43"/>
      <c r="BD112" s="44"/>
    </row>
    <row r="113" spans="1:56" s="204" customFormat="1">
      <c r="A113" s="199"/>
      <c r="B113" s="200" t="s">
        <v>207</v>
      </c>
      <c r="C113" s="201"/>
      <c r="D113" s="144">
        <v>983</v>
      </c>
      <c r="E113" s="160"/>
      <c r="F113" s="160">
        <v>0</v>
      </c>
      <c r="G113" s="160"/>
      <c r="H113" s="144">
        <v>0</v>
      </c>
      <c r="I113" s="144"/>
      <c r="J113" s="160">
        <v>0</v>
      </c>
      <c r="K113" s="144">
        <v>0</v>
      </c>
      <c r="L113" s="43">
        <f>+SUM(D113:K113)</f>
        <v>983</v>
      </c>
      <c r="M113" s="160"/>
      <c r="N113" s="160"/>
      <c r="O113" s="160"/>
      <c r="P113" s="160"/>
      <c r="Q113" s="160">
        <v>0</v>
      </c>
      <c r="R113" s="160">
        <v>0</v>
      </c>
      <c r="S113" s="160">
        <v>0</v>
      </c>
      <c r="T113" s="160">
        <v>85</v>
      </c>
      <c r="U113" s="160"/>
      <c r="V113" s="144"/>
      <c r="W113" s="144"/>
      <c r="X113" s="144"/>
      <c r="Y113" s="160">
        <v>0</v>
      </c>
      <c r="Z113" s="160"/>
      <c r="AA113" s="160"/>
      <c r="AB113" s="160"/>
      <c r="AC113" s="250"/>
      <c r="AD113" s="160"/>
      <c r="AE113" s="160"/>
      <c r="AF113" s="160">
        <v>0</v>
      </c>
      <c r="AG113" s="160"/>
      <c r="AH113" s="43">
        <f>+SUM(M113:AG113)</f>
        <v>85</v>
      </c>
      <c r="AI113" s="43">
        <f t="shared" ref="AI113:AI119" si="168">O113+Q113+Z113+AD113+AE113+AG113+T113</f>
        <v>85</v>
      </c>
      <c r="AJ113" s="43">
        <f t="shared" ref="AJ113:AJ119" si="169">P113+R113+S113+U113+V113+Y113+AC113+AB113+AF113+AA113</f>
        <v>0</v>
      </c>
      <c r="AK113" s="160"/>
      <c r="AL113" s="144"/>
      <c r="AM113" s="160">
        <v>0</v>
      </c>
      <c r="AN113" s="43">
        <f t="shared" ref="AN113:AN119" si="170">+SUM(AK113:AM113)</f>
        <v>0</v>
      </c>
      <c r="AO113" s="44">
        <f t="shared" ref="AO113:AO119" si="171">+AN113+AH113+L113</f>
        <v>1068</v>
      </c>
      <c r="AR113" s="43">
        <f t="shared" ref="AR113:AR114" si="172">L113/AR$5</f>
        <v>122.875</v>
      </c>
      <c r="AS113" s="43">
        <f t="shared" ref="AS113:AU114" si="173">AH113/AS$5</f>
        <v>5.3125</v>
      </c>
      <c r="AT113" s="43">
        <f t="shared" si="173"/>
        <v>12.142857142857142</v>
      </c>
      <c r="AU113" s="43">
        <f t="shared" si="173"/>
        <v>0</v>
      </c>
      <c r="AV113" s="43">
        <f t="shared" ref="AV113:AW114" si="174">AN113/AV$5</f>
        <v>0</v>
      </c>
      <c r="AW113" s="44">
        <f t="shared" si="174"/>
        <v>39.555555555555557</v>
      </c>
      <c r="AX113" s="122"/>
      <c r="AY113" s="43">
        <f t="shared" ref="AY113:AY119" si="175">MEDIAN($D113:$K113)</f>
        <v>0</v>
      </c>
      <c r="AZ113" s="43">
        <f t="shared" ref="AZ113:AZ119" si="176">MEDIAN($M113:$AG113)</f>
        <v>0</v>
      </c>
      <c r="BA113" s="43">
        <f t="shared" ref="BA113:BA119" si="177">MEDIAN($AD113,$AE113,$Z113,$T113,$O113,Q113,AG113)</f>
        <v>42.5</v>
      </c>
      <c r="BB113" s="43">
        <f t="shared" ref="BB113:BB119" si="178">MEDIAN($AF113,$AB113,$AC113,$Y113,$V113,$U113,$S113,$R113,$P113,$AA113)</f>
        <v>0</v>
      </c>
      <c r="BC113" s="43">
        <f t="shared" ref="BC113:BC119" si="179">MEDIAN($AK113:$AM113)</f>
        <v>0</v>
      </c>
      <c r="BD113" s="44">
        <f>MEDIAN((D113:K113,M113:V113,Y113:AG113,AK113:AM113))</f>
        <v>0</v>
      </c>
    </row>
    <row r="114" spans="1:56" s="204" customFormat="1">
      <c r="A114" s="199"/>
      <c r="B114" s="200" t="s">
        <v>206</v>
      </c>
      <c r="C114" s="201"/>
      <c r="D114" s="144">
        <v>9175</v>
      </c>
      <c r="E114" s="160">
        <v>12336</v>
      </c>
      <c r="F114" s="160">
        <v>5486</v>
      </c>
      <c r="G114" s="160">
        <v>205430</v>
      </c>
      <c r="H114" s="144">
        <v>46</v>
      </c>
      <c r="I114" s="144">
        <v>27045</v>
      </c>
      <c r="J114" s="160">
        <v>1896</v>
      </c>
      <c r="K114" s="144">
        <v>5236.4449700000005</v>
      </c>
      <c r="L114" s="43">
        <f>+SUM(D114:K114)</f>
        <v>266650.44497000001</v>
      </c>
      <c r="M114" s="160"/>
      <c r="N114" s="160"/>
      <c r="O114" s="160">
        <v>757</v>
      </c>
      <c r="P114" s="160">
        <v>3</v>
      </c>
      <c r="Q114" s="160">
        <v>0</v>
      </c>
      <c r="R114" s="160">
        <v>1081</v>
      </c>
      <c r="S114" s="160">
        <v>721.67200000000003</v>
      </c>
      <c r="T114" s="160">
        <v>2143</v>
      </c>
      <c r="U114" s="160">
        <v>4</v>
      </c>
      <c r="V114" s="144"/>
      <c r="W114" s="144"/>
      <c r="X114" s="144"/>
      <c r="Y114" s="160">
        <v>0</v>
      </c>
      <c r="Z114" s="160">
        <v>1529</v>
      </c>
      <c r="AA114" s="160">
        <v>1093</v>
      </c>
      <c r="AB114" s="160"/>
      <c r="AC114" s="250">
        <v>307</v>
      </c>
      <c r="AD114" s="160">
        <v>634</v>
      </c>
      <c r="AE114" s="160">
        <v>344</v>
      </c>
      <c r="AF114" s="160">
        <v>7</v>
      </c>
      <c r="AG114" s="160">
        <v>344</v>
      </c>
      <c r="AH114" s="43">
        <f>+SUM(M114:AG114)</f>
        <v>8967.6720000000005</v>
      </c>
      <c r="AI114" s="43">
        <f t="shared" si="168"/>
        <v>5751</v>
      </c>
      <c r="AJ114" s="43">
        <f t="shared" si="169"/>
        <v>3216.672</v>
      </c>
      <c r="AK114" s="160"/>
      <c r="AL114" s="144"/>
      <c r="AM114" s="160">
        <v>0</v>
      </c>
      <c r="AN114" s="43">
        <f t="shared" si="170"/>
        <v>0</v>
      </c>
      <c r="AO114" s="44">
        <f t="shared" si="171"/>
        <v>275618.11697000003</v>
      </c>
      <c r="AR114" s="43">
        <f t="shared" si="172"/>
        <v>33331.305621250001</v>
      </c>
      <c r="AS114" s="43">
        <f t="shared" si="173"/>
        <v>560.47950000000003</v>
      </c>
      <c r="AT114" s="43">
        <f t="shared" si="173"/>
        <v>821.57142857142856</v>
      </c>
      <c r="AU114" s="43">
        <f t="shared" si="173"/>
        <v>357.40800000000002</v>
      </c>
      <c r="AV114" s="43">
        <f t="shared" si="174"/>
        <v>0</v>
      </c>
      <c r="AW114" s="44">
        <f t="shared" si="174"/>
        <v>10208.078406296298</v>
      </c>
      <c r="AX114" s="122"/>
      <c r="AY114" s="258">
        <f t="shared" si="175"/>
        <v>7330.5</v>
      </c>
      <c r="AZ114" s="258">
        <f t="shared" si="176"/>
        <v>344</v>
      </c>
      <c r="BA114" s="258">
        <f t="shared" si="177"/>
        <v>634</v>
      </c>
      <c r="BB114" s="258">
        <f t="shared" si="178"/>
        <v>157</v>
      </c>
      <c r="BC114" s="258">
        <f t="shared" si="179"/>
        <v>0</v>
      </c>
      <c r="BD114" s="44">
        <f>MEDIAN((D114:K114,M114:V114,Y114:AG114,AK114:AM114))</f>
        <v>739.33600000000001</v>
      </c>
    </row>
    <row r="115" spans="1:56" s="204" customFormat="1">
      <c r="A115" s="245"/>
      <c r="B115" s="200" t="s">
        <v>205</v>
      </c>
      <c r="C115" s="201"/>
      <c r="D115" s="259">
        <f t="shared" ref="D115:V115" si="180">D113+D114</f>
        <v>10158</v>
      </c>
      <c r="E115" s="252">
        <f t="shared" si="180"/>
        <v>12336</v>
      </c>
      <c r="F115" s="252">
        <f t="shared" si="180"/>
        <v>5486</v>
      </c>
      <c r="G115" s="252">
        <f t="shared" si="180"/>
        <v>205430</v>
      </c>
      <c r="H115" s="252">
        <f t="shared" si="180"/>
        <v>46</v>
      </c>
      <c r="I115" s="252">
        <f t="shared" si="180"/>
        <v>27045</v>
      </c>
      <c r="J115" s="252">
        <f t="shared" si="180"/>
        <v>1896</v>
      </c>
      <c r="K115" s="252">
        <f t="shared" si="180"/>
        <v>5236.4449700000005</v>
      </c>
      <c r="L115" s="45">
        <f t="shared" si="180"/>
        <v>267633.44497000001</v>
      </c>
      <c r="M115" s="252"/>
      <c r="N115" s="252"/>
      <c r="O115" s="252">
        <f t="shared" si="180"/>
        <v>757</v>
      </c>
      <c r="P115" s="252">
        <f t="shared" si="180"/>
        <v>3</v>
      </c>
      <c r="Q115" s="252">
        <f t="shared" si="180"/>
        <v>0</v>
      </c>
      <c r="R115" s="252">
        <f t="shared" si="180"/>
        <v>1081</v>
      </c>
      <c r="S115" s="252">
        <f t="shared" si="180"/>
        <v>721.67200000000003</v>
      </c>
      <c r="T115" s="252">
        <f t="shared" si="180"/>
        <v>2228</v>
      </c>
      <c r="U115" s="252">
        <f t="shared" si="180"/>
        <v>4</v>
      </c>
      <c r="V115" s="252">
        <f t="shared" si="180"/>
        <v>0</v>
      </c>
      <c r="W115" s="252"/>
      <c r="X115" s="252"/>
      <c r="Y115" s="252">
        <f t="shared" ref="Y115:AM115" si="181">Y113+Y114</f>
        <v>0</v>
      </c>
      <c r="Z115" s="252">
        <f>Z113+Z114</f>
        <v>1529</v>
      </c>
      <c r="AA115" s="252">
        <f>AA113+AA114</f>
        <v>1093</v>
      </c>
      <c r="AB115" s="252"/>
      <c r="AC115" s="252">
        <f>AC113+AC114</f>
        <v>307</v>
      </c>
      <c r="AD115" s="252">
        <f t="shared" si="181"/>
        <v>634</v>
      </c>
      <c r="AE115" s="252">
        <f t="shared" si="181"/>
        <v>344</v>
      </c>
      <c r="AF115" s="252">
        <f t="shared" si="181"/>
        <v>7</v>
      </c>
      <c r="AG115" s="252">
        <f t="shared" si="181"/>
        <v>344</v>
      </c>
      <c r="AH115" s="45">
        <f t="shared" si="181"/>
        <v>9052.6720000000005</v>
      </c>
      <c r="AI115" s="45">
        <f t="shared" si="168"/>
        <v>5836</v>
      </c>
      <c r="AJ115" s="45">
        <f t="shared" si="169"/>
        <v>3216.672</v>
      </c>
      <c r="AK115" s="252">
        <f t="shared" si="181"/>
        <v>0</v>
      </c>
      <c r="AL115" s="252">
        <f t="shared" si="181"/>
        <v>0</v>
      </c>
      <c r="AM115" s="252">
        <f t="shared" si="181"/>
        <v>0</v>
      </c>
      <c r="AN115" s="45">
        <f t="shared" si="170"/>
        <v>0</v>
      </c>
      <c r="AO115" s="211">
        <f t="shared" si="171"/>
        <v>276686.11697000003</v>
      </c>
      <c r="AR115" s="45">
        <f>L115/AR$5</f>
        <v>33454.180621250001</v>
      </c>
      <c r="AS115" s="45">
        <f>AH115/AS$5</f>
        <v>565.79200000000003</v>
      </c>
      <c r="AT115" s="45">
        <f>AI115/AT$5</f>
        <v>833.71428571428567</v>
      </c>
      <c r="AU115" s="45">
        <f>AJ115/AU$5</f>
        <v>357.40800000000002</v>
      </c>
      <c r="AV115" s="45">
        <f>AN115/AV$5</f>
        <v>0</v>
      </c>
      <c r="AW115" s="211">
        <f>AO115/AW$5</f>
        <v>10247.633961851852</v>
      </c>
      <c r="AX115" s="122"/>
      <c r="AY115" s="43">
        <f t="shared" si="175"/>
        <v>7822</v>
      </c>
      <c r="AZ115" s="43">
        <f t="shared" si="176"/>
        <v>344</v>
      </c>
      <c r="BA115" s="43">
        <f t="shared" si="177"/>
        <v>634</v>
      </c>
      <c r="BB115" s="43">
        <f t="shared" si="178"/>
        <v>7</v>
      </c>
      <c r="BC115" s="43">
        <f t="shared" si="179"/>
        <v>0</v>
      </c>
      <c r="BD115" s="211">
        <f>MEDIAN((D115:K115,M115:V115,Y115:AG115,AK115:AM115))</f>
        <v>634</v>
      </c>
    </row>
    <row r="116" spans="1:56" s="204" customFormat="1">
      <c r="A116" s="199"/>
      <c r="B116" s="200" t="s">
        <v>204</v>
      </c>
      <c r="C116" s="201"/>
      <c r="D116" s="144">
        <v>0</v>
      </c>
      <c r="E116" s="160"/>
      <c r="F116" s="160">
        <v>0</v>
      </c>
      <c r="G116" s="160"/>
      <c r="H116" s="144"/>
      <c r="I116" s="144"/>
      <c r="J116" s="160">
        <v>0</v>
      </c>
      <c r="K116" s="144">
        <v>0</v>
      </c>
      <c r="L116" s="43"/>
      <c r="M116" s="160"/>
      <c r="N116" s="160"/>
      <c r="O116" s="160"/>
      <c r="P116" s="160"/>
      <c r="Q116" s="160">
        <v>0</v>
      </c>
      <c r="R116" s="160">
        <v>436</v>
      </c>
      <c r="S116" s="160">
        <v>510.92139999999989</v>
      </c>
      <c r="T116" s="160">
        <v>3302</v>
      </c>
      <c r="U116" s="160"/>
      <c r="V116" s="144">
        <v>170.19</v>
      </c>
      <c r="W116" s="144"/>
      <c r="X116" s="144"/>
      <c r="Y116" s="160">
        <v>13391</v>
      </c>
      <c r="Z116" s="160">
        <v>1498</v>
      </c>
      <c r="AA116" s="160"/>
      <c r="AB116" s="160"/>
      <c r="AC116" s="250"/>
      <c r="AD116" s="160"/>
      <c r="AE116" s="160">
        <v>0</v>
      </c>
      <c r="AF116" s="160">
        <v>486</v>
      </c>
      <c r="AG116" s="160">
        <v>0</v>
      </c>
      <c r="AH116" s="43">
        <f>+SUM(M116:AG116)</f>
        <v>19794.111400000002</v>
      </c>
      <c r="AI116" s="43">
        <f t="shared" si="168"/>
        <v>4800</v>
      </c>
      <c r="AJ116" s="43">
        <f t="shared" si="169"/>
        <v>14994.1114</v>
      </c>
      <c r="AK116" s="160">
        <v>8788</v>
      </c>
      <c r="AL116" s="144"/>
      <c r="AM116" s="160">
        <v>298</v>
      </c>
      <c r="AN116" s="43">
        <f t="shared" si="170"/>
        <v>9086</v>
      </c>
      <c r="AO116" s="44">
        <f t="shared" si="171"/>
        <v>28880.111400000002</v>
      </c>
      <c r="AR116" s="43">
        <f t="shared" ref="AR116:AR118" si="182">L116/AR$5</f>
        <v>0</v>
      </c>
      <c r="AS116" s="43">
        <f t="shared" ref="AS116:AU118" si="183">AH116/AS$5</f>
        <v>1237.1319625000001</v>
      </c>
      <c r="AT116" s="43">
        <f t="shared" si="183"/>
        <v>685.71428571428567</v>
      </c>
      <c r="AU116" s="43">
        <f t="shared" si="183"/>
        <v>1666.0123777777778</v>
      </c>
      <c r="AV116" s="43">
        <f t="shared" ref="AV116:AW118" si="184">AN116/AV$5</f>
        <v>3028.6666666666665</v>
      </c>
      <c r="AW116" s="44">
        <f t="shared" si="184"/>
        <v>1069.6337555555556</v>
      </c>
      <c r="AX116" s="122"/>
      <c r="AY116" s="43">
        <f t="shared" si="175"/>
        <v>0</v>
      </c>
      <c r="AZ116" s="43">
        <f t="shared" si="176"/>
        <v>461</v>
      </c>
      <c r="BA116" s="43">
        <f t="shared" si="177"/>
        <v>0</v>
      </c>
      <c r="BB116" s="43">
        <f t="shared" si="178"/>
        <v>486</v>
      </c>
      <c r="BC116" s="43">
        <f t="shared" si="179"/>
        <v>4543</v>
      </c>
      <c r="BD116" s="44">
        <f>MEDIAN((D116:K116,M116:V116,Y116:AG116,AK116:AM116))</f>
        <v>234.095</v>
      </c>
    </row>
    <row r="117" spans="1:56" s="204" customFormat="1">
      <c r="A117" s="199"/>
      <c r="B117" s="200" t="s">
        <v>203</v>
      </c>
      <c r="C117" s="201"/>
      <c r="D117" s="144">
        <v>35283</v>
      </c>
      <c r="E117" s="160">
        <v>611</v>
      </c>
      <c r="F117" s="160">
        <v>34943</v>
      </c>
      <c r="G117" s="160"/>
      <c r="H117" s="144"/>
      <c r="I117" s="144">
        <v>165273</v>
      </c>
      <c r="J117" s="160">
        <v>0</v>
      </c>
      <c r="K117" s="144">
        <v>0</v>
      </c>
      <c r="L117" s="43">
        <f>+SUM(D117:K117)</f>
        <v>236110</v>
      </c>
      <c r="M117" s="160"/>
      <c r="N117" s="160"/>
      <c r="O117" s="160">
        <v>5622</v>
      </c>
      <c r="P117" s="160">
        <v>1288</v>
      </c>
      <c r="Q117" s="160">
        <v>0</v>
      </c>
      <c r="R117" s="160">
        <v>0</v>
      </c>
      <c r="S117" s="160">
        <v>0</v>
      </c>
      <c r="T117" s="160">
        <v>0</v>
      </c>
      <c r="U117" s="160"/>
      <c r="V117" s="144"/>
      <c r="W117" s="144"/>
      <c r="X117" s="144"/>
      <c r="Y117" s="160">
        <v>0</v>
      </c>
      <c r="Z117" s="160"/>
      <c r="AA117" s="160"/>
      <c r="AB117" s="160"/>
      <c r="AC117" s="250"/>
      <c r="AD117" s="160"/>
      <c r="AE117" s="160"/>
      <c r="AF117" s="160">
        <v>0</v>
      </c>
      <c r="AG117" s="160"/>
      <c r="AH117" s="43">
        <f>+SUM(M117:AG117)</f>
        <v>6910</v>
      </c>
      <c r="AI117" s="43">
        <f t="shared" si="168"/>
        <v>5622</v>
      </c>
      <c r="AJ117" s="43">
        <f t="shared" si="169"/>
        <v>1288</v>
      </c>
      <c r="AK117" s="160"/>
      <c r="AL117" s="144"/>
      <c r="AM117" s="160">
        <v>0</v>
      </c>
      <c r="AN117" s="43">
        <f t="shared" si="170"/>
        <v>0</v>
      </c>
      <c r="AO117" s="44">
        <f t="shared" si="171"/>
        <v>243020</v>
      </c>
      <c r="AR117" s="43">
        <f t="shared" si="182"/>
        <v>29513.75</v>
      </c>
      <c r="AS117" s="43">
        <f t="shared" si="183"/>
        <v>431.875</v>
      </c>
      <c r="AT117" s="43">
        <f t="shared" si="183"/>
        <v>803.14285714285711</v>
      </c>
      <c r="AU117" s="43">
        <f t="shared" si="183"/>
        <v>143.11111111111111</v>
      </c>
      <c r="AV117" s="43">
        <f t="shared" si="184"/>
        <v>0</v>
      </c>
      <c r="AW117" s="44">
        <f t="shared" si="184"/>
        <v>9000.7407407407409</v>
      </c>
      <c r="AX117" s="122"/>
      <c r="AY117" s="43">
        <f t="shared" si="175"/>
        <v>17777</v>
      </c>
      <c r="AZ117" s="43">
        <f t="shared" si="176"/>
        <v>0</v>
      </c>
      <c r="BA117" s="43">
        <f t="shared" si="177"/>
        <v>0</v>
      </c>
      <c r="BB117" s="43">
        <f t="shared" si="178"/>
        <v>0</v>
      </c>
      <c r="BC117" s="43">
        <f t="shared" si="179"/>
        <v>0</v>
      </c>
      <c r="BD117" s="44">
        <f>MEDIAN((D117:K117,M117:V117,Y117:AG117,AK117:AM117))</f>
        <v>0</v>
      </c>
    </row>
    <row r="118" spans="1:56" s="204" customFormat="1">
      <c r="A118" s="199"/>
      <c r="B118" s="251" t="s">
        <v>198</v>
      </c>
      <c r="C118" s="201"/>
      <c r="D118" s="144">
        <v>0</v>
      </c>
      <c r="E118" s="160"/>
      <c r="F118" s="160">
        <v>878</v>
      </c>
      <c r="G118" s="160"/>
      <c r="H118" s="144">
        <v>22896</v>
      </c>
      <c r="I118" s="144">
        <v>11107</v>
      </c>
      <c r="J118" s="160">
        <v>0</v>
      </c>
      <c r="K118" s="144">
        <v>0</v>
      </c>
      <c r="L118" s="43">
        <f>+SUM(D118:K118)</f>
        <v>34881</v>
      </c>
      <c r="M118" s="160"/>
      <c r="N118" s="160"/>
      <c r="O118" s="160"/>
      <c r="P118" s="160">
        <v>1214</v>
      </c>
      <c r="Q118" s="160">
        <v>0</v>
      </c>
      <c r="R118" s="160">
        <v>69</v>
      </c>
      <c r="S118" s="160">
        <v>0</v>
      </c>
      <c r="T118" s="160">
        <v>0</v>
      </c>
      <c r="U118" s="160">
        <v>445</v>
      </c>
      <c r="V118" s="160">
        <v>226</v>
      </c>
      <c r="W118" s="144"/>
      <c r="X118" s="144"/>
      <c r="Y118" s="160">
        <v>920</v>
      </c>
      <c r="Z118" s="160"/>
      <c r="AA118" s="160"/>
      <c r="AB118" s="160"/>
      <c r="AC118" s="250"/>
      <c r="AD118" s="160">
        <v>15448</v>
      </c>
      <c r="AE118" s="160">
        <v>9676</v>
      </c>
      <c r="AF118" s="160">
        <v>0</v>
      </c>
      <c r="AG118" s="160">
        <v>702</v>
      </c>
      <c r="AH118" s="43">
        <f>+SUM(M118:AG118)</f>
        <v>28700</v>
      </c>
      <c r="AI118" s="43">
        <f t="shared" si="168"/>
        <v>25826</v>
      </c>
      <c r="AJ118" s="43">
        <f t="shared" si="169"/>
        <v>2874</v>
      </c>
      <c r="AK118" s="160">
        <v>2647</v>
      </c>
      <c r="AL118" s="144"/>
      <c r="AM118" s="160">
        <v>0</v>
      </c>
      <c r="AN118" s="43">
        <f t="shared" si="170"/>
        <v>2647</v>
      </c>
      <c r="AO118" s="44">
        <f t="shared" si="171"/>
        <v>66228</v>
      </c>
      <c r="AR118" s="43">
        <f t="shared" si="182"/>
        <v>4360.125</v>
      </c>
      <c r="AS118" s="43">
        <f t="shared" si="183"/>
        <v>1793.75</v>
      </c>
      <c r="AT118" s="43">
        <f t="shared" si="183"/>
        <v>3689.4285714285716</v>
      </c>
      <c r="AU118" s="43">
        <f t="shared" si="183"/>
        <v>319.33333333333331</v>
      </c>
      <c r="AV118" s="43">
        <f t="shared" si="184"/>
        <v>882.33333333333337</v>
      </c>
      <c r="AW118" s="44">
        <f t="shared" si="184"/>
        <v>2452.8888888888887</v>
      </c>
      <c r="AX118" s="122"/>
      <c r="AY118" s="43">
        <f t="shared" si="175"/>
        <v>439</v>
      </c>
      <c r="AZ118" s="43">
        <f t="shared" si="176"/>
        <v>335.5</v>
      </c>
      <c r="BA118" s="43">
        <f t="shared" si="177"/>
        <v>702</v>
      </c>
      <c r="BB118" s="43">
        <f t="shared" si="178"/>
        <v>226</v>
      </c>
      <c r="BC118" s="43">
        <f t="shared" si="179"/>
        <v>1323.5</v>
      </c>
      <c r="BD118" s="44">
        <f>MEDIAN((D118:K118,M118:V118,Y118:AG118,AK118:AM118))</f>
        <v>335.5</v>
      </c>
    </row>
    <row r="119" spans="1:56" s="204" customFormat="1">
      <c r="A119" s="199"/>
      <c r="B119" s="200"/>
      <c r="C119" s="210" t="s">
        <v>202</v>
      </c>
      <c r="D119" s="252">
        <f t="shared" ref="D119:K119" si="185">SUM(D115:D118)</f>
        <v>45441</v>
      </c>
      <c r="E119" s="252">
        <f t="shared" si="185"/>
        <v>12947</v>
      </c>
      <c r="F119" s="252">
        <f t="shared" si="185"/>
        <v>41307</v>
      </c>
      <c r="G119" s="252">
        <f t="shared" si="185"/>
        <v>205430</v>
      </c>
      <c r="H119" s="252">
        <f t="shared" si="185"/>
        <v>22942</v>
      </c>
      <c r="I119" s="252">
        <f t="shared" si="185"/>
        <v>203425</v>
      </c>
      <c r="J119" s="252">
        <f t="shared" si="185"/>
        <v>1896</v>
      </c>
      <c r="K119" s="252">
        <f t="shared" si="185"/>
        <v>5236.4449700000005</v>
      </c>
      <c r="L119" s="45">
        <f>+SUM(D119:K119)</f>
        <v>538624.44496999995</v>
      </c>
      <c r="M119" s="252"/>
      <c r="N119" s="252"/>
      <c r="O119" s="252">
        <f t="shared" ref="O119:V119" si="186">SUM(O115:O118)</f>
        <v>6379</v>
      </c>
      <c r="P119" s="252">
        <f t="shared" si="186"/>
        <v>2505</v>
      </c>
      <c r="Q119" s="252">
        <f t="shared" si="186"/>
        <v>0</v>
      </c>
      <c r="R119" s="252">
        <f t="shared" si="186"/>
        <v>1586</v>
      </c>
      <c r="S119" s="252">
        <f t="shared" si="186"/>
        <v>1232.5934</v>
      </c>
      <c r="T119" s="252">
        <f t="shared" si="186"/>
        <v>5530</v>
      </c>
      <c r="U119" s="252">
        <f t="shared" si="186"/>
        <v>449</v>
      </c>
      <c r="V119" s="252">
        <f t="shared" si="186"/>
        <v>396.19</v>
      </c>
      <c r="W119" s="252"/>
      <c r="X119" s="252"/>
      <c r="Y119" s="252">
        <f t="shared" ref="Y119:AG119" si="187">SUM(Y115:Y118)</f>
        <v>14311</v>
      </c>
      <c r="Z119" s="252">
        <f t="shared" si="187"/>
        <v>3027</v>
      </c>
      <c r="AA119" s="252">
        <f t="shared" si="187"/>
        <v>1093</v>
      </c>
      <c r="AB119" s="252"/>
      <c r="AC119" s="252">
        <f>SUM(AC115:AC118)</f>
        <v>307</v>
      </c>
      <c r="AD119" s="252">
        <f t="shared" si="187"/>
        <v>16082</v>
      </c>
      <c r="AE119" s="252">
        <f t="shared" si="187"/>
        <v>10020</v>
      </c>
      <c r="AF119" s="252">
        <f t="shared" si="187"/>
        <v>493</v>
      </c>
      <c r="AG119" s="252">
        <f t="shared" si="187"/>
        <v>1046</v>
      </c>
      <c r="AH119" s="45">
        <f>+SUM(M119:AG119)</f>
        <v>64456.7834</v>
      </c>
      <c r="AI119" s="45">
        <f t="shared" si="168"/>
        <v>42084</v>
      </c>
      <c r="AJ119" s="45">
        <f t="shared" si="169"/>
        <v>22372.7834</v>
      </c>
      <c r="AK119" s="252">
        <f>SUM(AK115:AK118)</f>
        <v>11435</v>
      </c>
      <c r="AL119" s="252">
        <f>SUM(AL115:AL118)</f>
        <v>0</v>
      </c>
      <c r="AM119" s="252">
        <f>SUM(AM115:AM118)</f>
        <v>298</v>
      </c>
      <c r="AN119" s="45">
        <f t="shared" si="170"/>
        <v>11733</v>
      </c>
      <c r="AO119" s="211">
        <f t="shared" si="171"/>
        <v>614814.22836999991</v>
      </c>
      <c r="AR119" s="45">
        <f>L119/AR$5</f>
        <v>67328.055621249994</v>
      </c>
      <c r="AS119" s="45">
        <f>AH119/AS$5</f>
        <v>4028.5489625</v>
      </c>
      <c r="AT119" s="45">
        <f>AI119/AT$5</f>
        <v>6012</v>
      </c>
      <c r="AU119" s="45">
        <f>AJ119/AU$5</f>
        <v>2485.8648222222223</v>
      </c>
      <c r="AV119" s="45">
        <f>AN119/AV$5</f>
        <v>3911</v>
      </c>
      <c r="AW119" s="211">
        <f>AO119/AW$5</f>
        <v>22770.897347037033</v>
      </c>
      <c r="AX119" s="122"/>
      <c r="AY119" s="45">
        <f t="shared" si="175"/>
        <v>32124.5</v>
      </c>
      <c r="AZ119" s="45">
        <f t="shared" si="176"/>
        <v>1409.2966999999999</v>
      </c>
      <c r="BA119" s="45">
        <f t="shared" si="177"/>
        <v>5530</v>
      </c>
      <c r="BB119" s="45">
        <f t="shared" si="178"/>
        <v>1093</v>
      </c>
      <c r="BC119" s="45">
        <f t="shared" si="179"/>
        <v>298</v>
      </c>
      <c r="BD119" s="211">
        <f>MEDIAN((D119:K119,M119:V119,Y119:AG119,AK119:AM119))</f>
        <v>3027</v>
      </c>
    </row>
    <row r="120" spans="1:56"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160"/>
      <c r="AB120" s="160"/>
      <c r="AC120" s="250"/>
      <c r="AD120" s="160"/>
      <c r="AE120" s="160"/>
      <c r="AF120" s="160"/>
      <c r="AG120" s="160"/>
      <c r="AH120" s="43"/>
      <c r="AI120" s="43"/>
      <c r="AJ120" s="43"/>
      <c r="AK120" s="160"/>
      <c r="AL120" s="144"/>
      <c r="AM120" s="160"/>
      <c r="AN120" s="43"/>
      <c r="AO120" s="44"/>
      <c r="AR120" s="43"/>
      <c r="AS120" s="43"/>
      <c r="AT120" s="43"/>
      <c r="AU120" s="43"/>
      <c r="AV120" s="43"/>
      <c r="AW120" s="44"/>
      <c r="AX120" s="122"/>
      <c r="AY120" s="43"/>
      <c r="AZ120" s="43"/>
      <c r="BA120" s="43"/>
      <c r="BB120" s="43"/>
      <c r="BC120" s="43"/>
      <c r="BD120" s="44"/>
    </row>
    <row r="121" spans="1:56"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160"/>
      <c r="AB121" s="160"/>
      <c r="AC121" s="250"/>
      <c r="AD121" s="160"/>
      <c r="AE121" s="160"/>
      <c r="AF121" s="160"/>
      <c r="AG121" s="160"/>
      <c r="AH121" s="43"/>
      <c r="AI121" s="43"/>
      <c r="AJ121" s="43"/>
      <c r="AK121" s="160"/>
      <c r="AL121" s="144"/>
      <c r="AM121" s="160"/>
      <c r="AN121" s="43"/>
      <c r="AO121" s="44"/>
      <c r="AR121" s="43"/>
      <c r="AS121" s="43"/>
      <c r="AT121" s="43"/>
      <c r="AU121" s="43"/>
      <c r="AV121" s="43"/>
      <c r="AW121" s="44"/>
      <c r="AX121" s="122"/>
      <c r="AY121" s="43"/>
      <c r="AZ121" s="43"/>
      <c r="BA121" s="43"/>
      <c r="BB121" s="43"/>
      <c r="BC121" s="43"/>
      <c r="BD121" s="44"/>
    </row>
    <row r="122" spans="1:56" s="204" customFormat="1">
      <c r="A122" s="199"/>
      <c r="B122" s="200" t="s">
        <v>200</v>
      </c>
      <c r="C122" s="201"/>
      <c r="D122" s="144">
        <v>141550</v>
      </c>
      <c r="E122" s="160">
        <v>0</v>
      </c>
      <c r="F122" s="160">
        <v>0</v>
      </c>
      <c r="G122" s="160">
        <v>1771.12949</v>
      </c>
      <c r="H122" s="144">
        <v>48550</v>
      </c>
      <c r="I122" s="144">
        <v>773</v>
      </c>
      <c r="J122" s="160">
        <v>0</v>
      </c>
      <c r="K122" s="144">
        <v>45000</v>
      </c>
      <c r="L122" s="43">
        <f>+SUM(D122:K122)</f>
        <v>237644.12948999999</v>
      </c>
      <c r="M122" s="160"/>
      <c r="N122" s="160"/>
      <c r="O122" s="160">
        <v>12044</v>
      </c>
      <c r="P122" s="160"/>
      <c r="Q122" s="160">
        <v>20000</v>
      </c>
      <c r="R122" s="160">
        <v>0</v>
      </c>
      <c r="S122" s="160">
        <v>0</v>
      </c>
      <c r="T122" s="160">
        <v>0</v>
      </c>
      <c r="U122" s="160"/>
      <c r="V122" s="144"/>
      <c r="W122" s="144"/>
      <c r="X122" s="144"/>
      <c r="Y122" s="160">
        <v>0</v>
      </c>
      <c r="Z122" s="160"/>
      <c r="AA122" s="160"/>
      <c r="AB122" s="160"/>
      <c r="AC122" s="250"/>
      <c r="AD122" s="160">
        <v>13385</v>
      </c>
      <c r="AE122" s="160">
        <v>0</v>
      </c>
      <c r="AF122" s="160">
        <v>4036</v>
      </c>
      <c r="AG122" s="160"/>
      <c r="AH122" s="43">
        <f>+SUM(M122:AG122)</f>
        <v>49465</v>
      </c>
      <c r="AI122" s="43">
        <f>O122+Q122+Z122+AD122+AE122+AG122+T122</f>
        <v>45429</v>
      </c>
      <c r="AJ122" s="43">
        <f>P122+R122+S122+U122+V122+Y122+AC122+AB122+AF122+AA122</f>
        <v>4036</v>
      </c>
      <c r="AK122" s="160"/>
      <c r="AL122" s="144"/>
      <c r="AM122" s="160">
        <v>0</v>
      </c>
      <c r="AN122" s="43">
        <f>+SUM(AK122:AM122)</f>
        <v>0</v>
      </c>
      <c r="AO122" s="44">
        <f>+AN122+AH122+L122</f>
        <v>287109.12948999996</v>
      </c>
      <c r="AR122" s="43">
        <f t="shared" ref="AR122:AR124" si="188">L122/AR$5</f>
        <v>29705.516186249999</v>
      </c>
      <c r="AS122" s="43">
        <f t="shared" ref="AS122:AU124" si="189">AH122/AS$5</f>
        <v>3091.5625</v>
      </c>
      <c r="AT122" s="43">
        <f t="shared" si="189"/>
        <v>6489.8571428571431</v>
      </c>
      <c r="AU122" s="43">
        <f t="shared" si="189"/>
        <v>448.44444444444446</v>
      </c>
      <c r="AV122" s="43">
        <f t="shared" ref="AV122:AW124" si="190">AN122/AV$5</f>
        <v>0</v>
      </c>
      <c r="AW122" s="44">
        <f t="shared" si="190"/>
        <v>10633.671462592591</v>
      </c>
      <c r="AX122" s="122"/>
      <c r="AY122" s="43">
        <f>MEDIAN($D122:$K122)</f>
        <v>1272.0647450000001</v>
      </c>
      <c r="AZ122" s="43">
        <f>MEDIAN($M122:$AG122)</f>
        <v>0</v>
      </c>
      <c r="BA122" s="43">
        <f>MEDIAN($AD122,$AE122,$Z122,$T122,$O122,Q122,AG122)</f>
        <v>12044</v>
      </c>
      <c r="BB122" s="43">
        <f>MEDIAN($AF122,$AB122,$AC122,$Y122,$V122,$U122,$S122,$R122,$P122,$AA122)</f>
        <v>0</v>
      </c>
      <c r="BC122" s="43">
        <f>MEDIAN($AK122:$AM122)</f>
        <v>0</v>
      </c>
      <c r="BD122" s="44">
        <f>MEDIAN((D122:K122,M122:V122,Y122:AG122,AK122:AM122))</f>
        <v>386.5</v>
      </c>
    </row>
    <row r="123" spans="1:56" s="204" customFormat="1">
      <c r="A123" s="199"/>
      <c r="B123" s="200" t="s">
        <v>199</v>
      </c>
      <c r="C123" s="201"/>
      <c r="D123" s="144">
        <v>17824</v>
      </c>
      <c r="E123" s="160"/>
      <c r="F123" s="160">
        <v>0</v>
      </c>
      <c r="G123" s="160"/>
      <c r="H123" s="144"/>
      <c r="I123" s="144"/>
      <c r="J123" s="160">
        <v>1308</v>
      </c>
      <c r="K123" s="144">
        <v>1.5999999846098945E-4</v>
      </c>
      <c r="L123" s="43">
        <f>+SUM(D123:K123)</f>
        <v>19132.00016</v>
      </c>
      <c r="M123" s="160"/>
      <c r="N123" s="160"/>
      <c r="O123" s="160">
        <v>656</v>
      </c>
      <c r="P123" s="160"/>
      <c r="Q123" s="160">
        <v>0</v>
      </c>
      <c r="R123" s="160">
        <v>0</v>
      </c>
      <c r="S123" s="160">
        <v>0</v>
      </c>
      <c r="T123" s="160"/>
      <c r="U123" s="160"/>
      <c r="V123" s="144"/>
      <c r="W123" s="144"/>
      <c r="X123" s="144"/>
      <c r="Y123" s="160">
        <v>0</v>
      </c>
      <c r="Z123" s="160">
        <v>2098</v>
      </c>
      <c r="AA123" s="160">
        <v>339</v>
      </c>
      <c r="AB123" s="160"/>
      <c r="AC123" s="250"/>
      <c r="AD123" s="160"/>
      <c r="AE123" s="160"/>
      <c r="AF123" s="160">
        <v>0</v>
      </c>
      <c r="AG123" s="160"/>
      <c r="AH123" s="43">
        <f>+SUM(M123:AG123)</f>
        <v>3093</v>
      </c>
      <c r="AI123" s="43">
        <f>O123+Q123+Z123+AD123+AE123+AG123+T123</f>
        <v>2754</v>
      </c>
      <c r="AJ123" s="43">
        <f>P123+R123+S123+U123+V123+Y123+AC123+AB123+AF123+AA123</f>
        <v>339</v>
      </c>
      <c r="AK123" s="160"/>
      <c r="AL123" s="144"/>
      <c r="AM123" s="160">
        <v>0</v>
      </c>
      <c r="AN123" s="43">
        <f>+SUM(AK123:AM123)</f>
        <v>0</v>
      </c>
      <c r="AO123" s="44">
        <f>+AN123+AH123+L123</f>
        <v>22225.00016</v>
      </c>
      <c r="AR123" s="43">
        <f t="shared" si="188"/>
        <v>2391.5000199999999</v>
      </c>
      <c r="AS123" s="43">
        <f t="shared" si="189"/>
        <v>193.3125</v>
      </c>
      <c r="AT123" s="43">
        <f t="shared" si="189"/>
        <v>393.42857142857144</v>
      </c>
      <c r="AU123" s="43">
        <f t="shared" si="189"/>
        <v>37.666666666666664</v>
      </c>
      <c r="AV123" s="43">
        <f t="shared" si="190"/>
        <v>0</v>
      </c>
      <c r="AW123" s="44">
        <f t="shared" si="190"/>
        <v>823.14815407407411</v>
      </c>
      <c r="AX123" s="122"/>
      <c r="AY123" s="43">
        <f>MEDIAN($D123:$K123)</f>
        <v>654.00007999999923</v>
      </c>
      <c r="AZ123" s="43">
        <f>MEDIAN($M123:$AG123)</f>
        <v>0</v>
      </c>
      <c r="BA123" s="43">
        <f>MEDIAN($AD123,$AE123,$Z123,$T123,$O123,Q123,AG123)</f>
        <v>656</v>
      </c>
      <c r="BB123" s="43">
        <f>MEDIAN($AF123,$AB123,$AC123,$Y123,$V123,$U123,$S123,$R123,$P123,$AA123)</f>
        <v>0</v>
      </c>
      <c r="BC123" s="43">
        <f>MEDIAN($AK123:$AM123)</f>
        <v>0</v>
      </c>
      <c r="BD123" s="44">
        <f>MEDIAN((D123:K123,M123:V123,Y123:AG123,AK123:AM123))</f>
        <v>0</v>
      </c>
    </row>
    <row r="124" spans="1:56" s="204" customFormat="1">
      <c r="A124" s="199"/>
      <c r="B124" s="251" t="s">
        <v>198</v>
      </c>
      <c r="C124" s="201"/>
      <c r="D124" s="144">
        <v>12525</v>
      </c>
      <c r="E124" s="160">
        <v>5317</v>
      </c>
      <c r="F124" s="160">
        <v>39924</v>
      </c>
      <c r="G124" s="160">
        <v>56083</v>
      </c>
      <c r="H124" s="144">
        <v>53878</v>
      </c>
      <c r="I124" s="144">
        <v>43941</v>
      </c>
      <c r="J124" s="160">
        <v>12979</v>
      </c>
      <c r="K124" s="144">
        <v>19715.455119999995</v>
      </c>
      <c r="L124" s="43">
        <f>+SUM(D124:K124)</f>
        <v>244362.45512</v>
      </c>
      <c r="M124" s="160"/>
      <c r="N124" s="160"/>
      <c r="O124" s="160">
        <v>238</v>
      </c>
      <c r="P124" s="160">
        <v>146</v>
      </c>
      <c r="Q124" s="160">
        <v>1814.069</v>
      </c>
      <c r="R124" s="160">
        <v>192</v>
      </c>
      <c r="S124" s="160">
        <v>14</v>
      </c>
      <c r="T124" s="160">
        <v>230</v>
      </c>
      <c r="U124" s="160">
        <v>200</v>
      </c>
      <c r="V124" s="144">
        <v>119.08499999999999</v>
      </c>
      <c r="W124" s="144"/>
      <c r="X124" s="144"/>
      <c r="Y124" s="160">
        <v>0</v>
      </c>
      <c r="Z124" s="160">
        <v>1098</v>
      </c>
      <c r="AA124" s="160">
        <v>493.4</v>
      </c>
      <c r="AB124" s="160"/>
      <c r="AC124" s="250">
        <v>219</v>
      </c>
      <c r="AD124" s="160">
        <v>197</v>
      </c>
      <c r="AE124" s="160">
        <v>1399</v>
      </c>
      <c r="AF124" s="160">
        <v>167</v>
      </c>
      <c r="AG124" s="160">
        <v>9793</v>
      </c>
      <c r="AH124" s="43">
        <f>+SUM(M124:AG124)</f>
        <v>16319.554</v>
      </c>
      <c r="AI124" s="43">
        <f>O124+Q124+Z124+AD124+AE124+AG124+T124</f>
        <v>14769.069</v>
      </c>
      <c r="AJ124" s="43">
        <f>P124+R124+S124+U124+V124+Y124+AC124+AB124+AF124+AA124</f>
        <v>1550.4850000000001</v>
      </c>
      <c r="AK124" s="160">
        <v>330</v>
      </c>
      <c r="AL124" s="144"/>
      <c r="AM124" s="160">
        <v>0</v>
      </c>
      <c r="AN124" s="43">
        <f>+SUM(AK124:AM124)</f>
        <v>330</v>
      </c>
      <c r="AO124" s="44">
        <f>+AN124+AH124+L124</f>
        <v>261012.00912</v>
      </c>
      <c r="AR124" s="43">
        <f t="shared" si="188"/>
        <v>30545.30689</v>
      </c>
      <c r="AS124" s="43">
        <f t="shared" si="189"/>
        <v>1019.972125</v>
      </c>
      <c r="AT124" s="43">
        <f t="shared" si="189"/>
        <v>2109.8669999999997</v>
      </c>
      <c r="AU124" s="43">
        <f t="shared" si="189"/>
        <v>172.27611111111113</v>
      </c>
      <c r="AV124" s="43">
        <f t="shared" si="190"/>
        <v>110</v>
      </c>
      <c r="AW124" s="44">
        <f t="shared" si="190"/>
        <v>9667.1114488888888</v>
      </c>
      <c r="AX124" s="122"/>
      <c r="AY124" s="43">
        <f>MEDIAN($D124:$K124)</f>
        <v>29819.727559999999</v>
      </c>
      <c r="AZ124" s="43">
        <f>MEDIAN($M124:$AG124)</f>
        <v>209.5</v>
      </c>
      <c r="BA124" s="43">
        <f>MEDIAN($AD124,$AE124,$Z124,$T124,$O124,Q124,AG124)</f>
        <v>1098</v>
      </c>
      <c r="BB124" s="43">
        <f>MEDIAN($AF124,$AB124,$AC124,$Y124,$V124,$U124,$S124,$R124,$P124,$AA124)</f>
        <v>167</v>
      </c>
      <c r="BC124" s="43">
        <f>MEDIAN($AK124:$AM124)</f>
        <v>165</v>
      </c>
      <c r="BD124" s="44">
        <f>MEDIAN((D124:K124,M124:V124,Y124:AG124,AK124:AM124))</f>
        <v>411.7</v>
      </c>
    </row>
    <row r="125" spans="1:56" s="204" customFormat="1">
      <c r="A125" s="199"/>
      <c r="B125" s="200"/>
      <c r="C125" s="210" t="s">
        <v>197</v>
      </c>
      <c r="D125" s="252">
        <f t="shared" ref="D125:K125" si="191">SUM(D122:D124)</f>
        <v>171899</v>
      </c>
      <c r="E125" s="252">
        <f t="shared" si="191"/>
        <v>5317</v>
      </c>
      <c r="F125" s="252">
        <f t="shared" si="191"/>
        <v>39924</v>
      </c>
      <c r="G125" s="252">
        <f t="shared" si="191"/>
        <v>57854.129489999999</v>
      </c>
      <c r="H125" s="252">
        <f t="shared" si="191"/>
        <v>102428</v>
      </c>
      <c r="I125" s="252">
        <f t="shared" si="191"/>
        <v>44714</v>
      </c>
      <c r="J125" s="252">
        <f t="shared" si="191"/>
        <v>14287</v>
      </c>
      <c r="K125" s="252">
        <f t="shared" si="191"/>
        <v>64715.455279999995</v>
      </c>
      <c r="L125" s="45">
        <f>+SUM(D125:K125)</f>
        <v>501138.58477000002</v>
      </c>
      <c r="M125" s="252"/>
      <c r="N125" s="252"/>
      <c r="O125" s="252">
        <f t="shared" ref="O125:V125" si="192">SUM(O122:O124)</f>
        <v>12938</v>
      </c>
      <c r="P125" s="252">
        <f t="shared" si="192"/>
        <v>146</v>
      </c>
      <c r="Q125" s="252">
        <f t="shared" si="192"/>
        <v>21814.069</v>
      </c>
      <c r="R125" s="252">
        <f t="shared" si="192"/>
        <v>192</v>
      </c>
      <c r="S125" s="252">
        <f t="shared" si="192"/>
        <v>14</v>
      </c>
      <c r="T125" s="252">
        <f t="shared" si="192"/>
        <v>230</v>
      </c>
      <c r="U125" s="252">
        <f t="shared" si="192"/>
        <v>200</v>
      </c>
      <c r="V125" s="252">
        <f t="shared" si="192"/>
        <v>119.08499999999999</v>
      </c>
      <c r="W125" s="252"/>
      <c r="X125" s="252"/>
      <c r="Y125" s="252">
        <f t="shared" ref="Y125:AG125" si="193">SUM(Y122:Y124)</f>
        <v>0</v>
      </c>
      <c r="Z125" s="252">
        <f t="shared" si="193"/>
        <v>3196</v>
      </c>
      <c r="AA125" s="252">
        <f t="shared" si="193"/>
        <v>832.4</v>
      </c>
      <c r="AB125" s="252"/>
      <c r="AC125" s="252">
        <f>SUM(AC122:AC124)</f>
        <v>219</v>
      </c>
      <c r="AD125" s="252">
        <f t="shared" si="193"/>
        <v>13582</v>
      </c>
      <c r="AE125" s="252">
        <f t="shared" si="193"/>
        <v>1399</v>
      </c>
      <c r="AF125" s="252">
        <f t="shared" si="193"/>
        <v>4203</v>
      </c>
      <c r="AG125" s="252">
        <f t="shared" si="193"/>
        <v>9793</v>
      </c>
      <c r="AH125" s="45">
        <f>+SUM(M125:AG125)</f>
        <v>68877.554000000004</v>
      </c>
      <c r="AI125" s="45">
        <f>O125+Q125+Z125+AD125+AE125+AG125+T125</f>
        <v>62952.069000000003</v>
      </c>
      <c r="AJ125" s="45">
        <f>P125+R125+S125+U125+V125+Y125+AC125+AB125+AF125+AA125</f>
        <v>5925.4849999999997</v>
      </c>
      <c r="AK125" s="252">
        <f>SUM(AK122:AK124)</f>
        <v>330</v>
      </c>
      <c r="AL125" s="252">
        <f>SUM(AL122:AL124)</f>
        <v>0</v>
      </c>
      <c r="AM125" s="252">
        <f>SUM(AM122:AM124)</f>
        <v>0</v>
      </c>
      <c r="AN125" s="45">
        <f>+SUM(AK125:AM125)</f>
        <v>330</v>
      </c>
      <c r="AO125" s="211">
        <f>+AN125+AH125+L125</f>
        <v>570346.13877000008</v>
      </c>
      <c r="AR125" s="45">
        <f>L125/AR$5</f>
        <v>62642.323096250002</v>
      </c>
      <c r="AS125" s="45">
        <f>AH125/AS$5</f>
        <v>4304.8471250000002</v>
      </c>
      <c r="AT125" s="45">
        <f>AI125/AT$5</f>
        <v>8993.152714285714</v>
      </c>
      <c r="AU125" s="45">
        <f>AJ125/AU$5</f>
        <v>658.38722222222214</v>
      </c>
      <c r="AV125" s="45">
        <f>AN125/AV$5</f>
        <v>110</v>
      </c>
      <c r="AW125" s="211">
        <f>AO125/AW$5</f>
        <v>21123.93106555556</v>
      </c>
      <c r="AX125" s="122"/>
      <c r="AY125" s="45">
        <f>MEDIAN($D125:$K125)</f>
        <v>51284.064744999996</v>
      </c>
      <c r="AZ125" s="45">
        <f>MEDIAN($M125:$AG125)</f>
        <v>531.20000000000005</v>
      </c>
      <c r="BA125" s="45">
        <f>MEDIAN($AD125,$AE125,$Z125,$T125,$O125,Q125,AG125)</f>
        <v>9793</v>
      </c>
      <c r="BB125" s="45">
        <f>MEDIAN($AF125,$AB125,$AC125,$Y125,$V125,$U125,$S125,$R125,$P125,$AA125)</f>
        <v>192</v>
      </c>
      <c r="BC125" s="45">
        <f>MEDIAN($AK125:$AM125)</f>
        <v>0</v>
      </c>
      <c r="BD125" s="211">
        <f>MEDIAN((D125:K125,M125:V125,Y125:AG125,AK125:AM125))</f>
        <v>3196</v>
      </c>
    </row>
    <row r="126" spans="1:56"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43"/>
      <c r="AI126" s="43"/>
      <c r="AJ126" s="43"/>
      <c r="AK126" s="160"/>
      <c r="AL126" s="144"/>
      <c r="AM126" s="160"/>
      <c r="AN126" s="43"/>
      <c r="AO126" s="44"/>
      <c r="AR126" s="43"/>
      <c r="AS126" s="43"/>
      <c r="AT126" s="43"/>
      <c r="AU126" s="43"/>
      <c r="AV126" s="43"/>
      <c r="AW126" s="44"/>
      <c r="AX126" s="122"/>
      <c r="AY126" s="43"/>
      <c r="AZ126" s="43"/>
      <c r="BA126" s="43"/>
      <c r="BB126" s="43"/>
      <c r="BC126" s="43"/>
      <c r="BD126" s="44" t="e">
        <f>MEDIAN((D126:K126,M126:V126,Y126:AG126,AK126:AM126))</f>
        <v>#NUM!</v>
      </c>
    </row>
    <row r="127" spans="1:56" s="204" customFormat="1" ht="15" thickBot="1">
      <c r="A127" s="205" t="s">
        <v>196</v>
      </c>
      <c r="B127" s="200"/>
      <c r="C127" s="201"/>
      <c r="D127" s="256">
        <f t="shared" ref="D127:K127" si="194">D102+D110+D119-D125</f>
        <v>648941</v>
      </c>
      <c r="E127" s="256">
        <f t="shared" si="194"/>
        <v>229519</v>
      </c>
      <c r="F127" s="256">
        <f t="shared" si="194"/>
        <v>1245112</v>
      </c>
      <c r="G127" s="256">
        <f t="shared" si="194"/>
        <v>2924131.57155</v>
      </c>
      <c r="H127" s="256">
        <f t="shared" si="194"/>
        <v>1379217</v>
      </c>
      <c r="I127" s="256">
        <f t="shared" si="194"/>
        <v>2012592</v>
      </c>
      <c r="J127" s="256">
        <f t="shared" si="194"/>
        <v>478500</v>
      </c>
      <c r="K127" s="256">
        <f t="shared" si="194"/>
        <v>794503.13199000014</v>
      </c>
      <c r="L127" s="42">
        <f>+SUM(D127:K127)</f>
        <v>9712515.7035400011</v>
      </c>
      <c r="M127" s="256"/>
      <c r="N127" s="256"/>
      <c r="O127" s="256">
        <f t="shared" ref="O127:V127" si="195">O102+O110+O119-O125</f>
        <v>364248</v>
      </c>
      <c r="P127" s="256">
        <f t="shared" si="195"/>
        <v>153272</v>
      </c>
      <c r="Q127" s="256">
        <f t="shared" si="195"/>
        <v>240776.06262999997</v>
      </c>
      <c r="R127" s="256">
        <f t="shared" si="195"/>
        <v>98231</v>
      </c>
      <c r="S127" s="256">
        <f t="shared" si="195"/>
        <v>49762.092510000002</v>
      </c>
      <c r="T127" s="256">
        <f t="shared" si="195"/>
        <v>112029.55715333333</v>
      </c>
      <c r="U127" s="256">
        <f t="shared" si="195"/>
        <v>113397</v>
      </c>
      <c r="V127" s="256">
        <f t="shared" si="195"/>
        <v>21777.962000000003</v>
      </c>
      <c r="W127" s="256"/>
      <c r="X127" s="256"/>
      <c r="Y127" s="256">
        <f t="shared" ref="Y127:AG127" si="196">Y102+Y110+Y119-Y125</f>
        <v>86588</v>
      </c>
      <c r="Z127" s="256">
        <f t="shared" si="196"/>
        <v>242487</v>
      </c>
      <c r="AA127" s="256">
        <f t="shared" si="196"/>
        <v>99158.6</v>
      </c>
      <c r="AB127" s="256"/>
      <c r="AC127" s="256">
        <f>AC102+AC110+AC119-AC125</f>
        <v>212177</v>
      </c>
      <c r="AD127" s="256">
        <f t="shared" si="196"/>
        <v>144366</v>
      </c>
      <c r="AE127" s="256">
        <f t="shared" si="196"/>
        <v>83722</v>
      </c>
      <c r="AF127" s="256">
        <f t="shared" si="196"/>
        <v>30162</v>
      </c>
      <c r="AG127" s="256">
        <f t="shared" si="196"/>
        <v>62664</v>
      </c>
      <c r="AH127" s="42">
        <f>+SUM(M127:AG127)</f>
        <v>2114818.2742933333</v>
      </c>
      <c r="AI127" s="42">
        <f>O127+Q127+Z127+AD127+AE127+AG127+T127</f>
        <v>1250292.6197833335</v>
      </c>
      <c r="AJ127" s="42">
        <f>P127+R127+S127+U127+V127+Y127+AC127+AB127+AF127+AA127</f>
        <v>864525.65450999991</v>
      </c>
      <c r="AK127" s="256">
        <f>AK102+AK110+AK119-AK125</f>
        <v>178641</v>
      </c>
      <c r="AL127" s="256">
        <f>AL102+AL110+AL119-AL125</f>
        <v>80600</v>
      </c>
      <c r="AM127" s="256">
        <f>AM102+AM110+AM119-AM125</f>
        <v>55011</v>
      </c>
      <c r="AN127" s="42">
        <f>+SUM(AK127:AM127)</f>
        <v>314252</v>
      </c>
      <c r="AO127" s="230">
        <f>+AN127+AH127+L127</f>
        <v>12141585.977833334</v>
      </c>
      <c r="AR127" s="42">
        <f>L127/AR$5</f>
        <v>1214064.4629425001</v>
      </c>
      <c r="AS127" s="42">
        <f>AH127/AS$5</f>
        <v>132176.14214333333</v>
      </c>
      <c r="AT127" s="42">
        <f>AI127/AT$5</f>
        <v>178613.23139761906</v>
      </c>
      <c r="AU127" s="42">
        <f>AJ127/AU$5</f>
        <v>96058.406056666659</v>
      </c>
      <c r="AV127" s="42">
        <f>AN127/AV$5</f>
        <v>104750.66666666667</v>
      </c>
      <c r="AW127" s="230">
        <f>AO127/AW$5</f>
        <v>449688.36954938277</v>
      </c>
      <c r="AX127" s="122"/>
      <c r="AY127" s="42">
        <f>MEDIAN($D127:$K127)</f>
        <v>1019807.5659950001</v>
      </c>
      <c r="AZ127" s="42">
        <f>MEDIAN($M127:$AG127)</f>
        <v>105594.07857666667</v>
      </c>
      <c r="BA127" s="42">
        <f>MEDIAN($AD127,$AE127,$Z127,$T127,$O127,Q127,AG127)</f>
        <v>144366</v>
      </c>
      <c r="BB127" s="42">
        <f>MEDIAN($AF127,$AB127,$AC127,$Y127,$V127,$U127,$S127,$R127,$P127,$AA127)</f>
        <v>98231</v>
      </c>
      <c r="BC127" s="42">
        <f>MEDIAN($AK127:$AM127)</f>
        <v>80600</v>
      </c>
      <c r="BD127" s="230">
        <f>MEDIAN((D127:K127,M127:V127,Y127:AG127,AK127:AM127))</f>
        <v>153272</v>
      </c>
    </row>
    <row r="128" spans="1:56"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160"/>
      <c r="AB128" s="160"/>
      <c r="AC128" s="250"/>
      <c r="AD128" s="160"/>
      <c r="AE128" s="160"/>
      <c r="AF128" s="160"/>
      <c r="AG128" s="160"/>
      <c r="AH128" s="43"/>
      <c r="AI128" s="43"/>
      <c r="AJ128" s="43"/>
      <c r="AK128" s="160"/>
      <c r="AL128" s="144"/>
      <c r="AM128" s="160"/>
      <c r="AN128" s="43"/>
      <c r="AO128" s="44"/>
      <c r="AR128" s="43"/>
      <c r="AS128" s="43"/>
      <c r="AT128" s="43"/>
      <c r="AU128" s="43"/>
      <c r="AV128" s="43"/>
      <c r="AW128" s="44"/>
      <c r="AX128" s="122"/>
      <c r="AY128" s="43"/>
      <c r="AZ128" s="43"/>
      <c r="BA128" s="43"/>
      <c r="BB128" s="43"/>
      <c r="BC128" s="43"/>
      <c r="BD128" s="44"/>
    </row>
    <row r="129" spans="1:56"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160"/>
      <c r="AB129" s="160"/>
      <c r="AC129" s="25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row>
    <row r="130" spans="1:56" s="204" customFormat="1">
      <c r="A130" s="199"/>
      <c r="B130" s="200" t="s">
        <v>195</v>
      </c>
      <c r="C130" s="201"/>
      <c r="D130" s="144">
        <v>330702</v>
      </c>
      <c r="E130" s="160">
        <v>122104</v>
      </c>
      <c r="F130" s="160">
        <v>586857</v>
      </c>
      <c r="G130" s="160">
        <v>1281806</v>
      </c>
      <c r="H130" s="144">
        <v>1102602</v>
      </c>
      <c r="I130" s="144">
        <v>1027178</v>
      </c>
      <c r="J130" s="160">
        <v>270378</v>
      </c>
      <c r="K130" s="144">
        <v>359511.54645000002</v>
      </c>
      <c r="L130" s="43">
        <f>+SUM(D130:K130)</f>
        <v>5081138.5464500003</v>
      </c>
      <c r="M130" s="160"/>
      <c r="N130" s="160"/>
      <c r="O130" s="160">
        <v>236254</v>
      </c>
      <c r="P130" s="160">
        <v>89562.3</v>
      </c>
      <c r="Q130" s="160">
        <v>110879.14583000001</v>
      </c>
      <c r="R130" s="160">
        <v>47566</v>
      </c>
      <c r="S130" s="160">
        <v>28014.312269999999</v>
      </c>
      <c r="T130" s="160">
        <v>73830.700820000013</v>
      </c>
      <c r="U130" s="160">
        <v>90033</v>
      </c>
      <c r="V130" s="160">
        <v>21751</v>
      </c>
      <c r="W130" s="144"/>
      <c r="X130" s="144"/>
      <c r="Y130" s="160">
        <v>60950</v>
      </c>
      <c r="Z130" s="160">
        <v>52184</v>
      </c>
      <c r="AA130" s="160">
        <v>35490</v>
      </c>
      <c r="AB130" s="160"/>
      <c r="AC130" s="250">
        <v>116189</v>
      </c>
      <c r="AD130" s="160">
        <v>111500</v>
      </c>
      <c r="AE130" s="160">
        <v>48563</v>
      </c>
      <c r="AF130" s="160">
        <v>29495</v>
      </c>
      <c r="AG130" s="160">
        <v>39390</v>
      </c>
      <c r="AH130" s="43">
        <f>+SUM(M130:AG130)</f>
        <v>1191651.4589200001</v>
      </c>
      <c r="AI130" s="43">
        <f>O130+Q130+Z130+AD130+AE130+AG130+T130</f>
        <v>672600.84665000008</v>
      </c>
      <c r="AJ130" s="43">
        <f>P130+R130+S130+U130+V130+Y130+AC130+AB130+AF130+AA130</f>
        <v>519050.61226999998</v>
      </c>
      <c r="AK130" s="160">
        <v>159957</v>
      </c>
      <c r="AL130" s="144">
        <v>75102</v>
      </c>
      <c r="AM130" s="160">
        <v>48950</v>
      </c>
      <c r="AN130" s="43">
        <f>+SUM(AK130:AM130)</f>
        <v>284009</v>
      </c>
      <c r="AO130" s="44">
        <f>+AN130+AH130+L130</f>
        <v>6556799.0053700004</v>
      </c>
      <c r="AR130" s="43">
        <f t="shared" ref="AR130:AR133" si="197">L130/AR$5</f>
        <v>635142.31830625003</v>
      </c>
      <c r="AS130" s="43">
        <f t="shared" ref="AS130:AU133" si="198">AH130/AS$5</f>
        <v>74478.216182500008</v>
      </c>
      <c r="AT130" s="43">
        <f t="shared" si="198"/>
        <v>96085.835235714301</v>
      </c>
      <c r="AU130" s="43">
        <f t="shared" si="198"/>
        <v>57672.290252222221</v>
      </c>
      <c r="AV130" s="43">
        <f t="shared" ref="AV130:AW133" si="199">AN130/AV$5</f>
        <v>94669.666666666672</v>
      </c>
      <c r="AW130" s="44">
        <f t="shared" si="199"/>
        <v>242844.4076062963</v>
      </c>
      <c r="AX130" s="122"/>
      <c r="AY130" s="43">
        <f>MEDIAN($D130:$K130)</f>
        <v>473184.27322500001</v>
      </c>
      <c r="AZ130" s="43">
        <f>MEDIAN($M130:$AG130)</f>
        <v>56567</v>
      </c>
      <c r="BA130" s="43">
        <f>MEDIAN($AD130,$AE130,$Z130,$T130,$O130,Q130,AG130)</f>
        <v>73830.700820000013</v>
      </c>
      <c r="BB130" s="43">
        <f>MEDIAN($AF130,$AB130,$AC130,$Y130,$V130,$U130,$S130,$R130,$P130,$AA130)</f>
        <v>47566</v>
      </c>
      <c r="BC130" s="43">
        <f>MEDIAN($AK130:$AM130)</f>
        <v>75102</v>
      </c>
      <c r="BD130" s="44">
        <f>MEDIAN((D130:K130,M130:V130,Y130:AG130,AK130:AM130))</f>
        <v>90033</v>
      </c>
    </row>
    <row r="131" spans="1:56" s="204" customFormat="1">
      <c r="A131" s="199"/>
      <c r="B131" s="200" t="s">
        <v>194</v>
      </c>
      <c r="C131" s="201"/>
      <c r="D131" s="144">
        <v>282956</v>
      </c>
      <c r="E131" s="160">
        <v>86042</v>
      </c>
      <c r="F131" s="160">
        <v>584197</v>
      </c>
      <c r="G131" s="160">
        <v>1401380</v>
      </c>
      <c r="H131" s="144">
        <v>270460</v>
      </c>
      <c r="I131" s="144">
        <v>985414</v>
      </c>
      <c r="J131" s="160">
        <v>199403</v>
      </c>
      <c r="K131" s="144">
        <v>380149</v>
      </c>
      <c r="L131" s="43">
        <f>+SUM(D131:K131)</f>
        <v>4190001</v>
      </c>
      <c r="M131" s="160"/>
      <c r="N131" s="160"/>
      <c r="O131" s="160">
        <v>101919</v>
      </c>
      <c r="P131" s="160">
        <v>62393.3</v>
      </c>
      <c r="Q131" s="160">
        <v>130501.96044</v>
      </c>
      <c r="R131" s="160">
        <v>46745</v>
      </c>
      <c r="S131" s="160">
        <v>21666.03643</v>
      </c>
      <c r="T131" s="160">
        <v>37685.917433333329</v>
      </c>
      <c r="U131" s="160">
        <v>23363</v>
      </c>
      <c r="V131" s="144"/>
      <c r="W131" s="144"/>
      <c r="X131" s="144"/>
      <c r="Y131" s="160">
        <v>25638</v>
      </c>
      <c r="Z131" s="160">
        <v>190303</v>
      </c>
      <c r="AA131" s="160">
        <v>4231</v>
      </c>
      <c r="AB131" s="160"/>
      <c r="AC131" s="250">
        <v>95988</v>
      </c>
      <c r="AD131" s="160">
        <v>31794</v>
      </c>
      <c r="AE131" s="160">
        <v>35159</v>
      </c>
      <c r="AF131" s="160">
        <v>16108</v>
      </c>
      <c r="AG131" s="160">
        <v>23262</v>
      </c>
      <c r="AH131" s="43">
        <f>+SUM(M131:AG131)</f>
        <v>846757.21430333331</v>
      </c>
      <c r="AI131" s="43">
        <f>O131+Q131+Z131+AD131+AE131+AG131+T131</f>
        <v>550624.87787333329</v>
      </c>
      <c r="AJ131" s="43">
        <f>P131+R131+S131+U131+V131+Y131+AC131+AB131+AF131+AA131</f>
        <v>296132.33643000002</v>
      </c>
      <c r="AK131" s="160">
        <v>18684</v>
      </c>
      <c r="AL131" s="144"/>
      <c r="AM131" s="160">
        <v>5909</v>
      </c>
      <c r="AN131" s="43">
        <f>+SUM(AK131:AM131)</f>
        <v>24593</v>
      </c>
      <c r="AO131" s="44">
        <f>+AN131+AH131+L131</f>
        <v>5061351.2143033333</v>
      </c>
      <c r="AR131" s="43">
        <f t="shared" si="197"/>
        <v>523750.125</v>
      </c>
      <c r="AS131" s="43">
        <f t="shared" si="198"/>
        <v>52922.325893958332</v>
      </c>
      <c r="AT131" s="43">
        <f t="shared" si="198"/>
        <v>78660.69683904761</v>
      </c>
      <c r="AU131" s="43">
        <f t="shared" si="198"/>
        <v>32903.592936666668</v>
      </c>
      <c r="AV131" s="43">
        <f t="shared" si="199"/>
        <v>8197.6666666666661</v>
      </c>
      <c r="AW131" s="44">
        <f t="shared" si="199"/>
        <v>187457.45238160493</v>
      </c>
      <c r="AX131" s="122"/>
      <c r="AY131" s="43">
        <f>MEDIAN($D131:$K131)</f>
        <v>331552.5</v>
      </c>
      <c r="AZ131" s="43">
        <f>MEDIAN($M131:$AG131)</f>
        <v>35159</v>
      </c>
      <c r="BA131" s="43">
        <f>MEDIAN($AD131,$AE131,$Z131,$T131,$O131,Q131,AG131)</f>
        <v>37685.917433333329</v>
      </c>
      <c r="BB131" s="43">
        <f>MEDIAN($AF131,$AB131,$AC131,$Y131,$V131,$U131,$S131,$R131,$P131,$AA131)</f>
        <v>24500.5</v>
      </c>
      <c r="BC131" s="43">
        <f>MEDIAN($AK131:$AM131)</f>
        <v>12296.5</v>
      </c>
      <c r="BD131" s="44">
        <f>MEDIAN((D131:K131,M131:V131,Y131:AG131,AK131:AM131))</f>
        <v>62393.3</v>
      </c>
    </row>
    <row r="132" spans="1:56" s="204" customFormat="1">
      <c r="A132" s="199"/>
      <c r="B132" s="251" t="s">
        <v>193</v>
      </c>
      <c r="C132" s="201"/>
      <c r="D132" s="144">
        <v>35283</v>
      </c>
      <c r="E132" s="160">
        <v>20212</v>
      </c>
      <c r="F132" s="160">
        <v>51969</v>
      </c>
      <c r="G132" s="160"/>
      <c r="H132" s="144"/>
      <c r="I132" s="144"/>
      <c r="J132" s="160">
        <v>5843</v>
      </c>
      <c r="K132" s="144">
        <v>54842.453549999991</v>
      </c>
      <c r="L132" s="43">
        <f>+SUM(D132:K132)</f>
        <v>168149.45354999998</v>
      </c>
      <c r="M132" s="160"/>
      <c r="N132" s="160"/>
      <c r="O132" s="160">
        <v>26075</v>
      </c>
      <c r="P132" s="160">
        <v>1316</v>
      </c>
      <c r="Q132" s="160">
        <v>-604.96632</v>
      </c>
      <c r="R132" s="160">
        <v>1065</v>
      </c>
      <c r="S132" s="160">
        <v>0</v>
      </c>
      <c r="T132" s="160"/>
      <c r="U132" s="160">
        <v>1</v>
      </c>
      <c r="V132" s="144"/>
      <c r="W132" s="144"/>
      <c r="X132" s="144"/>
      <c r="Y132" s="160"/>
      <c r="Z132" s="160"/>
      <c r="AA132" s="160"/>
      <c r="AB132" s="160"/>
      <c r="AC132" s="250"/>
      <c r="AD132" s="160">
        <v>449</v>
      </c>
      <c r="AE132" s="160"/>
      <c r="AF132" s="160">
        <v>95</v>
      </c>
      <c r="AG132" s="160"/>
      <c r="AH132" s="43">
        <f>+SUM(M132:AG132)</f>
        <v>28396.03368</v>
      </c>
      <c r="AI132" s="43">
        <f>O132+Q132+Z132+AD132+AE132+AG132+T132</f>
        <v>25919.03368</v>
      </c>
      <c r="AJ132" s="43">
        <f>P132+R132+S132+U132+V132+Y132+AC132+AB132+AF132+AA132</f>
        <v>2477</v>
      </c>
      <c r="AK132" s="160"/>
      <c r="AL132" s="144"/>
      <c r="AM132" s="160">
        <v>0</v>
      </c>
      <c r="AN132" s="43">
        <f>+SUM(AK132:AM132)</f>
        <v>0</v>
      </c>
      <c r="AO132" s="44">
        <f>+AN132+AH132+L132</f>
        <v>196545.48722999997</v>
      </c>
      <c r="AR132" s="43">
        <f t="shared" si="197"/>
        <v>21018.681693749997</v>
      </c>
      <c r="AS132" s="43">
        <f t="shared" si="198"/>
        <v>1774.752105</v>
      </c>
      <c r="AT132" s="43">
        <f t="shared" si="198"/>
        <v>3702.7190971428572</v>
      </c>
      <c r="AU132" s="43">
        <f t="shared" si="198"/>
        <v>275.22222222222223</v>
      </c>
      <c r="AV132" s="43">
        <f t="shared" si="199"/>
        <v>0</v>
      </c>
      <c r="AW132" s="44">
        <f t="shared" si="199"/>
        <v>7279.462489999999</v>
      </c>
      <c r="AX132" s="122"/>
      <c r="AY132" s="43">
        <f>MEDIAN($D132:$K132)</f>
        <v>35283</v>
      </c>
      <c r="AZ132" s="43">
        <f>MEDIAN($M132:$AG132)</f>
        <v>272</v>
      </c>
      <c r="BA132" s="43">
        <f>MEDIAN($AD132,$AE132,$Z132,$T132,$O132,Q132,AG132)</f>
        <v>449</v>
      </c>
      <c r="BB132" s="43">
        <f>MEDIAN($AF132,$AB132,$AC132,$Y132,$V132,$U132,$S132,$R132,$P132,$AA132)</f>
        <v>95</v>
      </c>
      <c r="BC132" s="43">
        <f>MEDIAN($AK132:$AM132)</f>
        <v>0</v>
      </c>
      <c r="BD132" s="44">
        <f>MEDIAN((D132:K132,M132:V132,Y132:AG132,AK132:AM132))</f>
        <v>1190.5</v>
      </c>
    </row>
    <row r="133" spans="1:56" s="204" customFormat="1">
      <c r="A133" s="199"/>
      <c r="B133" s="200" t="s">
        <v>192</v>
      </c>
      <c r="C133" s="201"/>
      <c r="D133" s="144">
        <v>0</v>
      </c>
      <c r="E133" s="160">
        <v>1161</v>
      </c>
      <c r="F133" s="160">
        <v>22089</v>
      </c>
      <c r="G133" s="160">
        <v>240946</v>
      </c>
      <c r="H133" s="144">
        <v>6155</v>
      </c>
      <c r="I133" s="144"/>
      <c r="J133" s="160">
        <v>2876</v>
      </c>
      <c r="K133" s="144"/>
      <c r="L133" s="43">
        <f>+SUM(D133:K133)</f>
        <v>273227</v>
      </c>
      <c r="M133" s="160"/>
      <c r="N133" s="160"/>
      <c r="O133" s="160"/>
      <c r="P133" s="160"/>
      <c r="Q133" s="160">
        <v>0</v>
      </c>
      <c r="R133" s="160">
        <v>2855</v>
      </c>
      <c r="S133" s="160">
        <v>81.713279999999997</v>
      </c>
      <c r="T133" s="160">
        <v>513.56911000000002</v>
      </c>
      <c r="U133" s="160"/>
      <c r="V133" s="144">
        <v>25.361000000000001</v>
      </c>
      <c r="W133" s="144"/>
      <c r="X133" s="144"/>
      <c r="Y133" s="160"/>
      <c r="Z133" s="160"/>
      <c r="AA133" s="160">
        <v>59438</v>
      </c>
      <c r="AB133" s="160"/>
      <c r="AC133" s="250"/>
      <c r="AD133" s="160">
        <v>623</v>
      </c>
      <c r="AE133" s="160"/>
      <c r="AF133" s="160">
        <v>-15536</v>
      </c>
      <c r="AG133" s="160">
        <v>12</v>
      </c>
      <c r="AH133" s="43">
        <f>+SUM(M133:AG133)</f>
        <v>48012.643389999997</v>
      </c>
      <c r="AI133" s="43">
        <f>O133+Q133+Z133+AD133+AE133+AG133+T133</f>
        <v>1148.5691099999999</v>
      </c>
      <c r="AJ133" s="43">
        <f>P133+R133+S133+U133+V133+Y133+AC133+AB133+AF133+AA133</f>
        <v>46864.074280000001</v>
      </c>
      <c r="AK133" s="160"/>
      <c r="AL133" s="144">
        <v>5500</v>
      </c>
      <c r="AM133" s="160">
        <v>152</v>
      </c>
      <c r="AN133" s="43">
        <f>+SUM(AK133:AM133)</f>
        <v>5652</v>
      </c>
      <c r="AO133" s="44">
        <f>+AN133+AH133+L133</f>
        <v>326891.64338999998</v>
      </c>
      <c r="AR133" s="43">
        <f t="shared" si="197"/>
        <v>34153.375</v>
      </c>
      <c r="AS133" s="43">
        <f t="shared" si="198"/>
        <v>3000.7902118749998</v>
      </c>
      <c r="AT133" s="43">
        <f t="shared" si="198"/>
        <v>164.08130142857141</v>
      </c>
      <c r="AU133" s="43">
        <f t="shared" si="198"/>
        <v>5207.1193644444447</v>
      </c>
      <c r="AV133" s="43">
        <f t="shared" si="199"/>
        <v>1884</v>
      </c>
      <c r="AW133" s="44">
        <f t="shared" si="199"/>
        <v>12107.097903333333</v>
      </c>
      <c r="AX133" s="122"/>
      <c r="AY133" s="43">
        <f>MEDIAN($D133:$K133)</f>
        <v>4515.5</v>
      </c>
      <c r="AZ133" s="43">
        <f>MEDIAN($M133:$AG133)</f>
        <v>81.713279999999997</v>
      </c>
      <c r="BA133" s="43">
        <f>MEDIAN($AD133,$AE133,$Z133,$T133,$O133,Q133,AG133)</f>
        <v>262.78455500000001</v>
      </c>
      <c r="BB133" s="43">
        <f>MEDIAN($AF133,$AB133,$AC133,$Y133,$V133,$U133,$S133,$R133,$P133,$AA133)</f>
        <v>81.713279999999997</v>
      </c>
      <c r="BC133" s="43">
        <f>MEDIAN($AK133:$AM133)</f>
        <v>2826</v>
      </c>
      <c r="BD133" s="44">
        <f>MEDIAN((D133:K133,M133:V133,Y133:AG133,AK133:AM133))</f>
        <v>623</v>
      </c>
    </row>
    <row r="134" spans="1:56" s="204" customFormat="1" ht="15" thickBot="1">
      <c r="A134" s="260"/>
      <c r="B134" s="261"/>
      <c r="C134" s="262" t="s">
        <v>191</v>
      </c>
      <c r="D134" s="263">
        <f t="shared" ref="D134:K134" si="200">SUM(D130:D133)</f>
        <v>648941</v>
      </c>
      <c r="E134" s="256">
        <f t="shared" si="200"/>
        <v>229519</v>
      </c>
      <c r="F134" s="256">
        <f t="shared" si="200"/>
        <v>1245112</v>
      </c>
      <c r="G134" s="256">
        <f t="shared" si="200"/>
        <v>2924132</v>
      </c>
      <c r="H134" s="256">
        <f t="shared" si="200"/>
        <v>1379217</v>
      </c>
      <c r="I134" s="256">
        <f t="shared" si="200"/>
        <v>2012592</v>
      </c>
      <c r="J134" s="256">
        <f t="shared" si="200"/>
        <v>478500</v>
      </c>
      <c r="K134" s="256">
        <f t="shared" si="200"/>
        <v>794503</v>
      </c>
      <c r="L134" s="42">
        <f>+SUM(D134:K134)</f>
        <v>9712516</v>
      </c>
      <c r="M134" s="256"/>
      <c r="N134" s="256"/>
      <c r="O134" s="256">
        <f t="shared" ref="O134:V134" si="201">SUM(O130:O133)</f>
        <v>364248</v>
      </c>
      <c r="P134" s="256">
        <f t="shared" si="201"/>
        <v>153271.6</v>
      </c>
      <c r="Q134" s="256">
        <f t="shared" si="201"/>
        <v>240776.13994999998</v>
      </c>
      <c r="R134" s="256">
        <f t="shared" si="201"/>
        <v>98231</v>
      </c>
      <c r="S134" s="256">
        <f t="shared" si="201"/>
        <v>49762.061980000006</v>
      </c>
      <c r="T134" s="256">
        <f t="shared" si="201"/>
        <v>112030.18736333335</v>
      </c>
      <c r="U134" s="256">
        <f t="shared" si="201"/>
        <v>113397</v>
      </c>
      <c r="V134" s="256">
        <f t="shared" si="201"/>
        <v>21776.361000000001</v>
      </c>
      <c r="W134" s="256"/>
      <c r="X134" s="256"/>
      <c r="Y134" s="256">
        <f t="shared" ref="Y134:AG134" si="202">SUM(Y130:Y133)</f>
        <v>86588</v>
      </c>
      <c r="Z134" s="256">
        <f t="shared" si="202"/>
        <v>242487</v>
      </c>
      <c r="AA134" s="256">
        <f t="shared" si="202"/>
        <v>99159</v>
      </c>
      <c r="AB134" s="256"/>
      <c r="AC134" s="256">
        <f>SUM(AC130:AC133)</f>
        <v>212177</v>
      </c>
      <c r="AD134" s="256">
        <f t="shared" si="202"/>
        <v>144366</v>
      </c>
      <c r="AE134" s="256">
        <f t="shared" si="202"/>
        <v>83722</v>
      </c>
      <c r="AF134" s="256">
        <f t="shared" si="202"/>
        <v>30162</v>
      </c>
      <c r="AG134" s="256">
        <f t="shared" si="202"/>
        <v>62664</v>
      </c>
      <c r="AH134" s="42">
        <f>+SUM(M134:AG134)</f>
        <v>2114817.3502933332</v>
      </c>
      <c r="AI134" s="42">
        <f>O134+Q134+Z134+AD134+AE134+AG134+T134</f>
        <v>1250293.3273133333</v>
      </c>
      <c r="AJ134" s="42">
        <f>P134+R134+S134+U134+V134+Y134+AC134+AB134+AF134+AA134</f>
        <v>864524.02298000001</v>
      </c>
      <c r="AK134" s="256">
        <f>SUM(AK130:AK133)</f>
        <v>178641</v>
      </c>
      <c r="AL134" s="256">
        <f>SUM(AL130:AL133)</f>
        <v>80602</v>
      </c>
      <c r="AM134" s="256">
        <f>SUM(AM130:AM133)</f>
        <v>55011</v>
      </c>
      <c r="AN134" s="42">
        <f>+SUM(AK134:AM134)</f>
        <v>314254</v>
      </c>
      <c r="AO134" s="230">
        <f>+AN134+AH134+L134</f>
        <v>12141587.350293333</v>
      </c>
      <c r="AR134" s="42">
        <f>L134/AR$5</f>
        <v>1214064.5</v>
      </c>
      <c r="AS134" s="42">
        <f>AH134/AS$5</f>
        <v>132176.08439333332</v>
      </c>
      <c r="AT134" s="42">
        <f>AI134/AT$5</f>
        <v>178613.33247333331</v>
      </c>
      <c r="AU134" s="42">
        <f>AJ134/AU$5</f>
        <v>96058.224775555558</v>
      </c>
      <c r="AV134" s="42">
        <f>AN134/AV$5</f>
        <v>104751.33333333333</v>
      </c>
      <c r="AW134" s="230">
        <f>AO134/AW$5</f>
        <v>449688.42038123455</v>
      </c>
      <c r="AX134" s="122"/>
      <c r="AY134" s="42">
        <f>MEDIAN($D134:$K134)</f>
        <v>1019807.5</v>
      </c>
      <c r="AZ134" s="42">
        <f>MEDIAN($M134:$AG134)</f>
        <v>105594.59368166668</v>
      </c>
      <c r="BA134" s="42">
        <f>MEDIAN($AD134,$AE134,$Z134,$T134,$O134,Q134,AG134)</f>
        <v>144366</v>
      </c>
      <c r="BB134" s="42">
        <f>MEDIAN($AF134,$AB134,$AC134,$Y134,$V134,$U134,$S134,$R134,$P134,$AA134)</f>
        <v>98231</v>
      </c>
      <c r="BC134" s="42">
        <f>MEDIAN($AK134:$AM134)</f>
        <v>80602</v>
      </c>
      <c r="BD134" s="230">
        <f>MEDIAN((D134:K134,M134:V134,Y134:AG134,AK134:AM134))</f>
        <v>153271.6</v>
      </c>
    </row>
    <row r="135" spans="1:56"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5"/>
      <c r="AB135" s="265"/>
      <c r="AC135" s="266"/>
      <c r="AD135" s="265"/>
      <c r="AE135" s="265"/>
      <c r="AF135" s="265"/>
      <c r="AG135" s="265"/>
      <c r="AH135" s="66"/>
      <c r="AI135" s="66"/>
      <c r="AJ135" s="66"/>
      <c r="AK135" s="265"/>
      <c r="AL135" s="136"/>
      <c r="AM135" s="265"/>
      <c r="AN135" s="66"/>
      <c r="AO135" s="66"/>
      <c r="AR135" s="66"/>
      <c r="AS135" s="66"/>
      <c r="AT135" s="66"/>
      <c r="AU135" s="66"/>
      <c r="AV135" s="66"/>
      <c r="AW135" s="66"/>
      <c r="AX135" s="66"/>
      <c r="AY135" s="66"/>
      <c r="AZ135" s="66"/>
      <c r="BA135" s="66"/>
      <c r="BB135" s="66"/>
      <c r="BC135" s="66"/>
      <c r="BD135" s="66"/>
    </row>
    <row r="136" spans="1:56"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17"/>
      <c r="AB136" s="267"/>
      <c r="AC136" s="257"/>
      <c r="AD136" s="267"/>
      <c r="AE136" s="17"/>
      <c r="AF136" s="17"/>
      <c r="AG136" s="17"/>
      <c r="AH136" s="47"/>
      <c r="AI136" s="47"/>
      <c r="AJ136" s="47"/>
      <c r="AK136" s="267"/>
      <c r="AL136" s="135"/>
      <c r="AM136" s="267"/>
      <c r="AN136" s="47"/>
      <c r="AO136" s="47"/>
      <c r="AR136" s="47"/>
      <c r="AS136" s="47"/>
      <c r="AT136" s="47"/>
      <c r="AU136" s="47"/>
      <c r="AV136" s="47"/>
      <c r="AW136" s="47"/>
      <c r="AX136" s="47"/>
      <c r="AY136" s="47"/>
      <c r="AZ136" s="47"/>
      <c r="BA136" s="47"/>
      <c r="BB136" s="47"/>
      <c r="BC136" s="47"/>
      <c r="BD136" s="47"/>
    </row>
    <row r="137" spans="1:56" s="198" customFormat="1" ht="73.5" customHeight="1">
      <c r="A137" s="195" t="s">
        <v>149</v>
      </c>
      <c r="B137" s="196"/>
      <c r="C137" s="243">
        <f>$C$8</f>
        <v>2017</v>
      </c>
      <c r="D137" s="10" t="s">
        <v>304</v>
      </c>
      <c r="E137" s="114" t="s">
        <v>305</v>
      </c>
      <c r="F137" s="114" t="s">
        <v>306</v>
      </c>
      <c r="G137" s="114" t="s">
        <v>307</v>
      </c>
      <c r="H137" s="114" t="s">
        <v>308</v>
      </c>
      <c r="I137" s="114" t="s">
        <v>327</v>
      </c>
      <c r="J137" s="114" t="s">
        <v>328</v>
      </c>
      <c r="K137" s="11" t="s">
        <v>309</v>
      </c>
      <c r="L137" s="7" t="s">
        <v>99</v>
      </c>
      <c r="M137" s="147" t="s">
        <v>310</v>
      </c>
      <c r="N137" s="146" t="s">
        <v>311</v>
      </c>
      <c r="O137" s="146" t="s">
        <v>355</v>
      </c>
      <c r="P137" s="146" t="s">
        <v>313</v>
      </c>
      <c r="Q137" s="146" t="s">
        <v>314</v>
      </c>
      <c r="R137" s="114" t="s">
        <v>315</v>
      </c>
      <c r="S137" s="114" t="s">
        <v>93</v>
      </c>
      <c r="T137" s="114" t="s">
        <v>316</v>
      </c>
      <c r="U137" s="114" t="s">
        <v>317</v>
      </c>
      <c r="V137" s="114" t="s">
        <v>318</v>
      </c>
      <c r="W137" s="146" t="s">
        <v>346</v>
      </c>
      <c r="X137" s="146" t="s">
        <v>349</v>
      </c>
      <c r="Y137" s="114" t="s">
        <v>319</v>
      </c>
      <c r="Z137" s="114" t="s">
        <v>320</v>
      </c>
      <c r="AA137" s="114" t="s">
        <v>321</v>
      </c>
      <c r="AB137" s="146" t="s">
        <v>322</v>
      </c>
      <c r="AC137" s="146" t="s">
        <v>358</v>
      </c>
      <c r="AD137" s="114" t="s">
        <v>323</v>
      </c>
      <c r="AE137" s="114" t="s">
        <v>324</v>
      </c>
      <c r="AF137" s="146" t="s">
        <v>325</v>
      </c>
      <c r="AG137" s="114" t="s">
        <v>326</v>
      </c>
      <c r="AH137" s="7" t="s">
        <v>148</v>
      </c>
      <c r="AI137" s="7" t="s">
        <v>88</v>
      </c>
      <c r="AJ137" s="7" t="s">
        <v>347</v>
      </c>
      <c r="AK137" s="114" t="s">
        <v>87</v>
      </c>
      <c r="AL137" s="114" t="s">
        <v>86</v>
      </c>
      <c r="AM137" s="114" t="s">
        <v>85</v>
      </c>
      <c r="AN137" s="7" t="s">
        <v>84</v>
      </c>
      <c r="AO137" s="9" t="s">
        <v>83</v>
      </c>
      <c r="AR137" s="7" t="s">
        <v>82</v>
      </c>
      <c r="AS137" s="7" t="s">
        <v>81</v>
      </c>
      <c r="AT137" s="7" t="s">
        <v>80</v>
      </c>
      <c r="AU137" s="7" t="s">
        <v>348</v>
      </c>
      <c r="AV137" s="7" t="s">
        <v>79</v>
      </c>
      <c r="AW137" s="9" t="s">
        <v>83</v>
      </c>
      <c r="AX137" s="8"/>
      <c r="AY137" s="7" t="s">
        <v>78</v>
      </c>
      <c r="AZ137" s="7" t="s">
        <v>77</v>
      </c>
      <c r="BA137" s="7" t="s">
        <v>77</v>
      </c>
      <c r="BB137" s="7" t="s">
        <v>351</v>
      </c>
      <c r="BC137" s="7" t="s">
        <v>75</v>
      </c>
      <c r="BD137" s="9" t="s">
        <v>83</v>
      </c>
    </row>
    <row r="138" spans="1:56" s="204" customFormat="1">
      <c r="A138" s="268" t="s">
        <v>190</v>
      </c>
      <c r="B138" s="200"/>
      <c r="C138" s="201"/>
      <c r="D138" s="110">
        <v>81860</v>
      </c>
      <c r="E138" s="28"/>
      <c r="F138" s="28">
        <v>66906</v>
      </c>
      <c r="G138" s="28"/>
      <c r="H138" s="141">
        <v>165675</v>
      </c>
      <c r="I138" s="141">
        <v>117262</v>
      </c>
      <c r="J138" s="28">
        <v>40722</v>
      </c>
      <c r="K138" s="141">
        <v>76279.576027788236</v>
      </c>
      <c r="L138" s="25">
        <f>+SUM(D138:K138)</f>
        <v>548704.57602778822</v>
      </c>
      <c r="M138" s="28"/>
      <c r="N138" s="28"/>
      <c r="O138" s="28">
        <v>27166</v>
      </c>
      <c r="P138" s="28">
        <v>6714</v>
      </c>
      <c r="Q138" s="28">
        <v>7464.0175999999992</v>
      </c>
      <c r="R138" s="28">
        <v>3888</v>
      </c>
      <c r="S138" s="28">
        <v>2069</v>
      </c>
      <c r="T138" s="28">
        <v>8830</v>
      </c>
      <c r="U138" s="28">
        <v>7215</v>
      </c>
      <c r="V138" s="141">
        <v>391</v>
      </c>
      <c r="W138" s="141"/>
      <c r="X138" s="141"/>
      <c r="Y138" s="28">
        <v>10704</v>
      </c>
      <c r="Z138" s="28">
        <v>71412</v>
      </c>
      <c r="AA138" s="28">
        <v>2013</v>
      </c>
      <c r="AB138" s="28"/>
      <c r="AC138" s="29">
        <v>6487</v>
      </c>
      <c r="AD138" s="269"/>
      <c r="AE138" s="29">
        <v>11633</v>
      </c>
      <c r="AF138" s="29">
        <v>960</v>
      </c>
      <c r="AG138" s="29"/>
      <c r="AH138" s="25">
        <f>+SUM(M138:AG138)</f>
        <v>166946.01759999999</v>
      </c>
      <c r="AI138" s="25">
        <f>O138+Q138+Z138+AD138+AE138+AG138+T138</f>
        <v>126505.01759999999</v>
      </c>
      <c r="AJ138" s="25">
        <f>P138+R138+S138+U138+V138+Y138+AC138+AB138+AF138+AA138</f>
        <v>40441</v>
      </c>
      <c r="AK138" s="28">
        <v>18967</v>
      </c>
      <c r="AL138" s="141"/>
      <c r="AM138" s="28">
        <v>3150</v>
      </c>
      <c r="AN138" s="25">
        <f>+SUM(AK138:AM138)</f>
        <v>22117</v>
      </c>
      <c r="AO138" s="270">
        <f>+AN138+AH138+L138</f>
        <v>737767.59362778824</v>
      </c>
      <c r="AR138" s="43">
        <f t="shared" ref="AR138" si="203">L138/AR$5</f>
        <v>68588.072003473528</v>
      </c>
      <c r="AS138" s="43">
        <f t="shared" ref="AS138:AU138" si="204">AH138/AS$5</f>
        <v>10434.126099999999</v>
      </c>
      <c r="AT138" s="43">
        <f t="shared" si="204"/>
        <v>18072.145371428571</v>
      </c>
      <c r="AU138" s="43">
        <f t="shared" si="204"/>
        <v>4493.4444444444443</v>
      </c>
      <c r="AV138" s="43">
        <f t="shared" ref="AV138:AW138" si="205">AN138/AV$5</f>
        <v>7372.333333333333</v>
      </c>
      <c r="AW138" s="44">
        <f t="shared" si="205"/>
        <v>27324.725689918083</v>
      </c>
      <c r="AX138" s="23"/>
      <c r="AY138" s="25">
        <f>MEDIAN($D138:$K138)</f>
        <v>79069.788013894111</v>
      </c>
      <c r="AZ138" s="25">
        <f>MEDIAN($M138:$AG138)</f>
        <v>6964.5</v>
      </c>
      <c r="BA138" s="25">
        <f>MEDIAN($AD138,$AE138,$Z138,$T138,$O138,Q138,AG138)</f>
        <v>11633</v>
      </c>
      <c r="BB138" s="25">
        <f>MEDIAN($AF138,$AB138,$AC138,$Y138,$V138,$U138,$S138,$R138,$P138,$AA138)</f>
        <v>3888</v>
      </c>
      <c r="BC138" s="25">
        <f>MEDIAN($AK138:$AM138)</f>
        <v>11058.5</v>
      </c>
      <c r="BD138" s="270">
        <f>MEDIAN((D138:K138,M138:V138,Y138:AG138,AK138:AM138))</f>
        <v>9767</v>
      </c>
    </row>
    <row r="139" spans="1:56"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162"/>
      <c r="AB139" s="162"/>
      <c r="AC139" s="271"/>
      <c r="AD139" s="162"/>
      <c r="AE139" s="271"/>
      <c r="AF139" s="271"/>
      <c r="AG139" s="271"/>
      <c r="AH139" s="22"/>
      <c r="AI139" s="22"/>
      <c r="AJ139" s="22"/>
      <c r="AK139" s="162"/>
      <c r="AL139" s="137"/>
      <c r="AM139" s="162">
        <v>0</v>
      </c>
      <c r="AN139" s="22"/>
      <c r="AO139" s="65"/>
      <c r="AR139" s="22"/>
      <c r="AS139" s="22"/>
      <c r="AT139" s="22"/>
      <c r="AU139" s="22"/>
      <c r="AV139" s="22"/>
      <c r="AW139" s="65"/>
      <c r="AX139" s="23"/>
      <c r="AY139" s="22"/>
      <c r="AZ139" s="22"/>
      <c r="BA139" s="22"/>
      <c r="BB139" s="22"/>
      <c r="BC139" s="22"/>
      <c r="BD139" s="65"/>
    </row>
    <row r="140" spans="1:56" s="204" customFormat="1">
      <c r="A140" s="268" t="s">
        <v>189</v>
      </c>
      <c r="B140" s="200"/>
      <c r="C140" s="201"/>
      <c r="D140" s="111">
        <v>188000</v>
      </c>
      <c r="E140" s="162"/>
      <c r="F140" s="162">
        <v>15000</v>
      </c>
      <c r="G140" s="162">
        <v>300000</v>
      </c>
      <c r="H140" s="137"/>
      <c r="I140" s="137">
        <v>0</v>
      </c>
      <c r="J140" s="162">
        <v>0</v>
      </c>
      <c r="K140" s="137">
        <v>150000</v>
      </c>
      <c r="L140" s="22">
        <f>+SUM(D140:K140)</f>
        <v>653000</v>
      </c>
      <c r="M140" s="162"/>
      <c r="N140" s="162"/>
      <c r="O140" s="162"/>
      <c r="P140" s="162"/>
      <c r="Q140" s="162">
        <v>45000</v>
      </c>
      <c r="R140" s="162">
        <v>0</v>
      </c>
      <c r="S140" s="162">
        <v>0</v>
      </c>
      <c r="T140" s="162">
        <v>8000</v>
      </c>
      <c r="U140" s="162"/>
      <c r="V140" s="137"/>
      <c r="W140" s="137"/>
      <c r="X140" s="137"/>
      <c r="Y140" s="162">
        <v>0</v>
      </c>
      <c r="Z140" s="162">
        <v>115000</v>
      </c>
      <c r="AA140" s="162"/>
      <c r="AB140" s="162"/>
      <c r="AC140" s="271">
        <v>0</v>
      </c>
      <c r="AD140" s="162"/>
      <c r="AE140" s="271">
        <v>0</v>
      </c>
      <c r="AF140" s="271">
        <v>0</v>
      </c>
      <c r="AG140" s="271"/>
      <c r="AH140" s="22">
        <f>+SUM(M140:AG140)</f>
        <v>168000</v>
      </c>
      <c r="AI140" s="22">
        <f>O140+Q140+Z140+AD140+AE140+AG140+T140</f>
        <v>168000</v>
      </c>
      <c r="AJ140" s="22">
        <f>P140+R140+S140+U140+V140+Y140+AC140+AB140+AF140+AA140</f>
        <v>0</v>
      </c>
      <c r="AK140" s="162"/>
      <c r="AL140" s="137"/>
      <c r="AM140" s="162">
        <v>0</v>
      </c>
      <c r="AN140" s="22">
        <f>+SUM(AK140:AM140)</f>
        <v>0</v>
      </c>
      <c r="AO140" s="65">
        <f>+AN140+AH140+L140</f>
        <v>821000</v>
      </c>
      <c r="AR140" s="43">
        <f t="shared" ref="AR140:AR141" si="206">L140/AR$5</f>
        <v>81625</v>
      </c>
      <c r="AS140" s="43">
        <f t="shared" ref="AS140:AU141" si="207">AH140/AS$5</f>
        <v>10500</v>
      </c>
      <c r="AT140" s="43">
        <f t="shared" si="207"/>
        <v>24000</v>
      </c>
      <c r="AU140" s="43">
        <f t="shared" si="207"/>
        <v>0</v>
      </c>
      <c r="AV140" s="43">
        <f t="shared" ref="AV140:AW141" si="208">AN140/AV$5</f>
        <v>0</v>
      </c>
      <c r="AW140" s="44">
        <f t="shared" si="208"/>
        <v>30407.407407407409</v>
      </c>
      <c r="AX140" s="23"/>
      <c r="AY140" s="22">
        <f>MEDIAN($D140:$K140)</f>
        <v>82500</v>
      </c>
      <c r="AZ140" s="22">
        <f>MEDIAN($M140:$AG140)</f>
        <v>0</v>
      </c>
      <c r="BA140" s="22">
        <f>MEDIAN($AD140,$AE140,$Z140,$T140,$O140,Q140,AG140)</f>
        <v>26500</v>
      </c>
      <c r="BB140" s="22">
        <f>MEDIAN($AF140,$AB140,$AC140,$Y140,$V140,$U140,$S140,$R140,$P140,$AA140)</f>
        <v>0</v>
      </c>
      <c r="BC140" s="22">
        <f>MEDIAN($AK140:$AM140)</f>
        <v>0</v>
      </c>
      <c r="BD140" s="65">
        <f>MEDIAN((D140:K140,M140:V140,Y140:AG140,AK140:AM140))</f>
        <v>0</v>
      </c>
    </row>
    <row r="141" spans="1:56" s="204" customFormat="1">
      <c r="A141" s="272" t="s">
        <v>188</v>
      </c>
      <c r="B141" s="261"/>
      <c r="C141" s="273"/>
      <c r="D141" s="112">
        <v>46450</v>
      </c>
      <c r="E141" s="274"/>
      <c r="F141" s="274">
        <v>15000</v>
      </c>
      <c r="G141" s="274">
        <v>300000</v>
      </c>
      <c r="H141" s="275"/>
      <c r="I141" s="275">
        <v>0</v>
      </c>
      <c r="J141" s="274">
        <v>0</v>
      </c>
      <c r="K141" s="275">
        <v>30000</v>
      </c>
      <c r="L141" s="276">
        <f>+SUM(D141:K141)</f>
        <v>391450</v>
      </c>
      <c r="M141" s="274"/>
      <c r="N141" s="274"/>
      <c r="O141" s="274"/>
      <c r="P141" s="274"/>
      <c r="Q141" s="274">
        <v>25000</v>
      </c>
      <c r="R141" s="274">
        <v>0</v>
      </c>
      <c r="S141" s="274">
        <v>0</v>
      </c>
      <c r="T141" s="274">
        <v>12000</v>
      </c>
      <c r="U141" s="274"/>
      <c r="V141" s="275"/>
      <c r="W141" s="275"/>
      <c r="X141" s="275"/>
      <c r="Y141" s="274">
        <v>0</v>
      </c>
      <c r="Z141" s="274">
        <v>6500</v>
      </c>
      <c r="AA141" s="277"/>
      <c r="AB141" s="274"/>
      <c r="AC141" s="277">
        <v>0</v>
      </c>
      <c r="AD141" s="274"/>
      <c r="AE141" s="277">
        <v>5000</v>
      </c>
      <c r="AF141" s="277">
        <v>0</v>
      </c>
      <c r="AG141" s="277"/>
      <c r="AH141" s="276">
        <f>+SUM(M141:AG141)</f>
        <v>48500</v>
      </c>
      <c r="AI141" s="276">
        <f>O141+Q141+Z141+AD141+AE141+AG141+T141</f>
        <v>48500</v>
      </c>
      <c r="AJ141" s="276">
        <f>P141+R141+S141+U141+V141+Y141+AC141+AB141+AF141+AA141</f>
        <v>0</v>
      </c>
      <c r="AK141" s="274"/>
      <c r="AL141" s="275"/>
      <c r="AM141" s="274">
        <v>0</v>
      </c>
      <c r="AN141" s="276">
        <f>+SUM(AK141:AM141)</f>
        <v>0</v>
      </c>
      <c r="AO141" s="278">
        <f>+AN141+AH141+L141</f>
        <v>439950</v>
      </c>
      <c r="AR141" s="258">
        <f t="shared" si="206"/>
        <v>48931.25</v>
      </c>
      <c r="AS141" s="258">
        <f t="shared" si="207"/>
        <v>3031.25</v>
      </c>
      <c r="AT141" s="258">
        <f t="shared" si="207"/>
        <v>6928.5714285714284</v>
      </c>
      <c r="AU141" s="258">
        <f t="shared" si="207"/>
        <v>0</v>
      </c>
      <c r="AV141" s="258">
        <f t="shared" si="208"/>
        <v>0</v>
      </c>
      <c r="AW141" s="397">
        <f t="shared" si="208"/>
        <v>16294.444444444445</v>
      </c>
      <c r="AX141" s="23"/>
      <c r="AY141" s="276">
        <f>MEDIAN($D141:$K141)</f>
        <v>22500</v>
      </c>
      <c r="AZ141" s="276">
        <f>MEDIAN($M141:$AG141)</f>
        <v>0</v>
      </c>
      <c r="BA141" s="276">
        <f>MEDIAN($AD141,$AE141,$Z141,$T141,$O141,Q141,AG141)</f>
        <v>9250</v>
      </c>
      <c r="BB141" s="276">
        <f>MEDIAN($AF141,$AB141,$AC141,$Y141,$V141,$U141,$S141,$R141,$P141,$AA141)</f>
        <v>0</v>
      </c>
      <c r="BC141" s="276">
        <f>MEDIAN($AK141:$AM141)</f>
        <v>0</v>
      </c>
      <c r="BD141" s="278">
        <f>MEDIAN((D141:K141,M141:V141,Y141:AG141,AK141:AM141))</f>
        <v>2500</v>
      </c>
    </row>
    <row r="142" spans="1:56"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135"/>
      <c r="AB142" s="17"/>
      <c r="AC142" s="257"/>
      <c r="AD142" s="17"/>
      <c r="AE142" s="17"/>
      <c r="AF142" s="135"/>
      <c r="AG142" s="135"/>
      <c r="AH142" s="47"/>
      <c r="AI142" s="47"/>
      <c r="AJ142" s="47"/>
      <c r="AK142" s="17"/>
      <c r="AL142" s="135"/>
      <c r="AM142" s="17"/>
      <c r="AN142" s="47"/>
      <c r="AO142" s="47"/>
      <c r="AR142" s="47"/>
      <c r="AS142" s="47"/>
      <c r="AT142" s="47"/>
      <c r="AU142" s="47"/>
      <c r="AV142" s="47"/>
      <c r="AW142" s="47"/>
      <c r="AX142" s="47"/>
      <c r="AY142" s="47"/>
      <c r="AZ142" s="47"/>
      <c r="BA142" s="47"/>
      <c r="BB142" s="47"/>
      <c r="BC142" s="47"/>
      <c r="BD142" s="47"/>
    </row>
    <row r="143" spans="1:56"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0"/>
      <c r="AB143" s="240"/>
      <c r="AC143" s="241"/>
      <c r="AD143" s="240"/>
      <c r="AE143" s="240"/>
      <c r="AF143" s="240"/>
      <c r="AG143" s="240"/>
      <c r="AH143" s="14"/>
      <c r="AI143" s="14"/>
      <c r="AJ143" s="14"/>
      <c r="AK143" s="240"/>
      <c r="AL143" s="129"/>
      <c r="AM143" s="240"/>
      <c r="AN143" s="14"/>
      <c r="AO143" s="14"/>
      <c r="AR143" s="14"/>
      <c r="AS143" s="14"/>
      <c r="AT143" s="14"/>
      <c r="AU143" s="14"/>
      <c r="AV143" s="14"/>
      <c r="AW143" s="14"/>
      <c r="AX143" s="14"/>
      <c r="AY143" s="14"/>
      <c r="AZ143" s="14"/>
      <c r="BA143" s="14"/>
      <c r="BB143" s="14"/>
      <c r="BC143" s="14"/>
      <c r="BD143" s="14"/>
    </row>
    <row r="144" spans="1:56"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0"/>
      <c r="AB144" s="240"/>
      <c r="AC144" s="241"/>
      <c r="AD144" s="240"/>
      <c r="AE144" s="240"/>
      <c r="AF144" s="240"/>
      <c r="AG144" s="240"/>
      <c r="AH144" s="14"/>
      <c r="AI144" s="14"/>
      <c r="AJ144" s="14"/>
      <c r="AK144" s="240"/>
      <c r="AL144" s="129"/>
      <c r="AM144" s="240"/>
      <c r="AN144" s="14"/>
      <c r="AO144" s="14"/>
      <c r="AR144" s="14"/>
      <c r="AS144" s="14"/>
      <c r="AT144" s="14"/>
      <c r="AU144" s="14"/>
      <c r="AV144" s="14"/>
      <c r="AW144" s="14"/>
      <c r="AX144" s="14"/>
      <c r="AY144" s="14"/>
      <c r="AZ144" s="14"/>
      <c r="BA144" s="14"/>
      <c r="BB144" s="14"/>
      <c r="BC144" s="14"/>
      <c r="BD144" s="14"/>
    </row>
    <row r="145" spans="1:56" s="198" customFormat="1" ht="73.5" customHeight="1">
      <c r="A145" s="195" t="s">
        <v>149</v>
      </c>
      <c r="B145" s="196"/>
      <c r="C145" s="243">
        <f>$C$8</f>
        <v>2017</v>
      </c>
      <c r="D145" s="10" t="s">
        <v>304</v>
      </c>
      <c r="E145" s="114" t="s">
        <v>305</v>
      </c>
      <c r="F145" s="114" t="s">
        <v>306</v>
      </c>
      <c r="G145" s="114" t="s">
        <v>307</v>
      </c>
      <c r="H145" s="114" t="s">
        <v>308</v>
      </c>
      <c r="I145" s="114" t="s">
        <v>327</v>
      </c>
      <c r="J145" s="114" t="s">
        <v>328</v>
      </c>
      <c r="K145" s="11" t="s">
        <v>309</v>
      </c>
      <c r="L145" s="7" t="s">
        <v>99</v>
      </c>
      <c r="M145" s="147" t="s">
        <v>310</v>
      </c>
      <c r="N145" s="146" t="s">
        <v>311</v>
      </c>
      <c r="O145" s="146" t="s">
        <v>355</v>
      </c>
      <c r="P145" s="146" t="s">
        <v>313</v>
      </c>
      <c r="Q145" s="146" t="s">
        <v>314</v>
      </c>
      <c r="R145" s="114" t="s">
        <v>315</v>
      </c>
      <c r="S145" s="114" t="s">
        <v>93</v>
      </c>
      <c r="T145" s="114" t="s">
        <v>316</v>
      </c>
      <c r="U145" s="114" t="s">
        <v>317</v>
      </c>
      <c r="V145" s="114" t="s">
        <v>318</v>
      </c>
      <c r="W145" s="146" t="s">
        <v>346</v>
      </c>
      <c r="X145" s="146" t="s">
        <v>349</v>
      </c>
      <c r="Y145" s="114" t="s">
        <v>319</v>
      </c>
      <c r="Z145" s="114" t="s">
        <v>320</v>
      </c>
      <c r="AA145" s="114" t="s">
        <v>321</v>
      </c>
      <c r="AB145" s="146" t="s">
        <v>322</v>
      </c>
      <c r="AC145" s="146" t="s">
        <v>358</v>
      </c>
      <c r="AD145" s="114" t="s">
        <v>323</v>
      </c>
      <c r="AE145" s="114" t="s">
        <v>324</v>
      </c>
      <c r="AF145" s="146" t="s">
        <v>325</v>
      </c>
      <c r="AG145" s="114" t="s">
        <v>326</v>
      </c>
      <c r="AH145" s="7" t="s">
        <v>148</v>
      </c>
      <c r="AI145" s="7" t="s">
        <v>88</v>
      </c>
      <c r="AJ145" s="7" t="s">
        <v>347</v>
      </c>
      <c r="AK145" s="114" t="s">
        <v>87</v>
      </c>
      <c r="AL145" s="114" t="s">
        <v>86</v>
      </c>
      <c r="AM145" s="114" t="s">
        <v>85</v>
      </c>
      <c r="AN145" s="7" t="s">
        <v>84</v>
      </c>
      <c r="AO145" s="9" t="s">
        <v>83</v>
      </c>
      <c r="AR145" s="7" t="s">
        <v>82</v>
      </c>
      <c r="AS145" s="7" t="s">
        <v>81</v>
      </c>
      <c r="AT145" s="7" t="s">
        <v>80</v>
      </c>
      <c r="AU145" s="7" t="s">
        <v>348</v>
      </c>
      <c r="AV145" s="7" t="s">
        <v>79</v>
      </c>
      <c r="AW145" s="9" t="s">
        <v>83</v>
      </c>
      <c r="AX145" s="8"/>
      <c r="AY145" s="7" t="s">
        <v>78</v>
      </c>
      <c r="AZ145" s="7" t="s">
        <v>77</v>
      </c>
      <c r="BA145" s="7" t="s">
        <v>77</v>
      </c>
      <c r="BB145" s="7" t="s">
        <v>351</v>
      </c>
      <c r="BC145" s="7" t="s">
        <v>75</v>
      </c>
      <c r="BD145" s="9" t="s">
        <v>83</v>
      </c>
    </row>
    <row r="146" spans="1:56"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202"/>
      <c r="AB146" s="202" t="s">
        <v>146</v>
      </c>
      <c r="AC146" s="115" t="s">
        <v>146</v>
      </c>
      <c r="AD146" s="115" t="s">
        <v>146</v>
      </c>
      <c r="AE146" s="202" t="s">
        <v>146</v>
      </c>
      <c r="AF146" s="202" t="s">
        <v>146</v>
      </c>
      <c r="AG146" s="202" t="s">
        <v>146</v>
      </c>
      <c r="AH146" s="49" t="s">
        <v>146</v>
      </c>
      <c r="AI146" s="49" t="s">
        <v>146</v>
      </c>
      <c r="AJ146" s="49" t="s">
        <v>147</v>
      </c>
      <c r="AK146" s="115" t="s">
        <v>146</v>
      </c>
      <c r="AL146" s="115" t="s">
        <v>146</v>
      </c>
      <c r="AM146" s="115" t="s">
        <v>146</v>
      </c>
      <c r="AN146" s="49" t="s">
        <v>146</v>
      </c>
      <c r="AO146" s="64" t="s">
        <v>146</v>
      </c>
      <c r="AR146" s="49" t="s">
        <v>146</v>
      </c>
      <c r="AS146" s="49" t="s">
        <v>146</v>
      </c>
      <c r="AT146" s="49" t="s">
        <v>146</v>
      </c>
      <c r="AU146" s="49" t="s">
        <v>146</v>
      </c>
      <c r="AV146" s="49" t="s">
        <v>146</v>
      </c>
      <c r="AW146" s="64" t="s">
        <v>146</v>
      </c>
      <c r="AX146" s="50"/>
      <c r="AY146" s="49" t="s">
        <v>146</v>
      </c>
      <c r="AZ146" s="49" t="s">
        <v>146</v>
      </c>
      <c r="BA146" s="49" t="s">
        <v>146</v>
      </c>
      <c r="BB146" s="49" t="s">
        <v>146</v>
      </c>
      <c r="BC146" s="49" t="s">
        <v>146</v>
      </c>
      <c r="BD146" s="64" t="s">
        <v>146</v>
      </c>
    </row>
    <row r="147" spans="1:56"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60"/>
      <c r="AI147" s="60"/>
      <c r="AJ147" s="60"/>
      <c r="AK147" s="240"/>
      <c r="AL147" s="129"/>
      <c r="AM147" s="240"/>
      <c r="AN147" s="60"/>
      <c r="AO147" s="63"/>
      <c r="AR147" s="60"/>
      <c r="AS147" s="60"/>
      <c r="AT147" s="60"/>
      <c r="AU147" s="60"/>
      <c r="AV147" s="60"/>
      <c r="AW147" s="63"/>
      <c r="AX147" s="14"/>
      <c r="AY147" s="60"/>
      <c r="AZ147" s="60"/>
      <c r="BA147" s="60"/>
      <c r="BB147" s="60"/>
      <c r="BC147" s="60"/>
      <c r="BD147" s="63"/>
    </row>
    <row r="148" spans="1:56"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0"/>
      <c r="AB148" s="240"/>
      <c r="AC148" s="241"/>
      <c r="AD148" s="240"/>
      <c r="AE148" s="240"/>
      <c r="AF148" s="240"/>
      <c r="AG148" s="240"/>
      <c r="AH148" s="60"/>
      <c r="AI148" s="60"/>
      <c r="AJ148" s="60"/>
      <c r="AK148" s="240"/>
      <c r="AL148" s="129"/>
      <c r="AM148" s="240"/>
      <c r="AN148" s="60"/>
      <c r="AO148" s="63"/>
      <c r="AR148" s="60"/>
      <c r="AS148" s="60"/>
      <c r="AT148" s="60"/>
      <c r="AU148" s="60"/>
      <c r="AV148" s="60"/>
      <c r="AW148" s="63"/>
      <c r="AX148" s="14"/>
      <c r="AY148" s="60"/>
      <c r="AZ148" s="60"/>
      <c r="BA148" s="60"/>
      <c r="BB148" s="60"/>
      <c r="BC148" s="60"/>
      <c r="BD148" s="63"/>
    </row>
    <row r="149" spans="1:56" s="204" customFormat="1">
      <c r="A149" s="268" t="s">
        <v>186</v>
      </c>
      <c r="B149" s="200"/>
      <c r="C149" s="201"/>
      <c r="D149" s="144">
        <v>598289</v>
      </c>
      <c r="E149" s="160">
        <v>238170</v>
      </c>
      <c r="F149" s="160">
        <v>1050338</v>
      </c>
      <c r="G149" s="160">
        <v>2867668</v>
      </c>
      <c r="H149" s="144">
        <v>1245112</v>
      </c>
      <c r="I149" s="144">
        <v>1765972</v>
      </c>
      <c r="J149" s="160">
        <v>407844</v>
      </c>
      <c r="K149" s="144">
        <v>701577.44963999989</v>
      </c>
      <c r="L149" s="43">
        <f>+SUM(D149:K149)</f>
        <v>8874970.4496400002</v>
      </c>
      <c r="M149" s="160"/>
      <c r="N149" s="160"/>
      <c r="O149" s="160">
        <v>362473</v>
      </c>
      <c r="P149" s="160">
        <v>153353</v>
      </c>
      <c r="Q149" s="160">
        <v>247806.32819</v>
      </c>
      <c r="R149" s="160">
        <v>153272.1</v>
      </c>
      <c r="S149" s="160">
        <v>53131.43088</v>
      </c>
      <c r="T149" s="160">
        <v>103112</v>
      </c>
      <c r="U149" s="160">
        <v>109375</v>
      </c>
      <c r="V149" s="144">
        <v>17285.738000000001</v>
      </c>
      <c r="W149" s="144"/>
      <c r="X149" s="144"/>
      <c r="Y149" s="160">
        <v>85420</v>
      </c>
      <c r="Z149" s="160">
        <v>285648</v>
      </c>
      <c r="AA149" s="160">
        <v>98679</v>
      </c>
      <c r="AB149" s="160"/>
      <c r="AC149" s="250">
        <v>182483</v>
      </c>
      <c r="AD149" s="160">
        <v>142131</v>
      </c>
      <c r="AE149" s="160">
        <v>83227.56</v>
      </c>
      <c r="AF149" s="160">
        <v>25786.51</v>
      </c>
      <c r="AG149" s="160">
        <v>66417</v>
      </c>
      <c r="AH149" s="43">
        <f>+SUM(M149:AG149)</f>
        <v>2169600.66707</v>
      </c>
      <c r="AI149" s="43">
        <f>O149+Q149+Z149+AD149+AE149+AG149+T149</f>
        <v>1290814.8881900001</v>
      </c>
      <c r="AJ149" s="43">
        <f>P149+R149+S149+U149+V149+Y149+AC149+AB149+AF149+AA149</f>
        <v>878785.77888</v>
      </c>
      <c r="AK149" s="160">
        <v>62664</v>
      </c>
      <c r="AL149" s="144">
        <v>73052</v>
      </c>
      <c r="AM149" s="160">
        <v>55549</v>
      </c>
      <c r="AN149" s="43">
        <f>+SUM(AK149:AM149)</f>
        <v>191265</v>
      </c>
      <c r="AO149" s="62">
        <f>+AN149+AH149+L149</f>
        <v>11235836.11671</v>
      </c>
      <c r="AR149" s="43">
        <f t="shared" ref="AR149" si="209">L149/AR$5</f>
        <v>1109371.306205</v>
      </c>
      <c r="AS149" s="43">
        <f t="shared" ref="AS149:AU149" si="210">AH149/AS$5</f>
        <v>135600.041691875</v>
      </c>
      <c r="AT149" s="43">
        <f t="shared" si="210"/>
        <v>184402.12688428574</v>
      </c>
      <c r="AU149" s="43">
        <f t="shared" si="210"/>
        <v>97642.864319999993</v>
      </c>
      <c r="AV149" s="43">
        <f t="shared" ref="AV149:AW149" si="211">AN149/AV$5</f>
        <v>63755</v>
      </c>
      <c r="AW149" s="44">
        <f t="shared" si="211"/>
        <v>416142.07839666668</v>
      </c>
      <c r="AX149" s="122"/>
      <c r="AY149" s="43">
        <f>MEDIAN($D149:$K149)</f>
        <v>875957.72481999989</v>
      </c>
      <c r="AZ149" s="43">
        <f>MEDIAN($M149:$AG149)</f>
        <v>106243.5</v>
      </c>
      <c r="BA149" s="43">
        <f>MEDIAN($AD149,$AE149,$Z149,$T149,$O149,Q149,AG149)</f>
        <v>142131</v>
      </c>
      <c r="BB149" s="43">
        <f>MEDIAN($AF149,$AB149,$AC149,$Y149,$V149,$U149,$S149,$R149,$P149,$AA149)</f>
        <v>98679</v>
      </c>
      <c r="BC149" s="43">
        <f>MEDIAN($AK149:$AM149)</f>
        <v>62664</v>
      </c>
      <c r="BD149" s="62">
        <f>MEDIAN((D149:K149,M149:V149,Y149:AG149,AK149:AM149))</f>
        <v>153272.1</v>
      </c>
    </row>
    <row r="150" spans="1:56"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160"/>
      <c r="AB150" s="160"/>
      <c r="AC150" s="250"/>
      <c r="AD150" s="160"/>
      <c r="AE150" s="160"/>
      <c r="AF150" s="160"/>
      <c r="AG150" s="160"/>
      <c r="AH150" s="43"/>
      <c r="AI150" s="43"/>
      <c r="AJ150" s="43"/>
      <c r="AK150" s="160"/>
      <c r="AL150" s="144"/>
      <c r="AM150" s="160"/>
      <c r="AN150" s="43"/>
      <c r="AO150" s="62"/>
      <c r="AR150" s="43"/>
      <c r="AS150" s="43"/>
      <c r="AT150" s="43"/>
      <c r="AU150" s="43"/>
      <c r="AV150" s="43"/>
      <c r="AW150" s="62"/>
      <c r="AX150" s="122"/>
      <c r="AY150" s="43"/>
      <c r="AZ150" s="43"/>
      <c r="BA150" s="43"/>
      <c r="BB150" s="43"/>
      <c r="BC150" s="43"/>
      <c r="BD150" s="62"/>
    </row>
    <row r="151" spans="1:56" s="204" customFormat="1">
      <c r="A151" s="199" t="s">
        <v>185</v>
      </c>
      <c r="B151" s="200"/>
      <c r="C151" s="201"/>
      <c r="D151" s="144">
        <v>13526</v>
      </c>
      <c r="E151" s="160">
        <v>1221</v>
      </c>
      <c r="F151" s="160">
        <v>38345</v>
      </c>
      <c r="G151" s="160">
        <v>67847</v>
      </c>
      <c r="H151" s="144">
        <v>-5315</v>
      </c>
      <c r="I151" s="144">
        <v>34240</v>
      </c>
      <c r="J151" s="160">
        <v>71881</v>
      </c>
      <c r="K151" s="144">
        <v>13449.790520000053</v>
      </c>
      <c r="L151" s="43">
        <f>+SUM(D151:K151)</f>
        <v>235194.79052000004</v>
      </c>
      <c r="M151" s="160"/>
      <c r="N151" s="160"/>
      <c r="O151" s="160">
        <v>1715</v>
      </c>
      <c r="P151" s="160">
        <v>150.5</v>
      </c>
      <c r="Q151" s="160">
        <v>-7030.2718800000048</v>
      </c>
      <c r="R151" s="160">
        <v>-2005</v>
      </c>
      <c r="S151" s="160">
        <v>-3369.5486100000021</v>
      </c>
      <c r="T151" s="160">
        <v>8918</v>
      </c>
      <c r="U151" s="160">
        <v>4023</v>
      </c>
      <c r="V151" s="160">
        <v>-2811</v>
      </c>
      <c r="W151" s="144"/>
      <c r="X151" s="144"/>
      <c r="Y151" s="160">
        <v>1182</v>
      </c>
      <c r="Z151" s="160">
        <v>-30739</v>
      </c>
      <c r="AA151" s="160">
        <v>444.75400000000002</v>
      </c>
      <c r="AB151" s="160"/>
      <c r="AC151" s="250">
        <v>-9913</v>
      </c>
      <c r="AD151" s="160">
        <v>2236</v>
      </c>
      <c r="AE151" s="160">
        <v>-2073.4440000000018</v>
      </c>
      <c r="AF151" s="160">
        <v>4375.7800000000052</v>
      </c>
      <c r="AG151" s="160">
        <v>-8416</v>
      </c>
      <c r="AH151" s="43">
        <f>+SUM(M151:AG151)</f>
        <v>-43312.230490000002</v>
      </c>
      <c r="AI151" s="43">
        <f>O151+Q151+Z151+AD151+AE151+AG151+T151</f>
        <v>-35389.715880000011</v>
      </c>
      <c r="AJ151" s="43">
        <f>P151+R151+S151+U151+V151+Y151+AC151+AB151+AF151+AA151</f>
        <v>-7922.5146099999956</v>
      </c>
      <c r="AK151" s="160">
        <v>3163</v>
      </c>
      <c r="AL151" s="144">
        <v>2050</v>
      </c>
      <c r="AM151" s="160">
        <v>-168</v>
      </c>
      <c r="AN151" s="43">
        <f>+SUM(AK151:AM151)</f>
        <v>5045</v>
      </c>
      <c r="AO151" s="62">
        <f>+AN151+AH151+L151</f>
        <v>196927.56003000005</v>
      </c>
      <c r="AR151" s="43">
        <f t="shared" ref="AR151:AR154" si="212">L151/AR$5</f>
        <v>29399.348815000005</v>
      </c>
      <c r="AS151" s="43">
        <f t="shared" ref="AS151:AU154" si="213">AH151/AS$5</f>
        <v>-2707.0144056250001</v>
      </c>
      <c r="AT151" s="43">
        <f t="shared" si="213"/>
        <v>-5055.6736971428591</v>
      </c>
      <c r="AU151" s="43">
        <f t="shared" si="213"/>
        <v>-880.27940111111059</v>
      </c>
      <c r="AV151" s="43">
        <f t="shared" ref="AV151:AW154" si="214">AN151/AV$5</f>
        <v>1681.6666666666667</v>
      </c>
      <c r="AW151" s="44">
        <f t="shared" si="214"/>
        <v>7293.6133344444461</v>
      </c>
      <c r="AX151" s="122"/>
      <c r="AY151" s="43">
        <f>MEDIAN($D151:$K151)</f>
        <v>23883</v>
      </c>
      <c r="AZ151" s="43">
        <f>MEDIAN($M151:$AG151)</f>
        <v>-927.25</v>
      </c>
      <c r="BA151" s="43">
        <f>MEDIAN($AD151,$AE151,$Z151,$T151,$O151,Q151,AG151)</f>
        <v>-2073.4440000000018</v>
      </c>
      <c r="BB151" s="43">
        <f>MEDIAN($AF151,$AB151,$AC151,$Y151,$V151,$U151,$S151,$R151,$P151,$AA151)</f>
        <v>150.5</v>
      </c>
      <c r="BC151" s="43">
        <f>MEDIAN($AK151:$AM151)</f>
        <v>2050</v>
      </c>
      <c r="BD151" s="62">
        <f>MEDIAN((D151:K151,M151:V151,Y151:AG151,AK151:AM151))</f>
        <v>1221</v>
      </c>
    </row>
    <row r="152" spans="1:56" s="204" customFormat="1">
      <c r="A152" s="199" t="s">
        <v>184</v>
      </c>
      <c r="B152" s="200"/>
      <c r="C152" s="201"/>
      <c r="D152" s="144">
        <v>38007</v>
      </c>
      <c r="E152" s="160"/>
      <c r="F152" s="160">
        <v>156505</v>
      </c>
      <c r="G152" s="160">
        <v>-12208</v>
      </c>
      <c r="H152" s="144">
        <v>-3090</v>
      </c>
      <c r="I152" s="144">
        <v>211565</v>
      </c>
      <c r="J152" s="160">
        <v>0</v>
      </c>
      <c r="K152" s="144">
        <v>79059.817929999961</v>
      </c>
      <c r="L152" s="43">
        <f>+SUM(D152:K152)</f>
        <v>469838.81792999996</v>
      </c>
      <c r="M152" s="160"/>
      <c r="N152" s="160"/>
      <c r="O152" s="160"/>
      <c r="P152" s="160">
        <v>-231.4</v>
      </c>
      <c r="Q152" s="160">
        <v>0</v>
      </c>
      <c r="R152" s="160">
        <v>0</v>
      </c>
      <c r="S152" s="160">
        <v>0</v>
      </c>
      <c r="T152" s="160">
        <v>0</v>
      </c>
      <c r="U152" s="160">
        <v>-1</v>
      </c>
      <c r="V152" s="144">
        <v>-1.4</v>
      </c>
      <c r="W152" s="144"/>
      <c r="X152" s="144"/>
      <c r="Y152" s="160">
        <v>-14</v>
      </c>
      <c r="Z152" s="160">
        <v>-12422</v>
      </c>
      <c r="AA152" s="160">
        <v>35.246000000000002</v>
      </c>
      <c r="AB152" s="160"/>
      <c r="AC152" s="250">
        <v>39607</v>
      </c>
      <c r="AD152" s="160"/>
      <c r="AE152" s="160">
        <v>2567</v>
      </c>
      <c r="AF152" s="160">
        <v>0</v>
      </c>
      <c r="AG152" s="160">
        <v>4663</v>
      </c>
      <c r="AH152" s="43">
        <f>+SUM(M152:AG152)</f>
        <v>34202.445999999996</v>
      </c>
      <c r="AI152" s="43">
        <f>O152+Q152+Z152+AD152+AE152+AG152+T152</f>
        <v>-5192</v>
      </c>
      <c r="AJ152" s="43">
        <f>P152+R152+S152+U152+V152+Y152+AC152+AB152+AF152+AA152</f>
        <v>39394.445999999996</v>
      </c>
      <c r="AK152" s="160"/>
      <c r="AL152" s="144"/>
      <c r="AM152" s="160">
        <v>-362</v>
      </c>
      <c r="AN152" s="43">
        <f>+SUM(AK152:AM152)</f>
        <v>-362</v>
      </c>
      <c r="AO152" s="62">
        <f>+AN152+AH152+L152</f>
        <v>503679.26392999996</v>
      </c>
      <c r="AR152" s="43">
        <f t="shared" si="212"/>
        <v>58729.852241249995</v>
      </c>
      <c r="AS152" s="43">
        <f t="shared" si="213"/>
        <v>2137.6528749999998</v>
      </c>
      <c r="AT152" s="43">
        <f t="shared" si="213"/>
        <v>-741.71428571428567</v>
      </c>
      <c r="AU152" s="43">
        <f t="shared" si="213"/>
        <v>4377.1606666666667</v>
      </c>
      <c r="AV152" s="43">
        <f t="shared" si="214"/>
        <v>-120.66666666666667</v>
      </c>
      <c r="AW152" s="44">
        <f t="shared" si="214"/>
        <v>18654.78755296296</v>
      </c>
      <c r="AX152" s="122"/>
      <c r="AY152" s="43">
        <f>MEDIAN($D152:$K152)</f>
        <v>38007</v>
      </c>
      <c r="AZ152" s="43">
        <f>MEDIAN($M152:$AG152)</f>
        <v>0</v>
      </c>
      <c r="BA152" s="43">
        <f>MEDIAN($AD152,$AE152,$Z152,$T152,$O152,Q152,AG152)</f>
        <v>0</v>
      </c>
      <c r="BB152" s="43">
        <f>MEDIAN($AF152,$AB152,$AC152,$Y152,$V152,$U152,$S152,$R152,$P152,$AA152)</f>
        <v>0</v>
      </c>
      <c r="BC152" s="43">
        <f>MEDIAN($AK152:$AM152)</f>
        <v>-362</v>
      </c>
      <c r="BD152" s="62">
        <f>MEDIAN((D152:K152,M152:V152,Y152:AG152,AK152:AM152))</f>
        <v>0</v>
      </c>
    </row>
    <row r="153" spans="1:56" s="204" customFormat="1">
      <c r="A153" s="199" t="s">
        <v>183</v>
      </c>
      <c r="B153" s="200"/>
      <c r="C153" s="201"/>
      <c r="D153" s="144">
        <v>0</v>
      </c>
      <c r="E153" s="160">
        <v>-9872</v>
      </c>
      <c r="F153" s="160">
        <v>0</v>
      </c>
      <c r="G153" s="160"/>
      <c r="H153" s="144"/>
      <c r="I153" s="144"/>
      <c r="J153" s="160">
        <v>0</v>
      </c>
      <c r="K153" s="144">
        <v>0</v>
      </c>
      <c r="L153" s="43">
        <f>+SUM(D153:K153)</f>
        <v>-9872</v>
      </c>
      <c r="M153" s="160"/>
      <c r="N153" s="160"/>
      <c r="O153" s="160"/>
      <c r="P153" s="160"/>
      <c r="Q153" s="160">
        <v>0</v>
      </c>
      <c r="R153" s="160">
        <v>0</v>
      </c>
      <c r="S153" s="160"/>
      <c r="T153" s="160">
        <v>0</v>
      </c>
      <c r="U153" s="160"/>
      <c r="V153" s="144">
        <v>7303.4880000000003</v>
      </c>
      <c r="W153" s="144"/>
      <c r="X153" s="144"/>
      <c r="Y153" s="160">
        <v>0</v>
      </c>
      <c r="Z153" s="160"/>
      <c r="AA153" s="160"/>
      <c r="AB153" s="160"/>
      <c r="AC153" s="250"/>
      <c r="AD153" s="160"/>
      <c r="AE153" s="160"/>
      <c r="AF153" s="160">
        <v>0</v>
      </c>
      <c r="AG153" s="160"/>
      <c r="AH153" s="43">
        <f>+SUM(M153:AG153)</f>
        <v>7303.4880000000003</v>
      </c>
      <c r="AI153" s="43">
        <f>O153+Q153+Z153+AD153+AE153+AG153+T153</f>
        <v>0</v>
      </c>
      <c r="AJ153" s="43">
        <f>P153+R153+S153+U153+V153+Y153+AC153+AB153+AF153+AA153</f>
        <v>7303.4880000000003</v>
      </c>
      <c r="AK153" s="160"/>
      <c r="AL153" s="144"/>
      <c r="AM153" s="160">
        <v>0</v>
      </c>
      <c r="AN153" s="43">
        <f>+SUM(AK153:AM153)</f>
        <v>0</v>
      </c>
      <c r="AO153" s="62">
        <f>+AN153+AH153+L153</f>
        <v>-2568.5119999999997</v>
      </c>
      <c r="AR153" s="43">
        <f t="shared" si="212"/>
        <v>-1234</v>
      </c>
      <c r="AS153" s="43">
        <f t="shared" si="213"/>
        <v>456.46800000000002</v>
      </c>
      <c r="AT153" s="43">
        <f t="shared" si="213"/>
        <v>0</v>
      </c>
      <c r="AU153" s="43">
        <f t="shared" si="213"/>
        <v>811.49866666666674</v>
      </c>
      <c r="AV153" s="43">
        <f t="shared" si="214"/>
        <v>0</v>
      </c>
      <c r="AW153" s="44">
        <f t="shared" si="214"/>
        <v>-95.130074074074059</v>
      </c>
      <c r="AX153" s="122"/>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204" customFormat="1">
      <c r="A154" s="199" t="s">
        <v>125</v>
      </c>
      <c r="B154" s="200"/>
      <c r="C154" s="201"/>
      <c r="D154" s="144">
        <v>-881</v>
      </c>
      <c r="E154" s="160"/>
      <c r="F154" s="160">
        <v>-76</v>
      </c>
      <c r="G154" s="160">
        <v>825</v>
      </c>
      <c r="H154" s="144">
        <v>918</v>
      </c>
      <c r="I154" s="144">
        <v>815</v>
      </c>
      <c r="J154" s="160">
        <v>-1225</v>
      </c>
      <c r="K154" s="144">
        <v>415.6</v>
      </c>
      <c r="L154" s="43">
        <f>+SUM(D154:K154)</f>
        <v>791.6</v>
      </c>
      <c r="M154" s="160"/>
      <c r="N154" s="160"/>
      <c r="O154" s="160">
        <v>60</v>
      </c>
      <c r="P154" s="160"/>
      <c r="Q154" s="160">
        <v>0</v>
      </c>
      <c r="R154" s="160">
        <v>0</v>
      </c>
      <c r="S154" s="160"/>
      <c r="T154" s="160">
        <v>0</v>
      </c>
      <c r="U154" s="160"/>
      <c r="V154" s="144"/>
      <c r="W154" s="144"/>
      <c r="X154" s="144"/>
      <c r="Y154" s="160">
        <v>0</v>
      </c>
      <c r="Z154" s="160"/>
      <c r="AA154" s="160"/>
      <c r="AB154" s="160"/>
      <c r="AC154" s="250"/>
      <c r="AD154" s="160"/>
      <c r="AE154" s="160"/>
      <c r="AF154" s="160">
        <v>0</v>
      </c>
      <c r="AG154" s="160"/>
      <c r="AH154" s="43">
        <f>+SUM(M154:AG154)</f>
        <v>60</v>
      </c>
      <c r="AI154" s="43">
        <f>O154+Q154+Z154+AD154+AE154+AG154+T154</f>
        <v>60</v>
      </c>
      <c r="AJ154" s="43">
        <f>P154+R154+S154+U154+V154+Y154+AC154+AB154+AF154+AA154</f>
        <v>0</v>
      </c>
      <c r="AK154" s="160"/>
      <c r="AL154" s="144"/>
      <c r="AM154" s="160">
        <v>-8</v>
      </c>
      <c r="AN154" s="43">
        <f>+SUM(AK154:AM154)</f>
        <v>-8</v>
      </c>
      <c r="AO154" s="62">
        <f>+AN154+AH154+L154</f>
        <v>843.6</v>
      </c>
      <c r="AR154" s="43">
        <f t="shared" si="212"/>
        <v>98.95</v>
      </c>
      <c r="AS154" s="43">
        <f t="shared" si="213"/>
        <v>3.75</v>
      </c>
      <c r="AT154" s="43">
        <f t="shared" si="213"/>
        <v>8.5714285714285712</v>
      </c>
      <c r="AU154" s="43">
        <f t="shared" si="213"/>
        <v>0</v>
      </c>
      <c r="AV154" s="43">
        <f t="shared" si="214"/>
        <v>-2.6666666666666665</v>
      </c>
      <c r="AW154" s="44">
        <f t="shared" si="214"/>
        <v>31.244444444444444</v>
      </c>
      <c r="AX154" s="122"/>
      <c r="AY154" s="43">
        <f>MEDIAN($D154:$K154)</f>
        <v>415.6</v>
      </c>
      <c r="AZ154" s="43">
        <f>MEDIAN($M154:$AG154)</f>
        <v>0</v>
      </c>
      <c r="BA154" s="43">
        <f>MEDIAN($AD154,$AE154,$Z154,$T154,$O154,Q154,AG154)</f>
        <v>0</v>
      </c>
      <c r="BB154" s="43">
        <f>MEDIAN($AF154,$AB154,$AC154,$Y154,$V154,$U154,$S154,$R154,$P154,$AA154)</f>
        <v>0</v>
      </c>
      <c r="BC154" s="43">
        <f>MEDIAN($AK154:$AM154)</f>
        <v>-8</v>
      </c>
      <c r="BD154" s="62">
        <f>MEDIAN((D154:K154,M154:V154,Y154:AG154,AK154:AM154))</f>
        <v>0</v>
      </c>
    </row>
    <row r="155" spans="1:56"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160"/>
      <c r="AB155" s="160"/>
      <c r="AC155" s="250"/>
      <c r="AD155" s="160"/>
      <c r="AE155" s="160"/>
      <c r="AF155" s="160"/>
      <c r="AG155" s="160"/>
      <c r="AH155" s="43"/>
      <c r="AI155" s="43"/>
      <c r="AJ155" s="43"/>
      <c r="AK155" s="160"/>
      <c r="AL155" s="144"/>
      <c r="AM155" s="160"/>
      <c r="AN155" s="43"/>
      <c r="AO155" s="62"/>
      <c r="AR155" s="43"/>
      <c r="AS155" s="43"/>
      <c r="AT155" s="43"/>
      <c r="AU155" s="43"/>
      <c r="AV155" s="43"/>
      <c r="AW155" s="62"/>
      <c r="AX155" s="122"/>
      <c r="AY155" s="43"/>
      <c r="AZ155" s="43"/>
      <c r="BA155" s="43"/>
      <c r="BB155" s="43"/>
      <c r="BC155" s="43"/>
      <c r="BD155" s="62"/>
    </row>
    <row r="156" spans="1:56" s="204" customFormat="1" ht="15" thickBot="1">
      <c r="A156" s="272" t="s">
        <v>182</v>
      </c>
      <c r="B156" s="261"/>
      <c r="C156" s="273"/>
      <c r="D156" s="280">
        <f>SUM(D149:D155)</f>
        <v>648941</v>
      </c>
      <c r="E156" s="280">
        <f t="shared" ref="E156:K156" si="215">SUM(E149:E155)</f>
        <v>229519</v>
      </c>
      <c r="F156" s="280">
        <f t="shared" si="215"/>
        <v>1245112</v>
      </c>
      <c r="G156" s="280">
        <f t="shared" si="215"/>
        <v>2924132</v>
      </c>
      <c r="H156" s="280">
        <f t="shared" si="215"/>
        <v>1237625</v>
      </c>
      <c r="I156" s="280">
        <f t="shared" si="215"/>
        <v>2012592</v>
      </c>
      <c r="J156" s="280">
        <f t="shared" si="215"/>
        <v>478500</v>
      </c>
      <c r="K156" s="280">
        <f t="shared" si="215"/>
        <v>794502.65808999992</v>
      </c>
      <c r="L156" s="42">
        <f>+SUM(D156:K156)</f>
        <v>9570923.6580899991</v>
      </c>
      <c r="M156" s="280"/>
      <c r="N156" s="280"/>
      <c r="O156" s="280">
        <f t="shared" ref="O156:V156" si="216">SUM(O149:O155)</f>
        <v>364248</v>
      </c>
      <c r="P156" s="280">
        <f t="shared" si="216"/>
        <v>153272.1</v>
      </c>
      <c r="Q156" s="280">
        <f t="shared" si="216"/>
        <v>240776.05630999999</v>
      </c>
      <c r="R156" s="280">
        <f t="shared" si="216"/>
        <v>151267.1</v>
      </c>
      <c r="S156" s="280">
        <f t="shared" si="216"/>
        <v>49761.882269999995</v>
      </c>
      <c r="T156" s="280">
        <f t="shared" si="216"/>
        <v>112030</v>
      </c>
      <c r="U156" s="280">
        <f t="shared" si="216"/>
        <v>113397</v>
      </c>
      <c r="V156" s="280">
        <f t="shared" si="216"/>
        <v>21776.826000000001</v>
      </c>
      <c r="W156" s="280"/>
      <c r="X156" s="280"/>
      <c r="Y156" s="280">
        <f t="shared" ref="Y156:AG156" si="217">SUM(Y149:Y155)</f>
        <v>86588</v>
      </c>
      <c r="Z156" s="280">
        <f t="shared" si="217"/>
        <v>242487</v>
      </c>
      <c r="AA156" s="280">
        <f t="shared" si="217"/>
        <v>99159</v>
      </c>
      <c r="AB156" s="280"/>
      <c r="AC156" s="280">
        <f>SUM(AC149:AC155)</f>
        <v>212177</v>
      </c>
      <c r="AD156" s="280">
        <f t="shared" si="217"/>
        <v>144367</v>
      </c>
      <c r="AE156" s="280">
        <f t="shared" si="217"/>
        <v>83721.115999999995</v>
      </c>
      <c r="AF156" s="280">
        <f t="shared" si="217"/>
        <v>30162.290000000005</v>
      </c>
      <c r="AG156" s="280">
        <f t="shared" si="217"/>
        <v>62664</v>
      </c>
      <c r="AH156" s="42">
        <f>+SUM(M156:AG156)</f>
        <v>2167854.3705799999</v>
      </c>
      <c r="AI156" s="42">
        <f>O156+Q156+Z156+AD156+AE156+AG156+T156</f>
        <v>1250293.1723100001</v>
      </c>
      <c r="AJ156" s="42">
        <f>P156+R156+S156+U156+V156+Y156+AC156+AB156+AF156+AA156</f>
        <v>917561.19827000005</v>
      </c>
      <c r="AK156" s="280">
        <f>SUM(AK149:AK155)</f>
        <v>65827</v>
      </c>
      <c r="AL156" s="280">
        <f>SUM(AL149:AL155)</f>
        <v>75102</v>
      </c>
      <c r="AM156" s="280">
        <f>SUM(AM149:AM155)</f>
        <v>55011</v>
      </c>
      <c r="AN156" s="42">
        <f>+SUM(AK156:AM156)</f>
        <v>195940</v>
      </c>
      <c r="AO156" s="281">
        <f>+AN156+AH156+L156</f>
        <v>11934718.028669998</v>
      </c>
      <c r="AR156" s="42">
        <f>L156/AR$5</f>
        <v>1196365.4572612499</v>
      </c>
      <c r="AS156" s="42">
        <f>AH156/AS$5</f>
        <v>135490.89816124999</v>
      </c>
      <c r="AT156" s="42">
        <f>AI156/AT$5</f>
        <v>178613.31033000001</v>
      </c>
      <c r="AU156" s="42">
        <f>AJ156/AU$5</f>
        <v>101951.24425222223</v>
      </c>
      <c r="AV156" s="42">
        <f>AN156/AV$5</f>
        <v>65313.333333333336</v>
      </c>
      <c r="AW156" s="281">
        <f>AO156/AW$5</f>
        <v>442026.59365444438</v>
      </c>
      <c r="AX156" s="122"/>
      <c r="AY156" s="42">
        <f>MEDIAN($D156:$K156)</f>
        <v>1016063.829045</v>
      </c>
      <c r="AZ156" s="42">
        <f>MEDIAN($M156:$AG156)</f>
        <v>112713.5</v>
      </c>
      <c r="BA156" s="42">
        <f>MEDIAN($AD156,$AE156,$Z156,$T156,$O156,Q156,AG156)</f>
        <v>144367</v>
      </c>
      <c r="BB156" s="42">
        <f>MEDIAN($AF156,$AB156,$AC156,$Y156,$V156,$U156,$S156,$R156,$P156,$AA156)</f>
        <v>99159</v>
      </c>
      <c r="BC156" s="42">
        <f>MEDIAN($AK156:$AM156)</f>
        <v>65827</v>
      </c>
      <c r="BD156" s="281">
        <f>MEDIAN((D156:K156,M156:V156,Y156:AG156,AK156:AM156))</f>
        <v>151267.1</v>
      </c>
    </row>
    <row r="157" spans="1:56"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0"/>
      <c r="AB157" s="240"/>
      <c r="AC157" s="241"/>
      <c r="AD157" s="240"/>
      <c r="AE157" s="240"/>
      <c r="AF157" s="240"/>
      <c r="AG157" s="240"/>
      <c r="AH157" s="14"/>
      <c r="AI157" s="14"/>
      <c r="AJ157" s="14"/>
      <c r="AK157" s="240"/>
      <c r="AL157" s="129"/>
      <c r="AM157" s="240"/>
      <c r="AN157" s="14"/>
      <c r="AO157" s="14"/>
      <c r="AR157" s="14"/>
      <c r="AS157" s="14"/>
      <c r="AT157" s="14"/>
      <c r="AU157" s="14"/>
      <c r="AV157" s="14"/>
      <c r="AW157" s="14"/>
      <c r="AX157" s="14"/>
      <c r="AY157" s="14"/>
      <c r="AZ157" s="14"/>
      <c r="BA157" s="14"/>
      <c r="BB157" s="14"/>
      <c r="BC157" s="14"/>
      <c r="BD157" s="14"/>
    </row>
    <row r="158" spans="1:56"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0"/>
      <c r="AB158" s="240"/>
      <c r="AC158" s="241"/>
      <c r="AD158" s="240"/>
      <c r="AE158" s="240"/>
      <c r="AF158" s="240"/>
      <c r="AG158" s="240"/>
      <c r="AH158" s="14"/>
      <c r="AI158" s="14"/>
      <c r="AJ158" s="14"/>
      <c r="AK158" s="240"/>
      <c r="AL158" s="129"/>
      <c r="AM158" s="240"/>
      <c r="AN158" s="14"/>
      <c r="AO158" s="14"/>
      <c r="AR158" s="14"/>
      <c r="AS158" s="14"/>
      <c r="AT158" s="14"/>
      <c r="AU158" s="14"/>
      <c r="AV158" s="14"/>
      <c r="AW158" s="14"/>
      <c r="AX158" s="14"/>
      <c r="AY158" s="14"/>
      <c r="AZ158" s="14"/>
      <c r="BA158" s="14"/>
      <c r="BB158" s="14"/>
      <c r="BC158" s="14"/>
      <c r="BD158" s="14"/>
    </row>
    <row r="159" spans="1:56"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0"/>
      <c r="AB159" s="240"/>
      <c r="AC159" s="241"/>
      <c r="AD159" s="240"/>
      <c r="AE159" s="240"/>
      <c r="AF159" s="240"/>
      <c r="AG159" s="240"/>
      <c r="AH159" s="14"/>
      <c r="AI159" s="14"/>
      <c r="AJ159" s="14"/>
      <c r="AK159" s="240"/>
      <c r="AL159" s="129"/>
      <c r="AM159" s="240"/>
      <c r="AN159" s="14"/>
      <c r="AO159" s="14"/>
      <c r="AR159" s="14"/>
      <c r="AS159" s="14"/>
      <c r="AT159" s="14"/>
      <c r="AU159" s="14"/>
      <c r="AV159" s="14"/>
      <c r="AW159" s="14"/>
      <c r="AX159" s="14"/>
      <c r="AY159" s="14"/>
      <c r="AZ159" s="14"/>
      <c r="BA159" s="14"/>
      <c r="BB159" s="14"/>
      <c r="BC159" s="14"/>
      <c r="BD159" s="14"/>
    </row>
    <row r="160" spans="1:56" s="198" customFormat="1" ht="73.5" customHeight="1">
      <c r="A160" s="195" t="s">
        <v>149</v>
      </c>
      <c r="B160" s="196"/>
      <c r="C160" s="243">
        <f>$C$8</f>
        <v>2017</v>
      </c>
      <c r="D160" s="10" t="s">
        <v>304</v>
      </c>
      <c r="E160" s="114" t="s">
        <v>305</v>
      </c>
      <c r="F160" s="114" t="s">
        <v>306</v>
      </c>
      <c r="G160" s="114" t="s">
        <v>307</v>
      </c>
      <c r="H160" s="114" t="s">
        <v>308</v>
      </c>
      <c r="I160" s="114" t="s">
        <v>327</v>
      </c>
      <c r="J160" s="114" t="s">
        <v>328</v>
      </c>
      <c r="K160" s="11" t="s">
        <v>309</v>
      </c>
      <c r="L160" s="7" t="s">
        <v>99</v>
      </c>
      <c r="M160" s="147" t="s">
        <v>310</v>
      </c>
      <c r="N160" s="146" t="s">
        <v>311</v>
      </c>
      <c r="O160" s="146" t="s">
        <v>355</v>
      </c>
      <c r="P160" s="146" t="s">
        <v>313</v>
      </c>
      <c r="Q160" s="146" t="s">
        <v>314</v>
      </c>
      <c r="R160" s="114" t="s">
        <v>315</v>
      </c>
      <c r="S160" s="114" t="s">
        <v>93</v>
      </c>
      <c r="T160" s="114" t="s">
        <v>316</v>
      </c>
      <c r="U160" s="114" t="s">
        <v>317</v>
      </c>
      <c r="V160" s="114" t="s">
        <v>318</v>
      </c>
      <c r="W160" s="146" t="s">
        <v>346</v>
      </c>
      <c r="X160" s="146" t="s">
        <v>349</v>
      </c>
      <c r="Y160" s="114" t="s">
        <v>319</v>
      </c>
      <c r="Z160" s="114" t="s">
        <v>320</v>
      </c>
      <c r="AA160" s="114" t="s">
        <v>321</v>
      </c>
      <c r="AB160" s="146" t="s">
        <v>322</v>
      </c>
      <c r="AC160" s="146" t="s">
        <v>358</v>
      </c>
      <c r="AD160" s="114" t="s">
        <v>323</v>
      </c>
      <c r="AE160" s="114" t="s">
        <v>324</v>
      </c>
      <c r="AF160" s="146" t="s">
        <v>325</v>
      </c>
      <c r="AG160" s="114" t="s">
        <v>326</v>
      </c>
      <c r="AH160" s="7" t="s">
        <v>148</v>
      </c>
      <c r="AI160" s="7" t="s">
        <v>88</v>
      </c>
      <c r="AJ160" s="7" t="s">
        <v>347</v>
      </c>
      <c r="AK160" s="114" t="s">
        <v>87</v>
      </c>
      <c r="AL160" s="114" t="s">
        <v>86</v>
      </c>
      <c r="AM160" s="114" t="s">
        <v>85</v>
      </c>
      <c r="AN160" s="7" t="s">
        <v>84</v>
      </c>
      <c r="AO160" s="9" t="s">
        <v>83</v>
      </c>
      <c r="AR160" s="7" t="s">
        <v>82</v>
      </c>
      <c r="AS160" s="7" t="s">
        <v>81</v>
      </c>
      <c r="AT160" s="7" t="s">
        <v>80</v>
      </c>
      <c r="AU160" s="7" t="s">
        <v>348</v>
      </c>
      <c r="AV160" s="7" t="s">
        <v>79</v>
      </c>
      <c r="AW160" s="9" t="s">
        <v>83</v>
      </c>
      <c r="AX160" s="8"/>
      <c r="AY160" s="7" t="s">
        <v>78</v>
      </c>
      <c r="AZ160" s="7" t="s">
        <v>77</v>
      </c>
      <c r="BA160" s="7" t="s">
        <v>77</v>
      </c>
      <c r="BB160" s="7" t="s">
        <v>351</v>
      </c>
      <c r="BC160" s="7" t="s">
        <v>75</v>
      </c>
      <c r="BD160" s="9" t="s">
        <v>83</v>
      </c>
    </row>
    <row r="161" spans="1:56"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202"/>
      <c r="AB161" s="202" t="s">
        <v>146</v>
      </c>
      <c r="AC161" s="115" t="s">
        <v>146</v>
      </c>
      <c r="AD161" s="115" t="s">
        <v>146</v>
      </c>
      <c r="AE161" s="202" t="s">
        <v>146</v>
      </c>
      <c r="AF161" s="202" t="s">
        <v>146</v>
      </c>
      <c r="AG161" s="202" t="s">
        <v>146</v>
      </c>
      <c r="AH161" s="49" t="s">
        <v>146</v>
      </c>
      <c r="AI161" s="49" t="s">
        <v>146</v>
      </c>
      <c r="AJ161" s="49" t="s">
        <v>147</v>
      </c>
      <c r="AK161" s="115" t="s">
        <v>146</v>
      </c>
      <c r="AL161" s="115" t="s">
        <v>146</v>
      </c>
      <c r="AM161" s="115" t="s">
        <v>146</v>
      </c>
      <c r="AN161" s="49" t="s">
        <v>146</v>
      </c>
      <c r="AO161" s="51" t="s">
        <v>146</v>
      </c>
      <c r="AR161" s="49" t="s">
        <v>146</v>
      </c>
      <c r="AS161" s="49" t="s">
        <v>146</v>
      </c>
      <c r="AT161" s="49" t="s">
        <v>146</v>
      </c>
      <c r="AU161" s="49" t="s">
        <v>146</v>
      </c>
      <c r="AV161" s="49" t="s">
        <v>146</v>
      </c>
      <c r="AW161" s="51" t="s">
        <v>146</v>
      </c>
      <c r="AX161" s="50"/>
      <c r="AY161" s="49" t="s">
        <v>146</v>
      </c>
      <c r="AZ161" s="49" t="s">
        <v>146</v>
      </c>
      <c r="BA161" s="49" t="s">
        <v>146</v>
      </c>
      <c r="BB161" s="49" t="s">
        <v>146</v>
      </c>
      <c r="BC161" s="49" t="s">
        <v>146</v>
      </c>
      <c r="BD161" s="51" t="s">
        <v>146</v>
      </c>
    </row>
    <row r="162" spans="1:56"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60"/>
      <c r="AI162" s="60"/>
      <c r="AJ162" s="60"/>
      <c r="AK162" s="240"/>
      <c r="AL162" s="129"/>
      <c r="AM162" s="240"/>
      <c r="AN162" s="60"/>
      <c r="AO162" s="61"/>
      <c r="AR162" s="60"/>
      <c r="AS162" s="60"/>
      <c r="AT162" s="60"/>
      <c r="AU162" s="60"/>
      <c r="AV162" s="60"/>
      <c r="AW162" s="61"/>
      <c r="AX162" s="14"/>
      <c r="AY162" s="60"/>
      <c r="AZ162" s="60"/>
      <c r="BA162" s="60"/>
      <c r="BB162" s="60"/>
      <c r="BC162" s="60"/>
      <c r="BD162" s="61"/>
    </row>
    <row r="163" spans="1:56"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17"/>
      <c r="AB163" s="17"/>
      <c r="AC163" s="257"/>
      <c r="AD163" s="17"/>
      <c r="AE163" s="17"/>
      <c r="AF163" s="17"/>
      <c r="AG163" s="17"/>
      <c r="AH163" s="33"/>
      <c r="AI163" s="33"/>
      <c r="AJ163" s="33"/>
      <c r="AK163" s="17"/>
      <c r="AL163" s="135"/>
      <c r="AM163" s="17"/>
      <c r="AN163" s="33"/>
      <c r="AO163" s="48"/>
      <c r="AR163" s="33"/>
      <c r="AS163" s="33"/>
      <c r="AT163" s="33"/>
      <c r="AU163" s="33"/>
      <c r="AV163" s="33"/>
      <c r="AW163" s="48"/>
      <c r="AX163" s="47"/>
      <c r="AY163" s="33"/>
      <c r="AZ163" s="33"/>
      <c r="BA163" s="33"/>
      <c r="BB163" s="33"/>
      <c r="BC163" s="33"/>
      <c r="BD163" s="48"/>
    </row>
    <row r="164" spans="1:56"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17"/>
      <c r="AB164" s="17"/>
      <c r="AC164" s="257"/>
      <c r="AD164" s="17"/>
      <c r="AE164" s="17"/>
      <c r="AF164" s="17"/>
      <c r="AG164" s="17"/>
      <c r="AH164" s="33"/>
      <c r="AI164" s="33"/>
      <c r="AJ164" s="33"/>
      <c r="AK164" s="17"/>
      <c r="AL164" s="135"/>
      <c r="AM164" s="17"/>
      <c r="AN164" s="33"/>
      <c r="AO164" s="48"/>
      <c r="AR164" s="33"/>
      <c r="AS164" s="33"/>
      <c r="AT164" s="33"/>
      <c r="AU164" s="33"/>
      <c r="AV164" s="33"/>
      <c r="AW164" s="48"/>
      <c r="AX164" s="47"/>
      <c r="AY164" s="33"/>
      <c r="AZ164" s="33"/>
      <c r="BA164" s="33"/>
      <c r="BB164" s="33"/>
      <c r="BC164" s="33"/>
      <c r="BD164" s="48"/>
    </row>
    <row r="165" spans="1:56" s="204" customFormat="1">
      <c r="A165" s="199"/>
      <c r="B165" s="200"/>
      <c r="C165" s="201" t="s">
        <v>179</v>
      </c>
      <c r="D165" s="144">
        <v>170645</v>
      </c>
      <c r="E165" s="160">
        <v>35743</v>
      </c>
      <c r="F165" s="160">
        <v>194692</v>
      </c>
      <c r="G165" s="160">
        <v>427286</v>
      </c>
      <c r="H165" s="144">
        <v>161966</v>
      </c>
      <c r="I165" s="144">
        <v>297786</v>
      </c>
      <c r="J165" s="160">
        <v>98546</v>
      </c>
      <c r="K165" s="144">
        <v>173323</v>
      </c>
      <c r="L165" s="43">
        <f t="shared" ref="L165:L170" si="218">+SUM(D165:K165)</f>
        <v>1559987</v>
      </c>
      <c r="M165" s="160"/>
      <c r="N165" s="160"/>
      <c r="O165" s="160">
        <v>63002</v>
      </c>
      <c r="P165" s="160">
        <v>40885</v>
      </c>
      <c r="Q165" s="160">
        <v>46041.2</v>
      </c>
      <c r="R165" s="160">
        <v>20445</v>
      </c>
      <c r="S165" s="160">
        <v>24441</v>
      </c>
      <c r="T165" s="160">
        <v>38396</v>
      </c>
      <c r="U165" s="160">
        <v>32061</v>
      </c>
      <c r="V165" s="144">
        <v>12999.953</v>
      </c>
      <c r="W165" s="144"/>
      <c r="X165" s="144"/>
      <c r="Y165" s="160">
        <v>38417</v>
      </c>
      <c r="Z165" s="160">
        <v>62397</v>
      </c>
      <c r="AA165" s="160">
        <v>28127</v>
      </c>
      <c r="AB165" s="160"/>
      <c r="AC165" s="250">
        <v>52821</v>
      </c>
      <c r="AD165" s="160">
        <v>47281</v>
      </c>
      <c r="AE165" s="160">
        <v>24828</v>
      </c>
      <c r="AF165" s="160">
        <v>13437</v>
      </c>
      <c r="AG165" s="160">
        <v>23938</v>
      </c>
      <c r="AH165" s="43">
        <f t="shared" ref="AH165:AH170" si="219">+SUM(M165:AG165)</f>
        <v>569517.15299999993</v>
      </c>
      <c r="AI165" s="43">
        <f t="shared" ref="AI165:AI170" si="220">O165+Q165+Z165+AD165+AE165+AG165+T165</f>
        <v>305883.2</v>
      </c>
      <c r="AJ165" s="43">
        <f t="shared" ref="AJ165:AJ170" si="221">P165+R165+S165+U165+V165+Y165+AC165+AB165+AF165+AA165</f>
        <v>263633.95299999998</v>
      </c>
      <c r="AK165" s="160">
        <v>135357</v>
      </c>
      <c r="AL165" s="144">
        <v>12173</v>
      </c>
      <c r="AM165" s="160">
        <v>23511</v>
      </c>
      <c r="AN165" s="43">
        <f t="shared" ref="AN165:AN170" si="222">+SUM(AK165:AM165)</f>
        <v>171041</v>
      </c>
      <c r="AO165" s="44">
        <f t="shared" ref="AO165:AO170" si="223">+AN165+AH165+L165</f>
        <v>2300545.1529999999</v>
      </c>
      <c r="AR165" s="43">
        <f t="shared" ref="AR165:AR169" si="224">L165/AR$5</f>
        <v>194998.375</v>
      </c>
      <c r="AS165" s="43">
        <f t="shared" ref="AS165:AU169" si="225">AH165/AS$5</f>
        <v>35594.822062499996</v>
      </c>
      <c r="AT165" s="43">
        <f t="shared" si="225"/>
        <v>43697.599999999999</v>
      </c>
      <c r="AU165" s="43">
        <f t="shared" si="225"/>
        <v>29292.661444444442</v>
      </c>
      <c r="AV165" s="43">
        <f t="shared" ref="AV165:AW169" si="226">AN165/AV$5</f>
        <v>57013.666666666664</v>
      </c>
      <c r="AW165" s="44">
        <f t="shared" si="226"/>
        <v>85205.376037037029</v>
      </c>
      <c r="AX165" s="122"/>
      <c r="AY165" s="43">
        <f t="shared" ref="AY165:AY170" si="227">MEDIAN($D165:$K165)</f>
        <v>171984</v>
      </c>
      <c r="AZ165" s="43">
        <f t="shared" ref="AZ165:AZ170" si="228">MEDIAN($M165:$AG165)</f>
        <v>35228.5</v>
      </c>
      <c r="BA165" s="43">
        <f t="shared" ref="BA165:BA170" si="229">MEDIAN($AD165,$AE165,$Z165,$T165,$O165,Q165,AG165)</f>
        <v>46041.2</v>
      </c>
      <c r="BB165" s="43">
        <f t="shared" ref="BB165:BB170" si="230">MEDIAN($AF165,$AB165,$AC165,$Y165,$V165,$U165,$S165,$R165,$P165,$AA165)</f>
        <v>28127</v>
      </c>
      <c r="BC165" s="43">
        <f t="shared" ref="BC165:BC170" si="231">MEDIAN($AK165:$AM165)</f>
        <v>23511</v>
      </c>
      <c r="BD165" s="44">
        <f>MEDIAN((D165:K165,M165:V165,Y165:AG165,AK165:AM165))</f>
        <v>40885</v>
      </c>
    </row>
    <row r="166" spans="1:56" s="204" customFormat="1">
      <c r="A166" s="199"/>
      <c r="B166" s="200"/>
      <c r="C166" s="201" t="s">
        <v>178</v>
      </c>
      <c r="D166" s="144">
        <v>164613</v>
      </c>
      <c r="E166" s="160">
        <v>24832</v>
      </c>
      <c r="F166" s="160">
        <v>175573</v>
      </c>
      <c r="G166" s="160">
        <v>311591</v>
      </c>
      <c r="H166" s="144">
        <v>107008</v>
      </c>
      <c r="I166" s="144">
        <v>169923</v>
      </c>
      <c r="J166" s="160">
        <v>85087</v>
      </c>
      <c r="K166" s="144">
        <v>144871.01858999999</v>
      </c>
      <c r="L166" s="43">
        <f t="shared" si="218"/>
        <v>1183498.01859</v>
      </c>
      <c r="M166" s="160"/>
      <c r="N166" s="160"/>
      <c r="O166" s="160">
        <v>38284</v>
      </c>
      <c r="P166" s="160">
        <v>20182</v>
      </c>
      <c r="Q166" s="160">
        <v>57288</v>
      </c>
      <c r="R166" s="160">
        <v>13843</v>
      </c>
      <c r="S166" s="160">
        <v>15526</v>
      </c>
      <c r="T166" s="160">
        <v>43457.793069999985</v>
      </c>
      <c r="U166" s="160">
        <v>18802</v>
      </c>
      <c r="V166" s="144">
        <v>3400.4250000000011</v>
      </c>
      <c r="W166" s="144"/>
      <c r="X166" s="144"/>
      <c r="Y166" s="160">
        <v>16942</v>
      </c>
      <c r="Z166" s="160">
        <v>59830</v>
      </c>
      <c r="AA166" s="160">
        <v>16399</v>
      </c>
      <c r="AB166" s="160"/>
      <c r="AC166" s="250">
        <v>34444</v>
      </c>
      <c r="AD166" s="160">
        <v>31488</v>
      </c>
      <c r="AE166" s="160">
        <v>26898</v>
      </c>
      <c r="AF166" s="160">
        <v>7161</v>
      </c>
      <c r="AG166" s="160">
        <v>25635</v>
      </c>
      <c r="AH166" s="43">
        <f t="shared" si="219"/>
        <v>429580.21806999994</v>
      </c>
      <c r="AI166" s="43">
        <f t="shared" si="220"/>
        <v>282880.79307000001</v>
      </c>
      <c r="AJ166" s="43">
        <f t="shared" si="221"/>
        <v>146699.42499999999</v>
      </c>
      <c r="AK166" s="160">
        <v>6483</v>
      </c>
      <c r="AL166" s="144">
        <v>1675</v>
      </c>
      <c r="AM166" s="160">
        <v>3284</v>
      </c>
      <c r="AN166" s="43">
        <f t="shared" si="222"/>
        <v>11442</v>
      </c>
      <c r="AO166" s="44">
        <f t="shared" si="223"/>
        <v>1624520.2366599999</v>
      </c>
      <c r="AR166" s="43">
        <f t="shared" si="224"/>
        <v>147937.25232375</v>
      </c>
      <c r="AS166" s="43">
        <f t="shared" si="225"/>
        <v>26848.763629374997</v>
      </c>
      <c r="AT166" s="43">
        <f t="shared" si="225"/>
        <v>40411.541867142856</v>
      </c>
      <c r="AU166" s="43">
        <f t="shared" si="225"/>
        <v>16299.93611111111</v>
      </c>
      <c r="AV166" s="43">
        <f t="shared" si="226"/>
        <v>3814</v>
      </c>
      <c r="AW166" s="44">
        <f t="shared" si="226"/>
        <v>60167.416172592588</v>
      </c>
      <c r="AX166" s="122"/>
      <c r="AY166" s="43">
        <f t="shared" si="227"/>
        <v>154742.009295</v>
      </c>
      <c r="AZ166" s="43">
        <f t="shared" si="228"/>
        <v>22908.5</v>
      </c>
      <c r="BA166" s="43">
        <f t="shared" si="229"/>
        <v>38284</v>
      </c>
      <c r="BB166" s="43">
        <f t="shared" si="230"/>
        <v>16399</v>
      </c>
      <c r="BC166" s="43">
        <f t="shared" si="231"/>
        <v>3284</v>
      </c>
      <c r="BD166" s="44">
        <f>MEDIAN((D166:K166,M166:V166,Y166:AG166,AK166:AM166))</f>
        <v>26898</v>
      </c>
    </row>
    <row r="167" spans="1:56" s="204" customFormat="1">
      <c r="A167" s="199"/>
      <c r="B167" s="200"/>
      <c r="C167" s="201" t="s">
        <v>177</v>
      </c>
      <c r="D167" s="144">
        <v>39179</v>
      </c>
      <c r="E167" s="160">
        <v>55383</v>
      </c>
      <c r="F167" s="160">
        <v>123650</v>
      </c>
      <c r="G167" s="160">
        <v>401463</v>
      </c>
      <c r="H167" s="144">
        <v>81255</v>
      </c>
      <c r="I167" s="144">
        <v>212587</v>
      </c>
      <c r="J167" s="160">
        <v>73333</v>
      </c>
      <c r="K167" s="144">
        <v>126109.98141000001</v>
      </c>
      <c r="L167" s="43">
        <f t="shared" si="218"/>
        <v>1112959.98141</v>
      </c>
      <c r="M167" s="160"/>
      <c r="N167" s="160"/>
      <c r="O167" s="160">
        <v>5286</v>
      </c>
      <c r="P167" s="160">
        <v>3981</v>
      </c>
      <c r="Q167" s="160">
        <v>0</v>
      </c>
      <c r="R167" s="160">
        <v>7252</v>
      </c>
      <c r="S167" s="160">
        <v>1410</v>
      </c>
      <c r="T167" s="160">
        <v>8199.1911479710179</v>
      </c>
      <c r="U167" s="160"/>
      <c r="V167" s="144">
        <v>2048.6930000000002</v>
      </c>
      <c r="W167" s="144"/>
      <c r="X167" s="144"/>
      <c r="Y167" s="160">
        <v>4406</v>
      </c>
      <c r="Z167" s="160"/>
      <c r="AA167" s="160">
        <v>2483</v>
      </c>
      <c r="AB167" s="160"/>
      <c r="AC167" s="250">
        <v>10153</v>
      </c>
      <c r="AD167" s="160">
        <v>15536</v>
      </c>
      <c r="AE167" s="160"/>
      <c r="AF167" s="160">
        <v>0</v>
      </c>
      <c r="AG167" s="160">
        <v>0</v>
      </c>
      <c r="AH167" s="43">
        <f t="shared" si="219"/>
        <v>60754.884147971017</v>
      </c>
      <c r="AI167" s="43">
        <f t="shared" si="220"/>
        <v>29021.191147971018</v>
      </c>
      <c r="AJ167" s="43">
        <f t="shared" si="221"/>
        <v>31733.692999999999</v>
      </c>
      <c r="AK167" s="160"/>
      <c r="AL167" s="144">
        <v>1694</v>
      </c>
      <c r="AM167" s="160">
        <v>0</v>
      </c>
      <c r="AN167" s="43">
        <f t="shared" si="222"/>
        <v>1694</v>
      </c>
      <c r="AO167" s="44">
        <f t="shared" si="223"/>
        <v>1175408.8655579709</v>
      </c>
      <c r="AR167" s="43">
        <f t="shared" si="224"/>
        <v>139119.99767625</v>
      </c>
      <c r="AS167" s="43">
        <f t="shared" si="225"/>
        <v>3797.1802592481886</v>
      </c>
      <c r="AT167" s="43">
        <f t="shared" si="225"/>
        <v>4145.8844497101454</v>
      </c>
      <c r="AU167" s="43">
        <f t="shared" si="225"/>
        <v>3525.9658888888889</v>
      </c>
      <c r="AV167" s="43">
        <f t="shared" si="226"/>
        <v>564.66666666666663</v>
      </c>
      <c r="AW167" s="44">
        <f t="shared" si="226"/>
        <v>43533.661687332256</v>
      </c>
      <c r="AX167" s="122"/>
      <c r="AY167" s="43">
        <f t="shared" si="227"/>
        <v>102452.5</v>
      </c>
      <c r="AZ167" s="43">
        <f t="shared" si="228"/>
        <v>3981</v>
      </c>
      <c r="BA167" s="43">
        <f t="shared" si="229"/>
        <v>5286</v>
      </c>
      <c r="BB167" s="43">
        <f t="shared" si="230"/>
        <v>3232</v>
      </c>
      <c r="BC167" s="43">
        <f t="shared" si="231"/>
        <v>847</v>
      </c>
      <c r="BD167" s="44">
        <f>MEDIAN((D167:K167,M167:V167,Y167:AG167,AK167:AM167))</f>
        <v>7252</v>
      </c>
    </row>
    <row r="168" spans="1:56" s="204" customFormat="1">
      <c r="A168" s="199"/>
      <c r="B168" s="200"/>
      <c r="C168" s="201" t="s">
        <v>176</v>
      </c>
      <c r="D168" s="144">
        <v>13</v>
      </c>
      <c r="E168" s="160">
        <v>1981</v>
      </c>
      <c r="F168" s="160">
        <v>3609</v>
      </c>
      <c r="G168" s="160"/>
      <c r="H168" s="144">
        <v>10886</v>
      </c>
      <c r="I168" s="144">
        <v>18337</v>
      </c>
      <c r="J168" s="160">
        <v>2194</v>
      </c>
      <c r="K168" s="144">
        <v>878</v>
      </c>
      <c r="L168" s="43">
        <f t="shared" si="218"/>
        <v>37898</v>
      </c>
      <c r="M168" s="160"/>
      <c r="N168" s="160"/>
      <c r="O168" s="160">
        <v>2173</v>
      </c>
      <c r="P168" s="160">
        <v>1134</v>
      </c>
      <c r="Q168" s="160">
        <v>70</v>
      </c>
      <c r="R168" s="160">
        <v>772</v>
      </c>
      <c r="S168" s="160">
        <v>547</v>
      </c>
      <c r="T168" s="160">
        <v>147.24242999999998</v>
      </c>
      <c r="U168" s="160">
        <v>1030</v>
      </c>
      <c r="V168" s="144">
        <v>75.706999999999994</v>
      </c>
      <c r="W168" s="144"/>
      <c r="X168" s="144"/>
      <c r="Y168" s="160">
        <v>1459</v>
      </c>
      <c r="Z168" s="160">
        <v>125</v>
      </c>
      <c r="AA168" s="160">
        <v>247</v>
      </c>
      <c r="AB168" s="160"/>
      <c r="AC168" s="250">
        <v>1287</v>
      </c>
      <c r="AD168" s="160">
        <v>88</v>
      </c>
      <c r="AE168" s="160">
        <v>247</v>
      </c>
      <c r="AF168" s="160">
        <v>238</v>
      </c>
      <c r="AG168" s="160">
        <v>159</v>
      </c>
      <c r="AH168" s="43">
        <f t="shared" si="219"/>
        <v>9798.9494300000006</v>
      </c>
      <c r="AI168" s="43">
        <f t="shared" si="220"/>
        <v>3009.2424299999998</v>
      </c>
      <c r="AJ168" s="43">
        <f t="shared" si="221"/>
        <v>6789.7070000000003</v>
      </c>
      <c r="AK168" s="160">
        <v>2908</v>
      </c>
      <c r="AL168" s="144">
        <v>2540</v>
      </c>
      <c r="AM168" s="160">
        <v>776</v>
      </c>
      <c r="AN168" s="43">
        <f t="shared" si="222"/>
        <v>6224</v>
      </c>
      <c r="AO168" s="44">
        <f t="shared" si="223"/>
        <v>53920.949430000001</v>
      </c>
      <c r="AR168" s="43">
        <f t="shared" si="224"/>
        <v>4737.25</v>
      </c>
      <c r="AS168" s="43">
        <f t="shared" si="225"/>
        <v>612.43433937500004</v>
      </c>
      <c r="AT168" s="43">
        <f t="shared" si="225"/>
        <v>429.8917757142857</v>
      </c>
      <c r="AU168" s="43">
        <f t="shared" si="225"/>
        <v>754.41188888888894</v>
      </c>
      <c r="AV168" s="43">
        <f t="shared" si="226"/>
        <v>2074.6666666666665</v>
      </c>
      <c r="AW168" s="44">
        <f t="shared" si="226"/>
        <v>1997.0722011111111</v>
      </c>
      <c r="AX168" s="122"/>
      <c r="AY168" s="43">
        <f t="shared" si="227"/>
        <v>2194</v>
      </c>
      <c r="AZ168" s="43">
        <f t="shared" si="228"/>
        <v>247</v>
      </c>
      <c r="BA168" s="43">
        <f t="shared" si="229"/>
        <v>147.24242999999998</v>
      </c>
      <c r="BB168" s="43">
        <f t="shared" si="230"/>
        <v>772</v>
      </c>
      <c r="BC168" s="43">
        <f t="shared" si="231"/>
        <v>2540</v>
      </c>
      <c r="BD168" s="44">
        <f>MEDIAN((D168:K168,M168:V168,Y168:AG168,AK168:AM168))</f>
        <v>827</v>
      </c>
    </row>
    <row r="169" spans="1:56" s="204" customFormat="1">
      <c r="A169" s="199"/>
      <c r="B169" s="200"/>
      <c r="C169" s="201" t="s">
        <v>125</v>
      </c>
      <c r="D169" s="144">
        <v>12706</v>
      </c>
      <c r="E169" s="160"/>
      <c r="F169" s="160">
        <v>9039</v>
      </c>
      <c r="G169" s="160">
        <v>22928</v>
      </c>
      <c r="H169" s="144"/>
      <c r="I169" s="144"/>
      <c r="J169" s="160">
        <v>0</v>
      </c>
      <c r="K169" s="144">
        <v>6</v>
      </c>
      <c r="L169" s="43">
        <f t="shared" si="218"/>
        <v>44679</v>
      </c>
      <c r="M169" s="160"/>
      <c r="N169" s="160"/>
      <c r="O169" s="160">
        <v>987</v>
      </c>
      <c r="P169" s="160"/>
      <c r="Q169" s="160">
        <v>0</v>
      </c>
      <c r="R169" s="160">
        <v>0</v>
      </c>
      <c r="S169" s="160">
        <v>43</v>
      </c>
      <c r="T169" s="160"/>
      <c r="U169" s="160"/>
      <c r="V169" s="144">
        <v>47.793999999999997</v>
      </c>
      <c r="W169" s="144"/>
      <c r="X169" s="144"/>
      <c r="Y169" s="160">
        <v>0</v>
      </c>
      <c r="Z169" s="160">
        <v>13033</v>
      </c>
      <c r="AA169" s="160"/>
      <c r="AB169" s="160"/>
      <c r="AC169" s="250">
        <v>30</v>
      </c>
      <c r="AD169" s="160">
        <v>7871</v>
      </c>
      <c r="AE169" s="160">
        <v>3084</v>
      </c>
      <c r="AF169" s="160">
        <v>1229</v>
      </c>
      <c r="AG169" s="160">
        <v>5985</v>
      </c>
      <c r="AH169" s="43">
        <f t="shared" si="219"/>
        <v>32309.794000000002</v>
      </c>
      <c r="AI169" s="43">
        <f t="shared" si="220"/>
        <v>30960</v>
      </c>
      <c r="AJ169" s="43">
        <f t="shared" si="221"/>
        <v>1349.7940000000001</v>
      </c>
      <c r="AK169" s="160">
        <v>13121</v>
      </c>
      <c r="AL169" s="144">
        <v>-318</v>
      </c>
      <c r="AM169" s="160">
        <v>2867</v>
      </c>
      <c r="AN169" s="43">
        <f t="shared" si="222"/>
        <v>15670</v>
      </c>
      <c r="AO169" s="44">
        <f t="shared" si="223"/>
        <v>92658.793999999994</v>
      </c>
      <c r="AR169" s="43">
        <f t="shared" si="224"/>
        <v>5584.875</v>
      </c>
      <c r="AS169" s="43">
        <f t="shared" si="225"/>
        <v>2019.3621250000001</v>
      </c>
      <c r="AT169" s="43">
        <f t="shared" si="225"/>
        <v>4422.8571428571431</v>
      </c>
      <c r="AU169" s="43">
        <f t="shared" si="225"/>
        <v>149.97711111111113</v>
      </c>
      <c r="AV169" s="43">
        <f t="shared" si="226"/>
        <v>5223.333333333333</v>
      </c>
      <c r="AW169" s="44">
        <f t="shared" si="226"/>
        <v>3431.8071851851851</v>
      </c>
      <c r="AX169" s="122"/>
      <c r="AY169" s="43">
        <f t="shared" si="227"/>
        <v>9039</v>
      </c>
      <c r="AZ169" s="43">
        <f t="shared" si="228"/>
        <v>517.39700000000005</v>
      </c>
      <c r="BA169" s="43">
        <f t="shared" si="229"/>
        <v>4534.5</v>
      </c>
      <c r="BB169" s="43">
        <f t="shared" si="230"/>
        <v>36.5</v>
      </c>
      <c r="BC169" s="43">
        <f t="shared" si="231"/>
        <v>2867</v>
      </c>
      <c r="BD169" s="44">
        <f>MEDIAN((D169:K169,M169:V169,Y169:AG169,AK169:AM169))</f>
        <v>1108</v>
      </c>
    </row>
    <row r="170" spans="1:56" s="204" customFormat="1">
      <c r="A170" s="199"/>
      <c r="B170" s="200"/>
      <c r="C170" s="210" t="s">
        <v>158</v>
      </c>
      <c r="D170" s="252">
        <f t="shared" ref="D170:K170" si="232">SUM(D165:D169)</f>
        <v>387156</v>
      </c>
      <c r="E170" s="252">
        <f t="shared" si="232"/>
        <v>117939</v>
      </c>
      <c r="F170" s="252">
        <f t="shared" si="232"/>
        <v>506563</v>
      </c>
      <c r="G170" s="252">
        <f t="shared" si="232"/>
        <v>1163268</v>
      </c>
      <c r="H170" s="252">
        <f t="shared" si="232"/>
        <v>361115</v>
      </c>
      <c r="I170" s="252">
        <f t="shared" si="232"/>
        <v>698633</v>
      </c>
      <c r="J170" s="252">
        <f t="shared" si="232"/>
        <v>259160</v>
      </c>
      <c r="K170" s="252">
        <f t="shared" si="232"/>
        <v>445188</v>
      </c>
      <c r="L170" s="45">
        <f t="shared" si="218"/>
        <v>3939022</v>
      </c>
      <c r="M170" s="252"/>
      <c r="N170" s="252"/>
      <c r="O170" s="252">
        <f t="shared" ref="O170:V170" si="233">SUM(O165:O169)</f>
        <v>109732</v>
      </c>
      <c r="P170" s="252">
        <f t="shared" si="233"/>
        <v>66182</v>
      </c>
      <c r="Q170" s="252">
        <f t="shared" si="233"/>
        <v>103399.2</v>
      </c>
      <c r="R170" s="252">
        <f t="shared" si="233"/>
        <v>42312</v>
      </c>
      <c r="S170" s="252">
        <f t="shared" si="233"/>
        <v>41967</v>
      </c>
      <c r="T170" s="252">
        <f t="shared" si="233"/>
        <v>90200.226647971009</v>
      </c>
      <c r="U170" s="252">
        <f t="shared" si="233"/>
        <v>51893</v>
      </c>
      <c r="V170" s="252">
        <f t="shared" si="233"/>
        <v>18572.572</v>
      </c>
      <c r="W170" s="252"/>
      <c r="X170" s="252"/>
      <c r="Y170" s="252">
        <f t="shared" ref="Y170:AG170" si="234">SUM(Y165:Y169)</f>
        <v>61224</v>
      </c>
      <c r="Z170" s="252">
        <f t="shared" si="234"/>
        <v>135385</v>
      </c>
      <c r="AA170" s="252">
        <f t="shared" si="234"/>
        <v>47256</v>
      </c>
      <c r="AB170" s="252"/>
      <c r="AC170" s="252">
        <f>SUM(AC165:AC169)</f>
        <v>98735</v>
      </c>
      <c r="AD170" s="252">
        <f t="shared" si="234"/>
        <v>102264</v>
      </c>
      <c r="AE170" s="252">
        <f t="shared" si="234"/>
        <v>55057</v>
      </c>
      <c r="AF170" s="252">
        <f t="shared" si="234"/>
        <v>22065</v>
      </c>
      <c r="AG170" s="252">
        <f t="shared" si="234"/>
        <v>55717</v>
      </c>
      <c r="AH170" s="45">
        <f t="shared" si="219"/>
        <v>1101960.9986479711</v>
      </c>
      <c r="AI170" s="45">
        <f t="shared" si="220"/>
        <v>651754.42664797092</v>
      </c>
      <c r="AJ170" s="45">
        <f t="shared" si="221"/>
        <v>450206.57199999999</v>
      </c>
      <c r="AK170" s="252">
        <f>SUM(AK165:AK169)</f>
        <v>157869</v>
      </c>
      <c r="AL170" s="252">
        <f>SUM(AL165:AL169)</f>
        <v>17764</v>
      </c>
      <c r="AM170" s="252">
        <f>SUM(AM165:AM169)</f>
        <v>30438</v>
      </c>
      <c r="AN170" s="45">
        <f t="shared" si="222"/>
        <v>206071</v>
      </c>
      <c r="AO170" s="211">
        <f t="shared" si="223"/>
        <v>5247053.9986479711</v>
      </c>
      <c r="AR170" s="45">
        <f>L170/AR$5</f>
        <v>492377.75</v>
      </c>
      <c r="AS170" s="45">
        <f>AH170/AS$5</f>
        <v>68872.562415498192</v>
      </c>
      <c r="AT170" s="45">
        <f>AI170/AT$5</f>
        <v>93107.775235424415</v>
      </c>
      <c r="AU170" s="45">
        <f>AJ170/AU$5</f>
        <v>50022.95244444444</v>
      </c>
      <c r="AV170" s="45">
        <f>AN170/AV$5</f>
        <v>68690.333333333328</v>
      </c>
      <c r="AW170" s="211">
        <f>AO170/AW$5</f>
        <v>194335.33328325819</v>
      </c>
      <c r="AX170" s="122"/>
      <c r="AY170" s="45">
        <f t="shared" si="227"/>
        <v>416172</v>
      </c>
      <c r="AZ170" s="45">
        <f t="shared" si="228"/>
        <v>58470.5</v>
      </c>
      <c r="BA170" s="45">
        <f t="shared" si="229"/>
        <v>102264</v>
      </c>
      <c r="BB170" s="45">
        <f t="shared" si="230"/>
        <v>47256</v>
      </c>
      <c r="BC170" s="45">
        <f t="shared" si="231"/>
        <v>30438</v>
      </c>
      <c r="BD170" s="211">
        <f>MEDIAN((D170:K170,M170:V170,Y170:AG170,AK170:AM170))</f>
        <v>98735</v>
      </c>
    </row>
    <row r="171" spans="1:56"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160"/>
      <c r="AB171" s="160"/>
      <c r="AC171" s="250"/>
      <c r="AD171" s="160"/>
      <c r="AE171" s="160"/>
      <c r="AF171" s="160"/>
      <c r="AG171" s="160"/>
      <c r="AH171" s="43"/>
      <c r="AI171" s="43"/>
      <c r="AJ171" s="43"/>
      <c r="AK171" s="160"/>
      <c r="AL171" s="144"/>
      <c r="AM171" s="160"/>
      <c r="AN171" s="43"/>
      <c r="AO171" s="44"/>
      <c r="AR171" s="43"/>
      <c r="AS171" s="43"/>
      <c r="AT171" s="43"/>
      <c r="AU171" s="43"/>
      <c r="AV171" s="43"/>
      <c r="AW171" s="44"/>
      <c r="AX171" s="122"/>
      <c r="AY171" s="43"/>
      <c r="AZ171" s="43"/>
      <c r="BA171" s="43"/>
      <c r="BB171" s="43"/>
      <c r="BC171" s="43"/>
      <c r="BD171" s="44"/>
    </row>
    <row r="172" spans="1:56" s="204" customFormat="1">
      <c r="A172" s="199"/>
      <c r="B172" s="200"/>
      <c r="C172" s="201" t="s">
        <v>175</v>
      </c>
      <c r="D172" s="144">
        <v>319717</v>
      </c>
      <c r="E172" s="160">
        <v>104428</v>
      </c>
      <c r="F172" s="160">
        <v>446155</v>
      </c>
      <c r="G172" s="160">
        <v>960184</v>
      </c>
      <c r="H172" s="144">
        <v>311038</v>
      </c>
      <c r="I172" s="144">
        <v>599165</v>
      </c>
      <c r="J172" s="160">
        <v>207691</v>
      </c>
      <c r="K172" s="144">
        <v>377071.76376999996</v>
      </c>
      <c r="L172" s="43">
        <f>+SUM(D172:K172)</f>
        <v>3325449.7637700001</v>
      </c>
      <c r="M172" s="160"/>
      <c r="N172" s="160"/>
      <c r="O172" s="160">
        <v>104240</v>
      </c>
      <c r="P172" s="160">
        <v>59801.5</v>
      </c>
      <c r="Q172" s="160">
        <v>95958</v>
      </c>
      <c r="R172" s="160">
        <v>40618</v>
      </c>
      <c r="S172" s="160">
        <v>41480</v>
      </c>
      <c r="T172" s="160">
        <v>77912</v>
      </c>
      <c r="U172" s="160">
        <v>42807</v>
      </c>
      <c r="V172" s="144">
        <v>23627.981</v>
      </c>
      <c r="W172" s="144"/>
      <c r="X172" s="144"/>
      <c r="Y172" s="160">
        <v>52659</v>
      </c>
      <c r="Z172" s="160">
        <v>145764</v>
      </c>
      <c r="AA172" s="160">
        <v>43748</v>
      </c>
      <c r="AB172" s="160"/>
      <c r="AC172" s="250">
        <v>93891</v>
      </c>
      <c r="AD172" s="160">
        <v>94059</v>
      </c>
      <c r="AE172" s="160">
        <v>55234</v>
      </c>
      <c r="AF172" s="160">
        <v>20050</v>
      </c>
      <c r="AG172" s="160">
        <v>58970</v>
      </c>
      <c r="AH172" s="43">
        <f>+SUM(M172:AG172)</f>
        <v>1050819.4810000001</v>
      </c>
      <c r="AI172" s="43">
        <f>O172+Q172+Z172+AD172+AE172+AG172+T172</f>
        <v>632137</v>
      </c>
      <c r="AJ172" s="43">
        <f>P172+R172+S172+U172+V172+Y172+AC172+AB172+AF172+AA172</f>
        <v>418682.48100000003</v>
      </c>
      <c r="AK172" s="160">
        <v>145043</v>
      </c>
      <c r="AL172" s="144">
        <v>14589</v>
      </c>
      <c r="AM172" s="160">
        <v>27778</v>
      </c>
      <c r="AN172" s="43">
        <f>+SUM(AK172:AM172)</f>
        <v>187410</v>
      </c>
      <c r="AO172" s="44">
        <f>+AN172+AH172+L172</f>
        <v>4563679.2447699998</v>
      </c>
      <c r="AR172" s="43">
        <f t="shared" ref="AR172:AR175" si="235">L172/AR$5</f>
        <v>415681.22047125001</v>
      </c>
      <c r="AS172" s="43">
        <f t="shared" ref="AS172:AU175" si="236">AH172/AS$5</f>
        <v>65676.217562500009</v>
      </c>
      <c r="AT172" s="43">
        <f t="shared" si="236"/>
        <v>90305.28571428571</v>
      </c>
      <c r="AU172" s="43">
        <f t="shared" si="236"/>
        <v>46520.275666666668</v>
      </c>
      <c r="AV172" s="43">
        <f t="shared" ref="AV172:AW175" si="237">AN172/AV$5</f>
        <v>62470</v>
      </c>
      <c r="AW172" s="44">
        <f t="shared" si="237"/>
        <v>169025.1572137037</v>
      </c>
      <c r="AX172" s="122"/>
      <c r="AY172" s="43">
        <f>MEDIAN($D172:$K172)</f>
        <v>348394.38188499998</v>
      </c>
      <c r="AZ172" s="43">
        <f>MEDIAN($M172:$AG172)</f>
        <v>57102</v>
      </c>
      <c r="BA172" s="43">
        <f>MEDIAN($AD172,$AE172,$Z172,$T172,$O172,Q172,AG172)</f>
        <v>94059</v>
      </c>
      <c r="BB172" s="43">
        <f>MEDIAN($AF172,$AB172,$AC172,$Y172,$V172,$U172,$S172,$R172,$P172,$AA172)</f>
        <v>42807</v>
      </c>
      <c r="BC172" s="43">
        <f>MEDIAN($AK172:$AM172)</f>
        <v>27778</v>
      </c>
      <c r="BD172" s="44">
        <f>MEDIAN((D172:K172,M172:V172,Y172:AG172,AK172:AM172))</f>
        <v>93891</v>
      </c>
    </row>
    <row r="173" spans="1:56" s="204" customFormat="1">
      <c r="A173" s="199"/>
      <c r="B173" s="200"/>
      <c r="C173" s="201" t="s">
        <v>174</v>
      </c>
      <c r="D173" s="144">
        <v>5018</v>
      </c>
      <c r="E173" s="160">
        <v>265</v>
      </c>
      <c r="F173" s="160">
        <v>0</v>
      </c>
      <c r="G173" s="160"/>
      <c r="H173" s="144">
        <v>3896</v>
      </c>
      <c r="I173" s="144"/>
      <c r="J173" s="160">
        <v>179</v>
      </c>
      <c r="K173" s="144">
        <v>175</v>
      </c>
      <c r="L173" s="43">
        <f>+SUM(D173:K173)</f>
        <v>9533</v>
      </c>
      <c r="M173" s="160"/>
      <c r="N173" s="160"/>
      <c r="O173" s="160">
        <v>0</v>
      </c>
      <c r="P173" s="160"/>
      <c r="Q173" s="160">
        <v>1381.4</v>
      </c>
      <c r="R173" s="160">
        <v>4</v>
      </c>
      <c r="S173" s="160">
        <v>0</v>
      </c>
      <c r="T173" s="160">
        <v>134.09647000000001</v>
      </c>
      <c r="U173" s="160"/>
      <c r="V173" s="144"/>
      <c r="W173" s="144"/>
      <c r="X173" s="144"/>
      <c r="Y173" s="160">
        <v>0</v>
      </c>
      <c r="Z173" s="160">
        <v>787</v>
      </c>
      <c r="AA173" s="160">
        <v>43</v>
      </c>
      <c r="AB173" s="160"/>
      <c r="AC173" s="250"/>
      <c r="AD173" s="160">
        <v>695</v>
      </c>
      <c r="AE173" s="160"/>
      <c r="AF173" s="160"/>
      <c r="AG173" s="160"/>
      <c r="AH173" s="43">
        <f>+SUM(M173:AG173)</f>
        <v>3044.49647</v>
      </c>
      <c r="AI173" s="43">
        <f>O173+Q173+Z173+AD173+AE173+AG173+T173</f>
        <v>2997.49647</v>
      </c>
      <c r="AJ173" s="43">
        <f>P173+R173+S173+U173+V173+Y173+AC173+AB173+AF173+AA173</f>
        <v>47</v>
      </c>
      <c r="AK173" s="160"/>
      <c r="AL173" s="144"/>
      <c r="AM173" s="160">
        <v>0</v>
      </c>
      <c r="AN173" s="43">
        <f>+SUM(AK173:AM173)</f>
        <v>0</v>
      </c>
      <c r="AO173" s="44">
        <f>+AN173+AH173+L173</f>
        <v>12577.49647</v>
      </c>
      <c r="AR173" s="43">
        <f t="shared" si="235"/>
        <v>1191.625</v>
      </c>
      <c r="AS173" s="43">
        <f t="shared" si="236"/>
        <v>190.281029375</v>
      </c>
      <c r="AT173" s="43">
        <f t="shared" si="236"/>
        <v>428.21378142857145</v>
      </c>
      <c r="AU173" s="43">
        <f t="shared" si="236"/>
        <v>5.2222222222222223</v>
      </c>
      <c r="AV173" s="43">
        <f t="shared" si="237"/>
        <v>0</v>
      </c>
      <c r="AW173" s="44">
        <f t="shared" si="237"/>
        <v>465.83320259259261</v>
      </c>
      <c r="AX173" s="122"/>
      <c r="AY173" s="43">
        <f>MEDIAN($D173:$K173)</f>
        <v>222</v>
      </c>
      <c r="AZ173" s="43">
        <f>MEDIAN($M173:$AG173)</f>
        <v>43</v>
      </c>
      <c r="BA173" s="43">
        <f>MEDIAN($AD173,$AE173,$Z173,$T173,$O173,Q173,AG173)</f>
        <v>695</v>
      </c>
      <c r="BB173" s="43">
        <f>MEDIAN($AF173,$AB173,$AC173,$Y173,$V173,$U173,$S173,$R173,$P173,$AA173)</f>
        <v>2</v>
      </c>
      <c r="BC173" s="43">
        <f>MEDIAN($AK173:$AM173)</f>
        <v>0</v>
      </c>
      <c r="BD173" s="44">
        <f>MEDIAN((D173:K173,M173:V173,Y173:AG173,AK173:AM173))</f>
        <v>154.54823500000001</v>
      </c>
    </row>
    <row r="174" spans="1:56" s="204" customFormat="1">
      <c r="A174" s="199"/>
      <c r="B174" s="200"/>
      <c r="C174" s="201" t="s">
        <v>173</v>
      </c>
      <c r="D174" s="144">
        <v>-3672</v>
      </c>
      <c r="E174" s="160">
        <v>2536</v>
      </c>
      <c r="F174" s="160">
        <v>979</v>
      </c>
      <c r="G174" s="160">
        <v>-2884</v>
      </c>
      <c r="H174" s="144">
        <v>-2914</v>
      </c>
      <c r="I174" s="144"/>
      <c r="J174" s="160">
        <v>487</v>
      </c>
      <c r="K174" s="144">
        <v>0</v>
      </c>
      <c r="L174" s="43">
        <f>+SUM(D174:K174)</f>
        <v>-5468</v>
      </c>
      <c r="M174" s="160"/>
      <c r="N174" s="160"/>
      <c r="O174" s="160"/>
      <c r="P174" s="160"/>
      <c r="Q174" s="160">
        <v>-5</v>
      </c>
      <c r="R174" s="160">
        <v>-231</v>
      </c>
      <c r="S174" s="160">
        <v>-308</v>
      </c>
      <c r="T174" s="160">
        <v>158.91873869565256</v>
      </c>
      <c r="U174" s="160">
        <v>91</v>
      </c>
      <c r="V174" s="144">
        <v>671.01700000000005</v>
      </c>
      <c r="W174" s="144"/>
      <c r="X174" s="144"/>
      <c r="Y174" s="160">
        <v>-226</v>
      </c>
      <c r="Z174" s="160">
        <v>-1872</v>
      </c>
      <c r="AA174" s="160">
        <v>347</v>
      </c>
      <c r="AB174" s="160"/>
      <c r="AC174" s="250"/>
      <c r="AD174" s="160">
        <v>-97</v>
      </c>
      <c r="AE174" s="160">
        <v>498</v>
      </c>
      <c r="AF174" s="160">
        <v>-60</v>
      </c>
      <c r="AG174" s="160">
        <v>459</v>
      </c>
      <c r="AH174" s="43">
        <f>+SUM(M174:AG174)</f>
        <v>-574.06426130434738</v>
      </c>
      <c r="AI174" s="43">
        <f>O174+Q174+Z174+AD174+AE174+AG174+T174</f>
        <v>-858.08126130434744</v>
      </c>
      <c r="AJ174" s="43">
        <f>P174+R174+S174+U174+V174+Y174+AC174+AB174+AF174+AA174</f>
        <v>284.01700000000005</v>
      </c>
      <c r="AK174" s="160"/>
      <c r="AL174" s="144"/>
      <c r="AM174" s="160">
        <v>0</v>
      </c>
      <c r="AN174" s="43">
        <f>+SUM(AK174:AM174)</f>
        <v>0</v>
      </c>
      <c r="AO174" s="44">
        <f>+AN174+AH174+L174</f>
        <v>-6042.0642613043474</v>
      </c>
      <c r="AR174" s="43">
        <f t="shared" si="235"/>
        <v>-683.5</v>
      </c>
      <c r="AS174" s="43">
        <f t="shared" si="236"/>
        <v>-35.879016331521711</v>
      </c>
      <c r="AT174" s="43">
        <f t="shared" si="236"/>
        <v>-122.58303732919249</v>
      </c>
      <c r="AU174" s="43">
        <f t="shared" si="236"/>
        <v>31.55744444444445</v>
      </c>
      <c r="AV174" s="43">
        <f t="shared" si="237"/>
        <v>0</v>
      </c>
      <c r="AW174" s="44">
        <f t="shared" si="237"/>
        <v>-223.78015782608693</v>
      </c>
      <c r="AX174" s="122"/>
      <c r="AY174" s="43">
        <f>MEDIAN($D174:$K174)</f>
        <v>0</v>
      </c>
      <c r="AZ174" s="43">
        <f>MEDIAN($M174:$AG174)</f>
        <v>-5</v>
      </c>
      <c r="BA174" s="43">
        <f>MEDIAN($AD174,$AE174,$Z174,$T174,$O174,Q174,AG174)</f>
        <v>76.959369347826282</v>
      </c>
      <c r="BB174" s="43">
        <f>MEDIAN($AF174,$AB174,$AC174,$Y174,$V174,$U174,$S174,$R174,$P174,$AA174)</f>
        <v>-60</v>
      </c>
      <c r="BC174" s="43">
        <f>MEDIAN($AK174:$AM174)</f>
        <v>0</v>
      </c>
      <c r="BD174" s="44">
        <f>MEDIAN((D174:K174,M174:V174,Y174:AG174,AK174:AM174))</f>
        <v>0</v>
      </c>
    </row>
    <row r="175" spans="1:56" s="204" customFormat="1">
      <c r="A175" s="199"/>
      <c r="B175" s="200"/>
      <c r="C175" s="201" t="s">
        <v>125</v>
      </c>
      <c r="D175" s="144">
        <v>0</v>
      </c>
      <c r="E175" s="160">
        <v>8927</v>
      </c>
      <c r="F175" s="160">
        <v>-57</v>
      </c>
      <c r="G175" s="160"/>
      <c r="H175" s="144"/>
      <c r="I175" s="144"/>
      <c r="J175" s="160">
        <v>0</v>
      </c>
      <c r="K175" s="144">
        <v>0</v>
      </c>
      <c r="L175" s="43">
        <f>+SUM(D175:K175)</f>
        <v>8870</v>
      </c>
      <c r="M175" s="160"/>
      <c r="N175" s="160"/>
      <c r="O175" s="160">
        <v>1241</v>
      </c>
      <c r="P175" s="160"/>
      <c r="Q175" s="160">
        <v>0</v>
      </c>
      <c r="R175" s="160">
        <v>0</v>
      </c>
      <c r="S175" s="160">
        <v>0</v>
      </c>
      <c r="T175" s="160"/>
      <c r="U175" s="160"/>
      <c r="V175" s="144"/>
      <c r="W175" s="144"/>
      <c r="X175" s="144"/>
      <c r="Y175" s="160">
        <v>0</v>
      </c>
      <c r="Z175" s="160"/>
      <c r="AA175" s="160"/>
      <c r="AB175" s="160"/>
      <c r="AC175" s="250"/>
      <c r="AD175" s="160"/>
      <c r="AE175" s="160"/>
      <c r="AF175" s="160"/>
      <c r="AG175" s="160"/>
      <c r="AH175" s="43">
        <f>+SUM(M175:AG175)</f>
        <v>1241</v>
      </c>
      <c r="AI175" s="43">
        <f>O175+Q175+Z175+AD175+AE175+AG175+T175</f>
        <v>1241</v>
      </c>
      <c r="AJ175" s="43">
        <f>P175+R175+S175+U175+V175+Y175+AC175+AB175+AF175+AA175</f>
        <v>0</v>
      </c>
      <c r="AK175" s="160"/>
      <c r="AL175" s="144"/>
      <c r="AM175" s="160">
        <v>0</v>
      </c>
      <c r="AN175" s="43">
        <f>+SUM(AK175:AM175)</f>
        <v>0</v>
      </c>
      <c r="AO175" s="44">
        <f>+AN175+AH175+L175</f>
        <v>10111</v>
      </c>
      <c r="AR175" s="43">
        <f t="shared" si="235"/>
        <v>1108.75</v>
      </c>
      <c r="AS175" s="43">
        <f t="shared" si="236"/>
        <v>77.5625</v>
      </c>
      <c r="AT175" s="43">
        <f t="shared" si="236"/>
        <v>177.28571428571428</v>
      </c>
      <c r="AU175" s="43">
        <f t="shared" si="236"/>
        <v>0</v>
      </c>
      <c r="AV175" s="43">
        <f t="shared" si="237"/>
        <v>0</v>
      </c>
      <c r="AW175" s="44">
        <f t="shared" si="237"/>
        <v>374.48148148148147</v>
      </c>
      <c r="AX175" s="122"/>
      <c r="AY175" s="43">
        <f>MEDIAN($D175:$K175)</f>
        <v>0</v>
      </c>
      <c r="AZ175" s="43">
        <f>MEDIAN($M175:$AG175)</f>
        <v>0</v>
      </c>
      <c r="BA175" s="43">
        <f>MEDIAN($AD175,$AE175,$Z175,$T175,$O175,Q175,AG175)</f>
        <v>620.5</v>
      </c>
      <c r="BB175" s="43">
        <f>MEDIAN($AF175,$AB175,$AC175,$Y175,$V175,$U175,$S175,$R175,$P175,$AA175)</f>
        <v>0</v>
      </c>
      <c r="BC175" s="43">
        <f>MEDIAN($AK175:$AM175)</f>
        <v>0</v>
      </c>
      <c r="BD175" s="44">
        <f>MEDIAN((D175:K175,M175:V175,Y175:AG175,AK175:AM175))</f>
        <v>0</v>
      </c>
    </row>
    <row r="176" spans="1:56" s="204" customFormat="1">
      <c r="A176" s="199"/>
      <c r="B176" s="200"/>
      <c r="C176" s="210" t="s">
        <v>158</v>
      </c>
      <c r="D176" s="252">
        <f t="shared" ref="D176:K176" si="238">SUM(D172:D175)</f>
        <v>321063</v>
      </c>
      <c r="E176" s="252">
        <f t="shared" si="238"/>
        <v>116156</v>
      </c>
      <c r="F176" s="252">
        <f t="shared" si="238"/>
        <v>447077</v>
      </c>
      <c r="G176" s="252">
        <f t="shared" si="238"/>
        <v>957300</v>
      </c>
      <c r="H176" s="252">
        <f t="shared" si="238"/>
        <v>312020</v>
      </c>
      <c r="I176" s="252">
        <f t="shared" si="238"/>
        <v>599165</v>
      </c>
      <c r="J176" s="252">
        <f t="shared" si="238"/>
        <v>208357</v>
      </c>
      <c r="K176" s="252">
        <f t="shared" si="238"/>
        <v>377246.76376999996</v>
      </c>
      <c r="L176" s="45">
        <f>+SUM(D176:K176)</f>
        <v>3338384.7637700001</v>
      </c>
      <c r="M176" s="252"/>
      <c r="N176" s="252"/>
      <c r="O176" s="252">
        <f t="shared" ref="O176:V176" si="239">SUM(O172:O175)</f>
        <v>105481</v>
      </c>
      <c r="P176" s="252">
        <f t="shared" si="239"/>
        <v>59801.5</v>
      </c>
      <c r="Q176" s="252">
        <f t="shared" si="239"/>
        <v>97334.399999999994</v>
      </c>
      <c r="R176" s="252">
        <f t="shared" si="239"/>
        <v>40391</v>
      </c>
      <c r="S176" s="252">
        <f t="shared" si="239"/>
        <v>41172</v>
      </c>
      <c r="T176" s="252">
        <f t="shared" si="239"/>
        <v>78205.015208695651</v>
      </c>
      <c r="U176" s="252">
        <f t="shared" si="239"/>
        <v>42898</v>
      </c>
      <c r="V176" s="252">
        <f t="shared" si="239"/>
        <v>24298.998</v>
      </c>
      <c r="W176" s="252"/>
      <c r="X176" s="252"/>
      <c r="Y176" s="252">
        <f t="shared" ref="Y176:AG176" si="240">SUM(Y172:Y175)</f>
        <v>52433</v>
      </c>
      <c r="Z176" s="252">
        <f t="shared" si="240"/>
        <v>144679</v>
      </c>
      <c r="AA176" s="252">
        <f t="shared" si="240"/>
        <v>44138</v>
      </c>
      <c r="AB176" s="252"/>
      <c r="AC176" s="252">
        <f>SUM(AC172:AC175)</f>
        <v>93891</v>
      </c>
      <c r="AD176" s="252">
        <f t="shared" si="240"/>
        <v>94657</v>
      </c>
      <c r="AE176" s="252">
        <f t="shared" si="240"/>
        <v>55732</v>
      </c>
      <c r="AF176" s="252">
        <f t="shared" si="240"/>
        <v>19990</v>
      </c>
      <c r="AG176" s="252">
        <f t="shared" si="240"/>
        <v>59429</v>
      </c>
      <c r="AH176" s="45">
        <f>+SUM(M176:AG176)</f>
        <v>1054530.9132086956</v>
      </c>
      <c r="AI176" s="45">
        <f>O176+Q176+Z176+AD176+AE176+AG176+T176</f>
        <v>635517.41520869569</v>
      </c>
      <c r="AJ176" s="45">
        <f>P176+R176+S176+U176+V176+Y176+AC176+AB176+AF176+AA176</f>
        <v>419013.49800000002</v>
      </c>
      <c r="AK176" s="252">
        <f>SUM(AK172:AK175)</f>
        <v>145043</v>
      </c>
      <c r="AL176" s="252">
        <f>SUM(AL172:AL175)</f>
        <v>14589</v>
      </c>
      <c r="AM176" s="252">
        <f>SUM(AM172:AM175)</f>
        <v>27778</v>
      </c>
      <c r="AN176" s="45">
        <f>+SUM(AK176:AM176)</f>
        <v>187410</v>
      </c>
      <c r="AO176" s="211">
        <f>+AN176+AH176+L176</f>
        <v>4580325.6769786961</v>
      </c>
      <c r="AR176" s="45">
        <f>L176/AR$5</f>
        <v>417298.09547125001</v>
      </c>
      <c r="AS176" s="45">
        <f>AH176/AS$5</f>
        <v>65908.182075543475</v>
      </c>
      <c r="AT176" s="45">
        <f>AI176/AT$5</f>
        <v>90788.202172670819</v>
      </c>
      <c r="AU176" s="45">
        <f>AJ176/AU$5</f>
        <v>46557.055333333337</v>
      </c>
      <c r="AV176" s="45">
        <f>AN176/AV$5</f>
        <v>62470</v>
      </c>
      <c r="AW176" s="211">
        <f>AO176/AW$5</f>
        <v>169641.6917399517</v>
      </c>
      <c r="AX176" s="122"/>
      <c r="AY176" s="45">
        <f>MEDIAN($D176:$K176)</f>
        <v>349154.88188499998</v>
      </c>
      <c r="AZ176" s="45">
        <f>MEDIAN($M176:$AG176)</f>
        <v>57580.5</v>
      </c>
      <c r="BA176" s="45">
        <f>MEDIAN($AD176,$AE176,$Z176,$T176,$O176,Q176,AG176)</f>
        <v>94657</v>
      </c>
      <c r="BB176" s="45">
        <f>MEDIAN($AF176,$AB176,$AC176,$Y176,$V176,$U176,$S176,$R176,$P176,$AA176)</f>
        <v>42898</v>
      </c>
      <c r="BC176" s="45">
        <f>MEDIAN($AK176:$AM176)</f>
        <v>27778</v>
      </c>
      <c r="BD176" s="211">
        <f>MEDIAN((D176:K176,M176:V176,Y176:AG176,AK176:AM176))</f>
        <v>93891</v>
      </c>
    </row>
    <row r="177" spans="1:56"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43"/>
      <c r="AI177" s="43"/>
      <c r="AJ177" s="43"/>
      <c r="AK177" s="160"/>
      <c r="AL177" s="160"/>
      <c r="AM177" s="160"/>
      <c r="AN177" s="43"/>
      <c r="AO177" s="44"/>
      <c r="AR177" s="43"/>
      <c r="AS177" s="43"/>
      <c r="AT177" s="43"/>
      <c r="AU177" s="43"/>
      <c r="AV177" s="43"/>
      <c r="AW177" s="44"/>
      <c r="AX177" s="122"/>
      <c r="AY177" s="43"/>
      <c r="AZ177" s="43"/>
      <c r="BA177" s="43"/>
      <c r="BB177" s="43"/>
      <c r="BC177" s="43"/>
      <c r="BD177" s="44"/>
    </row>
    <row r="178" spans="1:56" s="204" customFormat="1" ht="15" thickBot="1">
      <c r="A178" s="199"/>
      <c r="C178" s="282" t="s">
        <v>137</v>
      </c>
      <c r="D178" s="263">
        <f t="shared" ref="D178:K178" si="241">D170-D176</f>
        <v>66093</v>
      </c>
      <c r="E178" s="256">
        <f t="shared" si="241"/>
        <v>1783</v>
      </c>
      <c r="F178" s="256">
        <f t="shared" si="241"/>
        <v>59486</v>
      </c>
      <c r="G178" s="256">
        <f t="shared" si="241"/>
        <v>205968</v>
      </c>
      <c r="H178" s="256">
        <f t="shared" si="241"/>
        <v>49095</v>
      </c>
      <c r="I178" s="256">
        <f t="shared" si="241"/>
        <v>99468</v>
      </c>
      <c r="J178" s="256">
        <f t="shared" si="241"/>
        <v>50803</v>
      </c>
      <c r="K178" s="256">
        <f t="shared" si="241"/>
        <v>67941.236230000039</v>
      </c>
      <c r="L178" s="42">
        <f>+SUM(D178:K178)</f>
        <v>600637.23623000004</v>
      </c>
      <c r="M178" s="256"/>
      <c r="N178" s="256"/>
      <c r="O178" s="256">
        <f t="shared" ref="O178:V178" si="242">O170-O176</f>
        <v>4251</v>
      </c>
      <c r="P178" s="256">
        <f t="shared" si="242"/>
        <v>6380.5</v>
      </c>
      <c r="Q178" s="256">
        <f t="shared" si="242"/>
        <v>6064.8000000000029</v>
      </c>
      <c r="R178" s="256">
        <f t="shared" si="242"/>
        <v>1921</v>
      </c>
      <c r="S178" s="256">
        <f t="shared" si="242"/>
        <v>795</v>
      </c>
      <c r="T178" s="256">
        <f t="shared" si="242"/>
        <v>11995.211439275357</v>
      </c>
      <c r="U178" s="256">
        <f t="shared" si="242"/>
        <v>8995</v>
      </c>
      <c r="V178" s="256">
        <f t="shared" si="242"/>
        <v>-5726.4259999999995</v>
      </c>
      <c r="W178" s="256"/>
      <c r="X178" s="256"/>
      <c r="Y178" s="256">
        <f t="shared" ref="Y178:AG178" si="243">Y170-Y176</f>
        <v>8791</v>
      </c>
      <c r="Z178" s="256">
        <f t="shared" si="243"/>
        <v>-9294</v>
      </c>
      <c r="AA178" s="256">
        <f t="shared" si="243"/>
        <v>3118</v>
      </c>
      <c r="AB178" s="256"/>
      <c r="AC178" s="256">
        <f>AC170-AC176</f>
        <v>4844</v>
      </c>
      <c r="AD178" s="256">
        <f t="shared" si="243"/>
        <v>7607</v>
      </c>
      <c r="AE178" s="256">
        <f t="shared" si="243"/>
        <v>-675</v>
      </c>
      <c r="AF178" s="256">
        <f t="shared" si="243"/>
        <v>2075</v>
      </c>
      <c r="AG178" s="256">
        <f t="shared" si="243"/>
        <v>-3712</v>
      </c>
      <c r="AH178" s="42">
        <f>+SUM(M178:AG178)</f>
        <v>47430.085439275361</v>
      </c>
      <c r="AI178" s="42">
        <f>O178+Q178+Z178+AD178+AE178+AG178+T178</f>
        <v>16237.01143927536</v>
      </c>
      <c r="AJ178" s="42">
        <f>P178+R178+S178+U178+V178+Y178+AC178+AB178+AF178+AA178</f>
        <v>31193.074000000001</v>
      </c>
      <c r="AK178" s="256">
        <f>AK170-AK176</f>
        <v>12826</v>
      </c>
      <c r="AL178" s="256">
        <f>AL170-AL176</f>
        <v>3175</v>
      </c>
      <c r="AM178" s="256">
        <f>AM170-AM176</f>
        <v>2660</v>
      </c>
      <c r="AN178" s="42">
        <f>+SUM(AK178:AM178)</f>
        <v>18661</v>
      </c>
      <c r="AO178" s="230">
        <f>+AN178+AH178+L178</f>
        <v>666728.32166927541</v>
      </c>
      <c r="AR178" s="42">
        <f>L178/AR$5</f>
        <v>75079.654528750005</v>
      </c>
      <c r="AS178" s="42">
        <f>AH178/AS$5</f>
        <v>2964.3803399547101</v>
      </c>
      <c r="AT178" s="42">
        <f>AI178/AT$5</f>
        <v>2319.5730627536227</v>
      </c>
      <c r="AU178" s="42">
        <f>AJ178/AU$5</f>
        <v>3465.8971111111114</v>
      </c>
      <c r="AV178" s="42">
        <f>AN178/AV$5</f>
        <v>6220.333333333333</v>
      </c>
      <c r="AW178" s="230">
        <f>AO178/AW$5</f>
        <v>24693.641543306498</v>
      </c>
      <c r="AX178" s="122"/>
      <c r="AY178" s="42">
        <f>MEDIAN($D178:$K178)</f>
        <v>62789.5</v>
      </c>
      <c r="AZ178" s="42">
        <f>MEDIAN($M178:$AG178)</f>
        <v>3684.5</v>
      </c>
      <c r="BA178" s="42">
        <f>MEDIAN($AD178,$AE178,$Z178,$T178,$O178,Q178,AG178)</f>
        <v>4251</v>
      </c>
      <c r="BB178" s="42">
        <f>MEDIAN($AF178,$AB178,$AC178,$Y178,$V178,$U178,$S178,$R178,$P178,$AA178)</f>
        <v>3118</v>
      </c>
      <c r="BC178" s="42">
        <f>MEDIAN($AK178:$AM178)</f>
        <v>3175</v>
      </c>
      <c r="BD178" s="230">
        <f>MEDIAN((D178:K178,M178:V178,Y178:AG178,AK178:AM178))</f>
        <v>6064.8000000000029</v>
      </c>
    </row>
    <row r="179" spans="1:56"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160"/>
      <c r="AB179" s="160"/>
      <c r="AC179" s="250"/>
      <c r="AD179" s="160"/>
      <c r="AE179" s="160"/>
      <c r="AF179" s="160"/>
      <c r="AG179" s="160"/>
      <c r="AH179" s="43"/>
      <c r="AI179" s="43"/>
      <c r="AJ179" s="43"/>
      <c r="AK179" s="160"/>
      <c r="AL179" s="144"/>
      <c r="AM179" s="160"/>
      <c r="AN179" s="43"/>
      <c r="AO179" s="44"/>
      <c r="AR179" s="43"/>
      <c r="AS179" s="43"/>
      <c r="AT179" s="43"/>
      <c r="AU179" s="43"/>
      <c r="AV179" s="43"/>
      <c r="AW179" s="44"/>
      <c r="AX179" s="122"/>
      <c r="AY179" s="43"/>
      <c r="AZ179" s="43"/>
      <c r="BA179" s="43"/>
      <c r="BB179" s="43"/>
      <c r="BC179" s="43"/>
      <c r="BD179" s="44"/>
    </row>
    <row r="180" spans="1:56"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160"/>
      <c r="AB180" s="160"/>
      <c r="AC180" s="250"/>
      <c r="AD180" s="160"/>
      <c r="AE180" s="160"/>
      <c r="AF180" s="160"/>
      <c r="AG180" s="160"/>
      <c r="AH180" s="43"/>
      <c r="AI180" s="43"/>
      <c r="AJ180" s="43"/>
      <c r="AK180" s="160"/>
      <c r="AL180" s="144"/>
      <c r="AM180" s="160"/>
      <c r="AN180" s="43"/>
      <c r="AO180" s="44"/>
      <c r="AR180" s="43"/>
      <c r="AS180" s="43"/>
      <c r="AT180" s="43"/>
      <c r="AU180" s="43"/>
      <c r="AV180" s="43"/>
      <c r="AW180" s="44"/>
      <c r="AX180" s="122"/>
      <c r="AY180" s="43"/>
      <c r="AZ180" s="43"/>
      <c r="BA180" s="43"/>
      <c r="BB180" s="43"/>
      <c r="BC180" s="43"/>
      <c r="BD180" s="44"/>
    </row>
    <row r="181" spans="1:56"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160"/>
      <c r="AB181" s="160"/>
      <c r="AC181" s="250"/>
      <c r="AD181" s="160"/>
      <c r="AE181" s="160"/>
      <c r="AF181" s="160"/>
      <c r="AG181" s="160"/>
      <c r="AH181" s="43"/>
      <c r="AI181" s="43"/>
      <c r="AJ181" s="43"/>
      <c r="AK181" s="160"/>
      <c r="AL181" s="144"/>
      <c r="AM181" s="160"/>
      <c r="AN181" s="43"/>
      <c r="AO181" s="44"/>
      <c r="AR181" s="43"/>
      <c r="AS181" s="43"/>
      <c r="AT181" s="43"/>
      <c r="AU181" s="43"/>
      <c r="AV181" s="43"/>
      <c r="AW181" s="44"/>
      <c r="AX181" s="122"/>
      <c r="AY181" s="43"/>
      <c r="AZ181" s="43"/>
      <c r="BA181" s="43"/>
      <c r="BB181" s="43"/>
      <c r="BC181" s="43"/>
      <c r="BD181" s="44"/>
    </row>
    <row r="182" spans="1:56" s="204" customFormat="1">
      <c r="A182" s="199"/>
      <c r="B182" s="200"/>
      <c r="C182" s="201" t="s">
        <v>171</v>
      </c>
      <c r="D182" s="144">
        <v>15069</v>
      </c>
      <c r="E182" s="160">
        <v>27</v>
      </c>
      <c r="F182" s="160">
        <v>63947</v>
      </c>
      <c r="G182" s="160"/>
      <c r="H182" s="144">
        <v>91</v>
      </c>
      <c r="I182" s="144">
        <v>191</v>
      </c>
      <c r="J182" s="160">
        <v>345</v>
      </c>
      <c r="K182" s="144">
        <v>7999</v>
      </c>
      <c r="L182" s="43">
        <f>+SUM(D182:K182)</f>
        <v>87669</v>
      </c>
      <c r="M182" s="160"/>
      <c r="N182" s="160"/>
      <c r="O182" s="160">
        <v>32</v>
      </c>
      <c r="P182" s="160">
        <v>743</v>
      </c>
      <c r="Q182" s="160">
        <v>4716</v>
      </c>
      <c r="R182" s="160">
        <v>15</v>
      </c>
      <c r="S182" s="160">
        <v>25</v>
      </c>
      <c r="T182" s="160">
        <v>3</v>
      </c>
      <c r="U182" s="160">
        <v>211</v>
      </c>
      <c r="V182" s="144">
        <v>31.742999999999999</v>
      </c>
      <c r="W182" s="144"/>
      <c r="X182" s="144"/>
      <c r="Y182" s="160">
        <v>18</v>
      </c>
      <c r="Z182" s="160"/>
      <c r="AA182" s="160">
        <v>76</v>
      </c>
      <c r="AB182" s="160"/>
      <c r="AC182" s="250">
        <v>105</v>
      </c>
      <c r="AD182" s="160">
        <v>6810</v>
      </c>
      <c r="AE182" s="160"/>
      <c r="AF182" s="160">
        <v>0</v>
      </c>
      <c r="AG182" s="160">
        <v>453</v>
      </c>
      <c r="AH182" s="43">
        <f>+SUM(M182:AG182)</f>
        <v>13238.743</v>
      </c>
      <c r="AI182" s="43">
        <f>O182+Q182+Z182+AD182+AE182+AG182+T182</f>
        <v>12014</v>
      </c>
      <c r="AJ182" s="43">
        <f>P182+R182+S182+U182+V182+Y182+AC182+AB182+AF182+AA182</f>
        <v>1224.7429999999999</v>
      </c>
      <c r="AK182" s="160">
        <v>439</v>
      </c>
      <c r="AL182" s="144"/>
      <c r="AM182" s="160">
        <v>25</v>
      </c>
      <c r="AN182" s="43">
        <f>+SUM(AK182:AM182)</f>
        <v>464</v>
      </c>
      <c r="AO182" s="44">
        <f>+AN182+AH182+L182</f>
        <v>101371.743</v>
      </c>
      <c r="AR182" s="43">
        <f t="shared" ref="AR182:AR184" si="244">L182/AR$5</f>
        <v>10958.625</v>
      </c>
      <c r="AS182" s="43">
        <f t="shared" ref="AS182:AU184" si="245">AH182/AS$5</f>
        <v>827.42143750000002</v>
      </c>
      <c r="AT182" s="43">
        <f t="shared" si="245"/>
        <v>1716.2857142857142</v>
      </c>
      <c r="AU182" s="43">
        <f t="shared" si="245"/>
        <v>136.08255555555556</v>
      </c>
      <c r="AV182" s="43">
        <f t="shared" ref="AV182:AW184" si="246">AN182/AV$5</f>
        <v>154.66666666666666</v>
      </c>
      <c r="AW182" s="44">
        <f t="shared" si="246"/>
        <v>3754.509</v>
      </c>
      <c r="AX182" s="122"/>
      <c r="AY182" s="43">
        <f>MEDIAN($D182:$K182)</f>
        <v>345</v>
      </c>
      <c r="AZ182" s="43">
        <f>MEDIAN($M182:$AG182)</f>
        <v>54</v>
      </c>
      <c r="BA182" s="43">
        <f>MEDIAN($AD182,$AE182,$Z182,$T182,$O182,Q182,AG182)</f>
        <v>453</v>
      </c>
      <c r="BB182" s="43">
        <f>MEDIAN($AF182,$AB182,$AC182,$Y182,$V182,$U182,$S182,$R182,$P182,$AA182)</f>
        <v>31.742999999999999</v>
      </c>
      <c r="BC182" s="43">
        <f>MEDIAN($AK182:$AM182)</f>
        <v>232</v>
      </c>
      <c r="BD182" s="44">
        <f>MEDIAN((D182:K182,M182:V182,Y182:AG182,AK182:AM182))</f>
        <v>105</v>
      </c>
    </row>
    <row r="183" spans="1:56" s="204" customFormat="1">
      <c r="A183" s="199"/>
      <c r="B183" s="200"/>
      <c r="C183" s="201" t="s">
        <v>170</v>
      </c>
      <c r="D183" s="144">
        <v>0</v>
      </c>
      <c r="E183" s="160"/>
      <c r="F183" s="160">
        <v>143368</v>
      </c>
      <c r="G183" s="160">
        <v>17132</v>
      </c>
      <c r="H183" s="144">
        <v>179800</v>
      </c>
      <c r="I183" s="144">
        <v>51459</v>
      </c>
      <c r="J183" s="160">
        <v>626</v>
      </c>
      <c r="K183" s="144">
        <v>4004</v>
      </c>
      <c r="L183" s="43">
        <f>+SUM(D183:K183)</f>
        <v>396389</v>
      </c>
      <c r="M183" s="160"/>
      <c r="N183" s="160"/>
      <c r="O183" s="160"/>
      <c r="P183" s="160">
        <v>26345</v>
      </c>
      <c r="Q183" s="160">
        <v>0</v>
      </c>
      <c r="R183" s="160">
        <v>271</v>
      </c>
      <c r="S183" s="160">
        <v>0</v>
      </c>
      <c r="T183" s="160">
        <v>0</v>
      </c>
      <c r="U183" s="160">
        <v>-5505</v>
      </c>
      <c r="V183" s="144">
        <v>4</v>
      </c>
      <c r="W183" s="144"/>
      <c r="X183" s="144"/>
      <c r="Y183" s="160">
        <v>0</v>
      </c>
      <c r="Z183" s="160">
        <v>100</v>
      </c>
      <c r="AA183" s="160">
        <v>1900</v>
      </c>
      <c r="AB183" s="160"/>
      <c r="AC183" s="250"/>
      <c r="AD183" s="160"/>
      <c r="AE183" s="160">
        <v>0</v>
      </c>
      <c r="AF183" s="160">
        <v>4060</v>
      </c>
      <c r="AG183" s="160">
        <v>2016</v>
      </c>
      <c r="AH183" s="43">
        <f>+SUM(M183:AG183)</f>
        <v>29191</v>
      </c>
      <c r="AI183" s="43">
        <f>O183+Q183+Z183+AD183+AE183+AG183+T183</f>
        <v>2116</v>
      </c>
      <c r="AJ183" s="43">
        <f>P183+R183+S183+U183+V183+Y183+AC183+AB183+AF183+AA183</f>
        <v>27075</v>
      </c>
      <c r="AK183" s="160"/>
      <c r="AL183" s="144">
        <v>35127</v>
      </c>
      <c r="AM183" s="160">
        <v>0</v>
      </c>
      <c r="AN183" s="43">
        <f>+SUM(AK183:AM183)</f>
        <v>35127</v>
      </c>
      <c r="AO183" s="44">
        <f>+AN183+AH183+L183</f>
        <v>460707</v>
      </c>
      <c r="AR183" s="43">
        <f t="shared" si="244"/>
        <v>49548.625</v>
      </c>
      <c r="AS183" s="43">
        <f t="shared" si="245"/>
        <v>1824.4375</v>
      </c>
      <c r="AT183" s="43">
        <f t="shared" si="245"/>
        <v>302.28571428571428</v>
      </c>
      <c r="AU183" s="43">
        <f t="shared" si="245"/>
        <v>3008.3333333333335</v>
      </c>
      <c r="AV183" s="43">
        <f t="shared" si="246"/>
        <v>11709</v>
      </c>
      <c r="AW183" s="44">
        <f t="shared" si="246"/>
        <v>17063.222222222223</v>
      </c>
      <c r="AX183" s="122"/>
      <c r="AY183" s="43">
        <f>MEDIAN($D183:$K183)</f>
        <v>17132</v>
      </c>
      <c r="AZ183" s="43">
        <f>MEDIAN($M183:$AG183)</f>
        <v>4</v>
      </c>
      <c r="BA183" s="43">
        <f>MEDIAN($AD183,$AE183,$Z183,$T183,$O183,Q183,AG183)</f>
        <v>0</v>
      </c>
      <c r="BB183" s="43">
        <f>MEDIAN($AF183,$AB183,$AC183,$Y183,$V183,$U183,$S183,$R183,$P183,$AA183)</f>
        <v>137.5</v>
      </c>
      <c r="BC183" s="43">
        <f>MEDIAN($AK183:$AM183)</f>
        <v>17563.5</v>
      </c>
      <c r="BD183" s="44">
        <f>MEDIAN((D183:K183,M183:V183,Y183:AG183,AK183:AM183))</f>
        <v>448.5</v>
      </c>
    </row>
    <row r="184" spans="1:56" s="204" customFormat="1">
      <c r="A184" s="199"/>
      <c r="B184" s="200"/>
      <c r="C184" s="201" t="s">
        <v>125</v>
      </c>
      <c r="D184" s="144">
        <v>0</v>
      </c>
      <c r="E184" s="160">
        <v>8647</v>
      </c>
      <c r="F184" s="160">
        <v>0</v>
      </c>
      <c r="G184" s="160">
        <v>8511</v>
      </c>
      <c r="H184" s="144">
        <v>111750</v>
      </c>
      <c r="I184" s="144"/>
      <c r="J184" s="160">
        <v>0</v>
      </c>
      <c r="K184" s="144">
        <v>0</v>
      </c>
      <c r="L184" s="43">
        <f>+SUM(D184:K184)</f>
        <v>128908</v>
      </c>
      <c r="M184" s="160"/>
      <c r="N184" s="160"/>
      <c r="O184" s="160">
        <v>26995</v>
      </c>
      <c r="P184" s="160"/>
      <c r="Q184" s="160">
        <v>0</v>
      </c>
      <c r="R184" s="160">
        <v>0</v>
      </c>
      <c r="S184" s="160">
        <v>1</v>
      </c>
      <c r="T184" s="160">
        <v>150</v>
      </c>
      <c r="U184" s="160"/>
      <c r="V184" s="144"/>
      <c r="W184" s="144"/>
      <c r="X184" s="144"/>
      <c r="Y184" s="160">
        <v>0</v>
      </c>
      <c r="Z184" s="160"/>
      <c r="AA184" s="160"/>
      <c r="AB184" s="160"/>
      <c r="AC184" s="250"/>
      <c r="AD184" s="160"/>
      <c r="AE184" s="160">
        <v>0</v>
      </c>
      <c r="AF184" s="160">
        <v>0</v>
      </c>
      <c r="AG184" s="160">
        <v>8568</v>
      </c>
      <c r="AH184" s="43">
        <f>+SUM(M184:AG184)</f>
        <v>35714</v>
      </c>
      <c r="AI184" s="43">
        <f>O184+Q184+Z184+AD184+AE184+AG184+T184</f>
        <v>35713</v>
      </c>
      <c r="AJ184" s="43">
        <f>P184+R184+S184+U184+V184+Y184+AC184+AB184+AF184+AA184</f>
        <v>1</v>
      </c>
      <c r="AK184" s="160"/>
      <c r="AL184" s="144"/>
      <c r="AM184" s="160">
        <v>0</v>
      </c>
      <c r="AN184" s="43">
        <f>+SUM(AK184:AM184)</f>
        <v>0</v>
      </c>
      <c r="AO184" s="44">
        <f>+AN184+AH184+L184</f>
        <v>164622</v>
      </c>
      <c r="AR184" s="43">
        <f t="shared" si="244"/>
        <v>16113.5</v>
      </c>
      <c r="AS184" s="43">
        <f t="shared" si="245"/>
        <v>2232.125</v>
      </c>
      <c r="AT184" s="43">
        <f t="shared" si="245"/>
        <v>5101.8571428571431</v>
      </c>
      <c r="AU184" s="43">
        <f t="shared" si="245"/>
        <v>0.1111111111111111</v>
      </c>
      <c r="AV184" s="43">
        <f t="shared" si="246"/>
        <v>0</v>
      </c>
      <c r="AW184" s="44">
        <f t="shared" si="246"/>
        <v>6097.1111111111113</v>
      </c>
      <c r="AX184" s="122"/>
      <c r="AY184" s="43">
        <f>MEDIAN($D184:$K184)</f>
        <v>0</v>
      </c>
      <c r="AZ184" s="43">
        <f>MEDIAN($M184:$AG184)</f>
        <v>0</v>
      </c>
      <c r="BA184" s="43">
        <f>MEDIAN($AD184,$AE184,$Z184,$T184,$O184,Q184,AG184)</f>
        <v>150</v>
      </c>
      <c r="BB184" s="43">
        <f>MEDIAN($AF184,$AB184,$AC184,$Y184,$V184,$U184,$S184,$R184,$P184,$AA184)</f>
        <v>0</v>
      </c>
      <c r="BC184" s="43">
        <f>MEDIAN($AK184:$AM184)</f>
        <v>0</v>
      </c>
      <c r="BD184" s="44">
        <f>MEDIAN((D184:K184,M184:V184,Y184:AG184,AK184:AM184))</f>
        <v>0</v>
      </c>
    </row>
    <row r="185" spans="1:56" s="204" customFormat="1">
      <c r="A185" s="199"/>
      <c r="B185" s="200"/>
      <c r="C185" s="210" t="s">
        <v>158</v>
      </c>
      <c r="D185" s="283">
        <f t="shared" ref="D185:K185" si="247">SUM(D182:D184)</f>
        <v>15069</v>
      </c>
      <c r="E185" s="283">
        <f t="shared" si="247"/>
        <v>8674</v>
      </c>
      <c r="F185" s="283">
        <f t="shared" si="247"/>
        <v>207315</v>
      </c>
      <c r="G185" s="283">
        <f t="shared" si="247"/>
        <v>25643</v>
      </c>
      <c r="H185" s="283">
        <f t="shared" si="247"/>
        <v>291641</v>
      </c>
      <c r="I185" s="283">
        <f t="shared" si="247"/>
        <v>51650</v>
      </c>
      <c r="J185" s="283">
        <f t="shared" si="247"/>
        <v>971</v>
      </c>
      <c r="K185" s="283">
        <f t="shared" si="247"/>
        <v>12003</v>
      </c>
      <c r="L185" s="45">
        <f>+SUM(D185:K185)</f>
        <v>612966</v>
      </c>
      <c r="M185" s="283"/>
      <c r="N185" s="283"/>
      <c r="O185" s="283">
        <f t="shared" ref="O185:V185" si="248">SUM(O182:O184)</f>
        <v>27027</v>
      </c>
      <c r="P185" s="283">
        <f t="shared" si="248"/>
        <v>27088</v>
      </c>
      <c r="Q185" s="283">
        <f t="shared" si="248"/>
        <v>4716</v>
      </c>
      <c r="R185" s="283">
        <f t="shared" si="248"/>
        <v>286</v>
      </c>
      <c r="S185" s="283">
        <f t="shared" si="248"/>
        <v>26</v>
      </c>
      <c r="T185" s="283">
        <f t="shared" si="248"/>
        <v>153</v>
      </c>
      <c r="U185" s="283">
        <f t="shared" si="248"/>
        <v>-5294</v>
      </c>
      <c r="V185" s="283">
        <f t="shared" si="248"/>
        <v>35.742999999999995</v>
      </c>
      <c r="W185" s="283"/>
      <c r="X185" s="283"/>
      <c r="Y185" s="283">
        <f t="shared" ref="Y185:AG185" si="249">SUM(Y182:Y184)</f>
        <v>18</v>
      </c>
      <c r="Z185" s="283">
        <f t="shared" si="249"/>
        <v>100</v>
      </c>
      <c r="AA185" s="283">
        <f t="shared" si="249"/>
        <v>1976</v>
      </c>
      <c r="AB185" s="283"/>
      <c r="AC185" s="283">
        <f>SUM(AC182:AC184)</f>
        <v>105</v>
      </c>
      <c r="AD185" s="283">
        <f t="shared" si="249"/>
        <v>6810</v>
      </c>
      <c r="AE185" s="283">
        <f t="shared" si="249"/>
        <v>0</v>
      </c>
      <c r="AF185" s="283">
        <f t="shared" si="249"/>
        <v>4060</v>
      </c>
      <c r="AG185" s="283">
        <f t="shared" si="249"/>
        <v>11037</v>
      </c>
      <c r="AH185" s="45">
        <f>+SUM(M185:AG185)</f>
        <v>78143.743000000002</v>
      </c>
      <c r="AI185" s="45">
        <f>O185+Q185+Z185+AD185+AE185+AG185+T185</f>
        <v>49843</v>
      </c>
      <c r="AJ185" s="45">
        <f>P185+R185+S185+U185+V185+Y185+AC185+AB185+AF185+AA185</f>
        <v>28300.742999999999</v>
      </c>
      <c r="AK185" s="283">
        <f>SUM(AK182:AK184)</f>
        <v>439</v>
      </c>
      <c r="AL185" s="283">
        <f>SUM(AL182:AL184)</f>
        <v>35127</v>
      </c>
      <c r="AM185" s="283">
        <f>SUM(AM182:AM184)</f>
        <v>25</v>
      </c>
      <c r="AN185" s="45">
        <f>+SUM(AK185:AM185)</f>
        <v>35591</v>
      </c>
      <c r="AO185" s="211">
        <f>+AN185+AH185+L185</f>
        <v>726700.74300000002</v>
      </c>
      <c r="AR185" s="45">
        <f>L185/AR$5</f>
        <v>76620.75</v>
      </c>
      <c r="AS185" s="45">
        <f>AH185/AS$5</f>
        <v>4883.9839375000001</v>
      </c>
      <c r="AT185" s="45">
        <f>AI185/AT$5</f>
        <v>7120.4285714285716</v>
      </c>
      <c r="AU185" s="45">
        <f>AJ185/AU$5</f>
        <v>3144.527</v>
      </c>
      <c r="AV185" s="45">
        <f>AN185/AV$5</f>
        <v>11863.666666666666</v>
      </c>
      <c r="AW185" s="211">
        <f>AO185/AW$5</f>
        <v>26914.842333333334</v>
      </c>
      <c r="AX185" s="122"/>
      <c r="AY185" s="45">
        <f>MEDIAN($D185:$K185)</f>
        <v>20356</v>
      </c>
      <c r="AZ185" s="45">
        <f>MEDIAN($M185:$AG185)</f>
        <v>219.5</v>
      </c>
      <c r="BA185" s="45">
        <f>MEDIAN($AD185,$AE185,$Z185,$T185,$O185,Q185,AG185)</f>
        <v>4716</v>
      </c>
      <c r="BB185" s="45">
        <f>MEDIAN($AF185,$AB185,$AC185,$Y185,$V185,$U185,$S185,$R185,$P185,$AA185)</f>
        <v>105</v>
      </c>
      <c r="BC185" s="45">
        <f>MEDIAN($AK185:$AM185)</f>
        <v>439</v>
      </c>
      <c r="BD185" s="211">
        <f>MEDIAN((D185:K185,M185:V185,Y185:AG185,AK185:AM185))</f>
        <v>4060</v>
      </c>
    </row>
    <row r="186" spans="1:56"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160"/>
      <c r="AB186" s="160"/>
      <c r="AC186" s="250"/>
      <c r="AD186" s="160"/>
      <c r="AE186" s="160"/>
      <c r="AF186" s="160"/>
      <c r="AG186" s="160"/>
      <c r="AH186" s="43"/>
      <c r="AI186" s="43"/>
      <c r="AJ186" s="43"/>
      <c r="AK186" s="160"/>
      <c r="AL186" s="144"/>
      <c r="AM186" s="160"/>
      <c r="AN186" s="43"/>
      <c r="AO186" s="44"/>
      <c r="AR186" s="43"/>
      <c r="AS186" s="43"/>
      <c r="AT186" s="43"/>
      <c r="AU186" s="43"/>
      <c r="AV186" s="43"/>
      <c r="AW186" s="44"/>
      <c r="AX186" s="122"/>
      <c r="AY186" s="43"/>
      <c r="AZ186" s="43"/>
      <c r="BA186" s="43"/>
      <c r="BB186" s="43"/>
      <c r="BC186" s="43"/>
      <c r="BD186" s="44"/>
    </row>
    <row r="187" spans="1:56" s="204" customFormat="1">
      <c r="A187" s="199"/>
      <c r="B187" s="200"/>
      <c r="C187" s="201" t="s">
        <v>169</v>
      </c>
      <c r="D187" s="144">
        <v>81057</v>
      </c>
      <c r="E187" s="160">
        <v>13154</v>
      </c>
      <c r="F187" s="160">
        <v>67134</v>
      </c>
      <c r="G187" s="160">
        <v>181505</v>
      </c>
      <c r="H187" s="144">
        <v>165993</v>
      </c>
      <c r="I187" s="144">
        <v>116823</v>
      </c>
      <c r="J187" s="160">
        <v>40722</v>
      </c>
      <c r="K187" s="144">
        <v>75244</v>
      </c>
      <c r="L187" s="43">
        <f>+SUM(D187:K187)</f>
        <v>741632</v>
      </c>
      <c r="M187" s="160"/>
      <c r="N187" s="160"/>
      <c r="O187" s="160">
        <v>27204</v>
      </c>
      <c r="P187" s="160">
        <v>6713.6</v>
      </c>
      <c r="Q187" s="160">
        <v>4280</v>
      </c>
      <c r="R187" s="160">
        <v>3463</v>
      </c>
      <c r="S187" s="160">
        <v>2038</v>
      </c>
      <c r="T187" s="160">
        <v>21617</v>
      </c>
      <c r="U187" s="160">
        <v>7215</v>
      </c>
      <c r="V187" s="144">
        <v>310.8</v>
      </c>
      <c r="W187" s="144"/>
      <c r="X187" s="144"/>
      <c r="Y187" s="160">
        <v>6306</v>
      </c>
      <c r="Z187" s="160">
        <v>58371</v>
      </c>
      <c r="AA187" s="160">
        <v>1888</v>
      </c>
      <c r="AB187" s="160"/>
      <c r="AC187" s="250">
        <v>5990</v>
      </c>
      <c r="AD187" s="160">
        <v>12326</v>
      </c>
      <c r="AE187" s="160">
        <v>1781</v>
      </c>
      <c r="AF187" s="160">
        <f>730+213+2</f>
        <v>945</v>
      </c>
      <c r="AG187" s="160">
        <v>21218</v>
      </c>
      <c r="AH187" s="43">
        <f>+SUM(M187:AG187)</f>
        <v>181666.40000000002</v>
      </c>
      <c r="AI187" s="43">
        <f>O187+Q187+Z187+AD187+AE187+AG187+T187</f>
        <v>146797</v>
      </c>
      <c r="AJ187" s="43">
        <f>P187+R187+S187+U187+V187+Y187+AC187+AB187+AF187+AA187</f>
        <v>34869.399999999994</v>
      </c>
      <c r="AK187" s="160">
        <v>5921</v>
      </c>
      <c r="AL187" s="144">
        <v>4286</v>
      </c>
      <c r="AM187" s="160">
        <v>2596</v>
      </c>
      <c r="AN187" s="43">
        <f>+SUM(AK187:AM187)</f>
        <v>12803</v>
      </c>
      <c r="AO187" s="44">
        <f>+AN187+AH187+L187</f>
        <v>936101.4</v>
      </c>
      <c r="AR187" s="43">
        <f t="shared" ref="AR187:AR190" si="250">L187/AR$5</f>
        <v>92704</v>
      </c>
      <c r="AS187" s="43">
        <f t="shared" ref="AS187:AU190" si="251">AH187/AS$5</f>
        <v>11354.150000000001</v>
      </c>
      <c r="AT187" s="43">
        <f t="shared" si="251"/>
        <v>20971</v>
      </c>
      <c r="AU187" s="43">
        <f t="shared" si="251"/>
        <v>3874.3777777777773</v>
      </c>
      <c r="AV187" s="43">
        <f t="shared" ref="AV187:AW190" si="252">AN187/AV$5</f>
        <v>4267.666666666667</v>
      </c>
      <c r="AW187" s="44">
        <f t="shared" si="252"/>
        <v>34670.422222222223</v>
      </c>
      <c r="AX187" s="122"/>
      <c r="AY187" s="43">
        <f>MEDIAN($D187:$K187)</f>
        <v>78150.5</v>
      </c>
      <c r="AZ187" s="43">
        <f>MEDIAN($M187:$AG187)</f>
        <v>6148</v>
      </c>
      <c r="BA187" s="43">
        <f>MEDIAN($AD187,$AE187,$Z187,$T187,$O187,Q187,AG187)</f>
        <v>21218</v>
      </c>
      <c r="BB187" s="43">
        <f>MEDIAN($AF187,$AB187,$AC187,$Y187,$V187,$U187,$S187,$R187,$P187,$AA187)</f>
        <v>3463</v>
      </c>
      <c r="BC187" s="43">
        <f>MEDIAN($AK187:$AM187)</f>
        <v>4286</v>
      </c>
      <c r="BD187" s="44">
        <f>MEDIAN((D187:K187,M187:V187,Y187:AG187,AK187:AM187))</f>
        <v>7215</v>
      </c>
    </row>
    <row r="188" spans="1:56" s="204" customFormat="1">
      <c r="A188" s="199"/>
      <c r="B188" s="200"/>
      <c r="C188" s="201" t="s">
        <v>168</v>
      </c>
      <c r="D188" s="144">
        <v>0</v>
      </c>
      <c r="E188" s="160"/>
      <c r="F188" s="160">
        <v>0</v>
      </c>
      <c r="G188" s="160"/>
      <c r="H188" s="144"/>
      <c r="I188" s="144"/>
      <c r="J188" s="160">
        <v>0</v>
      </c>
      <c r="K188" s="144">
        <v>0</v>
      </c>
      <c r="L188" s="43">
        <f>+SUM(D188:K188)</f>
        <v>0</v>
      </c>
      <c r="M188" s="160"/>
      <c r="N188" s="160"/>
      <c r="O188" s="160"/>
      <c r="P188" s="160"/>
      <c r="Q188" s="160">
        <v>0</v>
      </c>
      <c r="R188" s="160">
        <v>215</v>
      </c>
      <c r="S188" s="160">
        <v>0</v>
      </c>
      <c r="T188" s="160">
        <v>2403</v>
      </c>
      <c r="U188" s="160"/>
      <c r="V188" s="144">
        <v>102.946</v>
      </c>
      <c r="W188" s="144"/>
      <c r="X188" s="144"/>
      <c r="Y188" s="160">
        <v>4307</v>
      </c>
      <c r="Z188" s="160">
        <v>2295</v>
      </c>
      <c r="AA188" s="160"/>
      <c r="AB188" s="160"/>
      <c r="AC188" s="250"/>
      <c r="AD188" s="160"/>
      <c r="AE188" s="160"/>
      <c r="AF188" s="160">
        <v>0</v>
      </c>
      <c r="AG188" s="160"/>
      <c r="AH188" s="43">
        <f>+SUM(M188:AG188)</f>
        <v>9322.9459999999999</v>
      </c>
      <c r="AI188" s="43">
        <f>O188+Q188+Z188+AD188+AE188+AG188+T188</f>
        <v>4698</v>
      </c>
      <c r="AJ188" s="43">
        <f>P188+R188+S188+U188+V188+Y188+AC188+AB188+AF188+AA188</f>
        <v>4624.9459999999999</v>
      </c>
      <c r="AK188" s="160">
        <v>1686</v>
      </c>
      <c r="AL188" s="144"/>
      <c r="AM188" s="160">
        <v>521</v>
      </c>
      <c r="AN188" s="43">
        <f>+SUM(AK188:AM188)</f>
        <v>2207</v>
      </c>
      <c r="AO188" s="44">
        <f>+AN188+AH188+L188</f>
        <v>11529.946</v>
      </c>
      <c r="AR188" s="43">
        <f t="shared" si="250"/>
        <v>0</v>
      </c>
      <c r="AS188" s="43">
        <f t="shared" si="251"/>
        <v>582.68412499999999</v>
      </c>
      <c r="AT188" s="43">
        <f t="shared" si="251"/>
        <v>671.14285714285711</v>
      </c>
      <c r="AU188" s="43">
        <f t="shared" si="251"/>
        <v>513.88288888888883</v>
      </c>
      <c r="AV188" s="43">
        <f t="shared" si="252"/>
        <v>735.66666666666663</v>
      </c>
      <c r="AW188" s="44">
        <f t="shared" si="252"/>
        <v>427.03503703703706</v>
      </c>
      <c r="AX188" s="122"/>
      <c r="AY188" s="43">
        <f>MEDIAN($D188:$K188)</f>
        <v>0</v>
      </c>
      <c r="AZ188" s="43">
        <f>MEDIAN($M188:$AG188)</f>
        <v>158.97300000000001</v>
      </c>
      <c r="BA188" s="43">
        <f>MEDIAN($AD188,$AE188,$Z188,$T188,$O188,Q188,AG188)</f>
        <v>2295</v>
      </c>
      <c r="BB188" s="43">
        <f>MEDIAN($AF188,$AB188,$AC188,$Y188,$V188,$U188,$S188,$R188,$P188,$AA188)</f>
        <v>102.946</v>
      </c>
      <c r="BC188" s="43">
        <f>MEDIAN($AK188:$AM188)</f>
        <v>1103.5</v>
      </c>
      <c r="BD188" s="44">
        <f>MEDIAN((D188:K188,M188:V188,Y188:AG188,AK188:AM188))</f>
        <v>51.472999999999999</v>
      </c>
    </row>
    <row r="189" spans="1:56" s="204" customFormat="1">
      <c r="A189" s="199"/>
      <c r="B189" s="200"/>
      <c r="C189" s="201" t="s">
        <v>167</v>
      </c>
      <c r="D189" s="144">
        <v>803</v>
      </c>
      <c r="E189" s="160">
        <v>102</v>
      </c>
      <c r="F189" s="160">
        <v>202873</v>
      </c>
      <c r="G189" s="160">
        <v>-8689</v>
      </c>
      <c r="H189" s="144">
        <v>155911</v>
      </c>
      <c r="I189" s="144">
        <v>23238</v>
      </c>
      <c r="J189" s="160">
        <v>839</v>
      </c>
      <c r="K189" s="144">
        <v>0</v>
      </c>
      <c r="L189" s="43">
        <f>+SUM(D189:K189)</f>
        <v>375077</v>
      </c>
      <c r="M189" s="160"/>
      <c r="N189" s="160"/>
      <c r="O189" s="160">
        <v>2441</v>
      </c>
      <c r="P189" s="160">
        <v>27478</v>
      </c>
      <c r="Q189" s="160">
        <v>0</v>
      </c>
      <c r="R189" s="160">
        <v>0</v>
      </c>
      <c r="S189" s="160">
        <v>0</v>
      </c>
      <c r="T189" s="160">
        <v>0</v>
      </c>
      <c r="U189" s="160"/>
      <c r="V189" s="160">
        <v>8</v>
      </c>
      <c r="W189" s="144"/>
      <c r="X189" s="144"/>
      <c r="Y189" s="160">
        <v>159</v>
      </c>
      <c r="Z189" s="160"/>
      <c r="AA189" s="160">
        <v>800.13</v>
      </c>
      <c r="AB189" s="160"/>
      <c r="AC189" s="250">
        <v>1123</v>
      </c>
      <c r="AD189" s="160">
        <v>470</v>
      </c>
      <c r="AE189" s="160"/>
      <c r="AF189" s="160">
        <v>4560</v>
      </c>
      <c r="AG189" s="160"/>
      <c r="AH189" s="43">
        <f>+SUM(M189:AG189)</f>
        <v>37039.130000000005</v>
      </c>
      <c r="AI189" s="43">
        <f>O189+Q189+Z189+AD189+AE189+AG189+T189</f>
        <v>2911</v>
      </c>
      <c r="AJ189" s="43">
        <f>P189+R189+S189+U189+V189+Y189+AC189+AB189+AF189+AA189</f>
        <v>34128.129999999997</v>
      </c>
      <c r="AK189" s="160">
        <v>8035</v>
      </c>
      <c r="AL189" s="144">
        <v>31694</v>
      </c>
      <c r="AM189" s="160">
        <v>723</v>
      </c>
      <c r="AN189" s="43">
        <f>+SUM(AK189:AM189)</f>
        <v>40452</v>
      </c>
      <c r="AO189" s="44">
        <f>+AN189+AH189+L189</f>
        <v>452568.13</v>
      </c>
      <c r="AR189" s="43">
        <f t="shared" si="250"/>
        <v>46884.625</v>
      </c>
      <c r="AS189" s="43">
        <f t="shared" si="251"/>
        <v>2314.9456250000003</v>
      </c>
      <c r="AT189" s="43">
        <f t="shared" si="251"/>
        <v>415.85714285714283</v>
      </c>
      <c r="AU189" s="43">
        <f t="shared" si="251"/>
        <v>3792.0144444444441</v>
      </c>
      <c r="AV189" s="43">
        <f t="shared" si="252"/>
        <v>13484</v>
      </c>
      <c r="AW189" s="44">
        <f t="shared" si="252"/>
        <v>16761.782592592594</v>
      </c>
      <c r="AX189" s="122"/>
      <c r="AY189" s="43">
        <f>MEDIAN($D189:$K189)</f>
        <v>821</v>
      </c>
      <c r="AZ189" s="43">
        <f>MEDIAN($M189:$AG189)</f>
        <v>314.5</v>
      </c>
      <c r="BA189" s="43">
        <f>MEDIAN($AD189,$AE189,$Z189,$T189,$O189,Q189,AG189)</f>
        <v>235</v>
      </c>
      <c r="BB189" s="43">
        <f>MEDIAN($AF189,$AB189,$AC189,$Y189,$V189,$U189,$S189,$R189,$P189,$AA189)</f>
        <v>479.565</v>
      </c>
      <c r="BC189" s="43">
        <f>MEDIAN($AK189:$AM189)</f>
        <v>8035</v>
      </c>
      <c r="BD189" s="44">
        <f>MEDIAN((D189:K189,M189:V189,Y189:AG189,AK189:AM189))</f>
        <v>800.13</v>
      </c>
    </row>
    <row r="190" spans="1:56" s="204" customFormat="1">
      <c r="A190" s="199"/>
      <c r="B190" s="200"/>
      <c r="C190" s="201" t="s">
        <v>125</v>
      </c>
      <c r="D190" s="144">
        <v>0</v>
      </c>
      <c r="E190" s="160">
        <v>4015</v>
      </c>
      <c r="F190" s="160">
        <v>0</v>
      </c>
      <c r="G190" s="160"/>
      <c r="H190" s="144"/>
      <c r="I190" s="144"/>
      <c r="J190" s="160">
        <v>258</v>
      </c>
      <c r="K190" s="144">
        <v>0</v>
      </c>
      <c r="L190" s="43">
        <f>+SUM(D190:K190)</f>
        <v>4273</v>
      </c>
      <c r="M190" s="160"/>
      <c r="N190" s="160"/>
      <c r="O190" s="160">
        <v>1932</v>
      </c>
      <c r="P190" s="160"/>
      <c r="Q190" s="160">
        <v>644.21165000000008</v>
      </c>
      <c r="R190" s="160">
        <v>0</v>
      </c>
      <c r="S190" s="160">
        <v>0</v>
      </c>
      <c r="T190" s="160">
        <v>0</v>
      </c>
      <c r="U190" s="160">
        <v>5</v>
      </c>
      <c r="V190" s="144"/>
      <c r="W190" s="144"/>
      <c r="X190" s="144"/>
      <c r="Y190" s="160">
        <v>0</v>
      </c>
      <c r="Z190" s="160">
        <v>-777</v>
      </c>
      <c r="AA190" s="160">
        <v>312</v>
      </c>
      <c r="AB190" s="160"/>
      <c r="AC190" s="250"/>
      <c r="AD190" s="160"/>
      <c r="AE190" s="160">
        <v>9773</v>
      </c>
      <c r="AF190" s="160"/>
      <c r="AG190" s="160">
        <v>570</v>
      </c>
      <c r="AH190" s="43">
        <f>+SUM(M190:AG190)</f>
        <v>12459.211650000001</v>
      </c>
      <c r="AI190" s="43">
        <f>O190+Q190+Z190+AD190+AE190+AG190+T190</f>
        <v>12142.211650000001</v>
      </c>
      <c r="AJ190" s="43">
        <f>P190+R190+S190+U190+V190+Y190+AC190+AB190+AF190+AA190</f>
        <v>317</v>
      </c>
      <c r="AK190" s="160">
        <v>721</v>
      </c>
      <c r="AL190" s="144"/>
      <c r="AM190" s="160">
        <v>1</v>
      </c>
      <c r="AN190" s="43">
        <f>+SUM(AK190:AM190)</f>
        <v>722</v>
      </c>
      <c r="AO190" s="44">
        <f>+AN190+AH190+L190</f>
        <v>17454.211650000001</v>
      </c>
      <c r="AR190" s="43">
        <f t="shared" si="250"/>
        <v>534.125</v>
      </c>
      <c r="AS190" s="43">
        <f t="shared" si="251"/>
        <v>778.70072812500007</v>
      </c>
      <c r="AT190" s="43">
        <f t="shared" si="251"/>
        <v>1734.6016642857144</v>
      </c>
      <c r="AU190" s="43">
        <f t="shared" si="251"/>
        <v>35.222222222222221</v>
      </c>
      <c r="AV190" s="43">
        <f t="shared" si="252"/>
        <v>240.66666666666666</v>
      </c>
      <c r="AW190" s="44">
        <f t="shared" si="252"/>
        <v>646.45228333333341</v>
      </c>
      <c r="AX190" s="122"/>
      <c r="AY190" s="43">
        <f>MEDIAN($D190:$K190)</f>
        <v>0</v>
      </c>
      <c r="AZ190" s="43">
        <f>MEDIAN($M190:$AG190)</f>
        <v>5</v>
      </c>
      <c r="BA190" s="43">
        <f>MEDIAN($AD190,$AE190,$Z190,$T190,$O190,Q190,AG190)</f>
        <v>607.1058250000001</v>
      </c>
      <c r="BB190" s="43">
        <f>MEDIAN($AF190,$AB190,$AC190,$Y190,$V190,$U190,$S190,$R190,$P190,$AA190)</f>
        <v>0</v>
      </c>
      <c r="BC190" s="43">
        <f>MEDIAN($AK190:$AM190)</f>
        <v>361</v>
      </c>
      <c r="BD190" s="44">
        <f>MEDIAN((D190:K190,M190:V190,Y190:AG190,AK190:AM190))</f>
        <v>3</v>
      </c>
    </row>
    <row r="191" spans="1:56" s="204" customFormat="1">
      <c r="A191" s="199"/>
      <c r="B191" s="200"/>
      <c r="C191" s="210" t="s">
        <v>158</v>
      </c>
      <c r="D191" s="252">
        <f t="shared" ref="D191:K191" si="253">SUM(D187:D190)</f>
        <v>81860</v>
      </c>
      <c r="E191" s="252">
        <f t="shared" si="253"/>
        <v>17271</v>
      </c>
      <c r="F191" s="252">
        <f t="shared" si="253"/>
        <v>270007</v>
      </c>
      <c r="G191" s="252">
        <f t="shared" si="253"/>
        <v>172816</v>
      </c>
      <c r="H191" s="252">
        <f t="shared" si="253"/>
        <v>321904</v>
      </c>
      <c r="I191" s="252">
        <f t="shared" si="253"/>
        <v>140061</v>
      </c>
      <c r="J191" s="252">
        <f t="shared" si="253"/>
        <v>41819</v>
      </c>
      <c r="K191" s="252">
        <f t="shared" si="253"/>
        <v>75244</v>
      </c>
      <c r="L191" s="45">
        <f>+SUM(D191:K191)</f>
        <v>1120982</v>
      </c>
      <c r="M191" s="252"/>
      <c r="N191" s="252"/>
      <c r="O191" s="252">
        <f t="shared" ref="O191:V191" si="254">SUM(O187:O190)</f>
        <v>31577</v>
      </c>
      <c r="P191" s="252">
        <f t="shared" si="254"/>
        <v>34191.599999999999</v>
      </c>
      <c r="Q191" s="252">
        <f t="shared" si="254"/>
        <v>4924.2116500000002</v>
      </c>
      <c r="R191" s="252">
        <f t="shared" si="254"/>
        <v>3678</v>
      </c>
      <c r="S191" s="252">
        <f t="shared" si="254"/>
        <v>2038</v>
      </c>
      <c r="T191" s="252">
        <f t="shared" si="254"/>
        <v>24020</v>
      </c>
      <c r="U191" s="252">
        <f t="shared" si="254"/>
        <v>7220</v>
      </c>
      <c r="V191" s="252">
        <f t="shared" si="254"/>
        <v>421.74599999999998</v>
      </c>
      <c r="W191" s="252"/>
      <c r="X191" s="252"/>
      <c r="Y191" s="252">
        <f t="shared" ref="Y191:AG191" si="255">SUM(Y187:Y190)</f>
        <v>10772</v>
      </c>
      <c r="Z191" s="252">
        <f t="shared" si="255"/>
        <v>59889</v>
      </c>
      <c r="AA191" s="252">
        <f t="shared" si="255"/>
        <v>3000.13</v>
      </c>
      <c r="AB191" s="252"/>
      <c r="AC191" s="252">
        <f>SUM(AC187:AC190)</f>
        <v>7113</v>
      </c>
      <c r="AD191" s="252">
        <f t="shared" si="255"/>
        <v>12796</v>
      </c>
      <c r="AE191" s="252">
        <f t="shared" si="255"/>
        <v>11554</v>
      </c>
      <c r="AF191" s="252">
        <f t="shared" si="255"/>
        <v>5505</v>
      </c>
      <c r="AG191" s="252">
        <f t="shared" si="255"/>
        <v>21788</v>
      </c>
      <c r="AH191" s="45">
        <f>+SUM(M191:AG191)</f>
        <v>240487.68765000001</v>
      </c>
      <c r="AI191" s="45">
        <f>O191+Q191+Z191+AD191+AE191+AG191+T191</f>
        <v>166548.21165000001</v>
      </c>
      <c r="AJ191" s="45">
        <f>P191+R191+S191+U191+V191+Y191+AC191+AB191+AF191+AA191</f>
        <v>73939.475999999995</v>
      </c>
      <c r="AK191" s="252">
        <f>SUM(AK187:AK190)</f>
        <v>16363</v>
      </c>
      <c r="AL191" s="252">
        <f>SUM(AL187:AL190)</f>
        <v>35980</v>
      </c>
      <c r="AM191" s="252">
        <f>SUM(AM187:AM190)</f>
        <v>3841</v>
      </c>
      <c r="AN191" s="45">
        <f>+SUM(AK191:AM191)</f>
        <v>56184</v>
      </c>
      <c r="AO191" s="211">
        <f>+AN191+AH191+L191</f>
        <v>1417653.68765</v>
      </c>
      <c r="AR191" s="45">
        <f>L191/AR$5</f>
        <v>140122.75</v>
      </c>
      <c r="AS191" s="45">
        <f>AH191/AS$5</f>
        <v>15030.480478125</v>
      </c>
      <c r="AT191" s="45">
        <f>AI191/AT$5</f>
        <v>23792.601664285718</v>
      </c>
      <c r="AU191" s="45">
        <f>AJ191/AU$5</f>
        <v>8215.4973333333328</v>
      </c>
      <c r="AV191" s="45">
        <f>AN191/AV$5</f>
        <v>18728</v>
      </c>
      <c r="AW191" s="211">
        <f>AO191/AW$5</f>
        <v>52505.692135185185</v>
      </c>
      <c r="AX191" s="122"/>
      <c r="AY191" s="45">
        <f>MEDIAN($D191:$K191)</f>
        <v>110960.5</v>
      </c>
      <c r="AZ191" s="45">
        <f>MEDIAN($M191:$AG191)</f>
        <v>8996</v>
      </c>
      <c r="BA191" s="45">
        <f>MEDIAN($AD191,$AE191,$Z191,$T191,$O191,Q191,AG191)</f>
        <v>21788</v>
      </c>
      <c r="BB191" s="45">
        <f>MEDIAN($AF191,$AB191,$AC191,$Y191,$V191,$U191,$S191,$R191,$P191,$AA191)</f>
        <v>5505</v>
      </c>
      <c r="BC191" s="45">
        <f>MEDIAN($AK191:$AM191)</f>
        <v>16363</v>
      </c>
      <c r="BD191" s="211">
        <f>MEDIAN((D191:K191,M191:V191,Y191:AG191,AK191:AM191))</f>
        <v>17271</v>
      </c>
    </row>
    <row r="192" spans="1:56"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43"/>
      <c r="AI192" s="43"/>
      <c r="AJ192" s="43"/>
      <c r="AK192" s="160"/>
      <c r="AL192" s="160"/>
      <c r="AM192" s="160"/>
      <c r="AN192" s="43"/>
      <c r="AO192" s="44"/>
      <c r="AR192" s="43"/>
      <c r="AS192" s="43"/>
      <c r="AT192" s="43"/>
      <c r="AU192" s="43"/>
      <c r="AV192" s="43"/>
      <c r="AW192" s="44"/>
      <c r="AX192" s="122"/>
      <c r="AY192" s="43"/>
      <c r="AZ192" s="43"/>
      <c r="BA192" s="43"/>
      <c r="BB192" s="43"/>
      <c r="BC192" s="43"/>
      <c r="BD192" s="44"/>
    </row>
    <row r="193" spans="1:56" s="204" customFormat="1" ht="15" thickBot="1">
      <c r="A193" s="199"/>
      <c r="C193" s="282" t="s">
        <v>166</v>
      </c>
      <c r="D193" s="263">
        <f t="shared" ref="D193:K193" si="256">D185-D191</f>
        <v>-66791</v>
      </c>
      <c r="E193" s="256">
        <f t="shared" si="256"/>
        <v>-8597</v>
      </c>
      <c r="F193" s="256">
        <f t="shared" si="256"/>
        <v>-62692</v>
      </c>
      <c r="G193" s="256">
        <f t="shared" si="256"/>
        <v>-147173</v>
      </c>
      <c r="H193" s="256">
        <f t="shared" si="256"/>
        <v>-30263</v>
      </c>
      <c r="I193" s="256">
        <f t="shared" si="256"/>
        <v>-88411</v>
      </c>
      <c r="J193" s="256">
        <f t="shared" si="256"/>
        <v>-40848</v>
      </c>
      <c r="K193" s="256">
        <f t="shared" si="256"/>
        <v>-63241</v>
      </c>
      <c r="L193" s="42">
        <f>+SUM(D193:K193)</f>
        <v>-508016</v>
      </c>
      <c r="M193" s="256"/>
      <c r="N193" s="256"/>
      <c r="O193" s="256">
        <f t="shared" ref="O193:V193" si="257">O185-O191</f>
        <v>-4550</v>
      </c>
      <c r="P193" s="256">
        <f t="shared" si="257"/>
        <v>-7103.5999999999985</v>
      </c>
      <c r="Q193" s="256">
        <f t="shared" si="257"/>
        <v>-208.21165000000019</v>
      </c>
      <c r="R193" s="256">
        <f t="shared" si="257"/>
        <v>-3392</v>
      </c>
      <c r="S193" s="256">
        <f t="shared" si="257"/>
        <v>-2012</v>
      </c>
      <c r="T193" s="256">
        <f t="shared" si="257"/>
        <v>-23867</v>
      </c>
      <c r="U193" s="256">
        <f t="shared" si="257"/>
        <v>-12514</v>
      </c>
      <c r="V193" s="256">
        <f t="shared" si="257"/>
        <v>-386.00299999999999</v>
      </c>
      <c r="W193" s="256"/>
      <c r="X193" s="256"/>
      <c r="Y193" s="256">
        <f t="shared" ref="Y193:AG193" si="258">Y185-Y191</f>
        <v>-10754</v>
      </c>
      <c r="Z193" s="256">
        <f t="shared" si="258"/>
        <v>-59789</v>
      </c>
      <c r="AA193" s="256">
        <f t="shared" si="258"/>
        <v>-1024.1300000000001</v>
      </c>
      <c r="AB193" s="256"/>
      <c r="AC193" s="256">
        <f>AC185-AC191</f>
        <v>-7008</v>
      </c>
      <c r="AD193" s="256">
        <f t="shared" si="258"/>
        <v>-5986</v>
      </c>
      <c r="AE193" s="256">
        <f t="shared" si="258"/>
        <v>-11554</v>
      </c>
      <c r="AF193" s="256">
        <f t="shared" si="258"/>
        <v>-1445</v>
      </c>
      <c r="AG193" s="256">
        <f t="shared" si="258"/>
        <v>-10751</v>
      </c>
      <c r="AH193" s="42">
        <f>+SUM(M193:AG193)</f>
        <v>-162343.94465000002</v>
      </c>
      <c r="AI193" s="42">
        <f>O193+Q193+Z193+AD193+AE193+AG193+T193</f>
        <v>-116705.21165</v>
      </c>
      <c r="AJ193" s="42">
        <f>P193+R193+S193+U193+V193+Y193+AC193+AB193+AF193+AA193</f>
        <v>-45638.733</v>
      </c>
      <c r="AK193" s="256">
        <f>AK185-AK191</f>
        <v>-15924</v>
      </c>
      <c r="AL193" s="256">
        <f>AL185-AL191</f>
        <v>-853</v>
      </c>
      <c r="AM193" s="256">
        <f>AM185-AM191</f>
        <v>-3816</v>
      </c>
      <c r="AN193" s="42">
        <f>+SUM(AK193:AM193)</f>
        <v>-20593</v>
      </c>
      <c r="AO193" s="230">
        <f>+AN193+AH193+L193</f>
        <v>-690952.94464999996</v>
      </c>
      <c r="AR193" s="42">
        <f>L193/AR$5</f>
        <v>-63502</v>
      </c>
      <c r="AS193" s="42">
        <f>AH193/AS$5</f>
        <v>-10146.496540625001</v>
      </c>
      <c r="AT193" s="42">
        <f>AI193/AT$5</f>
        <v>-16672.173092857141</v>
      </c>
      <c r="AU193" s="42">
        <f>AJ193/AU$5</f>
        <v>-5070.9703333333337</v>
      </c>
      <c r="AV193" s="42">
        <f>AN193/AV$5</f>
        <v>-6864.333333333333</v>
      </c>
      <c r="AW193" s="230">
        <f>AO193/AW$5</f>
        <v>-25590.849801851851</v>
      </c>
      <c r="AX193" s="122"/>
      <c r="AY193" s="42">
        <f>MEDIAN($D193:$K193)</f>
        <v>-62966.5</v>
      </c>
      <c r="AZ193" s="42">
        <f>MEDIAN($M193:$AG193)</f>
        <v>-6497</v>
      </c>
      <c r="BA193" s="42">
        <f>MEDIAN($AD193,$AE193,$Z193,$T193,$O193,Q193,AG193)</f>
        <v>-10751</v>
      </c>
      <c r="BB193" s="42">
        <f>MEDIAN($AF193,$AB193,$AC193,$Y193,$V193,$U193,$S193,$R193,$P193,$AA193)</f>
        <v>-3392</v>
      </c>
      <c r="BC193" s="42">
        <f>MEDIAN($AK193:$AM193)</f>
        <v>-3816</v>
      </c>
      <c r="BD193" s="230">
        <f>MEDIAN((D193:K193,M193:V193,Y193:AG193,AK193:AM193))</f>
        <v>-10751</v>
      </c>
    </row>
    <row r="194" spans="1:56"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160"/>
      <c r="AB194" s="160"/>
      <c r="AC194" s="250"/>
      <c r="AD194" s="160"/>
      <c r="AE194" s="160"/>
      <c r="AF194" s="160"/>
      <c r="AG194" s="160"/>
      <c r="AH194" s="43"/>
      <c r="AI194" s="43"/>
      <c r="AJ194" s="43"/>
      <c r="AK194" s="160"/>
      <c r="AL194" s="144"/>
      <c r="AM194" s="160"/>
      <c r="AN194" s="43"/>
      <c r="AO194" s="44"/>
      <c r="AR194" s="43"/>
      <c r="AS194" s="43"/>
      <c r="AT194" s="43"/>
      <c r="AU194" s="43"/>
      <c r="AV194" s="43"/>
      <c r="AW194" s="44"/>
      <c r="AX194" s="122"/>
      <c r="AY194" s="43"/>
      <c r="AZ194" s="43"/>
      <c r="BA194" s="43"/>
      <c r="BB194" s="43"/>
      <c r="BC194" s="43"/>
      <c r="BD194" s="44"/>
    </row>
    <row r="195" spans="1:56"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160"/>
      <c r="AB195" s="160"/>
      <c r="AC195" s="250"/>
      <c r="AD195" s="160"/>
      <c r="AE195" s="160"/>
      <c r="AF195" s="160"/>
      <c r="AG195" s="160"/>
      <c r="AH195" s="43"/>
      <c r="AI195" s="43"/>
      <c r="AJ195" s="43"/>
      <c r="AK195" s="160"/>
      <c r="AL195" s="144"/>
      <c r="AM195" s="160"/>
      <c r="AN195" s="43"/>
      <c r="AO195" s="44"/>
      <c r="AR195" s="43"/>
      <c r="AS195" s="43"/>
      <c r="AT195" s="43"/>
      <c r="AU195" s="43"/>
      <c r="AV195" s="43"/>
      <c r="AW195" s="44"/>
      <c r="AX195" s="122"/>
      <c r="AY195" s="43"/>
      <c r="AZ195" s="43"/>
      <c r="BA195" s="43"/>
      <c r="BB195" s="43"/>
      <c r="BC195" s="43"/>
      <c r="BD195" s="44"/>
    </row>
    <row r="196" spans="1:56"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160"/>
      <c r="AB196" s="160"/>
      <c r="AC196" s="250"/>
      <c r="AD196" s="160"/>
      <c r="AE196" s="160"/>
      <c r="AF196" s="160"/>
      <c r="AG196" s="160"/>
      <c r="AH196" s="43"/>
      <c r="AI196" s="43"/>
      <c r="AJ196" s="43"/>
      <c r="AK196" s="160"/>
      <c r="AL196" s="144"/>
      <c r="AM196" s="160"/>
      <c r="AN196" s="43"/>
      <c r="AO196" s="44"/>
      <c r="AR196" s="43"/>
      <c r="AS196" s="43"/>
      <c r="AT196" s="43"/>
      <c r="AU196" s="43"/>
      <c r="AV196" s="43"/>
      <c r="AW196" s="44"/>
      <c r="AX196" s="122"/>
      <c r="AY196" s="43"/>
      <c r="AZ196" s="43"/>
      <c r="BA196" s="43"/>
      <c r="BB196" s="43"/>
      <c r="BC196" s="43"/>
      <c r="BD196" s="44"/>
    </row>
    <row r="197" spans="1:56" s="204" customFormat="1">
      <c r="A197" s="199"/>
      <c r="B197" s="200"/>
      <c r="C197" s="201" t="s">
        <v>163</v>
      </c>
      <c r="D197" s="144">
        <v>0</v>
      </c>
      <c r="E197" s="160"/>
      <c r="F197" s="160">
        <v>0</v>
      </c>
      <c r="G197" s="160"/>
      <c r="H197" s="144"/>
      <c r="I197" s="144">
        <v>0</v>
      </c>
      <c r="J197" s="160">
        <v>0</v>
      </c>
      <c r="K197" s="144">
        <v>50515</v>
      </c>
      <c r="L197" s="43">
        <f>+SUM(D197:K197)</f>
        <v>50515</v>
      </c>
      <c r="M197" s="160"/>
      <c r="N197" s="160"/>
      <c r="O197" s="160">
        <v>2134</v>
      </c>
      <c r="P197" s="160"/>
      <c r="Q197" s="160">
        <v>15000</v>
      </c>
      <c r="R197" s="160">
        <v>0</v>
      </c>
      <c r="S197" s="160"/>
      <c r="T197" s="160">
        <v>21042</v>
      </c>
      <c r="U197" s="160"/>
      <c r="V197" s="144"/>
      <c r="W197" s="144"/>
      <c r="X197" s="144"/>
      <c r="Y197" s="160">
        <v>0</v>
      </c>
      <c r="Z197" s="160">
        <v>69253</v>
      </c>
      <c r="AA197" s="160">
        <v>0</v>
      </c>
      <c r="AB197" s="160"/>
      <c r="AC197" s="250"/>
      <c r="AD197" s="160">
        <v>5885</v>
      </c>
      <c r="AE197" s="160">
        <v>0</v>
      </c>
      <c r="AF197" s="160">
        <v>0</v>
      </c>
      <c r="AG197" s="160">
        <v>13900</v>
      </c>
      <c r="AH197" s="43">
        <f>+SUM(M197:AG197)</f>
        <v>127214</v>
      </c>
      <c r="AI197" s="43">
        <f>O197+Q197+Z197+AD197+AE197+AG197+T197</f>
        <v>127214</v>
      </c>
      <c r="AJ197" s="43">
        <f>P197+R197+S197+U197+V197+Y197+AC197+AB197+AF197+AA197</f>
        <v>0</v>
      </c>
      <c r="AK197" s="160"/>
      <c r="AL197" s="144"/>
      <c r="AM197" s="160">
        <v>0</v>
      </c>
      <c r="AN197" s="43">
        <f>+SUM(AK197:AM197)</f>
        <v>0</v>
      </c>
      <c r="AO197" s="44">
        <f>+AN197+AH197+L197</f>
        <v>177729</v>
      </c>
      <c r="AR197" s="43">
        <f t="shared" ref="AR197:AR199" si="259">L197/AR$5</f>
        <v>6314.375</v>
      </c>
      <c r="AS197" s="43">
        <f t="shared" ref="AS197:AU199" si="260">AH197/AS$5</f>
        <v>7950.875</v>
      </c>
      <c r="AT197" s="43">
        <f t="shared" si="260"/>
        <v>18173.428571428572</v>
      </c>
      <c r="AU197" s="43">
        <f t="shared" si="260"/>
        <v>0</v>
      </c>
      <c r="AV197" s="43">
        <f t="shared" ref="AV197:AW199" si="261">AN197/AV$5</f>
        <v>0</v>
      </c>
      <c r="AW197" s="44">
        <f t="shared" si="261"/>
        <v>6582.5555555555557</v>
      </c>
      <c r="AX197" s="122"/>
      <c r="AY197" s="43">
        <f>MEDIAN($D197:$K197)</f>
        <v>0</v>
      </c>
      <c r="AZ197" s="43">
        <f>MEDIAN($M197:$AG197)</f>
        <v>2134</v>
      </c>
      <c r="BA197" s="43">
        <f>MEDIAN($AD197,$AE197,$Z197,$T197,$O197,Q197,AG197)</f>
        <v>13900</v>
      </c>
      <c r="BB197" s="43">
        <f>MEDIAN($AF197,$AB197,$AC197,$Y197,$V197,$U197,$S197,$R197,$P197,$AA197)</f>
        <v>0</v>
      </c>
      <c r="BC197" s="43">
        <f>MEDIAN($AK197:$AM197)</f>
        <v>0</v>
      </c>
      <c r="BD197" s="44">
        <f>MEDIAN((D197:K197,M197:V197,Y197:AG197,AK197:AM197))</f>
        <v>0</v>
      </c>
    </row>
    <row r="198" spans="1:56" s="204" customFormat="1">
      <c r="A198" s="199"/>
      <c r="B198" s="200"/>
      <c r="C198" s="201" t="s">
        <v>162</v>
      </c>
      <c r="D198" s="144">
        <v>0</v>
      </c>
      <c r="E198" s="160"/>
      <c r="F198" s="160">
        <v>0</v>
      </c>
      <c r="G198" s="160"/>
      <c r="H198" s="144"/>
      <c r="I198" s="144">
        <v>0</v>
      </c>
      <c r="J198" s="160">
        <v>0</v>
      </c>
      <c r="K198" s="144">
        <v>0</v>
      </c>
      <c r="L198" s="43">
        <f>+SUM(D198:K198)</f>
        <v>0</v>
      </c>
      <c r="M198" s="160"/>
      <c r="N198" s="160"/>
      <c r="O198" s="160">
        <v>60</v>
      </c>
      <c r="P198" s="160"/>
      <c r="Q198" s="160">
        <v>0</v>
      </c>
      <c r="R198" s="160">
        <v>0</v>
      </c>
      <c r="S198" s="160"/>
      <c r="T198" s="160">
        <v>0</v>
      </c>
      <c r="U198" s="160"/>
      <c r="V198" s="144">
        <v>7303.4889999999996</v>
      </c>
      <c r="W198" s="144"/>
      <c r="X198" s="144"/>
      <c r="Y198" s="160">
        <v>0</v>
      </c>
      <c r="Z198" s="160"/>
      <c r="AA198" s="160">
        <v>0</v>
      </c>
      <c r="AB198" s="160"/>
      <c r="AC198" s="250"/>
      <c r="AD198" s="160"/>
      <c r="AE198" s="160"/>
      <c r="AF198" s="160">
        <v>0</v>
      </c>
      <c r="AG198" s="160"/>
      <c r="AH198" s="43">
        <f>+SUM(M198:AG198)</f>
        <v>7363.4889999999996</v>
      </c>
      <c r="AI198" s="43">
        <f>O198+Q198+Z198+AD198+AE198+AG198+T198</f>
        <v>60</v>
      </c>
      <c r="AJ198" s="43">
        <f>P198+R198+S198+U198+V198+Y198+AC198+AB198+AF198+AA198</f>
        <v>7303.4889999999996</v>
      </c>
      <c r="AK198" s="160"/>
      <c r="AL198" s="144"/>
      <c r="AM198" s="160">
        <v>0</v>
      </c>
      <c r="AN198" s="43">
        <f>+SUM(AK198:AM198)</f>
        <v>0</v>
      </c>
      <c r="AO198" s="44">
        <f>+AN198+AH198+L198</f>
        <v>7363.4889999999996</v>
      </c>
      <c r="AR198" s="43">
        <f t="shared" si="259"/>
        <v>0</v>
      </c>
      <c r="AS198" s="43">
        <f t="shared" si="260"/>
        <v>460.21806249999997</v>
      </c>
      <c r="AT198" s="43">
        <f t="shared" si="260"/>
        <v>8.5714285714285712</v>
      </c>
      <c r="AU198" s="43">
        <f t="shared" si="260"/>
        <v>811.49877777777772</v>
      </c>
      <c r="AV198" s="43">
        <f t="shared" si="261"/>
        <v>0</v>
      </c>
      <c r="AW198" s="44">
        <f t="shared" si="261"/>
        <v>272.72181481481482</v>
      </c>
      <c r="AX198" s="122"/>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204" customFormat="1">
      <c r="A199" s="199"/>
      <c r="B199" s="200"/>
      <c r="C199" s="201" t="s">
        <v>161</v>
      </c>
      <c r="D199" s="144">
        <v>0</v>
      </c>
      <c r="E199" s="160"/>
      <c r="F199" s="160">
        <v>0</v>
      </c>
      <c r="G199" s="160"/>
      <c r="H199" s="144">
        <v>0</v>
      </c>
      <c r="I199" s="144">
        <v>0</v>
      </c>
      <c r="J199" s="160">
        <v>0</v>
      </c>
      <c r="K199" s="144">
        <v>0</v>
      </c>
      <c r="L199" s="43">
        <f>+SUM(D199:K199)</f>
        <v>0</v>
      </c>
      <c r="M199" s="160"/>
      <c r="N199" s="160"/>
      <c r="O199" s="160"/>
      <c r="P199" s="160"/>
      <c r="Q199" s="160">
        <v>0</v>
      </c>
      <c r="R199" s="160">
        <v>0</v>
      </c>
      <c r="S199" s="160"/>
      <c r="T199" s="160">
        <v>0</v>
      </c>
      <c r="U199" s="160"/>
      <c r="V199" s="144"/>
      <c r="W199" s="144"/>
      <c r="X199" s="144"/>
      <c r="Y199" s="160">
        <v>0</v>
      </c>
      <c r="Z199" s="160"/>
      <c r="AA199" s="160"/>
      <c r="AB199" s="160"/>
      <c r="AC199" s="250"/>
      <c r="AD199" s="160"/>
      <c r="AE199" s="160"/>
      <c r="AF199" s="160">
        <v>0</v>
      </c>
      <c r="AG199" s="160"/>
      <c r="AH199" s="43">
        <f>+SUM(M199:AG199)</f>
        <v>0</v>
      </c>
      <c r="AI199" s="43">
        <f>O199+Q199+Z199+AD199+AE199+AG199+T199</f>
        <v>0</v>
      </c>
      <c r="AJ199" s="43">
        <f>P199+R199+S199+U199+V199+Y199+AC199+AB199+AF199+AA199</f>
        <v>0</v>
      </c>
      <c r="AK199" s="160"/>
      <c r="AL199" s="144"/>
      <c r="AM199" s="160">
        <v>0</v>
      </c>
      <c r="AN199" s="43">
        <f>+SUM(AK199:AM199)</f>
        <v>0</v>
      </c>
      <c r="AO199" s="44">
        <f>+AN199+AH199+L199</f>
        <v>0</v>
      </c>
      <c r="AR199" s="43">
        <f t="shared" si="259"/>
        <v>0</v>
      </c>
      <c r="AS199" s="43">
        <f t="shared" si="260"/>
        <v>0</v>
      </c>
      <c r="AT199" s="43">
        <f t="shared" si="260"/>
        <v>0</v>
      </c>
      <c r="AU199" s="43">
        <f t="shared" si="260"/>
        <v>0</v>
      </c>
      <c r="AV199" s="43">
        <f t="shared" si="261"/>
        <v>0</v>
      </c>
      <c r="AW199" s="44">
        <f t="shared" si="261"/>
        <v>0</v>
      </c>
      <c r="AX199" s="122"/>
      <c r="AY199" s="43">
        <f>MEDIAN($D199:$K199)</f>
        <v>0</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204" customFormat="1">
      <c r="A200" s="199"/>
      <c r="B200" s="200"/>
      <c r="C200" s="210" t="s">
        <v>158</v>
      </c>
      <c r="D200" s="252">
        <f t="shared" ref="D200:K200" si="262">SUM(D197:D199)</f>
        <v>0</v>
      </c>
      <c r="E200" s="252">
        <f t="shared" si="262"/>
        <v>0</v>
      </c>
      <c r="F200" s="252">
        <f t="shared" si="262"/>
        <v>0</v>
      </c>
      <c r="G200" s="252">
        <f t="shared" si="262"/>
        <v>0</v>
      </c>
      <c r="H200" s="252">
        <f t="shared" si="262"/>
        <v>0</v>
      </c>
      <c r="I200" s="252">
        <f t="shared" si="262"/>
        <v>0</v>
      </c>
      <c r="J200" s="252">
        <f t="shared" si="262"/>
        <v>0</v>
      </c>
      <c r="K200" s="252">
        <f t="shared" si="262"/>
        <v>50515</v>
      </c>
      <c r="L200" s="45">
        <f>+SUM(D200:K200)</f>
        <v>50515</v>
      </c>
      <c r="M200" s="252"/>
      <c r="N200" s="252"/>
      <c r="O200" s="252">
        <f t="shared" ref="O200:V200" si="263">SUM(O197:O199)</f>
        <v>2194</v>
      </c>
      <c r="P200" s="252">
        <f t="shared" si="263"/>
        <v>0</v>
      </c>
      <c r="Q200" s="252">
        <f t="shared" si="263"/>
        <v>15000</v>
      </c>
      <c r="R200" s="252">
        <f t="shared" si="263"/>
        <v>0</v>
      </c>
      <c r="S200" s="252">
        <f t="shared" si="263"/>
        <v>0</v>
      </c>
      <c r="T200" s="252">
        <f t="shared" si="263"/>
        <v>21042</v>
      </c>
      <c r="U200" s="252">
        <f t="shared" si="263"/>
        <v>0</v>
      </c>
      <c r="V200" s="252">
        <f t="shared" si="263"/>
        <v>7303.4889999999996</v>
      </c>
      <c r="W200" s="252"/>
      <c r="X200" s="252"/>
      <c r="Y200" s="252">
        <f t="shared" ref="Y200:AG200" si="264">SUM(Y197:Y199)</f>
        <v>0</v>
      </c>
      <c r="Z200" s="252">
        <f t="shared" si="264"/>
        <v>69253</v>
      </c>
      <c r="AA200" s="252">
        <f t="shared" si="264"/>
        <v>0</v>
      </c>
      <c r="AB200" s="252"/>
      <c r="AC200" s="252">
        <f>SUM(AC197:AC199)</f>
        <v>0</v>
      </c>
      <c r="AD200" s="252">
        <f t="shared" si="264"/>
        <v>5885</v>
      </c>
      <c r="AE200" s="252">
        <f t="shared" si="264"/>
        <v>0</v>
      </c>
      <c r="AF200" s="252">
        <f t="shared" si="264"/>
        <v>0</v>
      </c>
      <c r="AG200" s="252">
        <f t="shared" si="264"/>
        <v>13900</v>
      </c>
      <c r="AH200" s="45">
        <f>+SUM(M200:AG200)</f>
        <v>134577.489</v>
      </c>
      <c r="AI200" s="45">
        <f>O200+Q200+Z200+AD200+AE200+AG200+T200</f>
        <v>127274</v>
      </c>
      <c r="AJ200" s="45">
        <f>P200+R200+S200+U200+V200+Y200+AC200+AB200+AF200+AA200</f>
        <v>7303.4889999999996</v>
      </c>
      <c r="AK200" s="252">
        <f>SUM(AK197:AK199)</f>
        <v>0</v>
      </c>
      <c r="AL200" s="252">
        <f>SUM(AL197:AL199)</f>
        <v>0</v>
      </c>
      <c r="AM200" s="252">
        <f>SUM(AM197:AM199)</f>
        <v>0</v>
      </c>
      <c r="AN200" s="45">
        <f>+SUM(AK200:AM200)</f>
        <v>0</v>
      </c>
      <c r="AO200" s="211">
        <f>+AN200+AH200+L200</f>
        <v>185092.489</v>
      </c>
      <c r="AR200" s="45">
        <f>L200/AR$5</f>
        <v>6314.375</v>
      </c>
      <c r="AS200" s="45">
        <f>AH200/AS$5</f>
        <v>8411.0930625000001</v>
      </c>
      <c r="AT200" s="45">
        <f>AI200/AT$5</f>
        <v>18182</v>
      </c>
      <c r="AU200" s="45">
        <f>AJ200/AU$5</f>
        <v>811.49877777777772</v>
      </c>
      <c r="AV200" s="45">
        <f>AN200/AV$5</f>
        <v>0</v>
      </c>
      <c r="AW200" s="211">
        <f>AO200/AW$5</f>
        <v>6855.2773703703706</v>
      </c>
      <c r="AX200" s="122"/>
      <c r="AY200" s="45">
        <f>MEDIAN($D200:$K200)</f>
        <v>0</v>
      </c>
      <c r="AZ200" s="45">
        <f>MEDIAN($M200:$AG200)</f>
        <v>0</v>
      </c>
      <c r="BA200" s="45">
        <f>MEDIAN($AD200,$AE200,$Z200,$T200,$O200,Q200,AG200)</f>
        <v>13900</v>
      </c>
      <c r="BB200" s="45">
        <f>MEDIAN($AF200,$AB200,$AC200,$Y200,$V200,$U200,$S200,$R200,$P200,$AA200)</f>
        <v>0</v>
      </c>
      <c r="BC200" s="45">
        <f>MEDIAN($AK200:$AM200)</f>
        <v>0</v>
      </c>
      <c r="BD200" s="211">
        <f>MEDIAN((D200:K200,M200:V200,Y200:AG200,AK200:AM200))</f>
        <v>0</v>
      </c>
    </row>
    <row r="201" spans="1:56"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160"/>
      <c r="AB201" s="160"/>
      <c r="AC201" s="250"/>
      <c r="AD201" s="160"/>
      <c r="AE201" s="160"/>
      <c r="AF201" s="160"/>
      <c r="AG201" s="160"/>
      <c r="AH201" s="43"/>
      <c r="AI201" s="43"/>
      <c r="AJ201" s="43"/>
      <c r="AK201" s="160"/>
      <c r="AL201" s="144"/>
      <c r="AM201" s="160"/>
      <c r="AN201" s="43"/>
      <c r="AO201" s="44"/>
      <c r="AR201" s="43"/>
      <c r="AS201" s="43"/>
      <c r="AT201" s="43"/>
      <c r="AU201" s="43"/>
      <c r="AV201" s="43"/>
      <c r="AW201" s="44"/>
      <c r="AX201" s="122"/>
      <c r="AY201" s="43"/>
      <c r="AZ201" s="43"/>
      <c r="BA201" s="43"/>
      <c r="BB201" s="43"/>
      <c r="BC201" s="43"/>
      <c r="BD201" s="44"/>
    </row>
    <row r="202" spans="1:56" s="204" customFormat="1">
      <c r="A202" s="199"/>
      <c r="B202" s="200"/>
      <c r="C202" s="201" t="s">
        <v>159</v>
      </c>
      <c r="D202" s="144">
        <v>3150</v>
      </c>
      <c r="E202" s="160">
        <v>14</v>
      </c>
      <c r="F202" s="160">
        <v>0</v>
      </c>
      <c r="G202" s="160">
        <v>880</v>
      </c>
      <c r="H202" s="144">
        <v>32</v>
      </c>
      <c r="I202" s="144">
        <v>9</v>
      </c>
      <c r="J202" s="160">
        <v>5</v>
      </c>
      <c r="K202" s="144">
        <v>35000</v>
      </c>
      <c r="L202" s="43">
        <f>+SUM(D202:K202)</f>
        <v>39090</v>
      </c>
      <c r="M202" s="160"/>
      <c r="N202" s="160"/>
      <c r="O202" s="160">
        <v>0</v>
      </c>
      <c r="P202" s="160"/>
      <c r="Q202" s="160">
        <v>22500</v>
      </c>
      <c r="R202" s="160">
        <v>0</v>
      </c>
      <c r="S202" s="160"/>
      <c r="T202" s="160">
        <v>11750</v>
      </c>
      <c r="U202" s="160"/>
      <c r="V202" s="144"/>
      <c r="W202" s="144"/>
      <c r="X202" s="144"/>
      <c r="Y202" s="160">
        <v>12</v>
      </c>
      <c r="Z202" s="160"/>
      <c r="AA202" s="160">
        <v>0</v>
      </c>
      <c r="AB202" s="160"/>
      <c r="AC202" s="250"/>
      <c r="AD202" s="160">
        <v>5000</v>
      </c>
      <c r="AE202" s="160"/>
      <c r="AF202" s="160">
        <v>0</v>
      </c>
      <c r="AG202" s="160"/>
      <c r="AH202" s="43">
        <f>+SUM(M202:AG202)</f>
        <v>39262</v>
      </c>
      <c r="AI202" s="43">
        <f>O202+Q202+Z202+AD202+AE202+AG202+T202</f>
        <v>39250</v>
      </c>
      <c r="AJ202" s="43">
        <f>P202+R202+S202+U202+V202+Y202+AC202+AB202+AF202+AA202</f>
        <v>12</v>
      </c>
      <c r="AK202" s="160"/>
      <c r="AL202" s="144">
        <v>38</v>
      </c>
      <c r="AM202" s="160">
        <v>0</v>
      </c>
      <c r="AN202" s="43">
        <f>+SUM(AK202:AM202)</f>
        <v>38</v>
      </c>
      <c r="AO202" s="44">
        <f>+AN202+AH202+L202</f>
        <v>78390</v>
      </c>
      <c r="AR202" s="43">
        <f t="shared" ref="AR202:AR203" si="265">L202/AR$5</f>
        <v>4886.25</v>
      </c>
      <c r="AS202" s="43">
        <f t="shared" ref="AS202:AU203" si="266">AH202/AS$5</f>
        <v>2453.875</v>
      </c>
      <c r="AT202" s="43">
        <f t="shared" si="266"/>
        <v>5607.1428571428569</v>
      </c>
      <c r="AU202" s="43">
        <f t="shared" si="266"/>
        <v>1.3333333333333333</v>
      </c>
      <c r="AV202" s="43">
        <f t="shared" ref="AV202:AW203" si="267">AN202/AV$5</f>
        <v>12.666666666666666</v>
      </c>
      <c r="AW202" s="44">
        <f t="shared" si="267"/>
        <v>2903.3333333333335</v>
      </c>
      <c r="AX202" s="122"/>
      <c r="AY202" s="43">
        <f>MEDIAN($D202:$K202)</f>
        <v>23</v>
      </c>
      <c r="AZ202" s="43">
        <f>MEDIAN($M202:$AG202)</f>
        <v>6</v>
      </c>
      <c r="BA202" s="43">
        <f>MEDIAN($AD202,$AE202,$Z202,$T202,$O202,Q202,AG202)</f>
        <v>8375</v>
      </c>
      <c r="BB202" s="43">
        <f>MEDIAN($AF202,$AB202,$AC202,$Y202,$V202,$U202,$S202,$R202,$P202,$AA202)</f>
        <v>0</v>
      </c>
      <c r="BC202" s="43">
        <f>MEDIAN($AK202:$AM202)</f>
        <v>19</v>
      </c>
      <c r="BD202" s="44">
        <f>MEDIAN((D202:K202,M202:V202,Y202:AG202,AK202:AM202))</f>
        <v>13</v>
      </c>
    </row>
    <row r="203" spans="1:56" s="204" customFormat="1">
      <c r="A203" s="199"/>
      <c r="B203" s="200"/>
      <c r="C203" s="201" t="s">
        <v>125</v>
      </c>
      <c r="D203" s="144">
        <v>7123</v>
      </c>
      <c r="E203" s="160"/>
      <c r="F203" s="160">
        <v>0</v>
      </c>
      <c r="G203" s="160"/>
      <c r="H203" s="144"/>
      <c r="I203" s="144"/>
      <c r="J203" s="160">
        <v>0</v>
      </c>
      <c r="K203" s="144">
        <v>750</v>
      </c>
      <c r="L203" s="43">
        <f>+SUM(D203:K203)</f>
        <v>7873</v>
      </c>
      <c r="M203" s="160"/>
      <c r="N203" s="160"/>
      <c r="O203" s="160">
        <v>861</v>
      </c>
      <c r="P203" s="160"/>
      <c r="Q203" s="160">
        <v>0</v>
      </c>
      <c r="R203" s="160">
        <v>0</v>
      </c>
      <c r="S203" s="160"/>
      <c r="T203" s="160">
        <v>0</v>
      </c>
      <c r="U203" s="160"/>
      <c r="V203" s="144"/>
      <c r="W203" s="144"/>
      <c r="X203" s="144"/>
      <c r="Y203" s="160">
        <v>0</v>
      </c>
      <c r="Z203" s="160"/>
      <c r="AA203" s="160">
        <v>0</v>
      </c>
      <c r="AB203" s="160"/>
      <c r="AC203" s="250"/>
      <c r="AD203" s="160"/>
      <c r="AE203" s="160"/>
      <c r="AF203" s="160">
        <v>0</v>
      </c>
      <c r="AG203" s="160"/>
      <c r="AH203" s="43">
        <f>+SUM(M203:AG203)</f>
        <v>861</v>
      </c>
      <c r="AI203" s="43">
        <f>O203+Q203+Z203+AD203+AE203+AG203+T203</f>
        <v>861</v>
      </c>
      <c r="AJ203" s="43">
        <f>P203+R203+S203+U203+V203+Y203+AC203+AB203+AF203+AA203</f>
        <v>0</v>
      </c>
      <c r="AK203" s="160"/>
      <c r="AL203" s="144"/>
      <c r="AM203" s="160">
        <v>0</v>
      </c>
      <c r="AN203" s="43">
        <f>+SUM(AK203:AM203)</f>
        <v>0</v>
      </c>
      <c r="AO203" s="44">
        <f>+AN203+AH203+L203</f>
        <v>8734</v>
      </c>
      <c r="AR203" s="43">
        <f t="shared" si="265"/>
        <v>984.125</v>
      </c>
      <c r="AS203" s="43">
        <f t="shared" si="266"/>
        <v>53.8125</v>
      </c>
      <c r="AT203" s="43">
        <f t="shared" si="266"/>
        <v>123</v>
      </c>
      <c r="AU203" s="43">
        <f t="shared" si="266"/>
        <v>0</v>
      </c>
      <c r="AV203" s="43">
        <f t="shared" si="267"/>
        <v>0</v>
      </c>
      <c r="AW203" s="44">
        <f t="shared" si="267"/>
        <v>323.48148148148147</v>
      </c>
      <c r="AX203" s="122"/>
      <c r="AY203" s="43">
        <f>MEDIAN($D203:$K203)</f>
        <v>375</v>
      </c>
      <c r="AZ203" s="43">
        <f>MEDIAN($M203:$AG203)</f>
        <v>0</v>
      </c>
      <c r="BA203" s="43">
        <f>MEDIAN($AD203,$AE203,$Z203,$T203,$O203,Q203,AG203)</f>
        <v>0</v>
      </c>
      <c r="BB203" s="43">
        <f>MEDIAN($AF203,$AB203,$AC203,$Y203,$V203,$U203,$S203,$R203,$P203,$AA203)</f>
        <v>0</v>
      </c>
      <c r="BC203" s="43">
        <f>MEDIAN($AK203:$AM203)</f>
        <v>0</v>
      </c>
      <c r="BD203" s="44">
        <f>MEDIAN((D203:K203,M203:V203,Y203:AG203,AK203:AM203))</f>
        <v>0</v>
      </c>
    </row>
    <row r="204" spans="1:56" s="204" customFormat="1">
      <c r="A204" s="199"/>
      <c r="B204" s="200"/>
      <c r="C204" s="210" t="s">
        <v>158</v>
      </c>
      <c r="D204" s="252">
        <f t="shared" ref="D204:K204" si="268">SUM(D202:D203)</f>
        <v>10273</v>
      </c>
      <c r="E204" s="252">
        <f t="shared" si="268"/>
        <v>14</v>
      </c>
      <c r="F204" s="252">
        <f t="shared" si="268"/>
        <v>0</v>
      </c>
      <c r="G204" s="252">
        <f t="shared" si="268"/>
        <v>880</v>
      </c>
      <c r="H204" s="252">
        <f t="shared" si="268"/>
        <v>32</v>
      </c>
      <c r="I204" s="252">
        <f t="shared" si="268"/>
        <v>9</v>
      </c>
      <c r="J204" s="252">
        <f t="shared" si="268"/>
        <v>5</v>
      </c>
      <c r="K204" s="252">
        <f t="shared" si="268"/>
        <v>35750</v>
      </c>
      <c r="L204" s="45">
        <f>+SUM(D204:K204)</f>
        <v>46963</v>
      </c>
      <c r="M204" s="252"/>
      <c r="N204" s="252"/>
      <c r="O204" s="252">
        <f t="shared" ref="O204:V204" si="269">SUM(O202:O203)</f>
        <v>861</v>
      </c>
      <c r="P204" s="252">
        <f t="shared" si="269"/>
        <v>0</v>
      </c>
      <c r="Q204" s="252">
        <f t="shared" si="269"/>
        <v>22500</v>
      </c>
      <c r="R204" s="252">
        <f t="shared" si="269"/>
        <v>0</v>
      </c>
      <c r="S204" s="252">
        <f t="shared" si="269"/>
        <v>0</v>
      </c>
      <c r="T204" s="252">
        <f t="shared" si="269"/>
        <v>11750</v>
      </c>
      <c r="U204" s="252">
        <f t="shared" si="269"/>
        <v>0</v>
      </c>
      <c r="V204" s="252">
        <f t="shared" si="269"/>
        <v>0</v>
      </c>
      <c r="W204" s="252"/>
      <c r="X204" s="252"/>
      <c r="Y204" s="252">
        <f t="shared" ref="Y204:AG204" si="270">SUM(Y202:Y203)</f>
        <v>12</v>
      </c>
      <c r="Z204" s="252">
        <f t="shared" si="270"/>
        <v>0</v>
      </c>
      <c r="AA204" s="252">
        <f t="shared" si="270"/>
        <v>0</v>
      </c>
      <c r="AB204" s="252"/>
      <c r="AC204" s="252">
        <f>SUM(AC202:AC203)</f>
        <v>0</v>
      </c>
      <c r="AD204" s="252">
        <f t="shared" si="270"/>
        <v>5000</v>
      </c>
      <c r="AE204" s="252">
        <f t="shared" si="270"/>
        <v>0</v>
      </c>
      <c r="AF204" s="252">
        <f t="shared" si="270"/>
        <v>0</v>
      </c>
      <c r="AG204" s="252">
        <f t="shared" si="270"/>
        <v>0</v>
      </c>
      <c r="AH204" s="45">
        <f>+SUM(M204:AG204)</f>
        <v>40123</v>
      </c>
      <c r="AI204" s="45">
        <f>O204+Q204+Z204+AD204+AE204+AG204+T204</f>
        <v>40111</v>
      </c>
      <c r="AJ204" s="45">
        <f>P204+R204+S204+U204+V204+Y204+AC204+AB204+AF204+AA204</f>
        <v>12</v>
      </c>
      <c r="AK204" s="252">
        <f>SUM(AK202:AK203)</f>
        <v>0</v>
      </c>
      <c r="AL204" s="252">
        <f>SUM(AL202:AL203)</f>
        <v>38</v>
      </c>
      <c r="AM204" s="252">
        <f>SUM(AM202:AM203)</f>
        <v>0</v>
      </c>
      <c r="AN204" s="45">
        <f>+SUM(AK204:AM204)</f>
        <v>38</v>
      </c>
      <c r="AO204" s="211">
        <f>+AN204+AH204+L204</f>
        <v>87124</v>
      </c>
      <c r="AR204" s="45">
        <f>L204/AR$5</f>
        <v>5870.375</v>
      </c>
      <c r="AS204" s="45">
        <f>AH204/AS$5</f>
        <v>2507.6875</v>
      </c>
      <c r="AT204" s="45">
        <f>AI204/AT$5</f>
        <v>5730.1428571428569</v>
      </c>
      <c r="AU204" s="45">
        <f>AJ204/AU$5</f>
        <v>1.3333333333333333</v>
      </c>
      <c r="AV204" s="45">
        <f>AN204/AV$5</f>
        <v>12.666666666666666</v>
      </c>
      <c r="AW204" s="211">
        <f>AO204/AW$5</f>
        <v>3226.8148148148148</v>
      </c>
      <c r="AX204" s="122"/>
      <c r="AY204" s="45">
        <f>MEDIAN($D204:$K204)</f>
        <v>23</v>
      </c>
      <c r="AZ204" s="45">
        <f>MEDIAN($M204:$AG204)</f>
        <v>0</v>
      </c>
      <c r="BA204" s="45">
        <f>MEDIAN($AD204,$AE204,$Z204,$T204,$O204,Q204,AG204)</f>
        <v>861</v>
      </c>
      <c r="BB204" s="45">
        <f>MEDIAN($AF204,$AB204,$AC204,$Y204,$V204,$U204,$S204,$R204,$P204,$AA204)</f>
        <v>0</v>
      </c>
      <c r="BC204" s="45">
        <f>MEDIAN($AK204:$AM204)</f>
        <v>0</v>
      </c>
      <c r="BD204" s="211">
        <f>MEDIAN((D204:K204,M204:V204,Y204:AG204,AK204:AM204))</f>
        <v>0</v>
      </c>
    </row>
    <row r="205" spans="1:56"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43"/>
      <c r="AI205" s="43"/>
      <c r="AJ205" s="43"/>
      <c r="AK205" s="160"/>
      <c r="AL205" s="160"/>
      <c r="AM205" s="160"/>
      <c r="AN205" s="43"/>
      <c r="AO205" s="44"/>
      <c r="AR205" s="43"/>
      <c r="AS205" s="43"/>
      <c r="AT205" s="43"/>
      <c r="AU205" s="43"/>
      <c r="AV205" s="43"/>
      <c r="AW205" s="44"/>
      <c r="AX205" s="122"/>
      <c r="AY205" s="43"/>
      <c r="AZ205" s="43"/>
      <c r="BA205" s="43"/>
      <c r="BB205" s="43"/>
      <c r="BC205" s="43"/>
      <c r="BD205" s="44"/>
    </row>
    <row r="206" spans="1:56" s="204" customFormat="1" ht="15" thickBot="1">
      <c r="A206" s="199"/>
      <c r="C206" s="282" t="s">
        <v>157</v>
      </c>
      <c r="D206" s="263">
        <f t="shared" ref="D206:K206" si="271">D200-D204</f>
        <v>-10273</v>
      </c>
      <c r="E206" s="256">
        <f t="shared" si="271"/>
        <v>-14</v>
      </c>
      <c r="F206" s="256">
        <f t="shared" si="271"/>
        <v>0</v>
      </c>
      <c r="G206" s="256">
        <f t="shared" si="271"/>
        <v>-880</v>
      </c>
      <c r="H206" s="256">
        <f t="shared" si="271"/>
        <v>-32</v>
      </c>
      <c r="I206" s="256">
        <f t="shared" si="271"/>
        <v>-9</v>
      </c>
      <c r="J206" s="256">
        <f t="shared" si="271"/>
        <v>-5</v>
      </c>
      <c r="K206" s="256">
        <f t="shared" si="271"/>
        <v>14765</v>
      </c>
      <c r="L206" s="42">
        <f>+SUM(D206:K206)</f>
        <v>3552</v>
      </c>
      <c r="M206" s="256"/>
      <c r="N206" s="256"/>
      <c r="O206" s="256">
        <f t="shared" ref="O206:V206" si="272">O200-O204</f>
        <v>1333</v>
      </c>
      <c r="P206" s="256">
        <f t="shared" si="272"/>
        <v>0</v>
      </c>
      <c r="Q206" s="256">
        <f t="shared" si="272"/>
        <v>-7500</v>
      </c>
      <c r="R206" s="256">
        <f t="shared" si="272"/>
        <v>0</v>
      </c>
      <c r="S206" s="256">
        <f t="shared" si="272"/>
        <v>0</v>
      </c>
      <c r="T206" s="256">
        <f t="shared" si="272"/>
        <v>9292</v>
      </c>
      <c r="U206" s="256">
        <f t="shared" si="272"/>
        <v>0</v>
      </c>
      <c r="V206" s="256">
        <f t="shared" si="272"/>
        <v>7303.4889999999996</v>
      </c>
      <c r="W206" s="256"/>
      <c r="X206" s="256"/>
      <c r="Y206" s="256">
        <f t="shared" ref="Y206:AG206" si="273">Y200-Y204</f>
        <v>-12</v>
      </c>
      <c r="Z206" s="256">
        <f t="shared" si="273"/>
        <v>69253</v>
      </c>
      <c r="AA206" s="256">
        <f t="shared" si="273"/>
        <v>0</v>
      </c>
      <c r="AB206" s="256"/>
      <c r="AC206" s="256">
        <f>AC200-AC204</f>
        <v>0</v>
      </c>
      <c r="AD206" s="256">
        <f t="shared" si="273"/>
        <v>885</v>
      </c>
      <c r="AE206" s="256">
        <f t="shared" si="273"/>
        <v>0</v>
      </c>
      <c r="AF206" s="256">
        <f t="shared" si="273"/>
        <v>0</v>
      </c>
      <c r="AG206" s="256">
        <f t="shared" si="273"/>
        <v>13900</v>
      </c>
      <c r="AH206" s="42">
        <f>+SUM(M206:AG206)</f>
        <v>94454.489000000001</v>
      </c>
      <c r="AI206" s="42">
        <f>O206+Q206+Z206+AD206+AE206+AG206+T206</f>
        <v>87163</v>
      </c>
      <c r="AJ206" s="42">
        <f>P206+R206+S206+U206+V206+Y206+AC206+AB206+AF206+AA206</f>
        <v>7291.4889999999996</v>
      </c>
      <c r="AK206" s="256">
        <f>AK200-AK204</f>
        <v>0</v>
      </c>
      <c r="AL206" s="256">
        <f>AL200-AL204</f>
        <v>-38</v>
      </c>
      <c r="AM206" s="256">
        <f>AM200-AM204</f>
        <v>0</v>
      </c>
      <c r="AN206" s="42">
        <f>+SUM(AK206:AM206)</f>
        <v>-38</v>
      </c>
      <c r="AO206" s="230">
        <f>+AN206+AH206+L206</f>
        <v>97968.489000000001</v>
      </c>
      <c r="AR206" s="42">
        <f>L206/AR$5</f>
        <v>444</v>
      </c>
      <c r="AS206" s="42">
        <f>AH206/AS$5</f>
        <v>5903.4055625000001</v>
      </c>
      <c r="AT206" s="42">
        <f>AI206/AT$5</f>
        <v>12451.857142857143</v>
      </c>
      <c r="AU206" s="42">
        <f>AJ206/AU$5</f>
        <v>810.16544444444435</v>
      </c>
      <c r="AV206" s="42">
        <f>AN206/AV$5</f>
        <v>-12.666666666666666</v>
      </c>
      <c r="AW206" s="230">
        <f>AO206/AW$5</f>
        <v>3628.4625555555558</v>
      </c>
      <c r="AX206" s="122"/>
      <c r="AY206" s="42">
        <f>MEDIAN($D206:$K206)</f>
        <v>-11.5</v>
      </c>
      <c r="AZ206" s="42">
        <f>MEDIAN($M206:$AG206)</f>
        <v>0</v>
      </c>
      <c r="BA206" s="42">
        <f>MEDIAN($AD206,$AE206,$Z206,$T206,$O206,Q206,AG206)</f>
        <v>1333</v>
      </c>
      <c r="BB206" s="42">
        <f>MEDIAN($AF206,$AB206,$AC206,$Y206,$V206,$U206,$S206,$R206,$P206,$AA206)</f>
        <v>0</v>
      </c>
      <c r="BC206" s="42">
        <f>MEDIAN($AK206:$AM206)</f>
        <v>0</v>
      </c>
      <c r="BD206" s="230">
        <f>MEDIAN((D206:K206,M206:V206,Y206:AG206,AK206:AM206))</f>
        <v>0</v>
      </c>
    </row>
    <row r="207" spans="1:56"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43"/>
      <c r="AI207" s="43"/>
      <c r="AJ207" s="43"/>
      <c r="AK207" s="160"/>
      <c r="AL207" s="160"/>
      <c r="AM207" s="160"/>
      <c r="AN207" s="43"/>
      <c r="AO207" s="44"/>
      <c r="AR207" s="43"/>
      <c r="AS207" s="43"/>
      <c r="AT207" s="43"/>
      <c r="AU207" s="43"/>
      <c r="AV207" s="43"/>
      <c r="AW207" s="44"/>
      <c r="AX207" s="122"/>
      <c r="AY207" s="43"/>
      <c r="AZ207" s="43"/>
      <c r="BA207" s="43"/>
      <c r="BB207" s="43"/>
      <c r="BC207" s="43"/>
      <c r="BD207" s="44"/>
    </row>
    <row r="208" spans="1:56" s="204" customFormat="1" ht="15" thickBot="1">
      <c r="A208" s="268" t="s">
        <v>156</v>
      </c>
      <c r="B208" s="200"/>
      <c r="C208" s="201"/>
      <c r="D208" s="256">
        <f t="shared" ref="D208:K208" si="274">D178+D193+D206</f>
        <v>-10971</v>
      </c>
      <c r="E208" s="256">
        <f t="shared" si="274"/>
        <v>-6828</v>
      </c>
      <c r="F208" s="256">
        <f t="shared" si="274"/>
        <v>-3206</v>
      </c>
      <c r="G208" s="256">
        <f t="shared" si="274"/>
        <v>57915</v>
      </c>
      <c r="H208" s="256">
        <f t="shared" si="274"/>
        <v>18800</v>
      </c>
      <c r="I208" s="256">
        <f t="shared" si="274"/>
        <v>11048</v>
      </c>
      <c r="J208" s="256">
        <f t="shared" si="274"/>
        <v>9950</v>
      </c>
      <c r="K208" s="256">
        <f t="shared" si="274"/>
        <v>19465.236230000039</v>
      </c>
      <c r="L208" s="42">
        <f>+SUM(D208:K208)</f>
        <v>96173.236230000039</v>
      </c>
      <c r="M208" s="256"/>
      <c r="N208" s="256"/>
      <c r="O208" s="256">
        <f t="shared" ref="O208:V208" si="275">O178+O193+O206</f>
        <v>1034</v>
      </c>
      <c r="P208" s="256">
        <f t="shared" si="275"/>
        <v>-723.09999999999854</v>
      </c>
      <c r="Q208" s="256">
        <f t="shared" si="275"/>
        <v>-1643.4116499999973</v>
      </c>
      <c r="R208" s="256">
        <f t="shared" si="275"/>
        <v>-1471</v>
      </c>
      <c r="S208" s="256">
        <f t="shared" si="275"/>
        <v>-1217</v>
      </c>
      <c r="T208" s="256">
        <f t="shared" si="275"/>
        <v>-2579.7885607246426</v>
      </c>
      <c r="U208" s="256">
        <f t="shared" si="275"/>
        <v>-3519</v>
      </c>
      <c r="V208" s="256">
        <f t="shared" si="275"/>
        <v>1191.0600000000004</v>
      </c>
      <c r="W208" s="256"/>
      <c r="X208" s="256"/>
      <c r="Y208" s="256">
        <f t="shared" ref="Y208:AG208" si="276">Y178+Y193+Y206</f>
        <v>-1975</v>
      </c>
      <c r="Z208" s="256">
        <f t="shared" si="276"/>
        <v>170</v>
      </c>
      <c r="AA208" s="256">
        <f t="shared" si="276"/>
        <v>2093.87</v>
      </c>
      <c r="AB208" s="256"/>
      <c r="AC208" s="256">
        <f>AC178+AC193+AC206</f>
        <v>-2164</v>
      </c>
      <c r="AD208" s="256">
        <f t="shared" si="276"/>
        <v>2506</v>
      </c>
      <c r="AE208" s="256">
        <f t="shared" si="276"/>
        <v>-12229</v>
      </c>
      <c r="AF208" s="256">
        <f t="shared" si="276"/>
        <v>630</v>
      </c>
      <c r="AG208" s="256">
        <f t="shared" si="276"/>
        <v>-563</v>
      </c>
      <c r="AH208" s="42">
        <f>+SUM(M208:AG208)</f>
        <v>-20459.370210724639</v>
      </c>
      <c r="AI208" s="42">
        <f>O208+Q208+Z208+AD208+AE208+AG208+T208</f>
        <v>-13305.200210724641</v>
      </c>
      <c r="AJ208" s="42">
        <f>P208+R208+S208+U208+V208+Y208+AC208+AB208+AF208+AA208</f>
        <v>-7154.1699999999973</v>
      </c>
      <c r="AK208" s="256">
        <f>AK178+AK193+AK206</f>
        <v>-3098</v>
      </c>
      <c r="AL208" s="256">
        <f>AL178+AL193+AL206</f>
        <v>2284</v>
      </c>
      <c r="AM208" s="256">
        <f>AM178+AM193+AM206</f>
        <v>-1156</v>
      </c>
      <c r="AN208" s="42">
        <f>+SUM(AK208:AM208)</f>
        <v>-1970</v>
      </c>
      <c r="AO208" s="230">
        <f>+AN208+AH208+L208</f>
        <v>73743.866019275403</v>
      </c>
      <c r="AR208" s="42">
        <f>L208/AR$5</f>
        <v>12021.654528750005</v>
      </c>
      <c r="AS208" s="42">
        <f>AH208/AS$5</f>
        <v>-1278.7106381702899</v>
      </c>
      <c r="AT208" s="42">
        <f>AI208/AT$5</f>
        <v>-1900.7428872463772</v>
      </c>
      <c r="AU208" s="42">
        <f>AJ208/AU$5</f>
        <v>-794.90777777777748</v>
      </c>
      <c r="AV208" s="42">
        <f>AN208/AV$5</f>
        <v>-656.66666666666663</v>
      </c>
      <c r="AW208" s="230">
        <f>AO208/AW$5</f>
        <v>2731.2542970101999</v>
      </c>
      <c r="AX208" s="122"/>
      <c r="AY208" s="42">
        <f>MEDIAN($D208:$K208)</f>
        <v>10499</v>
      </c>
      <c r="AZ208" s="42">
        <f>MEDIAN($M208:$AG208)</f>
        <v>-970.04999999999927</v>
      </c>
      <c r="BA208" s="42">
        <f>MEDIAN($AD208,$AE208,$Z208,$T208,$O208,Q208,AG208)</f>
        <v>-563</v>
      </c>
      <c r="BB208" s="42">
        <f>MEDIAN($AF208,$AB208,$AC208,$Y208,$V208,$U208,$S208,$R208,$P208,$AA208)</f>
        <v>-1217</v>
      </c>
      <c r="BC208" s="42">
        <f>MEDIAN($AK208:$AM208)</f>
        <v>-1156</v>
      </c>
      <c r="BD208" s="230">
        <f>MEDIAN((D208:K208,M208:V208,Y208:AG208,AK208:AM208))</f>
        <v>-723.09999999999854</v>
      </c>
    </row>
    <row r="209" spans="1:56"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160"/>
      <c r="AB209" s="160"/>
      <c r="AC209" s="250"/>
      <c r="AD209" s="160"/>
      <c r="AE209" s="160"/>
      <c r="AF209" s="160"/>
      <c r="AG209" s="160"/>
      <c r="AH209" s="43"/>
      <c r="AI209" s="43"/>
      <c r="AJ209" s="43"/>
      <c r="AK209" s="160"/>
      <c r="AL209" s="144"/>
      <c r="AM209" s="160"/>
      <c r="AN209" s="43"/>
      <c r="AO209" s="44"/>
      <c r="AR209" s="43"/>
      <c r="AS209" s="43"/>
      <c r="AT209" s="43"/>
      <c r="AU209" s="43"/>
      <c r="AV209" s="43"/>
      <c r="AW209" s="44"/>
      <c r="AX209" s="122"/>
      <c r="AY209" s="43"/>
      <c r="AZ209" s="43"/>
      <c r="BA209" s="43"/>
      <c r="BB209" s="43"/>
      <c r="BC209" s="43"/>
      <c r="BD209" s="44"/>
    </row>
    <row r="210" spans="1:56" s="204" customFormat="1">
      <c r="A210" s="199" t="s">
        <v>155</v>
      </c>
      <c r="B210" s="200"/>
      <c r="C210" s="201"/>
      <c r="D210" s="144">
        <v>12967</v>
      </c>
      <c r="E210" s="160">
        <v>41798</v>
      </c>
      <c r="F210" s="160">
        <v>35814</v>
      </c>
      <c r="G210" s="160">
        <v>53642</v>
      </c>
      <c r="H210" s="144">
        <v>32608</v>
      </c>
      <c r="I210" s="144">
        <v>14340</v>
      </c>
      <c r="J210" s="160">
        <v>41571</v>
      </c>
      <c r="K210" s="144">
        <v>26112.712979999975</v>
      </c>
      <c r="L210" s="43">
        <f>+SUM(D210:K210)</f>
        <v>258852.71297999998</v>
      </c>
      <c r="M210" s="160"/>
      <c r="N210" s="160"/>
      <c r="O210" s="160">
        <v>62989</v>
      </c>
      <c r="P210" s="160">
        <v>2132</v>
      </c>
      <c r="Q210" s="160">
        <v>3727</v>
      </c>
      <c r="R210" s="160">
        <v>4218</v>
      </c>
      <c r="S210" s="160">
        <v>16646.400000000001</v>
      </c>
      <c r="T210" s="160">
        <v>2952</v>
      </c>
      <c r="U210" s="160">
        <v>6054</v>
      </c>
      <c r="V210" s="144">
        <v>1443.962</v>
      </c>
      <c r="W210" s="144"/>
      <c r="X210" s="144"/>
      <c r="Y210" s="160">
        <v>38404</v>
      </c>
      <c r="Z210" s="160">
        <v>2278</v>
      </c>
      <c r="AA210" s="160">
        <v>5662</v>
      </c>
      <c r="AB210" s="160"/>
      <c r="AC210" s="250">
        <v>10201</v>
      </c>
      <c r="AD210" s="160">
        <v>-4332</v>
      </c>
      <c r="AE210" s="160">
        <v>13530</v>
      </c>
      <c r="AF210" s="160">
        <v>1057</v>
      </c>
      <c r="AG210" s="160">
        <v>4891</v>
      </c>
      <c r="AH210" s="43">
        <f>+SUM(M210:AG210)</f>
        <v>171853.36199999999</v>
      </c>
      <c r="AI210" s="43">
        <f>O210+Q210+Z210+AD210+AE210+AG210+T210</f>
        <v>86035</v>
      </c>
      <c r="AJ210" s="43">
        <f>P210+R210+S210+U210+V210+Y210+AC210+AB210+AF210+AA210</f>
        <v>85818.361999999994</v>
      </c>
      <c r="AK210" s="160">
        <v>4326</v>
      </c>
      <c r="AL210" s="144">
        <v>293</v>
      </c>
      <c r="AM210" s="160">
        <v>5210</v>
      </c>
      <c r="AN210" s="43">
        <f>+SUM(AK210:AM210)</f>
        <v>9829</v>
      </c>
      <c r="AO210" s="44">
        <f>+AN210+AH210+L210</f>
        <v>440535.07497999998</v>
      </c>
      <c r="AR210" s="43">
        <f t="shared" ref="AR210" si="277">L210/AR$5</f>
        <v>32356.589122499998</v>
      </c>
      <c r="AS210" s="43">
        <f t="shared" ref="AS210:AU210" si="278">AH210/AS$5</f>
        <v>10740.835125</v>
      </c>
      <c r="AT210" s="43">
        <f t="shared" si="278"/>
        <v>12290.714285714286</v>
      </c>
      <c r="AU210" s="43">
        <f t="shared" si="278"/>
        <v>9535.373555555554</v>
      </c>
      <c r="AV210" s="43">
        <f t="shared" ref="AV210:AW210" si="279">AN210/AV$5</f>
        <v>3276.3333333333335</v>
      </c>
      <c r="AW210" s="44">
        <f t="shared" si="279"/>
        <v>16316.113888148147</v>
      </c>
      <c r="AX210" s="122"/>
      <c r="AY210" s="43">
        <f>MEDIAN($D210:$K210)</f>
        <v>34211</v>
      </c>
      <c r="AZ210" s="43">
        <f>MEDIAN($M210:$AG210)</f>
        <v>4554.5</v>
      </c>
      <c r="BA210" s="43">
        <f>MEDIAN($AD210,$AE210,$Z210,$T210,$O210,Q210,AG210)</f>
        <v>3727</v>
      </c>
      <c r="BB210" s="43">
        <f>MEDIAN($AF210,$AB210,$AC210,$Y210,$V210,$U210,$S210,$R210,$P210,$AA210)</f>
        <v>5662</v>
      </c>
      <c r="BC210" s="43">
        <f>MEDIAN($AK210:$AM210)</f>
        <v>4326</v>
      </c>
      <c r="BD210" s="44">
        <f>MEDIAN((D210:K210,M210:V210,Y210:AG210,AK210:AM210))</f>
        <v>6054</v>
      </c>
    </row>
    <row r="211" spans="1:56"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160"/>
      <c r="AB211" s="160"/>
      <c r="AC211" s="250"/>
      <c r="AD211" s="160"/>
      <c r="AE211" s="160"/>
      <c r="AF211" s="160"/>
      <c r="AG211" s="160"/>
      <c r="AH211" s="43"/>
      <c r="AI211" s="43"/>
      <c r="AJ211" s="43"/>
      <c r="AK211" s="160"/>
      <c r="AL211" s="144"/>
      <c r="AM211" s="160"/>
      <c r="AN211" s="43"/>
      <c r="AO211" s="44"/>
      <c r="AR211" s="43"/>
      <c r="AS211" s="43"/>
      <c r="AT211" s="43"/>
      <c r="AU211" s="43"/>
      <c r="AV211" s="43"/>
      <c r="AW211" s="44"/>
      <c r="AX211" s="122"/>
      <c r="AY211" s="43"/>
      <c r="AZ211" s="43"/>
      <c r="BA211" s="43"/>
      <c r="BB211" s="43"/>
      <c r="BC211" s="43"/>
      <c r="BD211" s="44"/>
    </row>
    <row r="212" spans="1:56" s="204" customFormat="1" ht="15" thickBot="1">
      <c r="A212" s="199" t="s">
        <v>154</v>
      </c>
      <c r="B212" s="200"/>
      <c r="C212" s="201"/>
      <c r="D212" s="284">
        <f t="shared" ref="D212:V212" si="280">D208+D210</f>
        <v>1996</v>
      </c>
      <c r="E212" s="280">
        <f t="shared" si="280"/>
        <v>34970</v>
      </c>
      <c r="F212" s="280">
        <f t="shared" si="280"/>
        <v>32608</v>
      </c>
      <c r="G212" s="280">
        <f t="shared" si="280"/>
        <v>111557</v>
      </c>
      <c r="H212" s="280">
        <f t="shared" si="280"/>
        <v>51408</v>
      </c>
      <c r="I212" s="280">
        <f t="shared" si="280"/>
        <v>25388</v>
      </c>
      <c r="J212" s="280">
        <f t="shared" si="280"/>
        <v>51521</v>
      </c>
      <c r="K212" s="280">
        <f t="shared" si="280"/>
        <v>45577.949210000013</v>
      </c>
      <c r="L212" s="42">
        <f t="shared" si="280"/>
        <v>355025.94920999999</v>
      </c>
      <c r="M212" s="280"/>
      <c r="N212" s="280"/>
      <c r="O212" s="280">
        <f t="shared" si="280"/>
        <v>64023</v>
      </c>
      <c r="P212" s="280">
        <f t="shared" si="280"/>
        <v>1408.9000000000015</v>
      </c>
      <c r="Q212" s="280">
        <f t="shared" si="280"/>
        <v>2083.5883500000027</v>
      </c>
      <c r="R212" s="280">
        <f t="shared" si="280"/>
        <v>2747</v>
      </c>
      <c r="S212" s="280">
        <f t="shared" si="280"/>
        <v>15429.400000000001</v>
      </c>
      <c r="T212" s="280">
        <f t="shared" si="280"/>
        <v>372.21143927535741</v>
      </c>
      <c r="U212" s="280">
        <f t="shared" si="280"/>
        <v>2535</v>
      </c>
      <c r="V212" s="280">
        <f t="shared" si="280"/>
        <v>2635.0220000000004</v>
      </c>
      <c r="W212" s="280"/>
      <c r="X212" s="280"/>
      <c r="Y212" s="280">
        <f t="shared" ref="Y212:AO212" si="281">Y208+Y210</f>
        <v>36429</v>
      </c>
      <c r="Z212" s="280">
        <f t="shared" si="281"/>
        <v>2448</v>
      </c>
      <c r="AA212" s="280">
        <f t="shared" si="281"/>
        <v>7755.87</v>
      </c>
      <c r="AB212" s="280"/>
      <c r="AC212" s="280">
        <f>AC208+AC210</f>
        <v>8037</v>
      </c>
      <c r="AD212" s="280">
        <f t="shared" si="281"/>
        <v>-1826</v>
      </c>
      <c r="AE212" s="280">
        <f t="shared" si="281"/>
        <v>1301</v>
      </c>
      <c r="AF212" s="280">
        <f t="shared" si="281"/>
        <v>1687</v>
      </c>
      <c r="AG212" s="280">
        <f t="shared" si="281"/>
        <v>4328</v>
      </c>
      <c r="AH212" s="42">
        <f t="shared" si="281"/>
        <v>151393.99178927534</v>
      </c>
      <c r="AI212" s="42">
        <f>O212+Q212+Z212+AD212+AE212+AG212+T212</f>
        <v>72729.799789275363</v>
      </c>
      <c r="AJ212" s="42">
        <f>P212+R212+S212+U212+V212+Y212+AC212+AB212+AF212+AA212</f>
        <v>78664.191999999995</v>
      </c>
      <c r="AK212" s="284">
        <f t="shared" si="281"/>
        <v>1228</v>
      </c>
      <c r="AL212" s="280">
        <f t="shared" si="281"/>
        <v>2577</v>
      </c>
      <c r="AM212" s="285">
        <f t="shared" si="281"/>
        <v>4054</v>
      </c>
      <c r="AN212" s="42">
        <f t="shared" si="281"/>
        <v>7859</v>
      </c>
      <c r="AO212" s="230">
        <f t="shared" si="281"/>
        <v>514278.94099927536</v>
      </c>
      <c r="AR212" s="42">
        <f>L212/AR$5</f>
        <v>44378.243651249999</v>
      </c>
      <c r="AS212" s="42">
        <f>AH212/AS$5</f>
        <v>9462.124486829709</v>
      </c>
      <c r="AT212" s="42">
        <f>AI212/AT$5</f>
        <v>10389.971398467909</v>
      </c>
      <c r="AU212" s="42">
        <f>AJ212/AU$5</f>
        <v>8740.4657777777775</v>
      </c>
      <c r="AV212" s="42">
        <f>AN212/AV$5</f>
        <v>2619.6666666666665</v>
      </c>
      <c r="AW212" s="230">
        <f>AO212/AW$5</f>
        <v>19047.368185158346</v>
      </c>
      <c r="AX212" s="122"/>
      <c r="AY212" s="42">
        <f>MEDIAN($D212:$K212)</f>
        <v>40273.97460500001</v>
      </c>
      <c r="AZ212" s="42">
        <f>MEDIAN($M212:$AG212)</f>
        <v>2585.0110000000004</v>
      </c>
      <c r="BA212" s="42">
        <f>MEDIAN($AD212,$AE212,$Z212,$T212,$O212,Q212,AG212)</f>
        <v>2083.5883500000027</v>
      </c>
      <c r="BB212" s="42">
        <f>MEDIAN($AF212,$AB212,$AC212,$Y212,$V212,$U212,$S212,$R212,$P212,$AA212)</f>
        <v>2747</v>
      </c>
      <c r="BC212" s="42">
        <f>MEDIAN($AK212:$AM212)</f>
        <v>2577</v>
      </c>
      <c r="BD212" s="230">
        <f>MEDIAN((D212:K212,M212:V212,Y212:AG212,AK212:AM212))</f>
        <v>4054</v>
      </c>
    </row>
    <row r="213" spans="1:56"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160"/>
      <c r="AB213" s="160"/>
      <c r="AC213" s="250"/>
      <c r="AD213" s="160"/>
      <c r="AE213" s="286"/>
      <c r="AF213" s="160"/>
      <c r="AG213" s="160"/>
      <c r="AH213" s="57"/>
      <c r="AI213" s="57"/>
      <c r="AJ213" s="57"/>
      <c r="AK213" s="160"/>
      <c r="AL213" s="138"/>
      <c r="AM213" s="160"/>
      <c r="AN213" s="57"/>
      <c r="AO213" s="59"/>
      <c r="AR213" s="57"/>
      <c r="AS213" s="57"/>
      <c r="AT213" s="57"/>
      <c r="AU213" s="57"/>
      <c r="AV213" s="57"/>
      <c r="AW213" s="59"/>
      <c r="AX213" s="58"/>
      <c r="AY213" s="57"/>
      <c r="AZ213" s="57"/>
      <c r="BA213" s="57"/>
      <c r="BB213" s="57"/>
      <c r="BC213" s="57"/>
      <c r="BD213" s="59"/>
    </row>
    <row r="214" spans="1:56" s="204" customFormat="1">
      <c r="A214" s="199" t="s">
        <v>153</v>
      </c>
      <c r="B214" s="200"/>
      <c r="C214" s="201"/>
      <c r="D214" s="144"/>
      <c r="E214" s="160"/>
      <c r="F214" s="160">
        <v>0</v>
      </c>
      <c r="G214" s="160">
        <v>-162</v>
      </c>
      <c r="H214" s="138"/>
      <c r="I214" s="138"/>
      <c r="J214" s="160"/>
      <c r="K214" s="138"/>
      <c r="L214" s="57"/>
      <c r="M214" s="286"/>
      <c r="N214" s="160"/>
      <c r="O214" s="160"/>
      <c r="P214" s="286"/>
      <c r="Q214" s="160"/>
      <c r="R214" s="160">
        <v>-1065</v>
      </c>
      <c r="S214" s="160"/>
      <c r="T214" s="160">
        <v>0</v>
      </c>
      <c r="U214" s="160"/>
      <c r="V214" s="138"/>
      <c r="W214" s="138"/>
      <c r="X214" s="138"/>
      <c r="Y214" s="160">
        <v>0</v>
      </c>
      <c r="Z214" s="160"/>
      <c r="AA214" s="160"/>
      <c r="AB214" s="160"/>
      <c r="AC214" s="250"/>
      <c r="AD214" s="160"/>
      <c r="AE214" s="286"/>
      <c r="AF214" s="160">
        <v>0</v>
      </c>
      <c r="AG214" s="160"/>
      <c r="AH214" s="43">
        <f>+SUM(M214:AG214)</f>
        <v>-1065</v>
      </c>
      <c r="AI214" s="57"/>
      <c r="AJ214" s="57"/>
      <c r="AK214" s="160"/>
      <c r="AL214" s="138"/>
      <c r="AM214" s="160">
        <v>0</v>
      </c>
      <c r="AN214" s="57"/>
      <c r="AO214" s="59"/>
      <c r="AR214" s="57"/>
      <c r="AS214" s="57"/>
      <c r="AT214" s="57"/>
      <c r="AU214" s="57"/>
      <c r="AV214" s="57"/>
      <c r="AW214" s="59"/>
      <c r="AX214" s="58"/>
      <c r="AY214" s="57"/>
      <c r="AZ214" s="57"/>
      <c r="BA214" s="57"/>
      <c r="BB214" s="57"/>
      <c r="BC214" s="57"/>
      <c r="BD214" s="59"/>
    </row>
    <row r="215" spans="1:56" s="204" customFormat="1">
      <c r="A215" s="287" t="s">
        <v>152</v>
      </c>
      <c r="B215" s="200"/>
      <c r="C215" s="201"/>
      <c r="D215" s="144">
        <v>983</v>
      </c>
      <c r="E215" s="160"/>
      <c r="F215" s="160">
        <v>109180</v>
      </c>
      <c r="G215" s="160"/>
      <c r="H215" s="144">
        <v>155911</v>
      </c>
      <c r="I215" s="144"/>
      <c r="J215" s="160"/>
      <c r="K215" s="144">
        <v>-9031.0356199999969</v>
      </c>
      <c r="L215" s="43">
        <f>+SUM(D215:K215)</f>
        <v>257042.96437999999</v>
      </c>
      <c r="M215" s="160"/>
      <c r="N215" s="160"/>
      <c r="O215" s="160"/>
      <c r="P215" s="160">
        <v>26500</v>
      </c>
      <c r="Q215" s="160"/>
      <c r="R215" s="160">
        <v>16004</v>
      </c>
      <c r="S215" s="160"/>
      <c r="T215" s="160">
        <v>85</v>
      </c>
      <c r="U215" s="160">
        <v>28610</v>
      </c>
      <c r="V215" s="144">
        <v>209.375</v>
      </c>
      <c r="W215" s="144"/>
      <c r="X215" s="144"/>
      <c r="Y215" s="160">
        <v>0</v>
      </c>
      <c r="Z215" s="160"/>
      <c r="AA215" s="160"/>
      <c r="AB215" s="160"/>
      <c r="AC215" s="250"/>
      <c r="AD215" s="160"/>
      <c r="AE215" s="160"/>
      <c r="AF215" s="160">
        <v>4500</v>
      </c>
      <c r="AG215" s="160">
        <v>373</v>
      </c>
      <c r="AH215" s="43">
        <f>+SUM(M215:AG215)</f>
        <v>76281.375</v>
      </c>
      <c r="AI215" s="43">
        <f>O215+Q215+Z215+AD215+AE215+AG215+T215</f>
        <v>458</v>
      </c>
      <c r="AJ215" s="43">
        <f>P215+R215+S215+U215+V215+Y215+AC215+AB215+AF215+AA215</f>
        <v>75823.375</v>
      </c>
      <c r="AK215" s="160">
        <v>69085</v>
      </c>
      <c r="AL215" s="144"/>
      <c r="AM215" s="160">
        <v>15592</v>
      </c>
      <c r="AN215" s="43">
        <f>+SUM(AK215:AM215)</f>
        <v>84677</v>
      </c>
      <c r="AO215" s="44">
        <f>+AN215+AH215+L215</f>
        <v>418001.33938000002</v>
      </c>
      <c r="AR215" s="43">
        <f t="shared" ref="AR215" si="282">L215/AR$5</f>
        <v>32130.370547499999</v>
      </c>
      <c r="AS215" s="43">
        <f t="shared" ref="AS215:AU215" si="283">AH215/AS$5</f>
        <v>4767.5859375</v>
      </c>
      <c r="AT215" s="43">
        <f t="shared" si="283"/>
        <v>65.428571428571431</v>
      </c>
      <c r="AU215" s="43">
        <f t="shared" si="283"/>
        <v>8424.8194444444453</v>
      </c>
      <c r="AV215" s="43">
        <f t="shared" ref="AV215:AW215" si="284">AN215/AV$5</f>
        <v>28225.666666666668</v>
      </c>
      <c r="AW215" s="44">
        <f t="shared" si="284"/>
        <v>15481.531088148149</v>
      </c>
      <c r="AX215" s="122"/>
      <c r="AY215" s="43">
        <f>MEDIAN($D215:$K215)</f>
        <v>55081.5</v>
      </c>
      <c r="AZ215" s="43">
        <f>MEDIAN($M215:$AG215)</f>
        <v>2436.5</v>
      </c>
      <c r="BA215" s="43">
        <f>MEDIAN($AD215,$AE215,$Z215,$T215,$O215,Q215,AG215)</f>
        <v>229</v>
      </c>
      <c r="BB215" s="43">
        <f>MEDIAN($AF215,$AB215,$AC215,$Y215,$V215,$U215,$S215,$R215,$P215,$AA215)</f>
        <v>10252</v>
      </c>
      <c r="BC215" s="43">
        <f>MEDIAN($AK215:$AM215)</f>
        <v>42338.5</v>
      </c>
      <c r="BD215" s="44">
        <f>MEDIAN((D215:K215,M215:V215,Y215:AG215,AK215:AM215))</f>
        <v>10046</v>
      </c>
    </row>
    <row r="216" spans="1:56"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160"/>
      <c r="AB216" s="160"/>
      <c r="AC216" s="250"/>
      <c r="AD216" s="160"/>
      <c r="AE216" s="160"/>
      <c r="AF216" s="160"/>
      <c r="AG216" s="160"/>
      <c r="AH216" s="43"/>
      <c r="AI216" s="43"/>
      <c r="AJ216" s="43"/>
      <c r="AK216" s="160"/>
      <c r="AL216" s="144"/>
      <c r="AM216" s="160"/>
      <c r="AN216" s="43"/>
      <c r="AO216" s="44"/>
      <c r="AR216" s="43"/>
      <c r="AS216" s="43"/>
      <c r="AT216" s="43"/>
      <c r="AU216" s="43"/>
      <c r="AV216" s="43"/>
      <c r="AW216" s="44"/>
      <c r="AX216" s="122"/>
      <c r="AY216" s="43"/>
      <c r="AZ216" s="43"/>
      <c r="BA216" s="43"/>
      <c r="BB216" s="43"/>
      <c r="BC216" s="43"/>
      <c r="BD216" s="44"/>
    </row>
    <row r="217" spans="1:56" s="204" customFormat="1" ht="15" thickBot="1">
      <c r="A217" s="260" t="s">
        <v>151</v>
      </c>
      <c r="B217" s="261"/>
      <c r="C217" s="273"/>
      <c r="D217" s="280">
        <f>D215+D214+D212</f>
        <v>2979</v>
      </c>
      <c r="E217" s="280">
        <f t="shared" ref="E217:K217" si="285">E215+E214+E212</f>
        <v>34970</v>
      </c>
      <c r="F217" s="280">
        <f t="shared" si="285"/>
        <v>141788</v>
      </c>
      <c r="G217" s="280">
        <f t="shared" si="285"/>
        <v>111395</v>
      </c>
      <c r="H217" s="280">
        <f t="shared" si="285"/>
        <v>207319</v>
      </c>
      <c r="I217" s="280">
        <f t="shared" si="285"/>
        <v>25388</v>
      </c>
      <c r="J217" s="280">
        <f t="shared" si="285"/>
        <v>51521</v>
      </c>
      <c r="K217" s="280">
        <f t="shared" si="285"/>
        <v>36546.913590000018</v>
      </c>
      <c r="L217" s="42">
        <f>+SUM(D217:K217)</f>
        <v>611906.91359000001</v>
      </c>
      <c r="M217" s="280"/>
      <c r="N217" s="280"/>
      <c r="O217" s="280">
        <f t="shared" ref="O217:U217" si="286">O215+O214+O212</f>
        <v>64023</v>
      </c>
      <c r="P217" s="280">
        <f t="shared" si="286"/>
        <v>27908.9</v>
      </c>
      <c r="Q217" s="280">
        <f t="shared" si="286"/>
        <v>2083.5883500000027</v>
      </c>
      <c r="R217" s="280">
        <f>R215+R214+R212</f>
        <v>17686</v>
      </c>
      <c r="S217" s="280">
        <f t="shared" si="286"/>
        <v>15429.400000000001</v>
      </c>
      <c r="T217" s="280">
        <f t="shared" si="286"/>
        <v>457.21143927535741</v>
      </c>
      <c r="U217" s="280">
        <f t="shared" si="286"/>
        <v>31145</v>
      </c>
      <c r="V217" s="280">
        <f>V215+V214+V212</f>
        <v>2844.3970000000004</v>
      </c>
      <c r="W217" s="280"/>
      <c r="X217" s="280"/>
      <c r="Y217" s="280">
        <f t="shared" ref="Y217:AG217" si="287">Y215+Y214+Y212</f>
        <v>36429</v>
      </c>
      <c r="Z217" s="280">
        <f t="shared" si="287"/>
        <v>2448</v>
      </c>
      <c r="AA217" s="280">
        <f t="shared" si="287"/>
        <v>7755.87</v>
      </c>
      <c r="AB217" s="280">
        <f t="shared" si="287"/>
        <v>0</v>
      </c>
      <c r="AC217" s="280">
        <f t="shared" si="287"/>
        <v>8037</v>
      </c>
      <c r="AD217" s="280">
        <f t="shared" si="287"/>
        <v>-1826</v>
      </c>
      <c r="AE217" s="280">
        <f t="shared" si="287"/>
        <v>1301</v>
      </c>
      <c r="AF217" s="280">
        <f t="shared" si="287"/>
        <v>6187</v>
      </c>
      <c r="AG217" s="280">
        <f t="shared" si="287"/>
        <v>4701</v>
      </c>
      <c r="AH217" s="42">
        <f>+SUM(M217:AG217)</f>
        <v>226610.36678927534</v>
      </c>
      <c r="AI217" s="42">
        <f>O217+Q217+Z217+AD217+AE217+AG217+T217</f>
        <v>73187.799789275363</v>
      </c>
      <c r="AJ217" s="42">
        <f>P217+R217+S217+U217+V217+Y217+AC217+AB217+AF217+AA217</f>
        <v>153422.56699999998</v>
      </c>
      <c r="AK217" s="280">
        <f>AK215+AK212</f>
        <v>70313</v>
      </c>
      <c r="AL217" s="280">
        <f>AL215+AL212</f>
        <v>2577</v>
      </c>
      <c r="AM217" s="280">
        <f>AM215+AM212</f>
        <v>19646</v>
      </c>
      <c r="AN217" s="42">
        <f>+SUM(AK217:AM217)</f>
        <v>92536</v>
      </c>
      <c r="AO217" s="230">
        <f>+AN217+AH217+L217</f>
        <v>931053.28037927533</v>
      </c>
      <c r="AR217" s="42">
        <f>L217/AR$5</f>
        <v>76488.364198750001</v>
      </c>
      <c r="AS217" s="42">
        <f>AH217/AS$5</f>
        <v>14163.147924329709</v>
      </c>
      <c r="AT217" s="42">
        <f>AI217/AT$5</f>
        <v>10455.39996989648</v>
      </c>
      <c r="AU217" s="42">
        <f>AJ217/AU$5</f>
        <v>17046.951888888885</v>
      </c>
      <c r="AV217" s="42">
        <f>AN217/AV$5</f>
        <v>30845.333333333332</v>
      </c>
      <c r="AW217" s="230">
        <f>AO217/AW$5</f>
        <v>34483.45482886205</v>
      </c>
      <c r="AX217" s="122"/>
      <c r="AY217" s="42">
        <f>MEDIAN($D217:$K217)</f>
        <v>44033.956795000006</v>
      </c>
      <c r="AZ217" s="42">
        <f>MEDIAN($M217:$AG217)</f>
        <v>6187</v>
      </c>
      <c r="BA217" s="42">
        <f>MEDIAN($AD217,$AE217,$Z217,$T217,$O217,Q217,AG217)</f>
        <v>2083.5883500000027</v>
      </c>
      <c r="BB217" s="42">
        <f>MEDIAN($AF217,$AB217,$AC217,$Y217,$V217,$U217,$S217,$R217,$P217,$AA217)</f>
        <v>11733.2</v>
      </c>
      <c r="BC217" s="42">
        <f>MEDIAN($AK217:$AM217)</f>
        <v>19646</v>
      </c>
      <c r="BD217" s="230">
        <f>MEDIAN((D217:K217,M217:V217,Y217:AG217,AK217:AM217))</f>
        <v>16557.7</v>
      </c>
    </row>
    <row r="218" spans="1:56"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89"/>
      <c r="AB218" s="290"/>
      <c r="AC218" s="290"/>
      <c r="AD218" s="290"/>
      <c r="AE218" s="290"/>
      <c r="AF218" s="290"/>
      <c r="AG218" s="290"/>
      <c r="AH218" s="53"/>
      <c r="AI218" s="53"/>
      <c r="AJ218" s="53"/>
      <c r="AK218" s="289"/>
      <c r="AL218" s="54"/>
      <c r="AM218" s="289"/>
      <c r="AN218" s="53"/>
      <c r="AO218" s="53"/>
      <c r="AR218" s="53"/>
      <c r="AS218" s="53"/>
      <c r="AT218" s="53"/>
      <c r="AU218" s="53"/>
      <c r="AV218" s="53"/>
      <c r="AW218" s="53"/>
      <c r="AX218" s="53"/>
      <c r="AY218" s="53"/>
      <c r="AZ218" s="53"/>
      <c r="BA218" s="53"/>
      <c r="BB218" s="53"/>
      <c r="BC218" s="53"/>
      <c r="BD218" s="53"/>
    </row>
    <row r="219" spans="1:56"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17"/>
      <c r="AB219" s="17"/>
      <c r="AC219" s="257"/>
      <c r="AD219" s="17"/>
      <c r="AE219" s="17"/>
      <c r="AF219" s="17"/>
      <c r="AG219" s="17"/>
      <c r="AH219" s="47"/>
      <c r="AI219" s="47"/>
      <c r="AJ219" s="47"/>
      <c r="AK219" s="17"/>
      <c r="AL219" s="135"/>
      <c r="AM219" s="17"/>
      <c r="AN219" s="47"/>
      <c r="AO219" s="47"/>
      <c r="AR219" s="47"/>
      <c r="AS219" s="47"/>
      <c r="AT219" s="47"/>
      <c r="AU219" s="47"/>
      <c r="AV219" s="47"/>
      <c r="AW219" s="47"/>
      <c r="AX219" s="47"/>
      <c r="AY219" s="47"/>
      <c r="AZ219" s="47"/>
      <c r="BA219" s="47"/>
      <c r="BB219" s="47"/>
      <c r="BC219" s="47"/>
      <c r="BD219" s="47"/>
    </row>
    <row r="220" spans="1:56"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17"/>
      <c r="AB220" s="17"/>
      <c r="AC220" s="257"/>
      <c r="AD220" s="17"/>
      <c r="AE220" s="17"/>
      <c r="AF220" s="17"/>
      <c r="AG220" s="17"/>
      <c r="AH220" s="47"/>
      <c r="AI220" s="47"/>
      <c r="AJ220" s="47"/>
      <c r="AK220" s="17"/>
      <c r="AL220" s="135"/>
      <c r="AM220" s="17"/>
      <c r="AN220" s="47"/>
      <c r="AO220" s="47"/>
      <c r="AR220" s="47"/>
      <c r="AS220" s="47"/>
      <c r="AT220" s="47"/>
      <c r="AU220" s="47"/>
      <c r="AV220" s="47"/>
      <c r="AW220" s="47"/>
      <c r="AX220" s="47"/>
      <c r="AY220" s="47"/>
      <c r="AZ220" s="47"/>
      <c r="BA220" s="47"/>
      <c r="BB220" s="47"/>
      <c r="BC220" s="47"/>
      <c r="BD220" s="47"/>
    </row>
    <row r="221" spans="1:56" s="198" customFormat="1" ht="73.5" customHeight="1">
      <c r="A221" s="195" t="s">
        <v>149</v>
      </c>
      <c r="B221" s="196"/>
      <c r="C221" s="243">
        <f>$C$8</f>
        <v>2017</v>
      </c>
      <c r="D221" s="10" t="s">
        <v>304</v>
      </c>
      <c r="E221" s="114" t="s">
        <v>305</v>
      </c>
      <c r="F221" s="114" t="s">
        <v>306</v>
      </c>
      <c r="G221" s="114" t="s">
        <v>307</v>
      </c>
      <c r="H221" s="114" t="s">
        <v>308</v>
      </c>
      <c r="I221" s="114" t="s">
        <v>327</v>
      </c>
      <c r="J221" s="114" t="s">
        <v>328</v>
      </c>
      <c r="K221" s="11" t="s">
        <v>309</v>
      </c>
      <c r="L221" s="7" t="s">
        <v>99</v>
      </c>
      <c r="M221" s="147" t="s">
        <v>310</v>
      </c>
      <c r="N221" s="146" t="s">
        <v>311</v>
      </c>
      <c r="O221" s="146" t="s">
        <v>355</v>
      </c>
      <c r="P221" s="146" t="s">
        <v>313</v>
      </c>
      <c r="Q221" s="146" t="s">
        <v>314</v>
      </c>
      <c r="R221" s="114" t="s">
        <v>315</v>
      </c>
      <c r="S221" s="114" t="s">
        <v>93</v>
      </c>
      <c r="T221" s="114" t="s">
        <v>316</v>
      </c>
      <c r="U221" s="114" t="s">
        <v>317</v>
      </c>
      <c r="V221" s="114" t="s">
        <v>318</v>
      </c>
      <c r="W221" s="146" t="s">
        <v>346</v>
      </c>
      <c r="X221" s="146" t="s">
        <v>349</v>
      </c>
      <c r="Y221" s="114" t="s">
        <v>319</v>
      </c>
      <c r="Z221" s="114" t="s">
        <v>320</v>
      </c>
      <c r="AA221" s="114" t="s">
        <v>321</v>
      </c>
      <c r="AB221" s="146" t="s">
        <v>322</v>
      </c>
      <c r="AC221" s="146" t="s">
        <v>358</v>
      </c>
      <c r="AD221" s="114" t="s">
        <v>323</v>
      </c>
      <c r="AE221" s="114" t="s">
        <v>324</v>
      </c>
      <c r="AF221" s="146" t="s">
        <v>325</v>
      </c>
      <c r="AG221" s="114" t="s">
        <v>326</v>
      </c>
      <c r="AH221" s="7" t="s">
        <v>148</v>
      </c>
      <c r="AI221" s="7" t="s">
        <v>88</v>
      </c>
      <c r="AJ221" s="7" t="s">
        <v>347</v>
      </c>
      <c r="AK221" s="114" t="s">
        <v>87</v>
      </c>
      <c r="AL221" s="114" t="s">
        <v>86</v>
      </c>
      <c r="AM221" s="114" t="s">
        <v>85</v>
      </c>
      <c r="AN221" s="7" t="s">
        <v>84</v>
      </c>
      <c r="AO221" s="9" t="s">
        <v>83</v>
      </c>
      <c r="AR221" s="7" t="s">
        <v>82</v>
      </c>
      <c r="AS221" s="7" t="s">
        <v>81</v>
      </c>
      <c r="AT221" s="7" t="s">
        <v>80</v>
      </c>
      <c r="AU221" s="7" t="s">
        <v>348</v>
      </c>
      <c r="AV221" s="7" t="s">
        <v>79</v>
      </c>
      <c r="AW221" s="9" t="s">
        <v>83</v>
      </c>
      <c r="AX221" s="8"/>
      <c r="AY221" s="7" t="s">
        <v>78</v>
      </c>
      <c r="AZ221" s="7" t="s">
        <v>77</v>
      </c>
      <c r="BA221" s="7" t="s">
        <v>77</v>
      </c>
      <c r="BB221" s="7" t="s">
        <v>351</v>
      </c>
      <c r="BC221" s="7" t="s">
        <v>75</v>
      </c>
      <c r="BD221" s="9" t="s">
        <v>83</v>
      </c>
    </row>
    <row r="222" spans="1:56"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202" t="s">
        <v>146</v>
      </c>
      <c r="AB222" s="202" t="s">
        <v>146</v>
      </c>
      <c r="AC222" s="115" t="s">
        <v>146</v>
      </c>
      <c r="AD222" s="115" t="s">
        <v>146</v>
      </c>
      <c r="AE222" s="202" t="s">
        <v>146</v>
      </c>
      <c r="AF222" s="202" t="s">
        <v>146</v>
      </c>
      <c r="AG222" s="202" t="s">
        <v>146</v>
      </c>
      <c r="AH222" s="49" t="s">
        <v>146</v>
      </c>
      <c r="AI222" s="49" t="s">
        <v>146</v>
      </c>
      <c r="AJ222" s="49" t="s">
        <v>147</v>
      </c>
      <c r="AK222" s="115" t="s">
        <v>146</v>
      </c>
      <c r="AL222" s="115" t="s">
        <v>146</v>
      </c>
      <c r="AM222" s="115" t="s">
        <v>146</v>
      </c>
      <c r="AN222" s="49" t="s">
        <v>146</v>
      </c>
      <c r="AO222" s="51" t="s">
        <v>146</v>
      </c>
      <c r="AR222" s="49" t="s">
        <v>146</v>
      </c>
      <c r="AS222" s="49" t="s">
        <v>146</v>
      </c>
      <c r="AT222" s="49" t="s">
        <v>146</v>
      </c>
      <c r="AU222" s="49" t="s">
        <v>146</v>
      </c>
      <c r="AV222" s="49" t="s">
        <v>146</v>
      </c>
      <c r="AW222" s="51" t="s">
        <v>146</v>
      </c>
      <c r="AX222" s="50"/>
      <c r="AY222" s="49" t="s">
        <v>146</v>
      </c>
      <c r="AZ222" s="49" t="s">
        <v>146</v>
      </c>
      <c r="BA222" s="49" t="s">
        <v>146</v>
      </c>
      <c r="BB222" s="49" t="s">
        <v>146</v>
      </c>
      <c r="BC222" s="49" t="s">
        <v>146</v>
      </c>
      <c r="BD222" s="51" t="s">
        <v>146</v>
      </c>
    </row>
    <row r="223" spans="1:56"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17"/>
      <c r="AB223" s="17"/>
      <c r="AC223" s="257"/>
      <c r="AD223" s="17"/>
      <c r="AE223" s="17"/>
      <c r="AF223" s="17"/>
      <c r="AG223" s="17"/>
      <c r="AH223" s="33"/>
      <c r="AI223" s="33"/>
      <c r="AJ223" s="33"/>
      <c r="AK223" s="17"/>
      <c r="AL223" s="135"/>
      <c r="AM223" s="17"/>
      <c r="AN223" s="33"/>
      <c r="AO223" s="48"/>
      <c r="AR223" s="33"/>
      <c r="AS223" s="33"/>
      <c r="AT223" s="33"/>
      <c r="AU223" s="33"/>
      <c r="AV223" s="33"/>
      <c r="AW223" s="48"/>
      <c r="AX223" s="47"/>
      <c r="AY223" s="33"/>
      <c r="AZ223" s="33"/>
      <c r="BA223" s="33"/>
      <c r="BB223" s="33"/>
      <c r="BC223" s="33"/>
      <c r="BD223" s="48"/>
    </row>
    <row r="224" spans="1:56"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17"/>
      <c r="AB224" s="17"/>
      <c r="AC224" s="257"/>
      <c r="AD224" s="17"/>
      <c r="AE224" s="17"/>
      <c r="AF224" s="17"/>
      <c r="AG224" s="17"/>
      <c r="AH224" s="33"/>
      <c r="AI224" s="33"/>
      <c r="AJ224" s="33"/>
      <c r="AK224" s="17"/>
      <c r="AL224" s="135"/>
      <c r="AM224" s="17"/>
      <c r="AN224" s="33"/>
      <c r="AO224" s="48"/>
      <c r="AR224" s="33"/>
      <c r="AS224" s="33"/>
      <c r="AT224" s="33"/>
      <c r="AU224" s="33"/>
      <c r="AV224" s="33"/>
      <c r="AW224" s="48"/>
      <c r="AX224" s="47"/>
      <c r="AY224" s="33"/>
      <c r="AZ224" s="33"/>
      <c r="BA224" s="33"/>
      <c r="BB224" s="33"/>
      <c r="BC224" s="33"/>
      <c r="BD224" s="48"/>
    </row>
    <row r="225" spans="1:56" s="204" customFormat="1">
      <c r="A225" s="268" t="s">
        <v>145</v>
      </c>
      <c r="B225" s="200"/>
      <c r="C225" s="201"/>
      <c r="D225" s="381">
        <v>13526</v>
      </c>
      <c r="E225" s="371">
        <v>2737</v>
      </c>
      <c r="F225" s="371">
        <v>38345.119999999995</v>
      </c>
      <c r="G225" s="371">
        <v>67847.348609999986</v>
      </c>
      <c r="H225" s="381">
        <v>-5315</v>
      </c>
      <c r="I225" s="381">
        <v>34240</v>
      </c>
      <c r="J225" s="371">
        <v>23346</v>
      </c>
      <c r="K225" s="381">
        <v>13449.790520000155</v>
      </c>
      <c r="L225" s="43">
        <f>+SUM(D225:K225)</f>
        <v>188176.25913000014</v>
      </c>
      <c r="M225" s="160"/>
      <c r="N225" s="160"/>
      <c r="O225" s="160">
        <v>2823</v>
      </c>
      <c r="P225" s="160">
        <v>151.26600000001054</v>
      </c>
      <c r="Q225" s="160">
        <v>-7030.2718800000048</v>
      </c>
      <c r="R225" s="160">
        <v>-2005</v>
      </c>
      <c r="S225" s="160">
        <v>-3356.5486100000021</v>
      </c>
      <c r="T225" s="160">
        <v>2909.2877399999852</v>
      </c>
      <c r="U225" s="160">
        <v>4023</v>
      </c>
      <c r="V225" s="395">
        <v>-2810.5159999999996</v>
      </c>
      <c r="W225" s="144"/>
      <c r="X225" s="144"/>
      <c r="Y225" s="160">
        <v>1182</v>
      </c>
      <c r="Z225" s="160">
        <v>-30739.46502299999</v>
      </c>
      <c r="AA225" s="160">
        <v>480.36518000000069</v>
      </c>
      <c r="AB225" s="160"/>
      <c r="AC225" s="250">
        <v>-9913</v>
      </c>
      <c r="AD225" s="160">
        <v>2228</v>
      </c>
      <c r="AE225" s="160">
        <v>-2072.4439999999945</v>
      </c>
      <c r="AF225" s="160">
        <v>-3641.2199999999948</v>
      </c>
      <c r="AG225" s="160">
        <v>-8416</v>
      </c>
      <c r="AH225" s="43">
        <f>+SUM(M225:AG225)</f>
        <v>-56187.546592999992</v>
      </c>
      <c r="AI225" s="43">
        <f>O225+Q225+Z225+AD225+AE225+AG225+T225</f>
        <v>-40297.893163000008</v>
      </c>
      <c r="AJ225" s="43">
        <f>P225+R225+S225+U225+V225+Y225+AC225+AB225+AF225+AA225</f>
        <v>-15889.653429999984</v>
      </c>
      <c r="AK225" s="160">
        <v>3163</v>
      </c>
      <c r="AL225" s="144">
        <v>2049</v>
      </c>
      <c r="AM225" s="160">
        <v>-167.70434000000023</v>
      </c>
      <c r="AN225" s="43">
        <f>+SUM(AK225:AM225)</f>
        <v>5044.2956599999998</v>
      </c>
      <c r="AO225" s="44">
        <f>+AN225+AH225+L225</f>
        <v>137033.00819700013</v>
      </c>
      <c r="AR225" s="43">
        <f t="shared" ref="AR225" si="288">L225/AR$5</f>
        <v>23522.032391250017</v>
      </c>
      <c r="AS225" s="43">
        <f t="shared" ref="AS225:AU225" si="289">AH225/AS$5</f>
        <v>-3511.7216620624995</v>
      </c>
      <c r="AT225" s="43">
        <f t="shared" si="289"/>
        <v>-5756.8418804285729</v>
      </c>
      <c r="AU225" s="43">
        <f t="shared" si="289"/>
        <v>-1765.517047777776</v>
      </c>
      <c r="AV225" s="43">
        <f t="shared" ref="AV225:AW225" si="290">AN225/AV$5</f>
        <v>1681.4318866666665</v>
      </c>
      <c r="AW225" s="44">
        <f t="shared" si="290"/>
        <v>5075.296599888894</v>
      </c>
      <c r="AX225" s="122"/>
      <c r="AY225" s="43">
        <f>MEDIAN($D225:$K225)</f>
        <v>18436</v>
      </c>
      <c r="AZ225" s="43">
        <f>MEDIAN($M225:$AG225)</f>
        <v>-2038.7219999999973</v>
      </c>
      <c r="BA225" s="43">
        <f>MEDIAN($AD225,$AE225,$Z225,$T225,$O225,Q225,AG225)</f>
        <v>-2072.4439999999945</v>
      </c>
      <c r="BB225" s="43">
        <f>MEDIAN($AF225,$AB225,$AC225,$Y225,$V225,$U225,$S225,$R225,$P225,$AA225)</f>
        <v>-2005</v>
      </c>
      <c r="BC225" s="43">
        <f>MEDIAN($AK225:$AM225)</f>
        <v>2049</v>
      </c>
      <c r="BD225" s="44">
        <f>MEDIAN((D225:K225,M225:V225,Y225:AG225,AK225:AM225))</f>
        <v>1182</v>
      </c>
    </row>
    <row r="226" spans="1:56"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160"/>
      <c r="AB226" s="160"/>
      <c r="AC226" s="250"/>
      <c r="AD226" s="160"/>
      <c r="AE226" s="160"/>
      <c r="AF226" s="160"/>
      <c r="AG226" s="160"/>
      <c r="AH226" s="43"/>
      <c r="AI226" s="43"/>
      <c r="AJ226" s="43"/>
      <c r="AK226" s="160"/>
      <c r="AL226" s="144"/>
      <c r="AM226" s="160"/>
      <c r="AN226" s="43"/>
      <c r="AO226" s="44"/>
      <c r="AR226" s="43"/>
      <c r="AS226" s="43"/>
      <c r="AT226" s="43"/>
      <c r="AU226" s="43"/>
      <c r="AV226" s="43"/>
      <c r="AW226" s="44"/>
      <c r="AX226" s="122"/>
      <c r="AY226" s="43"/>
      <c r="AZ226" s="43"/>
      <c r="BA226" s="43"/>
      <c r="BB226" s="43"/>
      <c r="BC226" s="43"/>
      <c r="BD226" s="44"/>
    </row>
    <row r="227" spans="1:56"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160"/>
      <c r="AB227" s="160"/>
      <c r="AC227" s="250"/>
      <c r="AD227" s="160"/>
      <c r="AE227" s="160"/>
      <c r="AF227" s="160"/>
      <c r="AG227" s="160"/>
      <c r="AH227" s="43"/>
      <c r="AI227" s="43"/>
      <c r="AJ227" s="43"/>
      <c r="AK227" s="160"/>
      <c r="AL227" s="144"/>
      <c r="AM227" s="160"/>
      <c r="AN227" s="43"/>
      <c r="AO227" s="44"/>
      <c r="AR227" s="43"/>
      <c r="AS227" s="43"/>
      <c r="AT227" s="43"/>
      <c r="AU227" s="43"/>
      <c r="AV227" s="43"/>
      <c r="AW227" s="44"/>
      <c r="AX227" s="122"/>
      <c r="AY227" s="43"/>
      <c r="AZ227" s="43"/>
      <c r="BA227" s="43"/>
      <c r="BB227" s="43"/>
      <c r="BC227" s="43"/>
      <c r="BD227" s="44"/>
    </row>
    <row r="228" spans="1:56" s="204" customFormat="1">
      <c r="A228" s="199"/>
      <c r="B228" s="200" t="s">
        <v>143</v>
      </c>
      <c r="C228" s="201"/>
      <c r="D228" s="144">
        <v>48085</v>
      </c>
      <c r="E228" s="160">
        <v>8999</v>
      </c>
      <c r="F228" s="160">
        <v>55147</v>
      </c>
      <c r="G228" s="160">
        <v>129103</v>
      </c>
      <c r="H228" s="144">
        <v>47216</v>
      </c>
      <c r="I228" s="144">
        <v>61785</v>
      </c>
      <c r="J228" s="160">
        <v>22928</v>
      </c>
      <c r="K228" s="144">
        <v>59792.912589999978</v>
      </c>
      <c r="L228" s="43">
        <f>+SUM(D228:K228)</f>
        <v>433055.91258999996</v>
      </c>
      <c r="M228" s="160"/>
      <c r="N228" s="160"/>
      <c r="O228" s="160">
        <v>10320</v>
      </c>
      <c r="P228" s="160">
        <v>6428</v>
      </c>
      <c r="Q228" s="160">
        <v>13784</v>
      </c>
      <c r="R228" s="160">
        <v>4170</v>
      </c>
      <c r="S228" s="160">
        <v>3084.8024799999998</v>
      </c>
      <c r="T228" s="160">
        <v>6033</v>
      </c>
      <c r="U228" s="160">
        <v>5884</v>
      </c>
      <c r="V228" s="144">
        <v>1657.8320000000001</v>
      </c>
      <c r="W228" s="144"/>
      <c r="X228" s="144"/>
      <c r="Y228" s="160">
        <v>5783</v>
      </c>
      <c r="Z228" s="160">
        <v>13485</v>
      </c>
      <c r="AA228" s="160">
        <v>3233</v>
      </c>
      <c r="AB228" s="160"/>
      <c r="AC228" s="250">
        <v>8470</v>
      </c>
      <c r="AD228" s="160">
        <v>7984</v>
      </c>
      <c r="AE228" s="160">
        <v>4142.3230000000003</v>
      </c>
      <c r="AF228" s="160">
        <v>2028.8</v>
      </c>
      <c r="AG228" s="160">
        <v>3871</v>
      </c>
      <c r="AH228" s="43">
        <f>+SUM(M228:AG228)</f>
        <v>100358.75748000001</v>
      </c>
      <c r="AI228" s="43">
        <f>O228+Q228+Z228+AD228+AE228+AG228+T228</f>
        <v>59619.323000000004</v>
      </c>
      <c r="AJ228" s="43">
        <f>P228+R228+S228+U228+V228+Y228+AC228+AB228+AF228+AA228</f>
        <v>40739.434479999996</v>
      </c>
      <c r="AK228" s="160">
        <v>10657</v>
      </c>
      <c r="AL228" s="144">
        <v>775</v>
      </c>
      <c r="AM228" s="160">
        <v>1751</v>
      </c>
      <c r="AN228" s="43">
        <f>+SUM(AK228:AM228)</f>
        <v>13183</v>
      </c>
      <c r="AO228" s="44">
        <f>+AN228+AH228+L228</f>
        <v>546597.67006999999</v>
      </c>
      <c r="AR228" s="43">
        <f t="shared" ref="AR228:AR231" si="291">L228/AR$5</f>
        <v>54131.989073749995</v>
      </c>
      <c r="AS228" s="43">
        <f t="shared" ref="AS228:AU231" si="292">AH228/AS$5</f>
        <v>6272.4223425000009</v>
      </c>
      <c r="AT228" s="43">
        <f t="shared" si="292"/>
        <v>8517.0461428571434</v>
      </c>
      <c r="AU228" s="43">
        <f t="shared" si="292"/>
        <v>4526.6038311111106</v>
      </c>
      <c r="AV228" s="43">
        <f t="shared" ref="AV228:AW231" si="293">AN228/AV$5</f>
        <v>4394.333333333333</v>
      </c>
      <c r="AW228" s="44">
        <f t="shared" si="293"/>
        <v>20244.35815074074</v>
      </c>
      <c r="AX228" s="122"/>
      <c r="AY228" s="43">
        <f>MEDIAN($D228:$K228)</f>
        <v>51616</v>
      </c>
      <c r="AZ228" s="43">
        <f>MEDIAN($M228:$AG228)</f>
        <v>5833.5</v>
      </c>
      <c r="BA228" s="43">
        <f>MEDIAN($AD228,$AE228,$Z228,$T228,$O228,Q228,AG228)</f>
        <v>7984</v>
      </c>
      <c r="BB228" s="43">
        <f>MEDIAN($AF228,$AB228,$AC228,$Y228,$V228,$U228,$S228,$R228,$P228,$AA228)</f>
        <v>4170</v>
      </c>
      <c r="BC228" s="43">
        <f>MEDIAN($AK228:$AM228)</f>
        <v>1751</v>
      </c>
      <c r="BD228" s="44">
        <f>MEDIAN((D228:K228,M228:V228,Y228:AG228,AK228:AM228))</f>
        <v>7984</v>
      </c>
    </row>
    <row r="229" spans="1:56" s="204" customFormat="1">
      <c r="A229" s="199"/>
      <c r="B229" s="200" t="s">
        <v>142</v>
      </c>
      <c r="C229" s="201"/>
      <c r="D229" s="144">
        <v>0</v>
      </c>
      <c r="E229" s="160">
        <v>-27</v>
      </c>
      <c r="F229" s="160">
        <v>-31736</v>
      </c>
      <c r="G229" s="160"/>
      <c r="H229" s="144">
        <v>-83</v>
      </c>
      <c r="I229" s="144"/>
      <c r="J229" s="160">
        <v>-345</v>
      </c>
      <c r="K229" s="144">
        <v>-16336</v>
      </c>
      <c r="L229" s="43">
        <f>+SUM(D229:K229)</f>
        <v>-48527</v>
      </c>
      <c r="M229" s="160"/>
      <c r="N229" s="160"/>
      <c r="O229" s="160">
        <v>-32</v>
      </c>
      <c r="P229" s="160"/>
      <c r="Q229" s="160">
        <v>-275.46919000000003</v>
      </c>
      <c r="R229" s="160">
        <v>-249</v>
      </c>
      <c r="S229" s="160">
        <v>-6</v>
      </c>
      <c r="T229" s="160">
        <v>24</v>
      </c>
      <c r="U229" s="160">
        <v>-211</v>
      </c>
      <c r="V229" s="160">
        <v>33</v>
      </c>
      <c r="W229" s="144"/>
      <c r="X229" s="144"/>
      <c r="Y229" s="160">
        <v>0</v>
      </c>
      <c r="Z229" s="160">
        <v>-153</v>
      </c>
      <c r="AA229" s="160">
        <v>248</v>
      </c>
      <c r="AB229" s="160"/>
      <c r="AC229" s="250">
        <v>1200</v>
      </c>
      <c r="AD229" s="160">
        <v>-942</v>
      </c>
      <c r="AE229" s="160">
        <v>-5</v>
      </c>
      <c r="AF229" s="160">
        <v>19</v>
      </c>
      <c r="AG229" s="160">
        <v>-132</v>
      </c>
      <c r="AH229" s="43">
        <f>+SUM(M229:AG229)</f>
        <v>-481.46919000000003</v>
      </c>
      <c r="AI229" s="43">
        <f>O229+Q229+Z229+AD229+AE229+AG229+T229</f>
        <v>-1515.46919</v>
      </c>
      <c r="AJ229" s="43">
        <f>P229+R229+S229+U229+V229+Y229+AC229+AB229+AF229+AA229</f>
        <v>1034</v>
      </c>
      <c r="AK229" s="160">
        <v>-265</v>
      </c>
      <c r="AL229" s="144"/>
      <c r="AM229" s="160">
        <v>-15</v>
      </c>
      <c r="AN229" s="43">
        <f>+SUM(AK229:AM229)</f>
        <v>-280</v>
      </c>
      <c r="AO229" s="44">
        <f>+AN229+AH229+L229</f>
        <v>-49288.469190000003</v>
      </c>
      <c r="AR229" s="43">
        <f t="shared" si="291"/>
        <v>-6065.875</v>
      </c>
      <c r="AS229" s="43">
        <f t="shared" si="292"/>
        <v>-30.091824375000002</v>
      </c>
      <c r="AT229" s="43">
        <f t="shared" si="292"/>
        <v>-216.49559857142859</v>
      </c>
      <c r="AU229" s="43">
        <f t="shared" si="292"/>
        <v>114.88888888888889</v>
      </c>
      <c r="AV229" s="43">
        <f t="shared" si="293"/>
        <v>-93.333333333333329</v>
      </c>
      <c r="AW229" s="44">
        <f t="shared" si="293"/>
        <v>-1825.4988588888891</v>
      </c>
      <c r="AX229" s="122"/>
      <c r="AY229" s="43">
        <f>MEDIAN($D229:$K229)</f>
        <v>-214</v>
      </c>
      <c r="AZ229" s="43">
        <f>MEDIAN($M229:$AG229)</f>
        <v>-6</v>
      </c>
      <c r="BA229" s="43">
        <f>MEDIAN($AD229,$AE229,$Z229,$T229,$O229,Q229,AG229)</f>
        <v>-132</v>
      </c>
      <c r="BB229" s="43">
        <f>MEDIAN($AF229,$AB229,$AC229,$Y229,$V229,$U229,$S229,$R229,$P229,$AA229)</f>
        <v>9.5</v>
      </c>
      <c r="BC229" s="43">
        <f>MEDIAN($AK229:$AM229)</f>
        <v>-140</v>
      </c>
      <c r="BD229" s="44">
        <f>MEDIAN((D229:K229,M229:V229,Y229:AG229,AK229:AM229))</f>
        <v>-32</v>
      </c>
    </row>
    <row r="230" spans="1:56" s="204" customFormat="1">
      <c r="A230" s="199"/>
      <c r="B230" s="200" t="s">
        <v>141</v>
      </c>
      <c r="C230" s="201"/>
      <c r="D230" s="144">
        <v>0</v>
      </c>
      <c r="E230" s="160"/>
      <c r="F230" s="160">
        <v>33</v>
      </c>
      <c r="G230" s="160"/>
      <c r="H230" s="144">
        <v>2191</v>
      </c>
      <c r="I230" s="144">
        <v>410</v>
      </c>
      <c r="J230" s="160">
        <v>0</v>
      </c>
      <c r="K230" s="144"/>
      <c r="L230" s="43">
        <f>+SUM(D230:K230)</f>
        <v>2634</v>
      </c>
      <c r="M230" s="160"/>
      <c r="N230" s="160"/>
      <c r="O230" s="160"/>
      <c r="P230" s="160"/>
      <c r="Q230" s="160">
        <v>0</v>
      </c>
      <c r="R230" s="160">
        <v>0</v>
      </c>
      <c r="S230" s="160">
        <v>125</v>
      </c>
      <c r="T230" s="160">
        <v>0</v>
      </c>
      <c r="U230" s="160"/>
      <c r="V230" s="144"/>
      <c r="W230" s="144"/>
      <c r="X230" s="144"/>
      <c r="Y230" s="160">
        <v>619</v>
      </c>
      <c r="Z230" s="160">
        <v>2438</v>
      </c>
      <c r="AA230" s="160">
        <v>145.52146999999999</v>
      </c>
      <c r="AB230" s="160"/>
      <c r="AC230" s="250">
        <v>420</v>
      </c>
      <c r="AD230" s="160"/>
      <c r="AE230" s="160"/>
      <c r="AF230" s="160">
        <v>60</v>
      </c>
      <c r="AG230" s="160"/>
      <c r="AH230" s="43">
        <f>+SUM(M230:AG230)</f>
        <v>3807.5214700000001</v>
      </c>
      <c r="AI230" s="43">
        <f>O230+Q230+Z230+AD230+AE230+AG230+T230</f>
        <v>2438</v>
      </c>
      <c r="AJ230" s="43">
        <f>P230+R230+S230+U230+V230+Y230+AC230+AB230+AF230+AA230</f>
        <v>1369.5214699999999</v>
      </c>
      <c r="AK230" s="160"/>
      <c r="AL230" s="144"/>
      <c r="AM230" s="160">
        <v>0</v>
      </c>
      <c r="AN230" s="43">
        <f>+SUM(AK230:AM230)</f>
        <v>0</v>
      </c>
      <c r="AO230" s="44">
        <f>+AN230+AH230+L230</f>
        <v>6441.5214699999997</v>
      </c>
      <c r="AR230" s="43">
        <f t="shared" si="291"/>
        <v>329.25</v>
      </c>
      <c r="AS230" s="43">
        <f t="shared" si="292"/>
        <v>237.97009187500001</v>
      </c>
      <c r="AT230" s="43">
        <f t="shared" si="292"/>
        <v>348.28571428571428</v>
      </c>
      <c r="AU230" s="43">
        <f t="shared" si="292"/>
        <v>152.16905222222221</v>
      </c>
      <c r="AV230" s="43">
        <f t="shared" si="293"/>
        <v>0</v>
      </c>
      <c r="AW230" s="44">
        <f t="shared" si="293"/>
        <v>238.57486925925926</v>
      </c>
      <c r="AX230" s="122"/>
      <c r="AY230" s="43">
        <f>MEDIAN($D230:$K230)</f>
        <v>33</v>
      </c>
      <c r="AZ230" s="43">
        <f>MEDIAN($M230:$AG230)</f>
        <v>125</v>
      </c>
      <c r="BA230" s="43">
        <f>MEDIAN($AD230,$AE230,$Z230,$T230,$O230,Q230,AG230)</f>
        <v>0</v>
      </c>
      <c r="BB230" s="43">
        <f>MEDIAN($AF230,$AB230,$AC230,$Y230,$V230,$U230,$S230,$R230,$P230,$AA230)</f>
        <v>135.26073500000001</v>
      </c>
      <c r="BC230" s="43">
        <f>MEDIAN($AK230:$AM230)</f>
        <v>0</v>
      </c>
      <c r="BD230" s="44">
        <f>MEDIAN((D230:K230,M230:V230,Y230:AG230,AK230:AM230))</f>
        <v>60</v>
      </c>
    </row>
    <row r="231" spans="1:56" s="204" customFormat="1">
      <c r="A231" s="199"/>
      <c r="B231" s="200" t="s">
        <v>125</v>
      </c>
      <c r="C231" s="201"/>
      <c r="D231" s="144">
        <v>1754</v>
      </c>
      <c r="E231" s="160">
        <v>-2300</v>
      </c>
      <c r="F231" s="160">
        <v>-76</v>
      </c>
      <c r="G231" s="160">
        <v>-25330</v>
      </c>
      <c r="H231" s="144"/>
      <c r="I231" s="144">
        <v>-13551</v>
      </c>
      <c r="J231" s="160">
        <v>-47962</v>
      </c>
      <c r="K231" s="144">
        <v>-169</v>
      </c>
      <c r="L231" s="43">
        <f>+SUM(D231:K231)</f>
        <v>-87634</v>
      </c>
      <c r="M231" s="160"/>
      <c r="N231" s="160"/>
      <c r="O231" s="160">
        <v>-27301</v>
      </c>
      <c r="P231" s="160"/>
      <c r="Q231" s="160">
        <v>-271</v>
      </c>
      <c r="R231" s="160">
        <v>3</v>
      </c>
      <c r="S231" s="160">
        <v>-191</v>
      </c>
      <c r="T231" s="160">
        <v>-1273</v>
      </c>
      <c r="U231" s="160"/>
      <c r="V231" s="144"/>
      <c r="W231" s="144"/>
      <c r="X231" s="144"/>
      <c r="Y231" s="160"/>
      <c r="Z231" s="160">
        <v>1</v>
      </c>
      <c r="AA231" s="160">
        <v>-208.45573000000002</v>
      </c>
      <c r="AB231" s="160"/>
      <c r="AC231" s="250">
        <v>145</v>
      </c>
      <c r="AD231" s="160">
        <v>252</v>
      </c>
      <c r="AE231" s="160">
        <v>535</v>
      </c>
      <c r="AF231" s="160">
        <v>0</v>
      </c>
      <c r="AG231" s="160">
        <v>1581</v>
      </c>
      <c r="AH231" s="43">
        <f>+SUM(M231:AG231)</f>
        <v>-26727.455730000001</v>
      </c>
      <c r="AI231" s="43">
        <f>O231+Q231+Z231+AD231+AE231+AG231+T231</f>
        <v>-26476</v>
      </c>
      <c r="AJ231" s="43">
        <f>P231+R231+S231+U231+V231+Y231+AC231+AB231+AF231+AA231</f>
        <v>-251.45573000000002</v>
      </c>
      <c r="AK231" s="160">
        <v>-2603</v>
      </c>
      <c r="AL231" s="144">
        <v>4</v>
      </c>
      <c r="AM231" s="160">
        <v>66</v>
      </c>
      <c r="AN231" s="43">
        <f>+SUM(AK231:AM231)</f>
        <v>-2533</v>
      </c>
      <c r="AO231" s="44">
        <f>+AN231+AH231+L231</f>
        <v>-116894.45573</v>
      </c>
      <c r="AR231" s="43">
        <f t="shared" si="291"/>
        <v>-10954.25</v>
      </c>
      <c r="AS231" s="43">
        <f t="shared" si="292"/>
        <v>-1670.4659831250001</v>
      </c>
      <c r="AT231" s="43">
        <f t="shared" si="292"/>
        <v>-3782.2857142857142</v>
      </c>
      <c r="AU231" s="43">
        <f t="shared" si="292"/>
        <v>-27.939525555555559</v>
      </c>
      <c r="AV231" s="43">
        <f t="shared" si="293"/>
        <v>-844.33333333333337</v>
      </c>
      <c r="AW231" s="44">
        <f t="shared" si="293"/>
        <v>-4329.4242862962965</v>
      </c>
      <c r="AX231" s="122"/>
      <c r="AY231" s="258">
        <f>MEDIAN($D231:$K231)</f>
        <v>-2300</v>
      </c>
      <c r="AZ231" s="258">
        <f>MEDIAN($M231:$AG231)</f>
        <v>0.5</v>
      </c>
      <c r="BA231" s="258">
        <f>MEDIAN($AD231,$AE231,$Z231,$T231,$O231,Q231,AG231)</f>
        <v>1</v>
      </c>
      <c r="BB231" s="258">
        <f>MEDIAN($AF231,$AB231,$AC231,$Y231,$V231,$U231,$S231,$R231,$P231,$AA231)</f>
        <v>0</v>
      </c>
      <c r="BC231" s="258">
        <f>MEDIAN($AK231:$AM231)</f>
        <v>4</v>
      </c>
      <c r="BD231" s="44">
        <f>MEDIAN((D231:K231,M231:V231,Y231:AG231,AK231:AM231))</f>
        <v>-122.5</v>
      </c>
    </row>
    <row r="232" spans="1:56" s="204" customFormat="1">
      <c r="A232" s="199"/>
      <c r="B232" s="200"/>
      <c r="C232" s="201"/>
      <c r="D232" s="46">
        <f t="shared" ref="D232:V232" si="294">SUM(D228:D231)</f>
        <v>49839</v>
      </c>
      <c r="E232" s="252">
        <f t="shared" si="294"/>
        <v>6672</v>
      </c>
      <c r="F232" s="252">
        <f t="shared" si="294"/>
        <v>23368</v>
      </c>
      <c r="G232" s="252">
        <f t="shared" si="294"/>
        <v>103773</v>
      </c>
      <c r="H232" s="118">
        <f t="shared" si="294"/>
        <v>49324</v>
      </c>
      <c r="I232" s="118">
        <f t="shared" si="294"/>
        <v>48644</v>
      </c>
      <c r="J232" s="252">
        <f t="shared" si="294"/>
        <v>-25379</v>
      </c>
      <c r="K232" s="118">
        <f t="shared" si="294"/>
        <v>43287.912589999978</v>
      </c>
      <c r="L232" s="45">
        <f t="shared" si="294"/>
        <v>299528.91258999996</v>
      </c>
      <c r="M232" s="252"/>
      <c r="N232" s="252"/>
      <c r="O232" s="252">
        <f t="shared" si="294"/>
        <v>-17013</v>
      </c>
      <c r="P232" s="252">
        <f t="shared" si="294"/>
        <v>6428</v>
      </c>
      <c r="Q232" s="252">
        <f t="shared" si="294"/>
        <v>13237.53081</v>
      </c>
      <c r="R232" s="252">
        <f t="shared" si="294"/>
        <v>3924</v>
      </c>
      <c r="S232" s="252">
        <f t="shared" si="294"/>
        <v>3012.8024799999998</v>
      </c>
      <c r="T232" s="252">
        <f t="shared" si="294"/>
        <v>4784</v>
      </c>
      <c r="U232" s="252">
        <f t="shared" si="294"/>
        <v>5673</v>
      </c>
      <c r="V232" s="118">
        <f t="shared" si="294"/>
        <v>1690.8320000000001</v>
      </c>
      <c r="W232" s="118"/>
      <c r="X232" s="118"/>
      <c r="Y232" s="252">
        <f t="shared" ref="Y232:AO232" si="295">SUM(Y228:Y231)</f>
        <v>6402</v>
      </c>
      <c r="Z232" s="252">
        <f t="shared" si="295"/>
        <v>15771</v>
      </c>
      <c r="AA232" s="252">
        <f t="shared" si="295"/>
        <v>3418.06574</v>
      </c>
      <c r="AB232" s="252"/>
      <c r="AC232" s="292">
        <f>SUM(AC228:AC231)</f>
        <v>10235</v>
      </c>
      <c r="AD232" s="252">
        <f t="shared" si="295"/>
        <v>7294</v>
      </c>
      <c r="AE232" s="252">
        <f t="shared" si="295"/>
        <v>4672.3230000000003</v>
      </c>
      <c r="AF232" s="252">
        <f t="shared" si="295"/>
        <v>2107.8000000000002</v>
      </c>
      <c r="AG232" s="252">
        <f t="shared" si="295"/>
        <v>5320</v>
      </c>
      <c r="AH232" s="45">
        <f t="shared" si="295"/>
        <v>76957.354030000017</v>
      </c>
      <c r="AI232" s="45">
        <f>O232+Q232+Z232+AD232+AE232+AG232+T232</f>
        <v>34065.853810000001</v>
      </c>
      <c r="AJ232" s="45">
        <f>P232+R232+S232+U232+V232+Y232+AC232+AB232+AF232+AA232</f>
        <v>42891.500219999994</v>
      </c>
      <c r="AK232" s="252">
        <f t="shared" si="295"/>
        <v>7789</v>
      </c>
      <c r="AL232" s="118">
        <f t="shared" si="295"/>
        <v>779</v>
      </c>
      <c r="AM232" s="252">
        <f t="shared" si="295"/>
        <v>1802</v>
      </c>
      <c r="AN232" s="45">
        <f t="shared" si="295"/>
        <v>10370</v>
      </c>
      <c r="AO232" s="211">
        <f t="shared" si="295"/>
        <v>386856.26662000001</v>
      </c>
      <c r="AR232" s="45">
        <f>L232/AR$5</f>
        <v>37441.114073749995</v>
      </c>
      <c r="AS232" s="45">
        <f>AH232/AS$5</f>
        <v>4809.834626875001</v>
      </c>
      <c r="AT232" s="45">
        <f>AI232/AT$5</f>
        <v>4866.5505442857148</v>
      </c>
      <c r="AU232" s="45">
        <f>AJ232/AU$5</f>
        <v>4765.7222466666663</v>
      </c>
      <c r="AV232" s="45">
        <f>AN232/AV$5</f>
        <v>3456.6666666666665</v>
      </c>
      <c r="AW232" s="211">
        <f>AO232/AW$5</f>
        <v>14328.009874814816</v>
      </c>
      <c r="AX232" s="122"/>
      <c r="AY232" s="43">
        <f>MEDIAN($D232:$K232)</f>
        <v>45965.956294999989</v>
      </c>
      <c r="AZ232" s="43">
        <f>MEDIAN($M232:$AG232)</f>
        <v>5052</v>
      </c>
      <c r="BA232" s="43">
        <f>MEDIAN($AD232,$AE232,$Z232,$T232,$O232,Q232,AG232)</f>
        <v>5320</v>
      </c>
      <c r="BB232" s="43">
        <f>MEDIAN($AF232,$AB232,$AC232,$Y232,$V232,$U232,$S232,$R232,$P232,$AA232)</f>
        <v>3924</v>
      </c>
      <c r="BC232" s="43">
        <f>MEDIAN($AK232:$AM232)</f>
        <v>1802</v>
      </c>
      <c r="BD232" s="211">
        <f>MEDIAN((D232:K232,M232:V232,Y232:AG232,AK232:AM232))</f>
        <v>6402</v>
      </c>
    </row>
    <row r="233" spans="1:56"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160"/>
      <c r="AB233" s="160"/>
      <c r="AC233" s="250"/>
      <c r="AD233" s="160"/>
      <c r="AE233" s="160"/>
      <c r="AF233" s="160"/>
      <c r="AG233" s="160"/>
      <c r="AH233" s="43"/>
      <c r="AI233" s="43"/>
      <c r="AJ233" s="43"/>
      <c r="AK233" s="160"/>
      <c r="AL233" s="144"/>
      <c r="AM233" s="160"/>
      <c r="AN233" s="43"/>
      <c r="AO233" s="44"/>
      <c r="AR233" s="43"/>
      <c r="AS233" s="43"/>
      <c r="AT233" s="43"/>
      <c r="AU233" s="43"/>
      <c r="AV233" s="43"/>
      <c r="AW233" s="44"/>
      <c r="AX233" s="122"/>
      <c r="AY233" s="43"/>
      <c r="AZ233" s="43"/>
      <c r="BA233" s="43"/>
      <c r="BB233" s="43"/>
      <c r="BC233" s="43"/>
      <c r="BD233" s="44"/>
    </row>
    <row r="234" spans="1:56"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160"/>
      <c r="AB234" s="160"/>
      <c r="AC234" s="250"/>
      <c r="AD234" s="160"/>
      <c r="AE234" s="160"/>
      <c r="AF234" s="160"/>
      <c r="AG234" s="160"/>
      <c r="AH234" s="43"/>
      <c r="AI234" s="43"/>
      <c r="AJ234" s="43"/>
      <c r="AK234" s="160"/>
      <c r="AL234" s="144"/>
      <c r="AM234" s="160"/>
      <c r="AN234" s="43"/>
      <c r="AO234" s="44"/>
      <c r="AR234" s="43"/>
      <c r="AS234" s="43"/>
      <c r="AT234" s="43"/>
      <c r="AU234" s="43"/>
      <c r="AV234" s="43"/>
      <c r="AW234" s="44"/>
      <c r="AX234" s="122"/>
      <c r="AY234" s="43"/>
      <c r="AZ234" s="43"/>
      <c r="BA234" s="43"/>
      <c r="BB234" s="43"/>
      <c r="BC234" s="43"/>
      <c r="BD234" s="44"/>
    </row>
    <row r="235" spans="1:56" s="204" customFormat="1">
      <c r="A235" s="199"/>
      <c r="B235" s="200" t="s">
        <v>139</v>
      </c>
      <c r="C235" s="201"/>
      <c r="D235" s="144">
        <v>-38482</v>
      </c>
      <c r="E235" s="160">
        <v>1869</v>
      </c>
      <c r="F235" s="160">
        <v>-5981</v>
      </c>
      <c r="G235" s="160">
        <v>-841</v>
      </c>
      <c r="H235" s="144">
        <v>366</v>
      </c>
      <c r="I235" s="144">
        <v>1793</v>
      </c>
      <c r="J235" s="160">
        <v>-1576</v>
      </c>
      <c r="K235" s="144">
        <v>1028</v>
      </c>
      <c r="L235" s="43">
        <f>+SUM(D235:K235)</f>
        <v>-41824</v>
      </c>
      <c r="M235" s="160"/>
      <c r="N235" s="160"/>
      <c r="O235" s="160">
        <v>24716</v>
      </c>
      <c r="P235" s="160">
        <v>-540</v>
      </c>
      <c r="Q235" s="160">
        <v>-1111</v>
      </c>
      <c r="R235" s="160">
        <v>238</v>
      </c>
      <c r="S235" s="160">
        <v>266.92221000000018</v>
      </c>
      <c r="T235" s="160">
        <v>-2067</v>
      </c>
      <c r="U235" s="160">
        <v>-485</v>
      </c>
      <c r="V235" s="144">
        <v>-1079.624</v>
      </c>
      <c r="W235" s="144"/>
      <c r="X235" s="144"/>
      <c r="Y235" s="160">
        <v>-759</v>
      </c>
      <c r="Z235" s="160">
        <v>1327</v>
      </c>
      <c r="AA235" s="160">
        <v>-572</v>
      </c>
      <c r="AB235" s="160"/>
      <c r="AC235" s="250">
        <v>1895</v>
      </c>
      <c r="AD235" s="160">
        <v>-1880</v>
      </c>
      <c r="AE235" s="160">
        <v>-759</v>
      </c>
      <c r="AF235" s="160">
        <v>372</v>
      </c>
      <c r="AG235" s="160">
        <v>262</v>
      </c>
      <c r="AH235" s="43">
        <f>+SUM(M235:AG235)</f>
        <v>19824.298210000001</v>
      </c>
      <c r="AI235" s="43">
        <f>O235+Q235+Z235+AD235+AE235+AG235+T235</f>
        <v>20488</v>
      </c>
      <c r="AJ235" s="43">
        <f>P235+R235+S235+U235+V235+Y235+AC235+AB235+AF235+AA235</f>
        <v>-663.70179000000007</v>
      </c>
      <c r="AK235" s="160">
        <v>859</v>
      </c>
      <c r="AL235" s="144">
        <v>596</v>
      </c>
      <c r="AM235" s="160">
        <v>1655</v>
      </c>
      <c r="AN235" s="43">
        <f>+SUM(AK235:AM235)</f>
        <v>3110</v>
      </c>
      <c r="AO235" s="44">
        <f>+AN235+AH235+L235</f>
        <v>-18889.701789999999</v>
      </c>
      <c r="AR235" s="43">
        <f t="shared" ref="AR235:AR237" si="296">L235/AR$5</f>
        <v>-5228</v>
      </c>
      <c r="AS235" s="43">
        <f t="shared" ref="AS235:AU237" si="297">AH235/AS$5</f>
        <v>1239.0186381250001</v>
      </c>
      <c r="AT235" s="43">
        <f t="shared" si="297"/>
        <v>2926.8571428571427</v>
      </c>
      <c r="AU235" s="43">
        <f t="shared" si="297"/>
        <v>-73.744643333333343</v>
      </c>
      <c r="AV235" s="43">
        <f t="shared" ref="AV235:AW237" si="298">AN235/AV$5</f>
        <v>1036.6666666666667</v>
      </c>
      <c r="AW235" s="44">
        <f t="shared" si="298"/>
        <v>-699.61858481481477</v>
      </c>
      <c r="AX235" s="122"/>
      <c r="AY235" s="43">
        <f>MEDIAN($D235:$K235)</f>
        <v>-237.5</v>
      </c>
      <c r="AZ235" s="43">
        <f>MEDIAN($M235:$AG235)</f>
        <v>-512.5</v>
      </c>
      <c r="BA235" s="43">
        <f>MEDIAN($AD235,$AE235,$Z235,$T235,$O235,Q235,AG235)</f>
        <v>-759</v>
      </c>
      <c r="BB235" s="43">
        <f>MEDIAN($AF235,$AB235,$AC235,$Y235,$V235,$U235,$S235,$R235,$P235,$AA235)</f>
        <v>-485</v>
      </c>
      <c r="BC235" s="43">
        <f>MEDIAN($AK235:$AM235)</f>
        <v>859</v>
      </c>
      <c r="BD235" s="44">
        <f>MEDIAN((D235:K235,M235:V235,Y235:AG235,AK235:AM235))</f>
        <v>238</v>
      </c>
    </row>
    <row r="236" spans="1:56" s="204" customFormat="1">
      <c r="A236" s="199"/>
      <c r="B236" s="200" t="s">
        <v>138</v>
      </c>
      <c r="C236" s="201"/>
      <c r="D236" s="144">
        <v>53126</v>
      </c>
      <c r="E236" s="160">
        <v>-6752</v>
      </c>
      <c r="F236" s="160">
        <v>3723</v>
      </c>
      <c r="G236" s="160">
        <v>44727</v>
      </c>
      <c r="H236" s="144">
        <v>-1854</v>
      </c>
      <c r="I236" s="144">
        <v>14791</v>
      </c>
      <c r="J236" s="160">
        <v>7122</v>
      </c>
      <c r="K236" s="144">
        <v>10175.533119999949</v>
      </c>
      <c r="L236" s="43">
        <f>+SUM(D236:K236)</f>
        <v>125058.53311999995</v>
      </c>
      <c r="M236" s="160"/>
      <c r="N236" s="160"/>
      <c r="O236" s="160">
        <v>-6275</v>
      </c>
      <c r="P236" s="160">
        <v>342</v>
      </c>
      <c r="Q236" s="160">
        <v>960.3</v>
      </c>
      <c r="R236" s="160">
        <v>-236</v>
      </c>
      <c r="S236" s="160">
        <v>871.5</v>
      </c>
      <c r="T236" s="160">
        <v>6369</v>
      </c>
      <c r="U236" s="160">
        <v>257</v>
      </c>
      <c r="V236" s="144">
        <v>-3526.848</v>
      </c>
      <c r="W236" s="144"/>
      <c r="X236" s="144"/>
      <c r="Y236" s="160">
        <v>1966</v>
      </c>
      <c r="Z236" s="160">
        <v>4083</v>
      </c>
      <c r="AA236" s="160">
        <v>-208</v>
      </c>
      <c r="AB236" s="160"/>
      <c r="AC236" s="250">
        <v>2627</v>
      </c>
      <c r="AD236" s="160">
        <v>-35</v>
      </c>
      <c r="AE236" s="160">
        <v>-775</v>
      </c>
      <c r="AF236" s="160">
        <v>3236</v>
      </c>
      <c r="AG236" s="160">
        <v>-2971</v>
      </c>
      <c r="AH236" s="43">
        <f>+SUM(M236:AG236)</f>
        <v>6684.9520000000011</v>
      </c>
      <c r="AI236" s="43">
        <f>O236+Q236+Z236+AD236+AE236+AG236+T236</f>
        <v>1356.3000000000002</v>
      </c>
      <c r="AJ236" s="43">
        <f>P236+R236+S236+U236+V236+Y236+AC236+AB236+AF236+AA236</f>
        <v>5328.652</v>
      </c>
      <c r="AK236" s="160">
        <v>1015</v>
      </c>
      <c r="AL236" s="144">
        <v>-250</v>
      </c>
      <c r="AM236" s="160">
        <v>-1044</v>
      </c>
      <c r="AN236" s="43">
        <f>+SUM(AK236:AM236)</f>
        <v>-279</v>
      </c>
      <c r="AO236" s="44">
        <f>+AN236+AH236+L236</f>
        <v>131464.48511999994</v>
      </c>
      <c r="AR236" s="43">
        <f t="shared" si="296"/>
        <v>15632.316639999994</v>
      </c>
      <c r="AS236" s="43">
        <f t="shared" si="297"/>
        <v>417.80950000000007</v>
      </c>
      <c r="AT236" s="43">
        <f t="shared" si="297"/>
        <v>193.7571428571429</v>
      </c>
      <c r="AU236" s="43">
        <f t="shared" si="297"/>
        <v>592.0724444444445</v>
      </c>
      <c r="AV236" s="43">
        <f t="shared" si="298"/>
        <v>-93</v>
      </c>
      <c r="AW236" s="44">
        <f t="shared" si="298"/>
        <v>4869.0550044444426</v>
      </c>
      <c r="AX236" s="122"/>
      <c r="AY236" s="43">
        <f>MEDIAN($D236:$K236)</f>
        <v>8648.7665599999746</v>
      </c>
      <c r="AZ236" s="43">
        <f>MEDIAN($M236:$AG236)</f>
        <v>299.5</v>
      </c>
      <c r="BA236" s="43">
        <f>MEDIAN($AD236,$AE236,$Z236,$T236,$O236,Q236,AG236)</f>
        <v>-35</v>
      </c>
      <c r="BB236" s="43">
        <f>MEDIAN($AF236,$AB236,$AC236,$Y236,$V236,$U236,$S236,$R236,$P236,$AA236)</f>
        <v>342</v>
      </c>
      <c r="BC236" s="43">
        <f>MEDIAN($AK236:$AM236)</f>
        <v>-250</v>
      </c>
      <c r="BD236" s="44">
        <f>MEDIAN((D236:K236,M236:V236,Y236:AG236,AK236:AM236))</f>
        <v>871.5</v>
      </c>
    </row>
    <row r="237" spans="1:56" s="204" customFormat="1">
      <c r="A237" s="199"/>
      <c r="B237" s="200" t="s">
        <v>125</v>
      </c>
      <c r="C237" s="201"/>
      <c r="D237" s="144">
        <v>-11916</v>
      </c>
      <c r="E237" s="160">
        <v>-2743</v>
      </c>
      <c r="F237" s="160">
        <v>31</v>
      </c>
      <c r="G237" s="160">
        <v>-9538</v>
      </c>
      <c r="H237" s="144">
        <v>3167</v>
      </c>
      <c r="I237" s="144"/>
      <c r="J237" s="160">
        <v>0</v>
      </c>
      <c r="K237" s="144"/>
      <c r="L237" s="43">
        <f>+SUM(D237:K237)</f>
        <v>-20999</v>
      </c>
      <c r="M237" s="160"/>
      <c r="N237" s="160"/>
      <c r="O237" s="160"/>
      <c r="P237" s="160"/>
      <c r="Q237" s="160">
        <v>8</v>
      </c>
      <c r="R237" s="160">
        <v>0</v>
      </c>
      <c r="S237" s="160">
        <v>0</v>
      </c>
      <c r="T237" s="160">
        <v>0</v>
      </c>
      <c r="U237" s="160">
        <v>-473</v>
      </c>
      <c r="V237" s="144"/>
      <c r="W237" s="144"/>
      <c r="X237" s="144"/>
      <c r="Y237" s="160"/>
      <c r="Z237" s="160">
        <v>264</v>
      </c>
      <c r="AA237" s="160"/>
      <c r="AB237" s="160"/>
      <c r="AC237" s="250"/>
      <c r="AD237" s="160"/>
      <c r="AE237" s="160">
        <v>-1740</v>
      </c>
      <c r="AF237" s="160">
        <v>0</v>
      </c>
      <c r="AG237" s="160">
        <v>2091</v>
      </c>
      <c r="AH237" s="43">
        <f>+SUM(M237:AG237)</f>
        <v>150</v>
      </c>
      <c r="AI237" s="43">
        <f>O237+Q237+Z237+AD237+AE237+AG237+T237</f>
        <v>623</v>
      </c>
      <c r="AJ237" s="43">
        <f>P237+R237+S237+U237+V237+Y237+AC237+AB237+AF237+AA237</f>
        <v>-473</v>
      </c>
      <c r="AK237" s="160"/>
      <c r="AL237" s="144"/>
      <c r="AM237" s="160">
        <v>415</v>
      </c>
      <c r="AN237" s="43">
        <f>+SUM(AK237:AM237)</f>
        <v>415</v>
      </c>
      <c r="AO237" s="44">
        <f>+AN237+AH237+L237</f>
        <v>-20434</v>
      </c>
      <c r="AR237" s="43">
        <f t="shared" si="296"/>
        <v>-2624.875</v>
      </c>
      <c r="AS237" s="43">
        <f t="shared" si="297"/>
        <v>9.375</v>
      </c>
      <c r="AT237" s="43">
        <f t="shared" si="297"/>
        <v>89</v>
      </c>
      <c r="AU237" s="43">
        <f t="shared" si="297"/>
        <v>-52.555555555555557</v>
      </c>
      <c r="AV237" s="43">
        <f t="shared" si="298"/>
        <v>138.33333333333334</v>
      </c>
      <c r="AW237" s="44">
        <f t="shared" si="298"/>
        <v>-756.81481481481478</v>
      </c>
      <c r="AX237" s="122"/>
      <c r="AY237" s="258">
        <f>MEDIAN($D237:$K237)</f>
        <v>-1371.5</v>
      </c>
      <c r="AZ237" s="258">
        <f>MEDIAN($M237:$AG237)</f>
        <v>0</v>
      </c>
      <c r="BA237" s="258">
        <f>MEDIAN($AD237,$AE237,$Z237,$T237,$O237,Q237,AG237)</f>
        <v>8</v>
      </c>
      <c r="BB237" s="258">
        <f>MEDIAN($AF237,$AB237,$AC237,$Y237,$V237,$U237,$S237,$R237,$P237,$AA237)</f>
        <v>0</v>
      </c>
      <c r="BC237" s="258">
        <f>MEDIAN($AK237:$AM237)</f>
        <v>415</v>
      </c>
      <c r="BD237" s="44">
        <f>MEDIAN((D237:K237,M237:V237,Y237:AG237,AK237:AM237))</f>
        <v>0</v>
      </c>
    </row>
    <row r="238" spans="1:56" s="204" customFormat="1">
      <c r="A238" s="199"/>
      <c r="B238" s="200"/>
      <c r="C238" s="201"/>
      <c r="D238" s="46">
        <f t="shared" ref="D238:V238" si="299">SUM(D235:D237)</f>
        <v>2728</v>
      </c>
      <c r="E238" s="252">
        <f t="shared" si="299"/>
        <v>-7626</v>
      </c>
      <c r="F238" s="252">
        <f t="shared" si="299"/>
        <v>-2227</v>
      </c>
      <c r="G238" s="252">
        <f t="shared" si="299"/>
        <v>34348</v>
      </c>
      <c r="H238" s="118">
        <f t="shared" si="299"/>
        <v>1679</v>
      </c>
      <c r="I238" s="118">
        <f t="shared" si="299"/>
        <v>16584</v>
      </c>
      <c r="J238" s="252">
        <f t="shared" si="299"/>
        <v>5546</v>
      </c>
      <c r="K238" s="118">
        <f t="shared" si="299"/>
        <v>11203.533119999949</v>
      </c>
      <c r="L238" s="45">
        <f t="shared" si="299"/>
        <v>62235.533119999949</v>
      </c>
      <c r="M238" s="252"/>
      <c r="N238" s="252"/>
      <c r="O238" s="252">
        <f t="shared" si="299"/>
        <v>18441</v>
      </c>
      <c r="P238" s="252">
        <f t="shared" si="299"/>
        <v>-198</v>
      </c>
      <c r="Q238" s="252">
        <f t="shared" si="299"/>
        <v>-142.70000000000005</v>
      </c>
      <c r="R238" s="252">
        <f t="shared" si="299"/>
        <v>2</v>
      </c>
      <c r="S238" s="252">
        <f t="shared" si="299"/>
        <v>1138.4222100000002</v>
      </c>
      <c r="T238" s="252">
        <f t="shared" si="299"/>
        <v>4302</v>
      </c>
      <c r="U238" s="252">
        <f t="shared" si="299"/>
        <v>-701</v>
      </c>
      <c r="V238" s="118">
        <f t="shared" si="299"/>
        <v>-4606.4719999999998</v>
      </c>
      <c r="W238" s="118"/>
      <c r="X238" s="118"/>
      <c r="Y238" s="252">
        <f t="shared" ref="Y238:AO238" si="300">SUM(Y235:Y237)</f>
        <v>1207</v>
      </c>
      <c r="Z238" s="252">
        <f t="shared" si="300"/>
        <v>5674</v>
      </c>
      <c r="AA238" s="252">
        <f t="shared" si="300"/>
        <v>-780</v>
      </c>
      <c r="AB238" s="252"/>
      <c r="AC238" s="292">
        <f>SUM(AC235:AC237)</f>
        <v>4522</v>
      </c>
      <c r="AD238" s="252">
        <f t="shared" si="300"/>
        <v>-1915</v>
      </c>
      <c r="AE238" s="252">
        <f t="shared" si="300"/>
        <v>-3274</v>
      </c>
      <c r="AF238" s="252">
        <f t="shared" si="300"/>
        <v>3608</v>
      </c>
      <c r="AG238" s="252">
        <f t="shared" si="300"/>
        <v>-618</v>
      </c>
      <c r="AH238" s="45">
        <f t="shared" si="300"/>
        <v>26659.250210000002</v>
      </c>
      <c r="AI238" s="45">
        <f>O238+Q238+Z238+AD238+AE238+AG238+T238</f>
        <v>22467.3</v>
      </c>
      <c r="AJ238" s="45">
        <f>P238+R238+S238+U238+V238+Y238+AC238+AB238+AF238+AA238</f>
        <v>4191.9502100000009</v>
      </c>
      <c r="AK238" s="252">
        <f t="shared" si="300"/>
        <v>1874</v>
      </c>
      <c r="AL238" s="118">
        <f t="shared" si="300"/>
        <v>346</v>
      </c>
      <c r="AM238" s="252">
        <f t="shared" si="300"/>
        <v>1026</v>
      </c>
      <c r="AN238" s="45">
        <f t="shared" si="300"/>
        <v>3246</v>
      </c>
      <c r="AO238" s="211">
        <f t="shared" si="300"/>
        <v>92140.783329999947</v>
      </c>
      <c r="AR238" s="45">
        <f>L238/AR$5</f>
        <v>7779.4416399999936</v>
      </c>
      <c r="AS238" s="45">
        <f>AH238/AS$5</f>
        <v>1666.2031381250001</v>
      </c>
      <c r="AT238" s="45">
        <f>AI238/AT$5</f>
        <v>3209.6142857142854</v>
      </c>
      <c r="AU238" s="45">
        <f>AJ238/AU$5</f>
        <v>465.77224555555563</v>
      </c>
      <c r="AV238" s="45">
        <f>AN238/AV$5</f>
        <v>1082</v>
      </c>
      <c r="AW238" s="211">
        <f>AO238/AW$5</f>
        <v>3412.6216048148131</v>
      </c>
      <c r="AX238" s="122"/>
      <c r="AY238" s="43">
        <f>MEDIAN($D238:$K238)</f>
        <v>4137</v>
      </c>
      <c r="AZ238" s="43">
        <f>MEDIAN($M238:$AG238)</f>
        <v>-70.350000000000023</v>
      </c>
      <c r="BA238" s="43">
        <f>MEDIAN($AD238,$AE238,$Z238,$T238,$O238,Q238,AG238)</f>
        <v>-142.70000000000005</v>
      </c>
      <c r="BB238" s="43">
        <f>MEDIAN($AF238,$AB238,$AC238,$Y238,$V238,$U238,$S238,$R238,$P238,$AA238)</f>
        <v>2</v>
      </c>
      <c r="BC238" s="43">
        <f>MEDIAN($AK238:$AM238)</f>
        <v>1026</v>
      </c>
      <c r="BD238" s="211">
        <f>MEDIAN((D238:K238,M238:V238,Y238:AG238,AK238:AM238))</f>
        <v>1138.4222100000002</v>
      </c>
    </row>
    <row r="239" spans="1:56"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160"/>
      <c r="AB239" s="160"/>
      <c r="AC239" s="250"/>
      <c r="AD239" s="160"/>
      <c r="AE239" s="160"/>
      <c r="AF239" s="160"/>
      <c r="AG239" s="160"/>
      <c r="AH239" s="43"/>
      <c r="AI239" s="43"/>
      <c r="AJ239" s="43"/>
      <c r="AK239" s="160"/>
      <c r="AL239" s="144"/>
      <c r="AM239" s="160"/>
      <c r="AN239" s="43"/>
      <c r="AO239" s="44"/>
      <c r="AR239" s="43"/>
      <c r="AS239" s="43"/>
      <c r="AT239" s="43"/>
      <c r="AU239" s="43"/>
      <c r="AV239" s="43"/>
      <c r="AW239" s="44"/>
      <c r="AX239" s="122"/>
      <c r="AY239" s="43"/>
      <c r="AZ239" s="43"/>
      <c r="BA239" s="43"/>
      <c r="BB239" s="43"/>
      <c r="BC239" s="43"/>
      <c r="BD239" s="44"/>
    </row>
    <row r="240" spans="1:56" s="204" customFormat="1" ht="15" thickBot="1">
      <c r="A240" s="272" t="s">
        <v>137</v>
      </c>
      <c r="B240" s="261"/>
      <c r="C240" s="273"/>
      <c r="D240" s="256">
        <f>D225+D232+D238</f>
        <v>66093</v>
      </c>
      <c r="E240" s="256">
        <f t="shared" ref="E240:V240" si="301">E225+E232+E238</f>
        <v>1783</v>
      </c>
      <c r="F240" s="256">
        <f t="shared" si="301"/>
        <v>59486.119999999995</v>
      </c>
      <c r="G240" s="256">
        <f t="shared" si="301"/>
        <v>205968.34860999999</v>
      </c>
      <c r="H240" s="256">
        <f t="shared" si="301"/>
        <v>45688</v>
      </c>
      <c r="I240" s="256">
        <f t="shared" si="301"/>
        <v>99468</v>
      </c>
      <c r="J240" s="256">
        <f t="shared" si="301"/>
        <v>3513</v>
      </c>
      <c r="K240" s="256">
        <f t="shared" si="301"/>
        <v>67941.236230000082</v>
      </c>
      <c r="L240" s="42">
        <f t="shared" si="301"/>
        <v>549940.70484000002</v>
      </c>
      <c r="M240" s="256"/>
      <c r="N240" s="256"/>
      <c r="O240" s="256">
        <f t="shared" si="301"/>
        <v>4251</v>
      </c>
      <c r="P240" s="256">
        <f t="shared" si="301"/>
        <v>6381.2660000000105</v>
      </c>
      <c r="Q240" s="256">
        <f t="shared" si="301"/>
        <v>6064.5589299999956</v>
      </c>
      <c r="R240" s="256">
        <f t="shared" si="301"/>
        <v>1921</v>
      </c>
      <c r="S240" s="256">
        <f t="shared" si="301"/>
        <v>794.67607999999791</v>
      </c>
      <c r="T240" s="256">
        <f t="shared" si="301"/>
        <v>11995.287739999985</v>
      </c>
      <c r="U240" s="256">
        <f t="shared" si="301"/>
        <v>8995</v>
      </c>
      <c r="V240" s="256">
        <f t="shared" si="301"/>
        <v>-5726.155999999999</v>
      </c>
      <c r="W240" s="256"/>
      <c r="X240" s="256"/>
      <c r="Y240" s="256">
        <f t="shared" ref="Y240:AO240" si="302">Y225+Y232+Y238</f>
        <v>8791</v>
      </c>
      <c r="Z240" s="256">
        <f>Z225+Z232+Z238</f>
        <v>-9294.4650229999897</v>
      </c>
      <c r="AA240" s="256">
        <f t="shared" si="302"/>
        <v>3118.4309200000007</v>
      </c>
      <c r="AB240" s="256"/>
      <c r="AC240" s="256">
        <f>AC225+AC232+AC238</f>
        <v>4844</v>
      </c>
      <c r="AD240" s="256">
        <f t="shared" si="302"/>
        <v>7607</v>
      </c>
      <c r="AE240" s="256">
        <f t="shared" si="302"/>
        <v>-674.12099999999418</v>
      </c>
      <c r="AF240" s="256">
        <f t="shared" si="302"/>
        <v>2074.5800000000054</v>
      </c>
      <c r="AG240" s="256">
        <f t="shared" si="302"/>
        <v>-3714</v>
      </c>
      <c r="AH240" s="42">
        <f t="shared" si="302"/>
        <v>47429.057647000023</v>
      </c>
      <c r="AI240" s="42">
        <f>O240+Q240+Z240+AD240+AE240+AG240+T240</f>
        <v>16235.260646999997</v>
      </c>
      <c r="AJ240" s="42">
        <f>P240+R240+S240+U240+V240+Y240+AC240+AB240+AF240+AA240</f>
        <v>31193.797000000013</v>
      </c>
      <c r="AK240" s="256">
        <f t="shared" si="302"/>
        <v>12826</v>
      </c>
      <c r="AL240" s="256">
        <f t="shared" si="302"/>
        <v>3174</v>
      </c>
      <c r="AM240" s="256">
        <f t="shared" si="302"/>
        <v>2660.2956599999998</v>
      </c>
      <c r="AN240" s="42">
        <f t="shared" si="302"/>
        <v>18660.29566</v>
      </c>
      <c r="AO240" s="230">
        <f t="shared" si="302"/>
        <v>616030.05814700015</v>
      </c>
      <c r="AR240" s="42">
        <f t="shared" ref="AR240" si="303">L240/AR$5</f>
        <v>68742.588105000003</v>
      </c>
      <c r="AS240" s="42">
        <f t="shared" ref="AS240:AU240" si="304">AH240/AS$5</f>
        <v>2964.3161029375015</v>
      </c>
      <c r="AT240" s="42">
        <f t="shared" si="304"/>
        <v>2319.3229495714281</v>
      </c>
      <c r="AU240" s="42">
        <f t="shared" si="304"/>
        <v>3465.9774444444461</v>
      </c>
      <c r="AV240" s="42">
        <f t="shared" ref="AV240:AW240" si="305">AN240/AV$5</f>
        <v>6220.0985533333333</v>
      </c>
      <c r="AW240" s="230">
        <f t="shared" si="305"/>
        <v>22815.928079518522</v>
      </c>
      <c r="AX240" s="122"/>
      <c r="AY240" s="42">
        <f>MEDIAN($D240:$K240)</f>
        <v>62789.56</v>
      </c>
      <c r="AZ240" s="42">
        <f>MEDIAN($M240:$AG240)</f>
        <v>3684.7154600000003</v>
      </c>
      <c r="BA240" s="42">
        <f>MEDIAN($AD240,$AE240,$Z240,$T240,$O240,Q240,AG240)</f>
        <v>4251</v>
      </c>
      <c r="BB240" s="42">
        <f>MEDIAN($AF240,$AB240,$AC240,$Y240,$V240,$U240,$S240,$R240,$P240,$AA240)</f>
        <v>3118.4309200000007</v>
      </c>
      <c r="BC240" s="42">
        <f>MEDIAN($AK240:$AM240)</f>
        <v>3174</v>
      </c>
      <c r="BD240" s="230">
        <f>MEDIAN((D240:K240,M240:V240,Y240:AG240,AK240:AM240))</f>
        <v>4844</v>
      </c>
    </row>
    <row r="241" spans="1:56"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0"/>
      <c r="AB241" s="240"/>
      <c r="AC241" s="241"/>
      <c r="AD241" s="240"/>
      <c r="AE241" s="240"/>
      <c r="AF241" s="240"/>
      <c r="AG241" s="240"/>
      <c r="AH241" s="14"/>
      <c r="AI241" s="14"/>
      <c r="AJ241" s="14"/>
      <c r="AK241" s="240"/>
      <c r="AL241" s="129"/>
      <c r="AM241" s="240"/>
      <c r="AN241" s="14"/>
      <c r="AO241" s="14"/>
      <c r="AR241" s="14"/>
      <c r="AS241" s="14"/>
      <c r="AT241" s="14"/>
      <c r="AU241" s="14"/>
      <c r="AV241" s="14"/>
      <c r="AW241" s="14"/>
      <c r="AX241" s="14"/>
      <c r="AY241" s="14"/>
      <c r="AZ241" s="14"/>
      <c r="BA241" s="14"/>
      <c r="BB241" s="14"/>
      <c r="BC241" s="14"/>
      <c r="BD241" s="14"/>
    </row>
    <row r="242" spans="1:56"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0"/>
      <c r="AB242" s="240"/>
      <c r="AC242" s="241"/>
      <c r="AD242" s="240"/>
      <c r="AE242" s="240"/>
      <c r="AF242" s="240"/>
      <c r="AG242" s="240"/>
      <c r="AH242" s="14"/>
      <c r="AI242" s="14"/>
      <c r="AJ242" s="14"/>
      <c r="AK242" s="240"/>
      <c r="AL242" s="129"/>
      <c r="AM242" s="240"/>
      <c r="AN242" s="14"/>
      <c r="AO242" s="14"/>
      <c r="AR242" s="14"/>
      <c r="AS242" s="14"/>
      <c r="AT242" s="14"/>
      <c r="AU242" s="14"/>
      <c r="AV242" s="14"/>
      <c r="AW242" s="14"/>
      <c r="AX242" s="14"/>
      <c r="AY242" s="14"/>
      <c r="AZ242" s="14"/>
      <c r="BA242" s="14"/>
      <c r="BB242" s="14"/>
      <c r="BC242" s="14"/>
      <c r="BD242" s="14"/>
    </row>
    <row r="243" spans="1:56"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94"/>
      <c r="AB243" s="240"/>
      <c r="AC243" s="241"/>
      <c r="AD243" s="240"/>
      <c r="AE243" s="240"/>
      <c r="AF243" s="295"/>
      <c r="AG243" s="295"/>
      <c r="AH243" s="14"/>
      <c r="AI243" s="14"/>
      <c r="AJ243" s="14"/>
      <c r="AK243" s="240"/>
      <c r="AL243" s="129"/>
      <c r="AM243" s="240"/>
      <c r="AN243" s="14"/>
      <c r="AO243" s="14"/>
      <c r="AR243" s="14"/>
      <c r="AS243" s="14"/>
      <c r="AT243" s="14"/>
      <c r="AU243" s="14"/>
      <c r="AV243" s="14"/>
      <c r="AW243" s="14"/>
      <c r="AX243" s="14"/>
      <c r="AY243" s="14"/>
      <c r="AZ243" s="14"/>
      <c r="BA243" s="14"/>
      <c r="BB243" s="14"/>
      <c r="BC243" s="14"/>
      <c r="BD243" s="14"/>
    </row>
    <row r="244" spans="1:56" s="198" customFormat="1" ht="73.5" customHeight="1">
      <c r="A244" s="296"/>
      <c r="B244" s="297"/>
      <c r="C244" s="243">
        <f>$C$8</f>
        <v>2017</v>
      </c>
      <c r="D244" s="10" t="s">
        <v>304</v>
      </c>
      <c r="E244" s="114" t="s">
        <v>305</v>
      </c>
      <c r="F244" s="114" t="s">
        <v>306</v>
      </c>
      <c r="G244" s="114" t="s">
        <v>307</v>
      </c>
      <c r="H244" s="114" t="s">
        <v>308</v>
      </c>
      <c r="I244" s="114" t="s">
        <v>327</v>
      </c>
      <c r="J244" s="114" t="s">
        <v>328</v>
      </c>
      <c r="K244" s="11" t="s">
        <v>309</v>
      </c>
      <c r="L244" s="7" t="s">
        <v>99</v>
      </c>
      <c r="M244" s="147" t="s">
        <v>310</v>
      </c>
      <c r="N244" s="146" t="s">
        <v>311</v>
      </c>
      <c r="O244" s="146" t="s">
        <v>355</v>
      </c>
      <c r="P244" s="146" t="s">
        <v>313</v>
      </c>
      <c r="Q244" s="146" t="s">
        <v>314</v>
      </c>
      <c r="R244" s="114" t="s">
        <v>315</v>
      </c>
      <c r="S244" s="114" t="s">
        <v>93</v>
      </c>
      <c r="T244" s="114" t="s">
        <v>316</v>
      </c>
      <c r="U244" s="114" t="s">
        <v>317</v>
      </c>
      <c r="V244" s="114" t="s">
        <v>318</v>
      </c>
      <c r="W244" s="146" t="s">
        <v>346</v>
      </c>
      <c r="X244" s="146" t="s">
        <v>349</v>
      </c>
      <c r="Y244" s="114" t="s">
        <v>319</v>
      </c>
      <c r="Z244" s="114" t="s">
        <v>320</v>
      </c>
      <c r="AA244" s="114" t="s">
        <v>321</v>
      </c>
      <c r="AB244" s="146" t="s">
        <v>322</v>
      </c>
      <c r="AC244" s="146" t="s">
        <v>358</v>
      </c>
      <c r="AD244" s="114" t="s">
        <v>323</v>
      </c>
      <c r="AE244" s="114" t="s">
        <v>324</v>
      </c>
      <c r="AF244" s="146" t="s">
        <v>325</v>
      </c>
      <c r="AG244" s="114" t="s">
        <v>326</v>
      </c>
      <c r="AH244" s="7" t="s">
        <v>148</v>
      </c>
      <c r="AI244" s="7" t="s">
        <v>88</v>
      </c>
      <c r="AJ244" s="7" t="s">
        <v>347</v>
      </c>
      <c r="AK244" s="114" t="s">
        <v>87</v>
      </c>
      <c r="AL244" s="114" t="s">
        <v>86</v>
      </c>
      <c r="AM244" s="114" t="s">
        <v>85</v>
      </c>
      <c r="AN244" s="7" t="s">
        <v>84</v>
      </c>
      <c r="AO244" s="9" t="s">
        <v>83</v>
      </c>
      <c r="AR244" s="7" t="s">
        <v>82</v>
      </c>
      <c r="AS244" s="7" t="s">
        <v>81</v>
      </c>
      <c r="AT244" s="7" t="s">
        <v>80</v>
      </c>
      <c r="AU244" s="7" t="s">
        <v>348</v>
      </c>
      <c r="AV244" s="7" t="s">
        <v>79</v>
      </c>
      <c r="AW244" s="9" t="s">
        <v>83</v>
      </c>
      <c r="AX244" s="8"/>
      <c r="AY244" s="7" t="s">
        <v>78</v>
      </c>
      <c r="AZ244" s="7" t="s">
        <v>77</v>
      </c>
      <c r="BA244" s="7" t="s">
        <v>77</v>
      </c>
      <c r="BB244" s="7" t="s">
        <v>351</v>
      </c>
      <c r="BC244" s="7" t="s">
        <v>75</v>
      </c>
      <c r="BD244" s="9" t="s">
        <v>83</v>
      </c>
    </row>
    <row r="245" spans="1:56"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0"/>
      <c r="AB245" s="299"/>
      <c r="AC245" s="301"/>
      <c r="AD245" s="299"/>
      <c r="AE245" s="298"/>
      <c r="AF245" s="298"/>
      <c r="AG245" s="298"/>
      <c r="AH245" s="37"/>
      <c r="AI245" s="37"/>
      <c r="AJ245" s="37"/>
      <c r="AK245" s="299"/>
      <c r="AL245" s="139"/>
      <c r="AM245" s="299"/>
      <c r="AN245" s="37"/>
      <c r="AO245" s="39"/>
      <c r="AR245" s="37"/>
      <c r="AS245" s="37"/>
      <c r="AT245" s="37"/>
      <c r="AU245" s="37"/>
      <c r="AV245" s="37"/>
      <c r="AW245" s="39"/>
      <c r="AX245" s="38"/>
      <c r="AY245" s="37"/>
      <c r="AZ245" s="37"/>
      <c r="BA245" s="37"/>
      <c r="BB245" s="37"/>
      <c r="BC245" s="37"/>
      <c r="BD245" s="39"/>
    </row>
    <row r="246" spans="1:56"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173"/>
      <c r="AB246" s="173"/>
      <c r="AC246" s="200"/>
      <c r="AD246" s="173"/>
      <c r="AE246" s="244"/>
      <c r="AF246" s="173"/>
      <c r="AG246" s="173"/>
      <c r="AH246" s="34"/>
      <c r="AI246" s="34"/>
      <c r="AJ246" s="34"/>
      <c r="AK246" s="173"/>
      <c r="AL246" s="133"/>
      <c r="AM246" s="173"/>
      <c r="AN246" s="34"/>
      <c r="AO246" s="35"/>
      <c r="AR246" s="34"/>
      <c r="AS246" s="34"/>
      <c r="AT246" s="34"/>
      <c r="AU246" s="34"/>
      <c r="AV246" s="34"/>
      <c r="AW246" s="35"/>
      <c r="AX246" s="12"/>
      <c r="AY246" s="34"/>
      <c r="AZ246" s="34"/>
      <c r="BA246" s="34"/>
      <c r="BB246" s="34"/>
      <c r="BC246" s="34"/>
      <c r="BD246" s="35"/>
    </row>
    <row r="247" spans="1:56"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173"/>
      <c r="AB247" s="173"/>
      <c r="AC247" s="200"/>
      <c r="AD247" s="173"/>
      <c r="AE247" s="244"/>
      <c r="AF247" s="173"/>
      <c r="AG247" s="173"/>
      <c r="AH247" s="34"/>
      <c r="AI247" s="34"/>
      <c r="AJ247" s="34"/>
      <c r="AK247" s="173"/>
      <c r="AL247" s="133"/>
      <c r="AM247" s="173"/>
      <c r="AN247" s="34"/>
      <c r="AO247" s="35"/>
      <c r="AR247" s="34"/>
      <c r="AS247" s="34"/>
      <c r="AT247" s="34"/>
      <c r="AU247" s="34"/>
      <c r="AV247" s="34"/>
      <c r="AW247" s="35"/>
      <c r="AX247" s="12"/>
      <c r="AY247" s="34"/>
      <c r="AZ247" s="34"/>
      <c r="BA247" s="34"/>
      <c r="BB247" s="34"/>
      <c r="BC247" s="34"/>
      <c r="BD247" s="35"/>
    </row>
    <row r="248" spans="1:56"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17"/>
      <c r="AB248" s="302"/>
      <c r="AC248" s="304"/>
      <c r="AD248" s="302"/>
      <c r="AE248" s="303"/>
      <c r="AF248" s="17"/>
      <c r="AG248" s="17"/>
      <c r="AH248" s="30"/>
      <c r="AI248" s="30"/>
      <c r="AJ248" s="30"/>
      <c r="AK248" s="302"/>
      <c r="AL248" s="140"/>
      <c r="AM248" s="302"/>
      <c r="AN248" s="30"/>
      <c r="AO248" s="32"/>
      <c r="AR248" s="30"/>
      <c r="AS248" s="30"/>
      <c r="AT248" s="30"/>
      <c r="AU248" s="30"/>
      <c r="AV248" s="30"/>
      <c r="AW248" s="32"/>
      <c r="AX248" s="31"/>
      <c r="AY248" s="30"/>
      <c r="AZ248" s="30"/>
      <c r="BA248" s="30"/>
      <c r="BB248" s="30"/>
      <c r="BC248" s="30"/>
      <c r="BD248" s="32"/>
    </row>
    <row r="249" spans="1:56" s="204" customFormat="1">
      <c r="A249" s="199"/>
      <c r="B249" s="200"/>
      <c r="C249" s="201" t="s">
        <v>133</v>
      </c>
      <c r="D249" s="137">
        <v>0</v>
      </c>
      <c r="E249" s="162"/>
      <c r="F249" s="162">
        <v>0</v>
      </c>
      <c r="G249" s="162"/>
      <c r="H249" s="137"/>
      <c r="I249" s="137">
        <v>0</v>
      </c>
      <c r="J249" s="162">
        <v>0</v>
      </c>
      <c r="K249" s="137"/>
      <c r="L249" s="22">
        <f>+SUM(D249:K249)</f>
        <v>0</v>
      </c>
      <c r="M249" s="162"/>
      <c r="N249" s="162"/>
      <c r="O249" s="162">
        <v>124</v>
      </c>
      <c r="P249" s="162">
        <v>108</v>
      </c>
      <c r="Q249" s="162">
        <v>18.992399999999989</v>
      </c>
      <c r="R249" s="162">
        <v>34</v>
      </c>
      <c r="S249" s="162">
        <v>83</v>
      </c>
      <c r="T249" s="162">
        <v>19</v>
      </c>
      <c r="U249" s="162">
        <v>28</v>
      </c>
      <c r="V249" s="137">
        <v>4</v>
      </c>
      <c r="W249" s="137"/>
      <c r="X249" s="137"/>
      <c r="Y249" s="162">
        <v>0</v>
      </c>
      <c r="Z249" s="162">
        <v>109</v>
      </c>
      <c r="AA249" s="162">
        <v>67.691800000000001</v>
      </c>
      <c r="AB249" s="162"/>
      <c r="AC249" s="271">
        <v>131</v>
      </c>
      <c r="AD249" s="162">
        <v>103</v>
      </c>
      <c r="AE249" s="162">
        <v>16</v>
      </c>
      <c r="AF249" s="162">
        <v>36</v>
      </c>
      <c r="AG249" s="162">
        <v>81</v>
      </c>
      <c r="AH249" s="22">
        <f>+SUM(M249:AG249)</f>
        <v>962.68419999999992</v>
      </c>
      <c r="AI249" s="22">
        <f t="shared" ref="AI249:AI254" si="306">O249+Q249+Z249+AD249+AE249+AG249+T249</f>
        <v>470.99239999999998</v>
      </c>
      <c r="AJ249" s="22">
        <f t="shared" ref="AJ249:AJ254" si="307">P249+R249+S249+U249+V249+Y249+AC249+AB249+AF249+AA249</f>
        <v>491.6918</v>
      </c>
      <c r="AK249" s="162"/>
      <c r="AL249" s="137"/>
      <c r="AM249" s="162">
        <v>488</v>
      </c>
      <c r="AN249" s="22">
        <f>+SUM(AK249:AM249)</f>
        <v>488</v>
      </c>
      <c r="AO249" s="24">
        <f>+AN249+AH249+L249</f>
        <v>1450.6841999999999</v>
      </c>
      <c r="AR249" s="43">
        <f t="shared" ref="AR249:AR253" si="308">L249/AR$5</f>
        <v>0</v>
      </c>
      <c r="AS249" s="43">
        <f t="shared" ref="AS249:AU253" si="309">AH249/AS$5</f>
        <v>60.167762499999995</v>
      </c>
      <c r="AT249" s="43">
        <f t="shared" si="309"/>
        <v>67.28462857142857</v>
      </c>
      <c r="AU249" s="43">
        <f t="shared" si="309"/>
        <v>54.632422222222225</v>
      </c>
      <c r="AV249" s="43">
        <f t="shared" ref="AV249:AW253" si="310">AN249/AV$5</f>
        <v>162.66666666666666</v>
      </c>
      <c r="AW249" s="44">
        <f t="shared" si="310"/>
        <v>53.72904444444444</v>
      </c>
      <c r="AX249" s="23"/>
      <c r="AY249" s="22">
        <f t="shared" ref="AY249:AY254" si="311">MEDIAN($D249:$K249)</f>
        <v>0</v>
      </c>
      <c r="AZ249" s="22">
        <f t="shared" ref="AZ249:AZ254" si="312">MEDIAN($M249:$AG249)</f>
        <v>51.8459</v>
      </c>
      <c r="BA249" s="22">
        <f t="shared" ref="BA249:BA254" si="313">MEDIAN($AD249,$AE249,$Z249,$T249,$O249,Q249,AG249)</f>
        <v>81</v>
      </c>
      <c r="BB249" s="22">
        <f t="shared" ref="BB249:BB254" si="314">MEDIAN($AF249,$AB249,$AC249,$Y249,$V249,$U249,$S249,$R249,$P249,$AA249)</f>
        <v>36</v>
      </c>
      <c r="BC249" s="22">
        <f t="shared" ref="BC249:BC254" si="315">MEDIAN($AK249:$AM249)</f>
        <v>488</v>
      </c>
      <c r="BD249" s="24">
        <f>MEDIAN((D249:K249,M249:V249,Y249:AG249,AK249:AM249))</f>
        <v>34</v>
      </c>
    </row>
    <row r="250" spans="1:56" s="204" customFormat="1">
      <c r="A250" s="199"/>
      <c r="B250" s="200"/>
      <c r="C250" s="201" t="s">
        <v>130</v>
      </c>
      <c r="D250" s="137">
        <v>1105</v>
      </c>
      <c r="E250" s="162">
        <v>270.16739999999697</v>
      </c>
      <c r="F250" s="162">
        <v>184.40820000000028</v>
      </c>
      <c r="G250" s="162">
        <v>386.625</v>
      </c>
      <c r="H250" s="137">
        <v>106.2911</v>
      </c>
      <c r="I250" s="137">
        <v>148</v>
      </c>
      <c r="J250" s="162">
        <v>107</v>
      </c>
      <c r="K250" s="137">
        <v>42</v>
      </c>
      <c r="L250" s="22">
        <f>+SUM(D250:K250)</f>
        <v>2349.4916999999973</v>
      </c>
      <c r="M250" s="162"/>
      <c r="N250" s="162"/>
      <c r="O250" s="162">
        <v>3309</v>
      </c>
      <c r="P250" s="162">
        <v>2494</v>
      </c>
      <c r="Q250" s="162">
        <v>2890.6670000000108</v>
      </c>
      <c r="R250" s="162">
        <v>1535</v>
      </c>
      <c r="S250" s="162">
        <v>1961</v>
      </c>
      <c r="T250" s="162">
        <v>1820.66</v>
      </c>
      <c r="U250" s="162">
        <v>2815</v>
      </c>
      <c r="V250" s="137">
        <v>1435</v>
      </c>
      <c r="W250" s="137"/>
      <c r="X250" s="137"/>
      <c r="Y250" s="162">
        <v>3285</v>
      </c>
      <c r="Z250" s="162">
        <v>2509</v>
      </c>
      <c r="AA250" s="162">
        <v>1959.2336</v>
      </c>
      <c r="AB250" s="162"/>
      <c r="AC250" s="271">
        <v>3946</v>
      </c>
      <c r="AD250" s="162">
        <v>2444</v>
      </c>
      <c r="AE250" s="162">
        <v>1851.4</v>
      </c>
      <c r="AF250" s="162">
        <v>942</v>
      </c>
      <c r="AG250" s="162">
        <v>1920</v>
      </c>
      <c r="AH250" s="22">
        <f>+SUM(M250:AG250)</f>
        <v>37116.960600000013</v>
      </c>
      <c r="AI250" s="22">
        <f t="shared" si="306"/>
        <v>16744.72700000001</v>
      </c>
      <c r="AJ250" s="22">
        <f t="shared" si="307"/>
        <v>20372.2336</v>
      </c>
      <c r="AK250" s="162">
        <v>19148</v>
      </c>
      <c r="AL250" s="137">
        <v>923</v>
      </c>
      <c r="AM250" s="162">
        <v>1663</v>
      </c>
      <c r="AN250" s="22">
        <f>+SUM(AK250:AM250)</f>
        <v>21734</v>
      </c>
      <c r="AO250" s="24">
        <f>+AN250+AH250+L250</f>
        <v>61200.452300000012</v>
      </c>
      <c r="AR250" s="43">
        <f t="shared" si="308"/>
        <v>293.68646249999966</v>
      </c>
      <c r="AS250" s="43">
        <f t="shared" si="309"/>
        <v>2319.8100375000008</v>
      </c>
      <c r="AT250" s="43">
        <f t="shared" si="309"/>
        <v>2392.1038571428585</v>
      </c>
      <c r="AU250" s="43">
        <f t="shared" si="309"/>
        <v>2263.581511111111</v>
      </c>
      <c r="AV250" s="43">
        <f t="shared" si="310"/>
        <v>7244.666666666667</v>
      </c>
      <c r="AW250" s="44">
        <f t="shared" si="310"/>
        <v>2266.6834185185189</v>
      </c>
      <c r="AX250" s="23"/>
      <c r="AY250" s="22">
        <f t="shared" si="311"/>
        <v>166.20410000000015</v>
      </c>
      <c r="AZ250" s="22">
        <f t="shared" si="312"/>
        <v>2202.5</v>
      </c>
      <c r="BA250" s="22">
        <f t="shared" si="313"/>
        <v>2444</v>
      </c>
      <c r="BB250" s="22">
        <f t="shared" si="314"/>
        <v>1961</v>
      </c>
      <c r="BC250" s="22">
        <f t="shared" si="315"/>
        <v>1663</v>
      </c>
      <c r="BD250" s="24">
        <f>MEDIAN((D250:K250,M250:V250,Y250:AG250,AK250:AM250))</f>
        <v>1820.66</v>
      </c>
    </row>
    <row r="251" spans="1:56" s="204" customFormat="1">
      <c r="A251" s="199"/>
      <c r="B251" s="200"/>
      <c r="C251" s="201" t="s">
        <v>129</v>
      </c>
      <c r="D251" s="137">
        <v>13206</v>
      </c>
      <c r="E251" s="162">
        <v>1341.0626</v>
      </c>
      <c r="F251" s="162">
        <v>11978.562900000561</v>
      </c>
      <c r="G251" s="162">
        <v>21530.624662500006</v>
      </c>
      <c r="H251" s="137">
        <v>8938.6857999999993</v>
      </c>
      <c r="I251" s="137">
        <v>13698</v>
      </c>
      <c r="J251" s="162">
        <v>6767</v>
      </c>
      <c r="K251" s="137">
        <v>12865</v>
      </c>
      <c r="L251" s="22">
        <f>+SUM(D251:K251)</f>
        <v>90324.935962500575</v>
      </c>
      <c r="M251" s="162"/>
      <c r="N251" s="162"/>
      <c r="O251" s="162">
        <v>2544</v>
      </c>
      <c r="P251" s="162">
        <v>1031</v>
      </c>
      <c r="Q251" s="162">
        <v>1701.3218999999997</v>
      </c>
      <c r="R251" s="162">
        <v>540</v>
      </c>
      <c r="S251" s="162">
        <v>410</v>
      </c>
      <c r="T251" s="162">
        <v>1891.5</v>
      </c>
      <c r="U251" s="162">
        <v>792</v>
      </c>
      <c r="V251" s="137">
        <v>170</v>
      </c>
      <c r="W251" s="137"/>
      <c r="X251" s="137"/>
      <c r="Y251" s="162">
        <v>1785</v>
      </c>
      <c r="Z251" s="162">
        <v>2635</v>
      </c>
      <c r="AA251" s="162">
        <v>960.19320000000005</v>
      </c>
      <c r="AB251" s="162"/>
      <c r="AC251" s="271">
        <v>899</v>
      </c>
      <c r="AD251" s="162">
        <v>1743</v>
      </c>
      <c r="AE251" s="162">
        <v>590</v>
      </c>
      <c r="AF251" s="162">
        <v>153</v>
      </c>
      <c r="AG251" s="162">
        <v>1046</v>
      </c>
      <c r="AH251" s="22">
        <f>+SUM(M251:AG251)</f>
        <v>18891.015099999997</v>
      </c>
      <c r="AI251" s="22">
        <f t="shared" si="306"/>
        <v>12150.821899999999</v>
      </c>
      <c r="AJ251" s="22">
        <f t="shared" si="307"/>
        <v>6740.1931999999997</v>
      </c>
      <c r="AK251" s="162">
        <v>825</v>
      </c>
      <c r="AL251" s="137">
        <v>653</v>
      </c>
      <c r="AM251" s="162">
        <v>657</v>
      </c>
      <c r="AN251" s="22">
        <f>+SUM(AK251:AM251)</f>
        <v>2135</v>
      </c>
      <c r="AO251" s="24">
        <f>+AN251+AH251+L251</f>
        <v>111350.95106250056</v>
      </c>
      <c r="AR251" s="43">
        <f t="shared" si="308"/>
        <v>11290.616995312572</v>
      </c>
      <c r="AS251" s="43">
        <f t="shared" si="309"/>
        <v>1180.6884437499998</v>
      </c>
      <c r="AT251" s="43">
        <f t="shared" si="309"/>
        <v>1735.8317</v>
      </c>
      <c r="AU251" s="43">
        <f t="shared" si="309"/>
        <v>748.9103555555555</v>
      </c>
      <c r="AV251" s="43">
        <f t="shared" si="310"/>
        <v>711.66666666666663</v>
      </c>
      <c r="AW251" s="44">
        <f t="shared" si="310"/>
        <v>4124.1092986111316</v>
      </c>
      <c r="AX251" s="23"/>
      <c r="AY251" s="22">
        <f t="shared" si="311"/>
        <v>12421.781450000281</v>
      </c>
      <c r="AZ251" s="22">
        <f t="shared" si="312"/>
        <v>995.59660000000008</v>
      </c>
      <c r="BA251" s="22">
        <f t="shared" si="313"/>
        <v>1743</v>
      </c>
      <c r="BB251" s="22">
        <f t="shared" si="314"/>
        <v>792</v>
      </c>
      <c r="BC251" s="22">
        <f t="shared" si="315"/>
        <v>657</v>
      </c>
      <c r="BD251" s="24">
        <f>MEDIAN((D251:K251,M251:V251,Y251:AG251,AK251:AM251))</f>
        <v>1341.0626</v>
      </c>
    </row>
    <row r="252" spans="1:56" s="204" customFormat="1">
      <c r="A252" s="199"/>
      <c r="B252" s="200"/>
      <c r="C252" s="201" t="s">
        <v>128</v>
      </c>
      <c r="D252" s="137">
        <v>1045</v>
      </c>
      <c r="E252" s="162">
        <v>77.867600000000095</v>
      </c>
      <c r="F252" s="162">
        <v>2022.2826000000041</v>
      </c>
      <c r="G252" s="162">
        <v>3852.8000000000006</v>
      </c>
      <c r="H252" s="137">
        <v>1400.6158</v>
      </c>
      <c r="I252" s="137">
        <v>1355</v>
      </c>
      <c r="J252" s="162">
        <v>830</v>
      </c>
      <c r="K252" s="137">
        <v>1683</v>
      </c>
      <c r="L252" s="22">
        <f>+SUM(D252:K252)</f>
        <v>12266.566000000004</v>
      </c>
      <c r="M252" s="162"/>
      <c r="N252" s="162"/>
      <c r="O252" s="162"/>
      <c r="P252" s="162">
        <v>72</v>
      </c>
      <c r="Q252" s="162">
        <v>3</v>
      </c>
      <c r="R252" s="162">
        <v>11</v>
      </c>
      <c r="S252" s="162">
        <v>0</v>
      </c>
      <c r="T252" s="162">
        <v>36.999999999999993</v>
      </c>
      <c r="U252" s="162">
        <v>21</v>
      </c>
      <c r="V252" s="137">
        <v>4</v>
      </c>
      <c r="W252" s="137"/>
      <c r="X252" s="137"/>
      <c r="Y252" s="162">
        <v>0</v>
      </c>
      <c r="Z252" s="162">
        <v>709</v>
      </c>
      <c r="AA252" s="162">
        <v>7.5418000000000003</v>
      </c>
      <c r="AB252" s="162"/>
      <c r="AC252" s="271">
        <v>23</v>
      </c>
      <c r="AD252" s="162">
        <v>94</v>
      </c>
      <c r="AE252" s="162">
        <v>11.4</v>
      </c>
      <c r="AF252" s="162">
        <v>0</v>
      </c>
      <c r="AG252" s="162">
        <v>148</v>
      </c>
      <c r="AH252" s="22">
        <f>+SUM(M252:AG252)</f>
        <v>1140.9418000000001</v>
      </c>
      <c r="AI252" s="22">
        <f t="shared" si="306"/>
        <v>1002.4</v>
      </c>
      <c r="AJ252" s="22">
        <f t="shared" si="307"/>
        <v>138.54179999999999</v>
      </c>
      <c r="AK252" s="162">
        <v>140</v>
      </c>
      <c r="AL252" s="137">
        <v>45</v>
      </c>
      <c r="AM252" s="162">
        <v>108</v>
      </c>
      <c r="AN252" s="22">
        <f>+SUM(AK252:AM252)</f>
        <v>293</v>
      </c>
      <c r="AO252" s="24">
        <f>+AN252+AH252+L252</f>
        <v>13700.507800000005</v>
      </c>
      <c r="AR252" s="43">
        <f t="shared" si="308"/>
        <v>1533.3207500000005</v>
      </c>
      <c r="AS252" s="43">
        <f t="shared" si="309"/>
        <v>71.308862500000004</v>
      </c>
      <c r="AT252" s="43">
        <f t="shared" si="309"/>
        <v>143.19999999999999</v>
      </c>
      <c r="AU252" s="43">
        <f t="shared" si="309"/>
        <v>15.393533333333332</v>
      </c>
      <c r="AV252" s="43">
        <f t="shared" si="310"/>
        <v>97.666666666666671</v>
      </c>
      <c r="AW252" s="44">
        <f t="shared" si="310"/>
        <v>507.42621481481501</v>
      </c>
      <c r="AX252" s="23"/>
      <c r="AY252" s="22">
        <f t="shared" si="311"/>
        <v>1377.8079</v>
      </c>
      <c r="AZ252" s="22">
        <f t="shared" si="312"/>
        <v>11.4</v>
      </c>
      <c r="BA252" s="22">
        <f t="shared" si="313"/>
        <v>65.5</v>
      </c>
      <c r="BB252" s="22">
        <f t="shared" si="314"/>
        <v>7.5418000000000003</v>
      </c>
      <c r="BC252" s="22">
        <f t="shared" si="315"/>
        <v>108</v>
      </c>
      <c r="BD252" s="24">
        <f>MEDIAN((D252:K252,M252:V252,Y252:AG252,AK252:AM252))</f>
        <v>74.933800000000048</v>
      </c>
    </row>
    <row r="253" spans="1:56" s="204" customFormat="1">
      <c r="A253" s="199"/>
      <c r="B253" s="200"/>
      <c r="C253" s="201" t="s">
        <v>127</v>
      </c>
      <c r="D253" s="137">
        <v>914</v>
      </c>
      <c r="E253" s="162">
        <v>271.75050000000005</v>
      </c>
      <c r="F253" s="162">
        <v>865.39250000000118</v>
      </c>
      <c r="G253" s="162">
        <v>2797.0720250699997</v>
      </c>
      <c r="H253" s="137">
        <v>1096.5291999999999</v>
      </c>
      <c r="I253" s="137">
        <v>1575</v>
      </c>
      <c r="J253" s="162">
        <v>552</v>
      </c>
      <c r="K253" s="137">
        <v>1092</v>
      </c>
      <c r="L253" s="22">
        <f>+SUM(D253:K253)</f>
        <v>9163.7442250700005</v>
      </c>
      <c r="M253" s="162"/>
      <c r="N253" s="162"/>
      <c r="O253" s="162"/>
      <c r="P253" s="162">
        <v>28</v>
      </c>
      <c r="Q253" s="162">
        <v>0</v>
      </c>
      <c r="R253" s="162">
        <v>0</v>
      </c>
      <c r="S253" s="162">
        <v>0</v>
      </c>
      <c r="T253" s="162">
        <v>48.6</v>
      </c>
      <c r="U253" s="162">
        <v>17</v>
      </c>
      <c r="V253" s="137"/>
      <c r="W253" s="137"/>
      <c r="X253" s="137"/>
      <c r="Y253" s="162">
        <v>0</v>
      </c>
      <c r="Z253" s="162">
        <v>119</v>
      </c>
      <c r="AA253" s="162" t="s">
        <v>363</v>
      </c>
      <c r="AB253" s="162"/>
      <c r="AC253" s="271"/>
      <c r="AD253" s="162">
        <v>37</v>
      </c>
      <c r="AE253" s="162">
        <v>0</v>
      </c>
      <c r="AF253" s="162">
        <v>0</v>
      </c>
      <c r="AG253" s="162"/>
      <c r="AH253" s="22">
        <f>+SUM(M253:AG253)</f>
        <v>249.6</v>
      </c>
      <c r="AI253" s="22">
        <f t="shared" si="306"/>
        <v>204.6</v>
      </c>
      <c r="AJ253" s="22" t="e">
        <f t="shared" si="307"/>
        <v>#VALUE!</v>
      </c>
      <c r="AK253" s="162"/>
      <c r="AL253" s="137">
        <v>9</v>
      </c>
      <c r="AM253" s="162">
        <v>81</v>
      </c>
      <c r="AN253" s="22">
        <f>+SUM(AK253:AM253)</f>
        <v>90</v>
      </c>
      <c r="AO253" s="24">
        <f>+AN253+AH253+L253</f>
        <v>9503.3442250700009</v>
      </c>
      <c r="AR253" s="43">
        <f t="shared" si="308"/>
        <v>1145.4680281337501</v>
      </c>
      <c r="AS253" s="43">
        <f t="shared" si="309"/>
        <v>15.6</v>
      </c>
      <c r="AT253" s="43">
        <f t="shared" si="309"/>
        <v>29.228571428571428</v>
      </c>
      <c r="AU253" s="43" t="e">
        <f t="shared" si="309"/>
        <v>#VALUE!</v>
      </c>
      <c r="AV253" s="43">
        <f t="shared" si="310"/>
        <v>30</v>
      </c>
      <c r="AW253" s="44">
        <f t="shared" si="310"/>
        <v>351.97571203962968</v>
      </c>
      <c r="AX253" s="23"/>
      <c r="AY253" s="276">
        <f t="shared" si="311"/>
        <v>1003</v>
      </c>
      <c r="AZ253" s="276">
        <f t="shared" si="312"/>
        <v>0</v>
      </c>
      <c r="BA253" s="276">
        <f t="shared" si="313"/>
        <v>37</v>
      </c>
      <c r="BB253" s="276">
        <f t="shared" si="314"/>
        <v>0</v>
      </c>
      <c r="BC253" s="276">
        <f t="shared" si="315"/>
        <v>45</v>
      </c>
      <c r="BD253" s="24">
        <f>MEDIAN((D253:K253,M253:V253,Y253:AG253,AK253:AM253))</f>
        <v>48.6</v>
      </c>
    </row>
    <row r="254" spans="1:56" s="204" customFormat="1">
      <c r="A254" s="199"/>
      <c r="B254" s="200"/>
      <c r="C254" s="201" t="s">
        <v>132</v>
      </c>
      <c r="D254" s="110">
        <f t="shared" ref="D254:V254" si="316">SUM(D249:D253)</f>
        <v>16270</v>
      </c>
      <c r="E254" s="28">
        <f t="shared" si="316"/>
        <v>1960.848099999997</v>
      </c>
      <c r="F254" s="28">
        <f t="shared" si="316"/>
        <v>15050.646200000567</v>
      </c>
      <c r="G254" s="28">
        <f t="shared" si="316"/>
        <v>28567.121687570005</v>
      </c>
      <c r="H254" s="141">
        <f t="shared" si="316"/>
        <v>11542.121899999998</v>
      </c>
      <c r="I254" s="141">
        <f t="shared" si="316"/>
        <v>16776</v>
      </c>
      <c r="J254" s="28">
        <f t="shared" si="316"/>
        <v>8256</v>
      </c>
      <c r="K254" s="141">
        <f t="shared" si="316"/>
        <v>15682</v>
      </c>
      <c r="L254" s="25">
        <f t="shared" si="316"/>
        <v>114104.73788757058</v>
      </c>
      <c r="M254" s="28"/>
      <c r="N254" s="28"/>
      <c r="O254" s="28">
        <f t="shared" si="316"/>
        <v>5977</v>
      </c>
      <c r="P254" s="28">
        <f t="shared" si="316"/>
        <v>3733</v>
      </c>
      <c r="Q254" s="28">
        <f t="shared" si="316"/>
        <v>4613.9813000000104</v>
      </c>
      <c r="R254" s="28">
        <f t="shared" si="316"/>
        <v>2120</v>
      </c>
      <c r="S254" s="28">
        <f t="shared" si="316"/>
        <v>2454</v>
      </c>
      <c r="T254" s="28">
        <f t="shared" si="316"/>
        <v>3816.7599999999998</v>
      </c>
      <c r="U254" s="28">
        <f t="shared" si="316"/>
        <v>3673</v>
      </c>
      <c r="V254" s="141">
        <f t="shared" si="316"/>
        <v>1613</v>
      </c>
      <c r="W254" s="141"/>
      <c r="X254" s="141"/>
      <c r="Y254" s="28">
        <f t="shared" ref="Y254:AO254" si="317">SUM(Y249:Y253)</f>
        <v>5070</v>
      </c>
      <c r="Z254" s="28">
        <f t="shared" si="317"/>
        <v>6081</v>
      </c>
      <c r="AA254" s="28">
        <f t="shared" si="317"/>
        <v>2994.6604000000002</v>
      </c>
      <c r="AB254" s="28"/>
      <c r="AC254" s="29">
        <f>SUM(AC249:AC253)</f>
        <v>4999</v>
      </c>
      <c r="AD254" s="28">
        <f t="shared" si="317"/>
        <v>4421</v>
      </c>
      <c r="AE254" s="28">
        <f t="shared" si="317"/>
        <v>2468.8000000000002</v>
      </c>
      <c r="AF254" s="28">
        <f t="shared" si="317"/>
        <v>1131</v>
      </c>
      <c r="AG254" s="28">
        <f t="shared" si="317"/>
        <v>3195</v>
      </c>
      <c r="AH254" s="25">
        <f t="shared" si="317"/>
        <v>58361.201700000012</v>
      </c>
      <c r="AI254" s="25">
        <f t="shared" si="306"/>
        <v>30573.541300000008</v>
      </c>
      <c r="AJ254" s="25">
        <f t="shared" si="307"/>
        <v>27787.660400000001</v>
      </c>
      <c r="AK254" s="28">
        <f t="shared" si="317"/>
        <v>20113</v>
      </c>
      <c r="AL254" s="141">
        <f t="shared" si="317"/>
        <v>1630</v>
      </c>
      <c r="AM254" s="28">
        <f t="shared" si="317"/>
        <v>2997</v>
      </c>
      <c r="AN254" s="25">
        <f t="shared" si="317"/>
        <v>24740</v>
      </c>
      <c r="AO254" s="305">
        <f t="shared" si="317"/>
        <v>197205.93958757058</v>
      </c>
      <c r="AR254" s="45">
        <f>L254/AR$5</f>
        <v>14263.092235946322</v>
      </c>
      <c r="AS254" s="45">
        <f>AH254/AS$5</f>
        <v>3647.5751062500008</v>
      </c>
      <c r="AT254" s="45">
        <f>AI254/AT$5</f>
        <v>4367.6487571428579</v>
      </c>
      <c r="AU254" s="45">
        <f>AJ254/AU$5</f>
        <v>3087.5178222222221</v>
      </c>
      <c r="AV254" s="45">
        <f>AN254/AV$5</f>
        <v>8246.6666666666661</v>
      </c>
      <c r="AW254" s="211">
        <f>AO254/AW$5</f>
        <v>7303.9236884285401</v>
      </c>
      <c r="AX254" s="23"/>
      <c r="AY254" s="22">
        <f t="shared" si="311"/>
        <v>15366.323100000283</v>
      </c>
      <c r="AZ254" s="22">
        <f t="shared" si="312"/>
        <v>3703</v>
      </c>
      <c r="BA254" s="22">
        <f t="shared" si="313"/>
        <v>4421</v>
      </c>
      <c r="BB254" s="22">
        <f t="shared" si="314"/>
        <v>2994.6604000000002</v>
      </c>
      <c r="BC254" s="22">
        <f t="shared" si="315"/>
        <v>2997</v>
      </c>
      <c r="BD254" s="305">
        <f>MEDIAN((D254:K254,M254:V254,Y254:AG254,AK254:AM254))</f>
        <v>4421</v>
      </c>
    </row>
    <row r="255" spans="1:56"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162"/>
      <c r="AB255" s="162"/>
      <c r="AC255" s="271"/>
      <c r="AD255" s="162"/>
      <c r="AE255" s="162"/>
      <c r="AF255" s="162"/>
      <c r="AG255" s="162"/>
      <c r="AH255" s="22"/>
      <c r="AI255" s="22"/>
      <c r="AJ255" s="22"/>
      <c r="AK255" s="162"/>
      <c r="AL255" s="137"/>
      <c r="AM255" s="162"/>
      <c r="AN255" s="22"/>
      <c r="AO255" s="24"/>
      <c r="AR255" s="22"/>
      <c r="AS255" s="22"/>
      <c r="AT255" s="22"/>
      <c r="AU255" s="22"/>
      <c r="AV255" s="22"/>
      <c r="AW255" s="24"/>
      <c r="AX255" s="23"/>
      <c r="AY255" s="22"/>
      <c r="AZ255" s="22"/>
      <c r="BA255" s="22"/>
      <c r="BB255" s="22"/>
      <c r="BC255" s="22"/>
      <c r="BD255" s="24"/>
    </row>
    <row r="256" spans="1:56" s="204" customFormat="1">
      <c r="A256" s="199"/>
      <c r="B256" s="200"/>
      <c r="C256" s="201" t="s">
        <v>130</v>
      </c>
      <c r="D256" s="137">
        <v>120</v>
      </c>
      <c r="E256" s="162">
        <v>117.8413</v>
      </c>
      <c r="F256" s="162">
        <v>389.25199999999182</v>
      </c>
      <c r="G256" s="162">
        <v>117.2349</v>
      </c>
      <c r="H256" s="137"/>
      <c r="I256" s="137">
        <v>112</v>
      </c>
      <c r="J256" s="162">
        <v>300</v>
      </c>
      <c r="K256" s="137">
        <v>301</v>
      </c>
      <c r="L256" s="22">
        <f>+SUM(D256:K256)</f>
        <v>1457.3281999999917</v>
      </c>
      <c r="M256" s="162"/>
      <c r="N256" s="162"/>
      <c r="O256" s="162">
        <v>511</v>
      </c>
      <c r="P256" s="162">
        <v>67</v>
      </c>
      <c r="Q256" s="162">
        <v>537.5942</v>
      </c>
      <c r="R256" s="162">
        <v>271</v>
      </c>
      <c r="S256" s="162">
        <v>542.70709999999997</v>
      </c>
      <c r="T256" s="162">
        <v>452.8967999999997</v>
      </c>
      <c r="U256" s="162">
        <v>600</v>
      </c>
      <c r="V256" s="137">
        <v>47</v>
      </c>
      <c r="W256" s="137"/>
      <c r="X256" s="137"/>
      <c r="Y256" s="162">
        <v>29</v>
      </c>
      <c r="Z256" s="162">
        <v>626</v>
      </c>
      <c r="AA256" s="162">
        <v>99.852900000000005</v>
      </c>
      <c r="AB256" s="162"/>
      <c r="AC256" s="271">
        <v>441</v>
      </c>
      <c r="AD256" s="162">
        <v>504</v>
      </c>
      <c r="AE256" s="162">
        <v>226</v>
      </c>
      <c r="AF256" s="162">
        <v>72</v>
      </c>
      <c r="AG256" s="162">
        <v>672</v>
      </c>
      <c r="AH256" s="22">
        <f>+SUM(M256:AG256)</f>
        <v>5699.0509999999995</v>
      </c>
      <c r="AI256" s="22">
        <f>O256+Q256+Z256+AD256+AE256+AG256+T256</f>
        <v>3529.4909999999995</v>
      </c>
      <c r="AJ256" s="22">
        <f>P256+R256+S256+U256+V256+Y256+AC256+AB256+AF256+AA256</f>
        <v>2169.56</v>
      </c>
      <c r="AK256" s="162"/>
      <c r="AL256" s="137"/>
      <c r="AM256" s="162">
        <v>0</v>
      </c>
      <c r="AN256" s="22">
        <f>+SUM(AK256:AM256)</f>
        <v>0</v>
      </c>
      <c r="AO256" s="24">
        <f>+AN256+AH256+L256</f>
        <v>7156.3791999999912</v>
      </c>
      <c r="AR256" s="43">
        <f t="shared" ref="AR256:AR259" si="318">L256/AR$5</f>
        <v>182.16602499999897</v>
      </c>
      <c r="AS256" s="43">
        <f t="shared" ref="AS256:AU259" si="319">AH256/AS$5</f>
        <v>356.19068749999997</v>
      </c>
      <c r="AT256" s="43">
        <f t="shared" si="319"/>
        <v>504.21299999999991</v>
      </c>
      <c r="AU256" s="43">
        <f t="shared" si="319"/>
        <v>241.0622222222222</v>
      </c>
      <c r="AV256" s="43">
        <f t="shared" ref="AV256:AW259" si="320">AN256/AV$5</f>
        <v>0</v>
      </c>
      <c r="AW256" s="44">
        <f t="shared" si="320"/>
        <v>265.05108148148116</v>
      </c>
      <c r="AX256" s="23"/>
      <c r="AY256" s="22">
        <f>MEDIAN($D256:$K256)</f>
        <v>120</v>
      </c>
      <c r="AZ256" s="22">
        <f>MEDIAN($M256:$AG256)</f>
        <v>446.94839999999988</v>
      </c>
      <c r="BA256" s="22">
        <f>MEDIAN($AD256,$AE256,$Z256,$T256,$O256,Q256,AG256)</f>
        <v>511</v>
      </c>
      <c r="BB256" s="22">
        <f>MEDIAN($AF256,$AB256,$AC256,$Y256,$V256,$U256,$S256,$R256,$P256,$AA256)</f>
        <v>99.852900000000005</v>
      </c>
      <c r="BC256" s="22">
        <f>MEDIAN($AK256:$AM256)</f>
        <v>0</v>
      </c>
      <c r="BD256" s="24">
        <f>MEDIAN((D256:K256,M256:V256,Y256:AG256,AK256:AM256))</f>
        <v>285.5</v>
      </c>
    </row>
    <row r="257" spans="1:56" s="204" customFormat="1">
      <c r="A257" s="199"/>
      <c r="B257" s="200"/>
      <c r="C257" s="201" t="s">
        <v>129</v>
      </c>
      <c r="D257" s="137">
        <v>2027</v>
      </c>
      <c r="E257" s="162">
        <v>342.346</v>
      </c>
      <c r="F257" s="162">
        <v>1971.7924999999982</v>
      </c>
      <c r="G257" s="162">
        <v>3162.9181468800002</v>
      </c>
      <c r="H257" s="137">
        <v>1016.8115</v>
      </c>
      <c r="I257" s="137">
        <v>1212</v>
      </c>
      <c r="J257" s="162">
        <v>911</v>
      </c>
      <c r="K257" s="137">
        <v>1120</v>
      </c>
      <c r="L257" s="22">
        <f>+SUM(D257:K257)</f>
        <v>11763.868146879999</v>
      </c>
      <c r="M257" s="162"/>
      <c r="N257" s="162"/>
      <c r="O257" s="162">
        <v>364</v>
      </c>
      <c r="P257" s="162">
        <v>158</v>
      </c>
      <c r="Q257" s="162">
        <v>492.94310000000007</v>
      </c>
      <c r="R257" s="162">
        <v>164</v>
      </c>
      <c r="S257" s="162">
        <v>198.79140000000001</v>
      </c>
      <c r="T257" s="162">
        <v>672.7</v>
      </c>
      <c r="U257" s="162">
        <v>83</v>
      </c>
      <c r="V257" s="137">
        <v>10</v>
      </c>
      <c r="W257" s="137"/>
      <c r="X257" s="137"/>
      <c r="Y257" s="162">
        <v>6</v>
      </c>
      <c r="Z257" s="162">
        <v>1176</v>
      </c>
      <c r="AA257" s="162">
        <v>112.1442</v>
      </c>
      <c r="AB257" s="162"/>
      <c r="AC257" s="271">
        <v>338</v>
      </c>
      <c r="AD257" s="162">
        <v>506</v>
      </c>
      <c r="AE257" s="162">
        <v>388</v>
      </c>
      <c r="AF257" s="162">
        <v>63</v>
      </c>
      <c r="AG257" s="162">
        <v>413</v>
      </c>
      <c r="AH257" s="22">
        <f>+SUM(M257:AG257)</f>
        <v>5145.5787</v>
      </c>
      <c r="AI257" s="22">
        <f>O257+Q257+Z257+AD257+AE257+AG257+T257</f>
        <v>4012.6431000000002</v>
      </c>
      <c r="AJ257" s="22">
        <f>P257+R257+S257+U257+V257+Y257+AC257+AB257+AF257+AA257</f>
        <v>1132.9356</v>
      </c>
      <c r="AK257" s="162"/>
      <c r="AL257" s="137"/>
      <c r="AM257" s="162">
        <v>0</v>
      </c>
      <c r="AN257" s="22">
        <f>+SUM(AK257:AM257)</f>
        <v>0</v>
      </c>
      <c r="AO257" s="24">
        <f>+AN257+AH257+L257</f>
        <v>16909.446846879997</v>
      </c>
      <c r="AR257" s="43">
        <f t="shared" si="318"/>
        <v>1470.4835183599998</v>
      </c>
      <c r="AS257" s="43">
        <f t="shared" si="319"/>
        <v>321.59866875</v>
      </c>
      <c r="AT257" s="43">
        <f t="shared" si="319"/>
        <v>573.2347285714286</v>
      </c>
      <c r="AU257" s="43">
        <f t="shared" si="319"/>
        <v>125.88173333333333</v>
      </c>
      <c r="AV257" s="43">
        <f t="shared" si="320"/>
        <v>0</v>
      </c>
      <c r="AW257" s="44">
        <f t="shared" si="320"/>
        <v>626.27580914370355</v>
      </c>
      <c r="AX257" s="23"/>
      <c r="AY257" s="22">
        <f>MEDIAN($D257:$K257)</f>
        <v>1166</v>
      </c>
      <c r="AZ257" s="22">
        <f>MEDIAN($M257:$AG257)</f>
        <v>268.39570000000003</v>
      </c>
      <c r="BA257" s="22">
        <f>MEDIAN($AD257,$AE257,$Z257,$T257,$O257,Q257,AG257)</f>
        <v>492.94310000000007</v>
      </c>
      <c r="BB257" s="22">
        <f>MEDIAN($AF257,$AB257,$AC257,$Y257,$V257,$U257,$S257,$R257,$P257,$AA257)</f>
        <v>112.1442</v>
      </c>
      <c r="BC257" s="22">
        <f>MEDIAN($AK257:$AM257)</f>
        <v>0</v>
      </c>
      <c r="BD257" s="24">
        <f>MEDIAN((D257:K257,M257:V257,Y257:AG257,AK257:AM257))</f>
        <v>388</v>
      </c>
    </row>
    <row r="258" spans="1:56" s="204" customFormat="1">
      <c r="A258" s="199"/>
      <c r="B258" s="200"/>
      <c r="C258" s="201" t="s">
        <v>128</v>
      </c>
      <c r="D258" s="137">
        <v>767</v>
      </c>
      <c r="E258" s="162">
        <v>180.64580000000001</v>
      </c>
      <c r="F258" s="162">
        <v>836.23839999999984</v>
      </c>
      <c r="G258" s="162">
        <v>1117.9226000000001</v>
      </c>
      <c r="H258" s="137">
        <v>341.4821</v>
      </c>
      <c r="I258" s="137">
        <v>226</v>
      </c>
      <c r="J258" s="162">
        <v>388</v>
      </c>
      <c r="K258" s="137">
        <v>349</v>
      </c>
      <c r="L258" s="22">
        <f>+SUM(D258:K258)</f>
        <v>4206.2889000000005</v>
      </c>
      <c r="M258" s="162"/>
      <c r="N258" s="162"/>
      <c r="O258" s="162"/>
      <c r="P258" s="162">
        <v>283</v>
      </c>
      <c r="Q258" s="162">
        <v>1</v>
      </c>
      <c r="R258" s="162">
        <v>129</v>
      </c>
      <c r="S258" s="162">
        <v>0</v>
      </c>
      <c r="T258" s="162">
        <v>110.2362</v>
      </c>
      <c r="U258" s="162">
        <v>83</v>
      </c>
      <c r="V258" s="137">
        <v>3</v>
      </c>
      <c r="W258" s="137"/>
      <c r="X258" s="137"/>
      <c r="Y258" s="162">
        <v>0</v>
      </c>
      <c r="Z258" s="162">
        <v>192</v>
      </c>
      <c r="AA258" s="162">
        <v>6.7085999999999997</v>
      </c>
      <c r="AB258" s="162"/>
      <c r="AC258" s="271">
        <v>237</v>
      </c>
      <c r="AD258" s="162">
        <v>52</v>
      </c>
      <c r="AE258" s="162">
        <v>17</v>
      </c>
      <c r="AF258" s="162">
        <v>0</v>
      </c>
      <c r="AG258" s="162">
        <v>190</v>
      </c>
      <c r="AH258" s="22">
        <f>+SUM(M258:AG258)</f>
        <v>1303.9448000000002</v>
      </c>
      <c r="AI258" s="22">
        <f>O258+Q258+Z258+AD258+AE258+AG258+T258</f>
        <v>562.23620000000005</v>
      </c>
      <c r="AJ258" s="22">
        <f>P258+R258+S258+U258+V258+Y258+AC258+AB258+AF258+AA258</f>
        <v>741.70860000000005</v>
      </c>
      <c r="AK258" s="162"/>
      <c r="AL258" s="137"/>
      <c r="AM258" s="162">
        <v>0</v>
      </c>
      <c r="AN258" s="22">
        <f>+SUM(AK258:AM258)</f>
        <v>0</v>
      </c>
      <c r="AO258" s="24">
        <f>+AN258+AH258+L258</f>
        <v>5510.2337000000007</v>
      </c>
      <c r="AR258" s="43">
        <f t="shared" si="318"/>
        <v>525.78611250000006</v>
      </c>
      <c r="AS258" s="43">
        <f t="shared" si="319"/>
        <v>81.496550000000013</v>
      </c>
      <c r="AT258" s="43">
        <f t="shared" si="319"/>
        <v>80.319457142857146</v>
      </c>
      <c r="AU258" s="43">
        <f t="shared" si="319"/>
        <v>82.412066666666675</v>
      </c>
      <c r="AV258" s="43">
        <f t="shared" si="320"/>
        <v>0</v>
      </c>
      <c r="AW258" s="44">
        <f t="shared" si="320"/>
        <v>204.08272962962965</v>
      </c>
      <c r="AX258" s="23"/>
      <c r="AY258" s="22">
        <f>MEDIAN($D258:$K258)</f>
        <v>368.5</v>
      </c>
      <c r="AZ258" s="22">
        <f>MEDIAN($M258:$AG258)</f>
        <v>52</v>
      </c>
      <c r="BA258" s="22">
        <f>MEDIAN($AD258,$AE258,$Z258,$T258,$O258,Q258,AG258)</f>
        <v>81.118099999999998</v>
      </c>
      <c r="BB258" s="22">
        <f>MEDIAN($AF258,$AB258,$AC258,$Y258,$V258,$U258,$S258,$R258,$P258,$AA258)</f>
        <v>6.7085999999999997</v>
      </c>
      <c r="BC258" s="22">
        <f>MEDIAN($AK258:$AM258)</f>
        <v>0</v>
      </c>
      <c r="BD258" s="24">
        <f>MEDIAN((D258:K258,M258:V258,Y258:AG258,AK258:AM258))</f>
        <v>154.8229</v>
      </c>
    </row>
    <row r="259" spans="1:56" s="204" customFormat="1">
      <c r="A259" s="199"/>
      <c r="B259" s="200"/>
      <c r="C259" s="201" t="s">
        <v>127</v>
      </c>
      <c r="D259" s="137">
        <v>102</v>
      </c>
      <c r="E259" s="162">
        <v>21.001199999999997</v>
      </c>
      <c r="F259" s="162">
        <v>12.5703</v>
      </c>
      <c r="G259" s="162">
        <v>116.13970000000002</v>
      </c>
      <c r="H259" s="137">
        <v>28.893699999999999</v>
      </c>
      <c r="I259" s="137">
        <v>51</v>
      </c>
      <c r="J259" s="162">
        <v>0</v>
      </c>
      <c r="K259" s="137">
        <v>6</v>
      </c>
      <c r="L259" s="22">
        <f>+SUM(D259:K259)</f>
        <v>337.60490000000004</v>
      </c>
      <c r="M259" s="162"/>
      <c r="N259" s="162"/>
      <c r="O259" s="162"/>
      <c r="P259" s="162">
        <v>11</v>
      </c>
      <c r="Q259" s="162">
        <v>0</v>
      </c>
      <c r="R259" s="162">
        <v>0</v>
      </c>
      <c r="S259" s="162">
        <v>0</v>
      </c>
      <c r="T259" s="162">
        <v>15.7638</v>
      </c>
      <c r="U259" s="162">
        <v>167</v>
      </c>
      <c r="V259" s="137"/>
      <c r="W259" s="137"/>
      <c r="X259" s="137"/>
      <c r="Y259" s="162">
        <v>0</v>
      </c>
      <c r="Z259" s="162">
        <v>40</v>
      </c>
      <c r="AA259" s="162">
        <v>0.5</v>
      </c>
      <c r="AB259" s="162"/>
      <c r="AC259" s="271"/>
      <c r="AD259" s="162">
        <v>2</v>
      </c>
      <c r="AE259" s="162"/>
      <c r="AF259" s="162">
        <v>0</v>
      </c>
      <c r="AG259" s="162"/>
      <c r="AH259" s="22">
        <f>+SUM(M259:AG259)</f>
        <v>236.2638</v>
      </c>
      <c r="AI259" s="22">
        <f>O259+Q259+Z259+AD259+AE259+AG259+T259</f>
        <v>57.763800000000003</v>
      </c>
      <c r="AJ259" s="22">
        <f>P259+R259+S259+U259+V259+Y259+AC259+AB259+AF259+AA259</f>
        <v>178.5</v>
      </c>
      <c r="AK259" s="162"/>
      <c r="AL259" s="137"/>
      <c r="AM259" s="162">
        <v>15</v>
      </c>
      <c r="AN259" s="22">
        <f>+SUM(AK259:AM259)</f>
        <v>15</v>
      </c>
      <c r="AO259" s="24">
        <f>+AN259+AH259+L259</f>
        <v>588.86869999999999</v>
      </c>
      <c r="AR259" s="43">
        <f t="shared" si="318"/>
        <v>42.200612500000005</v>
      </c>
      <c r="AS259" s="43">
        <f t="shared" si="319"/>
        <v>14.7664875</v>
      </c>
      <c r="AT259" s="43">
        <f t="shared" si="319"/>
        <v>8.2519714285714283</v>
      </c>
      <c r="AU259" s="43">
        <f t="shared" si="319"/>
        <v>19.833333333333332</v>
      </c>
      <c r="AV259" s="43">
        <f t="shared" si="320"/>
        <v>5</v>
      </c>
      <c r="AW259" s="44">
        <f t="shared" si="320"/>
        <v>21.809951851851853</v>
      </c>
      <c r="AX259" s="23"/>
      <c r="AY259" s="276">
        <f>MEDIAN($D259:$K259)</f>
        <v>24.947449999999996</v>
      </c>
      <c r="AZ259" s="276">
        <f>MEDIAN($M259:$AG259)</f>
        <v>0.5</v>
      </c>
      <c r="BA259" s="276">
        <f>MEDIAN($AD259,$AE259,$Z259,$T259,$O259,Q259,AG259)</f>
        <v>8.8818999999999999</v>
      </c>
      <c r="BB259" s="276">
        <f>MEDIAN($AF259,$AB259,$AC259,$Y259,$V259,$U259,$S259,$R259,$P259,$AA259)</f>
        <v>0</v>
      </c>
      <c r="BC259" s="276">
        <f>MEDIAN($AK259:$AM259)</f>
        <v>15</v>
      </c>
      <c r="BD259" s="24">
        <f>MEDIAN((D259:K259,M259:V259,Y259:AG259,AK259:AM259))</f>
        <v>11.78515</v>
      </c>
    </row>
    <row r="260" spans="1:56" s="204" customFormat="1">
      <c r="A260" s="199"/>
      <c r="B260" s="200"/>
      <c r="C260" s="201" t="s">
        <v>126</v>
      </c>
      <c r="D260" s="110">
        <f t="shared" ref="D260:V260" si="321">SUM(D256:D259)</f>
        <v>3016</v>
      </c>
      <c r="E260" s="28">
        <f t="shared" si="321"/>
        <v>661.8343000000001</v>
      </c>
      <c r="F260" s="28">
        <f t="shared" si="321"/>
        <v>3209.8531999999896</v>
      </c>
      <c r="G260" s="28">
        <f t="shared" si="321"/>
        <v>4514.2153468799997</v>
      </c>
      <c r="H260" s="141">
        <f t="shared" si="321"/>
        <v>1387.1873000000001</v>
      </c>
      <c r="I260" s="141">
        <f t="shared" si="321"/>
        <v>1601</v>
      </c>
      <c r="J260" s="28">
        <f t="shared" si="321"/>
        <v>1599</v>
      </c>
      <c r="K260" s="141">
        <f t="shared" si="321"/>
        <v>1776</v>
      </c>
      <c r="L260" s="25">
        <f t="shared" si="321"/>
        <v>17765.090146879989</v>
      </c>
      <c r="M260" s="28"/>
      <c r="N260" s="28"/>
      <c r="O260" s="28">
        <f t="shared" si="321"/>
        <v>875</v>
      </c>
      <c r="P260" s="28">
        <f t="shared" si="321"/>
        <v>519</v>
      </c>
      <c r="Q260" s="28">
        <f t="shared" si="321"/>
        <v>1031.5373</v>
      </c>
      <c r="R260" s="28">
        <f t="shared" si="321"/>
        <v>564</v>
      </c>
      <c r="S260" s="28">
        <f t="shared" si="321"/>
        <v>741.49849999999992</v>
      </c>
      <c r="T260" s="28">
        <f t="shared" si="321"/>
        <v>1251.5967999999998</v>
      </c>
      <c r="U260" s="28">
        <f t="shared" si="321"/>
        <v>933</v>
      </c>
      <c r="V260" s="141">
        <f t="shared" si="321"/>
        <v>60</v>
      </c>
      <c r="W260" s="141"/>
      <c r="X260" s="141"/>
      <c r="Y260" s="28">
        <f t="shared" ref="Y260:AO260" si="322">SUM(Y256:Y259)</f>
        <v>35</v>
      </c>
      <c r="Z260" s="28">
        <f t="shared" si="322"/>
        <v>2034</v>
      </c>
      <c r="AA260" s="28">
        <f t="shared" si="322"/>
        <v>219.20569999999998</v>
      </c>
      <c r="AB260" s="28"/>
      <c r="AC260" s="29">
        <f>SUM(AC256:AC259)</f>
        <v>1016</v>
      </c>
      <c r="AD260" s="28">
        <f t="shared" si="322"/>
        <v>1064</v>
      </c>
      <c r="AE260" s="28">
        <f t="shared" si="322"/>
        <v>631</v>
      </c>
      <c r="AF260" s="28">
        <f t="shared" si="322"/>
        <v>135</v>
      </c>
      <c r="AG260" s="28">
        <f t="shared" si="322"/>
        <v>1275</v>
      </c>
      <c r="AH260" s="25">
        <f t="shared" si="322"/>
        <v>12384.838299999999</v>
      </c>
      <c r="AI260" s="25">
        <f>O260+Q260+Z260+AD260+AE260+AG260+T260</f>
        <v>8162.1340999999993</v>
      </c>
      <c r="AJ260" s="25">
        <f>P260+R260+S260+U260+V260+Y260+AC260+AB260+AF260+AA260</f>
        <v>4222.7042000000001</v>
      </c>
      <c r="AK260" s="28">
        <f t="shared" si="322"/>
        <v>0</v>
      </c>
      <c r="AL260" s="141">
        <f t="shared" si="322"/>
        <v>0</v>
      </c>
      <c r="AM260" s="28">
        <f t="shared" si="322"/>
        <v>15</v>
      </c>
      <c r="AN260" s="25">
        <f t="shared" si="322"/>
        <v>15</v>
      </c>
      <c r="AO260" s="305">
        <f t="shared" si="322"/>
        <v>30164.928446879989</v>
      </c>
      <c r="AR260" s="45">
        <f>L260/AR$5</f>
        <v>2220.6362683599987</v>
      </c>
      <c r="AS260" s="45">
        <f>AH260/AS$5</f>
        <v>774.05239374999996</v>
      </c>
      <c r="AT260" s="45">
        <f>AI260/AT$5</f>
        <v>1166.019157142857</v>
      </c>
      <c r="AU260" s="45">
        <f>AJ260/AU$5</f>
        <v>469.18935555555555</v>
      </c>
      <c r="AV260" s="45">
        <f>AN260/AV$5</f>
        <v>5</v>
      </c>
      <c r="AW260" s="211">
        <f>AO260/AW$5</f>
        <v>1117.2195721066662</v>
      </c>
      <c r="AX260" s="23"/>
      <c r="AY260" s="22">
        <f>MEDIAN($D260:$K260)</f>
        <v>1688.5</v>
      </c>
      <c r="AZ260" s="22">
        <f>MEDIAN($M260:$AG260)</f>
        <v>808.24924999999996</v>
      </c>
      <c r="BA260" s="22">
        <f>MEDIAN($AD260,$AE260,$Z260,$T260,$O260,Q260,AG260)</f>
        <v>1064</v>
      </c>
      <c r="BB260" s="22">
        <f>MEDIAN($AF260,$AB260,$AC260,$Y260,$V260,$U260,$S260,$R260,$P260,$AA260)</f>
        <v>519</v>
      </c>
      <c r="BC260" s="22">
        <f>MEDIAN($AK260:$AM260)</f>
        <v>0</v>
      </c>
      <c r="BD260" s="305">
        <f>MEDIAN((D260:K260,M260:V260,Y260:AG260,AK260:AM260))</f>
        <v>933</v>
      </c>
    </row>
    <row r="261" spans="1:56"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162"/>
      <c r="AB261" s="162"/>
      <c r="AC261" s="271"/>
      <c r="AD261" s="162"/>
      <c r="AE261" s="162"/>
      <c r="AF261" s="162"/>
      <c r="AG261" s="162"/>
      <c r="AH261" s="22"/>
      <c r="AI261" s="22"/>
      <c r="AJ261" s="22"/>
      <c r="AK261" s="162"/>
      <c r="AL261" s="137"/>
      <c r="AM261" s="162"/>
      <c r="AN261" s="22"/>
      <c r="AO261" s="24"/>
      <c r="AR261" s="22"/>
      <c r="AS261" s="22"/>
      <c r="AT261" s="22"/>
      <c r="AU261" s="22"/>
      <c r="AV261" s="22"/>
      <c r="AW261" s="24"/>
      <c r="AX261" s="23"/>
      <c r="AY261" s="22"/>
      <c r="AZ261" s="22"/>
      <c r="BA261" s="22"/>
      <c r="BB261" s="22"/>
      <c r="BC261" s="22"/>
      <c r="BD261" s="24"/>
    </row>
    <row r="262" spans="1:56" s="204" customFormat="1">
      <c r="A262" s="199"/>
      <c r="B262" s="200"/>
      <c r="C262" s="201" t="s">
        <v>124</v>
      </c>
      <c r="D262" s="137">
        <v>51</v>
      </c>
      <c r="E262" s="162">
        <v>46.021299999999101</v>
      </c>
      <c r="F262" s="162">
        <v>19.125</v>
      </c>
      <c r="G262" s="162"/>
      <c r="H262" s="137">
        <v>9.625</v>
      </c>
      <c r="I262" s="137">
        <v>78</v>
      </c>
      <c r="J262" s="162">
        <v>23</v>
      </c>
      <c r="K262" s="137"/>
      <c r="L262" s="22">
        <f>+SUM(D262:K262)</f>
        <v>226.77129999999909</v>
      </c>
      <c r="M262" s="162"/>
      <c r="N262" s="162"/>
      <c r="O262" s="162">
        <v>63</v>
      </c>
      <c r="P262" s="162">
        <v>185</v>
      </c>
      <c r="Q262" s="162">
        <v>143.33289999999798</v>
      </c>
      <c r="R262" s="162">
        <v>0</v>
      </c>
      <c r="S262" s="162">
        <v>0</v>
      </c>
      <c r="T262" s="162"/>
      <c r="U262" s="162"/>
      <c r="V262" s="137"/>
      <c r="W262" s="137"/>
      <c r="X262" s="137"/>
      <c r="Y262" s="162">
        <v>0</v>
      </c>
      <c r="Z262" s="162">
        <v>55</v>
      </c>
      <c r="AA262" s="162"/>
      <c r="AB262" s="162"/>
      <c r="AC262" s="271"/>
      <c r="AD262" s="162">
        <v>0</v>
      </c>
      <c r="AE262" s="162">
        <v>113.4</v>
      </c>
      <c r="AF262" s="162">
        <v>0</v>
      </c>
      <c r="AG262" s="162"/>
      <c r="AH262" s="22">
        <f>+SUM(M262:AG262)</f>
        <v>559.73289999999793</v>
      </c>
      <c r="AI262" s="22">
        <f>O262+Q262+Z262+AD262+AE262+AG262+T262</f>
        <v>374.73289999999793</v>
      </c>
      <c r="AJ262" s="22">
        <f>P262+R262+S262+U262+V262+Y262+AC262+AB262+AF262+AA262</f>
        <v>185</v>
      </c>
      <c r="AK262" s="162"/>
      <c r="AL262" s="137"/>
      <c r="AM262" s="162">
        <v>0</v>
      </c>
      <c r="AN262" s="22">
        <f>+SUM(AK262:AM262)</f>
        <v>0</v>
      </c>
      <c r="AO262" s="24">
        <f>+AN262+AH262+L262</f>
        <v>786.50419999999701</v>
      </c>
      <c r="AR262" s="43">
        <f t="shared" ref="AR262:AR264" si="323">L262/AR$5</f>
        <v>28.346412499999886</v>
      </c>
      <c r="AS262" s="43">
        <f t="shared" ref="AS262:AU264" si="324">AH262/AS$5</f>
        <v>34.98330624999987</v>
      </c>
      <c r="AT262" s="43">
        <f t="shared" si="324"/>
        <v>53.533271428571133</v>
      </c>
      <c r="AU262" s="43">
        <f t="shared" si="324"/>
        <v>20.555555555555557</v>
      </c>
      <c r="AV262" s="43">
        <f t="shared" ref="AV262:AW264" si="325">AN262/AV$5</f>
        <v>0</v>
      </c>
      <c r="AW262" s="44">
        <f t="shared" si="325"/>
        <v>29.129785185185074</v>
      </c>
      <c r="AX262" s="23"/>
      <c r="AY262" s="22">
        <f>MEDIAN($D262:$K262)</f>
        <v>34.510649999999551</v>
      </c>
      <c r="AZ262" s="22">
        <f>MEDIAN($M262:$AG262)</f>
        <v>27.5</v>
      </c>
      <c r="BA262" s="22">
        <f>MEDIAN($AD262,$AE262,$Z262,$T262,$O262,Q262,AG262)</f>
        <v>63</v>
      </c>
      <c r="BB262" s="22">
        <f>MEDIAN($AF262,$AB262,$AC262,$Y262,$V262,$U262,$S262,$R262,$P262,$AA262)</f>
        <v>0</v>
      </c>
      <c r="BC262" s="22">
        <f>MEDIAN($AK262:$AM262)</f>
        <v>0</v>
      </c>
      <c r="BD262" s="24">
        <f>MEDIAN((D262:K262,M262:V262,Y262:AG262,AK262:AM262))</f>
        <v>23</v>
      </c>
    </row>
    <row r="263" spans="1:56" s="204" customFormat="1">
      <c r="A263" s="199"/>
      <c r="B263" s="200"/>
      <c r="C263" s="201" t="s">
        <v>123</v>
      </c>
      <c r="D263" s="137">
        <v>288</v>
      </c>
      <c r="E263" s="162">
        <v>9.0786999999999995</v>
      </c>
      <c r="F263" s="162">
        <v>373.5847999999998</v>
      </c>
      <c r="G263" s="162"/>
      <c r="H263" s="137">
        <v>55.921100000000003</v>
      </c>
      <c r="I263" s="137">
        <v>2</v>
      </c>
      <c r="J263" s="162">
        <v>14</v>
      </c>
      <c r="K263" s="137"/>
      <c r="L263" s="22">
        <f>+SUM(D263:K263)</f>
        <v>742.58459999999991</v>
      </c>
      <c r="M263" s="162"/>
      <c r="N263" s="162"/>
      <c r="O263" s="162">
        <v>147</v>
      </c>
      <c r="P263" s="162">
        <v>81</v>
      </c>
      <c r="Q263" s="162">
        <v>436.19859999997396</v>
      </c>
      <c r="R263" s="162">
        <v>25</v>
      </c>
      <c r="S263" s="162">
        <v>553</v>
      </c>
      <c r="T263" s="162">
        <v>56.75</v>
      </c>
      <c r="U263" s="162">
        <v>345</v>
      </c>
      <c r="V263" s="137">
        <v>280</v>
      </c>
      <c r="W263" s="137"/>
      <c r="X263" s="137"/>
      <c r="Y263" s="162">
        <v>558</v>
      </c>
      <c r="Z263" s="162">
        <v>194</v>
      </c>
      <c r="AA263" s="162">
        <v>20</v>
      </c>
      <c r="AB263" s="162"/>
      <c r="AC263" s="271">
        <v>105</v>
      </c>
      <c r="AD263" s="162">
        <v>922</v>
      </c>
      <c r="AE263" s="162">
        <v>511.4</v>
      </c>
      <c r="AF263" s="162">
        <v>97</v>
      </c>
      <c r="AG263" s="162"/>
      <c r="AH263" s="22">
        <f>+SUM(M263:AG263)</f>
        <v>4331.3485999999739</v>
      </c>
      <c r="AI263" s="22">
        <f>O263+Q263+Z263+AD263+AE263+AG263+T263</f>
        <v>2267.3485999999739</v>
      </c>
      <c r="AJ263" s="22">
        <f>P263+R263+S263+U263+V263+Y263+AC263+AB263+AF263+AA263</f>
        <v>2064</v>
      </c>
      <c r="AK263" s="162"/>
      <c r="AL263" s="137"/>
      <c r="AM263" s="162">
        <v>0</v>
      </c>
      <c r="AN263" s="22">
        <f>+SUM(AK263:AM263)</f>
        <v>0</v>
      </c>
      <c r="AO263" s="24">
        <f>+AN263+AH263+L263</f>
        <v>5073.933199999974</v>
      </c>
      <c r="AR263" s="43">
        <f t="shared" si="323"/>
        <v>92.823074999999989</v>
      </c>
      <c r="AS263" s="43">
        <f t="shared" si="324"/>
        <v>270.70928749999837</v>
      </c>
      <c r="AT263" s="43">
        <f t="shared" si="324"/>
        <v>323.90694285713914</v>
      </c>
      <c r="AU263" s="43">
        <f t="shared" si="324"/>
        <v>229.33333333333334</v>
      </c>
      <c r="AV263" s="43">
        <f t="shared" si="325"/>
        <v>0</v>
      </c>
      <c r="AW263" s="44">
        <f t="shared" si="325"/>
        <v>187.9234518518509</v>
      </c>
      <c r="AX263" s="23"/>
      <c r="AY263" s="22">
        <f>MEDIAN($D263:$K263)</f>
        <v>34.960549999999998</v>
      </c>
      <c r="AZ263" s="22">
        <f>MEDIAN($M263:$AG263)</f>
        <v>194</v>
      </c>
      <c r="BA263" s="22">
        <f>MEDIAN($AD263,$AE263,$Z263,$T263,$O263,Q263,AG263)</f>
        <v>315.09929999998701</v>
      </c>
      <c r="BB263" s="22">
        <f>MEDIAN($AF263,$AB263,$AC263,$Y263,$V263,$U263,$S263,$R263,$P263,$AA263)</f>
        <v>105</v>
      </c>
      <c r="BC263" s="22">
        <f>MEDIAN($AK263:$AM263)</f>
        <v>0</v>
      </c>
      <c r="BD263" s="24">
        <f>MEDIAN((D263:K263,M263:V263,Y263:AG263,AK263:AM263))</f>
        <v>126</v>
      </c>
    </row>
    <row r="264" spans="1:56" s="204" customFormat="1">
      <c r="A264" s="199"/>
      <c r="B264" s="200"/>
      <c r="C264" s="201" t="s">
        <v>122</v>
      </c>
      <c r="D264" s="137">
        <v>0</v>
      </c>
      <c r="E264" s="162">
        <v>16.964599999999997</v>
      </c>
      <c r="F264" s="162">
        <v>0</v>
      </c>
      <c r="G264" s="162">
        <v>284.35730000000001</v>
      </c>
      <c r="H264" s="137"/>
      <c r="I264" s="137">
        <v>0</v>
      </c>
      <c r="J264" s="162">
        <v>0</v>
      </c>
      <c r="K264" s="137"/>
      <c r="L264" s="22">
        <f>+SUM(D264:K264)</f>
        <v>301.32190000000003</v>
      </c>
      <c r="M264" s="162"/>
      <c r="N264" s="162"/>
      <c r="O264" s="162"/>
      <c r="P264" s="162"/>
      <c r="Q264" s="162">
        <v>307.28250000000003</v>
      </c>
      <c r="R264" s="162">
        <v>398</v>
      </c>
      <c r="S264" s="162">
        <v>0</v>
      </c>
      <c r="T264" s="162"/>
      <c r="U264" s="162"/>
      <c r="V264" s="137"/>
      <c r="W264" s="137"/>
      <c r="X264" s="137"/>
      <c r="Y264" s="162">
        <v>0</v>
      </c>
      <c r="Z264" s="162">
        <v>83</v>
      </c>
      <c r="AA264" s="162">
        <v>24</v>
      </c>
      <c r="AB264" s="162"/>
      <c r="AC264" s="271">
        <v>162</v>
      </c>
      <c r="AD264" s="162">
        <v>0</v>
      </c>
      <c r="AE264" s="162">
        <v>21</v>
      </c>
      <c r="AF264" s="162">
        <v>0</v>
      </c>
      <c r="AG264" s="162">
        <v>87</v>
      </c>
      <c r="AH264" s="22">
        <f>+SUM(M264:AG264)</f>
        <v>1082.2825</v>
      </c>
      <c r="AI264" s="22">
        <f>O264+Q264+Z264+AD264+AE264+AG264+T264</f>
        <v>498.28250000000003</v>
      </c>
      <c r="AJ264" s="22">
        <f>P264+R264+S264+U264+V264+Y264+AC264+AB264+AF264+AA264</f>
        <v>584</v>
      </c>
      <c r="AK264" s="162"/>
      <c r="AL264" s="137"/>
      <c r="AM264" s="162">
        <v>0</v>
      </c>
      <c r="AN264" s="22">
        <f>+SUM(AK264:AM264)</f>
        <v>0</v>
      </c>
      <c r="AO264" s="24">
        <f>+AN264+AH264+L264</f>
        <v>1383.6044000000002</v>
      </c>
      <c r="AR264" s="43">
        <f t="shared" si="323"/>
        <v>37.665237500000003</v>
      </c>
      <c r="AS264" s="43">
        <f t="shared" si="324"/>
        <v>67.642656250000002</v>
      </c>
      <c r="AT264" s="43">
        <f t="shared" si="324"/>
        <v>71.183214285714286</v>
      </c>
      <c r="AU264" s="43">
        <f t="shared" si="324"/>
        <v>64.888888888888886</v>
      </c>
      <c r="AV264" s="43">
        <f t="shared" si="325"/>
        <v>0</v>
      </c>
      <c r="AW264" s="44">
        <f t="shared" si="325"/>
        <v>51.244607407407415</v>
      </c>
      <c r="AX264" s="23"/>
      <c r="AY264" s="276">
        <f>MEDIAN($D264:$K264)</f>
        <v>0</v>
      </c>
      <c r="AZ264" s="276">
        <f>MEDIAN($M264:$AG264)</f>
        <v>24</v>
      </c>
      <c r="BA264" s="276">
        <f>MEDIAN($AD264,$AE264,$Z264,$T264,$O264,Q264,AG264)</f>
        <v>83</v>
      </c>
      <c r="BB264" s="276">
        <f>MEDIAN($AF264,$AB264,$AC264,$Y264,$V264,$U264,$S264,$R264,$P264,$AA264)</f>
        <v>12</v>
      </c>
      <c r="BC264" s="276">
        <f>MEDIAN($AK264:$AM264)</f>
        <v>0</v>
      </c>
      <c r="BD264" s="24">
        <f>MEDIAN((D264:K264,M264:V264,Y264:AG264,AK264:AM264))</f>
        <v>8.4822999999999986</v>
      </c>
    </row>
    <row r="265" spans="1:56" s="204" customFormat="1">
      <c r="A265" s="199"/>
      <c r="B265" s="200"/>
      <c r="C265" s="201" t="s">
        <v>121</v>
      </c>
      <c r="D265" s="27">
        <f t="shared" ref="D265:V265" si="326">SUM(D262:D264)</f>
        <v>339</v>
      </c>
      <c r="E265" s="28">
        <f t="shared" si="326"/>
        <v>72.064599999999103</v>
      </c>
      <c r="F265" s="28">
        <f t="shared" si="326"/>
        <v>392.7097999999998</v>
      </c>
      <c r="G265" s="28">
        <f t="shared" si="326"/>
        <v>284.35730000000001</v>
      </c>
      <c r="H265" s="141">
        <f t="shared" si="326"/>
        <v>65.546099999999996</v>
      </c>
      <c r="I265" s="141">
        <f t="shared" si="326"/>
        <v>80</v>
      </c>
      <c r="J265" s="28">
        <f t="shared" si="326"/>
        <v>37</v>
      </c>
      <c r="K265" s="141">
        <f t="shared" si="326"/>
        <v>0</v>
      </c>
      <c r="L265" s="25">
        <f t="shared" si="326"/>
        <v>1270.677799999999</v>
      </c>
      <c r="M265" s="28"/>
      <c r="N265" s="28"/>
      <c r="O265" s="28">
        <f t="shared" si="326"/>
        <v>210</v>
      </c>
      <c r="P265" s="28">
        <f t="shared" si="326"/>
        <v>266</v>
      </c>
      <c r="Q265" s="28">
        <f t="shared" si="326"/>
        <v>886.813999999972</v>
      </c>
      <c r="R265" s="28">
        <f t="shared" si="326"/>
        <v>423</v>
      </c>
      <c r="S265" s="28">
        <f t="shared" si="326"/>
        <v>553</v>
      </c>
      <c r="T265" s="28">
        <f t="shared" si="326"/>
        <v>56.75</v>
      </c>
      <c r="U265" s="28">
        <f t="shared" si="326"/>
        <v>345</v>
      </c>
      <c r="V265" s="141">
        <f t="shared" si="326"/>
        <v>280</v>
      </c>
      <c r="W265" s="141"/>
      <c r="X265" s="141"/>
      <c r="Y265" s="28">
        <f t="shared" ref="Y265:AO265" si="327">SUM(Y262:Y264)</f>
        <v>558</v>
      </c>
      <c r="Z265" s="28">
        <f t="shared" si="327"/>
        <v>332</v>
      </c>
      <c r="AA265" s="28">
        <f t="shared" si="327"/>
        <v>44</v>
      </c>
      <c r="AB265" s="28"/>
      <c r="AC265" s="29">
        <f>SUM(AC262:AC264)</f>
        <v>267</v>
      </c>
      <c r="AD265" s="28">
        <f t="shared" si="327"/>
        <v>922</v>
      </c>
      <c r="AE265" s="28">
        <f t="shared" si="327"/>
        <v>645.79999999999995</v>
      </c>
      <c r="AF265" s="28">
        <f t="shared" si="327"/>
        <v>97</v>
      </c>
      <c r="AG265" s="28">
        <f t="shared" si="327"/>
        <v>87</v>
      </c>
      <c r="AH265" s="25">
        <f t="shared" si="327"/>
        <v>5973.3639999999723</v>
      </c>
      <c r="AI265" s="25">
        <f>O265+Q265+Z265+AD265+AE265+AG265+T265</f>
        <v>3140.3639999999723</v>
      </c>
      <c r="AJ265" s="25">
        <f>P265+R265+S265+U265+V265+Y265+AC265+AB265+AF265+AA265</f>
        <v>2833</v>
      </c>
      <c r="AK265" s="28">
        <f t="shared" si="327"/>
        <v>0</v>
      </c>
      <c r="AL265" s="141">
        <f t="shared" si="327"/>
        <v>0</v>
      </c>
      <c r="AM265" s="28">
        <f t="shared" si="327"/>
        <v>0</v>
      </c>
      <c r="AN265" s="25">
        <f t="shared" si="327"/>
        <v>0</v>
      </c>
      <c r="AO265" s="305">
        <f t="shared" si="327"/>
        <v>7244.0417999999709</v>
      </c>
      <c r="AR265" s="45">
        <f>L265/AR$5</f>
        <v>158.83472499999988</v>
      </c>
      <c r="AS265" s="45">
        <f t="shared" ref="AS265:AU266" si="328">AH265/AS$5</f>
        <v>373.33524999999827</v>
      </c>
      <c r="AT265" s="45">
        <f t="shared" si="328"/>
        <v>448.6234285714246</v>
      </c>
      <c r="AU265" s="45">
        <f t="shared" si="328"/>
        <v>314.77777777777777</v>
      </c>
      <c r="AV265" s="45">
        <f>AN265/AV$5</f>
        <v>0</v>
      </c>
      <c r="AW265" s="211">
        <f>AO265/AW$5</f>
        <v>268.29784444444334</v>
      </c>
      <c r="AX265" s="23"/>
      <c r="AY265" s="22">
        <f>MEDIAN($D265:$K265)</f>
        <v>76.032299999999552</v>
      </c>
      <c r="AZ265" s="22">
        <f>MEDIAN($M265:$AG265)</f>
        <v>306</v>
      </c>
      <c r="BA265" s="22">
        <f>MEDIAN($AD265,$AE265,$Z265,$T265,$O265,Q265,AG265)</f>
        <v>332</v>
      </c>
      <c r="BB265" s="22">
        <f>MEDIAN($AF265,$AB265,$AC265,$Y265,$V265,$U265,$S265,$R265,$P265,$AA265)</f>
        <v>280</v>
      </c>
      <c r="BC265" s="22">
        <f>MEDIAN($AK265:$AM265)</f>
        <v>0</v>
      </c>
      <c r="BD265" s="305">
        <f>MEDIAN((D265:K265,M265:V265,Y265:AG265,AK265:AM265))</f>
        <v>266</v>
      </c>
    </row>
    <row r="266" spans="1:56" s="204" customFormat="1">
      <c r="A266" s="199"/>
      <c r="B266" s="207" t="s">
        <v>120</v>
      </c>
      <c r="C266" s="201"/>
      <c r="D266" s="26">
        <f t="shared" ref="D266:V266" si="329">D254+D260+D265</f>
        <v>19625</v>
      </c>
      <c r="E266" s="306">
        <f t="shared" si="329"/>
        <v>2694.7469999999962</v>
      </c>
      <c r="F266" s="306">
        <f t="shared" si="329"/>
        <v>18653.209200000558</v>
      </c>
      <c r="G266" s="306">
        <f t="shared" si="329"/>
        <v>33365.694334450011</v>
      </c>
      <c r="H266" s="142">
        <f t="shared" si="329"/>
        <v>12994.855299999997</v>
      </c>
      <c r="I266" s="142">
        <f t="shared" si="329"/>
        <v>18457</v>
      </c>
      <c r="J266" s="306">
        <f t="shared" si="329"/>
        <v>9892</v>
      </c>
      <c r="K266" s="142">
        <f t="shared" si="329"/>
        <v>17458</v>
      </c>
      <c r="L266" s="25">
        <f t="shared" si="329"/>
        <v>133140.50583445057</v>
      </c>
      <c r="M266" s="306"/>
      <c r="N266" s="306"/>
      <c r="O266" s="306">
        <f t="shared" si="329"/>
        <v>7062</v>
      </c>
      <c r="P266" s="306">
        <f t="shared" si="329"/>
        <v>4518</v>
      </c>
      <c r="Q266" s="306">
        <f t="shared" si="329"/>
        <v>6532.3325999999824</v>
      </c>
      <c r="R266" s="306">
        <f t="shared" si="329"/>
        <v>3107</v>
      </c>
      <c r="S266" s="306">
        <f t="shared" si="329"/>
        <v>3748.4984999999997</v>
      </c>
      <c r="T266" s="306">
        <f t="shared" si="329"/>
        <v>5125.1067999999996</v>
      </c>
      <c r="U266" s="306">
        <f t="shared" si="329"/>
        <v>4951</v>
      </c>
      <c r="V266" s="142">
        <f t="shared" si="329"/>
        <v>1953</v>
      </c>
      <c r="W266" s="142"/>
      <c r="X266" s="142"/>
      <c r="Y266" s="306">
        <f t="shared" ref="Y266:AO266" si="330">Y254+Y260+Y265</f>
        <v>5663</v>
      </c>
      <c r="Z266" s="306">
        <f t="shared" si="330"/>
        <v>8447</v>
      </c>
      <c r="AA266" s="306">
        <f t="shared" si="330"/>
        <v>3257.8661000000002</v>
      </c>
      <c r="AB266" s="306"/>
      <c r="AC266" s="307">
        <f>AC254+AC260+AC265</f>
        <v>6282</v>
      </c>
      <c r="AD266" s="306">
        <f t="shared" si="330"/>
        <v>6407</v>
      </c>
      <c r="AE266" s="306">
        <f t="shared" si="330"/>
        <v>3745.6000000000004</v>
      </c>
      <c r="AF266" s="306">
        <f t="shared" si="330"/>
        <v>1363</v>
      </c>
      <c r="AG266" s="306">
        <f t="shared" si="330"/>
        <v>4557</v>
      </c>
      <c r="AH266" s="25">
        <f t="shared" si="330"/>
        <v>76719.40399999998</v>
      </c>
      <c r="AI266" s="25">
        <f>O266+Q266+Z266+AD266+AE266+AG266+T266</f>
        <v>41876.039399999987</v>
      </c>
      <c r="AJ266" s="25">
        <f>P266+R266+S266+U266+V266+Y266+AC266+AB266+AF266+AA266</f>
        <v>34843.364600000001</v>
      </c>
      <c r="AK266" s="306">
        <f t="shared" si="330"/>
        <v>20113</v>
      </c>
      <c r="AL266" s="142">
        <f t="shared" si="330"/>
        <v>1630</v>
      </c>
      <c r="AM266" s="306">
        <f t="shared" si="330"/>
        <v>3012</v>
      </c>
      <c r="AN266" s="25">
        <f t="shared" si="330"/>
        <v>24755</v>
      </c>
      <c r="AO266" s="305">
        <f t="shared" si="330"/>
        <v>234614.90983445055</v>
      </c>
      <c r="AR266" s="45">
        <f>L266/AR$5</f>
        <v>16642.563229306321</v>
      </c>
      <c r="AS266" s="45">
        <f t="shared" si="328"/>
        <v>4794.9627499999988</v>
      </c>
      <c r="AT266" s="45">
        <f t="shared" si="328"/>
        <v>5982.291342857141</v>
      </c>
      <c r="AU266" s="45">
        <f t="shared" si="328"/>
        <v>3871.4849555555556</v>
      </c>
      <c r="AV266" s="45">
        <f>AN266/AV$5</f>
        <v>8251.6666666666661</v>
      </c>
      <c r="AW266" s="211">
        <f>AO266/AW$5</f>
        <v>8689.441104979649</v>
      </c>
      <c r="AX266" s="23"/>
      <c r="AY266" s="25">
        <f>MEDIAN($D266:$K266)</f>
        <v>17957.5</v>
      </c>
      <c r="AZ266" s="25">
        <f>MEDIAN($M266:$AG266)</f>
        <v>4754</v>
      </c>
      <c r="BA266" s="25">
        <f>MEDIAN($AD266,$AE266,$Z266,$T266,$O266,Q266,AG266)</f>
        <v>6407</v>
      </c>
      <c r="BB266" s="25">
        <f>MEDIAN($AF266,$AB266,$AC266,$Y266,$V266,$U266,$S266,$R266,$P266,$AA266)</f>
        <v>3748.4984999999997</v>
      </c>
      <c r="BC266" s="25">
        <f>MEDIAN($AK266:$AM266)</f>
        <v>3012</v>
      </c>
      <c r="BD266" s="305">
        <f>MEDIAN((D266:K266,M266:V266,Y266:AG266,AK266:AM266))</f>
        <v>5663</v>
      </c>
    </row>
    <row r="267" spans="1:56"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162"/>
      <c r="AB267" s="162"/>
      <c r="AC267" s="271"/>
      <c r="AD267" s="162"/>
      <c r="AE267" s="162"/>
      <c r="AF267" s="162"/>
      <c r="AG267" s="162"/>
      <c r="AH267" s="22"/>
      <c r="AI267" s="22"/>
      <c r="AJ267" s="22"/>
      <c r="AK267" s="162"/>
      <c r="AL267" s="137"/>
      <c r="AM267" s="162"/>
      <c r="AN267" s="22"/>
      <c r="AO267" s="24"/>
      <c r="AR267" s="22"/>
      <c r="AS267" s="22"/>
      <c r="AT267" s="22"/>
      <c r="AU267" s="22"/>
      <c r="AV267" s="22"/>
      <c r="AW267" s="24"/>
      <c r="AX267" s="23"/>
      <c r="AY267" s="22"/>
      <c r="AZ267" s="22"/>
      <c r="BA267" s="22"/>
      <c r="BB267" s="22"/>
      <c r="BC267" s="22"/>
      <c r="BD267" s="24"/>
    </row>
    <row r="268" spans="1:56" s="204" customFormat="1">
      <c r="A268" s="199"/>
      <c r="B268" s="200"/>
      <c r="C268" s="201" t="s">
        <v>118</v>
      </c>
      <c r="D268" s="137">
        <v>19286</v>
      </c>
      <c r="E268" s="162">
        <v>2515.0777000000489</v>
      </c>
      <c r="F268" s="162">
        <v>12901.434299999735</v>
      </c>
      <c r="G268" s="162">
        <v>33365.694334450011</v>
      </c>
      <c r="H268" s="137">
        <v>12994.855299999997</v>
      </c>
      <c r="I268" s="137">
        <v>17555</v>
      </c>
      <c r="J268" s="162">
        <v>8853</v>
      </c>
      <c r="K268" s="137">
        <v>16497.755000000001</v>
      </c>
      <c r="L268" s="22">
        <f>+SUM(D268:K268)</f>
        <v>123968.81663444979</v>
      </c>
      <c r="M268" s="162"/>
      <c r="N268" s="162"/>
      <c r="O268" s="162">
        <v>6811</v>
      </c>
      <c r="P268" s="162">
        <v>4472.82</v>
      </c>
      <c r="Q268" s="162">
        <v>6426.5890999998865</v>
      </c>
      <c r="R268" s="162">
        <v>2758</v>
      </c>
      <c r="S268" s="162">
        <v>3687</v>
      </c>
      <c r="T268" s="162">
        <v>3295.6919775000006</v>
      </c>
      <c r="U268" s="162">
        <v>3350</v>
      </c>
      <c r="V268" s="137">
        <v>1953</v>
      </c>
      <c r="W268" s="137"/>
      <c r="X268" s="137"/>
      <c r="Y268" s="162">
        <v>0</v>
      </c>
      <c r="Z268" s="162">
        <v>8323</v>
      </c>
      <c r="AA268" s="162">
        <v>3082</v>
      </c>
      <c r="AB268" s="162"/>
      <c r="AC268" s="271">
        <v>5944</v>
      </c>
      <c r="AD268" s="162"/>
      <c r="AE268" s="162">
        <v>3450</v>
      </c>
      <c r="AF268" s="162">
        <v>1239</v>
      </c>
      <c r="AG268" s="162">
        <v>4216</v>
      </c>
      <c r="AH268" s="22">
        <f>+SUM(M268:AG268)</f>
        <v>59008.101077499887</v>
      </c>
      <c r="AI268" s="22">
        <f>O268+Q268+Z268+AD268+AE268+AG268+T268</f>
        <v>32522.281077499887</v>
      </c>
      <c r="AJ268" s="22">
        <f>P268+R268+S268+U268+V268+Y268+AC268+AB268+AF268+AA268</f>
        <v>26485.82</v>
      </c>
      <c r="AK268" s="162">
        <v>20113</v>
      </c>
      <c r="AL268" s="137">
        <v>1337</v>
      </c>
      <c r="AM268" s="162">
        <v>1454</v>
      </c>
      <c r="AN268" s="22">
        <f>+SUM(AK268:AM268)</f>
        <v>22904</v>
      </c>
      <c r="AO268" s="24">
        <f>+AN268+AH268+L268</f>
        <v>205880.91771194967</v>
      </c>
      <c r="AR268" s="43">
        <f t="shared" ref="AR268:AR270" si="331">L268/AR$5</f>
        <v>15496.102079306223</v>
      </c>
      <c r="AS268" s="43">
        <f t="shared" ref="AS268:AU270" si="332">AH268/AS$5</f>
        <v>3688.0063173437429</v>
      </c>
      <c r="AT268" s="43">
        <f t="shared" si="332"/>
        <v>4646.0401539285549</v>
      </c>
      <c r="AU268" s="43">
        <f t="shared" si="332"/>
        <v>2942.8688888888887</v>
      </c>
      <c r="AV268" s="43">
        <f t="shared" ref="AV268:AW270" si="333">AN268/AV$5</f>
        <v>7634.666666666667</v>
      </c>
      <c r="AW268" s="44">
        <f t="shared" si="333"/>
        <v>7625.2191745166547</v>
      </c>
      <c r="AX268" s="23"/>
      <c r="AY268" s="22">
        <f>MEDIAN($D268:$K268)</f>
        <v>14746.30515</v>
      </c>
      <c r="AZ268" s="22">
        <f>MEDIAN($M268:$AG268)</f>
        <v>3450</v>
      </c>
      <c r="BA268" s="22">
        <f>MEDIAN($AD268,$AE268,$Z268,$T268,$O268,Q268,AG268)</f>
        <v>5321.2945499999432</v>
      </c>
      <c r="BB268" s="22">
        <f>MEDIAN($AF268,$AB268,$AC268,$Y268,$V268,$U268,$S268,$R268,$P268,$AA268)</f>
        <v>3082</v>
      </c>
      <c r="BC268" s="22">
        <f>MEDIAN($AK268:$AM268)</f>
        <v>1454</v>
      </c>
      <c r="BD268" s="24">
        <f>MEDIAN((D268:K268,M268:V268,Y268:AG268,AK268:AM268))</f>
        <v>4344.41</v>
      </c>
    </row>
    <row r="269" spans="1:56" s="204" customFormat="1">
      <c r="A269" s="199"/>
      <c r="B269" s="200"/>
      <c r="C269" s="201" t="s">
        <v>117</v>
      </c>
      <c r="D269" s="137">
        <v>0</v>
      </c>
      <c r="E269" s="162">
        <v>137.08290000000278</v>
      </c>
      <c r="F269" s="162">
        <v>5751.7749000000167</v>
      </c>
      <c r="G269" s="162"/>
      <c r="H269" s="137"/>
      <c r="I269" s="137">
        <v>902</v>
      </c>
      <c r="J269" s="162">
        <v>1039</v>
      </c>
      <c r="K269" s="137">
        <v>960.245</v>
      </c>
      <c r="L269" s="22">
        <f>+SUM(D269:K269)</f>
        <v>8790.1028000000206</v>
      </c>
      <c r="M269" s="162"/>
      <c r="N269" s="162"/>
      <c r="O269" s="162">
        <v>251</v>
      </c>
      <c r="P269" s="162">
        <v>45.180000000000291</v>
      </c>
      <c r="Q269" s="162">
        <v>105.74350000000028</v>
      </c>
      <c r="R269" s="162">
        <v>0</v>
      </c>
      <c r="S269" s="162">
        <v>43</v>
      </c>
      <c r="T269" s="162">
        <v>849.83252249999953</v>
      </c>
      <c r="U269" s="162">
        <v>1336</v>
      </c>
      <c r="V269" s="137"/>
      <c r="W269" s="137"/>
      <c r="X269" s="137"/>
      <c r="Y269" s="162">
        <v>5663</v>
      </c>
      <c r="Z269" s="162">
        <v>2</v>
      </c>
      <c r="AA269" s="162"/>
      <c r="AB269" s="162"/>
      <c r="AC269" s="271">
        <v>257</v>
      </c>
      <c r="AD269" s="162"/>
      <c r="AE269" s="162">
        <v>296</v>
      </c>
      <c r="AF269" s="162">
        <v>0</v>
      </c>
      <c r="AG269" s="162">
        <v>192</v>
      </c>
      <c r="AH269" s="22">
        <f>+SUM(M269:AG269)</f>
        <v>9040.7560224999997</v>
      </c>
      <c r="AI269" s="22">
        <f>O269+Q269+Z269+AD269+AE269+AG269+T269</f>
        <v>1696.5760224999999</v>
      </c>
      <c r="AJ269" s="22">
        <f>P269+R269+S269+U269+V269+Y269+AC269+AB269+AF269+AA269</f>
        <v>7344.18</v>
      </c>
      <c r="AK269" s="162"/>
      <c r="AL269" s="137">
        <v>293</v>
      </c>
      <c r="AM269" s="162">
        <v>15</v>
      </c>
      <c r="AN269" s="22">
        <f>+SUM(AK269:AM269)</f>
        <v>308</v>
      </c>
      <c r="AO269" s="24">
        <f>+AN269+AH269+L269</f>
        <v>18138.85882250002</v>
      </c>
      <c r="AR269" s="43">
        <f t="shared" si="331"/>
        <v>1098.7628500000026</v>
      </c>
      <c r="AS269" s="43">
        <f t="shared" si="332"/>
        <v>565.04725140624998</v>
      </c>
      <c r="AT269" s="43">
        <f t="shared" si="332"/>
        <v>242.36800321428569</v>
      </c>
      <c r="AU269" s="43">
        <f t="shared" si="332"/>
        <v>816.02</v>
      </c>
      <c r="AV269" s="43">
        <f t="shared" si="333"/>
        <v>102.66666666666667</v>
      </c>
      <c r="AW269" s="44">
        <f t="shared" si="333"/>
        <v>671.80958601851933</v>
      </c>
      <c r="AX269" s="23"/>
      <c r="AY269" s="22">
        <f>MEDIAN($D269:$K269)</f>
        <v>931.12249999999995</v>
      </c>
      <c r="AZ269" s="22">
        <f>MEDIAN($M269:$AG269)</f>
        <v>192</v>
      </c>
      <c r="BA269" s="22">
        <f>MEDIAN($AD269,$AE269,$Z269,$T269,$O269,Q269,AG269)</f>
        <v>221.5</v>
      </c>
      <c r="BB269" s="22">
        <f>MEDIAN($AF269,$AB269,$AC269,$Y269,$V269,$U269,$S269,$R269,$P269,$AA269)</f>
        <v>45.180000000000291</v>
      </c>
      <c r="BC269" s="22">
        <f>MEDIAN($AK269:$AM269)</f>
        <v>154</v>
      </c>
      <c r="BD269" s="24">
        <f>MEDIAN((D269:K269,M269:V269,Y269:AG269,AK269:AM269))</f>
        <v>251</v>
      </c>
    </row>
    <row r="270" spans="1:56" s="204" customFormat="1">
      <c r="A270" s="199"/>
      <c r="B270" s="200"/>
      <c r="C270" s="201" t="s">
        <v>116</v>
      </c>
      <c r="D270" s="137">
        <v>339</v>
      </c>
      <c r="E270" s="162">
        <v>42.586400000000005</v>
      </c>
      <c r="F270" s="162"/>
      <c r="G270" s="162"/>
      <c r="H270" s="137"/>
      <c r="I270" s="137">
        <v>0</v>
      </c>
      <c r="J270" s="162">
        <v>0</v>
      </c>
      <c r="K270" s="137"/>
      <c r="L270" s="22">
        <f>+SUM(D270:K270)</f>
        <v>381.58640000000003</v>
      </c>
      <c r="M270" s="162"/>
      <c r="N270" s="162"/>
      <c r="O270" s="162"/>
      <c r="P270" s="162"/>
      <c r="Q270" s="162">
        <v>0</v>
      </c>
      <c r="R270" s="162">
        <v>349</v>
      </c>
      <c r="S270" s="162">
        <v>18</v>
      </c>
      <c r="T270" s="162">
        <v>979.4754999999999</v>
      </c>
      <c r="U270" s="162">
        <v>265</v>
      </c>
      <c r="V270" s="137"/>
      <c r="W270" s="137"/>
      <c r="X270" s="137"/>
      <c r="Y270" s="162">
        <v>0</v>
      </c>
      <c r="Z270" s="162">
        <v>117</v>
      </c>
      <c r="AA270" s="162">
        <v>176</v>
      </c>
      <c r="AB270" s="162"/>
      <c r="AC270" s="271">
        <v>82</v>
      </c>
      <c r="AD270" s="162"/>
      <c r="AE270" s="162"/>
      <c r="AF270" s="162">
        <v>124</v>
      </c>
      <c r="AG270" s="162">
        <v>139</v>
      </c>
      <c r="AH270" s="22">
        <f>+SUM(M270:AG270)</f>
        <v>2249.4755</v>
      </c>
      <c r="AI270" s="22">
        <f>O270+Q270+Z270+AD270+AE270+AG270+T270</f>
        <v>1235.4755</v>
      </c>
      <c r="AJ270" s="22">
        <f>P270+R270+S270+U270+V270+Y270+AC270+AB270+AF270+AA270</f>
        <v>1014</v>
      </c>
      <c r="AK270" s="162"/>
      <c r="AL270" s="137"/>
      <c r="AM270" s="162">
        <v>1543</v>
      </c>
      <c r="AN270" s="22">
        <f>+SUM(AK270:AM270)</f>
        <v>1543</v>
      </c>
      <c r="AO270" s="24">
        <f>+AN270+AH270+L270</f>
        <v>4174.0618999999997</v>
      </c>
      <c r="AR270" s="43">
        <f t="shared" si="331"/>
        <v>47.698300000000003</v>
      </c>
      <c r="AS270" s="43">
        <f t="shared" si="332"/>
        <v>140.59221875</v>
      </c>
      <c r="AT270" s="43">
        <f t="shared" si="332"/>
        <v>176.4965</v>
      </c>
      <c r="AU270" s="43">
        <f t="shared" si="332"/>
        <v>112.66666666666667</v>
      </c>
      <c r="AV270" s="43">
        <f t="shared" si="333"/>
        <v>514.33333333333337</v>
      </c>
      <c r="AW270" s="44">
        <f t="shared" si="333"/>
        <v>154.59488518518518</v>
      </c>
      <c r="AX270" s="23"/>
      <c r="AY270" s="22">
        <f>MEDIAN($D270:$K270)</f>
        <v>21.293200000000002</v>
      </c>
      <c r="AZ270" s="22">
        <f>MEDIAN($M270:$AG270)</f>
        <v>124</v>
      </c>
      <c r="BA270" s="22">
        <f>MEDIAN($AD270,$AE270,$Z270,$T270,$O270,Q270,AG270)</f>
        <v>128</v>
      </c>
      <c r="BB270" s="22">
        <f>MEDIAN($AF270,$AB270,$AC270,$Y270,$V270,$U270,$S270,$R270,$P270,$AA270)</f>
        <v>124</v>
      </c>
      <c r="BC270" s="22">
        <f>MEDIAN($AK270:$AM270)</f>
        <v>1543</v>
      </c>
      <c r="BD270" s="24">
        <f>MEDIAN((D270:K270,M270:V270,Y270:AG270,AK270:AM270))</f>
        <v>120.5</v>
      </c>
    </row>
    <row r="271" spans="1:56" s="204" customFormat="1">
      <c r="A271" s="199"/>
      <c r="B271" s="207" t="s">
        <v>115</v>
      </c>
      <c r="C271" s="201"/>
      <c r="D271" s="26">
        <f t="shared" ref="D271:V271" si="334">SUM(D268:D270)</f>
        <v>19625</v>
      </c>
      <c r="E271" s="306">
        <f t="shared" si="334"/>
        <v>2694.7470000000517</v>
      </c>
      <c r="F271" s="306">
        <f t="shared" si="334"/>
        <v>18653.20919999975</v>
      </c>
      <c r="G271" s="306">
        <f t="shared" si="334"/>
        <v>33365.694334450011</v>
      </c>
      <c r="H271" s="142">
        <f t="shared" si="334"/>
        <v>12994.855299999997</v>
      </c>
      <c r="I271" s="142">
        <f t="shared" si="334"/>
        <v>18457</v>
      </c>
      <c r="J271" s="306">
        <f t="shared" si="334"/>
        <v>9892</v>
      </c>
      <c r="K271" s="142">
        <f t="shared" si="334"/>
        <v>17458</v>
      </c>
      <c r="L271" s="25">
        <f t="shared" si="334"/>
        <v>133140.50583444981</v>
      </c>
      <c r="M271" s="306"/>
      <c r="N271" s="306"/>
      <c r="O271" s="306">
        <f t="shared" si="334"/>
        <v>7062</v>
      </c>
      <c r="P271" s="306">
        <f t="shared" si="334"/>
        <v>4518</v>
      </c>
      <c r="Q271" s="306">
        <f t="shared" si="334"/>
        <v>6532.332599999887</v>
      </c>
      <c r="R271" s="306">
        <f t="shared" si="334"/>
        <v>3107</v>
      </c>
      <c r="S271" s="306">
        <f t="shared" si="334"/>
        <v>3748</v>
      </c>
      <c r="T271" s="306">
        <f t="shared" si="334"/>
        <v>5125</v>
      </c>
      <c r="U271" s="306">
        <f t="shared" si="334"/>
        <v>4951</v>
      </c>
      <c r="V271" s="142">
        <f t="shared" si="334"/>
        <v>1953</v>
      </c>
      <c r="W271" s="142"/>
      <c r="X271" s="142"/>
      <c r="Y271" s="306">
        <f t="shared" ref="Y271:AO271" si="335">SUM(Y268:Y270)</f>
        <v>5663</v>
      </c>
      <c r="Z271" s="306">
        <f t="shared" si="335"/>
        <v>8442</v>
      </c>
      <c r="AA271" s="306">
        <f t="shared" si="335"/>
        <v>3258</v>
      </c>
      <c r="AB271" s="306"/>
      <c r="AC271" s="307">
        <f>SUM(AC268:AC270)</f>
        <v>6283</v>
      </c>
      <c r="AD271" s="306">
        <f t="shared" si="335"/>
        <v>0</v>
      </c>
      <c r="AE271" s="306">
        <f t="shared" si="335"/>
        <v>3746</v>
      </c>
      <c r="AF271" s="306">
        <f t="shared" si="335"/>
        <v>1363</v>
      </c>
      <c r="AG271" s="306">
        <f t="shared" si="335"/>
        <v>4547</v>
      </c>
      <c r="AH271" s="25">
        <f t="shared" si="335"/>
        <v>70298.332599999892</v>
      </c>
      <c r="AI271" s="25">
        <f>O271+Q271+Z271+AD271+AE271+AG271+T271</f>
        <v>35454.332599999885</v>
      </c>
      <c r="AJ271" s="25">
        <f>P271+R271+S271+U271+V271+Y271+AC271+AB271+AF271+AA271</f>
        <v>34844</v>
      </c>
      <c r="AK271" s="306">
        <f t="shared" si="335"/>
        <v>20113</v>
      </c>
      <c r="AL271" s="142">
        <f t="shared" si="335"/>
        <v>1630</v>
      </c>
      <c r="AM271" s="306">
        <f t="shared" si="335"/>
        <v>3012</v>
      </c>
      <c r="AN271" s="25">
        <f t="shared" si="335"/>
        <v>24755</v>
      </c>
      <c r="AO271" s="305">
        <f t="shared" si="335"/>
        <v>228193.83843444969</v>
      </c>
      <c r="AR271" s="45">
        <f>L271/AR$5</f>
        <v>16642.563229306226</v>
      </c>
      <c r="AS271" s="45">
        <f>AH271/AS$5</f>
        <v>4393.6457874999933</v>
      </c>
      <c r="AT271" s="45">
        <f>AI271/AT$5</f>
        <v>5064.9046571428407</v>
      </c>
      <c r="AU271" s="45">
        <f>AJ271/AU$5</f>
        <v>3871.5555555555557</v>
      </c>
      <c r="AV271" s="45">
        <f>AN271/AV$5</f>
        <v>8251.6666666666661</v>
      </c>
      <c r="AW271" s="211">
        <f>AO271/AW$5</f>
        <v>8451.6236457203595</v>
      </c>
      <c r="AX271" s="23"/>
      <c r="AY271" s="25">
        <f>MEDIAN($D271:$K271)</f>
        <v>17957.5</v>
      </c>
      <c r="AZ271" s="25">
        <f>MEDIAN($M271:$AG271)</f>
        <v>4532.5</v>
      </c>
      <c r="BA271" s="25">
        <f>MEDIAN($AD271,$AE271,$Z271,$T271,$O271,Q271,AG271)</f>
        <v>5125</v>
      </c>
      <c r="BB271" s="25">
        <f>MEDIAN($AF271,$AB271,$AC271,$Y271,$V271,$U271,$S271,$R271,$P271,$AA271)</f>
        <v>3748</v>
      </c>
      <c r="BC271" s="25">
        <f>MEDIAN($AK271:$AM271)</f>
        <v>3012</v>
      </c>
      <c r="BD271" s="305">
        <f>MEDIAN((D271:K271,M271:V271,Y271:AG271,AK271:AM271))</f>
        <v>5125</v>
      </c>
    </row>
    <row r="272" spans="1:56"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162"/>
      <c r="AB272" s="162"/>
      <c r="AC272" s="271"/>
      <c r="AD272" s="162"/>
      <c r="AE272" s="162"/>
      <c r="AF272" s="162"/>
      <c r="AG272" s="162"/>
      <c r="AH272" s="22"/>
      <c r="AI272" s="22"/>
      <c r="AJ272" s="22"/>
      <c r="AK272" s="162"/>
      <c r="AL272" s="137"/>
      <c r="AM272" s="162"/>
      <c r="AN272" s="22"/>
      <c r="AO272" s="24"/>
      <c r="AR272" s="22"/>
      <c r="AS272" s="22"/>
      <c r="AT272" s="22"/>
      <c r="AU272" s="22"/>
      <c r="AV272" s="22"/>
      <c r="AW272" s="24"/>
      <c r="AX272" s="23"/>
      <c r="AY272" s="22"/>
      <c r="AZ272" s="22"/>
      <c r="BA272" s="22"/>
      <c r="BB272" s="22"/>
      <c r="BC272" s="22"/>
      <c r="BD272" s="24"/>
    </row>
    <row r="273" spans="1:56"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162"/>
      <c r="AB273" s="162"/>
      <c r="AC273" s="271"/>
      <c r="AD273" s="162"/>
      <c r="AE273" s="162"/>
      <c r="AF273" s="162"/>
      <c r="AG273" s="162"/>
      <c r="AH273" s="22"/>
      <c r="AI273" s="22"/>
      <c r="AJ273" s="22"/>
      <c r="AK273" s="162"/>
      <c r="AL273" s="137"/>
      <c r="AM273" s="162"/>
      <c r="AN273" s="22"/>
      <c r="AO273" s="24"/>
      <c r="AR273" s="22"/>
      <c r="AS273" s="22"/>
      <c r="AT273" s="22"/>
      <c r="AU273" s="22"/>
      <c r="AV273" s="22"/>
      <c r="AW273" s="24"/>
      <c r="AX273" s="23"/>
      <c r="AY273" s="22"/>
      <c r="AZ273" s="22"/>
      <c r="BA273" s="22"/>
      <c r="BB273" s="22"/>
      <c r="BC273" s="22"/>
      <c r="BD273" s="24"/>
    </row>
    <row r="274" spans="1:56" s="204" customFormat="1">
      <c r="A274" s="199"/>
      <c r="B274" s="200"/>
      <c r="C274" s="201" t="s">
        <v>113</v>
      </c>
      <c r="D274" s="137">
        <v>28314.414674567801</v>
      </c>
      <c r="E274" s="162">
        <v>4526</v>
      </c>
      <c r="F274" s="162">
        <v>30898</v>
      </c>
      <c r="G274" s="162"/>
      <c r="H274" s="137">
        <v>16200</v>
      </c>
      <c r="I274" s="137">
        <v>20838</v>
      </c>
      <c r="J274" s="162">
        <v>12229</v>
      </c>
      <c r="K274" s="137">
        <v>22241</v>
      </c>
      <c r="L274" s="22">
        <f>+SUM(D274:K274)</f>
        <v>135246.41467456782</v>
      </c>
      <c r="M274" s="162"/>
      <c r="N274" s="162"/>
      <c r="O274" s="162"/>
      <c r="P274" s="162">
        <v>7338</v>
      </c>
      <c r="Q274" s="162">
        <v>14378</v>
      </c>
      <c r="R274" s="162">
        <v>7437</v>
      </c>
      <c r="S274" s="162">
        <v>8204</v>
      </c>
      <c r="T274" s="162">
        <v>8507</v>
      </c>
      <c r="U274" s="162">
        <v>12642</v>
      </c>
      <c r="V274" s="137">
        <v>5224</v>
      </c>
      <c r="W274" s="137"/>
      <c r="X274" s="137"/>
      <c r="Y274" s="162"/>
      <c r="Z274" s="162">
        <v>14150</v>
      </c>
      <c r="AA274" s="162">
        <v>5418</v>
      </c>
      <c r="AB274" s="162"/>
      <c r="AC274" s="271">
        <v>11474</v>
      </c>
      <c r="AD274" s="162">
        <v>9952</v>
      </c>
      <c r="AE274" s="162">
        <v>7723</v>
      </c>
      <c r="AF274" s="162">
        <v>3009</v>
      </c>
      <c r="AG274" s="162">
        <v>6750</v>
      </c>
      <c r="AH274" s="22">
        <f>+SUM(M274:AG274)</f>
        <v>122206</v>
      </c>
      <c r="AI274" s="22">
        <f>O274+Q274+Z274+AD274+AE274+AG274+T274</f>
        <v>61460</v>
      </c>
      <c r="AJ274" s="22">
        <f>P274+R274+S274+U274+V274+Y274+AC274+AB274+AF274+AA274</f>
        <v>60746</v>
      </c>
      <c r="AK274" s="162">
        <v>31636</v>
      </c>
      <c r="AL274" s="137">
        <v>3385</v>
      </c>
      <c r="AM274" s="162">
        <v>7513</v>
      </c>
      <c r="AN274" s="22">
        <f>+SUM(AK274:AM274)</f>
        <v>42534</v>
      </c>
      <c r="AO274" s="24">
        <f>+AN274+AH274+L274</f>
        <v>299986.41467456782</v>
      </c>
      <c r="AR274" s="43">
        <f t="shared" ref="AR274:AR275" si="336">L274/AR$5</f>
        <v>16905.801834320977</v>
      </c>
      <c r="AS274" s="43">
        <f t="shared" ref="AS274:AU275" si="337">AH274/AS$5</f>
        <v>7637.875</v>
      </c>
      <c r="AT274" s="43">
        <f t="shared" si="337"/>
        <v>8780</v>
      </c>
      <c r="AU274" s="43">
        <f t="shared" si="337"/>
        <v>6749.5555555555557</v>
      </c>
      <c r="AV274" s="43">
        <f t="shared" ref="AV274:AW275" si="338">AN274/AV$5</f>
        <v>14178</v>
      </c>
      <c r="AW274" s="44">
        <f t="shared" si="338"/>
        <v>11110.60795090992</v>
      </c>
      <c r="AX274" s="23"/>
      <c r="AY274" s="22">
        <f>MEDIAN($D274:$K274)</f>
        <v>20838</v>
      </c>
      <c r="AZ274" s="22">
        <f>MEDIAN($M274:$AG274)</f>
        <v>7963.5</v>
      </c>
      <c r="BA274" s="22">
        <f>MEDIAN($AD274,$AE274,$Z274,$T274,$O274,Q274,AG274)</f>
        <v>9229.5</v>
      </c>
      <c r="BB274" s="22">
        <f>MEDIAN($AF274,$AB274,$AC274,$Y274,$V274,$U274,$S274,$R274,$P274,$AA274)</f>
        <v>7387.5</v>
      </c>
      <c r="BC274" s="22">
        <f>MEDIAN($AK274:$AM274)</f>
        <v>7513</v>
      </c>
      <c r="BD274" s="24">
        <f>MEDIAN((D274:K274,M274:V274,Y274:AG274,AK274:AM274))</f>
        <v>9229.5</v>
      </c>
    </row>
    <row r="275" spans="1:56" s="204" customFormat="1">
      <c r="A275" s="199"/>
      <c r="B275" s="200"/>
      <c r="C275" s="201" t="s">
        <v>112</v>
      </c>
      <c r="D275" s="137">
        <v>497.58532543220747</v>
      </c>
      <c r="E275" s="162">
        <v>41</v>
      </c>
      <c r="F275" s="162">
        <v>0</v>
      </c>
      <c r="G275" s="162"/>
      <c r="H275" s="137"/>
      <c r="I275" s="137">
        <v>0</v>
      </c>
      <c r="J275" s="162">
        <v>519</v>
      </c>
      <c r="K275" s="137"/>
      <c r="L275" s="22">
        <f>+SUM(D275:K275)</f>
        <v>1057.5853254322074</v>
      </c>
      <c r="M275" s="162"/>
      <c r="N275" s="162"/>
      <c r="O275" s="162"/>
      <c r="P275" s="162">
        <v>1986</v>
      </c>
      <c r="Q275" s="162">
        <v>167</v>
      </c>
      <c r="R275" s="162">
        <v>0</v>
      </c>
      <c r="S275" s="162">
        <v>857</v>
      </c>
      <c r="T275" s="162"/>
      <c r="U275" s="162">
        <v>197</v>
      </c>
      <c r="V275" s="137">
        <v>1207</v>
      </c>
      <c r="W275" s="137"/>
      <c r="X275" s="137"/>
      <c r="Y275" s="162"/>
      <c r="Z275" s="162">
        <v>3205</v>
      </c>
      <c r="AA275" s="162">
        <v>647</v>
      </c>
      <c r="AB275" s="162"/>
      <c r="AC275" s="271">
        <v>931</v>
      </c>
      <c r="AD275" s="162">
        <v>4820</v>
      </c>
      <c r="AE275" s="162">
        <v>148</v>
      </c>
      <c r="AF275" s="162">
        <v>1618</v>
      </c>
      <c r="AG275" s="162">
        <v>1249</v>
      </c>
      <c r="AH275" s="22">
        <f>+SUM(M275:AG275)</f>
        <v>17032</v>
      </c>
      <c r="AI275" s="22">
        <f>O275+Q275+Z275+AD275+AE275+AG275+T275</f>
        <v>9589</v>
      </c>
      <c r="AJ275" s="22">
        <f>P275+R275+S275+U275+V275+Y275+AC275+AB275+AF275+AA275</f>
        <v>7443</v>
      </c>
      <c r="AK275" s="162"/>
      <c r="AL275" s="137"/>
      <c r="AM275" s="162">
        <v>1953</v>
      </c>
      <c r="AN275" s="22">
        <f>+SUM(AK275:AM275)</f>
        <v>1953</v>
      </c>
      <c r="AO275" s="24">
        <f>+AN275+AH275+L275</f>
        <v>20042.585325432206</v>
      </c>
      <c r="AR275" s="43">
        <f t="shared" si="336"/>
        <v>132.19816567902592</v>
      </c>
      <c r="AS275" s="43">
        <f t="shared" si="337"/>
        <v>1064.5</v>
      </c>
      <c r="AT275" s="43">
        <f t="shared" si="337"/>
        <v>1369.8571428571429</v>
      </c>
      <c r="AU275" s="43">
        <f t="shared" si="337"/>
        <v>827</v>
      </c>
      <c r="AV275" s="43">
        <f t="shared" si="338"/>
        <v>651</v>
      </c>
      <c r="AW275" s="44">
        <f t="shared" si="338"/>
        <v>742.31797501600761</v>
      </c>
      <c r="AX275" s="23"/>
      <c r="AY275" s="22">
        <f>MEDIAN($D275:$K275)</f>
        <v>41</v>
      </c>
      <c r="AZ275" s="22">
        <f>MEDIAN($M275:$AG275)</f>
        <v>931</v>
      </c>
      <c r="BA275" s="22">
        <f>MEDIAN($AD275,$AE275,$Z275,$T275,$O275,Q275,AG275)</f>
        <v>1249</v>
      </c>
      <c r="BB275" s="22">
        <f>MEDIAN($AF275,$AB275,$AC275,$Y275,$V275,$U275,$S275,$R275,$P275,$AA275)</f>
        <v>894</v>
      </c>
      <c r="BC275" s="22">
        <f>MEDIAN($AK275:$AM275)</f>
        <v>1953</v>
      </c>
      <c r="BD275" s="24">
        <f>MEDIAN((D275:K275,M275:V275,Y275:AG275,AK275:AM275))</f>
        <v>647</v>
      </c>
    </row>
    <row r="276" spans="1:56"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t="s">
        <v>110</v>
      </c>
      <c r="C277" s="201"/>
      <c r="D277" s="137">
        <v>1956.8779304769603</v>
      </c>
      <c r="E277" s="162"/>
      <c r="F277" s="162">
        <v>2643</v>
      </c>
      <c r="G277" s="162"/>
      <c r="H277" s="137">
        <v>1431</v>
      </c>
      <c r="I277" s="137">
        <v>2783</v>
      </c>
      <c r="J277" s="162">
        <v>1421</v>
      </c>
      <c r="K277" s="137">
        <v>1374</v>
      </c>
      <c r="L277" s="22">
        <f>+SUM(D277:K277)</f>
        <v>11608.87793047696</v>
      </c>
      <c r="M277" s="162"/>
      <c r="N277" s="162"/>
      <c r="O277" s="162"/>
      <c r="P277" s="162">
        <v>378</v>
      </c>
      <c r="Q277" s="162">
        <v>633</v>
      </c>
      <c r="R277" s="162">
        <v>210</v>
      </c>
      <c r="S277" s="162">
        <v>265</v>
      </c>
      <c r="T277" s="162"/>
      <c r="U277" s="162">
        <v>341</v>
      </c>
      <c r="V277" s="137">
        <v>132</v>
      </c>
      <c r="W277" s="137"/>
      <c r="X277" s="137"/>
      <c r="Y277" s="162">
        <v>350</v>
      </c>
      <c r="Z277" s="162">
        <v>797</v>
      </c>
      <c r="AA277" s="162">
        <v>297</v>
      </c>
      <c r="AB277" s="162"/>
      <c r="AC277" s="271">
        <v>811</v>
      </c>
      <c r="AD277" s="162"/>
      <c r="AE277" s="162">
        <v>419</v>
      </c>
      <c r="AF277" s="162">
        <v>0</v>
      </c>
      <c r="AG277" s="162">
        <v>398</v>
      </c>
      <c r="AH277" s="22">
        <f>+SUM(M277:AG277)</f>
        <v>5031</v>
      </c>
      <c r="AI277" s="22">
        <f t="shared" ref="AI277:AI283" si="339">O277+Q277+Z277+AD277+AE277+AG277+T277</f>
        <v>2247</v>
      </c>
      <c r="AJ277" s="22">
        <f t="shared" ref="AJ277:AJ283" si="340">P277+R277+S277+U277+V277+Y277+AC277+AB277+AF277+AA277</f>
        <v>2784</v>
      </c>
      <c r="AK277" s="162">
        <v>1181</v>
      </c>
      <c r="AL277" s="137">
        <v>156</v>
      </c>
      <c r="AM277" s="162">
        <v>186</v>
      </c>
      <c r="AN277" s="22">
        <f>+SUM(AK277:AM277)</f>
        <v>1523</v>
      </c>
      <c r="AO277" s="24">
        <f>+AN277+AH277+L277</f>
        <v>18162.87793047696</v>
      </c>
      <c r="AR277" s="43">
        <f t="shared" ref="AR277:AR278" si="341">L277/AR$5</f>
        <v>1451.1097413096199</v>
      </c>
      <c r="AS277" s="43">
        <f t="shared" ref="AS277:AU278" si="342">AH277/AS$5</f>
        <v>314.4375</v>
      </c>
      <c r="AT277" s="43">
        <f t="shared" si="342"/>
        <v>321</v>
      </c>
      <c r="AU277" s="43">
        <f t="shared" si="342"/>
        <v>309.33333333333331</v>
      </c>
      <c r="AV277" s="43">
        <f t="shared" ref="AV277:AW278" si="343">AN277/AV$5</f>
        <v>507.66666666666669</v>
      </c>
      <c r="AW277" s="44">
        <f t="shared" si="343"/>
        <v>672.69918261025771</v>
      </c>
      <c r="AX277" s="23"/>
      <c r="AY277" s="22">
        <f>MEDIAN($D277:$K277)</f>
        <v>1693.9389652384803</v>
      </c>
      <c r="AZ277" s="22">
        <f>MEDIAN($M277:$AG277)</f>
        <v>350</v>
      </c>
      <c r="BA277" s="22">
        <f>MEDIAN($AD277,$AE277,$Z277,$T277,$O277,Q277,AG277)</f>
        <v>526</v>
      </c>
      <c r="BB277" s="22">
        <f>MEDIAN($AF277,$AB277,$AC277,$Y277,$V277,$U277,$S277,$R277,$P277,$AA277)</f>
        <v>297</v>
      </c>
      <c r="BC277" s="22">
        <f>MEDIAN($AK277:$AM277)</f>
        <v>186</v>
      </c>
      <c r="BD277" s="24">
        <f>MEDIAN((D277:K277,M277:V277,Y277:AG277,AK277:AM277))</f>
        <v>408.5</v>
      </c>
    </row>
    <row r="278" spans="1:56" s="204" customFormat="1">
      <c r="A278" s="199"/>
      <c r="B278" s="200" t="s">
        <v>109</v>
      </c>
      <c r="C278" s="201"/>
      <c r="D278" s="137">
        <v>537.16248989490703</v>
      </c>
      <c r="E278" s="162"/>
      <c r="F278" s="162">
        <v>762</v>
      </c>
      <c r="G278" s="162"/>
      <c r="H278" s="137">
        <v>618</v>
      </c>
      <c r="I278" s="137">
        <v>2083</v>
      </c>
      <c r="J278" s="162">
        <v>906</v>
      </c>
      <c r="K278" s="137">
        <v>2063</v>
      </c>
      <c r="L278" s="22">
        <f>+SUM(D278:K278)</f>
        <v>6969.1624898949067</v>
      </c>
      <c r="M278" s="162"/>
      <c r="N278" s="162"/>
      <c r="O278" s="162"/>
      <c r="P278" s="162">
        <v>740</v>
      </c>
      <c r="Q278" s="162">
        <v>133</v>
      </c>
      <c r="R278" s="162">
        <v>144</v>
      </c>
      <c r="S278" s="162">
        <v>102</v>
      </c>
      <c r="T278" s="162"/>
      <c r="U278" s="162">
        <v>122</v>
      </c>
      <c r="V278" s="137">
        <v>51</v>
      </c>
      <c r="W278" s="137"/>
      <c r="X278" s="137"/>
      <c r="Y278" s="162">
        <v>58</v>
      </c>
      <c r="Z278" s="162">
        <v>332</v>
      </c>
      <c r="AA278" s="162">
        <v>138</v>
      </c>
      <c r="AB278" s="162"/>
      <c r="AC278" s="271">
        <v>350</v>
      </c>
      <c r="AD278" s="162"/>
      <c r="AE278" s="162">
        <v>84</v>
      </c>
      <c r="AF278" s="162">
        <v>0</v>
      </c>
      <c r="AG278" s="162">
        <v>145</v>
      </c>
      <c r="AH278" s="22">
        <f>+SUM(M278:AG278)</f>
        <v>2399</v>
      </c>
      <c r="AI278" s="22">
        <f t="shared" si="339"/>
        <v>694</v>
      </c>
      <c r="AJ278" s="22">
        <f t="shared" si="340"/>
        <v>1705</v>
      </c>
      <c r="AK278" s="162">
        <v>184</v>
      </c>
      <c r="AL278" s="137">
        <v>18</v>
      </c>
      <c r="AM278" s="162">
        <v>22</v>
      </c>
      <c r="AN278" s="22">
        <f>+SUM(AK278:AM278)</f>
        <v>224</v>
      </c>
      <c r="AO278" s="24">
        <f>+AN278+AH278+L278</f>
        <v>9592.1624898949067</v>
      </c>
      <c r="AR278" s="43">
        <f t="shared" si="341"/>
        <v>871.14531123686334</v>
      </c>
      <c r="AS278" s="43">
        <f t="shared" si="342"/>
        <v>149.9375</v>
      </c>
      <c r="AT278" s="43">
        <f t="shared" si="342"/>
        <v>99.142857142857139</v>
      </c>
      <c r="AU278" s="43">
        <f t="shared" si="342"/>
        <v>189.44444444444446</v>
      </c>
      <c r="AV278" s="43">
        <f t="shared" si="343"/>
        <v>74.666666666666671</v>
      </c>
      <c r="AW278" s="44">
        <f t="shared" si="343"/>
        <v>355.26527740351509</v>
      </c>
      <c r="AX278" s="23"/>
      <c r="AY278" s="22">
        <f>MEDIAN($D278:$K278)</f>
        <v>834</v>
      </c>
      <c r="AZ278" s="22">
        <f>MEDIAN($M278:$AG278)</f>
        <v>133</v>
      </c>
      <c r="BA278" s="22">
        <f>MEDIAN($AD278,$AE278,$Z278,$T278,$O278,Q278,AG278)</f>
        <v>139</v>
      </c>
      <c r="BB278" s="22">
        <f>MEDIAN($AF278,$AB278,$AC278,$Y278,$V278,$U278,$S278,$R278,$P278,$AA278)</f>
        <v>122</v>
      </c>
      <c r="BC278" s="22">
        <f>MEDIAN($AK278:$AM278)</f>
        <v>22</v>
      </c>
      <c r="BD278" s="24">
        <f>MEDIAN((D278:K278,M278:V278,Y278:AG278,AK278:AM278))</f>
        <v>144.5</v>
      </c>
    </row>
    <row r="279" spans="1:56"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c r="AG279" s="162"/>
      <c r="AH279" s="22"/>
      <c r="AI279" s="22">
        <f t="shared" si="339"/>
        <v>0</v>
      </c>
      <c r="AJ279" s="22">
        <f t="shared" si="340"/>
        <v>0</v>
      </c>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108</v>
      </c>
      <c r="C280" s="201"/>
      <c r="D280" s="137">
        <v>1186</v>
      </c>
      <c r="E280" s="162">
        <v>200</v>
      </c>
      <c r="F280" s="162">
        <v>1332</v>
      </c>
      <c r="G280" s="162">
        <v>2232.6</v>
      </c>
      <c r="H280" s="137">
        <v>679.17170256410213</v>
      </c>
      <c r="I280" s="137">
        <v>1273</v>
      </c>
      <c r="J280" s="162">
        <v>538</v>
      </c>
      <c r="K280" s="137">
        <v>925.44</v>
      </c>
      <c r="L280" s="22">
        <f>+SUM(D280:K280)</f>
        <v>8366.2117025641019</v>
      </c>
      <c r="M280" s="162"/>
      <c r="N280" s="162"/>
      <c r="O280" s="162">
        <v>475</v>
      </c>
      <c r="P280" s="162">
        <v>325</v>
      </c>
      <c r="Q280" s="162">
        <v>272</v>
      </c>
      <c r="R280" s="162">
        <v>163</v>
      </c>
      <c r="S280" s="162">
        <v>198.92</v>
      </c>
      <c r="T280" s="162">
        <v>258.52042100000011</v>
      </c>
      <c r="U280" s="162">
        <v>159</v>
      </c>
      <c r="V280" s="137">
        <v>79</v>
      </c>
      <c r="W280" s="137"/>
      <c r="X280" s="137"/>
      <c r="Y280" s="162">
        <v>138</v>
      </c>
      <c r="Z280" s="162">
        <v>550</v>
      </c>
      <c r="AA280" s="162">
        <v>219</v>
      </c>
      <c r="AB280" s="162"/>
      <c r="AC280" s="271">
        <v>445</v>
      </c>
      <c r="AD280" s="162">
        <v>386.48999999999995</v>
      </c>
      <c r="AE280" s="162">
        <v>229</v>
      </c>
      <c r="AF280" s="162">
        <v>84</v>
      </c>
      <c r="AG280" s="162">
        <v>254</v>
      </c>
      <c r="AH280" s="22">
        <f>+SUM(M280:AG280)</f>
        <v>4235.930421</v>
      </c>
      <c r="AI280" s="22">
        <f t="shared" si="339"/>
        <v>2425.010421</v>
      </c>
      <c r="AJ280" s="22">
        <f t="shared" si="340"/>
        <v>1810.92</v>
      </c>
      <c r="AK280" s="162">
        <v>767.43</v>
      </c>
      <c r="AL280" s="137">
        <v>54</v>
      </c>
      <c r="AM280" s="162">
        <v>105</v>
      </c>
      <c r="AN280" s="22">
        <f>+SUM(AK280:AM280)</f>
        <v>926.43</v>
      </c>
      <c r="AO280" s="24">
        <f>+AN280+AH280+L280</f>
        <v>13528.572123564103</v>
      </c>
      <c r="AR280" s="43">
        <f t="shared" ref="AR280:AR282" si="344">L280/AR$5</f>
        <v>1045.7764628205127</v>
      </c>
      <c r="AS280" s="43">
        <f t="shared" ref="AS280:AU282" si="345">AH280/AS$5</f>
        <v>264.7456513125</v>
      </c>
      <c r="AT280" s="43">
        <f t="shared" si="345"/>
        <v>346.43006014285714</v>
      </c>
      <c r="AU280" s="43">
        <f t="shared" si="345"/>
        <v>201.21333333333334</v>
      </c>
      <c r="AV280" s="43">
        <f t="shared" ref="AV280:AW282" si="346">AN280/AV$5</f>
        <v>308.81</v>
      </c>
      <c r="AW280" s="44">
        <f t="shared" si="346"/>
        <v>501.05822679867049</v>
      </c>
      <c r="AX280" s="23"/>
      <c r="AY280" s="22">
        <f>MEDIAN($D280:$K280)</f>
        <v>1055.72</v>
      </c>
      <c r="AZ280" s="22">
        <f>MEDIAN($M280:$AG280)</f>
        <v>241.5</v>
      </c>
      <c r="BA280" s="22">
        <f>MEDIAN($AD280,$AE280,$Z280,$T280,$O280,Q280,AG280)</f>
        <v>272</v>
      </c>
      <c r="BB280" s="22">
        <f>MEDIAN($AF280,$AB280,$AC280,$Y280,$V280,$U280,$S280,$R280,$P280,$AA280)</f>
        <v>163</v>
      </c>
      <c r="BC280" s="22">
        <f>MEDIAN($AK280:$AM280)</f>
        <v>105</v>
      </c>
      <c r="BD280" s="24">
        <f>MEDIAN((D280:K280,M280:V280,Y280:AG280,AK280:AM280))</f>
        <v>272</v>
      </c>
    </row>
    <row r="281" spans="1:56" s="204" customFormat="1">
      <c r="A281" s="199"/>
      <c r="B281" s="200" t="s">
        <v>107</v>
      </c>
      <c r="C281" s="201"/>
      <c r="D281" s="137">
        <v>0</v>
      </c>
      <c r="E281" s="162">
        <v>94</v>
      </c>
      <c r="F281" s="162">
        <v>510</v>
      </c>
      <c r="G281" s="162"/>
      <c r="H281" s="137">
        <v>70.017302564102565</v>
      </c>
      <c r="I281" s="137">
        <v>510</v>
      </c>
      <c r="J281" s="162">
        <v>61</v>
      </c>
      <c r="K281" s="137">
        <v>136.46</v>
      </c>
      <c r="L281" s="22">
        <f>+SUM(D281:K281)</f>
        <v>1381.4773025641025</v>
      </c>
      <c r="M281" s="162"/>
      <c r="N281" s="162"/>
      <c r="O281" s="162"/>
      <c r="P281" s="162">
        <v>3</v>
      </c>
      <c r="Q281" s="162">
        <v>0</v>
      </c>
      <c r="R281" s="162">
        <v>0</v>
      </c>
      <c r="S281" s="162">
        <v>0</v>
      </c>
      <c r="T281" s="162">
        <v>5.95</v>
      </c>
      <c r="U281" s="162"/>
      <c r="V281" s="137"/>
      <c r="W281" s="137"/>
      <c r="X281" s="137"/>
      <c r="Y281" s="162">
        <v>0</v>
      </c>
      <c r="Z281" s="162">
        <v>50</v>
      </c>
      <c r="AA281" s="162"/>
      <c r="AB281" s="162"/>
      <c r="AC281" s="271">
        <v>2</v>
      </c>
      <c r="AD281" s="162">
        <v>10.55</v>
      </c>
      <c r="AE281" s="162">
        <v>0</v>
      </c>
      <c r="AF281" s="162">
        <v>1</v>
      </c>
      <c r="AG281" s="162">
        <v>0</v>
      </c>
      <c r="AH281" s="22">
        <f>+SUM(M281:AG281)</f>
        <v>72.5</v>
      </c>
      <c r="AI281" s="22">
        <f t="shared" si="339"/>
        <v>66.5</v>
      </c>
      <c r="AJ281" s="22">
        <f t="shared" si="340"/>
        <v>6</v>
      </c>
      <c r="AK281" s="162"/>
      <c r="AL281" s="137">
        <v>5</v>
      </c>
      <c r="AM281" s="162">
        <v>1</v>
      </c>
      <c r="AN281" s="22">
        <f>+SUM(AK281:AM281)</f>
        <v>6</v>
      </c>
      <c r="AO281" s="24">
        <f>+AN281+AH281+L281</f>
        <v>1459.9773025641025</v>
      </c>
      <c r="AR281" s="43">
        <f t="shared" si="344"/>
        <v>172.68466282051281</v>
      </c>
      <c r="AS281" s="43">
        <f t="shared" si="345"/>
        <v>4.53125</v>
      </c>
      <c r="AT281" s="43">
        <f t="shared" si="345"/>
        <v>9.5</v>
      </c>
      <c r="AU281" s="43">
        <f t="shared" si="345"/>
        <v>0.66666666666666663</v>
      </c>
      <c r="AV281" s="43">
        <f t="shared" si="346"/>
        <v>2</v>
      </c>
      <c r="AW281" s="44">
        <f t="shared" si="346"/>
        <v>54.073233428300092</v>
      </c>
      <c r="AX281" s="23"/>
      <c r="AY281" s="22">
        <f>MEDIAN($D281:$K281)</f>
        <v>94</v>
      </c>
      <c r="AZ281" s="22">
        <f>MEDIAN($M281:$AG281)</f>
        <v>0.5</v>
      </c>
      <c r="BA281" s="22">
        <f>MEDIAN($AD281,$AE281,$Z281,$T281,$O281,Q281,AG281)</f>
        <v>2.9750000000000001</v>
      </c>
      <c r="BB281" s="22">
        <f>MEDIAN($AF281,$AB281,$AC281,$Y281,$V281,$U281,$S281,$R281,$P281,$AA281)</f>
        <v>0.5</v>
      </c>
      <c r="BC281" s="22">
        <f>MEDIAN($AK281:$AM281)</f>
        <v>3</v>
      </c>
      <c r="BD281" s="24">
        <f>MEDIAN((D281:K281,M281:V281,Y281:AG281,AK281:AM281))</f>
        <v>3</v>
      </c>
    </row>
    <row r="282" spans="1:56" s="204" customFormat="1">
      <c r="A282" s="199"/>
      <c r="B282" s="200" t="s">
        <v>106</v>
      </c>
      <c r="C282" s="201"/>
      <c r="D282" s="137">
        <v>1289</v>
      </c>
      <c r="E282" s="162">
        <v>349</v>
      </c>
      <c r="F282" s="162">
        <v>1469</v>
      </c>
      <c r="G282" s="162">
        <v>3125.6</v>
      </c>
      <c r="H282" s="137">
        <v>1165.5017333333335</v>
      </c>
      <c r="I282" s="137">
        <v>2110</v>
      </c>
      <c r="J282" s="162">
        <v>878</v>
      </c>
      <c r="K282" s="137">
        <v>1201.51</v>
      </c>
      <c r="L282" s="22">
        <f>+SUM(D282:K282)</f>
        <v>11587.611733333333</v>
      </c>
      <c r="M282" s="162"/>
      <c r="N282" s="162"/>
      <c r="O282" s="162">
        <v>523</v>
      </c>
      <c r="P282" s="162">
        <v>246</v>
      </c>
      <c r="Q282" s="162">
        <v>414</v>
      </c>
      <c r="R282" s="162">
        <v>179</v>
      </c>
      <c r="S282" s="162">
        <v>167.20000000000002</v>
      </c>
      <c r="T282" s="162">
        <v>267.59284000000002</v>
      </c>
      <c r="U282" s="162">
        <v>205</v>
      </c>
      <c r="V282" s="137">
        <v>83</v>
      </c>
      <c r="W282" s="137"/>
      <c r="X282" s="137"/>
      <c r="Y282" s="162">
        <v>297</v>
      </c>
      <c r="Z282" s="162">
        <v>450</v>
      </c>
      <c r="AA282" s="162">
        <v>162</v>
      </c>
      <c r="AB282" s="162"/>
      <c r="AC282" s="271">
        <v>383</v>
      </c>
      <c r="AD282" s="162">
        <v>373.1</v>
      </c>
      <c r="AE282" s="162">
        <v>193</v>
      </c>
      <c r="AF282" s="162">
        <v>70</v>
      </c>
      <c r="AG282" s="162">
        <v>202</v>
      </c>
      <c r="AH282" s="22">
        <f>+SUM(M282:AG282)</f>
        <v>4214.8928400000004</v>
      </c>
      <c r="AI282" s="22">
        <f t="shared" si="339"/>
        <v>2422.6928399999997</v>
      </c>
      <c r="AJ282" s="22">
        <f t="shared" si="340"/>
        <v>1792.2</v>
      </c>
      <c r="AK282" s="162">
        <v>512.85</v>
      </c>
      <c r="AL282" s="137">
        <v>104</v>
      </c>
      <c r="AM282" s="162">
        <v>92</v>
      </c>
      <c r="AN282" s="22">
        <f>+SUM(AK282:AM282)</f>
        <v>708.85</v>
      </c>
      <c r="AO282" s="24">
        <f>+AN282+AH282+L282</f>
        <v>16511.354573333334</v>
      </c>
      <c r="AR282" s="43">
        <f t="shared" si="344"/>
        <v>1448.4514666666666</v>
      </c>
      <c r="AS282" s="43">
        <f t="shared" si="345"/>
        <v>263.43080250000003</v>
      </c>
      <c r="AT282" s="43">
        <f t="shared" si="345"/>
        <v>346.09897714285711</v>
      </c>
      <c r="AU282" s="43">
        <f t="shared" si="345"/>
        <v>199.13333333333333</v>
      </c>
      <c r="AV282" s="43">
        <f t="shared" si="346"/>
        <v>236.28333333333333</v>
      </c>
      <c r="AW282" s="44">
        <f t="shared" si="346"/>
        <v>611.53165086419756</v>
      </c>
      <c r="AX282" s="23"/>
      <c r="AY282" s="22">
        <f>MEDIAN($D282:$K282)</f>
        <v>1245.2550000000001</v>
      </c>
      <c r="AZ282" s="22">
        <f>MEDIAN($M282:$AG282)</f>
        <v>225.5</v>
      </c>
      <c r="BA282" s="22">
        <f>MEDIAN($AD282,$AE282,$Z282,$T282,$O282,Q282,AG282)</f>
        <v>373.1</v>
      </c>
      <c r="BB282" s="22">
        <f>MEDIAN($AF282,$AB282,$AC282,$Y282,$V282,$U282,$S282,$R282,$P282,$AA282)</f>
        <v>179</v>
      </c>
      <c r="BC282" s="22">
        <f>MEDIAN($AK282:$AM282)</f>
        <v>104</v>
      </c>
      <c r="BD282" s="24">
        <f>MEDIAN((D282:K282,M282:V282,Y282:AG282,AK282:AM282))</f>
        <v>349</v>
      </c>
    </row>
    <row r="283" spans="1:56" s="204" customFormat="1">
      <c r="A283" s="199"/>
      <c r="B283" s="200" t="s">
        <v>105</v>
      </c>
      <c r="C283" s="201"/>
      <c r="D283" s="26">
        <f t="shared" ref="D283:V283" si="347">SUM(D280:D282)</f>
        <v>2475</v>
      </c>
      <c r="E283" s="306">
        <f t="shared" si="347"/>
        <v>643</v>
      </c>
      <c r="F283" s="306">
        <f t="shared" si="347"/>
        <v>3311</v>
      </c>
      <c r="G283" s="306">
        <f t="shared" si="347"/>
        <v>5358.2</v>
      </c>
      <c r="H283" s="142">
        <f t="shared" si="347"/>
        <v>1914.6907384615383</v>
      </c>
      <c r="I283" s="142">
        <f t="shared" si="347"/>
        <v>3893</v>
      </c>
      <c r="J283" s="306">
        <f t="shared" si="347"/>
        <v>1477</v>
      </c>
      <c r="K283" s="142">
        <f t="shared" si="347"/>
        <v>2263.41</v>
      </c>
      <c r="L283" s="25">
        <f t="shared" si="347"/>
        <v>21335.300738461538</v>
      </c>
      <c r="M283" s="306"/>
      <c r="N283" s="306"/>
      <c r="O283" s="306">
        <f t="shared" si="347"/>
        <v>998</v>
      </c>
      <c r="P283" s="306">
        <f t="shared" si="347"/>
        <v>574</v>
      </c>
      <c r="Q283" s="306">
        <f t="shared" si="347"/>
        <v>686</v>
      </c>
      <c r="R283" s="306">
        <f t="shared" si="347"/>
        <v>342</v>
      </c>
      <c r="S283" s="306">
        <f t="shared" si="347"/>
        <v>366.12</v>
      </c>
      <c r="T283" s="306">
        <f t="shared" si="347"/>
        <v>532.06326100000013</v>
      </c>
      <c r="U283" s="306">
        <f t="shared" si="347"/>
        <v>364</v>
      </c>
      <c r="V283" s="142">
        <f t="shared" si="347"/>
        <v>162</v>
      </c>
      <c r="W283" s="142"/>
      <c r="X283" s="142"/>
      <c r="Y283" s="306">
        <f t="shared" ref="Y283:AO283" si="348">SUM(Y280:Y282)</f>
        <v>435</v>
      </c>
      <c r="Z283" s="306">
        <f t="shared" si="348"/>
        <v>1050</v>
      </c>
      <c r="AA283" s="306">
        <f t="shared" si="348"/>
        <v>381</v>
      </c>
      <c r="AB283" s="306"/>
      <c r="AC283" s="307">
        <f>SUM(AC280:AC282)</f>
        <v>830</v>
      </c>
      <c r="AD283" s="306">
        <f t="shared" si="348"/>
        <v>770.14</v>
      </c>
      <c r="AE283" s="306">
        <f t="shared" si="348"/>
        <v>422</v>
      </c>
      <c r="AF283" s="306">
        <f t="shared" si="348"/>
        <v>155</v>
      </c>
      <c r="AG283" s="306">
        <f t="shared" si="348"/>
        <v>456</v>
      </c>
      <c r="AH283" s="25">
        <f t="shared" si="348"/>
        <v>8523.3232610000014</v>
      </c>
      <c r="AI283" s="25">
        <f t="shared" si="339"/>
        <v>4914.2032609999997</v>
      </c>
      <c r="AJ283" s="25">
        <f t="shared" si="340"/>
        <v>3609.12</v>
      </c>
      <c r="AK283" s="306">
        <f t="shared" si="348"/>
        <v>1280.28</v>
      </c>
      <c r="AL283" s="142">
        <f t="shared" si="348"/>
        <v>163</v>
      </c>
      <c r="AM283" s="306">
        <f t="shared" si="348"/>
        <v>198</v>
      </c>
      <c r="AN283" s="25">
        <f t="shared" si="348"/>
        <v>1641.28</v>
      </c>
      <c r="AO283" s="305">
        <f t="shared" si="348"/>
        <v>31499.903999461538</v>
      </c>
      <c r="AR283" s="45">
        <f>L283/AR$5</f>
        <v>2666.9125923076922</v>
      </c>
      <c r="AS283" s="45">
        <f>AH283/AS$5</f>
        <v>532.70770381250009</v>
      </c>
      <c r="AT283" s="45">
        <f>AI283/AT$5</f>
        <v>702.02903728571425</v>
      </c>
      <c r="AU283" s="45">
        <f>AJ283/AU$5</f>
        <v>401.01333333333332</v>
      </c>
      <c r="AV283" s="45">
        <f>AN283/AV$5</f>
        <v>547.09333333333336</v>
      </c>
      <c r="AW283" s="211">
        <f>AO283/AW$5</f>
        <v>1166.663111091168</v>
      </c>
      <c r="AX283" s="23"/>
      <c r="AY283" s="25">
        <f>MEDIAN($D283:$K283)</f>
        <v>2369.2049999999999</v>
      </c>
      <c r="AZ283" s="25">
        <f>MEDIAN($M283:$AG283)</f>
        <v>445.5</v>
      </c>
      <c r="BA283" s="25">
        <f>MEDIAN($AD283,$AE283,$Z283,$T283,$O283,Q283,AG283)</f>
        <v>686</v>
      </c>
      <c r="BB283" s="25">
        <f>MEDIAN($AF283,$AB283,$AC283,$Y283,$V283,$U283,$S283,$R283,$P283,$AA283)</f>
        <v>366.12</v>
      </c>
      <c r="BC283" s="25">
        <f>MEDIAN($AK283:$AM283)</f>
        <v>198</v>
      </c>
      <c r="BD283" s="305">
        <f>MEDIAN((D283:K283,M283:V283,Y283:AG283,AK283:AM283))</f>
        <v>643</v>
      </c>
    </row>
    <row r="284" spans="1:56"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162"/>
      <c r="AB284" s="162"/>
      <c r="AC284" s="271"/>
      <c r="AD284" s="162"/>
      <c r="AE284" s="162"/>
      <c r="AF284" s="162"/>
      <c r="AG284" s="162"/>
      <c r="AH284" s="22"/>
      <c r="AI284" s="22"/>
      <c r="AJ284" s="22"/>
      <c r="AK284" s="162"/>
      <c r="AL284" s="137"/>
      <c r="AM284" s="162"/>
      <c r="AN284" s="22"/>
      <c r="AO284" s="24"/>
      <c r="AR284" s="22"/>
      <c r="AS284" s="22"/>
      <c r="AT284" s="22"/>
      <c r="AU284" s="22"/>
      <c r="AV284" s="22"/>
      <c r="AW284" s="24"/>
      <c r="AX284" s="23"/>
      <c r="AY284" s="22"/>
      <c r="AZ284" s="22"/>
      <c r="BA284" s="22"/>
      <c r="BB284" s="22"/>
      <c r="BC284" s="22"/>
      <c r="BD284" s="24"/>
    </row>
    <row r="285" spans="1:56" s="204" customFormat="1">
      <c r="A285" s="268" t="s">
        <v>104</v>
      </c>
      <c r="B285" s="200"/>
      <c r="C285" s="201"/>
      <c r="D285" s="380">
        <v>28440</v>
      </c>
      <c r="E285" s="373"/>
      <c r="F285" s="373">
        <v>72002</v>
      </c>
      <c r="G285" s="373">
        <v>260316.79199999999</v>
      </c>
      <c r="H285" s="380">
        <v>34419</v>
      </c>
      <c r="I285" s="380">
        <v>138338</v>
      </c>
      <c r="J285" s="373">
        <v>29537</v>
      </c>
      <c r="K285" s="380"/>
      <c r="L285" s="22">
        <f>+SUM(D285:K285)</f>
        <v>563052.79200000002</v>
      </c>
      <c r="M285" s="162"/>
      <c r="N285" s="162"/>
      <c r="O285" s="162">
        <v>348</v>
      </c>
      <c r="P285" s="162"/>
      <c r="Q285" s="162">
        <v>835.14983517494329</v>
      </c>
      <c r="R285" s="162">
        <v>50</v>
      </c>
      <c r="S285" s="162">
        <v>15</v>
      </c>
      <c r="T285" s="162">
        <v>3480.1000000000004</v>
      </c>
      <c r="U285" s="162">
        <v>50</v>
      </c>
      <c r="V285" s="137"/>
      <c r="W285" s="137"/>
      <c r="X285" s="137"/>
      <c r="Y285" s="162"/>
      <c r="Z285" s="162"/>
      <c r="AA285" s="162"/>
      <c r="AB285" s="162"/>
      <c r="AC285" s="271">
        <v>270</v>
      </c>
      <c r="AD285" s="162"/>
      <c r="AE285" s="162">
        <v>190</v>
      </c>
      <c r="AF285" s="162">
        <v>95</v>
      </c>
      <c r="AG285" s="162">
        <v>86</v>
      </c>
      <c r="AH285" s="22">
        <f>+SUM(M285:AG285)</f>
        <v>5419.2498351749437</v>
      </c>
      <c r="AI285" s="22">
        <f>O285+Q285+Z285+AD285+AE285+AG285+T285</f>
        <v>4939.2498351749437</v>
      </c>
      <c r="AJ285" s="22">
        <f>P285+R285+S285+U285+V285+Y285+AC285+AB285+AF285+AA285</f>
        <v>480</v>
      </c>
      <c r="AK285" s="162">
        <v>500</v>
      </c>
      <c r="AL285" s="137"/>
      <c r="AM285" s="162">
        <v>625</v>
      </c>
      <c r="AN285" s="22">
        <f>+SUM(AK285:AM285)</f>
        <v>1125</v>
      </c>
      <c r="AO285" s="24">
        <f>+AN285+AH285+L285</f>
        <v>569597.04183517501</v>
      </c>
      <c r="AR285" s="43">
        <f t="shared" ref="AR285" si="349">L285/AR$5</f>
        <v>70381.599000000002</v>
      </c>
      <c r="AS285" s="43">
        <f t="shared" ref="AS285:AU285" si="350">AH285/AS$5</f>
        <v>338.70311469843398</v>
      </c>
      <c r="AT285" s="43">
        <f t="shared" si="350"/>
        <v>705.60711931070625</v>
      </c>
      <c r="AU285" s="43">
        <f t="shared" si="350"/>
        <v>53.333333333333336</v>
      </c>
      <c r="AV285" s="43">
        <f t="shared" ref="AV285:AW285" si="351">AN285/AV$5</f>
        <v>375</v>
      </c>
      <c r="AW285" s="44">
        <f t="shared" si="351"/>
        <v>21096.18673463611</v>
      </c>
      <c r="AX285" s="23"/>
      <c r="AY285" s="22">
        <f>MEDIAN($D285:$K285)</f>
        <v>53210.5</v>
      </c>
      <c r="AZ285" s="22">
        <f>MEDIAN($M285:$AG285)</f>
        <v>142.5</v>
      </c>
      <c r="BA285" s="22">
        <f>MEDIAN($AD285,$AE285,$Z285,$T285,$O285,Q285,AG285)</f>
        <v>348</v>
      </c>
      <c r="BB285" s="22">
        <f>MEDIAN($AF285,$AB285,$AC285,$Y285,$V285,$U285,$S285,$R285,$P285,$AA285)</f>
        <v>50</v>
      </c>
      <c r="BC285" s="22">
        <f>MEDIAN($AK285:$AM285)</f>
        <v>562.5</v>
      </c>
      <c r="BD285" s="24">
        <f>MEDIAN((D285:K285,M285:V285,Y285:AG285,AK285:AM285))</f>
        <v>562.5</v>
      </c>
    </row>
    <row r="286" spans="1:56" s="204" customFormat="1">
      <c r="A286" s="199"/>
      <c r="B286" s="200"/>
      <c r="C286" s="201"/>
      <c r="D286" s="379"/>
      <c r="E286" s="372"/>
      <c r="F286" s="374"/>
      <c r="G286" s="374"/>
      <c r="H286" s="379"/>
      <c r="I286" s="379"/>
      <c r="J286" s="374"/>
      <c r="K286" s="379"/>
      <c r="L286" s="19"/>
      <c r="M286" s="216"/>
      <c r="N286" s="216"/>
      <c r="O286" s="216"/>
      <c r="P286" s="216"/>
      <c r="Q286" s="216"/>
      <c r="R286" s="216"/>
      <c r="S286" s="216"/>
      <c r="T286" s="216"/>
      <c r="U286" s="216"/>
      <c r="V286" s="120"/>
      <c r="W286" s="120"/>
      <c r="X286" s="120"/>
      <c r="Y286" s="216"/>
      <c r="Z286" s="216"/>
      <c r="AA286" s="216"/>
      <c r="AB286" s="216"/>
      <c r="AC286" s="309"/>
      <c r="AD286" s="216"/>
      <c r="AE286" s="216"/>
      <c r="AF286" s="216"/>
      <c r="AG286" s="216"/>
      <c r="AH286" s="19"/>
      <c r="AI286" s="19"/>
      <c r="AJ286" s="19"/>
      <c r="AK286" s="216"/>
      <c r="AL286" s="120"/>
      <c r="AM286" s="216"/>
      <c r="AN286" s="19"/>
      <c r="AO286" s="21"/>
      <c r="AR286" s="19"/>
      <c r="AS286" s="19"/>
      <c r="AT286" s="19"/>
      <c r="AU286" s="19"/>
      <c r="AV286" s="19"/>
      <c r="AW286" s="21"/>
      <c r="AX286" s="20"/>
      <c r="AY286" s="19"/>
      <c r="AZ286" s="19"/>
      <c r="BA286" s="19"/>
      <c r="BB286" s="19"/>
      <c r="BC286" s="19"/>
      <c r="BD286" s="21"/>
    </row>
    <row r="287" spans="1:56" s="204" customFormat="1">
      <c r="A287" s="310" t="s">
        <v>103</v>
      </c>
      <c r="B287" s="261"/>
      <c r="C287" s="273"/>
      <c r="D287" s="378">
        <v>194057.63999999998</v>
      </c>
      <c r="E287" s="377"/>
      <c r="F287" s="376">
        <v>377715</v>
      </c>
      <c r="G287" s="376">
        <v>606557</v>
      </c>
      <c r="H287" s="375"/>
      <c r="I287" s="375">
        <v>277053</v>
      </c>
      <c r="J287" s="376">
        <v>154889</v>
      </c>
      <c r="K287" s="375">
        <v>264545.7</v>
      </c>
      <c r="L287" s="276">
        <f>+SUM(D287:K287)</f>
        <v>1874817.34</v>
      </c>
      <c r="M287" s="274"/>
      <c r="N287" s="274"/>
      <c r="O287" s="274">
        <v>110806</v>
      </c>
      <c r="P287" s="274">
        <v>57985</v>
      </c>
      <c r="Q287" s="274">
        <v>82274</v>
      </c>
      <c r="R287" s="274">
        <v>38246</v>
      </c>
      <c r="S287" s="274">
        <v>22756</v>
      </c>
      <c r="T287" s="274">
        <v>39850</v>
      </c>
      <c r="U287" s="274">
        <v>38913</v>
      </c>
      <c r="V287" s="275">
        <v>9552</v>
      </c>
      <c r="W287" s="275"/>
      <c r="X287" s="275"/>
      <c r="Y287" s="274">
        <v>13464</v>
      </c>
      <c r="Z287" s="274">
        <v>124256</v>
      </c>
      <c r="AA287" s="274">
        <v>57885</v>
      </c>
      <c r="AB287" s="274"/>
      <c r="AC287" s="277">
        <v>78213</v>
      </c>
      <c r="AD287" s="274"/>
      <c r="AE287" s="274"/>
      <c r="AF287" s="274">
        <v>14403</v>
      </c>
      <c r="AG287" s="274"/>
      <c r="AH287" s="276">
        <f>+SUM(M287:AG287)</f>
        <v>688603</v>
      </c>
      <c r="AI287" s="276">
        <f>O287+Q287+Z287+AD287+AE287+AG287+T287</f>
        <v>357186</v>
      </c>
      <c r="AJ287" s="276">
        <f>P287+R287+S287+U287+V287+Y287+AC287+AB287+AF287+AA287</f>
        <v>331417</v>
      </c>
      <c r="AK287" s="274">
        <v>87118</v>
      </c>
      <c r="AL287" s="275"/>
      <c r="AM287" s="274">
        <v>12864</v>
      </c>
      <c r="AN287" s="276">
        <f>+SUM(AK287:AM287)</f>
        <v>99982</v>
      </c>
      <c r="AO287" s="312">
        <f>+AN287+AH287+L287</f>
        <v>2663402.34</v>
      </c>
      <c r="AR287" s="276">
        <f>L287/AR$5</f>
        <v>234352.16750000001</v>
      </c>
      <c r="AS287" s="276">
        <f>AH287/AS$5</f>
        <v>43037.6875</v>
      </c>
      <c r="AT287" s="276">
        <f>AI287/AT$5</f>
        <v>51026.571428571428</v>
      </c>
      <c r="AU287" s="276">
        <f>AJ287/AU$5</f>
        <v>36824.111111111109</v>
      </c>
      <c r="AV287" s="276">
        <f>AN287/AV$5</f>
        <v>33327.333333333336</v>
      </c>
      <c r="AW287" s="312">
        <f>AO287/AW$5</f>
        <v>98644.531111111108</v>
      </c>
      <c r="AX287" s="23"/>
      <c r="AY287" s="276">
        <f>MEDIAN($D287:$K287)</f>
        <v>270799.34999999998</v>
      </c>
      <c r="AZ287" s="276">
        <f>MEDIAN($M287:$AG287)</f>
        <v>39850</v>
      </c>
      <c r="BA287" s="276">
        <f>MEDIAN($AD287,$AE287,$Z287,$T287,$O287,Q287,AG287)</f>
        <v>96540</v>
      </c>
      <c r="BB287" s="276">
        <f>MEDIAN($AF287,$AB287,$AC287,$Y287,$V287,$U287,$S287,$R287,$P287,$AA287)</f>
        <v>38246</v>
      </c>
      <c r="BC287" s="276">
        <f>MEDIAN($AK287:$AM287)</f>
        <v>49991</v>
      </c>
      <c r="BD287" s="312">
        <f>MEDIAN((D287:K287,M287:V287,Y287:AG287,AK287:AM287))</f>
        <v>78213</v>
      </c>
    </row>
    <row r="288" spans="1:56"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73"/>
      <c r="AB288" s="15"/>
      <c r="AC288" s="16"/>
      <c r="AD288" s="15"/>
      <c r="AE288" s="173"/>
      <c r="AF288" s="173"/>
      <c r="AG288" s="173"/>
      <c r="AH288" s="14"/>
      <c r="AI288" s="14"/>
      <c r="AJ288" s="14"/>
      <c r="AK288" s="15"/>
      <c r="AL288" s="116"/>
      <c r="AM288" s="15"/>
      <c r="AN288" s="14"/>
      <c r="AO288" s="14"/>
      <c r="AR288" s="14"/>
      <c r="AW288" s="14"/>
      <c r="BD288" s="14"/>
    </row>
    <row r="289" spans="1:56"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73"/>
      <c r="AB289" s="15"/>
      <c r="AC289" s="16"/>
      <c r="AD289" s="15"/>
      <c r="AE289" s="173"/>
      <c r="AF289" s="173"/>
      <c r="AG289" s="173"/>
      <c r="AH289" s="14"/>
      <c r="AI289" s="14"/>
      <c r="AJ289" s="14"/>
      <c r="AK289" s="15"/>
      <c r="AL289" s="116"/>
      <c r="AM289" s="15"/>
      <c r="AN289" s="14"/>
      <c r="AO289" s="14"/>
      <c r="AR289" s="14"/>
      <c r="AW289" s="14"/>
      <c r="BD289" s="14"/>
    </row>
    <row r="290" spans="1:56"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15"/>
      <c r="AB290" s="316"/>
      <c r="AC290" s="319"/>
      <c r="AD290" s="316"/>
      <c r="AE290" s="244"/>
      <c r="AF290" s="244"/>
      <c r="AG290" s="244"/>
      <c r="AH290" s="12"/>
      <c r="AI290" s="13"/>
      <c r="AJ290" s="13"/>
      <c r="AK290" s="316"/>
      <c r="AL290" s="133"/>
      <c r="AM290" s="316"/>
      <c r="AN290" s="12"/>
      <c r="AO290" s="12"/>
      <c r="AR290" s="12"/>
      <c r="AW290" s="12"/>
      <c r="BD290" s="12"/>
    </row>
    <row r="291" spans="1:56" s="198" customFormat="1" ht="73.5" customHeight="1">
      <c r="A291" s="296"/>
      <c r="B291" s="297"/>
      <c r="C291" s="243">
        <f>$C$8</f>
        <v>2017</v>
      </c>
      <c r="D291" s="10" t="s">
        <v>304</v>
      </c>
      <c r="E291" s="114" t="s">
        <v>305</v>
      </c>
      <c r="F291" s="114" t="s">
        <v>306</v>
      </c>
      <c r="G291" s="114" t="s">
        <v>307</v>
      </c>
      <c r="H291" s="114" t="s">
        <v>308</v>
      </c>
      <c r="I291" s="114" t="s">
        <v>327</v>
      </c>
      <c r="J291" s="114" t="s">
        <v>328</v>
      </c>
      <c r="K291" s="11" t="s">
        <v>309</v>
      </c>
      <c r="L291" s="7" t="s">
        <v>99</v>
      </c>
      <c r="M291" s="147" t="s">
        <v>310</v>
      </c>
      <c r="N291" s="146" t="s">
        <v>311</v>
      </c>
      <c r="O291" s="146" t="s">
        <v>355</v>
      </c>
      <c r="P291" s="146" t="s">
        <v>313</v>
      </c>
      <c r="Q291" s="146" t="s">
        <v>314</v>
      </c>
      <c r="R291" s="114" t="s">
        <v>315</v>
      </c>
      <c r="S291" s="114" t="s">
        <v>93</v>
      </c>
      <c r="T291" s="114" t="s">
        <v>316</v>
      </c>
      <c r="U291" s="114" t="s">
        <v>317</v>
      </c>
      <c r="V291" s="114" t="s">
        <v>318</v>
      </c>
      <c r="W291" s="146" t="s">
        <v>346</v>
      </c>
      <c r="X291" s="146" t="s">
        <v>349</v>
      </c>
      <c r="Y291" s="114" t="s">
        <v>319</v>
      </c>
      <c r="Z291" s="114" t="s">
        <v>320</v>
      </c>
      <c r="AA291" s="114" t="s">
        <v>321</v>
      </c>
      <c r="AB291" s="146" t="s">
        <v>322</v>
      </c>
      <c r="AC291" s="146" t="s">
        <v>358</v>
      </c>
      <c r="AD291" s="114" t="s">
        <v>323</v>
      </c>
      <c r="AE291" s="114" t="s">
        <v>324</v>
      </c>
      <c r="AF291" s="146" t="s">
        <v>325</v>
      </c>
      <c r="AG291" s="114" t="s">
        <v>326</v>
      </c>
      <c r="AH291" s="7" t="s">
        <v>148</v>
      </c>
      <c r="AI291" s="7" t="s">
        <v>88</v>
      </c>
      <c r="AJ291" s="7" t="s">
        <v>347</v>
      </c>
      <c r="AK291" s="114" t="s">
        <v>87</v>
      </c>
      <c r="AL291" s="114" t="s">
        <v>86</v>
      </c>
      <c r="AM291" s="114" t="s">
        <v>85</v>
      </c>
      <c r="AN291" s="7" t="s">
        <v>84</v>
      </c>
      <c r="AO291" s="9" t="s">
        <v>83</v>
      </c>
      <c r="AR291" s="7" t="s">
        <v>82</v>
      </c>
      <c r="AS291" s="7" t="s">
        <v>81</v>
      </c>
      <c r="AT291" s="7" t="s">
        <v>80</v>
      </c>
      <c r="AU291" s="7" t="s">
        <v>348</v>
      </c>
      <c r="AV291" s="7" t="s">
        <v>79</v>
      </c>
      <c r="AW291" s="9" t="s">
        <v>83</v>
      </c>
      <c r="AX291" s="8"/>
      <c r="AY291" s="7" t="s">
        <v>78</v>
      </c>
      <c r="AZ291" s="7" t="s">
        <v>77</v>
      </c>
      <c r="BA291" s="7" t="s">
        <v>76</v>
      </c>
      <c r="BB291" s="7" t="s">
        <v>351</v>
      </c>
      <c r="BC291" s="7" t="s">
        <v>75</v>
      </c>
      <c r="BD291" s="9" t="s">
        <v>83</v>
      </c>
    </row>
    <row r="292" spans="1:56"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15"/>
      <c r="AB292" s="173"/>
      <c r="AC292" s="200"/>
      <c r="AD292" s="173"/>
      <c r="AE292" s="15"/>
      <c r="AF292" s="15"/>
      <c r="AG292" s="15"/>
      <c r="AH292" s="3"/>
      <c r="AI292" s="3"/>
      <c r="AJ292" s="3"/>
      <c r="AK292" s="173"/>
      <c r="AL292" s="132"/>
      <c r="AM292" s="173"/>
      <c r="AN292" s="3"/>
      <c r="AO292" s="4"/>
      <c r="AR292" s="3"/>
      <c r="AS292" s="3"/>
      <c r="AT292" s="3"/>
      <c r="AU292" s="3"/>
      <c r="AV292" s="3"/>
      <c r="AW292" s="4"/>
      <c r="AY292" s="3"/>
      <c r="AZ292" s="3"/>
      <c r="BA292" s="3"/>
      <c r="BB292" s="3"/>
      <c r="BC292" s="3"/>
      <c r="BD292" s="4"/>
    </row>
    <row r="293" spans="1:56" s="204" customFormat="1">
      <c r="A293" s="291"/>
      <c r="B293" s="316" t="s">
        <v>73</v>
      </c>
      <c r="C293" s="201"/>
      <c r="D293" s="168">
        <f t="shared" ref="D293:V293" si="352">IFERROR(+D65/D42,"-")</f>
        <v>3.4700558246449388E-2</v>
      </c>
      <c r="E293" s="168">
        <f t="shared" si="352"/>
        <v>7.348284529755493E-2</v>
      </c>
      <c r="F293" s="168">
        <f t="shared" si="352"/>
        <v>1.293200304461058E-2</v>
      </c>
      <c r="G293" s="168">
        <f t="shared" si="352"/>
        <v>3.3340006258150652E-2</v>
      </c>
      <c r="H293" s="168">
        <f t="shared" si="352"/>
        <v>-1.4974952525315137E-2</v>
      </c>
      <c r="I293" s="168">
        <f t="shared" si="352"/>
        <v>4.7837330721653519E-2</v>
      </c>
      <c r="J293" s="168">
        <f t="shared" si="352"/>
        <v>0.10097332610907334</v>
      </c>
      <c r="K293" s="168">
        <f t="shared" si="352"/>
        <v>2.9553638232346885E-2</v>
      </c>
      <c r="L293" s="320">
        <f t="shared" si="352"/>
        <v>3.4320507363996479E-2</v>
      </c>
      <c r="M293" s="168" t="str">
        <f t="shared" si="352"/>
        <v>-</v>
      </c>
      <c r="N293" s="168" t="str">
        <f t="shared" si="352"/>
        <v>-</v>
      </c>
      <c r="O293" s="168">
        <f t="shared" si="352"/>
        <v>2.5134778107037025E-2</v>
      </c>
      <c r="P293" s="168">
        <f t="shared" si="352"/>
        <v>2.3489413513295104E-3</v>
      </c>
      <c r="Q293" s="168">
        <f t="shared" si="352"/>
        <v>-7.2995198790368476E-2</v>
      </c>
      <c r="R293" s="168">
        <f t="shared" si="352"/>
        <v>-5.135030490755977E-2</v>
      </c>
      <c r="S293" s="168">
        <f t="shared" si="352"/>
        <v>-4.8420399458709046E-2</v>
      </c>
      <c r="T293" s="168">
        <f t="shared" si="352"/>
        <v>3.2951598208758717E-2</v>
      </c>
      <c r="U293" s="168">
        <f t="shared" si="352"/>
        <v>7.5677200902934533E-2</v>
      </c>
      <c r="V293" s="168">
        <f t="shared" si="352"/>
        <v>-2.3136400734669004E-2</v>
      </c>
      <c r="W293" s="168"/>
      <c r="X293" s="168"/>
      <c r="Y293" s="168">
        <f t="shared" ref="Y293:AO293" si="353">IFERROR(+Y65/Y42,"-")</f>
        <v>4.6712887041517152E-2</v>
      </c>
      <c r="Z293" s="168">
        <f t="shared" si="353"/>
        <v>-9.7877076113330422E-2</v>
      </c>
      <c r="AA293" s="168">
        <f t="shared" si="353"/>
        <v>2.6511541741566003E-2</v>
      </c>
      <c r="AB293" s="168" t="str">
        <f>IFERROR(+AB65/AB42,"-")</f>
        <v>-</v>
      </c>
      <c r="AC293" s="168">
        <f>IFERROR(+AC65/AC42,"-")</f>
        <v>-5.4250066365808335E-2</v>
      </c>
      <c r="AD293" s="168">
        <f t="shared" si="353"/>
        <v>1.6404199475065617E-2</v>
      </c>
      <c r="AE293" s="168">
        <f t="shared" si="353"/>
        <v>-1.4787045048302203E-2</v>
      </c>
      <c r="AF293" s="168">
        <f t="shared" si="353"/>
        <v>-0.15773249702116415</v>
      </c>
      <c r="AG293" s="168">
        <f t="shared" si="353"/>
        <v>-0.12020893072987456</v>
      </c>
      <c r="AH293" s="320">
        <f t="shared" si="353"/>
        <v>-2.2662622967634886E-2</v>
      </c>
      <c r="AI293" s="320">
        <f t="shared" si="353"/>
        <v>-3.1112299383355399E-2</v>
      </c>
      <c r="AJ293" s="320">
        <f t="shared" si="353"/>
        <v>-1.0366634085547754E-2</v>
      </c>
      <c r="AK293" s="168">
        <f t="shared" si="353"/>
        <v>2.0189061013984898E-2</v>
      </c>
      <c r="AL293" s="168">
        <f t="shared" si="353"/>
        <v>0.11779924111762677</v>
      </c>
      <c r="AM293" s="168">
        <f t="shared" si="353"/>
        <v>9.070401438800087E-3</v>
      </c>
      <c r="AN293" s="320">
        <f t="shared" si="353"/>
        <v>2.6921052512627004E-2</v>
      </c>
      <c r="AO293" s="321">
        <f t="shared" si="353"/>
        <v>2.2115058462351039E-2</v>
      </c>
      <c r="AR293" s="320">
        <f>IFERROR(+AR65/AR42,"-")</f>
        <v>3.4320507363996479E-2</v>
      </c>
      <c r="AS293" s="320">
        <f>IFERROR(+AS65/AS42,"-")</f>
        <v>-2.2662622967634886E-2</v>
      </c>
      <c r="AT293" s="320">
        <f>IFERROR(+AT65/AT42,"-")</f>
        <v>-3.1112299383355399E-2</v>
      </c>
      <c r="AU293" s="320">
        <f>IFERROR(+AU65/AU42,"-")</f>
        <v>-1.0366634085547754E-2</v>
      </c>
      <c r="AV293" s="320">
        <f>IFERROR(+AV65/AV42,"-")</f>
        <v>2.6921052512627004E-2</v>
      </c>
      <c r="AW293" s="321">
        <f t="shared" ref="AW293" si="354">IFERROR(+AW65/AW42,"-")</f>
        <v>2.2115058462351039E-2</v>
      </c>
      <c r="AY293" s="320">
        <f>IFERROR(+AY65/AY42,"-")</f>
        <v>3.1928183014011451E-2</v>
      </c>
      <c r="AZ293" s="320">
        <f>IFERROR(+AZ65/AZ42,"-")</f>
        <v>-1.1577373733512367E-2</v>
      </c>
      <c r="BA293" s="320">
        <f>IFERROR(+BA65/BA42,"-")</f>
        <v>-8.189675524803609E-3</v>
      </c>
      <c r="BB293" s="320">
        <f>IFERROR(+BB65/BB42,"-")</f>
        <v>-1.1047113414991004E-2</v>
      </c>
      <c r="BC293" s="320">
        <f>IFERROR(+BC65/BC42,"-")</f>
        <v>6.9530693270894839E-2</v>
      </c>
      <c r="BD293" s="321">
        <f t="shared" ref="BD293" si="355">IFERROR(+BD65/BD42,"-")</f>
        <v>1.8316963100610567E-2</v>
      </c>
    </row>
    <row r="294" spans="1:56" s="204" customFormat="1">
      <c r="A294" s="291"/>
      <c r="B294" s="316" t="s">
        <v>72</v>
      </c>
      <c r="C294" s="201"/>
      <c r="D294" s="168">
        <f t="shared" ref="D294:V294" si="356">IFERROR(+(D65+D60+D53-D34)/D42,"-")</f>
        <v>0.17090396929644527</v>
      </c>
      <c r="E294" s="168">
        <f t="shared" si="356"/>
        <v>0.1340384552606666</v>
      </c>
      <c r="F294" s="168">
        <f t="shared" si="356"/>
        <v>0.11201685884629607</v>
      </c>
      <c r="G294" s="168">
        <f t="shared" si="356"/>
        <v>0.13993963728906056</v>
      </c>
      <c r="H294" s="168">
        <f t="shared" si="356"/>
        <v>9.7296337828167004E-2</v>
      </c>
      <c r="I294" s="168">
        <f t="shared" si="356"/>
        <v>0.12105750678650216</v>
      </c>
      <c r="J294" s="168">
        <f t="shared" si="356"/>
        <v>0.18411338450084391</v>
      </c>
      <c r="K294" s="168">
        <f t="shared" si="356"/>
        <v>0.15935648468330069</v>
      </c>
      <c r="L294" s="320">
        <f t="shared" si="356"/>
        <v>0.13705400252484801</v>
      </c>
      <c r="M294" s="168" t="str">
        <f t="shared" si="356"/>
        <v>-</v>
      </c>
      <c r="N294" s="168" t="str">
        <f t="shared" si="356"/>
        <v>-</v>
      </c>
      <c r="O294" s="168">
        <f t="shared" si="356"/>
        <v>9.1015387911028603E-2</v>
      </c>
      <c r="P294" s="168">
        <f t="shared" si="356"/>
        <v>8.680706824102763E-2</v>
      </c>
      <c r="Q294" s="168">
        <f t="shared" si="356"/>
        <v>7.2427633743110967E-2</v>
      </c>
      <c r="R294" s="168">
        <f t="shared" si="356"/>
        <v>3.1676507598489979E-2</v>
      </c>
      <c r="S294" s="168">
        <f t="shared" si="356"/>
        <v>1.1430106447516271E-2</v>
      </c>
      <c r="T294" s="168">
        <f t="shared" si="356"/>
        <v>0.10319510633607316</v>
      </c>
      <c r="U294" s="168">
        <f t="shared" si="356"/>
        <v>0.16698645598194131</v>
      </c>
      <c r="V294" s="168">
        <f t="shared" si="356"/>
        <v>4.5867653112808909E-2</v>
      </c>
      <c r="W294" s="168"/>
      <c r="X294" s="168"/>
      <c r="Y294" s="168">
        <f t="shared" ref="Y294:AO294" si="357">IFERROR(+(Y65+Y60+Y53-Y34)/Y42,"-")</f>
        <v>0.11839776583480817</v>
      </c>
      <c r="Z294" s="168">
        <f t="shared" si="357"/>
        <v>1.0799693764308237E-2</v>
      </c>
      <c r="AA294" s="168">
        <f t="shared" si="357"/>
        <v>9.4637434262781664E-2</v>
      </c>
      <c r="AB294" s="168" t="str">
        <f>IFERROR(+(AB65+AB60+AB53-AB34)/AB42,"-")</f>
        <v>-</v>
      </c>
      <c r="AC294" s="168">
        <f>IFERROR(+(AC65+AC60+AC53-AC34)/AC42,"-")</f>
        <v>2.2638704539421291E-2</v>
      </c>
      <c r="AD294" s="168">
        <f t="shared" si="357"/>
        <v>9.8691467914336792E-2</v>
      </c>
      <c r="AE294" s="168">
        <f t="shared" si="357"/>
        <v>5.2969902563499968E-2</v>
      </c>
      <c r="AF294" s="168">
        <f t="shared" si="357"/>
        <v>-5.6281711199721939E-2</v>
      </c>
      <c r="AG294" s="168">
        <f t="shared" si="357"/>
        <v>-4.6673831645765315E-2</v>
      </c>
      <c r="AH294" s="320">
        <f t="shared" si="357"/>
        <v>6.3008740389475362E-2</v>
      </c>
      <c r="AI294" s="320">
        <f t="shared" si="357"/>
        <v>6.0048640813766409E-2</v>
      </c>
      <c r="AJ294" s="320">
        <f t="shared" si="357"/>
        <v>6.7316284215067537E-2</v>
      </c>
      <c r="AK294" s="168">
        <f t="shared" si="357"/>
        <v>7.026278332024842E-2</v>
      </c>
      <c r="AL294" s="168">
        <f t="shared" si="357"/>
        <v>2.3571346441301599E-2</v>
      </c>
      <c r="AM294" s="168">
        <f t="shared" si="357"/>
        <v>4.6670093997081677E-2</v>
      </c>
      <c r="AN294" s="320">
        <f t="shared" si="357"/>
        <v>6.2856558182497108E-2</v>
      </c>
      <c r="AO294" s="321">
        <f t="shared" si="357"/>
        <v>0.11869263371217188</v>
      </c>
      <c r="AR294" s="320">
        <f>IFERROR(+(AR65+AR60+AR53-AR34)/AR42,"-")</f>
        <v>0.13705400252484801</v>
      </c>
      <c r="AS294" s="320">
        <f>IFERROR(+(AS65+AS60+AS53-AS34)/AS42,"-")</f>
        <v>6.3008740389475362E-2</v>
      </c>
      <c r="AT294" s="320">
        <f>IFERROR(+(AT65+AT60+AT53-AT34)/AT42,"-")</f>
        <v>6.0048640813766402E-2</v>
      </c>
      <c r="AU294" s="320">
        <f>IFERROR(+(AU65+AU60+AU53-AU34)/AU42,"-")</f>
        <v>6.7316284215067523E-2</v>
      </c>
      <c r="AV294" s="320">
        <f>IFERROR(+(AV65+AV60+AV53-AV34)/AV42,"-")</f>
        <v>6.2856558182497094E-2</v>
      </c>
      <c r="AW294" s="321">
        <f t="shared" ref="AW294" si="358">IFERROR(+(AW65+AW60+AW53-AW34)/AW42,"-")</f>
        <v>0.11869263371217188</v>
      </c>
      <c r="AY294" s="320">
        <f>IFERROR(+(AY65+AY60+AY53-AY34)/AY42,"-")</f>
        <v>0.14708970754269929</v>
      </c>
      <c r="AZ294" s="320">
        <f>IFERROR(+(AZ65+AZ60+AZ53-AZ34)/AZ42,"-")</f>
        <v>8.2498961547656888E-2</v>
      </c>
      <c r="BA294" s="320">
        <f>IFERROR(+(BA65+BA60+BA53-BA34)/BA42,"-")</f>
        <v>7.0916880743616587E-2</v>
      </c>
      <c r="BB294" s="320">
        <f>IFERROR(+(BB65+BB60+BB53-BB34)/BB42,"-")</f>
        <v>6.0626311609046454E-2</v>
      </c>
      <c r="BC294" s="320">
        <f>IFERROR(+(BC65+BC60+BC53-BC34)/BC42,"-")</f>
        <v>4.6897598832671625E-2</v>
      </c>
      <c r="BD294" s="321">
        <f t="shared" ref="BD294" si="359">IFERROR(+(BD65+BD60+BD53-BD34)/BD42,"-")</f>
        <v>9.4178680647730287E-2</v>
      </c>
    </row>
    <row r="295" spans="1:56" s="204" customFormat="1">
      <c r="A295" s="291"/>
      <c r="B295" s="316" t="s">
        <v>71</v>
      </c>
      <c r="C295" s="201"/>
      <c r="D295" s="168">
        <f t="shared" ref="D295:V295" si="360">IFERROR(+D170/D176,"-")</f>
        <v>1.2058567944609002</v>
      </c>
      <c r="E295" s="168">
        <f t="shared" si="360"/>
        <v>1.0153500464892042</v>
      </c>
      <c r="F295" s="168">
        <f t="shared" si="360"/>
        <v>1.1330553797220613</v>
      </c>
      <c r="G295" s="168">
        <f t="shared" si="360"/>
        <v>1.2151551237856471</v>
      </c>
      <c r="H295" s="168">
        <f t="shared" si="360"/>
        <v>1.1573456829690405</v>
      </c>
      <c r="I295" s="168">
        <f t="shared" si="360"/>
        <v>1.1660110320195605</v>
      </c>
      <c r="J295" s="168">
        <f t="shared" si="360"/>
        <v>1.2438267012867339</v>
      </c>
      <c r="K295" s="168">
        <f t="shared" si="360"/>
        <v>1.1800975985878106</v>
      </c>
      <c r="L295" s="320">
        <f t="shared" si="360"/>
        <v>1.1799185171069697</v>
      </c>
      <c r="M295" s="168" t="str">
        <f t="shared" si="360"/>
        <v>-</v>
      </c>
      <c r="N295" s="168" t="str">
        <f t="shared" si="360"/>
        <v>-</v>
      </c>
      <c r="O295" s="168">
        <f t="shared" si="360"/>
        <v>1.0403010968800068</v>
      </c>
      <c r="P295" s="168">
        <f t="shared" si="360"/>
        <v>1.1066946481275552</v>
      </c>
      <c r="Q295" s="168">
        <f t="shared" si="360"/>
        <v>1.0623089062037676</v>
      </c>
      <c r="R295" s="168">
        <f t="shared" si="360"/>
        <v>1.0475601000222823</v>
      </c>
      <c r="S295" s="168">
        <f t="shared" si="360"/>
        <v>1.019309239288837</v>
      </c>
      <c r="T295" s="168">
        <f t="shared" si="360"/>
        <v>1.1533816137912036</v>
      </c>
      <c r="U295" s="168">
        <f t="shared" si="360"/>
        <v>1.2096834351251806</v>
      </c>
      <c r="V295" s="168">
        <f t="shared" si="360"/>
        <v>0.76433489150457978</v>
      </c>
      <c r="W295" s="168"/>
      <c r="X295" s="168"/>
      <c r="Y295" s="168">
        <f t="shared" ref="Y295:AO295" si="361">IFERROR(+Y170/Y176,"-")</f>
        <v>1.1676615871683864</v>
      </c>
      <c r="Z295" s="168">
        <f t="shared" si="361"/>
        <v>0.93576123694523738</v>
      </c>
      <c r="AA295" s="168">
        <f t="shared" si="361"/>
        <v>1.0706420771217544</v>
      </c>
      <c r="AB295" s="168" t="str">
        <f>IFERROR(+AB170/AB176,"-")</f>
        <v>-</v>
      </c>
      <c r="AC295" s="168">
        <f>IFERROR(+AC170/AC176,"-")</f>
        <v>1.05159173935734</v>
      </c>
      <c r="AD295" s="168">
        <f t="shared" si="361"/>
        <v>1.0803638399695743</v>
      </c>
      <c r="AE295" s="168">
        <f t="shared" si="361"/>
        <v>0.9878884662312496</v>
      </c>
      <c r="AF295" s="168">
        <f t="shared" si="361"/>
        <v>1.1038019009504751</v>
      </c>
      <c r="AG295" s="168">
        <f t="shared" si="361"/>
        <v>0.93753891197900019</v>
      </c>
      <c r="AH295" s="320">
        <f t="shared" si="361"/>
        <v>1.0449774253605868</v>
      </c>
      <c r="AI295" s="320">
        <f t="shared" si="361"/>
        <v>1.0255492785102407</v>
      </c>
      <c r="AJ295" s="320">
        <f t="shared" si="361"/>
        <v>1.0744440791260619</v>
      </c>
      <c r="AK295" s="168">
        <f t="shared" si="361"/>
        <v>1.0884289486566052</v>
      </c>
      <c r="AL295" s="168">
        <f t="shared" si="361"/>
        <v>1.2176297210226883</v>
      </c>
      <c r="AM295" s="168">
        <f t="shared" si="361"/>
        <v>1.0957592339261286</v>
      </c>
      <c r="AN295" s="320">
        <f t="shared" si="361"/>
        <v>1.0995731284349821</v>
      </c>
      <c r="AO295" s="321">
        <f t="shared" si="361"/>
        <v>1.1455635185550967</v>
      </c>
      <c r="AR295" s="320">
        <f>IFERROR(+AR170/AR176,"-")</f>
        <v>1.1799185171069697</v>
      </c>
      <c r="AS295" s="320">
        <f>IFERROR(+AS170/AS176,"-")</f>
        <v>1.0449774253605868</v>
      </c>
      <c r="AT295" s="320">
        <f>IFERROR(+AT170/AT176,"-")</f>
        <v>1.0255492785102407</v>
      </c>
      <c r="AU295" s="320">
        <f>IFERROR(+AU170/AU176,"-")</f>
        <v>1.0744440791260617</v>
      </c>
      <c r="AV295" s="320">
        <f>IFERROR(+AV170/AV176,"-")</f>
        <v>1.0995731284349821</v>
      </c>
      <c r="AW295" s="321">
        <f t="shared" ref="AW295" si="362">IFERROR(+AW170/AW176,"-")</f>
        <v>1.145563518555097</v>
      </c>
      <c r="AY295" s="320">
        <f>IFERROR(+AY170/AY176,"-")</f>
        <v>1.1919409453855874</v>
      </c>
      <c r="AZ295" s="320">
        <f>IFERROR(+AZ170/AZ176,"-")</f>
        <v>1.0154566215993261</v>
      </c>
      <c r="BA295" s="320">
        <f>IFERROR(+BA170/BA176,"-")</f>
        <v>1.0803638399695743</v>
      </c>
      <c r="BB295" s="320">
        <f>IFERROR(+BB170/BB176,"-")</f>
        <v>1.1015898177071193</v>
      </c>
      <c r="BC295" s="320">
        <f>IFERROR(+BC170/BC176,"-")</f>
        <v>1.0957592339261286</v>
      </c>
      <c r="BD295" s="321">
        <f t="shared" ref="BD295" si="363">IFERROR(+BD170/BD176,"-")</f>
        <v>1.05159173935734</v>
      </c>
    </row>
    <row r="296" spans="1:56" s="204" customFormat="1">
      <c r="A296" s="199"/>
      <c r="B296" s="316" t="s">
        <v>70</v>
      </c>
      <c r="C296" s="201"/>
      <c r="D296" s="163">
        <f t="shared" ref="D296:L296" si="364">IFERROR(+(D81+D82-D91+D113)/D176,"-")</f>
        <v>1.1779619576220243E-2</v>
      </c>
      <c r="E296" s="163">
        <f t="shared" si="364"/>
        <v>0.30106064258411103</v>
      </c>
      <c r="F296" s="163">
        <f t="shared" si="364"/>
        <v>0.31471536223066721</v>
      </c>
      <c r="G296" s="163">
        <f t="shared" si="364"/>
        <v>0.19851875065287788</v>
      </c>
      <c r="H296" s="163">
        <f t="shared" si="364"/>
        <v>0.80969489135311834</v>
      </c>
      <c r="I296" s="163">
        <f t="shared" si="364"/>
        <v>0.21252743401233384</v>
      </c>
      <c r="J296" s="163">
        <f t="shared" si="364"/>
        <v>0.24727270982016442</v>
      </c>
      <c r="K296" s="163">
        <f t="shared" si="364"/>
        <v>9.68779813636306E-2</v>
      </c>
      <c r="L296" s="322">
        <f t="shared" si="364"/>
        <v>0.25088297611452409</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163" t="str">
        <f>IFERROR(+(AG81+AG82-#REF!+AG113)/AG176,"-")</f>
        <v>-</v>
      </c>
      <c r="AH296" s="322">
        <f t="shared" ref="AH296:AO296" si="365">IFERROR(+(AH81+AH82-AH91+AH113)/AH176,"-")</f>
        <v>0.23603719783105123</v>
      </c>
      <c r="AI296" s="322">
        <f t="shared" si="365"/>
        <v>0.12045740335040396</v>
      </c>
      <c r="AJ296" s="322">
        <f t="shared" si="365"/>
        <v>0.42315282206016186</v>
      </c>
      <c r="AK296" s="163">
        <f t="shared" si="365"/>
        <v>0.51648821384003363</v>
      </c>
      <c r="AL296" s="163">
        <f t="shared" si="365"/>
        <v>4.1344848858729177</v>
      </c>
      <c r="AM296" s="163">
        <f t="shared" si="365"/>
        <v>0.707250341997264</v>
      </c>
      <c r="AN296" s="322">
        <f t="shared" si="365"/>
        <v>0.82640734219091827</v>
      </c>
      <c r="AO296" s="323">
        <f t="shared" si="365"/>
        <v>0.27101335456757603</v>
      </c>
      <c r="AR296" s="322">
        <f>IFERROR(+(AR81+AR82-AR91+AR113)/AR176,"-")</f>
        <v>0.25088297611452409</v>
      </c>
      <c r="AS296" s="322">
        <f>IFERROR(+(AS81+AS82-AS91+AS113)/AS176,"-")</f>
        <v>0.23603719783105123</v>
      </c>
      <c r="AT296" s="322">
        <f>IFERROR(+(AT81+AT82-AT91+AT113)/AT176,"-")</f>
        <v>0.12045740335040393</v>
      </c>
      <c r="AU296" s="322">
        <f>IFERROR(+(AU81+AU82-AU91+AU113)/AU176,"-")</f>
        <v>0.4231528220601618</v>
      </c>
      <c r="AV296" s="322">
        <f>IFERROR(+(AV81+AV82-AV91+AV113)/AV176,"-")</f>
        <v>0.82640734219091827</v>
      </c>
      <c r="AW296" s="323">
        <f t="shared" ref="AW296" si="366">IFERROR(+(AW81+AW82-AW91+AW113)/AW176,"-")</f>
        <v>0.27101335456757603</v>
      </c>
      <c r="AY296" s="322">
        <f>IFERROR(+(AY81+AY82-AY91+AY113)/AY176,"-")</f>
        <v>0.25676237568554944</v>
      </c>
      <c r="AZ296" s="322" t="str">
        <f>IFERROR(+(AZ81+AZ82-AZ91+AZ113)/AZ176,"-")</f>
        <v>-</v>
      </c>
      <c r="BA296" s="322" t="str">
        <f>IFERROR(+(BA81+BA82-BA91+BA113)/BA176,"-")</f>
        <v>-</v>
      </c>
      <c r="BB296" s="322">
        <f>IFERROR(+(BB81+BB82-BB91+BB113)/BB176,"-")</f>
        <v>0.43216466968157025</v>
      </c>
      <c r="BC296" s="322">
        <f>IFERROR(+(BC81+BC82-BC91+BC113)/BC176,"-")</f>
        <v>2.2246022031823744</v>
      </c>
      <c r="BD296" s="323">
        <f t="shared" ref="BD296" si="367">IFERROR(+(BD81+BD82-BD91+BD113)/BD176,"-")</f>
        <v>0.27955821111714646</v>
      </c>
    </row>
    <row r="297" spans="1:56" s="204" customFormat="1">
      <c r="A297" s="199"/>
      <c r="B297" s="316" t="s">
        <v>69</v>
      </c>
      <c r="C297" s="201"/>
      <c r="D297" s="169">
        <f t="shared" ref="D297:AN297" si="368">IF(D91+D96+D97+D122+D123=0,"No debt",+(D69-D67+D53)/D53)</f>
        <v>3.6954962136309288</v>
      </c>
      <c r="E297" s="169" t="str">
        <f t="shared" si="368"/>
        <v>No debt</v>
      </c>
      <c r="F297" s="169" t="str">
        <f t="shared" si="368"/>
        <v>No debt</v>
      </c>
      <c r="G297" s="169">
        <f t="shared" si="368"/>
        <v>372.15872436892965</v>
      </c>
      <c r="H297" s="169">
        <f t="shared" si="368"/>
        <v>-0.19680252195451475</v>
      </c>
      <c r="I297" s="169">
        <f t="shared" si="368"/>
        <v>161.75117370892019</v>
      </c>
      <c r="J297" s="169">
        <f t="shared" si="368"/>
        <v>145.71508379888269</v>
      </c>
      <c r="K297" s="169">
        <f t="shared" si="368"/>
        <v>77.953971996786905</v>
      </c>
      <c r="L297" s="324">
        <f t="shared" si="368"/>
        <v>14.319936018277406</v>
      </c>
      <c r="M297" s="169" t="str">
        <f t="shared" si="368"/>
        <v>No debt</v>
      </c>
      <c r="N297" s="169" t="str">
        <f t="shared" si="368"/>
        <v>No debt</v>
      </c>
      <c r="O297" s="169" t="e">
        <f>IF(O91+O96+O97+O122+O123=0,"No debt",+(O69-O67+O53)/O53)</f>
        <v>#DIV/0!</v>
      </c>
      <c r="P297" s="169" t="str">
        <f t="shared" si="368"/>
        <v>No debt</v>
      </c>
      <c r="Q297" s="169">
        <f t="shared" si="368"/>
        <v>-4.4876843803164634</v>
      </c>
      <c r="R297" s="169" t="str">
        <f t="shared" si="368"/>
        <v>No debt</v>
      </c>
      <c r="S297" s="169" t="str">
        <f t="shared" si="368"/>
        <v>No debt</v>
      </c>
      <c r="T297" s="169" t="e">
        <f t="shared" si="368"/>
        <v>#DIV/0!</v>
      </c>
      <c r="U297" s="169" t="str">
        <f t="shared" si="368"/>
        <v>No debt</v>
      </c>
      <c r="V297" s="169" t="str">
        <f t="shared" si="368"/>
        <v>No debt</v>
      </c>
      <c r="W297" s="169" t="str">
        <f t="shared" si="368"/>
        <v>No debt</v>
      </c>
      <c r="X297" s="169" t="str">
        <f t="shared" si="368"/>
        <v>No debt</v>
      </c>
      <c r="Y297" s="169" t="str">
        <f t="shared" si="368"/>
        <v>No debt</v>
      </c>
      <c r="Z297" s="169">
        <f t="shared" si="368"/>
        <v>-15.212027271918672</v>
      </c>
      <c r="AA297" s="169">
        <f t="shared" si="368"/>
        <v>30.169407525564193</v>
      </c>
      <c r="AB297" s="169" t="str">
        <f>IF(AB91+AB96+AB97+AB122+AB123=0,"No debt",+(AB69-AB67+AB53)/AB53)</f>
        <v>No debt</v>
      </c>
      <c r="AC297" s="169" t="str">
        <f>IF(AC91+AC96+AC97+AC122+AC123=0,"No debt",+(AC69-AC67+AC53)/AC53)</f>
        <v>No debt</v>
      </c>
      <c r="AD297" s="169">
        <f t="shared" si="368"/>
        <v>3.4820143884892087</v>
      </c>
      <c r="AE297" s="169" t="str">
        <f t="shared" si="368"/>
        <v>No debt</v>
      </c>
      <c r="AF297" s="169">
        <f t="shared" si="368"/>
        <v>-13.315325147794464</v>
      </c>
      <c r="AG297" s="169">
        <f t="shared" si="368"/>
        <v>-108.28362691407614</v>
      </c>
      <c r="AH297" s="324">
        <f>IF(AH91+AH96+AH97+AH122+AH123=0,"No debt",+(AH69-AH67+AH53)/AH53)</f>
        <v>-6.8090937567431631</v>
      </c>
      <c r="AI297" s="324">
        <f t="shared" si="368"/>
        <v>-5.9355138368774316</v>
      </c>
      <c r="AJ297" s="324">
        <f t="shared" si="368"/>
        <v>-16.357402752129925</v>
      </c>
      <c r="AK297" s="169" t="str">
        <f t="shared" si="368"/>
        <v>No debt</v>
      </c>
      <c r="AL297" s="169">
        <f t="shared" si="368"/>
        <v>228.66666666666666</v>
      </c>
      <c r="AM297" s="169" t="str">
        <f t="shared" si="368"/>
        <v>No debt</v>
      </c>
      <c r="AN297" s="324">
        <f t="shared" si="368"/>
        <v>392.37826142857142</v>
      </c>
      <c r="AO297" s="325">
        <v>1.8809523809523809</v>
      </c>
      <c r="AR297" s="324">
        <f>IF(AR91+AR96+AR97+AR122+AR123=0,"No debt",+(AR69-AR67+AR53)/AR53)</f>
        <v>14.319936018277406</v>
      </c>
      <c r="AS297" s="324">
        <f>IF(AS91+AS96+AS97+AS122+AS123=0,"No debt",+(AS69-AS67+AS53)/AS53)</f>
        <v>-6.8090937567431631</v>
      </c>
      <c r="AT297" s="324">
        <f>IF(AT91+AT96+AT97+AT122+AT123=0,"No debt",+(AT69-AT67+AT53)/AT53)</f>
        <v>-5.9355138368774307</v>
      </c>
      <c r="AU297" s="324">
        <f>IF(AU91+AU96+AU97+AU122+AU123=0,"No debt",+(AU69-AU67+AU53)/AU53)</f>
        <v>-16.357402752129921</v>
      </c>
      <c r="AV297" s="324">
        <f>IF(AV91+AV96+AV97+AV122+AV123=0,"No debt",+(AV69-AV67+AV53)/AV53)</f>
        <v>392.37826142857136</v>
      </c>
      <c r="AW297" s="325">
        <f t="shared" ref="AW297" si="369">IF(AW91+AW96+AW97+AW122+AW123=0,"No debt",+(AW69-AW67+AW53)/AW53)</f>
        <v>9.6808426888195758</v>
      </c>
      <c r="AY297" s="324">
        <f>IF(AY91+AY96+AY97+AY122+AY123=0,"No debt",+(AY69-AY67+AY53)/AY53)</f>
        <v>105.22382365754176</v>
      </c>
      <c r="AZ297" s="324" t="e">
        <f>IF(AZ91+AZ96+AZ97+AZ122+AZ123=0,"No debt",+(AZ69-AZ67+AZ53)/AZ53)</f>
        <v>#NUM!</v>
      </c>
      <c r="BA297" s="324" t="e">
        <f>IF(BA91+BA96+BA97+BA122+BA123=0,"No debt",+(BA69-BA67+BA53)/BA53)</f>
        <v>#NUM!</v>
      </c>
      <c r="BB297" s="324" t="str">
        <f>IF(BB91+BB96+BB97+BB122+BB123=0,"No debt",+(BB69-BB67+BB53)/BB53)</f>
        <v>No debt</v>
      </c>
      <c r="BC297" s="324">
        <f>IF(BC91+BC96+BC97+BC122+BC123=0,"No debt",+(BC69-BC67+BC53)/BC53)</f>
        <v>497.8</v>
      </c>
      <c r="BD297" s="325">
        <f t="shared" ref="BD297" si="370">IF(BD91+BD96+BD97+BD122+BD123=0,"No debt",+(BD69-BD67+BD53)/BD53)</f>
        <v>31.459636363636363</v>
      </c>
    </row>
    <row r="298" spans="1:56" s="204" customFormat="1">
      <c r="A298" s="199"/>
      <c r="B298" s="316" t="s">
        <v>68</v>
      </c>
      <c r="C298" s="201"/>
      <c r="D298" s="169">
        <f t="shared" ref="D298:L298" si="371">IFERROR(+(D81+D82+D84+D113)/(+D91+D92+D96+D97),"-")</f>
        <v>0.62490843449141897</v>
      </c>
      <c r="E298" s="169">
        <f t="shared" si="371"/>
        <v>3.4287340781327829</v>
      </c>
      <c r="F298" s="169">
        <f t="shared" si="371"/>
        <v>4.4964449792168013</v>
      </c>
      <c r="G298" s="169">
        <f t="shared" si="371"/>
        <v>1.7790302808268399</v>
      </c>
      <c r="H298" s="169">
        <f t="shared" si="371"/>
        <v>7.5262885756272793</v>
      </c>
      <c r="I298" s="169">
        <f t="shared" si="371"/>
        <v>2.5187379265936896</v>
      </c>
      <c r="J298" s="169">
        <f t="shared" si="371"/>
        <v>3.9019389701207885</v>
      </c>
      <c r="K298" s="169">
        <f t="shared" si="371"/>
        <v>0.59538172151025204</v>
      </c>
      <c r="L298" s="324">
        <f t="shared" si="371"/>
        <v>2.1269233038975992</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169" t="str">
        <f>IFERROR(+(AG81+AG82+AG84+AG113)/(+#REF!+AG91+AG95+AG96),"-")</f>
        <v>-</v>
      </c>
      <c r="AH298" s="324">
        <f t="shared" ref="AH298:AO298" si="372">IFERROR(+(AH81+AH82+AH84+AH113)/(+AH91+AH92+AH96+AH97),"-")</f>
        <v>1.3218128729050813</v>
      </c>
      <c r="AI298" s="324">
        <f t="shared" si="372"/>
        <v>0.86101814951477318</v>
      </c>
      <c r="AJ298" s="324">
        <f t="shared" si="372"/>
        <v>4.5277591644598321</v>
      </c>
      <c r="AK298" s="169">
        <f t="shared" si="372"/>
        <v>9.343684431389006</v>
      </c>
      <c r="AL298" s="169">
        <f t="shared" si="372"/>
        <v>43.043805612594113</v>
      </c>
      <c r="AM298" s="169">
        <f t="shared" si="372"/>
        <v>5.1036704412338931</v>
      </c>
      <c r="AN298" s="324">
        <f t="shared" si="372"/>
        <v>11.051318647223084</v>
      </c>
      <c r="AO298" s="325">
        <f t="shared" si="372"/>
        <v>2.0411031218357056</v>
      </c>
      <c r="AR298" s="324">
        <f>IFERROR(+(AR81+AR82+AR84+AR113)/(+AR91+AR92+AR96+AR97),"-")</f>
        <v>2.1269233038975992</v>
      </c>
      <c r="AS298" s="324">
        <f>IFERROR(+(AS81+AS82+AS84+AS113)/(+AS91+AS92+AS96+AS97),"-")</f>
        <v>1.3218128729050813</v>
      </c>
      <c r="AT298" s="324">
        <f>IFERROR(+(AT81+AT82+AT84+AT113)/(+AT91+AT92+AT96+AT97),"-")</f>
        <v>0.86101814951477318</v>
      </c>
      <c r="AU298" s="324">
        <f>IFERROR(+(AU81+AU82+AU84+AU113)/(+AU91+AU92+AU96+AU97),"-")</f>
        <v>4.5277591644598321</v>
      </c>
      <c r="AV298" s="324">
        <f>IFERROR(+(AV81+AV82+AV84+AV113)/(+AV91+AV92+AV96+AV97),"-")</f>
        <v>11.051318647223086</v>
      </c>
      <c r="AW298" s="325">
        <f t="shared" ref="AW298" si="373">IFERROR(+(AW81+AW82+AW84+AW113)/(+AW91+AW92+AW96+AW97),"-")</f>
        <v>2.0411031218357056</v>
      </c>
      <c r="AY298" s="324">
        <f>IFERROR(+(AY81+AY82+AY84+AY113)/(+AY91+AY92+AY96+AY97),"-")</f>
        <v>2.5583990710618467</v>
      </c>
      <c r="AZ298" s="324" t="str">
        <f>IFERROR(+(AZ81+AZ82+AZ84+AZ113)/(+AZ91+AZ92+AZ96+AZ97),"-")</f>
        <v>-</v>
      </c>
      <c r="BA298" s="324" t="str">
        <f>IFERROR(+(BA81+BA82+BA84+BA113)/(+BA91+BA92+BA96+BA97),"-")</f>
        <v>-</v>
      </c>
      <c r="BB298" s="324">
        <f>IFERROR(+(BB81+BB82+BB84+BB113)/(+BB91+BB92+BB96+BB97),"-")</f>
        <v>5.5804392236976508</v>
      </c>
      <c r="BC298" s="324">
        <f>IFERROR(+(BC81+BC82+BC84+BC113)/(+BC91+BC92+BC96+BC97),"-")</f>
        <v>13.296339563862928</v>
      </c>
      <c r="BD298" s="325">
        <f t="shared" ref="BD298" si="374">IFERROR(+(BD81+BD82+BD84+BD113)/(+BD91+BD92+BD96+BD97),"-")</f>
        <v>3.5203549868427841</v>
      </c>
    </row>
    <row r="299" spans="1:56"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326"/>
      <c r="AI299" s="326"/>
      <c r="AJ299" s="326"/>
      <c r="AK299" s="171"/>
      <c r="AL299" s="171"/>
      <c r="AM299" s="171"/>
      <c r="AN299" s="326"/>
      <c r="AO299" s="327"/>
      <c r="AR299" s="326"/>
      <c r="AS299" s="326"/>
      <c r="AT299" s="326"/>
      <c r="AU299" s="326"/>
      <c r="AV299" s="326"/>
      <c r="AW299" s="327"/>
      <c r="AY299" s="326"/>
      <c r="AZ299" s="326"/>
      <c r="BA299" s="326"/>
      <c r="BB299" s="326"/>
      <c r="BC299" s="326"/>
      <c r="BD299" s="327"/>
    </row>
    <row r="300" spans="1:56"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326"/>
      <c r="AI300" s="326"/>
      <c r="AJ300" s="326"/>
      <c r="AK300" s="171"/>
      <c r="AL300" s="171"/>
      <c r="AM300" s="171"/>
      <c r="AN300" s="326"/>
      <c r="AO300" s="327"/>
      <c r="AR300" s="326"/>
      <c r="AS300" s="326"/>
      <c r="AT300" s="326"/>
      <c r="AU300" s="326"/>
      <c r="AV300" s="326"/>
      <c r="AW300" s="327"/>
      <c r="AY300" s="326"/>
      <c r="AZ300" s="326"/>
      <c r="BA300" s="326"/>
      <c r="BB300" s="326"/>
      <c r="BC300" s="326"/>
      <c r="BD300" s="327"/>
    </row>
    <row r="301" spans="1:56"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326"/>
      <c r="AI301" s="326"/>
      <c r="AJ301" s="326"/>
      <c r="AK301" s="171"/>
      <c r="AL301" s="171"/>
      <c r="AM301" s="171"/>
      <c r="AN301" s="326"/>
      <c r="AO301" s="327"/>
      <c r="AR301" s="326"/>
      <c r="AS301" s="326"/>
      <c r="AT301" s="326"/>
      <c r="AU301" s="326"/>
      <c r="AV301" s="326"/>
      <c r="AW301" s="327"/>
      <c r="AY301" s="326"/>
      <c r="AZ301" s="326"/>
      <c r="BA301" s="326"/>
      <c r="BB301" s="326"/>
      <c r="BC301" s="326"/>
      <c r="BD301" s="327"/>
    </row>
    <row r="302" spans="1:56" s="204" customFormat="1">
      <c r="A302" s="199"/>
      <c r="B302" s="329" t="s">
        <v>65</v>
      </c>
      <c r="C302" s="201"/>
      <c r="D302" s="172">
        <f t="shared" ref="D302:AO302" si="375">IFERROR(+(D91+D96+D97+D122+D123)/(+D91+D96+D97+D122+D123+D134),"-")</f>
        <v>0.20365664049988894</v>
      </c>
      <c r="E302" s="172">
        <f t="shared" si="375"/>
        <v>0</v>
      </c>
      <c r="F302" s="172">
        <f t="shared" si="375"/>
        <v>0</v>
      </c>
      <c r="G302" s="172">
        <f t="shared" si="375"/>
        <v>8.1807897283911165E-4</v>
      </c>
      <c r="H302" s="172">
        <f t="shared" si="375"/>
        <v>3.5377000543433026E-2</v>
      </c>
      <c r="I302" s="172">
        <f t="shared" si="375"/>
        <v>3.839343586483325E-4</v>
      </c>
      <c r="J302" s="172">
        <f t="shared" si="375"/>
        <v>2.7364827547398675E-3</v>
      </c>
      <c r="K302" s="172">
        <f t="shared" si="375"/>
        <v>0.13196911188013824</v>
      </c>
      <c r="L302" s="330">
        <f t="shared" si="375"/>
        <v>3.3996560987718645E-2</v>
      </c>
      <c r="M302" s="172" t="str">
        <f t="shared" si="375"/>
        <v>-</v>
      </c>
      <c r="N302" s="172" t="str">
        <f t="shared" si="375"/>
        <v>-</v>
      </c>
      <c r="O302" s="172">
        <f t="shared" si="375"/>
        <v>3.574321641297154E-2</v>
      </c>
      <c r="P302" s="172">
        <f t="shared" si="375"/>
        <v>0</v>
      </c>
      <c r="Q302" s="172">
        <f t="shared" si="375"/>
        <v>0.10083049223519887</v>
      </c>
      <c r="R302" s="172">
        <f t="shared" si="375"/>
        <v>0</v>
      </c>
      <c r="S302" s="172">
        <f t="shared" si="375"/>
        <v>0</v>
      </c>
      <c r="T302" s="172">
        <f t="shared" si="375"/>
        <v>7.6589453272652416E-2</v>
      </c>
      <c r="U302" s="172">
        <f t="shared" si="375"/>
        <v>0</v>
      </c>
      <c r="V302" s="172">
        <f t="shared" si="375"/>
        <v>0</v>
      </c>
      <c r="W302" s="172" t="str">
        <f t="shared" si="375"/>
        <v>-</v>
      </c>
      <c r="X302" s="172" t="str">
        <f t="shared" si="375"/>
        <v>-</v>
      </c>
      <c r="Y302" s="172">
        <f t="shared" si="375"/>
        <v>0</v>
      </c>
      <c r="Z302" s="172">
        <f t="shared" si="375"/>
        <v>0.31720537592323006</v>
      </c>
      <c r="AA302" s="172">
        <f t="shared" si="375"/>
        <v>4.1645726214868367E-2</v>
      </c>
      <c r="AB302" s="172" t="str">
        <f>IFERROR(+(AB91+AB96+AB97+AB122+AB123)/(+AB91+AB96+AB97+AB122+AB123+AB134),"-")</f>
        <v>-</v>
      </c>
      <c r="AC302" s="172">
        <f>IFERROR(+(AC91+AC96+AC97+AC122+AC123)/(+AC91+AC96+AC97+AC122+AC123+AC134),"-")</f>
        <v>0</v>
      </c>
      <c r="AD302" s="172">
        <f t="shared" si="375"/>
        <v>0.11269683224545488</v>
      </c>
      <c r="AE302" s="172">
        <f t="shared" si="375"/>
        <v>0</v>
      </c>
      <c r="AF302" s="172">
        <f t="shared" si="375"/>
        <v>0.11801859757880578</v>
      </c>
      <c r="AG302" s="172">
        <f t="shared" si="375"/>
        <v>0.18154746355989759</v>
      </c>
      <c r="AH302" s="330">
        <f t="shared" si="375"/>
        <v>8.7593025810514868E-2</v>
      </c>
      <c r="AI302" s="330">
        <f t="shared" si="375"/>
        <v>0.13264263233589654</v>
      </c>
      <c r="AJ302" s="330">
        <f t="shared" si="375"/>
        <v>9.5604263415259363E-3</v>
      </c>
      <c r="AK302" s="172">
        <f t="shared" si="375"/>
        <v>0</v>
      </c>
      <c r="AL302" s="172">
        <f t="shared" si="375"/>
        <v>3.4726528587374425E-4</v>
      </c>
      <c r="AM302" s="172">
        <f t="shared" si="375"/>
        <v>0</v>
      </c>
      <c r="AN302" s="330">
        <f t="shared" si="375"/>
        <v>8.9091961995914492E-5</v>
      </c>
      <c r="AO302" s="331">
        <f t="shared" si="375"/>
        <v>4.2948766823951864E-2</v>
      </c>
      <c r="AR302" s="330">
        <f>IFERROR(+(AR91+AR96+AR97+AR122+AR123)/(+AR91+AR96+AR97+AR122+AR123+AR134),"-")</f>
        <v>3.3996560987718645E-2</v>
      </c>
      <c r="AS302" s="330">
        <f>IFERROR(+(AS91+AS96+AS97+AS122+AS123)/(+AS91+AS96+AS97+AS122+AS123+AS134),"-")</f>
        <v>8.7593025810514868E-2</v>
      </c>
      <c r="AT302" s="330">
        <f>IFERROR(+(AT91+AT96+AT97+AT122+AT123)/(+AT91+AT96+AT97+AT122+AT123+AT134),"-")</f>
        <v>0.13264263233589657</v>
      </c>
      <c r="AU302" s="330">
        <f>IFERROR(+(AU91+AU96+AU97+AU122+AU123)/(+AU91+AU96+AU97+AU122+AU123+AU134),"-")</f>
        <v>9.5604263415259363E-3</v>
      </c>
      <c r="AV302" s="330">
        <f>IFERROR(+(AV91+AV96+AV97+AV122+AV123)/(+AV91+AV96+AV97+AV122+AV123+AV134),"-")</f>
        <v>8.9091961995914505E-5</v>
      </c>
      <c r="AW302" s="331">
        <f t="shared" ref="AW302" si="376">IFERROR(+(AW91+AW96+AW97+AW122+AW123)/(+AW91+AW96+AW97+AW122+AW123+AW134),"-")</f>
        <v>4.2948766823951864E-2</v>
      </c>
      <c r="AY302" s="330">
        <f>IFERROR(+(AY91+AY96+AY97+AY122+AY123)/(+AY91+AY96+AY97+AY122+AY123+AY134),"-")</f>
        <v>2.5774523974180139E-3</v>
      </c>
      <c r="AZ302" s="330" t="str">
        <f>IFERROR(+(AZ91+AZ96+AZ97+AZ122+AZ123)/(+AZ91+AZ96+AZ97+AZ122+AZ123+AZ134),"-")</f>
        <v>-</v>
      </c>
      <c r="BA302" s="330" t="str">
        <f>IFERROR(+(BA91+BA96+BA97+BA122+BA123)/(+BA91+BA96+BA97+BA122+BA123+BA134),"-")</f>
        <v>-</v>
      </c>
      <c r="BB302" s="330">
        <f>IFERROR(+(BB91+BB96+BB97+BB122+BB123)/(+BB91+BB96+BB97+BB122+BB123+BB134),"-")</f>
        <v>0</v>
      </c>
      <c r="BC302" s="330">
        <f>IFERROR(+(BC91+BC96+BC97+BC122+BC123)/(+BC91+BC96+BC97+BC122+BC123+BC134),"-")</f>
        <v>1.7366279646720254E-4</v>
      </c>
      <c r="BD302" s="331">
        <f t="shared" ref="BD302" si="377">IFERROR(+(BD91+BD96+BD97+BD122+BD123)/(+BD91+BD96+BD97+BD122+BD123+BD134),"-")</f>
        <v>3.5431806450019047E-3</v>
      </c>
    </row>
    <row r="303" spans="1:56"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332"/>
      <c r="AI305" s="332"/>
      <c r="AJ305" s="332"/>
      <c r="AK305" s="173"/>
      <c r="AL305" s="173"/>
      <c r="AM305" s="173"/>
      <c r="AN305" s="332"/>
      <c r="AO305" s="333"/>
      <c r="AR305" s="332"/>
      <c r="AS305" s="332"/>
      <c r="AT305" s="332"/>
      <c r="AU305" s="332"/>
      <c r="AV305" s="332"/>
      <c r="AW305" s="333"/>
      <c r="AY305" s="332"/>
      <c r="AZ305" s="332"/>
      <c r="BA305" s="332"/>
      <c r="BB305" s="332"/>
      <c r="BC305" s="332"/>
      <c r="BD305" s="333"/>
    </row>
    <row r="306" spans="1:56"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332"/>
      <c r="AI306" s="332"/>
      <c r="AJ306" s="332"/>
      <c r="AK306" s="173"/>
      <c r="AL306" s="173"/>
      <c r="AM306" s="173"/>
      <c r="AN306" s="332"/>
      <c r="AO306" s="333"/>
      <c r="AR306" s="332"/>
      <c r="AS306" s="332"/>
      <c r="AT306" s="332"/>
      <c r="AU306" s="332"/>
      <c r="AV306" s="332"/>
      <c r="AW306" s="333"/>
      <c r="AY306" s="332"/>
      <c r="AZ306" s="332"/>
      <c r="BA306" s="332"/>
      <c r="BB306" s="332"/>
      <c r="BC306" s="332"/>
      <c r="BD306" s="333"/>
    </row>
    <row r="307" spans="1:56"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15"/>
      <c r="AH307" s="335"/>
      <c r="AI307" s="335"/>
      <c r="AJ307" s="335"/>
      <c r="AK307" s="15"/>
      <c r="AL307" s="15"/>
      <c r="AM307" s="15"/>
      <c r="AN307" s="335"/>
      <c r="AO307" s="336"/>
      <c r="AR307" s="335"/>
      <c r="AS307" s="335"/>
      <c r="AT307" s="335"/>
      <c r="AU307" s="335"/>
      <c r="AV307" s="335"/>
      <c r="AW307" s="336"/>
      <c r="AY307" s="335"/>
      <c r="AZ307" s="335"/>
      <c r="BA307" s="335"/>
      <c r="BB307" s="335"/>
      <c r="BC307" s="335"/>
      <c r="BD307" s="336"/>
    </row>
    <row r="308" spans="1:56" s="204" customFormat="1">
      <c r="A308" s="199"/>
      <c r="B308" s="200" t="s">
        <v>62</v>
      </c>
      <c r="C308" s="201"/>
      <c r="D308" s="162">
        <f t="shared" ref="D308:V308" si="378">IFERROR(+(D42*1000)/D266,"-")</f>
        <v>19862.012738853504</v>
      </c>
      <c r="E308" s="162">
        <f t="shared" si="378"/>
        <v>45470.687971820793</v>
      </c>
      <c r="F308" s="162">
        <f t="shared" si="378"/>
        <v>27398.341728777948</v>
      </c>
      <c r="G308" s="162">
        <f t="shared" si="378"/>
        <v>34366.163681361941</v>
      </c>
      <c r="H308" s="162">
        <f t="shared" si="378"/>
        <v>27312.808939088383</v>
      </c>
      <c r="I308" s="162">
        <f t="shared" si="378"/>
        <v>38779.812537248741</v>
      </c>
      <c r="J308" s="162">
        <f t="shared" si="378"/>
        <v>25934.391427416092</v>
      </c>
      <c r="K308" s="162">
        <f t="shared" si="378"/>
        <v>26068.142016267615</v>
      </c>
      <c r="L308" s="337">
        <f t="shared" si="378"/>
        <v>29685.688148687441</v>
      </c>
      <c r="M308" s="162" t="str">
        <f t="shared" si="378"/>
        <v>-</v>
      </c>
      <c r="N308" s="162" t="str">
        <f t="shared" si="378"/>
        <v>-</v>
      </c>
      <c r="O308" s="162">
        <f t="shared" si="378"/>
        <v>15864.627584253753</v>
      </c>
      <c r="P308" s="162">
        <f t="shared" si="378"/>
        <v>14253.546038069944</v>
      </c>
      <c r="Q308" s="162">
        <f t="shared" si="378"/>
        <v>15890.444779250871</v>
      </c>
      <c r="R308" s="162">
        <f t="shared" si="378"/>
        <v>13300.289668490504</v>
      </c>
      <c r="S308" s="162">
        <f t="shared" si="378"/>
        <v>11312.406679634529</v>
      </c>
      <c r="T308" s="162">
        <f t="shared" si="378"/>
        <v>17227.515481238363</v>
      </c>
      <c r="U308" s="162">
        <f t="shared" si="378"/>
        <v>10737.224803070087</v>
      </c>
      <c r="V308" s="162">
        <f t="shared" si="378"/>
        <v>11696.612391193037</v>
      </c>
      <c r="W308" s="162"/>
      <c r="X308" s="162"/>
      <c r="Y308" s="162">
        <f t="shared" ref="Y308:AO308" si="379">IFERROR(+(Y42*1000)/Y266,"-")</f>
        <v>10875.684266289953</v>
      </c>
      <c r="Z308" s="162">
        <f t="shared" si="379"/>
        <v>15432.226066058956</v>
      </c>
      <c r="AA308" s="162">
        <f t="shared" si="379"/>
        <v>14685.07253873939</v>
      </c>
      <c r="AB308" s="162" t="str">
        <f>IFERROR(+(AB42*1000)/AB266,"-")</f>
        <v>-</v>
      </c>
      <c r="AC308" s="162">
        <f>IFERROR(+(AC42*1000)/AC266,"-")</f>
        <v>14991.244826488379</v>
      </c>
      <c r="AD308" s="162">
        <f t="shared" si="379"/>
        <v>16412.673638208209</v>
      </c>
      <c r="AE308" s="162">
        <f t="shared" si="379"/>
        <v>15348.581535668518</v>
      </c>
      <c r="AF308" s="162">
        <f t="shared" si="379"/>
        <v>14642.303741746147</v>
      </c>
      <c r="AG308" s="162">
        <f t="shared" si="379"/>
        <v>11927.08347158218</v>
      </c>
      <c r="AH308" s="337">
        <f t="shared" si="379"/>
        <v>14327.234758366998</v>
      </c>
      <c r="AI308" s="337">
        <f t="shared" si="379"/>
        <v>15557.438489753646</v>
      </c>
      <c r="AJ308" s="337">
        <f t="shared" si="379"/>
        <v>12848.730586425629</v>
      </c>
      <c r="AK308" s="162">
        <f t="shared" si="379"/>
        <v>7789.439665887734</v>
      </c>
      <c r="AL308" s="162">
        <f t="shared" si="379"/>
        <v>10671.165644171779</v>
      </c>
      <c r="AM308" s="162">
        <f t="shared" si="379"/>
        <v>9783.8645418326687</v>
      </c>
      <c r="AN308" s="337">
        <f t="shared" si="379"/>
        <v>8221.8541708745706</v>
      </c>
      <c r="AO308" s="338">
        <f t="shared" si="379"/>
        <v>22398.731826114967</v>
      </c>
      <c r="AR308" s="337">
        <f>IFERROR(+(AR42*1000)/AR266,"-")</f>
        <v>29685.688148687441</v>
      </c>
      <c r="AS308" s="337">
        <f>IFERROR(+(AS42*1000)/AS266,"-")</f>
        <v>14327.234758366998</v>
      </c>
      <c r="AT308" s="337">
        <f>IFERROR(+(AT42*1000)/AT266,"-")</f>
        <v>15557.438489753646</v>
      </c>
      <c r="AU308" s="337">
        <f>IFERROR(+(AU42*1000)/AU266,"-")</f>
        <v>12848.73058642563</v>
      </c>
      <c r="AV308" s="337">
        <f>IFERROR(+(AV42*1000)/AV266,"-")</f>
        <v>8221.8541708745706</v>
      </c>
      <c r="AW308" s="338">
        <f t="shared" ref="AW308" si="380">IFERROR(+(AW42*1000)/AW266,"-")</f>
        <v>22398.73182611497</v>
      </c>
      <c r="AY308" s="337">
        <f>IFERROR(+(AY42*1000)/AY266,"-")</f>
        <v>23524.700635389116</v>
      </c>
      <c r="AZ308" s="337">
        <f>IFERROR(+(AZ42*1000)/AZ266,"-")</f>
        <v>12524.047854438368</v>
      </c>
      <c r="BA308" s="337">
        <f>IFERROR(+(BA42*1000)/BA266,"-")</f>
        <v>16201.290847510534</v>
      </c>
      <c r="BB308" s="337">
        <f>IFERROR(+(BB42*1000)/BB266,"-")</f>
        <v>12762.97696264251</v>
      </c>
      <c r="BC308" s="337">
        <f>IFERROR(+(BC42*1000)/BC266,"-")</f>
        <v>9783.8645418326687</v>
      </c>
      <c r="BD308" s="338">
        <f t="shared" ref="BD308" si="381">IFERROR(+(BD42*1000)/BD266,"-")</f>
        <v>16629.878156454175</v>
      </c>
    </row>
    <row r="309" spans="1:56" s="204" customFormat="1">
      <c r="A309" s="199"/>
      <c r="B309" s="200" t="s">
        <v>61</v>
      </c>
      <c r="C309" s="201"/>
      <c r="D309" s="162">
        <f t="shared" ref="D309:V309" si="382">IFERROR(+(D63*1000)/D266,"-")</f>
        <v>19172.789808917198</v>
      </c>
      <c r="E309" s="162">
        <f t="shared" si="382"/>
        <v>42129.372442014093</v>
      </c>
      <c r="F309" s="162">
        <f t="shared" si="382"/>
        <v>27044.026290124111</v>
      </c>
      <c r="G309" s="162">
        <f t="shared" si="382"/>
        <v>33220.395569156703</v>
      </c>
      <c r="H309" s="162">
        <f t="shared" si="382"/>
        <v>27721.816956284238</v>
      </c>
      <c r="I309" s="162">
        <f t="shared" si="382"/>
        <v>36924.68981958065</v>
      </c>
      <c r="J309" s="162">
        <f t="shared" si="382"/>
        <v>23315.709664375252</v>
      </c>
      <c r="K309" s="162">
        <f t="shared" si="382"/>
        <v>25297.733577729403</v>
      </c>
      <c r="L309" s="337">
        <f t="shared" si="382"/>
        <v>28666.86026997511</v>
      </c>
      <c r="M309" s="162" t="str">
        <f t="shared" si="382"/>
        <v>-</v>
      </c>
      <c r="N309" s="162" t="str">
        <f t="shared" si="382"/>
        <v>-</v>
      </c>
      <c r="O309" s="162">
        <f t="shared" si="382"/>
        <v>15465.873690172755</v>
      </c>
      <c r="P309" s="162">
        <f t="shared" si="382"/>
        <v>14220.065294378044</v>
      </c>
      <c r="Q309" s="162">
        <f t="shared" si="382"/>
        <v>17050.370954779664</v>
      </c>
      <c r="R309" s="162">
        <f t="shared" si="382"/>
        <v>13983.263598326359</v>
      </c>
      <c r="S309" s="162">
        <f t="shared" si="382"/>
        <v>11860.157929901801</v>
      </c>
      <c r="T309" s="162">
        <f t="shared" si="382"/>
        <v>16659.841312965425</v>
      </c>
      <c r="U309" s="162">
        <f t="shared" si="382"/>
        <v>9924.6616845081808</v>
      </c>
      <c r="V309" s="162">
        <f t="shared" si="382"/>
        <v>11967.229902713774</v>
      </c>
      <c r="W309" s="162"/>
      <c r="X309" s="162"/>
      <c r="Y309" s="162">
        <f t="shared" ref="Y309:AO309" si="383">IFERROR(+(Y63*1000)/Y266,"-")</f>
        <v>10367.649655659545</v>
      </c>
      <c r="Z309" s="162">
        <f t="shared" si="383"/>
        <v>16942.68723132473</v>
      </c>
      <c r="AA309" s="162">
        <f t="shared" si="383"/>
        <v>14295.748625150676</v>
      </c>
      <c r="AB309" s="162" t="str">
        <f>IFERROR(+(AB63*1000)/AB266,"-")</f>
        <v>-</v>
      </c>
      <c r="AC309" s="162">
        <f>IFERROR(+(AC63*1000)/AC266,"-")</f>
        <v>15804.520853231455</v>
      </c>
      <c r="AD309" s="162">
        <f t="shared" si="383"/>
        <v>16143.436865927892</v>
      </c>
      <c r="AE309" s="162">
        <f t="shared" si="383"/>
        <v>15575.541702263987</v>
      </c>
      <c r="AF309" s="162">
        <f t="shared" si="383"/>
        <v>16951.870873074102</v>
      </c>
      <c r="AG309" s="162">
        <f t="shared" si="383"/>
        <v>13360.825422427035</v>
      </c>
      <c r="AH309" s="337">
        <f t="shared" si="383"/>
        <v>14651.927477864665</v>
      </c>
      <c r="AI309" s="337">
        <f t="shared" si="383"/>
        <v>16041.466173684998</v>
      </c>
      <c r="AJ309" s="337">
        <f t="shared" si="383"/>
        <v>12981.928674878889</v>
      </c>
      <c r="AK309" s="162">
        <f t="shared" si="383"/>
        <v>7632.1781932083722</v>
      </c>
      <c r="AL309" s="162">
        <f t="shared" si="383"/>
        <v>9414.1104294478519</v>
      </c>
      <c r="AM309" s="162">
        <f t="shared" si="383"/>
        <v>9695.1209628154047</v>
      </c>
      <c r="AN309" s="337">
        <f t="shared" si="383"/>
        <v>8000.5132029892957</v>
      </c>
      <c r="AO309" s="338">
        <f t="shared" si="383"/>
        <v>21903.382562297909</v>
      </c>
      <c r="AR309" s="337">
        <f>IFERROR(+(AR63*1000)/AR266,"-")</f>
        <v>28666.86026997511</v>
      </c>
      <c r="AS309" s="337">
        <f>IFERROR(+(AS63*1000)/AS266,"-")</f>
        <v>14651.927477864665</v>
      </c>
      <c r="AT309" s="337">
        <f>IFERROR(+(AT63*1000)/AT266,"-")</f>
        <v>16041.466173684999</v>
      </c>
      <c r="AU309" s="337">
        <f>IFERROR(+(AU63*1000)/AU266,"-")</f>
        <v>12981.928674878889</v>
      </c>
      <c r="AV309" s="337">
        <f>IFERROR(+(AV63*1000)/AV266,"-")</f>
        <v>8000.5132029892948</v>
      </c>
      <c r="AW309" s="338">
        <f t="shared" ref="AW309" si="384">IFERROR(+(AW63*1000)/AW266,"-")</f>
        <v>21903.382562297909</v>
      </c>
      <c r="AY309" s="337">
        <f>IFERROR(+(AY63*1000)/AY266,"-")</f>
        <v>22773.599688152583</v>
      </c>
      <c r="AZ309" s="337">
        <f>IFERROR(+(AZ63*1000)/AZ266,"-")</f>
        <v>12578.595019983171</v>
      </c>
      <c r="BA309" s="337">
        <f>IFERROR(+(BA63*1000)/BA266,"-")</f>
        <v>16143.436865927892</v>
      </c>
      <c r="BB309" s="337">
        <f>IFERROR(+(BB63*1000)/BB266,"-")</f>
        <v>12424.610766150769</v>
      </c>
      <c r="BC309" s="337">
        <f>IFERROR(+(BC63*1000)/BC266,"-")</f>
        <v>9695.1209628154047</v>
      </c>
      <c r="BD309" s="338">
        <f t="shared" ref="BD309" si="385">IFERROR(+(BD63*1000)/BD266,"-")</f>
        <v>17532.050150097122</v>
      </c>
    </row>
    <row r="310" spans="1:56" s="204" customFormat="1">
      <c r="A310" s="199"/>
      <c r="B310" s="200" t="s">
        <v>60</v>
      </c>
      <c r="C310" s="201"/>
      <c r="D310" s="162">
        <f t="shared" ref="D310:V310" si="386">IFERROR(+(D65*1000)/D266,"-")</f>
        <v>689.22292993630572</v>
      </c>
      <c r="E310" s="162">
        <f t="shared" si="386"/>
        <v>3341.315529806699</v>
      </c>
      <c r="F310" s="162">
        <f t="shared" si="386"/>
        <v>354.31543865383753</v>
      </c>
      <c r="G310" s="162">
        <f t="shared" si="386"/>
        <v>1145.7681122052368</v>
      </c>
      <c r="H310" s="162">
        <f t="shared" si="386"/>
        <v>-409.00801719585144</v>
      </c>
      <c r="I310" s="162">
        <f t="shared" si="386"/>
        <v>1855.1227176680934</v>
      </c>
      <c r="J310" s="162">
        <f t="shared" si="386"/>
        <v>2618.6817630408409</v>
      </c>
      <c r="K310" s="162">
        <f t="shared" si="386"/>
        <v>770.40843853821491</v>
      </c>
      <c r="L310" s="337">
        <f t="shared" si="386"/>
        <v>1018.8278787123303</v>
      </c>
      <c r="M310" s="162" t="str">
        <f t="shared" si="386"/>
        <v>-</v>
      </c>
      <c r="N310" s="162" t="str">
        <f t="shared" si="386"/>
        <v>-</v>
      </c>
      <c r="O310" s="162">
        <f t="shared" si="386"/>
        <v>398.75389408099687</v>
      </c>
      <c r="P310" s="162">
        <f t="shared" si="386"/>
        <v>33.480743691901402</v>
      </c>
      <c r="Q310" s="162">
        <f t="shared" si="386"/>
        <v>-1159.9261755287903</v>
      </c>
      <c r="R310" s="162">
        <f t="shared" si="386"/>
        <v>-682.97392983585451</v>
      </c>
      <c r="S310" s="162">
        <f t="shared" si="386"/>
        <v>-547.75125026727233</v>
      </c>
      <c r="T310" s="162">
        <f t="shared" si="386"/>
        <v>567.67416827293698</v>
      </c>
      <c r="U310" s="162">
        <f t="shared" si="386"/>
        <v>812.56311856190666</v>
      </c>
      <c r="V310" s="162">
        <f t="shared" si="386"/>
        <v>-270.61751152073714</v>
      </c>
      <c r="W310" s="162"/>
      <c r="X310" s="162"/>
      <c r="Y310" s="162">
        <f t="shared" ref="Y310:AO310" si="387">IFERROR(+(Y65*1000)/Y266,"-")</f>
        <v>508.03461063040788</v>
      </c>
      <c r="Z310" s="162">
        <f t="shared" si="387"/>
        <v>-1510.4611652657741</v>
      </c>
      <c r="AA310" s="162">
        <f t="shared" si="387"/>
        <v>389.32391358871394</v>
      </c>
      <c r="AB310" s="162" t="str">
        <f>IFERROR(+(AB65*1000)/AB266,"-")</f>
        <v>-</v>
      </c>
      <c r="AC310" s="162">
        <f>IFERROR(+(AC65*1000)/AC266,"-")</f>
        <v>-813.27602674307548</v>
      </c>
      <c r="AD310" s="162">
        <f t="shared" si="387"/>
        <v>269.23677228031841</v>
      </c>
      <c r="AE310" s="162">
        <f t="shared" si="387"/>
        <v>-226.96016659546976</v>
      </c>
      <c r="AF310" s="162">
        <f t="shared" si="387"/>
        <v>-2309.5671313279549</v>
      </c>
      <c r="AG310" s="162">
        <f t="shared" si="387"/>
        <v>-1433.741950844854</v>
      </c>
      <c r="AH310" s="337">
        <f t="shared" si="387"/>
        <v>-324.69271949766483</v>
      </c>
      <c r="AI310" s="337">
        <f t="shared" si="387"/>
        <v>-484.02768393135187</v>
      </c>
      <c r="AJ310" s="337">
        <f t="shared" si="387"/>
        <v>-133.19808845325991</v>
      </c>
      <c r="AK310" s="162">
        <f t="shared" si="387"/>
        <v>157.26147267936162</v>
      </c>
      <c r="AL310" s="162">
        <f t="shared" si="387"/>
        <v>1257.0552147239264</v>
      </c>
      <c r="AM310" s="162">
        <f t="shared" si="387"/>
        <v>88.74357901726421</v>
      </c>
      <c r="AN310" s="337">
        <f t="shared" si="387"/>
        <v>221.34096788527572</v>
      </c>
      <c r="AO310" s="338">
        <f t="shared" si="387"/>
        <v>495.34926381705532</v>
      </c>
      <c r="AR310" s="337">
        <f>IFERROR(+(AR65*1000)/AR266,"-")</f>
        <v>1018.8278787123303</v>
      </c>
      <c r="AS310" s="337">
        <f>IFERROR(+(AS65*1000)/AS266,"-")</f>
        <v>-324.69271949766483</v>
      </c>
      <c r="AT310" s="337">
        <f>IFERROR(+(AT65*1000)/AT266,"-")</f>
        <v>-484.02768393135193</v>
      </c>
      <c r="AU310" s="337">
        <f>IFERROR(+(AU65*1000)/AU266,"-")</f>
        <v>-133.19808845325991</v>
      </c>
      <c r="AV310" s="337">
        <f>IFERROR(+(AV65*1000)/AV266,"-")</f>
        <v>221.34096788527569</v>
      </c>
      <c r="AW310" s="338">
        <f t="shared" ref="AW310" si="388">IFERROR(+(AW65*1000)/AW266,"-")</f>
        <v>495.34926381705537</v>
      </c>
      <c r="AY310" s="337">
        <f>IFERROR(+(AY65*1000)/AY266,"-")</f>
        <v>751.10094723653503</v>
      </c>
      <c r="AZ310" s="337">
        <f>IFERROR(+(AZ65*1000)/AZ266,"-")</f>
        <v>-144.9955826672267</v>
      </c>
      <c r="BA310" s="337">
        <f>IFERROR(+(BA65*1000)/BA266,"-")</f>
        <v>-132.68331512408173</v>
      </c>
      <c r="BB310" s="337">
        <f>IFERROR(+(BB65*1000)/BB266,"-")</f>
        <v>-140.99405401922922</v>
      </c>
      <c r="BC310" s="337">
        <f>IFERROR(+(BC65*1000)/BC266,"-")</f>
        <v>680.27888446215138</v>
      </c>
      <c r="BD310" s="338">
        <f t="shared" ref="BD310" si="389">IFERROR(+(BD65*1000)/BD266,"-")</f>
        <v>304.60886455942079</v>
      </c>
    </row>
    <row r="311" spans="1:56"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337"/>
      <c r="AI311" s="337"/>
      <c r="AJ311" s="337"/>
      <c r="AK311" s="162"/>
      <c r="AL311" s="162"/>
      <c r="AM311" s="162"/>
      <c r="AN311" s="337"/>
      <c r="AO311" s="338"/>
      <c r="AR311" s="337"/>
      <c r="AS311" s="337"/>
      <c r="AT311" s="337"/>
      <c r="AU311" s="337"/>
      <c r="AV311" s="337"/>
      <c r="AW311" s="338"/>
      <c r="AY311" s="337"/>
      <c r="AZ311" s="337"/>
      <c r="BA311" s="337"/>
      <c r="BB311" s="337"/>
      <c r="BC311" s="337"/>
      <c r="BD311" s="338"/>
    </row>
    <row r="312" spans="1:56"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337"/>
      <c r="AI312" s="337"/>
      <c r="AJ312" s="337"/>
      <c r="AK312" s="162"/>
      <c r="AL312" s="162"/>
      <c r="AM312" s="162"/>
      <c r="AN312" s="337"/>
      <c r="AO312" s="338"/>
      <c r="AR312" s="337"/>
      <c r="AS312" s="337"/>
      <c r="AT312" s="337"/>
      <c r="AU312" s="337"/>
      <c r="AV312" s="337"/>
      <c r="AW312" s="338"/>
      <c r="AY312" s="337"/>
      <c r="AZ312" s="337"/>
      <c r="BA312" s="337"/>
      <c r="BB312" s="337"/>
      <c r="BC312" s="337"/>
      <c r="BD312" s="338"/>
    </row>
    <row r="313" spans="1:56"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337"/>
      <c r="AI313" s="337"/>
      <c r="AJ313" s="337"/>
      <c r="AK313" s="162"/>
      <c r="AL313" s="162"/>
      <c r="AM313" s="162"/>
      <c r="AN313" s="337"/>
      <c r="AO313" s="338"/>
      <c r="AR313" s="337"/>
      <c r="AS313" s="337"/>
      <c r="AT313" s="337"/>
      <c r="AU313" s="337"/>
      <c r="AV313" s="337"/>
      <c r="AW313" s="338"/>
      <c r="AY313" s="337"/>
      <c r="AZ313" s="337"/>
      <c r="BA313" s="337"/>
      <c r="BB313" s="337"/>
      <c r="BC313" s="337"/>
      <c r="BD313" s="338"/>
    </row>
    <row r="314" spans="1:56" s="204" customFormat="1">
      <c r="A314" s="339"/>
      <c r="B314" s="200" t="s">
        <v>57</v>
      </c>
      <c r="C314" s="308"/>
      <c r="D314" s="162">
        <f t="shared" ref="D314:V314" si="390">IFERROR(+(D20+D21)*1000/(D254+D265),"-")</f>
        <v>5716.9004756457343</v>
      </c>
      <c r="E314" s="162">
        <f t="shared" si="390"/>
        <v>5097.1200091376377</v>
      </c>
      <c r="F314" s="162">
        <f t="shared" si="390"/>
        <v>6837.5034545597555</v>
      </c>
      <c r="G314" s="162">
        <f t="shared" si="390"/>
        <v>6152.0067444885381</v>
      </c>
      <c r="H314" s="162">
        <f t="shared" si="390"/>
        <v>6679.2055044992685</v>
      </c>
      <c r="I314" s="162">
        <f t="shared" si="390"/>
        <v>7230.0071191267207</v>
      </c>
      <c r="J314" s="162">
        <f t="shared" si="390"/>
        <v>6291.8123718798988</v>
      </c>
      <c r="K314" s="162">
        <f t="shared" si="390"/>
        <v>6513.3528491263869</v>
      </c>
      <c r="L314" s="337">
        <f t="shared" si="390"/>
        <v>6432.2359167885443</v>
      </c>
      <c r="M314" s="162" t="str">
        <f t="shared" si="390"/>
        <v>-</v>
      </c>
      <c r="N314" s="162" t="str">
        <f t="shared" si="390"/>
        <v>-</v>
      </c>
      <c r="O314" s="162">
        <f t="shared" si="390"/>
        <v>3945.6925812186842</v>
      </c>
      <c r="P314" s="162">
        <f t="shared" si="390"/>
        <v>2676.5718929732434</v>
      </c>
      <c r="Q314" s="162">
        <f t="shared" si="390"/>
        <v>4459.206064257668</v>
      </c>
      <c r="R314" s="162">
        <f t="shared" si="390"/>
        <v>2496.2642548171452</v>
      </c>
      <c r="S314" s="162">
        <f t="shared" si="390"/>
        <v>2059.3299634186897</v>
      </c>
      <c r="T314" s="162">
        <f t="shared" si="390"/>
        <v>5305.5239304919833</v>
      </c>
      <c r="U314" s="162">
        <f t="shared" si="390"/>
        <v>1093.3300149328024</v>
      </c>
      <c r="V314" s="162">
        <f t="shared" si="390"/>
        <v>2528.1558372952986</v>
      </c>
      <c r="W314" s="162"/>
      <c r="X314" s="162"/>
      <c r="Y314" s="162">
        <f t="shared" ref="Y314:AO314" si="391">IFERROR(+(Y20+Y21)*1000/(Y254+Y265),"-")</f>
        <v>2753.3759772565741</v>
      </c>
      <c r="Z314" s="162">
        <f t="shared" si="391"/>
        <v>4347.5752377982226</v>
      </c>
      <c r="AA314" s="162">
        <f t="shared" si="391"/>
        <v>4371.0050652583614</v>
      </c>
      <c r="AB314" s="162" t="str">
        <f>IFERROR(+(AB20+AB21)*1000/(AB254+AB265),"-")</f>
        <v>-</v>
      </c>
      <c r="AC314" s="162">
        <f>IFERROR(+(AC20+AC21)*1000/(AC254+AC265),"-")</f>
        <v>3530.3835928598555</v>
      </c>
      <c r="AD314" s="162">
        <f t="shared" si="391"/>
        <v>3641.7742841100508</v>
      </c>
      <c r="AE314" s="162">
        <f t="shared" si="391"/>
        <v>3696.073332049059</v>
      </c>
      <c r="AF314" s="162">
        <f t="shared" si="391"/>
        <v>4368.664495114007</v>
      </c>
      <c r="AG314" s="162">
        <f t="shared" si="391"/>
        <v>3549.3995947592925</v>
      </c>
      <c r="AH314" s="337">
        <f t="shared" si="391"/>
        <v>3499.652666964379</v>
      </c>
      <c r="AI314" s="337">
        <f t="shared" si="391"/>
        <v>4152.3548809992089</v>
      </c>
      <c r="AJ314" s="337">
        <f t="shared" si="391"/>
        <v>2781.0156308712403</v>
      </c>
      <c r="AK314" s="162">
        <f t="shared" si="391"/>
        <v>234.97240590662756</v>
      </c>
      <c r="AL314" s="162">
        <f t="shared" si="391"/>
        <v>1053.9877300613498</v>
      </c>
      <c r="AM314" s="162">
        <f t="shared" si="391"/>
        <v>985.6523189856523</v>
      </c>
      <c r="AN314" s="337">
        <f t="shared" si="391"/>
        <v>379.87065481002423</v>
      </c>
      <c r="AO314" s="338">
        <f t="shared" si="391"/>
        <v>4777.0536367941977</v>
      </c>
      <c r="AR314" s="337">
        <f>IFERROR(+(AR20+AR21)*1000/(AR254+AR265),"-")</f>
        <v>6432.2359167885443</v>
      </c>
      <c r="AS314" s="337">
        <f>IFERROR(+(AS20+AS21)*1000/(AS254+AS265),"-")</f>
        <v>3499.652666964379</v>
      </c>
      <c r="AT314" s="337">
        <f>IFERROR(+(AT20+AT21)*1000/(AT254+AT265),"-")</f>
        <v>4152.3548809992099</v>
      </c>
      <c r="AU314" s="337">
        <f>IFERROR(+(AU20+AU21)*1000/(AU254+AU265),"-")</f>
        <v>2781.0156308712399</v>
      </c>
      <c r="AV314" s="337">
        <f>IFERROR(+(AV20+AV21)*1000/(AV254+AV265),"-")</f>
        <v>379.87065481002423</v>
      </c>
      <c r="AW314" s="338">
        <f t="shared" ref="AW314" si="392">IFERROR(+(AW20+AW21)*1000/(AW254+AW265),"-")</f>
        <v>4777.0536367941977</v>
      </c>
      <c r="AY314" s="337">
        <f>IFERROR(+(AY20+AY21)*1000/(AY254+AY265),"-")</f>
        <v>6237.3056376489185</v>
      </c>
      <c r="AZ314" s="337">
        <f>IFERROR(+(AZ20+AZ21)*1000/(AZ254+AZ265),"-")</f>
        <v>3036.2574794213019</v>
      </c>
      <c r="BA314" s="337">
        <f>IFERROR(+(BA20+BA21)*1000/(BA254+BA265),"-")</f>
        <v>4292.1312855038923</v>
      </c>
      <c r="BB314" s="337">
        <f>IFERROR(+(BB20+BB21)*1000/(BB254+BB265),"-")</f>
        <v>1876.5068234251098</v>
      </c>
      <c r="BC314" s="337">
        <f>IFERROR(+(BC20+BC21)*1000/(BC254+BC265),"-")</f>
        <v>985.6523189856523</v>
      </c>
      <c r="BD314" s="338">
        <f t="shared" ref="BD314" si="393">IFERROR(+(BD20+BD21)*1000/(BD254+BD265),"-")</f>
        <v>3496.5863025389376</v>
      </c>
    </row>
    <row r="315" spans="1:56" s="204" customFormat="1">
      <c r="A315" s="199"/>
      <c r="B315" s="200" t="s">
        <v>56</v>
      </c>
      <c r="C315" s="308"/>
      <c r="D315" s="162">
        <f t="shared" ref="D315:V315" si="394">IFERROR(+D22*1000/D260,"-")</f>
        <v>24559.350132625994</v>
      </c>
      <c r="E315" s="162">
        <f t="shared" si="394"/>
        <v>22369.647508447353</v>
      </c>
      <c r="F315" s="162">
        <f t="shared" si="394"/>
        <v>22906.343505055072</v>
      </c>
      <c r="G315" s="162">
        <f t="shared" si="394"/>
        <v>28488.690123940305</v>
      </c>
      <c r="H315" s="162">
        <f t="shared" si="394"/>
        <v>24788.289223812819</v>
      </c>
      <c r="I315" s="162">
        <f t="shared" si="394"/>
        <v>29361.02435977514</v>
      </c>
      <c r="J315" s="162">
        <f t="shared" si="394"/>
        <v>20916.82301438399</v>
      </c>
      <c r="K315" s="162">
        <f t="shared" si="394"/>
        <v>20953.349814189194</v>
      </c>
      <c r="L315" s="337">
        <f t="shared" si="394"/>
        <v>24939.824553483199</v>
      </c>
      <c r="M315" s="162" t="str">
        <f t="shared" si="394"/>
        <v>-</v>
      </c>
      <c r="N315" s="162" t="str">
        <f t="shared" si="394"/>
        <v>-</v>
      </c>
      <c r="O315" s="162">
        <f t="shared" si="394"/>
        <v>15603.428571428571</v>
      </c>
      <c r="P315" s="162">
        <f t="shared" si="394"/>
        <v>17457.728323699423</v>
      </c>
      <c r="Q315" s="162">
        <f t="shared" si="394"/>
        <v>15662.446118041489</v>
      </c>
      <c r="R315" s="162">
        <f t="shared" si="394"/>
        <v>14515.95744680851</v>
      </c>
      <c r="S315" s="162">
        <f t="shared" si="394"/>
        <v>14272.224987643265</v>
      </c>
      <c r="T315" s="162">
        <f t="shared" si="394"/>
        <v>16176.135956883241</v>
      </c>
      <c r="U315" s="162">
        <f t="shared" si="394"/>
        <v>12491.961414790996</v>
      </c>
      <c r="V315" s="162">
        <f t="shared" si="394"/>
        <v>5355.7666666666664</v>
      </c>
      <c r="W315" s="162"/>
      <c r="X315" s="162"/>
      <c r="Y315" s="162">
        <f t="shared" ref="Y315:AO315" si="395">IFERROR(+Y22*1000/Y260,"-")</f>
        <v>8342.8571428571431</v>
      </c>
      <c r="Z315" s="162">
        <f t="shared" si="395"/>
        <v>17203.53982300885</v>
      </c>
      <c r="AA315" s="162">
        <f t="shared" si="395"/>
        <v>16505.045261140564</v>
      </c>
      <c r="AB315" s="162" t="str">
        <f>IFERROR(+AB22*1000/AB260,"-")</f>
        <v>-</v>
      </c>
      <c r="AC315" s="162">
        <f>IFERROR(+AC22*1000/AC260,"-")</f>
        <v>16461.614173228347</v>
      </c>
      <c r="AD315" s="162">
        <f t="shared" si="395"/>
        <v>15743.421052631578</v>
      </c>
      <c r="AE315" s="162">
        <f t="shared" si="395"/>
        <v>15816.478605388273</v>
      </c>
      <c r="AF315" s="162">
        <f t="shared" si="395"/>
        <v>15222.222222222223</v>
      </c>
      <c r="AG315" s="162">
        <f t="shared" si="395"/>
        <v>10977.254901960785</v>
      </c>
      <c r="AH315" s="337">
        <f t="shared" si="395"/>
        <v>15201.759703233269</v>
      </c>
      <c r="AI315" s="337">
        <f t="shared" si="395"/>
        <v>15409.523274066278</v>
      </c>
      <c r="AJ315" s="337">
        <f t="shared" si="395"/>
        <v>14800.170094793757</v>
      </c>
      <c r="AK315" s="162" t="str">
        <f t="shared" si="395"/>
        <v>-</v>
      </c>
      <c r="AL315" s="162" t="str">
        <f t="shared" si="395"/>
        <v>-</v>
      </c>
      <c r="AM315" s="162">
        <f t="shared" si="395"/>
        <v>26133.333333333332</v>
      </c>
      <c r="AN315" s="337">
        <f t="shared" si="395"/>
        <v>117200</v>
      </c>
      <c r="AO315" s="338">
        <f t="shared" si="395"/>
        <v>20987.537509159294</v>
      </c>
      <c r="AR315" s="337">
        <f>IFERROR(+AR22*1000/AR260,"-")</f>
        <v>24939.824553483199</v>
      </c>
      <c r="AS315" s="337">
        <f>IFERROR(+AS22*1000/AS260,"-")</f>
        <v>15201.759703233269</v>
      </c>
      <c r="AT315" s="337">
        <f>IFERROR(+AT22*1000/AT260,"-")</f>
        <v>15409.523274066278</v>
      </c>
      <c r="AU315" s="337">
        <f>IFERROR(+AU22*1000/AU260,"-")</f>
        <v>14800.170094793757</v>
      </c>
      <c r="AV315" s="337">
        <f>IFERROR(+AV22*1000/AV260,"-")</f>
        <v>117200</v>
      </c>
      <c r="AW315" s="338">
        <f t="shared" ref="AW315" si="396">IFERROR(+AW22*1000/AW260,"-")</f>
        <v>20987.537509159298</v>
      </c>
      <c r="AY315" s="337">
        <f>IFERROR(+AY22*1000/AY260,"-")</f>
        <v>24939.339434409241</v>
      </c>
      <c r="AZ315" s="337">
        <f>IFERROR(+AZ22*1000/AZ260,"-")</f>
        <v>13756.791868350014</v>
      </c>
      <c r="BA315" s="337">
        <f>IFERROR(+BA22*1000/BA260,"-")</f>
        <v>15184.584003759397</v>
      </c>
      <c r="BB315" s="337">
        <f>IFERROR(+BB22*1000/BB260,"-")</f>
        <v>15774.56647398844</v>
      </c>
      <c r="BC315" s="337" t="str">
        <f>IFERROR(+BC22*1000/BC260,"-")</f>
        <v>-</v>
      </c>
      <c r="BD315" s="338">
        <f t="shared" ref="BD315" si="397">IFERROR(+BD22*1000/BD260,"-")</f>
        <v>15434.619506966774</v>
      </c>
    </row>
    <row r="316" spans="1:56" s="204" customFormat="1">
      <c r="A316" s="199"/>
      <c r="B316" s="200" t="s">
        <v>55</v>
      </c>
      <c r="C316" s="308"/>
      <c r="D316" s="162">
        <f t="shared" ref="D316:V316" si="398">IFERROR(+(D42*1000)/D283,"-")</f>
        <v>157491.71717171717</v>
      </c>
      <c r="E316" s="162">
        <f t="shared" si="398"/>
        <v>190562.98600311042</v>
      </c>
      <c r="F316" s="162">
        <f t="shared" si="398"/>
        <v>154354.2736333434</v>
      </c>
      <c r="G316" s="162">
        <f t="shared" si="398"/>
        <v>213999.27453995743</v>
      </c>
      <c r="H316" s="162">
        <f t="shared" si="398"/>
        <v>185369.88395587294</v>
      </c>
      <c r="I316" s="162">
        <f t="shared" si="398"/>
        <v>183857.95016696636</v>
      </c>
      <c r="J316" s="162">
        <f t="shared" si="398"/>
        <v>173691.94312796209</v>
      </c>
      <c r="K316" s="162">
        <f t="shared" si="398"/>
        <v>201067.24955708426</v>
      </c>
      <c r="L316" s="337">
        <f t="shared" si="398"/>
        <v>185250.14409733607</v>
      </c>
      <c r="M316" s="162" t="str">
        <f t="shared" si="398"/>
        <v>-</v>
      </c>
      <c r="N316" s="162" t="str">
        <f t="shared" si="398"/>
        <v>-</v>
      </c>
      <c r="O316" s="162">
        <f t="shared" si="398"/>
        <v>112260.52104208416</v>
      </c>
      <c r="P316" s="162">
        <f t="shared" si="398"/>
        <v>112190.80313588852</v>
      </c>
      <c r="Q316" s="162">
        <f t="shared" si="398"/>
        <v>151314.38842565595</v>
      </c>
      <c r="R316" s="162">
        <f t="shared" si="398"/>
        <v>120830.40935672514</v>
      </c>
      <c r="S316" s="162">
        <f t="shared" si="398"/>
        <v>115821.42322189448</v>
      </c>
      <c r="T316" s="162">
        <f t="shared" si="398"/>
        <v>165944.2837193</v>
      </c>
      <c r="U316" s="162">
        <f t="shared" si="398"/>
        <v>146043.95604395604</v>
      </c>
      <c r="V316" s="162">
        <f t="shared" si="398"/>
        <v>141009.16049382716</v>
      </c>
      <c r="W316" s="162"/>
      <c r="X316" s="162"/>
      <c r="Y316" s="162">
        <f t="shared" ref="Y316:AO316" si="399">IFERROR(+(Y42*1000)/Y283,"-")</f>
        <v>141583.908045977</v>
      </c>
      <c r="Z316" s="162">
        <f t="shared" si="399"/>
        <v>124148.58436190477</v>
      </c>
      <c r="AA316" s="162">
        <f t="shared" si="399"/>
        <v>125569.55380577428</v>
      </c>
      <c r="AB316" s="162" t="str">
        <f>IFERROR(+(AB42*1000)/AB283,"-")</f>
        <v>-</v>
      </c>
      <c r="AC316" s="162">
        <f>IFERROR(+(AC42*1000)/AC283,"-")</f>
        <v>113463.85542168675</v>
      </c>
      <c r="AD316" s="162">
        <f t="shared" si="399"/>
        <v>136541.40805567818</v>
      </c>
      <c r="AE316" s="162">
        <f t="shared" si="399"/>
        <v>136231.39099526068</v>
      </c>
      <c r="AF316" s="162">
        <f t="shared" si="399"/>
        <v>128757.80645161291</v>
      </c>
      <c r="AG316" s="162">
        <f t="shared" si="399"/>
        <v>119192.36706140349</v>
      </c>
      <c r="AH316" s="337">
        <f t="shared" si="399"/>
        <v>128961.07280824154</v>
      </c>
      <c r="AI316" s="337">
        <f t="shared" si="399"/>
        <v>132571.6240372663</v>
      </c>
      <c r="AJ316" s="337">
        <f t="shared" si="399"/>
        <v>124044.92077570157</v>
      </c>
      <c r="AK316" s="162">
        <f t="shared" si="399"/>
        <v>122370.88761833349</v>
      </c>
      <c r="AL316" s="162">
        <f t="shared" si="399"/>
        <v>106711.65644171779</v>
      </c>
      <c r="AM316" s="162">
        <f t="shared" si="399"/>
        <v>148833.33333333334</v>
      </c>
      <c r="AN316" s="337">
        <f t="shared" si="399"/>
        <v>124008.09124585689</v>
      </c>
      <c r="AO316" s="338">
        <f t="shared" si="399"/>
        <v>166828.33217141969</v>
      </c>
      <c r="AR316" s="337">
        <f>IFERROR(+(AR42*1000)/AR283,"-")</f>
        <v>185250.14409733607</v>
      </c>
      <c r="AS316" s="337">
        <f>IFERROR(+(AS42*1000)/AS283,"-")</f>
        <v>128961.07280824154</v>
      </c>
      <c r="AT316" s="337">
        <f>IFERROR(+(AT42*1000)/AT283,"-")</f>
        <v>132571.6240372663</v>
      </c>
      <c r="AU316" s="337">
        <f>IFERROR(+(AU42*1000)/AU283,"-")</f>
        <v>124044.92077570158</v>
      </c>
      <c r="AV316" s="337">
        <f>IFERROR(+(AV42*1000)/AV283,"-")</f>
        <v>124008.09124585689</v>
      </c>
      <c r="AW316" s="338">
        <f t="shared" ref="AW316" si="400">IFERROR(+(AW42*1000)/AW283,"-")</f>
        <v>166828.33217141969</v>
      </c>
      <c r="AY316" s="337">
        <f>IFERROR(+(AY42*1000)/AY283,"-")</f>
        <v>178306.56767143411</v>
      </c>
      <c r="AZ316" s="337">
        <f>IFERROR(+(AZ42*1000)/AZ283,"-")</f>
        <v>133646.0684624018</v>
      </c>
      <c r="BA316" s="337">
        <f>IFERROR(+(BA42*1000)/BA283,"-")</f>
        <v>151314.38842565595</v>
      </c>
      <c r="BB316" s="337">
        <f>IFERROR(+(BB42*1000)/BB283,"-")</f>
        <v>130673.0033868677</v>
      </c>
      <c r="BC316" s="337">
        <f>IFERROR(+(BC42*1000)/BC283,"-")</f>
        <v>148833.33333333334</v>
      </c>
      <c r="BD316" s="338">
        <f t="shared" ref="BD316" si="401">IFERROR(+(BD42*1000)/BD283,"-")</f>
        <v>146461.89735614308</v>
      </c>
    </row>
    <row r="317" spans="1:56"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337"/>
      <c r="AI317" s="337"/>
      <c r="AJ317" s="337"/>
      <c r="AK317" s="162"/>
      <c r="AL317" s="162"/>
      <c r="AM317" s="162"/>
      <c r="AN317" s="337"/>
      <c r="AO317" s="338"/>
      <c r="AR317" s="337"/>
      <c r="AS317" s="337"/>
      <c r="AT317" s="337"/>
      <c r="AU317" s="337"/>
      <c r="AV317" s="337"/>
      <c r="AW317" s="338"/>
      <c r="AY317" s="337"/>
      <c r="AZ317" s="337"/>
      <c r="BA317" s="337"/>
      <c r="BB317" s="337"/>
      <c r="BC317" s="337"/>
      <c r="BD317" s="338"/>
    </row>
    <row r="318" spans="1:56"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337"/>
      <c r="AI318" s="337"/>
      <c r="AJ318" s="337"/>
      <c r="AK318" s="162"/>
      <c r="AL318" s="162"/>
      <c r="AM318" s="162"/>
      <c r="AN318" s="337"/>
      <c r="AO318" s="338"/>
      <c r="AR318" s="337"/>
      <c r="AS318" s="337"/>
      <c r="AT318" s="337"/>
      <c r="AU318" s="337"/>
      <c r="AV318" s="337"/>
      <c r="AW318" s="338"/>
      <c r="AY318" s="337"/>
      <c r="AZ318" s="337"/>
      <c r="BA318" s="337"/>
      <c r="BB318" s="337"/>
      <c r="BC318" s="337"/>
      <c r="BD318" s="338"/>
    </row>
    <row r="319" spans="1:56"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337"/>
      <c r="AI319" s="337"/>
      <c r="AJ319" s="337"/>
      <c r="AK319" s="162"/>
      <c r="AL319" s="162"/>
      <c r="AM319" s="162"/>
      <c r="AN319" s="337"/>
      <c r="AO319" s="338"/>
      <c r="AR319" s="337"/>
      <c r="AS319" s="337"/>
      <c r="AT319" s="337"/>
      <c r="AU319" s="337"/>
      <c r="AV319" s="337"/>
      <c r="AW319" s="338"/>
      <c r="AY319" s="337"/>
      <c r="AZ319" s="337"/>
      <c r="BA319" s="337"/>
      <c r="BB319" s="337"/>
      <c r="BC319" s="337"/>
      <c r="BD319" s="338"/>
    </row>
    <row r="320" spans="1:56" s="204" customFormat="1">
      <c r="A320" s="287"/>
      <c r="B320" s="173" t="s">
        <v>53</v>
      </c>
      <c r="C320" s="308"/>
      <c r="D320" s="162">
        <f t="shared" ref="D320:V320" si="402">IFERROR(+(D46*1000)/D283,"-")</f>
        <v>94949.898989898997</v>
      </c>
      <c r="E320" s="162">
        <f t="shared" si="402"/>
        <v>89493.00155520995</v>
      </c>
      <c r="F320" s="162">
        <f t="shared" si="402"/>
        <v>89440.954394442771</v>
      </c>
      <c r="G320" s="162">
        <f t="shared" si="402"/>
        <v>109328.69247135232</v>
      </c>
      <c r="H320" s="162">
        <f t="shared" si="402"/>
        <v>93587.959872820764</v>
      </c>
      <c r="I320" s="162">
        <f t="shared" si="402"/>
        <v>103570.76804520935</v>
      </c>
      <c r="J320" s="162">
        <f t="shared" si="402"/>
        <v>89981.042654028439</v>
      </c>
      <c r="K320" s="162">
        <f t="shared" si="402"/>
        <v>102142.49970619555</v>
      </c>
      <c r="L320" s="337">
        <f t="shared" si="402"/>
        <v>99411.504963531203</v>
      </c>
      <c r="M320" s="162" t="str">
        <f t="shared" si="402"/>
        <v>-</v>
      </c>
      <c r="N320" s="162" t="str">
        <f t="shared" si="402"/>
        <v>-</v>
      </c>
      <c r="O320" s="162">
        <f t="shared" si="402"/>
        <v>71079.158316633271</v>
      </c>
      <c r="P320" s="162">
        <f t="shared" si="402"/>
        <v>70072.804878048773</v>
      </c>
      <c r="Q320" s="162">
        <f t="shared" si="402"/>
        <v>103831.23814868808</v>
      </c>
      <c r="R320" s="162">
        <f t="shared" si="402"/>
        <v>71242.690058479537</v>
      </c>
      <c r="S320" s="162">
        <f t="shared" si="402"/>
        <v>71682.200726537747</v>
      </c>
      <c r="T320" s="162">
        <f t="shared" si="402"/>
        <v>81682.911010087555</v>
      </c>
      <c r="U320" s="162">
        <f t="shared" si="402"/>
        <v>63304.945054945056</v>
      </c>
      <c r="V320" s="162">
        <f t="shared" si="402"/>
        <v>87055.555555555562</v>
      </c>
      <c r="W320" s="162"/>
      <c r="X320" s="162"/>
      <c r="Y320" s="162">
        <f t="shared" ref="Y320:AO320" si="403">IFERROR(+(Y46*1000)/Y283,"-")</f>
        <v>64852.873563218389</v>
      </c>
      <c r="Z320" s="162">
        <f t="shared" si="403"/>
        <v>84196.190476190473</v>
      </c>
      <c r="AA320" s="162">
        <f t="shared" si="403"/>
        <v>73222.414435695537</v>
      </c>
      <c r="AB320" s="162" t="str">
        <f>IFERROR(+(AB46*1000)/AB283,"-")</f>
        <v>-</v>
      </c>
      <c r="AC320" s="162">
        <f>IFERROR(+(AC46*1000)/AC283,"-")</f>
        <v>75436.144578313251</v>
      </c>
      <c r="AD320" s="162">
        <f t="shared" si="403"/>
        <v>71032.539538265773</v>
      </c>
      <c r="AE320" s="162">
        <f t="shared" si="403"/>
        <v>75569.772511848336</v>
      </c>
      <c r="AF320" s="162">
        <f t="shared" si="403"/>
        <v>75977.483870967742</v>
      </c>
      <c r="AG320" s="162">
        <f t="shared" si="403"/>
        <v>71989.035087719298</v>
      </c>
      <c r="AH320" s="337">
        <f t="shared" si="403"/>
        <v>76487.592531309478</v>
      </c>
      <c r="AI320" s="337">
        <f t="shared" si="403"/>
        <v>80064.687696685825</v>
      </c>
      <c r="AJ320" s="337">
        <f t="shared" si="403"/>
        <v>71616.99451112737</v>
      </c>
      <c r="AK320" s="162">
        <f t="shared" si="403"/>
        <v>69719.123941637765</v>
      </c>
      <c r="AL320" s="162">
        <f t="shared" si="403"/>
        <v>63030.67484662577</v>
      </c>
      <c r="AM320" s="162">
        <f t="shared" si="403"/>
        <v>84627.873131313128</v>
      </c>
      <c r="AN320" s="337">
        <f t="shared" si="403"/>
        <v>70853.430785728226</v>
      </c>
      <c r="AO320" s="338">
        <f t="shared" si="403"/>
        <v>91720.697015120692</v>
      </c>
      <c r="AR320" s="337">
        <f>IFERROR(+(AR46*1000)/AR283,"-")</f>
        <v>99411.504963531203</v>
      </c>
      <c r="AS320" s="337">
        <f>IFERROR(+(AS46*1000)/AS283,"-")</f>
        <v>76487.592531309478</v>
      </c>
      <c r="AT320" s="337">
        <f>IFERROR(+(AT46*1000)/AT283,"-")</f>
        <v>80064.687696685825</v>
      </c>
      <c r="AU320" s="337">
        <f>IFERROR(+(AU46*1000)/AU283,"-")</f>
        <v>71616.99451112737</v>
      </c>
      <c r="AV320" s="337">
        <f>IFERROR(+(AV46*1000)/AV283,"-")</f>
        <v>70853.430785728211</v>
      </c>
      <c r="AW320" s="338">
        <f t="shared" ref="AW320" si="404">IFERROR(+(AW46*1000)/AW283,"-")</f>
        <v>91720.697015120692</v>
      </c>
      <c r="AY320" s="337">
        <f>IFERROR(+(AY46*1000)/AY283,"-")</f>
        <v>98385.609362634321</v>
      </c>
      <c r="AZ320" s="337">
        <f>IFERROR(+(AZ46*1000)/AZ283,"-")</f>
        <v>72634.617283950618</v>
      </c>
      <c r="BA320" s="337">
        <f>IFERROR(+(BA46*1000)/BA283,"-")</f>
        <v>79744.897959183669</v>
      </c>
      <c r="BB320" s="337">
        <f>IFERROR(+(BB46*1000)/BB283,"-")</f>
        <v>71682.200726537747</v>
      </c>
      <c r="BC320" s="337">
        <f>IFERROR(+(BC46*1000)/BC283,"-")</f>
        <v>84627.873131313128</v>
      </c>
      <c r="BD320" s="338">
        <f t="shared" ref="BD320" si="405">IFERROR(+(BD46*1000)/BD283,"-")</f>
        <v>85077.760497667186</v>
      </c>
    </row>
    <row r="321" spans="1:56" s="204" customFormat="1">
      <c r="A321" s="341"/>
      <c r="B321" s="173" t="s">
        <v>52</v>
      </c>
      <c r="C321" s="308"/>
      <c r="D321" s="162">
        <f t="shared" ref="D321:V321" si="406">IFERROR(+(D46*1000)/D266,"-")</f>
        <v>11974.573248407643</v>
      </c>
      <c r="E321" s="162">
        <f t="shared" si="406"/>
        <v>21354.138254908561</v>
      </c>
      <c r="F321" s="162">
        <f t="shared" si="406"/>
        <v>15876.034886264566</v>
      </c>
      <c r="G321" s="162">
        <f t="shared" si="406"/>
        <v>17557.105035130575</v>
      </c>
      <c r="H321" s="162">
        <f t="shared" si="406"/>
        <v>13789.457124620698</v>
      </c>
      <c r="I321" s="162">
        <f t="shared" si="406"/>
        <v>21845.424500189631</v>
      </c>
      <c r="J321" s="162">
        <f t="shared" si="406"/>
        <v>13435.301253538213</v>
      </c>
      <c r="K321" s="162">
        <f t="shared" si="406"/>
        <v>13242.659827013407</v>
      </c>
      <c r="L321" s="337">
        <f t="shared" si="406"/>
        <v>15930.346230599873</v>
      </c>
      <c r="M321" s="162" t="str">
        <f t="shared" si="406"/>
        <v>-</v>
      </c>
      <c r="N321" s="162" t="str">
        <f t="shared" si="406"/>
        <v>-</v>
      </c>
      <c r="O321" s="162">
        <f t="shared" si="406"/>
        <v>10044.888133673181</v>
      </c>
      <c r="P321" s="162">
        <f t="shared" si="406"/>
        <v>8902.5652943780442</v>
      </c>
      <c r="Q321" s="162">
        <f t="shared" si="406"/>
        <v>10903.950201494672</v>
      </c>
      <c r="R321" s="162">
        <f t="shared" si="406"/>
        <v>7841.9697457354359</v>
      </c>
      <c r="S321" s="162">
        <f t="shared" si="406"/>
        <v>7001.2799338188343</v>
      </c>
      <c r="T321" s="162">
        <f t="shared" si="406"/>
        <v>8479.9161648689951</v>
      </c>
      <c r="U321" s="162">
        <f t="shared" si="406"/>
        <v>4654.2112704504143</v>
      </c>
      <c r="V321" s="162">
        <f t="shared" si="406"/>
        <v>7221.1981566820277</v>
      </c>
      <c r="W321" s="162"/>
      <c r="X321" s="162"/>
      <c r="Y321" s="162">
        <f t="shared" ref="Y321:AO321" si="407">IFERROR(+(Y46*1000)/Y266,"-")</f>
        <v>4981.6351757019247</v>
      </c>
      <c r="Z321" s="162">
        <f t="shared" si="407"/>
        <v>10465.964247661892</v>
      </c>
      <c r="AA321" s="162">
        <f t="shared" si="407"/>
        <v>8563.1941410974505</v>
      </c>
      <c r="AB321" s="162" t="str">
        <f>IFERROR(+(AB46*1000)/AB266,"-")</f>
        <v>-</v>
      </c>
      <c r="AC321" s="162">
        <f>IFERROR(+(AC46*1000)/AC266,"-")</f>
        <v>9966.8895256287815</v>
      </c>
      <c r="AD321" s="162">
        <f t="shared" si="407"/>
        <v>8538.3174652723592</v>
      </c>
      <c r="AE321" s="162">
        <f t="shared" si="407"/>
        <v>8514.1082870568116</v>
      </c>
      <c r="AF321" s="162">
        <f t="shared" si="407"/>
        <v>8640.1393983859143</v>
      </c>
      <c r="AG321" s="162">
        <f t="shared" si="407"/>
        <v>7203.6427474215488</v>
      </c>
      <c r="AH321" s="337">
        <f t="shared" si="407"/>
        <v>8497.5696187629437</v>
      </c>
      <c r="AI321" s="337">
        <f t="shared" si="407"/>
        <v>9395.686769986185</v>
      </c>
      <c r="AJ321" s="337">
        <f t="shared" si="407"/>
        <v>7418.1793347821522</v>
      </c>
      <c r="AK321" s="162">
        <f t="shared" si="407"/>
        <v>4437.9257196837862</v>
      </c>
      <c r="AL321" s="162">
        <f t="shared" si="407"/>
        <v>6303.067484662577</v>
      </c>
      <c r="AM321" s="162">
        <f t="shared" si="407"/>
        <v>5563.1868791500665</v>
      </c>
      <c r="AN321" s="337">
        <f t="shared" si="407"/>
        <v>4697.649722480307</v>
      </c>
      <c r="AO321" s="338">
        <f t="shared" si="407"/>
        <v>12314.618677809856</v>
      </c>
      <c r="AR321" s="337">
        <f>IFERROR(+(AR46*1000)/AR266,"-")</f>
        <v>15930.346230599873</v>
      </c>
      <c r="AS321" s="337">
        <f>IFERROR(+(AS46*1000)/AS266,"-")</f>
        <v>8497.5696187629437</v>
      </c>
      <c r="AT321" s="337">
        <f>IFERROR(+(AT46*1000)/AT266,"-")</f>
        <v>9395.6867699861832</v>
      </c>
      <c r="AU321" s="337">
        <f>IFERROR(+(AU46*1000)/AU266,"-")</f>
        <v>7418.1793347821522</v>
      </c>
      <c r="AV321" s="337">
        <f>IFERROR(+(AV46*1000)/AV266,"-")</f>
        <v>4697.649722480307</v>
      </c>
      <c r="AW321" s="338">
        <f t="shared" ref="AW321" si="408">IFERROR(+(AW46*1000)/AW266,"-")</f>
        <v>12314.618677809858</v>
      </c>
      <c r="AY321" s="337">
        <f>IFERROR(+(AY46*1000)/AY266,"-")</f>
        <v>12980.408054016429</v>
      </c>
      <c r="AZ321" s="337">
        <f>IFERROR(+(AZ46*1000)/AZ266,"-")</f>
        <v>6806.6306268405551</v>
      </c>
      <c r="BA321" s="337">
        <f>IFERROR(+(BA46*1000)/BA266,"-")</f>
        <v>8538.3174652723592</v>
      </c>
      <c r="BB321" s="337">
        <f>IFERROR(+(BB46*1000)/BB266,"-")</f>
        <v>7001.2799338188343</v>
      </c>
      <c r="BC321" s="337">
        <f>IFERROR(+(BC46*1000)/BC266,"-")</f>
        <v>5563.1868791500665</v>
      </c>
      <c r="BD321" s="338">
        <f t="shared" ref="BD321" si="409">IFERROR(+(BD46*1000)/BD266,"-")</f>
        <v>9660.0741656365881</v>
      </c>
    </row>
    <row r="322" spans="1:56"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337"/>
      <c r="AI323" s="337"/>
      <c r="AJ323" s="337"/>
      <c r="AK323" s="162"/>
      <c r="AL323" s="162"/>
      <c r="AM323" s="162"/>
      <c r="AN323" s="337"/>
      <c r="AO323" s="338"/>
      <c r="AR323" s="337"/>
      <c r="AS323" s="337"/>
      <c r="AT323" s="337"/>
      <c r="AU323" s="337"/>
      <c r="AV323" s="337"/>
      <c r="AW323" s="338"/>
      <c r="AY323" s="337"/>
      <c r="AZ323" s="337"/>
      <c r="BA323" s="337"/>
      <c r="BB323" s="337"/>
      <c r="BC323" s="337"/>
      <c r="BD323" s="338"/>
    </row>
    <row r="324" spans="1:56" s="204" customFormat="1">
      <c r="A324" s="245"/>
      <c r="B324" s="173" t="s">
        <v>50</v>
      </c>
      <c r="C324" s="308"/>
      <c r="D324" s="162">
        <f t="shared" ref="D324:V324" si="410">+D65</f>
        <v>13526</v>
      </c>
      <c r="E324" s="162">
        <f t="shared" si="410"/>
        <v>9004</v>
      </c>
      <c r="F324" s="162">
        <f t="shared" si="410"/>
        <v>6609.1199999999953</v>
      </c>
      <c r="G324" s="162">
        <f t="shared" si="410"/>
        <v>38229.348609999754</v>
      </c>
      <c r="H324" s="162">
        <f t="shared" si="410"/>
        <v>-5315</v>
      </c>
      <c r="I324" s="162">
        <f t="shared" si="410"/>
        <v>34240</v>
      </c>
      <c r="J324" s="162">
        <f t="shared" si="410"/>
        <v>25904</v>
      </c>
      <c r="K324" s="162">
        <f t="shared" si="410"/>
        <v>13449.790520000155</v>
      </c>
      <c r="L324" s="337">
        <f t="shared" si="410"/>
        <v>135647.2591299999</v>
      </c>
      <c r="M324" s="162">
        <f t="shared" si="410"/>
        <v>0</v>
      </c>
      <c r="N324" s="162">
        <f t="shared" si="410"/>
        <v>0</v>
      </c>
      <c r="O324" s="162">
        <f t="shared" si="410"/>
        <v>2816</v>
      </c>
      <c r="P324" s="162">
        <f t="shared" si="410"/>
        <v>151.26600000001054</v>
      </c>
      <c r="Q324" s="162">
        <f t="shared" si="410"/>
        <v>-7577.0235700000194</v>
      </c>
      <c r="R324" s="162">
        <f t="shared" si="410"/>
        <v>-2122</v>
      </c>
      <c r="S324" s="162">
        <f t="shared" si="410"/>
        <v>-2053.2447399999946</v>
      </c>
      <c r="T324" s="162">
        <f t="shared" si="410"/>
        <v>2909.3907399999734</v>
      </c>
      <c r="U324" s="162">
        <f t="shared" si="410"/>
        <v>4023</v>
      </c>
      <c r="V324" s="162">
        <f t="shared" si="410"/>
        <v>-528.51599999999962</v>
      </c>
      <c r="W324" s="162"/>
      <c r="X324" s="162"/>
      <c r="Y324" s="162">
        <f t="shared" ref="Y324:AO324" si="411">+Y65</f>
        <v>2877</v>
      </c>
      <c r="Z324" s="162">
        <f t="shared" si="411"/>
        <v>-12758.865462999995</v>
      </c>
      <c r="AA324" s="162">
        <f t="shared" si="411"/>
        <v>1268.3651800000007</v>
      </c>
      <c r="AB324" s="162">
        <f>+AB65</f>
        <v>0</v>
      </c>
      <c r="AC324" s="162">
        <f>+AC65</f>
        <v>-5109</v>
      </c>
      <c r="AD324" s="162">
        <f t="shared" si="411"/>
        <v>1725</v>
      </c>
      <c r="AE324" s="162">
        <f t="shared" si="411"/>
        <v>-850.10199999999168</v>
      </c>
      <c r="AF324" s="162">
        <f t="shared" si="411"/>
        <v>-3147.9400000000023</v>
      </c>
      <c r="AG324" s="162">
        <f t="shared" si="411"/>
        <v>-6533.5620699999999</v>
      </c>
      <c r="AH324" s="337">
        <f t="shared" si="411"/>
        <v>-24910.231923000018</v>
      </c>
      <c r="AI324" s="337">
        <f t="shared" si="411"/>
        <v>-20269.162363000032</v>
      </c>
      <c r="AJ324" s="337">
        <f t="shared" si="411"/>
        <v>-4641.0695599999854</v>
      </c>
      <c r="AK324" s="162">
        <f t="shared" si="411"/>
        <v>3163</v>
      </c>
      <c r="AL324" s="162">
        <f t="shared" si="411"/>
        <v>2049</v>
      </c>
      <c r="AM324" s="162">
        <f t="shared" si="411"/>
        <v>267.29565999999977</v>
      </c>
      <c r="AN324" s="337">
        <f t="shared" si="411"/>
        <v>5479.2956599999998</v>
      </c>
      <c r="AO324" s="338">
        <f t="shared" si="411"/>
        <v>116216.32286699989</v>
      </c>
      <c r="AR324" s="337">
        <f>+AR65</f>
        <v>16955.907391249988</v>
      </c>
      <c r="AS324" s="337">
        <f>+AS65</f>
        <v>-1556.8894951875011</v>
      </c>
      <c r="AT324" s="337">
        <f>+AT65</f>
        <v>-2895.5946232857191</v>
      </c>
      <c r="AU324" s="337">
        <f>+AU65</f>
        <v>-515.67439555555393</v>
      </c>
      <c r="AV324" s="337">
        <f>+AV65</f>
        <v>1826.4318866666665</v>
      </c>
      <c r="AW324" s="338">
        <f t="shared" ref="AW324" si="412">+AW65</f>
        <v>4304.3082543333294</v>
      </c>
      <c r="AY324" s="337">
        <f>+AY65</f>
        <v>13487.895260000078</v>
      </c>
      <c r="AZ324" s="337">
        <f>+AZ65</f>
        <v>-689.30899999999565</v>
      </c>
      <c r="BA324" s="337">
        <f>+BA65</f>
        <v>-850.10199999999168</v>
      </c>
      <c r="BB324" s="337">
        <f>+BB65</f>
        <v>-528.51599999999962</v>
      </c>
      <c r="BC324" s="337">
        <f>+BC65</f>
        <v>2049</v>
      </c>
      <c r="BD324" s="338">
        <f t="shared" ref="BD324" si="413">+BD65</f>
        <v>1725</v>
      </c>
    </row>
    <row r="325" spans="1:56" s="204" customFormat="1">
      <c r="A325" s="245"/>
      <c r="B325" s="173" t="s">
        <v>49</v>
      </c>
      <c r="C325" s="308"/>
      <c r="D325" s="163">
        <f t="shared" ref="D325:V325" si="414">+D293</f>
        <v>3.4700558246449388E-2</v>
      </c>
      <c r="E325" s="163">
        <f t="shared" si="414"/>
        <v>7.348284529755493E-2</v>
      </c>
      <c r="F325" s="163">
        <f t="shared" si="414"/>
        <v>1.293200304461058E-2</v>
      </c>
      <c r="G325" s="163">
        <f t="shared" si="414"/>
        <v>3.3340006258150652E-2</v>
      </c>
      <c r="H325" s="163">
        <f t="shared" si="414"/>
        <v>-1.4974952525315137E-2</v>
      </c>
      <c r="I325" s="163">
        <f t="shared" si="414"/>
        <v>4.7837330721653519E-2</v>
      </c>
      <c r="J325" s="163">
        <f t="shared" si="414"/>
        <v>0.10097332610907334</v>
      </c>
      <c r="K325" s="163">
        <f t="shared" si="414"/>
        <v>2.9553638232346885E-2</v>
      </c>
      <c r="L325" s="322">
        <f t="shared" si="414"/>
        <v>3.4320507363996479E-2</v>
      </c>
      <c r="M325" s="163" t="str">
        <f t="shared" si="414"/>
        <v>-</v>
      </c>
      <c r="N325" s="163" t="str">
        <f t="shared" si="414"/>
        <v>-</v>
      </c>
      <c r="O325" s="163">
        <f t="shared" si="414"/>
        <v>2.5134778107037025E-2</v>
      </c>
      <c r="P325" s="163">
        <f t="shared" si="414"/>
        <v>2.3489413513295104E-3</v>
      </c>
      <c r="Q325" s="163">
        <f t="shared" si="414"/>
        <v>-7.2995198790368476E-2</v>
      </c>
      <c r="R325" s="163">
        <f t="shared" si="414"/>
        <v>-5.135030490755977E-2</v>
      </c>
      <c r="S325" s="163">
        <f t="shared" si="414"/>
        <v>-4.8420399458709046E-2</v>
      </c>
      <c r="T325" s="163">
        <f t="shared" si="414"/>
        <v>3.2951598208758717E-2</v>
      </c>
      <c r="U325" s="163">
        <f t="shared" si="414"/>
        <v>7.5677200902934533E-2</v>
      </c>
      <c r="V325" s="163">
        <f t="shared" si="414"/>
        <v>-2.3136400734669004E-2</v>
      </c>
      <c r="W325" s="163"/>
      <c r="X325" s="163"/>
      <c r="Y325" s="163">
        <f t="shared" ref="Y325:AO325" si="415">+Y293</f>
        <v>4.6712887041517152E-2</v>
      </c>
      <c r="Z325" s="163">
        <f t="shared" si="415"/>
        <v>-9.7877076113330422E-2</v>
      </c>
      <c r="AA325" s="163">
        <f t="shared" si="415"/>
        <v>2.6511541741566003E-2</v>
      </c>
      <c r="AB325" s="163" t="str">
        <f>+AB293</f>
        <v>-</v>
      </c>
      <c r="AC325" s="163">
        <f>+AC293</f>
        <v>-5.4250066365808335E-2</v>
      </c>
      <c r="AD325" s="163">
        <f t="shared" si="415"/>
        <v>1.6404199475065617E-2</v>
      </c>
      <c r="AE325" s="163">
        <f t="shared" si="415"/>
        <v>-1.4787045048302203E-2</v>
      </c>
      <c r="AF325" s="163">
        <f t="shared" si="415"/>
        <v>-0.15773249702116415</v>
      </c>
      <c r="AG325" s="163">
        <f t="shared" si="415"/>
        <v>-0.12020893072987456</v>
      </c>
      <c r="AH325" s="322">
        <f t="shared" si="415"/>
        <v>-2.2662622967634886E-2</v>
      </c>
      <c r="AI325" s="322">
        <f t="shared" si="415"/>
        <v>-3.1112299383355399E-2</v>
      </c>
      <c r="AJ325" s="322">
        <f t="shared" si="415"/>
        <v>-1.0366634085547754E-2</v>
      </c>
      <c r="AK325" s="163">
        <f t="shared" si="415"/>
        <v>2.0189061013984898E-2</v>
      </c>
      <c r="AL325" s="163">
        <f t="shared" si="415"/>
        <v>0.11779924111762677</v>
      </c>
      <c r="AM325" s="163">
        <f t="shared" si="415"/>
        <v>9.070401438800087E-3</v>
      </c>
      <c r="AN325" s="322">
        <f t="shared" si="415"/>
        <v>2.6921052512627004E-2</v>
      </c>
      <c r="AO325" s="323">
        <f t="shared" si="415"/>
        <v>2.2115058462351039E-2</v>
      </c>
      <c r="AR325" s="322">
        <f>+AR293</f>
        <v>3.4320507363996479E-2</v>
      </c>
      <c r="AS325" s="322">
        <f>+AS293</f>
        <v>-2.2662622967634886E-2</v>
      </c>
      <c r="AT325" s="322">
        <f>+AT293</f>
        <v>-3.1112299383355399E-2</v>
      </c>
      <c r="AU325" s="322">
        <f>+AU293</f>
        <v>-1.0366634085547754E-2</v>
      </c>
      <c r="AV325" s="322">
        <f>+AV293</f>
        <v>2.6921052512627004E-2</v>
      </c>
      <c r="AW325" s="323">
        <f t="shared" ref="AW325" si="416">+AW293</f>
        <v>2.2115058462351039E-2</v>
      </c>
      <c r="AY325" s="322">
        <f>+AY293</f>
        <v>3.1928183014011451E-2</v>
      </c>
      <c r="AZ325" s="322">
        <f>+AZ293</f>
        <v>-1.1577373733512367E-2</v>
      </c>
      <c r="BA325" s="322">
        <f>+BA293</f>
        <v>-8.189675524803609E-3</v>
      </c>
      <c r="BB325" s="322">
        <f>+BB293</f>
        <v>-1.1047113414991004E-2</v>
      </c>
      <c r="BC325" s="322">
        <f>+BC293</f>
        <v>6.9530693270894839E-2</v>
      </c>
      <c r="BD325" s="323">
        <f t="shared" ref="BD325" si="417">+BD293</f>
        <v>1.8316963100610567E-2</v>
      </c>
    </row>
    <row r="326" spans="1:56" s="204" customFormat="1">
      <c r="A326" s="341"/>
      <c r="B326" s="173" t="s">
        <v>48</v>
      </c>
      <c r="C326" s="308"/>
      <c r="D326" s="163">
        <f t="shared" ref="D326:V326" si="418">IFERROR(+(D69-D67+D53+D60)/D42,"-")</f>
        <v>0.17093475494622773</v>
      </c>
      <c r="E326" s="163">
        <f t="shared" si="418"/>
        <v>0.14691672379460061</v>
      </c>
      <c r="F326" s="163">
        <f t="shared" si="418"/>
        <v>0.12094523809989688</v>
      </c>
      <c r="G326" s="163">
        <f t="shared" si="418"/>
        <v>0.14602082548846593</v>
      </c>
      <c r="H326" s="163">
        <f t="shared" si="418"/>
        <v>0.1305680620749114</v>
      </c>
      <c r="I326" s="163">
        <f t="shared" si="418"/>
        <v>0.13445587131981576</v>
      </c>
      <c r="J326" s="163">
        <f t="shared" si="418"/>
        <v>0.19083350549420566</v>
      </c>
      <c r="K326" s="163">
        <f t="shared" si="418"/>
        <v>0.16132248649072142</v>
      </c>
      <c r="L326" s="322">
        <f t="shared" si="418"/>
        <v>0.14645184379597825</v>
      </c>
      <c r="M326" s="163" t="str">
        <f t="shared" si="418"/>
        <v>-</v>
      </c>
      <c r="N326" s="163" t="str">
        <f t="shared" si="418"/>
        <v>-</v>
      </c>
      <c r="O326" s="163">
        <f t="shared" si="418"/>
        <v>0.10926844942696991</v>
      </c>
      <c r="P326" s="163">
        <f t="shared" si="418"/>
        <v>0.10296716235396716</v>
      </c>
      <c r="Q326" s="163">
        <f t="shared" si="418"/>
        <v>7.3101748809755909E-2</v>
      </c>
      <c r="R326" s="163">
        <f t="shared" si="418"/>
        <v>4.9656374019939983E-2</v>
      </c>
      <c r="S326" s="163">
        <f t="shared" si="418"/>
        <v>2.4326587504382702E-2</v>
      </c>
      <c r="T326" s="163">
        <f t="shared" si="418"/>
        <v>0.10489399801925556</v>
      </c>
      <c r="U326" s="163">
        <f t="shared" si="418"/>
        <v>0.18636192626034612</v>
      </c>
      <c r="V326" s="163">
        <f t="shared" si="418"/>
        <v>4.9181814822992866E-2</v>
      </c>
      <c r="W326" s="163"/>
      <c r="X326" s="163"/>
      <c r="Y326" s="163">
        <f t="shared" ref="Y326:AO326" si="419">IFERROR(+(Y69-Y67+Y53+Y60)/Y42,"-")</f>
        <v>0.14060952442806346</v>
      </c>
      <c r="Z326" s="163">
        <f t="shared" si="419"/>
        <v>1.1605180194250045E-2</v>
      </c>
      <c r="AA326" s="163">
        <f t="shared" si="419"/>
        <v>0.10017650035533633</v>
      </c>
      <c r="AB326" s="163" t="str">
        <f>IFERROR(+(AB69-AB67+AB53+AB60)/AB42,"-")</f>
        <v>-</v>
      </c>
      <c r="AC326" s="163">
        <f>IFERROR(+(AC69-AC67+AC53+AC60)/AC42,"-")</f>
        <v>3.5688877090522965E-2</v>
      </c>
      <c r="AD326" s="163">
        <f t="shared" si="419"/>
        <v>9.8938719616569665E-2</v>
      </c>
      <c r="AE326" s="163">
        <f t="shared" si="419"/>
        <v>5.7266328318210206E-2</v>
      </c>
      <c r="AF326" s="163">
        <f t="shared" si="419"/>
        <v>-4.5057838021471786E-2</v>
      </c>
      <c r="AG326" s="163">
        <f t="shared" si="419"/>
        <v>-4.3619166551562373E-2</v>
      </c>
      <c r="AH326" s="322">
        <f t="shared" si="419"/>
        <v>7.1498044350711637E-2</v>
      </c>
      <c r="AI326" s="322">
        <f t="shared" si="419"/>
        <v>6.4360336834386786E-2</v>
      </c>
      <c r="AJ326" s="322">
        <f t="shared" si="419"/>
        <v>8.188485302199211E-2</v>
      </c>
      <c r="AK326" s="163">
        <f t="shared" si="419"/>
        <v>8.8217835053520474E-2</v>
      </c>
      <c r="AL326" s="163">
        <f t="shared" si="419"/>
        <v>0.16287225480050593</v>
      </c>
      <c r="AM326" s="163">
        <f t="shared" si="419"/>
        <v>6.8489633173843698E-2</v>
      </c>
      <c r="AN326" s="322">
        <f t="shared" si="419"/>
        <v>9.1741450975767941E-2</v>
      </c>
      <c r="AO326" s="323">
        <f t="shared" si="419"/>
        <v>0.12865518519551275</v>
      </c>
      <c r="AR326" s="322">
        <f>IFERROR(+(AR69-AR67+AR53+AR60)/AR42,"-")</f>
        <v>0.14645184379597825</v>
      </c>
      <c r="AS326" s="322">
        <f>IFERROR(+(AS69-AS67+AS53+AS60)/AS42,"-")</f>
        <v>7.1498044350711637E-2</v>
      </c>
      <c r="AT326" s="322">
        <f>IFERROR(+(AT69-AT67+AT53+AT60)/AT42,"-")</f>
        <v>6.4360336834386786E-2</v>
      </c>
      <c r="AU326" s="322">
        <f>IFERROR(+(AU69-AU67+AU53+AU60)/AU42,"-")</f>
        <v>8.1884853021992124E-2</v>
      </c>
      <c r="AV326" s="322">
        <f>IFERROR(+(AV69-AV67+AV53+AV60)/AV42,"-")</f>
        <v>9.1741450975767941E-2</v>
      </c>
      <c r="AW326" s="323">
        <f t="shared" ref="AW326" si="420">IFERROR(+(AW69-AW67+AW53+AW60)/AW42,"-")</f>
        <v>0.12865518519551278</v>
      </c>
      <c r="AY326" s="322">
        <f>IFERROR(+(AY69-AY67+AY53+AY60)/AY42,"-")</f>
        <v>0.16624393672639762</v>
      </c>
      <c r="AZ326" s="322">
        <f>IFERROR(+(AZ69-AZ67+AZ53+AZ60)/AZ42,"-")</f>
        <v>8.1016882229103665E-2</v>
      </c>
      <c r="BA326" s="322">
        <f>IFERROR(+(BA69-BA67+BA53+BA60)/BA42,"-")</f>
        <v>6.0560592687402194E-2</v>
      </c>
      <c r="BB326" s="322">
        <f>IFERROR(+(BB69-BB67+BB53+BB60)/BB42,"-")</f>
        <v>7.253676414029514E-2</v>
      </c>
      <c r="BC326" s="322">
        <f>IFERROR(+(BC69-BC67+BC53+BC60)/BC42,"-")</f>
        <v>0.14388086938817063</v>
      </c>
      <c r="BD326" s="323">
        <f t="shared" ref="BD326" si="421">IFERROR(+(BD69-BD67+BD53+BD60)/BD42,"-")</f>
        <v>0.10315136713565172</v>
      </c>
    </row>
    <row r="327" spans="1:56" s="204" customFormat="1">
      <c r="A327" s="341"/>
      <c r="B327" s="173" t="s">
        <v>47</v>
      </c>
      <c r="C327" s="308"/>
      <c r="D327" s="163">
        <f t="shared" ref="D327:V327" si="422">+D294</f>
        <v>0.17090396929644527</v>
      </c>
      <c r="E327" s="163">
        <f t="shared" si="422"/>
        <v>0.1340384552606666</v>
      </c>
      <c r="F327" s="163">
        <f t="shared" si="422"/>
        <v>0.11201685884629607</v>
      </c>
      <c r="G327" s="163">
        <f t="shared" si="422"/>
        <v>0.13993963728906056</v>
      </c>
      <c r="H327" s="163">
        <f t="shared" si="422"/>
        <v>9.7296337828167004E-2</v>
      </c>
      <c r="I327" s="163">
        <f t="shared" si="422"/>
        <v>0.12105750678650216</v>
      </c>
      <c r="J327" s="163">
        <f t="shared" si="422"/>
        <v>0.18411338450084391</v>
      </c>
      <c r="K327" s="163">
        <f t="shared" si="422"/>
        <v>0.15935648468330069</v>
      </c>
      <c r="L327" s="322">
        <f t="shared" si="422"/>
        <v>0.13705400252484801</v>
      </c>
      <c r="M327" s="163" t="str">
        <f t="shared" si="422"/>
        <v>-</v>
      </c>
      <c r="N327" s="163" t="str">
        <f t="shared" si="422"/>
        <v>-</v>
      </c>
      <c r="O327" s="163">
        <f t="shared" si="422"/>
        <v>9.1015387911028603E-2</v>
      </c>
      <c r="P327" s="163">
        <f t="shared" si="422"/>
        <v>8.680706824102763E-2</v>
      </c>
      <c r="Q327" s="163">
        <f t="shared" si="422"/>
        <v>7.2427633743110967E-2</v>
      </c>
      <c r="R327" s="163">
        <f t="shared" si="422"/>
        <v>3.1676507598489979E-2</v>
      </c>
      <c r="S327" s="163">
        <f t="shared" si="422"/>
        <v>1.1430106447516271E-2</v>
      </c>
      <c r="T327" s="163">
        <f t="shared" si="422"/>
        <v>0.10319510633607316</v>
      </c>
      <c r="U327" s="163">
        <f t="shared" si="422"/>
        <v>0.16698645598194131</v>
      </c>
      <c r="V327" s="163">
        <f t="shared" si="422"/>
        <v>4.5867653112808909E-2</v>
      </c>
      <c r="W327" s="163"/>
      <c r="X327" s="163"/>
      <c r="Y327" s="163">
        <f t="shared" ref="Y327:AO327" si="423">+Y294</f>
        <v>0.11839776583480817</v>
      </c>
      <c r="Z327" s="163">
        <f t="shared" si="423"/>
        <v>1.0799693764308237E-2</v>
      </c>
      <c r="AA327" s="163">
        <f t="shared" si="423"/>
        <v>9.4637434262781664E-2</v>
      </c>
      <c r="AB327" s="163" t="str">
        <f>+AB294</f>
        <v>-</v>
      </c>
      <c r="AC327" s="163">
        <f>+AC294</f>
        <v>2.2638704539421291E-2</v>
      </c>
      <c r="AD327" s="163">
        <f t="shared" si="423"/>
        <v>9.8691467914336792E-2</v>
      </c>
      <c r="AE327" s="163">
        <f t="shared" si="423"/>
        <v>5.2969902563499968E-2</v>
      </c>
      <c r="AF327" s="163">
        <f t="shared" si="423"/>
        <v>-5.6281711199721939E-2</v>
      </c>
      <c r="AG327" s="163">
        <f t="shared" si="423"/>
        <v>-4.6673831645765315E-2</v>
      </c>
      <c r="AH327" s="322">
        <f t="shared" si="423"/>
        <v>6.3008740389475362E-2</v>
      </c>
      <c r="AI327" s="322">
        <f t="shared" si="423"/>
        <v>6.0048640813766409E-2</v>
      </c>
      <c r="AJ327" s="322">
        <f t="shared" si="423"/>
        <v>6.7316284215067537E-2</v>
      </c>
      <c r="AK327" s="163">
        <f t="shared" si="423"/>
        <v>7.026278332024842E-2</v>
      </c>
      <c r="AL327" s="163">
        <f t="shared" si="423"/>
        <v>2.3571346441301599E-2</v>
      </c>
      <c r="AM327" s="163">
        <f t="shared" si="423"/>
        <v>4.6670093997081677E-2</v>
      </c>
      <c r="AN327" s="322">
        <f t="shared" si="423"/>
        <v>6.2856558182497108E-2</v>
      </c>
      <c r="AO327" s="323">
        <f t="shared" si="423"/>
        <v>0.11869263371217188</v>
      </c>
      <c r="AR327" s="322">
        <f>+AR294</f>
        <v>0.13705400252484801</v>
      </c>
      <c r="AS327" s="322">
        <f>+AS294</f>
        <v>6.3008740389475362E-2</v>
      </c>
      <c r="AT327" s="322">
        <f>+AT294</f>
        <v>6.0048640813766402E-2</v>
      </c>
      <c r="AU327" s="322">
        <f>+AU294</f>
        <v>6.7316284215067523E-2</v>
      </c>
      <c r="AV327" s="322">
        <f>+AV294</f>
        <v>6.2856558182497094E-2</v>
      </c>
      <c r="AW327" s="323">
        <f t="shared" ref="AW327" si="424">+AW294</f>
        <v>0.11869263371217188</v>
      </c>
      <c r="AY327" s="322">
        <f>+AY294</f>
        <v>0.14708970754269929</v>
      </c>
      <c r="AZ327" s="322">
        <f>+AZ294</f>
        <v>8.2498961547656888E-2</v>
      </c>
      <c r="BA327" s="322">
        <f>+BA294</f>
        <v>7.0916880743616587E-2</v>
      </c>
      <c r="BB327" s="322">
        <f>+BB294</f>
        <v>6.0626311609046454E-2</v>
      </c>
      <c r="BC327" s="322">
        <f>+BC294</f>
        <v>4.6897598832671625E-2</v>
      </c>
      <c r="BD327" s="323">
        <f t="shared" ref="BD327" si="425">+BD294</f>
        <v>9.4178680647730287E-2</v>
      </c>
    </row>
    <row r="328" spans="1:56" s="204" customFormat="1">
      <c r="A328" s="341"/>
      <c r="B328" s="173" t="s">
        <v>46</v>
      </c>
      <c r="C328" s="308"/>
      <c r="D328" s="163">
        <f t="shared" ref="D328:V328" si="426">IFERROR(+D34/D42,"-")</f>
        <v>3.0785649782448074E-5</v>
      </c>
      <c r="E328" s="163">
        <f t="shared" si="426"/>
        <v>1.2878268533933993E-2</v>
      </c>
      <c r="F328" s="163">
        <f t="shared" si="426"/>
        <v>8.9283792536008003E-3</v>
      </c>
      <c r="G328" s="163">
        <f t="shared" si="426"/>
        <v>6.0811881994053676E-3</v>
      </c>
      <c r="H328" s="163">
        <f t="shared" si="426"/>
        <v>3.3271724246744391E-2</v>
      </c>
      <c r="I328" s="163">
        <f t="shared" si="426"/>
        <v>1.3398364533313587E-2</v>
      </c>
      <c r="J328" s="163">
        <f t="shared" si="426"/>
        <v>6.7201209933617371E-3</v>
      </c>
      <c r="K328" s="163">
        <f t="shared" si="426"/>
        <v>1.9660018074207325E-3</v>
      </c>
      <c r="L328" s="322">
        <f t="shared" si="426"/>
        <v>9.3978412711302924E-3</v>
      </c>
      <c r="M328" s="163" t="str">
        <f t="shared" si="426"/>
        <v>-</v>
      </c>
      <c r="N328" s="163" t="str">
        <f t="shared" si="426"/>
        <v>-</v>
      </c>
      <c r="O328" s="163">
        <f t="shared" si="426"/>
        <v>1.8253061515941305E-2</v>
      </c>
      <c r="P328" s="163">
        <f t="shared" si="426"/>
        <v>1.6160094112939533E-2</v>
      </c>
      <c r="Q328" s="163">
        <f t="shared" si="426"/>
        <v>6.7411506664494974E-4</v>
      </c>
      <c r="R328" s="163">
        <f t="shared" si="426"/>
        <v>1.7979866421450004E-2</v>
      </c>
      <c r="S328" s="163">
        <f t="shared" si="426"/>
        <v>1.2896481056866431E-2</v>
      </c>
      <c r="T328" s="163">
        <f t="shared" si="426"/>
        <v>1.6988916831823877E-3</v>
      </c>
      <c r="U328" s="163">
        <f t="shared" si="426"/>
        <v>1.9375470278404815E-2</v>
      </c>
      <c r="V328" s="163">
        <f t="shared" si="426"/>
        <v>3.3141617101839628E-3</v>
      </c>
      <c r="W328" s="163"/>
      <c r="X328" s="163"/>
      <c r="Y328" s="163">
        <f t="shared" ref="Y328:AO328" si="427">IFERROR(+Y34/Y42,"-")</f>
        <v>2.221175859325529E-2</v>
      </c>
      <c r="Z328" s="163">
        <f t="shared" si="427"/>
        <v>8.0548642994180764E-4</v>
      </c>
      <c r="AA328" s="163">
        <f t="shared" si="427"/>
        <v>5.5390660925546589E-3</v>
      </c>
      <c r="AB328" s="163" t="str">
        <f>IFERROR(+AB34/AB42,"-")</f>
        <v>-</v>
      </c>
      <c r="AC328" s="163">
        <f>IFERROR(+AC34/AC42,"-")</f>
        <v>1.3050172551101672E-2</v>
      </c>
      <c r="AD328" s="163">
        <f t="shared" si="427"/>
        <v>2.4725170223287307E-4</v>
      </c>
      <c r="AE328" s="163">
        <f t="shared" si="427"/>
        <v>4.2964257547102348E-3</v>
      </c>
      <c r="AF328" s="163">
        <f t="shared" si="427"/>
        <v>1.1223873178250139E-2</v>
      </c>
      <c r="AG328" s="163">
        <f t="shared" si="427"/>
        <v>3.0546650942029508E-3</v>
      </c>
      <c r="AH328" s="322">
        <f t="shared" si="427"/>
        <v>8.4893039612362626E-3</v>
      </c>
      <c r="AI328" s="322">
        <f t="shared" si="427"/>
        <v>4.3116960206203972E-3</v>
      </c>
      <c r="AJ328" s="322">
        <f t="shared" si="427"/>
        <v>1.4568568806924604E-2</v>
      </c>
      <c r="AK328" s="163">
        <f t="shared" si="427"/>
        <v>1.7955051733272057E-2</v>
      </c>
      <c r="AL328" s="163">
        <f t="shared" si="427"/>
        <v>0.13930090835920433</v>
      </c>
      <c r="AM328" s="163">
        <f t="shared" si="427"/>
        <v>2.1819539176762021E-2</v>
      </c>
      <c r="AN328" s="322">
        <f t="shared" si="427"/>
        <v>2.8884892793270837E-2</v>
      </c>
      <c r="AO328" s="323">
        <f t="shared" si="427"/>
        <v>9.9625514833408813E-3</v>
      </c>
      <c r="AR328" s="322">
        <f>IFERROR(+AR34/AR42,"-")</f>
        <v>9.3978412711302924E-3</v>
      </c>
      <c r="AS328" s="322">
        <f>IFERROR(+AS34/AS42,"-")</f>
        <v>8.4893039612362626E-3</v>
      </c>
      <c r="AT328" s="322">
        <f>IFERROR(+AT34/AT42,"-")</f>
        <v>4.3116960206203972E-3</v>
      </c>
      <c r="AU328" s="322">
        <f>IFERROR(+AU34/AU42,"-")</f>
        <v>1.4568568806924604E-2</v>
      </c>
      <c r="AV328" s="322">
        <f>IFERROR(+AV34/AV42,"-")</f>
        <v>2.8884892793270837E-2</v>
      </c>
      <c r="AW328" s="323">
        <f t="shared" ref="AW328" si="428">IFERROR(+AW34/AW42,"-")</f>
        <v>9.9625514833408813E-3</v>
      </c>
      <c r="AY328" s="322">
        <f>IFERROR(+AY34/AY42,"-")</f>
        <v>7.441208681549653E-3</v>
      </c>
      <c r="AZ328" s="322">
        <f>IFERROR(+AZ34/AZ42,"-")</f>
        <v>4.2996793539315237E-3</v>
      </c>
      <c r="BA328" s="322">
        <f>IFERROR(+BA34/BA42,"-")</f>
        <v>1.4450634497043336E-3</v>
      </c>
      <c r="BB328" s="322">
        <f>IFERROR(+BB34/BB42,"-")</f>
        <v>1.5530287195351366E-2</v>
      </c>
      <c r="BC328" s="322">
        <f>IFERROR(+BC34/BC42,"-")</f>
        <v>8.2221995995792191E-2</v>
      </c>
      <c r="BD328" s="323">
        <f t="shared" ref="BD328" si="429">IFERROR(+BD34/BD42,"-")</f>
        <v>9.5006397663923541E-3</v>
      </c>
    </row>
    <row r="329" spans="1:56" s="204" customFormat="1">
      <c r="A329" s="341"/>
      <c r="B329" s="173" t="s">
        <v>45</v>
      </c>
      <c r="C329" s="308"/>
      <c r="D329" s="163">
        <f t="shared" ref="D329:V329" si="430">IFERROR(+D178/D170,"-")</f>
        <v>0.1707141307379971</v>
      </c>
      <c r="E329" s="163">
        <f t="shared" si="430"/>
        <v>1.5117984720915049E-2</v>
      </c>
      <c r="F329" s="163">
        <f t="shared" si="430"/>
        <v>0.11743060586738471</v>
      </c>
      <c r="G329" s="163">
        <f t="shared" si="430"/>
        <v>0.17705980049309358</v>
      </c>
      <c r="H329" s="163">
        <f t="shared" si="430"/>
        <v>0.1359539204962408</v>
      </c>
      <c r="I329" s="163">
        <f t="shared" si="430"/>
        <v>0.14237518124680626</v>
      </c>
      <c r="J329" s="163">
        <f t="shared" si="430"/>
        <v>0.19602947985800279</v>
      </c>
      <c r="K329" s="163">
        <f t="shared" si="430"/>
        <v>0.15261246087046379</v>
      </c>
      <c r="L329" s="322">
        <f t="shared" si="430"/>
        <v>0.15248384909502918</v>
      </c>
      <c r="M329" s="163" t="str">
        <f t="shared" si="430"/>
        <v>-</v>
      </c>
      <c r="N329" s="163" t="str">
        <f t="shared" si="430"/>
        <v>-</v>
      </c>
      <c r="O329" s="163">
        <f t="shared" si="430"/>
        <v>3.8739838880180802E-2</v>
      </c>
      <c r="P329" s="163">
        <f t="shared" si="430"/>
        <v>9.6408388987942337E-2</v>
      </c>
      <c r="Q329" s="163">
        <f t="shared" si="430"/>
        <v>5.8654225564607879E-2</v>
      </c>
      <c r="R329" s="163">
        <f t="shared" si="430"/>
        <v>4.5400831915295897E-2</v>
      </c>
      <c r="S329" s="163">
        <f t="shared" si="430"/>
        <v>1.8943455572235327E-2</v>
      </c>
      <c r="T329" s="163">
        <f t="shared" si="430"/>
        <v>0.13298427160376966</v>
      </c>
      <c r="U329" s="163">
        <f t="shared" si="430"/>
        <v>0.17333744435665696</v>
      </c>
      <c r="V329" s="163">
        <f t="shared" si="430"/>
        <v>-0.30832703192643429</v>
      </c>
      <c r="W329" s="163"/>
      <c r="X329" s="163"/>
      <c r="Y329" s="163">
        <f t="shared" ref="Y329:AO329" si="431">IFERROR(+Y178/Y170,"-")</f>
        <v>0.14358748203318961</v>
      </c>
      <c r="Z329" s="163">
        <f t="shared" si="431"/>
        <v>-6.8648668611736893E-2</v>
      </c>
      <c r="AA329" s="163">
        <f t="shared" si="431"/>
        <v>6.5981039444726594E-2</v>
      </c>
      <c r="AB329" s="163" t="str">
        <f>IFERROR(+AB178/AB170,"-")</f>
        <v>-</v>
      </c>
      <c r="AC329" s="163">
        <f>IFERROR(+AC178/AC170,"-")</f>
        <v>4.906061680255229E-2</v>
      </c>
      <c r="AD329" s="163">
        <f t="shared" si="431"/>
        <v>7.4385903152624583E-2</v>
      </c>
      <c r="AE329" s="163">
        <f t="shared" si="431"/>
        <v>-1.2260021432333764E-2</v>
      </c>
      <c r="AF329" s="163">
        <f t="shared" si="431"/>
        <v>9.4040335372762296E-2</v>
      </c>
      <c r="AG329" s="163">
        <f t="shared" si="431"/>
        <v>-6.6622395319202402E-2</v>
      </c>
      <c r="AH329" s="322">
        <f t="shared" si="431"/>
        <v>4.3041528236905616E-2</v>
      </c>
      <c r="AI329" s="322">
        <f t="shared" si="431"/>
        <v>2.4912775081227613E-2</v>
      </c>
      <c r="AJ329" s="322">
        <f t="shared" si="431"/>
        <v>6.9286136498247303E-2</v>
      </c>
      <c r="AK329" s="163">
        <f t="shared" si="431"/>
        <v>8.1244576199253807E-2</v>
      </c>
      <c r="AL329" s="163">
        <f t="shared" si="431"/>
        <v>0.17873226750731816</v>
      </c>
      <c r="AM329" s="163">
        <f t="shared" si="431"/>
        <v>8.7390761548064924E-2</v>
      </c>
      <c r="AN329" s="322">
        <f t="shared" si="431"/>
        <v>9.0556167534490542E-2</v>
      </c>
      <c r="AO329" s="323">
        <f t="shared" si="431"/>
        <v>0.12706717366374998</v>
      </c>
      <c r="AR329" s="322">
        <f>IFERROR(+AR178/AR170,"-")</f>
        <v>0.15248384909502918</v>
      </c>
      <c r="AS329" s="322">
        <f>IFERROR(+AS178/AS170,"-")</f>
        <v>4.3041528236905616E-2</v>
      </c>
      <c r="AT329" s="322">
        <f>IFERROR(+AT178/AT170,"-")</f>
        <v>2.4912775081227613E-2</v>
      </c>
      <c r="AU329" s="322">
        <f>IFERROR(+AU178/AU170,"-")</f>
        <v>6.9286136498247317E-2</v>
      </c>
      <c r="AV329" s="322">
        <f>IFERROR(+AV178/AV170,"-")</f>
        <v>9.0556167534490542E-2</v>
      </c>
      <c r="AW329" s="323">
        <f t="shared" ref="AW329" si="432">IFERROR(+AW178/AW170,"-")</f>
        <v>0.12706717366374998</v>
      </c>
      <c r="AY329" s="322">
        <f>IFERROR(+AY178/AY170,"-")</f>
        <v>0.15087391751487367</v>
      </c>
      <c r="AZ329" s="322">
        <f>IFERROR(+AZ178/AZ170,"-")</f>
        <v>6.3014682617730314E-2</v>
      </c>
      <c r="BA329" s="322">
        <f>IFERROR(+BA178/BA170,"-")</f>
        <v>4.1568880544473129E-2</v>
      </c>
      <c r="BB329" s="322">
        <f>IFERROR(+BB178/BB170,"-")</f>
        <v>6.5981039444726594E-2</v>
      </c>
      <c r="BC329" s="322">
        <f>IFERROR(+BC178/BC170,"-")</f>
        <v>0.10431040147184441</v>
      </c>
      <c r="BD329" s="323">
        <f t="shared" ref="BD329" si="433">IFERROR(+BD178/BD170,"-")</f>
        <v>6.142502658631694E-2</v>
      </c>
    </row>
    <row r="330" spans="1:56" s="204" customFormat="1">
      <c r="A330" s="341"/>
      <c r="B330" s="173" t="s">
        <v>44</v>
      </c>
      <c r="C330" s="308"/>
      <c r="D330" s="163">
        <f t="shared" ref="D330:V330" si="434">IFERROR(+(D69-D67+D60)/D42,"-")</f>
        <v>0.15806122239553402</v>
      </c>
      <c r="E330" s="163">
        <f t="shared" si="434"/>
        <v>0.14691672379460061</v>
      </c>
      <c r="F330" s="163">
        <f t="shared" si="434"/>
        <v>0.12083762011634482</v>
      </c>
      <c r="G330" s="163">
        <f t="shared" si="434"/>
        <v>0.14593099867295772</v>
      </c>
      <c r="H330" s="163">
        <f t="shared" si="434"/>
        <v>0.11805559468734328</v>
      </c>
      <c r="I330" s="163">
        <f t="shared" si="434"/>
        <v>0.13415828512110919</v>
      </c>
      <c r="J330" s="163">
        <f t="shared" si="434"/>
        <v>0.19013576671357238</v>
      </c>
      <c r="K330" s="163">
        <f t="shared" si="434"/>
        <v>0.16093844343919991</v>
      </c>
      <c r="L330" s="322">
        <f t="shared" si="434"/>
        <v>0.14387521675235718</v>
      </c>
      <c r="M330" s="163" t="str">
        <f t="shared" si="434"/>
        <v>-</v>
      </c>
      <c r="N330" s="163" t="str">
        <f t="shared" si="434"/>
        <v>-</v>
      </c>
      <c r="O330" s="163">
        <f t="shared" si="434"/>
        <v>0.10926844942696991</v>
      </c>
      <c r="P330" s="163">
        <f t="shared" si="434"/>
        <v>0.10296716235396716</v>
      </c>
      <c r="Q330" s="163">
        <f t="shared" si="434"/>
        <v>5.9800109405676517E-2</v>
      </c>
      <c r="R330" s="163">
        <f t="shared" si="434"/>
        <v>4.9559577969218858E-2</v>
      </c>
      <c r="S330" s="163">
        <f t="shared" si="434"/>
        <v>2.4326587504382702E-2</v>
      </c>
      <c r="T330" s="163">
        <f t="shared" si="434"/>
        <v>0.10489399801925556</v>
      </c>
      <c r="U330" s="163">
        <f t="shared" si="434"/>
        <v>0.18636192626034612</v>
      </c>
      <c r="V330" s="163">
        <f t="shared" si="434"/>
        <v>4.9181814822992866E-2</v>
      </c>
      <c r="W330" s="163"/>
      <c r="X330" s="163"/>
      <c r="Y330" s="163">
        <f t="shared" ref="Y330:AO330" si="435">IFERROR(+(Y69-Y67+Y60)/Y42,"-")</f>
        <v>0.14060952442806346</v>
      </c>
      <c r="Z330" s="163">
        <f t="shared" si="435"/>
        <v>5.5678676193528761E-3</v>
      </c>
      <c r="AA330" s="163">
        <f t="shared" si="435"/>
        <v>9.9267618619622938E-2</v>
      </c>
      <c r="AB330" s="163" t="str">
        <f>IFERROR(+(AB69-AB67+AB60)/AB42,"-")</f>
        <v>-</v>
      </c>
      <c r="AC330" s="163">
        <f>IFERROR(+(AC69-AC67+AC60)/AC42,"-")</f>
        <v>3.5688877090522965E-2</v>
      </c>
      <c r="AD330" s="163">
        <f t="shared" si="435"/>
        <v>9.2329491422267873E-2</v>
      </c>
      <c r="AE330" s="163">
        <f t="shared" si="435"/>
        <v>5.7266328318210206E-2</v>
      </c>
      <c r="AF330" s="163">
        <f t="shared" si="435"/>
        <v>-5.6076274235298602E-2</v>
      </c>
      <c r="AG330" s="163">
        <f t="shared" si="435"/>
        <v>-4.4719138561316298E-2</v>
      </c>
      <c r="AH330" s="322">
        <f t="shared" si="435"/>
        <v>6.859596330602373E-2</v>
      </c>
      <c r="AI330" s="322">
        <f t="shared" si="435"/>
        <v>5.9874396770663536E-2</v>
      </c>
      <c r="AJ330" s="322">
        <f t="shared" si="435"/>
        <v>8.1287607326101616E-2</v>
      </c>
      <c r="AK330" s="163">
        <f t="shared" si="435"/>
        <v>8.8185920635224582E-2</v>
      </c>
      <c r="AL330" s="163">
        <f t="shared" si="435"/>
        <v>0.1623548350005749</v>
      </c>
      <c r="AM330" s="163">
        <f t="shared" si="435"/>
        <v>6.8489633173843698E-2</v>
      </c>
      <c r="AN330" s="322">
        <f t="shared" si="435"/>
        <v>9.1672665723326066E-2</v>
      </c>
      <c r="AO330" s="323">
        <f t="shared" si="435"/>
        <v>0.12610761472855406</v>
      </c>
      <c r="AR330" s="322">
        <f>IFERROR(+(AR69-AR67+AR60)/AR42,"-")</f>
        <v>0.14387521675235718</v>
      </c>
      <c r="AS330" s="322">
        <f>IFERROR(+(AS69-AS67+AS60)/AS42,"-")</f>
        <v>6.859596330602373E-2</v>
      </c>
      <c r="AT330" s="322">
        <f>IFERROR(+(AT69-AT67+AT60)/AT42,"-")</f>
        <v>5.9874396770663543E-2</v>
      </c>
      <c r="AU330" s="322">
        <f>IFERROR(+(AU69-AU67+AU60)/AU42,"-")</f>
        <v>8.1287607326101602E-2</v>
      </c>
      <c r="AV330" s="322">
        <f>IFERROR(+(AV69-AV67+AV60)/AV42,"-")</f>
        <v>9.1672665723326052E-2</v>
      </c>
      <c r="AW330" s="323">
        <f t="shared" ref="AW330" si="436">IFERROR(+(AW69-AW67+AW60)/AW42,"-")</f>
        <v>0.12610761472855408</v>
      </c>
      <c r="AY330" s="322">
        <f>IFERROR(+(AY69-AY67+AY60)/AY42,"-")</f>
        <v>0.16582521093046484</v>
      </c>
      <c r="AZ330" s="322">
        <f>IFERROR(+(AZ69-AZ67+AZ60)/AZ42,"-")</f>
        <v>8.0618131309469848E-2</v>
      </c>
      <c r="BA330" s="322">
        <f>IFERROR(+(BA69-BA67+BA60)/BA42,"-")</f>
        <v>5.6924883518873655E-2</v>
      </c>
      <c r="BB330" s="322">
        <f>IFERROR(+(BB69-BB67+BB60)/BB42,"-")</f>
        <v>7.2494959867898501E-2</v>
      </c>
      <c r="BC330" s="322">
        <f>IFERROR(+(BC69-BC67+BC60)/BC42,"-")</f>
        <v>0.14371119956564526</v>
      </c>
      <c r="BD330" s="323">
        <f t="shared" ref="BD330" si="437">IFERROR(+(BD69-BD67+BD60)/BD42,"-")</f>
        <v>0.10256734802229892</v>
      </c>
    </row>
    <row r="331" spans="1:56" s="204" customFormat="1">
      <c r="A331" s="341"/>
      <c r="B331" s="173" t="s">
        <v>43</v>
      </c>
      <c r="C331" s="308"/>
      <c r="D331" s="163">
        <f t="shared" ref="D331:V331" si="438">IFERROR(+D65/D357,"-")</f>
        <v>1.3520280921170346E-2</v>
      </c>
      <c r="E331" s="163">
        <f t="shared" si="438"/>
        <v>3.2755873429326038E-2</v>
      </c>
      <c r="F331" s="163">
        <f t="shared" si="438"/>
        <v>4.6198755193683104E-3</v>
      </c>
      <c r="G331" s="163">
        <f t="shared" si="438"/>
        <v>1.1438179999868278E-2</v>
      </c>
      <c r="H331" s="163">
        <f t="shared" si="438"/>
        <v>-3.3782280669416706E-3</v>
      </c>
      <c r="I331" s="163">
        <f t="shared" si="438"/>
        <v>1.5431611909382546E-2</v>
      </c>
      <c r="J331" s="163">
        <f t="shared" si="438"/>
        <v>4.5785147046607029E-2</v>
      </c>
      <c r="K331" s="163">
        <f t="shared" si="438"/>
        <v>1.2799150075328032E-2</v>
      </c>
      <c r="L331" s="322">
        <f t="shared" si="438"/>
        <v>1.1839801086752545E-2</v>
      </c>
      <c r="M331" s="163" t="str">
        <f t="shared" si="438"/>
        <v>-</v>
      </c>
      <c r="N331" s="163" t="str">
        <f t="shared" si="438"/>
        <v>-</v>
      </c>
      <c r="O331" s="163">
        <f t="shared" si="438"/>
        <v>7.1057997052708073E-3</v>
      </c>
      <c r="P331" s="163">
        <f t="shared" si="438"/>
        <v>9.1051693833825236E-4</v>
      </c>
      <c r="Q331" s="163">
        <f t="shared" si="438"/>
        <v>-2.5333616734075373E-2</v>
      </c>
      <c r="R331" s="163">
        <f t="shared" si="438"/>
        <v>-1.9150414684992824E-2</v>
      </c>
      <c r="S331" s="163">
        <f t="shared" si="438"/>
        <v>-3.3387877103740436E-2</v>
      </c>
      <c r="T331" s="163">
        <f t="shared" si="438"/>
        <v>2.0181088825169769E-2</v>
      </c>
      <c r="U331" s="163">
        <f t="shared" si="438"/>
        <v>3.2444071678575458E-2</v>
      </c>
      <c r="V331" s="163">
        <f t="shared" si="438"/>
        <v>-2.2254826087694312E-2</v>
      </c>
      <c r="W331" s="163"/>
      <c r="X331" s="163"/>
      <c r="Y331" s="163">
        <f t="shared" ref="Y331:AO331" si="439">IFERROR(+Y65/Y357,"-")</f>
        <v>2.8600683951010019E-2</v>
      </c>
      <c r="Z331" s="163">
        <f t="shared" si="439"/>
        <v>-3.2204556145912722E-2</v>
      </c>
      <c r="AA331" s="163">
        <f t="shared" si="439"/>
        <v>1.0392176812781652E-2</v>
      </c>
      <c r="AB331" s="163" t="str">
        <f>IFERROR(+AB65/AB357,"-")</f>
        <v>-</v>
      </c>
      <c r="AC331" s="163">
        <f>IFERROR(+AC65/AC357,"-")</f>
        <v>-2.0762047189056949E-2</v>
      </c>
      <c r="AD331" s="163">
        <f t="shared" si="439"/>
        <v>8.7642641574620719E-3</v>
      </c>
      <c r="AE331" s="163">
        <f t="shared" si="439"/>
        <v>-8.6482125780788181E-3</v>
      </c>
      <c r="AF331" s="163">
        <f t="shared" si="439"/>
        <v>-7.3170470921853983E-2</v>
      </c>
      <c r="AG331" s="163">
        <f t="shared" si="439"/>
        <v>-6.106532268466161E-2</v>
      </c>
      <c r="AH331" s="322">
        <f t="shared" si="439"/>
        <v>-9.4508546859153209E-3</v>
      </c>
      <c r="AI331" s="322">
        <f t="shared" si="439"/>
        <v>-1.2375507813962469E-2</v>
      </c>
      <c r="AJ331" s="322">
        <f t="shared" si="439"/>
        <v>-4.6507426800687065E-3</v>
      </c>
      <c r="AK331" s="163">
        <f t="shared" si="439"/>
        <v>1.6097019786662323E-2</v>
      </c>
      <c r="AL331" s="163">
        <f t="shared" si="439"/>
        <v>2.4791588524967028E-2</v>
      </c>
      <c r="AM331" s="163">
        <f t="shared" si="439"/>
        <v>4.240903408009135E-3</v>
      </c>
      <c r="AN331" s="322">
        <f t="shared" si="439"/>
        <v>1.6013232078509992E-2</v>
      </c>
      <c r="AO331" s="323">
        <f t="shared" si="439"/>
        <v>8.0511073511153435E-3</v>
      </c>
      <c r="AR331" s="322">
        <f>IFERROR(+AR65/AR357,"-")</f>
        <v>1.1839801086752545E-2</v>
      </c>
      <c r="AS331" s="322">
        <f>IFERROR(+AS65/AS357,"-")</f>
        <v>-9.4508546859153209E-3</v>
      </c>
      <c r="AT331" s="322">
        <f>IFERROR(+AT65/AT357,"-")</f>
        <v>-1.2375507813962469E-2</v>
      </c>
      <c r="AU331" s="322">
        <f>IFERROR(+AU65/AU357,"-")</f>
        <v>-4.6507426800687065E-3</v>
      </c>
      <c r="AV331" s="322">
        <f>IFERROR(+AV65/AV357,"-")</f>
        <v>1.6013232078509992E-2</v>
      </c>
      <c r="AW331" s="323">
        <f t="shared" ref="AW331" si="440">IFERROR(+AW65/AW357,"-")</f>
        <v>8.0511073511153417E-3</v>
      </c>
      <c r="AY331" s="322">
        <f>IFERROR(+AY65/AY357,"-")</f>
        <v>1.0810491979620434E-2</v>
      </c>
      <c r="AZ331" s="322">
        <f>IFERROR(+AZ65/AZ357,"-")</f>
        <v>-5.8060082843944694E-3</v>
      </c>
      <c r="BA331" s="322">
        <f>IFERROR(+BA65/BA357,"-")</f>
        <v>-4.7444249394050344E-3</v>
      </c>
      <c r="BB331" s="322">
        <f>IFERROR(+BB65/BB357,"-")</f>
        <v>-4.8190165309602148E-3</v>
      </c>
      <c r="BC331" s="322">
        <f>IFERROR(+BC65/BC357,"-")</f>
        <v>2.0528799430924446E-2</v>
      </c>
      <c r="BD331" s="323">
        <f t="shared" ref="BD331" si="441">IFERROR(+BD65/BD357,"-")</f>
        <v>9.5872214842686199E-3</v>
      </c>
    </row>
    <row r="332" spans="1:56" s="204" customFormat="1">
      <c r="A332" s="341"/>
      <c r="B332" s="173" t="s">
        <v>42</v>
      </c>
      <c r="C332" s="308"/>
      <c r="D332" s="163">
        <f t="shared" ref="D332:V332" si="442">IFERROR(+D65/D127,"-")</f>
        <v>2.0843189134297262E-2</v>
      </c>
      <c r="E332" s="163">
        <f t="shared" si="442"/>
        <v>3.9229867679799926E-2</v>
      </c>
      <c r="F332" s="163">
        <f t="shared" si="442"/>
        <v>5.3080526089219248E-3</v>
      </c>
      <c r="G332" s="163">
        <f t="shared" si="442"/>
        <v>1.3073744349244671E-2</v>
      </c>
      <c r="H332" s="163">
        <f t="shared" si="442"/>
        <v>-3.8536357948024133E-3</v>
      </c>
      <c r="I332" s="163">
        <f t="shared" si="442"/>
        <v>1.7012886864302353E-2</v>
      </c>
      <c r="J332" s="163">
        <f t="shared" si="442"/>
        <v>5.4135841170323926E-2</v>
      </c>
      <c r="K332" s="163">
        <f t="shared" si="442"/>
        <v>1.6928555695321586E-2</v>
      </c>
      <c r="L332" s="322">
        <f t="shared" si="442"/>
        <v>1.3966233185142694E-2</v>
      </c>
      <c r="M332" s="163" t="str">
        <f t="shared" si="442"/>
        <v>-</v>
      </c>
      <c r="N332" s="163" t="str">
        <f t="shared" si="442"/>
        <v>-</v>
      </c>
      <c r="O332" s="163">
        <f t="shared" si="442"/>
        <v>7.7309964639476403E-3</v>
      </c>
      <c r="P332" s="163">
        <f t="shared" si="442"/>
        <v>9.8691215616688319E-4</v>
      </c>
      <c r="Q332" s="163">
        <f t="shared" si="442"/>
        <v>-3.1469173003479227E-2</v>
      </c>
      <c r="R332" s="163">
        <f t="shared" si="442"/>
        <v>-2.1602141890034714E-2</v>
      </c>
      <c r="S332" s="163">
        <f t="shared" si="442"/>
        <v>-4.1261221874610322E-2</v>
      </c>
      <c r="T332" s="163">
        <f t="shared" si="442"/>
        <v>2.5969849510499538E-2</v>
      </c>
      <c r="U332" s="163">
        <f t="shared" si="442"/>
        <v>3.5477129024577371E-2</v>
      </c>
      <c r="V332" s="163">
        <f t="shared" si="442"/>
        <v>-2.4268386545995422E-2</v>
      </c>
      <c r="W332" s="163"/>
      <c r="X332" s="163"/>
      <c r="Y332" s="163">
        <f t="shared" ref="Y332:AO332" si="443">IFERROR(+Y65/Y127,"-")</f>
        <v>3.3226313114981289E-2</v>
      </c>
      <c r="Z332" s="163">
        <f t="shared" si="443"/>
        <v>-5.2616698886950621E-2</v>
      </c>
      <c r="AA332" s="163">
        <f t="shared" si="443"/>
        <v>1.2791277609808938E-2</v>
      </c>
      <c r="AB332" s="163" t="str">
        <f>IFERROR(+AB65/AB127,"-")</f>
        <v>-</v>
      </c>
      <c r="AC332" s="163">
        <f>IFERROR(+AC65/AC127,"-")</f>
        <v>-2.4078952949659952E-2</v>
      </c>
      <c r="AD332" s="163">
        <f t="shared" si="443"/>
        <v>1.1948796808112713E-2</v>
      </c>
      <c r="AE332" s="163">
        <f t="shared" si="443"/>
        <v>-1.0153866367262985E-2</v>
      </c>
      <c r="AF332" s="163">
        <f t="shared" si="443"/>
        <v>-0.10436774749685042</v>
      </c>
      <c r="AG332" s="163">
        <f t="shared" si="443"/>
        <v>-0.10426340594280607</v>
      </c>
      <c r="AH332" s="322">
        <f t="shared" si="443"/>
        <v>-1.1778899504414285E-2</v>
      </c>
      <c r="AI332" s="322">
        <f t="shared" si="443"/>
        <v>-1.6211534837750646E-2</v>
      </c>
      <c r="AJ332" s="322">
        <f t="shared" si="443"/>
        <v>-5.3683422068376598E-3</v>
      </c>
      <c r="AK332" s="163">
        <f t="shared" si="443"/>
        <v>1.7705901780666253E-2</v>
      </c>
      <c r="AL332" s="163">
        <f t="shared" si="443"/>
        <v>2.542183622828784E-2</v>
      </c>
      <c r="AM332" s="163">
        <f t="shared" si="443"/>
        <v>4.8589493010488772E-3</v>
      </c>
      <c r="AN332" s="322">
        <f t="shared" si="443"/>
        <v>1.7435992961063095E-2</v>
      </c>
      <c r="AO332" s="323">
        <f t="shared" si="443"/>
        <v>9.5717580124354308E-3</v>
      </c>
      <c r="AR332" s="322">
        <f>IFERROR(+AR65/AR127,"-")</f>
        <v>1.3966233185142694E-2</v>
      </c>
      <c r="AS332" s="322">
        <f>IFERROR(+AS65/AS127,"-")</f>
        <v>-1.1778899504414285E-2</v>
      </c>
      <c r="AT332" s="322">
        <f>IFERROR(+AT65/AT127,"-")</f>
        <v>-1.6211534837750646E-2</v>
      </c>
      <c r="AU332" s="322">
        <f>IFERROR(+AU65/AU127,"-")</f>
        <v>-5.3683422068376598E-3</v>
      </c>
      <c r="AV332" s="322">
        <f>IFERROR(+AV65/AV127,"-")</f>
        <v>1.7435992961063095E-2</v>
      </c>
      <c r="AW332" s="323">
        <f t="shared" ref="AW332" si="444">IFERROR(+AW65/AW127,"-")</f>
        <v>9.5717580124354308E-3</v>
      </c>
      <c r="AY332" s="322">
        <f>IFERROR(+AY65/AY127,"-")</f>
        <v>1.3225921938361267E-2</v>
      </c>
      <c r="AZ332" s="322">
        <f>IFERROR(+AZ65/AZ127,"-")</f>
        <v>-6.5279133952527678E-3</v>
      </c>
      <c r="BA332" s="322">
        <f>IFERROR(+BA65/BA127,"-")</f>
        <v>-5.8885194574899331E-3</v>
      </c>
      <c r="BB332" s="322">
        <f>IFERROR(+BB65/BB127,"-")</f>
        <v>-5.3803381824474921E-3</v>
      </c>
      <c r="BC332" s="322">
        <f>IFERROR(+BC65/BC127,"-")</f>
        <v>2.542183622828784E-2</v>
      </c>
      <c r="BD332" s="323">
        <f t="shared" ref="BD332" si="445">IFERROR(+BD65/BD127,"-")</f>
        <v>1.1254501800720289E-2</v>
      </c>
    </row>
    <row r="333" spans="1:56"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3"/>
      <c r="AI333" s="343"/>
      <c r="AJ333" s="343"/>
      <c r="AK333" s="342"/>
      <c r="AL333" s="342"/>
      <c r="AM333" s="342"/>
      <c r="AN333" s="343"/>
      <c r="AO333" s="344"/>
      <c r="AR333" s="343"/>
      <c r="AS333" s="343"/>
      <c r="AT333" s="343"/>
      <c r="AU333" s="343"/>
      <c r="AV333" s="343"/>
      <c r="AW333" s="344"/>
      <c r="AY333" s="343"/>
      <c r="AZ333" s="343"/>
      <c r="BA333" s="343"/>
      <c r="BB333" s="343"/>
      <c r="BC333" s="343"/>
      <c r="BD333" s="344"/>
    </row>
    <row r="334" spans="1:56"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17"/>
      <c r="AH334" s="345"/>
      <c r="AI334" s="345"/>
      <c r="AJ334" s="345"/>
      <c r="AK334" s="17"/>
      <c r="AL334" s="17"/>
      <c r="AM334" s="17"/>
      <c r="AN334" s="345"/>
      <c r="AO334" s="346"/>
      <c r="AR334" s="345"/>
      <c r="AS334" s="345"/>
      <c r="AT334" s="345"/>
      <c r="AU334" s="345"/>
      <c r="AV334" s="345"/>
      <c r="AW334" s="346"/>
      <c r="AY334" s="345"/>
      <c r="AZ334" s="345"/>
      <c r="BA334" s="345"/>
      <c r="BB334" s="345"/>
      <c r="BC334" s="345"/>
      <c r="BD334" s="346"/>
    </row>
    <row r="335" spans="1:56"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17"/>
      <c r="AH335" s="345"/>
      <c r="AI335" s="345"/>
      <c r="AJ335" s="345"/>
      <c r="AK335" s="17"/>
      <c r="AL335" s="17"/>
      <c r="AM335" s="17"/>
      <c r="AN335" s="345"/>
      <c r="AO335" s="346"/>
      <c r="AR335" s="345"/>
      <c r="AS335" s="345"/>
      <c r="AT335" s="345"/>
      <c r="AU335" s="345"/>
      <c r="AV335" s="345"/>
      <c r="AW335" s="346"/>
      <c r="AY335" s="345"/>
      <c r="AZ335" s="345"/>
      <c r="BA335" s="345"/>
      <c r="BB335" s="345"/>
      <c r="BC335" s="345"/>
      <c r="BD335" s="346"/>
    </row>
    <row r="336" spans="1:56"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17"/>
      <c r="AH336" s="345"/>
      <c r="AI336" s="345"/>
      <c r="AJ336" s="345"/>
      <c r="AK336" s="17"/>
      <c r="AL336" s="17"/>
      <c r="AM336" s="17"/>
      <c r="AN336" s="345"/>
      <c r="AO336" s="346"/>
      <c r="AR336" s="345"/>
      <c r="AS336" s="345"/>
      <c r="AT336" s="345"/>
      <c r="AU336" s="345"/>
      <c r="AV336" s="345"/>
      <c r="AW336" s="346"/>
      <c r="AY336" s="345"/>
      <c r="AZ336" s="345"/>
      <c r="BA336" s="345"/>
      <c r="BB336" s="345"/>
      <c r="BC336" s="345"/>
      <c r="BD336" s="346"/>
    </row>
    <row r="337" spans="1:56"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87"/>
      <c r="B338" s="173"/>
      <c r="C338" s="308" t="s">
        <v>39</v>
      </c>
      <c r="D338" s="161">
        <f t="shared" ref="D338:V338" si="446">IFERROR(+D266/D280,"-")</f>
        <v>16.547217537942664</v>
      </c>
      <c r="E338" s="161">
        <f t="shared" si="446"/>
        <v>13.473734999999982</v>
      </c>
      <c r="F338" s="161">
        <f t="shared" si="446"/>
        <v>14.003910810811229</v>
      </c>
      <c r="G338" s="161">
        <f t="shared" si="446"/>
        <v>14.944770372861244</v>
      </c>
      <c r="H338" s="161">
        <f t="shared" si="446"/>
        <v>19.133387405482353</v>
      </c>
      <c r="I338" s="161">
        <f t="shared" si="446"/>
        <v>14.498821681068343</v>
      </c>
      <c r="J338" s="161">
        <f t="shared" si="446"/>
        <v>18.386617100371748</v>
      </c>
      <c r="K338" s="161">
        <f t="shared" si="446"/>
        <v>18.864540110650069</v>
      </c>
      <c r="L338" s="347">
        <f t="shared" si="446"/>
        <v>15.914073246992455</v>
      </c>
      <c r="M338" s="161" t="str">
        <f t="shared" si="446"/>
        <v>-</v>
      </c>
      <c r="N338" s="161" t="str">
        <f t="shared" si="446"/>
        <v>-</v>
      </c>
      <c r="O338" s="161">
        <f t="shared" si="446"/>
        <v>14.867368421052632</v>
      </c>
      <c r="P338" s="161">
        <f t="shared" si="446"/>
        <v>13.901538461538461</v>
      </c>
      <c r="Q338" s="161">
        <f t="shared" si="446"/>
        <v>24.015928676470523</v>
      </c>
      <c r="R338" s="161">
        <f t="shared" si="446"/>
        <v>19.061349693251532</v>
      </c>
      <c r="S338" s="161">
        <f t="shared" si="446"/>
        <v>18.84425145787251</v>
      </c>
      <c r="T338" s="161">
        <f t="shared" si="446"/>
        <v>19.824765796741438</v>
      </c>
      <c r="U338" s="161">
        <f t="shared" si="446"/>
        <v>31.138364779874212</v>
      </c>
      <c r="V338" s="161">
        <f t="shared" si="446"/>
        <v>24.721518987341771</v>
      </c>
      <c r="W338" s="161"/>
      <c r="X338" s="161"/>
      <c r="Y338" s="161">
        <f t="shared" ref="Y338:AO338" si="447">IFERROR(+Y266/Y280,"-")</f>
        <v>41.036231884057969</v>
      </c>
      <c r="Z338" s="161">
        <f t="shared" si="447"/>
        <v>15.358181818181817</v>
      </c>
      <c r="AA338" s="161">
        <f t="shared" si="447"/>
        <v>14.876100913242009</v>
      </c>
      <c r="AB338" s="161" t="str">
        <f>IFERROR(+AB266/AB280,"-")</f>
        <v>-</v>
      </c>
      <c r="AC338" s="161">
        <f>IFERROR(+AC266/AC280,"-")</f>
        <v>14.11685393258427</v>
      </c>
      <c r="AD338" s="161">
        <f t="shared" si="447"/>
        <v>16.577401743900232</v>
      </c>
      <c r="AE338" s="161">
        <f t="shared" si="447"/>
        <v>16.356331877729261</v>
      </c>
      <c r="AF338" s="161">
        <f t="shared" si="447"/>
        <v>16.226190476190474</v>
      </c>
      <c r="AG338" s="161">
        <f t="shared" si="447"/>
        <v>17.940944881889763</v>
      </c>
      <c r="AH338" s="347">
        <f t="shared" si="447"/>
        <v>18.111582668982649</v>
      </c>
      <c r="AI338" s="347">
        <f t="shared" si="447"/>
        <v>17.268395647855233</v>
      </c>
      <c r="AJ338" s="347">
        <f t="shared" si="447"/>
        <v>19.240697877322024</v>
      </c>
      <c r="AK338" s="161">
        <f t="shared" si="447"/>
        <v>26.20825352149382</v>
      </c>
      <c r="AL338" s="161">
        <f t="shared" si="447"/>
        <v>30.185185185185187</v>
      </c>
      <c r="AM338" s="161">
        <f t="shared" si="447"/>
        <v>28.685714285714287</v>
      </c>
      <c r="AN338" s="347">
        <f t="shared" si="447"/>
        <v>26.720853167535594</v>
      </c>
      <c r="AO338" s="348">
        <f t="shared" si="447"/>
        <v>17.342178294322551</v>
      </c>
      <c r="AR338" s="347">
        <f>IFERROR(+AR266/AR280,"-")</f>
        <v>15.914073246992455</v>
      </c>
      <c r="AS338" s="347">
        <f>IFERROR(+AS266/AS280,"-")</f>
        <v>18.111582668982649</v>
      </c>
      <c r="AT338" s="347">
        <f>IFERROR(+AT266/AT280,"-")</f>
        <v>17.268395647855233</v>
      </c>
      <c r="AU338" s="347">
        <f>IFERROR(+AU266/AU280,"-")</f>
        <v>19.240697877322024</v>
      </c>
      <c r="AV338" s="347">
        <f>IFERROR(+AV266/AV280,"-")</f>
        <v>26.720853167535591</v>
      </c>
      <c r="AW338" s="348">
        <f t="shared" ref="AW338" si="448">IFERROR(+AW266/AW280,"-")</f>
        <v>17.342178294322551</v>
      </c>
      <c r="AY338" s="347">
        <f>IFERROR(+AY266/AY280,"-")</f>
        <v>17.009718485962185</v>
      </c>
      <c r="AZ338" s="347">
        <f>IFERROR(+AZ266/AZ280,"-")</f>
        <v>19.685300207039337</v>
      </c>
      <c r="BA338" s="347">
        <f>IFERROR(+BA266/BA280,"-")</f>
        <v>23.555147058823529</v>
      </c>
      <c r="BB338" s="347">
        <f>IFERROR(+BB266/BB280,"-")</f>
        <v>22.996923312883435</v>
      </c>
      <c r="BC338" s="347">
        <f>IFERROR(+BC266/BC280,"-")</f>
        <v>28.685714285714287</v>
      </c>
      <c r="BD338" s="348">
        <f t="shared" ref="BD338" si="449">IFERROR(+BD266/BD280,"-")</f>
        <v>20.819852941176471</v>
      </c>
    </row>
    <row r="339" spans="1:56" s="204" customFormat="1">
      <c r="A339" s="287"/>
      <c r="B339" s="173"/>
      <c r="C339" s="308" t="s">
        <v>38</v>
      </c>
      <c r="D339" s="161">
        <f t="shared" ref="D339:V339" si="450">IFERROR(+D266/D283,"-")</f>
        <v>7.9292929292929291</v>
      </c>
      <c r="E339" s="161">
        <f t="shared" si="450"/>
        <v>4.1908973561430738</v>
      </c>
      <c r="F339" s="161">
        <f t="shared" si="450"/>
        <v>5.6337086076715668</v>
      </c>
      <c r="G339" s="161">
        <f t="shared" si="450"/>
        <v>6.2270341410268397</v>
      </c>
      <c r="H339" s="161">
        <f t="shared" si="450"/>
        <v>6.7869212708687439</v>
      </c>
      <c r="I339" s="161">
        <f t="shared" si="450"/>
        <v>4.741073722065245</v>
      </c>
      <c r="J339" s="161">
        <f t="shared" si="450"/>
        <v>6.6973595125253897</v>
      </c>
      <c r="K339" s="161">
        <f t="shared" si="450"/>
        <v>7.7131407919908463</v>
      </c>
      <c r="L339" s="347">
        <f t="shared" si="450"/>
        <v>6.2403857094189323</v>
      </c>
      <c r="M339" s="161" t="str">
        <f t="shared" si="450"/>
        <v>-</v>
      </c>
      <c r="N339" s="161" t="str">
        <f t="shared" si="450"/>
        <v>-</v>
      </c>
      <c r="O339" s="161">
        <f t="shared" si="450"/>
        <v>7.0761523046092183</v>
      </c>
      <c r="P339" s="161">
        <f t="shared" si="450"/>
        <v>7.8710801393728227</v>
      </c>
      <c r="Q339" s="161">
        <f t="shared" si="450"/>
        <v>9.5223507288629481</v>
      </c>
      <c r="R339" s="161">
        <f t="shared" si="450"/>
        <v>9.0847953216374275</v>
      </c>
      <c r="S339" s="161">
        <f t="shared" si="450"/>
        <v>10.23844231399541</v>
      </c>
      <c r="T339" s="161">
        <f t="shared" si="450"/>
        <v>9.6325139803253546</v>
      </c>
      <c r="U339" s="161">
        <f t="shared" si="450"/>
        <v>13.601648351648352</v>
      </c>
      <c r="V339" s="161">
        <f t="shared" si="450"/>
        <v>12.055555555555555</v>
      </c>
      <c r="W339" s="161"/>
      <c r="X339" s="161"/>
      <c r="Y339" s="161">
        <f t="shared" ref="Y339:AO339" si="451">IFERROR(+Y266/Y283,"-")</f>
        <v>13.018390804597701</v>
      </c>
      <c r="Z339" s="161">
        <f t="shared" si="451"/>
        <v>8.0447619047619039</v>
      </c>
      <c r="AA339" s="161">
        <f t="shared" si="451"/>
        <v>8.5508296587926509</v>
      </c>
      <c r="AB339" s="161" t="str">
        <f>IFERROR(+AB266/AB283,"-")</f>
        <v>-</v>
      </c>
      <c r="AC339" s="161">
        <f>IFERROR(+AC266/AC283,"-")</f>
        <v>7.5686746987951805</v>
      </c>
      <c r="AD339" s="161">
        <f t="shared" si="451"/>
        <v>8.3192666268470674</v>
      </c>
      <c r="AE339" s="161">
        <f t="shared" si="451"/>
        <v>8.8758293838862574</v>
      </c>
      <c r="AF339" s="161">
        <f t="shared" si="451"/>
        <v>8.7935483870967737</v>
      </c>
      <c r="AG339" s="161">
        <f t="shared" si="451"/>
        <v>9.9934210526315788</v>
      </c>
      <c r="AH339" s="347">
        <f t="shared" si="451"/>
        <v>9.00111396115215</v>
      </c>
      <c r="AI339" s="347">
        <f t="shared" si="451"/>
        <v>8.5214300621905004</v>
      </c>
      <c r="AJ339" s="347">
        <f t="shared" si="451"/>
        <v>9.6542549430332052</v>
      </c>
      <c r="AK339" s="161">
        <f t="shared" si="451"/>
        <v>15.70984472146718</v>
      </c>
      <c r="AL339" s="161">
        <f t="shared" si="451"/>
        <v>10</v>
      </c>
      <c r="AM339" s="161">
        <f t="shared" si="451"/>
        <v>15.212121212121213</v>
      </c>
      <c r="AN339" s="347">
        <f t="shared" si="451"/>
        <v>15.082740300253461</v>
      </c>
      <c r="AO339" s="348">
        <f t="shared" si="451"/>
        <v>7.4481150748415317</v>
      </c>
      <c r="AR339" s="347">
        <f>IFERROR(+AR266/AR283,"-")</f>
        <v>6.2403857094189323</v>
      </c>
      <c r="AS339" s="347">
        <f>IFERROR(+AS266/AS283,"-")</f>
        <v>9.00111396115215</v>
      </c>
      <c r="AT339" s="347">
        <f>IFERROR(+AT266/AT283,"-")</f>
        <v>8.5214300621905004</v>
      </c>
      <c r="AU339" s="347">
        <f>IFERROR(+AU266/AU283,"-")</f>
        <v>9.6542549430332052</v>
      </c>
      <c r="AV339" s="347">
        <f>IFERROR(+AV266/AV283,"-")</f>
        <v>15.082740300253459</v>
      </c>
      <c r="AW339" s="348">
        <f t="shared" ref="AW339" si="452">IFERROR(+AW266/AW283,"-")</f>
        <v>7.4481150748415317</v>
      </c>
      <c r="AY339" s="347">
        <f>IFERROR(+AY266/AY283,"-")</f>
        <v>7.5795467255893856</v>
      </c>
      <c r="AZ339" s="347">
        <f>IFERROR(+AZ266/AZ283,"-")</f>
        <v>10.671156004489339</v>
      </c>
      <c r="BA339" s="347">
        <f>IFERROR(+BA266/BA283,"-")</f>
        <v>9.3396501457725947</v>
      </c>
      <c r="BB339" s="347">
        <f>IFERROR(+BB266/BB283,"-")</f>
        <v>10.23844231399541</v>
      </c>
      <c r="BC339" s="347">
        <f>IFERROR(+BC266/BC283,"-")</f>
        <v>15.212121212121213</v>
      </c>
      <c r="BD339" s="348">
        <f t="shared" ref="BD339" si="453">IFERROR(+BD266/BD283,"-")</f>
        <v>8.8071539657853819</v>
      </c>
    </row>
    <row r="340" spans="1:56"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170" t="str">
        <f>IFERROR(+AG266/(AG280+#REF!-#REF!),"-")</f>
        <v>-</v>
      </c>
      <c r="AH340" s="349" t="str">
        <f>IFERROR(+AH266/(AH280+#REF!-#REF!),"-")</f>
        <v>-</v>
      </c>
      <c r="AI340" s="349" t="str">
        <f>IFERROR(+AI266/(AI280+#REF!-AI290),"-")</f>
        <v>-</v>
      </c>
      <c r="AJ340" s="349" t="str">
        <f>IFERROR(+AJ266/(AJ280+#REF!-AJ290),"-")</f>
        <v>-</v>
      </c>
      <c r="AK340" s="170" t="str">
        <f>IFERROR(+AK266/(AK280+#REF!-#REF!),"-")</f>
        <v>-</v>
      </c>
      <c r="AL340" s="170" t="str">
        <f>IFERROR(+AL266/(AL280+#REF!-#REF!),"-")</f>
        <v>-</v>
      </c>
      <c r="AM340" s="170" t="str">
        <f>IFERROR(+AM266/(AM280+#REF!-#REF!),"-")</f>
        <v>-</v>
      </c>
      <c r="AN340" s="349" t="str">
        <f>IFERROR(+AN266/(AN280+#REF!-#REF!),"-")</f>
        <v>-</v>
      </c>
      <c r="AO340" s="350" t="str">
        <f>IFERROR(+AO266/(AO280+#REF!-#REF!),"-")</f>
        <v>-</v>
      </c>
      <c r="AR340" s="349" t="str">
        <f>IFERROR(+AR266/(AR280+#REF!-#REF!),"-")</f>
        <v>-</v>
      </c>
      <c r="AS340" s="349" t="str">
        <f>IFERROR(+AS266/(AS280+#REF!-#REF!),"-")</f>
        <v>-</v>
      </c>
      <c r="AT340" s="349" t="str">
        <f>IFERROR(+AT266/(AT280+#REF!-#REF!),"-")</f>
        <v>-</v>
      </c>
      <c r="AU340" s="349" t="str">
        <f>IFERROR(+AU266/(AU280+#REF!-#REF!),"-")</f>
        <v>-</v>
      </c>
      <c r="AV340" s="349" t="str">
        <f>IFERROR(+AV266/(AV280+#REF!-#REF!),"-")</f>
        <v>-</v>
      </c>
      <c r="AW340" s="350" t="str">
        <f>IFERROR(+AW266/(AW280+#REF!-#REF!),"-")</f>
        <v>-</v>
      </c>
      <c r="AY340" s="349" t="str">
        <f>IFERROR(+AY266/(AY280+#REF!-#REF!),"-")</f>
        <v>-</v>
      </c>
      <c r="AZ340" s="349" t="str">
        <f>IFERROR(+AZ266/(AZ280+#REF!-#REF!),"-")</f>
        <v>-</v>
      </c>
      <c r="BA340" s="349" t="str">
        <f>IFERROR(+BA266/(BA280+#REF!-#REF!),"-")</f>
        <v>-</v>
      </c>
      <c r="BB340" s="349" t="str">
        <f>IFERROR(+BB266/(BB280+#REF!-#REF!),"-")</f>
        <v>-</v>
      </c>
      <c r="BC340" s="349" t="str">
        <f>IFERROR(+BC266/(BC280+#REF!-#REF!),"-")</f>
        <v>-</v>
      </c>
      <c r="BD340" s="350" t="str">
        <f>IFERROR(+BD266/(BD280+#REF!-#REF!),"-")</f>
        <v>-</v>
      </c>
    </row>
    <row r="341" spans="1:56" s="204" customFormat="1">
      <c r="A341" s="287"/>
      <c r="B341" s="173" t="s">
        <v>36</v>
      </c>
      <c r="C341" s="308"/>
      <c r="D341" s="167">
        <f t="shared" ref="D341:V341" si="454">IFERROR(+(D281+D282)/D280,"-")</f>
        <v>1.0868465430016863</v>
      </c>
      <c r="E341" s="167">
        <f t="shared" si="454"/>
        <v>2.2149999999999999</v>
      </c>
      <c r="F341" s="167">
        <f t="shared" si="454"/>
        <v>1.4857357357357357</v>
      </c>
      <c r="G341" s="167">
        <f t="shared" si="454"/>
        <v>1.3999820836692645</v>
      </c>
      <c r="H341" s="167">
        <f t="shared" si="454"/>
        <v>1.8191556439011447</v>
      </c>
      <c r="I341" s="167">
        <f t="shared" si="454"/>
        <v>2.0581304006284369</v>
      </c>
      <c r="J341" s="167">
        <f t="shared" si="454"/>
        <v>1.745353159851301</v>
      </c>
      <c r="K341" s="167">
        <f t="shared" si="454"/>
        <v>1.4457663381742738</v>
      </c>
      <c r="L341" s="351">
        <f t="shared" si="454"/>
        <v>1.5501746186894398</v>
      </c>
      <c r="M341" s="167" t="str">
        <f t="shared" si="454"/>
        <v>-</v>
      </c>
      <c r="N341" s="167" t="str">
        <f t="shared" si="454"/>
        <v>-</v>
      </c>
      <c r="O341" s="167">
        <f t="shared" si="454"/>
        <v>1.1010526315789473</v>
      </c>
      <c r="P341" s="167">
        <f t="shared" si="454"/>
        <v>0.76615384615384619</v>
      </c>
      <c r="Q341" s="167">
        <f t="shared" si="454"/>
        <v>1.5220588235294117</v>
      </c>
      <c r="R341" s="167">
        <f t="shared" si="454"/>
        <v>1.0981595092024541</v>
      </c>
      <c r="S341" s="167">
        <f t="shared" si="454"/>
        <v>0.84053891011461912</v>
      </c>
      <c r="T341" s="167">
        <f t="shared" si="454"/>
        <v>1.0581092160607299</v>
      </c>
      <c r="U341" s="167">
        <f t="shared" si="454"/>
        <v>1.2893081761006289</v>
      </c>
      <c r="V341" s="167">
        <f t="shared" si="454"/>
        <v>1.0506329113924051</v>
      </c>
      <c r="W341" s="167"/>
      <c r="X341" s="167"/>
      <c r="Y341" s="167">
        <f t="shared" ref="Y341:AO341" si="455">IFERROR(+(Y281+Y282)/Y280,"-")</f>
        <v>2.152173913043478</v>
      </c>
      <c r="Z341" s="167">
        <f t="shared" si="455"/>
        <v>0.90909090909090906</v>
      </c>
      <c r="AA341" s="167">
        <f t="shared" si="455"/>
        <v>0.73972602739726023</v>
      </c>
      <c r="AB341" s="167" t="str">
        <f>IFERROR(+(AB281+AB282)/AB280,"-")</f>
        <v>-</v>
      </c>
      <c r="AC341" s="167">
        <f>IFERROR(+(AC281+AC282)/AC280,"-")</f>
        <v>0.8651685393258427</v>
      </c>
      <c r="AD341" s="167">
        <f t="shared" si="455"/>
        <v>0.99265181505342981</v>
      </c>
      <c r="AE341" s="167">
        <f t="shared" si="455"/>
        <v>0.84279475982532748</v>
      </c>
      <c r="AF341" s="167">
        <f t="shared" si="455"/>
        <v>0.84523809523809523</v>
      </c>
      <c r="AG341" s="167">
        <f t="shared" si="455"/>
        <v>0.79527559055118113</v>
      </c>
      <c r="AH341" s="351">
        <f t="shared" si="455"/>
        <v>1.0121490236819923</v>
      </c>
      <c r="AI341" s="351">
        <f t="shared" si="455"/>
        <v>1.0264668631706468</v>
      </c>
      <c r="AJ341" s="351">
        <f t="shared" si="455"/>
        <v>0.99297594592803662</v>
      </c>
      <c r="AK341" s="167">
        <f t="shared" si="455"/>
        <v>0.66826941870919832</v>
      </c>
      <c r="AL341" s="167">
        <f t="shared" si="455"/>
        <v>2.0185185185185186</v>
      </c>
      <c r="AM341" s="167">
        <f t="shared" si="455"/>
        <v>0.88571428571428568</v>
      </c>
      <c r="AN341" s="351">
        <f t="shared" si="455"/>
        <v>0.77161793119825572</v>
      </c>
      <c r="AO341" s="352">
        <f t="shared" si="455"/>
        <v>1.3283982752765844</v>
      </c>
      <c r="AR341" s="351">
        <f>IFERROR(+(AR281+AR282)/AR280,"-")</f>
        <v>1.5501746186894398</v>
      </c>
      <c r="AS341" s="351">
        <f>IFERROR(+(AS281+AS282)/AS280,"-")</f>
        <v>1.0121490236819923</v>
      </c>
      <c r="AT341" s="351">
        <f>IFERROR(+(AT281+AT282)/AT280,"-")</f>
        <v>1.0264668631706468</v>
      </c>
      <c r="AU341" s="351">
        <f>IFERROR(+(AU281+AU282)/AU280,"-")</f>
        <v>0.99297594592803651</v>
      </c>
      <c r="AV341" s="351">
        <f>IFERROR(+(AV281+AV282)/AV280,"-")</f>
        <v>0.77161793119825561</v>
      </c>
      <c r="AW341" s="352">
        <f t="shared" ref="AW341" si="456">IFERROR(+(AW281+AW282)/AW280,"-")</f>
        <v>1.3283982752765846</v>
      </c>
      <c r="AY341" s="351">
        <f>IFERROR(+(AY281+AY282)/AY280,"-")</f>
        <v>1.2685702648429509</v>
      </c>
      <c r="AZ341" s="351">
        <f>IFERROR(+(AZ281+AZ282)/AZ280,"-")</f>
        <v>0.93581780538302273</v>
      </c>
      <c r="BA341" s="351">
        <f>IFERROR(+(BA281+BA282)/BA280,"-")</f>
        <v>1.3826286764705884</v>
      </c>
      <c r="BB341" s="351">
        <f>IFERROR(+(BB281+BB282)/BB280,"-")</f>
        <v>1.1012269938650308</v>
      </c>
      <c r="BC341" s="351">
        <f>IFERROR(+(BC281+BC282)/BC280,"-")</f>
        <v>1.019047619047619</v>
      </c>
      <c r="BD341" s="352">
        <f t="shared" ref="BD341" si="457">IFERROR(+(BD281+BD282)/BD280,"-")</f>
        <v>1.2941176470588236</v>
      </c>
    </row>
    <row r="342" spans="1:56"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167" t="str">
        <f>IFERROR(+(AG281+AG282)/(AG280+#REF!-#REF!),"-")</f>
        <v>-</v>
      </c>
      <c r="AH342" s="351" t="str">
        <f>IFERROR(+(AH281+AH282)/(AH280+#REF!-#REF!),"-")</f>
        <v>-</v>
      </c>
      <c r="AI342" s="351" t="str">
        <f>IFERROR(+(AI281+AI282)/(AI280+#REF!-AI290),"-")</f>
        <v>-</v>
      </c>
      <c r="AJ342" s="351" t="str">
        <f>IFERROR(+(AJ281+AJ282)/(AJ280+#REF!-AJ290),"-")</f>
        <v>-</v>
      </c>
      <c r="AK342" s="167" t="str">
        <f>IFERROR(+(AK281+AK282)/(AK280+#REF!-#REF!),"-")</f>
        <v>-</v>
      </c>
      <c r="AL342" s="167" t="str">
        <f>IFERROR(+(AL281+AL282)/(AL280+#REF!-#REF!),"-")</f>
        <v>-</v>
      </c>
      <c r="AM342" s="167" t="str">
        <f>IFERROR(+(AM281+AM282)/(AM280+#REF!-#REF!),"-")</f>
        <v>-</v>
      </c>
      <c r="AN342" s="351" t="str">
        <f>IFERROR(+(AN281+AN282)/(AN280+#REF!-#REF!),"-")</f>
        <v>-</v>
      </c>
      <c r="AO342" s="352" t="str">
        <f>IFERROR(+(AO281+AO282)/(AO280+#REF!-#REF!),"-")</f>
        <v>-</v>
      </c>
      <c r="AR342" s="351" t="str">
        <f>IFERROR(+(AR281+AR282)/(AR280+#REF!-#REF!),"-")</f>
        <v>-</v>
      </c>
      <c r="AS342" s="351" t="str">
        <f>IFERROR(+(AS281+AS282)/(AS280+#REF!-#REF!),"-")</f>
        <v>-</v>
      </c>
      <c r="AT342" s="351" t="str">
        <f>IFERROR(+(AT281+AT282)/(AT280+#REF!-#REF!),"-")</f>
        <v>-</v>
      </c>
      <c r="AU342" s="351" t="str">
        <f>IFERROR(+(AU281+AU282)/(AU280+#REF!-#REF!),"-")</f>
        <v>-</v>
      </c>
      <c r="AV342" s="351" t="str">
        <f>IFERROR(+(AV281+AV282)/(AV280+#REF!-#REF!),"-")</f>
        <v>-</v>
      </c>
      <c r="AW342" s="352" t="str">
        <f>IFERROR(+(AW281+AW282)/(AW280+#REF!-#REF!),"-")</f>
        <v>-</v>
      </c>
      <c r="AY342" s="351" t="str">
        <f>IFERROR(+(AY281+AY282)/(AY280+#REF!-#REF!),"-")</f>
        <v>-</v>
      </c>
      <c r="AZ342" s="351" t="str">
        <f>IFERROR(+(AZ281+AZ282)/(AZ280+#REF!-#REF!),"-")</f>
        <v>-</v>
      </c>
      <c r="BA342" s="351" t="str">
        <f>IFERROR(+(BA281+BA282)/(BA280+#REF!-#REF!),"-")</f>
        <v>-</v>
      </c>
      <c r="BB342" s="351" t="str">
        <f>IFERROR(+(BB281+BB282)/(BB280+#REF!-#REF!),"-")</f>
        <v>-</v>
      </c>
      <c r="BC342" s="351" t="str">
        <f>IFERROR(+(BC281+BC282)/(BC280+#REF!-#REF!),"-")</f>
        <v>-</v>
      </c>
      <c r="BD342" s="352" t="str">
        <f>IFERROR(+(BD281+BD282)/(BD280+#REF!-#REF!),"-")</f>
        <v>-</v>
      </c>
    </row>
    <row r="343" spans="1:56" s="204" customFormat="1">
      <c r="A343" s="287"/>
      <c r="B343" s="173" t="s">
        <v>34</v>
      </c>
      <c r="C343" s="308"/>
      <c r="D343" s="161">
        <f t="shared" ref="D343:V343" si="458">IFERROR(+(D274+D275)/D266,"-")</f>
        <v>1.4681273885350321</v>
      </c>
      <c r="E343" s="161">
        <f t="shared" si="458"/>
        <v>1.6947787677284756</v>
      </c>
      <c r="F343" s="161">
        <f t="shared" si="458"/>
        <v>1.6564441897750803</v>
      </c>
      <c r="G343" s="161">
        <f t="shared" si="458"/>
        <v>0</v>
      </c>
      <c r="H343" s="161">
        <f t="shared" si="458"/>
        <v>1.2466472019892367</v>
      </c>
      <c r="I343" s="161">
        <f t="shared" si="458"/>
        <v>1.1290025464593378</v>
      </c>
      <c r="J343" s="161">
        <f t="shared" si="458"/>
        <v>1.2887181560857259</v>
      </c>
      <c r="K343" s="161">
        <f t="shared" si="458"/>
        <v>1.2739718180776722</v>
      </c>
      <c r="L343" s="347">
        <f t="shared" si="458"/>
        <v>1.0237605689247042</v>
      </c>
      <c r="M343" s="161" t="str">
        <f t="shared" si="458"/>
        <v>-</v>
      </c>
      <c r="N343" s="161" t="str">
        <f t="shared" si="458"/>
        <v>-</v>
      </c>
      <c r="O343" s="161">
        <f t="shared" si="458"/>
        <v>0</v>
      </c>
      <c r="P343" s="161">
        <f t="shared" si="458"/>
        <v>2.0637450199203187</v>
      </c>
      <c r="Q343" s="161">
        <f t="shared" si="458"/>
        <v>2.2266165687889252</v>
      </c>
      <c r="R343" s="161">
        <f t="shared" si="458"/>
        <v>2.3936272932088833</v>
      </c>
      <c r="S343" s="161">
        <f t="shared" si="458"/>
        <v>2.4172345273714262</v>
      </c>
      <c r="T343" s="161">
        <f t="shared" si="458"/>
        <v>1.6598678489978005</v>
      </c>
      <c r="U343" s="161">
        <f t="shared" si="458"/>
        <v>2.5932134922237933</v>
      </c>
      <c r="V343" s="161">
        <f t="shared" si="458"/>
        <v>3.2928827444956479</v>
      </c>
      <c r="W343" s="161"/>
      <c r="X343" s="161"/>
      <c r="Y343" s="161">
        <f t="shared" ref="Y343:AO343" si="459">IFERROR(+(Y274+Y275)/Y266,"-")</f>
        <v>0</v>
      </c>
      <c r="Z343" s="161">
        <f t="shared" si="459"/>
        <v>2.0545755889664972</v>
      </c>
      <c r="AA343" s="161">
        <f t="shared" si="459"/>
        <v>1.8616480278302412</v>
      </c>
      <c r="AB343" s="161" t="str">
        <f>IFERROR(+(AB274+AB275)/AB266,"-")</f>
        <v>-</v>
      </c>
      <c r="AC343" s="161">
        <f>IFERROR(+(AC274+AC275)/AC266,"-")</f>
        <v>1.9746895893027698</v>
      </c>
      <c r="AD343" s="161">
        <f t="shared" si="459"/>
        <v>2.3056032464491962</v>
      </c>
      <c r="AE343" s="161">
        <f t="shared" si="459"/>
        <v>2.1013989747970951</v>
      </c>
      <c r="AF343" s="161">
        <f t="shared" si="459"/>
        <v>3.3947175348495966</v>
      </c>
      <c r="AG343" s="161">
        <f t="shared" si="459"/>
        <v>1.7553214834320825</v>
      </c>
      <c r="AH343" s="347">
        <f t="shared" si="459"/>
        <v>1.8148993962466136</v>
      </c>
      <c r="AI343" s="347">
        <f t="shared" si="459"/>
        <v>1.6966504239175977</v>
      </c>
      <c r="AJ343" s="347">
        <f t="shared" si="459"/>
        <v>1.9570153681427194</v>
      </c>
      <c r="AK343" s="161">
        <f t="shared" si="459"/>
        <v>1.5729130413165615</v>
      </c>
      <c r="AL343" s="161">
        <f t="shared" si="459"/>
        <v>2.076687116564417</v>
      </c>
      <c r="AM343" s="161">
        <f t="shared" si="459"/>
        <v>3.142762284196547</v>
      </c>
      <c r="AN343" s="347">
        <f t="shared" si="459"/>
        <v>1.7970914966673399</v>
      </c>
      <c r="AO343" s="348">
        <f t="shared" si="459"/>
        <v>1.3640607931772943</v>
      </c>
      <c r="AR343" s="347">
        <f>IFERROR(+(AR274+AR275)/AR266,"-")</f>
        <v>1.0237605689247042</v>
      </c>
      <c r="AS343" s="347">
        <f>IFERROR(+(AS274+AS275)/AS266,"-")</f>
        <v>1.8148993962466136</v>
      </c>
      <c r="AT343" s="347">
        <f>IFERROR(+(AT274+AT275)/AT266,"-")</f>
        <v>1.6966504239175977</v>
      </c>
      <c r="AU343" s="347">
        <f>IFERROR(+(AU274+AU275)/AU266,"-")</f>
        <v>1.9570153681427194</v>
      </c>
      <c r="AV343" s="347">
        <f>IFERROR(+(AV274+AV275)/AV266,"-")</f>
        <v>1.7970914966673401</v>
      </c>
      <c r="AW343" s="348">
        <f t="shared" ref="AW343" si="460">IFERROR(+(AW274+AW275)/AW266,"-")</f>
        <v>1.3640607931772946</v>
      </c>
      <c r="AY343" s="347">
        <f>IFERROR(+(AY274+AY275)/AY266,"-")</f>
        <v>1.1626896839760545</v>
      </c>
      <c r="AZ343" s="347">
        <f>IFERROR(+(AZ274+AZ275)/AZ266,"-")</f>
        <v>1.8709507782919648</v>
      </c>
      <c r="BA343" s="347">
        <f>IFERROR(+(BA274+BA275)/BA266,"-")</f>
        <v>1.6354768222256906</v>
      </c>
      <c r="BB343" s="347">
        <f>IFERROR(+(BB274+BB275)/BB266,"-")</f>
        <v>2.2092845975528603</v>
      </c>
      <c r="BC343" s="347">
        <f>IFERROR(+(BC274+BC275)/BC266,"-")</f>
        <v>3.142762284196547</v>
      </c>
      <c r="BD343" s="348">
        <f t="shared" ref="BD343" si="461">IFERROR(+(BD274+BD275)/BD266,"-")</f>
        <v>1.7440402613455765</v>
      </c>
    </row>
    <row r="344" spans="1:56"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347"/>
      <c r="AI344" s="347"/>
      <c r="AJ344" s="347"/>
      <c r="AK344" s="161"/>
      <c r="AL344" s="161"/>
      <c r="AM344" s="161"/>
      <c r="AN344" s="347"/>
      <c r="AO344" s="348"/>
      <c r="AR344" s="347"/>
      <c r="AS344" s="347"/>
      <c r="AT344" s="347"/>
      <c r="AU344" s="347"/>
      <c r="AV344" s="347"/>
      <c r="AW344" s="348"/>
      <c r="AY344" s="347"/>
      <c r="AZ344" s="347"/>
      <c r="BA344" s="347"/>
      <c r="BB344" s="347"/>
      <c r="BC344" s="347"/>
      <c r="BD344" s="348"/>
    </row>
    <row r="345" spans="1:56"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347"/>
      <c r="AI345" s="347"/>
      <c r="AJ345" s="347"/>
      <c r="AK345" s="161"/>
      <c r="AL345" s="161"/>
      <c r="AM345" s="161"/>
      <c r="AN345" s="347"/>
      <c r="AO345" s="348"/>
      <c r="AR345" s="347"/>
      <c r="AS345" s="347"/>
      <c r="AT345" s="347"/>
      <c r="AU345" s="347"/>
      <c r="AV345" s="347"/>
      <c r="AW345" s="348"/>
      <c r="AY345" s="347"/>
      <c r="AZ345" s="347"/>
      <c r="BA345" s="347"/>
      <c r="BB345" s="347"/>
      <c r="BC345" s="347"/>
      <c r="BD345" s="348"/>
    </row>
    <row r="346" spans="1:56"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337"/>
      <c r="AI346" s="337"/>
      <c r="AJ346" s="337"/>
      <c r="AK346" s="162"/>
      <c r="AL346" s="162"/>
      <c r="AM346" s="162"/>
      <c r="AN346" s="337"/>
      <c r="AO346" s="338"/>
      <c r="AR346" s="337"/>
      <c r="AS346" s="337"/>
      <c r="AT346" s="337"/>
      <c r="AU346" s="337"/>
      <c r="AV346" s="337"/>
      <c r="AW346" s="338"/>
      <c r="AY346" s="337"/>
      <c r="AZ346" s="337"/>
      <c r="BA346" s="337"/>
      <c r="BB346" s="337"/>
      <c r="BC346" s="337"/>
      <c r="BD346" s="338"/>
    </row>
    <row r="347" spans="1:56" s="204" customFormat="1">
      <c r="A347" s="287"/>
      <c r="B347" s="173" t="s">
        <v>32</v>
      </c>
      <c r="C347" s="308"/>
      <c r="D347" s="168">
        <f t="shared" ref="D347:V347" si="462">IFERROR(+D134/(D88+D110+D119),"-")</f>
        <v>0.64866661402226855</v>
      </c>
      <c r="E347" s="168">
        <f t="shared" si="462"/>
        <v>0.83497282470296341</v>
      </c>
      <c r="F347" s="168">
        <f t="shared" si="462"/>
        <v>0.87035224775336506</v>
      </c>
      <c r="G347" s="168">
        <f t="shared" si="462"/>
        <v>0.87489715036960047</v>
      </c>
      <c r="H347" s="168">
        <f t="shared" si="462"/>
        <v>0.87663397550387401</v>
      </c>
      <c r="I347" s="168">
        <f t="shared" si="462"/>
        <v>0.90705428375958053</v>
      </c>
      <c r="J347" s="168">
        <f t="shared" si="462"/>
        <v>0.84574555519616523</v>
      </c>
      <c r="K347" s="168">
        <f t="shared" si="462"/>
        <v>0.75606851401714092</v>
      </c>
      <c r="L347" s="320">
        <f t="shared" si="462"/>
        <v>0.84774479211330567</v>
      </c>
      <c r="M347" s="168" t="str">
        <f t="shared" si="462"/>
        <v>-</v>
      </c>
      <c r="N347" s="168" t="str">
        <f t="shared" si="462"/>
        <v>-</v>
      </c>
      <c r="O347" s="168">
        <f t="shared" si="462"/>
        <v>0.9191311544905828</v>
      </c>
      <c r="P347" s="168">
        <f t="shared" si="462"/>
        <v>0.92258926636650374</v>
      </c>
      <c r="Q347" s="168">
        <f t="shared" si="462"/>
        <v>0.80502988961975452</v>
      </c>
      <c r="R347" s="168">
        <f t="shared" si="462"/>
        <v>0.88650536518450995</v>
      </c>
      <c r="S347" s="168">
        <f t="shared" si="462"/>
        <v>0.80918245031859137</v>
      </c>
      <c r="T347" s="168">
        <f t="shared" si="462"/>
        <v>0.77710124363696254</v>
      </c>
      <c r="U347" s="168">
        <f t="shared" si="462"/>
        <v>0.91450668559170312</v>
      </c>
      <c r="V347" s="168">
        <f t="shared" si="462"/>
        <v>0.91696207281870257</v>
      </c>
      <c r="W347" s="168"/>
      <c r="X347" s="168"/>
      <c r="Y347" s="168">
        <f t="shared" ref="Y347:AO347" si="463">IFERROR(+Y134/(Y88+Y110+Y119),"-")</f>
        <v>0.86078415778590744</v>
      </c>
      <c r="Z347" s="168">
        <f t="shared" si="463"/>
        <v>0.6120596089675957</v>
      </c>
      <c r="AA347" s="168">
        <f t="shared" si="463"/>
        <v>0.81244571896763618</v>
      </c>
      <c r="AB347" s="168" t="str">
        <f>IFERROR(+AB134/(AB88+AB110+AB119),"-")</f>
        <v>-</v>
      </c>
      <c r="AC347" s="168">
        <f>IFERROR(+AC134/(AC88+AC110+AC119),"-")</f>
        <v>0.86224875443972138</v>
      </c>
      <c r="AD347" s="168">
        <f t="shared" si="463"/>
        <v>0.73348507788763451</v>
      </c>
      <c r="AE347" s="168">
        <f t="shared" si="463"/>
        <v>0.85171620989236807</v>
      </c>
      <c r="AF347" s="168">
        <f t="shared" si="463"/>
        <v>0.70108316675189442</v>
      </c>
      <c r="AG347" s="168">
        <f t="shared" si="463"/>
        <v>0.58568317553484806</v>
      </c>
      <c r="AH347" s="320">
        <f t="shared" si="463"/>
        <v>0.80235429066481745</v>
      </c>
      <c r="AI347" s="320">
        <f t="shared" si="463"/>
        <v>0.76337712258678336</v>
      </c>
      <c r="AJ347" s="320">
        <f t="shared" si="463"/>
        <v>0.8663259017427436</v>
      </c>
      <c r="AK347" s="168">
        <f t="shared" si="463"/>
        <v>0.90913301034117744</v>
      </c>
      <c r="AL347" s="168">
        <f t="shared" si="463"/>
        <v>0.97523261019492069</v>
      </c>
      <c r="AM347" s="168">
        <f t="shared" si="463"/>
        <v>0.87280256393983624</v>
      </c>
      <c r="AN347" s="320">
        <f t="shared" si="463"/>
        <v>0.91840677084398825</v>
      </c>
      <c r="AO347" s="321">
        <f t="shared" si="463"/>
        <v>0.84113161351720189</v>
      </c>
      <c r="AR347" s="320">
        <f>IFERROR(+AR134/(AR88+AR110+AR119),"-")</f>
        <v>0.84774479211330567</v>
      </c>
      <c r="AS347" s="320">
        <f>IFERROR(+AS134/(AS88+AS110+AS119),"-")</f>
        <v>0.80235429066481745</v>
      </c>
      <c r="AT347" s="320">
        <f>IFERROR(+AT134/(AT88+AT110+AT119),"-")</f>
        <v>0.76337712258678325</v>
      </c>
      <c r="AU347" s="320">
        <f>IFERROR(+AU134/(AU88+AU110+AU119),"-")</f>
        <v>0.8663259017427436</v>
      </c>
      <c r="AV347" s="320">
        <f>IFERROR(+AV134/(AV88+AV110+AV119),"-")</f>
        <v>0.91840677084398836</v>
      </c>
      <c r="AW347" s="321">
        <f t="shared" ref="AW347" si="464">IFERROR(+AW134/(AW88+AW110+AW119),"-")</f>
        <v>0.84113161351720189</v>
      </c>
      <c r="AY347" s="320">
        <f>IFERROR(+AY134/(AY88+AY110+AY119),"-")</f>
        <v>0.81737147175227265</v>
      </c>
      <c r="AZ347" s="320">
        <f>IFERROR(+AZ134/(AZ88+AZ110+AZ119),"-")</f>
        <v>0.88941691709092507</v>
      </c>
      <c r="BA347" s="320">
        <f>IFERROR(+BA134/(BA88+BA110+BA119),"-")</f>
        <v>0.80570761014813974</v>
      </c>
      <c r="BB347" s="320">
        <f>IFERROR(+BB134/(BB88+BB110+BB119),"-")</f>
        <v>0.89567167853528218</v>
      </c>
      <c r="BC347" s="320">
        <f>IFERROR(+BC134/(BC88+BC110+BC119),"-")</f>
        <v>0.80754626243600403</v>
      </c>
      <c r="BD347" s="321">
        <f t="shared" ref="BD347" si="465">IFERROR(+BD134/(BD88+BD110+BD119),"-")</f>
        <v>0.85185436315839203</v>
      </c>
    </row>
    <row r="348" spans="1:56" s="204" customFormat="1">
      <c r="A348" s="287"/>
      <c r="B348" s="173" t="s">
        <v>31</v>
      </c>
      <c r="C348" s="308"/>
      <c r="D348" s="168">
        <f t="shared" ref="D348:L348" si="466">IFERROR(+(D91+D96+D122)/(D88+D110+D119),"-")</f>
        <v>0.14149014966669099</v>
      </c>
      <c r="E348" s="168">
        <f t="shared" si="466"/>
        <v>0</v>
      </c>
      <c r="F348" s="168">
        <f t="shared" si="466"/>
        <v>0</v>
      </c>
      <c r="G348" s="168">
        <f t="shared" si="466"/>
        <v>7.1632096923696499E-4</v>
      </c>
      <c r="H348" s="168">
        <f t="shared" si="466"/>
        <v>3.2150053072820997E-2</v>
      </c>
      <c r="I348" s="168">
        <f t="shared" si="466"/>
        <v>3.48383060921516E-4</v>
      </c>
      <c r="J348" s="168">
        <f t="shared" si="466"/>
        <v>0</v>
      </c>
      <c r="K348" s="168">
        <f t="shared" si="466"/>
        <v>0.11419493907770885</v>
      </c>
      <c r="L348" s="320">
        <f t="shared" si="466"/>
        <v>2.7520489539786218E-2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168" t="str">
        <f>IFERROR(+(#REF!+AG95+AG122)/(AG88+AG110+AG119),"-")</f>
        <v>-</v>
      </c>
      <c r="AH348" s="320">
        <f t="shared" ref="AH348:AO348" si="467">IFERROR(+(AH91+AH96+AH122)/(AH88+AH110+AH119),"-")</f>
        <v>7.5393292127335018E-2</v>
      </c>
      <c r="AI348" s="320">
        <f t="shared" si="467"/>
        <v>2.9126079025097239E-2</v>
      </c>
      <c r="AJ348" s="320">
        <f t="shared" si="467"/>
        <v>7.6088256625401239E-3</v>
      </c>
      <c r="AK348" s="168">
        <f t="shared" si="467"/>
        <v>0</v>
      </c>
      <c r="AL348" s="168">
        <f t="shared" si="467"/>
        <v>0</v>
      </c>
      <c r="AM348" s="168">
        <f t="shared" si="467"/>
        <v>0</v>
      </c>
      <c r="AN348" s="320">
        <f t="shared" si="467"/>
        <v>0</v>
      </c>
      <c r="AO348" s="321">
        <f t="shared" si="467"/>
        <v>3.560958597596979E-2</v>
      </c>
      <c r="AR348" s="320">
        <f>IFERROR(+(AR91+AR96+AR122)/(AR88+AR110+AR119),"-")</f>
        <v>2.7520489539786218E-2</v>
      </c>
      <c r="AS348" s="320">
        <f>IFERROR(+(AS91+AS96+AS122)/(AS88+AS110+AS119),"-")</f>
        <v>7.5393292127335018E-2</v>
      </c>
      <c r="AT348" s="320">
        <f>IFERROR(+(AT91+AT96+AT122)/(AT88+AT110+AT119),"-")</f>
        <v>2.9126079025097239E-2</v>
      </c>
      <c r="AU348" s="320">
        <f>IFERROR(+(AU91+AU96+AU122)/(AU88+AU110+AU119),"-")</f>
        <v>7.6088256625401248E-3</v>
      </c>
      <c r="AV348" s="320">
        <f>IFERROR(+(AV91+AV96+AV122)/(AV88+AV110+AV119),"-")</f>
        <v>0</v>
      </c>
      <c r="AW348" s="321">
        <f t="shared" ref="AW348" si="468">IFERROR(+(AW91+AW96+AW122)/(AW88+AW110+AW119),"-")</f>
        <v>3.5609585975969783E-2</v>
      </c>
      <c r="AY348" s="320">
        <f>IFERROR(+(AY91+AY96+AY122)/(AY88+AY110+AY119),"-")</f>
        <v>1.2692205599935894E-3</v>
      </c>
      <c r="AZ348" s="320" t="str">
        <f>IFERROR(+(AZ91+AZ96+AZ122)/(AZ88+AZ110+AZ119),"-")</f>
        <v>-</v>
      </c>
      <c r="BA348" s="320" t="str">
        <f>IFERROR(+(BA91+BA96+BA122)/(BA88+BA110+BA119),"-")</f>
        <v>-</v>
      </c>
      <c r="BB348" s="320">
        <f>IFERROR(+(BB91+BB96+BB122)/(BB88+BB110+BB119),"-")</f>
        <v>0</v>
      </c>
      <c r="BC348" s="320">
        <f>IFERROR(+(BC91+BC96+BC122)/(BC88+BC110+BC119),"-")</f>
        <v>0</v>
      </c>
      <c r="BD348" s="321">
        <f t="shared" ref="BD348" si="469">IFERROR(+(BD91+BD96+BD122)/(BD88+BD110+BD119),"-")</f>
        <v>2.9373023503976611E-3</v>
      </c>
    </row>
    <row r="349" spans="1:56" s="204" customFormat="1">
      <c r="A349" s="287"/>
      <c r="B349" s="173" t="s">
        <v>30</v>
      </c>
      <c r="C349" s="308"/>
      <c r="D349" s="169">
        <f t="shared" ref="D349:K349" si="470">IF(D65&lt;0.00001,"Loss",+IF(D365&gt;+D96+D97+D122+D123, "No net debt",(+D96+D97+D122+D123-D365)/D65))</f>
        <v>11.990093153925773</v>
      </c>
      <c r="E349" s="169" t="str">
        <f t="shared" si="470"/>
        <v>No net debt</v>
      </c>
      <c r="F349" s="169" t="str">
        <f t="shared" si="470"/>
        <v>No net debt</v>
      </c>
      <c r="G349" s="169" t="str">
        <f t="shared" si="470"/>
        <v>No net debt</v>
      </c>
      <c r="H349" s="169" t="str">
        <f>IF(H65&lt;0.00001,"Loss",+IF(H365&gt;+H96+H97+H122+H123, "No net debt",(+H96+H97+H122+H123-H365)/H65))</f>
        <v>Loss</v>
      </c>
      <c r="I349" s="169" t="str">
        <f t="shared" si="470"/>
        <v>No net debt</v>
      </c>
      <c r="J349" s="169" t="str">
        <f t="shared" si="470"/>
        <v>No net debt</v>
      </c>
      <c r="K349" s="169">
        <f t="shared" si="470"/>
        <v>6.2635593256807853</v>
      </c>
      <c r="L349" s="324"/>
      <c r="M349" s="169" t="str">
        <f t="shared" ref="M349:AG349" si="471">IF(M65&lt;0.00001,"Loss",+IF(M365&gt;+M95+M96+M122+M123, "No net debt",(+M95+M96+M122+M123-M365)/M65))</f>
        <v>Loss</v>
      </c>
      <c r="N349" s="169" t="str">
        <f t="shared" si="471"/>
        <v>Loss</v>
      </c>
      <c r="O349" s="169" t="str">
        <f t="shared" si="471"/>
        <v>No net debt</v>
      </c>
      <c r="P349" s="169" t="str">
        <f t="shared" si="471"/>
        <v>No net debt</v>
      </c>
      <c r="Q349" s="169" t="str">
        <f t="shared" si="471"/>
        <v>Loss</v>
      </c>
      <c r="R349" s="169" t="str">
        <f t="shared" si="471"/>
        <v>Loss</v>
      </c>
      <c r="S349" s="169" t="str">
        <f t="shared" si="471"/>
        <v>Loss</v>
      </c>
      <c r="T349" s="169">
        <f t="shared" si="471"/>
        <v>3.0367182649382052</v>
      </c>
      <c r="U349" s="169" t="str">
        <f t="shared" si="471"/>
        <v>No net debt</v>
      </c>
      <c r="V349" s="169" t="str">
        <f t="shared" si="471"/>
        <v>Loss</v>
      </c>
      <c r="W349" s="169" t="str">
        <f t="shared" si="471"/>
        <v>Loss</v>
      </c>
      <c r="X349" s="169" t="str">
        <f t="shared" si="471"/>
        <v>Loss</v>
      </c>
      <c r="Y349" s="169" t="str">
        <f t="shared" si="471"/>
        <v>No net debt</v>
      </c>
      <c r="Z349" s="169" t="str">
        <f>IF(Z65&lt;0.00001,"Loss",+IF(Z365&gt;+Z95+Z96+Z122+Z123, "No net debt",(+Z95+Z96+Z122+Z123-Z365)/Z65))</f>
        <v>Loss</v>
      </c>
      <c r="AA349" s="169" t="str">
        <f>IF(AA65&lt;0.00001,"Loss",+IF(AA365&gt;+AA95+AA96+AA122+AA123, "No net debt",(+AA95+AA96+AA122+AA123-AA365)/AA65))</f>
        <v>No net debt</v>
      </c>
      <c r="AB349" s="169" t="str">
        <f>IF(AB65&lt;0.00001,"Loss",+IF(AB365&gt;+AB95+AB96+AB122+AB123, "No net debt",(+AB95+AB96+AB122+AB123-AB365)/AB65))</f>
        <v>Loss</v>
      </c>
      <c r="AC349" s="169" t="str">
        <f>IF(AC65&lt;0.00001,"Loss",+IF(AC365&gt;+AC95+AC96+AC122+AC123, "No net debt",(+AC95+AC96+AC122+AC123-AC365)/AC65))</f>
        <v>Loss</v>
      </c>
      <c r="AD349" s="169">
        <f t="shared" si="471"/>
        <v>8.8179710144927537</v>
      </c>
      <c r="AE349" s="169" t="str">
        <f t="shared" si="471"/>
        <v>Loss</v>
      </c>
      <c r="AF349" s="169" t="str">
        <f t="shared" si="471"/>
        <v>Loss</v>
      </c>
      <c r="AG349" s="169" t="str">
        <f t="shared" si="471"/>
        <v>Loss</v>
      </c>
      <c r="AH349" s="324"/>
      <c r="AI349" s="324"/>
      <c r="AJ349" s="324"/>
      <c r="AK349" s="169" t="str">
        <f>IF(AK65&lt;0.00001,"Loss",+IF(AK365&gt;+AK96+AK97+AK122+AK123, "No net debt",(+AK96+AK97+AK122+AK123-AK365)/AK65))</f>
        <v>No net debt</v>
      </c>
      <c r="AL349" s="169" t="str">
        <f>IF(AL65&lt;0.00001,"Loss",+IF(AL365&gt;+AL96+AL97+AL122+AL123, "No net debt",(+AL96+AL97+AL122+AL123-AL365)/AL65))</f>
        <v>No net debt</v>
      </c>
      <c r="AM349" s="169" t="str">
        <f>IF(AM65&lt;0.00001,"Loss",+IF(AM365&gt;+AM96+AM97+AM122+AM123, "No net debt",(+AM96+AM97+AM122+AM123-AM365)/AM65))</f>
        <v>No net debt</v>
      </c>
      <c r="AN349" s="324"/>
      <c r="AO349" s="325"/>
      <c r="AR349" s="324"/>
      <c r="AS349" s="324"/>
      <c r="AT349" s="324"/>
      <c r="AU349" s="324"/>
      <c r="AV349" s="324"/>
      <c r="AW349" s="325"/>
      <c r="AY349" s="324"/>
      <c r="AZ349" s="324"/>
      <c r="BA349" s="324"/>
      <c r="BB349" s="324"/>
      <c r="BC349" s="324"/>
      <c r="BD349" s="325"/>
    </row>
    <row r="350" spans="1:56" s="204" customFormat="1">
      <c r="A350" s="287"/>
      <c r="B350" s="173" t="s">
        <v>29</v>
      </c>
      <c r="C350" s="308"/>
      <c r="D350" s="168">
        <f t="shared" ref="D350:V350" si="472">IFERROR(+D53/D63,"-")</f>
        <v>1.3336309950938964E-2</v>
      </c>
      <c r="E350" s="168">
        <f t="shared" si="472"/>
        <v>0</v>
      </c>
      <c r="F350" s="168">
        <f t="shared" si="472"/>
        <v>1.0902793311505016E-4</v>
      </c>
      <c r="G350" s="168">
        <f t="shared" si="472"/>
        <v>9.2924933368246211E-5</v>
      </c>
      <c r="H350" s="168">
        <f t="shared" si="472"/>
        <v>1.2327858294863716E-2</v>
      </c>
      <c r="I350" s="168">
        <f t="shared" si="472"/>
        <v>3.1253714129760138E-4</v>
      </c>
      <c r="J350" s="168">
        <f t="shared" si="472"/>
        <v>7.7610464838990807E-4</v>
      </c>
      <c r="K350" s="168">
        <f t="shared" si="472"/>
        <v>3.9573856593370254E-4</v>
      </c>
      <c r="L350" s="320">
        <f t="shared" si="472"/>
        <v>2.668201057669481E-3</v>
      </c>
      <c r="M350" s="168" t="str">
        <f t="shared" si="472"/>
        <v>-</v>
      </c>
      <c r="N350" s="168" t="str">
        <f t="shared" si="472"/>
        <v>-</v>
      </c>
      <c r="O350" s="168">
        <f t="shared" si="472"/>
        <v>0</v>
      </c>
      <c r="P350" s="168">
        <f t="shared" si="472"/>
        <v>0</v>
      </c>
      <c r="Q350" s="168">
        <f t="shared" si="472"/>
        <v>1.2396737114084832E-2</v>
      </c>
      <c r="R350" s="168">
        <f t="shared" si="472"/>
        <v>9.2068314689499611E-5</v>
      </c>
      <c r="S350" s="168">
        <f t="shared" si="472"/>
        <v>0</v>
      </c>
      <c r="T350" s="168">
        <f t="shared" si="472"/>
        <v>0</v>
      </c>
      <c r="U350" s="168">
        <f t="shared" si="472"/>
        <v>0</v>
      </c>
      <c r="V350" s="168">
        <f t="shared" si="472"/>
        <v>0</v>
      </c>
      <c r="W350" s="168"/>
      <c r="X350" s="168"/>
      <c r="Y350" s="168">
        <f t="shared" ref="Y350:AO350" si="473">IFERROR(+Y53/Y63,"-")</f>
        <v>0</v>
      </c>
      <c r="Z350" s="168">
        <f t="shared" si="473"/>
        <v>5.4990788187966088E-3</v>
      </c>
      <c r="AA350" s="168">
        <f t="shared" si="473"/>
        <v>9.3363380736878469E-4</v>
      </c>
      <c r="AB350" s="168" t="str">
        <f>IFERROR(+AB53/AB63,"-")</f>
        <v>-</v>
      </c>
      <c r="AC350" s="168">
        <f>IFERROR(+AC53/AC63,"-")</f>
        <v>0</v>
      </c>
      <c r="AD350" s="168">
        <f t="shared" si="473"/>
        <v>6.7194554823988943E-3</v>
      </c>
      <c r="AE350" s="168">
        <f t="shared" si="473"/>
        <v>0</v>
      </c>
      <c r="AF350" s="168">
        <f t="shared" si="473"/>
        <v>9.5172557064582292E-3</v>
      </c>
      <c r="AG350" s="168">
        <f t="shared" si="473"/>
        <v>9.8193469055565981E-4</v>
      </c>
      <c r="AH350" s="320">
        <f t="shared" si="473"/>
        <v>2.8377697390234396E-3</v>
      </c>
      <c r="AI350" s="320">
        <f t="shared" si="473"/>
        <v>4.350583410173664E-3</v>
      </c>
      <c r="AJ350" s="320">
        <f t="shared" si="473"/>
        <v>5.9111779401846789E-4</v>
      </c>
      <c r="AK350" s="168">
        <f t="shared" si="473"/>
        <v>3.2572016728987789E-5</v>
      </c>
      <c r="AL350" s="168">
        <f t="shared" si="473"/>
        <v>5.8651026392961877E-4</v>
      </c>
      <c r="AM350" s="168">
        <f t="shared" si="473"/>
        <v>0</v>
      </c>
      <c r="AN350" s="320">
        <f t="shared" si="473"/>
        <v>7.0688254657537989E-5</v>
      </c>
      <c r="AO350" s="321">
        <f t="shared" si="473"/>
        <v>2.6051842693812569E-3</v>
      </c>
      <c r="AR350" s="320">
        <f>IFERROR(+AR53/AR63,"-")</f>
        <v>2.668201057669481E-3</v>
      </c>
      <c r="AS350" s="320">
        <f>IFERROR(+AS53/AS63,"-")</f>
        <v>2.8377697390234396E-3</v>
      </c>
      <c r="AT350" s="320">
        <f>IFERROR(+AT53/AT63,"-")</f>
        <v>4.3505834101736649E-3</v>
      </c>
      <c r="AU350" s="320">
        <f>IFERROR(+AU53/AU63,"-")</f>
        <v>5.9111779401846789E-4</v>
      </c>
      <c r="AV350" s="320">
        <f>IFERROR(+AV53/AV63,"-")</f>
        <v>7.0688254657538002E-5</v>
      </c>
      <c r="AW350" s="321">
        <f t="shared" ref="AW350" si="474">IFERROR(+AW53/AW63,"-")</f>
        <v>2.6051842693812569E-3</v>
      </c>
      <c r="AY350" s="320">
        <f>IFERROR(+AY53/AY63,"-")</f>
        <v>4.3253588069161166E-4</v>
      </c>
      <c r="AZ350" s="320">
        <f>IFERROR(+AZ53/AZ63,"-")</f>
        <v>3.9702173347352454E-4</v>
      </c>
      <c r="BA350" s="320">
        <f>IFERROR(+BA53/BA63,"-")</f>
        <v>3.6487386276841563E-3</v>
      </c>
      <c r="BB350" s="320">
        <f>IFERROR(+BB53/BB63,"-")</f>
        <v>4.2942750930428669E-5</v>
      </c>
      <c r="BC350" s="320">
        <f>IFERROR(+BC53/BC63,"-")</f>
        <v>1.7122288280794229E-4</v>
      </c>
      <c r="BD350" s="321">
        <f t="shared" ref="BD350" si="475">IFERROR(+BD53/BD63,"-")</f>
        <v>5.5396639941984608E-4</v>
      </c>
    </row>
    <row r="351" spans="1:56" s="204" customFormat="1">
      <c r="A351" s="287"/>
      <c r="B351" s="173" t="s">
        <v>28</v>
      </c>
      <c r="C351" s="308"/>
      <c r="D351" s="169">
        <f t="shared" ref="D351:K351" si="476">IFERROR(IF(D34&gt;D53, "Positive int",(D65+D53-D34+D60)/(D53-D34)),"-")</f>
        <v>13.307431082700759</v>
      </c>
      <c r="E351" s="169" t="str">
        <f t="shared" si="476"/>
        <v>Positive int</v>
      </c>
      <c r="F351" s="169" t="str">
        <f t="shared" si="476"/>
        <v>Positive int</v>
      </c>
      <c r="G351" s="169" t="str">
        <f t="shared" si="476"/>
        <v>Positive int</v>
      </c>
      <c r="H351" s="169" t="str">
        <f t="shared" si="476"/>
        <v>Positive int</v>
      </c>
      <c r="I351" s="169" t="str">
        <f t="shared" si="476"/>
        <v>Positive int</v>
      </c>
      <c r="J351" s="169" t="str">
        <f t="shared" si="476"/>
        <v>Positive int</v>
      </c>
      <c r="K351" s="169" t="str">
        <f t="shared" si="476"/>
        <v>Positive int</v>
      </c>
      <c r="L351" s="324"/>
      <c r="M351" s="169" t="str">
        <f t="shared" ref="M351:V351" si="477">IFERROR(IF(M34&gt;M53, "Positive int",(M65+M53-M34+M60)/(M53-M34)),"-")</f>
        <v>-</v>
      </c>
      <c r="N351" s="169" t="str">
        <f t="shared" si="477"/>
        <v>-</v>
      </c>
      <c r="O351" s="169" t="str">
        <f t="shared" si="477"/>
        <v>Positive int</v>
      </c>
      <c r="P351" s="169" t="str">
        <f t="shared" si="477"/>
        <v>Positive int</v>
      </c>
      <c r="Q351" s="169">
        <f t="shared" si="477"/>
        <v>5.7356954386061556</v>
      </c>
      <c r="R351" s="169" t="str">
        <f t="shared" si="477"/>
        <v>Positive int</v>
      </c>
      <c r="S351" s="169" t="str">
        <f t="shared" si="477"/>
        <v>Positive int</v>
      </c>
      <c r="T351" s="169" t="str">
        <f t="shared" si="477"/>
        <v>Positive int</v>
      </c>
      <c r="U351" s="169" t="str">
        <f t="shared" si="477"/>
        <v>Positive int</v>
      </c>
      <c r="V351" s="169" t="str">
        <f t="shared" si="477"/>
        <v>Positive int</v>
      </c>
      <c r="W351" s="169"/>
      <c r="X351" s="169"/>
      <c r="Y351" s="169" t="str">
        <f t="shared" ref="Y351:AG351" si="478">IFERROR(IF(Y34&gt;Y53, "Positive int",(Y65+Y53-Y34+Y60)/(Y53-Y34)),"-")</f>
        <v>Positive int</v>
      </c>
      <c r="Z351" s="169">
        <f t="shared" si="478"/>
        <v>2.0642302448680439</v>
      </c>
      <c r="AA351" s="169" t="str">
        <f t="shared" si="478"/>
        <v>Positive int</v>
      </c>
      <c r="AB351" s="169" t="str">
        <f>IFERROR(IF(AB34&gt;AB53, "Positive int",(AB65+AB53-AB34+AB60)/(AB53-AB34)),"-")</f>
        <v>-</v>
      </c>
      <c r="AC351" s="169" t="str">
        <f>IFERROR(IF(AC34&gt;AC53, "Positive int",(AC65+AC53-AC34+AC60)/(AC53-AC34)),"-")</f>
        <v>Positive int</v>
      </c>
      <c r="AD351" s="169">
        <f t="shared" si="478"/>
        <v>15.51270553064275</v>
      </c>
      <c r="AE351" s="169" t="str">
        <f t="shared" si="478"/>
        <v>Positive int</v>
      </c>
      <c r="AF351" s="169" t="str">
        <f t="shared" si="478"/>
        <v>Positive int</v>
      </c>
      <c r="AG351" s="169" t="str">
        <f t="shared" si="478"/>
        <v>Positive int</v>
      </c>
      <c r="AH351" s="324"/>
      <c r="AI351" s="324"/>
      <c r="AJ351" s="324"/>
      <c r="AK351" s="169" t="str">
        <f>IFERROR(IF(AK34&gt;AK53, "Positive int",(AK65+AK53-AK34+AK60)/(AK53-AK34)),"-")</f>
        <v>Positive int</v>
      </c>
      <c r="AL351" s="169" t="str">
        <f>IFERROR(IF(AL34&gt;AL53, "Positive int",(AL65+AL53-AL34+AL60)/(AL53-AL34)),"-")</f>
        <v>Positive int</v>
      </c>
      <c r="AM351" s="169" t="str">
        <f>IFERROR(IF(AM34&gt;AM53, "Positive int",(AM65+AM53-AM34+AM60)/(AM53-AM34)),"-")</f>
        <v>Positive int</v>
      </c>
      <c r="AN351" s="324"/>
      <c r="AO351" s="325"/>
      <c r="AR351" s="324"/>
      <c r="AS351" s="324"/>
      <c r="AT351" s="324"/>
      <c r="AU351" s="324"/>
      <c r="AV351" s="324"/>
      <c r="AW351" s="325"/>
      <c r="AY351" s="324"/>
      <c r="AZ351" s="324"/>
      <c r="BA351" s="324"/>
      <c r="BB351" s="324"/>
      <c r="BC351" s="324"/>
      <c r="BD351" s="325"/>
    </row>
    <row r="352" spans="1:56"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320"/>
      <c r="AI352" s="320"/>
      <c r="AJ352" s="320"/>
      <c r="AK352" s="168"/>
      <c r="AL352" s="168"/>
      <c r="AM352" s="168"/>
      <c r="AN352" s="320"/>
      <c r="AO352" s="321"/>
      <c r="AR352" s="320"/>
      <c r="AS352" s="320"/>
      <c r="AT352" s="320"/>
      <c r="AU352" s="320"/>
      <c r="AV352" s="320"/>
      <c r="AW352" s="321"/>
      <c r="AY352" s="320"/>
      <c r="AZ352" s="320"/>
      <c r="BA352" s="320"/>
      <c r="BB352" s="320"/>
      <c r="BC352" s="320"/>
      <c r="BD352" s="321"/>
    </row>
    <row r="353" spans="1:56"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337"/>
      <c r="AI353" s="337"/>
      <c r="AJ353" s="337"/>
      <c r="AK353" s="162"/>
      <c r="AL353" s="162"/>
      <c r="AM353" s="162"/>
      <c r="AN353" s="337"/>
      <c r="AO353" s="338"/>
      <c r="AR353" s="337"/>
      <c r="AS353" s="337"/>
      <c r="AT353" s="337"/>
      <c r="AU353" s="337"/>
      <c r="AV353" s="337"/>
      <c r="AW353" s="338"/>
      <c r="AY353" s="337"/>
      <c r="AZ353" s="337"/>
      <c r="BA353" s="337"/>
      <c r="BB353" s="337"/>
      <c r="BC353" s="337"/>
      <c r="BD353" s="338"/>
    </row>
    <row r="354" spans="1:56"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337"/>
      <c r="AI354" s="337"/>
      <c r="AJ354" s="337"/>
      <c r="AK354" s="162"/>
      <c r="AL354" s="162"/>
      <c r="AM354" s="162"/>
      <c r="AN354" s="337"/>
      <c r="AO354" s="338"/>
      <c r="AR354" s="337"/>
      <c r="AS354" s="337"/>
      <c r="AT354" s="337"/>
      <c r="AU354" s="337"/>
      <c r="AV354" s="337"/>
      <c r="AW354" s="338"/>
      <c r="AY354" s="337"/>
      <c r="AZ354" s="337"/>
      <c r="BA354" s="337"/>
      <c r="BB354" s="337"/>
      <c r="BC354" s="337"/>
      <c r="BD354" s="338"/>
    </row>
    <row r="355" spans="1:56" s="204" customFormat="1">
      <c r="A355" s="287"/>
      <c r="B355" s="173" t="s">
        <v>26</v>
      </c>
      <c r="C355" s="308"/>
      <c r="D355" s="167">
        <f t="shared" ref="D355:V355" si="479">IFERROR(+D187/D58,"-")</f>
        <v>1.9178279900626996</v>
      </c>
      <c r="E355" s="167">
        <f t="shared" si="479"/>
        <v>1.6173613672691505</v>
      </c>
      <c r="F355" s="167">
        <f t="shared" si="479"/>
        <v>1.36809928470991</v>
      </c>
      <c r="G355" s="167">
        <f t="shared" si="479"/>
        <v>1.5164770217189296</v>
      </c>
      <c r="H355" s="167">
        <f t="shared" si="479"/>
        <v>3.5156091155540494</v>
      </c>
      <c r="I355" s="167">
        <f t="shared" si="479"/>
        <v>1.9862790104565162</v>
      </c>
      <c r="J355" s="167">
        <f t="shared" si="479"/>
        <v>1.802416677732041</v>
      </c>
      <c r="K355" s="167">
        <f t="shared" si="479"/>
        <v>1.258410014510384</v>
      </c>
      <c r="L355" s="351">
        <f t="shared" si="479"/>
        <v>1.8196231390429154</v>
      </c>
      <c r="M355" s="167" t="str">
        <f t="shared" si="479"/>
        <v>-</v>
      </c>
      <c r="N355" s="167" t="str">
        <f t="shared" si="479"/>
        <v>-</v>
      </c>
      <c r="O355" s="167">
        <f t="shared" si="479"/>
        <v>2.9592080931143263</v>
      </c>
      <c r="P355" s="167">
        <f t="shared" si="479"/>
        <v>1.0529665579289231</v>
      </c>
      <c r="Q355" s="167">
        <f t="shared" si="479"/>
        <v>0.32401815801997036</v>
      </c>
      <c r="R355" s="167">
        <f t="shared" si="479"/>
        <v>0.83045563549160673</v>
      </c>
      <c r="S355" s="167">
        <f t="shared" si="479"/>
        <v>0.71273390183292851</v>
      </c>
      <c r="T355" s="167">
        <f t="shared" si="479"/>
        <v>4.4607924061081308</v>
      </c>
      <c r="U355" s="167">
        <f t="shared" si="479"/>
        <v>1.2262066621346024</v>
      </c>
      <c r="V355" s="167">
        <f t="shared" si="479"/>
        <v>0.18813559322033899</v>
      </c>
      <c r="W355" s="167"/>
      <c r="X355" s="167"/>
      <c r="Y355" s="167">
        <f t="shared" ref="Y355:AO355" si="480">IFERROR(+Y187/Y58,"-")</f>
        <v>1.9296205630354957</v>
      </c>
      <c r="Z355" s="167">
        <f t="shared" si="480"/>
        <v>4.3286930921513376</v>
      </c>
      <c r="AA355" s="167">
        <f t="shared" si="480"/>
        <v>0.58400003835593473</v>
      </c>
      <c r="AB355" s="167" t="str">
        <f>IFERROR(+AB187/AB58,"-")</f>
        <v>-</v>
      </c>
      <c r="AC355" s="167">
        <f>IFERROR(+AC187/AC58,"-")</f>
        <v>0.8123135340385137</v>
      </c>
      <c r="AD355" s="167">
        <f t="shared" si="480"/>
        <v>1.5438376753507015</v>
      </c>
      <c r="AE355" s="167">
        <f t="shared" si="480"/>
        <v>0.4556549957415062</v>
      </c>
      <c r="AF355" s="167">
        <f t="shared" si="480"/>
        <v>0.51588601375696042</v>
      </c>
      <c r="AG355" s="167">
        <f t="shared" si="480"/>
        <v>5.4812709894084213</v>
      </c>
      <c r="AH355" s="351">
        <f t="shared" si="480"/>
        <v>1.9503728768939432</v>
      </c>
      <c r="AI355" s="351">
        <f t="shared" si="480"/>
        <v>2.5983395253357062</v>
      </c>
      <c r="AJ355" s="351">
        <f t="shared" si="480"/>
        <v>0.95146854763809441</v>
      </c>
      <c r="AK355" s="167">
        <f t="shared" si="480"/>
        <v>0.70995203836930454</v>
      </c>
      <c r="AL355" s="167">
        <f t="shared" si="480"/>
        <v>5.5303225806451612</v>
      </c>
      <c r="AM355" s="167">
        <f t="shared" si="480"/>
        <v>1.6492046640626004</v>
      </c>
      <c r="AN355" s="351">
        <f t="shared" si="480"/>
        <v>1.1977630938323809</v>
      </c>
      <c r="AO355" s="352">
        <f t="shared" si="480"/>
        <v>1.8304393407437265</v>
      </c>
      <c r="AR355" s="351">
        <f>IFERROR(+AR187/AR58,"-")</f>
        <v>1.8196231390429154</v>
      </c>
      <c r="AS355" s="351">
        <f>IFERROR(+AS187/AS58,"-")</f>
        <v>1.9503728768939432</v>
      </c>
      <c r="AT355" s="351">
        <f>IFERROR(+AT187/AT58,"-")</f>
        <v>2.5983395253357062</v>
      </c>
      <c r="AU355" s="351">
        <f>IFERROR(+AU187/AU58,"-")</f>
        <v>0.95146854763809452</v>
      </c>
      <c r="AV355" s="351">
        <f>IFERROR(+AV187/AV58,"-")</f>
        <v>1.1977630938323809</v>
      </c>
      <c r="AW355" s="352">
        <f t="shared" ref="AW355" si="481">IFERROR(+AW187/AW58,"-")</f>
        <v>1.8304393407437265</v>
      </c>
      <c r="AY355" s="351">
        <f>IFERROR(+AY187/AY58,"-")</f>
        <v>1.6232824784238786</v>
      </c>
      <c r="AZ355" s="351">
        <f>IFERROR(+AZ187/AZ58,"-")</f>
        <v>1.3637976929902396</v>
      </c>
      <c r="BA355" s="351">
        <f>IFERROR(+BA187/BA58,"-")</f>
        <v>2.657565130260521</v>
      </c>
      <c r="BB355" s="351">
        <f>IFERROR(+BB187/BB58,"-")</f>
        <v>1.0596695226438189</v>
      </c>
      <c r="BC355" s="351">
        <f>IFERROR(+BC187/BC58,"-")</f>
        <v>2.7228394415147554</v>
      </c>
      <c r="BD355" s="352">
        <f t="shared" ref="BD355" si="482">IFERROR(+BD187/BD58,"-")</f>
        <v>0.97843775427176571</v>
      </c>
    </row>
    <row r="356" spans="1:56" s="204" customFormat="1">
      <c r="A356" s="287"/>
      <c r="B356" s="173" t="s">
        <v>25</v>
      </c>
      <c r="C356" s="308"/>
      <c r="D356" s="162">
        <f t="shared" ref="D356:V356" si="483">IFERROR(+(D110*1000)/D266,"-")</f>
        <v>45682.955414012737</v>
      </c>
      <c r="E356" s="162">
        <f t="shared" si="483"/>
        <v>66977.716275405546</v>
      </c>
      <c r="F356" s="162">
        <f t="shared" si="483"/>
        <v>63862.201255962129</v>
      </c>
      <c r="G356" s="162">
        <f t="shared" si="483"/>
        <v>85619.49801986909</v>
      </c>
      <c r="H356" s="162">
        <f t="shared" si="483"/>
        <v>96947.289593905691</v>
      </c>
      <c r="I356" s="162">
        <f t="shared" si="483"/>
        <v>98669.610445901286</v>
      </c>
      <c r="J356" s="162">
        <f t="shared" si="483"/>
        <v>48484.937323089362</v>
      </c>
      <c r="K356" s="162">
        <f t="shared" si="483"/>
        <v>51523.405454805827</v>
      </c>
      <c r="L356" s="337">
        <f t="shared" si="483"/>
        <v>71992.175126240429</v>
      </c>
      <c r="M356" s="162" t="str">
        <f t="shared" si="483"/>
        <v>-</v>
      </c>
      <c r="N356" s="162" t="str">
        <f t="shared" si="483"/>
        <v>-</v>
      </c>
      <c r="O356" s="162">
        <f t="shared" si="483"/>
        <v>45095.015576323989</v>
      </c>
      <c r="P356" s="162">
        <f t="shared" si="483"/>
        <v>29449.313855688357</v>
      </c>
      <c r="Q356" s="162">
        <f t="shared" si="483"/>
        <v>43513.64038934587</v>
      </c>
      <c r="R356" s="162">
        <f t="shared" si="483"/>
        <v>28563.887994850338</v>
      </c>
      <c r="S356" s="162">
        <f t="shared" si="483"/>
        <v>11000.118970302379</v>
      </c>
      <c r="T356" s="162">
        <f t="shared" si="483"/>
        <v>24083.608657677145</v>
      </c>
      <c r="U356" s="162">
        <f t="shared" si="483"/>
        <v>17795.798828519492</v>
      </c>
      <c r="V356" s="162">
        <f t="shared" si="483"/>
        <v>6927.8422939068105</v>
      </c>
      <c r="W356" s="162"/>
      <c r="X356" s="162"/>
      <c r="Y356" s="162">
        <f t="shared" ref="Y356:AO356" si="484">IFERROR(+(Y110*1000)/Y266,"-")</f>
        <v>7109.8357760904119</v>
      </c>
      <c r="Z356" s="162">
        <f t="shared" si="484"/>
        <v>29655.972534627679</v>
      </c>
      <c r="AA356" s="162">
        <f t="shared" si="484"/>
        <v>31496.07652690207</v>
      </c>
      <c r="AB356" s="162" t="str">
        <f>IFERROR(+(AB110*1000)/AB266,"-")</f>
        <v>-</v>
      </c>
      <c r="AC356" s="162">
        <f>IFERROR(+(AC110*1000)/AC266,"-")</f>
        <v>32142.470550780006</v>
      </c>
      <c r="AD356" s="162">
        <f t="shared" si="484"/>
        <v>24730.138910566569</v>
      </c>
      <c r="AE356" s="162">
        <f t="shared" si="484"/>
        <v>19637.975224263133</v>
      </c>
      <c r="AF356" s="162">
        <f t="shared" si="484"/>
        <v>23334.556126192223</v>
      </c>
      <c r="AG356" s="162">
        <f t="shared" si="484"/>
        <v>20301.733596664471</v>
      </c>
      <c r="AH356" s="337">
        <f t="shared" si="484"/>
        <v>26622.034806474778</v>
      </c>
      <c r="AI356" s="337">
        <f t="shared" si="484"/>
        <v>31071.673845067598</v>
      </c>
      <c r="AJ356" s="337">
        <f t="shared" si="484"/>
        <v>21274.294660395684</v>
      </c>
      <c r="AK356" s="162">
        <f t="shared" si="484"/>
        <v>4633.0234176900512</v>
      </c>
      <c r="AL356" s="162">
        <f t="shared" si="484"/>
        <v>11987.116564417178</v>
      </c>
      <c r="AM356" s="162">
        <f t="shared" si="484"/>
        <v>12085.989375830013</v>
      </c>
      <c r="AN356" s="337">
        <f t="shared" si="484"/>
        <v>6024.0759442536864</v>
      </c>
      <c r="AO356" s="338">
        <f t="shared" si="484"/>
        <v>50195.56201419529</v>
      </c>
      <c r="AR356" s="337">
        <f>IFERROR(+(AR110*1000)/AR266,"-")</f>
        <v>71992.175126240429</v>
      </c>
      <c r="AS356" s="337">
        <f>IFERROR(+(AS110*1000)/AS266,"-")</f>
        <v>26622.034806474778</v>
      </c>
      <c r="AT356" s="337">
        <f>IFERROR(+(AT110*1000)/AT266,"-")</f>
        <v>31071.673845067595</v>
      </c>
      <c r="AU356" s="337">
        <f>IFERROR(+(AU110*1000)/AU266,"-")</f>
        <v>21274.294660395684</v>
      </c>
      <c r="AV356" s="337">
        <f>IFERROR(+(AV110*1000)/AV266,"-")</f>
        <v>6024.0759442536864</v>
      </c>
      <c r="AW356" s="338">
        <f t="shared" ref="AW356" si="485">IFERROR(+(AW110*1000)/AW266,"-")</f>
        <v>50195.562014195304</v>
      </c>
      <c r="AY356" s="337">
        <f>IFERROR(+(AY110*1000)/AY266,"-")</f>
        <v>58213.298410970354</v>
      </c>
      <c r="AZ356" s="337">
        <f>IFERROR(+(AZ110*1000)/AZ266,"-")</f>
        <v>20522.191838451829</v>
      </c>
      <c r="BA356" s="337">
        <f>IFERROR(+(BA110*1000)/BA266,"-")</f>
        <v>24730.138910566569</v>
      </c>
      <c r="BB356" s="337">
        <f>IFERROR(+(BB110*1000)/BB266,"-")</f>
        <v>23504.611246343036</v>
      </c>
      <c r="BC356" s="337">
        <f>IFERROR(+(BC110*1000)/BC266,"-")</f>
        <v>12085.989375830013</v>
      </c>
      <c r="BD356" s="338">
        <f t="shared" ref="BD356" si="486">IFERROR(+(BD110*1000)/BD266,"-")</f>
        <v>23494.967331802931</v>
      </c>
    </row>
    <row r="357" spans="1:56" s="204" customFormat="1">
      <c r="A357" s="287"/>
      <c r="B357" s="173" t="s">
        <v>24</v>
      </c>
      <c r="C357" s="308"/>
      <c r="D357" s="162">
        <f t="shared" ref="D357:V357" si="487">+D88+D110+D119</f>
        <v>1000423</v>
      </c>
      <c r="E357" s="162">
        <f t="shared" si="487"/>
        <v>274882</v>
      </c>
      <c r="F357" s="162">
        <f t="shared" si="487"/>
        <v>1430584</v>
      </c>
      <c r="G357" s="162">
        <f t="shared" si="487"/>
        <v>3342258</v>
      </c>
      <c r="H357" s="162">
        <f t="shared" si="487"/>
        <v>1573310</v>
      </c>
      <c r="I357" s="162">
        <f t="shared" si="487"/>
        <v>2218822</v>
      </c>
      <c r="J357" s="162">
        <f t="shared" si="487"/>
        <v>565773</v>
      </c>
      <c r="K357" s="162">
        <f t="shared" si="487"/>
        <v>1050834.6601800001</v>
      </c>
      <c r="L357" s="337">
        <f t="shared" si="487"/>
        <v>11456886.660180001</v>
      </c>
      <c r="M357" s="162">
        <f t="shared" si="487"/>
        <v>0</v>
      </c>
      <c r="N357" s="162">
        <f t="shared" si="487"/>
        <v>0</v>
      </c>
      <c r="O357" s="162">
        <f t="shared" si="487"/>
        <v>396296</v>
      </c>
      <c r="P357" s="162">
        <f t="shared" si="487"/>
        <v>166132</v>
      </c>
      <c r="Q357" s="162">
        <f t="shared" si="487"/>
        <v>299089.68977999996</v>
      </c>
      <c r="R357" s="162">
        <f t="shared" si="487"/>
        <v>110807</v>
      </c>
      <c r="S357" s="162">
        <f t="shared" si="487"/>
        <v>61496.714319999999</v>
      </c>
      <c r="T357" s="162">
        <f t="shared" si="487"/>
        <v>144164.21062333335</v>
      </c>
      <c r="U357" s="162">
        <f t="shared" si="487"/>
        <v>123998</v>
      </c>
      <c r="V357" s="162">
        <f t="shared" si="487"/>
        <v>23748.377</v>
      </c>
      <c r="W357" s="162"/>
      <c r="X357" s="162"/>
      <c r="Y357" s="162">
        <f t="shared" ref="Y357:AO357" si="488">+Y88+Y110+Y119</f>
        <v>100592</v>
      </c>
      <c r="Z357" s="162">
        <f t="shared" si="488"/>
        <v>396182</v>
      </c>
      <c r="AA357" s="162">
        <f t="shared" si="488"/>
        <v>122050</v>
      </c>
      <c r="AB357" s="162">
        <f>+AB88+AB110+AB119</f>
        <v>0</v>
      </c>
      <c r="AC357" s="162">
        <f>+AC88+AC110+AC119</f>
        <v>246074</v>
      </c>
      <c r="AD357" s="162">
        <f t="shared" si="488"/>
        <v>196822</v>
      </c>
      <c r="AE357" s="162">
        <f t="shared" si="488"/>
        <v>98298</v>
      </c>
      <c r="AF357" s="162">
        <f t="shared" si="488"/>
        <v>43022</v>
      </c>
      <c r="AG357" s="162">
        <f t="shared" si="488"/>
        <v>106993</v>
      </c>
      <c r="AH357" s="337">
        <f t="shared" si="488"/>
        <v>2635764.991723333</v>
      </c>
      <c r="AI357" s="337">
        <f t="shared" si="488"/>
        <v>1637844.9004033331</v>
      </c>
      <c r="AJ357" s="337">
        <f t="shared" si="488"/>
        <v>997920.09132000001</v>
      </c>
      <c r="AK357" s="162">
        <f t="shared" si="488"/>
        <v>196496</v>
      </c>
      <c r="AL357" s="162">
        <f t="shared" si="488"/>
        <v>82649</v>
      </c>
      <c r="AM357" s="162">
        <f t="shared" si="488"/>
        <v>63028</v>
      </c>
      <c r="AN357" s="337">
        <f t="shared" si="488"/>
        <v>342173</v>
      </c>
      <c r="AO357" s="338">
        <f t="shared" si="488"/>
        <v>14434824.651903333</v>
      </c>
      <c r="AR357" s="337">
        <f>+AR88+AR110+AR119</f>
        <v>1432110.8325225001</v>
      </c>
      <c r="AS357" s="337">
        <f>+AS88+AS110+AS119</f>
        <v>164735.31198270831</v>
      </c>
      <c r="AT357" s="337">
        <f>+AT88+AT110+AT119</f>
        <v>233977.84291476189</v>
      </c>
      <c r="AU357" s="337">
        <f>+AU88+AU110+AU119</f>
        <v>110880.01014666667</v>
      </c>
      <c r="AV357" s="337">
        <f>+AV88+AV110+AV119</f>
        <v>114057.66666666666</v>
      </c>
      <c r="AW357" s="338">
        <f t="shared" ref="AW357" si="489">+AW88+AW110+AW119</f>
        <v>534623.13525567902</v>
      </c>
      <c r="AY357" s="337">
        <f>+AY88+AY110+AY119</f>
        <v>1247667.107605</v>
      </c>
      <c r="AZ357" s="337">
        <f>+AZ88+AZ110+AZ119</f>
        <v>118723.39243000001</v>
      </c>
      <c r="BA357" s="337">
        <f>+BA88+BA110+BA119</f>
        <v>179179.14412333333</v>
      </c>
      <c r="BB357" s="337">
        <f>+BB88+BB110+BB119</f>
        <v>109673</v>
      </c>
      <c r="BC357" s="337">
        <f>+BC88+BC110+BC119</f>
        <v>99811</v>
      </c>
      <c r="BD357" s="338">
        <f t="shared" ref="BD357" si="490">+BD88+BD110+BD119</f>
        <v>179927</v>
      </c>
    </row>
    <row r="358" spans="1:56" s="204" customFormat="1">
      <c r="A358" s="287"/>
      <c r="B358" s="173" t="s">
        <v>23</v>
      </c>
      <c r="C358" s="308"/>
      <c r="D358" s="167">
        <f t="shared" ref="D358:V358" si="491">IFERROR(+D42/D357,"-")</f>
        <v>0.38962718769960308</v>
      </c>
      <c r="E358" s="167">
        <f t="shared" si="491"/>
        <v>0.44576218159064618</v>
      </c>
      <c r="F358" s="167">
        <f t="shared" si="491"/>
        <v>0.35724361519491343</v>
      </c>
      <c r="G358" s="167">
        <f t="shared" si="491"/>
        <v>0.3430767202412261</v>
      </c>
      <c r="H358" s="167">
        <f t="shared" si="491"/>
        <v>0.22559190496469228</v>
      </c>
      <c r="I358" s="167">
        <f t="shared" si="491"/>
        <v>0.32258513751891771</v>
      </c>
      <c r="J358" s="167">
        <f t="shared" si="491"/>
        <v>0.45343803963780527</v>
      </c>
      <c r="K358" s="167">
        <f t="shared" si="491"/>
        <v>0.43308204474531248</v>
      </c>
      <c r="L358" s="351">
        <f t="shared" si="491"/>
        <v>0.34497744923121237</v>
      </c>
      <c r="M358" s="167" t="str">
        <f t="shared" si="491"/>
        <v>-</v>
      </c>
      <c r="N358" s="167" t="str">
        <f t="shared" si="491"/>
        <v>-</v>
      </c>
      <c r="O358" s="167">
        <f t="shared" si="491"/>
        <v>0.28270787492177563</v>
      </c>
      <c r="P358" s="167">
        <f t="shared" si="491"/>
        <v>0.38762863867286257</v>
      </c>
      <c r="Q358" s="167">
        <f t="shared" si="491"/>
        <v>0.34705867171935251</v>
      </c>
      <c r="R358" s="167">
        <f t="shared" si="491"/>
        <v>0.37293672782405446</v>
      </c>
      <c r="S358" s="167">
        <f t="shared" si="491"/>
        <v>0.68954154606287921</v>
      </c>
      <c r="T358" s="167">
        <f t="shared" si="491"/>
        <v>0.61244643423108758</v>
      </c>
      <c r="U358" s="167">
        <f t="shared" si="491"/>
        <v>0.42871659220310004</v>
      </c>
      <c r="V358" s="167">
        <f t="shared" si="491"/>
        <v>0.96189663824184701</v>
      </c>
      <c r="W358" s="167"/>
      <c r="X358" s="167"/>
      <c r="Y358" s="167">
        <f t="shared" ref="Y358:AO358" si="492">IFERROR(+Y42/Y357,"-")</f>
        <v>0.61226538889772542</v>
      </c>
      <c r="Z358" s="167">
        <f t="shared" si="492"/>
        <v>0.32903063132600674</v>
      </c>
      <c r="AA358" s="167">
        <f t="shared" si="492"/>
        <v>0.39198689061859893</v>
      </c>
      <c r="AB358" s="167" t="str">
        <f>IFERROR(+AB42/AB357,"-")</f>
        <v>-</v>
      </c>
      <c r="AC358" s="167">
        <f>IFERROR(+AC42/AC357,"-")</f>
        <v>0.38271007908190219</v>
      </c>
      <c r="AD358" s="167">
        <f t="shared" si="492"/>
        <v>0.53426954303888796</v>
      </c>
      <c r="AE358" s="167">
        <f t="shared" si="492"/>
        <v>0.58485062768316753</v>
      </c>
      <c r="AF358" s="167">
        <f t="shared" si="492"/>
        <v>0.46388963785969967</v>
      </c>
      <c r="AG358" s="167">
        <f t="shared" si="492"/>
        <v>0.50799322740740038</v>
      </c>
      <c r="AH358" s="351">
        <f t="shared" si="492"/>
        <v>0.41702386786438383</v>
      </c>
      <c r="AI358" s="351">
        <f t="shared" si="492"/>
        <v>0.39776898716085174</v>
      </c>
      <c r="AJ358" s="351">
        <f t="shared" si="492"/>
        <v>0.44862610580153123</v>
      </c>
      <c r="AK358" s="167">
        <f t="shared" si="492"/>
        <v>0.79731394023288005</v>
      </c>
      <c r="AL358" s="167">
        <f t="shared" si="492"/>
        <v>0.21045626686348293</v>
      </c>
      <c r="AM358" s="167">
        <f t="shared" si="492"/>
        <v>0.46755410293837657</v>
      </c>
      <c r="AN358" s="351">
        <f t="shared" si="492"/>
        <v>0.59482191756801384</v>
      </c>
      <c r="AO358" s="352">
        <f t="shared" si="492"/>
        <v>0.36405544054164052</v>
      </c>
      <c r="AR358" s="351">
        <f>IFERROR(+AR42/AR357,"-")</f>
        <v>0.34497744923121237</v>
      </c>
      <c r="AS358" s="351">
        <f>IFERROR(+AS42/AS357,"-")</f>
        <v>0.41702386786438383</v>
      </c>
      <c r="AT358" s="351">
        <f>IFERROR(+AT42/AT357,"-")</f>
        <v>0.39776898716085174</v>
      </c>
      <c r="AU358" s="351">
        <f>IFERROR(+AU42/AU357,"-")</f>
        <v>0.44862610580153123</v>
      </c>
      <c r="AV358" s="351">
        <f>IFERROR(+AV42/AV357,"-")</f>
        <v>0.59482191756801395</v>
      </c>
      <c r="AW358" s="352">
        <f t="shared" ref="AW358" si="493">IFERROR(+AW42/AW357,"-")</f>
        <v>0.36405544054164052</v>
      </c>
      <c r="AY358" s="351">
        <f>IFERROR(+AY42/AY357,"-")</f>
        <v>0.33858776037697885</v>
      </c>
      <c r="AZ358" s="351">
        <f>IFERROR(+AZ42/AZ357,"-")</f>
        <v>0.50149614394740893</v>
      </c>
      <c r="BA358" s="351">
        <f>IFERROR(+BA42/BA357,"-")</f>
        <v>0.57931781607657862</v>
      </c>
      <c r="BB358" s="351">
        <f>IFERROR(+BB42/BB357,"-")</f>
        <v>0.43622404785133989</v>
      </c>
      <c r="BC358" s="351">
        <f>IFERROR(+BC42/BC357,"-")</f>
        <v>0.29524801875544782</v>
      </c>
      <c r="BD358" s="352">
        <f t="shared" ref="BD358" si="494">IFERROR(+BD42/BD357,"-")</f>
        <v>0.52340671494550572</v>
      </c>
    </row>
    <row r="359" spans="1:56" s="204" customFormat="1">
      <c r="A359" s="287"/>
      <c r="B359" s="173" t="s">
        <v>22</v>
      </c>
      <c r="C359" s="308"/>
      <c r="D359" s="161">
        <f t="shared" ref="D359:V359" si="495">IFERROR(+D287/D266,"-")</f>
        <v>9.8882873885350318</v>
      </c>
      <c r="E359" s="161">
        <f t="shared" si="495"/>
        <v>0</v>
      </c>
      <c r="F359" s="161">
        <f t="shared" si="495"/>
        <v>20.249330608482573</v>
      </c>
      <c r="G359" s="161">
        <f t="shared" si="495"/>
        <v>18.179061221385439</v>
      </c>
      <c r="H359" s="161">
        <f t="shared" si="495"/>
        <v>0</v>
      </c>
      <c r="I359" s="161">
        <f t="shared" si="495"/>
        <v>15.010727637210815</v>
      </c>
      <c r="J359" s="161">
        <f t="shared" si="495"/>
        <v>15.658006469874646</v>
      </c>
      <c r="K359" s="161">
        <f t="shared" si="495"/>
        <v>15.153264978806279</v>
      </c>
      <c r="L359" s="347">
        <f t="shared" si="495"/>
        <v>14.081494795664842</v>
      </c>
      <c r="M359" s="161" t="str">
        <f t="shared" si="495"/>
        <v>-</v>
      </c>
      <c r="N359" s="161" t="str">
        <f t="shared" si="495"/>
        <v>-</v>
      </c>
      <c r="O359" s="161">
        <f t="shared" si="495"/>
        <v>15.690455961483998</v>
      </c>
      <c r="P359" s="161">
        <f t="shared" si="495"/>
        <v>12.834218680832226</v>
      </c>
      <c r="Q359" s="161">
        <f t="shared" si="495"/>
        <v>12.594888386424204</v>
      </c>
      <c r="R359" s="161">
        <f t="shared" si="495"/>
        <v>12.309623430962343</v>
      </c>
      <c r="S359" s="161">
        <f t="shared" si="495"/>
        <v>6.0706973738951744</v>
      </c>
      <c r="T359" s="161">
        <f t="shared" si="495"/>
        <v>7.7754477233528094</v>
      </c>
      <c r="U359" s="161">
        <f t="shared" si="495"/>
        <v>7.8596243183195318</v>
      </c>
      <c r="V359" s="161">
        <f t="shared" si="495"/>
        <v>4.8909370199692779</v>
      </c>
      <c r="W359" s="161"/>
      <c r="X359" s="161"/>
      <c r="Y359" s="161">
        <f t="shared" ref="Y359:AO359" si="496">IFERROR(+Y287/Y266,"-")</f>
        <v>2.3775384072046619</v>
      </c>
      <c r="Z359" s="161">
        <f t="shared" si="496"/>
        <v>14.71007458269208</v>
      </c>
      <c r="AA359" s="161">
        <f t="shared" si="496"/>
        <v>17.767765225219048</v>
      </c>
      <c r="AB359" s="161" t="str">
        <f>IFERROR(+AB287/AB266,"-")</f>
        <v>-</v>
      </c>
      <c r="AC359" s="161">
        <f>IFERROR(+AC287/AC266,"-")</f>
        <v>12.450334288443171</v>
      </c>
      <c r="AD359" s="161">
        <f t="shared" si="496"/>
        <v>0</v>
      </c>
      <c r="AE359" s="161">
        <f t="shared" si="496"/>
        <v>0</v>
      </c>
      <c r="AF359" s="161">
        <f t="shared" si="496"/>
        <v>10.567131327953044</v>
      </c>
      <c r="AG359" s="161">
        <f t="shared" si="496"/>
        <v>0</v>
      </c>
      <c r="AH359" s="347">
        <f t="shared" si="496"/>
        <v>8.9756041379049325</v>
      </c>
      <c r="AI359" s="347">
        <f t="shared" si="496"/>
        <v>8.5296032078907658</v>
      </c>
      <c r="AJ359" s="347">
        <f t="shared" si="496"/>
        <v>9.5116244887556007</v>
      </c>
      <c r="AK359" s="161">
        <f t="shared" si="496"/>
        <v>4.3314274349922934</v>
      </c>
      <c r="AL359" s="161">
        <f t="shared" si="496"/>
        <v>0</v>
      </c>
      <c r="AM359" s="161">
        <f t="shared" si="496"/>
        <v>4.2709163346613543</v>
      </c>
      <c r="AN359" s="347">
        <f t="shared" si="496"/>
        <v>4.0388608361947078</v>
      </c>
      <c r="AO359" s="348">
        <f t="shared" si="496"/>
        <v>11.352229668094646</v>
      </c>
      <c r="AR359" s="347">
        <f>IFERROR(+AR287/AR266,"-")</f>
        <v>14.081494795664842</v>
      </c>
      <c r="AS359" s="347">
        <f>IFERROR(+AS287/AS266,"-")</f>
        <v>8.9756041379049325</v>
      </c>
      <c r="AT359" s="347">
        <f>IFERROR(+AT287/AT266,"-")</f>
        <v>8.5296032078907658</v>
      </c>
      <c r="AU359" s="347">
        <f>IFERROR(+AU287/AU266,"-")</f>
        <v>9.5116244887556007</v>
      </c>
      <c r="AV359" s="347">
        <f>IFERROR(+AV287/AV266,"-")</f>
        <v>4.0388608361947087</v>
      </c>
      <c r="AW359" s="348">
        <f t="shared" ref="AW359" si="497">IFERROR(+AW287/AW266,"-")</f>
        <v>11.352229668094648</v>
      </c>
      <c r="AY359" s="347">
        <f>IFERROR(+AY287/AY266,"-")</f>
        <v>15.08001392175971</v>
      </c>
      <c r="AZ359" s="347">
        <f>IFERROR(+AZ287/AZ266,"-")</f>
        <v>8.3824148085822472</v>
      </c>
      <c r="BA359" s="347">
        <f>IFERROR(+BA287/BA266,"-")</f>
        <v>15.067894490401123</v>
      </c>
      <c r="BB359" s="347">
        <f>IFERROR(+BB287/BB266,"-")</f>
        <v>10.203018621989578</v>
      </c>
      <c r="BC359" s="347">
        <f>IFERROR(+BC287/BC266,"-")</f>
        <v>16.597277556440904</v>
      </c>
      <c r="BD359" s="348">
        <f t="shared" ref="BD359" si="498">IFERROR(+BD287/BD266,"-")</f>
        <v>13.81123079639767</v>
      </c>
    </row>
    <row r="360" spans="1:56" s="204" customFormat="1">
      <c r="A360" s="287"/>
      <c r="B360" s="173" t="s">
        <v>21</v>
      </c>
      <c r="C360" s="308"/>
      <c r="D360" s="162">
        <f t="shared" ref="D360:V360" si="499">IFERROR(+(D51*1000)/D287,"-")</f>
        <v>122.0565188775871</v>
      </c>
      <c r="E360" s="162" t="str">
        <f t="shared" si="499"/>
        <v>-</v>
      </c>
      <c r="F360" s="162">
        <f t="shared" si="499"/>
        <v>72.663251393246227</v>
      </c>
      <c r="G360" s="162">
        <f t="shared" si="499"/>
        <v>118.39942495099389</v>
      </c>
      <c r="H360" s="162" t="str">
        <f t="shared" si="499"/>
        <v>-</v>
      </c>
      <c r="I360" s="162">
        <f t="shared" si="499"/>
        <v>144.74847772808812</v>
      </c>
      <c r="J360" s="162">
        <f t="shared" si="499"/>
        <v>72.342128879391055</v>
      </c>
      <c r="K360" s="162">
        <f t="shared" si="499"/>
        <v>136.90711355353707</v>
      </c>
      <c r="L360" s="337">
        <f t="shared" si="499"/>
        <v>128.33206897371664</v>
      </c>
      <c r="M360" s="162" t="str">
        <f t="shared" si="499"/>
        <v>-</v>
      </c>
      <c r="N360" s="162" t="str">
        <f t="shared" si="499"/>
        <v>-</v>
      </c>
      <c r="O360" s="162">
        <f t="shared" si="499"/>
        <v>84.029745681641785</v>
      </c>
      <c r="P360" s="162">
        <f t="shared" si="499"/>
        <v>70.621522807622668</v>
      </c>
      <c r="Q360" s="162">
        <f t="shared" si="499"/>
        <v>76.480177455818364</v>
      </c>
      <c r="R360" s="162">
        <f t="shared" si="499"/>
        <v>104.16775610521361</v>
      </c>
      <c r="S360" s="162">
        <f t="shared" si="499"/>
        <v>179.30268017226226</v>
      </c>
      <c r="T360" s="162">
        <f t="shared" si="499"/>
        <v>136.38559598494354</v>
      </c>
      <c r="U360" s="162">
        <f t="shared" si="499"/>
        <v>52.912908282579089</v>
      </c>
      <c r="V360" s="162">
        <f t="shared" si="499"/>
        <v>320.56113902847574</v>
      </c>
      <c r="W360" s="162"/>
      <c r="X360" s="162"/>
      <c r="Y360" s="162">
        <f t="shared" ref="Y360:AO360" si="500">IFERROR(+(Y51*1000)/Y287,"-")</f>
        <v>99.376114081996434</v>
      </c>
      <c r="Z360" s="162">
        <f t="shared" si="500"/>
        <v>60.206348184393512</v>
      </c>
      <c r="AA360" s="162">
        <f t="shared" si="500"/>
        <v>56.99424617776625</v>
      </c>
      <c r="AB360" s="162" t="str">
        <f>IFERROR(+(AB51*1000)/AB287,"-")</f>
        <v>-</v>
      </c>
      <c r="AC360" s="162">
        <f>IFERROR(+(AC51*1000)/AC287,"-")</f>
        <v>78.695357549256514</v>
      </c>
      <c r="AD360" s="162" t="str">
        <f t="shared" si="500"/>
        <v>-</v>
      </c>
      <c r="AE360" s="162" t="str">
        <f t="shared" si="500"/>
        <v>-</v>
      </c>
      <c r="AF360" s="162">
        <f t="shared" si="500"/>
        <v>105.5051031035201</v>
      </c>
      <c r="AG360" s="162" t="str">
        <f t="shared" si="500"/>
        <v>-</v>
      </c>
      <c r="AH360" s="337">
        <f t="shared" si="500"/>
        <v>113.75250295162816</v>
      </c>
      <c r="AI360" s="337">
        <f t="shared" si="500"/>
        <v>136.45107047868618</v>
      </c>
      <c r="AJ360" s="337">
        <f t="shared" si="500"/>
        <v>89.289030828231489</v>
      </c>
      <c r="AK360" s="162">
        <f t="shared" si="500"/>
        <v>152.2303083174545</v>
      </c>
      <c r="AL360" s="162" t="str">
        <f t="shared" si="500"/>
        <v>-</v>
      </c>
      <c r="AM360" s="162">
        <f t="shared" si="500"/>
        <v>80.690298507462686</v>
      </c>
      <c r="AN360" s="337">
        <f t="shared" si="500"/>
        <v>152.85751435258348</v>
      </c>
      <c r="AO360" s="338">
        <f t="shared" si="500"/>
        <v>125.48329554294828</v>
      </c>
      <c r="AR360" s="337">
        <f>IFERROR(+(AR51*1000)/AR287,"-")</f>
        <v>128.33206897371664</v>
      </c>
      <c r="AS360" s="337">
        <f>IFERROR(+(AS51*1000)/AS287,"-")</f>
        <v>113.75250295162816</v>
      </c>
      <c r="AT360" s="337">
        <f>IFERROR(+(AT51*1000)/AT287,"-")</f>
        <v>136.45107047868618</v>
      </c>
      <c r="AU360" s="337">
        <f>IFERROR(+(AU51*1000)/AU287,"-")</f>
        <v>89.289030828231489</v>
      </c>
      <c r="AV360" s="337">
        <f>IFERROR(+(AV51*1000)/AV287,"-")</f>
        <v>152.85751435258345</v>
      </c>
      <c r="AW360" s="338">
        <f t="shared" ref="AW360" si="501">IFERROR(+(AW51*1000)/AW287,"-")</f>
        <v>125.48329554294828</v>
      </c>
      <c r="AY360" s="337">
        <f>IFERROR(+(AY51*1000)/AY287,"-")</f>
        <v>99.012423774281601</v>
      </c>
      <c r="AZ360" s="337">
        <f>IFERROR(+(AZ51*1000)/AZ287,"-")</f>
        <v>114.00237139272271</v>
      </c>
      <c r="BA360" s="337">
        <f>IFERROR(+(BA51*1000)/BA287,"-")</f>
        <v>66.574642013673085</v>
      </c>
      <c r="BB360" s="337">
        <f>IFERROR(+(BB51*1000)/BB287,"-")</f>
        <v>86.260313235371001</v>
      </c>
      <c r="BC360" s="337">
        <f>IFERROR(+(BC51*1000)/BC287,"-")</f>
        <v>20.763737472745095</v>
      </c>
      <c r="BD360" s="338">
        <f t="shared" ref="BD360" si="502">IFERROR(+(BD51*1000)/BD287,"-")</f>
        <v>78.695357549256514</v>
      </c>
    </row>
    <row r="361" spans="1:56" s="204" customFormat="1">
      <c r="A361" s="287"/>
      <c r="B361" s="173" t="s">
        <v>20</v>
      </c>
      <c r="C361" s="308"/>
      <c r="D361" s="163">
        <f t="shared" ref="D361:V361" si="503">IFERROR(+D58/D110,"-")</f>
        <v>4.7142978244962788E-2</v>
      </c>
      <c r="E361" s="163">
        <f t="shared" si="503"/>
        <v>4.5061167501440541E-2</v>
      </c>
      <c r="F361" s="163">
        <f t="shared" si="503"/>
        <v>4.1193383337460705E-2</v>
      </c>
      <c r="G361" s="163">
        <f t="shared" si="503"/>
        <v>4.1896709450656239E-2</v>
      </c>
      <c r="H361" s="163">
        <f t="shared" si="503"/>
        <v>3.7478488922191813E-2</v>
      </c>
      <c r="I361" s="163">
        <f t="shared" si="503"/>
        <v>3.2295616219466326E-2</v>
      </c>
      <c r="J361" s="163">
        <f t="shared" si="503"/>
        <v>4.7106729800901977E-2</v>
      </c>
      <c r="K361" s="163">
        <f t="shared" si="503"/>
        <v>6.6473823511455032E-2</v>
      </c>
      <c r="L361" s="322">
        <f t="shared" si="503"/>
        <v>4.2521787401785492E-2</v>
      </c>
      <c r="M361" s="163" t="str">
        <f t="shared" si="503"/>
        <v>-</v>
      </c>
      <c r="N361" s="163" t="str">
        <f t="shared" si="503"/>
        <v>-</v>
      </c>
      <c r="O361" s="163">
        <f t="shared" si="503"/>
        <v>2.8866957021424916E-2</v>
      </c>
      <c r="P361" s="163">
        <f t="shared" si="503"/>
        <v>4.7920294321017354E-2</v>
      </c>
      <c r="Q361" s="163">
        <f t="shared" si="503"/>
        <v>4.6470860329884379E-2</v>
      </c>
      <c r="R361" s="163">
        <f t="shared" si="503"/>
        <v>4.6986974354351646E-2</v>
      </c>
      <c r="S361" s="163">
        <f t="shared" si="503"/>
        <v>6.9346099618612461E-2</v>
      </c>
      <c r="T361" s="163">
        <f t="shared" si="503"/>
        <v>3.9260780429212286E-2</v>
      </c>
      <c r="U361" s="163">
        <f t="shared" si="503"/>
        <v>6.6782434993814338E-2</v>
      </c>
      <c r="V361" s="163">
        <f t="shared" si="503"/>
        <v>0.12209835332780096</v>
      </c>
      <c r="W361" s="163"/>
      <c r="X361" s="163"/>
      <c r="Y361" s="163">
        <f t="shared" ref="Y361:AO361" si="504">IFERROR(+Y58/Y110,"-")</f>
        <v>8.1166331371234135E-2</v>
      </c>
      <c r="Z361" s="163">
        <f t="shared" si="504"/>
        <v>5.3830160356720849E-2</v>
      </c>
      <c r="AA361" s="163">
        <f t="shared" si="504"/>
        <v>3.1506446740083814E-2</v>
      </c>
      <c r="AB361" s="163" t="str">
        <f>IFERROR(+AB58/AB110,"-")</f>
        <v>-</v>
      </c>
      <c r="AC361" s="163">
        <f>IFERROR(+AC58/AC110,"-")</f>
        <v>3.6519594490860195E-2</v>
      </c>
      <c r="AD361" s="163">
        <f t="shared" si="504"/>
        <v>5.0389407116620176E-2</v>
      </c>
      <c r="AE361" s="163">
        <f t="shared" si="504"/>
        <v>5.3138547501223557E-2</v>
      </c>
      <c r="AF361" s="163">
        <f t="shared" si="504"/>
        <v>5.7594717811664829E-2</v>
      </c>
      <c r="AG361" s="163">
        <f t="shared" si="504"/>
        <v>4.1841863481597581E-2</v>
      </c>
      <c r="AH361" s="322">
        <f t="shared" si="504"/>
        <v>4.5604793553275756E-2</v>
      </c>
      <c r="AI361" s="322">
        <f t="shared" si="504"/>
        <v>4.3420121185140832E-2</v>
      </c>
      <c r="AJ361" s="322">
        <f t="shared" si="504"/>
        <v>4.9439581109746923E-2</v>
      </c>
      <c r="AK361" s="163">
        <f t="shared" si="504"/>
        <v>8.9500343406593408E-2</v>
      </c>
      <c r="AL361" s="163">
        <f t="shared" si="504"/>
        <v>3.9664261221147447E-2</v>
      </c>
      <c r="AM361" s="163">
        <f t="shared" si="504"/>
        <v>4.3240724116144276E-2</v>
      </c>
      <c r="AN361" s="322">
        <f t="shared" si="504"/>
        <v>7.1678259190214991E-2</v>
      </c>
      <c r="AO361" s="323">
        <f t="shared" si="504"/>
        <v>4.3425679635676215E-2</v>
      </c>
      <c r="AR361" s="322">
        <f>IFERROR(+AR58/AR110,"-")</f>
        <v>4.2521787401785492E-2</v>
      </c>
      <c r="AS361" s="322">
        <f>IFERROR(+AS58/AS110,"-")</f>
        <v>4.5604793553275756E-2</v>
      </c>
      <c r="AT361" s="322">
        <f>IFERROR(+AT58/AT110,"-")</f>
        <v>4.3420121185140832E-2</v>
      </c>
      <c r="AU361" s="322">
        <f>IFERROR(+AU58/AU110,"-")</f>
        <v>4.9439581109746923E-2</v>
      </c>
      <c r="AV361" s="322">
        <f>IFERROR(+AV58/AV110,"-")</f>
        <v>7.1678259190214991E-2</v>
      </c>
      <c r="AW361" s="323">
        <f t="shared" ref="AW361" si="505">IFERROR(+AW58/AW110,"-")</f>
        <v>4.3425679635676215E-2</v>
      </c>
      <c r="AY361" s="322">
        <f>IFERROR(+AY58/AY110,"-")</f>
        <v>4.6054235503869244E-2</v>
      </c>
      <c r="AZ361" s="322">
        <f>IFERROR(+AZ58/AZ110,"-")</f>
        <v>4.6206278026905828E-2</v>
      </c>
      <c r="BA361" s="322">
        <f>IFERROR(+BA58/BA110,"-")</f>
        <v>5.0389407116620176E-2</v>
      </c>
      <c r="BB361" s="322">
        <f>IFERROR(+BB58/BB110,"-")</f>
        <v>3.709126403123475E-2</v>
      </c>
      <c r="BC361" s="322">
        <f>IFERROR(+BC58/BC110,"-")</f>
        <v>4.3240724116144276E-2</v>
      </c>
      <c r="BD361" s="323">
        <f t="shared" ref="BD361" si="506">IFERROR(+BD58/BD110,"-")</f>
        <v>5.542194029402038E-2</v>
      </c>
    </row>
    <row r="362" spans="1:56" s="204" customFormat="1">
      <c r="A362" s="287"/>
      <c r="B362" s="173" t="s">
        <v>19</v>
      </c>
      <c r="C362" s="308"/>
      <c r="D362" s="163">
        <f t="shared" ref="D362:V362" si="507">IFERROR(+(D69-D67+D53+D60)/D110,"-")</f>
        <v>7.4318928131636708E-2</v>
      </c>
      <c r="E362" s="163">
        <f t="shared" si="507"/>
        <v>9.9740702983023802E-2</v>
      </c>
      <c r="F362" s="163">
        <f t="shared" si="507"/>
        <v>5.1888267218474941E-2</v>
      </c>
      <c r="G362" s="163">
        <f t="shared" si="507"/>
        <v>5.8610196341722029E-2</v>
      </c>
      <c r="H362" s="163">
        <f t="shared" si="507"/>
        <v>3.6784736818710036E-2</v>
      </c>
      <c r="I362" s="163">
        <f t="shared" si="507"/>
        <v>5.2844776225945765E-2</v>
      </c>
      <c r="J362" s="163">
        <f t="shared" si="507"/>
        <v>0.10207604881435657</v>
      </c>
      <c r="K362" s="163">
        <f t="shared" si="507"/>
        <v>8.1620720741107086E-2</v>
      </c>
      <c r="L362" s="322">
        <f t="shared" si="507"/>
        <v>6.038883748274286E-2</v>
      </c>
      <c r="M362" s="163" t="str">
        <f t="shared" si="507"/>
        <v>-</v>
      </c>
      <c r="N362" s="163" t="str">
        <f t="shared" si="507"/>
        <v>-</v>
      </c>
      <c r="O362" s="163">
        <f t="shared" si="507"/>
        <v>3.8441127799008358E-2</v>
      </c>
      <c r="P362" s="163">
        <f t="shared" si="507"/>
        <v>4.9836379761296415E-2</v>
      </c>
      <c r="Q362" s="163">
        <f t="shared" si="507"/>
        <v>2.669552104430481E-2</v>
      </c>
      <c r="R362" s="163">
        <f t="shared" si="507"/>
        <v>2.3121647811781675E-2</v>
      </c>
      <c r="S362" s="163">
        <f t="shared" si="507"/>
        <v>2.5017206788421495E-2</v>
      </c>
      <c r="T362" s="163">
        <f t="shared" si="507"/>
        <v>7.5032898950119442E-2</v>
      </c>
      <c r="U362" s="163">
        <f t="shared" si="507"/>
        <v>0.11244282520117584</v>
      </c>
      <c r="V362" s="163">
        <f t="shared" si="507"/>
        <v>8.3036045030345756E-2</v>
      </c>
      <c r="W362" s="163"/>
      <c r="X362" s="163"/>
      <c r="Y362" s="163">
        <f t="shared" ref="Y362:AO362" si="508">IFERROR(+(Y69-Y67+Y53+Y60)/Y110,"-")</f>
        <v>0.21508581079402925</v>
      </c>
      <c r="Z362" s="163">
        <f t="shared" si="508"/>
        <v>6.0390453924887661E-3</v>
      </c>
      <c r="AA362" s="163">
        <f t="shared" si="508"/>
        <v>4.6707378715524807E-2</v>
      </c>
      <c r="AB362" s="163" t="str">
        <f>IFERROR(+(AB69-AB67+AB53+AB60)/AB110,"-")</f>
        <v>-</v>
      </c>
      <c r="AC362" s="163">
        <f>IFERROR(+(AC69-AC67+AC53+AC60)/AC110,"-")</f>
        <v>1.664528845725266E-2</v>
      </c>
      <c r="AD362" s="163">
        <f t="shared" si="508"/>
        <v>6.5662749454072675E-2</v>
      </c>
      <c r="AE362" s="163">
        <f t="shared" si="508"/>
        <v>4.4758021099570514E-2</v>
      </c>
      <c r="AF362" s="163">
        <f t="shared" si="508"/>
        <v>-2.8273541895928386E-2</v>
      </c>
      <c r="AG362" s="163">
        <f t="shared" si="508"/>
        <v>-2.5625862833054104E-2</v>
      </c>
      <c r="AH362" s="322">
        <f t="shared" si="508"/>
        <v>3.8478248324115442E-2</v>
      </c>
      <c r="AI362" s="322">
        <f t="shared" si="508"/>
        <v>3.2224912840984409E-2</v>
      </c>
      <c r="AJ362" s="322">
        <f t="shared" si="508"/>
        <v>4.9454820119007828E-2</v>
      </c>
      <c r="AK362" s="163">
        <f t="shared" si="508"/>
        <v>0.14831945398351648</v>
      </c>
      <c r="AL362" s="163">
        <f t="shared" si="508"/>
        <v>0.14499206714775578</v>
      </c>
      <c r="AM362" s="163">
        <f t="shared" si="508"/>
        <v>5.5443809576133832E-2</v>
      </c>
      <c r="AN362" s="322">
        <f t="shared" si="508"/>
        <v>0.12521170687874683</v>
      </c>
      <c r="AO362" s="323">
        <f t="shared" si="508"/>
        <v>5.7409716628304686E-2</v>
      </c>
      <c r="AR362" s="322">
        <f>IFERROR(+(AR69-AR67+AR53+AR60)/AR110,"-")</f>
        <v>6.038883748274286E-2</v>
      </c>
      <c r="AS362" s="322">
        <f>IFERROR(+(AS69-AS67+AS53+AS60)/AS110,"-")</f>
        <v>3.8478248324115442E-2</v>
      </c>
      <c r="AT362" s="322">
        <f>IFERROR(+(AT69-AT67+AT53+AT60)/AT110,"-")</f>
        <v>3.2224912840984415E-2</v>
      </c>
      <c r="AU362" s="322">
        <f>IFERROR(+(AU69-AU67+AU53+AU60)/AU110,"-")</f>
        <v>4.9454820119007835E-2</v>
      </c>
      <c r="AV362" s="322">
        <f>IFERROR(+(AV69-AV67+AV53+AV60)/AV110,"-")</f>
        <v>0.12521170687874683</v>
      </c>
      <c r="AW362" s="323">
        <f t="shared" ref="AW362" si="509">IFERROR(+(AW69-AW67+AW53+AW60)/AW110,"-")</f>
        <v>5.7409716628304686E-2</v>
      </c>
      <c r="AY362" s="322">
        <f>IFERROR(+(AY69-AY67+AY53+AY60)/AY110,"-")</f>
        <v>6.718119314125777E-2</v>
      </c>
      <c r="AZ362" s="322">
        <f>IFERROR(+(AZ69-AZ67+AZ53+AZ60)/AZ110,"-")</f>
        <v>4.9442053657911635E-2</v>
      </c>
      <c r="BA362" s="322">
        <f>IFERROR(+(BA69-BA67+BA53+BA60)/BA110,"-")</f>
        <v>3.9674656886257827E-2</v>
      </c>
      <c r="BB362" s="322">
        <f>IFERROR(+(BB69-BB67+BB53+BB60)/BB110,"-")</f>
        <v>3.9387379776862227E-2</v>
      </c>
      <c r="BC362" s="322">
        <f>IFERROR(+(BC69-BC67+BC53+BC60)/BC110,"-")</f>
        <v>0.11647461308133945</v>
      </c>
      <c r="BD362" s="323">
        <f t="shared" ref="BD362" si="510">IFERROR(+(BD69-BD67+BD53+BD60)/BD110,"-")</f>
        <v>7.3011153533956652E-2</v>
      </c>
    </row>
    <row r="363" spans="1:56"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337"/>
      <c r="AI363" s="337"/>
      <c r="AJ363" s="337"/>
      <c r="AK363" s="162"/>
      <c r="AL363" s="162"/>
      <c r="AM363" s="162"/>
      <c r="AN363" s="337"/>
      <c r="AO363" s="338"/>
      <c r="AR363" s="337"/>
      <c r="AS363" s="337"/>
      <c r="AT363" s="337"/>
      <c r="AU363" s="337"/>
      <c r="AV363" s="337"/>
      <c r="AW363" s="338"/>
      <c r="AY363" s="337"/>
      <c r="AZ363" s="337"/>
      <c r="BA363" s="337"/>
      <c r="BB363" s="337"/>
      <c r="BC363" s="337"/>
      <c r="BD363" s="338"/>
    </row>
    <row r="364" spans="1:56"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337"/>
      <c r="AI364" s="337"/>
      <c r="AJ364" s="337"/>
      <c r="AK364" s="162"/>
      <c r="AL364" s="162"/>
      <c r="AM364" s="162"/>
      <c r="AN364" s="337"/>
      <c r="AO364" s="338"/>
      <c r="AR364" s="337"/>
      <c r="AS364" s="337"/>
      <c r="AT364" s="337"/>
      <c r="AU364" s="337"/>
      <c r="AV364" s="337"/>
      <c r="AW364" s="338"/>
      <c r="AY364" s="337"/>
      <c r="AZ364" s="337"/>
      <c r="BA364" s="337"/>
      <c r="BB364" s="337"/>
      <c r="BC364" s="337"/>
      <c r="BD364" s="338"/>
    </row>
    <row r="365" spans="1:56" s="204" customFormat="1">
      <c r="A365" s="287"/>
      <c r="B365" s="173" t="s">
        <v>17</v>
      </c>
      <c r="C365" s="308"/>
      <c r="D365" s="162">
        <f t="shared" ref="D365:AO365" si="511">+D81+D82-D91+D113</f>
        <v>3782</v>
      </c>
      <c r="E365" s="162">
        <f t="shared" si="511"/>
        <v>34970</v>
      </c>
      <c r="F365" s="162">
        <f t="shared" si="511"/>
        <v>140702</v>
      </c>
      <c r="G365" s="162">
        <f t="shared" si="511"/>
        <v>190042</v>
      </c>
      <c r="H365" s="162">
        <f t="shared" si="511"/>
        <v>252641</v>
      </c>
      <c r="I365" s="162">
        <f t="shared" si="511"/>
        <v>127339</v>
      </c>
      <c r="J365" s="162">
        <f t="shared" si="511"/>
        <v>51521</v>
      </c>
      <c r="K365" s="162">
        <f t="shared" si="511"/>
        <v>36546.904950000011</v>
      </c>
      <c r="L365" s="337">
        <f t="shared" si="511"/>
        <v>837543.90495</v>
      </c>
      <c r="M365" s="162">
        <f t="shared" si="511"/>
        <v>0</v>
      </c>
      <c r="N365" s="162">
        <f t="shared" si="511"/>
        <v>0</v>
      </c>
      <c r="O365" s="162">
        <f t="shared" si="511"/>
        <v>62439</v>
      </c>
      <c r="P365" s="162">
        <f t="shared" si="511"/>
        <v>27871</v>
      </c>
      <c r="Q365" s="162">
        <f t="shared" si="511"/>
        <v>2083.7776199999998</v>
      </c>
      <c r="R365" s="162">
        <f t="shared" si="511"/>
        <v>17686</v>
      </c>
      <c r="S365" s="162">
        <f t="shared" si="511"/>
        <v>15428.660159999999</v>
      </c>
      <c r="T365" s="162">
        <f t="shared" si="511"/>
        <v>457</v>
      </c>
      <c r="U365" s="162">
        <f t="shared" si="511"/>
        <v>31145</v>
      </c>
      <c r="V365" s="162">
        <f t="shared" si="511"/>
        <v>2844.0839999999998</v>
      </c>
      <c r="W365" s="162">
        <f t="shared" si="511"/>
        <v>0</v>
      </c>
      <c r="X365" s="162">
        <f t="shared" si="511"/>
        <v>0</v>
      </c>
      <c r="Y365" s="162">
        <f t="shared" si="511"/>
        <v>36429</v>
      </c>
      <c r="Z365" s="162">
        <f t="shared" si="511"/>
        <v>2448</v>
      </c>
      <c r="AA365" s="162">
        <f t="shared" si="511"/>
        <v>8556</v>
      </c>
      <c r="AB365" s="162">
        <f>+AB81+AB82-AB91+AB113</f>
        <v>0</v>
      </c>
      <c r="AC365" s="162">
        <f>+AC81+AC82-AC91+AC113</f>
        <v>31160</v>
      </c>
      <c r="AD365" s="162">
        <f t="shared" si="511"/>
        <v>-1826</v>
      </c>
      <c r="AE365" s="162">
        <f t="shared" si="511"/>
        <v>1301</v>
      </c>
      <c r="AF365" s="162">
        <f t="shared" si="511"/>
        <v>6187</v>
      </c>
      <c r="AG365" s="162">
        <f t="shared" si="511"/>
        <v>4699</v>
      </c>
      <c r="AH365" s="337">
        <f t="shared" si="511"/>
        <v>248908.52178000001</v>
      </c>
      <c r="AI365" s="337">
        <f t="shared" si="511"/>
        <v>76552.777620000008</v>
      </c>
      <c r="AJ365" s="337">
        <f t="shared" si="511"/>
        <v>177306.74416</v>
      </c>
      <c r="AK365" s="162">
        <f t="shared" si="511"/>
        <v>74913</v>
      </c>
      <c r="AL365" s="162">
        <f t="shared" si="511"/>
        <v>60318</v>
      </c>
      <c r="AM365" s="162">
        <f t="shared" si="511"/>
        <v>19646</v>
      </c>
      <c r="AN365" s="337">
        <f t="shared" si="511"/>
        <v>154877</v>
      </c>
      <c r="AO365" s="338">
        <f t="shared" si="511"/>
        <v>1241329.4267299999</v>
      </c>
      <c r="AR365" s="337">
        <f>+AR81+AR82-AR91+AR113</f>
        <v>104692.98811875</v>
      </c>
      <c r="AS365" s="337">
        <f>+AS81+AS82-AS91+AS113</f>
        <v>15556.782611250001</v>
      </c>
      <c r="AT365" s="337">
        <f>+AT81+AT82-AT91+AT113</f>
        <v>10936.111088571428</v>
      </c>
      <c r="AU365" s="337">
        <f>+AU81+AU82-AU91+AU113</f>
        <v>19700.74935111111</v>
      </c>
      <c r="AV365" s="337">
        <f>+AV81+AV82-AV91+AV113</f>
        <v>51625.666666666664</v>
      </c>
      <c r="AW365" s="338">
        <f t="shared" ref="AW365" si="512">+AW81+AW82-AW91+AW113</f>
        <v>45975.163952962961</v>
      </c>
      <c r="AY365" s="337">
        <f>+AY81+AY82-AY91+AY113</f>
        <v>89649.836955000006</v>
      </c>
      <c r="AZ365" s="337" t="e">
        <f>+AZ81+AZ82-AZ91+AZ113</f>
        <v>#NUM!</v>
      </c>
      <c r="BA365" s="337" t="e">
        <f>+BA81+BA82-BA91+BA113</f>
        <v>#NUM!</v>
      </c>
      <c r="BB365" s="337">
        <f>+BB81+BB82-BB91+BB113</f>
        <v>18539</v>
      </c>
      <c r="BC365" s="337">
        <f>+BC81+BC82-BC91+BC113</f>
        <v>61795</v>
      </c>
      <c r="BD365" s="338">
        <f t="shared" ref="BD365" si="513">+BD81+BD82-BD91+BD113</f>
        <v>26248</v>
      </c>
    </row>
    <row r="366" spans="1:56" s="204" customFormat="1">
      <c r="A366" s="287"/>
      <c r="B366" s="173" t="s">
        <v>16</v>
      </c>
      <c r="C366" s="308"/>
      <c r="D366" s="161">
        <f t="shared" ref="D366:L366" si="514">IFERROR(+D88/D100,"-")</f>
        <v>0.32549851600652624</v>
      </c>
      <c r="E366" s="161">
        <f t="shared" si="514"/>
        <v>2.0338360884982269</v>
      </c>
      <c r="F366" s="161">
        <f t="shared" si="514"/>
        <v>1.3606645230439443</v>
      </c>
      <c r="G366" s="161">
        <f t="shared" si="514"/>
        <v>0.7773953223950083</v>
      </c>
      <c r="H366" s="161">
        <f t="shared" si="514"/>
        <v>3.1697158130147822</v>
      </c>
      <c r="I366" s="161">
        <f t="shared" si="514"/>
        <v>1.2026796106887243</v>
      </c>
      <c r="J366" s="161">
        <f t="shared" si="514"/>
        <v>1.1545227851916806</v>
      </c>
      <c r="K366" s="161">
        <f t="shared" si="514"/>
        <v>0.76247571803970149</v>
      </c>
      <c r="L366" s="347">
        <f t="shared" si="514"/>
        <v>1.0723559271342771</v>
      </c>
      <c r="M366" s="161" t="str">
        <f t="shared" ref="M366:V366" si="515">IFERROR(+M88/M99,"-")</f>
        <v>-</v>
      </c>
      <c r="N366" s="161" t="str">
        <f t="shared" si="515"/>
        <v>-</v>
      </c>
      <c r="O366" s="161" t="str">
        <f t="shared" si="515"/>
        <v>-</v>
      </c>
      <c r="P366" s="161">
        <f t="shared" si="515"/>
        <v>10191.666666666666</v>
      </c>
      <c r="Q366" s="161">
        <f t="shared" si="515"/>
        <v>557.25201262704093</v>
      </c>
      <c r="R366" s="161" t="str">
        <f t="shared" si="515"/>
        <v>-</v>
      </c>
      <c r="S366" s="161">
        <f t="shared" si="515"/>
        <v>10.911807029816513</v>
      </c>
      <c r="T366" s="161" t="str">
        <f t="shared" si="515"/>
        <v>-</v>
      </c>
      <c r="U366" s="161">
        <f t="shared" si="515"/>
        <v>29.58430717863105</v>
      </c>
      <c r="V366" s="161" t="str">
        <f t="shared" si="515"/>
        <v>-</v>
      </c>
      <c r="W366" s="161"/>
      <c r="X366" s="161"/>
      <c r="Y366" s="161" t="str">
        <f t="shared" ref="Y366:AG366" si="516">IFERROR(+Y88/Y99,"-")</f>
        <v>-</v>
      </c>
      <c r="Z366" s="161">
        <f t="shared" si="516"/>
        <v>1426.51</v>
      </c>
      <c r="AA366" s="161" t="str">
        <f t="shared" si="516"/>
        <v>-</v>
      </c>
      <c r="AB366" s="161" t="str">
        <f>IFERROR(+AB88/AB99,"-")</f>
        <v>-</v>
      </c>
      <c r="AC366" s="161" t="str">
        <f>IFERROR(+AC88/AC99,"-")</f>
        <v>-</v>
      </c>
      <c r="AD366" s="161" t="str">
        <f t="shared" si="516"/>
        <v>-</v>
      </c>
      <c r="AE366" s="161" t="str">
        <f t="shared" si="516"/>
        <v>-</v>
      </c>
      <c r="AF366" s="161" t="str">
        <f t="shared" si="516"/>
        <v>-</v>
      </c>
      <c r="AG366" s="161">
        <f t="shared" si="516"/>
        <v>27.468302658486706</v>
      </c>
      <c r="AH366" s="347">
        <f t="shared" ref="AH366:AO366" si="517">IFERROR(+AH88/AH100,"-")</f>
        <v>1.1699129413971348</v>
      </c>
      <c r="AI366" s="347">
        <f t="shared" si="517"/>
        <v>478.53158633177662</v>
      </c>
      <c r="AJ366" s="347">
        <f t="shared" si="517"/>
        <v>1.8379322896544026</v>
      </c>
      <c r="AK366" s="161">
        <f t="shared" si="517"/>
        <v>5.2426248216833091</v>
      </c>
      <c r="AL366" s="161">
        <f t="shared" si="517"/>
        <v>30.800390434358224</v>
      </c>
      <c r="AM366" s="161">
        <f t="shared" si="517"/>
        <v>3.2838967194711239</v>
      </c>
      <c r="AN366" s="347">
        <f t="shared" si="517"/>
        <v>6.5714907034902685</v>
      </c>
      <c r="AO366" s="348">
        <f t="shared" si="517"/>
        <v>1.1860189336344928</v>
      </c>
      <c r="AR366" s="347">
        <f>IFERROR(+AR88/AR100,"-")</f>
        <v>1.0723559271342771</v>
      </c>
      <c r="AS366" s="347">
        <f>IFERROR(+AS88/AS100,"-")</f>
        <v>1.1699129413971348</v>
      </c>
      <c r="AT366" s="347">
        <f>IFERROR(+AT88/AT100,"-")</f>
        <v>478.53158633177668</v>
      </c>
      <c r="AU366" s="347">
        <f>IFERROR(+AU88/AU100,"-")</f>
        <v>1.8379322896544028</v>
      </c>
      <c r="AV366" s="347">
        <f>IFERROR(+AV88/AV100,"-")</f>
        <v>6.5714907034902685</v>
      </c>
      <c r="AW366" s="348">
        <f t="shared" ref="AW366" si="518">IFERROR(+AW88/AW100,"-")</f>
        <v>1.1860189336344926</v>
      </c>
      <c r="AY366" s="347">
        <f>IFERROR(+AY88/AY100,"-")</f>
        <v>1.1084158441888337</v>
      </c>
      <c r="AZ366" s="347">
        <f>IFERROR(+AZ88/AZ100,"-")</f>
        <v>6583.8652433333336</v>
      </c>
      <c r="BA366" s="347">
        <f>IFERROR(+BA88/BA100,"-")</f>
        <v>240.10385065617839</v>
      </c>
      <c r="BB366" s="347">
        <f>IFERROR(+BB88/BB100,"-")</f>
        <v>1.6531815245478036</v>
      </c>
      <c r="BC366" s="347">
        <f>IFERROR(+BC88/BC100,"-")</f>
        <v>7.8720219533491331</v>
      </c>
      <c r="BD366" s="348">
        <f t="shared" ref="BD366" si="519">IFERROR(+BD88/BD100,"-")</f>
        <v>23.120485104139203</v>
      </c>
    </row>
    <row r="367" spans="1:56" s="204" customFormat="1">
      <c r="A367" s="287"/>
      <c r="B367" s="173" t="s">
        <v>15</v>
      </c>
      <c r="C367" s="308"/>
      <c r="D367" s="164">
        <f t="shared" ref="D367:V367" si="520">+D141</f>
        <v>46450</v>
      </c>
      <c r="E367" s="164">
        <f t="shared" si="520"/>
        <v>0</v>
      </c>
      <c r="F367" s="164">
        <f t="shared" si="520"/>
        <v>15000</v>
      </c>
      <c r="G367" s="164">
        <f t="shared" si="520"/>
        <v>300000</v>
      </c>
      <c r="H367" s="164">
        <f t="shared" si="520"/>
        <v>0</v>
      </c>
      <c r="I367" s="164">
        <f t="shared" si="520"/>
        <v>0</v>
      </c>
      <c r="J367" s="164">
        <f t="shared" si="520"/>
        <v>0</v>
      </c>
      <c r="K367" s="164">
        <f t="shared" si="520"/>
        <v>30000</v>
      </c>
      <c r="L367" s="353">
        <f t="shared" si="520"/>
        <v>391450</v>
      </c>
      <c r="M367" s="164">
        <f t="shared" si="520"/>
        <v>0</v>
      </c>
      <c r="N367" s="164">
        <f t="shared" si="520"/>
        <v>0</v>
      </c>
      <c r="O367" s="164">
        <f t="shared" si="520"/>
        <v>0</v>
      </c>
      <c r="P367" s="164">
        <f t="shared" si="520"/>
        <v>0</v>
      </c>
      <c r="Q367" s="164">
        <f t="shared" si="520"/>
        <v>25000</v>
      </c>
      <c r="R367" s="164">
        <f t="shared" si="520"/>
        <v>0</v>
      </c>
      <c r="S367" s="164">
        <f t="shared" si="520"/>
        <v>0</v>
      </c>
      <c r="T367" s="164">
        <f t="shared" si="520"/>
        <v>12000</v>
      </c>
      <c r="U367" s="164">
        <f t="shared" si="520"/>
        <v>0</v>
      </c>
      <c r="V367" s="164">
        <f t="shared" si="520"/>
        <v>0</v>
      </c>
      <c r="W367" s="164"/>
      <c r="X367" s="164"/>
      <c r="Y367" s="164">
        <f t="shared" ref="Y367:AO367" si="521">+Y141</f>
        <v>0</v>
      </c>
      <c r="Z367" s="164">
        <f t="shared" si="521"/>
        <v>6500</v>
      </c>
      <c r="AA367" s="164">
        <f t="shared" si="521"/>
        <v>0</v>
      </c>
      <c r="AB367" s="164">
        <f>+AB141</f>
        <v>0</v>
      </c>
      <c r="AC367" s="164">
        <f>+AC141</f>
        <v>0</v>
      </c>
      <c r="AD367" s="164">
        <f t="shared" si="521"/>
        <v>0</v>
      </c>
      <c r="AE367" s="164">
        <f t="shared" si="521"/>
        <v>5000</v>
      </c>
      <c r="AF367" s="164">
        <f t="shared" si="521"/>
        <v>0</v>
      </c>
      <c r="AG367" s="164">
        <f t="shared" si="521"/>
        <v>0</v>
      </c>
      <c r="AH367" s="353">
        <f t="shared" si="521"/>
        <v>48500</v>
      </c>
      <c r="AI367" s="353">
        <f t="shared" si="521"/>
        <v>48500</v>
      </c>
      <c r="AJ367" s="353">
        <f t="shared" si="521"/>
        <v>0</v>
      </c>
      <c r="AK367" s="164">
        <f t="shared" si="521"/>
        <v>0</v>
      </c>
      <c r="AL367" s="164">
        <f t="shared" si="521"/>
        <v>0</v>
      </c>
      <c r="AM367" s="164">
        <f t="shared" si="521"/>
        <v>0</v>
      </c>
      <c r="AN367" s="353">
        <f t="shared" si="521"/>
        <v>0</v>
      </c>
      <c r="AO367" s="354">
        <f t="shared" si="521"/>
        <v>439950</v>
      </c>
      <c r="AR367" s="353">
        <f>+AR141</f>
        <v>48931.25</v>
      </c>
      <c r="AS367" s="353">
        <f>+AS141</f>
        <v>3031.25</v>
      </c>
      <c r="AT367" s="353">
        <f>+AT141</f>
        <v>6928.5714285714284</v>
      </c>
      <c r="AU367" s="353">
        <f>+AU141</f>
        <v>0</v>
      </c>
      <c r="AV367" s="353">
        <f>+AV141</f>
        <v>0</v>
      </c>
      <c r="AW367" s="354">
        <f t="shared" ref="AW367" si="522">+AW141</f>
        <v>16294.444444444445</v>
      </c>
      <c r="AY367" s="353">
        <f>+AY141</f>
        <v>22500</v>
      </c>
      <c r="AZ367" s="353">
        <f>+AZ141</f>
        <v>0</v>
      </c>
      <c r="BA367" s="353">
        <f>+BA141</f>
        <v>9250</v>
      </c>
      <c r="BB367" s="353">
        <f>+BB141</f>
        <v>0</v>
      </c>
      <c r="BC367" s="353">
        <f>+BC141</f>
        <v>0</v>
      </c>
      <c r="BD367" s="354">
        <f t="shared" ref="BD367" si="523">+BD141</f>
        <v>2500</v>
      </c>
    </row>
    <row r="368" spans="1:56" s="204" customFormat="1">
      <c r="A368" s="287"/>
      <c r="B368" s="173" t="s">
        <v>14</v>
      </c>
      <c r="C368" s="308"/>
      <c r="D368" s="163">
        <f t="shared" ref="D368:V368" si="524">IFERROR(+D141/+D176,"-")</f>
        <v>0.14467565555669759</v>
      </c>
      <c r="E368" s="163">
        <f t="shared" si="524"/>
        <v>0</v>
      </c>
      <c r="F368" s="163">
        <f t="shared" si="524"/>
        <v>3.3551267455046892E-2</v>
      </c>
      <c r="G368" s="163">
        <f t="shared" si="524"/>
        <v>0.31338138514572234</v>
      </c>
      <c r="H368" s="163">
        <f t="shared" si="524"/>
        <v>0</v>
      </c>
      <c r="I368" s="163">
        <f t="shared" si="524"/>
        <v>0</v>
      </c>
      <c r="J368" s="163">
        <f t="shared" si="524"/>
        <v>0</v>
      </c>
      <c r="K368" s="163">
        <f t="shared" si="524"/>
        <v>7.9523545013869004E-2</v>
      </c>
      <c r="L368" s="322">
        <f t="shared" si="524"/>
        <v>0.11725730486438596</v>
      </c>
      <c r="M368" s="163" t="str">
        <f t="shared" si="524"/>
        <v>-</v>
      </c>
      <c r="N368" s="163" t="str">
        <f t="shared" si="524"/>
        <v>-</v>
      </c>
      <c r="O368" s="163">
        <f t="shared" si="524"/>
        <v>0</v>
      </c>
      <c r="P368" s="163">
        <f t="shared" si="524"/>
        <v>0</v>
      </c>
      <c r="Q368" s="163">
        <f t="shared" si="524"/>
        <v>0.25684650031232537</v>
      </c>
      <c r="R368" s="163">
        <f t="shared" si="524"/>
        <v>0</v>
      </c>
      <c r="S368" s="163">
        <f t="shared" si="524"/>
        <v>0</v>
      </c>
      <c r="T368" s="163">
        <f t="shared" si="524"/>
        <v>0.15344284465615338</v>
      </c>
      <c r="U368" s="163">
        <f t="shared" si="524"/>
        <v>0</v>
      </c>
      <c r="V368" s="163">
        <f t="shared" si="524"/>
        <v>0</v>
      </c>
      <c r="W368" s="163"/>
      <c r="X368" s="163"/>
      <c r="Y368" s="163">
        <f t="shared" ref="Y368:AO368" si="525">IFERROR(+Y141/+Y176,"-")</f>
        <v>0</v>
      </c>
      <c r="Z368" s="163">
        <f t="shared" si="525"/>
        <v>4.4927045390139551E-2</v>
      </c>
      <c r="AA368" s="163">
        <f t="shared" si="525"/>
        <v>0</v>
      </c>
      <c r="AB368" s="163" t="str">
        <f>IFERROR(+AB141/+AB176,"-")</f>
        <v>-</v>
      </c>
      <c r="AC368" s="163">
        <f>IFERROR(+AC141/+AC176,"-")</f>
        <v>0</v>
      </c>
      <c r="AD368" s="163">
        <f t="shared" si="525"/>
        <v>0</v>
      </c>
      <c r="AE368" s="163">
        <f t="shared" si="525"/>
        <v>8.9715064953707027E-2</v>
      </c>
      <c r="AF368" s="163">
        <f t="shared" si="525"/>
        <v>0</v>
      </c>
      <c r="AG368" s="163">
        <f t="shared" si="525"/>
        <v>0</v>
      </c>
      <c r="AH368" s="322">
        <f t="shared" si="525"/>
        <v>4.599201350335537E-2</v>
      </c>
      <c r="AI368" s="322">
        <f t="shared" si="525"/>
        <v>7.6315768599469813E-2</v>
      </c>
      <c r="AJ368" s="322">
        <f t="shared" si="525"/>
        <v>0</v>
      </c>
      <c r="AK368" s="163">
        <f t="shared" si="525"/>
        <v>0</v>
      </c>
      <c r="AL368" s="163">
        <f t="shared" si="525"/>
        <v>0</v>
      </c>
      <c r="AM368" s="163">
        <f t="shared" si="525"/>
        <v>0</v>
      </c>
      <c r="AN368" s="322">
        <f t="shared" si="525"/>
        <v>0</v>
      </c>
      <c r="AO368" s="323">
        <f t="shared" si="525"/>
        <v>9.6052121841738267E-2</v>
      </c>
      <c r="AR368" s="322">
        <f>IFERROR(+AR141/+AR176,"-")</f>
        <v>0.11725730486438596</v>
      </c>
      <c r="AS368" s="322">
        <f>IFERROR(+AS141/+AS176,"-")</f>
        <v>4.599201350335537E-2</v>
      </c>
      <c r="AT368" s="322">
        <f>IFERROR(+AT141/+AT176,"-")</f>
        <v>7.6315768599469813E-2</v>
      </c>
      <c r="AU368" s="322">
        <f>IFERROR(+AU141/+AU176,"-")</f>
        <v>0</v>
      </c>
      <c r="AV368" s="322">
        <f>IFERROR(+AV141/+AV176,"-")</f>
        <v>0</v>
      </c>
      <c r="AW368" s="323">
        <f t="shared" ref="AW368" si="526">IFERROR(+AW141/+AW176,"-")</f>
        <v>9.6052121841738267E-2</v>
      </c>
      <c r="AY368" s="322">
        <f>IFERROR(+AY141/+AY176,"-")</f>
        <v>6.444131578091683E-2</v>
      </c>
      <c r="AZ368" s="322">
        <f>IFERROR(+AZ141/+AZ176,"-")</f>
        <v>0</v>
      </c>
      <c r="BA368" s="322">
        <f>IFERROR(+BA141/+BA176,"-")</f>
        <v>9.7721246183589169E-2</v>
      </c>
      <c r="BB368" s="322">
        <f>IFERROR(+BB141/+BB176,"-")</f>
        <v>0</v>
      </c>
      <c r="BC368" s="322">
        <f>IFERROR(+BC141/+BC176,"-")</f>
        <v>0</v>
      </c>
      <c r="BD368" s="323">
        <f t="shared" ref="BD368" si="527">IFERROR(+BD141/+BD176,"-")</f>
        <v>2.6626620229840987E-2</v>
      </c>
    </row>
    <row r="369" spans="1:56" s="204" customFormat="1">
      <c r="A369" s="287"/>
      <c r="B369" s="173" t="s">
        <v>13</v>
      </c>
      <c r="C369" s="308"/>
      <c r="D369" s="163">
        <f t="shared" ref="D369:V369" si="528">+D296</f>
        <v>1.1779619576220243E-2</v>
      </c>
      <c r="E369" s="163">
        <f t="shared" si="528"/>
        <v>0.30106064258411103</v>
      </c>
      <c r="F369" s="163">
        <f t="shared" si="528"/>
        <v>0.31471536223066721</v>
      </c>
      <c r="G369" s="163">
        <f t="shared" si="528"/>
        <v>0.19851875065287788</v>
      </c>
      <c r="H369" s="163">
        <f t="shared" si="528"/>
        <v>0.80969489135311834</v>
      </c>
      <c r="I369" s="163">
        <f t="shared" si="528"/>
        <v>0.21252743401233384</v>
      </c>
      <c r="J369" s="163">
        <f t="shared" si="528"/>
        <v>0.24727270982016442</v>
      </c>
      <c r="K369" s="163">
        <f t="shared" si="528"/>
        <v>9.68779813636306E-2</v>
      </c>
      <c r="L369" s="322">
        <f t="shared" si="528"/>
        <v>0.25088297611452409</v>
      </c>
      <c r="M369" s="163" t="str">
        <f t="shared" si="528"/>
        <v>-</v>
      </c>
      <c r="N369" s="163" t="str">
        <f t="shared" si="528"/>
        <v>-</v>
      </c>
      <c r="O369" s="163" t="str">
        <f t="shared" si="528"/>
        <v>-</v>
      </c>
      <c r="P369" s="163" t="str">
        <f t="shared" si="528"/>
        <v>-</v>
      </c>
      <c r="Q369" s="163" t="str">
        <f t="shared" si="528"/>
        <v>-</v>
      </c>
      <c r="R369" s="163" t="str">
        <f t="shared" si="528"/>
        <v>-</v>
      </c>
      <c r="S369" s="163" t="str">
        <f t="shared" si="528"/>
        <v>-</v>
      </c>
      <c r="T369" s="163" t="str">
        <f t="shared" si="528"/>
        <v>-</v>
      </c>
      <c r="U369" s="163" t="str">
        <f t="shared" si="528"/>
        <v>-</v>
      </c>
      <c r="V369" s="163" t="str">
        <f t="shared" si="528"/>
        <v>-</v>
      </c>
      <c r="W369" s="163"/>
      <c r="X369" s="163"/>
      <c r="Y369" s="163" t="str">
        <f t="shared" ref="Y369:AO369" si="529">+Y296</f>
        <v>-</v>
      </c>
      <c r="Z369" s="163" t="str">
        <f t="shared" si="529"/>
        <v>-</v>
      </c>
      <c r="AA369" s="163" t="str">
        <f t="shared" si="529"/>
        <v>-</v>
      </c>
      <c r="AB369" s="163" t="str">
        <f>+AB296</f>
        <v>-</v>
      </c>
      <c r="AC369" s="163" t="str">
        <f>+AC296</f>
        <v>-</v>
      </c>
      <c r="AD369" s="163" t="str">
        <f t="shared" si="529"/>
        <v>-</v>
      </c>
      <c r="AE369" s="163" t="str">
        <f t="shared" si="529"/>
        <v>-</v>
      </c>
      <c r="AF369" s="163" t="str">
        <f t="shared" si="529"/>
        <v>-</v>
      </c>
      <c r="AG369" s="163" t="str">
        <f t="shared" si="529"/>
        <v>-</v>
      </c>
      <c r="AH369" s="322">
        <f t="shared" si="529"/>
        <v>0.23603719783105123</v>
      </c>
      <c r="AI369" s="322">
        <f t="shared" si="529"/>
        <v>0.12045740335040396</v>
      </c>
      <c r="AJ369" s="322">
        <f t="shared" si="529"/>
        <v>0.42315282206016186</v>
      </c>
      <c r="AK369" s="163">
        <f t="shared" si="529"/>
        <v>0.51648821384003363</v>
      </c>
      <c r="AL369" s="163">
        <f t="shared" si="529"/>
        <v>4.1344848858729177</v>
      </c>
      <c r="AM369" s="163">
        <f t="shared" si="529"/>
        <v>0.707250341997264</v>
      </c>
      <c r="AN369" s="322">
        <f t="shared" si="529"/>
        <v>0.82640734219091827</v>
      </c>
      <c r="AO369" s="323">
        <f t="shared" si="529"/>
        <v>0.27101335456757603</v>
      </c>
      <c r="AR369" s="322">
        <f>+AR296</f>
        <v>0.25088297611452409</v>
      </c>
      <c r="AS369" s="322">
        <f>+AS296</f>
        <v>0.23603719783105123</v>
      </c>
      <c r="AT369" s="322">
        <f>+AT296</f>
        <v>0.12045740335040393</v>
      </c>
      <c r="AU369" s="322">
        <f>+AU296</f>
        <v>0.4231528220601618</v>
      </c>
      <c r="AV369" s="322">
        <f>+AV296</f>
        <v>0.82640734219091827</v>
      </c>
      <c r="AW369" s="323">
        <f t="shared" ref="AW369" si="530">+AW296</f>
        <v>0.27101335456757603</v>
      </c>
      <c r="AY369" s="322">
        <f>+AY296</f>
        <v>0.25676237568554944</v>
      </c>
      <c r="AZ369" s="322" t="str">
        <f>+AZ296</f>
        <v>-</v>
      </c>
      <c r="BA369" s="322" t="str">
        <f>+BA296</f>
        <v>-</v>
      </c>
      <c r="BB369" s="322">
        <f>+BB296</f>
        <v>0.43216466968157025</v>
      </c>
      <c r="BC369" s="322">
        <f>+BC296</f>
        <v>2.2246022031823744</v>
      </c>
      <c r="BD369" s="323">
        <f t="shared" ref="BD369" si="531">+BD296</f>
        <v>0.27955821111714646</v>
      </c>
    </row>
    <row r="370" spans="1:56" s="204" customFormat="1">
      <c r="A370" s="287"/>
      <c r="B370" s="173" t="s">
        <v>12</v>
      </c>
      <c r="C370" s="308"/>
      <c r="D370" s="163">
        <f t="shared" ref="D370:V370" si="532">IFERROR(+D368+D369,"-")</f>
        <v>0.15645527513291785</v>
      </c>
      <c r="E370" s="163">
        <f t="shared" si="532"/>
        <v>0.30106064258411103</v>
      </c>
      <c r="F370" s="163">
        <f t="shared" si="532"/>
        <v>0.34826662968571409</v>
      </c>
      <c r="G370" s="163">
        <f t="shared" si="532"/>
        <v>0.51190013579860016</v>
      </c>
      <c r="H370" s="163">
        <f t="shared" si="532"/>
        <v>0.80969489135311834</v>
      </c>
      <c r="I370" s="163">
        <f t="shared" si="532"/>
        <v>0.21252743401233384</v>
      </c>
      <c r="J370" s="163">
        <f t="shared" si="532"/>
        <v>0.24727270982016442</v>
      </c>
      <c r="K370" s="163">
        <f t="shared" si="532"/>
        <v>0.17640152637749962</v>
      </c>
      <c r="L370" s="322">
        <f t="shared" si="532"/>
        <v>0.36814028097891005</v>
      </c>
      <c r="M370" s="163" t="str">
        <f t="shared" si="532"/>
        <v>-</v>
      </c>
      <c r="N370" s="163" t="str">
        <f t="shared" si="532"/>
        <v>-</v>
      </c>
      <c r="O370" s="163" t="str">
        <f t="shared" si="532"/>
        <v>-</v>
      </c>
      <c r="P370" s="163" t="str">
        <f t="shared" si="532"/>
        <v>-</v>
      </c>
      <c r="Q370" s="163" t="str">
        <f t="shared" si="532"/>
        <v>-</v>
      </c>
      <c r="R370" s="163" t="str">
        <f t="shared" si="532"/>
        <v>-</v>
      </c>
      <c r="S370" s="163" t="str">
        <f t="shared" si="532"/>
        <v>-</v>
      </c>
      <c r="T370" s="163" t="str">
        <f t="shared" si="532"/>
        <v>-</v>
      </c>
      <c r="U370" s="163" t="str">
        <f t="shared" si="532"/>
        <v>-</v>
      </c>
      <c r="V370" s="163" t="str">
        <f t="shared" si="532"/>
        <v>-</v>
      </c>
      <c r="W370" s="163"/>
      <c r="X370" s="163"/>
      <c r="Y370" s="163" t="str">
        <f t="shared" ref="Y370:AO370" si="533">IFERROR(+Y368+Y369,"-")</f>
        <v>-</v>
      </c>
      <c r="Z370" s="163" t="str">
        <f t="shared" si="533"/>
        <v>-</v>
      </c>
      <c r="AA370" s="163" t="str">
        <f t="shared" si="533"/>
        <v>-</v>
      </c>
      <c r="AB370" s="163" t="str">
        <f>IFERROR(+AB368+AB369,"-")</f>
        <v>-</v>
      </c>
      <c r="AC370" s="163" t="str">
        <f>IFERROR(+AC368+AC369,"-")</f>
        <v>-</v>
      </c>
      <c r="AD370" s="163" t="str">
        <f t="shared" si="533"/>
        <v>-</v>
      </c>
      <c r="AE370" s="163" t="str">
        <f t="shared" si="533"/>
        <v>-</v>
      </c>
      <c r="AF370" s="163" t="str">
        <f t="shared" si="533"/>
        <v>-</v>
      </c>
      <c r="AG370" s="163" t="str">
        <f t="shared" si="533"/>
        <v>-</v>
      </c>
      <c r="AH370" s="322">
        <f t="shared" si="533"/>
        <v>0.28202921133440662</v>
      </c>
      <c r="AI370" s="322">
        <f t="shared" si="533"/>
        <v>0.19677317194987376</v>
      </c>
      <c r="AJ370" s="322">
        <f t="shared" si="533"/>
        <v>0.42315282206016186</v>
      </c>
      <c r="AK370" s="163">
        <f t="shared" si="533"/>
        <v>0.51648821384003363</v>
      </c>
      <c r="AL370" s="163">
        <f t="shared" si="533"/>
        <v>4.1344848858729177</v>
      </c>
      <c r="AM370" s="163">
        <f t="shared" si="533"/>
        <v>0.707250341997264</v>
      </c>
      <c r="AN370" s="322">
        <f t="shared" si="533"/>
        <v>0.82640734219091827</v>
      </c>
      <c r="AO370" s="323">
        <f t="shared" si="533"/>
        <v>0.36706547640931431</v>
      </c>
      <c r="AR370" s="322">
        <f>IFERROR(+AR368+AR369,"-")</f>
        <v>0.36814028097891005</v>
      </c>
      <c r="AS370" s="322">
        <f>IFERROR(+AS368+AS369,"-")</f>
        <v>0.28202921133440662</v>
      </c>
      <c r="AT370" s="322">
        <f>IFERROR(+AT368+AT369,"-")</f>
        <v>0.19677317194987376</v>
      </c>
      <c r="AU370" s="322">
        <f>IFERROR(+AU368+AU369,"-")</f>
        <v>0.4231528220601618</v>
      </c>
      <c r="AV370" s="322">
        <f>IFERROR(+AV368+AV369,"-")</f>
        <v>0.82640734219091827</v>
      </c>
      <c r="AW370" s="323">
        <f t="shared" ref="AW370" si="534">IFERROR(+AW368+AW369,"-")</f>
        <v>0.36706547640931431</v>
      </c>
      <c r="AY370" s="322">
        <f>IFERROR(+AY368+AY369,"-")</f>
        <v>0.32120369146646627</v>
      </c>
      <c r="AZ370" s="322" t="str">
        <f>IFERROR(+AZ368+AZ369,"-")</f>
        <v>-</v>
      </c>
      <c r="BA370" s="322" t="str">
        <f>IFERROR(+BA368+BA369,"-")</f>
        <v>-</v>
      </c>
      <c r="BB370" s="322">
        <f>IFERROR(+BB368+BB369,"-")</f>
        <v>0.43216466968157025</v>
      </c>
      <c r="BC370" s="322">
        <f>IFERROR(+BC368+BC369,"-")</f>
        <v>2.2246022031823744</v>
      </c>
      <c r="BD370" s="323">
        <f t="shared" ref="BD370" si="535">IFERROR(+BD368+BD369,"-")</f>
        <v>0.30618483134698743</v>
      </c>
    </row>
    <row r="371" spans="1:56"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355"/>
      <c r="AI371" s="355"/>
      <c r="AJ371" s="355"/>
      <c r="AK371" s="165"/>
      <c r="AL371" s="165"/>
      <c r="AM371" s="165"/>
      <c r="AN371" s="355"/>
      <c r="AO371" s="356"/>
      <c r="AR371" s="355"/>
      <c r="AS371" s="355"/>
      <c r="AT371" s="355"/>
      <c r="AU371" s="355"/>
      <c r="AV371" s="355"/>
      <c r="AW371" s="356"/>
      <c r="AY371" s="355"/>
      <c r="AZ371" s="355"/>
      <c r="BA371" s="355"/>
      <c r="BB371" s="355"/>
      <c r="BC371" s="355"/>
      <c r="BD371" s="356"/>
    </row>
    <row r="372" spans="1:56"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355"/>
      <c r="AI372" s="355"/>
      <c r="AJ372" s="355"/>
      <c r="AK372" s="165"/>
      <c r="AL372" s="165"/>
      <c r="AM372" s="165"/>
      <c r="AN372" s="355"/>
      <c r="AO372" s="356"/>
      <c r="AR372" s="355"/>
      <c r="AS372" s="355"/>
      <c r="AT372" s="355"/>
      <c r="AU372" s="355"/>
      <c r="AV372" s="355"/>
      <c r="AW372" s="356"/>
      <c r="AY372" s="355"/>
      <c r="AZ372" s="355"/>
      <c r="BA372" s="355"/>
      <c r="BB372" s="355"/>
      <c r="BC372" s="355"/>
      <c r="BD372" s="356"/>
    </row>
    <row r="373" spans="1:56" s="204" customFormat="1">
      <c r="A373" s="287"/>
      <c r="B373" s="173" t="s">
        <v>10</v>
      </c>
      <c r="C373" s="308"/>
      <c r="D373" s="166">
        <f t="shared" ref="D373:V373" si="536">IFERROR(+(D13+D16+D26+D28+D33)/D42,"-")</f>
        <v>0.43778476726048765</v>
      </c>
      <c r="E373" s="166">
        <f t="shared" si="536"/>
        <v>0.33716090490647344</v>
      </c>
      <c r="F373" s="166">
        <f t="shared" si="536"/>
        <v>0.39694404060524352</v>
      </c>
      <c r="G373" s="166">
        <f t="shared" si="536"/>
        <v>0.37440878700970903</v>
      </c>
      <c r="H373" s="166">
        <f t="shared" si="536"/>
        <v>0.46437567267543095</v>
      </c>
      <c r="I373" s="166">
        <f t="shared" si="536"/>
        <v>0.42196465570115083</v>
      </c>
      <c r="J373" s="166">
        <f t="shared" si="536"/>
        <v>0.3841812093878999</v>
      </c>
      <c r="K373" s="166">
        <f t="shared" si="536"/>
        <v>0.39391524221155316</v>
      </c>
      <c r="L373" s="357">
        <f t="shared" si="536"/>
        <v>0.40198996003889892</v>
      </c>
      <c r="M373" s="166" t="str">
        <f t="shared" si="536"/>
        <v>-</v>
      </c>
      <c r="N373" s="166" t="str">
        <f t="shared" si="536"/>
        <v>-</v>
      </c>
      <c r="O373" s="166">
        <f t="shared" si="536"/>
        <v>0.56198007783212534</v>
      </c>
      <c r="P373" s="166">
        <f t="shared" si="536"/>
        <v>0.60236775263445308</v>
      </c>
      <c r="Q373" s="166">
        <f t="shared" si="536"/>
        <v>0.48863619251238777</v>
      </c>
      <c r="R373" s="166">
        <f t="shared" si="536"/>
        <v>0.48538379634110929</v>
      </c>
      <c r="S373" s="166">
        <f t="shared" si="536"/>
        <v>0.50483167881459845</v>
      </c>
      <c r="T373" s="166">
        <f t="shared" si="536"/>
        <v>0.43466839965336923</v>
      </c>
      <c r="U373" s="166">
        <f t="shared" si="536"/>
        <v>0.56687358916478559</v>
      </c>
      <c r="V373" s="166">
        <f t="shared" si="536"/>
        <v>0.70303238332646634</v>
      </c>
      <c r="W373" s="166"/>
      <c r="X373" s="166"/>
      <c r="Y373" s="166">
        <f t="shared" ref="Y373:AO373" si="537">IFERROR(+(Y13+Y16+Y26+Y28+Y33)/Y42,"-")</f>
        <v>0.63332737988926591</v>
      </c>
      <c r="Z373" s="166">
        <f t="shared" si="537"/>
        <v>0.42138015916150723</v>
      </c>
      <c r="AA373" s="166">
        <f t="shared" si="537"/>
        <v>0.59523013251954349</v>
      </c>
      <c r="AB373" s="166" t="str">
        <f>IFERROR(+(AB13+AB16+AB26+AB28+AB33)/AB42,"-")</f>
        <v>-</v>
      </c>
      <c r="AC373" s="166">
        <f>IFERROR(+(AC13+AC16+AC26+AC28+AC33)/AC42,"-")</f>
        <v>0.49858242633395272</v>
      </c>
      <c r="AD373" s="166">
        <f t="shared" si="537"/>
        <v>0.43605690593023699</v>
      </c>
      <c r="AE373" s="166">
        <f t="shared" si="537"/>
        <v>0.45822340846865872</v>
      </c>
      <c r="AF373" s="166">
        <f t="shared" si="537"/>
        <v>0.55472991051967535</v>
      </c>
      <c r="AG373" s="166">
        <f t="shared" si="537"/>
        <v>0.44591805349433633</v>
      </c>
      <c r="AH373" s="357">
        <f t="shared" si="537"/>
        <v>0.50527187061854029</v>
      </c>
      <c r="AI373" s="357">
        <f t="shared" si="537"/>
        <v>0.46574338536267335</v>
      </c>
      <c r="AJ373" s="357">
        <f t="shared" si="537"/>
        <v>0.56279381481129176</v>
      </c>
      <c r="AK373" s="166">
        <f t="shared" si="537"/>
        <v>0.86162546515264671</v>
      </c>
      <c r="AL373" s="166">
        <f t="shared" si="537"/>
        <v>0.69983902495113259</v>
      </c>
      <c r="AM373" s="166">
        <f t="shared" si="537"/>
        <v>0.77990430622009566</v>
      </c>
      <c r="AN373" s="357">
        <f t="shared" si="537"/>
        <v>0.83596682585539372</v>
      </c>
      <c r="AO373" s="358">
        <f t="shared" si="537"/>
        <v>0.44040106080155816</v>
      </c>
      <c r="AR373" s="357">
        <f>IFERROR(+(AR13+AR16+AR26+AR28+AR33)/AR42,"-")</f>
        <v>0.40198996003889892</v>
      </c>
      <c r="AS373" s="357">
        <f>IFERROR(+(AS13+AS16+AS26+AS28+AS33)/AS42,"-")</f>
        <v>0.50527187061854029</v>
      </c>
      <c r="AT373" s="357">
        <f>IFERROR(+(AT13+AT16+AT26+AT28+AT33)/AT42,"-")</f>
        <v>0.46574338536267346</v>
      </c>
      <c r="AU373" s="357">
        <f>IFERROR(+(AU13+AU16+AU26+AU28+AU33)/AU42,"-")</f>
        <v>0.56279381481129176</v>
      </c>
      <c r="AV373" s="357">
        <f>IFERROR(+(AV13+AV16+AV26+AV28+AV33)/AV42,"-")</f>
        <v>0.83596682585539384</v>
      </c>
      <c r="AW373" s="358">
        <f t="shared" ref="AW373" si="538">IFERROR(+(AW13+AW16+AW26+AW28+AW33)/AW42,"-")</f>
        <v>0.44040106080155816</v>
      </c>
      <c r="AY373" s="357">
        <f>IFERROR(+(AY13+AY16+AY26+AY28+AY33)/AY42,"-")</f>
        <v>0.43387197888588691</v>
      </c>
      <c r="AZ373" s="357">
        <f>IFERROR(+(AZ13+AZ16+AZ26+AZ28+AZ33)/AZ42,"-")</f>
        <v>0.57539366885819598</v>
      </c>
      <c r="BA373" s="357">
        <f>IFERROR(+(BA13+BA16+BA26+BA28+BA33)/BA42,"-")</f>
        <v>0.45544213465444844</v>
      </c>
      <c r="BB373" s="357">
        <f>IFERROR(+(BB13+BB16+BB26+BB28+BB33)/BB42,"-")</f>
        <v>0.57614669244596795</v>
      </c>
      <c r="BC373" s="357">
        <f>IFERROR(+(BC13+BC16+BC26+BC28+BC33)/BC42,"-")</f>
        <v>0.80036648681665479</v>
      </c>
      <c r="BD373" s="358">
        <f t="shared" ref="BD373" si="539">IFERROR(+(BD13+BD16+BD26+BD28+BD33)/BD42,"-")</f>
        <v>0.4447576002123706</v>
      </c>
    </row>
    <row r="374" spans="1:56" s="204" customFormat="1">
      <c r="A374" s="287"/>
      <c r="B374" s="173" t="s">
        <v>9</v>
      </c>
      <c r="C374" s="308"/>
      <c r="D374" s="166">
        <f t="shared" ref="D374:V374" si="540">IFERROR(+(D20+D21)/D42,"-")</f>
        <v>0.24359658484525079</v>
      </c>
      <c r="E374" s="166">
        <f t="shared" si="540"/>
        <v>8.456566447948291E-2</v>
      </c>
      <c r="F374" s="166">
        <f t="shared" si="540"/>
        <v>0.20661478827629254</v>
      </c>
      <c r="G374" s="166">
        <f t="shared" si="540"/>
        <v>0.15479383597261132</v>
      </c>
      <c r="H374" s="166">
        <f t="shared" si="540"/>
        <v>0.21843990014819992</v>
      </c>
      <c r="I374" s="166">
        <f t="shared" si="540"/>
        <v>0.17026541056417036</v>
      </c>
      <c r="J374" s="166">
        <f t="shared" si="540"/>
        <v>0.20338890556358974</v>
      </c>
      <c r="K374" s="166">
        <f t="shared" si="540"/>
        <v>0.22444063459364402</v>
      </c>
      <c r="L374" s="357">
        <f t="shared" si="540"/>
        <v>0.18776641744735686</v>
      </c>
      <c r="M374" s="166" t="str">
        <f t="shared" si="540"/>
        <v>-</v>
      </c>
      <c r="N374" s="166" t="str">
        <f t="shared" si="540"/>
        <v>-</v>
      </c>
      <c r="O374" s="166">
        <f t="shared" si="540"/>
        <v>0.21789424827733941</v>
      </c>
      <c r="P374" s="166">
        <f t="shared" si="540"/>
        <v>0.16621153786339074</v>
      </c>
      <c r="Q374" s="166">
        <f t="shared" si="540"/>
        <v>0.23630814081602214</v>
      </c>
      <c r="R374" s="166">
        <f t="shared" si="540"/>
        <v>0.15361533249443424</v>
      </c>
      <c r="S374" s="166">
        <f t="shared" si="540"/>
        <v>0.14603165786957667</v>
      </c>
      <c r="T374" s="166">
        <f t="shared" si="540"/>
        <v>0.23275948654054165</v>
      </c>
      <c r="U374" s="166">
        <f t="shared" si="540"/>
        <v>8.2637321294206173E-2</v>
      </c>
      <c r="V374" s="166">
        <f t="shared" si="540"/>
        <v>0.20950390054336721</v>
      </c>
      <c r="W374" s="166"/>
      <c r="X374" s="166"/>
      <c r="Y374" s="166">
        <f t="shared" ref="Y374:AO374" si="541">IFERROR(+(Y20+Y21)/Y42,"-")</f>
        <v>0.25160337073178651</v>
      </c>
      <c r="Z374" s="166">
        <f t="shared" si="541"/>
        <v>0.21388349669721465</v>
      </c>
      <c r="AA374" s="166">
        <f t="shared" si="541"/>
        <v>0.27762217298607916</v>
      </c>
      <c r="AB374" s="166" t="str">
        <f>IFERROR(+(AB20+AB21)/AB42,"-")</f>
        <v>-</v>
      </c>
      <c r="AC374" s="166">
        <f>IFERROR(+(AC20+AC21)/AC42,"-")</f>
        <v>0.1974090788425803</v>
      </c>
      <c r="AD374" s="166">
        <f t="shared" si="541"/>
        <v>0.18503937007874016</v>
      </c>
      <c r="AE374" s="166">
        <f t="shared" si="541"/>
        <v>0.20024109732314063</v>
      </c>
      <c r="AF374" s="166">
        <f t="shared" si="541"/>
        <v>0.26880775409295576</v>
      </c>
      <c r="AG374" s="166">
        <f t="shared" si="541"/>
        <v>0.21432862847548798</v>
      </c>
      <c r="AH374" s="357">
        <f t="shared" si="541"/>
        <v>0.20483384616960415</v>
      </c>
      <c r="AI374" s="357">
        <f t="shared" si="541"/>
        <v>0.21488189914047859</v>
      </c>
      <c r="AJ374" s="357">
        <f t="shared" si="541"/>
        <v>0.19021189598620666</v>
      </c>
      <c r="AK374" s="166">
        <f t="shared" si="541"/>
        <v>3.0165508173282524E-2</v>
      </c>
      <c r="AL374" s="166">
        <f t="shared" si="541"/>
        <v>9.8769690697941823E-2</v>
      </c>
      <c r="AM374" s="166">
        <f t="shared" si="541"/>
        <v>0.10024093114798602</v>
      </c>
      <c r="AN374" s="357">
        <f t="shared" si="541"/>
        <v>4.6174557317768213E-2</v>
      </c>
      <c r="AO374" s="358">
        <f t="shared" si="541"/>
        <v>0.18585239184117552</v>
      </c>
      <c r="AR374" s="357">
        <f>IFERROR(+(AR20+AR21)/AR42,"-")</f>
        <v>0.18776641744735686</v>
      </c>
      <c r="AS374" s="357">
        <f>IFERROR(+(AS20+AS21)/AS42,"-")</f>
        <v>0.20483384616960415</v>
      </c>
      <c r="AT374" s="357">
        <f>IFERROR(+(AT20+AT21)/AT42,"-")</f>
        <v>0.21488189914047859</v>
      </c>
      <c r="AU374" s="357">
        <f>IFERROR(+(AU20+AU21)/AU42,"-")</f>
        <v>0.19021189598620664</v>
      </c>
      <c r="AV374" s="357">
        <f>IFERROR(+(AV20+AV21)/AV42,"-")</f>
        <v>4.6174557317768213E-2</v>
      </c>
      <c r="AW374" s="358">
        <f t="shared" ref="AW374" si="542">IFERROR(+(AW20+AW21)/AW42,"-")</f>
        <v>0.18585239184117552</v>
      </c>
      <c r="AY374" s="357">
        <f>IFERROR(+(AY20+AY21)/AY42,"-")</f>
        <v>0.22800301420797425</v>
      </c>
      <c r="AZ374" s="357">
        <f>IFERROR(+(AZ20+AZ21)/AZ42,"-")</f>
        <v>0.20444229997003577</v>
      </c>
      <c r="BA374" s="357">
        <f>IFERROR(+(BA20+BA21)/BA42,"-")</f>
        <v>0.19653344603795503</v>
      </c>
      <c r="BB374" s="357">
        <f>IFERROR(+(BB20+BB21)/BB42,"-")</f>
        <v>0.12844200879979933</v>
      </c>
      <c r="BC374" s="357">
        <f>IFERROR(+(BC20+BC21)/BC42,"-")</f>
        <v>0.10024093114798602</v>
      </c>
      <c r="BD374" s="358">
        <f t="shared" ref="BD374" si="543">IFERROR(+(BD20+BD21)/BD42,"-")</f>
        <v>0.17402176798513405</v>
      </c>
    </row>
    <row r="375" spans="1:56" s="204" customFormat="1">
      <c r="A375" s="287"/>
      <c r="B375" s="173" t="s">
        <v>8</v>
      </c>
      <c r="C375" s="308"/>
      <c r="D375" s="166">
        <f t="shared" ref="D375:V375" si="544">IFERROR(+D22/D42,"-")</f>
        <v>0.19002698875297594</v>
      </c>
      <c r="E375" s="166">
        <f t="shared" si="544"/>
        <v>0.12082558025658603</v>
      </c>
      <c r="F375" s="166">
        <f t="shared" si="544"/>
        <v>0.1438676337936122</v>
      </c>
      <c r="G375" s="166">
        <f t="shared" si="544"/>
        <v>0.11215626371541119</v>
      </c>
      <c r="H375" s="166">
        <f t="shared" si="544"/>
        <v>9.6882166986921217E-2</v>
      </c>
      <c r="I375" s="166">
        <f t="shared" si="544"/>
        <v>6.567434010609717E-2</v>
      </c>
      <c r="J375" s="166">
        <f t="shared" si="544"/>
        <v>0.13037190646402358</v>
      </c>
      <c r="K375" s="166">
        <f t="shared" si="544"/>
        <v>8.1769597033983482E-2</v>
      </c>
      <c r="L375" s="357">
        <f t="shared" si="544"/>
        <v>0.11209945112302533</v>
      </c>
      <c r="M375" s="166" t="str">
        <f t="shared" si="544"/>
        <v>-</v>
      </c>
      <c r="N375" s="166" t="str">
        <f t="shared" si="544"/>
        <v>-</v>
      </c>
      <c r="O375" s="166">
        <f t="shared" si="544"/>
        <v>0.12186261558784676</v>
      </c>
      <c r="P375" s="166">
        <f t="shared" si="544"/>
        <v>0.14069735696813546</v>
      </c>
      <c r="Q375" s="166">
        <f t="shared" si="544"/>
        <v>0.15564679555157901</v>
      </c>
      <c r="R375" s="166">
        <f t="shared" si="544"/>
        <v>0.198117316813474</v>
      </c>
      <c r="S375" s="166">
        <f t="shared" si="544"/>
        <v>0.2495684082947546</v>
      </c>
      <c r="T375" s="166">
        <f t="shared" si="544"/>
        <v>0.22930507345140413</v>
      </c>
      <c r="U375" s="166">
        <f t="shared" si="544"/>
        <v>0.21924379232505645</v>
      </c>
      <c r="V375" s="166">
        <f t="shared" si="544"/>
        <v>1.4067293763070466E-2</v>
      </c>
      <c r="W375" s="166"/>
      <c r="X375" s="166"/>
      <c r="Y375" s="166">
        <f t="shared" ref="Y375:AO375" si="545">IFERROR(+Y22/Y42,"-")</f>
        <v>4.7411063663965964E-3</v>
      </c>
      <c r="Z375" s="166">
        <f t="shared" si="545"/>
        <v>0.268434106252607</v>
      </c>
      <c r="AA375" s="166">
        <f t="shared" si="545"/>
        <v>7.5623928765519835E-2</v>
      </c>
      <c r="AB375" s="166" t="str">
        <f>IFERROR(+AB22/AB42,"-")</f>
        <v>-</v>
      </c>
      <c r="AC375" s="166">
        <f>IFERROR(+AC22/AC42,"-")</f>
        <v>0.17759490310591983</v>
      </c>
      <c r="AD375" s="166">
        <f t="shared" si="545"/>
        <v>0.15929666400395603</v>
      </c>
      <c r="AE375" s="166">
        <f t="shared" si="545"/>
        <v>0.17359991791217641</v>
      </c>
      <c r="AF375" s="166">
        <f t="shared" si="545"/>
        <v>0.10296901509510729</v>
      </c>
      <c r="AG375" s="166">
        <f t="shared" si="545"/>
        <v>0.25750795300783363</v>
      </c>
      <c r="AH375" s="357">
        <f t="shared" si="545"/>
        <v>0.17128392509701393</v>
      </c>
      <c r="AI375" s="357">
        <f t="shared" si="545"/>
        <v>0.19305863736264267</v>
      </c>
      <c r="AJ375" s="357">
        <f t="shared" si="545"/>
        <v>0.13959731288181856</v>
      </c>
      <c r="AK375" s="166">
        <f t="shared" si="545"/>
        <v>8.7190190784392566E-3</v>
      </c>
      <c r="AL375" s="166">
        <f t="shared" si="545"/>
        <v>0</v>
      </c>
      <c r="AM375" s="166">
        <f t="shared" si="545"/>
        <v>1.3302114085988666E-2</v>
      </c>
      <c r="AN375" s="357">
        <f t="shared" si="545"/>
        <v>8.6374624137727733E-3</v>
      </c>
      <c r="AO375" s="358">
        <f t="shared" si="545"/>
        <v>0.12047161892501911</v>
      </c>
      <c r="AR375" s="357">
        <f>IFERROR(+AR22/AR42,"-")</f>
        <v>0.11209945112302533</v>
      </c>
      <c r="AS375" s="357">
        <f>IFERROR(+AS22/AS42,"-")</f>
        <v>0.17128392509701393</v>
      </c>
      <c r="AT375" s="357">
        <f>IFERROR(+AT22/AT42,"-")</f>
        <v>0.1930586373626427</v>
      </c>
      <c r="AU375" s="357">
        <f>IFERROR(+AU22/AU42,"-")</f>
        <v>0.13959731288181856</v>
      </c>
      <c r="AV375" s="357">
        <f>IFERROR(+AV22/AV42,"-")</f>
        <v>8.6374624137727733E-3</v>
      </c>
      <c r="AW375" s="358">
        <f t="shared" ref="AW375" si="546">IFERROR(+AW22/AW42,"-")</f>
        <v>0.12047161892501911</v>
      </c>
      <c r="AY375" s="357">
        <f>IFERROR(+AY22/AY42,"-")</f>
        <v>9.9681836473569541E-2</v>
      </c>
      <c r="AZ375" s="357">
        <f>IFERROR(+AZ22/AZ42,"-")</f>
        <v>0.18674912740652819</v>
      </c>
      <c r="BA375" s="357">
        <f>IFERROR(+BA22/BA42,"-")</f>
        <v>0.15564679555157901</v>
      </c>
      <c r="BB375" s="357">
        <f>IFERROR(+BB22/BB42,"-")</f>
        <v>0.17112578905564149</v>
      </c>
      <c r="BC375" s="357">
        <f>IFERROR(+BC22/BC42,"-")</f>
        <v>2.982795479995928E-2</v>
      </c>
      <c r="BD375" s="358">
        <f t="shared" ref="BD375" si="547">IFERROR(+BD22/BD42,"-")</f>
        <v>0.15291213166976375</v>
      </c>
    </row>
    <row r="376" spans="1:56" s="204" customFormat="1">
      <c r="A376" s="287"/>
      <c r="B376" s="173" t="s">
        <v>7</v>
      </c>
      <c r="C376" s="308"/>
      <c r="D376" s="166">
        <f t="shared" ref="D376:V376" si="548">IFERROR(+(D30-D26-D28)/D42,"-")</f>
        <v>3.3705155570150233E-2</v>
      </c>
      <c r="E376" s="166">
        <f t="shared" si="548"/>
        <v>0.21640877485065127</v>
      </c>
      <c r="F376" s="166">
        <f t="shared" si="548"/>
        <v>0.12184508097764089</v>
      </c>
      <c r="G376" s="166">
        <f t="shared" si="548"/>
        <v>0.22008094532883607</v>
      </c>
      <c r="H376" s="166">
        <f t="shared" si="548"/>
        <v>8.8936848807920521E-2</v>
      </c>
      <c r="I376" s="166">
        <f t="shared" si="548"/>
        <v>0.16211182814327169</v>
      </c>
      <c r="J376" s="166">
        <f t="shared" si="548"/>
        <v>0.11263219031507389</v>
      </c>
      <c r="K376" s="166">
        <f t="shared" si="548"/>
        <v>0.10888513705806975</v>
      </c>
      <c r="L376" s="357">
        <f t="shared" si="548"/>
        <v>0.14683082447181275</v>
      </c>
      <c r="M376" s="166" t="str">
        <f t="shared" si="548"/>
        <v>-</v>
      </c>
      <c r="N376" s="166" t="str">
        <f t="shared" si="548"/>
        <v>-</v>
      </c>
      <c r="O376" s="166">
        <f t="shared" si="548"/>
        <v>6.2479917169481233E-4</v>
      </c>
      <c r="P376" s="166">
        <f t="shared" si="548"/>
        <v>4.0383542093180836E-4</v>
      </c>
      <c r="Q376" s="166">
        <f t="shared" si="548"/>
        <v>0</v>
      </c>
      <c r="R376" s="166">
        <f t="shared" si="548"/>
        <v>3.8718420288452233E-4</v>
      </c>
      <c r="S376" s="166">
        <f t="shared" si="548"/>
        <v>7.4284499710898554E-4</v>
      </c>
      <c r="T376" s="166">
        <f t="shared" si="548"/>
        <v>7.2036405150299678E-4</v>
      </c>
      <c r="U376" s="166">
        <f t="shared" si="548"/>
        <v>0</v>
      </c>
      <c r="V376" s="166">
        <f t="shared" si="548"/>
        <v>0</v>
      </c>
      <c r="W376" s="166"/>
      <c r="X376" s="166"/>
      <c r="Y376" s="166">
        <f t="shared" ref="Y376:AO376" si="549">IFERROR(+(Y30-Y26-Y28)/Y42,"-")</f>
        <v>8.1183328191722549E-5</v>
      </c>
      <c r="Z376" s="166">
        <f t="shared" si="549"/>
        <v>-1.3117921859052296E-3</v>
      </c>
      <c r="AA376" s="166">
        <f t="shared" si="549"/>
        <v>0</v>
      </c>
      <c r="AB376" s="166" t="str">
        <f>IFERROR(+(AB30-AB26-AB28)/AB42,"-")</f>
        <v>-</v>
      </c>
      <c r="AC376" s="166">
        <f>IFERROR(+(AC30-AC26-AC28)/AC42,"-")</f>
        <v>2.9625696840987524E-3</v>
      </c>
      <c r="AD376" s="166">
        <f t="shared" si="549"/>
        <v>7.246376811594203E-3</v>
      </c>
      <c r="AE376" s="166">
        <f t="shared" si="549"/>
        <v>1.3526087575385529E-3</v>
      </c>
      <c r="AF376" s="166">
        <f t="shared" si="549"/>
        <v>3.0063946013170016E-4</v>
      </c>
      <c r="AG376" s="166">
        <f t="shared" si="549"/>
        <v>2.6732180997656623E-4</v>
      </c>
      <c r="AH376" s="357">
        <f t="shared" si="549"/>
        <v>1.0738939178130591E-3</v>
      </c>
      <c r="AI376" s="357">
        <f t="shared" si="549"/>
        <v>1.253896513823445E-3</v>
      </c>
      <c r="AJ376" s="357">
        <f t="shared" si="549"/>
        <v>8.1195371911235335E-4</v>
      </c>
      <c r="AK376" s="166">
        <f t="shared" si="549"/>
        <v>0</v>
      </c>
      <c r="AL376" s="166">
        <f t="shared" si="549"/>
        <v>0</v>
      </c>
      <c r="AM376" s="166">
        <f t="shared" si="549"/>
        <v>1.6763378465506126E-2</v>
      </c>
      <c r="AN376" s="357">
        <f t="shared" si="549"/>
        <v>2.4271367647347836E-3</v>
      </c>
      <c r="AO376" s="358">
        <f t="shared" si="549"/>
        <v>0.11075077387214018</v>
      </c>
      <c r="AR376" s="357">
        <f>IFERROR(+(AR30-AR26-AR28)/AR42,"-")</f>
        <v>0.14683082447181275</v>
      </c>
      <c r="AS376" s="357">
        <f>IFERROR(+(AS30-AS26-AS28)/AS42,"-")</f>
        <v>1.0738939178130591E-3</v>
      </c>
      <c r="AT376" s="357">
        <f>IFERROR(+(AT30-AT26-AT28)/AT42,"-")</f>
        <v>1.2538965138234445E-3</v>
      </c>
      <c r="AU376" s="357">
        <f>IFERROR(+(AU30-AU26-AU28)/AU42,"-")</f>
        <v>8.1195371911235324E-4</v>
      </c>
      <c r="AV376" s="357">
        <f>IFERROR(+(AV30-AV26-AV28)/AV42,"-")</f>
        <v>2.4271367647347841E-3</v>
      </c>
      <c r="AW376" s="358">
        <f t="shared" ref="AW376" si="550">IFERROR(+(AW30-AW26-AW28)/AW42,"-")</f>
        <v>0.11075077387214015</v>
      </c>
      <c r="AY376" s="357">
        <f>IFERROR(+(AY30-AY26-AY28)/AY42,"-")</f>
        <v>9.5337540983731539E-2</v>
      </c>
      <c r="AZ376" s="357">
        <f>IFERROR(+(AZ30-AZ26-AZ28)/AZ42,"-")</f>
        <v>-1.3228032394422488E-3</v>
      </c>
      <c r="BA376" s="357">
        <f>IFERROR(+(BA30-BA26-BA28)/BA42,"-")</f>
        <v>6.7436294319535566E-4</v>
      </c>
      <c r="BB376" s="357">
        <f>IFERROR(+(BB30-BB26-BB28)/BB42,"-")</f>
        <v>-1.7455386480498306E-3</v>
      </c>
      <c r="BC376" s="357">
        <f>IFERROR(+(BC30-BC26-BC28)/BC42,"-")</f>
        <v>-1.5507821778818419E-2</v>
      </c>
      <c r="BD376" s="358">
        <f t="shared" ref="BD376" si="551">IFERROR(+(BD30-BD26-BD28)/BD42,"-")</f>
        <v>-2.0074011149455802E-3</v>
      </c>
    </row>
    <row r="377" spans="1:56" s="204" customFormat="1">
      <c r="A377" s="287"/>
      <c r="B377" s="173" t="s">
        <v>6</v>
      </c>
      <c r="C377" s="308"/>
      <c r="D377" s="166">
        <f t="shared" ref="D377:V377" si="552">IFERROR(+D34/D42,"-")</f>
        <v>3.0785649782448074E-5</v>
      </c>
      <c r="E377" s="166">
        <f t="shared" si="552"/>
        <v>1.2878268533933993E-2</v>
      </c>
      <c r="F377" s="166">
        <f t="shared" si="552"/>
        <v>8.9283792536008003E-3</v>
      </c>
      <c r="G377" s="166">
        <f t="shared" si="552"/>
        <v>6.0811881994053676E-3</v>
      </c>
      <c r="H377" s="166">
        <f t="shared" si="552"/>
        <v>3.3271724246744391E-2</v>
      </c>
      <c r="I377" s="166">
        <f t="shared" si="552"/>
        <v>1.3398364533313587E-2</v>
      </c>
      <c r="J377" s="166">
        <f t="shared" si="552"/>
        <v>6.7201209933617371E-3</v>
      </c>
      <c r="K377" s="166">
        <f t="shared" si="552"/>
        <v>1.9660018074207325E-3</v>
      </c>
      <c r="L377" s="357">
        <f t="shared" si="552"/>
        <v>9.3978412711302924E-3</v>
      </c>
      <c r="M377" s="166" t="str">
        <f t="shared" si="552"/>
        <v>-</v>
      </c>
      <c r="N377" s="166" t="str">
        <f t="shared" si="552"/>
        <v>-</v>
      </c>
      <c r="O377" s="166">
        <f t="shared" si="552"/>
        <v>1.8253061515941305E-2</v>
      </c>
      <c r="P377" s="166">
        <f t="shared" si="552"/>
        <v>1.6160094112939533E-2</v>
      </c>
      <c r="Q377" s="166">
        <f t="shared" si="552"/>
        <v>6.7411506664494974E-4</v>
      </c>
      <c r="R377" s="166">
        <f t="shared" si="552"/>
        <v>1.7979866421450004E-2</v>
      </c>
      <c r="S377" s="166">
        <f t="shared" si="552"/>
        <v>1.2896481056866431E-2</v>
      </c>
      <c r="T377" s="166">
        <f t="shared" si="552"/>
        <v>1.6988916831823877E-3</v>
      </c>
      <c r="U377" s="166">
        <f t="shared" si="552"/>
        <v>1.9375470278404815E-2</v>
      </c>
      <c r="V377" s="166">
        <f t="shared" si="552"/>
        <v>3.3141617101839628E-3</v>
      </c>
      <c r="W377" s="166"/>
      <c r="X377" s="166"/>
      <c r="Y377" s="166">
        <f t="shared" ref="Y377:AO377" si="553">IFERROR(+Y34/Y42,"-")</f>
        <v>2.221175859325529E-2</v>
      </c>
      <c r="Z377" s="166">
        <f t="shared" si="553"/>
        <v>8.0548642994180764E-4</v>
      </c>
      <c r="AA377" s="166">
        <f t="shared" si="553"/>
        <v>5.5390660925546589E-3</v>
      </c>
      <c r="AB377" s="166" t="str">
        <f>IFERROR(+AB34/AB42,"-")</f>
        <v>-</v>
      </c>
      <c r="AC377" s="166">
        <f>IFERROR(+AC34/AC42,"-")</f>
        <v>1.3050172551101672E-2</v>
      </c>
      <c r="AD377" s="166">
        <f t="shared" si="553"/>
        <v>2.4725170223287307E-4</v>
      </c>
      <c r="AE377" s="166">
        <f t="shared" si="553"/>
        <v>4.2964257547102348E-3</v>
      </c>
      <c r="AF377" s="166">
        <f t="shared" si="553"/>
        <v>1.1223873178250139E-2</v>
      </c>
      <c r="AG377" s="166">
        <f t="shared" si="553"/>
        <v>3.0546650942029508E-3</v>
      </c>
      <c r="AH377" s="357">
        <f t="shared" si="553"/>
        <v>8.4893039612362626E-3</v>
      </c>
      <c r="AI377" s="357">
        <f t="shared" si="553"/>
        <v>4.3116960206203972E-3</v>
      </c>
      <c r="AJ377" s="357">
        <f t="shared" si="553"/>
        <v>1.4568568806924604E-2</v>
      </c>
      <c r="AK377" s="166">
        <f t="shared" si="553"/>
        <v>1.7955051733272057E-2</v>
      </c>
      <c r="AL377" s="166">
        <f t="shared" si="553"/>
        <v>0.13930090835920433</v>
      </c>
      <c r="AM377" s="166">
        <f t="shared" si="553"/>
        <v>2.1819539176762021E-2</v>
      </c>
      <c r="AN377" s="357">
        <f t="shared" si="553"/>
        <v>2.8884892793270837E-2</v>
      </c>
      <c r="AO377" s="358">
        <f t="shared" si="553"/>
        <v>9.9625514833408813E-3</v>
      </c>
      <c r="AR377" s="357">
        <f>IFERROR(+AR34/AR42,"-")</f>
        <v>9.3978412711302924E-3</v>
      </c>
      <c r="AS377" s="357">
        <f>IFERROR(+AS34/AS42,"-")</f>
        <v>8.4893039612362626E-3</v>
      </c>
      <c r="AT377" s="357">
        <f>IFERROR(+AT34/AT42,"-")</f>
        <v>4.3116960206203972E-3</v>
      </c>
      <c r="AU377" s="357">
        <f>IFERROR(+AU34/AU42,"-")</f>
        <v>1.4568568806924604E-2</v>
      </c>
      <c r="AV377" s="357">
        <f>IFERROR(+AV34/AV42,"-")</f>
        <v>2.8884892793270837E-2</v>
      </c>
      <c r="AW377" s="358">
        <f t="shared" ref="AW377" si="554">IFERROR(+AW34/AW42,"-")</f>
        <v>9.9625514833408813E-3</v>
      </c>
      <c r="AY377" s="357">
        <f>IFERROR(+AY34/AY42,"-")</f>
        <v>7.441208681549653E-3</v>
      </c>
      <c r="AZ377" s="357">
        <f>IFERROR(+AZ34/AZ42,"-")</f>
        <v>4.2996793539315237E-3</v>
      </c>
      <c r="BA377" s="357">
        <f>IFERROR(+BA34/BA42,"-")</f>
        <v>1.4450634497043336E-3</v>
      </c>
      <c r="BB377" s="357">
        <f>IFERROR(+BB34/BB42,"-")</f>
        <v>1.5530287195351366E-2</v>
      </c>
      <c r="BC377" s="357">
        <f>IFERROR(+BC34/BC42,"-")</f>
        <v>8.2221995995792191E-2</v>
      </c>
      <c r="BD377" s="358">
        <f t="shared" ref="BD377" si="555">IFERROR(+BD34/BD42,"-")</f>
        <v>9.5006397663923541E-3</v>
      </c>
    </row>
    <row r="378" spans="1:56" s="204" customFormat="1">
      <c r="A378" s="287"/>
      <c r="B378" s="173" t="s">
        <v>5</v>
      </c>
      <c r="C378" s="308"/>
      <c r="D378" s="166">
        <f t="shared" ref="D378:V378" si="556">IFERROR(+(D14+D15+D35+D36+D37+D38)/D42,"-")</f>
        <v>9.4855717921352931E-2</v>
      </c>
      <c r="E378" s="166">
        <f t="shared" si="556"/>
        <v>0.22816080697287239</v>
      </c>
      <c r="F378" s="166">
        <f t="shared" si="556"/>
        <v>0.12180007709361003</v>
      </c>
      <c r="G378" s="166">
        <f t="shared" si="556"/>
        <v>0.13247897977402703</v>
      </c>
      <c r="H378" s="166">
        <f t="shared" si="556"/>
        <v>9.8093687134783031E-2</v>
      </c>
      <c r="I378" s="166">
        <f t="shared" si="556"/>
        <v>0.16658540095199642</v>
      </c>
      <c r="J378" s="166">
        <f t="shared" si="556"/>
        <v>0.16270566727605118</v>
      </c>
      <c r="K378" s="166">
        <f t="shared" si="556"/>
        <v>0.18902338729532875</v>
      </c>
      <c r="L378" s="357">
        <f t="shared" si="556"/>
        <v>0.14191550564777575</v>
      </c>
      <c r="M378" s="166" t="str">
        <f t="shared" si="556"/>
        <v>-</v>
      </c>
      <c r="N378" s="166" t="str">
        <f t="shared" si="556"/>
        <v>-</v>
      </c>
      <c r="O378" s="166">
        <f t="shared" si="556"/>
        <v>7.9385197615052305E-2</v>
      </c>
      <c r="P378" s="166">
        <f t="shared" si="556"/>
        <v>7.4159423000149327E-2</v>
      </c>
      <c r="Q378" s="166">
        <f t="shared" si="556"/>
        <v>0.11873475605336614</v>
      </c>
      <c r="R378" s="166">
        <f t="shared" si="556"/>
        <v>0.14451650372664795</v>
      </c>
      <c r="S378" s="166">
        <f t="shared" si="556"/>
        <v>8.5928928967094836E-2</v>
      </c>
      <c r="T378" s="166">
        <f t="shared" si="556"/>
        <v>0.1008477846199996</v>
      </c>
      <c r="U378" s="166">
        <f t="shared" si="556"/>
        <v>0.11186982693754703</v>
      </c>
      <c r="V378" s="166">
        <f t="shared" si="556"/>
        <v>7.008226065691206E-2</v>
      </c>
      <c r="W378" s="166"/>
      <c r="X378" s="166"/>
      <c r="Y378" s="166">
        <f t="shared" ref="Y378:AO378" si="557">IFERROR(+(Y14+Y15+Y35+Y36+Y37+Y38)/Y42,"-")</f>
        <v>8.8035201091103937E-2</v>
      </c>
      <c r="Z378" s="166">
        <f t="shared" si="557"/>
        <v>9.6808543644634523E-2</v>
      </c>
      <c r="AA378" s="166">
        <f t="shared" si="557"/>
        <v>4.5984699636302827E-2</v>
      </c>
      <c r="AB378" s="166" t="str">
        <f>IFERROR(+(AB14+AB15+AB35+AB36+AB37+AB38)/AB42,"-")</f>
        <v>-</v>
      </c>
      <c r="AC378" s="166">
        <f>IFERROR(+(AC14+AC15+AC35+AC36+AC37+AC38)/AC42,"-")</f>
        <v>0.1104008494823467</v>
      </c>
      <c r="AD378" s="166">
        <f t="shared" si="557"/>
        <v>0.21211343147323977</v>
      </c>
      <c r="AE378" s="166">
        <f t="shared" si="557"/>
        <v>0.16228654178377541</v>
      </c>
      <c r="AF378" s="166">
        <f t="shared" si="557"/>
        <v>6.1968807653879805E-2</v>
      </c>
      <c r="AG378" s="166">
        <f t="shared" si="557"/>
        <v>7.8923378118162496E-2</v>
      </c>
      <c r="AH378" s="357">
        <f t="shared" si="557"/>
        <v>0.10904716023579238</v>
      </c>
      <c r="AI378" s="357">
        <f t="shared" si="557"/>
        <v>0.12075048559976161</v>
      </c>
      <c r="AJ378" s="357">
        <f t="shared" si="557"/>
        <v>9.2016453794645986E-2</v>
      </c>
      <c r="AK378" s="166">
        <f t="shared" si="557"/>
        <v>8.1534955862359496E-2</v>
      </c>
      <c r="AL378" s="166">
        <f t="shared" si="557"/>
        <v>6.2090375991721285E-2</v>
      </c>
      <c r="AM378" s="166">
        <f t="shared" si="557"/>
        <v>6.7969730903661471E-2</v>
      </c>
      <c r="AN378" s="357">
        <f t="shared" si="557"/>
        <v>7.7909124855059644E-2</v>
      </c>
      <c r="AO378" s="358">
        <f t="shared" si="557"/>
        <v>0.13256160307676609</v>
      </c>
      <c r="AR378" s="357">
        <f>IFERROR(+(AR14+AR15+AR35+AR36+AR37+AR38)/AR42,"-")</f>
        <v>0.14191550564777575</v>
      </c>
      <c r="AS378" s="357">
        <f>IFERROR(+(AS14+AS15+AS35+AS36+AS37+AS38)/AS42,"-")</f>
        <v>0.10904716023579238</v>
      </c>
      <c r="AT378" s="357">
        <f>IFERROR(+(AT14+AT15+AT35+AT36+AT37+AT38)/AT42,"-")</f>
        <v>0.12075048559976159</v>
      </c>
      <c r="AU378" s="357">
        <f>IFERROR(+(AU14+AU15+AU35+AU36+AU37+AU38)/AU42,"-")</f>
        <v>9.2016453794646E-2</v>
      </c>
      <c r="AV378" s="357">
        <f>IFERROR(+(AV14+AV15+AV35+AV36+AV37+AV38)/AV42,"-")</f>
        <v>7.7909124855059644E-2</v>
      </c>
      <c r="AW378" s="358">
        <f t="shared" ref="AW378" si="558">IFERROR(+(AW14+AW15+AW35+AW36+AW37+AW38)/AW42,"-")</f>
        <v>0.13256160307676609</v>
      </c>
      <c r="AY378" s="357">
        <f>IFERROR(+(AY14+AY15+AY35+AY36+AY37+AY38)/AY42,"-")</f>
        <v>0.1106058842488661</v>
      </c>
      <c r="AZ378" s="357">
        <f>IFERROR(+(AZ14+AZ15+AZ35+AZ36+AZ37+AZ38)/AZ42,"-")</f>
        <v>0.10110844893963231</v>
      </c>
      <c r="BA378" s="357">
        <f>IFERROR(+(BA14+BA15+BA35+BA36+BA37+BA38)/BA42,"-")</f>
        <v>9.4148000477178459E-2</v>
      </c>
      <c r="BB378" s="357">
        <f>IFERROR(+(BB14+BB15+BB35+BB36+BB37+BB38)/BB42,"-")</f>
        <v>8.8274685422850219E-2</v>
      </c>
      <c r="BC378" s="357">
        <f>IFERROR(+(BC14+BC15+BC35+BC36+BC37+BC38)/BC42,"-")</f>
        <v>0.18879161152397433</v>
      </c>
      <c r="BD378" s="358">
        <f t="shared" ref="BD378" si="559">IFERROR(+(BD14+BD15+BD35+BD36+BD37+BD38)/BD42,"-")</f>
        <v>6.9633554552694446E-2</v>
      </c>
    </row>
    <row r="379" spans="1:56" s="204" customFormat="1" ht="15" thickBot="1">
      <c r="A379" s="359"/>
      <c r="B379" s="360" t="s">
        <v>4</v>
      </c>
      <c r="C379" s="361"/>
      <c r="D379" s="362">
        <f t="shared" ref="D379:V379" si="560">IFERROR(+D42/D42,"-")</f>
        <v>1</v>
      </c>
      <c r="E379" s="362">
        <f t="shared" si="560"/>
        <v>1</v>
      </c>
      <c r="F379" s="362">
        <f t="shared" si="560"/>
        <v>1</v>
      </c>
      <c r="G379" s="362">
        <f t="shared" si="560"/>
        <v>1</v>
      </c>
      <c r="H379" s="362">
        <f t="shared" si="560"/>
        <v>1</v>
      </c>
      <c r="I379" s="362">
        <f t="shared" si="560"/>
        <v>1</v>
      </c>
      <c r="J379" s="362">
        <f t="shared" si="560"/>
        <v>1</v>
      </c>
      <c r="K379" s="362">
        <f t="shared" si="560"/>
        <v>1</v>
      </c>
      <c r="L379" s="363">
        <f t="shared" si="560"/>
        <v>1</v>
      </c>
      <c r="M379" s="362" t="str">
        <f t="shared" si="560"/>
        <v>-</v>
      </c>
      <c r="N379" s="362" t="str">
        <f t="shared" si="560"/>
        <v>-</v>
      </c>
      <c r="O379" s="362">
        <f t="shared" si="560"/>
        <v>1</v>
      </c>
      <c r="P379" s="362">
        <f t="shared" si="560"/>
        <v>1</v>
      </c>
      <c r="Q379" s="362">
        <f t="shared" si="560"/>
        <v>1</v>
      </c>
      <c r="R379" s="362">
        <f t="shared" si="560"/>
        <v>1</v>
      </c>
      <c r="S379" s="362">
        <f t="shared" si="560"/>
        <v>1</v>
      </c>
      <c r="T379" s="362">
        <f t="shared" si="560"/>
        <v>1</v>
      </c>
      <c r="U379" s="362">
        <f t="shared" si="560"/>
        <v>1</v>
      </c>
      <c r="V379" s="362">
        <f t="shared" si="560"/>
        <v>1</v>
      </c>
      <c r="W379" s="362"/>
      <c r="X379" s="362"/>
      <c r="Y379" s="362">
        <f t="shared" ref="Y379:AO379" si="561">IFERROR(+Y42/Y42,"-")</f>
        <v>1</v>
      </c>
      <c r="Z379" s="362">
        <f t="shared" si="561"/>
        <v>1</v>
      </c>
      <c r="AA379" s="362">
        <f t="shared" si="561"/>
        <v>1</v>
      </c>
      <c r="AB379" s="362" t="str">
        <f>IFERROR(+AB42/AB42,"-")</f>
        <v>-</v>
      </c>
      <c r="AC379" s="362">
        <f>IFERROR(+AC42/AC42,"-")</f>
        <v>1</v>
      </c>
      <c r="AD379" s="362">
        <f t="shared" si="561"/>
        <v>1</v>
      </c>
      <c r="AE379" s="362">
        <f t="shared" si="561"/>
        <v>1</v>
      </c>
      <c r="AF379" s="362">
        <f t="shared" si="561"/>
        <v>1</v>
      </c>
      <c r="AG379" s="362">
        <f t="shared" si="561"/>
        <v>1</v>
      </c>
      <c r="AH379" s="363">
        <f t="shared" si="561"/>
        <v>1</v>
      </c>
      <c r="AI379" s="363">
        <f t="shared" si="561"/>
        <v>1</v>
      </c>
      <c r="AJ379" s="363">
        <f t="shared" si="561"/>
        <v>1</v>
      </c>
      <c r="AK379" s="362">
        <f t="shared" si="561"/>
        <v>1</v>
      </c>
      <c r="AL379" s="362">
        <f t="shared" si="561"/>
        <v>1</v>
      </c>
      <c r="AM379" s="362">
        <f t="shared" si="561"/>
        <v>1</v>
      </c>
      <c r="AN379" s="363">
        <f t="shared" si="561"/>
        <v>1</v>
      </c>
      <c r="AO379" s="364">
        <f t="shared" si="561"/>
        <v>1</v>
      </c>
      <c r="AR379" s="363">
        <f>IFERROR(+AR42/AR42,"-")</f>
        <v>1</v>
      </c>
      <c r="AS379" s="363">
        <f>IFERROR(+AS42/AS42,"-")</f>
        <v>1</v>
      </c>
      <c r="AT379" s="363">
        <f>IFERROR(+AT42/AT42,"-")</f>
        <v>1</v>
      </c>
      <c r="AU379" s="363">
        <f>IFERROR(+AU42/AU42,"-")</f>
        <v>1</v>
      </c>
      <c r="AV379" s="363">
        <f>IFERROR(+AV42/AV42,"-")</f>
        <v>1</v>
      </c>
      <c r="AW379" s="364">
        <f t="shared" ref="AW379" si="562">IFERROR(+AW42/AW42,"-")</f>
        <v>1</v>
      </c>
      <c r="AY379" s="363">
        <f>IFERROR(+AY42/AY42,"-")</f>
        <v>1</v>
      </c>
      <c r="AZ379" s="363">
        <f>IFERROR(+AZ42/AZ42,"-")</f>
        <v>1</v>
      </c>
      <c r="BA379" s="363">
        <f>IFERROR(+BA42/BA42,"-")</f>
        <v>1</v>
      </c>
      <c r="BB379" s="363">
        <f>IFERROR(+BB42/BB42,"-")</f>
        <v>1</v>
      </c>
      <c r="BC379" s="363">
        <f>IFERROR(+BC42/BC42,"-")</f>
        <v>1</v>
      </c>
      <c r="BD379" s="364">
        <f t="shared" ref="BD379" si="563">IFERROR(+BD42/BD42,"-")</f>
        <v>1</v>
      </c>
    </row>
    <row r="380" spans="1:56" ht="13.5" thickTop="1">
      <c r="C380" s="365" t="s">
        <v>3</v>
      </c>
      <c r="D380" s="143">
        <f t="shared" ref="D380:V380" si="564">D42-D11-D20-D22</f>
        <v>61497</v>
      </c>
      <c r="E380" s="143">
        <f t="shared" si="564"/>
        <v>57336</v>
      </c>
      <c r="F380" s="143">
        <f t="shared" si="564"/>
        <v>137543</v>
      </c>
      <c r="G380" s="143">
        <f t="shared" si="564"/>
        <v>411236.15994999994</v>
      </c>
      <c r="H380" s="143">
        <f t="shared" si="564"/>
        <v>87899</v>
      </c>
      <c r="I380" s="143">
        <f t="shared" si="564"/>
        <v>253665</v>
      </c>
      <c r="J380" s="143">
        <f t="shared" si="564"/>
        <v>76369</v>
      </c>
      <c r="K380" s="143">
        <f t="shared" si="564"/>
        <v>148972.2027400001</v>
      </c>
      <c r="L380" s="143">
        <f t="shared" si="564"/>
        <v>1234517.3626900003</v>
      </c>
      <c r="M380" s="143">
        <f t="shared" si="564"/>
        <v>0</v>
      </c>
      <c r="N380" s="143">
        <f t="shared" si="564"/>
        <v>0</v>
      </c>
      <c r="O380" s="143">
        <f t="shared" si="564"/>
        <v>10390</v>
      </c>
      <c r="P380" s="143">
        <f t="shared" si="564"/>
        <v>5930.2070000000022</v>
      </c>
      <c r="Q380" s="143">
        <f t="shared" si="564"/>
        <v>11868.477449999998</v>
      </c>
      <c r="R380" s="143">
        <f t="shared" si="564"/>
        <v>6913</v>
      </c>
      <c r="S380" s="143">
        <f t="shared" si="564"/>
        <v>2379.8754900000022</v>
      </c>
      <c r="T380" s="143">
        <f t="shared" si="564"/>
        <v>11008.602999999996</v>
      </c>
      <c r="U380" s="143">
        <f t="shared" si="564"/>
        <v>4877</v>
      </c>
      <c r="V380" s="143">
        <f t="shared" si="564"/>
        <v>1755.1569999999997</v>
      </c>
      <c r="W380" s="143"/>
      <c r="X380" s="143"/>
      <c r="Y380" s="143">
        <f t="shared" ref="Y380:AW380" si="565">Y42-Y11-Y20-Y22</f>
        <v>4875</v>
      </c>
      <c r="Z380" s="143">
        <f t="shared" si="565"/>
        <v>13856.908360000001</v>
      </c>
      <c r="AA380" s="143">
        <f t="shared" si="565"/>
        <v>32089</v>
      </c>
      <c r="AB380" s="143">
        <f>AB42-AB11-AB20-AB22</f>
        <v>0</v>
      </c>
      <c r="AC380" s="143">
        <f>AC42-AC11-AC20-AC22</f>
        <v>10892</v>
      </c>
      <c r="AD380" s="143">
        <f t="shared" si="565"/>
        <v>19580</v>
      </c>
      <c r="AE380" s="143">
        <f t="shared" si="565"/>
        <v>6715.7610000000022</v>
      </c>
      <c r="AF380" s="143">
        <f t="shared" si="565"/>
        <v>1317.4599999999991</v>
      </c>
      <c r="AG380" s="143">
        <f t="shared" si="565"/>
        <v>4775.773000000001</v>
      </c>
      <c r="AH380" s="143">
        <f t="shared" si="565"/>
        <v>120532.22230000002</v>
      </c>
      <c r="AI380" s="143">
        <f t="shared" si="565"/>
        <v>78195.522809999951</v>
      </c>
      <c r="AJ380" s="143">
        <f t="shared" si="565"/>
        <v>42336.69949000005</v>
      </c>
      <c r="AK380" s="143">
        <f t="shared" si="565"/>
        <v>15587</v>
      </c>
      <c r="AL380" s="143">
        <f t="shared" si="565"/>
        <v>3503</v>
      </c>
      <c r="AM380" s="143">
        <f t="shared" si="565"/>
        <v>3140</v>
      </c>
      <c r="AN380" s="143">
        <f t="shared" si="565"/>
        <v>22230</v>
      </c>
      <c r="AO380" s="143">
        <f t="shared" si="565"/>
        <v>1377279.5849900006</v>
      </c>
      <c r="AP380" s="143">
        <f t="shared" si="565"/>
        <v>0</v>
      </c>
      <c r="AQ380" s="143">
        <f t="shared" si="565"/>
        <v>0</v>
      </c>
      <c r="AR380" s="143">
        <f t="shared" si="565"/>
        <v>154314.67033625004</v>
      </c>
      <c r="AS380" s="143">
        <f t="shared" si="565"/>
        <v>13115.129110486116</v>
      </c>
      <c r="AT380" s="143">
        <f t="shared" si="565"/>
        <v>11170.788972857135</v>
      </c>
      <c r="AU380" s="143">
        <f t="shared" si="565"/>
        <v>10007.261786111114</v>
      </c>
      <c r="AV380" s="143">
        <f t="shared" si="565"/>
        <v>7409.9999999999982</v>
      </c>
      <c r="AW380" s="143">
        <f t="shared" si="565"/>
        <v>57965.710450791856</v>
      </c>
      <c r="AY380" s="143">
        <f>AY42-AY11-AY20-AY22</f>
        <v>118766.60137000002</v>
      </c>
      <c r="AZ380" s="143">
        <f>AZ42-AZ11-AZ20-AZ22</f>
        <v>5617.3930550000005</v>
      </c>
      <c r="BA380" s="143">
        <f>BA42-BA11-BA20-BA22</f>
        <v>18820.273079999995</v>
      </c>
      <c r="BB380" s="143">
        <f>BB42-BB11-BB20-BB22</f>
        <v>11791.224734999996</v>
      </c>
      <c r="BC380" s="143">
        <f>BC42-BC11-BC20-BC22</f>
        <v>2653</v>
      </c>
      <c r="BD380" s="143">
        <f t="shared" ref="BD380" si="566">BD42-BD11-BD20-BD22</f>
        <v>23352.5</v>
      </c>
    </row>
    <row r="381" spans="1:56" ht="13">
      <c r="C381" s="365" t="s">
        <v>2</v>
      </c>
      <c r="D381" s="143">
        <f>D91+D96+D97</f>
        <v>6586</v>
      </c>
      <c r="E381" s="143">
        <f t="shared" ref="E381:AO381" si="567">E91+E96+E97</f>
        <v>0</v>
      </c>
      <c r="F381" s="143">
        <f t="shared" si="567"/>
        <v>0</v>
      </c>
      <c r="G381" s="143">
        <f t="shared" si="567"/>
        <v>623</v>
      </c>
      <c r="H381" s="143">
        <f t="shared" si="567"/>
        <v>2032</v>
      </c>
      <c r="I381" s="143">
        <f t="shared" si="567"/>
        <v>0</v>
      </c>
      <c r="J381" s="143">
        <f t="shared" si="567"/>
        <v>5</v>
      </c>
      <c r="K381" s="143">
        <f t="shared" si="567"/>
        <v>75790.465630000006</v>
      </c>
      <c r="L381" s="143">
        <f t="shared" si="567"/>
        <v>85036.465630000006</v>
      </c>
      <c r="M381" s="143">
        <f t="shared" si="567"/>
        <v>0</v>
      </c>
      <c r="N381" s="143">
        <f t="shared" si="567"/>
        <v>0</v>
      </c>
      <c r="O381" s="143">
        <f t="shared" si="567"/>
        <v>802</v>
      </c>
      <c r="P381" s="143">
        <f t="shared" si="567"/>
        <v>0</v>
      </c>
      <c r="Q381" s="143">
        <f t="shared" si="567"/>
        <v>7000</v>
      </c>
      <c r="R381" s="143">
        <f t="shared" si="567"/>
        <v>0</v>
      </c>
      <c r="S381" s="143">
        <f t="shared" si="567"/>
        <v>0</v>
      </c>
      <c r="T381" s="143">
        <f t="shared" si="567"/>
        <v>9292</v>
      </c>
      <c r="U381" s="143">
        <f t="shared" si="567"/>
        <v>0</v>
      </c>
      <c r="V381" s="143">
        <f t="shared" si="567"/>
        <v>0</v>
      </c>
      <c r="W381" s="143">
        <f t="shared" si="567"/>
        <v>0</v>
      </c>
      <c r="X381" s="143">
        <f t="shared" si="567"/>
        <v>0</v>
      </c>
      <c r="Y381" s="143">
        <f t="shared" si="567"/>
        <v>0</v>
      </c>
      <c r="Z381" s="143">
        <f t="shared" si="567"/>
        <v>110554</v>
      </c>
      <c r="AA381" s="143">
        <f t="shared" si="567"/>
        <v>3970</v>
      </c>
      <c r="AB381" s="143">
        <f>AB91+AB96+AB97</f>
        <v>0</v>
      </c>
      <c r="AC381" s="143">
        <f>AC91+AC96+AC97</f>
        <v>0</v>
      </c>
      <c r="AD381" s="143">
        <f t="shared" si="567"/>
        <v>4951</v>
      </c>
      <c r="AE381" s="143">
        <f t="shared" si="567"/>
        <v>0</v>
      </c>
      <c r="AF381" s="143">
        <f t="shared" si="567"/>
        <v>0</v>
      </c>
      <c r="AG381" s="143">
        <f t="shared" si="567"/>
        <v>13900</v>
      </c>
      <c r="AH381" s="143">
        <f t="shared" si="567"/>
        <v>150469</v>
      </c>
      <c r="AI381" s="143">
        <f t="shared" si="567"/>
        <v>143021</v>
      </c>
      <c r="AJ381" s="143">
        <f t="shared" si="567"/>
        <v>3970</v>
      </c>
      <c r="AK381" s="143">
        <f t="shared" si="567"/>
        <v>0</v>
      </c>
      <c r="AL381" s="143">
        <f t="shared" si="567"/>
        <v>28</v>
      </c>
      <c r="AM381" s="143">
        <f t="shared" si="567"/>
        <v>0</v>
      </c>
      <c r="AN381" s="143">
        <f t="shared" si="567"/>
        <v>28</v>
      </c>
      <c r="AO381" s="143">
        <f t="shared" si="567"/>
        <v>235533.46562999999</v>
      </c>
      <c r="AR381" s="143">
        <f>AR91+AR96</f>
        <v>9706.875</v>
      </c>
      <c r="AS381" s="143">
        <f>AS91+AS96</f>
        <v>9328.375</v>
      </c>
      <c r="AT381" s="143">
        <f>AT91+AT96</f>
        <v>325</v>
      </c>
      <c r="AU381" s="143">
        <f>AU91+AU96</f>
        <v>395.22222222222223</v>
      </c>
      <c r="AV381" s="143">
        <f>AV91+AV96</f>
        <v>0</v>
      </c>
      <c r="AW381" s="143">
        <f t="shared" ref="AW381" si="568">AW91+AW96</f>
        <v>8404.0370370370365</v>
      </c>
      <c r="AY381" s="143">
        <f>AY91+AY96</f>
        <v>311.5</v>
      </c>
      <c r="AZ381" s="143" t="e">
        <f>AZ91+AZ96</f>
        <v>#NUM!</v>
      </c>
      <c r="BA381" s="143" t="e">
        <f>BA91+BA96</f>
        <v>#NUM!</v>
      </c>
      <c r="BB381" s="143">
        <f>BB91+BB96</f>
        <v>0</v>
      </c>
      <c r="BC381" s="143">
        <f>BC91+BC96</f>
        <v>0</v>
      </c>
      <c r="BD381" s="143">
        <f t="shared" ref="BD381" si="569">BD91+BD96</f>
        <v>142</v>
      </c>
    </row>
    <row r="382" spans="1:56" ht="13">
      <c r="C382" s="365" t="s">
        <v>1</v>
      </c>
      <c r="D382" s="143">
        <f>D122+D123</f>
        <v>159374</v>
      </c>
      <c r="E382" s="143">
        <f t="shared" ref="E382:BD382" si="570">E122+E123</f>
        <v>0</v>
      </c>
      <c r="F382" s="143">
        <f t="shared" si="570"/>
        <v>0</v>
      </c>
      <c r="G382" s="143">
        <f t="shared" si="570"/>
        <v>1771.12949</v>
      </c>
      <c r="H382" s="143">
        <f t="shared" si="570"/>
        <v>48550</v>
      </c>
      <c r="I382" s="143">
        <f t="shared" si="570"/>
        <v>773</v>
      </c>
      <c r="J382" s="143">
        <f t="shared" si="570"/>
        <v>1308</v>
      </c>
      <c r="K382" s="143">
        <f t="shared" si="570"/>
        <v>45000.000159999996</v>
      </c>
      <c r="L382" s="143">
        <f t="shared" si="570"/>
        <v>256776.12964999999</v>
      </c>
      <c r="M382" s="143">
        <f t="shared" si="570"/>
        <v>0</v>
      </c>
      <c r="N382" s="143">
        <f t="shared" si="570"/>
        <v>0</v>
      </c>
      <c r="O382" s="143">
        <f t="shared" si="570"/>
        <v>12700</v>
      </c>
      <c r="P382" s="143">
        <f t="shared" si="570"/>
        <v>0</v>
      </c>
      <c r="Q382" s="143">
        <f t="shared" si="570"/>
        <v>20000</v>
      </c>
      <c r="R382" s="143">
        <f t="shared" si="570"/>
        <v>0</v>
      </c>
      <c r="S382" s="143">
        <f t="shared" si="570"/>
        <v>0</v>
      </c>
      <c r="T382" s="143">
        <f t="shared" si="570"/>
        <v>0</v>
      </c>
      <c r="U382" s="143">
        <f t="shared" si="570"/>
        <v>0</v>
      </c>
      <c r="V382" s="143">
        <f t="shared" si="570"/>
        <v>0</v>
      </c>
      <c r="W382" s="143">
        <f t="shared" si="570"/>
        <v>0</v>
      </c>
      <c r="X382" s="143">
        <f t="shared" si="570"/>
        <v>0</v>
      </c>
      <c r="Y382" s="143">
        <f t="shared" si="570"/>
        <v>0</v>
      </c>
      <c r="Z382" s="143">
        <f t="shared" si="570"/>
        <v>2098</v>
      </c>
      <c r="AA382" s="143">
        <f t="shared" si="570"/>
        <v>339</v>
      </c>
      <c r="AB382" s="143">
        <f>AB122+AB123</f>
        <v>0</v>
      </c>
      <c r="AC382" s="143">
        <f>AC122+AC123</f>
        <v>0</v>
      </c>
      <c r="AD382" s="143">
        <f t="shared" si="570"/>
        <v>13385</v>
      </c>
      <c r="AE382" s="143">
        <f t="shared" si="570"/>
        <v>0</v>
      </c>
      <c r="AF382" s="143">
        <f t="shared" si="570"/>
        <v>4036</v>
      </c>
      <c r="AG382" s="143">
        <f t="shared" si="570"/>
        <v>0</v>
      </c>
      <c r="AH382" s="143">
        <f t="shared" si="570"/>
        <v>52558</v>
      </c>
      <c r="AI382" s="143">
        <f t="shared" si="570"/>
        <v>48183</v>
      </c>
      <c r="AJ382" s="143">
        <f t="shared" si="570"/>
        <v>4375</v>
      </c>
      <c r="AK382" s="143">
        <f t="shared" si="570"/>
        <v>0</v>
      </c>
      <c r="AL382" s="143">
        <f t="shared" si="570"/>
        <v>0</v>
      </c>
      <c r="AM382" s="143">
        <f t="shared" si="570"/>
        <v>0</v>
      </c>
      <c r="AN382" s="143">
        <f t="shared" si="570"/>
        <v>0</v>
      </c>
      <c r="AO382" s="143">
        <f t="shared" si="570"/>
        <v>309334.12964999996</v>
      </c>
      <c r="AP382" s="143"/>
      <c r="AQ382" s="143"/>
      <c r="AR382" s="143">
        <f t="shared" si="570"/>
        <v>32097.016206249999</v>
      </c>
      <c r="AS382" s="143">
        <f t="shared" si="570"/>
        <v>3284.875</v>
      </c>
      <c r="AT382" s="143">
        <f t="shared" si="570"/>
        <v>6883.2857142857147</v>
      </c>
      <c r="AU382" s="143">
        <f t="shared" si="570"/>
        <v>486.11111111111114</v>
      </c>
      <c r="AV382" s="143">
        <f t="shared" si="570"/>
        <v>0</v>
      </c>
      <c r="AW382" s="143">
        <f t="shared" si="570"/>
        <v>11456.819616666664</v>
      </c>
      <c r="AX382" s="143"/>
      <c r="AY382" s="143">
        <f t="shared" si="570"/>
        <v>1926.0648249999995</v>
      </c>
      <c r="AZ382" s="143">
        <f t="shared" si="570"/>
        <v>0</v>
      </c>
      <c r="BA382" s="143">
        <f t="shared" si="570"/>
        <v>12700</v>
      </c>
      <c r="BB382" s="143">
        <f t="shared" si="570"/>
        <v>0</v>
      </c>
      <c r="BC382" s="143">
        <f t="shared" si="570"/>
        <v>0</v>
      </c>
      <c r="BD382" s="143">
        <f t="shared" si="570"/>
        <v>386.5</v>
      </c>
    </row>
    <row r="383" spans="1:56" ht="13">
      <c r="C383" s="365" t="s">
        <v>0</v>
      </c>
      <c r="D383" s="143">
        <f t="shared" ref="D383:L383" si="571">(D125+D100)-(D382+D381)</f>
        <v>185522</v>
      </c>
      <c r="E383" s="143">
        <f t="shared" si="571"/>
        <v>45363</v>
      </c>
      <c r="F383" s="143">
        <f t="shared" si="571"/>
        <v>185472</v>
      </c>
      <c r="G383" s="143">
        <f t="shared" si="571"/>
        <v>415732.29895999999</v>
      </c>
      <c r="H383" s="143">
        <f t="shared" si="571"/>
        <v>143511</v>
      </c>
      <c r="I383" s="143">
        <f t="shared" si="571"/>
        <v>205457</v>
      </c>
      <c r="J383" s="143">
        <f t="shared" si="571"/>
        <v>85960</v>
      </c>
      <c r="K383" s="143">
        <f t="shared" si="571"/>
        <v>135541.06239999994</v>
      </c>
      <c r="L383" s="143">
        <f t="shared" si="571"/>
        <v>1402558.36136</v>
      </c>
      <c r="M383" s="143">
        <f t="shared" ref="M383:V383" si="572">(M125+M99)-(M382+M381)</f>
        <v>0</v>
      </c>
      <c r="N383" s="143">
        <f t="shared" si="572"/>
        <v>0</v>
      </c>
      <c r="O383" s="143">
        <f t="shared" si="572"/>
        <v>-564</v>
      </c>
      <c r="P383" s="143">
        <f t="shared" si="572"/>
        <v>149</v>
      </c>
      <c r="Q383" s="143">
        <f t="shared" si="572"/>
        <v>-5159.2929299999996</v>
      </c>
      <c r="R383" s="143">
        <f t="shared" si="572"/>
        <v>192</v>
      </c>
      <c r="S383" s="143">
        <f t="shared" si="572"/>
        <v>1758</v>
      </c>
      <c r="T383" s="143">
        <f t="shared" si="572"/>
        <v>-9062</v>
      </c>
      <c r="U383" s="143">
        <f t="shared" si="572"/>
        <v>1398</v>
      </c>
      <c r="V383" s="143">
        <f t="shared" si="572"/>
        <v>119.08499999999999</v>
      </c>
      <c r="W383" s="143"/>
      <c r="X383" s="143"/>
      <c r="Y383" s="143">
        <f t="shared" ref="Y383:AG383" si="573">(Y125+Y99)-(Y382+Y381)</f>
        <v>0</v>
      </c>
      <c r="Z383" s="143">
        <f t="shared" si="573"/>
        <v>-109356</v>
      </c>
      <c r="AA383" s="143">
        <f t="shared" si="573"/>
        <v>-3476.6</v>
      </c>
      <c r="AB383" s="143">
        <f>(AB125+AB99)-(AB382+AB381)</f>
        <v>0</v>
      </c>
      <c r="AC383" s="143">
        <f>(AC125+AC99)-(AC382+AC381)</f>
        <v>219</v>
      </c>
      <c r="AD383" s="143">
        <f t="shared" si="573"/>
        <v>-4754</v>
      </c>
      <c r="AE383" s="143">
        <f t="shared" si="573"/>
        <v>1399</v>
      </c>
      <c r="AF383" s="143">
        <f t="shared" si="573"/>
        <v>167</v>
      </c>
      <c r="AG383" s="143">
        <f t="shared" si="573"/>
        <v>-3618</v>
      </c>
      <c r="AH383" s="143">
        <f t="shared" ref="AH383:AO383" si="574">(AH125+AH100)-(AH382+AH381)</f>
        <v>317919.71742999996</v>
      </c>
      <c r="AI383" s="143">
        <f t="shared" si="574"/>
        <v>-127636.29293</v>
      </c>
      <c r="AJ383" s="143">
        <f t="shared" si="574"/>
        <v>125049.43680999998</v>
      </c>
      <c r="AK383" s="143">
        <f t="shared" si="574"/>
        <v>17855</v>
      </c>
      <c r="AL383" s="143">
        <f t="shared" si="574"/>
        <v>2021</v>
      </c>
      <c r="AM383" s="143">
        <f t="shared" si="574"/>
        <v>8017</v>
      </c>
      <c r="AN383" s="143">
        <f t="shared" si="574"/>
        <v>27893</v>
      </c>
      <c r="AO383" s="143">
        <f t="shared" si="574"/>
        <v>1748371.0787899997</v>
      </c>
      <c r="AR383" s="143">
        <f>(AR125+AR100)-(AR382+AR381)</f>
        <v>176242.47837375</v>
      </c>
      <c r="AS383" s="143">
        <f>(AS125+AS100)-(AS382+AS381)</f>
        <v>19945.919839374998</v>
      </c>
      <c r="AT383" s="143">
        <f>(AT125+AT100)-(AT382+AT381)</f>
        <v>1872.8152957142856</v>
      </c>
      <c r="AU383" s="143">
        <f>(AU125+AU100)-(AU382+AU381)</f>
        <v>13940.270756666665</v>
      </c>
      <c r="AV383" s="143">
        <f>(AV125+AV100)-(AV382+AV381)</f>
        <v>9307</v>
      </c>
      <c r="AW383" s="143">
        <f t="shared" ref="AW383" si="575">(AW125+AW100)-(AW382+AW381)</f>
        <v>65073.9090525926</v>
      </c>
      <c r="AY383" s="143">
        <f>(AY125+AY100)-(AY382+AY381)</f>
        <v>202578.49991999997</v>
      </c>
      <c r="AZ383" s="143" t="e">
        <f>(AZ125+AZ100)-(AZ382+AZ381)</f>
        <v>#NUM!</v>
      </c>
      <c r="BA383" s="143" t="e">
        <f>(BA125+BA100)-(BA382+BA381)</f>
        <v>#NUM!</v>
      </c>
      <c r="BB383" s="143">
        <f>(BB125+BB100)-(BB382+BB381)</f>
        <v>12576</v>
      </c>
      <c r="BC383" s="143">
        <f>(BC125+BC100)-(BC382+BC381)</f>
        <v>8017</v>
      </c>
      <c r="BD383" s="143">
        <f t="shared" ref="BD383" si="576">(BD125+BD100)-(BD382+BD381)</f>
        <v>4564</v>
      </c>
    </row>
  </sheetData>
  <hyperlinks>
    <hyperlink ref="AI8" location="Metro_ITPs" display="Metro ITP"/>
    <hyperlink ref="W8" location="EIT_and_Tairawhiti_merger" display="Tairawhiti Polytechnic                  "/>
    <hyperlink ref="P8" location="EIT_and_Tairawhiti_merger" display="Eastern Institute of Technology"/>
    <hyperlink ref="X8" location="Lincoln_and_Telford_merger" display="Telford Rural Polytechnic"/>
    <hyperlink ref="AF8" location="WITT_audited_results" display="Western Institute of Technology Taranaki"/>
    <hyperlink ref="AJ8" location="Regional_ITPs" display="Rural ITP"/>
    <hyperlink ref="E8" location="Lincoln" display="Lincoln University"/>
    <hyperlink ref="H8" location="UC_Earthquake_Impacts" display="University of Canterbury"/>
    <hyperlink ref="O8" location="CPIT_Earthquake_Impacts" display="Christchurch Polytechnic Institute of Technology"/>
    <hyperlink ref="Q8" location="MIT_Mainzeal_Collapse" display="Manukau Institute of Technogy"/>
    <hyperlink ref="AC8" location="Toi_Ohomai_Institute_of_Technology" display="Toi Ohomai Institute of Technology"/>
    <hyperlink ref="M8" location="Ara" display="Aoraki Polytechnic"/>
    <hyperlink ref="N8" location="Toi_Ohomai_Institute_of_Technology" display="Bay of Plenty Polytechnic"/>
    <hyperlink ref="AB8" location="Toi_Ohomai_Institute_of_Technology" display="Waiariki Institute of Technology"/>
    <hyperlink ref="W75" location="EIT_and_Tairawhiti_merger" display="Tairawhiti Polytechnic                  "/>
    <hyperlink ref="P75" location="EIT_and_Tairawhiti_merger" display="Eastern Institute of Technology"/>
    <hyperlink ref="X75" location="Lincoln_and_Telford_merger" display="Telford Rural Polytechnic"/>
    <hyperlink ref="AF75" location="WITT_audited_results" display="Western Institute of Technology Taranaki"/>
    <hyperlink ref="O75" location="CPIT_Earthquake_Impacts" display="Christchurch Polytechnic Institute of Technology"/>
    <hyperlink ref="Q75" location="MIT_Mainzeal_Collapse" display="Manukau Institute of Technogy"/>
    <hyperlink ref="AC75" location="Toi_Ohomai_Institute_of_Technology" display="Toi Ohomai Institute of Technology"/>
    <hyperlink ref="M75" location="Ara" display="Aoraki Polytechnic"/>
    <hyperlink ref="N75" location="Toi_Ohomai_Institute_of_Technology" display="Bay of Plenty Polytechnic"/>
    <hyperlink ref="AB75" location="Toi_Ohomai_Institute_of_Technology" display="Waiariki Institute of Technology"/>
    <hyperlink ref="W137" location="EIT_and_Tairawhiti_merger" display="Tairawhiti Polytechnic                  "/>
    <hyperlink ref="P137" location="EIT_and_Tairawhiti_merger" display="Eastern Institute of Technology"/>
    <hyperlink ref="X137" location="Lincoln_and_Telford_merger" display="Telford Rural Polytechnic"/>
    <hyperlink ref="AF137" location="WITT_audited_results" display="Western Institute of Technology Taranaki"/>
    <hyperlink ref="O137" location="CPIT_Earthquake_Impacts" display="Christchurch Polytechnic Institute of Technology"/>
    <hyperlink ref="Q137" location="MIT_Mainzeal_Collapse" display="Manukau Institute of Technogy"/>
    <hyperlink ref="AC137" location="Toi_Ohomai_Institute_of_Technology" display="Toi Ohomai Institute of Technology"/>
    <hyperlink ref="M137" location="Ara" display="Aoraki Polytechnic"/>
    <hyperlink ref="N137" location="Toi_Ohomai_Institute_of_Technology" display="Bay of Plenty Polytechnic"/>
    <hyperlink ref="AB137" location="Toi_Ohomai_Institute_of_Technology" display="Waiariki Institute of Technology"/>
    <hyperlink ref="W145" location="EIT_and_Tairawhiti_merger" display="Tairawhiti Polytechnic                  "/>
    <hyperlink ref="P145" location="EIT_and_Tairawhiti_merger" display="Eastern Institute of Technology"/>
    <hyperlink ref="X145" location="Lincoln_and_Telford_merger" display="Telford Rural Polytechnic"/>
    <hyperlink ref="AF145" location="WITT_audited_results" display="Western Institute of Technology Taranaki"/>
    <hyperlink ref="O145" location="CPIT_Earthquake_Impacts" display="Christchurch Polytechnic Institute of Technology"/>
    <hyperlink ref="Q145" location="MIT_Mainzeal_Collapse" display="Manukau Institute of Technogy"/>
    <hyperlink ref="AC145" location="Toi_Ohomai_Institute_of_Technology" display="Toi Ohomai Institute of Technology"/>
    <hyperlink ref="M145" location="Ara" display="Aoraki Polytechnic"/>
    <hyperlink ref="N145" location="Toi_Ohomai_Institute_of_Technology" display="Bay of Plenty Polytechnic"/>
    <hyperlink ref="AB145" location="Toi_Ohomai_Institute_of_Technology" display="Waiariki Institute of Technology"/>
    <hyperlink ref="W160" location="EIT_and_Tairawhiti_merger" display="Tairawhiti Polytechnic                  "/>
    <hyperlink ref="P160" location="EIT_and_Tairawhiti_merger" display="Eastern Institute of Technology"/>
    <hyperlink ref="X160" location="Lincoln_and_Telford_merger" display="Telford Rural Polytechnic"/>
    <hyperlink ref="AF160" location="WITT_audited_results" display="Western Institute of Technology Taranaki"/>
    <hyperlink ref="O160" location="CPIT_Earthquake_Impacts" display="Christchurch Polytechnic Institute of Technology"/>
    <hyperlink ref="Q160" location="MIT_Mainzeal_Collapse" display="Manukau Institute of Technogy"/>
    <hyperlink ref="AC160" location="Toi_Ohomai_Institute_of_Technology" display="Toi Ohomai Institute of Technology"/>
    <hyperlink ref="M160" location="Ara" display="Aoraki Polytechnic"/>
    <hyperlink ref="N160" location="Toi_Ohomai_Institute_of_Technology" display="Bay of Plenty Polytechnic"/>
    <hyperlink ref="AB160" location="Toi_Ohomai_Institute_of_Technology" display="Waiariki Institute of Technology"/>
    <hyperlink ref="W221" location="EIT_and_Tairawhiti_merger" display="Tairawhiti Polytechnic                  "/>
    <hyperlink ref="P221" location="EIT_and_Tairawhiti_merger" display="Eastern Institute of Technology"/>
    <hyperlink ref="X221" location="Lincoln_and_Telford_merger" display="Telford Rural Polytechnic"/>
    <hyperlink ref="AF221" location="WITT_audited_results" display="Western Institute of Technology Taranaki"/>
    <hyperlink ref="O221" location="CPIT_Earthquake_Impacts" display="Christchurch Polytechnic Institute of Technology"/>
    <hyperlink ref="Q221" location="MIT_Mainzeal_Collapse" display="Manukau Institute of Technogy"/>
    <hyperlink ref="AC221" location="Toi_Ohomai_Institute_of_Technology" display="Toi Ohomai Institute of Technology"/>
    <hyperlink ref="M221" location="Ara" display="Aoraki Polytechnic"/>
    <hyperlink ref="N221" location="Toi_Ohomai_Institute_of_Technology" display="Bay of Plenty Polytechnic"/>
    <hyperlink ref="AB221" location="Toi_Ohomai_Institute_of_Technology" display="Waiariki Institute of Technology"/>
    <hyperlink ref="W244" location="EIT_and_Tairawhiti_merger" display="Tairawhiti Polytechnic                  "/>
    <hyperlink ref="P244" location="EIT_and_Tairawhiti_merger" display="Eastern Institute of Technology"/>
    <hyperlink ref="X244" location="Lincoln_and_Telford_merger" display="Telford Rural Polytechnic"/>
    <hyperlink ref="AF244" location="WITT_audited_results" display="Western Institute of Technology Taranaki"/>
    <hyperlink ref="O244" location="CPIT_Earthquake_Impacts" display="Christchurch Polytechnic Institute of Technology"/>
    <hyperlink ref="Q244" location="MIT_Mainzeal_Collapse" display="Manukau Institute of Technogy"/>
    <hyperlink ref="AC244" location="Toi_Ohomai_Institute_of_Technology" display="Toi Ohomai Institute of Technology"/>
    <hyperlink ref="M244" location="Ara" display="Aoraki Polytechnic"/>
    <hyperlink ref="N244" location="Toi_Ohomai_Institute_of_Technology" display="Bay of Plenty Polytechnic"/>
    <hyperlink ref="AB244" location="Toi_Ohomai_Institute_of_Technology" display="Waiariki Institute of Technology"/>
    <hyperlink ref="W291" location="EIT_and_Tairawhiti_merger" display="Tairawhiti Polytechnic                  "/>
    <hyperlink ref="P291" location="EIT_and_Tairawhiti_merger" display="Eastern Institute of Technology"/>
    <hyperlink ref="X291" location="Lincoln_and_Telford_merger" display="Telford Rural Polytechnic"/>
    <hyperlink ref="AF291" location="WITT_audited_results" display="Western Institute of Technology Taranaki"/>
    <hyperlink ref="O291" location="CPIT_Earthquake_Impacts" display="Christchurch Polytechnic Institute of Technology"/>
    <hyperlink ref="Q291" location="MIT_Mainzeal_Collapse" display="Manukau Institute of Technogy"/>
    <hyperlink ref="AC291" location="Toi_Ohomai_Institute_of_Technology" display="Toi Ohomai Institute of Technology"/>
    <hyperlink ref="M291" location="Ara" display="Aoraki Polytechnic"/>
    <hyperlink ref="N291" location="Toi_Ohomai_Institute_of_Technology" display="Bay of Plenty Polytechnic"/>
    <hyperlink ref="AB291" location="Toi_Ohomai_Institute_of_Technology" display="Waiariki Institute of Technology"/>
    <hyperlink ref="V8" location="Tai_Poutini_Polytechnic" display="Tai Poutini Polytechni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1:BD383"/>
  <sheetViews>
    <sheetView zoomScale="80" zoomScaleNormal="80" workbookViewId="0">
      <pane xSplit="3" ySplit="9" topLeftCell="M53" activePane="bottomRight" state="frozen"/>
      <selection activeCell="AE248" sqref="AE248"/>
      <selection pane="topRight" activeCell="AE248" sqref="AE248"/>
      <selection pane="bottomLeft" activeCell="AE248" sqref="AE248"/>
      <selection pane="bottomRight" activeCell="AA69" sqref="AA69"/>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5" width="12.7265625" style="181" customWidth="1"/>
    <col min="16" max="17" width="9.1796875" style="181"/>
    <col min="18" max="18" width="11.7265625" style="182" customWidth="1"/>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10.7265625" style="181" customWidth="1"/>
    <col min="28" max="28" width="9.1796875" style="181"/>
    <col min="29" max="29" width="9.1796875" style="107"/>
    <col min="30" max="30" width="9.1796875" style="2"/>
    <col min="31" max="31" width="9.1796875" style="182"/>
    <col min="32" max="32" width="12.453125" style="182" customWidth="1"/>
    <col min="33" max="33" width="9.1796875" style="182"/>
    <col min="34" max="36" width="12.54296875" style="1" customWidth="1"/>
    <col min="37" max="37" width="11.1796875" style="2" customWidth="1"/>
    <col min="38" max="38" width="9.1796875" style="107"/>
    <col min="39" max="39" width="10.7265625" style="2" customWidth="1"/>
    <col min="40" max="40" width="11.54296875" style="1" customWidth="1"/>
    <col min="41" max="41" width="12.26953125" style="1" customWidth="1"/>
    <col min="42" max="43" width="9.1796875" style="183"/>
    <col min="44" max="44" width="11.54296875" style="1" customWidth="1"/>
    <col min="45" max="45" width="9.1796875" style="183"/>
    <col min="46" max="46" width="9.1796875" style="183" customWidth="1"/>
    <col min="47" max="48" width="9.1796875" style="183"/>
    <col min="49" max="49" width="10.453125" style="1" customWidth="1"/>
    <col min="50" max="53" width="9.1796875" style="183"/>
    <col min="54" max="54" width="9.1796875" style="382"/>
    <col min="55" max="55" width="9.1796875" style="184"/>
    <col min="56" max="56" width="10.453125" style="1" customWidth="1"/>
    <col min="57" max="16384" width="9.1796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362</v>
      </c>
      <c r="D2" s="106"/>
      <c r="AC2" s="182"/>
    </row>
    <row r="3" spans="1:56" ht="21">
      <c r="A3" s="175" t="s">
        <v>299</v>
      </c>
      <c r="B3" s="175"/>
      <c r="C3" s="180">
        <v>2016</v>
      </c>
      <c r="D3" s="106"/>
      <c r="G3" s="2"/>
      <c r="H3" s="107"/>
      <c r="AB3" s="107"/>
      <c r="AC3" s="182"/>
    </row>
    <row r="4" spans="1:56">
      <c r="A4" s="185"/>
      <c r="B4" s="185"/>
      <c r="C4" s="186"/>
      <c r="G4" s="2"/>
      <c r="P4" s="107"/>
      <c r="AB4" s="107"/>
      <c r="AC4" s="182"/>
      <c r="AG4" s="107"/>
    </row>
    <row r="5" spans="1:56" ht="21">
      <c r="A5" s="175" t="s">
        <v>298</v>
      </c>
      <c r="B5" s="187"/>
      <c r="C5" s="188"/>
      <c r="G5" s="2"/>
      <c r="N5" s="189"/>
      <c r="P5" s="107"/>
      <c r="AB5" s="107"/>
      <c r="AC5" s="182"/>
      <c r="AG5" s="107"/>
      <c r="AQ5" s="398" t="s">
        <v>373</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108"/>
      <c r="W6" s="108"/>
      <c r="X6" s="108"/>
      <c r="Y6" s="192"/>
      <c r="Z6" s="191"/>
      <c r="AA6" s="191"/>
      <c r="AB6" s="107"/>
      <c r="AD6" s="105"/>
      <c r="AE6" s="192"/>
      <c r="AF6" s="192"/>
      <c r="AG6" s="107"/>
      <c r="AH6" s="103"/>
      <c r="AI6" s="103"/>
      <c r="AJ6" s="103"/>
      <c r="AK6" s="105"/>
      <c r="AL6" s="108"/>
      <c r="AM6" s="105"/>
      <c r="AN6" s="103"/>
      <c r="AO6" s="103"/>
      <c r="AR6" s="103"/>
      <c r="AW6" s="103"/>
      <c r="BD6" s="103"/>
    </row>
    <row r="7" spans="1:56" s="190" customFormat="1" ht="18">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c r="X7" s="109"/>
      <c r="Y7" s="109">
        <v>6022</v>
      </c>
      <c r="Z7" s="109">
        <v>6004</v>
      </c>
      <c r="AA7" s="109">
        <v>6009</v>
      </c>
      <c r="AB7" s="109">
        <v>6018</v>
      </c>
      <c r="AC7" s="383">
        <v>6025</v>
      </c>
      <c r="AD7" s="109">
        <v>6019</v>
      </c>
      <c r="AE7" s="109">
        <v>6008</v>
      </c>
      <c r="AF7" s="109">
        <v>6017</v>
      </c>
      <c r="AG7" s="109">
        <v>6014</v>
      </c>
      <c r="AH7" s="104">
        <v>6000</v>
      </c>
      <c r="AI7" s="104">
        <v>11000</v>
      </c>
      <c r="AJ7" s="384">
        <v>12000</v>
      </c>
      <c r="AK7" s="109">
        <v>8630</v>
      </c>
      <c r="AL7" s="109">
        <v>9241</v>
      </c>
      <c r="AM7" s="109">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2016</v>
      </c>
      <c r="D8" s="10" t="s">
        <v>304</v>
      </c>
      <c r="E8" s="147" t="s">
        <v>305</v>
      </c>
      <c r="F8" s="114" t="s">
        <v>306</v>
      </c>
      <c r="G8" s="114" t="s">
        <v>307</v>
      </c>
      <c r="H8" s="146" t="s">
        <v>308</v>
      </c>
      <c r="I8" s="114" t="s">
        <v>327</v>
      </c>
      <c r="J8" s="114" t="s">
        <v>328</v>
      </c>
      <c r="K8" s="11" t="s">
        <v>309</v>
      </c>
      <c r="L8" s="7" t="s">
        <v>99</v>
      </c>
      <c r="M8" s="147" t="s">
        <v>310</v>
      </c>
      <c r="N8" s="146" t="s">
        <v>311</v>
      </c>
      <c r="O8" s="146" t="s">
        <v>355</v>
      </c>
      <c r="P8" s="146" t="s">
        <v>313</v>
      </c>
      <c r="Q8" s="146" t="s">
        <v>314</v>
      </c>
      <c r="R8" s="114" t="s">
        <v>315</v>
      </c>
      <c r="S8" s="114" t="s">
        <v>93</v>
      </c>
      <c r="T8" s="114" t="s">
        <v>316</v>
      </c>
      <c r="U8" s="114" t="s">
        <v>317</v>
      </c>
      <c r="V8" s="146" t="s">
        <v>318</v>
      </c>
      <c r="W8" s="146" t="s">
        <v>346</v>
      </c>
      <c r="X8" s="146" t="s">
        <v>349</v>
      </c>
      <c r="Y8" s="114" t="s">
        <v>319</v>
      </c>
      <c r="Z8" s="114" t="s">
        <v>320</v>
      </c>
      <c r="AA8" s="114" t="s">
        <v>321</v>
      </c>
      <c r="AB8" s="146" t="s">
        <v>322</v>
      </c>
      <c r="AC8" s="146" t="s">
        <v>358</v>
      </c>
      <c r="AD8" s="114" t="s">
        <v>323</v>
      </c>
      <c r="AE8" s="114" t="s">
        <v>324</v>
      </c>
      <c r="AF8" s="146"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D17+D26+D28+D33</f>
        <v>163717</v>
      </c>
      <c r="E11" s="117">
        <f t="shared" si="0"/>
        <v>44694</v>
      </c>
      <c r="F11" s="117">
        <f t="shared" si="0"/>
        <v>203074</v>
      </c>
      <c r="G11" s="117">
        <f t="shared" si="0"/>
        <v>418589</v>
      </c>
      <c r="H11" s="117">
        <f t="shared" si="0"/>
        <v>163755</v>
      </c>
      <c r="I11" s="117">
        <f t="shared" si="0"/>
        <v>297345</v>
      </c>
      <c r="J11" s="117">
        <f t="shared" si="0"/>
        <v>103129</v>
      </c>
      <c r="K11" s="117">
        <f t="shared" si="0"/>
        <v>174110</v>
      </c>
      <c r="L11" s="97">
        <f t="shared" si="0"/>
        <v>1568413</v>
      </c>
      <c r="M11" s="117">
        <f t="shared" si="0"/>
        <v>0</v>
      </c>
      <c r="N11" s="117">
        <f t="shared" si="0"/>
        <v>0</v>
      </c>
      <c r="O11" s="117">
        <f t="shared" si="0"/>
        <v>67526</v>
      </c>
      <c r="P11" s="117">
        <f t="shared" si="0"/>
        <v>40049</v>
      </c>
      <c r="Q11" s="117">
        <f t="shared" si="0"/>
        <v>62929</v>
      </c>
      <c r="R11" s="117">
        <f t="shared" si="0"/>
        <v>20290</v>
      </c>
      <c r="S11" s="117">
        <f t="shared" si="0"/>
        <v>27355</v>
      </c>
      <c r="T11" s="117">
        <f t="shared" si="0"/>
        <v>37180</v>
      </c>
      <c r="U11" s="117">
        <f t="shared" si="0"/>
        <v>32888</v>
      </c>
      <c r="V11" s="117">
        <f t="shared" si="0"/>
        <v>16154</v>
      </c>
      <c r="W11" s="117"/>
      <c r="X11" s="117"/>
      <c r="Y11" s="117">
        <f t="shared" ref="Y11:AO11" si="1">Y17+Y26+Y28+Y33</f>
        <v>41371</v>
      </c>
      <c r="Z11" s="117">
        <f t="shared" si="1"/>
        <v>62259</v>
      </c>
      <c r="AA11" s="117"/>
      <c r="AB11" s="117">
        <f>AB17+AB26+AB28+AB33</f>
        <v>0</v>
      </c>
      <c r="AC11" s="117">
        <f>AC17+AC26+AC28+AC33</f>
        <v>53635</v>
      </c>
      <c r="AD11" s="117">
        <f t="shared" si="1"/>
        <v>52519</v>
      </c>
      <c r="AE11" s="117">
        <f t="shared" si="1"/>
        <v>29539</v>
      </c>
      <c r="AF11" s="117">
        <f t="shared" si="1"/>
        <v>13570</v>
      </c>
      <c r="AG11" s="117">
        <f t="shared" si="1"/>
        <v>27934</v>
      </c>
      <c r="AH11" s="97">
        <f t="shared" si="1"/>
        <v>613897</v>
      </c>
      <c r="AI11" s="97">
        <f t="shared" si="1"/>
        <v>339886</v>
      </c>
      <c r="AJ11" s="97">
        <f t="shared" si="1"/>
        <v>274011</v>
      </c>
      <c r="AK11" s="117">
        <f t="shared" si="1"/>
        <v>134269</v>
      </c>
      <c r="AL11" s="117">
        <f t="shared" si="1"/>
        <v>12399</v>
      </c>
      <c r="AM11" s="117">
        <f t="shared" si="1"/>
        <v>25485</v>
      </c>
      <c r="AN11" s="97">
        <f t="shared" si="1"/>
        <v>172153</v>
      </c>
      <c r="AO11" s="98">
        <f t="shared" si="1"/>
        <v>2354463</v>
      </c>
      <c r="AR11" s="43">
        <f>L11/AR$5</f>
        <v>196051.625</v>
      </c>
      <c r="AS11" s="43">
        <f>AH11/AS$5</f>
        <v>38368.5625</v>
      </c>
      <c r="AT11" s="43">
        <f>AI11/AT$5</f>
        <v>48555.142857142855</v>
      </c>
      <c r="AU11" s="43">
        <f>AJ11/AU$5</f>
        <v>30445.666666666668</v>
      </c>
      <c r="AV11" s="43">
        <f>AN11/AV$5</f>
        <v>57384.333333333336</v>
      </c>
      <c r="AW11" s="44">
        <f>AO11/AW$5</f>
        <v>87202.333333333328</v>
      </c>
      <c r="AX11" s="122"/>
      <c r="AY11" s="43">
        <f t="shared" ref="AY11:AY18" si="2">MEDIAN($D11:$K11)</f>
        <v>168932.5</v>
      </c>
      <c r="AZ11" s="43">
        <f>MEDIAN($M11:$AG11)</f>
        <v>31213.5</v>
      </c>
      <c r="BA11" s="43">
        <f>MEDIAN($AD11,$AE11,$Z11,$T11,$O11,Q11,AG11)</f>
        <v>52519</v>
      </c>
      <c r="BB11" s="43">
        <f>MEDIAN($AF11,$AB11,$AC11,$Y11,$V11,$U11,$S11,$R11,$Q11,$P11,$N11,$M11)</f>
        <v>23822.5</v>
      </c>
      <c r="BC11" s="43">
        <f t="shared" ref="BC11:BC18" si="3">MEDIAN($AK11:$AM11)</f>
        <v>25485</v>
      </c>
      <c r="BD11" s="44">
        <f>MEDIAN((D11:K11,M11:V11,Y11:AG11,AK11:AM11))</f>
        <v>41371</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c r="A13" s="199"/>
      <c r="B13" s="200"/>
      <c r="C13" s="201" t="s">
        <v>281</v>
      </c>
      <c r="D13" s="144">
        <v>144022</v>
      </c>
      <c r="E13" s="160">
        <v>28348</v>
      </c>
      <c r="F13" s="160">
        <v>151862</v>
      </c>
      <c r="G13" s="160">
        <v>320000</v>
      </c>
      <c r="H13" s="144">
        <v>124797</v>
      </c>
      <c r="I13" s="144">
        <v>228275</v>
      </c>
      <c r="J13" s="160">
        <v>71643</v>
      </c>
      <c r="K13" s="144">
        <v>135219</v>
      </c>
      <c r="L13" s="43">
        <f>+SUM(D13:K13)</f>
        <v>1204166</v>
      </c>
      <c r="M13" s="160"/>
      <c r="N13" s="160"/>
      <c r="O13" s="160">
        <v>63004</v>
      </c>
      <c r="P13" s="160">
        <v>36040</v>
      </c>
      <c r="Q13" s="160">
        <v>51700</v>
      </c>
      <c r="R13" s="160">
        <v>18627</v>
      </c>
      <c r="S13" s="160">
        <v>25378</v>
      </c>
      <c r="T13" s="160">
        <v>35597</v>
      </c>
      <c r="U13" s="160">
        <v>29422</v>
      </c>
      <c r="V13" s="144">
        <v>16092</v>
      </c>
      <c r="W13" s="144"/>
      <c r="X13" s="144"/>
      <c r="Y13" s="160">
        <v>38947</v>
      </c>
      <c r="Z13" s="160">
        <v>56622</v>
      </c>
      <c r="AA13" s="160">
        <v>26782</v>
      </c>
      <c r="AB13" s="160"/>
      <c r="AC13" s="160">
        <v>49102</v>
      </c>
      <c r="AD13" s="160">
        <v>39953</v>
      </c>
      <c r="AE13" s="160">
        <v>23295</v>
      </c>
      <c r="AF13" s="160">
        <v>12295</v>
      </c>
      <c r="AG13" s="160">
        <v>27226</v>
      </c>
      <c r="AH13" s="43">
        <f>+SUM(M13:AG13)</f>
        <v>550082</v>
      </c>
      <c r="AI13" s="43">
        <f>O13+Q13+Z13+AD13+AE13+AG13+T13</f>
        <v>297397</v>
      </c>
      <c r="AJ13" s="43">
        <f>P13+R13+S13+U13+V13+Y13+AC13+AB13+AF13+AA13</f>
        <v>252685</v>
      </c>
      <c r="AK13" s="160">
        <v>132049</v>
      </c>
      <c r="AL13" s="144">
        <v>11899</v>
      </c>
      <c r="AM13" s="160">
        <v>23905</v>
      </c>
      <c r="AN13" s="43">
        <f>+SUM(AK13:AM13)</f>
        <v>167853</v>
      </c>
      <c r="AO13" s="44">
        <f>+AN13+AH13+L13</f>
        <v>1922101</v>
      </c>
      <c r="AR13" s="43">
        <f>L13/AR$5</f>
        <v>150520.75</v>
      </c>
      <c r="AS13" s="43">
        <f t="shared" ref="AS13:AU17" si="4">AH13/AS$5</f>
        <v>34380.125</v>
      </c>
      <c r="AT13" s="43">
        <f t="shared" si="4"/>
        <v>42485.285714285717</v>
      </c>
      <c r="AU13" s="43">
        <f t="shared" si="4"/>
        <v>28076.111111111109</v>
      </c>
      <c r="AV13" s="43">
        <f t="shared" ref="AV13:AW17" si="5">AN13/AV$5</f>
        <v>55951</v>
      </c>
      <c r="AW13" s="44">
        <f t="shared" si="5"/>
        <v>71188.925925925927</v>
      </c>
      <c r="AX13" s="122"/>
      <c r="AY13" s="43">
        <f t="shared" si="2"/>
        <v>139620.5</v>
      </c>
      <c r="AZ13" s="43">
        <f t="shared" ref="AZ13:AZ18" si="6">MEDIAN($M13:$AG13)</f>
        <v>32509.5</v>
      </c>
      <c r="BA13" s="43">
        <f>MEDIAN($AD13,$AE13,$Z13,$T13,$O13,Q13,AG13)</f>
        <v>39953</v>
      </c>
      <c r="BB13" s="43">
        <f>MEDIAN($AF13,$AB13,$AC13,$Y13,$V13,$U13,$S13,$R13,$P13,$AA13)</f>
        <v>26782</v>
      </c>
      <c r="BC13" s="43">
        <f t="shared" si="3"/>
        <v>23905</v>
      </c>
      <c r="BD13" s="44">
        <f>MEDIAN((D13:K13,M13:V13,Y13:AG13,AK13:AM13))</f>
        <v>38947</v>
      </c>
    </row>
    <row r="14" spans="1:56" s="204" customFormat="1">
      <c r="A14" s="199"/>
      <c r="B14" s="200"/>
      <c r="C14" s="201" t="s">
        <v>280</v>
      </c>
      <c r="D14" s="144">
        <v>0</v>
      </c>
      <c r="E14" s="160"/>
      <c r="F14" s="160"/>
      <c r="G14" s="160"/>
      <c r="H14" s="144">
        <v>0</v>
      </c>
      <c r="I14" s="144">
        <v>2255</v>
      </c>
      <c r="J14" s="160"/>
      <c r="K14" s="144">
        <v>0</v>
      </c>
      <c r="L14" s="43">
        <f>+SUM(D14:K14)</f>
        <v>2255</v>
      </c>
      <c r="M14" s="160"/>
      <c r="N14" s="160"/>
      <c r="O14" s="160"/>
      <c r="P14" s="160"/>
      <c r="Q14" s="160">
        <v>0</v>
      </c>
      <c r="R14" s="160">
        <v>0</v>
      </c>
      <c r="S14" s="160">
        <v>578</v>
      </c>
      <c r="T14" s="160">
        <v>0</v>
      </c>
      <c r="U14" s="160"/>
      <c r="V14" s="144"/>
      <c r="W14" s="144"/>
      <c r="X14" s="144"/>
      <c r="Y14" s="160">
        <v>40</v>
      </c>
      <c r="Z14" s="160"/>
      <c r="AA14" s="160"/>
      <c r="AB14" s="160"/>
      <c r="AC14" s="160"/>
      <c r="AD14" s="160"/>
      <c r="AE14" s="160"/>
      <c r="AF14" s="160">
        <v>0</v>
      </c>
      <c r="AG14" s="160"/>
      <c r="AH14" s="43">
        <f>+SUM(M14:AG14)</f>
        <v>618</v>
      </c>
      <c r="AI14" s="43">
        <f>O14+Q14+Z14+AD14+AE14+AG14+T14</f>
        <v>0</v>
      </c>
      <c r="AJ14" s="43">
        <f>P14+R14+S14+U14+V14+Y14+AC14+AB14+AF14+AA14</f>
        <v>618</v>
      </c>
      <c r="AK14" s="160"/>
      <c r="AL14" s="144"/>
      <c r="AM14" s="160">
        <v>0</v>
      </c>
      <c r="AN14" s="43">
        <f>+SUM(AK14:AM14)</f>
        <v>0</v>
      </c>
      <c r="AO14" s="44">
        <f>+AN14+AH14+L14</f>
        <v>2873</v>
      </c>
      <c r="AR14" s="43">
        <f>L14/AR$5</f>
        <v>281.875</v>
      </c>
      <c r="AS14" s="43">
        <f t="shared" si="4"/>
        <v>38.625</v>
      </c>
      <c r="AT14" s="43">
        <f t="shared" si="4"/>
        <v>0</v>
      </c>
      <c r="AU14" s="43">
        <f t="shared" si="4"/>
        <v>68.666666666666671</v>
      </c>
      <c r="AV14" s="43">
        <f t="shared" si="5"/>
        <v>0</v>
      </c>
      <c r="AW14" s="44">
        <f t="shared" si="5"/>
        <v>106.4074074074074</v>
      </c>
      <c r="AX14" s="122"/>
      <c r="AY14" s="43">
        <f t="shared" si="2"/>
        <v>0</v>
      </c>
      <c r="AZ14" s="43">
        <f t="shared" si="6"/>
        <v>0</v>
      </c>
      <c r="BA14" s="43">
        <f>MEDIAN($AD14,$AE14,$Z14,$T14,$O14,Q14,AG14)</f>
        <v>0</v>
      </c>
      <c r="BB14" s="43">
        <f>MEDIAN($AF14,$AB14,$AC14,$Y14,$V14,$U14,$S14,$R14,$P14,$AA14)</f>
        <v>20</v>
      </c>
      <c r="BC14" s="43">
        <f t="shared" si="3"/>
        <v>0</v>
      </c>
      <c r="BD14" s="44">
        <f>MEDIAN((D14:K14,M14:V14,Y14:AG14,AK14:AM14))</f>
        <v>0</v>
      </c>
    </row>
    <row r="15" spans="1:56" s="204" customFormat="1">
      <c r="A15" s="199"/>
      <c r="B15" s="200"/>
      <c r="C15" s="201" t="s">
        <v>279</v>
      </c>
      <c r="D15" s="144">
        <v>0</v>
      </c>
      <c r="E15" s="160"/>
      <c r="F15" s="160"/>
      <c r="G15" s="160"/>
      <c r="H15" s="144">
        <v>0</v>
      </c>
      <c r="I15" s="144"/>
      <c r="J15" s="160"/>
      <c r="K15" s="144">
        <v>0</v>
      </c>
      <c r="L15" s="43"/>
      <c r="M15" s="160"/>
      <c r="N15" s="160"/>
      <c r="O15" s="160">
        <v>1762</v>
      </c>
      <c r="P15" s="160">
        <v>270</v>
      </c>
      <c r="Q15" s="160">
        <v>1156</v>
      </c>
      <c r="R15" s="160">
        <v>264</v>
      </c>
      <c r="S15" s="160">
        <v>1146</v>
      </c>
      <c r="T15" s="160">
        <v>210</v>
      </c>
      <c r="U15" s="160">
        <v>2051</v>
      </c>
      <c r="V15" s="144"/>
      <c r="W15" s="144"/>
      <c r="X15" s="144"/>
      <c r="Y15" s="160">
        <v>1993</v>
      </c>
      <c r="Z15" s="160">
        <v>532</v>
      </c>
      <c r="AA15" s="160">
        <v>265</v>
      </c>
      <c r="AB15" s="160"/>
      <c r="AC15" s="160">
        <v>999</v>
      </c>
      <c r="AD15" s="160">
        <v>3645</v>
      </c>
      <c r="AE15" s="160">
        <v>3087</v>
      </c>
      <c r="AF15" s="160">
        <v>297</v>
      </c>
      <c r="AG15" s="160"/>
      <c r="AH15" s="43">
        <f>+SUM(M15:AG15)</f>
        <v>17677</v>
      </c>
      <c r="AI15" s="43">
        <f>O15+Q15+Z15+AD15+AE15+AG15+T15</f>
        <v>10392</v>
      </c>
      <c r="AJ15" s="43">
        <f>P15+R15+S15+U15+V15+Y15+AC15+AB15+AF15+AA15</f>
        <v>7285</v>
      </c>
      <c r="AK15" s="160"/>
      <c r="AL15" s="144"/>
      <c r="AM15" s="160">
        <v>0</v>
      </c>
      <c r="AN15" s="43">
        <f>+SUM(AK15:AM15)</f>
        <v>0</v>
      </c>
      <c r="AO15" s="44">
        <f>+AN15+AH15+L15</f>
        <v>17677</v>
      </c>
      <c r="AR15" s="43">
        <f>L15/AR$5</f>
        <v>0</v>
      </c>
      <c r="AS15" s="43">
        <f t="shared" si="4"/>
        <v>1104.8125</v>
      </c>
      <c r="AT15" s="43">
        <f t="shared" si="4"/>
        <v>1484.5714285714287</v>
      </c>
      <c r="AU15" s="43">
        <f t="shared" si="4"/>
        <v>809.44444444444446</v>
      </c>
      <c r="AV15" s="43">
        <f t="shared" si="5"/>
        <v>0</v>
      </c>
      <c r="AW15" s="44">
        <f t="shared" si="5"/>
        <v>654.7037037037037</v>
      </c>
      <c r="AX15" s="122"/>
      <c r="AY15" s="43">
        <f t="shared" si="2"/>
        <v>0</v>
      </c>
      <c r="AZ15" s="43">
        <f t="shared" si="6"/>
        <v>1072.5</v>
      </c>
      <c r="BA15" s="43">
        <f>MEDIAN($AD15,$AE15,$Z15,$T15,$O15,Q15,AG15)</f>
        <v>1459</v>
      </c>
      <c r="BB15" s="43">
        <f>MEDIAN($AF15,$AB15,$AC15,$Y15,$V15,$U15,$S15,$R15,$P15,$AA15)</f>
        <v>648</v>
      </c>
      <c r="BC15" s="43">
        <f t="shared" si="3"/>
        <v>0</v>
      </c>
      <c r="BD15" s="44">
        <f>MEDIAN((D15:K15,M15:V15,Y15:AG15,AK15:AM15))</f>
        <v>414.5</v>
      </c>
    </row>
    <row r="16" spans="1:56" s="204" customFormat="1">
      <c r="A16" s="199"/>
      <c r="B16" s="200"/>
      <c r="C16" s="201" t="s">
        <v>278</v>
      </c>
      <c r="D16" s="144">
        <v>2915</v>
      </c>
      <c r="E16" s="160">
        <v>114</v>
      </c>
      <c r="F16" s="160">
        <v>1205</v>
      </c>
      <c r="G16" s="160">
        <v>9375</v>
      </c>
      <c r="H16" s="144">
        <v>681</v>
      </c>
      <c r="I16" s="144"/>
      <c r="J16" s="160">
        <v>1002</v>
      </c>
      <c r="K16" s="144">
        <v>2543</v>
      </c>
      <c r="L16" s="43">
        <f>+SUM(D16:K16)</f>
        <v>17835</v>
      </c>
      <c r="M16" s="160"/>
      <c r="N16" s="160"/>
      <c r="O16" s="160">
        <v>891</v>
      </c>
      <c r="P16" s="160">
        <v>304</v>
      </c>
      <c r="Q16" s="160">
        <v>2178</v>
      </c>
      <c r="R16" s="160">
        <v>488</v>
      </c>
      <c r="S16" s="160">
        <v>152</v>
      </c>
      <c r="T16" s="160">
        <v>220</v>
      </c>
      <c r="U16" s="160">
        <v>139</v>
      </c>
      <c r="V16" s="144">
        <v>62</v>
      </c>
      <c r="W16" s="144"/>
      <c r="X16" s="144"/>
      <c r="Y16" s="160">
        <v>244</v>
      </c>
      <c r="Z16" s="160">
        <v>1660</v>
      </c>
      <c r="AA16" s="160">
        <v>174</v>
      </c>
      <c r="AB16" s="160"/>
      <c r="AC16" s="160"/>
      <c r="AD16" s="160">
        <v>8265</v>
      </c>
      <c r="AE16" s="160">
        <v>996</v>
      </c>
      <c r="AF16" s="160">
        <v>183</v>
      </c>
      <c r="AG16" s="160">
        <v>541</v>
      </c>
      <c r="AH16" s="43">
        <f>+SUM(M16:AG16)</f>
        <v>16497</v>
      </c>
      <c r="AI16" s="43">
        <f>O16+Q16+Z16+AD16+AE16+AG16+T16</f>
        <v>14751</v>
      </c>
      <c r="AJ16" s="43">
        <f>P16+R16+S16+U16+V16+Y16+AC16+AB16+AF16+AA16</f>
        <v>1746</v>
      </c>
      <c r="AK16" s="160">
        <v>1720</v>
      </c>
      <c r="AL16" s="144"/>
      <c r="AM16" s="160">
        <v>1018</v>
      </c>
      <c r="AN16" s="43">
        <f>+SUM(AK16:AM16)</f>
        <v>2738</v>
      </c>
      <c r="AO16" s="44">
        <f>+AN16+AH16+L16</f>
        <v>37070</v>
      </c>
      <c r="AR16" s="43">
        <f>L16/AR$5</f>
        <v>2229.375</v>
      </c>
      <c r="AS16" s="43">
        <f t="shared" si="4"/>
        <v>1031.0625</v>
      </c>
      <c r="AT16" s="43">
        <f t="shared" si="4"/>
        <v>2107.2857142857142</v>
      </c>
      <c r="AU16" s="43">
        <f t="shared" si="4"/>
        <v>194</v>
      </c>
      <c r="AV16" s="43">
        <f t="shared" si="5"/>
        <v>912.66666666666663</v>
      </c>
      <c r="AW16" s="44">
        <f t="shared" si="5"/>
        <v>1372.962962962963</v>
      </c>
      <c r="AX16" s="122"/>
      <c r="AY16" s="43">
        <f t="shared" si="2"/>
        <v>1205</v>
      </c>
      <c r="AZ16" s="43">
        <f t="shared" si="6"/>
        <v>304</v>
      </c>
      <c r="BA16" s="43">
        <f>MEDIAN($AD16,$AE16,$Z16,$T16,$O16,Q16,AG16)</f>
        <v>996</v>
      </c>
      <c r="BB16" s="43">
        <f>MEDIAN($AF16,$AB16,$AC16,$Y16,$V16,$U16,$S16,$R16,$P16,$AA16)</f>
        <v>178.5</v>
      </c>
      <c r="BC16" s="43">
        <f t="shared" si="3"/>
        <v>1369</v>
      </c>
      <c r="BD16" s="44">
        <f>MEDIAN((D16:K16,M16:V16,Y16:AG16,AK16:AM16))</f>
        <v>786</v>
      </c>
    </row>
    <row r="17" spans="1:56" s="204" customFormat="1">
      <c r="A17" s="199"/>
      <c r="B17" s="200"/>
      <c r="C17" s="210" t="s">
        <v>277</v>
      </c>
      <c r="D17" s="46">
        <f t="shared" ref="D17:K17" si="7">SUM(D13:D16)</f>
        <v>146937</v>
      </c>
      <c r="E17" s="118">
        <f t="shared" si="7"/>
        <v>28462</v>
      </c>
      <c r="F17" s="118">
        <f t="shared" si="7"/>
        <v>153067</v>
      </c>
      <c r="G17" s="118">
        <f t="shared" si="7"/>
        <v>329375</v>
      </c>
      <c r="H17" s="118">
        <f t="shared" si="7"/>
        <v>125478</v>
      </c>
      <c r="I17" s="118">
        <f t="shared" si="7"/>
        <v>230530</v>
      </c>
      <c r="J17" s="118">
        <f t="shared" si="7"/>
        <v>72645</v>
      </c>
      <c r="K17" s="118">
        <f t="shared" si="7"/>
        <v>137762</v>
      </c>
      <c r="L17" s="45">
        <f>+SUM(D17:K17)</f>
        <v>1224256</v>
      </c>
      <c r="M17" s="118"/>
      <c r="N17" s="118"/>
      <c r="O17" s="118">
        <f t="shared" ref="O17:V17" si="8">SUM(O13:O16)</f>
        <v>65657</v>
      </c>
      <c r="P17" s="118">
        <f t="shared" si="8"/>
        <v>36614</v>
      </c>
      <c r="Q17" s="118">
        <f t="shared" si="8"/>
        <v>55034</v>
      </c>
      <c r="R17" s="118">
        <f t="shared" si="8"/>
        <v>19379</v>
      </c>
      <c r="S17" s="118">
        <f t="shared" si="8"/>
        <v>27254</v>
      </c>
      <c r="T17" s="118">
        <f t="shared" si="8"/>
        <v>36027</v>
      </c>
      <c r="U17" s="118">
        <f t="shared" si="8"/>
        <v>31612</v>
      </c>
      <c r="V17" s="118">
        <f t="shared" si="8"/>
        <v>16154</v>
      </c>
      <c r="W17" s="118"/>
      <c r="X17" s="118"/>
      <c r="Y17" s="118">
        <f t="shared" ref="Y17:AG17" si="9">SUM(Y13:Y16)</f>
        <v>41224</v>
      </c>
      <c r="Z17" s="118">
        <f t="shared" si="9"/>
        <v>58814</v>
      </c>
      <c r="AA17" s="118">
        <f t="shared" ref="AA17" si="10">SUM(AA13:AA16)</f>
        <v>27221</v>
      </c>
      <c r="AB17" s="118"/>
      <c r="AC17" s="118">
        <f>SUM(AC13:AC16)</f>
        <v>50101</v>
      </c>
      <c r="AD17" s="118">
        <f t="shared" si="9"/>
        <v>51863</v>
      </c>
      <c r="AE17" s="118">
        <f t="shared" si="9"/>
        <v>27378</v>
      </c>
      <c r="AF17" s="118">
        <f t="shared" si="9"/>
        <v>12775</v>
      </c>
      <c r="AG17" s="118">
        <f t="shared" si="9"/>
        <v>27767</v>
      </c>
      <c r="AH17" s="45">
        <f>+SUM(M17:AG17)</f>
        <v>584874</v>
      </c>
      <c r="AI17" s="45">
        <f>O17+Q17+Z17+AD17+AE17+AG17+T17</f>
        <v>322540</v>
      </c>
      <c r="AJ17" s="45">
        <f>P17+R17+S17+U17+V17+Y17+AC17+AB17+AF17+AA17</f>
        <v>262334</v>
      </c>
      <c r="AK17" s="118">
        <f>SUM(AK13:AK16)</f>
        <v>133769</v>
      </c>
      <c r="AL17" s="118">
        <f>SUM(AL13:AL16)</f>
        <v>11899</v>
      </c>
      <c r="AM17" s="118">
        <f>SUM(AM13:AM16)</f>
        <v>24923</v>
      </c>
      <c r="AN17" s="45">
        <f>+SUM(AK17:AM17)</f>
        <v>170591</v>
      </c>
      <c r="AO17" s="211">
        <f>+AN17+AH17+L17</f>
        <v>1979721</v>
      </c>
      <c r="AR17" s="45">
        <f>L17/AR$5</f>
        <v>153032</v>
      </c>
      <c r="AS17" s="45">
        <f t="shared" si="4"/>
        <v>36554.625</v>
      </c>
      <c r="AT17" s="45">
        <f t="shared" si="4"/>
        <v>46077.142857142855</v>
      </c>
      <c r="AU17" s="45">
        <f t="shared" si="4"/>
        <v>29148.222222222223</v>
      </c>
      <c r="AV17" s="45">
        <f t="shared" si="5"/>
        <v>56863.666666666664</v>
      </c>
      <c r="AW17" s="211">
        <f t="shared" si="5"/>
        <v>73323</v>
      </c>
      <c r="AX17" s="122"/>
      <c r="AY17" s="45">
        <f t="shared" si="2"/>
        <v>142349.5</v>
      </c>
      <c r="AZ17" s="45">
        <f t="shared" si="6"/>
        <v>33819.5</v>
      </c>
      <c r="BA17" s="45">
        <f>MEDIAN($AD17,$AE17,$Z17,$T17,$O17,Q17,AG17)</f>
        <v>51863</v>
      </c>
      <c r="BB17" s="45">
        <f>MEDIAN($AF17,$AB17,$AC17,$Y17,$V17,$U17,$S17,$R17,$P17,$AA17)</f>
        <v>27254</v>
      </c>
      <c r="BC17" s="45">
        <f t="shared" si="3"/>
        <v>24923</v>
      </c>
      <c r="BD17" s="211">
        <f>MEDIAN((D17:K17,M17:V17,Y17:AG17,AK17:AM17))</f>
        <v>41224</v>
      </c>
    </row>
    <row r="18" spans="1:56" s="204" customFormat="1">
      <c r="A18" s="199"/>
      <c r="B18" s="200"/>
      <c r="C18" s="212" t="s">
        <v>259</v>
      </c>
      <c r="D18" s="213">
        <f t="shared" ref="D18:V18" si="11">+D17/D$42</f>
        <v>0.38059086811923043</v>
      </c>
      <c r="E18" s="214">
        <f t="shared" si="11"/>
        <v>0.23103022825416408</v>
      </c>
      <c r="F18" s="214">
        <f t="shared" si="11"/>
        <v>0.31375318227844989</v>
      </c>
      <c r="G18" s="214">
        <f t="shared" si="11"/>
        <v>0.30146368340798801</v>
      </c>
      <c r="H18" s="119">
        <f t="shared" si="11"/>
        <v>0.37203138064148861</v>
      </c>
      <c r="I18" s="119">
        <f t="shared" si="11"/>
        <v>0.33777239886828003</v>
      </c>
      <c r="J18" s="214">
        <f t="shared" si="11"/>
        <v>0.28919878659522125</v>
      </c>
      <c r="K18" s="119">
        <f t="shared" si="11"/>
        <v>0.32846461236206881</v>
      </c>
      <c r="L18" s="84">
        <f t="shared" si="11"/>
        <v>0.32386859504547627</v>
      </c>
      <c r="M18" s="214"/>
      <c r="N18" s="215"/>
      <c r="O18" s="214">
        <f t="shared" si="11"/>
        <v>0.56772157371379162</v>
      </c>
      <c r="P18" s="214">
        <f t="shared" si="11"/>
        <v>0.5775807672892479</v>
      </c>
      <c r="Q18" s="214">
        <f t="shared" si="11"/>
        <v>0.48178236890484111</v>
      </c>
      <c r="R18" s="214">
        <f t="shared" si="11"/>
        <v>0.45482069095005634</v>
      </c>
      <c r="S18" s="214">
        <f t="shared" si="11"/>
        <v>0.61271104516535146</v>
      </c>
      <c r="T18" s="214">
        <f t="shared" si="11"/>
        <v>0.46728838620975899</v>
      </c>
      <c r="U18" s="214">
        <f t="shared" si="11"/>
        <v>0.60469030949921576</v>
      </c>
      <c r="V18" s="119">
        <f t="shared" si="11"/>
        <v>0.71298053581674536</v>
      </c>
      <c r="W18" s="119"/>
      <c r="X18" s="119"/>
      <c r="Y18" s="214">
        <f t="shared" ref="Y18:AO18" si="12">+Y17/Y$42</f>
        <v>0.65136121600910113</v>
      </c>
      <c r="Z18" s="215">
        <f t="shared" si="12"/>
        <v>0.41712056737588654</v>
      </c>
      <c r="AA18" s="215">
        <f t="shared" ref="AA18" si="13">+AA17/AA$42</f>
        <v>0.57043168482816431</v>
      </c>
      <c r="AB18" s="214"/>
      <c r="AC18" s="214">
        <f>+AC17/AC$42</f>
        <v>0.48359571818804836</v>
      </c>
      <c r="AD18" s="214">
        <f t="shared" si="12"/>
        <v>0.52558346929882338</v>
      </c>
      <c r="AE18" s="214">
        <f t="shared" si="12"/>
        <v>0.47393840774144408</v>
      </c>
      <c r="AF18" s="215">
        <f t="shared" si="12"/>
        <v>0.53975832347473385</v>
      </c>
      <c r="AG18" s="215">
        <f t="shared" si="12"/>
        <v>0.43825562675589508</v>
      </c>
      <c r="AH18" s="84">
        <f t="shared" si="12"/>
        <v>0.5169133360554462</v>
      </c>
      <c r="AI18" s="84">
        <f t="shared" si="12"/>
        <v>0.48300338434813861</v>
      </c>
      <c r="AJ18" s="84">
        <f t="shared" si="12"/>
        <v>0.56574810111841001</v>
      </c>
      <c r="AK18" s="214">
        <f t="shared" si="12"/>
        <v>0.85422999310327208</v>
      </c>
      <c r="AL18" s="119">
        <f t="shared" si="12"/>
        <v>0.62213740458015265</v>
      </c>
      <c r="AM18" s="214">
        <f t="shared" si="12"/>
        <v>0.78507528507528512</v>
      </c>
      <c r="AN18" s="84">
        <f t="shared" si="12"/>
        <v>0.82225210634893087</v>
      </c>
      <c r="AO18" s="86">
        <f t="shared" si="12"/>
        <v>0.38673654431111443</v>
      </c>
      <c r="AR18" s="84">
        <f t="shared" ref="AR18:AV18" si="14">+AR17/AR$42</f>
        <v>0.32386859504547627</v>
      </c>
      <c r="AS18" s="84">
        <f t="shared" si="14"/>
        <v>0.5169133360554462</v>
      </c>
      <c r="AT18" s="84">
        <f t="shared" si="14"/>
        <v>0.48300338434813861</v>
      </c>
      <c r="AU18" s="84">
        <f t="shared" si="14"/>
        <v>0.56574810111841001</v>
      </c>
      <c r="AV18" s="84">
        <f t="shared" si="14"/>
        <v>0.82225210634893087</v>
      </c>
      <c r="AW18" s="86">
        <f t="shared" ref="AW18" si="15">+AW17/AW$42</f>
        <v>0.38673654431111437</v>
      </c>
      <c r="AX18" s="85"/>
      <c r="AY18" s="84">
        <f t="shared" si="2"/>
        <v>0.32110889732025938</v>
      </c>
      <c r="AZ18" s="84">
        <f t="shared" si="6"/>
        <v>0.53267089638677856</v>
      </c>
      <c r="BA18" s="84">
        <f>MEDIAN($M18:$AG18)</f>
        <v>0.53267089638677856</v>
      </c>
      <c r="BB18" s="84">
        <f>MEDIAN($AF18,$AB18,$AC18,$Y18,$V18,$U18,$S18,$R18,$P18,$N18,$M18)</f>
        <v>0.59113553839423183</v>
      </c>
      <c r="BC18" s="84">
        <f t="shared" si="3"/>
        <v>0.78507528507528512</v>
      </c>
      <c r="BD18" s="86">
        <f t="shared" ref="BD18" si="16">+BD17/BD$42</f>
        <v>0.41776705817971765</v>
      </c>
    </row>
    <row r="19" spans="1:56"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216"/>
      <c r="AH19" s="19"/>
      <c r="AI19" s="19"/>
      <c r="AJ19" s="19"/>
      <c r="AK19" s="216"/>
      <c r="AL19" s="120"/>
      <c r="AM19" s="216"/>
      <c r="AN19" s="19"/>
      <c r="AO19" s="21"/>
      <c r="AR19" s="19"/>
      <c r="AS19" s="19"/>
      <c r="AT19" s="19"/>
      <c r="AU19" s="19"/>
      <c r="AV19" s="19"/>
      <c r="AW19" s="21"/>
      <c r="AX19" s="20"/>
      <c r="AY19" s="19"/>
      <c r="AZ19" s="19"/>
      <c r="BA19" s="19"/>
      <c r="BB19" s="19"/>
      <c r="BC19" s="19"/>
      <c r="BD19" s="21"/>
    </row>
    <row r="20" spans="1:56" s="204" customFormat="1" ht="29">
      <c r="A20" s="199"/>
      <c r="B20" s="200"/>
      <c r="C20" s="217" t="s">
        <v>275</v>
      </c>
      <c r="D20" s="144">
        <v>84455</v>
      </c>
      <c r="E20" s="160">
        <v>9514</v>
      </c>
      <c r="F20" s="160">
        <v>97094</v>
      </c>
      <c r="G20" s="160">
        <v>174584</v>
      </c>
      <c r="H20" s="144">
        <v>64687</v>
      </c>
      <c r="I20" s="144">
        <v>108922</v>
      </c>
      <c r="J20" s="160">
        <v>46882</v>
      </c>
      <c r="K20" s="144">
        <v>87466</v>
      </c>
      <c r="L20" s="43">
        <f>+SUM(D20:K20)</f>
        <v>673604</v>
      </c>
      <c r="M20" s="160"/>
      <c r="N20" s="160"/>
      <c r="O20" s="160">
        <v>24086</v>
      </c>
      <c r="P20" s="160">
        <v>10463</v>
      </c>
      <c r="Q20" s="160">
        <v>25048</v>
      </c>
      <c r="R20" s="160">
        <v>6008</v>
      </c>
      <c r="S20" s="160">
        <v>6299</v>
      </c>
      <c r="T20" s="160">
        <v>19072</v>
      </c>
      <c r="U20" s="160">
        <v>4484</v>
      </c>
      <c r="V20" s="144">
        <v>4654</v>
      </c>
      <c r="W20" s="144"/>
      <c r="X20" s="144"/>
      <c r="Y20" s="160">
        <v>15385</v>
      </c>
      <c r="Z20" s="160">
        <v>29133</v>
      </c>
      <c r="AA20" s="160">
        <v>11958</v>
      </c>
      <c r="AB20" s="160"/>
      <c r="AC20" s="160">
        <v>20839</v>
      </c>
      <c r="AD20" s="160">
        <v>17925</v>
      </c>
      <c r="AE20" s="160">
        <v>10492</v>
      </c>
      <c r="AF20" s="160">
        <v>5963</v>
      </c>
      <c r="AG20" s="160">
        <v>11500</v>
      </c>
      <c r="AH20" s="43">
        <f>+SUM(M20:AG20)</f>
        <v>223309</v>
      </c>
      <c r="AI20" s="43">
        <f>O20+Q20+Z20+AD20+AE20+AG20+T20</f>
        <v>137256</v>
      </c>
      <c r="AJ20" s="43">
        <f>P20+R20+S20+U20+V20+Y20+AC20+AB20+AF20+AA20</f>
        <v>86053</v>
      </c>
      <c r="AK20" s="160">
        <v>5206</v>
      </c>
      <c r="AL20" s="144">
        <v>1871</v>
      </c>
      <c r="AM20" s="160">
        <v>3017</v>
      </c>
      <c r="AN20" s="43">
        <f>+SUM(AK20:AM20)</f>
        <v>10094</v>
      </c>
      <c r="AO20" s="44">
        <f>+AN20+AH20+L20</f>
        <v>907007</v>
      </c>
      <c r="AR20" s="43">
        <f t="shared" ref="AR20:AR22" si="17">L20/AR$5</f>
        <v>84200.5</v>
      </c>
      <c r="AS20" s="43">
        <f t="shared" ref="AS20:AS22" si="18">AH20/AS$5</f>
        <v>13956.8125</v>
      </c>
      <c r="AT20" s="43">
        <f t="shared" ref="AT20:AT22" si="19">AI20/AT$5</f>
        <v>19608</v>
      </c>
      <c r="AU20" s="43">
        <f t="shared" ref="AU20:AU22" si="20">AJ20/AU$5</f>
        <v>9561.4444444444453</v>
      </c>
      <c r="AV20" s="43">
        <f t="shared" ref="AV20:AV22" si="21">AN20/AV$5</f>
        <v>3364.6666666666665</v>
      </c>
      <c r="AW20" s="44">
        <f t="shared" ref="AW20:AW22" si="22">AO20/AW$5</f>
        <v>33592.851851851854</v>
      </c>
      <c r="AX20" s="122"/>
      <c r="AY20" s="43">
        <f>MEDIAN($D20:$K20)</f>
        <v>85960.5</v>
      </c>
      <c r="AZ20" s="43">
        <f>MEDIAN($M20:$AG20)</f>
        <v>11729</v>
      </c>
      <c r="BA20" s="43">
        <f>MEDIAN($AD20,$AE20,$Z20,$T20,$O20,Q20,AG20)</f>
        <v>19072</v>
      </c>
      <c r="BB20" s="43">
        <f>MEDIAN($AF20,$AB20,$AC20,$Y20,$V20,$U20,$S20,$R20,$P20,$AA20)</f>
        <v>6299</v>
      </c>
      <c r="BC20" s="43">
        <f>MEDIAN($AK20:$AM20)</f>
        <v>3017</v>
      </c>
      <c r="BD20" s="44">
        <f>MEDIAN((D20:K20,M20:V20,Y20:AG20,AK20:AM20))</f>
        <v>15385</v>
      </c>
    </row>
    <row r="21" spans="1:56" s="204" customFormat="1">
      <c r="A21" s="199"/>
      <c r="B21" s="200"/>
      <c r="C21" s="201" t="s">
        <v>274</v>
      </c>
      <c r="D21" s="144">
        <v>10671</v>
      </c>
      <c r="E21" s="160">
        <v>1200</v>
      </c>
      <c r="F21" s="160">
        <v>8249</v>
      </c>
      <c r="G21" s="160"/>
      <c r="H21" s="144">
        <v>9280</v>
      </c>
      <c r="I21" s="144">
        <v>11494</v>
      </c>
      <c r="J21" s="160">
        <v>3896</v>
      </c>
      <c r="K21" s="144">
        <v>12616</v>
      </c>
      <c r="L21" s="43">
        <f>+SUM(D21:K21)</f>
        <v>57406</v>
      </c>
      <c r="M21" s="160"/>
      <c r="N21" s="160"/>
      <c r="O21" s="160">
        <v>971</v>
      </c>
      <c r="P21" s="160">
        <v>493</v>
      </c>
      <c r="Q21" s="160">
        <v>540</v>
      </c>
      <c r="R21" s="160">
        <v>385</v>
      </c>
      <c r="S21" s="160">
        <v>47</v>
      </c>
      <c r="T21" s="160">
        <v>2119</v>
      </c>
      <c r="U21" s="160"/>
      <c r="V21" s="144">
        <v>76</v>
      </c>
      <c r="W21" s="144"/>
      <c r="X21" s="144"/>
      <c r="Y21" s="160">
        <v>0</v>
      </c>
      <c r="Z21" s="160">
        <v>2099</v>
      </c>
      <c r="AA21" s="160">
        <v>1160</v>
      </c>
      <c r="AB21" s="160"/>
      <c r="AC21" s="160"/>
      <c r="AD21" s="160">
        <v>1198</v>
      </c>
      <c r="AE21" s="160">
        <v>536</v>
      </c>
      <c r="AF21" s="160">
        <v>119</v>
      </c>
      <c r="AG21" s="160">
        <v>626</v>
      </c>
      <c r="AH21" s="43">
        <f>+SUM(M21:AG21)</f>
        <v>10369</v>
      </c>
      <c r="AI21" s="43">
        <f>O21+Q21+Z21+AD21+AE21+AG21+T21</f>
        <v>8089</v>
      </c>
      <c r="AJ21" s="43">
        <f>P21+R21+S21+U21+V21+Y21+AC21+AB21+AF21+AA21</f>
        <v>2280</v>
      </c>
      <c r="AK21" s="160"/>
      <c r="AL21" s="144"/>
      <c r="AM21" s="160">
        <v>0</v>
      </c>
      <c r="AN21" s="43">
        <f>+SUM(AK21:AM21)</f>
        <v>0</v>
      </c>
      <c r="AO21" s="44">
        <f>+AN21+AH21+L21</f>
        <v>67775</v>
      </c>
      <c r="AR21" s="43">
        <f t="shared" si="17"/>
        <v>7175.75</v>
      </c>
      <c r="AS21" s="43">
        <f t="shared" si="18"/>
        <v>648.0625</v>
      </c>
      <c r="AT21" s="43">
        <f t="shared" si="19"/>
        <v>1155.5714285714287</v>
      </c>
      <c r="AU21" s="43">
        <f t="shared" si="20"/>
        <v>253.33333333333334</v>
      </c>
      <c r="AV21" s="43">
        <f t="shared" si="21"/>
        <v>0</v>
      </c>
      <c r="AW21" s="44">
        <f t="shared" si="22"/>
        <v>2510.1851851851852</v>
      </c>
      <c r="AX21" s="122"/>
      <c r="AY21" s="43">
        <f>MEDIAN($D21:$K21)</f>
        <v>9280</v>
      </c>
      <c r="AZ21" s="43">
        <f>MEDIAN($M21:$AG21)</f>
        <v>538</v>
      </c>
      <c r="BA21" s="43">
        <f>MEDIAN($AD21,$AE21,$Z21,$T21,$O21,Q21,AG21)</f>
        <v>971</v>
      </c>
      <c r="BB21" s="43">
        <f>MEDIAN($AF21,$AB21,$AC21,$Y21,$V21,$U21,$S21,$R21,$P21,$AA21)</f>
        <v>119</v>
      </c>
      <c r="BC21" s="43">
        <f>MEDIAN($AK21:$AM21)</f>
        <v>0</v>
      </c>
      <c r="BD21" s="44">
        <f>MEDIAN((D21:K21,M21:V21,Y21:AG21,AK21:AM21))</f>
        <v>1065.5</v>
      </c>
    </row>
    <row r="22" spans="1:56" s="204" customFormat="1">
      <c r="A22" s="199"/>
      <c r="B22" s="200"/>
      <c r="C22" s="201" t="s">
        <v>131</v>
      </c>
      <c r="D22" s="144">
        <v>73048</v>
      </c>
      <c r="E22" s="160">
        <v>13159</v>
      </c>
      <c r="F22" s="160">
        <v>64227</v>
      </c>
      <c r="G22" s="160">
        <v>111772</v>
      </c>
      <c r="H22" s="144">
        <v>27636</v>
      </c>
      <c r="I22" s="144">
        <v>44088</v>
      </c>
      <c r="J22" s="160">
        <v>31084</v>
      </c>
      <c r="K22" s="144">
        <v>34868</v>
      </c>
      <c r="L22" s="43">
        <f>+SUM(D22:K22)</f>
        <v>399882</v>
      </c>
      <c r="M22" s="160"/>
      <c r="N22" s="160"/>
      <c r="O22" s="160">
        <v>14414</v>
      </c>
      <c r="P22" s="160">
        <v>6818</v>
      </c>
      <c r="Q22" s="160">
        <v>17224</v>
      </c>
      <c r="R22" s="160">
        <v>9328</v>
      </c>
      <c r="S22" s="160">
        <v>9029</v>
      </c>
      <c r="T22" s="160">
        <v>12480</v>
      </c>
      <c r="U22" s="160">
        <v>8920</v>
      </c>
      <c r="V22" s="144">
        <v>269</v>
      </c>
      <c r="W22" s="144"/>
      <c r="X22" s="144"/>
      <c r="Y22" s="160">
        <v>388</v>
      </c>
      <c r="Z22" s="160">
        <v>34111</v>
      </c>
      <c r="AA22" s="160">
        <v>3745</v>
      </c>
      <c r="AB22" s="160"/>
      <c r="AC22" s="160">
        <v>18842</v>
      </c>
      <c r="AD22" s="160">
        <v>15148</v>
      </c>
      <c r="AE22" s="160">
        <v>9388</v>
      </c>
      <c r="AF22" s="160">
        <v>2338</v>
      </c>
      <c r="AG22" s="160">
        <v>17571</v>
      </c>
      <c r="AH22" s="43">
        <f>+SUM(M22:AG22)</f>
        <v>180013</v>
      </c>
      <c r="AI22" s="43">
        <f>O22+Q22+Z22+AD22+AE22+AG22+T22</f>
        <v>120336</v>
      </c>
      <c r="AJ22" s="43">
        <f>P22+R22+S22+U22+V22+Y22+AC22+AB22+AF22+AA22</f>
        <v>59677</v>
      </c>
      <c r="AK22" s="160">
        <v>1328</v>
      </c>
      <c r="AL22" s="144"/>
      <c r="AM22" s="160">
        <v>85</v>
      </c>
      <c r="AN22" s="43">
        <f>+SUM(AK22:AM22)</f>
        <v>1413</v>
      </c>
      <c r="AO22" s="44">
        <f>+AN22+AH22+L22</f>
        <v>581308</v>
      </c>
      <c r="AR22" s="43">
        <f t="shared" si="17"/>
        <v>49985.25</v>
      </c>
      <c r="AS22" s="43">
        <f t="shared" si="18"/>
        <v>11250.8125</v>
      </c>
      <c r="AT22" s="43">
        <f t="shared" si="19"/>
        <v>17190.857142857141</v>
      </c>
      <c r="AU22" s="43">
        <f t="shared" si="20"/>
        <v>6630.7777777777774</v>
      </c>
      <c r="AV22" s="43">
        <f t="shared" si="21"/>
        <v>471</v>
      </c>
      <c r="AW22" s="44">
        <f t="shared" si="22"/>
        <v>21529.925925925927</v>
      </c>
      <c r="AX22" s="122"/>
      <c r="AY22" s="43">
        <f>MEDIAN($D22:$K22)</f>
        <v>39478</v>
      </c>
      <c r="AZ22" s="43">
        <f>MEDIAN($M22:$AG22)</f>
        <v>9358</v>
      </c>
      <c r="BA22" s="43">
        <f>MEDIAN($AD22,$AE22,$Z22,$T22,$O22,Q22,AG22)</f>
        <v>15148</v>
      </c>
      <c r="BB22" s="43">
        <f>MEDIAN($AF22,$AB22,$AC22,$Y22,$V22,$U22,$S22,$R22,$P22,$AA22)</f>
        <v>6818</v>
      </c>
      <c r="BC22" s="43">
        <f>MEDIAN($AK22:$AM22)</f>
        <v>706.5</v>
      </c>
      <c r="BD22" s="44">
        <f>MEDIAN((D22:K22,M22:V22,Y22:AG22,AK22:AM22))</f>
        <v>13786.5</v>
      </c>
    </row>
    <row r="23" spans="1:56" s="204" customFormat="1">
      <c r="A23" s="199"/>
      <c r="B23" s="200"/>
      <c r="C23" s="210" t="s">
        <v>273</v>
      </c>
      <c r="D23" s="46">
        <f t="shared" ref="D23:K23" si="23">SUM(D20:D22)</f>
        <v>168174</v>
      </c>
      <c r="E23" s="118">
        <f t="shared" si="23"/>
        <v>23873</v>
      </c>
      <c r="F23" s="118">
        <f t="shared" si="23"/>
        <v>169570</v>
      </c>
      <c r="G23" s="118">
        <f t="shared" si="23"/>
        <v>286356</v>
      </c>
      <c r="H23" s="118">
        <f t="shared" si="23"/>
        <v>101603</v>
      </c>
      <c r="I23" s="118">
        <f t="shared" si="23"/>
        <v>164504</v>
      </c>
      <c r="J23" s="118">
        <f t="shared" si="23"/>
        <v>81862</v>
      </c>
      <c r="K23" s="88">
        <f t="shared" si="23"/>
        <v>134950</v>
      </c>
      <c r="L23" s="45">
        <f>+SUM(D23:K23)</f>
        <v>1130892</v>
      </c>
      <c r="M23" s="46"/>
      <c r="N23" s="118"/>
      <c r="O23" s="118">
        <f t="shared" ref="O23:V23" si="24">SUM(O20:O22)</f>
        <v>39471</v>
      </c>
      <c r="P23" s="118">
        <f t="shared" si="24"/>
        <v>17774</v>
      </c>
      <c r="Q23" s="118">
        <f t="shared" si="24"/>
        <v>42812</v>
      </c>
      <c r="R23" s="118">
        <f t="shared" si="24"/>
        <v>15721</v>
      </c>
      <c r="S23" s="118">
        <f t="shared" si="24"/>
        <v>15375</v>
      </c>
      <c r="T23" s="118">
        <f t="shared" si="24"/>
        <v>33671</v>
      </c>
      <c r="U23" s="118">
        <f t="shared" si="24"/>
        <v>13404</v>
      </c>
      <c r="V23" s="118">
        <f t="shared" si="24"/>
        <v>4999</v>
      </c>
      <c r="W23" s="118"/>
      <c r="X23" s="118"/>
      <c r="Y23" s="118">
        <f t="shared" ref="Y23:AG23" si="25">SUM(Y20:Y22)</f>
        <v>15773</v>
      </c>
      <c r="Z23" s="118">
        <f t="shared" si="25"/>
        <v>65343</v>
      </c>
      <c r="AA23" s="118">
        <f t="shared" ref="AA23" si="26">SUM(AA20:AA22)</f>
        <v>16863</v>
      </c>
      <c r="AB23" s="118"/>
      <c r="AC23" s="118">
        <f>SUM(AC20:AC22)</f>
        <v>39681</v>
      </c>
      <c r="AD23" s="118">
        <f t="shared" si="25"/>
        <v>34271</v>
      </c>
      <c r="AE23" s="118">
        <f t="shared" si="25"/>
        <v>20416</v>
      </c>
      <c r="AF23" s="118">
        <f t="shared" si="25"/>
        <v>8420</v>
      </c>
      <c r="AG23" s="88">
        <f t="shared" si="25"/>
        <v>29697</v>
      </c>
      <c r="AH23" s="45">
        <f>+SUM(M23:AG23)</f>
        <v>413691</v>
      </c>
      <c r="AI23" s="45">
        <f>O23+Q23+Z23+AD23+AE23+AG23+T23</f>
        <v>265681</v>
      </c>
      <c r="AJ23" s="45">
        <f>P23+R23+S23+U23+V23+Y23+AC23+AB23+AF23+AA23</f>
        <v>148010</v>
      </c>
      <c r="AK23" s="46">
        <f>SUM(AK20:AK22)</f>
        <v>6534</v>
      </c>
      <c r="AL23" s="118">
        <f>SUM(AL20:AL22)</f>
        <v>1871</v>
      </c>
      <c r="AM23" s="88">
        <f>SUM(AM20:AM22)</f>
        <v>3102</v>
      </c>
      <c r="AN23" s="45">
        <f>+SUM(AK23:AM23)</f>
        <v>11507</v>
      </c>
      <c r="AO23" s="211">
        <f>+AN23+AH23+L23</f>
        <v>1556090</v>
      </c>
      <c r="AR23" s="45">
        <f>L23/AR$5</f>
        <v>141361.5</v>
      </c>
      <c r="AS23" s="45">
        <f>AH23/AS$5</f>
        <v>25855.6875</v>
      </c>
      <c r="AT23" s="45">
        <f>AI23/AT$5</f>
        <v>37954.428571428572</v>
      </c>
      <c r="AU23" s="45">
        <f>AJ23/AU$5</f>
        <v>16445.555555555555</v>
      </c>
      <c r="AV23" s="45">
        <f>AN23/AV$5</f>
        <v>3835.6666666666665</v>
      </c>
      <c r="AW23" s="211">
        <f>AO23/AW$5</f>
        <v>57632.962962962964</v>
      </c>
      <c r="AX23" s="122"/>
      <c r="AY23" s="45">
        <f>MEDIAN($D23:$K23)</f>
        <v>149727</v>
      </c>
      <c r="AZ23" s="45">
        <f>MEDIAN($M23:$AG23)</f>
        <v>19095</v>
      </c>
      <c r="BA23" s="45">
        <f>MEDIAN($AD23,$AE23,$Z23,$T23,$O23,Q23,AG23)</f>
        <v>34271</v>
      </c>
      <c r="BB23" s="45">
        <f>MEDIAN($AF23,$AB23,$AC23,$Y23,$V23,$U23,$S23,$R23,$P23,$AA23)</f>
        <v>15721</v>
      </c>
      <c r="BC23" s="45">
        <f>MEDIAN($AK23:$AM23)</f>
        <v>3102</v>
      </c>
      <c r="BD23" s="211">
        <f>MEDIAN((D23:K23,M23:V23,Y23:AG23,AK23:AM23))</f>
        <v>29697</v>
      </c>
    </row>
    <row r="24" spans="1:56" s="204" customFormat="1">
      <c r="A24" s="199"/>
      <c r="B24" s="200"/>
      <c r="C24" s="212" t="s">
        <v>259</v>
      </c>
      <c r="D24" s="213">
        <f t="shared" ref="D24:V24" si="27">+D23/D$42</f>
        <v>0.43559817238056758</v>
      </c>
      <c r="E24" s="214">
        <f t="shared" si="27"/>
        <v>0.19378064222864377</v>
      </c>
      <c r="F24" s="214">
        <f t="shared" si="27"/>
        <v>0.3475806484673819</v>
      </c>
      <c r="G24" s="214">
        <f t="shared" si="27"/>
        <v>0.26209012379803515</v>
      </c>
      <c r="H24" s="119">
        <f t="shared" si="27"/>
        <v>0.30124407758584903</v>
      </c>
      <c r="I24" s="119">
        <f t="shared" si="27"/>
        <v>0.24103114867230963</v>
      </c>
      <c r="J24" s="214">
        <f t="shared" si="27"/>
        <v>0.3258915419954298</v>
      </c>
      <c r="K24" s="119">
        <f t="shared" si="27"/>
        <v>0.3217599877924332</v>
      </c>
      <c r="L24" s="84">
        <f t="shared" si="27"/>
        <v>0.29916978408777967</v>
      </c>
      <c r="M24" s="214"/>
      <c r="N24" s="215"/>
      <c r="O24" s="214">
        <f t="shared" si="27"/>
        <v>0.34129701686121922</v>
      </c>
      <c r="P24" s="214">
        <f t="shared" si="27"/>
        <v>0.28038238263503279</v>
      </c>
      <c r="Q24" s="214">
        <f t="shared" si="27"/>
        <v>0.37478770900814146</v>
      </c>
      <c r="R24" s="214">
        <f t="shared" si="27"/>
        <v>0.36896826886969586</v>
      </c>
      <c r="S24" s="214">
        <f t="shared" si="27"/>
        <v>0.34565320024280027</v>
      </c>
      <c r="T24" s="214">
        <f t="shared" si="27"/>
        <v>0.4367298762613816</v>
      </c>
      <c r="U24" s="214">
        <f t="shared" si="27"/>
        <v>0.25639848502238033</v>
      </c>
      <c r="V24" s="119">
        <f t="shared" si="27"/>
        <v>0.22063821335569581</v>
      </c>
      <c r="W24" s="119"/>
      <c r="X24" s="119"/>
      <c r="Y24" s="214">
        <f t="shared" ref="Y24:AO24" si="28">+Y23/Y$42</f>
        <v>0.24922182369764098</v>
      </c>
      <c r="Z24" s="215">
        <f t="shared" si="28"/>
        <v>0.46342553191489361</v>
      </c>
      <c r="AA24" s="215">
        <f t="shared" ref="AA24" si="29">+AA23/AA$42</f>
        <v>0.35337384744341993</v>
      </c>
      <c r="AB24" s="214"/>
      <c r="AC24" s="214">
        <f>+AC23/AC$42</f>
        <v>0.38301753844074865</v>
      </c>
      <c r="AD24" s="214">
        <f t="shared" si="28"/>
        <v>0.34730484307386728</v>
      </c>
      <c r="AE24" s="214">
        <f t="shared" si="28"/>
        <v>0.35341977253449203</v>
      </c>
      <c r="AF24" s="215">
        <f t="shared" si="28"/>
        <v>0.35575460537434511</v>
      </c>
      <c r="AG24" s="215">
        <f t="shared" si="28"/>
        <v>0.46871744688910633</v>
      </c>
      <c r="AH24" s="84">
        <f t="shared" si="28"/>
        <v>0.3656213045991335</v>
      </c>
      <c r="AI24" s="84">
        <f t="shared" si="28"/>
        <v>0.3978570786786067</v>
      </c>
      <c r="AJ24" s="84">
        <f t="shared" si="28"/>
        <v>0.3191975742623368</v>
      </c>
      <c r="AK24" s="214">
        <f t="shared" si="28"/>
        <v>4.1725203708906998E-2</v>
      </c>
      <c r="AL24" s="119">
        <f t="shared" si="28"/>
        <v>9.7824950329394547E-2</v>
      </c>
      <c r="AM24" s="214">
        <f t="shared" si="28"/>
        <v>9.7713097713097719E-2</v>
      </c>
      <c r="AN24" s="84">
        <f t="shared" si="28"/>
        <v>5.5463975167254709E-2</v>
      </c>
      <c r="AO24" s="86">
        <f t="shared" si="28"/>
        <v>0.30398064638253675</v>
      </c>
      <c r="AR24" s="84">
        <f t="shared" ref="AR24:AV24" si="30">+AR23/AR$42</f>
        <v>0.29916978408777967</v>
      </c>
      <c r="AS24" s="84">
        <f t="shared" si="30"/>
        <v>0.3656213045991335</v>
      </c>
      <c r="AT24" s="84">
        <f t="shared" si="30"/>
        <v>0.39785707867860676</v>
      </c>
      <c r="AU24" s="84">
        <f t="shared" si="30"/>
        <v>0.3191975742623368</v>
      </c>
      <c r="AV24" s="84">
        <f t="shared" si="30"/>
        <v>5.5463975167254709E-2</v>
      </c>
      <c r="AW24" s="86">
        <f t="shared" ref="AW24" si="31">+AW23/AW$42</f>
        <v>0.30398064638253675</v>
      </c>
      <c r="AX24" s="85"/>
      <c r="AY24" s="84">
        <f>MEDIAN($D24:$K24)</f>
        <v>0.31150203268914112</v>
      </c>
      <c r="AZ24" s="84">
        <f>MEDIAN($M24:$AG24)</f>
        <v>0.35339680998895595</v>
      </c>
      <c r="BA24" s="84">
        <f>MEDIAN($M24:$AG24)</f>
        <v>0.35339680998895595</v>
      </c>
      <c r="BB24" s="84">
        <f>MEDIAN($AF24,$AB24,$AC24,$Y24,$V24,$U24,$S24,$R24,$P24,$N24,$M24)</f>
        <v>0.3130177914389165</v>
      </c>
      <c r="BC24" s="84">
        <f>MEDIAN($AK24:$AM24)</f>
        <v>9.7713097713097719E-2</v>
      </c>
      <c r="BD24" s="86">
        <f t="shared" ref="BD24" si="32">+BD23/BD$42</f>
        <v>0.30095158952947493</v>
      </c>
    </row>
    <row r="25" spans="1:56"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219"/>
      <c r="AB25" s="168"/>
      <c r="AC25" s="168"/>
      <c r="AD25" s="168"/>
      <c r="AE25" s="168"/>
      <c r="AF25" s="219"/>
      <c r="AG25" s="219"/>
      <c r="AH25" s="89"/>
      <c r="AI25" s="89"/>
      <c r="AJ25" s="89"/>
      <c r="AK25" s="168"/>
      <c r="AL25" s="121"/>
      <c r="AM25" s="168"/>
      <c r="AN25" s="22"/>
      <c r="AO25" s="91"/>
      <c r="AR25" s="22"/>
      <c r="AS25" s="22"/>
      <c r="AT25" s="22"/>
      <c r="AU25" s="22"/>
      <c r="AV25" s="22"/>
      <c r="AW25" s="91"/>
      <c r="AX25" s="23"/>
      <c r="AY25" s="22"/>
      <c r="AZ25" s="22"/>
      <c r="BA25" s="22"/>
      <c r="BB25" s="22"/>
      <c r="BC25" s="22"/>
      <c r="BD25" s="91"/>
    </row>
    <row r="26" spans="1:56" s="204" customFormat="1">
      <c r="A26" s="199"/>
      <c r="B26" s="200"/>
      <c r="C26" s="201" t="s">
        <v>271</v>
      </c>
      <c r="D26" s="144">
        <v>14260</v>
      </c>
      <c r="E26" s="160">
        <v>10674</v>
      </c>
      <c r="F26" s="160">
        <v>40276</v>
      </c>
      <c r="G26" s="160">
        <v>89214</v>
      </c>
      <c r="H26" s="144">
        <v>28792</v>
      </c>
      <c r="I26" s="144">
        <v>60191</v>
      </c>
      <c r="J26" s="160">
        <v>15850</v>
      </c>
      <c r="K26" s="144">
        <v>32180</v>
      </c>
      <c r="L26" s="43">
        <f>+SUM(D26:K26)</f>
        <v>291437</v>
      </c>
      <c r="M26" s="160"/>
      <c r="N26" s="160"/>
      <c r="O26" s="160"/>
      <c r="P26" s="160">
        <v>464</v>
      </c>
      <c r="Q26" s="160">
        <v>566</v>
      </c>
      <c r="R26" s="160">
        <v>381</v>
      </c>
      <c r="S26" s="160">
        <v>0</v>
      </c>
      <c r="T26" s="160">
        <v>95</v>
      </c>
      <c r="U26" s="160">
        <v>1122</v>
      </c>
      <c r="V26" s="144"/>
      <c r="W26" s="144"/>
      <c r="X26" s="144"/>
      <c r="Y26" s="160">
        <v>147</v>
      </c>
      <c r="Z26" s="160">
        <v>3445</v>
      </c>
      <c r="AA26" s="160"/>
      <c r="AB26" s="160"/>
      <c r="AC26" s="160"/>
      <c r="AD26" s="160">
        <v>656</v>
      </c>
      <c r="AE26" s="160">
        <v>144</v>
      </c>
      <c r="AF26" s="160">
        <v>0</v>
      </c>
      <c r="AG26" s="160">
        <v>167</v>
      </c>
      <c r="AH26" s="43">
        <f>+SUM(M26:AG26)</f>
        <v>7187</v>
      </c>
      <c r="AI26" s="43">
        <f>O26+Q26+Z26+AD26+AE26+AG26+T26</f>
        <v>5073</v>
      </c>
      <c r="AJ26" s="43">
        <f>P26+R26+S26+U26+V26+Y26+AC26+AB26+AF26+AA26</f>
        <v>2114</v>
      </c>
      <c r="AK26" s="160"/>
      <c r="AL26" s="144"/>
      <c r="AM26" s="160">
        <v>562</v>
      </c>
      <c r="AN26" s="43">
        <f>+SUM(AK26:AM26)</f>
        <v>562</v>
      </c>
      <c r="AO26" s="44">
        <f>+AN26+AH26+L26</f>
        <v>299186</v>
      </c>
      <c r="AR26" s="43">
        <f t="shared" ref="AR26:AR29" si="33">L26/AR$5</f>
        <v>36429.625</v>
      </c>
      <c r="AS26" s="43">
        <f t="shared" ref="AS26:AS29" si="34">AH26/AS$5</f>
        <v>449.1875</v>
      </c>
      <c r="AT26" s="43">
        <f t="shared" ref="AT26:AT29" si="35">AI26/AT$5</f>
        <v>724.71428571428567</v>
      </c>
      <c r="AU26" s="43">
        <f t="shared" ref="AU26:AU29" si="36">AJ26/AU$5</f>
        <v>234.88888888888889</v>
      </c>
      <c r="AV26" s="43">
        <f t="shared" ref="AV26:AV29" si="37">AN26/AV$5</f>
        <v>187.33333333333334</v>
      </c>
      <c r="AW26" s="44">
        <f t="shared" ref="AW26:AW29" si="38">AO26/AW$5</f>
        <v>11080.962962962964</v>
      </c>
      <c r="AX26" s="122"/>
      <c r="AY26" s="43">
        <f t="shared" ref="AY26:AY31" si="39">MEDIAN($D26:$K26)</f>
        <v>30486</v>
      </c>
      <c r="AZ26" s="43">
        <f t="shared" ref="AZ26:AZ31" si="40">MEDIAN($M26:$AG26)</f>
        <v>274</v>
      </c>
      <c r="BA26" s="43">
        <f>MEDIAN($AD26,$AE26,$Z26,$T26,$O26,Q26,AG26)</f>
        <v>366.5</v>
      </c>
      <c r="BB26" s="43">
        <f>MEDIAN($AF26,$AB26,$AC26,$Y26,$V26,$U26,$S26,$R26,$P26,$AA26)</f>
        <v>264</v>
      </c>
      <c r="BC26" s="43">
        <f t="shared" ref="BC26:BC31" si="41">MEDIAN($AK26:$AM26)</f>
        <v>562</v>
      </c>
      <c r="BD26" s="44">
        <f>MEDIAN((D26:K26,M26:V26,Y26:AG26,AK26:AM26))</f>
        <v>656</v>
      </c>
    </row>
    <row r="27" spans="1:56" s="204" customFormat="1">
      <c r="A27" s="199"/>
      <c r="B27" s="200"/>
      <c r="C27" s="201" t="s">
        <v>270</v>
      </c>
      <c r="D27" s="144">
        <v>13544</v>
      </c>
      <c r="E27" s="160">
        <v>25208</v>
      </c>
      <c r="F27" s="160">
        <v>57096</v>
      </c>
      <c r="G27" s="160">
        <v>150872</v>
      </c>
      <c r="H27" s="144">
        <v>28685</v>
      </c>
      <c r="I27" s="144">
        <v>104532</v>
      </c>
      <c r="J27" s="160">
        <v>34574</v>
      </c>
      <c r="K27" s="144">
        <v>36610</v>
      </c>
      <c r="L27" s="43">
        <f>+SUM(D27:K27)</f>
        <v>451121</v>
      </c>
      <c r="M27" s="160"/>
      <c r="N27" s="160"/>
      <c r="O27" s="160"/>
      <c r="P27" s="160">
        <v>47</v>
      </c>
      <c r="Q27" s="160">
        <v>112</v>
      </c>
      <c r="R27" s="160">
        <v>0</v>
      </c>
      <c r="S27" s="160">
        <v>0</v>
      </c>
      <c r="T27" s="160">
        <v>0</v>
      </c>
      <c r="U27" s="160">
        <v>574</v>
      </c>
      <c r="V27" s="144"/>
      <c r="W27" s="144"/>
      <c r="X27" s="144"/>
      <c r="Y27" s="160">
        <v>0</v>
      </c>
      <c r="Z27" s="160">
        <v>93</v>
      </c>
      <c r="AA27" s="160"/>
      <c r="AB27" s="160"/>
      <c r="AC27" s="160"/>
      <c r="AD27" s="160"/>
      <c r="AE27" s="160"/>
      <c r="AF27" s="160">
        <v>0</v>
      </c>
      <c r="AG27" s="160">
        <v>23</v>
      </c>
      <c r="AH27" s="43">
        <f>+SUM(M27:AG27)</f>
        <v>849</v>
      </c>
      <c r="AI27" s="43">
        <f>O27+Q27+Z27+AD27+AE27+AG27+T27</f>
        <v>228</v>
      </c>
      <c r="AJ27" s="43">
        <f>P27+R27+S27+U27+V27+Y27+AC27+AB27+AF27+AA27</f>
        <v>621</v>
      </c>
      <c r="AK27" s="160"/>
      <c r="AL27" s="144"/>
      <c r="AM27" s="160">
        <v>186</v>
      </c>
      <c r="AN27" s="43">
        <f>+SUM(AK27:AM27)</f>
        <v>186</v>
      </c>
      <c r="AO27" s="44">
        <f>+AN27+AH27+L27</f>
        <v>452156</v>
      </c>
      <c r="AR27" s="43">
        <f t="shared" si="33"/>
        <v>56390.125</v>
      </c>
      <c r="AS27" s="43">
        <f t="shared" si="34"/>
        <v>53.0625</v>
      </c>
      <c r="AT27" s="43">
        <f t="shared" si="35"/>
        <v>32.571428571428569</v>
      </c>
      <c r="AU27" s="43">
        <f t="shared" si="36"/>
        <v>69</v>
      </c>
      <c r="AV27" s="43">
        <f t="shared" si="37"/>
        <v>62</v>
      </c>
      <c r="AW27" s="44">
        <f t="shared" si="38"/>
        <v>16746.518518518518</v>
      </c>
      <c r="AX27" s="122"/>
      <c r="AY27" s="43">
        <f t="shared" si="39"/>
        <v>35592</v>
      </c>
      <c r="AZ27" s="43">
        <f t="shared" si="40"/>
        <v>11.5</v>
      </c>
      <c r="BA27" s="43">
        <f>MEDIAN($AD27,$AE27,$Z27,$T27,$O27,Q27,AG27)</f>
        <v>58</v>
      </c>
      <c r="BB27" s="43">
        <f>MEDIAN($AF27,$AB27,$AC27,$Y27,$V27,$U27,$S27,$R27,$P27,$AA27)</f>
        <v>0</v>
      </c>
      <c r="BC27" s="43">
        <f t="shared" si="41"/>
        <v>186</v>
      </c>
      <c r="BD27" s="44">
        <f>MEDIAN((D27:K27,M27:V27,Y27:AG27,AK27:AM27))</f>
        <v>186</v>
      </c>
    </row>
    <row r="28" spans="1:56" s="204" customFormat="1">
      <c r="A28" s="199"/>
      <c r="B28" s="200"/>
      <c r="C28" s="201" t="s">
        <v>269</v>
      </c>
      <c r="D28" s="144">
        <v>0</v>
      </c>
      <c r="E28" s="160">
        <v>4782</v>
      </c>
      <c r="F28" s="160">
        <v>5975</v>
      </c>
      <c r="G28" s="160"/>
      <c r="H28" s="144">
        <v>2298</v>
      </c>
      <c r="I28" s="144">
        <v>6624</v>
      </c>
      <c r="J28" s="160">
        <v>0</v>
      </c>
      <c r="K28" s="144">
        <v>2686</v>
      </c>
      <c r="L28" s="43">
        <f>+SUM(D28:K28)</f>
        <v>22365</v>
      </c>
      <c r="M28" s="160"/>
      <c r="N28" s="160"/>
      <c r="O28" s="160"/>
      <c r="P28" s="160"/>
      <c r="Q28" s="160"/>
      <c r="R28" s="160">
        <v>0</v>
      </c>
      <c r="S28" s="160">
        <v>0</v>
      </c>
      <c r="T28" s="160">
        <v>0</v>
      </c>
      <c r="U28" s="160">
        <v>0</v>
      </c>
      <c r="V28" s="144"/>
      <c r="W28" s="144"/>
      <c r="X28" s="144"/>
      <c r="Y28" s="160">
        <v>0</v>
      </c>
      <c r="Z28" s="160"/>
      <c r="AA28" s="160"/>
      <c r="AB28" s="160"/>
      <c r="AC28" s="160"/>
      <c r="AD28" s="160"/>
      <c r="AE28" s="160"/>
      <c r="AF28" s="160">
        <v>0</v>
      </c>
      <c r="AG28" s="160"/>
      <c r="AH28" s="43">
        <f>+SUM(M28:AG28)</f>
        <v>0</v>
      </c>
      <c r="AI28" s="43">
        <f>O28+Q28+Z28+AD28+AE28+AG28+T28</f>
        <v>0</v>
      </c>
      <c r="AJ28" s="43">
        <f>P28+R28+S28+U28+V28+Y28+AC28+AB28+AF28+AA28</f>
        <v>0</v>
      </c>
      <c r="AK28" s="160">
        <v>500</v>
      </c>
      <c r="AL28" s="144">
        <v>500</v>
      </c>
      <c r="AM28" s="160">
        <v>0</v>
      </c>
      <c r="AN28" s="43">
        <f>+SUM(AK28:AM28)</f>
        <v>1000</v>
      </c>
      <c r="AO28" s="44">
        <f>+AN28+AH28+L28</f>
        <v>23365</v>
      </c>
      <c r="AR28" s="43">
        <f t="shared" si="33"/>
        <v>2795.625</v>
      </c>
      <c r="AS28" s="43">
        <f t="shared" si="34"/>
        <v>0</v>
      </c>
      <c r="AT28" s="43">
        <f t="shared" si="35"/>
        <v>0</v>
      </c>
      <c r="AU28" s="43">
        <f t="shared" si="36"/>
        <v>0</v>
      </c>
      <c r="AV28" s="43">
        <f t="shared" si="37"/>
        <v>333.33333333333331</v>
      </c>
      <c r="AW28" s="44">
        <f t="shared" si="38"/>
        <v>865.37037037037032</v>
      </c>
      <c r="AX28" s="122"/>
      <c r="AY28" s="43">
        <f t="shared" si="39"/>
        <v>2686</v>
      </c>
      <c r="AZ28" s="43">
        <f t="shared" si="40"/>
        <v>0</v>
      </c>
      <c r="BA28" s="43">
        <f>MEDIAN($AD28,$AE28,$Z28,$T28,$O28,Q28,AG28)</f>
        <v>0</v>
      </c>
      <c r="BB28" s="43">
        <f>MEDIAN($AF28,$AB28,$AC28,$Y28,$V28,$U28,$S28,$R28,$P28,$AA28)</f>
        <v>0</v>
      </c>
      <c r="BC28" s="43">
        <f t="shared" si="41"/>
        <v>500</v>
      </c>
      <c r="BD28" s="44">
        <f>MEDIAN((D28:K28,M28:V28,Y28:AG28,AK28:AM28))</f>
        <v>0</v>
      </c>
    </row>
    <row r="29" spans="1:56" s="204" customFormat="1">
      <c r="A29" s="199"/>
      <c r="B29" s="200"/>
      <c r="C29" s="201" t="s">
        <v>268</v>
      </c>
      <c r="D29" s="144">
        <v>0</v>
      </c>
      <c r="E29" s="160">
        <v>1042</v>
      </c>
      <c r="F29" s="160">
        <v>0</v>
      </c>
      <c r="G29" s="160">
        <v>92481</v>
      </c>
      <c r="H29" s="144"/>
      <c r="I29" s="144"/>
      <c r="J29" s="160">
        <v>0</v>
      </c>
      <c r="K29" s="144">
        <v>7962</v>
      </c>
      <c r="L29" s="43">
        <f>+SUM(D29:K29)</f>
        <v>101485</v>
      </c>
      <c r="M29" s="160"/>
      <c r="N29" s="160"/>
      <c r="O29" s="160"/>
      <c r="P29" s="160"/>
      <c r="Q29" s="160"/>
      <c r="R29" s="160">
        <v>0</v>
      </c>
      <c r="S29" s="160">
        <v>0</v>
      </c>
      <c r="T29" s="160">
        <v>104</v>
      </c>
      <c r="U29" s="160">
        <v>0</v>
      </c>
      <c r="V29" s="144"/>
      <c r="W29" s="144"/>
      <c r="X29" s="144"/>
      <c r="Y29" s="160">
        <v>53</v>
      </c>
      <c r="Z29" s="160"/>
      <c r="AA29" s="160"/>
      <c r="AB29" s="160"/>
      <c r="AC29" s="160"/>
      <c r="AD29" s="160">
        <v>406</v>
      </c>
      <c r="AE29" s="160">
        <v>93</v>
      </c>
      <c r="AF29" s="160">
        <v>0</v>
      </c>
      <c r="AG29" s="160"/>
      <c r="AH29" s="43">
        <f>+SUM(M29:AG29)</f>
        <v>656</v>
      </c>
      <c r="AI29" s="43">
        <f>O29+Q29+Z29+AD29+AE29+AG29+T29</f>
        <v>603</v>
      </c>
      <c r="AJ29" s="43">
        <f>P29+R29+S29+U29+V29+Y29+AC29+AB29+AF29+AA29</f>
        <v>53</v>
      </c>
      <c r="AK29" s="160"/>
      <c r="AL29" s="144"/>
      <c r="AM29" s="160">
        <v>0</v>
      </c>
      <c r="AN29" s="43">
        <f>+SUM(AK29:AM29)</f>
        <v>0</v>
      </c>
      <c r="AO29" s="44">
        <f>+AN29+AH29+L29</f>
        <v>102141</v>
      </c>
      <c r="AR29" s="43">
        <f t="shared" si="33"/>
        <v>12685.625</v>
      </c>
      <c r="AS29" s="43">
        <f t="shared" si="34"/>
        <v>41</v>
      </c>
      <c r="AT29" s="43">
        <f t="shared" si="35"/>
        <v>86.142857142857139</v>
      </c>
      <c r="AU29" s="43">
        <f t="shared" si="36"/>
        <v>5.8888888888888893</v>
      </c>
      <c r="AV29" s="43">
        <f t="shared" si="37"/>
        <v>0</v>
      </c>
      <c r="AW29" s="44">
        <f t="shared" si="38"/>
        <v>3783</v>
      </c>
      <c r="AX29" s="122"/>
      <c r="AY29" s="43">
        <f t="shared" si="39"/>
        <v>521</v>
      </c>
      <c r="AZ29" s="43">
        <f t="shared" si="40"/>
        <v>26.5</v>
      </c>
      <c r="BA29" s="43">
        <f>MEDIAN($AD29,$AE29,$Z29,$T29,$O29,Q29,AG29)</f>
        <v>104</v>
      </c>
      <c r="BB29" s="43">
        <f>MEDIAN($AF29,$AB29,$AC29,$Y29,$V29,$U29,$S29,$R29,$P29,$AA29)</f>
        <v>0</v>
      </c>
      <c r="BC29" s="43">
        <f t="shared" si="41"/>
        <v>0</v>
      </c>
      <c r="BD29" s="44">
        <f>MEDIAN((D29:K29,M29:V29,Y29:AG29,AK29:AM29))</f>
        <v>0</v>
      </c>
    </row>
    <row r="30" spans="1:56" s="204" customFormat="1">
      <c r="A30" s="199"/>
      <c r="B30" s="200"/>
      <c r="C30" s="210" t="s">
        <v>267</v>
      </c>
      <c r="D30" s="46">
        <f t="shared" ref="D30:K30" si="42">SUM(D26:D29)</f>
        <v>27804</v>
      </c>
      <c r="E30" s="118">
        <f t="shared" si="42"/>
        <v>41706</v>
      </c>
      <c r="F30" s="118">
        <f t="shared" si="42"/>
        <v>103347</v>
      </c>
      <c r="G30" s="118">
        <f t="shared" si="42"/>
        <v>332567</v>
      </c>
      <c r="H30" s="118">
        <f t="shared" si="42"/>
        <v>59775</v>
      </c>
      <c r="I30" s="118">
        <f t="shared" si="42"/>
        <v>171347</v>
      </c>
      <c r="J30" s="118">
        <f t="shared" si="42"/>
        <v>50424</v>
      </c>
      <c r="K30" s="88">
        <f t="shared" si="42"/>
        <v>79438</v>
      </c>
      <c r="L30" s="45">
        <f>+SUM(D30:K30)</f>
        <v>866408</v>
      </c>
      <c r="M30" s="46"/>
      <c r="N30" s="118"/>
      <c r="O30" s="118">
        <f t="shared" ref="O30:V30" si="43">SUM(O26:O29)</f>
        <v>0</v>
      </c>
      <c r="P30" s="118">
        <f t="shared" si="43"/>
        <v>511</v>
      </c>
      <c r="Q30" s="118">
        <f t="shared" si="43"/>
        <v>678</v>
      </c>
      <c r="R30" s="118">
        <f t="shared" si="43"/>
        <v>381</v>
      </c>
      <c r="S30" s="118">
        <f t="shared" si="43"/>
        <v>0</v>
      </c>
      <c r="T30" s="118">
        <f t="shared" si="43"/>
        <v>199</v>
      </c>
      <c r="U30" s="118">
        <f t="shared" si="43"/>
        <v>1696</v>
      </c>
      <c r="V30" s="118">
        <f t="shared" si="43"/>
        <v>0</v>
      </c>
      <c r="W30" s="118"/>
      <c r="X30" s="118"/>
      <c r="Y30" s="118">
        <f t="shared" ref="Y30:AG30" si="44">SUM(Y26:Y29)</f>
        <v>200</v>
      </c>
      <c r="Z30" s="118">
        <f t="shared" si="44"/>
        <v>3538</v>
      </c>
      <c r="AA30" s="118">
        <f t="shared" ref="AA30" si="45">SUM(AA26:AA29)</f>
        <v>0</v>
      </c>
      <c r="AB30" s="118"/>
      <c r="AC30" s="118">
        <f>SUM(AC26:AC29)</f>
        <v>0</v>
      </c>
      <c r="AD30" s="118">
        <f t="shared" si="44"/>
        <v>1062</v>
      </c>
      <c r="AE30" s="118">
        <f t="shared" si="44"/>
        <v>237</v>
      </c>
      <c r="AF30" s="118">
        <f t="shared" si="44"/>
        <v>0</v>
      </c>
      <c r="AG30" s="88">
        <f t="shared" si="44"/>
        <v>190</v>
      </c>
      <c r="AH30" s="45">
        <f>+SUM(M30:AG30)</f>
        <v>8692</v>
      </c>
      <c r="AI30" s="45">
        <f>O30+Q30+Z30+AD30+AE30+AG30+T30</f>
        <v>5904</v>
      </c>
      <c r="AJ30" s="45">
        <f>P30+R30+S30+U30+V30+Y30+AC30+AB30+AF30+AA30</f>
        <v>2788</v>
      </c>
      <c r="AK30" s="46">
        <f>SUM(AK26:AK29)</f>
        <v>500</v>
      </c>
      <c r="AL30" s="118">
        <f>SUM(AL26:AL29)</f>
        <v>500</v>
      </c>
      <c r="AM30" s="88">
        <f>SUM(AM26:AM29)</f>
        <v>748</v>
      </c>
      <c r="AN30" s="45">
        <f>+SUM(AK30:AM30)</f>
        <v>1748</v>
      </c>
      <c r="AO30" s="211">
        <f>+AN30+AH30+L30</f>
        <v>876848</v>
      </c>
      <c r="AR30" s="45">
        <f>L30/AR$5</f>
        <v>108301</v>
      </c>
      <c r="AS30" s="45">
        <f>AH30/AS$5</f>
        <v>543.25</v>
      </c>
      <c r="AT30" s="45">
        <f>AI30/AT$5</f>
        <v>843.42857142857144</v>
      </c>
      <c r="AU30" s="45">
        <f>AJ30/AU$5</f>
        <v>309.77777777777777</v>
      </c>
      <c r="AV30" s="45">
        <f>AN30/AV$5</f>
        <v>582.66666666666663</v>
      </c>
      <c r="AW30" s="211">
        <f>AO30/AW$5</f>
        <v>32475.85185185185</v>
      </c>
      <c r="AX30" s="122"/>
      <c r="AY30" s="45">
        <f t="shared" si="39"/>
        <v>69606.5</v>
      </c>
      <c r="AZ30" s="45">
        <f t="shared" si="40"/>
        <v>199.5</v>
      </c>
      <c r="BA30" s="45">
        <f>MEDIAN($AD30,$AE30,$Z30,$T30,$O30,Q30,AG30)</f>
        <v>237</v>
      </c>
      <c r="BB30" s="45">
        <f>MEDIAN($AF30,$AB30,$AC30,$Y30,$V30,$U30,$S30,$R30,$P30,$AA30)</f>
        <v>0</v>
      </c>
      <c r="BC30" s="45">
        <f t="shared" si="41"/>
        <v>500</v>
      </c>
      <c r="BD30" s="211">
        <f>MEDIAN((D30:K30,M30:V30,Y30:AG30,AK30:AM30))</f>
        <v>511</v>
      </c>
    </row>
    <row r="31" spans="1:56" s="204" customFormat="1">
      <c r="A31" s="199"/>
      <c r="B31" s="200"/>
      <c r="C31" s="212" t="s">
        <v>259</v>
      </c>
      <c r="D31" s="213">
        <f t="shared" ref="D31:V31" si="46">+D30/D$42</f>
        <v>7.2016908587946418E-2</v>
      </c>
      <c r="E31" s="214">
        <f t="shared" si="46"/>
        <v>0.33853371862722814</v>
      </c>
      <c r="F31" s="214">
        <f t="shared" si="46"/>
        <v>0.21183828081121966</v>
      </c>
      <c r="G31" s="214">
        <f t="shared" si="46"/>
        <v>0.30438519256150087</v>
      </c>
      <c r="H31" s="119">
        <f t="shared" si="46"/>
        <v>0.17722768754558554</v>
      </c>
      <c r="I31" s="119">
        <f t="shared" si="46"/>
        <v>0.25105750760804746</v>
      </c>
      <c r="J31" s="214">
        <f t="shared" si="46"/>
        <v>0.2007372787566582</v>
      </c>
      <c r="K31" s="119">
        <f t="shared" si="46"/>
        <v>0.18940325980181777</v>
      </c>
      <c r="L31" s="84">
        <f t="shared" si="46"/>
        <v>0.22920234141891976</v>
      </c>
      <c r="M31" s="214"/>
      <c r="N31" s="215"/>
      <c r="O31" s="214">
        <f t="shared" si="46"/>
        <v>0</v>
      </c>
      <c r="P31" s="214">
        <f t="shared" si="46"/>
        <v>8.0609540636042403E-3</v>
      </c>
      <c r="Q31" s="214">
        <f t="shared" si="46"/>
        <v>5.9353935043333621E-3</v>
      </c>
      <c r="R31" s="214">
        <f t="shared" si="46"/>
        <v>8.9419827262485919E-3</v>
      </c>
      <c r="S31" s="214">
        <f t="shared" si="46"/>
        <v>0</v>
      </c>
      <c r="T31" s="214">
        <f t="shared" si="46"/>
        <v>2.5811305092220292E-3</v>
      </c>
      <c r="U31" s="214">
        <f t="shared" si="46"/>
        <v>3.244194498641876E-2</v>
      </c>
      <c r="V31" s="119">
        <f t="shared" si="46"/>
        <v>0</v>
      </c>
      <c r="W31" s="119"/>
      <c r="X31" s="119"/>
      <c r="Y31" s="214">
        <f t="shared" ref="Y31:AO31" si="47">+Y30/Y$42</f>
        <v>3.1601068116102323E-3</v>
      </c>
      <c r="Z31" s="215">
        <f t="shared" si="47"/>
        <v>2.5092198581560282E-2</v>
      </c>
      <c r="AA31" s="215">
        <f t="shared" ref="AA31" si="48">+AA30/AA$42</f>
        <v>0</v>
      </c>
      <c r="AB31" s="214"/>
      <c r="AC31" s="214">
        <f>+AC30/AC$42</f>
        <v>0</v>
      </c>
      <c r="AD31" s="214">
        <f t="shared" si="47"/>
        <v>1.0762386371697559E-2</v>
      </c>
      <c r="AE31" s="214">
        <f t="shared" si="47"/>
        <v>4.1026883861027923E-3</v>
      </c>
      <c r="AF31" s="215">
        <f t="shared" si="47"/>
        <v>0</v>
      </c>
      <c r="AG31" s="215">
        <f t="shared" si="47"/>
        <v>2.998832033839452E-3</v>
      </c>
      <c r="AH31" s="84">
        <f t="shared" si="47"/>
        <v>7.6820147877900858E-3</v>
      </c>
      <c r="AI31" s="84">
        <f t="shared" si="47"/>
        <v>8.841235137320675E-3</v>
      </c>
      <c r="AJ31" s="84">
        <f t="shared" si="47"/>
        <v>6.0125858863819678E-3</v>
      </c>
      <c r="AK31" s="214">
        <f t="shared" si="47"/>
        <v>3.1929295767452555E-3</v>
      </c>
      <c r="AL31" s="119">
        <f t="shared" si="47"/>
        <v>2.6142423925546377E-2</v>
      </c>
      <c r="AM31" s="214">
        <f t="shared" si="47"/>
        <v>2.3562023562023561E-2</v>
      </c>
      <c r="AN31" s="84">
        <f t="shared" si="47"/>
        <v>8.4253957236778681E-3</v>
      </c>
      <c r="AO31" s="86">
        <f t="shared" si="47"/>
        <v>0.17129139176990699</v>
      </c>
      <c r="AR31" s="84">
        <f t="shared" ref="AR31:AV31" si="49">+AR30/AR$42</f>
        <v>0.22920234141891976</v>
      </c>
      <c r="AS31" s="84">
        <f t="shared" si="49"/>
        <v>7.6820147877900858E-3</v>
      </c>
      <c r="AT31" s="84">
        <f t="shared" si="49"/>
        <v>8.841235137320675E-3</v>
      </c>
      <c r="AU31" s="84">
        <f t="shared" si="49"/>
        <v>6.0125858863819678E-3</v>
      </c>
      <c r="AV31" s="84">
        <f t="shared" si="49"/>
        <v>8.4253957236778681E-3</v>
      </c>
      <c r="AW31" s="86">
        <f t="shared" ref="AW31" si="50">+AW30/AW$42</f>
        <v>0.17129139176990699</v>
      </c>
      <c r="AX31" s="85"/>
      <c r="AY31" s="84">
        <f t="shared" si="39"/>
        <v>0.20628777978393892</v>
      </c>
      <c r="AZ31" s="84">
        <f t="shared" si="40"/>
        <v>3.0794694227248422E-3</v>
      </c>
      <c r="BA31" s="84">
        <f>MEDIAN($M31:$AG31)</f>
        <v>3.0794694227248422E-3</v>
      </c>
      <c r="BB31" s="84">
        <f>MEDIAN($AF31,$AB31,$AC31,$Y31,$V31,$U31,$S31,$R31,$P31,$N31,$M31)</f>
        <v>1.5800534058051162E-3</v>
      </c>
      <c r="BC31" s="84">
        <f t="shared" si="41"/>
        <v>2.3562023562023561E-2</v>
      </c>
      <c r="BD31" s="86">
        <f t="shared" ref="BD31" si="51">+BD30/BD$42</f>
        <v>5.1785117099222714E-3</v>
      </c>
    </row>
    <row r="32" spans="1:56"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219"/>
      <c r="AB32" s="168"/>
      <c r="AC32" s="168"/>
      <c r="AD32" s="168"/>
      <c r="AE32" s="168"/>
      <c r="AF32" s="219"/>
      <c r="AG32" s="219"/>
      <c r="AH32" s="89"/>
      <c r="AI32" s="89"/>
      <c r="AJ32" s="89"/>
      <c r="AK32" s="168"/>
      <c r="AL32" s="121"/>
      <c r="AM32" s="168"/>
      <c r="AN32" s="89"/>
      <c r="AO32" s="91"/>
      <c r="AR32" s="89"/>
      <c r="AS32" s="89"/>
      <c r="AT32" s="89"/>
      <c r="AU32" s="89"/>
      <c r="AV32" s="89"/>
      <c r="AW32" s="91"/>
      <c r="AX32" s="90"/>
      <c r="AY32" s="89"/>
      <c r="AZ32" s="89"/>
      <c r="BA32" s="89"/>
      <c r="BB32" s="89"/>
      <c r="BC32" s="89"/>
      <c r="BD32" s="91"/>
    </row>
    <row r="33" spans="1:56" s="204" customFormat="1" ht="29">
      <c r="A33" s="199"/>
      <c r="B33" s="200"/>
      <c r="C33" s="201" t="s">
        <v>265</v>
      </c>
      <c r="D33" s="220">
        <v>2520</v>
      </c>
      <c r="E33" s="160">
        <v>776</v>
      </c>
      <c r="F33" s="160">
        <v>3756</v>
      </c>
      <c r="G33" s="160"/>
      <c r="H33" s="144">
        <v>7187</v>
      </c>
      <c r="I33" s="144"/>
      <c r="J33" s="160">
        <v>14634</v>
      </c>
      <c r="K33" s="144">
        <v>1482</v>
      </c>
      <c r="L33" s="43">
        <f t="shared" ref="L33:L39" si="52">+SUM(D33:K33)</f>
        <v>30355</v>
      </c>
      <c r="M33" s="160"/>
      <c r="N33" s="160"/>
      <c r="O33" s="160">
        <v>1869</v>
      </c>
      <c r="P33" s="160">
        <v>2971</v>
      </c>
      <c r="Q33" s="160">
        <v>7329</v>
      </c>
      <c r="R33" s="160">
        <v>530</v>
      </c>
      <c r="S33" s="160">
        <v>101</v>
      </c>
      <c r="T33" s="160">
        <v>1058</v>
      </c>
      <c r="U33" s="160">
        <v>154</v>
      </c>
      <c r="V33" s="144"/>
      <c r="W33" s="144"/>
      <c r="X33" s="144"/>
      <c r="Y33" s="160">
        <v>0</v>
      </c>
      <c r="Z33" s="160"/>
      <c r="AA33" s="160">
        <v>1478</v>
      </c>
      <c r="AB33" s="160"/>
      <c r="AC33" s="160">
        <v>3534</v>
      </c>
      <c r="AD33" s="160"/>
      <c r="AE33" s="160">
        <v>2017</v>
      </c>
      <c r="AF33" s="160">
        <v>795</v>
      </c>
      <c r="AG33" s="160"/>
      <c r="AH33" s="43">
        <f>+SUM(M33:AG33)</f>
        <v>21836</v>
      </c>
      <c r="AI33" s="43">
        <f t="shared" ref="AI33:AI39" si="53">O33+Q33+Z33+AD33+AE33+AG33+T33</f>
        <v>12273</v>
      </c>
      <c r="AJ33" s="43">
        <f t="shared" ref="AJ33:AJ39" si="54">P33+R33+S33+U33+V33+Y33+AC33+AB33+AF33+AA33</f>
        <v>9563</v>
      </c>
      <c r="AK33" s="160"/>
      <c r="AL33" s="144"/>
      <c r="AM33" s="160">
        <v>0</v>
      </c>
      <c r="AN33" s="43">
        <f t="shared" ref="AN33:AN39" si="55">+SUM(AK33:AM33)</f>
        <v>0</v>
      </c>
      <c r="AO33" s="44">
        <f t="shared" ref="AO33:AO39" si="56">+AN33+AH33+L33</f>
        <v>52191</v>
      </c>
      <c r="AR33" s="43">
        <f t="shared" ref="AR33:AR38" si="57">L33/AR$5</f>
        <v>3794.375</v>
      </c>
      <c r="AS33" s="43">
        <f t="shared" ref="AS33:AS38" si="58">AH33/AS$5</f>
        <v>1364.75</v>
      </c>
      <c r="AT33" s="43">
        <f t="shared" ref="AT33:AT38" si="59">AI33/AT$5</f>
        <v>1753.2857142857142</v>
      </c>
      <c r="AU33" s="43">
        <f t="shared" ref="AU33:AU38" si="60">AJ33/AU$5</f>
        <v>1062.5555555555557</v>
      </c>
      <c r="AV33" s="43">
        <f t="shared" ref="AV33:AV38" si="61">AN33/AV$5</f>
        <v>0</v>
      </c>
      <c r="AW33" s="44">
        <f t="shared" ref="AW33:AW38" si="62">AO33/AW$5</f>
        <v>1933</v>
      </c>
      <c r="AX33" s="122"/>
      <c r="AY33" s="43">
        <f t="shared" ref="AY33:AY40" si="63">MEDIAN($D33:$K33)</f>
        <v>3138</v>
      </c>
      <c r="AZ33" s="43">
        <f t="shared" ref="AZ33:AZ40" si="64">MEDIAN($M33:$AG33)</f>
        <v>1268</v>
      </c>
      <c r="BA33" s="43">
        <f t="shared" ref="BA33:BA39" si="65">MEDIAN($AD33,$AE33,$Z33,$T33,$O33,Q33,AG33)</f>
        <v>1943</v>
      </c>
      <c r="BB33" s="43">
        <f t="shared" ref="BB33:BB39" si="66">MEDIAN($AF33,$AB33,$AC33,$Y33,$V33,$U33,$S33,$R33,$P33,$AA33)</f>
        <v>662.5</v>
      </c>
      <c r="BC33" s="43">
        <f t="shared" ref="BC33:BC40" si="67">MEDIAN($AK33:$AM33)</f>
        <v>0</v>
      </c>
      <c r="BD33" s="44">
        <f>MEDIAN((D33:K33,M33:V33,Y33:AG33,AK33:AM33))</f>
        <v>1482</v>
      </c>
    </row>
    <row r="34" spans="1:56" s="204" customFormat="1">
      <c r="A34" s="199"/>
      <c r="B34" s="200"/>
      <c r="C34" s="201" t="s">
        <v>264</v>
      </c>
      <c r="D34" s="220">
        <v>33</v>
      </c>
      <c r="E34" s="160">
        <v>1163</v>
      </c>
      <c r="F34" s="160">
        <v>3853</v>
      </c>
      <c r="G34" s="160">
        <v>1128</v>
      </c>
      <c r="H34" s="144">
        <v>16968</v>
      </c>
      <c r="I34" s="144">
        <v>11406</v>
      </c>
      <c r="J34" s="160">
        <v>1413</v>
      </c>
      <c r="K34" s="144">
        <v>1187</v>
      </c>
      <c r="L34" s="43">
        <f t="shared" si="52"/>
        <v>37151</v>
      </c>
      <c r="M34" s="160"/>
      <c r="N34" s="160"/>
      <c r="O34" s="160">
        <v>2668</v>
      </c>
      <c r="P34" s="160">
        <v>1006</v>
      </c>
      <c r="Q34" s="160">
        <v>76</v>
      </c>
      <c r="R34" s="160">
        <v>721</v>
      </c>
      <c r="S34" s="160">
        <v>630</v>
      </c>
      <c r="T34" s="160">
        <v>227</v>
      </c>
      <c r="U34" s="160">
        <v>890</v>
      </c>
      <c r="V34" s="144">
        <v>84</v>
      </c>
      <c r="W34" s="144"/>
      <c r="X34" s="144"/>
      <c r="Y34" s="160">
        <v>1532</v>
      </c>
      <c r="Z34" s="160">
        <v>338</v>
      </c>
      <c r="AA34" s="160">
        <v>261</v>
      </c>
      <c r="AB34" s="160"/>
      <c r="AC34" s="160">
        <v>1440</v>
      </c>
      <c r="AD34" s="160">
        <v>57</v>
      </c>
      <c r="AE34" s="160">
        <v>389</v>
      </c>
      <c r="AF34" s="160">
        <v>241</v>
      </c>
      <c r="AG34" s="160">
        <v>480</v>
      </c>
      <c r="AH34" s="43">
        <f>+SUM(M34:AG34)</f>
        <v>11040</v>
      </c>
      <c r="AI34" s="43">
        <f t="shared" si="53"/>
        <v>4235</v>
      </c>
      <c r="AJ34" s="43">
        <f t="shared" si="54"/>
        <v>6805</v>
      </c>
      <c r="AK34" s="160">
        <v>2931</v>
      </c>
      <c r="AL34" s="144">
        <v>2406</v>
      </c>
      <c r="AM34" s="160">
        <v>776</v>
      </c>
      <c r="AN34" s="43">
        <f t="shared" si="55"/>
        <v>6113</v>
      </c>
      <c r="AO34" s="44">
        <f t="shared" si="56"/>
        <v>54304</v>
      </c>
      <c r="AR34" s="43">
        <f t="shared" si="57"/>
        <v>4643.875</v>
      </c>
      <c r="AS34" s="43">
        <f t="shared" si="58"/>
        <v>690</v>
      </c>
      <c r="AT34" s="43">
        <f t="shared" si="59"/>
        <v>605</v>
      </c>
      <c r="AU34" s="43">
        <f t="shared" si="60"/>
        <v>756.11111111111109</v>
      </c>
      <c r="AV34" s="43">
        <f t="shared" si="61"/>
        <v>2037.6666666666667</v>
      </c>
      <c r="AW34" s="44">
        <f t="shared" si="62"/>
        <v>2011.2592592592594</v>
      </c>
      <c r="AX34" s="122"/>
      <c r="AY34" s="43">
        <f t="shared" si="63"/>
        <v>1300</v>
      </c>
      <c r="AZ34" s="43">
        <f t="shared" si="64"/>
        <v>434.5</v>
      </c>
      <c r="BA34" s="43">
        <f t="shared" si="65"/>
        <v>338</v>
      </c>
      <c r="BB34" s="43">
        <f t="shared" si="66"/>
        <v>721</v>
      </c>
      <c r="BC34" s="43">
        <f t="shared" si="67"/>
        <v>2406</v>
      </c>
      <c r="BD34" s="44">
        <f>MEDIAN((D34:K34,M34:V34,Y34:AG34,AK34:AM34))</f>
        <v>890</v>
      </c>
    </row>
    <row r="35" spans="1:56" s="204" customFormat="1">
      <c r="A35" s="199"/>
      <c r="B35" s="200"/>
      <c r="C35" s="201" t="s">
        <v>263</v>
      </c>
      <c r="D35" s="220">
        <v>0</v>
      </c>
      <c r="E35" s="160">
        <v>137</v>
      </c>
      <c r="F35" s="160">
        <v>0</v>
      </c>
      <c r="G35" s="160">
        <v>32</v>
      </c>
      <c r="H35" s="144"/>
      <c r="I35" s="144">
        <v>5174</v>
      </c>
      <c r="J35" s="160">
        <v>71</v>
      </c>
      <c r="K35" s="144">
        <v>6</v>
      </c>
      <c r="L35" s="43">
        <f t="shared" si="52"/>
        <v>5420</v>
      </c>
      <c r="M35" s="160"/>
      <c r="N35" s="160"/>
      <c r="O35" s="160"/>
      <c r="P35" s="160">
        <v>50</v>
      </c>
      <c r="Q35" s="160">
        <v>0</v>
      </c>
      <c r="R35" s="160">
        <v>0</v>
      </c>
      <c r="S35" s="160">
        <v>43</v>
      </c>
      <c r="T35" s="160">
        <v>0</v>
      </c>
      <c r="U35" s="160"/>
      <c r="V35" s="144"/>
      <c r="W35" s="144"/>
      <c r="X35" s="144"/>
      <c r="Y35" s="160">
        <v>0</v>
      </c>
      <c r="Z35" s="160"/>
      <c r="AA35" s="160"/>
      <c r="AB35" s="160"/>
      <c r="AC35" s="160">
        <v>33</v>
      </c>
      <c r="AD35" s="160"/>
      <c r="AE35" s="160">
        <v>0</v>
      </c>
      <c r="AF35" s="160">
        <v>1</v>
      </c>
      <c r="AG35" s="160">
        <v>50</v>
      </c>
      <c r="AH35" s="43"/>
      <c r="AI35" s="43">
        <f t="shared" si="53"/>
        <v>50</v>
      </c>
      <c r="AJ35" s="43">
        <f t="shared" si="54"/>
        <v>127</v>
      </c>
      <c r="AK35" s="160">
        <v>4</v>
      </c>
      <c r="AL35" s="144"/>
      <c r="AM35" s="160">
        <v>0</v>
      </c>
      <c r="AN35" s="43">
        <f t="shared" si="55"/>
        <v>4</v>
      </c>
      <c r="AO35" s="44">
        <f t="shared" si="56"/>
        <v>5424</v>
      </c>
      <c r="AR35" s="43">
        <f t="shared" si="57"/>
        <v>677.5</v>
      </c>
      <c r="AS35" s="43">
        <f t="shared" si="58"/>
        <v>0</v>
      </c>
      <c r="AT35" s="43">
        <f t="shared" si="59"/>
        <v>7.1428571428571432</v>
      </c>
      <c r="AU35" s="43">
        <f t="shared" si="60"/>
        <v>14.111111111111111</v>
      </c>
      <c r="AV35" s="43">
        <f t="shared" si="61"/>
        <v>1.3333333333333333</v>
      </c>
      <c r="AW35" s="44">
        <f t="shared" si="62"/>
        <v>200.88888888888889</v>
      </c>
      <c r="AX35" s="122"/>
      <c r="AY35" s="43">
        <f t="shared" si="63"/>
        <v>32</v>
      </c>
      <c r="AZ35" s="43">
        <f t="shared" si="64"/>
        <v>0.5</v>
      </c>
      <c r="BA35" s="43">
        <f t="shared" si="65"/>
        <v>0</v>
      </c>
      <c r="BB35" s="43">
        <f t="shared" si="66"/>
        <v>17</v>
      </c>
      <c r="BC35" s="43">
        <f t="shared" si="67"/>
        <v>2</v>
      </c>
      <c r="BD35" s="44">
        <f>MEDIAN((D35:K35,M35:V35,Y35:AG35,AK35:AM35))</f>
        <v>4</v>
      </c>
    </row>
    <row r="36" spans="1:56" s="204" customFormat="1">
      <c r="A36" s="199"/>
      <c r="B36" s="200"/>
      <c r="C36" s="201" t="s">
        <v>262</v>
      </c>
      <c r="D36" s="144">
        <v>0</v>
      </c>
      <c r="E36" s="160"/>
      <c r="F36" s="160">
        <v>0</v>
      </c>
      <c r="G36" s="160"/>
      <c r="H36" s="144"/>
      <c r="I36" s="144"/>
      <c r="J36" s="160">
        <v>1872</v>
      </c>
      <c r="K36" s="144">
        <v>0</v>
      </c>
      <c r="L36" s="43">
        <f t="shared" si="52"/>
        <v>1872</v>
      </c>
      <c r="M36" s="160"/>
      <c r="N36" s="160"/>
      <c r="O36" s="160"/>
      <c r="P36" s="160"/>
      <c r="Q36" s="160">
        <v>757</v>
      </c>
      <c r="R36" s="160">
        <v>0</v>
      </c>
      <c r="S36" s="160">
        <v>0</v>
      </c>
      <c r="T36" s="160">
        <v>0</v>
      </c>
      <c r="U36" s="160"/>
      <c r="V36" s="144"/>
      <c r="W36" s="144"/>
      <c r="X36" s="144"/>
      <c r="Y36" s="160">
        <v>0</v>
      </c>
      <c r="Z36" s="160"/>
      <c r="AA36" s="160"/>
      <c r="AB36" s="160"/>
      <c r="AC36" s="160"/>
      <c r="AD36" s="160"/>
      <c r="AE36" s="160"/>
      <c r="AF36" s="160">
        <v>0</v>
      </c>
      <c r="AG36" s="160">
        <v>2363</v>
      </c>
      <c r="AH36" s="43">
        <f>+SUM(M36:AG36)</f>
        <v>3120</v>
      </c>
      <c r="AI36" s="43">
        <f t="shared" si="53"/>
        <v>3120</v>
      </c>
      <c r="AJ36" s="43">
        <f t="shared" si="54"/>
        <v>0</v>
      </c>
      <c r="AK36" s="160">
        <v>7386</v>
      </c>
      <c r="AL36" s="144"/>
      <c r="AM36" s="160">
        <v>0</v>
      </c>
      <c r="AN36" s="43">
        <f t="shared" si="55"/>
        <v>7386</v>
      </c>
      <c r="AO36" s="44">
        <f t="shared" si="56"/>
        <v>12378</v>
      </c>
      <c r="AR36" s="43">
        <f t="shared" si="57"/>
        <v>234</v>
      </c>
      <c r="AS36" s="43">
        <f t="shared" si="58"/>
        <v>195</v>
      </c>
      <c r="AT36" s="43">
        <f t="shared" si="59"/>
        <v>445.71428571428572</v>
      </c>
      <c r="AU36" s="43">
        <f t="shared" si="60"/>
        <v>0</v>
      </c>
      <c r="AV36" s="43">
        <f t="shared" si="61"/>
        <v>2462</v>
      </c>
      <c r="AW36" s="44">
        <f t="shared" si="62"/>
        <v>458.44444444444446</v>
      </c>
      <c r="AX36" s="122"/>
      <c r="AY36" s="43">
        <f t="shared" si="63"/>
        <v>0</v>
      </c>
      <c r="AZ36" s="43">
        <f t="shared" si="64"/>
        <v>0</v>
      </c>
      <c r="BA36" s="43">
        <f t="shared" si="65"/>
        <v>757</v>
      </c>
      <c r="BB36" s="43">
        <f t="shared" si="66"/>
        <v>0</v>
      </c>
      <c r="BC36" s="43">
        <f t="shared" si="67"/>
        <v>3693</v>
      </c>
      <c r="BD36" s="44">
        <f>MEDIAN((D36:K36,M36:V36,Y36:AG36,AK36:AM36))</f>
        <v>0</v>
      </c>
    </row>
    <row r="37" spans="1:56" s="204" customFormat="1">
      <c r="A37" s="199"/>
      <c r="B37" s="200"/>
      <c r="C37" s="217" t="s">
        <v>5</v>
      </c>
      <c r="D37" s="144">
        <v>40067</v>
      </c>
      <c r="E37" s="160">
        <v>27039</v>
      </c>
      <c r="F37" s="160">
        <v>51326</v>
      </c>
      <c r="G37" s="160">
        <v>143128</v>
      </c>
      <c r="H37" s="144">
        <v>26267</v>
      </c>
      <c r="I37" s="144">
        <v>99540</v>
      </c>
      <c r="J37" s="160">
        <v>26112</v>
      </c>
      <c r="K37" s="144">
        <v>60386</v>
      </c>
      <c r="L37" s="43">
        <f t="shared" si="52"/>
        <v>473865</v>
      </c>
      <c r="M37" s="160"/>
      <c r="N37" s="160"/>
      <c r="O37" s="160">
        <v>5446</v>
      </c>
      <c r="P37" s="160">
        <v>4331</v>
      </c>
      <c r="Q37" s="160">
        <v>7544</v>
      </c>
      <c r="R37" s="160">
        <v>6008</v>
      </c>
      <c r="S37" s="160">
        <v>1078</v>
      </c>
      <c r="T37" s="160">
        <v>5896</v>
      </c>
      <c r="U37" s="160">
        <v>4544</v>
      </c>
      <c r="V37" s="144">
        <v>1420</v>
      </c>
      <c r="W37" s="144"/>
      <c r="X37" s="144"/>
      <c r="Y37" s="160">
        <v>4560</v>
      </c>
      <c r="Z37" s="160">
        <v>12916</v>
      </c>
      <c r="AA37" s="160">
        <v>1897</v>
      </c>
      <c r="AB37" s="160"/>
      <c r="AC37" s="160">
        <v>8812</v>
      </c>
      <c r="AD37" s="160">
        <v>11424</v>
      </c>
      <c r="AE37" s="160">
        <v>7330</v>
      </c>
      <c r="AF37" s="160">
        <v>1436</v>
      </c>
      <c r="AG37" s="160">
        <v>2811</v>
      </c>
      <c r="AH37" s="43">
        <f>+SUM(M37:AG37)</f>
        <v>87453</v>
      </c>
      <c r="AI37" s="43">
        <f t="shared" si="53"/>
        <v>53367</v>
      </c>
      <c r="AJ37" s="43">
        <f t="shared" si="54"/>
        <v>34086</v>
      </c>
      <c r="AK37" s="160">
        <v>5472</v>
      </c>
      <c r="AL37" s="144">
        <v>2450</v>
      </c>
      <c r="AM37" s="160">
        <v>2197</v>
      </c>
      <c r="AN37" s="43">
        <f t="shared" si="55"/>
        <v>10119</v>
      </c>
      <c r="AO37" s="44">
        <f t="shared" si="56"/>
        <v>571437</v>
      </c>
      <c r="AR37" s="43">
        <f t="shared" si="57"/>
        <v>59233.125</v>
      </c>
      <c r="AS37" s="43">
        <f t="shared" si="58"/>
        <v>5465.8125</v>
      </c>
      <c r="AT37" s="43">
        <f t="shared" si="59"/>
        <v>7623.8571428571431</v>
      </c>
      <c r="AU37" s="43">
        <f t="shared" si="60"/>
        <v>3787.3333333333335</v>
      </c>
      <c r="AV37" s="43">
        <f t="shared" si="61"/>
        <v>3373</v>
      </c>
      <c r="AW37" s="44">
        <f t="shared" si="62"/>
        <v>21164.333333333332</v>
      </c>
      <c r="AX37" s="122"/>
      <c r="AY37" s="43">
        <f t="shared" si="63"/>
        <v>45696.5</v>
      </c>
      <c r="AZ37" s="43">
        <f t="shared" si="64"/>
        <v>5003</v>
      </c>
      <c r="BA37" s="43">
        <f t="shared" si="65"/>
        <v>7330</v>
      </c>
      <c r="BB37" s="43">
        <f t="shared" si="66"/>
        <v>4331</v>
      </c>
      <c r="BC37" s="43">
        <f t="shared" si="67"/>
        <v>2450</v>
      </c>
      <c r="BD37" s="44">
        <f>MEDIAN((D37:K37,M37:V37,Y37:AG37,AK37:AM37))</f>
        <v>6008</v>
      </c>
    </row>
    <row r="38" spans="1:56" s="204" customFormat="1">
      <c r="A38" s="199"/>
      <c r="B38" s="200"/>
      <c r="C38" s="201" t="s">
        <v>261</v>
      </c>
      <c r="D38" s="144">
        <v>541</v>
      </c>
      <c r="E38" s="160">
        <v>40</v>
      </c>
      <c r="F38" s="160">
        <v>2939</v>
      </c>
      <c r="G38" s="160"/>
      <c r="H38" s="144"/>
      <c r="I38" s="144"/>
      <c r="J38" s="160">
        <v>2161</v>
      </c>
      <c r="K38" s="144">
        <v>4201</v>
      </c>
      <c r="L38" s="43">
        <f t="shared" si="52"/>
        <v>9882</v>
      </c>
      <c r="M38" s="160"/>
      <c r="N38" s="160"/>
      <c r="O38" s="160">
        <v>539</v>
      </c>
      <c r="P38" s="160">
        <v>135</v>
      </c>
      <c r="Q38" s="160">
        <v>0</v>
      </c>
      <c r="R38" s="160">
        <v>-132</v>
      </c>
      <c r="S38" s="160">
        <v>0</v>
      </c>
      <c r="T38" s="160">
        <v>20</v>
      </c>
      <c r="U38" s="160">
        <v>-22</v>
      </c>
      <c r="V38" s="144"/>
      <c r="W38" s="144"/>
      <c r="X38" s="144"/>
      <c r="Y38" s="160">
        <v>0</v>
      </c>
      <c r="Z38" s="160">
        <v>51</v>
      </c>
      <c r="AA38" s="160"/>
      <c r="AB38" s="160"/>
      <c r="AC38" s="160"/>
      <c r="AD38" s="160"/>
      <c r="AE38" s="160"/>
      <c r="AF38" s="160">
        <v>0</v>
      </c>
      <c r="AG38" s="160"/>
      <c r="AH38" s="43">
        <f>+SUM(M38:AG38)</f>
        <v>591</v>
      </c>
      <c r="AI38" s="43">
        <f t="shared" si="53"/>
        <v>610</v>
      </c>
      <c r="AJ38" s="43">
        <f t="shared" si="54"/>
        <v>-19</v>
      </c>
      <c r="AK38" s="160"/>
      <c r="AL38" s="144"/>
      <c r="AM38" s="160">
        <v>0</v>
      </c>
      <c r="AN38" s="43">
        <f t="shared" si="55"/>
        <v>0</v>
      </c>
      <c r="AO38" s="44">
        <f t="shared" si="56"/>
        <v>10473</v>
      </c>
      <c r="AR38" s="43">
        <f t="shared" si="57"/>
        <v>1235.25</v>
      </c>
      <c r="AS38" s="43">
        <f t="shared" si="58"/>
        <v>36.9375</v>
      </c>
      <c r="AT38" s="43">
        <f t="shared" si="59"/>
        <v>87.142857142857139</v>
      </c>
      <c r="AU38" s="43">
        <f t="shared" si="60"/>
        <v>-2.1111111111111112</v>
      </c>
      <c r="AV38" s="43">
        <f t="shared" si="61"/>
        <v>0</v>
      </c>
      <c r="AW38" s="44">
        <f t="shared" si="62"/>
        <v>387.88888888888891</v>
      </c>
      <c r="AX38" s="122"/>
      <c r="AY38" s="43">
        <f t="shared" si="63"/>
        <v>2161</v>
      </c>
      <c r="AZ38" s="43">
        <f t="shared" si="64"/>
        <v>0</v>
      </c>
      <c r="BA38" s="43">
        <f t="shared" si="65"/>
        <v>35.5</v>
      </c>
      <c r="BB38" s="43">
        <f t="shared" si="66"/>
        <v>0</v>
      </c>
      <c r="BC38" s="43">
        <f t="shared" si="67"/>
        <v>0</v>
      </c>
      <c r="BD38" s="44">
        <f>MEDIAN((D38:K38,M38:V38,Y38:AG38,AK38:AM38))</f>
        <v>30</v>
      </c>
    </row>
    <row r="39" spans="1:56" s="204" customFormat="1">
      <c r="A39" s="199"/>
      <c r="B39" s="200"/>
      <c r="C39" s="210" t="s">
        <v>260</v>
      </c>
      <c r="D39" s="221">
        <f t="shared" ref="D39:K39" si="68">SUM(D33:D38)</f>
        <v>43161</v>
      </c>
      <c r="E39" s="222">
        <f t="shared" si="68"/>
        <v>29155</v>
      </c>
      <c r="F39" s="222">
        <f t="shared" si="68"/>
        <v>61874</v>
      </c>
      <c r="G39" s="222">
        <f t="shared" si="68"/>
        <v>144288</v>
      </c>
      <c r="H39" s="222">
        <f t="shared" si="68"/>
        <v>50422</v>
      </c>
      <c r="I39" s="222">
        <f t="shared" si="68"/>
        <v>116120</v>
      </c>
      <c r="J39" s="222">
        <f t="shared" si="68"/>
        <v>46263</v>
      </c>
      <c r="K39" s="223">
        <f t="shared" si="68"/>
        <v>67262</v>
      </c>
      <c r="L39" s="45">
        <f t="shared" si="52"/>
        <v>558545</v>
      </c>
      <c r="M39" s="221"/>
      <c r="N39" s="222"/>
      <c r="O39" s="222">
        <f t="shared" ref="O39:V39" si="69">SUM(O33:O38)</f>
        <v>10522</v>
      </c>
      <c r="P39" s="222">
        <f t="shared" si="69"/>
        <v>8493</v>
      </c>
      <c r="Q39" s="222">
        <f t="shared" si="69"/>
        <v>15706</v>
      </c>
      <c r="R39" s="222">
        <f t="shared" si="69"/>
        <v>7127</v>
      </c>
      <c r="S39" s="222">
        <f t="shared" si="69"/>
        <v>1852</v>
      </c>
      <c r="T39" s="222">
        <f t="shared" si="69"/>
        <v>7201</v>
      </c>
      <c r="U39" s="222">
        <f t="shared" si="69"/>
        <v>5566</v>
      </c>
      <c r="V39" s="222">
        <f t="shared" si="69"/>
        <v>1504</v>
      </c>
      <c r="W39" s="222"/>
      <c r="X39" s="222"/>
      <c r="Y39" s="222">
        <f t="shared" ref="Y39:AG39" si="70">SUM(Y33:Y38)</f>
        <v>6092</v>
      </c>
      <c r="Z39" s="222">
        <f t="shared" si="70"/>
        <v>13305</v>
      </c>
      <c r="AA39" s="222">
        <f t="shared" ref="AA39" si="71">SUM(AA33:AA38)</f>
        <v>3636</v>
      </c>
      <c r="AB39" s="222"/>
      <c r="AC39" s="222">
        <f>SUM(AC33:AC38)</f>
        <v>13819</v>
      </c>
      <c r="AD39" s="222">
        <f t="shared" si="70"/>
        <v>11481</v>
      </c>
      <c r="AE39" s="222">
        <f t="shared" si="70"/>
        <v>9736</v>
      </c>
      <c r="AF39" s="222">
        <f t="shared" si="70"/>
        <v>2473</v>
      </c>
      <c r="AG39" s="223">
        <f t="shared" si="70"/>
        <v>5704</v>
      </c>
      <c r="AH39" s="45">
        <f>+SUM(M39:AG39)</f>
        <v>124217</v>
      </c>
      <c r="AI39" s="45">
        <f t="shared" si="53"/>
        <v>73655</v>
      </c>
      <c r="AJ39" s="45">
        <f t="shared" si="54"/>
        <v>50562</v>
      </c>
      <c r="AK39" s="221">
        <f>SUM(AK33:AK38)</f>
        <v>15793</v>
      </c>
      <c r="AL39" s="222">
        <f>SUM(AL33:AL38)</f>
        <v>4856</v>
      </c>
      <c r="AM39" s="223">
        <f>SUM(AM33:AM38)</f>
        <v>2973</v>
      </c>
      <c r="AN39" s="45">
        <f t="shared" si="55"/>
        <v>23622</v>
      </c>
      <c r="AO39" s="211">
        <f t="shared" si="56"/>
        <v>706384</v>
      </c>
      <c r="AQ39" s="224">
        <f>SUM(AR33:AR38)</f>
        <v>69818.125</v>
      </c>
      <c r="AR39" s="45">
        <f>L39/AR$5</f>
        <v>69818.125</v>
      </c>
      <c r="AS39" s="45">
        <f>AH39/AS$5</f>
        <v>7763.5625</v>
      </c>
      <c r="AT39" s="45">
        <f>AI39/AT$5</f>
        <v>10522.142857142857</v>
      </c>
      <c r="AU39" s="45">
        <f>AJ39/AU$5</f>
        <v>5618</v>
      </c>
      <c r="AV39" s="45">
        <f>AN39/AV$5</f>
        <v>7874</v>
      </c>
      <c r="AW39" s="211">
        <f>AO39/AW$5</f>
        <v>26162.370370370369</v>
      </c>
      <c r="AX39" s="122"/>
      <c r="AY39" s="45">
        <f t="shared" si="63"/>
        <v>56148</v>
      </c>
      <c r="AZ39" s="45">
        <f t="shared" si="64"/>
        <v>7164</v>
      </c>
      <c r="BA39" s="45">
        <f t="shared" si="65"/>
        <v>10522</v>
      </c>
      <c r="BB39" s="45">
        <f t="shared" si="66"/>
        <v>5566</v>
      </c>
      <c r="BC39" s="45">
        <f t="shared" si="67"/>
        <v>4856</v>
      </c>
      <c r="BD39" s="211">
        <f>MEDIAN((D39:K39,M39:V39,Y39:AG39,AK39:AM39))</f>
        <v>10522</v>
      </c>
    </row>
    <row r="40" spans="1:56" s="204" customFormat="1">
      <c r="A40" s="199"/>
      <c r="B40" s="200"/>
      <c r="C40" s="212" t="s">
        <v>259</v>
      </c>
      <c r="D40" s="213">
        <f t="shared" ref="D40:V40" si="72">+D39/D$42</f>
        <v>0.11179405091225562</v>
      </c>
      <c r="E40" s="214">
        <f t="shared" si="72"/>
        <v>0.23665541088996395</v>
      </c>
      <c r="F40" s="214">
        <f t="shared" si="72"/>
        <v>0.12682788844294857</v>
      </c>
      <c r="G40" s="214">
        <f t="shared" si="72"/>
        <v>0.13206100023247597</v>
      </c>
      <c r="H40" s="119">
        <f t="shared" si="72"/>
        <v>0.14949685422707679</v>
      </c>
      <c r="I40" s="119">
        <f t="shared" si="72"/>
        <v>0.17013894485136286</v>
      </c>
      <c r="J40" s="214">
        <f t="shared" si="72"/>
        <v>0.18417239265269075</v>
      </c>
      <c r="K40" s="119">
        <f t="shared" si="72"/>
        <v>0.16037214004368019</v>
      </c>
      <c r="L40" s="84">
        <f t="shared" si="72"/>
        <v>0.14775927944782427</v>
      </c>
      <c r="M40" s="214"/>
      <c r="N40" s="215"/>
      <c r="O40" s="214">
        <f t="shared" si="72"/>
        <v>9.0981409424989196E-2</v>
      </c>
      <c r="P40" s="214">
        <f t="shared" si="72"/>
        <v>0.1339758960121151</v>
      </c>
      <c r="Q40" s="214">
        <f t="shared" si="72"/>
        <v>0.13749452858268404</v>
      </c>
      <c r="R40" s="214">
        <f t="shared" si="72"/>
        <v>0.16726905745399925</v>
      </c>
      <c r="S40" s="214">
        <f t="shared" si="72"/>
        <v>4.1635754591848206E-2</v>
      </c>
      <c r="T40" s="214">
        <f t="shared" si="72"/>
        <v>9.3400607019637344E-2</v>
      </c>
      <c r="U40" s="214">
        <f t="shared" si="72"/>
        <v>0.10646926049198516</v>
      </c>
      <c r="V40" s="119">
        <f t="shared" si="72"/>
        <v>6.6381250827558816E-2</v>
      </c>
      <c r="W40" s="119"/>
      <c r="X40" s="119"/>
      <c r="Y40" s="214">
        <f t="shared" ref="Y40:AO40" si="73">+Y39/Y$42</f>
        <v>9.6256853481647683E-2</v>
      </c>
      <c r="Z40" s="215">
        <f t="shared" si="73"/>
        <v>9.4361702127659569E-2</v>
      </c>
      <c r="AA40" s="215">
        <f t="shared" ref="AA40" si="74">+AA39/AA$42</f>
        <v>7.619446772841576E-2</v>
      </c>
      <c r="AB40" s="214"/>
      <c r="AC40" s="214">
        <f>+AC39/AC$42</f>
        <v>0.13338674337120299</v>
      </c>
      <c r="AD40" s="214">
        <f t="shared" si="73"/>
        <v>0.11634930125561174</v>
      </c>
      <c r="AE40" s="214">
        <f t="shared" si="73"/>
        <v>0.16853913133796111</v>
      </c>
      <c r="AF40" s="215">
        <f t="shared" si="73"/>
        <v>0.10448707115092107</v>
      </c>
      <c r="AG40" s="215">
        <f t="shared" si="73"/>
        <v>9.002809432115913E-2</v>
      </c>
      <c r="AH40" s="84">
        <f t="shared" si="73"/>
        <v>0.10978334455763014</v>
      </c>
      <c r="AI40" s="84">
        <f t="shared" si="73"/>
        <v>0.11029830183593399</v>
      </c>
      <c r="AJ40" s="84">
        <f t="shared" si="73"/>
        <v>0.10904173873287125</v>
      </c>
      <c r="AK40" s="214">
        <f t="shared" si="73"/>
        <v>0.10085187361107563</v>
      </c>
      <c r="AL40" s="119">
        <f t="shared" si="73"/>
        <v>0.25389522116490643</v>
      </c>
      <c r="AM40" s="214">
        <f t="shared" si="73"/>
        <v>9.3649593649593646E-2</v>
      </c>
      <c r="AN40" s="84">
        <f t="shared" si="73"/>
        <v>0.1138585227601365</v>
      </c>
      <c r="AO40" s="86">
        <f t="shared" si="73"/>
        <v>0.13799141753644187</v>
      </c>
      <c r="AR40" s="84">
        <f t="shared" ref="AR40:AV40" si="75">+AR39/AR$42</f>
        <v>0.14775927944782427</v>
      </c>
      <c r="AS40" s="84">
        <f t="shared" si="75"/>
        <v>0.10978334455763014</v>
      </c>
      <c r="AT40" s="84">
        <f t="shared" si="75"/>
        <v>0.11029830183593399</v>
      </c>
      <c r="AU40" s="84">
        <f t="shared" si="75"/>
        <v>0.10904173873287125</v>
      </c>
      <c r="AV40" s="84">
        <f t="shared" si="75"/>
        <v>0.1138585227601365</v>
      </c>
      <c r="AW40" s="86">
        <f t="shared" ref="AW40" si="76">+AW39/AW$42</f>
        <v>0.13799141753644184</v>
      </c>
      <c r="AX40" s="85"/>
      <c r="AY40" s="84">
        <f t="shared" si="63"/>
        <v>0.15493449713537849</v>
      </c>
      <c r="AZ40" s="84">
        <f t="shared" si="64"/>
        <v>0.10037196231628437</v>
      </c>
      <c r="BA40" s="84">
        <f>MEDIAN($M40:$AG40)</f>
        <v>0.10037196231628437</v>
      </c>
      <c r="BB40" s="84">
        <f>MEDIAN($AF40,$AB40,$AC40,$Y40,$V40,$U40,$S40,$R40,$P40,$N40,$M40)</f>
        <v>0.10547816582145311</v>
      </c>
      <c r="BC40" s="84">
        <f t="shared" si="67"/>
        <v>0.10085187361107563</v>
      </c>
      <c r="BD40" s="86">
        <f t="shared" ref="BD40" si="77">+BD39/BD$42</f>
        <v>0.1066307244849357</v>
      </c>
    </row>
    <row r="41" spans="1:56"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219"/>
      <c r="AB41" s="168"/>
      <c r="AC41" s="168"/>
      <c r="AD41" s="168"/>
      <c r="AE41" s="168"/>
      <c r="AF41" s="219"/>
      <c r="AG41" s="219"/>
      <c r="AH41" s="89"/>
      <c r="AI41" s="89"/>
      <c r="AJ41" s="89"/>
      <c r="AK41" s="168"/>
      <c r="AL41" s="121"/>
      <c r="AM41" s="168"/>
      <c r="AN41" s="89"/>
      <c r="AO41" s="91"/>
      <c r="AR41" s="89"/>
      <c r="AS41" s="89"/>
      <c r="AT41" s="89"/>
      <c r="AU41" s="89"/>
      <c r="AV41" s="89"/>
      <c r="AW41" s="91"/>
      <c r="AX41" s="90"/>
      <c r="AY41" s="89"/>
      <c r="AZ41" s="89"/>
      <c r="BA41" s="89"/>
      <c r="BB41" s="89"/>
      <c r="BC41" s="89"/>
      <c r="BD41" s="91"/>
    </row>
    <row r="42" spans="1:56" s="204" customFormat="1">
      <c r="A42" s="199"/>
      <c r="B42" s="207" t="s">
        <v>258</v>
      </c>
      <c r="C42" s="201"/>
      <c r="D42" s="122">
        <f t="shared" ref="D42:K42" si="78">D39+D30+D23+D17</f>
        <v>386076</v>
      </c>
      <c r="E42" s="122">
        <f t="shared" si="78"/>
        <v>123196</v>
      </c>
      <c r="F42" s="122">
        <f t="shared" si="78"/>
        <v>487858</v>
      </c>
      <c r="G42" s="122">
        <f t="shared" si="78"/>
        <v>1092586</v>
      </c>
      <c r="H42" s="122">
        <f t="shared" si="78"/>
        <v>337278</v>
      </c>
      <c r="I42" s="122">
        <f t="shared" si="78"/>
        <v>682501</v>
      </c>
      <c r="J42" s="122">
        <f t="shared" si="78"/>
        <v>251194</v>
      </c>
      <c r="K42" s="122">
        <f t="shared" si="78"/>
        <v>419412</v>
      </c>
      <c r="L42" s="43">
        <f>+SUM(D42:K42)</f>
        <v>3780101</v>
      </c>
      <c r="M42" s="122"/>
      <c r="N42" s="122"/>
      <c r="O42" s="122">
        <f t="shared" ref="O42:V42" si="79">O39+O30+O23+O17</f>
        <v>115650</v>
      </c>
      <c r="P42" s="122">
        <f t="shared" si="79"/>
        <v>63392</v>
      </c>
      <c r="Q42" s="122">
        <f t="shared" si="79"/>
        <v>114230</v>
      </c>
      <c r="R42" s="122">
        <f t="shared" si="79"/>
        <v>42608</v>
      </c>
      <c r="S42" s="122">
        <f t="shared" si="79"/>
        <v>44481</v>
      </c>
      <c r="T42" s="122">
        <f t="shared" si="79"/>
        <v>77098</v>
      </c>
      <c r="U42" s="122">
        <f t="shared" si="79"/>
        <v>52278</v>
      </c>
      <c r="V42" s="122">
        <f t="shared" si="79"/>
        <v>22657</v>
      </c>
      <c r="W42" s="122"/>
      <c r="X42" s="122"/>
      <c r="Y42" s="122">
        <f t="shared" ref="Y42:AG42" si="80">Y39+Y30+Y23+Y17</f>
        <v>63289</v>
      </c>
      <c r="Z42" s="122">
        <f t="shared" si="80"/>
        <v>141000</v>
      </c>
      <c r="AA42" s="122">
        <f t="shared" ref="AA42" si="81">AA39+AA30+AA23+AA17</f>
        <v>47720</v>
      </c>
      <c r="AB42" s="122"/>
      <c r="AC42" s="122">
        <f>AC39+AC30+AC23+AC17</f>
        <v>103601</v>
      </c>
      <c r="AD42" s="122">
        <f t="shared" si="80"/>
        <v>98677</v>
      </c>
      <c r="AE42" s="122">
        <f t="shared" si="80"/>
        <v>57767</v>
      </c>
      <c r="AF42" s="122">
        <f t="shared" si="80"/>
        <v>23668</v>
      </c>
      <c r="AG42" s="122">
        <f t="shared" si="80"/>
        <v>63358</v>
      </c>
      <c r="AH42" s="43">
        <f>+SUM(M42:AG42)</f>
        <v>1131474</v>
      </c>
      <c r="AI42" s="43">
        <f>O42+Q42+Z42+AD42+AE42+AG42+T42</f>
        <v>667780</v>
      </c>
      <c r="AJ42" s="43">
        <f>P42+R42+S42+U42+V42+Y42+AC42+AB42+AF42+AA42</f>
        <v>463694</v>
      </c>
      <c r="AK42" s="122">
        <f>AK39+AK30+AK23+AK17</f>
        <v>156596</v>
      </c>
      <c r="AL42" s="122">
        <f>AL39+AL30+AL23+AL17</f>
        <v>19126</v>
      </c>
      <c r="AM42" s="122">
        <f>AM39+AM30+AM23+AM17</f>
        <v>31746</v>
      </c>
      <c r="AN42" s="43">
        <f>+SUM(AK42:AM42)</f>
        <v>207468</v>
      </c>
      <c r="AO42" s="44">
        <f>+AN42+AH42+L42</f>
        <v>5119043</v>
      </c>
      <c r="AR42" s="43">
        <f>L42/AR$5</f>
        <v>472512.625</v>
      </c>
      <c r="AS42" s="43">
        <f>AH42/AS$5</f>
        <v>70717.125</v>
      </c>
      <c r="AT42" s="43">
        <f>AI42/AT$5</f>
        <v>95397.142857142855</v>
      </c>
      <c r="AU42" s="43">
        <f>AJ42/AU$5</f>
        <v>51521.555555555555</v>
      </c>
      <c r="AV42" s="43">
        <f>AN42/AV$5</f>
        <v>69156</v>
      </c>
      <c r="AW42" s="44">
        <f>AO42/AW$5</f>
        <v>189594.1851851852</v>
      </c>
      <c r="AX42" s="122"/>
      <c r="AY42" s="43">
        <f>MEDIAN($D42:$K42)</f>
        <v>402744</v>
      </c>
      <c r="AZ42" s="43">
        <f>MEDIAN($M42:$AG42)</f>
        <v>63323.5</v>
      </c>
      <c r="BA42" s="43">
        <f>MEDIAN($AD42,$AE42,$Z42,$T42,$O42,Q42,AG42)</f>
        <v>98677</v>
      </c>
      <c r="BB42" s="43">
        <f>MEDIAN($AF42,$AB42,$AC42,$Y42,$V42,$U42,$S42,$R42,$P42,$AA42)</f>
        <v>47720</v>
      </c>
      <c r="BC42" s="43">
        <f>MEDIAN($AK42:$AM42)</f>
        <v>31746</v>
      </c>
      <c r="BD42" s="44">
        <f>MEDIAN((D42:K42,M42:V42,Y42:AG42,AK42:AM42))</f>
        <v>98677</v>
      </c>
    </row>
    <row r="43" spans="1:56"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225"/>
      <c r="AH43" s="92"/>
      <c r="AI43" s="92"/>
      <c r="AJ43" s="92"/>
      <c r="AK43" s="225"/>
      <c r="AL43" s="123"/>
      <c r="AM43" s="225"/>
      <c r="AN43" s="92"/>
      <c r="AO43" s="94"/>
      <c r="AR43" s="92"/>
      <c r="AS43" s="92"/>
      <c r="AT43" s="92"/>
      <c r="AU43" s="92"/>
      <c r="AV43" s="92"/>
      <c r="AW43" s="94"/>
      <c r="AX43" s="93"/>
      <c r="AY43" s="92"/>
      <c r="AZ43" s="92"/>
      <c r="BA43" s="92"/>
      <c r="BB43" s="92"/>
      <c r="BC43" s="92"/>
      <c r="BD43" s="94"/>
    </row>
    <row r="44" spans="1:56"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226"/>
      <c r="AH44" s="92"/>
      <c r="AI44" s="92"/>
      <c r="AJ44" s="92"/>
      <c r="AK44" s="226"/>
      <c r="AL44" s="124"/>
      <c r="AM44" s="226"/>
      <c r="AN44" s="92"/>
      <c r="AO44" s="94"/>
      <c r="AR44" s="92"/>
      <c r="AS44" s="92"/>
      <c r="AT44" s="92"/>
      <c r="AU44" s="92"/>
      <c r="AV44" s="92"/>
      <c r="AW44" s="94"/>
      <c r="AX44" s="93"/>
      <c r="AY44" s="92"/>
      <c r="AZ44" s="92"/>
      <c r="BA44" s="92"/>
      <c r="BB44" s="92"/>
      <c r="BC44" s="92"/>
      <c r="BD44" s="94"/>
    </row>
    <row r="45" spans="1:56"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225"/>
      <c r="AH45" s="92"/>
      <c r="AI45" s="92"/>
      <c r="AJ45" s="92"/>
      <c r="AK45" s="225"/>
      <c r="AL45" s="123"/>
      <c r="AM45" s="225"/>
      <c r="AN45" s="92"/>
      <c r="AO45" s="94"/>
      <c r="AR45" s="92"/>
      <c r="AS45" s="92"/>
      <c r="AT45" s="92"/>
      <c r="AU45" s="92"/>
      <c r="AV45" s="92"/>
      <c r="AW45" s="94"/>
      <c r="AX45" s="93"/>
      <c r="AY45" s="92"/>
      <c r="AZ45" s="92"/>
      <c r="BA45" s="92"/>
      <c r="BB45" s="92"/>
      <c r="BC45" s="92"/>
      <c r="BD45" s="94"/>
    </row>
    <row r="46" spans="1:56" s="204" customFormat="1">
      <c r="A46" s="199"/>
      <c r="B46" s="200"/>
      <c r="C46" s="201" t="s">
        <v>256</v>
      </c>
      <c r="D46" s="144">
        <v>231336</v>
      </c>
      <c r="E46" s="160">
        <v>63672</v>
      </c>
      <c r="F46" s="160">
        <v>286222</v>
      </c>
      <c r="G46" s="160">
        <v>561447</v>
      </c>
      <c r="H46" s="144">
        <v>173951</v>
      </c>
      <c r="I46" s="144">
        <v>383139</v>
      </c>
      <c r="J46" s="160">
        <v>137818</v>
      </c>
      <c r="K46" s="144">
        <v>218377</v>
      </c>
      <c r="L46" s="43">
        <f>+SUM(D46:K46)</f>
        <v>2055962</v>
      </c>
      <c r="M46" s="160"/>
      <c r="N46" s="160"/>
      <c r="O46" s="160">
        <v>69599</v>
      </c>
      <c r="P46" s="160">
        <v>38675</v>
      </c>
      <c r="Q46" s="160">
        <v>70423</v>
      </c>
      <c r="R46" s="160">
        <v>23097</v>
      </c>
      <c r="S46" s="160">
        <v>26585</v>
      </c>
      <c r="T46" s="160">
        <v>42819</v>
      </c>
      <c r="U46" s="160">
        <v>21705</v>
      </c>
      <c r="V46" s="144">
        <v>15439</v>
      </c>
      <c r="W46" s="144"/>
      <c r="X46" s="144"/>
      <c r="Y46" s="160">
        <v>28608</v>
      </c>
      <c r="Z46" s="160">
        <v>86678</v>
      </c>
      <c r="AA46" s="160">
        <v>27957</v>
      </c>
      <c r="AB46" s="160"/>
      <c r="AC46" s="160">
        <v>61807</v>
      </c>
      <c r="AD46" s="160">
        <v>58848</v>
      </c>
      <c r="AE46" s="160">
        <v>31461</v>
      </c>
      <c r="AF46" s="160">
        <v>13431</v>
      </c>
      <c r="AG46" s="160">
        <v>33182</v>
      </c>
      <c r="AH46" s="43">
        <f>+SUM(M46:AG46)</f>
        <v>650314</v>
      </c>
      <c r="AI46" s="43">
        <f>O46+Q46+Z46+AD46+AE46+AG46+T46</f>
        <v>393010</v>
      </c>
      <c r="AJ46" s="43">
        <f>P46+R46+S46+U46+V46+Y46+AC46+AB46+AF46+AA46</f>
        <v>257304</v>
      </c>
      <c r="AK46" s="160">
        <v>90069</v>
      </c>
      <c r="AL46" s="144">
        <v>8921</v>
      </c>
      <c r="AM46" s="160">
        <v>15905</v>
      </c>
      <c r="AN46" s="43">
        <f>+SUM(AK46:AM46)</f>
        <v>114895</v>
      </c>
      <c r="AO46" s="44">
        <f>+AN46+AH46+L46</f>
        <v>2821171</v>
      </c>
      <c r="AR46" s="43">
        <f>L46/AR$5</f>
        <v>256995.25</v>
      </c>
      <c r="AS46" s="43">
        <f>AH46/AS$5</f>
        <v>40644.625</v>
      </c>
      <c r="AT46" s="43">
        <f>AI46/AT$5</f>
        <v>56144.285714285717</v>
      </c>
      <c r="AU46" s="43">
        <f>AJ46/AU$5</f>
        <v>28589.333333333332</v>
      </c>
      <c r="AV46" s="43">
        <f>AN46/AV$5</f>
        <v>38298.333333333336</v>
      </c>
      <c r="AW46" s="44">
        <f>AO46/AW$5</f>
        <v>104487.81481481482</v>
      </c>
      <c r="AX46" s="122"/>
      <c r="AY46" s="43">
        <f>MEDIAN($D46:$K46)</f>
        <v>224856.5</v>
      </c>
      <c r="AZ46" s="43">
        <f>MEDIAN($M46:$AG46)</f>
        <v>32321.5</v>
      </c>
      <c r="BA46" s="43">
        <f>MEDIAN($AD46,$AE46,$Z46,$T46,$O46,Q46,AG46)</f>
        <v>58848</v>
      </c>
      <c r="BB46" s="43">
        <f>MEDIAN($AF46,$AB46,$AC46,$Y46,$V46,$U46,$S46,$R46,$P46,$AA46)</f>
        <v>26585</v>
      </c>
      <c r="BC46" s="43">
        <f>MEDIAN($AK46:$AM46)</f>
        <v>15905</v>
      </c>
      <c r="BD46" s="44">
        <f>MEDIAN((D46:K46,M46:V46,Y46:AG46,AK46:AM46))</f>
        <v>58848</v>
      </c>
    </row>
    <row r="47" spans="1:56" s="204" customFormat="1">
      <c r="A47" s="199"/>
      <c r="B47" s="200"/>
      <c r="C47" s="212" t="s">
        <v>243</v>
      </c>
      <c r="D47" s="213">
        <f t="shared" ref="D47:V47" si="82">+D46/D63</f>
        <v>0.62940179404650809</v>
      </c>
      <c r="E47" s="214">
        <f t="shared" si="82"/>
        <v>0.51891574709458688</v>
      </c>
      <c r="F47" s="214">
        <f t="shared" si="82"/>
        <v>0.59406561201489405</v>
      </c>
      <c r="G47" s="214">
        <f t="shared" si="82"/>
        <v>0.53635369249654896</v>
      </c>
      <c r="H47" s="119">
        <f t="shared" si="82"/>
        <v>0.52259351501077023</v>
      </c>
      <c r="I47" s="119">
        <f t="shared" si="82"/>
        <v>0.58518804755562615</v>
      </c>
      <c r="J47" s="214">
        <f t="shared" si="82"/>
        <v>0.5799615373285697</v>
      </c>
      <c r="K47" s="119">
        <f t="shared" si="82"/>
        <v>0.53878075679036408</v>
      </c>
      <c r="L47" s="84">
        <f t="shared" si="82"/>
        <v>0.56337341962751453</v>
      </c>
      <c r="M47" s="214"/>
      <c r="N47" s="215"/>
      <c r="O47" s="214">
        <f t="shared" si="82"/>
        <v>0.64177301563883149</v>
      </c>
      <c r="P47" s="214">
        <f t="shared" si="82"/>
        <v>0.63461980243510219</v>
      </c>
      <c r="Q47" s="214">
        <f t="shared" si="82"/>
        <v>0.61704737621463435</v>
      </c>
      <c r="R47" s="214">
        <f t="shared" si="82"/>
        <v>0.56513334964521655</v>
      </c>
      <c r="S47" s="214">
        <f t="shared" si="82"/>
        <v>0.59826270900375811</v>
      </c>
      <c r="T47" s="214">
        <f t="shared" si="82"/>
        <v>0.56844914106682953</v>
      </c>
      <c r="U47" s="214">
        <f t="shared" si="82"/>
        <v>0.45213098362704662</v>
      </c>
      <c r="V47" s="119">
        <f t="shared" si="82"/>
        <v>0.60144137125048691</v>
      </c>
      <c r="W47" s="119"/>
      <c r="X47" s="119"/>
      <c r="Y47" s="214">
        <f t="shared" ref="Y47:AJ47" si="83">+Y46/Y63</f>
        <v>0.48357815378894164</v>
      </c>
      <c r="Z47" s="215">
        <f t="shared" si="83"/>
        <v>0.59744968293355394</v>
      </c>
      <c r="AA47" s="215">
        <f t="shared" si="83"/>
        <v>0.60619267546997979</v>
      </c>
      <c r="AB47" s="214"/>
      <c r="AC47" s="214">
        <f>+AC46/AC63</f>
        <v>0.63382043788135156</v>
      </c>
      <c r="AD47" s="214">
        <f t="shared" si="83"/>
        <v>0.60299406719744242</v>
      </c>
      <c r="AE47" s="214">
        <f t="shared" si="83"/>
        <v>0.56485986677918021</v>
      </c>
      <c r="AF47" s="215">
        <f t="shared" si="83"/>
        <v>0.53818720948870014</v>
      </c>
      <c r="AG47" s="215">
        <f t="shared" si="83"/>
        <v>0.51689383908404085</v>
      </c>
      <c r="AH47" s="84">
        <f t="shared" si="83"/>
        <v>0.58685078266142787</v>
      </c>
      <c r="AI47" s="84">
        <f t="shared" si="83"/>
        <v>0.59504775401684862</v>
      </c>
      <c r="AJ47" s="84">
        <f t="shared" si="83"/>
        <v>0.57475752444859429</v>
      </c>
      <c r="AK47" s="214">
        <f>+AK46/AK63</f>
        <v>0.58495099917520144</v>
      </c>
      <c r="AL47" s="119">
        <f>+AL46/AL63</f>
        <v>0.64790471348681822</v>
      </c>
      <c r="AM47" s="214">
        <f>+AM46/AM63</f>
        <v>0.54935755733628078</v>
      </c>
      <c r="AN47" s="84">
        <f>+AN46/AN63</f>
        <v>0.58411880141130057</v>
      </c>
      <c r="AO47" s="86">
        <f>+AO46/AO63</f>
        <v>0.5694484113231213</v>
      </c>
      <c r="AR47" s="84">
        <f t="shared" ref="AR47:AV47" si="84">+AR46/AR63</f>
        <v>0.56337341962751453</v>
      </c>
      <c r="AS47" s="84">
        <f t="shared" si="84"/>
        <v>0.58685078266142787</v>
      </c>
      <c r="AT47" s="84">
        <f t="shared" si="84"/>
        <v>0.59504775401684862</v>
      </c>
      <c r="AU47" s="84">
        <f t="shared" si="84"/>
        <v>0.57475752444859429</v>
      </c>
      <c r="AV47" s="84">
        <f t="shared" si="84"/>
        <v>0.58411880141130057</v>
      </c>
      <c r="AW47" s="86">
        <f>+AW46/AW63</f>
        <v>0.5694484113231213</v>
      </c>
      <c r="AX47" s="85"/>
      <c r="AY47" s="84">
        <f>MEDIAN($D47:$K47)</f>
        <v>0.55937114705946689</v>
      </c>
      <c r="AZ47" s="84">
        <f>MEDIAN($M47:$AG47)</f>
        <v>0.59785619596865602</v>
      </c>
      <c r="BA47" s="84">
        <f>MEDIAN($M47:$AG47)</f>
        <v>0.59785619596865602</v>
      </c>
      <c r="BB47" s="84">
        <f>MEDIAN($AF47,$AB47,$AC47,$Y47,$V47,$U47,$S47,$R47,$P47,$N47,$M47)</f>
        <v>0.58169802932448733</v>
      </c>
      <c r="BC47" s="84">
        <f>MEDIAN($AK47:$AM47)</f>
        <v>0.58495099917520144</v>
      </c>
      <c r="BD47" s="86">
        <f>+BD46/BD63</f>
        <v>0.6034763882479619</v>
      </c>
    </row>
    <row r="48" spans="1:56"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219"/>
      <c r="AB48" s="168"/>
      <c r="AC48" s="168"/>
      <c r="AD48" s="168"/>
      <c r="AE48" s="168"/>
      <c r="AF48" s="219"/>
      <c r="AG48" s="219"/>
      <c r="AH48" s="89"/>
      <c r="AI48" s="89"/>
      <c r="AJ48" s="89"/>
      <c r="AK48" s="168"/>
      <c r="AL48" s="121"/>
      <c r="AM48" s="168"/>
      <c r="AN48" s="89"/>
      <c r="AO48" s="91"/>
      <c r="AR48" s="89"/>
      <c r="AS48" s="89"/>
      <c r="AT48" s="89"/>
      <c r="AU48" s="89"/>
      <c r="AV48" s="89"/>
      <c r="AW48" s="91"/>
      <c r="AX48" s="90"/>
      <c r="AY48" s="89"/>
      <c r="AZ48" s="89"/>
      <c r="BA48" s="89"/>
      <c r="BB48" s="89"/>
      <c r="BC48" s="89"/>
      <c r="BD48" s="91"/>
    </row>
    <row r="49" spans="1:56" s="204" customFormat="1">
      <c r="A49" s="199"/>
      <c r="B49" s="200"/>
      <c r="C49" s="201" t="s">
        <v>254</v>
      </c>
      <c r="D49" s="144">
        <v>32495</v>
      </c>
      <c r="E49" s="160">
        <v>36421</v>
      </c>
      <c r="F49" s="160">
        <v>83675</v>
      </c>
      <c r="G49" s="160">
        <v>126852</v>
      </c>
      <c r="H49" s="144">
        <v>57732</v>
      </c>
      <c r="I49" s="144">
        <v>113299</v>
      </c>
      <c r="J49" s="160">
        <v>11381</v>
      </c>
      <c r="K49" s="144">
        <v>79540</v>
      </c>
      <c r="L49" s="43">
        <f t="shared" ref="L49:L55" si="85">+SUM(D49:K49)</f>
        <v>541395</v>
      </c>
      <c r="M49" s="160"/>
      <c r="N49" s="160"/>
      <c r="O49" s="160">
        <v>21113</v>
      </c>
      <c r="P49" s="160">
        <v>7187</v>
      </c>
      <c r="Q49" s="160">
        <v>10424</v>
      </c>
      <c r="R49" s="160">
        <v>7453</v>
      </c>
      <c r="S49" s="160">
        <v>6220</v>
      </c>
      <c r="T49" s="160">
        <v>6021</v>
      </c>
      <c r="U49" s="160">
        <v>16364</v>
      </c>
      <c r="V49" s="144">
        <v>5854</v>
      </c>
      <c r="W49" s="144"/>
      <c r="X49" s="144"/>
      <c r="Y49" s="160">
        <v>11387</v>
      </c>
      <c r="Z49" s="160">
        <v>9283</v>
      </c>
      <c r="AA49" s="160">
        <v>5834</v>
      </c>
      <c r="AB49" s="160"/>
      <c r="AC49" s="160">
        <v>10650</v>
      </c>
      <c r="AD49" s="160">
        <v>22898</v>
      </c>
      <c r="AE49" s="160">
        <v>4712</v>
      </c>
      <c r="AF49" s="160">
        <v>4247</v>
      </c>
      <c r="AG49" s="160">
        <v>2534</v>
      </c>
      <c r="AH49" s="43">
        <f t="shared" ref="AH49:AH55" si="86">+SUM(M49:AG49)</f>
        <v>152181</v>
      </c>
      <c r="AI49" s="43">
        <f t="shared" ref="AI49:AI55" si="87">O49+Q49+Z49+AD49+AE49+AG49+T49</f>
        <v>76985</v>
      </c>
      <c r="AJ49" s="43">
        <f t="shared" ref="AJ49:AJ55" si="88">P49+R49+S49+U49+V49+Y49+AC49+AB49+AF49+AA49</f>
        <v>75196</v>
      </c>
      <c r="AK49" s="160">
        <v>38373</v>
      </c>
      <c r="AL49" s="144">
        <v>2049</v>
      </c>
      <c r="AM49" s="160">
        <v>4969</v>
      </c>
      <c r="AN49" s="43">
        <f t="shared" ref="AN49:AN55" si="89">+SUM(AK49:AM49)</f>
        <v>45391</v>
      </c>
      <c r="AO49" s="44">
        <f t="shared" ref="AO49:AO55" si="90">+AN49+AH49+L49</f>
        <v>738967</v>
      </c>
      <c r="AR49" s="43">
        <f t="shared" ref="AR49:AR54" si="91">L49/AR$5</f>
        <v>67674.375</v>
      </c>
      <c r="AS49" s="43">
        <f t="shared" ref="AS49:AS54" si="92">AH49/AS$5</f>
        <v>9511.3125</v>
      </c>
      <c r="AT49" s="43">
        <f t="shared" ref="AT49:AT54" si="93">AI49/AT$5</f>
        <v>10997.857142857143</v>
      </c>
      <c r="AU49" s="43">
        <f t="shared" ref="AU49:AU54" si="94">AJ49/AU$5</f>
        <v>8355.1111111111113</v>
      </c>
      <c r="AV49" s="43">
        <f t="shared" ref="AV49:AV54" si="95">AN49/AV$5</f>
        <v>15130.333333333334</v>
      </c>
      <c r="AW49" s="44">
        <f t="shared" ref="AW49:AW54" si="96">AO49/AW$5</f>
        <v>27369.14814814815</v>
      </c>
      <c r="AX49" s="122"/>
      <c r="AY49" s="43">
        <f t="shared" ref="AY49:AY56" si="97">MEDIAN($D49:$K49)</f>
        <v>68636</v>
      </c>
      <c r="AZ49" s="43">
        <f t="shared" ref="AZ49:AZ56" si="98">MEDIAN($M49:$AG49)</f>
        <v>7320</v>
      </c>
      <c r="BA49" s="43">
        <f t="shared" ref="BA49:BA55" si="99">MEDIAN($AD49,$AE49,$Z49,$T49,$O49,Q49,AG49)</f>
        <v>9283</v>
      </c>
      <c r="BB49" s="43">
        <f t="shared" ref="BB49:BB55" si="100">MEDIAN($AF49,$AB49,$AC49,$Y49,$V49,$U49,$S49,$R49,$P49,$AA49)</f>
        <v>7187</v>
      </c>
      <c r="BC49" s="43">
        <f t="shared" ref="BC49:BC56" si="101">MEDIAN($AK49:$AM49)</f>
        <v>4969</v>
      </c>
      <c r="BD49" s="44">
        <f>MEDIAN((D49:K49,M49:V49,Y49:AG49,AK49:AM49))</f>
        <v>10650</v>
      </c>
    </row>
    <row r="50" spans="1:56" s="204" customFormat="1">
      <c r="A50" s="199"/>
      <c r="B50" s="200"/>
      <c r="C50" s="201" t="s">
        <v>253</v>
      </c>
      <c r="D50" s="144">
        <v>0</v>
      </c>
      <c r="E50" s="160">
        <v>6324</v>
      </c>
      <c r="F50" s="160">
        <v>0</v>
      </c>
      <c r="G50" s="160">
        <v>42423</v>
      </c>
      <c r="H50" s="144"/>
      <c r="I50" s="144">
        <v>17635</v>
      </c>
      <c r="J50" s="160">
        <v>1750</v>
      </c>
      <c r="K50" s="144">
        <v>0</v>
      </c>
      <c r="L50" s="43">
        <f t="shared" si="85"/>
        <v>68132</v>
      </c>
      <c r="M50" s="160"/>
      <c r="N50" s="160"/>
      <c r="O50" s="160"/>
      <c r="P50" s="160"/>
      <c r="Q50" s="160">
        <v>0</v>
      </c>
      <c r="R50" s="160">
        <v>920</v>
      </c>
      <c r="S50" s="160">
        <v>2335</v>
      </c>
      <c r="T50" s="160">
        <v>5831</v>
      </c>
      <c r="U50" s="160">
        <v>2840</v>
      </c>
      <c r="V50" s="144"/>
      <c r="W50" s="144"/>
      <c r="X50" s="144"/>
      <c r="Y50" s="160">
        <v>0</v>
      </c>
      <c r="Z50" s="160">
        <v>2536</v>
      </c>
      <c r="AA50" s="160"/>
      <c r="AB50" s="160"/>
      <c r="AC50" s="160"/>
      <c r="AD50" s="160">
        <v>2641</v>
      </c>
      <c r="AE50" s="160"/>
      <c r="AF50" s="160">
        <v>2155</v>
      </c>
      <c r="AG50" s="160">
        <v>8063</v>
      </c>
      <c r="AH50" s="43">
        <f t="shared" si="86"/>
        <v>27321</v>
      </c>
      <c r="AI50" s="43">
        <f t="shared" si="87"/>
        <v>19071</v>
      </c>
      <c r="AJ50" s="43">
        <f t="shared" si="88"/>
        <v>8250</v>
      </c>
      <c r="AK50" s="160">
        <v>1931</v>
      </c>
      <c r="AL50" s="144">
        <v>897</v>
      </c>
      <c r="AM50" s="160">
        <v>4837</v>
      </c>
      <c r="AN50" s="43">
        <f t="shared" si="89"/>
        <v>7665</v>
      </c>
      <c r="AO50" s="44">
        <f t="shared" si="90"/>
        <v>103118</v>
      </c>
      <c r="AR50" s="43">
        <f t="shared" si="91"/>
        <v>8516.5</v>
      </c>
      <c r="AS50" s="43">
        <f t="shared" si="92"/>
        <v>1707.5625</v>
      </c>
      <c r="AT50" s="43">
        <f t="shared" si="93"/>
        <v>2724.4285714285716</v>
      </c>
      <c r="AU50" s="43">
        <f t="shared" si="94"/>
        <v>916.66666666666663</v>
      </c>
      <c r="AV50" s="43">
        <f t="shared" si="95"/>
        <v>2555</v>
      </c>
      <c r="AW50" s="44">
        <f t="shared" si="96"/>
        <v>3819.1851851851852</v>
      </c>
      <c r="AX50" s="122"/>
      <c r="AY50" s="43">
        <f t="shared" si="97"/>
        <v>1750</v>
      </c>
      <c r="AZ50" s="43">
        <f t="shared" si="98"/>
        <v>2435.5</v>
      </c>
      <c r="BA50" s="43">
        <f t="shared" si="99"/>
        <v>2641</v>
      </c>
      <c r="BB50" s="43">
        <f t="shared" si="100"/>
        <v>2155</v>
      </c>
      <c r="BC50" s="43">
        <f t="shared" si="101"/>
        <v>1931</v>
      </c>
      <c r="BD50" s="44">
        <f>MEDIAN((D50:K50,M50:V50,Y50:AG50,AK50:AM50))</f>
        <v>2245</v>
      </c>
    </row>
    <row r="51" spans="1:56" s="204" customFormat="1">
      <c r="A51" s="199"/>
      <c r="B51" s="200"/>
      <c r="C51" s="201" t="s">
        <v>252</v>
      </c>
      <c r="D51" s="144">
        <v>23495</v>
      </c>
      <c r="E51" s="160">
        <v>4250</v>
      </c>
      <c r="F51" s="160">
        <v>27913</v>
      </c>
      <c r="G51" s="160">
        <v>76091</v>
      </c>
      <c r="H51" s="144">
        <v>24437</v>
      </c>
      <c r="I51" s="144">
        <v>42209</v>
      </c>
      <c r="J51" s="160">
        <v>10360</v>
      </c>
      <c r="K51" s="144">
        <v>37825</v>
      </c>
      <c r="L51" s="43">
        <f t="shared" si="85"/>
        <v>246580</v>
      </c>
      <c r="M51" s="160"/>
      <c r="N51" s="160"/>
      <c r="O51" s="160">
        <v>9127</v>
      </c>
      <c r="P51" s="160">
        <v>3953</v>
      </c>
      <c r="Q51" s="160">
        <v>5946</v>
      </c>
      <c r="R51" s="160">
        <v>4219</v>
      </c>
      <c r="S51" s="160">
        <v>3688</v>
      </c>
      <c r="T51" s="160">
        <v>5189</v>
      </c>
      <c r="U51" s="160">
        <v>1576</v>
      </c>
      <c r="V51" s="144">
        <v>2633</v>
      </c>
      <c r="W51" s="144"/>
      <c r="X51" s="144"/>
      <c r="Y51" s="160">
        <v>1026</v>
      </c>
      <c r="Z51" s="160">
        <v>6660</v>
      </c>
      <c r="AA51" s="160">
        <v>3271</v>
      </c>
      <c r="AB51" s="160"/>
      <c r="AC51" s="160">
        <v>6639</v>
      </c>
      <c r="AD51" s="160">
        <v>4752</v>
      </c>
      <c r="AE51" s="160">
        <v>7044</v>
      </c>
      <c r="AF51" s="160">
        <v>1509</v>
      </c>
      <c r="AG51" s="160">
        <v>5165</v>
      </c>
      <c r="AH51" s="43">
        <f t="shared" si="86"/>
        <v>72397</v>
      </c>
      <c r="AI51" s="43">
        <f t="shared" si="87"/>
        <v>43883</v>
      </c>
      <c r="AJ51" s="43">
        <f t="shared" si="88"/>
        <v>28514</v>
      </c>
      <c r="AK51" s="160">
        <v>12966</v>
      </c>
      <c r="AL51" s="144">
        <v>826</v>
      </c>
      <c r="AM51" s="160">
        <v>1090</v>
      </c>
      <c r="AN51" s="43">
        <f t="shared" si="89"/>
        <v>14882</v>
      </c>
      <c r="AO51" s="44">
        <f t="shared" si="90"/>
        <v>333859</v>
      </c>
      <c r="AR51" s="43">
        <f t="shared" si="91"/>
        <v>30822.5</v>
      </c>
      <c r="AS51" s="43">
        <f t="shared" si="92"/>
        <v>4524.8125</v>
      </c>
      <c r="AT51" s="43">
        <f t="shared" si="93"/>
        <v>6269</v>
      </c>
      <c r="AU51" s="43">
        <f t="shared" si="94"/>
        <v>3168.2222222222222</v>
      </c>
      <c r="AV51" s="43">
        <f t="shared" si="95"/>
        <v>4960.666666666667</v>
      </c>
      <c r="AW51" s="44">
        <f t="shared" si="96"/>
        <v>12365.148148148148</v>
      </c>
      <c r="AX51" s="122"/>
      <c r="AY51" s="43">
        <f t="shared" si="97"/>
        <v>26175</v>
      </c>
      <c r="AZ51" s="43">
        <f t="shared" si="98"/>
        <v>4485.5</v>
      </c>
      <c r="BA51" s="43">
        <f t="shared" si="99"/>
        <v>5946</v>
      </c>
      <c r="BB51" s="43">
        <f t="shared" si="100"/>
        <v>3271</v>
      </c>
      <c r="BC51" s="43">
        <f t="shared" si="101"/>
        <v>1090</v>
      </c>
      <c r="BD51" s="44">
        <f>MEDIAN((D51:K51,M51:V51,Y51:AG51,AK51:AM51))</f>
        <v>5189</v>
      </c>
    </row>
    <row r="52" spans="1:56" s="204" customFormat="1">
      <c r="A52" s="199"/>
      <c r="B52" s="200"/>
      <c r="C52" s="201" t="s">
        <v>251</v>
      </c>
      <c r="D52" s="220">
        <v>1151</v>
      </c>
      <c r="E52" s="160"/>
      <c r="F52" s="160">
        <v>6</v>
      </c>
      <c r="G52" s="160">
        <v>12388</v>
      </c>
      <c r="H52" s="144">
        <v>341</v>
      </c>
      <c r="I52" s="144"/>
      <c r="J52" s="160">
        <v>823</v>
      </c>
      <c r="K52" s="144">
        <v>202</v>
      </c>
      <c r="L52" s="43">
        <f t="shared" si="85"/>
        <v>14911</v>
      </c>
      <c r="M52" s="160"/>
      <c r="N52" s="160"/>
      <c r="O52" s="160">
        <v>210</v>
      </c>
      <c r="P52" s="160"/>
      <c r="Q52" s="160">
        <v>0</v>
      </c>
      <c r="R52" s="160">
        <v>0</v>
      </c>
      <c r="S52" s="160">
        <v>11</v>
      </c>
      <c r="T52" s="160">
        <v>0</v>
      </c>
      <c r="U52" s="160"/>
      <c r="V52" s="144"/>
      <c r="W52" s="144"/>
      <c r="X52" s="144"/>
      <c r="Y52" s="160">
        <v>0</v>
      </c>
      <c r="Z52" s="160">
        <v>350</v>
      </c>
      <c r="AA52" s="160">
        <v>80</v>
      </c>
      <c r="AB52" s="160"/>
      <c r="AC52" s="160"/>
      <c r="AD52" s="160">
        <v>250</v>
      </c>
      <c r="AE52" s="160">
        <v>68</v>
      </c>
      <c r="AF52" s="160">
        <v>5</v>
      </c>
      <c r="AG52" s="160"/>
      <c r="AH52" s="43">
        <f t="shared" si="86"/>
        <v>974</v>
      </c>
      <c r="AI52" s="43">
        <f t="shared" si="87"/>
        <v>878</v>
      </c>
      <c r="AJ52" s="43">
        <f t="shared" si="88"/>
        <v>96</v>
      </c>
      <c r="AK52" s="160"/>
      <c r="AL52" s="144"/>
      <c r="AM52" s="160">
        <v>261</v>
      </c>
      <c r="AN52" s="43">
        <f t="shared" si="89"/>
        <v>261</v>
      </c>
      <c r="AO52" s="44">
        <f t="shared" si="90"/>
        <v>16146</v>
      </c>
      <c r="AR52" s="43">
        <f t="shared" si="91"/>
        <v>1863.875</v>
      </c>
      <c r="AS52" s="43">
        <f t="shared" si="92"/>
        <v>60.875</v>
      </c>
      <c r="AT52" s="43">
        <f t="shared" si="93"/>
        <v>125.42857142857143</v>
      </c>
      <c r="AU52" s="43">
        <f t="shared" si="94"/>
        <v>10.666666666666666</v>
      </c>
      <c r="AV52" s="43">
        <f t="shared" si="95"/>
        <v>87</v>
      </c>
      <c r="AW52" s="44">
        <f t="shared" si="96"/>
        <v>598</v>
      </c>
      <c r="AX52" s="122"/>
      <c r="AY52" s="43">
        <f t="shared" si="97"/>
        <v>582</v>
      </c>
      <c r="AZ52" s="43">
        <f t="shared" si="98"/>
        <v>11</v>
      </c>
      <c r="BA52" s="43">
        <f t="shared" si="99"/>
        <v>139</v>
      </c>
      <c r="BB52" s="43">
        <f t="shared" si="100"/>
        <v>5</v>
      </c>
      <c r="BC52" s="43">
        <f t="shared" si="101"/>
        <v>261</v>
      </c>
      <c r="BD52" s="44">
        <f>MEDIAN((D52:K52,M52:V52,Y52:AG52,AK52:AM52))</f>
        <v>141</v>
      </c>
    </row>
    <row r="53" spans="1:56" s="204" customFormat="1">
      <c r="A53" s="199"/>
      <c r="B53" s="200"/>
      <c r="C53" s="201" t="s">
        <v>250</v>
      </c>
      <c r="D53" s="220">
        <v>4113</v>
      </c>
      <c r="E53" s="160">
        <v>6</v>
      </c>
      <c r="F53" s="160">
        <v>659</v>
      </c>
      <c r="G53" s="160">
        <v>139</v>
      </c>
      <c r="H53" s="144">
        <v>4406</v>
      </c>
      <c r="I53" s="144">
        <v>226</v>
      </c>
      <c r="J53" s="160">
        <v>199</v>
      </c>
      <c r="K53" s="144">
        <v>135</v>
      </c>
      <c r="L53" s="43">
        <f t="shared" si="85"/>
        <v>9883</v>
      </c>
      <c r="M53" s="160"/>
      <c r="N53" s="160"/>
      <c r="O53" s="160"/>
      <c r="P53" s="160"/>
      <c r="Q53" s="160">
        <v>1655</v>
      </c>
      <c r="R53" s="160">
        <v>0</v>
      </c>
      <c r="S53" s="160">
        <v>0</v>
      </c>
      <c r="T53" s="160">
        <v>0</v>
      </c>
      <c r="U53" s="160"/>
      <c r="V53" s="144"/>
      <c r="W53" s="144"/>
      <c r="X53" s="144"/>
      <c r="Y53" s="160">
        <v>50</v>
      </c>
      <c r="Z53" s="160">
        <v>419</v>
      </c>
      <c r="AA53" s="160">
        <v>60</v>
      </c>
      <c r="AB53" s="160"/>
      <c r="AC53" s="160">
        <v>24</v>
      </c>
      <c r="AD53" s="160">
        <v>989</v>
      </c>
      <c r="AE53" s="160"/>
      <c r="AF53" s="160">
        <v>242</v>
      </c>
      <c r="AG53" s="160"/>
      <c r="AH53" s="43">
        <f t="shared" si="86"/>
        <v>3439</v>
      </c>
      <c r="AI53" s="43">
        <f t="shared" si="87"/>
        <v>3063</v>
      </c>
      <c r="AJ53" s="43">
        <f t="shared" si="88"/>
        <v>376</v>
      </c>
      <c r="AK53" s="160"/>
      <c r="AL53" s="144">
        <v>11</v>
      </c>
      <c r="AM53" s="160">
        <v>0</v>
      </c>
      <c r="AN53" s="43">
        <f t="shared" si="89"/>
        <v>11</v>
      </c>
      <c r="AO53" s="44">
        <f t="shared" si="90"/>
        <v>13333</v>
      </c>
      <c r="AR53" s="43">
        <f t="shared" si="91"/>
        <v>1235.375</v>
      </c>
      <c r="AS53" s="43">
        <f t="shared" si="92"/>
        <v>214.9375</v>
      </c>
      <c r="AT53" s="43">
        <f t="shared" si="93"/>
        <v>437.57142857142856</v>
      </c>
      <c r="AU53" s="43">
        <f t="shared" si="94"/>
        <v>41.777777777777779</v>
      </c>
      <c r="AV53" s="43">
        <f t="shared" si="95"/>
        <v>3.6666666666666665</v>
      </c>
      <c r="AW53" s="44">
        <f t="shared" si="96"/>
        <v>493.81481481481484</v>
      </c>
      <c r="AX53" s="122"/>
      <c r="AY53" s="43">
        <f t="shared" si="97"/>
        <v>212.5</v>
      </c>
      <c r="AZ53" s="43">
        <f t="shared" si="98"/>
        <v>55</v>
      </c>
      <c r="BA53" s="43">
        <f t="shared" si="99"/>
        <v>704</v>
      </c>
      <c r="BB53" s="43">
        <f t="shared" si="100"/>
        <v>37</v>
      </c>
      <c r="BC53" s="43">
        <f t="shared" si="101"/>
        <v>5.5</v>
      </c>
      <c r="BD53" s="44">
        <f>MEDIAN((D53:K53,M53:V53,Y53:AG53,AK53:AM53))</f>
        <v>137</v>
      </c>
    </row>
    <row r="54" spans="1:56" s="204" customFormat="1">
      <c r="A54" s="199"/>
      <c r="B54" s="200"/>
      <c r="C54" s="217" t="s">
        <v>125</v>
      </c>
      <c r="D54" s="144">
        <v>32293</v>
      </c>
      <c r="E54" s="160">
        <v>3533</v>
      </c>
      <c r="F54" s="160">
        <v>29399</v>
      </c>
      <c r="G54" s="160">
        <v>104547</v>
      </c>
      <c r="H54" s="144">
        <v>27406</v>
      </c>
      <c r="I54" s="144">
        <v>37539</v>
      </c>
      <c r="J54" s="160">
        <v>53730</v>
      </c>
      <c r="K54" s="144">
        <v>27854</v>
      </c>
      <c r="L54" s="43">
        <f t="shared" si="85"/>
        <v>316301</v>
      </c>
      <c r="M54" s="160"/>
      <c r="N54" s="160"/>
      <c r="O54" s="160"/>
      <c r="P54" s="160">
        <v>5273</v>
      </c>
      <c r="Q54" s="160">
        <v>12263</v>
      </c>
      <c r="R54" s="160">
        <v>1389</v>
      </c>
      <c r="S54" s="160">
        <v>2816</v>
      </c>
      <c r="T54" s="160">
        <v>9401</v>
      </c>
      <c r="U54" s="160"/>
      <c r="V54" s="144"/>
      <c r="W54" s="144"/>
      <c r="X54" s="144"/>
      <c r="Y54" s="160">
        <v>11418</v>
      </c>
      <c r="Z54" s="160">
        <v>20902</v>
      </c>
      <c r="AA54" s="160">
        <v>5417</v>
      </c>
      <c r="AB54" s="160"/>
      <c r="AC54" s="160">
        <v>10555</v>
      </c>
      <c r="AD54" s="160">
        <v>421</v>
      </c>
      <c r="AE54" s="160">
        <v>8642</v>
      </c>
      <c r="AF54" s="160">
        <v>1464</v>
      </c>
      <c r="AG54" s="160">
        <v>10716</v>
      </c>
      <c r="AH54" s="43">
        <f t="shared" si="86"/>
        <v>100677</v>
      </c>
      <c r="AI54" s="43">
        <f t="shared" si="87"/>
        <v>62345</v>
      </c>
      <c r="AJ54" s="43">
        <f t="shared" si="88"/>
        <v>38332</v>
      </c>
      <c r="AK54" s="160">
        <v>333</v>
      </c>
      <c r="AL54" s="144">
        <v>206</v>
      </c>
      <c r="AM54" s="160">
        <v>404</v>
      </c>
      <c r="AN54" s="43">
        <f t="shared" si="89"/>
        <v>943</v>
      </c>
      <c r="AO54" s="44">
        <f t="shared" si="90"/>
        <v>417921</v>
      </c>
      <c r="AR54" s="43">
        <f t="shared" si="91"/>
        <v>39537.625</v>
      </c>
      <c r="AS54" s="43">
        <f t="shared" si="92"/>
        <v>6292.3125</v>
      </c>
      <c r="AT54" s="43">
        <f t="shared" si="93"/>
        <v>8906.4285714285706</v>
      </c>
      <c r="AU54" s="43">
        <f t="shared" si="94"/>
        <v>4259.1111111111113</v>
      </c>
      <c r="AV54" s="43">
        <f t="shared" si="95"/>
        <v>314.33333333333331</v>
      </c>
      <c r="AW54" s="44">
        <f t="shared" si="96"/>
        <v>15478.555555555555</v>
      </c>
      <c r="AX54" s="122"/>
      <c r="AY54" s="43">
        <f t="shared" si="97"/>
        <v>30846</v>
      </c>
      <c r="AZ54" s="43">
        <f t="shared" si="98"/>
        <v>8642</v>
      </c>
      <c r="BA54" s="43">
        <f t="shared" si="99"/>
        <v>10058.5</v>
      </c>
      <c r="BB54" s="43">
        <f t="shared" si="100"/>
        <v>5273</v>
      </c>
      <c r="BC54" s="43">
        <f t="shared" si="101"/>
        <v>333</v>
      </c>
      <c r="BD54" s="44">
        <f>MEDIAN((D54:K54,M54:V54,Y54:AG54,AK54:AM54))</f>
        <v>9978</v>
      </c>
    </row>
    <row r="55" spans="1:56" s="204" customFormat="1">
      <c r="A55" s="199"/>
      <c r="B55" s="200"/>
      <c r="C55" s="210" t="s">
        <v>249</v>
      </c>
      <c r="D55" s="46">
        <f t="shared" ref="D55:K55" si="102">SUM(D49:D54)</f>
        <v>93547</v>
      </c>
      <c r="E55" s="118">
        <f t="shared" si="102"/>
        <v>50534</v>
      </c>
      <c r="F55" s="118">
        <f t="shared" si="102"/>
        <v>141652</v>
      </c>
      <c r="G55" s="118">
        <f t="shared" si="102"/>
        <v>362440</v>
      </c>
      <c r="H55" s="118">
        <f t="shared" si="102"/>
        <v>114322</v>
      </c>
      <c r="I55" s="118">
        <f t="shared" si="102"/>
        <v>210908</v>
      </c>
      <c r="J55" s="118">
        <f t="shared" si="102"/>
        <v>78243</v>
      </c>
      <c r="K55" s="88">
        <f t="shared" si="102"/>
        <v>145556</v>
      </c>
      <c r="L55" s="45">
        <f t="shared" si="85"/>
        <v>1197202</v>
      </c>
      <c r="M55" s="46"/>
      <c r="N55" s="118"/>
      <c r="O55" s="118">
        <f t="shared" ref="O55:V55" si="103">O54+O53+O52+O51+O50+O49</f>
        <v>30450</v>
      </c>
      <c r="P55" s="118">
        <f t="shared" si="103"/>
        <v>16413</v>
      </c>
      <c r="Q55" s="118">
        <f t="shared" si="103"/>
        <v>30288</v>
      </c>
      <c r="R55" s="118">
        <f t="shared" si="103"/>
        <v>13981</v>
      </c>
      <c r="S55" s="118">
        <f t="shared" si="103"/>
        <v>15070</v>
      </c>
      <c r="T55" s="118">
        <f t="shared" si="103"/>
        <v>26442</v>
      </c>
      <c r="U55" s="118">
        <f t="shared" si="103"/>
        <v>20780</v>
      </c>
      <c r="V55" s="118">
        <f t="shared" si="103"/>
        <v>8487</v>
      </c>
      <c r="W55" s="118"/>
      <c r="X55" s="118"/>
      <c r="Y55" s="118">
        <f t="shared" ref="Y55:AG55" si="104">Y54+Y53+Y52+Y51+Y50+Y49</f>
        <v>23881</v>
      </c>
      <c r="Z55" s="118">
        <f t="shared" si="104"/>
        <v>40150</v>
      </c>
      <c r="AA55" s="118">
        <f t="shared" ref="AA55" si="105">AA54+AA53+AA52+AA51+AA50+AA49</f>
        <v>14662</v>
      </c>
      <c r="AB55" s="118"/>
      <c r="AC55" s="118">
        <f>AC54+AC53+AC52+AC51+AC50+AC49</f>
        <v>27868</v>
      </c>
      <c r="AD55" s="118">
        <f t="shared" si="104"/>
        <v>31951</v>
      </c>
      <c r="AE55" s="118">
        <f t="shared" si="104"/>
        <v>20466</v>
      </c>
      <c r="AF55" s="118">
        <f t="shared" si="104"/>
        <v>9622</v>
      </c>
      <c r="AG55" s="88">
        <f t="shared" si="104"/>
        <v>26478</v>
      </c>
      <c r="AH55" s="45">
        <f t="shared" si="86"/>
        <v>356989</v>
      </c>
      <c r="AI55" s="45">
        <f t="shared" si="87"/>
        <v>206225</v>
      </c>
      <c r="AJ55" s="45">
        <f t="shared" si="88"/>
        <v>150764</v>
      </c>
      <c r="AK55" s="46">
        <f>AK54+AK53+AK52+AK51+AK50+AK49</f>
        <v>53603</v>
      </c>
      <c r="AL55" s="118">
        <f>AL54+AL53+AL52+AL51+AL50+AL49</f>
        <v>3989</v>
      </c>
      <c r="AM55" s="88">
        <f>AM54+AM53+AM52+AM51+AM50+AM49</f>
        <v>11561</v>
      </c>
      <c r="AN55" s="45">
        <f t="shared" si="89"/>
        <v>69153</v>
      </c>
      <c r="AO55" s="211">
        <f t="shared" si="90"/>
        <v>1623344</v>
      </c>
      <c r="AR55" s="45">
        <f>L55/AR$5</f>
        <v>149650.25</v>
      </c>
      <c r="AS55" s="45">
        <f>AH55/AS$5</f>
        <v>22311.8125</v>
      </c>
      <c r="AT55" s="45">
        <f>AI55/AT$5</f>
        <v>29460.714285714286</v>
      </c>
      <c r="AU55" s="45">
        <f>AJ55/AU$5</f>
        <v>16751.555555555555</v>
      </c>
      <c r="AV55" s="45">
        <f>AN55/AV$5</f>
        <v>23051</v>
      </c>
      <c r="AW55" s="211">
        <f>AO55/AW$5</f>
        <v>60123.851851851854</v>
      </c>
      <c r="AX55" s="122"/>
      <c r="AY55" s="45">
        <f t="shared" si="97"/>
        <v>127987</v>
      </c>
      <c r="AZ55" s="45">
        <f t="shared" si="98"/>
        <v>22330.5</v>
      </c>
      <c r="BA55" s="45">
        <f t="shared" si="99"/>
        <v>30288</v>
      </c>
      <c r="BB55" s="45">
        <f t="shared" si="100"/>
        <v>15070</v>
      </c>
      <c r="BC55" s="45">
        <f t="shared" si="101"/>
        <v>11561</v>
      </c>
      <c r="BD55" s="211">
        <f>MEDIAN((D55:K55,M55:V55,Y55:AG55,AK55:AM55))</f>
        <v>27868</v>
      </c>
    </row>
    <row r="56" spans="1:56" s="229" customFormat="1" ht="12">
      <c r="A56" s="227"/>
      <c r="B56" s="228"/>
      <c r="C56" s="212" t="s">
        <v>248</v>
      </c>
      <c r="D56" s="87">
        <f t="shared" ref="D56:V56" si="106">+D55/D$63</f>
        <v>0.25451572443402104</v>
      </c>
      <c r="E56" s="214">
        <f t="shared" si="106"/>
        <v>0.41184332773711918</v>
      </c>
      <c r="F56" s="214">
        <f t="shared" si="106"/>
        <v>0.29400459109758781</v>
      </c>
      <c r="G56" s="214">
        <f t="shared" si="106"/>
        <v>0.34624110968345934</v>
      </c>
      <c r="H56" s="119">
        <f t="shared" si="106"/>
        <v>0.34345267243684302</v>
      </c>
      <c r="I56" s="119">
        <f t="shared" si="106"/>
        <v>0.3221307168778485</v>
      </c>
      <c r="J56" s="214">
        <f t="shared" si="106"/>
        <v>0.32925982502430218</v>
      </c>
      <c r="K56" s="119">
        <f t="shared" si="106"/>
        <v>0.35911644465936537</v>
      </c>
      <c r="L56" s="84">
        <f t="shared" si="106"/>
        <v>0.32805654225365044</v>
      </c>
      <c r="M56" s="214"/>
      <c r="N56" s="215"/>
      <c r="O56" s="214">
        <f t="shared" si="106"/>
        <v>0.2807797285334907</v>
      </c>
      <c r="P56" s="214">
        <f t="shared" si="106"/>
        <v>0.26932165009353154</v>
      </c>
      <c r="Q56" s="214">
        <f t="shared" si="106"/>
        <v>0.26538390768341086</v>
      </c>
      <c r="R56" s="214">
        <f t="shared" si="106"/>
        <v>0.34208465867384391</v>
      </c>
      <c r="S56" s="214">
        <f t="shared" si="106"/>
        <v>0.33913180457726672</v>
      </c>
      <c r="T56" s="214">
        <f t="shared" si="106"/>
        <v>0.35103417146801902</v>
      </c>
      <c r="U56" s="214">
        <f t="shared" si="106"/>
        <v>0.4328625588468108</v>
      </c>
      <c r="V56" s="119">
        <f t="shared" si="106"/>
        <v>0.33061940007791196</v>
      </c>
      <c r="W56" s="119"/>
      <c r="X56" s="119"/>
      <c r="Y56" s="214">
        <f t="shared" ref="Y56:AO56" si="107">+Y55/Y$63</f>
        <v>0.40367484237394141</v>
      </c>
      <c r="Z56" s="215">
        <f t="shared" si="107"/>
        <v>0.27674386545354285</v>
      </c>
      <c r="AA56" s="215">
        <f t="shared" ref="AA56" si="108">+AA55/AA$63</f>
        <v>0.31791669377046339</v>
      </c>
      <c r="AB56" s="214"/>
      <c r="AC56" s="214">
        <f>+AC55/AC$63</f>
        <v>0.28578167461416193</v>
      </c>
      <c r="AD56" s="214">
        <f t="shared" si="107"/>
        <v>0.32739028413923132</v>
      </c>
      <c r="AE56" s="214">
        <f t="shared" si="107"/>
        <v>0.36745246602150922</v>
      </c>
      <c r="AF56" s="215">
        <f t="shared" si="107"/>
        <v>0.38555858310626701</v>
      </c>
      <c r="AG56" s="215">
        <f t="shared" si="107"/>
        <v>0.41246202975309604</v>
      </c>
      <c r="AH56" s="84">
        <f t="shared" si="107"/>
        <v>0.3221509517733287</v>
      </c>
      <c r="AI56" s="84">
        <f t="shared" si="107"/>
        <v>0.31224071416026211</v>
      </c>
      <c r="AJ56" s="84">
        <f t="shared" si="107"/>
        <v>0.33677184737107807</v>
      </c>
      <c r="AK56" s="214">
        <f t="shared" si="107"/>
        <v>0.34812342103041366</v>
      </c>
      <c r="AL56" s="119">
        <f t="shared" si="107"/>
        <v>0.28970876606870505</v>
      </c>
      <c r="AM56" s="214">
        <f t="shared" si="107"/>
        <v>0.3993161094224924</v>
      </c>
      <c r="AN56" s="84">
        <f t="shared" si="107"/>
        <v>0.35156941097520056</v>
      </c>
      <c r="AO56" s="86">
        <f t="shared" si="107"/>
        <v>0.32766913520340346</v>
      </c>
      <c r="AR56" s="84">
        <f t="shared" ref="AR56:AV56" si="109">+AR55/AR$63</f>
        <v>0.32805654225365044</v>
      </c>
      <c r="AS56" s="84">
        <f t="shared" si="109"/>
        <v>0.3221509517733287</v>
      </c>
      <c r="AT56" s="84">
        <f t="shared" si="109"/>
        <v>0.31224071416026211</v>
      </c>
      <c r="AU56" s="84">
        <f t="shared" si="109"/>
        <v>0.33677184737107807</v>
      </c>
      <c r="AV56" s="84">
        <f t="shared" si="109"/>
        <v>0.35156941097520056</v>
      </c>
      <c r="AW56" s="86">
        <f t="shared" ref="AW56" si="110">+AW55/AW$63</f>
        <v>0.32766913520340352</v>
      </c>
      <c r="AX56" s="85"/>
      <c r="AY56" s="84">
        <f t="shared" si="97"/>
        <v>0.33635624873057257</v>
      </c>
      <c r="AZ56" s="84">
        <f t="shared" si="98"/>
        <v>0.33487560232758934</v>
      </c>
      <c r="BA56" s="84">
        <f>MEDIAN($M56:$AG56)</f>
        <v>0.33487560232758934</v>
      </c>
      <c r="BB56" s="84">
        <f>MEDIAN($AF56,$AB56,$AC56,$Y56,$V56,$U56,$S56,$R56,$P56,$N56,$M56)</f>
        <v>0.34060823162555531</v>
      </c>
      <c r="BC56" s="84">
        <f t="shared" si="101"/>
        <v>0.34812342103041366</v>
      </c>
      <c r="BD56" s="86">
        <f t="shared" ref="BD56" si="111">+BD55/BD$63</f>
        <v>0.28578167461416193</v>
      </c>
    </row>
    <row r="57" spans="1:56"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216"/>
      <c r="AH57" s="19"/>
      <c r="AI57" s="19"/>
      <c r="AJ57" s="19"/>
      <c r="AK57" s="216"/>
      <c r="AL57" s="120"/>
      <c r="AM57" s="216"/>
      <c r="AN57" s="19"/>
      <c r="AO57" s="21"/>
      <c r="AR57" s="19"/>
      <c r="AS57" s="19"/>
      <c r="AT57" s="19"/>
      <c r="AU57" s="19"/>
      <c r="AV57" s="19"/>
      <c r="AW57" s="21"/>
      <c r="AX57" s="20"/>
      <c r="AY57" s="19"/>
      <c r="AZ57" s="19"/>
      <c r="BA57" s="19"/>
      <c r="BB57" s="19"/>
      <c r="BC57" s="19"/>
      <c r="BD57" s="21"/>
    </row>
    <row r="58" spans="1:56" s="204" customFormat="1">
      <c r="A58" s="199"/>
      <c r="B58" s="200"/>
      <c r="C58" s="201" t="s">
        <v>246</v>
      </c>
      <c r="D58" s="144">
        <v>38931</v>
      </c>
      <c r="E58" s="160">
        <v>7721</v>
      </c>
      <c r="F58" s="160">
        <v>49560</v>
      </c>
      <c r="G58" s="160">
        <v>115141</v>
      </c>
      <c r="H58" s="144">
        <v>44588</v>
      </c>
      <c r="I58" s="144">
        <v>57883</v>
      </c>
      <c r="J58" s="160">
        <v>21512</v>
      </c>
      <c r="K58" s="144">
        <v>41384</v>
      </c>
      <c r="L58" s="43">
        <f>+SUM(D58:K58)</f>
        <v>376720</v>
      </c>
      <c r="M58" s="160"/>
      <c r="N58" s="160"/>
      <c r="O58" s="160">
        <v>8147</v>
      </c>
      <c r="P58" s="160">
        <v>5748</v>
      </c>
      <c r="Q58" s="160">
        <v>13087</v>
      </c>
      <c r="R58" s="160">
        <v>3792</v>
      </c>
      <c r="S58" s="160">
        <v>2512</v>
      </c>
      <c r="T58" s="160">
        <v>4883</v>
      </c>
      <c r="U58" s="160">
        <v>5521</v>
      </c>
      <c r="V58" s="144">
        <v>1744</v>
      </c>
      <c r="W58" s="144"/>
      <c r="X58" s="144"/>
      <c r="Y58" s="160">
        <v>1467</v>
      </c>
      <c r="Z58" s="160">
        <v>17865</v>
      </c>
      <c r="AA58" s="160">
        <v>3368</v>
      </c>
      <c r="AB58" s="160"/>
      <c r="AC58" s="160">
        <v>7034</v>
      </c>
      <c r="AD58" s="160">
        <v>6794</v>
      </c>
      <c r="AE58" s="160">
        <v>3683</v>
      </c>
      <c r="AF58" s="160">
        <v>1698</v>
      </c>
      <c r="AG58" s="160">
        <v>4052</v>
      </c>
      <c r="AH58" s="43">
        <f>+SUM(M58:AG58)</f>
        <v>91395</v>
      </c>
      <c r="AI58" s="43">
        <f>O58+Q58+Z58+AD58+AE58+AG58+T58</f>
        <v>58511</v>
      </c>
      <c r="AJ58" s="43">
        <f>P58+R58+S58+U58+V58+Y58+AC58+AB58+AF58+AA58</f>
        <v>32884</v>
      </c>
      <c r="AK58" s="160">
        <v>8033</v>
      </c>
      <c r="AL58" s="144">
        <v>859</v>
      </c>
      <c r="AM58" s="160">
        <v>1301</v>
      </c>
      <c r="AN58" s="43">
        <f>+SUM(AK58:AM58)</f>
        <v>10193</v>
      </c>
      <c r="AO58" s="44">
        <f>+AN58+AH58+L58</f>
        <v>478308</v>
      </c>
      <c r="AR58" s="43">
        <f t="shared" ref="AR58:AR59" si="112">L58/AR$5</f>
        <v>47090</v>
      </c>
      <c r="AS58" s="43">
        <f t="shared" ref="AS58:AS59" si="113">AH58/AS$5</f>
        <v>5712.1875</v>
      </c>
      <c r="AT58" s="43">
        <f t="shared" ref="AT58:AT59" si="114">AI58/AT$5</f>
        <v>8358.7142857142862</v>
      </c>
      <c r="AU58" s="43">
        <f t="shared" ref="AU58:AU59" si="115">AJ58/AU$5</f>
        <v>3653.7777777777778</v>
      </c>
      <c r="AV58" s="43">
        <f t="shared" ref="AV58:AV59" si="116">AN58/AV$5</f>
        <v>3397.6666666666665</v>
      </c>
      <c r="AW58" s="44">
        <f t="shared" ref="AW58:AW59" si="117">AO58/AW$5</f>
        <v>17715.111111111109</v>
      </c>
      <c r="AX58" s="122"/>
      <c r="AY58" s="43">
        <f>MEDIAN($D58:$K58)</f>
        <v>42986</v>
      </c>
      <c r="AZ58" s="43">
        <f>MEDIAN($M58:$AG58)</f>
        <v>4467.5</v>
      </c>
      <c r="BA58" s="43">
        <f>MEDIAN($AD58,$AE58,$Z58,$T58,$O58,Q58,AG58)</f>
        <v>6794</v>
      </c>
      <c r="BB58" s="43">
        <f>MEDIAN($AF58,$AB58,$AC58,$Y58,$V58,$U58,$S58,$R58,$P58,$AA58)</f>
        <v>3368</v>
      </c>
      <c r="BC58" s="43">
        <f>MEDIAN($AK58:$AM58)</f>
        <v>1301</v>
      </c>
      <c r="BD58" s="44">
        <f>MEDIAN((D58:K58,M58:V58,Y58:AG58,AK58:AM58))</f>
        <v>6794</v>
      </c>
    </row>
    <row r="59" spans="1:56" s="204" customFormat="1">
      <c r="A59" s="199"/>
      <c r="B59" s="200"/>
      <c r="C59" s="201" t="s">
        <v>245</v>
      </c>
      <c r="D59" s="144">
        <v>3735</v>
      </c>
      <c r="E59" s="160">
        <v>775</v>
      </c>
      <c r="F59" s="160">
        <v>4368</v>
      </c>
      <c r="G59" s="160">
        <v>7757</v>
      </c>
      <c r="H59" s="144"/>
      <c r="I59" s="144">
        <v>2798</v>
      </c>
      <c r="J59" s="160">
        <v>60</v>
      </c>
      <c r="K59" s="144">
        <v>0</v>
      </c>
      <c r="L59" s="43">
        <f>+SUM(D59:K59)</f>
        <v>19493</v>
      </c>
      <c r="M59" s="160"/>
      <c r="N59" s="160"/>
      <c r="O59" s="160">
        <v>252</v>
      </c>
      <c r="P59" s="160">
        <v>106</v>
      </c>
      <c r="Q59" s="160">
        <v>331</v>
      </c>
      <c r="R59" s="160">
        <v>0</v>
      </c>
      <c r="S59" s="160">
        <v>270</v>
      </c>
      <c r="T59" s="160">
        <v>1182</v>
      </c>
      <c r="U59" s="160"/>
      <c r="V59" s="144"/>
      <c r="W59" s="144"/>
      <c r="X59" s="144"/>
      <c r="Y59" s="160">
        <v>5203</v>
      </c>
      <c r="Z59" s="160">
        <v>387</v>
      </c>
      <c r="AA59" s="160">
        <v>132</v>
      </c>
      <c r="AB59" s="160"/>
      <c r="AC59" s="160">
        <v>806</v>
      </c>
      <c r="AD59" s="160"/>
      <c r="AE59" s="160">
        <v>87</v>
      </c>
      <c r="AF59" s="160">
        <v>205</v>
      </c>
      <c r="AG59" s="160">
        <v>483</v>
      </c>
      <c r="AH59" s="43">
        <f>+SUM(M59:AG59)</f>
        <v>9444</v>
      </c>
      <c r="AI59" s="43">
        <f>O59+Q59+Z59+AD59+AE59+AG59+T59</f>
        <v>2722</v>
      </c>
      <c r="AJ59" s="43">
        <f>P59+R59+S59+U59+V59+Y59+AC59+AB59+AF59+AA59</f>
        <v>6722</v>
      </c>
      <c r="AK59" s="160">
        <v>2272</v>
      </c>
      <c r="AL59" s="144"/>
      <c r="AM59" s="160">
        <v>185</v>
      </c>
      <c r="AN59" s="43">
        <f>+SUM(AK59:AM59)</f>
        <v>2457</v>
      </c>
      <c r="AO59" s="44">
        <f>+AN59+AH59+L59</f>
        <v>31394</v>
      </c>
      <c r="AR59" s="43">
        <f t="shared" si="112"/>
        <v>2436.625</v>
      </c>
      <c r="AS59" s="43">
        <f t="shared" si="113"/>
        <v>590.25</v>
      </c>
      <c r="AT59" s="43">
        <f t="shared" si="114"/>
        <v>388.85714285714283</v>
      </c>
      <c r="AU59" s="43">
        <f t="shared" si="115"/>
        <v>746.88888888888891</v>
      </c>
      <c r="AV59" s="43">
        <f t="shared" si="116"/>
        <v>819</v>
      </c>
      <c r="AW59" s="44">
        <f t="shared" si="117"/>
        <v>1162.7407407407406</v>
      </c>
      <c r="AX59" s="122"/>
      <c r="AY59" s="43">
        <f>MEDIAN($D59:$K59)</f>
        <v>2798</v>
      </c>
      <c r="AZ59" s="43">
        <f>MEDIAN($M59:$AG59)</f>
        <v>270</v>
      </c>
      <c r="BA59" s="43">
        <f>MEDIAN($AD59,$AE59,$Z59,$T59,$O59,Q59,AG59)</f>
        <v>359</v>
      </c>
      <c r="BB59" s="43">
        <f>MEDIAN($AF59,$AB59,$AC59,$Y59,$V59,$U59,$S59,$R59,$P59,$AA59)</f>
        <v>205</v>
      </c>
      <c r="BC59" s="43">
        <f>MEDIAN($AK59:$AM59)</f>
        <v>1228.5</v>
      </c>
      <c r="BD59" s="44">
        <f>MEDIAN((D59:K59,M59:V59,Y59:AG59,AK59:AM59))</f>
        <v>359</v>
      </c>
    </row>
    <row r="60" spans="1:56" s="204" customFormat="1">
      <c r="A60" s="199"/>
      <c r="B60" s="200"/>
      <c r="C60" s="210" t="s">
        <v>244</v>
      </c>
      <c r="D60" s="46">
        <f t="shared" ref="D60:V60" si="118">D59+D58</f>
        <v>42666</v>
      </c>
      <c r="E60" s="118">
        <f t="shared" si="118"/>
        <v>8496</v>
      </c>
      <c r="F60" s="118">
        <f t="shared" si="118"/>
        <v>53928</v>
      </c>
      <c r="G60" s="118">
        <f t="shared" si="118"/>
        <v>122898</v>
      </c>
      <c r="H60" s="118">
        <f t="shared" si="118"/>
        <v>44588</v>
      </c>
      <c r="I60" s="118">
        <f t="shared" si="118"/>
        <v>60681</v>
      </c>
      <c r="J60" s="118">
        <f t="shared" si="118"/>
        <v>21572</v>
      </c>
      <c r="K60" s="88">
        <f t="shared" si="118"/>
        <v>41384</v>
      </c>
      <c r="L60" s="45">
        <f t="shared" si="118"/>
        <v>396213</v>
      </c>
      <c r="M60" s="46"/>
      <c r="N60" s="118"/>
      <c r="O60" s="118">
        <f t="shared" si="118"/>
        <v>8399</v>
      </c>
      <c r="P60" s="118">
        <f t="shared" si="118"/>
        <v>5854</v>
      </c>
      <c r="Q60" s="118">
        <f t="shared" si="118"/>
        <v>13418</v>
      </c>
      <c r="R60" s="118">
        <f t="shared" si="118"/>
        <v>3792</v>
      </c>
      <c r="S60" s="118">
        <f t="shared" si="118"/>
        <v>2782</v>
      </c>
      <c r="T60" s="118">
        <f t="shared" si="118"/>
        <v>6065</v>
      </c>
      <c r="U60" s="118">
        <f t="shared" si="118"/>
        <v>5521</v>
      </c>
      <c r="V60" s="118">
        <f t="shared" si="118"/>
        <v>1744</v>
      </c>
      <c r="W60" s="118"/>
      <c r="X60" s="118"/>
      <c r="Y60" s="118">
        <f t="shared" ref="Y60:AG60" si="119">Y59+Y58</f>
        <v>6670</v>
      </c>
      <c r="Z60" s="118">
        <f t="shared" si="119"/>
        <v>18252</v>
      </c>
      <c r="AA60" s="118">
        <f t="shared" ref="AA60" si="120">AA59+AA58</f>
        <v>3500</v>
      </c>
      <c r="AB60" s="118"/>
      <c r="AC60" s="118">
        <f>AC59+AC58</f>
        <v>7840</v>
      </c>
      <c r="AD60" s="118">
        <f t="shared" si="119"/>
        <v>6794</v>
      </c>
      <c r="AE60" s="118">
        <f t="shared" si="119"/>
        <v>3770</v>
      </c>
      <c r="AF60" s="118">
        <f t="shared" si="119"/>
        <v>1903</v>
      </c>
      <c r="AG60" s="88">
        <f t="shared" si="119"/>
        <v>4535</v>
      </c>
      <c r="AH60" s="45">
        <f>+SUM(M60:AG60)</f>
        <v>100839</v>
      </c>
      <c r="AI60" s="45">
        <f>O60+Q60+Z60+AD60+AE60+AG60+T60</f>
        <v>61233</v>
      </c>
      <c r="AJ60" s="45">
        <f>P60+R60+S60+U60+V60+Y60+AC60+AB60+AF60+AA60</f>
        <v>39606</v>
      </c>
      <c r="AK60" s="46">
        <f>AK59+AK58</f>
        <v>10305</v>
      </c>
      <c r="AL60" s="118">
        <f>AL59+AL58</f>
        <v>859</v>
      </c>
      <c r="AM60" s="88">
        <f>AM59+AM58</f>
        <v>1486</v>
      </c>
      <c r="AN60" s="45">
        <f>+SUM(AK60:AM60)</f>
        <v>12650</v>
      </c>
      <c r="AO60" s="211">
        <f>+AN60+AH60+L60</f>
        <v>509702</v>
      </c>
      <c r="AR60" s="45">
        <f>L60/AR$5</f>
        <v>49526.625</v>
      </c>
      <c r="AS60" s="45">
        <f>AH60/AS$5</f>
        <v>6302.4375</v>
      </c>
      <c r="AT60" s="45">
        <f>AI60/AT$5</f>
        <v>8747.5714285714294</v>
      </c>
      <c r="AU60" s="45">
        <f>AJ60/AU$5</f>
        <v>4400.666666666667</v>
      </c>
      <c r="AV60" s="45">
        <f>AN60/AV$5</f>
        <v>4216.666666666667</v>
      </c>
      <c r="AW60" s="211">
        <f>AO60/AW$5</f>
        <v>18877.85185185185</v>
      </c>
      <c r="AX60" s="122"/>
      <c r="AY60" s="45">
        <f>MEDIAN($D60:$K60)</f>
        <v>43627</v>
      </c>
      <c r="AZ60" s="45">
        <f>MEDIAN($M60:$AG60)</f>
        <v>5687.5</v>
      </c>
      <c r="BA60" s="45">
        <f>MEDIAN($AD60,$AE60,$Z60,$T60,$O60,Q60,AG60)</f>
        <v>6794</v>
      </c>
      <c r="BB60" s="45">
        <f>MEDIAN($AF60,$AB60,$AC60,$Y60,$V60,$U60,$S60,$R60,$P60,$AA60)</f>
        <v>3792</v>
      </c>
      <c r="BC60" s="45">
        <f>MEDIAN($AK60:$AM60)</f>
        <v>1486</v>
      </c>
      <c r="BD60" s="211">
        <f>MEDIAN((D60:K60,M60:V60,Y60:AG60,AK60:AM60))</f>
        <v>6794</v>
      </c>
    </row>
    <row r="61" spans="1:56" s="229" customFormat="1" ht="12">
      <c r="A61" s="227"/>
      <c r="B61" s="228"/>
      <c r="C61" s="212" t="s">
        <v>243</v>
      </c>
      <c r="D61" s="87">
        <f t="shared" ref="D61:V61" si="121">+D60/D$63</f>
        <v>0.11608248151947087</v>
      </c>
      <c r="E61" s="214">
        <f t="shared" si="121"/>
        <v>6.9240925168293915E-2</v>
      </c>
      <c r="F61" s="214">
        <f t="shared" si="121"/>
        <v>0.11192979688751811</v>
      </c>
      <c r="G61" s="214">
        <f t="shared" si="121"/>
        <v>0.11740519781999169</v>
      </c>
      <c r="H61" s="119">
        <f t="shared" si="121"/>
        <v>0.13395381255238673</v>
      </c>
      <c r="I61" s="119">
        <f t="shared" si="121"/>
        <v>9.2681235566525341E-2</v>
      </c>
      <c r="J61" s="214">
        <f t="shared" si="121"/>
        <v>9.0778637647128138E-2</v>
      </c>
      <c r="K61" s="119">
        <f t="shared" si="121"/>
        <v>0.10210279855027053</v>
      </c>
      <c r="L61" s="84">
        <f t="shared" si="121"/>
        <v>0.10857003811883507</v>
      </c>
      <c r="M61" s="214"/>
      <c r="N61" s="215"/>
      <c r="O61" s="214">
        <f t="shared" si="121"/>
        <v>7.744725582767778E-2</v>
      </c>
      <c r="P61" s="214">
        <f t="shared" si="121"/>
        <v>9.6058547471366218E-2</v>
      </c>
      <c r="Q61" s="214">
        <f t="shared" si="121"/>
        <v>0.11756871610195481</v>
      </c>
      <c r="R61" s="214">
        <f t="shared" si="121"/>
        <v>9.2781991680939563E-2</v>
      </c>
      <c r="S61" s="214">
        <f t="shared" si="121"/>
        <v>6.2605486418975176E-2</v>
      </c>
      <c r="T61" s="214">
        <f t="shared" si="121"/>
        <v>8.0516687465151476E-2</v>
      </c>
      <c r="U61" s="214">
        <f t="shared" si="121"/>
        <v>0.11500645752614257</v>
      </c>
      <c r="V61" s="119">
        <f t="shared" si="121"/>
        <v>6.7939228671601085E-2</v>
      </c>
      <c r="W61" s="119"/>
      <c r="X61" s="119"/>
      <c r="Y61" s="214">
        <f t="shared" ref="Y61:AO61" si="122">+Y60/Y$63</f>
        <v>0.11274700383711692</v>
      </c>
      <c r="Z61" s="215">
        <f t="shared" si="122"/>
        <v>0.12580645161290321</v>
      </c>
      <c r="AA61" s="215">
        <f t="shared" ref="AA61" si="123">+AA60/AA$63</f>
        <v>7.5890630759556793E-2</v>
      </c>
      <c r="AB61" s="214"/>
      <c r="AC61" s="214">
        <f>+AC60/AC$63</f>
        <v>8.0397887504486495E-2</v>
      </c>
      <c r="AD61" s="214">
        <f t="shared" si="122"/>
        <v>6.9615648663326257E-2</v>
      </c>
      <c r="AE61" s="214">
        <f t="shared" si="122"/>
        <v>6.7687667199310561E-2</v>
      </c>
      <c r="AF61" s="215">
        <f t="shared" si="122"/>
        <v>7.6254207405032859E-2</v>
      </c>
      <c r="AG61" s="215">
        <f t="shared" si="122"/>
        <v>7.0644131162863152E-2</v>
      </c>
      <c r="AH61" s="84">
        <f t="shared" si="122"/>
        <v>9.0998265565243444E-2</v>
      </c>
      <c r="AI61" s="84">
        <f t="shared" si="122"/>
        <v>9.2711531822889229E-2</v>
      </c>
      <c r="AJ61" s="84">
        <f t="shared" si="122"/>
        <v>8.8470628180327651E-2</v>
      </c>
      <c r="AK61" s="214">
        <f t="shared" si="122"/>
        <v>6.6925579794384876E-2</v>
      </c>
      <c r="AL61" s="119">
        <f t="shared" si="122"/>
        <v>6.238652044447672E-2</v>
      </c>
      <c r="AM61" s="214">
        <f t="shared" si="122"/>
        <v>5.132633324122686E-2</v>
      </c>
      <c r="AN61" s="84">
        <f t="shared" si="122"/>
        <v>6.4311787613498872E-2</v>
      </c>
      <c r="AO61" s="86">
        <f t="shared" si="122"/>
        <v>0.10288245347347523</v>
      </c>
      <c r="AR61" s="84">
        <f t="shared" ref="AR61:AV61" si="124">+AR60/AR$63</f>
        <v>0.10857003811883507</v>
      </c>
      <c r="AS61" s="84">
        <f t="shared" si="124"/>
        <v>9.0998265565243444E-2</v>
      </c>
      <c r="AT61" s="84">
        <f t="shared" si="124"/>
        <v>9.2711531822889229E-2</v>
      </c>
      <c r="AU61" s="84">
        <f t="shared" si="124"/>
        <v>8.8470628180327651E-2</v>
      </c>
      <c r="AV61" s="84">
        <f t="shared" si="124"/>
        <v>6.4311787613498872E-2</v>
      </c>
      <c r="AW61" s="86">
        <f t="shared" ref="AW61" si="125">+AW60/AW$63</f>
        <v>0.10288245347347522</v>
      </c>
      <c r="AX61" s="85"/>
      <c r="AY61" s="84">
        <f>MEDIAN($D61:$K61)</f>
        <v>0.10701629771889432</v>
      </c>
      <c r="AZ61" s="84">
        <f>MEDIAN($M61:$AG61)</f>
        <v>7.8922571666082131E-2</v>
      </c>
      <c r="BA61" s="84">
        <f>MEDIAN($M61:$AG61)</f>
        <v>7.8922571666082131E-2</v>
      </c>
      <c r="BB61" s="84">
        <f>MEDIAN($AF61,$AB61,$AC61,$Y61,$V61,$U61,$S61,$R61,$P61,$N61,$M61)</f>
        <v>8.6589939592713022E-2</v>
      </c>
      <c r="BC61" s="84">
        <f>MEDIAN($AK61:$AM61)</f>
        <v>6.238652044447672E-2</v>
      </c>
      <c r="BD61" s="86">
        <f t="shared" ref="BD61" si="126">+BD60/BD$63</f>
        <v>6.9671332615495046E-2</v>
      </c>
    </row>
    <row r="62" spans="1:56"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216"/>
      <c r="AH62" s="19"/>
      <c r="AI62" s="19"/>
      <c r="AJ62" s="19"/>
      <c r="AK62" s="216"/>
      <c r="AL62" s="120"/>
      <c r="AM62" s="216"/>
      <c r="AN62" s="19"/>
      <c r="AO62" s="21"/>
      <c r="AR62" s="19"/>
      <c r="AS62" s="19"/>
      <c r="AT62" s="19"/>
      <c r="AU62" s="19"/>
      <c r="AV62" s="19"/>
      <c r="AW62" s="21"/>
      <c r="AX62" s="20"/>
      <c r="AY62" s="19"/>
      <c r="AZ62" s="19"/>
      <c r="BA62" s="19"/>
      <c r="BB62" s="19"/>
      <c r="BC62" s="19"/>
      <c r="BD62" s="21"/>
    </row>
    <row r="63" spans="1:56" s="204" customFormat="1">
      <c r="A63" s="199"/>
      <c r="B63" s="207" t="s">
        <v>242</v>
      </c>
      <c r="C63" s="201"/>
      <c r="D63" s="81">
        <f t="shared" ref="D63:K63" si="127">D60+D55+D46</f>
        <v>367549</v>
      </c>
      <c r="E63" s="125">
        <f t="shared" si="127"/>
        <v>122702</v>
      </c>
      <c r="F63" s="125">
        <f t="shared" si="127"/>
        <v>481802</v>
      </c>
      <c r="G63" s="125">
        <f t="shared" si="127"/>
        <v>1046785</v>
      </c>
      <c r="H63" s="125">
        <f t="shared" si="127"/>
        <v>332861</v>
      </c>
      <c r="I63" s="125">
        <f t="shared" si="127"/>
        <v>654728</v>
      </c>
      <c r="J63" s="125">
        <f t="shared" si="127"/>
        <v>237633</v>
      </c>
      <c r="K63" s="80">
        <f t="shared" si="127"/>
        <v>405317</v>
      </c>
      <c r="L63" s="45">
        <f>+SUM(D63:K63)</f>
        <v>3649377</v>
      </c>
      <c r="M63" s="81"/>
      <c r="N63" s="125"/>
      <c r="O63" s="125">
        <f t="shared" ref="O63:V63" si="128">O60+O55+O46</f>
        <v>108448</v>
      </c>
      <c r="P63" s="125">
        <f t="shared" si="128"/>
        <v>60942</v>
      </c>
      <c r="Q63" s="125">
        <f t="shared" si="128"/>
        <v>114129</v>
      </c>
      <c r="R63" s="125">
        <f t="shared" si="128"/>
        <v>40870</v>
      </c>
      <c r="S63" s="125">
        <f t="shared" si="128"/>
        <v>44437</v>
      </c>
      <c r="T63" s="125">
        <f t="shared" si="128"/>
        <v>75326</v>
      </c>
      <c r="U63" s="125">
        <f t="shared" si="128"/>
        <v>48006</v>
      </c>
      <c r="V63" s="125">
        <f t="shared" si="128"/>
        <v>25670</v>
      </c>
      <c r="W63" s="125"/>
      <c r="X63" s="125"/>
      <c r="Y63" s="125">
        <f t="shared" ref="Y63:AG63" si="129">Y60+Y55+Y46</f>
        <v>59159</v>
      </c>
      <c r="Z63" s="125">
        <f t="shared" si="129"/>
        <v>145080</v>
      </c>
      <c r="AA63" s="125">
        <f t="shared" ref="AA63" si="130">AA60+AA55+AA46</f>
        <v>46119</v>
      </c>
      <c r="AB63" s="125"/>
      <c r="AC63" s="125">
        <f>AC60+AC55+AC46</f>
        <v>97515</v>
      </c>
      <c r="AD63" s="125">
        <f t="shared" si="129"/>
        <v>97593</v>
      </c>
      <c r="AE63" s="125">
        <f t="shared" si="129"/>
        <v>55697</v>
      </c>
      <c r="AF63" s="125">
        <f t="shared" si="129"/>
        <v>24956</v>
      </c>
      <c r="AG63" s="80">
        <f t="shared" si="129"/>
        <v>64195</v>
      </c>
      <c r="AH63" s="45">
        <f>+SUM(M63:AG63)</f>
        <v>1108142</v>
      </c>
      <c r="AI63" s="45">
        <f>O63+Q63+Z63+AD63+AE63+AG63+T63</f>
        <v>660468</v>
      </c>
      <c r="AJ63" s="45">
        <f>P63+R63+S63+U63+V63+Y63+AC63+AB63+AF63+AA63</f>
        <v>447674</v>
      </c>
      <c r="AK63" s="81">
        <f>AK60+AK55+AK46</f>
        <v>153977</v>
      </c>
      <c r="AL63" s="125">
        <f>AL60+AL55+AL46</f>
        <v>13769</v>
      </c>
      <c r="AM63" s="80">
        <f>AM60+AM55+AM46</f>
        <v>28952</v>
      </c>
      <c r="AN63" s="45">
        <f>+SUM(AK63:AM63)</f>
        <v>196698</v>
      </c>
      <c r="AO63" s="211">
        <f>+AN63+AH63+L63</f>
        <v>4954217</v>
      </c>
      <c r="AR63" s="45">
        <f>L63/AR$5</f>
        <v>456172.125</v>
      </c>
      <c r="AS63" s="45">
        <f>AH63/AS$5</f>
        <v>69258.875</v>
      </c>
      <c r="AT63" s="45">
        <f>AI63/AT$5</f>
        <v>94352.571428571435</v>
      </c>
      <c r="AU63" s="45">
        <f>AJ63/AU$5</f>
        <v>49741.555555555555</v>
      </c>
      <c r="AV63" s="45">
        <f>AN63/AV$5</f>
        <v>65566</v>
      </c>
      <c r="AW63" s="211">
        <f>AO63/AW$5</f>
        <v>183489.51851851851</v>
      </c>
      <c r="AX63" s="122"/>
      <c r="AY63" s="45">
        <f>MEDIAN($D63:$K63)</f>
        <v>386433</v>
      </c>
      <c r="AZ63" s="45">
        <f>MEDIAN($M63:$AG63)</f>
        <v>60050.5</v>
      </c>
      <c r="BA63" s="45">
        <f>MEDIAN($AD63,$AE63,$Z63,$T63,$O63,Q63,AG63)</f>
        <v>97593</v>
      </c>
      <c r="BB63" s="45">
        <f>MEDIAN($AF63,$AB63,$AC63,$Y63,$V63,$U63,$S63,$R63,$P63,$AA63)</f>
        <v>46119</v>
      </c>
      <c r="BC63" s="45">
        <f>MEDIAN($AK63:$AM63)</f>
        <v>28952</v>
      </c>
      <c r="BD63" s="211">
        <f>MEDIAN((D63:K63,M63:V63,Y63:AG63,AK63:AM63))</f>
        <v>97515</v>
      </c>
    </row>
    <row r="64" spans="1:56"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120"/>
      <c r="AG64" s="82"/>
      <c r="AH64" s="19"/>
      <c r="AI64" s="19"/>
      <c r="AJ64" s="19"/>
      <c r="AK64" s="83"/>
      <c r="AL64" s="120"/>
      <c r="AM64" s="82"/>
      <c r="AN64" s="19"/>
      <c r="AO64" s="21"/>
      <c r="AR64" s="19"/>
      <c r="AS64" s="19"/>
      <c r="AT64" s="19"/>
      <c r="AU64" s="19"/>
      <c r="AV64" s="19"/>
      <c r="AW64" s="21"/>
      <c r="AX64" s="20"/>
      <c r="AY64" s="19"/>
      <c r="AZ64" s="19"/>
      <c r="BA64" s="19"/>
      <c r="BB64" s="19"/>
      <c r="BC64" s="19"/>
      <c r="BD64" s="21"/>
    </row>
    <row r="65" spans="1:56" s="204" customFormat="1">
      <c r="A65" s="205" t="s">
        <v>241</v>
      </c>
      <c r="B65" s="200"/>
      <c r="C65" s="201"/>
      <c r="D65" s="81">
        <f t="shared" ref="D65:K65" si="131">D42-D63</f>
        <v>18527</v>
      </c>
      <c r="E65" s="125">
        <f t="shared" si="131"/>
        <v>494</v>
      </c>
      <c r="F65" s="125">
        <f t="shared" si="131"/>
        <v>6056</v>
      </c>
      <c r="G65" s="125">
        <f t="shared" si="131"/>
        <v>45801</v>
      </c>
      <c r="H65" s="125">
        <f t="shared" si="131"/>
        <v>4417</v>
      </c>
      <c r="I65" s="125">
        <f t="shared" si="131"/>
        <v>27773</v>
      </c>
      <c r="J65" s="125">
        <f t="shared" si="131"/>
        <v>13561</v>
      </c>
      <c r="K65" s="80">
        <f t="shared" si="131"/>
        <v>14095</v>
      </c>
      <c r="L65" s="45">
        <f>+SUM(D65:K65)</f>
        <v>130724</v>
      </c>
      <c r="M65" s="81"/>
      <c r="N65" s="125"/>
      <c r="O65" s="125">
        <f t="shared" ref="O65:V65" si="132">O42-O63</f>
        <v>7202</v>
      </c>
      <c r="P65" s="125">
        <f t="shared" si="132"/>
        <v>2450</v>
      </c>
      <c r="Q65" s="125">
        <f t="shared" si="132"/>
        <v>101</v>
      </c>
      <c r="R65" s="125">
        <f t="shared" si="132"/>
        <v>1738</v>
      </c>
      <c r="S65" s="125">
        <f t="shared" si="132"/>
        <v>44</v>
      </c>
      <c r="T65" s="125">
        <f t="shared" si="132"/>
        <v>1772</v>
      </c>
      <c r="U65" s="125">
        <f t="shared" si="132"/>
        <v>4272</v>
      </c>
      <c r="V65" s="125">
        <f t="shared" si="132"/>
        <v>-3013</v>
      </c>
      <c r="W65" s="125"/>
      <c r="X65" s="125"/>
      <c r="Y65" s="125">
        <f t="shared" ref="Y65:AG65" si="133">Y42-Y63</f>
        <v>4130</v>
      </c>
      <c r="Z65" s="125">
        <f t="shared" si="133"/>
        <v>-4080</v>
      </c>
      <c r="AA65" s="125">
        <f t="shared" ref="AA65" si="134">AA42-AA63</f>
        <v>1601</v>
      </c>
      <c r="AB65" s="125"/>
      <c r="AC65" s="125">
        <f>AC42-AC63</f>
        <v>6086</v>
      </c>
      <c r="AD65" s="125">
        <f t="shared" si="133"/>
        <v>1084</v>
      </c>
      <c r="AE65" s="125">
        <f t="shared" si="133"/>
        <v>2070</v>
      </c>
      <c r="AF65" s="125">
        <f t="shared" si="133"/>
        <v>-1288</v>
      </c>
      <c r="AG65" s="80">
        <f t="shared" si="133"/>
        <v>-837</v>
      </c>
      <c r="AH65" s="45">
        <f>+SUM(M65:AG65)</f>
        <v>23332</v>
      </c>
      <c r="AI65" s="45">
        <f>O65+Q65+Z65+AD65+AE65+AG65+T65</f>
        <v>7312</v>
      </c>
      <c r="AJ65" s="45">
        <f>P65+R65+S65+U65+V65+Y65+AC65+AB65+AF65+AA65</f>
        <v>16020</v>
      </c>
      <c r="AK65" s="81">
        <f>AK42-AK63</f>
        <v>2619</v>
      </c>
      <c r="AL65" s="125">
        <f>AL42-AL63</f>
        <v>5357</v>
      </c>
      <c r="AM65" s="80">
        <f>AM42-AM63</f>
        <v>2794</v>
      </c>
      <c r="AN65" s="45">
        <f>+SUM(AK65:AM65)</f>
        <v>10770</v>
      </c>
      <c r="AO65" s="211">
        <f>+AN65+AH65+L65</f>
        <v>164826</v>
      </c>
      <c r="AR65" s="45">
        <f>L65/AR$5</f>
        <v>16340.5</v>
      </c>
      <c r="AS65" s="45">
        <f>AH65/AS$5</f>
        <v>1458.25</v>
      </c>
      <c r="AT65" s="45">
        <f>AI65/AT$5</f>
        <v>1044.5714285714287</v>
      </c>
      <c r="AU65" s="45">
        <f>AJ65/AU$5</f>
        <v>1780</v>
      </c>
      <c r="AV65" s="45">
        <f>AN65/AV$5</f>
        <v>3590</v>
      </c>
      <c r="AW65" s="211">
        <f>AO65/AW$5</f>
        <v>6104.666666666667</v>
      </c>
      <c r="AX65" s="122"/>
      <c r="AY65" s="45">
        <f>MEDIAN($D65:$K65)</f>
        <v>13828</v>
      </c>
      <c r="AZ65" s="45">
        <f>MEDIAN($M65:$AG65)</f>
        <v>1669.5</v>
      </c>
      <c r="BA65" s="45">
        <f>MEDIAN($AD65,$AE65,$Z65,$T65,$O65,Q65,AG65)</f>
        <v>1084</v>
      </c>
      <c r="BB65" s="45">
        <f>MEDIAN($AF65,$AB65,$AC65,$Y65,$V65,$U65,$S65,$R65,$P65,$AA65)</f>
        <v>1738</v>
      </c>
      <c r="BC65" s="45">
        <f>MEDIAN($AK65:$AM65)</f>
        <v>2794</v>
      </c>
      <c r="BD65" s="211">
        <f>MEDIAN((D65:K65,M65:V65,Y65:AG65,AK65:AM65))</f>
        <v>2619</v>
      </c>
    </row>
    <row r="66" spans="1:56"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160"/>
      <c r="AH66" s="43"/>
      <c r="AI66" s="43"/>
      <c r="AJ66" s="43"/>
      <c r="AK66" s="160"/>
      <c r="AL66" s="144"/>
      <c r="AM66" s="160"/>
      <c r="AN66" s="43"/>
      <c r="AO66" s="44"/>
      <c r="AR66" s="43"/>
      <c r="AS66" s="43"/>
      <c r="AT66" s="43"/>
      <c r="AU66" s="43"/>
      <c r="AV66" s="43"/>
      <c r="AW66" s="44"/>
      <c r="AX66" s="122"/>
      <c r="AY66" s="43"/>
      <c r="AZ66" s="43"/>
      <c r="BA66" s="43"/>
      <c r="BB66" s="43"/>
      <c r="BC66" s="43"/>
      <c r="BD66" s="44"/>
    </row>
    <row r="67" spans="1:56" s="204" customFormat="1">
      <c r="A67" s="199"/>
      <c r="B67" s="207" t="s">
        <v>240</v>
      </c>
      <c r="C67" s="201"/>
      <c r="D67" s="144">
        <v>0</v>
      </c>
      <c r="E67" s="160">
        <v>17116</v>
      </c>
      <c r="F67" s="160">
        <v>-432</v>
      </c>
      <c r="G67" s="160">
        <v>29508</v>
      </c>
      <c r="H67" s="144">
        <v>-6254</v>
      </c>
      <c r="I67" s="144"/>
      <c r="J67" s="160">
        <v>-1295</v>
      </c>
      <c r="K67" s="144">
        <v>0</v>
      </c>
      <c r="L67" s="43">
        <f>+SUM(D67:K67)</f>
        <v>38643</v>
      </c>
      <c r="M67" s="160"/>
      <c r="N67" s="160"/>
      <c r="O67" s="160">
        <v>23755</v>
      </c>
      <c r="P67" s="160"/>
      <c r="Q67" s="160">
        <v>63</v>
      </c>
      <c r="R67" s="160">
        <v>0</v>
      </c>
      <c r="S67" s="160">
        <v>-188</v>
      </c>
      <c r="T67" s="160">
        <v>0</v>
      </c>
      <c r="U67" s="160"/>
      <c r="V67" s="144">
        <v>-500</v>
      </c>
      <c r="W67" s="144"/>
      <c r="X67" s="144"/>
      <c r="Y67" s="160">
        <v>0</v>
      </c>
      <c r="Z67" s="160">
        <v>-20321</v>
      </c>
      <c r="AA67" s="160">
        <v>-1524</v>
      </c>
      <c r="AB67" s="160"/>
      <c r="AC67" s="160">
        <v>-1312</v>
      </c>
      <c r="AD67" s="160">
        <v>2405</v>
      </c>
      <c r="AE67" s="160">
        <v>129</v>
      </c>
      <c r="AF67" s="160">
        <v>1361</v>
      </c>
      <c r="AG67" s="160">
        <v>-846</v>
      </c>
      <c r="AH67" s="43">
        <f>+SUM(M67:AG67)</f>
        <v>3022</v>
      </c>
      <c r="AI67" s="43">
        <f>O67+Q67+Z67+AD67+AE67+AG67+T67</f>
        <v>5185</v>
      </c>
      <c r="AJ67" s="43">
        <f>P67+R67+S67+U67+V67+Y67+AC67+AB67+AF67+AA67</f>
        <v>-2163</v>
      </c>
      <c r="AK67" s="160"/>
      <c r="AL67" s="144">
        <v>-898</v>
      </c>
      <c r="AM67" s="160">
        <v>0</v>
      </c>
      <c r="AN67" s="43">
        <f>+SUM(AK67:AM67)</f>
        <v>-898</v>
      </c>
      <c r="AO67" s="44">
        <f>+AN67+AH67+L67</f>
        <v>40767</v>
      </c>
      <c r="AR67" s="43">
        <f>L67/AR$5</f>
        <v>4830.375</v>
      </c>
      <c r="AS67" s="43">
        <f>AH67/AS$5</f>
        <v>188.875</v>
      </c>
      <c r="AT67" s="43">
        <f>AI67/AT$5</f>
        <v>740.71428571428567</v>
      </c>
      <c r="AU67" s="43">
        <f>AJ67/AU$5</f>
        <v>-240.33333333333334</v>
      </c>
      <c r="AV67" s="43">
        <f>AN67/AV$5</f>
        <v>-299.33333333333331</v>
      </c>
      <c r="AW67" s="44">
        <f>AO67/AW$5</f>
        <v>1509.8888888888889</v>
      </c>
      <c r="AX67" s="122"/>
      <c r="AY67" s="43">
        <f>MEDIAN($D67:$K67)</f>
        <v>0</v>
      </c>
      <c r="AZ67" s="43">
        <f>MEDIAN($M67:$AG67)</f>
        <v>0</v>
      </c>
      <c r="BA67" s="43">
        <f>MEDIAN($AD67,$AE67,$Z67,$T67,$O67,Q67,AG67)</f>
        <v>63</v>
      </c>
      <c r="BB67" s="43">
        <f>MEDIAN($AF67,$AB67,$AC67,$Y67,$V67,$U67,$S67,$R67,$P67,$AA67)</f>
        <v>-188</v>
      </c>
      <c r="BC67" s="43">
        <f>MEDIAN($AK67:$AM67)</f>
        <v>-449</v>
      </c>
      <c r="BD67" s="44">
        <f>MEDIAN((D67:K67,M67:V67,Y67:AG67,AK67:AM67))</f>
        <v>0</v>
      </c>
    </row>
    <row r="68" spans="1:56"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160"/>
      <c r="AH68" s="43"/>
      <c r="AI68" s="43"/>
      <c r="AJ68" s="43"/>
      <c r="AK68" s="160"/>
      <c r="AL68" s="144"/>
      <c r="AM68" s="160"/>
      <c r="AN68" s="43"/>
      <c r="AO68" s="44"/>
      <c r="AR68" s="43"/>
      <c r="AS68" s="43"/>
      <c r="AT68" s="43"/>
      <c r="AU68" s="43"/>
      <c r="AV68" s="43"/>
      <c r="AW68" s="44"/>
      <c r="AX68" s="122"/>
      <c r="AY68" s="43"/>
      <c r="AZ68" s="43"/>
      <c r="BA68" s="43"/>
      <c r="BB68" s="43"/>
      <c r="BC68" s="43"/>
      <c r="BD68" s="44"/>
    </row>
    <row r="69" spans="1:56" s="204" customFormat="1" ht="15" thickBot="1">
      <c r="A69" s="205" t="s">
        <v>239</v>
      </c>
      <c r="B69" s="200"/>
      <c r="C69" s="201"/>
      <c r="D69" s="79">
        <f t="shared" ref="D69:K69" si="135">D65+D67</f>
        <v>18527</v>
      </c>
      <c r="E69" s="126">
        <f t="shared" si="135"/>
        <v>17610</v>
      </c>
      <c r="F69" s="126">
        <f t="shared" si="135"/>
        <v>5624</v>
      </c>
      <c r="G69" s="126">
        <f t="shared" si="135"/>
        <v>75309</v>
      </c>
      <c r="H69" s="126">
        <f t="shared" si="135"/>
        <v>-1837</v>
      </c>
      <c r="I69" s="126">
        <f t="shared" si="135"/>
        <v>27773</v>
      </c>
      <c r="J69" s="126">
        <f t="shared" si="135"/>
        <v>12266</v>
      </c>
      <c r="K69" s="78">
        <f t="shared" si="135"/>
        <v>14095</v>
      </c>
      <c r="L69" s="42">
        <f>+SUM(D69:K69)</f>
        <v>169367</v>
      </c>
      <c r="M69" s="79"/>
      <c r="N69" s="126"/>
      <c r="O69" s="126">
        <f t="shared" ref="O69:V69" si="136">O65+O67</f>
        <v>30957</v>
      </c>
      <c r="P69" s="126">
        <f t="shared" si="136"/>
        <v>2450</v>
      </c>
      <c r="Q69" s="126">
        <f t="shared" si="136"/>
        <v>164</v>
      </c>
      <c r="R69" s="126">
        <f t="shared" si="136"/>
        <v>1738</v>
      </c>
      <c r="S69" s="126">
        <f t="shared" si="136"/>
        <v>-144</v>
      </c>
      <c r="T69" s="126">
        <f t="shared" si="136"/>
        <v>1772</v>
      </c>
      <c r="U69" s="126">
        <f t="shared" si="136"/>
        <v>4272</v>
      </c>
      <c r="V69" s="126">
        <f t="shared" si="136"/>
        <v>-3513</v>
      </c>
      <c r="W69" s="126"/>
      <c r="X69" s="126"/>
      <c r="Y69" s="126">
        <f t="shared" ref="Y69:AG69" si="137">Y65+Y67</f>
        <v>4130</v>
      </c>
      <c r="Z69" s="126">
        <f t="shared" si="137"/>
        <v>-24401</v>
      </c>
      <c r="AA69" s="126">
        <f t="shared" si="137"/>
        <v>77</v>
      </c>
      <c r="AB69" s="126"/>
      <c r="AC69" s="126">
        <f>AC65+AC67</f>
        <v>4774</v>
      </c>
      <c r="AD69" s="126">
        <f t="shared" si="137"/>
        <v>3489</v>
      </c>
      <c r="AE69" s="126">
        <f t="shared" si="137"/>
        <v>2199</v>
      </c>
      <c r="AF69" s="126">
        <f t="shared" si="137"/>
        <v>73</v>
      </c>
      <c r="AG69" s="78">
        <f t="shared" si="137"/>
        <v>-1683</v>
      </c>
      <c r="AH69" s="42">
        <f>+SUM(M69:AG69)</f>
        <v>26354</v>
      </c>
      <c r="AI69" s="42">
        <f>O69+Q69+Z69+AD69+AE69+AG69+T69</f>
        <v>12497</v>
      </c>
      <c r="AJ69" s="42">
        <f>P69+R69+S69+U69+V69+Y69+AC69+AB69+AF69+AA69</f>
        <v>13857</v>
      </c>
      <c r="AK69" s="79">
        <f>AK65+AK67</f>
        <v>2619</v>
      </c>
      <c r="AL69" s="126">
        <f>AL65+AL67</f>
        <v>4459</v>
      </c>
      <c r="AM69" s="78">
        <f>AM65+AM67</f>
        <v>2794</v>
      </c>
      <c r="AN69" s="42">
        <f>+SUM(AK69:AM69)</f>
        <v>9872</v>
      </c>
      <c r="AO69" s="230">
        <f>+AN69+AH69+L69</f>
        <v>205593</v>
      </c>
      <c r="AR69" s="42">
        <f>L69/AR$5</f>
        <v>21170.875</v>
      </c>
      <c r="AS69" s="42">
        <f>AH69/AS$5</f>
        <v>1647.125</v>
      </c>
      <c r="AT69" s="42">
        <f>AI69/AT$5</f>
        <v>1785.2857142857142</v>
      </c>
      <c r="AU69" s="42">
        <f>AJ69/AU$5</f>
        <v>1539.6666666666667</v>
      </c>
      <c r="AV69" s="42">
        <f>AN69/AV$5</f>
        <v>3290.6666666666665</v>
      </c>
      <c r="AW69" s="230">
        <f>AO69/AW$5</f>
        <v>7614.5555555555557</v>
      </c>
      <c r="AX69" s="122"/>
      <c r="AY69" s="42">
        <f>MEDIAN($D69:$K69)</f>
        <v>15852.5</v>
      </c>
      <c r="AZ69" s="42">
        <f>MEDIAN($M69:$AG69)</f>
        <v>1755</v>
      </c>
      <c r="BA69" s="42">
        <f>MEDIAN($AD69,$AE69,$Z69,$T69,$O69,Q69,AG69)</f>
        <v>1772</v>
      </c>
      <c r="BB69" s="42">
        <f>MEDIAN($AF69,$AB69,$AC69,$Y69,$V69,$U69,$S69,$R69,$P69,$AA69)</f>
        <v>1738</v>
      </c>
      <c r="BC69" s="42">
        <f>MEDIAN($AK69:$AM69)</f>
        <v>2794</v>
      </c>
      <c r="BD69" s="230">
        <f>MEDIAN((D69:K69,M69:V69,Y69:AG69,AK69:AM69))</f>
        <v>2794</v>
      </c>
    </row>
    <row r="70" spans="1:56" s="204" customFormat="1" ht="15" thickTop="1">
      <c r="A70" s="199"/>
      <c r="B70" s="231"/>
      <c r="C70" s="232" t="s">
        <v>238</v>
      </c>
      <c r="D70" s="77">
        <f t="shared" ref="D70:V70" si="138">+D65/D42</f>
        <v>4.7987960919611682E-2</v>
      </c>
      <c r="E70" s="233">
        <f t="shared" si="138"/>
        <v>4.0098704503392967E-3</v>
      </c>
      <c r="F70" s="233">
        <f t="shared" si="138"/>
        <v>1.241344817549369E-2</v>
      </c>
      <c r="G70" s="233">
        <f t="shared" si="138"/>
        <v>4.1919812261918057E-2</v>
      </c>
      <c r="H70" s="127">
        <f t="shared" si="138"/>
        <v>1.3096021679445442E-2</v>
      </c>
      <c r="I70" s="127">
        <f t="shared" si="138"/>
        <v>4.0692980669625393E-2</v>
      </c>
      <c r="J70" s="233">
        <f t="shared" si="138"/>
        <v>5.3986162089858833E-2</v>
      </c>
      <c r="K70" s="127">
        <f t="shared" si="138"/>
        <v>3.3606573011740248E-2</v>
      </c>
      <c r="L70" s="75">
        <f t="shared" si="138"/>
        <v>3.4582144762798667E-2</v>
      </c>
      <c r="M70" s="233"/>
      <c r="N70" s="127"/>
      <c r="O70" s="233">
        <f t="shared" si="138"/>
        <v>6.2274102896670992E-2</v>
      </c>
      <c r="P70" s="233">
        <f t="shared" si="138"/>
        <v>3.864840989399293E-2</v>
      </c>
      <c r="Q70" s="233">
        <f t="shared" si="138"/>
        <v>8.8418103825614993E-4</v>
      </c>
      <c r="R70" s="233">
        <f t="shared" si="138"/>
        <v>4.0790461885092E-2</v>
      </c>
      <c r="S70" s="233">
        <f t="shared" si="138"/>
        <v>9.8918639419077808E-4</v>
      </c>
      <c r="T70" s="233">
        <f t="shared" si="138"/>
        <v>2.2983734986640379E-2</v>
      </c>
      <c r="U70" s="233">
        <f t="shared" si="138"/>
        <v>8.1716974635601972E-2</v>
      </c>
      <c r="V70" s="127">
        <f t="shared" si="138"/>
        <v>-0.13298318400494327</v>
      </c>
      <c r="W70" s="127"/>
      <c r="X70" s="127"/>
      <c r="Y70" s="233">
        <f t="shared" ref="Y70:AH70" si="139">+Y65/Y42</f>
        <v>6.5256205659751293E-2</v>
      </c>
      <c r="Z70" s="127">
        <f t="shared" si="139"/>
        <v>-2.8936170212765958E-2</v>
      </c>
      <c r="AA70" s="127">
        <f t="shared" ref="AA70" si="140">+AA65/AA42</f>
        <v>3.3549874266554904E-2</v>
      </c>
      <c r="AB70" s="233"/>
      <c r="AC70" s="233">
        <f>+AC65/AC42</f>
        <v>5.8744606712290419E-2</v>
      </c>
      <c r="AD70" s="233">
        <f t="shared" si="139"/>
        <v>1.0985335995216717E-2</v>
      </c>
      <c r="AE70" s="233">
        <f t="shared" si="139"/>
        <v>3.5833607422923124E-2</v>
      </c>
      <c r="AF70" s="127">
        <f t="shared" si="139"/>
        <v>-5.4419469325671793E-2</v>
      </c>
      <c r="AG70" s="127">
        <f t="shared" si="139"/>
        <v>-1.3210644275387481E-2</v>
      </c>
      <c r="AH70" s="75">
        <f t="shared" si="139"/>
        <v>2.0620889211771548E-2</v>
      </c>
      <c r="AI70" s="75">
        <f>AI65/AI42</f>
        <v>1.0949713977657313E-2</v>
      </c>
      <c r="AJ70" s="75">
        <f>AJ65/AJ42</f>
        <v>3.4548646305537702E-2</v>
      </c>
      <c r="AK70" s="233">
        <f>+AK65/AK42</f>
        <v>1.6724565122991648E-2</v>
      </c>
      <c r="AL70" s="127">
        <f>+AL65/AL42</f>
        <v>0.28008992993830389</v>
      </c>
      <c r="AM70" s="233">
        <f>+AM65/AM42</f>
        <v>8.8011088011088007E-2</v>
      </c>
      <c r="AN70" s="75">
        <f>+AN65/AN42</f>
        <v>5.1911620105269243E-2</v>
      </c>
      <c r="AO70" s="76">
        <f>+AO65/AO42</f>
        <v>3.2198596495477766E-2</v>
      </c>
      <c r="AR70" s="75">
        <f>AR65/AR42</f>
        <v>3.4582144762798667E-2</v>
      </c>
      <c r="AS70" s="75">
        <f>AS65/AS42</f>
        <v>2.0620889211771548E-2</v>
      </c>
      <c r="AT70" s="75">
        <f>AT65/AT42</f>
        <v>1.0949713977657314E-2</v>
      </c>
      <c r="AU70" s="75">
        <f>AU65/AU42</f>
        <v>3.4548646305537702E-2</v>
      </c>
      <c r="AV70" s="75">
        <f>AV65/AV42</f>
        <v>5.1911620105269243E-2</v>
      </c>
      <c r="AW70" s="76">
        <f>+AW65/AW42</f>
        <v>3.2198596495477766E-2</v>
      </c>
      <c r="AX70" s="71"/>
      <c r="AY70" s="75">
        <f>MEDIAN($D70:$K70)</f>
        <v>3.7149776840682824E-2</v>
      </c>
      <c r="AZ70" s="75">
        <f>MEDIAN($M70:$AG70)</f>
        <v>2.8266804626597641E-2</v>
      </c>
      <c r="BA70" s="75">
        <f>MEDIAN($M70:$AG70)</f>
        <v>2.8266804626597641E-2</v>
      </c>
      <c r="BB70" s="75">
        <f>MEDIAN($AF70,$AB70,$AC70,$Y70,$V70,$U70,$S70,$R70,$P70,$N70,$M70)</f>
        <v>3.9719435889542465E-2</v>
      </c>
      <c r="BC70" s="75">
        <f>MEDIAN($AK70:$AM70)</f>
        <v>8.8011088011088007E-2</v>
      </c>
      <c r="BD70" s="76">
        <f>+BD65/BD42</f>
        <v>2.6541139272576182E-2</v>
      </c>
    </row>
    <row r="71" spans="1:56" s="204" customFormat="1">
      <c r="A71" s="199"/>
      <c r="B71" s="200"/>
      <c r="C71" s="232" t="s">
        <v>237</v>
      </c>
      <c r="D71" s="74">
        <f t="shared" ref="D71:V71" si="141">+D69/D42</f>
        <v>4.7987960919611682E-2</v>
      </c>
      <c r="E71" s="234">
        <f t="shared" si="141"/>
        <v>0.14294295269326926</v>
      </c>
      <c r="F71" s="234">
        <f t="shared" si="141"/>
        <v>1.1527944606832315E-2</v>
      </c>
      <c r="G71" s="234">
        <f t="shared" si="141"/>
        <v>6.8927297256234296E-2</v>
      </c>
      <c r="H71" s="128">
        <f t="shared" si="141"/>
        <v>-5.446545579610885E-3</v>
      </c>
      <c r="I71" s="128">
        <f t="shared" si="141"/>
        <v>4.0692980669625393E-2</v>
      </c>
      <c r="J71" s="234">
        <f t="shared" si="141"/>
        <v>4.8830784174781247E-2</v>
      </c>
      <c r="K71" s="128">
        <f t="shared" si="141"/>
        <v>3.3606573011740248E-2</v>
      </c>
      <c r="L71" s="73">
        <f t="shared" si="141"/>
        <v>4.4804887488455999E-2</v>
      </c>
      <c r="M71" s="234"/>
      <c r="N71" s="235"/>
      <c r="O71" s="234">
        <f t="shared" si="141"/>
        <v>0.26767833981841765</v>
      </c>
      <c r="P71" s="234">
        <f t="shared" si="141"/>
        <v>3.864840989399293E-2</v>
      </c>
      <c r="Q71" s="234">
        <f t="shared" si="141"/>
        <v>1.4356999037030552E-3</v>
      </c>
      <c r="R71" s="234">
        <f t="shared" si="141"/>
        <v>4.0790461885092E-2</v>
      </c>
      <c r="S71" s="234">
        <f t="shared" si="141"/>
        <v>-3.23733729007891E-3</v>
      </c>
      <c r="T71" s="234">
        <f t="shared" si="141"/>
        <v>2.2983734986640379E-2</v>
      </c>
      <c r="U71" s="234">
        <f t="shared" si="141"/>
        <v>8.1716974635601972E-2</v>
      </c>
      <c r="V71" s="128">
        <f t="shared" si="141"/>
        <v>-0.15505141898750938</v>
      </c>
      <c r="W71" s="128"/>
      <c r="X71" s="128"/>
      <c r="Y71" s="234">
        <f t="shared" ref="Y71:AH71" si="142">+Y69/Y42</f>
        <v>6.5256205659751293E-2</v>
      </c>
      <c r="Z71" s="235">
        <f t="shared" si="142"/>
        <v>-0.17305673758865248</v>
      </c>
      <c r="AA71" s="235">
        <f t="shared" ref="AA71" si="143">+AA69/AA42</f>
        <v>1.6135792120704107E-3</v>
      </c>
      <c r="AB71" s="234"/>
      <c r="AC71" s="234">
        <f>+AC69/AC42</f>
        <v>4.6080636287294523E-2</v>
      </c>
      <c r="AD71" s="234">
        <f t="shared" si="142"/>
        <v>3.5357783475379267E-2</v>
      </c>
      <c r="AE71" s="234">
        <f t="shared" si="142"/>
        <v>3.8066716291308186E-2</v>
      </c>
      <c r="AF71" s="235">
        <f t="shared" si="142"/>
        <v>3.0843332769984791E-3</v>
      </c>
      <c r="AG71" s="235">
        <f t="shared" si="142"/>
        <v>-2.6563338489219986E-2</v>
      </c>
      <c r="AH71" s="70">
        <f t="shared" si="142"/>
        <v>2.3291741568962257E-2</v>
      </c>
      <c r="AI71" s="70">
        <f>AI69/AI42</f>
        <v>1.8714247207164036E-2</v>
      </c>
      <c r="AJ71" s="70">
        <f>AJ69/AJ42</f>
        <v>2.9883932075894879E-2</v>
      </c>
      <c r="AK71" s="234">
        <f>+AK69/AK42</f>
        <v>1.6724565122991648E-2</v>
      </c>
      <c r="AL71" s="128">
        <f>+AL69/AL42</f>
        <v>0.2331381365680226</v>
      </c>
      <c r="AM71" s="234">
        <f>+AM69/AM42</f>
        <v>8.8011088011088007E-2</v>
      </c>
      <c r="AN71" s="70">
        <f>+AN69/AN42</f>
        <v>4.7583241752945031E-2</v>
      </c>
      <c r="AO71" s="72">
        <f>+AO69/AO42</f>
        <v>4.0162389727923756E-2</v>
      </c>
      <c r="AR71" s="70">
        <f>AR69/AR42</f>
        <v>4.4804887488455999E-2</v>
      </c>
      <c r="AS71" s="70">
        <f>AS69/AS42</f>
        <v>2.3291741568962257E-2</v>
      </c>
      <c r="AT71" s="70">
        <f>AT69/AT42</f>
        <v>1.8714247207164036E-2</v>
      </c>
      <c r="AU71" s="70">
        <f>AU69/AU42</f>
        <v>2.9883932075894883E-2</v>
      </c>
      <c r="AV71" s="70">
        <f>AV69/AV42</f>
        <v>4.7583241752945031E-2</v>
      </c>
      <c r="AW71" s="72">
        <f>+AW69/AW42</f>
        <v>4.0162389727923756E-2</v>
      </c>
      <c r="AX71" s="71"/>
      <c r="AY71" s="70">
        <f>MEDIAN($D71:$K71)</f>
        <v>4.4340470794618538E-2</v>
      </c>
      <c r="AZ71" s="70">
        <f>MEDIAN($M71:$AG71)</f>
        <v>2.9170759231009823E-2</v>
      </c>
      <c r="BA71" s="70">
        <f>MEDIAN($M71:$AG71)</f>
        <v>2.9170759231009823E-2</v>
      </c>
      <c r="BB71" s="70">
        <f>MEDIAN($AF71,$AB71,$AC71,$Y71,$V71,$U71,$S71,$R71,$P71,$N71,$M71)</f>
        <v>3.9719435889542465E-2</v>
      </c>
      <c r="BC71" s="70">
        <f>MEDIAN($AK71:$AM71)</f>
        <v>8.8011088011088007E-2</v>
      </c>
      <c r="BD71" s="72">
        <f>+BD69/BD42</f>
        <v>2.8314602186933126E-2</v>
      </c>
    </row>
    <row r="72" spans="1:56"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173"/>
      <c r="AB72" s="173"/>
      <c r="AC72" s="200"/>
      <c r="AD72" s="173"/>
      <c r="AE72" s="238"/>
      <c r="AF72" s="173"/>
      <c r="AG72" s="173"/>
      <c r="AH72" s="237"/>
      <c r="AI72" s="237"/>
      <c r="AJ72" s="237"/>
      <c r="AK72" s="173"/>
      <c r="AL72" s="96"/>
      <c r="AM72" s="173"/>
      <c r="AN72" s="237"/>
      <c r="AO72" s="237"/>
      <c r="AR72" s="237"/>
      <c r="AS72" s="237"/>
      <c r="AT72" s="237"/>
      <c r="AU72" s="237"/>
      <c r="AV72" s="237"/>
      <c r="AW72" s="237"/>
      <c r="AX72" s="237"/>
      <c r="AY72" s="237"/>
      <c r="AZ72" s="237"/>
      <c r="BA72" s="237"/>
      <c r="BB72" s="237"/>
      <c r="BC72" s="237"/>
      <c r="BD72" s="237"/>
    </row>
    <row r="73" spans="1:56"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0"/>
      <c r="AB73" s="240"/>
      <c r="AC73" s="241"/>
      <c r="AD73" s="240"/>
      <c r="AE73" s="240"/>
      <c r="AF73" s="240"/>
      <c r="AG73" s="240"/>
      <c r="AH73" s="14"/>
      <c r="AI73" s="14"/>
      <c r="AJ73" s="14"/>
      <c r="AK73" s="240"/>
      <c r="AL73" s="129"/>
      <c r="AM73" s="240"/>
      <c r="AN73" s="14"/>
      <c r="AO73" s="14"/>
      <c r="AR73" s="14"/>
      <c r="AS73" s="14"/>
      <c r="AT73" s="14"/>
      <c r="AU73" s="14"/>
      <c r="AV73" s="14"/>
      <c r="AW73" s="14"/>
      <c r="AX73" s="14"/>
      <c r="AY73" s="14"/>
      <c r="AZ73" s="14"/>
      <c r="BA73" s="14"/>
      <c r="BB73" s="14"/>
      <c r="BC73" s="14"/>
      <c r="BD73" s="14"/>
    </row>
    <row r="74" spans="1:56"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198" customFormat="1" ht="73.5" customHeight="1">
      <c r="A75" s="195" t="s">
        <v>149</v>
      </c>
      <c r="B75" s="196"/>
      <c r="C75" s="243">
        <f>$C$8</f>
        <v>2016</v>
      </c>
      <c r="D75" s="10" t="s">
        <v>304</v>
      </c>
      <c r="E75" s="114" t="s">
        <v>305</v>
      </c>
      <c r="F75" s="114" t="s">
        <v>306</v>
      </c>
      <c r="G75" s="114" t="s">
        <v>307</v>
      </c>
      <c r="H75" s="114" t="s">
        <v>308</v>
      </c>
      <c r="I75" s="114" t="s">
        <v>327</v>
      </c>
      <c r="J75" s="114" t="s">
        <v>328</v>
      </c>
      <c r="K75" s="11" t="s">
        <v>309</v>
      </c>
      <c r="L75" s="7" t="s">
        <v>99</v>
      </c>
      <c r="M75" s="147" t="s">
        <v>310</v>
      </c>
      <c r="N75" s="146" t="s">
        <v>311</v>
      </c>
      <c r="O75" s="146" t="s">
        <v>355</v>
      </c>
      <c r="P75" s="146" t="s">
        <v>313</v>
      </c>
      <c r="Q75" s="146" t="s">
        <v>314</v>
      </c>
      <c r="R75" s="114" t="s">
        <v>315</v>
      </c>
      <c r="S75" s="114" t="s">
        <v>93</v>
      </c>
      <c r="T75" s="114" t="s">
        <v>316</v>
      </c>
      <c r="U75" s="114" t="s">
        <v>317</v>
      </c>
      <c r="V75" s="114" t="s">
        <v>318</v>
      </c>
      <c r="W75" s="146" t="s">
        <v>346</v>
      </c>
      <c r="X75" s="146" t="s">
        <v>349</v>
      </c>
      <c r="Y75" s="114" t="s">
        <v>319</v>
      </c>
      <c r="Z75" s="114" t="s">
        <v>320</v>
      </c>
      <c r="AA75" s="114" t="s">
        <v>321</v>
      </c>
      <c r="AB75" s="146" t="s">
        <v>322</v>
      </c>
      <c r="AC75" s="146" t="s">
        <v>358</v>
      </c>
      <c r="AD75" s="114" t="s">
        <v>323</v>
      </c>
      <c r="AE75" s="114" t="s">
        <v>324</v>
      </c>
      <c r="AF75" s="146" t="s">
        <v>325</v>
      </c>
      <c r="AG75" s="114" t="s">
        <v>326</v>
      </c>
      <c r="AH75" s="7" t="s">
        <v>148</v>
      </c>
      <c r="AI75" s="7" t="s">
        <v>88</v>
      </c>
      <c r="AJ75" s="7" t="s">
        <v>347</v>
      </c>
      <c r="AK75" s="114" t="s">
        <v>87</v>
      </c>
      <c r="AL75" s="114" t="s">
        <v>86</v>
      </c>
      <c r="AM75" s="114" t="s">
        <v>85</v>
      </c>
      <c r="AN75" s="7" t="s">
        <v>84</v>
      </c>
      <c r="AO75" s="9" t="s">
        <v>83</v>
      </c>
      <c r="AR75" s="7" t="s">
        <v>82</v>
      </c>
      <c r="AS75" s="7" t="s">
        <v>81</v>
      </c>
      <c r="AT75" s="7" t="s">
        <v>80</v>
      </c>
      <c r="AU75" s="7" t="s">
        <v>348</v>
      </c>
      <c r="AV75" s="7" t="s">
        <v>79</v>
      </c>
      <c r="AW75" s="9" t="s">
        <v>83</v>
      </c>
      <c r="AX75" s="8"/>
      <c r="AY75" s="7" t="s">
        <v>78</v>
      </c>
      <c r="AZ75" s="7" t="s">
        <v>77</v>
      </c>
      <c r="BA75" s="7" t="s">
        <v>77</v>
      </c>
      <c r="BB75" s="7" t="s">
        <v>351</v>
      </c>
      <c r="BC75" s="7" t="s">
        <v>75</v>
      </c>
      <c r="BD75" s="9" t="s">
        <v>83</v>
      </c>
    </row>
    <row r="76" spans="1:56"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202" t="s">
        <v>146</v>
      </c>
      <c r="AB76" s="202" t="s">
        <v>146</v>
      </c>
      <c r="AC76" s="115" t="s">
        <v>146</v>
      </c>
      <c r="AD76" s="115" t="s">
        <v>146</v>
      </c>
      <c r="AE76" s="202" t="s">
        <v>146</v>
      </c>
      <c r="AF76" s="202" t="s">
        <v>146</v>
      </c>
      <c r="AG76" s="202" t="s">
        <v>146</v>
      </c>
      <c r="AH76" s="49" t="s">
        <v>146</v>
      </c>
      <c r="AI76" s="49" t="s">
        <v>146</v>
      </c>
      <c r="AJ76" s="49" t="s">
        <v>147</v>
      </c>
      <c r="AK76" s="115" t="s">
        <v>146</v>
      </c>
      <c r="AL76" s="115" t="s">
        <v>146</v>
      </c>
      <c r="AM76" s="115" t="s">
        <v>146</v>
      </c>
      <c r="AN76" s="49" t="s">
        <v>146</v>
      </c>
      <c r="AO76" s="51" t="s">
        <v>146</v>
      </c>
      <c r="AR76" s="49" t="s">
        <v>146</v>
      </c>
      <c r="AS76" s="49" t="s">
        <v>146</v>
      </c>
      <c r="AT76" s="49" t="s">
        <v>146</v>
      </c>
      <c r="AU76" s="49" t="s">
        <v>146</v>
      </c>
      <c r="AV76" s="49" t="s">
        <v>146</v>
      </c>
      <c r="AW76" s="51" t="s">
        <v>146</v>
      </c>
      <c r="AX76" s="50"/>
      <c r="AY76" s="49" t="s">
        <v>146</v>
      </c>
      <c r="AZ76" s="49" t="s">
        <v>146</v>
      </c>
      <c r="BA76" s="49" t="s">
        <v>146</v>
      </c>
      <c r="BB76" s="49" t="s">
        <v>146</v>
      </c>
      <c r="BC76" s="49" t="s">
        <v>146</v>
      </c>
      <c r="BD76" s="51" t="s">
        <v>146</v>
      </c>
    </row>
    <row r="77" spans="1:56" s="204" customFormat="1">
      <c r="A77" s="199"/>
      <c r="B77" s="200"/>
      <c r="C77" s="201" t="s">
        <v>235</v>
      </c>
      <c r="D77" s="130">
        <f t="shared" ref="D77:V77" si="144">D81+D82+D113</f>
        <v>13325</v>
      </c>
      <c r="E77" s="130">
        <f t="shared" si="144"/>
        <v>41798</v>
      </c>
      <c r="F77" s="130">
        <f t="shared" si="144"/>
        <v>91301</v>
      </c>
      <c r="G77" s="130">
        <f t="shared" si="144"/>
        <v>165588</v>
      </c>
      <c r="H77" s="130">
        <f t="shared" si="144"/>
        <v>316788</v>
      </c>
      <c r="I77" s="130">
        <f t="shared" si="144"/>
        <v>164788</v>
      </c>
      <c r="J77" s="130">
        <f t="shared" si="144"/>
        <v>41571</v>
      </c>
      <c r="K77" s="130">
        <f t="shared" si="144"/>
        <v>28341</v>
      </c>
      <c r="L77" s="130">
        <f t="shared" si="144"/>
        <v>863500</v>
      </c>
      <c r="M77" s="130"/>
      <c r="N77" s="130"/>
      <c r="O77" s="130">
        <f t="shared" si="144"/>
        <v>61274</v>
      </c>
      <c r="P77" s="130">
        <f t="shared" si="144"/>
        <v>28188</v>
      </c>
      <c r="Q77" s="130">
        <f t="shared" si="144"/>
        <v>3727</v>
      </c>
      <c r="R77" s="130">
        <f t="shared" si="144"/>
        <v>19269</v>
      </c>
      <c r="S77" s="130">
        <f t="shared" si="144"/>
        <v>16649</v>
      </c>
      <c r="T77" s="130">
        <f t="shared" si="144"/>
        <v>3030</v>
      </c>
      <c r="U77" s="130">
        <f t="shared" si="144"/>
        <v>29163</v>
      </c>
      <c r="V77" s="130">
        <f t="shared" si="144"/>
        <v>1651</v>
      </c>
      <c r="W77" s="130"/>
      <c r="X77" s="130"/>
      <c r="Y77" s="130">
        <f t="shared" ref="Y77:AG77" si="145">Y81+Y82+Y113</f>
        <v>38404</v>
      </c>
      <c r="Z77" s="130">
        <f t="shared" si="145"/>
        <v>1941</v>
      </c>
      <c r="AA77" s="130">
        <f t="shared" ref="AA77" si="146">AA81+AA82+AA113</f>
        <v>7462</v>
      </c>
      <c r="AB77" s="130"/>
      <c r="AC77" s="130">
        <f>AC81+AC82+AC113</f>
        <v>32201</v>
      </c>
      <c r="AD77" s="130">
        <f t="shared" si="145"/>
        <v>1862</v>
      </c>
      <c r="AE77" s="130">
        <f t="shared" si="145"/>
        <v>13530</v>
      </c>
      <c r="AF77" s="130">
        <f t="shared" si="145"/>
        <v>5057</v>
      </c>
      <c r="AG77" s="130">
        <f t="shared" si="145"/>
        <v>7280</v>
      </c>
      <c r="AH77" s="43">
        <f>+SUM(M77:AG77)</f>
        <v>270688</v>
      </c>
      <c r="AI77" s="43">
        <f>O77+Q77+Z77+AD77+AE77+AG77+T77</f>
        <v>92644</v>
      </c>
      <c r="AJ77" s="43">
        <f>P77+R77+S77+U77+V77+Y77+AC77+AB77+AF77+AA77</f>
        <v>178044</v>
      </c>
      <c r="AK77" s="130">
        <f t="shared" ref="AK77:AM77" si="147">AK81+AK82+AK113</f>
        <v>69976</v>
      </c>
      <c r="AL77" s="130">
        <f t="shared" si="147"/>
        <v>61467</v>
      </c>
      <c r="AM77" s="130">
        <f t="shared" si="147"/>
        <v>20079</v>
      </c>
      <c r="AN77" s="43">
        <f t="shared" ref="AN77:AN78" si="148">+SUM(AK77:AM77)</f>
        <v>151522</v>
      </c>
      <c r="AO77" s="44">
        <f>+AN77+AH77+L77</f>
        <v>1285710</v>
      </c>
      <c r="AR77" s="43">
        <f>L77/AR$5</f>
        <v>107937.5</v>
      </c>
      <c r="AS77" s="43">
        <f t="shared" ref="AS77:AU78" si="149">AH77/AS$5</f>
        <v>16918</v>
      </c>
      <c r="AT77" s="43">
        <f t="shared" si="149"/>
        <v>13234.857142857143</v>
      </c>
      <c r="AU77" s="43">
        <f t="shared" si="149"/>
        <v>19782.666666666668</v>
      </c>
      <c r="AV77" s="43">
        <f>AN77/AV$5</f>
        <v>50507.333333333336</v>
      </c>
      <c r="AW77" s="44">
        <f>AO77/AW$5</f>
        <v>47618.888888888891</v>
      </c>
      <c r="AX77" s="50"/>
      <c r="AY77" s="43">
        <f t="shared" ref="AY77:AY78" si="150">MEDIAN($D77:$K77)</f>
        <v>66549.5</v>
      </c>
      <c r="AZ77" s="43">
        <f>MEDIAN($M77:$AG77)</f>
        <v>10496</v>
      </c>
      <c r="BA77" s="43">
        <f>MEDIAN($AD77,$AE77,$Z77,$T77,$O77,Q77,AG77)</f>
        <v>3727</v>
      </c>
      <c r="BB77" s="43">
        <f>MEDIAN($AF77,$AB77,$AC77,$Y77,$V77,$U77,$S77,$R77,$P77,$AA77)</f>
        <v>19269</v>
      </c>
      <c r="BC77" s="43">
        <f t="shared" ref="BC77:BC78" si="151">MEDIAN($AK77:$AM77)</f>
        <v>61467</v>
      </c>
      <c r="BD77" s="44">
        <f>AVERAGE(K77:R77,T77:AD77,AG77:AN77,AR77:AT77)</f>
        <v>84392.134285714288</v>
      </c>
    </row>
    <row r="78" spans="1:56" s="204" customFormat="1">
      <c r="A78" s="199"/>
      <c r="B78" s="200"/>
      <c r="C78" s="201" t="s">
        <v>234</v>
      </c>
      <c r="D78" s="131">
        <f t="shared" ref="D78:V78" si="152">D88+D119</f>
        <v>68303</v>
      </c>
      <c r="E78" s="131">
        <f t="shared" si="152"/>
        <v>94377</v>
      </c>
      <c r="F78" s="131">
        <f t="shared" si="152"/>
        <v>212843</v>
      </c>
      <c r="G78" s="131">
        <f t="shared" si="152"/>
        <v>428693</v>
      </c>
      <c r="H78" s="131">
        <f t="shared" si="152"/>
        <v>423142</v>
      </c>
      <c r="I78" s="131">
        <f t="shared" si="152"/>
        <v>394157</v>
      </c>
      <c r="J78" s="131">
        <f t="shared" si="152"/>
        <v>73316</v>
      </c>
      <c r="K78" s="131">
        <f t="shared" si="152"/>
        <v>105826</v>
      </c>
      <c r="L78" s="68">
        <f t="shared" si="152"/>
        <v>1800657</v>
      </c>
      <c r="M78" s="131"/>
      <c r="N78" s="131"/>
      <c r="O78" s="131">
        <f t="shared" si="152"/>
        <v>99439</v>
      </c>
      <c r="P78" s="131">
        <f t="shared" si="152"/>
        <v>32156</v>
      </c>
      <c r="Q78" s="131">
        <f t="shared" si="152"/>
        <v>11860</v>
      </c>
      <c r="R78" s="131">
        <f t="shared" si="152"/>
        <v>22770</v>
      </c>
      <c r="S78" s="131">
        <f t="shared" si="152"/>
        <v>20941</v>
      </c>
      <c r="T78" s="131">
        <f t="shared" si="152"/>
        <v>16692</v>
      </c>
      <c r="U78" s="131">
        <f t="shared" si="152"/>
        <v>32862</v>
      </c>
      <c r="V78" s="131">
        <f t="shared" si="152"/>
        <v>6495</v>
      </c>
      <c r="W78" s="131"/>
      <c r="X78" s="131"/>
      <c r="Y78" s="131">
        <f t="shared" ref="Y78:AM78" si="153">Y88+Y119</f>
        <v>68287</v>
      </c>
      <c r="Z78" s="131">
        <f t="shared" si="153"/>
        <v>12451</v>
      </c>
      <c r="AA78" s="131">
        <f t="shared" ref="AA78" si="154">AA88+AA119</f>
        <v>17873</v>
      </c>
      <c r="AB78" s="131"/>
      <c r="AC78" s="131">
        <f>AC88+AC119</f>
        <v>49763</v>
      </c>
      <c r="AD78" s="131">
        <f t="shared" si="153"/>
        <v>18991</v>
      </c>
      <c r="AE78" s="131">
        <f t="shared" si="153"/>
        <v>22140</v>
      </c>
      <c r="AF78" s="131">
        <f t="shared" si="153"/>
        <v>10359</v>
      </c>
      <c r="AG78" s="131">
        <f t="shared" si="153"/>
        <v>18839</v>
      </c>
      <c r="AH78" s="43">
        <f>+SUM(M78:AG78)</f>
        <v>461918</v>
      </c>
      <c r="AI78" s="43">
        <f>O78+Q78+Z78+AD78+AE78+AG78+T78</f>
        <v>200412</v>
      </c>
      <c r="AJ78" s="43">
        <f>P78+R78+S78+U78+V78+Y78+AC78+AB78+AF78+AA78</f>
        <v>261506</v>
      </c>
      <c r="AK78" s="131">
        <f t="shared" si="153"/>
        <v>95702</v>
      </c>
      <c r="AL78" s="131">
        <f t="shared" si="153"/>
        <v>64855</v>
      </c>
      <c r="AM78" s="131">
        <f t="shared" si="153"/>
        <v>28698</v>
      </c>
      <c r="AN78" s="43">
        <f t="shared" si="148"/>
        <v>189255</v>
      </c>
      <c r="AO78" s="44">
        <f>+AN78+AH78+L78</f>
        <v>2451830</v>
      </c>
      <c r="AR78" s="43">
        <f>L78/AR$5</f>
        <v>225082.125</v>
      </c>
      <c r="AS78" s="43">
        <f t="shared" si="149"/>
        <v>28869.875</v>
      </c>
      <c r="AT78" s="43">
        <f t="shared" si="149"/>
        <v>28630.285714285714</v>
      </c>
      <c r="AU78" s="43">
        <f t="shared" si="149"/>
        <v>29056.222222222223</v>
      </c>
      <c r="AV78" s="43">
        <f>AN78/AV$5</f>
        <v>63085</v>
      </c>
      <c r="AW78" s="44">
        <f>AO78/AW$5</f>
        <v>90808.518518518526</v>
      </c>
      <c r="AX78" s="131"/>
      <c r="AY78" s="43">
        <f t="shared" si="150"/>
        <v>159334.5</v>
      </c>
      <c r="AZ78" s="43">
        <f>MEDIAN($M78:$AG78)</f>
        <v>19966</v>
      </c>
      <c r="BA78" s="43">
        <f>MEDIAN($AD78,$AE78,$Z78,$T78,$O78,Q78,AG78)</f>
        <v>18839</v>
      </c>
      <c r="BB78" s="43">
        <f>MEDIAN($AF78,$AB78,$AC78,$Y78,$V78,$U78,$S78,$R78,$P78,$AA78)</f>
        <v>22770</v>
      </c>
      <c r="BC78" s="43">
        <f t="shared" si="151"/>
        <v>64855</v>
      </c>
      <c r="BD78" s="44">
        <f>AVERAGE(K78:R78,T78:AD78,AG78:AN78,AR78:AT78)</f>
        <v>155995.57142857145</v>
      </c>
    </row>
    <row r="79" spans="1:56"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15"/>
      <c r="AB79" s="173"/>
      <c r="AC79" s="200"/>
      <c r="AD79" s="173"/>
      <c r="AE79" s="244"/>
      <c r="AF79" s="244"/>
      <c r="AG79" s="244"/>
      <c r="AH79" s="34"/>
      <c r="AI79" s="34"/>
      <c r="AJ79" s="34"/>
      <c r="AK79" s="173"/>
      <c r="AL79" s="133"/>
      <c r="AM79" s="173"/>
      <c r="AN79" s="34"/>
      <c r="AO79" s="35"/>
      <c r="AR79" s="34"/>
      <c r="AS79" s="34"/>
      <c r="AT79" s="34"/>
      <c r="AU79" s="34"/>
      <c r="AV79" s="34"/>
      <c r="AW79" s="35"/>
      <c r="AX79" s="12"/>
      <c r="AY79" s="34"/>
      <c r="AZ79" s="34"/>
      <c r="BA79" s="34"/>
      <c r="BB79" s="34"/>
      <c r="BC79" s="34"/>
      <c r="BD79" s="35"/>
    </row>
    <row r="80" spans="1:56"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0"/>
      <c r="AB80" s="240"/>
      <c r="AC80" s="241"/>
      <c r="AD80" s="240"/>
      <c r="AE80" s="240"/>
      <c r="AF80" s="240"/>
      <c r="AG80" s="240"/>
      <c r="AH80" s="60"/>
      <c r="AI80" s="60"/>
      <c r="AJ80" s="60"/>
      <c r="AK80" s="240"/>
      <c r="AL80" s="129"/>
      <c r="AM80" s="240"/>
      <c r="AN80" s="60"/>
      <c r="AO80" s="61"/>
      <c r="AR80" s="60"/>
      <c r="AS80" s="60"/>
      <c r="AT80" s="60"/>
      <c r="AU80" s="60"/>
      <c r="AV80" s="60"/>
      <c r="AW80" s="61"/>
      <c r="AX80" s="14"/>
      <c r="AY80" s="60"/>
      <c r="AZ80" s="60"/>
      <c r="BA80" s="60"/>
      <c r="BB80" s="60"/>
      <c r="BC80" s="60"/>
      <c r="BD80" s="61"/>
    </row>
    <row r="81" spans="1:56" s="204" customFormat="1">
      <c r="A81" s="245"/>
      <c r="B81" s="200" t="s">
        <v>232</v>
      </c>
      <c r="C81" s="201"/>
      <c r="D81" s="144">
        <v>12967</v>
      </c>
      <c r="E81" s="246">
        <v>1688</v>
      </c>
      <c r="F81" s="247">
        <v>34703</v>
      </c>
      <c r="G81" s="247">
        <v>53642</v>
      </c>
      <c r="H81" s="144">
        <v>77930</v>
      </c>
      <c r="I81" s="144">
        <v>14340</v>
      </c>
      <c r="J81" s="247">
        <v>41571</v>
      </c>
      <c r="K81" s="144">
        <v>24414</v>
      </c>
      <c r="L81" s="43">
        <f t="shared" ref="L81:L88" si="155">+SUM(D81:K81)</f>
        <v>261255</v>
      </c>
      <c r="M81" s="246"/>
      <c r="N81" s="160"/>
      <c r="O81" s="247">
        <v>20574</v>
      </c>
      <c r="P81" s="246">
        <v>2059</v>
      </c>
      <c r="Q81" s="247">
        <v>3727</v>
      </c>
      <c r="R81" s="247">
        <v>2994</v>
      </c>
      <c r="S81" s="247">
        <v>2086</v>
      </c>
      <c r="T81" s="246">
        <v>207</v>
      </c>
      <c r="U81" s="247">
        <v>6054</v>
      </c>
      <c r="V81" s="248">
        <v>1444</v>
      </c>
      <c r="W81" s="248"/>
      <c r="X81" s="248"/>
      <c r="Y81" s="247">
        <v>246</v>
      </c>
      <c r="Z81" s="160">
        <v>1941</v>
      </c>
      <c r="AA81" s="160">
        <v>5662</v>
      </c>
      <c r="AB81" s="247"/>
      <c r="AC81" s="249">
        <v>10201</v>
      </c>
      <c r="AD81" s="247">
        <v>1862</v>
      </c>
      <c r="AE81" s="246">
        <v>13530</v>
      </c>
      <c r="AF81" s="246">
        <v>1057</v>
      </c>
      <c r="AG81" s="246">
        <v>4891</v>
      </c>
      <c r="AH81" s="43">
        <f t="shared" ref="AH81:AH88" si="156">+SUM(M81:AG81)</f>
        <v>78535</v>
      </c>
      <c r="AI81" s="43">
        <f t="shared" ref="AI81:AI88" si="157">O81+Q81+Z81+AD81+AE81+AG81+T81</f>
        <v>46732</v>
      </c>
      <c r="AJ81" s="43">
        <f t="shared" ref="AJ81:AJ88" si="158">P81+R81+S81+U81+V81+Y81+AC81+AB81+AF81+AA81</f>
        <v>31803</v>
      </c>
      <c r="AK81" s="247">
        <v>8926</v>
      </c>
      <c r="AL81" s="248">
        <v>293</v>
      </c>
      <c r="AM81" s="247">
        <v>5210</v>
      </c>
      <c r="AN81" s="43">
        <f t="shared" ref="AN81:AN88" si="159">+SUM(AK81:AM81)</f>
        <v>14429</v>
      </c>
      <c r="AO81" s="44">
        <f t="shared" ref="AO81:AO88" si="160">+AN81+AH81+L81</f>
        <v>354219</v>
      </c>
      <c r="AR81" s="43">
        <f t="shared" ref="AR81:AR87" si="161">L81/AR$5</f>
        <v>32656.875</v>
      </c>
      <c r="AS81" s="43">
        <f t="shared" ref="AS81:AS87" si="162">AH81/AS$5</f>
        <v>4908.4375</v>
      </c>
      <c r="AT81" s="43">
        <f t="shared" ref="AT81:AT87" si="163">AI81/AT$5</f>
        <v>6676</v>
      </c>
      <c r="AU81" s="43">
        <f t="shared" ref="AU81:AU87" si="164">AJ81/AU$5</f>
        <v>3533.6666666666665</v>
      </c>
      <c r="AV81" s="43">
        <f t="shared" ref="AV81:AV87" si="165">AN81/AV$5</f>
        <v>4809.666666666667</v>
      </c>
      <c r="AW81" s="44">
        <f t="shared" ref="AW81:AW87" si="166">AO81/AW$5</f>
        <v>13119.222222222223</v>
      </c>
      <c r="AX81" s="122"/>
      <c r="AY81" s="43">
        <f t="shared" ref="AY81:AY88" si="167">MEDIAN($D81:$K81)</f>
        <v>29558.5</v>
      </c>
      <c r="AZ81" s="43">
        <f t="shared" ref="AZ81:AZ88" si="168">MEDIAN($M81:$AG81)</f>
        <v>2540</v>
      </c>
      <c r="BA81" s="43">
        <f t="shared" ref="BA81:BA88" si="169">MEDIAN($AD81,$AE81,$Z81,$T81,$O81,Q81,AG81)</f>
        <v>3727</v>
      </c>
      <c r="BB81" s="43">
        <f t="shared" ref="BB81:BB88" si="170">MEDIAN($AF81,$AB81,$AC81,$Y81,$V81,$U81,$S81,$R81,$P81,$AA81)</f>
        <v>2086</v>
      </c>
      <c r="BC81" s="43">
        <f t="shared" ref="BC81:BC88" si="171">MEDIAN($AK81:$AM81)</f>
        <v>5210</v>
      </c>
      <c r="BD81" s="44">
        <f>MEDIAN((D81:K81,M81:V81,Y81:AG81,AK81:AM81))</f>
        <v>5210</v>
      </c>
    </row>
    <row r="82" spans="1:56" s="204" customFormat="1">
      <c r="A82" s="199"/>
      <c r="B82" s="200" t="s">
        <v>231</v>
      </c>
      <c r="C82" s="201"/>
      <c r="D82" s="144">
        <v>0</v>
      </c>
      <c r="E82" s="160">
        <v>40110</v>
      </c>
      <c r="F82" s="160">
        <v>56598</v>
      </c>
      <c r="G82" s="160">
        <v>111946</v>
      </c>
      <c r="H82" s="144">
        <v>194358</v>
      </c>
      <c r="I82" s="144">
        <v>150448</v>
      </c>
      <c r="J82" s="160"/>
      <c r="K82" s="144">
        <v>3927</v>
      </c>
      <c r="L82" s="43">
        <f t="shared" si="155"/>
        <v>557387</v>
      </c>
      <c r="M82" s="160"/>
      <c r="N82" s="160"/>
      <c r="O82" s="160">
        <v>40700</v>
      </c>
      <c r="P82" s="160">
        <v>26129</v>
      </c>
      <c r="Q82" s="160">
        <v>0</v>
      </c>
      <c r="R82" s="160">
        <v>16275</v>
      </c>
      <c r="S82" s="160">
        <v>14063</v>
      </c>
      <c r="T82" s="160">
        <v>2745</v>
      </c>
      <c r="U82" s="160">
        <v>23109</v>
      </c>
      <c r="V82" s="144"/>
      <c r="W82" s="144"/>
      <c r="X82" s="144"/>
      <c r="Y82" s="160">
        <v>38158</v>
      </c>
      <c r="Z82" s="160"/>
      <c r="AA82" s="160">
        <v>1800</v>
      </c>
      <c r="AB82" s="160"/>
      <c r="AC82" s="250">
        <v>22000</v>
      </c>
      <c r="AD82" s="160"/>
      <c r="AE82" s="160"/>
      <c r="AF82" s="160">
        <v>4000</v>
      </c>
      <c r="AG82" s="160">
        <v>2389</v>
      </c>
      <c r="AH82" s="43">
        <f t="shared" si="156"/>
        <v>191368</v>
      </c>
      <c r="AI82" s="43">
        <f t="shared" si="157"/>
        <v>45834</v>
      </c>
      <c r="AJ82" s="43">
        <f t="shared" si="158"/>
        <v>145534</v>
      </c>
      <c r="AK82" s="160">
        <v>61050</v>
      </c>
      <c r="AL82" s="144">
        <v>61174</v>
      </c>
      <c r="AM82" s="160">
        <v>14869</v>
      </c>
      <c r="AN82" s="43">
        <f t="shared" si="159"/>
        <v>137093</v>
      </c>
      <c r="AO82" s="44">
        <f t="shared" si="160"/>
        <v>885848</v>
      </c>
      <c r="AR82" s="43">
        <f t="shared" si="161"/>
        <v>69673.375</v>
      </c>
      <c r="AS82" s="43">
        <f t="shared" si="162"/>
        <v>11960.5</v>
      </c>
      <c r="AT82" s="43">
        <f t="shared" si="163"/>
        <v>6547.7142857142853</v>
      </c>
      <c r="AU82" s="43">
        <f t="shared" si="164"/>
        <v>16170.444444444445</v>
      </c>
      <c r="AV82" s="43">
        <f t="shared" si="165"/>
        <v>45697.666666666664</v>
      </c>
      <c r="AW82" s="44">
        <f t="shared" si="166"/>
        <v>32809.185185185182</v>
      </c>
      <c r="AX82" s="122"/>
      <c r="AY82" s="43">
        <f t="shared" si="167"/>
        <v>56598</v>
      </c>
      <c r="AZ82" s="43">
        <f t="shared" si="168"/>
        <v>15169</v>
      </c>
      <c r="BA82" s="43">
        <f t="shared" si="169"/>
        <v>2567</v>
      </c>
      <c r="BB82" s="43">
        <f t="shared" si="170"/>
        <v>19137.5</v>
      </c>
      <c r="BC82" s="43">
        <f t="shared" si="171"/>
        <v>61050</v>
      </c>
      <c r="BD82" s="44">
        <f>MEDIAN((D82:K82,M82:V82,Y82:AG82,AK82:AM82))</f>
        <v>22554.5</v>
      </c>
    </row>
    <row r="83" spans="1:56" s="204" customFormat="1">
      <c r="A83" s="199"/>
      <c r="B83" s="200" t="s">
        <v>230</v>
      </c>
      <c r="C83" s="201"/>
      <c r="D83" s="144">
        <v>0</v>
      </c>
      <c r="E83" s="160">
        <v>10860</v>
      </c>
      <c r="F83" s="160">
        <v>1111</v>
      </c>
      <c r="G83" s="160"/>
      <c r="H83" s="144"/>
      <c r="I83" s="144"/>
      <c r="J83" s="160">
        <v>4815</v>
      </c>
      <c r="K83" s="144">
        <v>47039</v>
      </c>
      <c r="L83" s="43">
        <f t="shared" si="155"/>
        <v>63825</v>
      </c>
      <c r="M83" s="160"/>
      <c r="N83" s="160"/>
      <c r="O83" s="160">
        <v>1743</v>
      </c>
      <c r="P83" s="160">
        <v>74</v>
      </c>
      <c r="Q83" s="160">
        <v>0</v>
      </c>
      <c r="R83" s="160">
        <v>1224</v>
      </c>
      <c r="S83" s="160">
        <v>0</v>
      </c>
      <c r="T83" s="160">
        <v>0</v>
      </c>
      <c r="U83" s="160">
        <v>4</v>
      </c>
      <c r="V83" s="144">
        <v>277</v>
      </c>
      <c r="W83" s="144"/>
      <c r="X83" s="144"/>
      <c r="Y83" s="160">
        <v>0</v>
      </c>
      <c r="Z83" s="160">
        <v>337</v>
      </c>
      <c r="AA83" s="160"/>
      <c r="AB83" s="160"/>
      <c r="AC83" s="250"/>
      <c r="AD83" s="160"/>
      <c r="AE83" s="160"/>
      <c r="AF83" s="160">
        <v>95</v>
      </c>
      <c r="AG83" s="160"/>
      <c r="AH83" s="43">
        <f t="shared" si="156"/>
        <v>3754</v>
      </c>
      <c r="AI83" s="43">
        <f t="shared" si="157"/>
        <v>2080</v>
      </c>
      <c r="AJ83" s="43">
        <f t="shared" si="158"/>
        <v>1674</v>
      </c>
      <c r="AK83" s="160"/>
      <c r="AL83" s="144"/>
      <c r="AM83" s="160">
        <v>0</v>
      </c>
      <c r="AN83" s="43">
        <f t="shared" si="159"/>
        <v>0</v>
      </c>
      <c r="AO83" s="44">
        <f t="shared" si="160"/>
        <v>67579</v>
      </c>
      <c r="AR83" s="43">
        <f t="shared" si="161"/>
        <v>7978.125</v>
      </c>
      <c r="AS83" s="43">
        <f t="shared" si="162"/>
        <v>234.625</v>
      </c>
      <c r="AT83" s="43">
        <f t="shared" si="163"/>
        <v>297.14285714285717</v>
      </c>
      <c r="AU83" s="43">
        <f t="shared" si="164"/>
        <v>186</v>
      </c>
      <c r="AV83" s="43">
        <f t="shared" si="165"/>
        <v>0</v>
      </c>
      <c r="AW83" s="44">
        <f t="shared" si="166"/>
        <v>2502.9259259259261</v>
      </c>
      <c r="AX83" s="122"/>
      <c r="AY83" s="43">
        <f t="shared" si="167"/>
        <v>4815</v>
      </c>
      <c r="AZ83" s="43">
        <f t="shared" si="168"/>
        <v>74</v>
      </c>
      <c r="BA83" s="43">
        <f t="shared" si="169"/>
        <v>168.5</v>
      </c>
      <c r="BB83" s="43">
        <f t="shared" si="170"/>
        <v>74</v>
      </c>
      <c r="BC83" s="43">
        <f t="shared" si="171"/>
        <v>0</v>
      </c>
      <c r="BD83" s="44">
        <f>MEDIAN((D83:K83,M83:V83,Y83:AG83,AK83:AM83))</f>
        <v>95</v>
      </c>
    </row>
    <row r="84" spans="1:56" s="204" customFormat="1">
      <c r="A84" s="199"/>
      <c r="B84" s="200" t="s">
        <v>229</v>
      </c>
      <c r="C84" s="201"/>
      <c r="D84" s="144">
        <v>7216</v>
      </c>
      <c r="E84" s="160">
        <v>14863</v>
      </c>
      <c r="F84" s="160">
        <v>20698</v>
      </c>
      <c r="G84" s="160">
        <v>61793</v>
      </c>
      <c r="H84" s="144">
        <v>21213</v>
      </c>
      <c r="I84" s="144">
        <v>27716</v>
      </c>
      <c r="J84" s="160">
        <v>19612</v>
      </c>
      <c r="K84" s="144">
        <v>12213</v>
      </c>
      <c r="L84" s="43">
        <f t="shared" si="155"/>
        <v>185324</v>
      </c>
      <c r="M84" s="160"/>
      <c r="N84" s="160"/>
      <c r="O84" s="160">
        <v>29972</v>
      </c>
      <c r="P84" s="160">
        <v>1184</v>
      </c>
      <c r="Q84" s="160">
        <v>3709</v>
      </c>
      <c r="R84" s="160">
        <v>1411</v>
      </c>
      <c r="S84" s="160">
        <v>3422</v>
      </c>
      <c r="T84" s="160">
        <v>4352</v>
      </c>
      <c r="U84" s="160">
        <v>911</v>
      </c>
      <c r="V84" s="144">
        <v>4158</v>
      </c>
      <c r="W84" s="144"/>
      <c r="X84" s="144"/>
      <c r="Y84" s="160">
        <v>6443</v>
      </c>
      <c r="Z84" s="160">
        <v>4850</v>
      </c>
      <c r="AA84" s="160">
        <v>9234</v>
      </c>
      <c r="AB84" s="160"/>
      <c r="AC84" s="250">
        <v>13453</v>
      </c>
      <c r="AD84" s="160">
        <v>16256</v>
      </c>
      <c r="AE84" s="160">
        <v>7398</v>
      </c>
      <c r="AF84" s="160">
        <v>4026</v>
      </c>
      <c r="AG84" s="160">
        <v>8089</v>
      </c>
      <c r="AH84" s="43">
        <f t="shared" si="156"/>
        <v>118868</v>
      </c>
      <c r="AI84" s="43">
        <f t="shared" si="157"/>
        <v>74626</v>
      </c>
      <c r="AJ84" s="43">
        <f t="shared" si="158"/>
        <v>44242</v>
      </c>
      <c r="AK84" s="160">
        <v>14733</v>
      </c>
      <c r="AL84" s="144">
        <v>3256</v>
      </c>
      <c r="AM84" s="160">
        <v>8147</v>
      </c>
      <c r="AN84" s="43">
        <f t="shared" si="159"/>
        <v>26136</v>
      </c>
      <c r="AO84" s="44">
        <f t="shared" si="160"/>
        <v>330328</v>
      </c>
      <c r="AR84" s="43">
        <f t="shared" si="161"/>
        <v>23165.5</v>
      </c>
      <c r="AS84" s="43">
        <f t="shared" si="162"/>
        <v>7429.25</v>
      </c>
      <c r="AT84" s="43">
        <f t="shared" si="163"/>
        <v>10660.857142857143</v>
      </c>
      <c r="AU84" s="43">
        <f t="shared" si="164"/>
        <v>4915.7777777777774</v>
      </c>
      <c r="AV84" s="43">
        <f t="shared" si="165"/>
        <v>8712</v>
      </c>
      <c r="AW84" s="44">
        <f t="shared" si="166"/>
        <v>12234.37037037037</v>
      </c>
      <c r="AX84" s="122"/>
      <c r="AY84" s="43">
        <f t="shared" si="167"/>
        <v>20155</v>
      </c>
      <c r="AZ84" s="43">
        <f t="shared" si="168"/>
        <v>4601</v>
      </c>
      <c r="BA84" s="43">
        <f t="shared" si="169"/>
        <v>7398</v>
      </c>
      <c r="BB84" s="43">
        <f t="shared" si="170"/>
        <v>4026</v>
      </c>
      <c r="BC84" s="43">
        <f t="shared" si="171"/>
        <v>8147</v>
      </c>
      <c r="BD84" s="44">
        <f>MEDIAN((D84:K84,M84:V84,Y84:AG84,AK84:AM84))</f>
        <v>8089</v>
      </c>
    </row>
    <row r="85" spans="1:56" s="204" customFormat="1">
      <c r="A85" s="199"/>
      <c r="B85" s="200" t="s">
        <v>228</v>
      </c>
      <c r="C85" s="201"/>
      <c r="D85" s="144">
        <v>2300</v>
      </c>
      <c r="E85" s="160">
        <v>2542</v>
      </c>
      <c r="F85" s="160">
        <v>8939</v>
      </c>
      <c r="G85" s="160">
        <v>22068</v>
      </c>
      <c r="H85" s="144">
        <v>9079</v>
      </c>
      <c r="I85" s="144">
        <v>9605</v>
      </c>
      <c r="J85" s="160">
        <v>4304</v>
      </c>
      <c r="K85" s="144">
        <v>13402</v>
      </c>
      <c r="L85" s="43">
        <f t="shared" si="155"/>
        <v>72239</v>
      </c>
      <c r="M85" s="160"/>
      <c r="N85" s="160"/>
      <c r="O85" s="160">
        <v>968</v>
      </c>
      <c r="P85" s="160">
        <v>261</v>
      </c>
      <c r="Q85" s="160">
        <v>0</v>
      </c>
      <c r="R85" s="160">
        <v>422</v>
      </c>
      <c r="S85" s="160">
        <v>412</v>
      </c>
      <c r="T85" s="160">
        <v>397</v>
      </c>
      <c r="U85" s="160">
        <v>1315</v>
      </c>
      <c r="V85" s="144">
        <v>186</v>
      </c>
      <c r="W85" s="144"/>
      <c r="X85" s="144"/>
      <c r="Y85" s="160">
        <v>1421</v>
      </c>
      <c r="Z85" s="160">
        <v>1279</v>
      </c>
      <c r="AA85" s="160">
        <v>243</v>
      </c>
      <c r="AB85" s="160"/>
      <c r="AC85" s="250">
        <v>1130</v>
      </c>
      <c r="AD85" s="160">
        <v>173</v>
      </c>
      <c r="AE85" s="160"/>
      <c r="AF85" s="160">
        <v>539</v>
      </c>
      <c r="AG85" s="160">
        <v>504</v>
      </c>
      <c r="AH85" s="43">
        <f t="shared" si="156"/>
        <v>9250</v>
      </c>
      <c r="AI85" s="43">
        <f t="shared" si="157"/>
        <v>3321</v>
      </c>
      <c r="AJ85" s="43">
        <f t="shared" si="158"/>
        <v>5929</v>
      </c>
      <c r="AK85" s="160">
        <v>725</v>
      </c>
      <c r="AL85" s="144">
        <v>132</v>
      </c>
      <c r="AM85" s="160">
        <v>262</v>
      </c>
      <c r="AN85" s="43">
        <f t="shared" si="159"/>
        <v>1119</v>
      </c>
      <c r="AO85" s="44">
        <f t="shared" si="160"/>
        <v>82608</v>
      </c>
      <c r="AR85" s="43">
        <f t="shared" si="161"/>
        <v>9029.875</v>
      </c>
      <c r="AS85" s="43">
        <f t="shared" si="162"/>
        <v>578.125</v>
      </c>
      <c r="AT85" s="43">
        <f t="shared" si="163"/>
        <v>474.42857142857144</v>
      </c>
      <c r="AU85" s="43">
        <f t="shared" si="164"/>
        <v>658.77777777777783</v>
      </c>
      <c r="AV85" s="43">
        <f t="shared" si="165"/>
        <v>373</v>
      </c>
      <c r="AW85" s="44">
        <f t="shared" si="166"/>
        <v>3059.5555555555557</v>
      </c>
      <c r="AX85" s="122"/>
      <c r="AY85" s="43">
        <f t="shared" si="167"/>
        <v>9009</v>
      </c>
      <c r="AZ85" s="43">
        <f t="shared" si="168"/>
        <v>422</v>
      </c>
      <c r="BA85" s="43">
        <f t="shared" si="169"/>
        <v>450.5</v>
      </c>
      <c r="BB85" s="43">
        <f t="shared" si="170"/>
        <v>422</v>
      </c>
      <c r="BC85" s="43">
        <f t="shared" si="171"/>
        <v>262</v>
      </c>
      <c r="BD85" s="44">
        <f>MEDIAN((D85:K85,M85:V85,Y85:AG85,AK85:AM85))</f>
        <v>846.5</v>
      </c>
    </row>
    <row r="86" spans="1:56" s="204" customFormat="1">
      <c r="A86" s="199"/>
      <c r="B86" s="200" t="s">
        <v>227</v>
      </c>
      <c r="C86" s="201"/>
      <c r="D86" s="144">
        <v>144</v>
      </c>
      <c r="E86" s="160">
        <v>925</v>
      </c>
      <c r="F86" s="160">
        <v>5152</v>
      </c>
      <c r="G86" s="160">
        <v>1750</v>
      </c>
      <c r="H86" s="144">
        <v>1324</v>
      </c>
      <c r="I86" s="144">
        <v>933</v>
      </c>
      <c r="J86" s="160">
        <v>895</v>
      </c>
      <c r="K86" s="144">
        <v>118</v>
      </c>
      <c r="L86" s="43">
        <f t="shared" si="155"/>
        <v>11241</v>
      </c>
      <c r="M86" s="160"/>
      <c r="N86" s="160"/>
      <c r="O86" s="160">
        <v>1178</v>
      </c>
      <c r="P86" s="160">
        <v>682</v>
      </c>
      <c r="Q86" s="160">
        <v>337</v>
      </c>
      <c r="R86" s="160">
        <v>0</v>
      </c>
      <c r="S86" s="160">
        <v>35</v>
      </c>
      <c r="T86" s="160">
        <v>207</v>
      </c>
      <c r="U86" s="160">
        <v>1072</v>
      </c>
      <c r="V86" s="144"/>
      <c r="W86" s="144"/>
      <c r="X86" s="144"/>
      <c r="Y86" s="160">
        <v>966</v>
      </c>
      <c r="Z86" s="160">
        <v>281</v>
      </c>
      <c r="AA86" s="160">
        <v>292</v>
      </c>
      <c r="AB86" s="160"/>
      <c r="AC86" s="250"/>
      <c r="AD86" s="160">
        <v>284</v>
      </c>
      <c r="AE86" s="160">
        <v>308</v>
      </c>
      <c r="AF86" s="160">
        <v>2</v>
      </c>
      <c r="AG86" s="160">
        <v>208</v>
      </c>
      <c r="AH86" s="43">
        <f t="shared" si="156"/>
        <v>5852</v>
      </c>
      <c r="AI86" s="43">
        <f t="shared" si="157"/>
        <v>2803</v>
      </c>
      <c r="AJ86" s="43">
        <f t="shared" si="158"/>
        <v>3049</v>
      </c>
      <c r="AK86" s="160">
        <v>1915</v>
      </c>
      <c r="AL86" s="144"/>
      <c r="AM86" s="160">
        <v>42</v>
      </c>
      <c r="AN86" s="43">
        <f t="shared" si="159"/>
        <v>1957</v>
      </c>
      <c r="AO86" s="44">
        <f t="shared" si="160"/>
        <v>19050</v>
      </c>
      <c r="AR86" s="43">
        <f t="shared" si="161"/>
        <v>1405.125</v>
      </c>
      <c r="AS86" s="43">
        <f t="shared" si="162"/>
        <v>365.75</v>
      </c>
      <c r="AT86" s="43">
        <f t="shared" si="163"/>
        <v>400.42857142857144</v>
      </c>
      <c r="AU86" s="43">
        <f t="shared" si="164"/>
        <v>338.77777777777777</v>
      </c>
      <c r="AV86" s="43">
        <f t="shared" si="165"/>
        <v>652.33333333333337</v>
      </c>
      <c r="AW86" s="44">
        <f t="shared" si="166"/>
        <v>705.55555555555554</v>
      </c>
      <c r="AX86" s="122"/>
      <c r="AY86" s="43">
        <f t="shared" si="167"/>
        <v>929</v>
      </c>
      <c r="AZ86" s="43">
        <f t="shared" si="168"/>
        <v>288</v>
      </c>
      <c r="BA86" s="43">
        <f t="shared" si="169"/>
        <v>284</v>
      </c>
      <c r="BB86" s="43">
        <f t="shared" si="170"/>
        <v>292</v>
      </c>
      <c r="BC86" s="43">
        <f t="shared" si="171"/>
        <v>978.5</v>
      </c>
      <c r="BD86" s="44">
        <f>MEDIAN((D86:K86,M86:V86,Y86:AG86,AK86:AM86))</f>
        <v>322.5</v>
      </c>
    </row>
    <row r="87" spans="1:56" s="204" customFormat="1">
      <c r="A87" s="199"/>
      <c r="B87" s="251" t="s">
        <v>125</v>
      </c>
      <c r="C87" s="201"/>
      <c r="D87" s="144">
        <v>0</v>
      </c>
      <c r="E87" s="160">
        <v>8146</v>
      </c>
      <c r="F87" s="160">
        <v>54565</v>
      </c>
      <c r="G87" s="160">
        <v>195</v>
      </c>
      <c r="H87" s="144"/>
      <c r="I87" s="144"/>
      <c r="J87" s="160">
        <v>3</v>
      </c>
      <c r="K87" s="144">
        <v>3501</v>
      </c>
      <c r="L87" s="43">
        <f t="shared" si="155"/>
        <v>66410</v>
      </c>
      <c r="M87" s="160"/>
      <c r="N87" s="160"/>
      <c r="O87" s="160"/>
      <c r="P87" s="160"/>
      <c r="Q87" s="160">
        <v>4087</v>
      </c>
      <c r="R87" s="160">
        <v>0</v>
      </c>
      <c r="S87" s="160">
        <v>0</v>
      </c>
      <c r="T87" s="160">
        <v>0</v>
      </c>
      <c r="U87" s="160"/>
      <c r="V87" s="144"/>
      <c r="W87" s="144"/>
      <c r="X87" s="144"/>
      <c r="Y87" s="160">
        <v>0</v>
      </c>
      <c r="Z87" s="160"/>
      <c r="AA87" s="160">
        <v>31</v>
      </c>
      <c r="AB87" s="160"/>
      <c r="AC87" s="250"/>
      <c r="AD87" s="160"/>
      <c r="AE87" s="160"/>
      <c r="AF87" s="160">
        <v>249</v>
      </c>
      <c r="AG87" s="160">
        <v>636</v>
      </c>
      <c r="AH87" s="43">
        <f t="shared" si="156"/>
        <v>5003</v>
      </c>
      <c r="AI87" s="43">
        <f t="shared" si="157"/>
        <v>4723</v>
      </c>
      <c r="AJ87" s="43">
        <f t="shared" si="158"/>
        <v>280</v>
      </c>
      <c r="AK87" s="160"/>
      <c r="AL87" s="144"/>
      <c r="AM87" s="160">
        <v>0</v>
      </c>
      <c r="AN87" s="43">
        <f t="shared" si="159"/>
        <v>0</v>
      </c>
      <c r="AO87" s="44">
        <f t="shared" si="160"/>
        <v>71413</v>
      </c>
      <c r="AR87" s="43">
        <f t="shared" si="161"/>
        <v>8301.25</v>
      </c>
      <c r="AS87" s="43">
        <f t="shared" si="162"/>
        <v>312.6875</v>
      </c>
      <c r="AT87" s="43">
        <f t="shared" si="163"/>
        <v>674.71428571428567</v>
      </c>
      <c r="AU87" s="43">
        <f t="shared" si="164"/>
        <v>31.111111111111111</v>
      </c>
      <c r="AV87" s="43">
        <f t="shared" si="165"/>
        <v>0</v>
      </c>
      <c r="AW87" s="44">
        <f t="shared" si="166"/>
        <v>2644.9259259259261</v>
      </c>
      <c r="AX87" s="122"/>
      <c r="AY87" s="43">
        <f t="shared" si="167"/>
        <v>1848</v>
      </c>
      <c r="AZ87" s="43">
        <f t="shared" si="168"/>
        <v>15.5</v>
      </c>
      <c r="BA87" s="43">
        <f t="shared" si="169"/>
        <v>636</v>
      </c>
      <c r="BB87" s="43">
        <f t="shared" si="170"/>
        <v>0</v>
      </c>
      <c r="BC87" s="43">
        <f t="shared" si="171"/>
        <v>0</v>
      </c>
      <c r="BD87" s="44">
        <f>MEDIAN((D87:K87,M87:V87,Y87:AG87,AK87:AM87))</f>
        <v>31</v>
      </c>
    </row>
    <row r="88" spans="1:56" s="204" customFormat="1">
      <c r="A88" s="199"/>
      <c r="B88" s="200"/>
      <c r="C88" s="210" t="s">
        <v>226</v>
      </c>
      <c r="D88" s="252">
        <f t="shared" ref="D88:K88" si="172">SUM(D81:D87)</f>
        <v>22627</v>
      </c>
      <c r="E88" s="252">
        <f t="shared" si="172"/>
        <v>79134</v>
      </c>
      <c r="F88" s="252">
        <f t="shared" si="172"/>
        <v>181766</v>
      </c>
      <c r="G88" s="252">
        <f t="shared" si="172"/>
        <v>251394</v>
      </c>
      <c r="H88" s="252">
        <f t="shared" si="172"/>
        <v>303904</v>
      </c>
      <c r="I88" s="252">
        <f t="shared" si="172"/>
        <v>203042</v>
      </c>
      <c r="J88" s="252">
        <f t="shared" si="172"/>
        <v>71200</v>
      </c>
      <c r="K88" s="252">
        <f t="shared" si="172"/>
        <v>104614</v>
      </c>
      <c r="L88" s="45">
        <f t="shared" si="155"/>
        <v>1217681</v>
      </c>
      <c r="M88" s="252"/>
      <c r="N88" s="252"/>
      <c r="O88" s="252">
        <f t="shared" ref="O88:V88" si="173">SUM(O81:O87)</f>
        <v>95135</v>
      </c>
      <c r="P88" s="252">
        <f t="shared" si="173"/>
        <v>30389</v>
      </c>
      <c r="Q88" s="252">
        <f t="shared" si="173"/>
        <v>11860</v>
      </c>
      <c r="R88" s="252">
        <f t="shared" si="173"/>
        <v>22326</v>
      </c>
      <c r="S88" s="252">
        <f t="shared" si="173"/>
        <v>20018</v>
      </c>
      <c r="T88" s="252">
        <f t="shared" si="173"/>
        <v>7908</v>
      </c>
      <c r="U88" s="252">
        <f t="shared" si="173"/>
        <v>32465</v>
      </c>
      <c r="V88" s="252">
        <f t="shared" si="173"/>
        <v>6065</v>
      </c>
      <c r="W88" s="252"/>
      <c r="X88" s="252"/>
      <c r="Y88" s="252">
        <f t="shared" ref="Y88:AG88" si="174">SUM(Y81:Y87)</f>
        <v>47234</v>
      </c>
      <c r="Z88" s="252">
        <f t="shared" si="174"/>
        <v>8688</v>
      </c>
      <c r="AA88" s="252">
        <f t="shared" si="174"/>
        <v>17262</v>
      </c>
      <c r="AB88" s="252"/>
      <c r="AC88" s="252">
        <f>SUM(AC81:AC87)</f>
        <v>46784</v>
      </c>
      <c r="AD88" s="252">
        <f t="shared" si="174"/>
        <v>18575</v>
      </c>
      <c r="AE88" s="252">
        <f t="shared" si="174"/>
        <v>21236</v>
      </c>
      <c r="AF88" s="252">
        <f t="shared" si="174"/>
        <v>9968</v>
      </c>
      <c r="AG88" s="252">
        <f t="shared" si="174"/>
        <v>16717</v>
      </c>
      <c r="AH88" s="45">
        <f t="shared" si="156"/>
        <v>412630</v>
      </c>
      <c r="AI88" s="45">
        <f t="shared" si="157"/>
        <v>180119</v>
      </c>
      <c r="AJ88" s="45">
        <f t="shared" si="158"/>
        <v>232511</v>
      </c>
      <c r="AK88" s="252">
        <f>SUM(AK81:AK87)</f>
        <v>87349</v>
      </c>
      <c r="AL88" s="252">
        <f>SUM(AL81:AL87)</f>
        <v>64855</v>
      </c>
      <c r="AM88" s="252">
        <f>SUM(AM81:AM87)</f>
        <v>28530</v>
      </c>
      <c r="AN88" s="45">
        <f t="shared" si="159"/>
        <v>180734</v>
      </c>
      <c r="AO88" s="211">
        <f t="shared" si="160"/>
        <v>1811045</v>
      </c>
      <c r="AR88" s="45">
        <f>L88/AR$5</f>
        <v>152210.125</v>
      </c>
      <c r="AS88" s="45">
        <f>AH88/AS$5</f>
        <v>25789.375</v>
      </c>
      <c r="AT88" s="45">
        <f>AI88/AT$5</f>
        <v>25731.285714285714</v>
      </c>
      <c r="AU88" s="45">
        <f>AJ88/AU$5</f>
        <v>25834.555555555555</v>
      </c>
      <c r="AV88" s="45">
        <f>AN88/AV$5</f>
        <v>60244.666666666664</v>
      </c>
      <c r="AW88" s="211">
        <f>AO88/AW$5</f>
        <v>67075.740740740745</v>
      </c>
      <c r="AX88" s="122"/>
      <c r="AY88" s="45">
        <f t="shared" si="167"/>
        <v>143190</v>
      </c>
      <c r="AZ88" s="45">
        <f t="shared" si="168"/>
        <v>19296.5</v>
      </c>
      <c r="BA88" s="45">
        <f t="shared" si="169"/>
        <v>16717</v>
      </c>
      <c r="BB88" s="45">
        <f t="shared" si="170"/>
        <v>22326</v>
      </c>
      <c r="BC88" s="45">
        <f t="shared" si="171"/>
        <v>64855</v>
      </c>
      <c r="BD88" s="211">
        <f>MEDIAN((D88:K88,M88:V88,Y88:AG88,AK88:AM88))</f>
        <v>30389</v>
      </c>
    </row>
    <row r="89" spans="1:56"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160"/>
      <c r="AB89" s="160"/>
      <c r="AC89" s="250"/>
      <c r="AD89" s="160"/>
      <c r="AE89" s="160"/>
      <c r="AF89" s="160"/>
      <c r="AG89" s="160"/>
      <c r="AH89" s="43"/>
      <c r="AI89" s="43"/>
      <c r="AJ89" s="43"/>
      <c r="AK89" s="160"/>
      <c r="AL89" s="144"/>
      <c r="AM89" s="160"/>
      <c r="AN89" s="43"/>
      <c r="AO89" s="44"/>
      <c r="AR89" s="43"/>
      <c r="AS89" s="43"/>
      <c r="AT89" s="43"/>
      <c r="AU89" s="43"/>
      <c r="AV89" s="43"/>
      <c r="AW89" s="44"/>
      <c r="AX89" s="122"/>
      <c r="AY89" s="43"/>
      <c r="AZ89" s="43"/>
      <c r="BA89" s="43"/>
      <c r="BB89" s="43"/>
      <c r="BC89" s="43"/>
      <c r="BD89" s="44"/>
    </row>
    <row r="90" spans="1:56"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160"/>
      <c r="AB90" s="254"/>
      <c r="AC90" s="255"/>
      <c r="AD90" s="254"/>
      <c r="AE90" s="160"/>
      <c r="AF90" s="253"/>
      <c r="AG90" s="253"/>
      <c r="AH90" s="43"/>
      <c r="AI90" s="43"/>
      <c r="AJ90" s="43"/>
      <c r="AK90" s="254"/>
      <c r="AL90" s="144"/>
      <c r="AM90" s="254"/>
      <c r="AN90" s="43"/>
      <c r="AO90" s="44"/>
      <c r="AR90" s="43"/>
      <c r="AS90" s="43"/>
      <c r="AT90" s="43"/>
      <c r="AU90" s="43"/>
      <c r="AV90" s="43"/>
      <c r="AW90" s="44"/>
      <c r="AX90" s="122"/>
      <c r="AY90" s="43"/>
      <c r="AZ90" s="43"/>
      <c r="BA90" s="43"/>
      <c r="BB90" s="43"/>
      <c r="BC90" s="43"/>
      <c r="BD90" s="44"/>
    </row>
    <row r="91" spans="1:56" s="204" customFormat="1">
      <c r="A91" s="199"/>
      <c r="B91" s="200" t="s">
        <v>224</v>
      </c>
      <c r="C91" s="201"/>
      <c r="D91" s="144">
        <v>0</v>
      </c>
      <c r="E91" s="160"/>
      <c r="F91" s="160">
        <v>0</v>
      </c>
      <c r="G91" s="160"/>
      <c r="H91" s="144"/>
      <c r="I91" s="144"/>
      <c r="J91" s="160">
        <v>0</v>
      </c>
      <c r="K91" s="144">
        <v>0</v>
      </c>
      <c r="L91" s="43"/>
      <c r="M91" s="160"/>
      <c r="N91" s="160"/>
      <c r="O91" s="160"/>
      <c r="P91" s="160">
        <v>0</v>
      </c>
      <c r="Q91" s="160">
        <v>0</v>
      </c>
      <c r="R91" s="160">
        <v>0</v>
      </c>
      <c r="S91" s="160">
        <v>0</v>
      </c>
      <c r="T91" s="160">
        <v>0</v>
      </c>
      <c r="U91" s="160"/>
      <c r="V91" s="144"/>
      <c r="W91" s="144"/>
      <c r="X91" s="144"/>
      <c r="Y91" s="160">
        <v>0</v>
      </c>
      <c r="Z91" s="160"/>
      <c r="AA91" s="160"/>
      <c r="AB91" s="160"/>
      <c r="AC91" s="250"/>
      <c r="AD91" s="160">
        <v>6194</v>
      </c>
      <c r="AE91" s="160"/>
      <c r="AF91" s="160">
        <v>0</v>
      </c>
      <c r="AG91" s="160"/>
      <c r="AH91" s="43">
        <f t="shared" ref="AH91:AH100" si="175">+SUM(M90:AG90)</f>
        <v>0</v>
      </c>
      <c r="AI91" s="43">
        <f t="shared" ref="AI91:AI100" si="176">O90+Q90+Z90+AD90+AE90+AG90+T90</f>
        <v>0</v>
      </c>
      <c r="AJ91" s="43">
        <f t="shared" ref="AJ91:AJ100" si="177">P91+R91+S91+U91+V91+Y91+AC91+AB91+AF91+AA91</f>
        <v>0</v>
      </c>
      <c r="AK91" s="160"/>
      <c r="AL91" s="144"/>
      <c r="AM91" s="160">
        <v>0</v>
      </c>
      <c r="AN91" s="43">
        <f t="shared" ref="AN91:AN100" si="178">+SUM(AK91:AM91)</f>
        <v>0</v>
      </c>
      <c r="AO91" s="44">
        <f t="shared" ref="AO91:AO100" si="179">+AN91+AH91+L91</f>
        <v>0</v>
      </c>
      <c r="AR91" s="43">
        <f>L91/AR$5</f>
        <v>0</v>
      </c>
      <c r="AS91" s="43">
        <f>AH91/AS$5</f>
        <v>0</v>
      </c>
      <c r="AT91" s="43">
        <f>AI91/AT$5</f>
        <v>0</v>
      </c>
      <c r="AU91" s="43">
        <f>AJ91/AU$5</f>
        <v>0</v>
      </c>
      <c r="AV91" s="43">
        <f>AN91/AV$5</f>
        <v>0</v>
      </c>
      <c r="AW91" s="44">
        <f>AO91/AW$5</f>
        <v>0</v>
      </c>
      <c r="AX91" s="122"/>
      <c r="AY91" s="43">
        <f t="shared" ref="AY91:AY102" si="180">MEDIAN($D91:$K91)</f>
        <v>0</v>
      </c>
      <c r="AZ91" s="43" t="e">
        <f t="shared" ref="AZ91:AZ100" si="181">MEDIAN($M90:$AG90)</f>
        <v>#NUM!</v>
      </c>
      <c r="BA91" s="43" t="e">
        <f t="shared" ref="BA91:BA100" si="182">MEDIAN($AD90,$AE90,$Z90,$T90,$O90,Q90,AG90)</f>
        <v>#NUM!</v>
      </c>
      <c r="BB91" s="43">
        <f t="shared" ref="BB91:BB100" si="183">MEDIAN($AF91,$AB91,$AC91,$Y91,$V91,$U91,$S91,$R91,$P91,$AA91)</f>
        <v>0</v>
      </c>
      <c r="BC91" s="43">
        <f t="shared" ref="BC91:BC102" si="184">MEDIAN($AK91:$AM91)</f>
        <v>0</v>
      </c>
      <c r="BD91" s="44">
        <f>MEDIAN((D91:K91,M90:V90,Y90:AG90,AK91:AM91))</f>
        <v>0</v>
      </c>
    </row>
    <row r="92" spans="1:56" s="204" customFormat="1">
      <c r="A92" s="199"/>
      <c r="B92" s="200" t="s">
        <v>223</v>
      </c>
      <c r="C92" s="201"/>
      <c r="D92" s="144">
        <v>60743</v>
      </c>
      <c r="E92" s="160">
        <v>20340</v>
      </c>
      <c r="F92" s="160">
        <v>40878</v>
      </c>
      <c r="G92" s="160">
        <v>125019</v>
      </c>
      <c r="H92" s="144">
        <v>40681</v>
      </c>
      <c r="I92" s="144">
        <v>48760</v>
      </c>
      <c r="J92" s="160">
        <v>15318</v>
      </c>
      <c r="K92" s="144">
        <v>48598</v>
      </c>
      <c r="L92" s="43">
        <f t="shared" ref="L92:L100" si="185">+SUM(D92:K92)</f>
        <v>400337</v>
      </c>
      <c r="M92" s="160"/>
      <c r="N92" s="160"/>
      <c r="O92" s="160">
        <v>8529</v>
      </c>
      <c r="P92" s="160">
        <v>4192</v>
      </c>
      <c r="Q92" s="160">
        <v>11947</v>
      </c>
      <c r="R92" s="160">
        <v>4320</v>
      </c>
      <c r="S92" s="160">
        <v>2906</v>
      </c>
      <c r="T92" s="160">
        <v>4034</v>
      </c>
      <c r="U92" s="160">
        <v>666</v>
      </c>
      <c r="V92" s="144">
        <v>1147</v>
      </c>
      <c r="W92" s="144"/>
      <c r="X92" s="144"/>
      <c r="Y92" s="160">
        <v>6339</v>
      </c>
      <c r="Z92" s="160">
        <v>13247</v>
      </c>
      <c r="AA92" s="160">
        <v>3818</v>
      </c>
      <c r="AB92" s="160"/>
      <c r="AC92" s="250">
        <v>9355</v>
      </c>
      <c r="AD92" s="160">
        <v>6235</v>
      </c>
      <c r="AE92" s="160">
        <v>5321</v>
      </c>
      <c r="AF92" s="160">
        <v>1186</v>
      </c>
      <c r="AG92" s="160">
        <v>7441</v>
      </c>
      <c r="AH92" s="43">
        <f t="shared" si="175"/>
        <v>6194</v>
      </c>
      <c r="AI92" s="43">
        <f t="shared" si="176"/>
        <v>6194</v>
      </c>
      <c r="AJ92" s="43">
        <f t="shared" si="177"/>
        <v>33929</v>
      </c>
      <c r="AK92" s="160">
        <v>8766</v>
      </c>
      <c r="AL92" s="144">
        <v>1140</v>
      </c>
      <c r="AM92" s="160">
        <v>6165</v>
      </c>
      <c r="AN92" s="43">
        <f t="shared" si="178"/>
        <v>16071</v>
      </c>
      <c r="AO92" s="44">
        <f t="shared" si="179"/>
        <v>422602</v>
      </c>
      <c r="AR92" s="43">
        <f t="shared" ref="AR92:AR99" si="186">L92/AR$5</f>
        <v>50042.125</v>
      </c>
      <c r="AS92" s="43">
        <f t="shared" ref="AS92:AS99" si="187">AH92/AS$5</f>
        <v>387.125</v>
      </c>
      <c r="AT92" s="43">
        <f t="shared" ref="AT92:AT99" si="188">AI92/AT$5</f>
        <v>884.85714285714289</v>
      </c>
      <c r="AU92" s="43">
        <f t="shared" ref="AU92:AU99" si="189">AJ92/AU$5</f>
        <v>3769.8888888888887</v>
      </c>
      <c r="AV92" s="43">
        <f t="shared" ref="AV92:AV99" si="190">AN92/AV$5</f>
        <v>5357</v>
      </c>
      <c r="AW92" s="44">
        <f t="shared" ref="AW92:AW99" si="191">AO92/AW$5</f>
        <v>15651.925925925925</v>
      </c>
      <c r="AX92" s="122"/>
      <c r="AY92" s="43">
        <f t="shared" si="180"/>
        <v>44738</v>
      </c>
      <c r="AZ92" s="43">
        <f t="shared" si="181"/>
        <v>0</v>
      </c>
      <c r="BA92" s="43">
        <f t="shared" si="182"/>
        <v>0</v>
      </c>
      <c r="BB92" s="43">
        <f t="shared" si="183"/>
        <v>3818</v>
      </c>
      <c r="BC92" s="43">
        <f t="shared" si="184"/>
        <v>6165</v>
      </c>
      <c r="BD92" s="44">
        <f>MEDIAN((D92:K92,M91:V91,Y91:AG91,AK92:AM92))</f>
        <v>6194</v>
      </c>
    </row>
    <row r="93" spans="1:56" s="204" customFormat="1">
      <c r="A93" s="199"/>
      <c r="B93" s="200" t="s">
        <v>222</v>
      </c>
      <c r="C93" s="201"/>
      <c r="D93" s="144">
        <v>14569</v>
      </c>
      <c r="E93" s="160">
        <v>5900</v>
      </c>
      <c r="F93" s="160">
        <v>19320</v>
      </c>
      <c r="G93" s="160">
        <v>49305</v>
      </c>
      <c r="H93" s="144">
        <v>9662</v>
      </c>
      <c r="I93" s="144">
        <v>48263</v>
      </c>
      <c r="J93" s="160">
        <v>13457</v>
      </c>
      <c r="K93" s="144">
        <v>16458</v>
      </c>
      <c r="L93" s="43">
        <f t="shared" si="185"/>
        <v>176934</v>
      </c>
      <c r="M93" s="160"/>
      <c r="N93" s="160"/>
      <c r="O93" s="160">
        <v>3831</v>
      </c>
      <c r="P93" s="160">
        <v>4208</v>
      </c>
      <c r="Q93" s="160">
        <v>4159</v>
      </c>
      <c r="R93" s="160">
        <v>1310</v>
      </c>
      <c r="S93" s="160">
        <v>1429</v>
      </c>
      <c r="T93" s="160">
        <v>3328</v>
      </c>
      <c r="U93" s="160">
        <v>1612</v>
      </c>
      <c r="V93" s="144">
        <v>606</v>
      </c>
      <c r="W93" s="144"/>
      <c r="X93" s="144"/>
      <c r="Y93" s="160">
        <v>2801</v>
      </c>
      <c r="Z93" s="160">
        <v>7468</v>
      </c>
      <c r="AA93" s="160">
        <v>3538</v>
      </c>
      <c r="AB93" s="160"/>
      <c r="AC93" s="250">
        <v>1928</v>
      </c>
      <c r="AD93" s="160">
        <v>4607</v>
      </c>
      <c r="AE93" s="160">
        <v>1944</v>
      </c>
      <c r="AF93" s="160">
        <v>936</v>
      </c>
      <c r="AG93" s="160">
        <v>1996</v>
      </c>
      <c r="AH93" s="43">
        <f t="shared" si="175"/>
        <v>90683</v>
      </c>
      <c r="AI93" s="43">
        <f t="shared" si="176"/>
        <v>56754</v>
      </c>
      <c r="AJ93" s="43">
        <f t="shared" si="177"/>
        <v>18368</v>
      </c>
      <c r="AK93" s="160">
        <v>7185</v>
      </c>
      <c r="AL93" s="144">
        <v>657</v>
      </c>
      <c r="AM93" s="160">
        <v>1711</v>
      </c>
      <c r="AN93" s="43">
        <f t="shared" si="178"/>
        <v>9553</v>
      </c>
      <c r="AO93" s="44">
        <f t="shared" si="179"/>
        <v>277170</v>
      </c>
      <c r="AR93" s="43">
        <f t="shared" si="186"/>
        <v>22116.75</v>
      </c>
      <c r="AS93" s="43">
        <f t="shared" si="187"/>
        <v>5667.6875</v>
      </c>
      <c r="AT93" s="43">
        <f t="shared" si="188"/>
        <v>8107.7142857142853</v>
      </c>
      <c r="AU93" s="43">
        <f t="shared" si="189"/>
        <v>2040.8888888888889</v>
      </c>
      <c r="AV93" s="43">
        <f t="shared" si="190"/>
        <v>3184.3333333333335</v>
      </c>
      <c r="AW93" s="44">
        <f t="shared" si="191"/>
        <v>10265.555555555555</v>
      </c>
      <c r="AX93" s="122"/>
      <c r="AY93" s="43">
        <f t="shared" si="180"/>
        <v>15513.5</v>
      </c>
      <c r="AZ93" s="43">
        <f t="shared" si="181"/>
        <v>4820.5</v>
      </c>
      <c r="BA93" s="43">
        <f t="shared" si="182"/>
        <v>7441</v>
      </c>
      <c r="BB93" s="43">
        <f t="shared" si="183"/>
        <v>1612</v>
      </c>
      <c r="BC93" s="43">
        <f t="shared" si="184"/>
        <v>1711</v>
      </c>
      <c r="BD93" s="44">
        <f>MEDIAN((D93:K93,M92:V92,Y92:AG92,AK93:AM93))</f>
        <v>6339</v>
      </c>
    </row>
    <row r="94" spans="1:56" s="204" customFormat="1">
      <c r="A94" s="199"/>
      <c r="B94" s="200" t="s">
        <v>221</v>
      </c>
      <c r="C94" s="201"/>
      <c r="D94" s="144">
        <v>35024</v>
      </c>
      <c r="E94" s="160">
        <v>0</v>
      </c>
      <c r="F94" s="160">
        <v>29537</v>
      </c>
      <c r="G94" s="160">
        <v>37514</v>
      </c>
      <c r="H94" s="144">
        <v>9349</v>
      </c>
      <c r="I94" s="144">
        <v>10171</v>
      </c>
      <c r="J94" s="160">
        <v>23183</v>
      </c>
      <c r="K94" s="144">
        <v>12293</v>
      </c>
      <c r="L94" s="43">
        <f t="shared" si="185"/>
        <v>157071</v>
      </c>
      <c r="M94" s="160"/>
      <c r="N94" s="160"/>
      <c r="O94" s="160">
        <v>8596</v>
      </c>
      <c r="P94" s="160">
        <v>3209</v>
      </c>
      <c r="Q94" s="160">
        <v>8561</v>
      </c>
      <c r="R94" s="160">
        <v>6136</v>
      </c>
      <c r="S94" s="160">
        <v>6486</v>
      </c>
      <c r="T94" s="160">
        <v>8401</v>
      </c>
      <c r="U94" s="160">
        <v>6493</v>
      </c>
      <c r="V94" s="144">
        <v>230</v>
      </c>
      <c r="W94" s="144"/>
      <c r="X94" s="144"/>
      <c r="Y94" s="160">
        <v>1605</v>
      </c>
      <c r="Z94" s="160">
        <v>11663</v>
      </c>
      <c r="AA94" s="160">
        <v>11464</v>
      </c>
      <c r="AB94" s="160"/>
      <c r="AC94" s="250">
        <v>19347</v>
      </c>
      <c r="AD94" s="160">
        <v>22315</v>
      </c>
      <c r="AE94" s="160">
        <v>8234</v>
      </c>
      <c r="AF94" s="160">
        <v>3493</v>
      </c>
      <c r="AG94" s="160">
        <v>10841</v>
      </c>
      <c r="AH94" s="43">
        <f t="shared" si="175"/>
        <v>45701</v>
      </c>
      <c r="AI94" s="43">
        <f t="shared" si="176"/>
        <v>27333</v>
      </c>
      <c r="AJ94" s="43">
        <f t="shared" si="177"/>
        <v>58463</v>
      </c>
      <c r="AK94" s="160">
        <v>271</v>
      </c>
      <c r="AL94" s="144"/>
      <c r="AM94" s="160">
        <v>886</v>
      </c>
      <c r="AN94" s="43">
        <f t="shared" si="178"/>
        <v>1157</v>
      </c>
      <c r="AO94" s="44">
        <f t="shared" si="179"/>
        <v>203929</v>
      </c>
      <c r="AR94" s="43">
        <f t="shared" si="186"/>
        <v>19633.875</v>
      </c>
      <c r="AS94" s="43">
        <f t="shared" si="187"/>
        <v>2856.3125</v>
      </c>
      <c r="AT94" s="43">
        <f t="shared" si="188"/>
        <v>3904.7142857142858</v>
      </c>
      <c r="AU94" s="43">
        <f t="shared" si="189"/>
        <v>6495.8888888888887</v>
      </c>
      <c r="AV94" s="43">
        <f t="shared" si="190"/>
        <v>385.66666666666669</v>
      </c>
      <c r="AW94" s="44">
        <f t="shared" si="191"/>
        <v>7552.9259259259261</v>
      </c>
      <c r="AX94" s="122"/>
      <c r="AY94" s="43">
        <f t="shared" si="180"/>
        <v>17738</v>
      </c>
      <c r="AZ94" s="43">
        <f t="shared" si="181"/>
        <v>2398.5</v>
      </c>
      <c r="BA94" s="43">
        <f t="shared" si="182"/>
        <v>3831</v>
      </c>
      <c r="BB94" s="43">
        <f t="shared" si="183"/>
        <v>6136</v>
      </c>
      <c r="BC94" s="43">
        <f t="shared" si="184"/>
        <v>578.5</v>
      </c>
      <c r="BD94" s="44">
        <f>MEDIAN((D94:K94,M93:V93,Y93:AG93,AK94:AM94))</f>
        <v>3433</v>
      </c>
    </row>
    <row r="95" spans="1:56" s="204" customFormat="1">
      <c r="A95" s="199"/>
      <c r="B95" s="200" t="s">
        <v>220</v>
      </c>
      <c r="C95" s="201"/>
      <c r="D95" s="144">
        <v>15042</v>
      </c>
      <c r="E95" s="160">
        <v>12534</v>
      </c>
      <c r="F95" s="160">
        <v>50889</v>
      </c>
      <c r="G95" s="160">
        <v>104911</v>
      </c>
      <c r="H95" s="144">
        <v>23309</v>
      </c>
      <c r="I95" s="144">
        <v>38800</v>
      </c>
      <c r="J95" s="160">
        <v>12000</v>
      </c>
      <c r="K95" s="144">
        <v>28982</v>
      </c>
      <c r="L95" s="43">
        <f t="shared" si="185"/>
        <v>286467</v>
      </c>
      <c r="M95" s="160"/>
      <c r="N95" s="160"/>
      <c r="O95" s="160">
        <v>510</v>
      </c>
      <c r="P95" s="160">
        <v>527</v>
      </c>
      <c r="Q95" s="160">
        <v>0</v>
      </c>
      <c r="R95" s="160">
        <v>181</v>
      </c>
      <c r="S95" s="160">
        <v>25</v>
      </c>
      <c r="T95" s="160">
        <v>0</v>
      </c>
      <c r="U95" s="160"/>
      <c r="V95" s="144">
        <v>3115</v>
      </c>
      <c r="W95" s="144"/>
      <c r="X95" s="144"/>
      <c r="Y95" s="160">
        <v>1373</v>
      </c>
      <c r="Z95" s="160"/>
      <c r="AA95" s="160"/>
      <c r="AB95" s="160"/>
      <c r="AC95" s="250">
        <v>416</v>
      </c>
      <c r="AD95" s="160"/>
      <c r="AE95" s="160">
        <v>731</v>
      </c>
      <c r="AF95" s="160">
        <v>0</v>
      </c>
      <c r="AG95" s="160"/>
      <c r="AH95" s="43">
        <f t="shared" si="175"/>
        <v>137074</v>
      </c>
      <c r="AI95" s="43">
        <f t="shared" si="176"/>
        <v>78611</v>
      </c>
      <c r="AJ95" s="43">
        <f t="shared" si="177"/>
        <v>5637</v>
      </c>
      <c r="AK95" s="160"/>
      <c r="AL95" s="144"/>
      <c r="AM95" s="160">
        <v>0</v>
      </c>
      <c r="AN95" s="43">
        <f t="shared" si="178"/>
        <v>0</v>
      </c>
      <c r="AO95" s="44">
        <f t="shared" si="179"/>
        <v>423541</v>
      </c>
      <c r="AR95" s="43">
        <f t="shared" si="186"/>
        <v>35808.375</v>
      </c>
      <c r="AS95" s="43">
        <f t="shared" si="187"/>
        <v>8567.125</v>
      </c>
      <c r="AT95" s="43">
        <f t="shared" si="188"/>
        <v>11230.142857142857</v>
      </c>
      <c r="AU95" s="43">
        <f t="shared" si="189"/>
        <v>626.33333333333337</v>
      </c>
      <c r="AV95" s="43">
        <f t="shared" si="190"/>
        <v>0</v>
      </c>
      <c r="AW95" s="44">
        <f t="shared" si="191"/>
        <v>15686.703703703704</v>
      </c>
      <c r="AX95" s="122"/>
      <c r="AY95" s="43">
        <f t="shared" si="180"/>
        <v>26145.5</v>
      </c>
      <c r="AZ95" s="43">
        <f t="shared" si="181"/>
        <v>8317.5</v>
      </c>
      <c r="BA95" s="43">
        <f t="shared" si="182"/>
        <v>8596</v>
      </c>
      <c r="BB95" s="43">
        <f t="shared" si="183"/>
        <v>416</v>
      </c>
      <c r="BC95" s="43">
        <f t="shared" si="184"/>
        <v>0</v>
      </c>
      <c r="BD95" s="44">
        <f>MEDIAN((D95:K95,M94:V94,Y94:AG94,AK95:AM95))</f>
        <v>10841</v>
      </c>
    </row>
    <row r="96" spans="1:56" s="204" customFormat="1">
      <c r="A96" s="199"/>
      <c r="B96" s="200" t="s">
        <v>219</v>
      </c>
      <c r="C96" s="201"/>
      <c r="D96" s="144">
        <v>0</v>
      </c>
      <c r="E96" s="160">
        <v>231</v>
      </c>
      <c r="F96" s="160">
        <v>0</v>
      </c>
      <c r="G96" s="160">
        <v>622</v>
      </c>
      <c r="H96" s="144">
        <v>2032</v>
      </c>
      <c r="I96" s="144"/>
      <c r="J96" s="160"/>
      <c r="K96" s="144">
        <v>0</v>
      </c>
      <c r="L96" s="43">
        <f t="shared" si="185"/>
        <v>2885</v>
      </c>
      <c r="M96" s="160"/>
      <c r="N96" s="160"/>
      <c r="O96" s="160"/>
      <c r="P96" s="160"/>
      <c r="Q96" s="160">
        <v>5000</v>
      </c>
      <c r="R96" s="160">
        <v>0</v>
      </c>
      <c r="S96" s="160">
        <v>0</v>
      </c>
      <c r="T96" s="160">
        <v>0</v>
      </c>
      <c r="U96" s="160"/>
      <c r="V96" s="144"/>
      <c r="W96" s="144"/>
      <c r="X96" s="144"/>
      <c r="Y96" s="160">
        <v>0</v>
      </c>
      <c r="Z96" s="160">
        <v>24994</v>
      </c>
      <c r="AA96" s="160">
        <v>3557</v>
      </c>
      <c r="AB96" s="160"/>
      <c r="AC96" s="250"/>
      <c r="AD96" s="160"/>
      <c r="AE96" s="160"/>
      <c r="AF96" s="160">
        <v>0</v>
      </c>
      <c r="AG96" s="160"/>
      <c r="AH96" s="43">
        <f t="shared" si="175"/>
        <v>6878</v>
      </c>
      <c r="AI96" s="43">
        <f t="shared" si="176"/>
        <v>1241</v>
      </c>
      <c r="AJ96" s="43">
        <f t="shared" si="177"/>
        <v>3557</v>
      </c>
      <c r="AK96" s="160"/>
      <c r="AL96" s="144"/>
      <c r="AM96" s="160">
        <v>0</v>
      </c>
      <c r="AN96" s="43">
        <f t="shared" si="178"/>
        <v>0</v>
      </c>
      <c r="AO96" s="44">
        <f t="shared" si="179"/>
        <v>9763</v>
      </c>
      <c r="AR96" s="43">
        <f t="shared" si="186"/>
        <v>360.625</v>
      </c>
      <c r="AS96" s="43">
        <f t="shared" si="187"/>
        <v>429.875</v>
      </c>
      <c r="AT96" s="43">
        <f t="shared" si="188"/>
        <v>177.28571428571428</v>
      </c>
      <c r="AU96" s="43">
        <f t="shared" si="189"/>
        <v>395.22222222222223</v>
      </c>
      <c r="AV96" s="43">
        <f t="shared" si="190"/>
        <v>0</v>
      </c>
      <c r="AW96" s="44">
        <f t="shared" si="191"/>
        <v>361.59259259259261</v>
      </c>
      <c r="AX96" s="122"/>
      <c r="AY96" s="43">
        <f t="shared" si="180"/>
        <v>115.5</v>
      </c>
      <c r="AZ96" s="43">
        <f t="shared" si="181"/>
        <v>416</v>
      </c>
      <c r="BA96" s="43">
        <f t="shared" si="182"/>
        <v>255</v>
      </c>
      <c r="BB96" s="43">
        <f t="shared" si="183"/>
        <v>0</v>
      </c>
      <c r="BC96" s="43">
        <f t="shared" si="184"/>
        <v>0</v>
      </c>
      <c r="BD96" s="44">
        <f>MEDIAN((D96:K96,M95:V95,Y95:AG95,AK96:AM96))</f>
        <v>206</v>
      </c>
    </row>
    <row r="97" spans="1:56" s="204" customFormat="1">
      <c r="A97" s="199"/>
      <c r="B97" s="200" t="s">
        <v>218</v>
      </c>
      <c r="C97" s="201"/>
      <c r="D97" s="144">
        <v>6581</v>
      </c>
      <c r="E97" s="160">
        <v>0</v>
      </c>
      <c r="F97" s="160">
        <v>0</v>
      </c>
      <c r="G97" s="160"/>
      <c r="H97" s="144"/>
      <c r="I97" s="144"/>
      <c r="J97" s="160">
        <v>5</v>
      </c>
      <c r="K97" s="144">
        <v>710</v>
      </c>
      <c r="L97" s="43">
        <f t="shared" si="185"/>
        <v>7296</v>
      </c>
      <c r="M97" s="160"/>
      <c r="N97" s="160"/>
      <c r="O97" s="160">
        <v>717</v>
      </c>
      <c r="P97" s="160"/>
      <c r="Q97" s="160">
        <v>0</v>
      </c>
      <c r="R97" s="160">
        <v>0</v>
      </c>
      <c r="S97" s="160">
        <v>0</v>
      </c>
      <c r="T97" s="160">
        <v>0</v>
      </c>
      <c r="U97" s="160"/>
      <c r="V97" s="144"/>
      <c r="W97" s="144"/>
      <c r="X97" s="144"/>
      <c r="Y97" s="160">
        <v>0</v>
      </c>
      <c r="Z97" s="160">
        <v>1862</v>
      </c>
      <c r="AA97" s="160">
        <v>387</v>
      </c>
      <c r="AB97" s="160"/>
      <c r="AC97" s="250"/>
      <c r="AD97" s="160"/>
      <c r="AE97" s="160"/>
      <c r="AF97" s="160">
        <v>0</v>
      </c>
      <c r="AG97" s="160"/>
      <c r="AH97" s="43">
        <f t="shared" si="175"/>
        <v>33551</v>
      </c>
      <c r="AI97" s="43">
        <f t="shared" si="176"/>
        <v>29994</v>
      </c>
      <c r="AJ97" s="43">
        <f t="shared" si="177"/>
        <v>387</v>
      </c>
      <c r="AK97" s="160"/>
      <c r="AL97" s="144">
        <v>62</v>
      </c>
      <c r="AM97" s="160">
        <v>0</v>
      </c>
      <c r="AN97" s="43">
        <f t="shared" si="178"/>
        <v>62</v>
      </c>
      <c r="AO97" s="44">
        <f t="shared" si="179"/>
        <v>40909</v>
      </c>
      <c r="AR97" s="43">
        <f t="shared" si="186"/>
        <v>912</v>
      </c>
      <c r="AS97" s="43">
        <f t="shared" si="187"/>
        <v>2096.9375</v>
      </c>
      <c r="AT97" s="43">
        <f t="shared" si="188"/>
        <v>4284.8571428571431</v>
      </c>
      <c r="AU97" s="43">
        <f t="shared" si="189"/>
        <v>43</v>
      </c>
      <c r="AV97" s="43">
        <f t="shared" si="190"/>
        <v>20.666666666666668</v>
      </c>
      <c r="AW97" s="44">
        <f t="shared" si="191"/>
        <v>1515.148148148148</v>
      </c>
      <c r="AX97" s="122"/>
      <c r="AY97" s="43">
        <f t="shared" si="180"/>
        <v>5</v>
      </c>
      <c r="AZ97" s="43">
        <f t="shared" si="181"/>
        <v>0</v>
      </c>
      <c r="BA97" s="43">
        <f t="shared" si="182"/>
        <v>5000</v>
      </c>
      <c r="BB97" s="43">
        <f t="shared" si="183"/>
        <v>0</v>
      </c>
      <c r="BC97" s="43">
        <f t="shared" si="184"/>
        <v>31</v>
      </c>
      <c r="BD97" s="44">
        <f>MEDIAN((D97:K97,M96:V96,Y96:AG96,AK97:AM97))</f>
        <v>0</v>
      </c>
    </row>
    <row r="98" spans="1:56" s="204" customFormat="1">
      <c r="A98" s="199"/>
      <c r="B98" s="200" t="s">
        <v>217</v>
      </c>
      <c r="C98" s="201"/>
      <c r="D98" s="144">
        <v>0</v>
      </c>
      <c r="E98" s="160"/>
      <c r="F98" s="160">
        <v>384</v>
      </c>
      <c r="G98" s="160"/>
      <c r="H98" s="144"/>
      <c r="I98" s="144"/>
      <c r="J98" s="160">
        <v>2</v>
      </c>
      <c r="K98" s="144">
        <v>75</v>
      </c>
      <c r="L98" s="367">
        <f t="shared" si="185"/>
        <v>461</v>
      </c>
      <c r="M98" s="160"/>
      <c r="N98" s="160"/>
      <c r="O98" s="160">
        <v>2517</v>
      </c>
      <c r="P98" s="160">
        <v>10</v>
      </c>
      <c r="Q98" s="160">
        <v>597</v>
      </c>
      <c r="R98" s="160">
        <v>4</v>
      </c>
      <c r="S98" s="160">
        <v>0</v>
      </c>
      <c r="T98" s="160">
        <v>0</v>
      </c>
      <c r="U98" s="160"/>
      <c r="V98" s="144">
        <v>277</v>
      </c>
      <c r="W98" s="144"/>
      <c r="X98" s="144"/>
      <c r="Y98" s="160">
        <v>0</v>
      </c>
      <c r="Z98" s="160">
        <v>21</v>
      </c>
      <c r="AA98" s="160"/>
      <c r="AB98" s="160"/>
      <c r="AC98" s="250"/>
      <c r="AD98" s="160"/>
      <c r="AE98" s="160"/>
      <c r="AF98" s="160">
        <v>0</v>
      </c>
      <c r="AG98" s="160">
        <v>81</v>
      </c>
      <c r="AH98" s="368">
        <f t="shared" si="175"/>
        <v>2966</v>
      </c>
      <c r="AI98" s="43">
        <f t="shared" si="176"/>
        <v>2579</v>
      </c>
      <c r="AJ98" s="43">
        <f t="shared" si="177"/>
        <v>291</v>
      </c>
      <c r="AK98" s="160"/>
      <c r="AL98" s="144"/>
      <c r="AM98" s="160">
        <v>0</v>
      </c>
      <c r="AN98" s="43">
        <f t="shared" si="178"/>
        <v>0</v>
      </c>
      <c r="AO98" s="44">
        <f t="shared" si="179"/>
        <v>3427</v>
      </c>
      <c r="AR98" s="43">
        <f t="shared" si="186"/>
        <v>57.625</v>
      </c>
      <c r="AS98" s="43">
        <f t="shared" si="187"/>
        <v>185.375</v>
      </c>
      <c r="AT98" s="43">
        <f t="shared" si="188"/>
        <v>368.42857142857144</v>
      </c>
      <c r="AU98" s="43">
        <f t="shared" si="189"/>
        <v>32.333333333333336</v>
      </c>
      <c r="AV98" s="43">
        <f t="shared" si="190"/>
        <v>0</v>
      </c>
      <c r="AW98" s="44">
        <f t="shared" si="191"/>
        <v>126.92592592592592</v>
      </c>
      <c r="AX98" s="122"/>
      <c r="AY98" s="43">
        <f t="shared" si="180"/>
        <v>38.5</v>
      </c>
      <c r="AZ98" s="43">
        <f t="shared" si="181"/>
        <v>0</v>
      </c>
      <c r="BA98" s="43">
        <f t="shared" si="182"/>
        <v>358.5</v>
      </c>
      <c r="BB98" s="43">
        <f t="shared" si="183"/>
        <v>2</v>
      </c>
      <c r="BC98" s="43">
        <f t="shared" si="184"/>
        <v>0</v>
      </c>
      <c r="BD98" s="44">
        <f>MEDIAN((D98:K98,M97:V97,Y97:AG97,AK98:AM98))</f>
        <v>0</v>
      </c>
    </row>
    <row r="99" spans="1:56" s="204" customFormat="1">
      <c r="A99" s="199"/>
      <c r="B99" s="251" t="s">
        <v>198</v>
      </c>
      <c r="C99" s="201"/>
      <c r="D99" s="144">
        <v>261</v>
      </c>
      <c r="E99" s="160"/>
      <c r="F99" s="160">
        <v>8</v>
      </c>
      <c r="G99" s="160">
        <v>-32</v>
      </c>
      <c r="H99" s="144">
        <v>76</v>
      </c>
      <c r="I99" s="144"/>
      <c r="J99" s="160"/>
      <c r="K99" s="144">
        <v>0</v>
      </c>
      <c r="L99" s="367">
        <f t="shared" si="185"/>
        <v>313</v>
      </c>
      <c r="M99" s="160"/>
      <c r="N99" s="160"/>
      <c r="O99" s="160"/>
      <c r="P99" s="160">
        <v>3</v>
      </c>
      <c r="Q99" s="160">
        <v>28</v>
      </c>
      <c r="R99" s="160">
        <v>0</v>
      </c>
      <c r="S99" s="160">
        <v>0</v>
      </c>
      <c r="T99" s="160">
        <v>0</v>
      </c>
      <c r="U99" s="160">
        <v>1339</v>
      </c>
      <c r="V99" s="160"/>
      <c r="W99" s="160"/>
      <c r="X99" s="160"/>
      <c r="Y99" s="160">
        <v>0</v>
      </c>
      <c r="Z99" s="160">
        <v>2214</v>
      </c>
      <c r="AA99" s="160"/>
      <c r="AB99" s="160"/>
      <c r="AC99" s="160"/>
      <c r="AD99" s="160"/>
      <c r="AE99" s="160"/>
      <c r="AF99" s="160">
        <v>0</v>
      </c>
      <c r="AG99" s="160">
        <v>407</v>
      </c>
      <c r="AH99" s="368">
        <f t="shared" si="175"/>
        <v>3507</v>
      </c>
      <c r="AI99" s="43">
        <f t="shared" si="176"/>
        <v>3216</v>
      </c>
      <c r="AJ99" s="43">
        <f t="shared" si="177"/>
        <v>1342</v>
      </c>
      <c r="AK99" s="160">
        <v>98</v>
      </c>
      <c r="AL99" s="144"/>
      <c r="AM99" s="160">
        <v>0</v>
      </c>
      <c r="AN99" s="43">
        <f t="shared" si="178"/>
        <v>98</v>
      </c>
      <c r="AO99" s="44">
        <f t="shared" si="179"/>
        <v>3918</v>
      </c>
      <c r="AR99" s="43">
        <f t="shared" si="186"/>
        <v>39.125</v>
      </c>
      <c r="AS99" s="43">
        <f t="shared" si="187"/>
        <v>219.1875</v>
      </c>
      <c r="AT99" s="43">
        <f t="shared" si="188"/>
        <v>459.42857142857144</v>
      </c>
      <c r="AU99" s="43">
        <f t="shared" si="189"/>
        <v>149.11111111111111</v>
      </c>
      <c r="AV99" s="43">
        <f t="shared" si="190"/>
        <v>32.666666666666664</v>
      </c>
      <c r="AW99" s="44">
        <f t="shared" si="191"/>
        <v>145.11111111111111</v>
      </c>
      <c r="AX99" s="122"/>
      <c r="AY99" s="43">
        <f t="shared" si="180"/>
        <v>8</v>
      </c>
      <c r="AZ99" s="43">
        <f t="shared" si="181"/>
        <v>10</v>
      </c>
      <c r="BA99" s="43">
        <f t="shared" si="182"/>
        <v>81</v>
      </c>
      <c r="BB99" s="43">
        <f t="shared" si="183"/>
        <v>0</v>
      </c>
      <c r="BC99" s="43">
        <f t="shared" si="184"/>
        <v>49</v>
      </c>
      <c r="BD99" s="44">
        <f>MEDIAN((D99:K99,M98:V98,Y98:AG98,AK99:AM99))</f>
        <v>9</v>
      </c>
    </row>
    <row r="100" spans="1:56" s="204" customFormat="1">
      <c r="A100" s="199"/>
      <c r="B100" s="200"/>
      <c r="C100" s="210" t="s">
        <v>216</v>
      </c>
      <c r="D100" s="252">
        <f t="shared" ref="D100:AG100" si="192">SUM(D91:D99)</f>
        <v>132220</v>
      </c>
      <c r="E100" s="252">
        <f t="shared" si="192"/>
        <v>39005</v>
      </c>
      <c r="F100" s="252">
        <f t="shared" si="192"/>
        <v>141016</v>
      </c>
      <c r="G100" s="252">
        <f t="shared" si="192"/>
        <v>317339</v>
      </c>
      <c r="H100" s="252">
        <f t="shared" si="192"/>
        <v>85109</v>
      </c>
      <c r="I100" s="252">
        <f t="shared" si="192"/>
        <v>145994</v>
      </c>
      <c r="J100" s="252">
        <f t="shared" si="192"/>
        <v>63965</v>
      </c>
      <c r="K100" s="252">
        <f t="shared" si="192"/>
        <v>107116</v>
      </c>
      <c r="L100" s="45">
        <f t="shared" si="185"/>
        <v>1031764</v>
      </c>
      <c r="M100" s="252"/>
      <c r="N100" s="252"/>
      <c r="O100" s="252">
        <f t="shared" si="192"/>
        <v>24700</v>
      </c>
      <c r="P100" s="252">
        <f t="shared" si="192"/>
        <v>12149</v>
      </c>
      <c r="Q100" s="252">
        <f t="shared" si="192"/>
        <v>30292</v>
      </c>
      <c r="R100" s="252">
        <f t="shared" si="192"/>
        <v>11951</v>
      </c>
      <c r="S100" s="252">
        <f t="shared" si="192"/>
        <v>10846</v>
      </c>
      <c r="T100" s="252">
        <f t="shared" si="192"/>
        <v>15763</v>
      </c>
      <c r="U100" s="252">
        <f t="shared" si="192"/>
        <v>10110</v>
      </c>
      <c r="V100" s="252">
        <f t="shared" si="192"/>
        <v>5375</v>
      </c>
      <c r="W100" s="252">
        <f t="shared" si="192"/>
        <v>0</v>
      </c>
      <c r="X100" s="252">
        <f t="shared" si="192"/>
        <v>0</v>
      </c>
      <c r="Y100" s="252">
        <f t="shared" si="192"/>
        <v>12118</v>
      </c>
      <c r="Z100" s="252">
        <f t="shared" si="192"/>
        <v>61469</v>
      </c>
      <c r="AA100" s="252">
        <f t="shared" ref="AA100" si="193">SUM(AA91:AA99)</f>
        <v>22764</v>
      </c>
      <c r="AB100" s="252"/>
      <c r="AC100" s="252">
        <f>SUM(AC91:AC99)</f>
        <v>31046</v>
      </c>
      <c r="AD100" s="252">
        <f t="shared" si="192"/>
        <v>39351</v>
      </c>
      <c r="AE100" s="252">
        <f t="shared" si="192"/>
        <v>16230</v>
      </c>
      <c r="AF100" s="252">
        <f t="shared" si="192"/>
        <v>5615</v>
      </c>
      <c r="AG100" s="252">
        <f t="shared" si="192"/>
        <v>20766</v>
      </c>
      <c r="AH100" s="45">
        <f t="shared" si="175"/>
        <v>3991</v>
      </c>
      <c r="AI100" s="45">
        <f t="shared" si="176"/>
        <v>2649</v>
      </c>
      <c r="AJ100" s="45">
        <f t="shared" si="177"/>
        <v>121974</v>
      </c>
      <c r="AK100" s="252">
        <f>SUM(AK91:AK99)</f>
        <v>16320</v>
      </c>
      <c r="AL100" s="252">
        <f>SUM(AL91:AL99)</f>
        <v>1859</v>
      </c>
      <c r="AM100" s="252">
        <f>SUM(AM91:AM99)</f>
        <v>8762</v>
      </c>
      <c r="AN100" s="45">
        <f t="shared" si="178"/>
        <v>26941</v>
      </c>
      <c r="AO100" s="211">
        <f t="shared" si="179"/>
        <v>1062696</v>
      </c>
      <c r="AR100" s="45">
        <f>L100/AR$5</f>
        <v>128970.5</v>
      </c>
      <c r="AS100" s="45">
        <f>AH100/AS$5</f>
        <v>249.4375</v>
      </c>
      <c r="AT100" s="45">
        <f>AI100/AT$5</f>
        <v>378.42857142857144</v>
      </c>
      <c r="AU100" s="45">
        <f>AJ100/AU$5</f>
        <v>13552.666666666666</v>
      </c>
      <c r="AV100" s="45">
        <f>AN100/AV$5</f>
        <v>8980.3333333333339</v>
      </c>
      <c r="AW100" s="211">
        <f>AO100/AW$5</f>
        <v>39359.111111111109</v>
      </c>
      <c r="AX100" s="122"/>
      <c r="AY100" s="45">
        <f t="shared" si="180"/>
        <v>119668</v>
      </c>
      <c r="AZ100" s="45">
        <f t="shared" si="181"/>
        <v>1.5</v>
      </c>
      <c r="BA100" s="45">
        <f t="shared" si="182"/>
        <v>217.5</v>
      </c>
      <c r="BB100" s="45">
        <f t="shared" si="183"/>
        <v>11951</v>
      </c>
      <c r="BC100" s="45">
        <f t="shared" si="184"/>
        <v>8762</v>
      </c>
      <c r="BD100" s="211">
        <f>MEDIAN((D100:K100,M99:V99,Y99:AG99,AK100:AM100))</f>
        <v>2214</v>
      </c>
    </row>
    <row r="101" spans="1:56"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43"/>
      <c r="AI101" s="43"/>
      <c r="AJ101" s="43"/>
      <c r="AK101" s="160"/>
      <c r="AL101" s="160"/>
      <c r="AM101" s="160"/>
      <c r="AN101" s="43"/>
      <c r="AO101" s="44"/>
      <c r="AR101" s="43"/>
      <c r="AS101" s="43"/>
      <c r="AT101" s="43"/>
      <c r="AU101" s="43"/>
      <c r="AV101" s="43"/>
      <c r="AW101" s="44"/>
      <c r="AX101" s="122"/>
      <c r="AY101" s="43"/>
      <c r="AZ101" s="43"/>
      <c r="BA101" s="43"/>
      <c r="BB101" s="43"/>
      <c r="BC101" s="43"/>
      <c r="BD101" s="44" t="e">
        <f>MEDIAN((D101:K101,M101:V101,Y101:AG101,AK101:AM101))</f>
        <v>#NUM!</v>
      </c>
    </row>
    <row r="102" spans="1:56" s="204" customFormat="1" ht="15" thickBot="1">
      <c r="A102" s="205" t="s">
        <v>215</v>
      </c>
      <c r="B102" s="200"/>
      <c r="C102" s="201"/>
      <c r="D102" s="256">
        <f t="shared" ref="D102:K102" si="194">D88-D100</f>
        <v>-109593</v>
      </c>
      <c r="E102" s="256">
        <f t="shared" si="194"/>
        <v>40129</v>
      </c>
      <c r="F102" s="256">
        <f t="shared" si="194"/>
        <v>40750</v>
      </c>
      <c r="G102" s="256">
        <f t="shared" si="194"/>
        <v>-65945</v>
      </c>
      <c r="H102" s="256">
        <f t="shared" si="194"/>
        <v>218795</v>
      </c>
      <c r="I102" s="256">
        <f t="shared" si="194"/>
        <v>57048</v>
      </c>
      <c r="J102" s="256">
        <f t="shared" si="194"/>
        <v>7235</v>
      </c>
      <c r="K102" s="256">
        <f t="shared" si="194"/>
        <v>-2502</v>
      </c>
      <c r="L102" s="42">
        <f>+SUM(D102:K102)</f>
        <v>185917</v>
      </c>
      <c r="M102" s="256"/>
      <c r="N102" s="256"/>
      <c r="O102" s="256">
        <f>O88-O100</f>
        <v>70435</v>
      </c>
      <c r="P102" s="256">
        <f t="shared" ref="P102:V102" si="195">P88-P100</f>
        <v>18240</v>
      </c>
      <c r="Q102" s="256">
        <f t="shared" si="195"/>
        <v>-18432</v>
      </c>
      <c r="R102" s="256">
        <f t="shared" si="195"/>
        <v>10375</v>
      </c>
      <c r="S102" s="256">
        <f t="shared" si="195"/>
        <v>9172</v>
      </c>
      <c r="T102" s="256">
        <f t="shared" si="195"/>
        <v>-7855</v>
      </c>
      <c r="U102" s="256">
        <f t="shared" si="195"/>
        <v>22355</v>
      </c>
      <c r="V102" s="256">
        <f t="shared" si="195"/>
        <v>690</v>
      </c>
      <c r="W102" s="256"/>
      <c r="X102" s="256"/>
      <c r="Y102" s="256">
        <f t="shared" ref="Y102:AA102" si="196">Y88-Y100</f>
        <v>35116</v>
      </c>
      <c r="Z102" s="256">
        <f t="shared" si="196"/>
        <v>-52781</v>
      </c>
      <c r="AA102" s="256">
        <f t="shared" si="196"/>
        <v>-5502</v>
      </c>
      <c r="AB102" s="256"/>
      <c r="AC102" s="256">
        <f t="shared" ref="AC102:AG102" si="197">AC88-AC100</f>
        <v>15738</v>
      </c>
      <c r="AD102" s="256">
        <f t="shared" si="197"/>
        <v>-20776</v>
      </c>
      <c r="AE102" s="256">
        <f t="shared" si="197"/>
        <v>5006</v>
      </c>
      <c r="AF102" s="256">
        <f t="shared" si="197"/>
        <v>4353</v>
      </c>
      <c r="AG102" s="256">
        <f t="shared" si="197"/>
        <v>-4049</v>
      </c>
      <c r="AH102" s="42">
        <f>+SUM(M102:AG102)</f>
        <v>82085</v>
      </c>
      <c r="AI102" s="42">
        <f>O102+Q102+Z102+AD102+AE102+AG102+T102</f>
        <v>-28452</v>
      </c>
      <c r="AJ102" s="42">
        <f>P102+R102+S102+U102+V102+Y102+AC102+AB102+AF102+AA102</f>
        <v>110537</v>
      </c>
      <c r="AK102" s="256">
        <f>AK88-AK100</f>
        <v>71029</v>
      </c>
      <c r="AL102" s="256">
        <f>AL88-AL100</f>
        <v>62996</v>
      </c>
      <c r="AM102" s="256">
        <f>AM88-AM100</f>
        <v>19768</v>
      </c>
      <c r="AN102" s="42">
        <f>+SUM(AK102:AM102)</f>
        <v>153793</v>
      </c>
      <c r="AO102" s="230">
        <f>+AN102+AH102+L102</f>
        <v>421795</v>
      </c>
      <c r="AR102" s="42">
        <f>L102/AR$5</f>
        <v>23239.625</v>
      </c>
      <c r="AS102" s="42">
        <f>AH102/AS$5</f>
        <v>5130.3125</v>
      </c>
      <c r="AT102" s="42">
        <f>AI102/AT$5</f>
        <v>-4064.5714285714284</v>
      </c>
      <c r="AU102" s="42">
        <f>AJ102/AU$5</f>
        <v>12281.888888888889</v>
      </c>
      <c r="AV102" s="42">
        <f>AN102/AV$5</f>
        <v>51264.333333333336</v>
      </c>
      <c r="AW102" s="230">
        <f>AO102/AW$5</f>
        <v>15622.037037037036</v>
      </c>
      <c r="AX102" s="122"/>
      <c r="AY102" s="42">
        <f t="shared" si="180"/>
        <v>23682</v>
      </c>
      <c r="AZ102" s="42">
        <f>MEDIAN($M102:$AG102)</f>
        <v>4679.5</v>
      </c>
      <c r="BA102" s="42">
        <f>MEDIAN($AD102,$AE102,$Z102,$T102,$O102,Q102,AG102)</f>
        <v>-7855</v>
      </c>
      <c r="BB102" s="42">
        <f>MEDIAN($AF102,$AB102,$AC102,$Y102,$V102,$U102,$S102,$R102,$P102,$AA102)</f>
        <v>10375</v>
      </c>
      <c r="BC102" s="42">
        <f t="shared" si="184"/>
        <v>62996</v>
      </c>
      <c r="BD102" s="230">
        <f>MEDIAN((D102:K102,M102:V102,Y102:AG102,AK102:AM102))</f>
        <v>9172</v>
      </c>
    </row>
    <row r="103" spans="1:56"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17"/>
      <c r="AB103" s="17"/>
      <c r="AC103" s="257"/>
      <c r="AD103" s="17"/>
      <c r="AE103" s="17"/>
      <c r="AF103" s="17"/>
      <c r="AG103" s="17"/>
      <c r="AH103" s="33"/>
      <c r="AI103" s="33"/>
      <c r="AJ103" s="33"/>
      <c r="AK103" s="17"/>
      <c r="AL103" s="135"/>
      <c r="AM103" s="17"/>
      <c r="AN103" s="33"/>
      <c r="AO103" s="48"/>
      <c r="AR103" s="33"/>
      <c r="AS103" s="33"/>
      <c r="AT103" s="33"/>
      <c r="AU103" s="33"/>
      <c r="AV103" s="33"/>
      <c r="AW103" s="48"/>
      <c r="AX103" s="47"/>
      <c r="AY103" s="33"/>
      <c r="AZ103" s="33"/>
      <c r="BA103" s="33"/>
      <c r="BB103" s="33"/>
      <c r="BC103" s="33"/>
      <c r="BD103" s="48"/>
    </row>
    <row r="104" spans="1:56"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17"/>
      <c r="AB104" s="17"/>
      <c r="AC104" s="257"/>
      <c r="AD104" s="17"/>
      <c r="AE104" s="17"/>
      <c r="AF104" s="17"/>
      <c r="AG104" s="17"/>
      <c r="AH104" s="33"/>
      <c r="AI104" s="33"/>
      <c r="AJ104" s="33"/>
      <c r="AK104" s="17"/>
      <c r="AL104" s="135"/>
      <c r="AM104" s="17"/>
      <c r="AN104" s="33"/>
      <c r="AO104" s="48"/>
      <c r="AR104" s="33"/>
      <c r="AS104" s="33"/>
      <c r="AT104" s="33"/>
      <c r="AU104" s="33"/>
      <c r="AV104" s="33"/>
      <c r="AW104" s="48"/>
      <c r="AX104" s="47"/>
      <c r="AY104" s="33"/>
      <c r="AZ104" s="33"/>
      <c r="BA104" s="33"/>
      <c r="BB104" s="33"/>
      <c r="BC104" s="33"/>
      <c r="BD104" s="48"/>
    </row>
    <row r="105" spans="1:56" s="204" customFormat="1">
      <c r="A105" s="199"/>
      <c r="B105" s="200" t="s">
        <v>213</v>
      </c>
      <c r="C105" s="201"/>
      <c r="D105" s="144">
        <v>747516</v>
      </c>
      <c r="E105" s="160">
        <v>155946</v>
      </c>
      <c r="F105" s="160">
        <v>879376</v>
      </c>
      <c r="G105" s="160">
        <v>2576646</v>
      </c>
      <c r="H105" s="144">
        <v>768684</v>
      </c>
      <c r="I105" s="144">
        <v>1278499</v>
      </c>
      <c r="J105" s="160">
        <v>335602</v>
      </c>
      <c r="K105" s="144">
        <v>574824</v>
      </c>
      <c r="L105" s="43">
        <f t="shared" ref="L105:L110" si="198">+SUM(D105:K105)</f>
        <v>7317093</v>
      </c>
      <c r="M105" s="160"/>
      <c r="N105" s="160"/>
      <c r="O105" s="160">
        <v>251628</v>
      </c>
      <c r="P105" s="160">
        <v>126552</v>
      </c>
      <c r="Q105" s="160">
        <v>271099</v>
      </c>
      <c r="R105" s="160">
        <v>81468</v>
      </c>
      <c r="S105" s="160">
        <v>37354</v>
      </c>
      <c r="T105" s="160">
        <v>88296</v>
      </c>
      <c r="U105" s="160">
        <v>77513</v>
      </c>
      <c r="V105" s="144">
        <v>12753</v>
      </c>
      <c r="W105" s="144"/>
      <c r="X105" s="144"/>
      <c r="Y105" s="160">
        <v>26390</v>
      </c>
      <c r="Z105" s="160">
        <v>292697</v>
      </c>
      <c r="AA105" s="160">
        <v>97716</v>
      </c>
      <c r="AB105" s="160"/>
      <c r="AC105" s="250">
        <v>137726</v>
      </c>
      <c r="AD105" s="160">
        <v>165576</v>
      </c>
      <c r="AE105" s="160">
        <v>68643</v>
      </c>
      <c r="AF105" s="160">
        <v>21794</v>
      </c>
      <c r="AG105" s="160">
        <v>62024</v>
      </c>
      <c r="AH105" s="43">
        <f t="shared" ref="AH105:AH110" si="199">+SUM(M105:AG105)</f>
        <v>1819229</v>
      </c>
      <c r="AI105" s="43">
        <f t="shared" ref="AI105:AI110" si="200">O105+Q105+Z105+AD105+AE105+AG105+T105</f>
        <v>1199963</v>
      </c>
      <c r="AJ105" s="43">
        <f t="shared" ref="AJ105:AJ110" si="201">P105+R105+S105+U105+V105+Y105+AC105+AB105+AF105+AA105</f>
        <v>619266</v>
      </c>
      <c r="AK105" s="160">
        <v>81660</v>
      </c>
      <c r="AL105" s="144">
        <v>14575</v>
      </c>
      <c r="AM105" s="160">
        <v>33231</v>
      </c>
      <c r="AN105" s="43">
        <f t="shared" ref="AN105:AN110" si="202">+SUM(AK105:AM105)</f>
        <v>129466</v>
      </c>
      <c r="AO105" s="44">
        <f t="shared" ref="AO105:AO110" si="203">+AN105+AH105+L105</f>
        <v>9265788</v>
      </c>
      <c r="AR105" s="43">
        <f t="shared" ref="AR105:AR109" si="204">L105/AR$5</f>
        <v>914636.625</v>
      </c>
      <c r="AS105" s="43">
        <f t="shared" ref="AS105:AS109" si="205">AH105/AS$5</f>
        <v>113701.8125</v>
      </c>
      <c r="AT105" s="43">
        <f t="shared" ref="AT105:AT109" si="206">AI105/AT$5</f>
        <v>171423.28571428571</v>
      </c>
      <c r="AU105" s="43">
        <f t="shared" ref="AU105:AU109" si="207">AJ105/AU$5</f>
        <v>68807.333333333328</v>
      </c>
      <c r="AV105" s="43">
        <f t="shared" ref="AV105:AV109" si="208">AN105/AV$5</f>
        <v>43155.333333333336</v>
      </c>
      <c r="AW105" s="44">
        <f t="shared" ref="AW105:AW109" si="209">AO105/AW$5</f>
        <v>343177.33333333331</v>
      </c>
      <c r="AX105" s="122"/>
      <c r="AY105" s="43">
        <f t="shared" ref="AY105:AY110" si="210">MEDIAN($D105:$K105)</f>
        <v>758100</v>
      </c>
      <c r="AZ105" s="43">
        <f t="shared" ref="AZ105:AZ110" si="211">MEDIAN($M105:$AG105)</f>
        <v>84882</v>
      </c>
      <c r="BA105" s="43">
        <f t="shared" ref="BA105:BA110" si="212">MEDIAN($AD105,$AE105,$Z105,$T105,$O105,Q105,AG105)</f>
        <v>165576</v>
      </c>
      <c r="BB105" s="43">
        <f t="shared" ref="BB105:BB110" si="213">MEDIAN($AF105,$AB105,$AC105,$Y105,$V105,$U105,$S105,$R105,$P105,$AA105)</f>
        <v>77513</v>
      </c>
      <c r="BC105" s="43">
        <f t="shared" ref="BC105:BC110" si="214">MEDIAN($AK105:$AM105)</f>
        <v>33231</v>
      </c>
      <c r="BD105" s="44">
        <f>MEDIAN((D105:K105,M105:V105,Y105:AG105,AK105:AM105))</f>
        <v>126552</v>
      </c>
    </row>
    <row r="106" spans="1:56" s="204" customFormat="1">
      <c r="A106" s="199"/>
      <c r="B106" s="200" t="s">
        <v>212</v>
      </c>
      <c r="C106" s="201"/>
      <c r="D106" s="144">
        <v>51752</v>
      </c>
      <c r="E106" s="160">
        <v>12830</v>
      </c>
      <c r="F106" s="160">
        <v>34257</v>
      </c>
      <c r="G106" s="160">
        <v>31718</v>
      </c>
      <c r="H106" s="144">
        <v>94193</v>
      </c>
      <c r="I106" s="144">
        <v>176291</v>
      </c>
      <c r="J106" s="160">
        <v>44698</v>
      </c>
      <c r="K106" s="144">
        <v>78187</v>
      </c>
      <c r="L106" s="43">
        <f t="shared" si="198"/>
        <v>523926</v>
      </c>
      <c r="M106" s="160"/>
      <c r="N106" s="160"/>
      <c r="O106" s="160">
        <v>8185</v>
      </c>
      <c r="P106" s="160">
        <v>0</v>
      </c>
      <c r="Q106" s="160">
        <v>12699</v>
      </c>
      <c r="R106" s="160">
        <v>5100</v>
      </c>
      <c r="S106" s="160">
        <v>2328</v>
      </c>
      <c r="T106" s="160">
        <v>7463</v>
      </c>
      <c r="U106" s="160">
        <v>3386</v>
      </c>
      <c r="V106" s="144">
        <v>807</v>
      </c>
      <c r="W106" s="144"/>
      <c r="X106" s="144"/>
      <c r="Y106" s="160">
        <v>2515</v>
      </c>
      <c r="Z106" s="160">
        <v>17008</v>
      </c>
      <c r="AA106" s="160">
        <v>3303</v>
      </c>
      <c r="AB106" s="160"/>
      <c r="AC106" s="250">
        <v>2835</v>
      </c>
      <c r="AD106" s="160">
        <v>9655</v>
      </c>
      <c r="AE106" s="160">
        <v>1470</v>
      </c>
      <c r="AF106" s="160">
        <v>1143</v>
      </c>
      <c r="AG106" s="160">
        <v>1626</v>
      </c>
      <c r="AH106" s="43">
        <f t="shared" si="199"/>
        <v>79523</v>
      </c>
      <c r="AI106" s="43">
        <f t="shared" si="200"/>
        <v>58106</v>
      </c>
      <c r="AJ106" s="43">
        <f t="shared" si="201"/>
        <v>21417</v>
      </c>
      <c r="AK106" s="160">
        <v>2104</v>
      </c>
      <c r="AL106" s="144">
        <v>260</v>
      </c>
      <c r="AM106" s="160">
        <v>1087</v>
      </c>
      <c r="AN106" s="43">
        <f t="shared" si="202"/>
        <v>3451</v>
      </c>
      <c r="AO106" s="44">
        <f t="shared" si="203"/>
        <v>606900</v>
      </c>
      <c r="AR106" s="43">
        <f t="shared" si="204"/>
        <v>65490.75</v>
      </c>
      <c r="AS106" s="43">
        <f t="shared" si="205"/>
        <v>4970.1875</v>
      </c>
      <c r="AT106" s="43">
        <f t="shared" si="206"/>
        <v>8300.8571428571431</v>
      </c>
      <c r="AU106" s="43">
        <f t="shared" si="207"/>
        <v>2379.6666666666665</v>
      </c>
      <c r="AV106" s="43">
        <f t="shared" si="208"/>
        <v>1150.3333333333333</v>
      </c>
      <c r="AW106" s="44">
        <f t="shared" si="209"/>
        <v>22477.777777777777</v>
      </c>
      <c r="AX106" s="122"/>
      <c r="AY106" s="43">
        <f t="shared" si="210"/>
        <v>48225</v>
      </c>
      <c r="AZ106" s="43">
        <f t="shared" si="211"/>
        <v>3069</v>
      </c>
      <c r="BA106" s="43">
        <f t="shared" si="212"/>
        <v>8185</v>
      </c>
      <c r="BB106" s="43">
        <f t="shared" si="213"/>
        <v>2515</v>
      </c>
      <c r="BC106" s="43">
        <f t="shared" si="214"/>
        <v>1087</v>
      </c>
      <c r="BD106" s="44">
        <f>MEDIAN((D106:K106,M106:V106,Y106:AG106,AK106:AM106))</f>
        <v>5100</v>
      </c>
    </row>
    <row r="107" spans="1:56" s="204" customFormat="1">
      <c r="A107" s="199"/>
      <c r="B107" s="200" t="s">
        <v>211</v>
      </c>
      <c r="C107" s="201"/>
      <c r="D107" s="144">
        <v>26445</v>
      </c>
      <c r="E107" s="160">
        <v>10679</v>
      </c>
      <c r="F107" s="160">
        <v>61635</v>
      </c>
      <c r="G107" s="160">
        <v>112590</v>
      </c>
      <c r="H107" s="144">
        <v>26748</v>
      </c>
      <c r="I107" s="144">
        <v>91233</v>
      </c>
      <c r="J107" s="160">
        <v>17180</v>
      </c>
      <c r="K107" s="144">
        <v>36839</v>
      </c>
      <c r="L107" s="43">
        <f t="shared" si="198"/>
        <v>383349</v>
      </c>
      <c r="M107" s="160"/>
      <c r="N107" s="160"/>
      <c r="O107" s="160">
        <v>6637</v>
      </c>
      <c r="P107" s="160">
        <v>6947</v>
      </c>
      <c r="Q107" s="160">
        <v>10424</v>
      </c>
      <c r="R107" s="160">
        <v>2673</v>
      </c>
      <c r="S107" s="160">
        <v>2423</v>
      </c>
      <c r="T107" s="160">
        <v>6503</v>
      </c>
      <c r="U107" s="160">
        <v>2987</v>
      </c>
      <c r="V107" s="144">
        <v>1851</v>
      </c>
      <c r="W107" s="144"/>
      <c r="X107" s="144"/>
      <c r="Y107" s="160">
        <v>346</v>
      </c>
      <c r="Z107" s="160">
        <v>3781</v>
      </c>
      <c r="AA107" s="160">
        <v>3238</v>
      </c>
      <c r="AB107" s="160"/>
      <c r="AC107" s="250">
        <v>7296</v>
      </c>
      <c r="AD107" s="160"/>
      <c r="AE107" s="160">
        <v>3062</v>
      </c>
      <c r="AF107" s="160">
        <v>1960</v>
      </c>
      <c r="AG107" s="160">
        <v>771</v>
      </c>
      <c r="AH107" s="43">
        <f t="shared" si="199"/>
        <v>60899</v>
      </c>
      <c r="AI107" s="43">
        <f t="shared" si="200"/>
        <v>31178</v>
      </c>
      <c r="AJ107" s="43">
        <f t="shared" si="201"/>
        <v>29721</v>
      </c>
      <c r="AK107" s="160">
        <v>2199</v>
      </c>
      <c r="AL107" s="144">
        <v>630</v>
      </c>
      <c r="AM107" s="160">
        <v>771</v>
      </c>
      <c r="AN107" s="43">
        <f t="shared" si="202"/>
        <v>3600</v>
      </c>
      <c r="AO107" s="44">
        <f t="shared" si="203"/>
        <v>447848</v>
      </c>
      <c r="AR107" s="43">
        <f t="shared" si="204"/>
        <v>47918.625</v>
      </c>
      <c r="AS107" s="43">
        <f t="shared" si="205"/>
        <v>3806.1875</v>
      </c>
      <c r="AT107" s="43">
        <f t="shared" si="206"/>
        <v>4454</v>
      </c>
      <c r="AU107" s="43">
        <f t="shared" si="207"/>
        <v>3302.3333333333335</v>
      </c>
      <c r="AV107" s="43">
        <f t="shared" si="208"/>
        <v>1200</v>
      </c>
      <c r="AW107" s="44">
        <f t="shared" si="209"/>
        <v>16586.962962962964</v>
      </c>
      <c r="AX107" s="122"/>
      <c r="AY107" s="43">
        <f t="shared" si="210"/>
        <v>31793.5</v>
      </c>
      <c r="AZ107" s="43">
        <f t="shared" si="211"/>
        <v>3062</v>
      </c>
      <c r="BA107" s="43">
        <f t="shared" si="212"/>
        <v>5142</v>
      </c>
      <c r="BB107" s="43">
        <f t="shared" si="213"/>
        <v>2673</v>
      </c>
      <c r="BC107" s="43">
        <f t="shared" si="214"/>
        <v>771</v>
      </c>
      <c r="BD107" s="44">
        <f>MEDIAN((D107:K107,M107:V107,Y107:AG107,AK107:AM107))</f>
        <v>5142</v>
      </c>
    </row>
    <row r="108" spans="1:56" s="204" customFormat="1">
      <c r="A108" s="199"/>
      <c r="B108" s="200" t="s">
        <v>210</v>
      </c>
      <c r="C108" s="201"/>
      <c r="D108" s="144">
        <v>0</v>
      </c>
      <c r="E108" s="160">
        <v>8210</v>
      </c>
      <c r="F108" s="160">
        <v>0</v>
      </c>
      <c r="G108" s="160"/>
      <c r="H108" s="144"/>
      <c r="I108" s="144"/>
      <c r="J108" s="160">
        <v>0</v>
      </c>
      <c r="K108" s="144">
        <v>10</v>
      </c>
      <c r="L108" s="43">
        <f t="shared" si="198"/>
        <v>8220</v>
      </c>
      <c r="M108" s="160"/>
      <c r="N108" s="160"/>
      <c r="O108" s="160">
        <v>31659</v>
      </c>
      <c r="P108" s="160"/>
      <c r="Q108" s="160">
        <v>0</v>
      </c>
      <c r="R108" s="160">
        <v>0</v>
      </c>
      <c r="S108" s="160">
        <v>0</v>
      </c>
      <c r="T108" s="160">
        <v>0</v>
      </c>
      <c r="U108" s="160"/>
      <c r="V108" s="144">
        <v>13</v>
      </c>
      <c r="W108" s="144"/>
      <c r="X108" s="144"/>
      <c r="Y108" s="160">
        <v>0</v>
      </c>
      <c r="Z108" s="160">
        <v>2</v>
      </c>
      <c r="AA108" s="160"/>
      <c r="AB108" s="160"/>
      <c r="AC108" s="250"/>
      <c r="AD108" s="160"/>
      <c r="AE108" s="160"/>
      <c r="AF108" s="160">
        <v>0</v>
      </c>
      <c r="AG108" s="160"/>
      <c r="AH108" s="43">
        <f t="shared" si="199"/>
        <v>31674</v>
      </c>
      <c r="AI108" s="43">
        <f t="shared" si="200"/>
        <v>31661</v>
      </c>
      <c r="AJ108" s="43">
        <f t="shared" si="201"/>
        <v>13</v>
      </c>
      <c r="AK108" s="160"/>
      <c r="AL108" s="144"/>
      <c r="AM108" s="160">
        <v>0</v>
      </c>
      <c r="AN108" s="43">
        <f t="shared" si="202"/>
        <v>0</v>
      </c>
      <c r="AO108" s="44">
        <f t="shared" si="203"/>
        <v>39894</v>
      </c>
      <c r="AR108" s="43">
        <f t="shared" si="204"/>
        <v>1027.5</v>
      </c>
      <c r="AS108" s="43">
        <f t="shared" si="205"/>
        <v>1979.625</v>
      </c>
      <c r="AT108" s="43">
        <f t="shared" si="206"/>
        <v>4523</v>
      </c>
      <c r="AU108" s="43">
        <f t="shared" si="207"/>
        <v>1.4444444444444444</v>
      </c>
      <c r="AV108" s="43">
        <f t="shared" si="208"/>
        <v>0</v>
      </c>
      <c r="AW108" s="44">
        <f t="shared" si="209"/>
        <v>1477.5555555555557</v>
      </c>
      <c r="AX108" s="122"/>
      <c r="AY108" s="43">
        <f t="shared" si="210"/>
        <v>0</v>
      </c>
      <c r="AZ108" s="43">
        <f t="shared" si="211"/>
        <v>0</v>
      </c>
      <c r="BA108" s="43">
        <f t="shared" si="212"/>
        <v>1</v>
      </c>
      <c r="BB108" s="43">
        <f t="shared" si="213"/>
        <v>0</v>
      </c>
      <c r="BC108" s="43">
        <f t="shared" si="214"/>
        <v>0</v>
      </c>
      <c r="BD108" s="44">
        <f>MEDIAN((D108:K108,M108:V108,Y108:AG108,AK108:AM108))</f>
        <v>0</v>
      </c>
    </row>
    <row r="109" spans="1:56" s="204" customFormat="1">
      <c r="A109" s="199"/>
      <c r="B109" s="251" t="s">
        <v>198</v>
      </c>
      <c r="C109" s="201"/>
      <c r="D109" s="144">
        <v>6483</v>
      </c>
      <c r="E109" s="160">
        <v>6358</v>
      </c>
      <c r="F109" s="160">
        <v>49239</v>
      </c>
      <c r="G109" s="160">
        <v>94269</v>
      </c>
      <c r="H109" s="144">
        <v>261692</v>
      </c>
      <c r="I109" s="144">
        <v>10577</v>
      </c>
      <c r="J109" s="160">
        <v>15149</v>
      </c>
      <c r="K109" s="144">
        <v>136340</v>
      </c>
      <c r="L109" s="43">
        <f t="shared" si="198"/>
        <v>580107</v>
      </c>
      <c r="M109" s="160"/>
      <c r="N109" s="160"/>
      <c r="O109" s="160">
        <v>1631</v>
      </c>
      <c r="P109" s="160">
        <v>0</v>
      </c>
      <c r="Q109" s="160">
        <v>3699</v>
      </c>
      <c r="R109" s="160">
        <v>356</v>
      </c>
      <c r="S109" s="160">
        <v>951</v>
      </c>
      <c r="T109" s="160">
        <v>149</v>
      </c>
      <c r="U109" s="160">
        <v>2887</v>
      </c>
      <c r="V109" s="144">
        <v>796</v>
      </c>
      <c r="W109" s="144"/>
      <c r="X109" s="144"/>
      <c r="Y109" s="160">
        <v>0</v>
      </c>
      <c r="Z109" s="160">
        <v>38695</v>
      </c>
      <c r="AA109" s="160">
        <v>346</v>
      </c>
      <c r="AB109" s="160"/>
      <c r="AC109" s="250">
        <v>16134</v>
      </c>
      <c r="AD109" s="160"/>
      <c r="AE109" s="160">
        <v>5228</v>
      </c>
      <c r="AF109" s="160">
        <v>155</v>
      </c>
      <c r="AG109" s="160">
        <v>6001</v>
      </c>
      <c r="AH109" s="43">
        <f t="shared" si="199"/>
        <v>77028</v>
      </c>
      <c r="AI109" s="43">
        <f t="shared" si="200"/>
        <v>55403</v>
      </c>
      <c r="AJ109" s="43">
        <f t="shared" si="201"/>
        <v>21625</v>
      </c>
      <c r="AK109" s="160">
        <v>10355</v>
      </c>
      <c r="AL109" s="144">
        <v>91</v>
      </c>
      <c r="AM109" s="160">
        <v>524</v>
      </c>
      <c r="AN109" s="43">
        <f t="shared" si="202"/>
        <v>10970</v>
      </c>
      <c r="AO109" s="44">
        <f t="shared" si="203"/>
        <v>668105</v>
      </c>
      <c r="AR109" s="43">
        <f t="shared" si="204"/>
        <v>72513.375</v>
      </c>
      <c r="AS109" s="43">
        <f t="shared" si="205"/>
        <v>4814.25</v>
      </c>
      <c r="AT109" s="43">
        <f t="shared" si="206"/>
        <v>7914.7142857142853</v>
      </c>
      <c r="AU109" s="43">
        <f t="shared" si="207"/>
        <v>2402.7777777777778</v>
      </c>
      <c r="AV109" s="43">
        <f t="shared" si="208"/>
        <v>3656.6666666666665</v>
      </c>
      <c r="AW109" s="44">
        <f t="shared" si="209"/>
        <v>24744.629629629631</v>
      </c>
      <c r="AX109" s="122"/>
      <c r="AY109" s="43">
        <f t="shared" si="210"/>
        <v>32194</v>
      </c>
      <c r="AZ109" s="43">
        <f t="shared" si="211"/>
        <v>951</v>
      </c>
      <c r="BA109" s="43">
        <f t="shared" si="212"/>
        <v>4463.5</v>
      </c>
      <c r="BB109" s="43">
        <f t="shared" si="213"/>
        <v>356</v>
      </c>
      <c r="BC109" s="43">
        <f t="shared" si="214"/>
        <v>524</v>
      </c>
      <c r="BD109" s="44">
        <f>MEDIAN((D109:K109,M109:V109,Y109:AG109,AK109:AM109))</f>
        <v>4463.5</v>
      </c>
    </row>
    <row r="110" spans="1:56" s="204" customFormat="1">
      <c r="A110" s="199"/>
      <c r="B110" s="200"/>
      <c r="C110" s="210" t="s">
        <v>209</v>
      </c>
      <c r="D110" s="252">
        <f t="shared" ref="D110:K110" si="215">SUM(D105:D109)</f>
        <v>832196</v>
      </c>
      <c r="E110" s="252">
        <f t="shared" si="215"/>
        <v>194023</v>
      </c>
      <c r="F110" s="252">
        <f t="shared" si="215"/>
        <v>1024507</v>
      </c>
      <c r="G110" s="252">
        <f t="shared" si="215"/>
        <v>2815223</v>
      </c>
      <c r="H110" s="252">
        <f t="shared" si="215"/>
        <v>1151317</v>
      </c>
      <c r="I110" s="252">
        <f t="shared" si="215"/>
        <v>1556600</v>
      </c>
      <c r="J110" s="252">
        <f t="shared" si="215"/>
        <v>412629</v>
      </c>
      <c r="K110" s="252">
        <f t="shared" si="215"/>
        <v>826200</v>
      </c>
      <c r="L110" s="45">
        <f t="shared" si="198"/>
        <v>8812695</v>
      </c>
      <c r="M110" s="252"/>
      <c r="N110" s="252"/>
      <c r="O110" s="252">
        <f t="shared" ref="O110:V110" si="216">SUM(O105:O109)</f>
        <v>299740</v>
      </c>
      <c r="P110" s="252">
        <f t="shared" si="216"/>
        <v>133499</v>
      </c>
      <c r="Q110" s="252">
        <f t="shared" si="216"/>
        <v>297921</v>
      </c>
      <c r="R110" s="252">
        <f t="shared" si="216"/>
        <v>89597</v>
      </c>
      <c r="S110" s="252">
        <f t="shared" si="216"/>
        <v>43056</v>
      </c>
      <c r="T110" s="252">
        <f t="shared" si="216"/>
        <v>102411</v>
      </c>
      <c r="U110" s="252">
        <f t="shared" si="216"/>
        <v>86773</v>
      </c>
      <c r="V110" s="252">
        <f t="shared" si="216"/>
        <v>16220</v>
      </c>
      <c r="W110" s="252"/>
      <c r="X110" s="252"/>
      <c r="Y110" s="252">
        <f t="shared" ref="Y110:AG110" si="217">SUM(Y105:Y109)</f>
        <v>29251</v>
      </c>
      <c r="Z110" s="252">
        <f t="shared" si="217"/>
        <v>352183</v>
      </c>
      <c r="AA110" s="252">
        <f t="shared" si="217"/>
        <v>104603</v>
      </c>
      <c r="AB110" s="252"/>
      <c r="AC110" s="252">
        <f>SUM(AC105:AC109)</f>
        <v>163991</v>
      </c>
      <c r="AD110" s="252">
        <f t="shared" si="217"/>
        <v>175231</v>
      </c>
      <c r="AE110" s="252">
        <f t="shared" si="217"/>
        <v>78403</v>
      </c>
      <c r="AF110" s="252">
        <f t="shared" si="217"/>
        <v>25052</v>
      </c>
      <c r="AG110" s="252">
        <f t="shared" si="217"/>
        <v>70422</v>
      </c>
      <c r="AH110" s="45">
        <f t="shared" si="199"/>
        <v>2068353</v>
      </c>
      <c r="AI110" s="45">
        <f t="shared" si="200"/>
        <v>1376311</v>
      </c>
      <c r="AJ110" s="45">
        <f t="shared" si="201"/>
        <v>692042</v>
      </c>
      <c r="AK110" s="252">
        <f>SUM(AK105:AK109)</f>
        <v>96318</v>
      </c>
      <c r="AL110" s="252">
        <f>SUM(AL105:AL109)</f>
        <v>15556</v>
      </c>
      <c r="AM110" s="252">
        <f>SUM(AM105:AM109)</f>
        <v>35613</v>
      </c>
      <c r="AN110" s="45">
        <f t="shared" si="202"/>
        <v>147487</v>
      </c>
      <c r="AO110" s="211">
        <f t="shared" si="203"/>
        <v>11028535</v>
      </c>
      <c r="AR110" s="45">
        <f>L110/AR$5</f>
        <v>1101586.875</v>
      </c>
      <c r="AS110" s="45">
        <f>AH110/AS$5</f>
        <v>129272.0625</v>
      </c>
      <c r="AT110" s="45">
        <f>AI110/AT$5</f>
        <v>196615.85714285713</v>
      </c>
      <c r="AU110" s="45">
        <f>AJ110/AU$5</f>
        <v>76893.555555555562</v>
      </c>
      <c r="AV110" s="45">
        <f>AN110/AV$5</f>
        <v>49162.333333333336</v>
      </c>
      <c r="AW110" s="211">
        <f>AO110/AW$5</f>
        <v>408464.25925925927</v>
      </c>
      <c r="AX110" s="122"/>
      <c r="AY110" s="45">
        <f t="shared" si="210"/>
        <v>928351.5</v>
      </c>
      <c r="AZ110" s="45">
        <f t="shared" si="211"/>
        <v>96004</v>
      </c>
      <c r="BA110" s="45">
        <f t="shared" si="212"/>
        <v>175231</v>
      </c>
      <c r="BB110" s="45">
        <f t="shared" si="213"/>
        <v>86773</v>
      </c>
      <c r="BC110" s="45">
        <f t="shared" si="214"/>
        <v>35613</v>
      </c>
      <c r="BD110" s="211">
        <f>MEDIAN((D110:K110,M110:V110,Y110:AG110,AK110:AM110))</f>
        <v>133499</v>
      </c>
    </row>
    <row r="111" spans="1:56"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160"/>
      <c r="AB111" s="160"/>
      <c r="AC111" s="250"/>
      <c r="AD111" s="160"/>
      <c r="AE111" s="160"/>
      <c r="AF111" s="160"/>
      <c r="AG111" s="160"/>
      <c r="AH111" s="43"/>
      <c r="AI111" s="43"/>
      <c r="AJ111" s="43"/>
      <c r="AK111" s="160"/>
      <c r="AL111" s="144"/>
      <c r="AM111" s="160"/>
      <c r="AN111" s="43"/>
      <c r="AO111" s="44"/>
      <c r="AR111" s="43"/>
      <c r="AS111" s="43"/>
      <c r="AT111" s="43"/>
      <c r="AU111" s="43"/>
      <c r="AV111" s="43"/>
      <c r="AW111" s="44"/>
      <c r="AX111" s="122"/>
      <c r="AY111" s="43"/>
      <c r="AZ111" s="43"/>
      <c r="BA111" s="43"/>
      <c r="BB111" s="43"/>
      <c r="BC111" s="43"/>
      <c r="BD111" s="44"/>
    </row>
    <row r="112" spans="1:56"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160"/>
      <c r="AB112" s="160"/>
      <c r="AC112" s="250"/>
      <c r="AD112" s="160"/>
      <c r="AE112" s="160"/>
      <c r="AF112" s="160"/>
      <c r="AG112" s="160"/>
      <c r="AH112" s="43"/>
      <c r="AI112" s="43"/>
      <c r="AJ112" s="43"/>
      <c r="AK112" s="160"/>
      <c r="AL112" s="144"/>
      <c r="AM112" s="160"/>
      <c r="AN112" s="43"/>
      <c r="AO112" s="44"/>
      <c r="AR112" s="43"/>
      <c r="AS112" s="43"/>
      <c r="AT112" s="43"/>
      <c r="AU112" s="43"/>
      <c r="AV112" s="43"/>
      <c r="AW112" s="44"/>
      <c r="AX112" s="122"/>
      <c r="AY112" s="43"/>
      <c r="AZ112" s="43"/>
      <c r="BA112" s="43"/>
      <c r="BB112" s="43"/>
      <c r="BC112" s="43"/>
      <c r="BD112" s="44"/>
    </row>
    <row r="113" spans="1:56" s="204" customFormat="1">
      <c r="A113" s="199"/>
      <c r="B113" s="200" t="s">
        <v>207</v>
      </c>
      <c r="C113" s="201"/>
      <c r="D113" s="144">
        <v>358</v>
      </c>
      <c r="E113" s="160"/>
      <c r="F113" s="160">
        <v>0</v>
      </c>
      <c r="G113" s="160"/>
      <c r="H113" s="144">
        <v>44500</v>
      </c>
      <c r="I113" s="144"/>
      <c r="J113" s="160"/>
      <c r="K113" s="144">
        <v>0</v>
      </c>
      <c r="L113" s="43">
        <f>+SUM(D113:K113)</f>
        <v>44858</v>
      </c>
      <c r="M113" s="160"/>
      <c r="N113" s="160"/>
      <c r="O113" s="160"/>
      <c r="P113" s="160">
        <v>0</v>
      </c>
      <c r="Q113" s="160">
        <v>0</v>
      </c>
      <c r="R113" s="160">
        <v>0</v>
      </c>
      <c r="S113" s="160">
        <v>500</v>
      </c>
      <c r="T113" s="160">
        <v>78</v>
      </c>
      <c r="U113" s="160"/>
      <c r="V113" s="144">
        <v>207</v>
      </c>
      <c r="W113" s="144"/>
      <c r="X113" s="144"/>
      <c r="Y113" s="160">
        <v>0</v>
      </c>
      <c r="Z113" s="160"/>
      <c r="AA113" s="160"/>
      <c r="AB113" s="160"/>
      <c r="AC113" s="250"/>
      <c r="AD113" s="160"/>
      <c r="AE113" s="160"/>
      <c r="AF113" s="160">
        <v>0</v>
      </c>
      <c r="AG113" s="160"/>
      <c r="AH113" s="43">
        <f>+SUM(M113:AG113)</f>
        <v>785</v>
      </c>
      <c r="AI113" s="43">
        <f t="shared" ref="AI113:AI119" si="218">O113+Q113+Z113+AD113+AE113+AG113+T113</f>
        <v>78</v>
      </c>
      <c r="AJ113" s="43">
        <f t="shared" ref="AJ113:AJ119" si="219">P113+R113+S113+U113+V113+Y113+AC113+AB113+AF113+AA113</f>
        <v>707</v>
      </c>
      <c r="AK113" s="160"/>
      <c r="AL113" s="144"/>
      <c r="AM113" s="160">
        <v>0</v>
      </c>
      <c r="AN113" s="43">
        <f t="shared" ref="AN113:AN119" si="220">+SUM(AK113:AM113)</f>
        <v>0</v>
      </c>
      <c r="AO113" s="44">
        <f t="shared" ref="AO113:AO119" si="221">+AN113+AH113+L113</f>
        <v>45643</v>
      </c>
      <c r="AR113" s="43">
        <f t="shared" ref="AR113:AR114" si="222">L113/AR$5</f>
        <v>5607.25</v>
      </c>
      <c r="AS113" s="43">
        <f t="shared" ref="AS113:AS114" si="223">AH113/AS$5</f>
        <v>49.0625</v>
      </c>
      <c r="AT113" s="43">
        <f t="shared" ref="AT113:AT114" si="224">AI113/AT$5</f>
        <v>11.142857142857142</v>
      </c>
      <c r="AU113" s="43">
        <f t="shared" ref="AU113:AU114" si="225">AJ113/AU$5</f>
        <v>78.555555555555557</v>
      </c>
      <c r="AV113" s="43">
        <f t="shared" ref="AV113:AV114" si="226">AN113/AV$5</f>
        <v>0</v>
      </c>
      <c r="AW113" s="44">
        <f t="shared" ref="AW113:AW114" si="227">AO113/AW$5</f>
        <v>1690.4814814814815</v>
      </c>
      <c r="AX113" s="122"/>
      <c r="AY113" s="43">
        <f t="shared" ref="AY113:AY119" si="228">MEDIAN($D113:$K113)</f>
        <v>179</v>
      </c>
      <c r="AZ113" s="43">
        <f t="shared" ref="AZ113:AZ119" si="229">MEDIAN($M113:$AG113)</f>
        <v>0</v>
      </c>
      <c r="BA113" s="43">
        <f t="shared" ref="BA113:BA119" si="230">MEDIAN($AD113,$AE113,$Z113,$T113,$O113,Q113,AG113)</f>
        <v>39</v>
      </c>
      <c r="BB113" s="43">
        <f t="shared" ref="BB113:BB119" si="231">MEDIAN($AF113,$AB113,$AC113,$Y113,$V113,$U113,$S113,$R113,$P113,$AA113)</f>
        <v>0</v>
      </c>
      <c r="BC113" s="43">
        <f t="shared" ref="BC113:BC119" si="232">MEDIAN($AK113:$AM113)</f>
        <v>0</v>
      </c>
      <c r="BD113" s="44">
        <f>MEDIAN((D113:K113,M113:V113,Y113:AG113,AK113:AM113))</f>
        <v>0</v>
      </c>
    </row>
    <row r="114" spans="1:56" s="204" customFormat="1">
      <c r="A114" s="199"/>
      <c r="B114" s="200" t="s">
        <v>206</v>
      </c>
      <c r="C114" s="201"/>
      <c r="D114" s="144">
        <v>9178</v>
      </c>
      <c r="E114" s="160">
        <v>14363</v>
      </c>
      <c r="F114" s="160">
        <v>5258</v>
      </c>
      <c r="G114" s="160">
        <v>177299</v>
      </c>
      <c r="H114" s="144">
        <v>52746</v>
      </c>
      <c r="I114" s="144">
        <v>179084</v>
      </c>
      <c r="J114" s="160">
        <v>2059</v>
      </c>
      <c r="K114" s="144">
        <v>1212</v>
      </c>
      <c r="L114" s="43">
        <f>+SUM(D114:K114)</f>
        <v>441199</v>
      </c>
      <c r="M114" s="160"/>
      <c r="N114" s="160"/>
      <c r="O114" s="160"/>
      <c r="P114" s="160">
        <v>3</v>
      </c>
      <c r="Q114" s="160">
        <v>0</v>
      </c>
      <c r="R114" s="160">
        <v>0</v>
      </c>
      <c r="S114" s="160">
        <v>0</v>
      </c>
      <c r="T114" s="160">
        <v>6339</v>
      </c>
      <c r="U114" s="160">
        <v>4</v>
      </c>
      <c r="V114" s="144"/>
      <c r="W114" s="144"/>
      <c r="X114" s="144"/>
      <c r="Y114" s="160">
        <v>920</v>
      </c>
      <c r="Z114" s="160">
        <v>1181</v>
      </c>
      <c r="AA114" s="160">
        <v>0</v>
      </c>
      <c r="AB114" s="160"/>
      <c r="AC114" s="250">
        <v>239</v>
      </c>
      <c r="AD114" s="160">
        <v>416</v>
      </c>
      <c r="AE114" s="160">
        <v>904</v>
      </c>
      <c r="AF114" s="160">
        <v>7</v>
      </c>
      <c r="AG114" s="160">
        <v>903</v>
      </c>
      <c r="AH114" s="43">
        <f>+SUM(M114:AG114)</f>
        <v>10916</v>
      </c>
      <c r="AI114" s="43">
        <f t="shared" si="218"/>
        <v>9743</v>
      </c>
      <c r="AJ114" s="43">
        <f t="shared" si="219"/>
        <v>1173</v>
      </c>
      <c r="AK114" s="160"/>
      <c r="AL114" s="144"/>
      <c r="AM114" s="160">
        <v>0</v>
      </c>
      <c r="AN114" s="43">
        <f t="shared" si="220"/>
        <v>0</v>
      </c>
      <c r="AO114" s="44">
        <f t="shared" si="221"/>
        <v>452115</v>
      </c>
      <c r="AR114" s="43">
        <f t="shared" si="222"/>
        <v>55149.875</v>
      </c>
      <c r="AS114" s="43">
        <f t="shared" si="223"/>
        <v>682.25</v>
      </c>
      <c r="AT114" s="43">
        <f t="shared" si="224"/>
        <v>1391.8571428571429</v>
      </c>
      <c r="AU114" s="43">
        <f t="shared" si="225"/>
        <v>130.33333333333334</v>
      </c>
      <c r="AV114" s="43">
        <f t="shared" si="226"/>
        <v>0</v>
      </c>
      <c r="AW114" s="44">
        <f t="shared" si="227"/>
        <v>16745</v>
      </c>
      <c r="AX114" s="122"/>
      <c r="AY114" s="258">
        <f t="shared" si="228"/>
        <v>11770.5</v>
      </c>
      <c r="AZ114" s="258">
        <f t="shared" si="229"/>
        <v>123</v>
      </c>
      <c r="BA114" s="258">
        <f t="shared" si="230"/>
        <v>903.5</v>
      </c>
      <c r="BB114" s="258">
        <f t="shared" si="231"/>
        <v>3.5</v>
      </c>
      <c r="BC114" s="258">
        <f t="shared" si="232"/>
        <v>0</v>
      </c>
      <c r="BD114" s="44">
        <f>MEDIAN((D114:K114,M114:V114,Y114:AG114,AK114:AM114))</f>
        <v>904</v>
      </c>
    </row>
    <row r="115" spans="1:56" s="204" customFormat="1">
      <c r="A115" s="245"/>
      <c r="B115" s="200" t="s">
        <v>205</v>
      </c>
      <c r="C115" s="201"/>
      <c r="D115" s="259">
        <f t="shared" ref="D115:V115" si="233">D113+D114</f>
        <v>9536</v>
      </c>
      <c r="E115" s="252">
        <f t="shared" si="233"/>
        <v>14363</v>
      </c>
      <c r="F115" s="252">
        <f t="shared" si="233"/>
        <v>5258</v>
      </c>
      <c r="G115" s="252">
        <f t="shared" si="233"/>
        <v>177299</v>
      </c>
      <c r="H115" s="252">
        <f t="shared" si="233"/>
        <v>97246</v>
      </c>
      <c r="I115" s="252">
        <f t="shared" si="233"/>
        <v>179084</v>
      </c>
      <c r="J115" s="252">
        <f t="shared" si="233"/>
        <v>2059</v>
      </c>
      <c r="K115" s="252">
        <f t="shared" si="233"/>
        <v>1212</v>
      </c>
      <c r="L115" s="45">
        <f t="shared" si="233"/>
        <v>486057</v>
      </c>
      <c r="M115" s="252"/>
      <c r="N115" s="252"/>
      <c r="O115" s="252">
        <f t="shared" si="233"/>
        <v>0</v>
      </c>
      <c r="P115" s="252">
        <f t="shared" si="233"/>
        <v>3</v>
      </c>
      <c r="Q115" s="252">
        <f t="shared" si="233"/>
        <v>0</v>
      </c>
      <c r="R115" s="252">
        <f t="shared" si="233"/>
        <v>0</v>
      </c>
      <c r="S115" s="252">
        <f t="shared" si="233"/>
        <v>500</v>
      </c>
      <c r="T115" s="252">
        <f t="shared" si="233"/>
        <v>6417</v>
      </c>
      <c r="U115" s="252">
        <f t="shared" si="233"/>
        <v>4</v>
      </c>
      <c r="V115" s="252">
        <f t="shared" si="233"/>
        <v>207</v>
      </c>
      <c r="W115" s="252"/>
      <c r="X115" s="252"/>
      <c r="Y115" s="252">
        <f t="shared" ref="Y115:AM115" si="234">Y113+Y114</f>
        <v>920</v>
      </c>
      <c r="Z115" s="252">
        <f t="shared" si="234"/>
        <v>1181</v>
      </c>
      <c r="AA115" s="252"/>
      <c r="AB115" s="252"/>
      <c r="AC115" s="252">
        <f>AC113+AC114</f>
        <v>239</v>
      </c>
      <c r="AD115" s="252">
        <f t="shared" si="234"/>
        <v>416</v>
      </c>
      <c r="AE115" s="252">
        <f t="shared" si="234"/>
        <v>904</v>
      </c>
      <c r="AF115" s="252">
        <f t="shared" si="234"/>
        <v>7</v>
      </c>
      <c r="AG115" s="252">
        <f t="shared" si="234"/>
        <v>903</v>
      </c>
      <c r="AH115" s="45">
        <f t="shared" si="234"/>
        <v>11701</v>
      </c>
      <c r="AI115" s="45">
        <f t="shared" si="218"/>
        <v>9821</v>
      </c>
      <c r="AJ115" s="45">
        <f t="shared" si="219"/>
        <v>1880</v>
      </c>
      <c r="AK115" s="252">
        <f t="shared" si="234"/>
        <v>0</v>
      </c>
      <c r="AL115" s="252">
        <f t="shared" si="234"/>
        <v>0</v>
      </c>
      <c r="AM115" s="252">
        <f t="shared" si="234"/>
        <v>0</v>
      </c>
      <c r="AN115" s="45">
        <f t="shared" si="220"/>
        <v>0</v>
      </c>
      <c r="AO115" s="211">
        <f t="shared" si="221"/>
        <v>497758</v>
      </c>
      <c r="AR115" s="45">
        <f>L115/AR$5</f>
        <v>60757.125</v>
      </c>
      <c r="AS115" s="45">
        <f>AH115/AS$5</f>
        <v>731.3125</v>
      </c>
      <c r="AT115" s="45">
        <f>AI115/AT$5</f>
        <v>1403</v>
      </c>
      <c r="AU115" s="45">
        <f>AJ115/AU$5</f>
        <v>208.88888888888889</v>
      </c>
      <c r="AV115" s="45">
        <f>AN115/AV$5</f>
        <v>0</v>
      </c>
      <c r="AW115" s="211">
        <f>AO115/AW$5</f>
        <v>18435.481481481482</v>
      </c>
      <c r="AX115" s="122"/>
      <c r="AY115" s="43">
        <f t="shared" si="228"/>
        <v>11949.5</v>
      </c>
      <c r="AZ115" s="43">
        <f t="shared" si="229"/>
        <v>239</v>
      </c>
      <c r="BA115" s="43">
        <f t="shared" si="230"/>
        <v>903</v>
      </c>
      <c r="BB115" s="43">
        <f t="shared" si="231"/>
        <v>107</v>
      </c>
      <c r="BC115" s="43">
        <f t="shared" si="232"/>
        <v>0</v>
      </c>
      <c r="BD115" s="211">
        <f>MEDIAN((D115:K115,M115:V115,Y115:AG115,AK115:AM115))</f>
        <v>701.5</v>
      </c>
    </row>
    <row r="116" spans="1:56" s="204" customFormat="1">
      <c r="A116" s="199"/>
      <c r="B116" s="200" t="s">
        <v>204</v>
      </c>
      <c r="C116" s="201"/>
      <c r="D116" s="144">
        <v>0</v>
      </c>
      <c r="E116" s="160"/>
      <c r="F116" s="160">
        <v>0</v>
      </c>
      <c r="G116" s="160"/>
      <c r="H116" s="144"/>
      <c r="I116" s="144"/>
      <c r="J116" s="160"/>
      <c r="K116" s="144">
        <v>0</v>
      </c>
      <c r="L116" s="43"/>
      <c r="M116" s="160"/>
      <c r="N116" s="160"/>
      <c r="O116" s="160"/>
      <c r="P116" s="160"/>
      <c r="Q116" s="160">
        <v>0</v>
      </c>
      <c r="R116" s="160">
        <v>334</v>
      </c>
      <c r="S116" s="160">
        <v>423</v>
      </c>
      <c r="T116" s="160">
        <v>2367</v>
      </c>
      <c r="U116" s="160"/>
      <c r="V116" s="144">
        <v>223</v>
      </c>
      <c r="W116" s="144"/>
      <c r="X116" s="144"/>
      <c r="Y116" s="160">
        <v>11004</v>
      </c>
      <c r="Z116" s="160">
        <v>1952</v>
      </c>
      <c r="AA116" s="160"/>
      <c r="AB116" s="160"/>
      <c r="AC116" s="250"/>
      <c r="AD116" s="160"/>
      <c r="AE116" s="160">
        <v>0</v>
      </c>
      <c r="AF116" s="160">
        <v>384</v>
      </c>
      <c r="AG116" s="160">
        <v>21</v>
      </c>
      <c r="AH116" s="43">
        <f>+SUM(M116:AG116)</f>
        <v>16708</v>
      </c>
      <c r="AI116" s="43">
        <f t="shared" si="218"/>
        <v>4340</v>
      </c>
      <c r="AJ116" s="43">
        <f t="shared" si="219"/>
        <v>12368</v>
      </c>
      <c r="AK116" s="160">
        <v>6194</v>
      </c>
      <c r="AL116" s="144"/>
      <c r="AM116" s="160">
        <v>168</v>
      </c>
      <c r="AN116" s="43">
        <f t="shared" si="220"/>
        <v>6362</v>
      </c>
      <c r="AO116" s="44">
        <f t="shared" si="221"/>
        <v>23070</v>
      </c>
      <c r="AR116" s="43">
        <f t="shared" ref="AR116:AR118" si="235">L116/AR$5</f>
        <v>0</v>
      </c>
      <c r="AS116" s="43">
        <f t="shared" ref="AS116:AS118" si="236">AH116/AS$5</f>
        <v>1044.25</v>
      </c>
      <c r="AT116" s="43">
        <f t="shared" ref="AT116:AT118" si="237">AI116/AT$5</f>
        <v>620</v>
      </c>
      <c r="AU116" s="43">
        <f t="shared" ref="AU116:AU118" si="238">AJ116/AU$5</f>
        <v>1374.2222222222222</v>
      </c>
      <c r="AV116" s="43">
        <f t="shared" ref="AV116:AV118" si="239">AN116/AV$5</f>
        <v>2120.6666666666665</v>
      </c>
      <c r="AW116" s="44">
        <f t="shared" ref="AW116:AW118" si="240">AO116/AW$5</f>
        <v>854.44444444444446</v>
      </c>
      <c r="AX116" s="122"/>
      <c r="AY116" s="43">
        <f t="shared" si="228"/>
        <v>0</v>
      </c>
      <c r="AZ116" s="43">
        <f t="shared" si="229"/>
        <v>359</v>
      </c>
      <c r="BA116" s="43">
        <f t="shared" si="230"/>
        <v>21</v>
      </c>
      <c r="BB116" s="43">
        <f t="shared" si="231"/>
        <v>384</v>
      </c>
      <c r="BC116" s="43">
        <f t="shared" si="232"/>
        <v>3181</v>
      </c>
      <c r="BD116" s="44">
        <f>MEDIAN((D116:K116,M116:V116,Y116:AG116,AK116:AM116))</f>
        <v>223</v>
      </c>
    </row>
    <row r="117" spans="1:56" s="204" customFormat="1">
      <c r="A117" s="199"/>
      <c r="B117" s="200" t="s">
        <v>203</v>
      </c>
      <c r="C117" s="201"/>
      <c r="D117" s="144">
        <v>36140</v>
      </c>
      <c r="E117" s="160">
        <v>880</v>
      </c>
      <c r="F117" s="160">
        <v>24909</v>
      </c>
      <c r="G117" s="160"/>
      <c r="H117" s="144"/>
      <c r="I117" s="144"/>
      <c r="J117" s="160">
        <v>57</v>
      </c>
      <c r="K117" s="144">
        <v>0</v>
      </c>
      <c r="L117" s="43">
        <f>+SUM(D117:K117)</f>
        <v>61986</v>
      </c>
      <c r="M117" s="160"/>
      <c r="N117" s="160"/>
      <c r="O117" s="160">
        <v>4304</v>
      </c>
      <c r="P117" s="160">
        <v>1171</v>
      </c>
      <c r="Q117" s="160">
        <v>0</v>
      </c>
      <c r="R117" s="160">
        <v>0</v>
      </c>
      <c r="S117" s="160">
        <v>0</v>
      </c>
      <c r="T117" s="160">
        <v>0</v>
      </c>
      <c r="U117" s="160"/>
      <c r="V117" s="144"/>
      <c r="W117" s="144"/>
      <c r="X117" s="144"/>
      <c r="Y117" s="160">
        <v>0</v>
      </c>
      <c r="Z117" s="160"/>
      <c r="AA117" s="160"/>
      <c r="AB117" s="160"/>
      <c r="AC117" s="250"/>
      <c r="AD117" s="160"/>
      <c r="AE117" s="160"/>
      <c r="AF117" s="160">
        <v>0</v>
      </c>
      <c r="AG117" s="160"/>
      <c r="AH117" s="43">
        <f>+SUM(M117:AG117)</f>
        <v>5475</v>
      </c>
      <c r="AI117" s="43">
        <f t="shared" si="218"/>
        <v>4304</v>
      </c>
      <c r="AJ117" s="43">
        <f t="shared" si="219"/>
        <v>1171</v>
      </c>
      <c r="AK117" s="160"/>
      <c r="AL117" s="144"/>
      <c r="AM117" s="160">
        <v>0</v>
      </c>
      <c r="AN117" s="43">
        <f t="shared" si="220"/>
        <v>0</v>
      </c>
      <c r="AO117" s="44">
        <f t="shared" si="221"/>
        <v>67461</v>
      </c>
      <c r="AR117" s="43">
        <f t="shared" si="235"/>
        <v>7748.25</v>
      </c>
      <c r="AS117" s="43">
        <f t="shared" si="236"/>
        <v>342.1875</v>
      </c>
      <c r="AT117" s="43">
        <f t="shared" si="237"/>
        <v>614.85714285714289</v>
      </c>
      <c r="AU117" s="43">
        <f t="shared" si="238"/>
        <v>130.11111111111111</v>
      </c>
      <c r="AV117" s="43">
        <f t="shared" si="239"/>
        <v>0</v>
      </c>
      <c r="AW117" s="44">
        <f t="shared" si="240"/>
        <v>2498.5555555555557</v>
      </c>
      <c r="AX117" s="122"/>
      <c r="AY117" s="43">
        <f t="shared" si="228"/>
        <v>880</v>
      </c>
      <c r="AZ117" s="43">
        <f t="shared" si="229"/>
        <v>0</v>
      </c>
      <c r="BA117" s="43">
        <f t="shared" si="230"/>
        <v>0</v>
      </c>
      <c r="BB117" s="43">
        <f t="shared" si="231"/>
        <v>0</v>
      </c>
      <c r="BC117" s="43">
        <f t="shared" si="232"/>
        <v>0</v>
      </c>
      <c r="BD117" s="44">
        <f>MEDIAN((D117:K117,M117:V117,Y117:AG117,AK117:AM117))</f>
        <v>0</v>
      </c>
    </row>
    <row r="118" spans="1:56" s="204" customFormat="1">
      <c r="A118" s="199"/>
      <c r="B118" s="251" t="s">
        <v>198</v>
      </c>
      <c r="C118" s="201"/>
      <c r="D118" s="144">
        <v>0</v>
      </c>
      <c r="E118" s="160"/>
      <c r="F118" s="160">
        <v>910</v>
      </c>
      <c r="G118" s="160"/>
      <c r="H118" s="144">
        <v>21992</v>
      </c>
      <c r="I118" s="144">
        <v>12031</v>
      </c>
      <c r="J118" s="160"/>
      <c r="K118" s="144">
        <v>0</v>
      </c>
      <c r="L118" s="43">
        <f>+SUM(D118:K118)</f>
        <v>34933</v>
      </c>
      <c r="M118" s="160"/>
      <c r="N118" s="160"/>
      <c r="O118" s="160"/>
      <c r="P118" s="160">
        <v>593</v>
      </c>
      <c r="Q118" s="160">
        <v>0</v>
      </c>
      <c r="R118" s="160">
        <v>110</v>
      </c>
      <c r="S118" s="160">
        <v>0</v>
      </c>
      <c r="T118" s="160">
        <v>0</v>
      </c>
      <c r="U118" s="160">
        <v>393</v>
      </c>
      <c r="V118" s="144"/>
      <c r="W118" s="144"/>
      <c r="X118" s="144"/>
      <c r="Y118" s="160">
        <v>9129</v>
      </c>
      <c r="Z118" s="160">
        <v>630</v>
      </c>
      <c r="AA118" s="160">
        <v>611</v>
      </c>
      <c r="AB118" s="160"/>
      <c r="AC118" s="250">
        <v>2740</v>
      </c>
      <c r="AD118" s="160"/>
      <c r="AE118" s="160"/>
      <c r="AF118" s="160">
        <v>0</v>
      </c>
      <c r="AG118" s="160">
        <v>1198</v>
      </c>
      <c r="AH118" s="43">
        <f>+SUM(M118:AG118)</f>
        <v>15404</v>
      </c>
      <c r="AI118" s="43">
        <f t="shared" si="218"/>
        <v>1828</v>
      </c>
      <c r="AJ118" s="43">
        <f t="shared" si="219"/>
        <v>13576</v>
      </c>
      <c r="AK118" s="160">
        <v>2159</v>
      </c>
      <c r="AL118" s="144"/>
      <c r="AM118" s="160">
        <v>0</v>
      </c>
      <c r="AN118" s="43">
        <f t="shared" si="220"/>
        <v>2159</v>
      </c>
      <c r="AO118" s="44">
        <f t="shared" si="221"/>
        <v>52496</v>
      </c>
      <c r="AR118" s="43">
        <f t="shared" si="235"/>
        <v>4366.625</v>
      </c>
      <c r="AS118" s="43">
        <f t="shared" si="236"/>
        <v>962.75</v>
      </c>
      <c r="AT118" s="43">
        <f t="shared" si="237"/>
        <v>261.14285714285717</v>
      </c>
      <c r="AU118" s="43">
        <f t="shared" si="238"/>
        <v>1508.4444444444443</v>
      </c>
      <c r="AV118" s="43">
        <f t="shared" si="239"/>
        <v>719.66666666666663</v>
      </c>
      <c r="AW118" s="44">
        <f t="shared" si="240"/>
        <v>1944.2962962962963</v>
      </c>
      <c r="AX118" s="122"/>
      <c r="AY118" s="43">
        <f t="shared" si="228"/>
        <v>910</v>
      </c>
      <c r="AZ118" s="43">
        <f t="shared" si="229"/>
        <v>493</v>
      </c>
      <c r="BA118" s="43">
        <f t="shared" si="230"/>
        <v>315</v>
      </c>
      <c r="BB118" s="43">
        <f t="shared" si="231"/>
        <v>493</v>
      </c>
      <c r="BC118" s="43">
        <f t="shared" si="232"/>
        <v>1079.5</v>
      </c>
      <c r="BD118" s="44">
        <f>MEDIAN((D118:K118,M118:V118,Y118:AG118,AK118:AM118))</f>
        <v>593</v>
      </c>
    </row>
    <row r="119" spans="1:56" s="204" customFormat="1">
      <c r="A119" s="199"/>
      <c r="B119" s="200"/>
      <c r="C119" s="210" t="s">
        <v>202</v>
      </c>
      <c r="D119" s="252">
        <f t="shared" ref="D119:K119" si="241">SUM(D115:D118)</f>
        <v>45676</v>
      </c>
      <c r="E119" s="252">
        <f t="shared" si="241"/>
        <v>15243</v>
      </c>
      <c r="F119" s="252">
        <f t="shared" si="241"/>
        <v>31077</v>
      </c>
      <c r="G119" s="252">
        <f t="shared" si="241"/>
        <v>177299</v>
      </c>
      <c r="H119" s="252">
        <f t="shared" si="241"/>
        <v>119238</v>
      </c>
      <c r="I119" s="252">
        <f t="shared" si="241"/>
        <v>191115</v>
      </c>
      <c r="J119" s="252">
        <f t="shared" si="241"/>
        <v>2116</v>
      </c>
      <c r="K119" s="252">
        <f t="shared" si="241"/>
        <v>1212</v>
      </c>
      <c r="L119" s="45">
        <f>+SUM(D119:K119)</f>
        <v>582976</v>
      </c>
      <c r="M119" s="252"/>
      <c r="N119" s="252"/>
      <c r="O119" s="252">
        <f t="shared" ref="O119:V119" si="242">SUM(O115:O118)</f>
        <v>4304</v>
      </c>
      <c r="P119" s="252">
        <f t="shared" si="242"/>
        <v>1767</v>
      </c>
      <c r="Q119" s="252">
        <f t="shared" si="242"/>
        <v>0</v>
      </c>
      <c r="R119" s="252">
        <f t="shared" si="242"/>
        <v>444</v>
      </c>
      <c r="S119" s="252">
        <f t="shared" si="242"/>
        <v>923</v>
      </c>
      <c r="T119" s="252">
        <f t="shared" si="242"/>
        <v>8784</v>
      </c>
      <c r="U119" s="252">
        <f t="shared" si="242"/>
        <v>397</v>
      </c>
      <c r="V119" s="252">
        <f t="shared" si="242"/>
        <v>430</v>
      </c>
      <c r="W119" s="252"/>
      <c r="X119" s="252"/>
      <c r="Y119" s="252">
        <f t="shared" ref="Y119:AG119" si="243">SUM(Y115:Y118)</f>
        <v>21053</v>
      </c>
      <c r="Z119" s="252">
        <f t="shared" si="243"/>
        <v>3763</v>
      </c>
      <c r="AA119" s="252">
        <f t="shared" si="243"/>
        <v>611</v>
      </c>
      <c r="AB119" s="252"/>
      <c r="AC119" s="252">
        <f>SUM(AC115:AC118)</f>
        <v>2979</v>
      </c>
      <c r="AD119" s="252">
        <f t="shared" si="243"/>
        <v>416</v>
      </c>
      <c r="AE119" s="252">
        <f t="shared" si="243"/>
        <v>904</v>
      </c>
      <c r="AF119" s="252">
        <f t="shared" si="243"/>
        <v>391</v>
      </c>
      <c r="AG119" s="252">
        <f t="shared" si="243"/>
        <v>2122</v>
      </c>
      <c r="AH119" s="45">
        <f>+SUM(M119:AG119)</f>
        <v>49288</v>
      </c>
      <c r="AI119" s="45">
        <f t="shared" si="218"/>
        <v>20293</v>
      </c>
      <c r="AJ119" s="45">
        <f t="shared" si="219"/>
        <v>28995</v>
      </c>
      <c r="AK119" s="252">
        <f>SUM(AK115:AK118)</f>
        <v>8353</v>
      </c>
      <c r="AL119" s="252">
        <f>SUM(AL115:AL118)</f>
        <v>0</v>
      </c>
      <c r="AM119" s="252">
        <f>SUM(AM115:AM118)</f>
        <v>168</v>
      </c>
      <c r="AN119" s="45">
        <f t="shared" si="220"/>
        <v>8521</v>
      </c>
      <c r="AO119" s="211">
        <f t="shared" si="221"/>
        <v>640785</v>
      </c>
      <c r="AR119" s="45">
        <f>L119/AR$5</f>
        <v>72872</v>
      </c>
      <c r="AS119" s="45">
        <f>AH119/AS$5</f>
        <v>3080.5</v>
      </c>
      <c r="AT119" s="45">
        <f>AI119/AT$5</f>
        <v>2899</v>
      </c>
      <c r="AU119" s="45">
        <f>AJ119/AU$5</f>
        <v>3221.6666666666665</v>
      </c>
      <c r="AV119" s="45">
        <f>AN119/AV$5</f>
        <v>2840.3333333333335</v>
      </c>
      <c r="AW119" s="211">
        <f>AO119/AW$5</f>
        <v>23732.777777777777</v>
      </c>
      <c r="AX119" s="122"/>
      <c r="AY119" s="45">
        <f t="shared" si="228"/>
        <v>38376.5</v>
      </c>
      <c r="AZ119" s="45">
        <f t="shared" si="229"/>
        <v>913.5</v>
      </c>
      <c r="BA119" s="45">
        <f t="shared" si="230"/>
        <v>2122</v>
      </c>
      <c r="BB119" s="45">
        <f t="shared" si="231"/>
        <v>611</v>
      </c>
      <c r="BC119" s="45">
        <f t="shared" si="232"/>
        <v>168</v>
      </c>
      <c r="BD119" s="211">
        <f>MEDIAN((D119:K119,M119:V119,Y119:AG119,AK119:AM119))</f>
        <v>2116</v>
      </c>
    </row>
    <row r="120" spans="1:56"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160"/>
      <c r="AB120" s="160"/>
      <c r="AC120" s="250"/>
      <c r="AD120" s="160"/>
      <c r="AE120" s="160"/>
      <c r="AF120" s="160"/>
      <c r="AG120" s="160"/>
      <c r="AH120" s="43"/>
      <c r="AI120" s="43"/>
      <c r="AJ120" s="43"/>
      <c r="AK120" s="160"/>
      <c r="AL120" s="144"/>
      <c r="AM120" s="160"/>
      <c r="AN120" s="43"/>
      <c r="AO120" s="44"/>
      <c r="AR120" s="43"/>
      <c r="AS120" s="43"/>
      <c r="AT120" s="43"/>
      <c r="AU120" s="43"/>
      <c r="AV120" s="43"/>
      <c r="AW120" s="44"/>
      <c r="AX120" s="122"/>
      <c r="AY120" s="43"/>
      <c r="AZ120" s="43"/>
      <c r="BA120" s="43"/>
      <c r="BB120" s="43"/>
      <c r="BC120" s="43"/>
      <c r="BD120" s="44"/>
    </row>
    <row r="121" spans="1:56"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160"/>
      <c r="AB121" s="160"/>
      <c r="AC121" s="250"/>
      <c r="AD121" s="160"/>
      <c r="AE121" s="160"/>
      <c r="AF121" s="160"/>
      <c r="AG121" s="160"/>
      <c r="AH121" s="43"/>
      <c r="AI121" s="43"/>
      <c r="AJ121" s="43"/>
      <c r="AK121" s="160"/>
      <c r="AL121" s="144"/>
      <c r="AM121" s="160"/>
      <c r="AN121" s="43"/>
      <c r="AO121" s="44"/>
      <c r="AR121" s="43"/>
      <c r="AS121" s="43"/>
      <c r="AT121" s="43"/>
      <c r="AU121" s="43"/>
      <c r="AV121" s="43"/>
      <c r="AW121" s="44"/>
      <c r="AX121" s="122"/>
      <c r="AY121" s="43"/>
      <c r="AZ121" s="43"/>
      <c r="BA121" s="43"/>
      <c r="BB121" s="43"/>
      <c r="BC121" s="43"/>
      <c r="BD121" s="44"/>
    </row>
    <row r="122" spans="1:56" s="204" customFormat="1">
      <c r="A122" s="199"/>
      <c r="B122" s="200" t="s">
        <v>200</v>
      </c>
      <c r="C122" s="201"/>
      <c r="D122" s="144">
        <v>144700</v>
      </c>
      <c r="E122" s="160">
        <v>6031</v>
      </c>
      <c r="F122" s="160">
        <v>0</v>
      </c>
      <c r="G122" s="160">
        <v>3549</v>
      </c>
      <c r="H122" s="144">
        <v>48462</v>
      </c>
      <c r="I122" s="144">
        <v>1160</v>
      </c>
      <c r="J122" s="160"/>
      <c r="K122" s="144">
        <v>105000</v>
      </c>
      <c r="L122" s="43">
        <f>+SUM(D122:K122)</f>
        <v>308902</v>
      </c>
      <c r="M122" s="160"/>
      <c r="N122" s="160"/>
      <c r="O122" s="160">
        <v>10511</v>
      </c>
      <c r="P122" s="160"/>
      <c r="Q122" s="160">
        <v>29500</v>
      </c>
      <c r="R122" s="160">
        <v>0</v>
      </c>
      <c r="S122" s="160">
        <v>0</v>
      </c>
      <c r="T122" s="160">
        <v>0</v>
      </c>
      <c r="U122" s="160"/>
      <c r="V122" s="144"/>
      <c r="W122" s="144"/>
      <c r="X122" s="144"/>
      <c r="Y122" s="160">
        <v>0</v>
      </c>
      <c r="Z122" s="160">
        <v>14931</v>
      </c>
      <c r="AA122" s="160"/>
      <c r="AB122" s="160"/>
      <c r="AC122" s="250"/>
      <c r="AD122" s="160">
        <v>12500</v>
      </c>
      <c r="AE122" s="160"/>
      <c r="AF122" s="160">
        <v>3835</v>
      </c>
      <c r="AG122" s="160"/>
      <c r="AH122" s="43">
        <f>+SUM(M122:AG122)</f>
        <v>71277</v>
      </c>
      <c r="AI122" s="43">
        <f>O122+Q122+Z122+AD122+AE122+AG122+T122</f>
        <v>67442</v>
      </c>
      <c r="AJ122" s="43">
        <f>P122+R122+S122+U122+V122+Y122+AC122+AB122+AF122+AA122</f>
        <v>3835</v>
      </c>
      <c r="AK122" s="160"/>
      <c r="AL122" s="144"/>
      <c r="AM122" s="160">
        <v>0</v>
      </c>
      <c r="AN122" s="43">
        <f>+SUM(AK122:AM122)</f>
        <v>0</v>
      </c>
      <c r="AO122" s="44">
        <f>+AN122+AH122+L122</f>
        <v>380179</v>
      </c>
      <c r="AR122" s="43">
        <f t="shared" ref="AR122:AR124" si="244">L122/AR$5</f>
        <v>38612.75</v>
      </c>
      <c r="AS122" s="43">
        <f t="shared" ref="AS122:AS124" si="245">AH122/AS$5</f>
        <v>4454.8125</v>
      </c>
      <c r="AT122" s="43">
        <f t="shared" ref="AT122:AT124" si="246">AI122/AT$5</f>
        <v>9634.5714285714294</v>
      </c>
      <c r="AU122" s="43">
        <f t="shared" ref="AU122:AU124" si="247">AJ122/AU$5</f>
        <v>426.11111111111109</v>
      </c>
      <c r="AV122" s="43">
        <f t="shared" ref="AV122:AV124" si="248">AN122/AV$5</f>
        <v>0</v>
      </c>
      <c r="AW122" s="44">
        <f t="shared" ref="AW122:AW124" si="249">AO122/AW$5</f>
        <v>14080.703703703704</v>
      </c>
      <c r="AX122" s="122"/>
      <c r="AY122" s="43">
        <f>MEDIAN($D122:$K122)</f>
        <v>6031</v>
      </c>
      <c r="AZ122" s="43">
        <f>MEDIAN($M122:$AG122)</f>
        <v>3835</v>
      </c>
      <c r="BA122" s="43">
        <f>MEDIAN($AD122,$AE122,$Z122,$T122,$O122,Q122,AG122)</f>
        <v>12500</v>
      </c>
      <c r="BB122" s="43">
        <f>MEDIAN($AF122,$AB122,$AC122,$Y122,$V122,$U122,$S122,$R122,$P122,$AA122)</f>
        <v>0</v>
      </c>
      <c r="BC122" s="43">
        <f>MEDIAN($AK122:$AM122)</f>
        <v>0</v>
      </c>
      <c r="BD122" s="44">
        <f>MEDIAN((D122:K122,M122:V122,Y122:AG122,AK122:AM122))</f>
        <v>3835</v>
      </c>
    </row>
    <row r="123" spans="1:56" s="204" customFormat="1">
      <c r="A123" s="199"/>
      <c r="B123" s="200" t="s">
        <v>199</v>
      </c>
      <c r="C123" s="201"/>
      <c r="D123" s="144">
        <v>19877</v>
      </c>
      <c r="E123" s="160"/>
      <c r="F123" s="160">
        <v>0</v>
      </c>
      <c r="G123" s="160"/>
      <c r="H123" s="144"/>
      <c r="I123" s="144"/>
      <c r="J123" s="160">
        <v>1313</v>
      </c>
      <c r="K123" s="144">
        <v>831</v>
      </c>
      <c r="L123" s="43">
        <f>+SUM(D123:K123)</f>
        <v>22021</v>
      </c>
      <c r="M123" s="160"/>
      <c r="N123" s="160"/>
      <c r="O123" s="160">
        <v>666</v>
      </c>
      <c r="P123" s="160"/>
      <c r="Q123" s="160">
        <v>0</v>
      </c>
      <c r="R123" s="160">
        <v>0</v>
      </c>
      <c r="S123" s="160">
        <v>0</v>
      </c>
      <c r="T123" s="160">
        <v>0</v>
      </c>
      <c r="U123" s="160"/>
      <c r="V123" s="144"/>
      <c r="W123" s="144"/>
      <c r="X123" s="144"/>
      <c r="Y123" s="160">
        <v>0</v>
      </c>
      <c r="Z123" s="160">
        <v>1611</v>
      </c>
      <c r="AA123" s="160">
        <v>519</v>
      </c>
      <c r="AB123" s="160"/>
      <c r="AC123" s="250"/>
      <c r="AD123" s="160"/>
      <c r="AE123" s="160"/>
      <c r="AF123" s="160">
        <v>0</v>
      </c>
      <c r="AG123" s="160"/>
      <c r="AH123" s="43"/>
      <c r="AI123" s="43">
        <f>O123+Q123+Z123+AD123+AE123+AG123+T123</f>
        <v>2277</v>
      </c>
      <c r="AJ123" s="43">
        <f>P123+R123+S123+U123+V123+Y123+AC123+AB123+AF123+AA123</f>
        <v>519</v>
      </c>
      <c r="AK123" s="160"/>
      <c r="AL123" s="144"/>
      <c r="AM123" s="160">
        <v>0</v>
      </c>
      <c r="AN123" s="43">
        <f>+SUM(AK123:AM123)</f>
        <v>0</v>
      </c>
      <c r="AO123" s="44">
        <f>+AN123+AH123+L123</f>
        <v>22021</v>
      </c>
      <c r="AR123" s="43">
        <f t="shared" si="244"/>
        <v>2752.625</v>
      </c>
      <c r="AS123" s="43">
        <f t="shared" si="245"/>
        <v>0</v>
      </c>
      <c r="AT123" s="43">
        <f t="shared" si="246"/>
        <v>325.28571428571428</v>
      </c>
      <c r="AU123" s="43">
        <f t="shared" si="247"/>
        <v>57.666666666666664</v>
      </c>
      <c r="AV123" s="43">
        <f t="shared" si="248"/>
        <v>0</v>
      </c>
      <c r="AW123" s="44">
        <f t="shared" si="249"/>
        <v>815.59259259259261</v>
      </c>
      <c r="AX123" s="122"/>
      <c r="AY123" s="43">
        <f>MEDIAN($D123:$K123)</f>
        <v>1072</v>
      </c>
      <c r="AZ123" s="43">
        <f>MEDIAN($M123:$AG123)</f>
        <v>0</v>
      </c>
      <c r="BA123" s="43">
        <f>MEDIAN($AD123,$AE123,$Z123,$T123,$O123,Q123,AG123)</f>
        <v>333</v>
      </c>
      <c r="BB123" s="43">
        <f>MEDIAN($AF123,$AB123,$AC123,$Y123,$V123,$U123,$S123,$R123,$P123,$AA123)</f>
        <v>0</v>
      </c>
      <c r="BC123" s="43">
        <f>MEDIAN($AK123:$AM123)</f>
        <v>0</v>
      </c>
      <c r="BD123" s="44">
        <f>MEDIAN((D123:K123,M123:V123,Y123:AG123,AK123:AM123))</f>
        <v>0</v>
      </c>
    </row>
    <row r="124" spans="1:56" s="204" customFormat="1">
      <c r="A124" s="199"/>
      <c r="B124" s="251" t="s">
        <v>198</v>
      </c>
      <c r="C124" s="201"/>
      <c r="D124" s="144">
        <v>11256</v>
      </c>
      <c r="E124" s="160">
        <v>5194</v>
      </c>
      <c r="F124" s="160">
        <v>45996</v>
      </c>
      <c r="G124" s="160">
        <v>49820</v>
      </c>
      <c r="H124" s="144">
        <v>54184</v>
      </c>
      <c r="I124" s="144">
        <v>37631</v>
      </c>
      <c r="J124" s="160">
        <v>12822</v>
      </c>
      <c r="K124" s="144">
        <v>17502</v>
      </c>
      <c r="L124" s="43">
        <f>+SUM(D124:K124)</f>
        <v>234405</v>
      </c>
      <c r="M124" s="160"/>
      <c r="N124" s="160"/>
      <c r="O124" s="160">
        <v>829</v>
      </c>
      <c r="P124" s="160">
        <v>152</v>
      </c>
      <c r="Q124" s="160">
        <v>2183</v>
      </c>
      <c r="R124" s="160">
        <v>180</v>
      </c>
      <c r="S124" s="160">
        <v>19</v>
      </c>
      <c r="T124" s="160">
        <v>230</v>
      </c>
      <c r="U124" s="160">
        <v>150</v>
      </c>
      <c r="V124" s="144">
        <v>54</v>
      </c>
      <c r="W124" s="144"/>
      <c r="X124" s="144"/>
      <c r="Y124" s="160">
        <v>0</v>
      </c>
      <c r="Z124" s="160">
        <v>975</v>
      </c>
      <c r="AA124" s="160">
        <v>514</v>
      </c>
      <c r="AB124" s="160"/>
      <c r="AC124" s="250">
        <v>225</v>
      </c>
      <c r="AD124" s="160">
        <v>240</v>
      </c>
      <c r="AE124" s="160">
        <v>1085</v>
      </c>
      <c r="AF124" s="160">
        <v>174</v>
      </c>
      <c r="AG124" s="160">
        <v>2078</v>
      </c>
      <c r="AH124" s="43">
        <f>+SUM(M124:AG124)</f>
        <v>9088</v>
      </c>
      <c r="AI124" s="43">
        <f>O124+Q124+Z124+AD124+AE124+AG124+T124</f>
        <v>7620</v>
      </c>
      <c r="AJ124" s="43">
        <f>P124+R124+S124+U124+V124+Y124+AC124+AB124+AF124+AA124</f>
        <v>1468</v>
      </c>
      <c r="AK124" s="160">
        <v>222</v>
      </c>
      <c r="AL124" s="144"/>
      <c r="AM124" s="160">
        <v>0</v>
      </c>
      <c r="AN124" s="43">
        <f>+SUM(AK124:AM124)</f>
        <v>222</v>
      </c>
      <c r="AO124" s="44">
        <f>+AN124+AH124+L124</f>
        <v>243715</v>
      </c>
      <c r="AR124" s="43">
        <f t="shared" si="244"/>
        <v>29300.625</v>
      </c>
      <c r="AS124" s="43">
        <f t="shared" si="245"/>
        <v>568</v>
      </c>
      <c r="AT124" s="43">
        <f t="shared" si="246"/>
        <v>1088.5714285714287</v>
      </c>
      <c r="AU124" s="43">
        <f t="shared" si="247"/>
        <v>163.11111111111111</v>
      </c>
      <c r="AV124" s="43">
        <f t="shared" si="248"/>
        <v>74</v>
      </c>
      <c r="AW124" s="44">
        <f t="shared" si="249"/>
        <v>9026.4814814814818</v>
      </c>
      <c r="AX124" s="122"/>
      <c r="AY124" s="43">
        <f>MEDIAN($D124:$K124)</f>
        <v>27566.5</v>
      </c>
      <c r="AZ124" s="43">
        <f>MEDIAN($M124:$AG124)</f>
        <v>227.5</v>
      </c>
      <c r="BA124" s="43">
        <f>MEDIAN($AD124,$AE124,$Z124,$T124,$O124,Q124,AG124)</f>
        <v>975</v>
      </c>
      <c r="BB124" s="43">
        <f>MEDIAN($AF124,$AB124,$AC124,$Y124,$V124,$U124,$S124,$R124,$P124,$AA124)</f>
        <v>152</v>
      </c>
      <c r="BC124" s="43">
        <f>MEDIAN($AK124:$AM124)</f>
        <v>111</v>
      </c>
      <c r="BD124" s="44">
        <f>MEDIAN((D124:K124,M124:V124,Y124:AG124,AK124:AM124))</f>
        <v>671.5</v>
      </c>
    </row>
    <row r="125" spans="1:56" s="204" customFormat="1">
      <c r="A125" s="199"/>
      <c r="B125" s="200"/>
      <c r="C125" s="210" t="s">
        <v>197</v>
      </c>
      <c r="D125" s="252">
        <f t="shared" ref="D125:K125" si="250">SUM(D122:D124)</f>
        <v>175833</v>
      </c>
      <c r="E125" s="252">
        <f t="shared" si="250"/>
        <v>11225</v>
      </c>
      <c r="F125" s="252">
        <f t="shared" si="250"/>
        <v>45996</v>
      </c>
      <c r="G125" s="252">
        <f t="shared" si="250"/>
        <v>53369</v>
      </c>
      <c r="H125" s="252">
        <f t="shared" si="250"/>
        <v>102646</v>
      </c>
      <c r="I125" s="252">
        <f t="shared" si="250"/>
        <v>38791</v>
      </c>
      <c r="J125" s="252">
        <f t="shared" si="250"/>
        <v>14135</v>
      </c>
      <c r="K125" s="252">
        <f t="shared" si="250"/>
        <v>123333</v>
      </c>
      <c r="L125" s="45">
        <f>+SUM(D125:K125)</f>
        <v>565328</v>
      </c>
      <c r="M125" s="252"/>
      <c r="N125" s="252"/>
      <c r="O125" s="252">
        <f t="shared" ref="O125:V125" si="251">SUM(O122:O124)</f>
        <v>12006</v>
      </c>
      <c r="P125" s="252">
        <f t="shared" si="251"/>
        <v>152</v>
      </c>
      <c r="Q125" s="252">
        <f t="shared" si="251"/>
        <v>31683</v>
      </c>
      <c r="R125" s="252">
        <f t="shared" si="251"/>
        <v>180</v>
      </c>
      <c r="S125" s="252">
        <f t="shared" si="251"/>
        <v>19</v>
      </c>
      <c r="T125" s="252">
        <f t="shared" si="251"/>
        <v>230</v>
      </c>
      <c r="U125" s="252">
        <f t="shared" si="251"/>
        <v>150</v>
      </c>
      <c r="V125" s="252">
        <f t="shared" si="251"/>
        <v>54</v>
      </c>
      <c r="W125" s="252"/>
      <c r="X125" s="252"/>
      <c r="Y125" s="252">
        <f t="shared" ref="Y125:AG125" si="252">SUM(Y122:Y124)</f>
        <v>0</v>
      </c>
      <c r="Z125" s="252">
        <f t="shared" si="252"/>
        <v>17517</v>
      </c>
      <c r="AA125" s="252">
        <f t="shared" si="252"/>
        <v>1033</v>
      </c>
      <c r="AB125" s="252"/>
      <c r="AC125" s="252">
        <f>SUM(AC122:AC124)</f>
        <v>225</v>
      </c>
      <c r="AD125" s="252">
        <f t="shared" si="252"/>
        <v>12740</v>
      </c>
      <c r="AE125" s="252">
        <f t="shared" si="252"/>
        <v>1085</v>
      </c>
      <c r="AF125" s="252">
        <f t="shared" si="252"/>
        <v>4009</v>
      </c>
      <c r="AG125" s="252">
        <f t="shared" si="252"/>
        <v>2078</v>
      </c>
      <c r="AH125" s="45">
        <f>+SUM(M125:AG125)</f>
        <v>83161</v>
      </c>
      <c r="AI125" s="45">
        <f>O125+Q125+Z125+AD125+AE125+AG125+T125</f>
        <v>77339</v>
      </c>
      <c r="AJ125" s="45">
        <f>P125+R125+S125+U125+V125+Y125+AC125+AB125+AF125+AA125</f>
        <v>5822</v>
      </c>
      <c r="AK125" s="252">
        <f>SUM(AK122:AK124)</f>
        <v>222</v>
      </c>
      <c r="AL125" s="252">
        <f>SUM(AL122:AL124)</f>
        <v>0</v>
      </c>
      <c r="AM125" s="252">
        <f>SUM(AM122:AM124)</f>
        <v>0</v>
      </c>
      <c r="AN125" s="45">
        <f>+SUM(AK125:AM125)</f>
        <v>222</v>
      </c>
      <c r="AO125" s="211">
        <f>+AN125+AH125+L125</f>
        <v>648711</v>
      </c>
      <c r="AR125" s="45">
        <f>L125/AR$5</f>
        <v>70666</v>
      </c>
      <c r="AS125" s="45">
        <f>AH125/AS$5</f>
        <v>5197.5625</v>
      </c>
      <c r="AT125" s="45">
        <f>AI125/AT$5</f>
        <v>11048.428571428571</v>
      </c>
      <c r="AU125" s="45">
        <f>AJ125/AU$5</f>
        <v>646.88888888888891</v>
      </c>
      <c r="AV125" s="45">
        <f>AN125/AV$5</f>
        <v>74</v>
      </c>
      <c r="AW125" s="211">
        <f>AO125/AW$5</f>
        <v>24026.333333333332</v>
      </c>
      <c r="AX125" s="122"/>
      <c r="AY125" s="45">
        <f>MEDIAN($D125:$K125)</f>
        <v>49682.5</v>
      </c>
      <c r="AZ125" s="45">
        <f>MEDIAN($M125:$AG125)</f>
        <v>631.5</v>
      </c>
      <c r="BA125" s="45">
        <f>MEDIAN($AD125,$AE125,$Z125,$T125,$O125,Q125,AG125)</f>
        <v>12006</v>
      </c>
      <c r="BB125" s="45">
        <f>MEDIAN($AF125,$AB125,$AC125,$Y125,$V125,$U125,$S125,$R125,$P125,$AA125)</f>
        <v>152</v>
      </c>
      <c r="BC125" s="45">
        <f>MEDIAN($AK125:$AM125)</f>
        <v>0</v>
      </c>
      <c r="BD125" s="211">
        <f>MEDIAN((D125:K125,M125:V125,Y125:AG125,AK125:AM125))</f>
        <v>2078</v>
      </c>
    </row>
    <row r="126" spans="1:56"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43"/>
      <c r="AI126" s="43"/>
      <c r="AJ126" s="43"/>
      <c r="AK126" s="160"/>
      <c r="AL126" s="144"/>
      <c r="AM126" s="160"/>
      <c r="AN126" s="43"/>
      <c r="AO126" s="44"/>
      <c r="AR126" s="43"/>
      <c r="AS126" s="43"/>
      <c r="AT126" s="43"/>
      <c r="AU126" s="43"/>
      <c r="AV126" s="43"/>
      <c r="AW126" s="44"/>
      <c r="AX126" s="122"/>
      <c r="AY126" s="43"/>
      <c r="AZ126" s="43"/>
      <c r="BA126" s="43"/>
      <c r="BB126" s="43"/>
      <c r="BC126" s="43"/>
      <c r="BD126" s="44" t="e">
        <f>MEDIAN((D126:K126,M126:V126,Y126:AG126,AK126:AM126))</f>
        <v>#NUM!</v>
      </c>
    </row>
    <row r="127" spans="1:56" s="204" customFormat="1" ht="15" thickBot="1">
      <c r="A127" s="205" t="s">
        <v>196</v>
      </c>
      <c r="B127" s="200"/>
      <c r="C127" s="201"/>
      <c r="D127" s="256">
        <f t="shared" ref="D127:K127" si="253">D102+D110+D119-D125</f>
        <v>592446</v>
      </c>
      <c r="E127" s="256">
        <f t="shared" si="253"/>
        <v>238170</v>
      </c>
      <c r="F127" s="256">
        <f t="shared" si="253"/>
        <v>1050338</v>
      </c>
      <c r="G127" s="256">
        <f t="shared" si="253"/>
        <v>2873208</v>
      </c>
      <c r="H127" s="256">
        <f t="shared" si="253"/>
        <v>1386704</v>
      </c>
      <c r="I127" s="256">
        <f t="shared" si="253"/>
        <v>1765972</v>
      </c>
      <c r="J127" s="256">
        <f t="shared" si="253"/>
        <v>407845</v>
      </c>
      <c r="K127" s="256">
        <f t="shared" si="253"/>
        <v>701577</v>
      </c>
      <c r="L127" s="42">
        <f>+SUM(D127:K127)</f>
        <v>9016260</v>
      </c>
      <c r="M127" s="256"/>
      <c r="N127" s="256"/>
      <c r="O127" s="256">
        <f t="shared" ref="O127:V127" si="254">O102+O110+O119-O125</f>
        <v>362473</v>
      </c>
      <c r="P127" s="256">
        <f t="shared" si="254"/>
        <v>153354</v>
      </c>
      <c r="Q127" s="256">
        <f t="shared" si="254"/>
        <v>247806</v>
      </c>
      <c r="R127" s="256">
        <f t="shared" si="254"/>
        <v>100236</v>
      </c>
      <c r="S127" s="256">
        <f t="shared" si="254"/>
        <v>53132</v>
      </c>
      <c r="T127" s="256">
        <f t="shared" si="254"/>
        <v>103110</v>
      </c>
      <c r="U127" s="256">
        <f t="shared" si="254"/>
        <v>109375</v>
      </c>
      <c r="V127" s="256">
        <f t="shared" si="254"/>
        <v>17286</v>
      </c>
      <c r="W127" s="256"/>
      <c r="X127" s="256"/>
      <c r="Y127" s="256">
        <f t="shared" ref="Y127:AG127" si="255">Y102+Y110+Y119-Y125</f>
        <v>85420</v>
      </c>
      <c r="Z127" s="256">
        <f t="shared" si="255"/>
        <v>285648</v>
      </c>
      <c r="AA127" s="256">
        <f t="shared" si="255"/>
        <v>98679</v>
      </c>
      <c r="AB127" s="256"/>
      <c r="AC127" s="256">
        <f>AC102+AC110+AC119-AC125</f>
        <v>182483</v>
      </c>
      <c r="AD127" s="256">
        <f t="shared" si="255"/>
        <v>142131</v>
      </c>
      <c r="AE127" s="256">
        <f t="shared" si="255"/>
        <v>83228</v>
      </c>
      <c r="AF127" s="256">
        <f t="shared" si="255"/>
        <v>25787</v>
      </c>
      <c r="AG127" s="256">
        <f t="shared" si="255"/>
        <v>66417</v>
      </c>
      <c r="AH127" s="42">
        <f>+SUM(M127:AG127)</f>
        <v>2116565</v>
      </c>
      <c r="AI127" s="42">
        <f>O127+Q127+Z127+AD127+AE127+AG127+T127</f>
        <v>1290813</v>
      </c>
      <c r="AJ127" s="42">
        <f>P127+R127+S127+U127+V127+Y127+AC127+AB127+AF127+AA127</f>
        <v>825752</v>
      </c>
      <c r="AK127" s="256">
        <f>AK102+AK110+AK119-AK125</f>
        <v>175478</v>
      </c>
      <c r="AL127" s="256">
        <f>AL102+AL110+AL119-AL125</f>
        <v>78552</v>
      </c>
      <c r="AM127" s="256">
        <f>AM102+AM110+AM119-AM125</f>
        <v>55549</v>
      </c>
      <c r="AN127" s="42">
        <f>+SUM(AK127:AM127)</f>
        <v>309579</v>
      </c>
      <c r="AO127" s="230">
        <f>+AN127+AH127+L127</f>
        <v>11442404</v>
      </c>
      <c r="AR127" s="42">
        <f>L127/AR$5</f>
        <v>1127032.5</v>
      </c>
      <c r="AS127" s="42">
        <f>AH127/AS$5</f>
        <v>132285.3125</v>
      </c>
      <c r="AT127" s="42">
        <f>AI127/AT$5</f>
        <v>184401.85714285713</v>
      </c>
      <c r="AU127" s="42">
        <f>AJ127/AU$5</f>
        <v>91750.222222222219</v>
      </c>
      <c r="AV127" s="42">
        <f>AN127/AV$5</f>
        <v>103193</v>
      </c>
      <c r="AW127" s="230">
        <f>AO127/AW$5</f>
        <v>423792.74074074073</v>
      </c>
      <c r="AX127" s="122"/>
      <c r="AY127" s="42">
        <f>MEDIAN($D127:$K127)</f>
        <v>875957.5</v>
      </c>
      <c r="AZ127" s="42">
        <f>MEDIAN($M127:$AG127)</f>
        <v>101673</v>
      </c>
      <c r="BA127" s="42">
        <f>MEDIAN($AD127,$AE127,$Z127,$T127,$O127,Q127,AG127)</f>
        <v>142131</v>
      </c>
      <c r="BB127" s="42">
        <f>MEDIAN($AF127,$AB127,$AC127,$Y127,$V127,$U127,$S127,$R127,$P127,$AA127)</f>
        <v>98679</v>
      </c>
      <c r="BC127" s="42">
        <f>MEDIAN($AK127:$AM127)</f>
        <v>78552</v>
      </c>
      <c r="BD127" s="230">
        <f>MEDIAN((D127:K127,M127:V127,Y127:AG127,AK127:AM127))</f>
        <v>153354</v>
      </c>
    </row>
    <row r="128" spans="1:56"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160"/>
      <c r="AB128" s="160"/>
      <c r="AC128" s="250"/>
      <c r="AD128" s="160"/>
      <c r="AE128" s="160"/>
      <c r="AF128" s="160"/>
      <c r="AG128" s="160"/>
      <c r="AH128" s="43"/>
      <c r="AI128" s="43"/>
      <c r="AJ128" s="43"/>
      <c r="AK128" s="160"/>
      <c r="AL128" s="144"/>
      <c r="AM128" s="160"/>
      <c r="AN128" s="43"/>
      <c r="AO128" s="44"/>
      <c r="AR128" s="43"/>
      <c r="AS128" s="43"/>
      <c r="AT128" s="43"/>
      <c r="AU128" s="43"/>
      <c r="AV128" s="43"/>
      <c r="AW128" s="44"/>
      <c r="AX128" s="122"/>
      <c r="AY128" s="43"/>
      <c r="AZ128" s="43"/>
      <c r="BA128" s="43"/>
      <c r="BB128" s="43"/>
      <c r="BC128" s="43"/>
      <c r="BD128" s="44"/>
    </row>
    <row r="129" spans="1:56"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160"/>
      <c r="AB129" s="160"/>
      <c r="AC129" s="25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row>
    <row r="130" spans="1:56" s="204" customFormat="1">
      <c r="A130" s="199"/>
      <c r="B130" s="200" t="s">
        <v>195</v>
      </c>
      <c r="C130" s="201"/>
      <c r="D130" s="144">
        <v>310540</v>
      </c>
      <c r="E130" s="160">
        <v>125985</v>
      </c>
      <c r="F130" s="160">
        <v>535266</v>
      </c>
      <c r="G130" s="160">
        <v>1248346</v>
      </c>
      <c r="H130" s="144">
        <v>1115828</v>
      </c>
      <c r="I130" s="144">
        <v>991694</v>
      </c>
      <c r="J130" s="160">
        <v>247417</v>
      </c>
      <c r="K130" s="144">
        <v>351472</v>
      </c>
      <c r="L130" s="43">
        <f>+SUM(D130:K130)</f>
        <v>4926548</v>
      </c>
      <c r="M130" s="160"/>
      <c r="N130" s="160"/>
      <c r="O130" s="160">
        <v>235834</v>
      </c>
      <c r="P130" s="160">
        <v>89493</v>
      </c>
      <c r="Q130" s="160">
        <v>117901</v>
      </c>
      <c r="R130" s="160">
        <v>49416</v>
      </c>
      <c r="S130" s="160">
        <v>31371</v>
      </c>
      <c r="T130" s="160">
        <v>71031</v>
      </c>
      <c r="U130" s="160">
        <v>86008</v>
      </c>
      <c r="V130" s="144">
        <v>17210</v>
      </c>
      <c r="W130" s="144"/>
      <c r="X130" s="144"/>
      <c r="Y130" s="160">
        <v>59768</v>
      </c>
      <c r="Z130" s="160">
        <v>82605</v>
      </c>
      <c r="AA130" s="160">
        <v>30036</v>
      </c>
      <c r="AB130" s="160"/>
      <c r="AC130" s="250">
        <v>126102</v>
      </c>
      <c r="AD130" s="160">
        <v>106569</v>
      </c>
      <c r="AE130" s="160">
        <v>50636</v>
      </c>
      <c r="AF130" s="160">
        <v>29495</v>
      </c>
      <c r="AG130" s="160">
        <v>47806</v>
      </c>
      <c r="AH130" s="43">
        <f>+SUM(M130:AG130)</f>
        <v>1231281</v>
      </c>
      <c r="AI130" s="43">
        <f>O130+Q130+Z130+AD130+AE130+AG130+T130</f>
        <v>712382</v>
      </c>
      <c r="AJ130" s="43">
        <f>P130+R130+S130+U130+V130+Y130+AC130+AB130+AF130+AA130</f>
        <v>518899</v>
      </c>
      <c r="AK130" s="160">
        <v>156794</v>
      </c>
      <c r="AL130" s="144">
        <v>73052</v>
      </c>
      <c r="AM130" s="160">
        <v>48689</v>
      </c>
      <c r="AN130" s="43">
        <f>+SUM(AK130:AM130)</f>
        <v>278535</v>
      </c>
      <c r="AO130" s="44">
        <f>+AN130+AH130+L130</f>
        <v>6436364</v>
      </c>
      <c r="AR130" s="43">
        <f t="shared" ref="AR130:AR133" si="256">L130/AR$5</f>
        <v>615818.5</v>
      </c>
      <c r="AS130" s="43">
        <f t="shared" ref="AS130:AS133" si="257">AH130/AS$5</f>
        <v>76955.0625</v>
      </c>
      <c r="AT130" s="43">
        <f t="shared" ref="AT130:AT133" si="258">AI130/AT$5</f>
        <v>101768.85714285714</v>
      </c>
      <c r="AU130" s="43">
        <f t="shared" ref="AU130:AU133" si="259">AJ130/AU$5</f>
        <v>57655.444444444445</v>
      </c>
      <c r="AV130" s="43">
        <f t="shared" ref="AV130:AV133" si="260">AN130/AV$5</f>
        <v>92845</v>
      </c>
      <c r="AW130" s="44">
        <f t="shared" ref="AW130:AW133" si="261">AO130/AW$5</f>
        <v>238383.85185185185</v>
      </c>
      <c r="AX130" s="122"/>
      <c r="AY130" s="43">
        <f>MEDIAN($D130:$K130)</f>
        <v>443369</v>
      </c>
      <c r="AZ130" s="43">
        <f>MEDIAN($M130:$AG130)</f>
        <v>65399.5</v>
      </c>
      <c r="BA130" s="43">
        <f>MEDIAN($AD130,$AE130,$Z130,$T130,$O130,Q130,AG130)</f>
        <v>82605</v>
      </c>
      <c r="BB130" s="43">
        <f>MEDIAN($AF130,$AB130,$AC130,$Y130,$V130,$U130,$S130,$R130,$P130,$AA130)</f>
        <v>49416</v>
      </c>
      <c r="BC130" s="43">
        <f>MEDIAN($AK130:$AM130)</f>
        <v>73052</v>
      </c>
      <c r="BD130" s="44">
        <f>MEDIAN((D130:K130,M130:V130,Y130:AG130,AK130:AM130))</f>
        <v>89493</v>
      </c>
    </row>
    <row r="131" spans="1:56" s="204" customFormat="1">
      <c r="A131" s="199"/>
      <c r="B131" s="200" t="s">
        <v>194</v>
      </c>
      <c r="C131" s="201"/>
      <c r="D131" s="144">
        <v>245766</v>
      </c>
      <c r="E131" s="160">
        <v>91251</v>
      </c>
      <c r="F131" s="160">
        <v>451885</v>
      </c>
      <c r="G131" s="160">
        <v>1414148</v>
      </c>
      <c r="H131" s="144">
        <v>273550</v>
      </c>
      <c r="I131" s="144">
        <v>773849</v>
      </c>
      <c r="J131" s="160">
        <v>151858</v>
      </c>
      <c r="K131" s="144">
        <v>303132</v>
      </c>
      <c r="L131" s="43">
        <f>+SUM(D131:K131)</f>
        <v>3705439</v>
      </c>
      <c r="M131" s="160"/>
      <c r="N131" s="160"/>
      <c r="O131" s="160">
        <v>101962</v>
      </c>
      <c r="P131" s="160">
        <v>62625</v>
      </c>
      <c r="Q131" s="160">
        <v>130502</v>
      </c>
      <c r="R131" s="160">
        <v>46745</v>
      </c>
      <c r="S131" s="160">
        <v>21679</v>
      </c>
      <c r="T131" s="160">
        <v>31599</v>
      </c>
      <c r="U131" s="160">
        <v>23363</v>
      </c>
      <c r="V131" s="144"/>
      <c r="W131" s="144"/>
      <c r="X131" s="144"/>
      <c r="Y131" s="160">
        <v>25652</v>
      </c>
      <c r="Z131" s="160">
        <v>202725</v>
      </c>
      <c r="AA131" s="160">
        <v>4195</v>
      </c>
      <c r="AB131" s="160"/>
      <c r="AC131" s="250">
        <v>56381</v>
      </c>
      <c r="AD131" s="160">
        <v>34498</v>
      </c>
      <c r="AE131" s="160">
        <v>32592</v>
      </c>
      <c r="AF131" s="160">
        <v>8092</v>
      </c>
      <c r="AG131" s="160">
        <v>18599</v>
      </c>
      <c r="AH131" s="43">
        <f>+SUM(M131:AG131)</f>
        <v>801209</v>
      </c>
      <c r="AI131" s="43">
        <f>O131+Q131+Z131+AD131+AE131+AG131+T131</f>
        <v>552477</v>
      </c>
      <c r="AJ131" s="43">
        <f>P131+R131+S131+U131+V131+Y131+AC131+AB131+AF131+AA131</f>
        <v>248732</v>
      </c>
      <c r="AK131" s="160">
        <v>18684</v>
      </c>
      <c r="AL131" s="144"/>
      <c r="AM131" s="160">
        <v>6344</v>
      </c>
      <c r="AN131" s="43">
        <f>+SUM(AK131:AM131)</f>
        <v>25028</v>
      </c>
      <c r="AO131" s="44">
        <f>+AN131+AH131+L131</f>
        <v>4531676</v>
      </c>
      <c r="AR131" s="43">
        <f t="shared" si="256"/>
        <v>463179.875</v>
      </c>
      <c r="AS131" s="43">
        <f t="shared" si="257"/>
        <v>50075.5625</v>
      </c>
      <c r="AT131" s="43">
        <f t="shared" si="258"/>
        <v>78925.28571428571</v>
      </c>
      <c r="AU131" s="43">
        <f t="shared" si="259"/>
        <v>27636.888888888891</v>
      </c>
      <c r="AV131" s="43">
        <f t="shared" si="260"/>
        <v>8342.6666666666661</v>
      </c>
      <c r="AW131" s="44">
        <f t="shared" si="261"/>
        <v>167839.85185185185</v>
      </c>
      <c r="AX131" s="122"/>
      <c r="AY131" s="43">
        <f>MEDIAN($D131:$K131)</f>
        <v>288341</v>
      </c>
      <c r="AZ131" s="43">
        <f>MEDIAN($M131:$AG131)</f>
        <v>32592</v>
      </c>
      <c r="BA131" s="43">
        <f>MEDIAN($AD131,$AE131,$Z131,$T131,$O131,Q131,AG131)</f>
        <v>34498</v>
      </c>
      <c r="BB131" s="43">
        <f>MEDIAN($AF131,$AB131,$AC131,$Y131,$V131,$U131,$S131,$R131,$P131,$AA131)</f>
        <v>24507.5</v>
      </c>
      <c r="BC131" s="43">
        <f>MEDIAN($AK131:$AM131)</f>
        <v>12514</v>
      </c>
      <c r="BD131" s="44">
        <f>MEDIAN((D131:K131,M131:V131,Y131:AG131,AK131:AM131))</f>
        <v>56381</v>
      </c>
    </row>
    <row r="132" spans="1:56" s="204" customFormat="1">
      <c r="A132" s="199"/>
      <c r="B132" s="251" t="s">
        <v>193</v>
      </c>
      <c r="C132" s="201"/>
      <c r="D132" s="144">
        <v>36140</v>
      </c>
      <c r="E132" s="160">
        <v>19950</v>
      </c>
      <c r="F132" s="160">
        <v>41133</v>
      </c>
      <c r="G132" s="160"/>
      <c r="H132" s="144"/>
      <c r="I132" s="144"/>
      <c r="J132" s="160">
        <v>5685</v>
      </c>
      <c r="K132" s="144">
        <v>46973</v>
      </c>
      <c r="L132" s="43">
        <f>+SUM(D132:K132)</f>
        <v>149881</v>
      </c>
      <c r="M132" s="160"/>
      <c r="N132" s="160"/>
      <c r="O132" s="160">
        <v>24677</v>
      </c>
      <c r="P132" s="160">
        <v>1235</v>
      </c>
      <c r="Q132" s="160">
        <v>-597</v>
      </c>
      <c r="R132" s="160">
        <v>1220</v>
      </c>
      <c r="S132" s="160">
        <v>0</v>
      </c>
      <c r="T132" s="160">
        <v>0</v>
      </c>
      <c r="U132" s="160">
        <v>4</v>
      </c>
      <c r="V132" s="144">
        <v>49</v>
      </c>
      <c r="W132" s="144"/>
      <c r="X132" s="144"/>
      <c r="Y132" s="160">
        <v>0</v>
      </c>
      <c r="Z132" s="160">
        <v>318</v>
      </c>
      <c r="AA132" s="160"/>
      <c r="AB132" s="160"/>
      <c r="AC132" s="250"/>
      <c r="AD132" s="160">
        <v>441</v>
      </c>
      <c r="AE132" s="160"/>
      <c r="AF132" s="160">
        <v>95</v>
      </c>
      <c r="AG132" s="160"/>
      <c r="AH132" s="43">
        <f>+SUM(M132:AG132)</f>
        <v>27442</v>
      </c>
      <c r="AI132" s="43">
        <f>O132+Q132+Z132+AD132+AE132+AG132+T132</f>
        <v>24839</v>
      </c>
      <c r="AJ132" s="43">
        <f>P132+R132+S132+U132+V132+Y132+AC132+AB132+AF132+AA132</f>
        <v>2603</v>
      </c>
      <c r="AK132" s="160"/>
      <c r="AL132" s="144"/>
      <c r="AM132" s="160">
        <v>0</v>
      </c>
      <c r="AN132" s="43">
        <f>+SUM(AK132:AM132)</f>
        <v>0</v>
      </c>
      <c r="AO132" s="44">
        <f>+AN132+AH132+L132</f>
        <v>177323</v>
      </c>
      <c r="AR132" s="43">
        <f t="shared" si="256"/>
        <v>18735.125</v>
      </c>
      <c r="AS132" s="43">
        <f t="shared" si="257"/>
        <v>1715.125</v>
      </c>
      <c r="AT132" s="43">
        <f t="shared" si="258"/>
        <v>3548.4285714285716</v>
      </c>
      <c r="AU132" s="43">
        <f t="shared" si="259"/>
        <v>289.22222222222223</v>
      </c>
      <c r="AV132" s="43">
        <f t="shared" si="260"/>
        <v>0</v>
      </c>
      <c r="AW132" s="44">
        <f t="shared" si="261"/>
        <v>6567.5185185185182</v>
      </c>
      <c r="AX132" s="122"/>
      <c r="AY132" s="43">
        <f>MEDIAN($D132:$K132)</f>
        <v>36140</v>
      </c>
      <c r="AZ132" s="43">
        <f>MEDIAN($M132:$AG132)</f>
        <v>72</v>
      </c>
      <c r="BA132" s="43">
        <f>MEDIAN($AD132,$AE132,$Z132,$T132,$O132,Q132,AG132)</f>
        <v>318</v>
      </c>
      <c r="BB132" s="43">
        <f>MEDIAN($AF132,$AB132,$AC132,$Y132,$V132,$U132,$S132,$R132,$P132,$AA132)</f>
        <v>49</v>
      </c>
      <c r="BC132" s="43">
        <f>MEDIAN($AK132:$AM132)</f>
        <v>0</v>
      </c>
      <c r="BD132" s="44">
        <f>MEDIAN((D132:K132,M132:V132,Y132:AG132,AK132:AM132))</f>
        <v>379.5</v>
      </c>
    </row>
    <row r="133" spans="1:56" s="204" customFormat="1">
      <c r="A133" s="199"/>
      <c r="B133" s="200" t="s">
        <v>192</v>
      </c>
      <c r="C133" s="201"/>
      <c r="D133" s="144">
        <v>0</v>
      </c>
      <c r="E133" s="160">
        <v>984</v>
      </c>
      <c r="F133" s="160">
        <v>22054</v>
      </c>
      <c r="G133" s="160">
        <v>210714</v>
      </c>
      <c r="H133" s="144">
        <v>-2674</v>
      </c>
      <c r="I133" s="144">
        <v>429</v>
      </c>
      <c r="J133" s="160">
        <v>2885</v>
      </c>
      <c r="K133" s="144">
        <v>0</v>
      </c>
      <c r="L133" s="43">
        <f>+SUM(D133:K133)</f>
        <v>234392</v>
      </c>
      <c r="M133" s="160"/>
      <c r="N133" s="160"/>
      <c r="O133" s="160"/>
      <c r="P133" s="160"/>
      <c r="Q133" s="160">
        <v>0</v>
      </c>
      <c r="R133" s="160">
        <v>2855</v>
      </c>
      <c r="S133" s="160">
        <v>81</v>
      </c>
      <c r="T133" s="160">
        <v>480</v>
      </c>
      <c r="U133" s="160"/>
      <c r="V133" s="144">
        <v>27</v>
      </c>
      <c r="W133" s="144"/>
      <c r="X133" s="144"/>
      <c r="Y133" s="160">
        <v>0</v>
      </c>
      <c r="Z133" s="160"/>
      <c r="AA133" s="160">
        <v>64448</v>
      </c>
      <c r="AB133" s="160"/>
      <c r="AC133" s="250"/>
      <c r="AD133" s="160">
        <v>623</v>
      </c>
      <c r="AE133" s="160"/>
      <c r="AF133" s="160">
        <v>-11895</v>
      </c>
      <c r="AG133" s="160">
        <v>12</v>
      </c>
      <c r="AH133" s="43">
        <f>+SUM(M133:AG133)</f>
        <v>56631</v>
      </c>
      <c r="AI133" s="43">
        <f>O133+Q133+Z133+AD133+AE133+AG133+T133</f>
        <v>1115</v>
      </c>
      <c r="AJ133" s="43">
        <f>P133+R133+S133+U133+V133+Y133+AC133+AB133+AF133+AA133</f>
        <v>55516</v>
      </c>
      <c r="AK133" s="160"/>
      <c r="AL133" s="144">
        <v>5500</v>
      </c>
      <c r="AM133" s="160">
        <v>515</v>
      </c>
      <c r="AN133" s="43">
        <f>+SUM(AK133:AM133)</f>
        <v>6015</v>
      </c>
      <c r="AO133" s="44">
        <f>+AN133+AH133+L133</f>
        <v>297038</v>
      </c>
      <c r="AR133" s="43">
        <f t="shared" si="256"/>
        <v>29299</v>
      </c>
      <c r="AS133" s="43">
        <f t="shared" si="257"/>
        <v>3539.4375</v>
      </c>
      <c r="AT133" s="43">
        <f t="shared" si="258"/>
        <v>159.28571428571428</v>
      </c>
      <c r="AU133" s="43">
        <f t="shared" si="259"/>
        <v>6168.4444444444443</v>
      </c>
      <c r="AV133" s="43">
        <f t="shared" si="260"/>
        <v>2005</v>
      </c>
      <c r="AW133" s="44">
        <f t="shared" si="261"/>
        <v>11001.407407407407</v>
      </c>
      <c r="AX133" s="122"/>
      <c r="AY133" s="43">
        <f>MEDIAN($D133:$K133)</f>
        <v>706.5</v>
      </c>
      <c r="AZ133" s="43">
        <f>MEDIAN($M133:$AG133)</f>
        <v>54</v>
      </c>
      <c r="BA133" s="43">
        <f>MEDIAN($AD133,$AE133,$Z133,$T133,$O133,Q133,AG133)</f>
        <v>246</v>
      </c>
      <c r="BB133" s="43">
        <f>MEDIAN($AF133,$AB133,$AC133,$Y133,$V133,$U133,$S133,$R133,$P133,$AA133)</f>
        <v>54</v>
      </c>
      <c r="BC133" s="43">
        <f>MEDIAN($AK133:$AM133)</f>
        <v>3007.5</v>
      </c>
      <c r="BD133" s="44">
        <f>MEDIAN((D133:K133,M133:V133,Y133:AG133,AK133:AM133))</f>
        <v>454.5</v>
      </c>
    </row>
    <row r="134" spans="1:56" s="204" customFormat="1" ht="15" thickBot="1">
      <c r="A134" s="260"/>
      <c r="B134" s="261"/>
      <c r="C134" s="262" t="s">
        <v>191</v>
      </c>
      <c r="D134" s="263">
        <f t="shared" ref="D134:K134" si="262">SUM(D130:D133)</f>
        <v>592446</v>
      </c>
      <c r="E134" s="256">
        <f t="shared" si="262"/>
        <v>238170</v>
      </c>
      <c r="F134" s="256">
        <f t="shared" si="262"/>
        <v>1050338</v>
      </c>
      <c r="G134" s="256">
        <f t="shared" si="262"/>
        <v>2873208</v>
      </c>
      <c r="H134" s="256">
        <f t="shared" si="262"/>
        <v>1386704</v>
      </c>
      <c r="I134" s="256">
        <f t="shared" si="262"/>
        <v>1765972</v>
      </c>
      <c r="J134" s="256">
        <f t="shared" si="262"/>
        <v>407845</v>
      </c>
      <c r="K134" s="256">
        <f t="shared" si="262"/>
        <v>701577</v>
      </c>
      <c r="L134" s="42">
        <f>+SUM(D134:K134)</f>
        <v>9016260</v>
      </c>
      <c r="M134" s="256"/>
      <c r="N134" s="256"/>
      <c r="O134" s="256">
        <f t="shared" ref="O134:V134" si="263">SUM(O130:O133)</f>
        <v>362473</v>
      </c>
      <c r="P134" s="256">
        <f t="shared" si="263"/>
        <v>153353</v>
      </c>
      <c r="Q134" s="256">
        <f t="shared" si="263"/>
        <v>247806</v>
      </c>
      <c r="R134" s="256">
        <f t="shared" si="263"/>
        <v>100236</v>
      </c>
      <c r="S134" s="256">
        <f t="shared" si="263"/>
        <v>53131</v>
      </c>
      <c r="T134" s="256">
        <f t="shared" si="263"/>
        <v>103110</v>
      </c>
      <c r="U134" s="256">
        <f t="shared" si="263"/>
        <v>109375</v>
      </c>
      <c r="V134" s="256">
        <f t="shared" si="263"/>
        <v>17286</v>
      </c>
      <c r="W134" s="256"/>
      <c r="X134" s="256"/>
      <c r="Y134" s="256">
        <f t="shared" ref="Y134:AG134" si="264">SUM(Y130:Y133)</f>
        <v>85420</v>
      </c>
      <c r="Z134" s="256">
        <f t="shared" si="264"/>
        <v>285648</v>
      </c>
      <c r="AA134" s="256">
        <f t="shared" si="264"/>
        <v>98679</v>
      </c>
      <c r="AB134" s="256"/>
      <c r="AC134" s="256">
        <f>SUM(AC130:AC133)</f>
        <v>182483</v>
      </c>
      <c r="AD134" s="256">
        <f t="shared" si="264"/>
        <v>142131</v>
      </c>
      <c r="AE134" s="256">
        <f t="shared" si="264"/>
        <v>83228</v>
      </c>
      <c r="AF134" s="256">
        <f t="shared" si="264"/>
        <v>25787</v>
      </c>
      <c r="AG134" s="256">
        <f t="shared" si="264"/>
        <v>66417</v>
      </c>
      <c r="AH134" s="42">
        <f>+SUM(M134:AG134)</f>
        <v>2116563</v>
      </c>
      <c r="AI134" s="42">
        <f>O134+Q134+Z134+AD134+AE134+AG134+T134</f>
        <v>1290813</v>
      </c>
      <c r="AJ134" s="42">
        <f>P134+R134+S134+U134+V134+Y134+AC134+AB134+AF134+AA134</f>
        <v>825750</v>
      </c>
      <c r="AK134" s="256">
        <f>SUM(AK130:AK133)</f>
        <v>175478</v>
      </c>
      <c r="AL134" s="256">
        <f>SUM(AL130:AL133)</f>
        <v>78552</v>
      </c>
      <c r="AM134" s="256">
        <f>SUM(AM130:AM133)</f>
        <v>55548</v>
      </c>
      <c r="AN134" s="42">
        <f>+SUM(AK134:AM134)</f>
        <v>309578</v>
      </c>
      <c r="AO134" s="230">
        <f>+AN134+AH134+L134</f>
        <v>11442401</v>
      </c>
      <c r="AR134" s="42">
        <f>L134/AR$5</f>
        <v>1127032.5</v>
      </c>
      <c r="AS134" s="42">
        <f>AH134/AS$5</f>
        <v>132285.1875</v>
      </c>
      <c r="AT134" s="42">
        <f>AI134/AT$5</f>
        <v>184401.85714285713</v>
      </c>
      <c r="AU134" s="42">
        <f>AJ134/AU$5</f>
        <v>91750</v>
      </c>
      <c r="AV134" s="42">
        <f>AN134/AV$5</f>
        <v>103192.66666666667</v>
      </c>
      <c r="AW134" s="230">
        <f>AO134/AW$5</f>
        <v>423792.62962962961</v>
      </c>
      <c r="AX134" s="122"/>
      <c r="AY134" s="42">
        <f>MEDIAN($D134:$K134)</f>
        <v>875957.5</v>
      </c>
      <c r="AZ134" s="42">
        <f>MEDIAN($M134:$AG134)</f>
        <v>101673</v>
      </c>
      <c r="BA134" s="42">
        <f>MEDIAN($AD134,$AE134,$Z134,$T134,$O134,Q134,AG134)</f>
        <v>142131</v>
      </c>
      <c r="BB134" s="42">
        <f>MEDIAN($AF134,$AB134,$AC134,$Y134,$V134,$U134,$S134,$R134,$P134,$AA134)</f>
        <v>98679</v>
      </c>
      <c r="BC134" s="42">
        <f>MEDIAN($AK134:$AM134)</f>
        <v>78552</v>
      </c>
      <c r="BD134" s="230">
        <f>MEDIAN((D134:K134,M134:V134,Y134:AG134,AK134:AM134))</f>
        <v>153353</v>
      </c>
    </row>
    <row r="135" spans="1:56"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5"/>
      <c r="AB135" s="265"/>
      <c r="AC135" s="266"/>
      <c r="AD135" s="265"/>
      <c r="AE135" s="265"/>
      <c r="AF135" s="265"/>
      <c r="AG135" s="265"/>
      <c r="AH135" s="66"/>
      <c r="AI135" s="66"/>
      <c r="AJ135" s="66"/>
      <c r="AK135" s="265"/>
      <c r="AL135" s="136"/>
      <c r="AM135" s="265"/>
      <c r="AN135" s="66"/>
      <c r="AO135" s="66"/>
      <c r="AR135" s="66"/>
      <c r="AS135" s="66"/>
      <c r="AT135" s="66"/>
      <c r="AU135" s="66"/>
      <c r="AV135" s="66"/>
      <c r="AW135" s="66"/>
      <c r="AX135" s="66"/>
      <c r="AY135" s="66"/>
      <c r="AZ135" s="66"/>
      <c r="BA135" s="66"/>
      <c r="BB135" s="66"/>
      <c r="BC135" s="66"/>
      <c r="BD135" s="66"/>
    </row>
    <row r="136" spans="1:56"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17"/>
      <c r="AB136" s="267"/>
      <c r="AC136" s="257"/>
      <c r="AD136" s="267"/>
      <c r="AE136" s="17"/>
      <c r="AF136" s="17"/>
      <c r="AG136" s="17"/>
      <c r="AH136" s="47"/>
      <c r="AI136" s="47"/>
      <c r="AJ136" s="47"/>
      <c r="AK136" s="267"/>
      <c r="AL136" s="135"/>
      <c r="AM136" s="267"/>
      <c r="AN136" s="47"/>
      <c r="AO136" s="47"/>
      <c r="AR136" s="47"/>
      <c r="AS136" s="47"/>
      <c r="AT136" s="47"/>
      <c r="AU136" s="47"/>
      <c r="AV136" s="47"/>
      <c r="AW136" s="47"/>
      <c r="AX136" s="47"/>
      <c r="AY136" s="47"/>
      <c r="AZ136" s="47"/>
      <c r="BA136" s="47"/>
      <c r="BB136" s="47"/>
      <c r="BC136" s="47"/>
      <c r="BD136" s="47"/>
    </row>
    <row r="137" spans="1:56" s="198" customFormat="1" ht="73.5" customHeight="1">
      <c r="A137" s="195" t="s">
        <v>149</v>
      </c>
      <c r="B137" s="196"/>
      <c r="C137" s="243">
        <f>$C$8</f>
        <v>2016</v>
      </c>
      <c r="D137" s="10" t="s">
        <v>304</v>
      </c>
      <c r="E137" s="114" t="s">
        <v>305</v>
      </c>
      <c r="F137" s="114" t="s">
        <v>306</v>
      </c>
      <c r="G137" s="114" t="s">
        <v>307</v>
      </c>
      <c r="H137" s="114" t="s">
        <v>308</v>
      </c>
      <c r="I137" s="114" t="s">
        <v>327</v>
      </c>
      <c r="J137" s="114" t="s">
        <v>328</v>
      </c>
      <c r="K137" s="11" t="s">
        <v>309</v>
      </c>
      <c r="L137" s="7" t="s">
        <v>99</v>
      </c>
      <c r="M137" s="147" t="s">
        <v>310</v>
      </c>
      <c r="N137" s="146" t="s">
        <v>311</v>
      </c>
      <c r="O137" s="146" t="s">
        <v>355</v>
      </c>
      <c r="P137" s="146" t="s">
        <v>313</v>
      </c>
      <c r="Q137" s="146" t="s">
        <v>314</v>
      </c>
      <c r="R137" s="114" t="s">
        <v>315</v>
      </c>
      <c r="S137" s="114" t="s">
        <v>93</v>
      </c>
      <c r="T137" s="114" t="s">
        <v>316</v>
      </c>
      <c r="U137" s="114" t="s">
        <v>317</v>
      </c>
      <c r="V137" s="114" t="s">
        <v>318</v>
      </c>
      <c r="W137" s="146" t="s">
        <v>346</v>
      </c>
      <c r="X137" s="146" t="s">
        <v>349</v>
      </c>
      <c r="Y137" s="114" t="s">
        <v>319</v>
      </c>
      <c r="Z137" s="114" t="s">
        <v>320</v>
      </c>
      <c r="AA137" s="114" t="s">
        <v>321</v>
      </c>
      <c r="AB137" s="146" t="s">
        <v>322</v>
      </c>
      <c r="AC137" s="146" t="s">
        <v>358</v>
      </c>
      <c r="AD137" s="114" t="s">
        <v>323</v>
      </c>
      <c r="AE137" s="114" t="s">
        <v>324</v>
      </c>
      <c r="AF137" s="146" t="s">
        <v>325</v>
      </c>
      <c r="AG137" s="114" t="s">
        <v>326</v>
      </c>
      <c r="AH137" s="7" t="s">
        <v>148</v>
      </c>
      <c r="AI137" s="7" t="s">
        <v>88</v>
      </c>
      <c r="AJ137" s="7" t="s">
        <v>347</v>
      </c>
      <c r="AK137" s="114" t="s">
        <v>87</v>
      </c>
      <c r="AL137" s="114" t="s">
        <v>86</v>
      </c>
      <c r="AM137" s="114" t="s">
        <v>85</v>
      </c>
      <c r="AN137" s="7" t="s">
        <v>84</v>
      </c>
      <c r="AO137" s="9" t="s">
        <v>83</v>
      </c>
      <c r="AR137" s="7" t="s">
        <v>82</v>
      </c>
      <c r="AS137" s="7" t="s">
        <v>81</v>
      </c>
      <c r="AT137" s="7" t="s">
        <v>80</v>
      </c>
      <c r="AU137" s="7" t="s">
        <v>348</v>
      </c>
      <c r="AV137" s="7" t="s">
        <v>79</v>
      </c>
      <c r="AW137" s="9" t="s">
        <v>83</v>
      </c>
      <c r="AX137" s="8"/>
      <c r="AY137" s="7" t="s">
        <v>78</v>
      </c>
      <c r="AZ137" s="7" t="s">
        <v>77</v>
      </c>
      <c r="BA137" s="7" t="s">
        <v>77</v>
      </c>
      <c r="BB137" s="7" t="s">
        <v>351</v>
      </c>
      <c r="BC137" s="7" t="s">
        <v>75</v>
      </c>
      <c r="BD137" s="9" t="s">
        <v>83</v>
      </c>
    </row>
    <row r="138" spans="1:56" s="204" customFormat="1">
      <c r="A138" s="268" t="s">
        <v>190</v>
      </c>
      <c r="B138" s="200"/>
      <c r="C138" s="201"/>
      <c r="D138" s="110">
        <v>90823</v>
      </c>
      <c r="E138" s="28">
        <v>16446</v>
      </c>
      <c r="F138" s="28">
        <v>66459</v>
      </c>
      <c r="G138" s="28"/>
      <c r="H138" s="141">
        <v>193074</v>
      </c>
      <c r="I138" s="141">
        <v>100055</v>
      </c>
      <c r="J138" s="28">
        <v>27795</v>
      </c>
      <c r="K138" s="141">
        <v>104473</v>
      </c>
      <c r="L138" s="25">
        <f>+SUM(D138:K138)</f>
        <v>599125</v>
      </c>
      <c r="M138" s="28"/>
      <c r="N138" s="28"/>
      <c r="O138" s="28">
        <v>46000</v>
      </c>
      <c r="P138" s="28">
        <v>5982</v>
      </c>
      <c r="Q138" s="28">
        <v>5920</v>
      </c>
      <c r="R138" s="28">
        <v>4020</v>
      </c>
      <c r="S138" s="28">
        <v>2601</v>
      </c>
      <c r="T138" s="28">
        <v>8399</v>
      </c>
      <c r="U138" s="28">
        <v>4906</v>
      </c>
      <c r="V138" s="141">
        <v>2276</v>
      </c>
      <c r="W138" s="141"/>
      <c r="X138" s="141"/>
      <c r="Y138" s="28">
        <v>14133</v>
      </c>
      <c r="Z138" s="28">
        <v>37174</v>
      </c>
      <c r="AA138" s="28">
        <v>2306</v>
      </c>
      <c r="AB138" s="28"/>
      <c r="AC138" s="29">
        <v>16345</v>
      </c>
      <c r="AD138" s="269"/>
      <c r="AE138" s="28">
        <v>1695</v>
      </c>
      <c r="AF138" s="28">
        <v>2343</v>
      </c>
      <c r="AG138" s="28"/>
      <c r="AH138" s="25">
        <f>+SUM(M138:AG138)</f>
        <v>154100</v>
      </c>
      <c r="AI138" s="25">
        <f>O138+Q138+Z138+AD138+AE138+AG138+T138</f>
        <v>99188</v>
      </c>
      <c r="AJ138" s="25">
        <f>P138+R138+S138+U138+V138+Y138+AC138+AB138+AF138+AA138</f>
        <v>54912</v>
      </c>
      <c r="AK138" s="28"/>
      <c r="AL138" s="141"/>
      <c r="AM138" s="28">
        <v>764</v>
      </c>
      <c r="AN138" s="25">
        <f>+SUM(AK138:AM138)</f>
        <v>764</v>
      </c>
      <c r="AO138" s="270">
        <f>+AN138+AH138+L138</f>
        <v>753989</v>
      </c>
      <c r="AR138" s="43">
        <f t="shared" ref="AR138" si="265">L138/AR$5</f>
        <v>74890.625</v>
      </c>
      <c r="AS138" s="43">
        <f t="shared" ref="AS138" si="266">AH138/AS$5</f>
        <v>9631.25</v>
      </c>
      <c r="AT138" s="43">
        <f t="shared" ref="AT138" si="267">AI138/AT$5</f>
        <v>14169.714285714286</v>
      </c>
      <c r="AU138" s="43">
        <f t="shared" ref="AU138" si="268">AJ138/AU$5</f>
        <v>6101.333333333333</v>
      </c>
      <c r="AV138" s="43">
        <f t="shared" ref="AV138" si="269">AN138/AV$5</f>
        <v>254.66666666666666</v>
      </c>
      <c r="AW138" s="44">
        <f t="shared" ref="AW138" si="270">AO138/AW$5</f>
        <v>27925.518518518518</v>
      </c>
      <c r="AX138" s="23"/>
      <c r="AY138" s="25">
        <f>MEDIAN($D138:$K138)</f>
        <v>90823</v>
      </c>
      <c r="AZ138" s="25">
        <f>MEDIAN($M138:$AG138)</f>
        <v>5413</v>
      </c>
      <c r="BA138" s="25">
        <f>MEDIAN($AD138,$AE138,$Z138,$T138,$O138,Q138,AG138)</f>
        <v>8399</v>
      </c>
      <c r="BB138" s="25">
        <f>MEDIAN($AF138,$AB138,$AC138,$Y138,$V138,$U138,$S138,$R138,$P138,$AA138)</f>
        <v>4020</v>
      </c>
      <c r="BC138" s="25">
        <f>MEDIAN($AK138:$AM138)</f>
        <v>764</v>
      </c>
      <c r="BD138" s="270">
        <f>MEDIAN((D138:K138,M138:V138,Y138:AG138,AK138:AM138))</f>
        <v>11266</v>
      </c>
    </row>
    <row r="139" spans="1:56"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162"/>
      <c r="AB139" s="162"/>
      <c r="AC139" s="271"/>
      <c r="AD139" s="162"/>
      <c r="AE139" s="162"/>
      <c r="AF139" s="162"/>
      <c r="AG139" s="162"/>
      <c r="AH139" s="22"/>
      <c r="AI139" s="22"/>
      <c r="AJ139" s="22"/>
      <c r="AK139" s="162"/>
      <c r="AL139" s="137"/>
      <c r="AM139" s="162"/>
      <c r="AN139" s="22"/>
      <c r="AO139" s="65"/>
      <c r="AR139" s="22"/>
      <c r="AS139" s="22"/>
      <c r="AT139" s="22"/>
      <c r="AU139" s="22"/>
      <c r="AV139" s="22"/>
      <c r="AW139" s="65"/>
      <c r="AX139" s="23"/>
      <c r="AY139" s="22"/>
      <c r="AZ139" s="22"/>
      <c r="BA139" s="22"/>
      <c r="BB139" s="22"/>
      <c r="BC139" s="22"/>
      <c r="BD139" s="65"/>
    </row>
    <row r="140" spans="1:56" s="204" customFormat="1">
      <c r="A140" s="268" t="s">
        <v>189</v>
      </c>
      <c r="B140" s="200"/>
      <c r="C140" s="201"/>
      <c r="D140" s="111">
        <v>168000</v>
      </c>
      <c r="E140" s="162"/>
      <c r="F140" s="162">
        <v>15000</v>
      </c>
      <c r="G140" s="162"/>
      <c r="H140" s="137"/>
      <c r="I140" s="137"/>
      <c r="J140" s="162">
        <v>0</v>
      </c>
      <c r="K140" s="137">
        <v>150000</v>
      </c>
      <c r="L140" s="22">
        <f>+SUM(D140:K140)</f>
        <v>333000</v>
      </c>
      <c r="M140" s="162"/>
      <c r="N140" s="162"/>
      <c r="O140" s="162"/>
      <c r="P140" s="162"/>
      <c r="Q140" s="162">
        <v>70000</v>
      </c>
      <c r="R140" s="162">
        <v>0</v>
      </c>
      <c r="S140" s="162">
        <v>0</v>
      </c>
      <c r="T140" s="162">
        <v>3380</v>
      </c>
      <c r="U140" s="162"/>
      <c r="V140" s="137"/>
      <c r="W140" s="137"/>
      <c r="X140" s="137"/>
      <c r="Y140" s="162">
        <v>0</v>
      </c>
      <c r="Z140" s="162">
        <v>80000</v>
      </c>
      <c r="AA140" s="162"/>
      <c r="AB140" s="162"/>
      <c r="AC140" s="271">
        <v>10000</v>
      </c>
      <c r="AD140" s="162"/>
      <c r="AE140" s="162"/>
      <c r="AF140" s="162">
        <v>0</v>
      </c>
      <c r="AG140" s="162"/>
      <c r="AH140" s="22">
        <f>+SUM(M140:AG140)</f>
        <v>163380</v>
      </c>
      <c r="AI140" s="22">
        <f>O140+Q140+Z140+AD140+AE140+AG140+T140</f>
        <v>153380</v>
      </c>
      <c r="AJ140" s="22">
        <f>P140+R140+S140+U140+V140+Y140+AC140+AB140+AF140+AA140</f>
        <v>10000</v>
      </c>
      <c r="AK140" s="162"/>
      <c r="AL140" s="137"/>
      <c r="AM140" s="162">
        <v>0</v>
      </c>
      <c r="AN140" s="22">
        <f>+SUM(AK140:AM140)</f>
        <v>0</v>
      </c>
      <c r="AO140" s="65">
        <f>+AN140+AH140+L140</f>
        <v>496380</v>
      </c>
      <c r="AR140" s="43">
        <f t="shared" ref="AR140:AR141" si="271">L140/AR$5</f>
        <v>41625</v>
      </c>
      <c r="AS140" s="43">
        <f t="shared" ref="AS140:AS141" si="272">AH140/AS$5</f>
        <v>10211.25</v>
      </c>
      <c r="AT140" s="43">
        <f t="shared" ref="AT140:AT141" si="273">AI140/AT$5</f>
        <v>21911.428571428572</v>
      </c>
      <c r="AU140" s="43">
        <f t="shared" ref="AU140:AU141" si="274">AJ140/AU$5</f>
        <v>1111.1111111111111</v>
      </c>
      <c r="AV140" s="43">
        <f t="shared" ref="AV140:AV141" si="275">AN140/AV$5</f>
        <v>0</v>
      </c>
      <c r="AW140" s="44">
        <f t="shared" ref="AW140:AW141" si="276">AO140/AW$5</f>
        <v>18384.444444444445</v>
      </c>
      <c r="AX140" s="23"/>
      <c r="AY140" s="22">
        <f>MEDIAN($D140:$K140)</f>
        <v>82500</v>
      </c>
      <c r="AZ140" s="22">
        <f>MEDIAN($M140:$AG140)</f>
        <v>1690</v>
      </c>
      <c r="BA140" s="22">
        <f>MEDIAN($AD140,$AE140,$Z140,$T140,$O140,Q140,AG140)</f>
        <v>70000</v>
      </c>
      <c r="BB140" s="22">
        <f>MEDIAN($AF140,$AB140,$AC140,$Y140,$V140,$U140,$S140,$R140,$P140,$AA140)</f>
        <v>0</v>
      </c>
      <c r="BC140" s="22">
        <f>MEDIAN($AK140:$AM140)</f>
        <v>0</v>
      </c>
      <c r="BD140" s="65">
        <f>MEDIAN((D140:K140,M140:V140,Y140:AG140,AK140:AM140))</f>
        <v>3380</v>
      </c>
    </row>
    <row r="141" spans="1:56" s="204" customFormat="1">
      <c r="A141" s="272" t="s">
        <v>188</v>
      </c>
      <c r="B141" s="261"/>
      <c r="C141" s="273"/>
      <c r="D141" s="112">
        <v>23300</v>
      </c>
      <c r="E141" s="274"/>
      <c r="F141" s="274">
        <v>15000</v>
      </c>
      <c r="G141" s="274"/>
      <c r="H141" s="275"/>
      <c r="I141" s="275"/>
      <c r="J141" s="274">
        <v>0</v>
      </c>
      <c r="K141" s="275">
        <v>45000</v>
      </c>
      <c r="L141" s="276">
        <f>+SUM(D141:K141)</f>
        <v>83300</v>
      </c>
      <c r="M141" s="274"/>
      <c r="N141" s="274"/>
      <c r="O141" s="274"/>
      <c r="P141" s="274"/>
      <c r="Q141" s="274">
        <v>40500</v>
      </c>
      <c r="R141" s="274">
        <v>0</v>
      </c>
      <c r="S141" s="274">
        <v>0</v>
      </c>
      <c r="T141" s="274">
        <v>3380</v>
      </c>
      <c r="U141" s="274"/>
      <c r="V141" s="275"/>
      <c r="W141" s="275"/>
      <c r="X141" s="275"/>
      <c r="Y141" s="274">
        <v>0</v>
      </c>
      <c r="Z141" s="277">
        <v>40000</v>
      </c>
      <c r="AA141" s="277"/>
      <c r="AB141" s="274"/>
      <c r="AC141" s="277">
        <v>10000</v>
      </c>
      <c r="AD141" s="274"/>
      <c r="AE141" s="274"/>
      <c r="AF141" s="274">
        <v>0</v>
      </c>
      <c r="AG141" s="274"/>
      <c r="AH141" s="276">
        <f>+SUM(M141:AG141)</f>
        <v>93880</v>
      </c>
      <c r="AI141" s="276">
        <f>O141+Q141+Z141+AD141+AE141+AG141+T141</f>
        <v>83880</v>
      </c>
      <c r="AJ141" s="276">
        <f>P141+R141+S141+U141+V141+Y141+AC141+AB141+AF141+AA141</f>
        <v>10000</v>
      </c>
      <c r="AK141" s="274"/>
      <c r="AL141" s="275"/>
      <c r="AM141" s="274">
        <v>0</v>
      </c>
      <c r="AN141" s="276">
        <f>+SUM(AK141:AM141)</f>
        <v>0</v>
      </c>
      <c r="AO141" s="278">
        <f>+AN141+AH141+L141</f>
        <v>177180</v>
      </c>
      <c r="AR141" s="258">
        <f t="shared" si="271"/>
        <v>10412.5</v>
      </c>
      <c r="AS141" s="258">
        <f t="shared" si="272"/>
        <v>5867.5</v>
      </c>
      <c r="AT141" s="258">
        <f t="shared" si="273"/>
        <v>11982.857142857143</v>
      </c>
      <c r="AU141" s="258">
        <f t="shared" si="274"/>
        <v>1111.1111111111111</v>
      </c>
      <c r="AV141" s="258">
        <f t="shared" si="275"/>
        <v>0</v>
      </c>
      <c r="AW141" s="397">
        <f t="shared" si="276"/>
        <v>6562.2222222222226</v>
      </c>
      <c r="AX141" s="23"/>
      <c r="AY141" s="276">
        <f>MEDIAN($D141:$K141)</f>
        <v>19150</v>
      </c>
      <c r="AZ141" s="276">
        <f>MEDIAN($M141:$AG141)</f>
        <v>1690</v>
      </c>
      <c r="BA141" s="276">
        <f>MEDIAN($AD141,$AE141,$Z141,$T141,$O141,Q141,AG141)</f>
        <v>40000</v>
      </c>
      <c r="BB141" s="276">
        <f>MEDIAN($AF141,$AB141,$AC141,$Y141,$V141,$U141,$S141,$R141,$P141,$AA141)</f>
        <v>0</v>
      </c>
      <c r="BC141" s="276">
        <f>MEDIAN($AK141:$AM141)</f>
        <v>0</v>
      </c>
      <c r="BD141" s="278">
        <f>MEDIAN((D141:K141,M141:V141,Y141:AG141,AK141:AM141))</f>
        <v>3380</v>
      </c>
    </row>
    <row r="142" spans="1:56"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135"/>
      <c r="AB142" s="17"/>
      <c r="AC142" s="257"/>
      <c r="AD142" s="17"/>
      <c r="AE142" s="17"/>
      <c r="AF142" s="135"/>
      <c r="AG142" s="135"/>
      <c r="AH142" s="47"/>
      <c r="AI142" s="47"/>
      <c r="AJ142" s="47"/>
      <c r="AK142" s="17"/>
      <c r="AL142" s="135"/>
      <c r="AM142" s="17"/>
      <c r="AN142" s="47"/>
      <c r="AO142" s="47"/>
      <c r="AR142" s="47"/>
      <c r="AS142" s="47"/>
      <c r="AT142" s="47"/>
      <c r="AU142" s="47"/>
      <c r="AV142" s="47"/>
      <c r="AW142" s="47"/>
      <c r="AX142" s="47"/>
      <c r="AY142" s="47"/>
      <c r="AZ142" s="47"/>
      <c r="BA142" s="47"/>
      <c r="BB142" s="47"/>
      <c r="BC142" s="47"/>
      <c r="BD142" s="47"/>
    </row>
    <row r="143" spans="1:56"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0"/>
      <c r="AB143" s="240"/>
      <c r="AC143" s="241"/>
      <c r="AD143" s="240"/>
      <c r="AE143" s="240"/>
      <c r="AF143" s="240"/>
      <c r="AG143" s="240"/>
      <c r="AH143" s="14"/>
      <c r="AI143" s="14"/>
      <c r="AJ143" s="14"/>
      <c r="AK143" s="240"/>
      <c r="AL143" s="129"/>
      <c r="AM143" s="240"/>
      <c r="AN143" s="14"/>
      <c r="AO143" s="14"/>
      <c r="AR143" s="14"/>
      <c r="AS143" s="14"/>
      <c r="AT143" s="14"/>
      <c r="AU143" s="14"/>
      <c r="AV143" s="14"/>
      <c r="AW143" s="14"/>
      <c r="AX143" s="14"/>
      <c r="AY143" s="14"/>
      <c r="AZ143" s="14"/>
      <c r="BA143" s="14"/>
      <c r="BB143" s="14"/>
      <c r="BC143" s="14"/>
      <c r="BD143" s="14"/>
    </row>
    <row r="144" spans="1:56"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0"/>
      <c r="AB144" s="240"/>
      <c r="AC144" s="241"/>
      <c r="AD144" s="240"/>
      <c r="AE144" s="240"/>
      <c r="AF144" s="240"/>
      <c r="AG144" s="240"/>
      <c r="AH144" s="14"/>
      <c r="AI144" s="14"/>
      <c r="AJ144" s="14"/>
      <c r="AK144" s="240"/>
      <c r="AL144" s="129"/>
      <c r="AM144" s="240"/>
      <c r="AN144" s="14"/>
      <c r="AO144" s="14"/>
      <c r="AR144" s="14"/>
      <c r="AS144" s="14"/>
      <c r="AT144" s="14"/>
      <c r="AU144" s="14"/>
      <c r="AV144" s="14"/>
      <c r="AW144" s="14"/>
      <c r="AX144" s="14"/>
      <c r="AY144" s="14"/>
      <c r="AZ144" s="14"/>
      <c r="BA144" s="14"/>
      <c r="BB144" s="14"/>
      <c r="BC144" s="14"/>
      <c r="BD144" s="14"/>
    </row>
    <row r="145" spans="1:56" s="198" customFormat="1" ht="73.5" customHeight="1">
      <c r="A145" s="195" t="s">
        <v>149</v>
      </c>
      <c r="B145" s="196"/>
      <c r="C145" s="243">
        <f>$C$8</f>
        <v>2016</v>
      </c>
      <c r="D145" s="10" t="s">
        <v>304</v>
      </c>
      <c r="E145" s="114" t="s">
        <v>305</v>
      </c>
      <c r="F145" s="114" t="s">
        <v>306</v>
      </c>
      <c r="G145" s="114" t="s">
        <v>307</v>
      </c>
      <c r="H145" s="114" t="s">
        <v>308</v>
      </c>
      <c r="I145" s="114" t="s">
        <v>327</v>
      </c>
      <c r="J145" s="114" t="s">
        <v>328</v>
      </c>
      <c r="K145" s="11" t="s">
        <v>309</v>
      </c>
      <c r="L145" s="7" t="s">
        <v>99</v>
      </c>
      <c r="M145" s="147" t="s">
        <v>310</v>
      </c>
      <c r="N145" s="146" t="s">
        <v>311</v>
      </c>
      <c r="O145" s="146" t="s">
        <v>355</v>
      </c>
      <c r="P145" s="146" t="s">
        <v>313</v>
      </c>
      <c r="Q145" s="146" t="s">
        <v>314</v>
      </c>
      <c r="R145" s="114" t="s">
        <v>315</v>
      </c>
      <c r="S145" s="114" t="s">
        <v>93</v>
      </c>
      <c r="T145" s="114" t="s">
        <v>316</v>
      </c>
      <c r="U145" s="114" t="s">
        <v>317</v>
      </c>
      <c r="V145" s="114" t="s">
        <v>318</v>
      </c>
      <c r="W145" s="146" t="s">
        <v>346</v>
      </c>
      <c r="X145" s="146" t="s">
        <v>349</v>
      </c>
      <c r="Y145" s="114" t="s">
        <v>319</v>
      </c>
      <c r="Z145" s="114" t="s">
        <v>320</v>
      </c>
      <c r="AA145" s="114" t="s">
        <v>321</v>
      </c>
      <c r="AB145" s="146" t="s">
        <v>322</v>
      </c>
      <c r="AC145" s="146" t="s">
        <v>358</v>
      </c>
      <c r="AD145" s="114" t="s">
        <v>323</v>
      </c>
      <c r="AE145" s="114" t="s">
        <v>324</v>
      </c>
      <c r="AF145" s="146" t="s">
        <v>325</v>
      </c>
      <c r="AG145" s="114" t="s">
        <v>326</v>
      </c>
      <c r="AH145" s="7" t="s">
        <v>148</v>
      </c>
      <c r="AI145" s="7" t="s">
        <v>88</v>
      </c>
      <c r="AJ145" s="7" t="s">
        <v>347</v>
      </c>
      <c r="AK145" s="114" t="s">
        <v>87</v>
      </c>
      <c r="AL145" s="114" t="s">
        <v>86</v>
      </c>
      <c r="AM145" s="114" t="s">
        <v>85</v>
      </c>
      <c r="AN145" s="7" t="s">
        <v>84</v>
      </c>
      <c r="AO145" s="9" t="s">
        <v>83</v>
      </c>
      <c r="AR145" s="7" t="s">
        <v>82</v>
      </c>
      <c r="AS145" s="7" t="s">
        <v>81</v>
      </c>
      <c r="AT145" s="7" t="s">
        <v>80</v>
      </c>
      <c r="AU145" s="7" t="s">
        <v>348</v>
      </c>
      <c r="AV145" s="7" t="s">
        <v>79</v>
      </c>
      <c r="AW145" s="9" t="s">
        <v>83</v>
      </c>
      <c r="AX145" s="8"/>
      <c r="AY145" s="7" t="s">
        <v>78</v>
      </c>
      <c r="AZ145" s="7" t="s">
        <v>77</v>
      </c>
      <c r="BA145" s="7" t="s">
        <v>77</v>
      </c>
      <c r="BB145" s="7" t="s">
        <v>351</v>
      </c>
      <c r="BC145" s="7" t="s">
        <v>75</v>
      </c>
      <c r="BD145" s="9" t="s">
        <v>83</v>
      </c>
    </row>
    <row r="146" spans="1:56"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202"/>
      <c r="AB146" s="202" t="s">
        <v>146</v>
      </c>
      <c r="AC146" s="115" t="s">
        <v>146</v>
      </c>
      <c r="AD146" s="115" t="s">
        <v>146</v>
      </c>
      <c r="AE146" s="202" t="s">
        <v>146</v>
      </c>
      <c r="AF146" s="202" t="s">
        <v>146</v>
      </c>
      <c r="AG146" s="202" t="s">
        <v>146</v>
      </c>
      <c r="AH146" s="49" t="s">
        <v>146</v>
      </c>
      <c r="AI146" s="49" t="s">
        <v>146</v>
      </c>
      <c r="AJ146" s="49" t="s">
        <v>147</v>
      </c>
      <c r="AK146" s="115" t="s">
        <v>146</v>
      </c>
      <c r="AL146" s="115" t="s">
        <v>146</v>
      </c>
      <c r="AM146" s="115" t="s">
        <v>146</v>
      </c>
      <c r="AN146" s="49" t="s">
        <v>146</v>
      </c>
      <c r="AO146" s="64" t="s">
        <v>146</v>
      </c>
      <c r="AR146" s="49" t="s">
        <v>146</v>
      </c>
      <c r="AS146" s="49" t="s">
        <v>146</v>
      </c>
      <c r="AT146" s="49" t="s">
        <v>146</v>
      </c>
      <c r="AU146" s="49" t="s">
        <v>146</v>
      </c>
      <c r="AV146" s="49" t="s">
        <v>146</v>
      </c>
      <c r="AW146" s="64" t="s">
        <v>146</v>
      </c>
      <c r="AX146" s="50"/>
      <c r="AY146" s="49" t="s">
        <v>146</v>
      </c>
      <c r="AZ146" s="49" t="s">
        <v>146</v>
      </c>
      <c r="BA146" s="49" t="s">
        <v>146</v>
      </c>
      <c r="BB146" s="49" t="s">
        <v>146</v>
      </c>
      <c r="BC146" s="49" t="s">
        <v>146</v>
      </c>
      <c r="BD146" s="64" t="s">
        <v>146</v>
      </c>
    </row>
    <row r="147" spans="1:56"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60"/>
      <c r="AI147" s="60"/>
      <c r="AJ147" s="60"/>
      <c r="AK147" s="240"/>
      <c r="AL147" s="129"/>
      <c r="AM147" s="240"/>
      <c r="AN147" s="60"/>
      <c r="AO147" s="63"/>
      <c r="AR147" s="60"/>
      <c r="AS147" s="60"/>
      <c r="AT147" s="60"/>
      <c r="AU147" s="60"/>
      <c r="AV147" s="60"/>
      <c r="AW147" s="63"/>
      <c r="AX147" s="14"/>
      <c r="AY147" s="60"/>
      <c r="AZ147" s="60"/>
      <c r="BA147" s="60"/>
      <c r="BB147" s="60"/>
      <c r="BC147" s="60"/>
      <c r="BD147" s="63"/>
    </row>
    <row r="148" spans="1:56"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0"/>
      <c r="AB148" s="240"/>
      <c r="AC148" s="241"/>
      <c r="AD148" s="240"/>
      <c r="AE148" s="240"/>
      <c r="AF148" s="240"/>
      <c r="AG148" s="240"/>
      <c r="AH148" s="60"/>
      <c r="AI148" s="60"/>
      <c r="AJ148" s="60"/>
      <c r="AK148" s="240"/>
      <c r="AL148" s="129"/>
      <c r="AM148" s="240"/>
      <c r="AN148" s="60"/>
      <c r="AO148" s="63"/>
      <c r="AR148" s="60"/>
      <c r="AS148" s="60"/>
      <c r="AT148" s="60"/>
      <c r="AU148" s="60"/>
      <c r="AV148" s="60"/>
      <c r="AW148" s="63"/>
      <c r="AX148" s="14"/>
      <c r="AY148" s="60"/>
      <c r="AZ148" s="60"/>
      <c r="BA148" s="60"/>
      <c r="BB148" s="60"/>
      <c r="BC148" s="60"/>
      <c r="BD148" s="63"/>
    </row>
    <row r="149" spans="1:56" s="204" customFormat="1">
      <c r="A149" s="268" t="s">
        <v>186</v>
      </c>
      <c r="B149" s="200"/>
      <c r="C149" s="201"/>
      <c r="D149" s="144">
        <v>523432</v>
      </c>
      <c r="E149" s="160">
        <v>212121</v>
      </c>
      <c r="F149" s="160">
        <v>1069919</v>
      </c>
      <c r="G149" s="160">
        <v>1961657</v>
      </c>
      <c r="H149" s="144">
        <v>1310985</v>
      </c>
      <c r="I149" s="144">
        <v>1737543</v>
      </c>
      <c r="J149" s="160">
        <v>395890</v>
      </c>
      <c r="K149" s="144">
        <v>686807</v>
      </c>
      <c r="L149" s="43">
        <f>+SUM(D149:K149)</f>
        <v>7898354</v>
      </c>
      <c r="M149" s="160"/>
      <c r="N149" s="160"/>
      <c r="O149" s="160">
        <v>268069</v>
      </c>
      <c r="P149" s="160">
        <v>131593</v>
      </c>
      <c r="Q149" s="160">
        <v>248014</v>
      </c>
      <c r="R149" s="160">
        <v>98879</v>
      </c>
      <c r="S149" s="160">
        <v>47947</v>
      </c>
      <c r="T149" s="160">
        <v>99841</v>
      </c>
      <c r="U149" s="160">
        <v>99247</v>
      </c>
      <c r="V149" s="144">
        <v>20800</v>
      </c>
      <c r="W149" s="144"/>
      <c r="X149" s="144"/>
      <c r="Y149" s="160">
        <v>81318</v>
      </c>
      <c r="Z149" s="160">
        <v>267527</v>
      </c>
      <c r="AA149" s="160">
        <v>98602</v>
      </c>
      <c r="AB149" s="160"/>
      <c r="AC149" s="250">
        <v>177708</v>
      </c>
      <c r="AD149" s="160">
        <v>126066</v>
      </c>
      <c r="AE149" s="160">
        <v>77912</v>
      </c>
      <c r="AF149" s="160">
        <v>25714</v>
      </c>
      <c r="AG149" s="160">
        <v>68100</v>
      </c>
      <c r="AH149" s="43">
        <f>+SUM(M149:AG149)</f>
        <v>1937337</v>
      </c>
      <c r="AI149" s="43">
        <f>O149+Q149+Z149+AD149+AE149+AG149+T149</f>
        <v>1155529</v>
      </c>
      <c r="AJ149" s="43">
        <f>P149+R149+S149+U149+V149+Y149+AC149+AB149+AF149+AA149</f>
        <v>781808</v>
      </c>
      <c r="AK149" s="160">
        <v>154175</v>
      </c>
      <c r="AL149" s="144">
        <v>68594</v>
      </c>
      <c r="AM149" s="160">
        <v>48625</v>
      </c>
      <c r="AN149" s="43">
        <f>+SUM(AK149:AM149)</f>
        <v>271394</v>
      </c>
      <c r="AO149" s="62">
        <f>+AN149+AH149+L149</f>
        <v>10107085</v>
      </c>
      <c r="AR149" s="43">
        <f t="shared" ref="AR149" si="277">L149/AR$5</f>
        <v>987294.25</v>
      </c>
      <c r="AS149" s="43">
        <f t="shared" ref="AS149" si="278">AH149/AS$5</f>
        <v>121083.5625</v>
      </c>
      <c r="AT149" s="43">
        <f t="shared" ref="AT149" si="279">AI149/AT$5</f>
        <v>165075.57142857142</v>
      </c>
      <c r="AU149" s="43">
        <f t="shared" ref="AU149" si="280">AJ149/AU$5</f>
        <v>86867.555555555562</v>
      </c>
      <c r="AV149" s="43">
        <f t="shared" ref="AV149" si="281">AN149/AV$5</f>
        <v>90464.666666666672</v>
      </c>
      <c r="AW149" s="44">
        <f t="shared" ref="AW149" si="282">AO149/AW$5</f>
        <v>374336.48148148146</v>
      </c>
      <c r="AX149" s="122"/>
      <c r="AY149" s="43">
        <f>MEDIAN($D149:$K149)</f>
        <v>878363</v>
      </c>
      <c r="AZ149" s="43">
        <f>MEDIAN($M149:$AG149)</f>
        <v>99063</v>
      </c>
      <c r="BA149" s="43">
        <f>MEDIAN($AD149,$AE149,$Z149,$T149,$O149,Q149,AG149)</f>
        <v>126066</v>
      </c>
      <c r="BB149" s="43">
        <f>MEDIAN($AF149,$AB149,$AC149,$Y149,$V149,$U149,$S149,$R149,$P149,$AA149)</f>
        <v>98602</v>
      </c>
      <c r="BC149" s="43">
        <f>MEDIAN($AK149:$AM149)</f>
        <v>68594</v>
      </c>
      <c r="BD149" s="62">
        <f>MEDIAN((D149:K149,M149:V149,Y149:AG149,AK149:AM149))</f>
        <v>131593</v>
      </c>
    </row>
    <row r="150" spans="1:56"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160"/>
      <c r="AB150" s="160"/>
      <c r="AC150" s="250"/>
      <c r="AD150" s="160"/>
      <c r="AE150" s="160"/>
      <c r="AF150" s="160"/>
      <c r="AG150" s="160"/>
      <c r="AH150" s="43"/>
      <c r="AI150" s="43"/>
      <c r="AJ150" s="43"/>
      <c r="AK150" s="160"/>
      <c r="AL150" s="144"/>
      <c r="AM150" s="160"/>
      <c r="AN150" s="43"/>
      <c r="AO150" s="62"/>
      <c r="AR150" s="43"/>
      <c r="AS150" s="43"/>
      <c r="AT150" s="43"/>
      <c r="AU150" s="43"/>
      <c r="AV150" s="43"/>
      <c r="AW150" s="62"/>
      <c r="AX150" s="122"/>
      <c r="AY150" s="43"/>
      <c r="AZ150" s="43"/>
      <c r="BA150" s="43"/>
      <c r="BB150" s="43"/>
      <c r="BC150" s="43"/>
      <c r="BD150" s="62"/>
    </row>
    <row r="151" spans="1:56" s="204" customFormat="1">
      <c r="A151" s="199" t="s">
        <v>185</v>
      </c>
      <c r="B151" s="200"/>
      <c r="C151" s="201"/>
      <c r="D151" s="144">
        <v>18527</v>
      </c>
      <c r="E151" s="160">
        <v>17609</v>
      </c>
      <c r="F151" s="160">
        <v>6056</v>
      </c>
      <c r="G151" s="160">
        <v>75311</v>
      </c>
      <c r="H151" s="144">
        <v>-1837</v>
      </c>
      <c r="I151" s="144">
        <v>27773</v>
      </c>
      <c r="J151" s="160">
        <v>12266</v>
      </c>
      <c r="K151" s="144">
        <v>14097</v>
      </c>
      <c r="L151" s="43">
        <f>+SUM(D151:K151)</f>
        <v>169802</v>
      </c>
      <c r="M151" s="160"/>
      <c r="N151" s="160"/>
      <c r="O151" s="160">
        <v>31108</v>
      </c>
      <c r="P151" s="160">
        <v>2618</v>
      </c>
      <c r="Q151" s="160">
        <v>-133</v>
      </c>
      <c r="R151" s="160">
        <v>1357</v>
      </c>
      <c r="S151" s="160">
        <v>5184</v>
      </c>
      <c r="T151" s="160">
        <v>3269</v>
      </c>
      <c r="U151" s="160">
        <v>2576</v>
      </c>
      <c r="V151" s="144">
        <v>-3513</v>
      </c>
      <c r="W151" s="144"/>
      <c r="X151" s="144"/>
      <c r="Y151" s="160">
        <v>4132</v>
      </c>
      <c r="Z151" s="160">
        <v>-24401</v>
      </c>
      <c r="AA151" s="160">
        <v>77</v>
      </c>
      <c r="AB151" s="160"/>
      <c r="AC151" s="250">
        <v>4775</v>
      </c>
      <c r="AD151" s="160">
        <v>3489</v>
      </c>
      <c r="AE151" s="160">
        <v>2199</v>
      </c>
      <c r="AF151" s="160">
        <v>73</v>
      </c>
      <c r="AG151" s="160">
        <v>-1683</v>
      </c>
      <c r="AH151" s="43">
        <f>+SUM(M151:AG151)</f>
        <v>31127</v>
      </c>
      <c r="AI151" s="43">
        <f>O151+Q151+Z151+AD151+AE151+AG151+T151</f>
        <v>13848</v>
      </c>
      <c r="AJ151" s="43">
        <f>P151+R151+S151+U151+V151+Y151+AC151+AB151+AF151+AA151</f>
        <v>17279</v>
      </c>
      <c r="AK151" s="160">
        <v>2619</v>
      </c>
      <c r="AL151" s="144">
        <v>4458</v>
      </c>
      <c r="AM151" s="160">
        <v>2792</v>
      </c>
      <c r="AN151" s="43">
        <f>+SUM(AK151:AM151)</f>
        <v>9869</v>
      </c>
      <c r="AO151" s="62">
        <f>+AN151+AH151+L151</f>
        <v>210798</v>
      </c>
      <c r="AR151" s="43">
        <f t="shared" ref="AR151:AR154" si="283">L151/AR$5</f>
        <v>21225.25</v>
      </c>
      <c r="AS151" s="43">
        <f t="shared" ref="AS151:AS154" si="284">AH151/AS$5</f>
        <v>1945.4375</v>
      </c>
      <c r="AT151" s="43">
        <f t="shared" ref="AT151:AT154" si="285">AI151/AT$5</f>
        <v>1978.2857142857142</v>
      </c>
      <c r="AU151" s="43">
        <f t="shared" ref="AU151:AU154" si="286">AJ151/AU$5</f>
        <v>1919.8888888888889</v>
      </c>
      <c r="AV151" s="43">
        <f t="shared" ref="AV151:AV154" si="287">AN151/AV$5</f>
        <v>3289.6666666666665</v>
      </c>
      <c r="AW151" s="44">
        <f t="shared" ref="AW151:AW154" si="288">AO151/AW$5</f>
        <v>7807.333333333333</v>
      </c>
      <c r="AX151" s="122"/>
      <c r="AY151" s="43">
        <f>MEDIAN($D151:$K151)</f>
        <v>15853</v>
      </c>
      <c r="AZ151" s="43">
        <f>MEDIAN($M151:$AG151)</f>
        <v>2387.5</v>
      </c>
      <c r="BA151" s="43">
        <f>MEDIAN($AD151,$AE151,$Z151,$T151,$O151,Q151,AG151)</f>
        <v>2199</v>
      </c>
      <c r="BB151" s="43">
        <f>MEDIAN($AF151,$AB151,$AC151,$Y151,$V151,$U151,$S151,$R151,$P151,$AA151)</f>
        <v>2576</v>
      </c>
      <c r="BC151" s="43">
        <f>MEDIAN($AK151:$AM151)</f>
        <v>2792</v>
      </c>
      <c r="BD151" s="62">
        <f>MEDIAN((D151:K151,M151:V151,Y151:AG151,AK151:AM151))</f>
        <v>3269</v>
      </c>
    </row>
    <row r="152" spans="1:56" s="204" customFormat="1">
      <c r="A152" s="199" t="s">
        <v>184</v>
      </c>
      <c r="B152" s="200"/>
      <c r="C152" s="201"/>
      <c r="D152" s="144">
        <v>50400</v>
      </c>
      <c r="E152" s="160">
        <v>8440</v>
      </c>
      <c r="F152" s="160">
        <v>-25205</v>
      </c>
      <c r="G152" s="160">
        <v>824871</v>
      </c>
      <c r="H152" s="144">
        <v>61595</v>
      </c>
      <c r="I152" s="144"/>
      <c r="J152" s="160"/>
      <c r="K152" s="144">
        <v>671</v>
      </c>
      <c r="L152" s="43">
        <f>+SUM(D152:K152)</f>
        <v>920772</v>
      </c>
      <c r="M152" s="160"/>
      <c r="N152" s="160"/>
      <c r="O152" s="160">
        <v>19533</v>
      </c>
      <c r="P152" s="160">
        <v>19142</v>
      </c>
      <c r="Q152" s="160">
        <v>0</v>
      </c>
      <c r="R152" s="160">
        <v>0</v>
      </c>
      <c r="S152" s="160">
        <v>0</v>
      </c>
      <c r="T152" s="160">
        <v>0</v>
      </c>
      <c r="U152" s="160">
        <v>7552</v>
      </c>
      <c r="V152" s="144">
        <v>-1</v>
      </c>
      <c r="W152" s="144"/>
      <c r="X152" s="144"/>
      <c r="Y152" s="160">
        <v>-30</v>
      </c>
      <c r="Z152" s="160">
        <v>42522</v>
      </c>
      <c r="AA152" s="160"/>
      <c r="AB152" s="160"/>
      <c r="AC152" s="250"/>
      <c r="AD152" s="160">
        <v>12573</v>
      </c>
      <c r="AE152" s="160">
        <v>3117</v>
      </c>
      <c r="AF152" s="160">
        <v>0</v>
      </c>
      <c r="AG152" s="160"/>
      <c r="AH152" s="43">
        <f>+SUM(M152:AG152)</f>
        <v>104408</v>
      </c>
      <c r="AI152" s="43">
        <f>O152+Q152+Z152+AD152+AE152+AG152+T152</f>
        <v>77745</v>
      </c>
      <c r="AJ152" s="43">
        <f>P152+R152+S152+U152+V152+Y152+AC152+AB152+AF152+AA152</f>
        <v>26663</v>
      </c>
      <c r="AK152" s="160"/>
      <c r="AL152" s="144"/>
      <c r="AM152" s="160">
        <v>4119</v>
      </c>
      <c r="AN152" s="43">
        <f>+SUM(AK152:AM152)</f>
        <v>4119</v>
      </c>
      <c r="AO152" s="62">
        <f>+AN152+AH152+L152</f>
        <v>1029299</v>
      </c>
      <c r="AR152" s="43">
        <f t="shared" si="283"/>
        <v>115096.5</v>
      </c>
      <c r="AS152" s="43">
        <f t="shared" si="284"/>
        <v>6525.5</v>
      </c>
      <c r="AT152" s="43">
        <f t="shared" si="285"/>
        <v>11106.428571428571</v>
      </c>
      <c r="AU152" s="43">
        <f t="shared" si="286"/>
        <v>2962.5555555555557</v>
      </c>
      <c r="AV152" s="43">
        <f t="shared" si="287"/>
        <v>1373</v>
      </c>
      <c r="AW152" s="44">
        <f t="shared" si="288"/>
        <v>38122.185185185182</v>
      </c>
      <c r="AX152" s="122"/>
      <c r="AY152" s="43">
        <f>MEDIAN($D152:$K152)</f>
        <v>29420</v>
      </c>
      <c r="AZ152" s="43">
        <f>MEDIAN($M152:$AG152)</f>
        <v>0</v>
      </c>
      <c r="BA152" s="43">
        <f>MEDIAN($AD152,$AE152,$Z152,$T152,$O152,Q152,AG152)</f>
        <v>7845</v>
      </c>
      <c r="BB152" s="43">
        <f>MEDIAN($AF152,$AB152,$AC152,$Y152,$V152,$U152,$S152,$R152,$P152,$AA152)</f>
        <v>0</v>
      </c>
      <c r="BC152" s="43">
        <f>MEDIAN($AK152:$AM152)</f>
        <v>4119</v>
      </c>
      <c r="BD152" s="62">
        <f>MEDIAN((D152:K152,M152:V152,Y152:AG152,AK152:AM152))</f>
        <v>3618</v>
      </c>
    </row>
    <row r="153" spans="1:56" s="204" customFormat="1">
      <c r="A153" s="199" t="s">
        <v>183</v>
      </c>
      <c r="B153" s="200"/>
      <c r="C153" s="201"/>
      <c r="D153" s="144">
        <v>0</v>
      </c>
      <c r="E153" s="160"/>
      <c r="F153" s="160">
        <v>0</v>
      </c>
      <c r="G153" s="160"/>
      <c r="H153" s="144">
        <v>15000</v>
      </c>
      <c r="I153" s="144">
        <v>656</v>
      </c>
      <c r="J153" s="160"/>
      <c r="K153" s="144">
        <v>0</v>
      </c>
      <c r="L153" s="43"/>
      <c r="M153" s="160"/>
      <c r="N153" s="160"/>
      <c r="O153" s="160">
        <v>0</v>
      </c>
      <c r="P153" s="160"/>
      <c r="Q153" s="160">
        <v>0</v>
      </c>
      <c r="R153" s="160">
        <v>0</v>
      </c>
      <c r="S153" s="160"/>
      <c r="T153" s="160">
        <v>0</v>
      </c>
      <c r="U153" s="160"/>
      <c r="V153" s="144"/>
      <c r="W153" s="144"/>
      <c r="X153" s="144"/>
      <c r="Y153" s="160">
        <v>0</v>
      </c>
      <c r="Z153" s="160"/>
      <c r="AA153" s="160"/>
      <c r="AB153" s="160"/>
      <c r="AC153" s="250"/>
      <c r="AD153" s="160"/>
      <c r="AE153" s="160"/>
      <c r="AF153" s="160">
        <v>0</v>
      </c>
      <c r="AG153" s="160"/>
      <c r="AH153" s="43">
        <f>+SUM(M153:AG153)</f>
        <v>0</v>
      </c>
      <c r="AI153" s="43">
        <f>O153+Q153+Z153+AD153+AE153+AG153+T153</f>
        <v>0</v>
      </c>
      <c r="AJ153" s="43">
        <f>P153+R153+S153+U153+V153+Y153+AC153+AB153+AF153+AA153</f>
        <v>0</v>
      </c>
      <c r="AK153" s="160"/>
      <c r="AL153" s="144"/>
      <c r="AM153" s="160">
        <v>0</v>
      </c>
      <c r="AN153" s="43">
        <f>+SUM(AK153:AM153)</f>
        <v>0</v>
      </c>
      <c r="AO153" s="62">
        <f>+AN153+AH153+L153</f>
        <v>0</v>
      </c>
      <c r="AR153" s="43">
        <f t="shared" si="283"/>
        <v>0</v>
      </c>
      <c r="AS153" s="43">
        <f t="shared" si="284"/>
        <v>0</v>
      </c>
      <c r="AT153" s="43">
        <f t="shared" si="285"/>
        <v>0</v>
      </c>
      <c r="AU153" s="43">
        <f t="shared" si="286"/>
        <v>0</v>
      </c>
      <c r="AV153" s="43">
        <f t="shared" si="287"/>
        <v>0</v>
      </c>
      <c r="AW153" s="44">
        <f t="shared" si="288"/>
        <v>0</v>
      </c>
      <c r="AX153" s="122"/>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204" customFormat="1">
      <c r="A154" s="199" t="s">
        <v>125</v>
      </c>
      <c r="B154" s="200"/>
      <c r="C154" s="201"/>
      <c r="D154" s="144">
        <v>87</v>
      </c>
      <c r="E154" s="160"/>
      <c r="F154" s="160">
        <v>-432</v>
      </c>
      <c r="G154" s="160">
        <v>11369</v>
      </c>
      <c r="H154" s="144">
        <v>961</v>
      </c>
      <c r="I154" s="144"/>
      <c r="J154" s="160">
        <v>-311</v>
      </c>
      <c r="K154" s="144">
        <v>1</v>
      </c>
      <c r="L154" s="43">
        <f>+SUM(D154:K154)</f>
        <v>11675</v>
      </c>
      <c r="M154" s="160"/>
      <c r="N154" s="160"/>
      <c r="O154" s="160">
        <v>43763</v>
      </c>
      <c r="P154" s="160"/>
      <c r="Q154" s="160">
        <v>-75</v>
      </c>
      <c r="R154" s="160">
        <v>0</v>
      </c>
      <c r="S154" s="160"/>
      <c r="T154" s="160">
        <v>0</v>
      </c>
      <c r="U154" s="160"/>
      <c r="V154" s="144"/>
      <c r="W154" s="144"/>
      <c r="X154" s="144"/>
      <c r="Y154" s="160">
        <v>0</v>
      </c>
      <c r="Z154" s="160"/>
      <c r="AA154" s="160"/>
      <c r="AB154" s="160"/>
      <c r="AC154" s="250"/>
      <c r="AD154" s="160">
        <v>3</v>
      </c>
      <c r="AE154" s="160"/>
      <c r="AF154" s="160">
        <v>0</v>
      </c>
      <c r="AG154" s="160"/>
      <c r="AH154" s="43">
        <f>+SUM(M154:AG154)</f>
        <v>43691</v>
      </c>
      <c r="AI154" s="43">
        <f>O154+Q154+Z154+AD154+AE154+AG154+T154</f>
        <v>43691</v>
      </c>
      <c r="AJ154" s="43">
        <f>P154+R154+S154+U154+V154+Y154+AC154+AB154+AF154+AA154</f>
        <v>0</v>
      </c>
      <c r="AK154" s="160"/>
      <c r="AL154" s="144"/>
      <c r="AM154" s="160">
        <v>13</v>
      </c>
      <c r="AN154" s="43">
        <f>+SUM(AK154:AM154)</f>
        <v>13</v>
      </c>
      <c r="AO154" s="62">
        <f>+AN154+AH154+L154</f>
        <v>55379</v>
      </c>
      <c r="AR154" s="43">
        <f t="shared" si="283"/>
        <v>1459.375</v>
      </c>
      <c r="AS154" s="43">
        <f t="shared" si="284"/>
        <v>2730.6875</v>
      </c>
      <c r="AT154" s="43">
        <f t="shared" si="285"/>
        <v>6241.5714285714284</v>
      </c>
      <c r="AU154" s="43">
        <f t="shared" si="286"/>
        <v>0</v>
      </c>
      <c r="AV154" s="43">
        <f t="shared" si="287"/>
        <v>4.333333333333333</v>
      </c>
      <c r="AW154" s="44">
        <f t="shared" si="288"/>
        <v>2051.0740740740739</v>
      </c>
      <c r="AX154" s="122"/>
      <c r="AY154" s="43">
        <f>MEDIAN($D154:$K154)</f>
        <v>44</v>
      </c>
      <c r="AZ154" s="43">
        <f>MEDIAN($M154:$AG154)</f>
        <v>0</v>
      </c>
      <c r="BA154" s="43">
        <f>MEDIAN($AD154,$AE154,$Z154,$T154,$O154,Q154,AG154)</f>
        <v>1.5</v>
      </c>
      <c r="BB154" s="43">
        <f>MEDIAN($AF154,$AB154,$AC154,$Y154,$V154,$U154,$S154,$R154,$P154,$AA154)</f>
        <v>0</v>
      </c>
      <c r="BC154" s="43">
        <f>MEDIAN($AK154:$AM154)</f>
        <v>13</v>
      </c>
      <c r="BD154" s="62">
        <f>MEDIAN((D154:K154,M154:V154,Y154:AG154,AK154:AM154))</f>
        <v>0.5</v>
      </c>
    </row>
    <row r="155" spans="1:56"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160"/>
      <c r="AB155" s="160"/>
      <c r="AC155" s="250"/>
      <c r="AD155" s="160"/>
      <c r="AE155" s="160"/>
      <c r="AF155" s="160"/>
      <c r="AG155" s="160"/>
      <c r="AH155" s="43"/>
      <c r="AI155" s="43"/>
      <c r="AJ155" s="43"/>
      <c r="AK155" s="160"/>
      <c r="AL155" s="144"/>
      <c r="AM155" s="160"/>
      <c r="AN155" s="43"/>
      <c r="AO155" s="62"/>
      <c r="AR155" s="43"/>
      <c r="AS155" s="43"/>
      <c r="AT155" s="43"/>
      <c r="AU155" s="43"/>
      <c r="AV155" s="43"/>
      <c r="AW155" s="62"/>
      <c r="AX155" s="122"/>
      <c r="AY155" s="43"/>
      <c r="AZ155" s="43"/>
      <c r="BA155" s="43"/>
      <c r="BB155" s="43"/>
      <c r="BC155" s="43"/>
      <c r="BD155" s="62"/>
    </row>
    <row r="156" spans="1:56" s="204" customFormat="1" ht="15" thickBot="1">
      <c r="A156" s="272" t="s">
        <v>182</v>
      </c>
      <c r="B156" s="261"/>
      <c r="C156" s="273"/>
      <c r="D156" s="280">
        <f t="shared" ref="D156:K156" si="289">SUM(D149:D155)</f>
        <v>592446</v>
      </c>
      <c r="E156" s="280">
        <f t="shared" si="289"/>
        <v>238170</v>
      </c>
      <c r="F156" s="280">
        <f t="shared" si="289"/>
        <v>1050338</v>
      </c>
      <c r="G156" s="280">
        <f t="shared" si="289"/>
        <v>2873208</v>
      </c>
      <c r="H156" s="280">
        <f t="shared" si="289"/>
        <v>1386704</v>
      </c>
      <c r="I156" s="280">
        <f t="shared" si="289"/>
        <v>1765972</v>
      </c>
      <c r="J156" s="280">
        <f t="shared" si="289"/>
        <v>407845</v>
      </c>
      <c r="K156" s="280">
        <f t="shared" si="289"/>
        <v>701576</v>
      </c>
      <c r="L156" s="42">
        <f>+SUM(D156:K156)</f>
        <v>9016259</v>
      </c>
      <c r="M156" s="280"/>
      <c r="N156" s="280"/>
      <c r="O156" s="280">
        <f t="shared" ref="O156:V156" si="290">SUM(O149:O155)</f>
        <v>362473</v>
      </c>
      <c r="P156" s="280">
        <f t="shared" si="290"/>
        <v>153353</v>
      </c>
      <c r="Q156" s="280">
        <f t="shared" si="290"/>
        <v>247806</v>
      </c>
      <c r="R156" s="280">
        <f t="shared" si="290"/>
        <v>100236</v>
      </c>
      <c r="S156" s="280">
        <f t="shared" si="290"/>
        <v>53131</v>
      </c>
      <c r="T156" s="280">
        <f t="shared" si="290"/>
        <v>103110</v>
      </c>
      <c r="U156" s="280">
        <f t="shared" si="290"/>
        <v>109375</v>
      </c>
      <c r="V156" s="280">
        <f t="shared" si="290"/>
        <v>17286</v>
      </c>
      <c r="W156" s="280"/>
      <c r="X156" s="280"/>
      <c r="Y156" s="280">
        <f t="shared" ref="Y156:AG156" si="291">SUM(Y149:Y155)</f>
        <v>85420</v>
      </c>
      <c r="Z156" s="280">
        <f t="shared" si="291"/>
        <v>285648</v>
      </c>
      <c r="AA156" s="280">
        <f t="shared" si="291"/>
        <v>98679</v>
      </c>
      <c r="AB156" s="280"/>
      <c r="AC156" s="280">
        <f>SUM(AC149:AC155)</f>
        <v>182483</v>
      </c>
      <c r="AD156" s="280">
        <f t="shared" si="291"/>
        <v>142131</v>
      </c>
      <c r="AE156" s="280">
        <f t="shared" si="291"/>
        <v>83228</v>
      </c>
      <c r="AF156" s="280">
        <f t="shared" si="291"/>
        <v>25787</v>
      </c>
      <c r="AG156" s="280">
        <f t="shared" si="291"/>
        <v>66417</v>
      </c>
      <c r="AH156" s="42">
        <f>+SUM(M156:AG156)</f>
        <v>2116563</v>
      </c>
      <c r="AI156" s="42">
        <f>O156+Q156+Z156+AD156+AE156+AG156+T156</f>
        <v>1290813</v>
      </c>
      <c r="AJ156" s="42">
        <f>P156+R156+S156+U156+V156+Y156+AC156+AB156+AF156+AA156</f>
        <v>825750</v>
      </c>
      <c r="AK156" s="280">
        <f>SUM(AK149:AK155)</f>
        <v>156794</v>
      </c>
      <c r="AL156" s="280">
        <f>SUM(AL149:AL155)</f>
        <v>73052</v>
      </c>
      <c r="AM156" s="280">
        <f>SUM(AM149:AM155)</f>
        <v>55549</v>
      </c>
      <c r="AN156" s="42">
        <f>+SUM(AK156:AM156)</f>
        <v>285395</v>
      </c>
      <c r="AO156" s="281">
        <f>+AN156+AH156+L156</f>
        <v>11418217</v>
      </c>
      <c r="AR156" s="42">
        <f>L156/AR$5</f>
        <v>1127032.375</v>
      </c>
      <c r="AS156" s="42">
        <f>AH156/AS$5</f>
        <v>132285.1875</v>
      </c>
      <c r="AT156" s="42">
        <f>AI156/AT$5</f>
        <v>184401.85714285713</v>
      </c>
      <c r="AU156" s="42">
        <f>AJ156/AU$5</f>
        <v>91750</v>
      </c>
      <c r="AV156" s="42">
        <f>AN156/AV$5</f>
        <v>95131.666666666672</v>
      </c>
      <c r="AW156" s="281">
        <f>AO156/AW$5</f>
        <v>422896.9259259259</v>
      </c>
      <c r="AX156" s="122"/>
      <c r="AY156" s="42">
        <f>MEDIAN($D156:$K156)</f>
        <v>875957</v>
      </c>
      <c r="AZ156" s="42">
        <f>MEDIAN($M156:$AG156)</f>
        <v>101673</v>
      </c>
      <c r="BA156" s="42">
        <f>MEDIAN($AD156,$AE156,$Z156,$T156,$O156,Q156,AG156)</f>
        <v>142131</v>
      </c>
      <c r="BB156" s="42">
        <f>MEDIAN($AF156,$AB156,$AC156,$Y156,$V156,$U156,$S156,$R156,$P156,$AA156)</f>
        <v>98679</v>
      </c>
      <c r="BC156" s="42">
        <f>MEDIAN($AK156:$AM156)</f>
        <v>73052</v>
      </c>
      <c r="BD156" s="281">
        <f>MEDIAN((D156:K156,M156:V156,Y156:AG156,AK156:AM156))</f>
        <v>153353</v>
      </c>
    </row>
    <row r="157" spans="1:56"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0"/>
      <c r="AB157" s="240"/>
      <c r="AC157" s="241"/>
      <c r="AD157" s="240"/>
      <c r="AE157" s="240"/>
      <c r="AF157" s="240"/>
      <c r="AG157" s="240"/>
      <c r="AH157" s="14"/>
      <c r="AI157" s="14"/>
      <c r="AJ157" s="14"/>
      <c r="AK157" s="240"/>
      <c r="AL157" s="129"/>
      <c r="AM157" s="240"/>
      <c r="AN157" s="14"/>
      <c r="AO157" s="14"/>
      <c r="AR157" s="14"/>
      <c r="AS157" s="14"/>
      <c r="AT157" s="14"/>
      <c r="AU157" s="14"/>
      <c r="AV157" s="14"/>
      <c r="AW157" s="14"/>
      <c r="AX157" s="14"/>
      <c r="AY157" s="14"/>
      <c r="AZ157" s="14"/>
      <c r="BA157" s="14"/>
      <c r="BB157" s="14"/>
      <c r="BC157" s="14"/>
      <c r="BD157" s="14"/>
    </row>
    <row r="158" spans="1:56"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0"/>
      <c r="AB158" s="240"/>
      <c r="AC158" s="241"/>
      <c r="AD158" s="240"/>
      <c r="AE158" s="240"/>
      <c r="AF158" s="240"/>
      <c r="AG158" s="240"/>
      <c r="AH158" s="14"/>
      <c r="AI158" s="14"/>
      <c r="AJ158" s="14"/>
      <c r="AK158" s="240"/>
      <c r="AL158" s="129"/>
      <c r="AM158" s="240"/>
      <c r="AN158" s="14"/>
      <c r="AO158" s="14"/>
      <c r="AR158" s="14"/>
      <c r="AS158" s="14"/>
      <c r="AT158" s="14"/>
      <c r="AU158" s="14"/>
      <c r="AV158" s="14"/>
      <c r="AW158" s="14"/>
      <c r="AX158" s="14"/>
      <c r="AY158" s="14"/>
      <c r="AZ158" s="14"/>
      <c r="BA158" s="14"/>
      <c r="BB158" s="14"/>
      <c r="BC158" s="14"/>
      <c r="BD158" s="14"/>
    </row>
    <row r="159" spans="1:56"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0"/>
      <c r="AB159" s="240"/>
      <c r="AC159" s="241"/>
      <c r="AD159" s="240"/>
      <c r="AE159" s="240"/>
      <c r="AF159" s="240"/>
      <c r="AG159" s="240"/>
      <c r="AH159" s="14"/>
      <c r="AI159" s="14"/>
      <c r="AJ159" s="14"/>
      <c r="AK159" s="240"/>
      <c r="AL159" s="129"/>
      <c r="AM159" s="240"/>
      <c r="AN159" s="14"/>
      <c r="AO159" s="14"/>
      <c r="AR159" s="14"/>
      <c r="AS159" s="14"/>
      <c r="AT159" s="14"/>
      <c r="AU159" s="14"/>
      <c r="AV159" s="14"/>
      <c r="AW159" s="14"/>
      <c r="AX159" s="14"/>
      <c r="AY159" s="14"/>
      <c r="AZ159" s="14"/>
      <c r="BA159" s="14"/>
      <c r="BB159" s="14"/>
      <c r="BC159" s="14"/>
      <c r="BD159" s="14"/>
    </row>
    <row r="160" spans="1:56" s="198" customFormat="1" ht="73.5" customHeight="1">
      <c r="A160" s="195" t="s">
        <v>149</v>
      </c>
      <c r="B160" s="196"/>
      <c r="C160" s="243">
        <f>$C$8</f>
        <v>2016</v>
      </c>
      <c r="D160" s="10" t="s">
        <v>304</v>
      </c>
      <c r="E160" s="114" t="s">
        <v>305</v>
      </c>
      <c r="F160" s="114" t="s">
        <v>306</v>
      </c>
      <c r="G160" s="114" t="s">
        <v>307</v>
      </c>
      <c r="H160" s="114" t="s">
        <v>308</v>
      </c>
      <c r="I160" s="114" t="s">
        <v>327</v>
      </c>
      <c r="J160" s="114" t="s">
        <v>328</v>
      </c>
      <c r="K160" s="11" t="s">
        <v>309</v>
      </c>
      <c r="L160" s="7" t="s">
        <v>99</v>
      </c>
      <c r="M160" s="147" t="s">
        <v>310</v>
      </c>
      <c r="N160" s="146" t="s">
        <v>311</v>
      </c>
      <c r="O160" s="146" t="s">
        <v>355</v>
      </c>
      <c r="P160" s="146" t="s">
        <v>313</v>
      </c>
      <c r="Q160" s="146" t="s">
        <v>314</v>
      </c>
      <c r="R160" s="114" t="s">
        <v>315</v>
      </c>
      <c r="S160" s="114" t="s">
        <v>93</v>
      </c>
      <c r="T160" s="114" t="s">
        <v>316</v>
      </c>
      <c r="U160" s="114" t="s">
        <v>317</v>
      </c>
      <c r="V160" s="114" t="s">
        <v>318</v>
      </c>
      <c r="W160" s="146" t="s">
        <v>346</v>
      </c>
      <c r="X160" s="146" t="s">
        <v>349</v>
      </c>
      <c r="Y160" s="114" t="s">
        <v>319</v>
      </c>
      <c r="Z160" s="114" t="s">
        <v>320</v>
      </c>
      <c r="AA160" s="114" t="s">
        <v>321</v>
      </c>
      <c r="AB160" s="146" t="s">
        <v>322</v>
      </c>
      <c r="AC160" s="146" t="s">
        <v>358</v>
      </c>
      <c r="AD160" s="114" t="s">
        <v>323</v>
      </c>
      <c r="AE160" s="114" t="s">
        <v>324</v>
      </c>
      <c r="AF160" s="146" t="s">
        <v>325</v>
      </c>
      <c r="AG160" s="114" t="s">
        <v>326</v>
      </c>
      <c r="AH160" s="7" t="s">
        <v>148</v>
      </c>
      <c r="AI160" s="7" t="s">
        <v>88</v>
      </c>
      <c r="AJ160" s="7" t="s">
        <v>347</v>
      </c>
      <c r="AK160" s="114" t="s">
        <v>87</v>
      </c>
      <c r="AL160" s="114" t="s">
        <v>86</v>
      </c>
      <c r="AM160" s="114" t="s">
        <v>85</v>
      </c>
      <c r="AN160" s="7" t="s">
        <v>84</v>
      </c>
      <c r="AO160" s="9" t="s">
        <v>83</v>
      </c>
      <c r="AR160" s="7" t="s">
        <v>82</v>
      </c>
      <c r="AS160" s="7" t="s">
        <v>81</v>
      </c>
      <c r="AT160" s="7" t="s">
        <v>80</v>
      </c>
      <c r="AU160" s="7" t="s">
        <v>348</v>
      </c>
      <c r="AV160" s="7" t="s">
        <v>79</v>
      </c>
      <c r="AW160" s="9" t="s">
        <v>83</v>
      </c>
      <c r="AX160" s="8"/>
      <c r="AY160" s="7" t="s">
        <v>78</v>
      </c>
      <c r="AZ160" s="7" t="s">
        <v>77</v>
      </c>
      <c r="BA160" s="7" t="s">
        <v>77</v>
      </c>
      <c r="BB160" s="7" t="s">
        <v>351</v>
      </c>
      <c r="BC160" s="7" t="s">
        <v>75</v>
      </c>
      <c r="BD160" s="9" t="s">
        <v>83</v>
      </c>
    </row>
    <row r="161" spans="1:56"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202"/>
      <c r="AB161" s="202" t="s">
        <v>146</v>
      </c>
      <c r="AC161" s="115" t="s">
        <v>146</v>
      </c>
      <c r="AD161" s="115" t="s">
        <v>146</v>
      </c>
      <c r="AE161" s="202" t="s">
        <v>146</v>
      </c>
      <c r="AF161" s="202" t="s">
        <v>146</v>
      </c>
      <c r="AG161" s="202" t="s">
        <v>146</v>
      </c>
      <c r="AH161" s="49" t="s">
        <v>146</v>
      </c>
      <c r="AI161" s="49" t="s">
        <v>146</v>
      </c>
      <c r="AJ161" s="49" t="s">
        <v>147</v>
      </c>
      <c r="AK161" s="115" t="s">
        <v>146</v>
      </c>
      <c r="AL161" s="115" t="s">
        <v>146</v>
      </c>
      <c r="AM161" s="115" t="s">
        <v>146</v>
      </c>
      <c r="AN161" s="49" t="s">
        <v>146</v>
      </c>
      <c r="AO161" s="51" t="s">
        <v>146</v>
      </c>
      <c r="AR161" s="49" t="s">
        <v>146</v>
      </c>
      <c r="AS161" s="49" t="s">
        <v>146</v>
      </c>
      <c r="AT161" s="49" t="s">
        <v>146</v>
      </c>
      <c r="AU161" s="49" t="s">
        <v>146</v>
      </c>
      <c r="AV161" s="49" t="s">
        <v>146</v>
      </c>
      <c r="AW161" s="51" t="s">
        <v>146</v>
      </c>
      <c r="AX161" s="50"/>
      <c r="AY161" s="49" t="s">
        <v>146</v>
      </c>
      <c r="AZ161" s="49" t="s">
        <v>146</v>
      </c>
      <c r="BA161" s="49" t="s">
        <v>146</v>
      </c>
      <c r="BB161" s="49" t="s">
        <v>146</v>
      </c>
      <c r="BC161" s="49" t="s">
        <v>146</v>
      </c>
      <c r="BD161" s="51" t="s">
        <v>146</v>
      </c>
    </row>
    <row r="162" spans="1:56"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60"/>
      <c r="AI162" s="60"/>
      <c r="AJ162" s="60"/>
      <c r="AK162" s="240"/>
      <c r="AL162" s="129"/>
      <c r="AM162" s="240"/>
      <c r="AN162" s="60"/>
      <c r="AO162" s="61"/>
      <c r="AR162" s="60"/>
      <c r="AS162" s="60"/>
      <c r="AT162" s="60"/>
      <c r="AU162" s="60"/>
      <c r="AV162" s="60"/>
      <c r="AW162" s="61"/>
      <c r="AX162" s="14"/>
      <c r="AY162" s="60"/>
      <c r="AZ162" s="60"/>
      <c r="BA162" s="60"/>
      <c r="BB162" s="60"/>
      <c r="BC162" s="60"/>
      <c r="BD162" s="61"/>
    </row>
    <row r="163" spans="1:56"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17"/>
      <c r="AB163" s="17"/>
      <c r="AC163" s="257"/>
      <c r="AD163" s="17"/>
      <c r="AE163" s="17"/>
      <c r="AF163" s="17"/>
      <c r="AG163" s="17"/>
      <c r="AH163" s="33"/>
      <c r="AI163" s="33"/>
      <c r="AJ163" s="33"/>
      <c r="AK163" s="17"/>
      <c r="AL163" s="135"/>
      <c r="AM163" s="17"/>
      <c r="AN163" s="33"/>
      <c r="AO163" s="48"/>
      <c r="AR163" s="33"/>
      <c r="AS163" s="33"/>
      <c r="AT163" s="33"/>
      <c r="AU163" s="33"/>
      <c r="AV163" s="33"/>
      <c r="AW163" s="48"/>
      <c r="AX163" s="47"/>
      <c r="AY163" s="33"/>
      <c r="AZ163" s="33"/>
      <c r="BA163" s="33"/>
      <c r="BB163" s="33"/>
      <c r="BC163" s="33"/>
      <c r="BD163" s="48"/>
    </row>
    <row r="164" spans="1:56"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17"/>
      <c r="AB164" s="17"/>
      <c r="AC164" s="257"/>
      <c r="AD164" s="17"/>
      <c r="AE164" s="17"/>
      <c r="AF164" s="17"/>
      <c r="AG164" s="17"/>
      <c r="AH164" s="33"/>
      <c r="AI164" s="33"/>
      <c r="AJ164" s="33"/>
      <c r="AK164" s="17"/>
      <c r="AL164" s="135"/>
      <c r="AM164" s="17"/>
      <c r="AN164" s="33"/>
      <c r="AO164" s="48"/>
      <c r="AR164" s="33"/>
      <c r="AS164" s="33"/>
      <c r="AT164" s="33"/>
      <c r="AU164" s="33"/>
      <c r="AV164" s="33"/>
      <c r="AW164" s="48"/>
      <c r="AX164" s="47"/>
      <c r="AY164" s="33"/>
      <c r="AZ164" s="33"/>
      <c r="BA164" s="33"/>
      <c r="BB164" s="33"/>
      <c r="BC164" s="33"/>
      <c r="BD164" s="48"/>
    </row>
    <row r="165" spans="1:56" s="204" customFormat="1">
      <c r="A165" s="199"/>
      <c r="B165" s="200"/>
      <c r="C165" s="201" t="s">
        <v>179</v>
      </c>
      <c r="D165" s="144">
        <v>163717</v>
      </c>
      <c r="E165" s="160">
        <v>37031</v>
      </c>
      <c r="F165" s="160">
        <v>188536</v>
      </c>
      <c r="G165" s="160">
        <v>418650</v>
      </c>
      <c r="H165" s="144">
        <v>161457</v>
      </c>
      <c r="I165" s="144">
        <v>290721</v>
      </c>
      <c r="J165" s="160">
        <v>103099</v>
      </c>
      <c r="K165" s="144">
        <v>168005</v>
      </c>
      <c r="L165" s="43">
        <f t="shared" ref="L165:L170" si="292">+SUM(D165:K165)</f>
        <v>1531216</v>
      </c>
      <c r="M165" s="160"/>
      <c r="N165" s="160"/>
      <c r="O165" s="160">
        <v>66157</v>
      </c>
      <c r="P165" s="160">
        <v>39647</v>
      </c>
      <c r="Q165" s="160">
        <v>53809</v>
      </c>
      <c r="R165" s="160">
        <v>19067</v>
      </c>
      <c r="S165" s="160">
        <v>27613</v>
      </c>
      <c r="T165" s="160">
        <v>37933</v>
      </c>
      <c r="U165" s="160">
        <v>33505</v>
      </c>
      <c r="V165" s="144">
        <v>17395</v>
      </c>
      <c r="W165" s="144"/>
      <c r="X165" s="144"/>
      <c r="Y165" s="160">
        <v>39270</v>
      </c>
      <c r="Z165" s="160">
        <v>61722</v>
      </c>
      <c r="AA165" s="160">
        <v>27229</v>
      </c>
      <c r="AB165" s="160"/>
      <c r="AC165" s="250">
        <v>52056</v>
      </c>
      <c r="AD165" s="160">
        <v>48265</v>
      </c>
      <c r="AE165" s="160"/>
      <c r="AF165" s="160">
        <v>13184</v>
      </c>
      <c r="AG165" s="160">
        <v>28009</v>
      </c>
      <c r="AH165" s="43">
        <f t="shared" ref="AH165:AH170" si="293">+SUM(M165:AG165)</f>
        <v>564861</v>
      </c>
      <c r="AI165" s="43">
        <f t="shared" ref="AI165:AI170" si="294">O165+Q165+Z165+AD165+AE165+AG165+T165</f>
        <v>295895</v>
      </c>
      <c r="AJ165" s="43">
        <f t="shared" ref="AJ165:AJ170" si="295">P165+R165+S165+U165+V165+Y165+AC165+AB165+AF165+AA165</f>
        <v>268966</v>
      </c>
      <c r="AK165" s="160">
        <v>133817</v>
      </c>
      <c r="AL165" s="144">
        <v>11768</v>
      </c>
      <c r="AM165" s="160">
        <v>19787</v>
      </c>
      <c r="AN165" s="43">
        <f t="shared" ref="AN165:AN170" si="296">+SUM(AK165:AM165)</f>
        <v>165372</v>
      </c>
      <c r="AO165" s="44">
        <f t="shared" ref="AO165:AO170" si="297">+AN165+AH165+L165</f>
        <v>2261449</v>
      </c>
      <c r="AR165" s="43">
        <f t="shared" ref="AR165:AR169" si="298">L165/AR$5</f>
        <v>191402</v>
      </c>
      <c r="AS165" s="43">
        <f t="shared" ref="AS165:AS169" si="299">AH165/AS$5</f>
        <v>35303.8125</v>
      </c>
      <c r="AT165" s="43">
        <f t="shared" ref="AT165:AT169" si="300">AI165/AT$5</f>
        <v>42270.714285714283</v>
      </c>
      <c r="AU165" s="43">
        <f t="shared" ref="AU165:AU169" si="301">AJ165/AU$5</f>
        <v>29885.111111111109</v>
      </c>
      <c r="AV165" s="43">
        <f t="shared" ref="AV165:AV169" si="302">AN165/AV$5</f>
        <v>55124</v>
      </c>
      <c r="AW165" s="44">
        <f t="shared" ref="AW165:AW169" si="303">AO165/AW$5</f>
        <v>83757.370370370365</v>
      </c>
      <c r="AX165" s="122"/>
      <c r="AY165" s="43">
        <f t="shared" ref="AY165:AY170" si="304">MEDIAN($D165:$K165)</f>
        <v>165861</v>
      </c>
      <c r="AZ165" s="43">
        <f t="shared" ref="AZ165:AZ170" si="305">MEDIAN($M165:$AG165)</f>
        <v>37933</v>
      </c>
      <c r="BA165" s="43">
        <f t="shared" ref="BA165:BA170" si="306">MEDIAN($AD165,$AE165,$Z165,$T165,$O165,Q165,AG165)</f>
        <v>51037</v>
      </c>
      <c r="BB165" s="43">
        <f t="shared" ref="BB165:BB170" si="307">MEDIAN($AF165,$AB165,$AC165,$Y165,$V165,$U165,$S165,$R165,$P165,$AA165)</f>
        <v>27613</v>
      </c>
      <c r="BC165" s="43">
        <f t="shared" ref="BC165:BC170" si="308">MEDIAN($AK165:$AM165)</f>
        <v>19787</v>
      </c>
      <c r="BD165" s="44">
        <f>MEDIAN((D165:K165,M165:V165,Y165:AG165,AK165:AM165))</f>
        <v>43956</v>
      </c>
    </row>
    <row r="166" spans="1:56" s="204" customFormat="1">
      <c r="A166" s="199"/>
      <c r="B166" s="200"/>
      <c r="C166" s="201" t="s">
        <v>178</v>
      </c>
      <c r="D166" s="144">
        <v>169552</v>
      </c>
      <c r="E166" s="160">
        <v>23325</v>
      </c>
      <c r="F166" s="160">
        <v>163324</v>
      </c>
      <c r="G166" s="160">
        <v>290840</v>
      </c>
      <c r="H166" s="144">
        <v>92451</v>
      </c>
      <c r="I166" s="144">
        <v>167373</v>
      </c>
      <c r="J166" s="160">
        <v>78208</v>
      </c>
      <c r="K166" s="144">
        <v>134951</v>
      </c>
      <c r="L166" s="43">
        <f t="shared" si="292"/>
        <v>1120024</v>
      </c>
      <c r="M166" s="160"/>
      <c r="N166" s="160"/>
      <c r="O166" s="160">
        <v>38086</v>
      </c>
      <c r="P166" s="160">
        <v>17916</v>
      </c>
      <c r="Q166" s="160">
        <v>57539</v>
      </c>
      <c r="R166" s="160">
        <v>14329</v>
      </c>
      <c r="S166" s="160">
        <v>15884</v>
      </c>
      <c r="T166" s="160">
        <v>33323</v>
      </c>
      <c r="U166" s="160">
        <v>16877</v>
      </c>
      <c r="V166" s="144">
        <v>3774</v>
      </c>
      <c r="W166" s="144"/>
      <c r="X166" s="144"/>
      <c r="Y166" s="160">
        <v>16785</v>
      </c>
      <c r="Z166" s="160">
        <v>64700</v>
      </c>
      <c r="AA166" s="160">
        <v>16699</v>
      </c>
      <c r="AB166" s="160"/>
      <c r="AC166" s="250">
        <v>38306</v>
      </c>
      <c r="AD166" s="160">
        <v>36621</v>
      </c>
      <c r="AE166" s="160"/>
      <c r="AF166" s="160">
        <v>7337</v>
      </c>
      <c r="AG166" s="160">
        <v>28027</v>
      </c>
      <c r="AH166" s="43">
        <f t="shared" si="293"/>
        <v>406203</v>
      </c>
      <c r="AI166" s="43">
        <f t="shared" si="294"/>
        <v>258296</v>
      </c>
      <c r="AJ166" s="43">
        <f t="shared" si="295"/>
        <v>147907</v>
      </c>
      <c r="AK166" s="160">
        <v>6520</v>
      </c>
      <c r="AL166" s="144">
        <v>1909</v>
      </c>
      <c r="AM166" s="160">
        <v>2279</v>
      </c>
      <c r="AN166" s="43">
        <f t="shared" si="296"/>
        <v>10708</v>
      </c>
      <c r="AO166" s="44">
        <f t="shared" si="297"/>
        <v>1536935</v>
      </c>
      <c r="AR166" s="43">
        <f t="shared" si="298"/>
        <v>140003</v>
      </c>
      <c r="AS166" s="43">
        <f t="shared" si="299"/>
        <v>25387.6875</v>
      </c>
      <c r="AT166" s="43">
        <f t="shared" si="300"/>
        <v>36899.428571428572</v>
      </c>
      <c r="AU166" s="43">
        <f t="shared" si="301"/>
        <v>16434.111111111109</v>
      </c>
      <c r="AV166" s="43">
        <f t="shared" si="302"/>
        <v>3569.3333333333335</v>
      </c>
      <c r="AW166" s="44">
        <f t="shared" si="303"/>
        <v>56923.518518518518</v>
      </c>
      <c r="AX166" s="122"/>
      <c r="AY166" s="43">
        <f t="shared" si="304"/>
        <v>149137.5</v>
      </c>
      <c r="AZ166" s="43">
        <f t="shared" si="305"/>
        <v>17916</v>
      </c>
      <c r="BA166" s="43">
        <f t="shared" si="306"/>
        <v>37353.5</v>
      </c>
      <c r="BB166" s="43">
        <f t="shared" si="307"/>
        <v>16699</v>
      </c>
      <c r="BC166" s="43">
        <f t="shared" si="308"/>
        <v>2279</v>
      </c>
      <c r="BD166" s="44">
        <f>MEDIAN((D166:K166,M166:V166,Y166:AG166,AK166:AM166))</f>
        <v>30675</v>
      </c>
    </row>
    <row r="167" spans="1:56" s="204" customFormat="1">
      <c r="A167" s="199"/>
      <c r="B167" s="200"/>
      <c r="C167" s="201" t="s">
        <v>177</v>
      </c>
      <c r="D167" s="144">
        <v>39677</v>
      </c>
      <c r="E167" s="160">
        <v>56325</v>
      </c>
      <c r="F167" s="160">
        <v>116555</v>
      </c>
      <c r="G167" s="160">
        <v>386279</v>
      </c>
      <c r="H167" s="144">
        <v>70558</v>
      </c>
      <c r="I167" s="144">
        <v>204435</v>
      </c>
      <c r="J167" s="160">
        <v>74038</v>
      </c>
      <c r="K167" s="144">
        <v>116865</v>
      </c>
      <c r="L167" s="43">
        <f t="shared" si="292"/>
        <v>1064732</v>
      </c>
      <c r="M167" s="160"/>
      <c r="N167" s="160"/>
      <c r="O167" s="160">
        <v>9076</v>
      </c>
      <c r="P167" s="160">
        <v>3842</v>
      </c>
      <c r="Q167" s="160">
        <v>0</v>
      </c>
      <c r="R167" s="160">
        <v>7240</v>
      </c>
      <c r="S167" s="160">
        <v>858</v>
      </c>
      <c r="T167" s="160">
        <v>8783</v>
      </c>
      <c r="U167" s="160"/>
      <c r="V167" s="144">
        <v>2113</v>
      </c>
      <c r="W167" s="144"/>
      <c r="X167" s="144"/>
      <c r="Y167" s="160">
        <v>5809</v>
      </c>
      <c r="Z167" s="160"/>
      <c r="AA167" s="160">
        <v>3512</v>
      </c>
      <c r="AB167" s="160"/>
      <c r="AC167" s="250">
        <v>9378</v>
      </c>
      <c r="AD167" s="160">
        <v>14181</v>
      </c>
      <c r="AE167" s="160">
        <v>57269</v>
      </c>
      <c r="AF167" s="160">
        <v>0</v>
      </c>
      <c r="AG167" s="160">
        <v>5993</v>
      </c>
      <c r="AH167" s="43">
        <f t="shared" si="293"/>
        <v>128054</v>
      </c>
      <c r="AI167" s="43">
        <f t="shared" si="294"/>
        <v>95302</v>
      </c>
      <c r="AJ167" s="43">
        <f t="shared" si="295"/>
        <v>32752</v>
      </c>
      <c r="AK167" s="160"/>
      <c r="AL167" s="144">
        <v>1830</v>
      </c>
      <c r="AM167" s="160">
        <v>0</v>
      </c>
      <c r="AN167" s="43">
        <f t="shared" si="296"/>
        <v>1830</v>
      </c>
      <c r="AO167" s="44">
        <f t="shared" si="297"/>
        <v>1194616</v>
      </c>
      <c r="AR167" s="43">
        <f t="shared" si="298"/>
        <v>133091.5</v>
      </c>
      <c r="AS167" s="43">
        <f t="shared" si="299"/>
        <v>8003.375</v>
      </c>
      <c r="AT167" s="43">
        <f t="shared" si="300"/>
        <v>13614.571428571429</v>
      </c>
      <c r="AU167" s="43">
        <f t="shared" si="301"/>
        <v>3639.1111111111113</v>
      </c>
      <c r="AV167" s="43">
        <f t="shared" si="302"/>
        <v>610</v>
      </c>
      <c r="AW167" s="44">
        <f t="shared" si="303"/>
        <v>44245.037037037036</v>
      </c>
      <c r="AX167" s="122"/>
      <c r="AY167" s="43">
        <f t="shared" si="304"/>
        <v>95296.5</v>
      </c>
      <c r="AZ167" s="43">
        <f t="shared" si="305"/>
        <v>5901</v>
      </c>
      <c r="BA167" s="43">
        <f t="shared" si="306"/>
        <v>8929.5</v>
      </c>
      <c r="BB167" s="43">
        <f t="shared" si="307"/>
        <v>3677</v>
      </c>
      <c r="BC167" s="43">
        <f t="shared" si="308"/>
        <v>915</v>
      </c>
      <c r="BD167" s="44">
        <f>MEDIAN((D167:K167,M167:V167,Y167:AG167,AK167:AM167))</f>
        <v>8929.5</v>
      </c>
    </row>
    <row r="168" spans="1:56" s="204" customFormat="1">
      <c r="A168" s="199"/>
      <c r="B168" s="200"/>
      <c r="C168" s="201" t="s">
        <v>176</v>
      </c>
      <c r="D168" s="144">
        <v>24</v>
      </c>
      <c r="E168" s="160">
        <v>1332</v>
      </c>
      <c r="F168" s="160">
        <v>3745</v>
      </c>
      <c r="G168" s="160"/>
      <c r="H168" s="144">
        <v>23524</v>
      </c>
      <c r="I168" s="144">
        <v>16768</v>
      </c>
      <c r="J168" s="160">
        <v>1705</v>
      </c>
      <c r="K168" s="144">
        <v>1181</v>
      </c>
      <c r="L168" s="43">
        <f t="shared" si="292"/>
        <v>48279</v>
      </c>
      <c r="M168" s="160"/>
      <c r="N168" s="160"/>
      <c r="O168" s="160">
        <v>3859</v>
      </c>
      <c r="P168" s="160">
        <v>1116</v>
      </c>
      <c r="Q168" s="160">
        <v>76</v>
      </c>
      <c r="R168" s="160">
        <v>743</v>
      </c>
      <c r="S168" s="160">
        <v>630</v>
      </c>
      <c r="T168" s="160">
        <v>227</v>
      </c>
      <c r="U168" s="160">
        <v>890</v>
      </c>
      <c r="V168" s="144">
        <v>84</v>
      </c>
      <c r="W168" s="144"/>
      <c r="X168" s="144"/>
      <c r="Y168" s="160">
        <v>1772</v>
      </c>
      <c r="Z168" s="160">
        <v>336</v>
      </c>
      <c r="AA168" s="160">
        <v>236</v>
      </c>
      <c r="AB168" s="160"/>
      <c r="AC168" s="250">
        <v>1348</v>
      </c>
      <c r="AD168" s="160">
        <v>57</v>
      </c>
      <c r="AE168" s="160">
        <v>402</v>
      </c>
      <c r="AF168" s="160">
        <v>253</v>
      </c>
      <c r="AG168" s="160">
        <v>480</v>
      </c>
      <c r="AH168" s="43">
        <f t="shared" si="293"/>
        <v>12509</v>
      </c>
      <c r="AI168" s="43">
        <f t="shared" si="294"/>
        <v>5437</v>
      </c>
      <c r="AJ168" s="43">
        <f t="shared" si="295"/>
        <v>7072</v>
      </c>
      <c r="AK168" s="160">
        <v>4785</v>
      </c>
      <c r="AL168" s="144">
        <v>1999</v>
      </c>
      <c r="AM168" s="160">
        <v>656</v>
      </c>
      <c r="AN168" s="43">
        <f t="shared" si="296"/>
        <v>7440</v>
      </c>
      <c r="AO168" s="44">
        <f t="shared" si="297"/>
        <v>68228</v>
      </c>
      <c r="AR168" s="43">
        <f t="shared" si="298"/>
        <v>6034.875</v>
      </c>
      <c r="AS168" s="43">
        <f t="shared" si="299"/>
        <v>781.8125</v>
      </c>
      <c r="AT168" s="43">
        <f t="shared" si="300"/>
        <v>776.71428571428567</v>
      </c>
      <c r="AU168" s="43">
        <f t="shared" si="301"/>
        <v>785.77777777777783</v>
      </c>
      <c r="AV168" s="43">
        <f t="shared" si="302"/>
        <v>2480</v>
      </c>
      <c r="AW168" s="44">
        <f t="shared" si="303"/>
        <v>2526.962962962963</v>
      </c>
      <c r="AX168" s="122"/>
      <c r="AY168" s="43">
        <f t="shared" si="304"/>
        <v>1705</v>
      </c>
      <c r="AZ168" s="43">
        <f t="shared" si="305"/>
        <v>441</v>
      </c>
      <c r="BA168" s="43">
        <f t="shared" si="306"/>
        <v>336</v>
      </c>
      <c r="BB168" s="43">
        <f t="shared" si="307"/>
        <v>743</v>
      </c>
      <c r="BC168" s="43">
        <f t="shared" si="308"/>
        <v>1999</v>
      </c>
      <c r="BD168" s="44">
        <f>MEDIAN((D168:K168,M168:V168,Y168:AG168,AK168:AM168))</f>
        <v>816.5</v>
      </c>
    </row>
    <row r="169" spans="1:56" s="204" customFormat="1">
      <c r="A169" s="199"/>
      <c r="B169" s="200"/>
      <c r="C169" s="201" t="s">
        <v>125</v>
      </c>
      <c r="D169" s="144">
        <v>10616</v>
      </c>
      <c r="E169" s="160"/>
      <c r="F169" s="160">
        <v>3945</v>
      </c>
      <c r="G169" s="160">
        <v>29693</v>
      </c>
      <c r="H169" s="144"/>
      <c r="I169" s="144"/>
      <c r="J169" s="160">
        <v>0</v>
      </c>
      <c r="K169" s="144">
        <v>0</v>
      </c>
      <c r="L169" s="43">
        <f t="shared" si="292"/>
        <v>44254</v>
      </c>
      <c r="M169" s="160"/>
      <c r="N169" s="160"/>
      <c r="O169" s="160">
        <v>356</v>
      </c>
      <c r="P169" s="160"/>
      <c r="Q169" s="160">
        <v>0</v>
      </c>
      <c r="R169" s="160">
        <v>0</v>
      </c>
      <c r="S169" s="160">
        <v>43</v>
      </c>
      <c r="T169" s="160">
        <v>0</v>
      </c>
      <c r="U169" s="160"/>
      <c r="V169" s="144">
        <v>50</v>
      </c>
      <c r="W169" s="144"/>
      <c r="X169" s="144"/>
      <c r="Y169" s="160">
        <v>0</v>
      </c>
      <c r="Z169" s="160">
        <v>10699</v>
      </c>
      <c r="AA169" s="160"/>
      <c r="AB169" s="160"/>
      <c r="AC169" s="250">
        <v>33</v>
      </c>
      <c r="AD169" s="160"/>
      <c r="AE169" s="160"/>
      <c r="AF169" s="160">
        <v>2772</v>
      </c>
      <c r="AG169" s="160">
        <v>58</v>
      </c>
      <c r="AH169" s="43">
        <f t="shared" si="293"/>
        <v>14011</v>
      </c>
      <c r="AI169" s="43">
        <f t="shared" si="294"/>
        <v>11113</v>
      </c>
      <c r="AJ169" s="43">
        <f t="shared" si="295"/>
        <v>2898</v>
      </c>
      <c r="AK169" s="160">
        <v>12614</v>
      </c>
      <c r="AL169" s="144">
        <v>163</v>
      </c>
      <c r="AM169" s="160">
        <v>3205</v>
      </c>
      <c r="AN169" s="43">
        <f t="shared" si="296"/>
        <v>15982</v>
      </c>
      <c r="AO169" s="44">
        <f t="shared" si="297"/>
        <v>74247</v>
      </c>
      <c r="AR169" s="43">
        <f t="shared" si="298"/>
        <v>5531.75</v>
      </c>
      <c r="AS169" s="43">
        <f t="shared" si="299"/>
        <v>875.6875</v>
      </c>
      <c r="AT169" s="43">
        <f t="shared" si="300"/>
        <v>1587.5714285714287</v>
      </c>
      <c r="AU169" s="43">
        <f t="shared" si="301"/>
        <v>322</v>
      </c>
      <c r="AV169" s="43">
        <f t="shared" si="302"/>
        <v>5327.333333333333</v>
      </c>
      <c r="AW169" s="44">
        <f t="shared" si="303"/>
        <v>2749.8888888888887</v>
      </c>
      <c r="AX169" s="122"/>
      <c r="AY169" s="43">
        <f t="shared" si="304"/>
        <v>3945</v>
      </c>
      <c r="AZ169" s="43">
        <f t="shared" si="305"/>
        <v>43</v>
      </c>
      <c r="BA169" s="43">
        <f t="shared" si="306"/>
        <v>58</v>
      </c>
      <c r="BB169" s="43">
        <f t="shared" si="307"/>
        <v>38</v>
      </c>
      <c r="BC169" s="43">
        <f t="shared" si="308"/>
        <v>3205</v>
      </c>
      <c r="BD169" s="44">
        <f>MEDIAN((D169:K169,M169:V169,Y169:AG169,AK169:AM169))</f>
        <v>58</v>
      </c>
    </row>
    <row r="170" spans="1:56" s="204" customFormat="1">
      <c r="A170" s="199"/>
      <c r="B170" s="200"/>
      <c r="C170" s="210" t="s">
        <v>158</v>
      </c>
      <c r="D170" s="252">
        <f t="shared" ref="D170:K170" si="309">SUM(D165:D169)</f>
        <v>383586</v>
      </c>
      <c r="E170" s="252">
        <f t="shared" si="309"/>
        <v>118013</v>
      </c>
      <c r="F170" s="252">
        <f t="shared" si="309"/>
        <v>476105</v>
      </c>
      <c r="G170" s="252">
        <f t="shared" si="309"/>
        <v>1125462</v>
      </c>
      <c r="H170" s="252">
        <f t="shared" si="309"/>
        <v>347990</v>
      </c>
      <c r="I170" s="252">
        <f t="shared" si="309"/>
        <v>679297</v>
      </c>
      <c r="J170" s="252">
        <f t="shared" si="309"/>
        <v>257050</v>
      </c>
      <c r="K170" s="252">
        <f t="shared" si="309"/>
        <v>421002</v>
      </c>
      <c r="L170" s="45">
        <f t="shared" si="292"/>
        <v>3808505</v>
      </c>
      <c r="M170" s="252"/>
      <c r="N170" s="252"/>
      <c r="O170" s="252">
        <f t="shared" ref="O170:V170" si="310">SUM(O165:O169)</f>
        <v>117534</v>
      </c>
      <c r="P170" s="252">
        <f t="shared" si="310"/>
        <v>62521</v>
      </c>
      <c r="Q170" s="252">
        <f t="shared" si="310"/>
        <v>111424</v>
      </c>
      <c r="R170" s="252">
        <f t="shared" si="310"/>
        <v>41379</v>
      </c>
      <c r="S170" s="252">
        <f t="shared" si="310"/>
        <v>45028</v>
      </c>
      <c r="T170" s="252">
        <f t="shared" si="310"/>
        <v>80266</v>
      </c>
      <c r="U170" s="252">
        <f t="shared" si="310"/>
        <v>51272</v>
      </c>
      <c r="V170" s="252">
        <f t="shared" si="310"/>
        <v>23416</v>
      </c>
      <c r="W170" s="252"/>
      <c r="X170" s="252"/>
      <c r="Y170" s="252">
        <f t="shared" ref="Y170:AG170" si="311">SUM(Y165:Y169)</f>
        <v>63636</v>
      </c>
      <c r="Z170" s="252">
        <f t="shared" si="311"/>
        <v>137457</v>
      </c>
      <c r="AA170" s="252">
        <f t="shared" si="311"/>
        <v>47676</v>
      </c>
      <c r="AB170" s="252"/>
      <c r="AC170" s="252">
        <f>SUM(AC165:AC169)</f>
        <v>101121</v>
      </c>
      <c r="AD170" s="252">
        <f t="shared" si="311"/>
        <v>99124</v>
      </c>
      <c r="AE170" s="252">
        <f t="shared" si="311"/>
        <v>57671</v>
      </c>
      <c r="AF170" s="252">
        <f t="shared" si="311"/>
        <v>23546</v>
      </c>
      <c r="AG170" s="252">
        <f t="shared" si="311"/>
        <v>62567</v>
      </c>
      <c r="AH170" s="45">
        <f t="shared" si="293"/>
        <v>1125638</v>
      </c>
      <c r="AI170" s="45">
        <f t="shared" si="294"/>
        <v>666043</v>
      </c>
      <c r="AJ170" s="45">
        <f t="shared" si="295"/>
        <v>459595</v>
      </c>
      <c r="AK170" s="252">
        <f>SUM(AK165:AK169)</f>
        <v>157736</v>
      </c>
      <c r="AL170" s="252">
        <f>SUM(AL165:AL169)</f>
        <v>17669</v>
      </c>
      <c r="AM170" s="252">
        <f>SUM(AM165:AM169)</f>
        <v>25927</v>
      </c>
      <c r="AN170" s="45">
        <f t="shared" si="296"/>
        <v>201332</v>
      </c>
      <c r="AO170" s="211">
        <f t="shared" si="297"/>
        <v>5135475</v>
      </c>
      <c r="AR170" s="45">
        <f>L170/AR$5</f>
        <v>476063.125</v>
      </c>
      <c r="AS170" s="45">
        <f>AH170/AS$5</f>
        <v>70352.375</v>
      </c>
      <c r="AT170" s="45">
        <f>AI170/AT$5</f>
        <v>95149</v>
      </c>
      <c r="AU170" s="45">
        <f>AJ170/AU$5</f>
        <v>51066.111111111109</v>
      </c>
      <c r="AV170" s="45">
        <f>AN170/AV$5</f>
        <v>67110.666666666672</v>
      </c>
      <c r="AW170" s="211">
        <f>AO170/AW$5</f>
        <v>190202.77777777778</v>
      </c>
      <c r="AX170" s="122"/>
      <c r="AY170" s="45">
        <f t="shared" si="304"/>
        <v>402294</v>
      </c>
      <c r="AZ170" s="45">
        <f t="shared" si="305"/>
        <v>62544</v>
      </c>
      <c r="BA170" s="45">
        <f t="shared" si="306"/>
        <v>99124</v>
      </c>
      <c r="BB170" s="45">
        <f t="shared" si="307"/>
        <v>47676</v>
      </c>
      <c r="BC170" s="45">
        <f t="shared" si="308"/>
        <v>25927</v>
      </c>
      <c r="BD170" s="211">
        <f>MEDIAN((D170:K170,M170:V170,Y170:AG170,AK170:AM170))</f>
        <v>99124</v>
      </c>
    </row>
    <row r="171" spans="1:56"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160"/>
      <c r="AB171" s="160"/>
      <c r="AC171" s="250"/>
      <c r="AD171" s="160"/>
      <c r="AE171" s="160"/>
      <c r="AF171" s="160"/>
      <c r="AG171" s="160"/>
      <c r="AH171" s="43"/>
      <c r="AI171" s="43"/>
      <c r="AJ171" s="43"/>
      <c r="AK171" s="160"/>
      <c r="AL171" s="144"/>
      <c r="AM171" s="160"/>
      <c r="AN171" s="43"/>
      <c r="AO171" s="44"/>
      <c r="AR171" s="43"/>
      <c r="AS171" s="43"/>
      <c r="AT171" s="43"/>
      <c r="AU171" s="43"/>
      <c r="AV171" s="43"/>
      <c r="AW171" s="44"/>
      <c r="AX171" s="122"/>
      <c r="AY171" s="43"/>
      <c r="AZ171" s="43"/>
      <c r="BA171" s="43"/>
      <c r="BB171" s="43"/>
      <c r="BC171" s="43"/>
      <c r="BD171" s="44"/>
    </row>
    <row r="172" spans="1:56" s="204" customFormat="1">
      <c r="A172" s="199"/>
      <c r="B172" s="200"/>
      <c r="C172" s="201" t="s">
        <v>175</v>
      </c>
      <c r="D172" s="144">
        <v>318555</v>
      </c>
      <c r="E172" s="160">
        <v>118564</v>
      </c>
      <c r="F172" s="160">
        <v>416117</v>
      </c>
      <c r="G172" s="160">
        <v>916050</v>
      </c>
      <c r="H172" s="144">
        <v>277975</v>
      </c>
      <c r="I172" s="144">
        <v>591080</v>
      </c>
      <c r="J172" s="160">
        <v>219325</v>
      </c>
      <c r="K172" s="144">
        <v>365462</v>
      </c>
      <c r="L172" s="43">
        <f>+SUM(D172:K172)</f>
        <v>3223128</v>
      </c>
      <c r="M172" s="160"/>
      <c r="N172" s="160"/>
      <c r="O172" s="160">
        <v>105130</v>
      </c>
      <c r="P172" s="160">
        <v>54316</v>
      </c>
      <c r="Q172" s="160">
        <v>101005</v>
      </c>
      <c r="R172" s="160">
        <v>37147</v>
      </c>
      <c r="S172" s="160">
        <v>41511</v>
      </c>
      <c r="T172" s="160">
        <v>69479</v>
      </c>
      <c r="U172" s="160">
        <v>42442</v>
      </c>
      <c r="V172" s="144">
        <v>24502</v>
      </c>
      <c r="W172" s="144"/>
      <c r="X172" s="144"/>
      <c r="Y172" s="160">
        <v>52077</v>
      </c>
      <c r="Z172" s="160">
        <v>148913</v>
      </c>
      <c r="AA172" s="160">
        <v>43690</v>
      </c>
      <c r="AB172" s="160"/>
      <c r="AC172" s="250">
        <v>89280</v>
      </c>
      <c r="AD172" s="160">
        <v>87369</v>
      </c>
      <c r="AE172" s="160">
        <v>53591</v>
      </c>
      <c r="AF172" s="160">
        <v>24287</v>
      </c>
      <c r="AG172" s="160">
        <v>60127</v>
      </c>
      <c r="AH172" s="43">
        <f>+SUM(M172:AG172)</f>
        <v>1034866</v>
      </c>
      <c r="AI172" s="43">
        <f>O172+Q172+Z172+AD172+AE172+AG172+T172</f>
        <v>625614</v>
      </c>
      <c r="AJ172" s="43">
        <f>P172+R172+S172+U172+V172+Y172+AC172+AB172+AF172+AA172</f>
        <v>409252</v>
      </c>
      <c r="AK172" s="160">
        <v>147810</v>
      </c>
      <c r="AL172" s="144">
        <v>13495</v>
      </c>
      <c r="AM172" s="160">
        <v>25044</v>
      </c>
      <c r="AN172" s="43">
        <f>+SUM(AK172:AM172)</f>
        <v>186349</v>
      </c>
      <c r="AO172" s="44">
        <f>+AN172+AH172+L172</f>
        <v>4444343</v>
      </c>
      <c r="AR172" s="43">
        <f t="shared" ref="AR172:AR175" si="312">L172/AR$5</f>
        <v>402891</v>
      </c>
      <c r="AS172" s="43">
        <f t="shared" ref="AS172:AS175" si="313">AH172/AS$5</f>
        <v>64679.125</v>
      </c>
      <c r="AT172" s="43">
        <f t="shared" ref="AT172:AT175" si="314">AI172/AT$5</f>
        <v>89373.428571428565</v>
      </c>
      <c r="AU172" s="43">
        <f t="shared" ref="AU172:AU175" si="315">AJ172/AU$5</f>
        <v>45472.444444444445</v>
      </c>
      <c r="AV172" s="43">
        <f t="shared" ref="AV172:AV175" si="316">AN172/AV$5</f>
        <v>62116.333333333336</v>
      </c>
      <c r="AW172" s="44">
        <f t="shared" ref="AW172:AW175" si="317">AO172/AW$5</f>
        <v>164605.29629629629</v>
      </c>
      <c r="AX172" s="122"/>
      <c r="AY172" s="43">
        <f>MEDIAN($D172:$K172)</f>
        <v>342008.5</v>
      </c>
      <c r="AZ172" s="43">
        <f>MEDIAN($M172:$AG172)</f>
        <v>53953.5</v>
      </c>
      <c r="BA172" s="43">
        <f>MEDIAN($AD172,$AE172,$Z172,$T172,$O172,Q172,AG172)</f>
        <v>87369</v>
      </c>
      <c r="BB172" s="43">
        <f>MEDIAN($AF172,$AB172,$AC172,$Y172,$V172,$U172,$S172,$R172,$P172,$AA172)</f>
        <v>42442</v>
      </c>
      <c r="BC172" s="43">
        <f>MEDIAN($AK172:$AM172)</f>
        <v>25044</v>
      </c>
      <c r="BD172" s="44">
        <f>MEDIAN((D172:K172,M172:V172,Y172:AG172,AK172:AM172))</f>
        <v>87369</v>
      </c>
    </row>
    <row r="173" spans="1:56" s="204" customFormat="1">
      <c r="A173" s="199"/>
      <c r="B173" s="200"/>
      <c r="C173" s="201" t="s">
        <v>174</v>
      </c>
      <c r="D173" s="144">
        <v>4113</v>
      </c>
      <c r="E173" s="160">
        <v>272</v>
      </c>
      <c r="F173" s="160">
        <v>458</v>
      </c>
      <c r="G173" s="160"/>
      <c r="H173" s="144">
        <v>3925</v>
      </c>
      <c r="I173" s="144"/>
      <c r="J173" s="160">
        <v>217</v>
      </c>
      <c r="K173" s="144">
        <v>135</v>
      </c>
      <c r="L173" s="43">
        <f>+SUM(D173:K173)</f>
        <v>9120</v>
      </c>
      <c r="M173" s="160"/>
      <c r="N173" s="160"/>
      <c r="O173" s="160"/>
      <c r="P173" s="160"/>
      <c r="Q173" s="160">
        <v>1655</v>
      </c>
      <c r="R173" s="160">
        <v>0</v>
      </c>
      <c r="S173" s="160">
        <v>0</v>
      </c>
      <c r="T173" s="160">
        <v>0</v>
      </c>
      <c r="U173" s="160"/>
      <c r="V173" s="144"/>
      <c r="W173" s="144"/>
      <c r="X173" s="144"/>
      <c r="Y173" s="160">
        <v>0</v>
      </c>
      <c r="Z173" s="160">
        <v>296</v>
      </c>
      <c r="AA173" s="160">
        <v>0</v>
      </c>
      <c r="AB173" s="160"/>
      <c r="AC173" s="250">
        <v>24</v>
      </c>
      <c r="AD173" s="160">
        <v>989</v>
      </c>
      <c r="AE173" s="160"/>
      <c r="AF173" s="160">
        <v>6</v>
      </c>
      <c r="AG173" s="160"/>
      <c r="AH173" s="43">
        <f>+SUM(M173:AG173)</f>
        <v>2970</v>
      </c>
      <c r="AI173" s="43">
        <f>O173+Q173+Z173+AD173+AE173+AG173+T173</f>
        <v>2940</v>
      </c>
      <c r="AJ173" s="43">
        <f>P173+R173+S173+U173+V173+Y173+AC173+AB173+AF173+AA173</f>
        <v>30</v>
      </c>
      <c r="AK173" s="160"/>
      <c r="AL173" s="144"/>
      <c r="AM173" s="160">
        <v>0</v>
      </c>
      <c r="AN173" s="43">
        <f>+SUM(AK173:AM173)</f>
        <v>0</v>
      </c>
      <c r="AO173" s="44">
        <f>+AN173+AH173+L173</f>
        <v>12090</v>
      </c>
      <c r="AR173" s="43">
        <f t="shared" si="312"/>
        <v>1140</v>
      </c>
      <c r="AS173" s="43">
        <f t="shared" si="313"/>
        <v>185.625</v>
      </c>
      <c r="AT173" s="43">
        <f t="shared" si="314"/>
        <v>420</v>
      </c>
      <c r="AU173" s="43">
        <f t="shared" si="315"/>
        <v>3.3333333333333335</v>
      </c>
      <c r="AV173" s="43">
        <f t="shared" si="316"/>
        <v>0</v>
      </c>
      <c r="AW173" s="44">
        <f t="shared" si="317"/>
        <v>447.77777777777777</v>
      </c>
      <c r="AX173" s="122"/>
      <c r="AY173" s="43">
        <f>MEDIAN($D173:$K173)</f>
        <v>365</v>
      </c>
      <c r="AZ173" s="43">
        <f>MEDIAN($M173:$AG173)</f>
        <v>3</v>
      </c>
      <c r="BA173" s="43">
        <f>MEDIAN($AD173,$AE173,$Z173,$T173,$O173,Q173,AG173)</f>
        <v>642.5</v>
      </c>
      <c r="BB173" s="43">
        <f>MEDIAN($AF173,$AB173,$AC173,$Y173,$V173,$U173,$S173,$R173,$P173,$AA173)</f>
        <v>0</v>
      </c>
      <c r="BC173" s="43">
        <f>MEDIAN($AK173:$AM173)</f>
        <v>0</v>
      </c>
      <c r="BD173" s="44">
        <f>MEDIAN((D173:K173,M173:V173,Y173:AG173,AK173:AM173))</f>
        <v>135</v>
      </c>
    </row>
    <row r="174" spans="1:56" s="204" customFormat="1">
      <c r="A174" s="199"/>
      <c r="B174" s="200"/>
      <c r="C174" s="201" t="s">
        <v>173</v>
      </c>
      <c r="D174" s="144">
        <v>-762</v>
      </c>
      <c r="E174" s="160">
        <v>-898</v>
      </c>
      <c r="F174" s="160">
        <v>697</v>
      </c>
      <c r="G174" s="160">
        <v>-3886</v>
      </c>
      <c r="H174" s="144">
        <v>1339</v>
      </c>
      <c r="I174" s="144"/>
      <c r="J174" s="160">
        <v>-268</v>
      </c>
      <c r="K174" s="144">
        <v>0</v>
      </c>
      <c r="L174" s="43">
        <f>+SUM(D174:K174)</f>
        <v>-3778</v>
      </c>
      <c r="M174" s="160"/>
      <c r="N174" s="160"/>
      <c r="O174" s="160"/>
      <c r="P174" s="160"/>
      <c r="Q174" s="160">
        <v>593</v>
      </c>
      <c r="R174" s="160">
        <v>84</v>
      </c>
      <c r="S174" s="160">
        <v>-295</v>
      </c>
      <c r="T174" s="160">
        <v>-241</v>
      </c>
      <c r="U174" s="160">
        <v>20</v>
      </c>
      <c r="V174" s="144">
        <v>-109</v>
      </c>
      <c r="W174" s="144"/>
      <c r="X174" s="144"/>
      <c r="Y174" s="160">
        <v>88</v>
      </c>
      <c r="Z174" s="160">
        <v>1587</v>
      </c>
      <c r="AA174" s="160">
        <v>-194</v>
      </c>
      <c r="AB174" s="160"/>
      <c r="AC174" s="250"/>
      <c r="AD174" s="160">
        <v>346</v>
      </c>
      <c r="AE174" s="160">
        <v>81</v>
      </c>
      <c r="AF174" s="160">
        <v>363</v>
      </c>
      <c r="AG174" s="160">
        <v>47</v>
      </c>
      <c r="AH174" s="43">
        <f>+SUM(M174:AG174)</f>
        <v>2370</v>
      </c>
      <c r="AI174" s="43">
        <f>O174+Q174+Z174+AD174+AE174+AG174+T174</f>
        <v>2413</v>
      </c>
      <c r="AJ174" s="43">
        <f>P174+R174+S174+U174+V174+Y174+AC174+AB174+AF174+AA174</f>
        <v>-43</v>
      </c>
      <c r="AK174" s="160"/>
      <c r="AL174" s="144"/>
      <c r="AM174" s="160">
        <v>28</v>
      </c>
      <c r="AN174" s="43">
        <f>+SUM(AK174:AM174)</f>
        <v>28</v>
      </c>
      <c r="AO174" s="44">
        <f>+AN174+AH174+L174</f>
        <v>-1380</v>
      </c>
      <c r="AR174" s="43">
        <f t="shared" si="312"/>
        <v>-472.25</v>
      </c>
      <c r="AS174" s="43">
        <f t="shared" si="313"/>
        <v>148.125</v>
      </c>
      <c r="AT174" s="43">
        <f t="shared" si="314"/>
        <v>344.71428571428572</v>
      </c>
      <c r="AU174" s="43">
        <f t="shared" si="315"/>
        <v>-4.7777777777777777</v>
      </c>
      <c r="AV174" s="43">
        <f t="shared" si="316"/>
        <v>9.3333333333333339</v>
      </c>
      <c r="AW174" s="44">
        <f t="shared" si="317"/>
        <v>-51.111111111111114</v>
      </c>
      <c r="AX174" s="122"/>
      <c r="AY174" s="43">
        <f>MEDIAN($D174:$K174)</f>
        <v>-268</v>
      </c>
      <c r="AZ174" s="43">
        <f>MEDIAN($M174:$AG174)</f>
        <v>81</v>
      </c>
      <c r="BA174" s="43">
        <f>MEDIAN($AD174,$AE174,$Z174,$T174,$O174,Q174,AG174)</f>
        <v>213.5</v>
      </c>
      <c r="BB174" s="43">
        <f>MEDIAN($AF174,$AB174,$AC174,$Y174,$V174,$U174,$S174,$R174,$P174,$AA174)</f>
        <v>20</v>
      </c>
      <c r="BC174" s="43">
        <f>MEDIAN($AK174:$AM174)</f>
        <v>28</v>
      </c>
      <c r="BD174" s="44">
        <f>MEDIAN((D174:K174,M174:V174,Y174:AG174,AK174:AM174))</f>
        <v>28</v>
      </c>
    </row>
    <row r="175" spans="1:56" s="204" customFormat="1">
      <c r="A175" s="199"/>
      <c r="B175" s="200"/>
      <c r="C175" s="201" t="s">
        <v>125</v>
      </c>
      <c r="D175" s="144"/>
      <c r="E175" s="160"/>
      <c r="F175" s="160">
        <v>434</v>
      </c>
      <c r="G175" s="160"/>
      <c r="H175" s="144"/>
      <c r="I175" s="144"/>
      <c r="J175" s="160"/>
      <c r="K175" s="144">
        <v>0</v>
      </c>
      <c r="L175" s="43">
        <f>+SUM(D175:K175)</f>
        <v>434</v>
      </c>
      <c r="M175" s="160"/>
      <c r="N175" s="160"/>
      <c r="O175" s="160">
        <v>-2610</v>
      </c>
      <c r="P175" s="160"/>
      <c r="Q175" s="160"/>
      <c r="R175" s="160">
        <v>0</v>
      </c>
      <c r="S175" s="160">
        <v>0</v>
      </c>
      <c r="T175" s="160">
        <v>0</v>
      </c>
      <c r="U175" s="160"/>
      <c r="V175" s="144"/>
      <c r="W175" s="144"/>
      <c r="X175" s="144"/>
      <c r="Y175" s="160">
        <v>0</v>
      </c>
      <c r="Z175" s="160"/>
      <c r="AA175" s="160"/>
      <c r="AB175" s="160"/>
      <c r="AC175" s="250"/>
      <c r="AD175" s="160"/>
      <c r="AE175" s="160"/>
      <c r="AF175" s="160">
        <v>0</v>
      </c>
      <c r="AG175" s="160"/>
      <c r="AH175" s="43">
        <f>+SUM(M175:AG175)</f>
        <v>-2610</v>
      </c>
      <c r="AI175" s="43">
        <f>O175+Q175+Z175+AD175+AE175+AG175+T175</f>
        <v>-2610</v>
      </c>
      <c r="AJ175" s="43">
        <f>P175+R175+S175+U175+V175+Y175+AC175+AB175+AF175+AA175</f>
        <v>0</v>
      </c>
      <c r="AK175" s="160"/>
      <c r="AL175" s="144"/>
      <c r="AM175" s="160">
        <v>0</v>
      </c>
      <c r="AN175" s="43">
        <f>+SUM(AK175:AM175)</f>
        <v>0</v>
      </c>
      <c r="AO175" s="44">
        <f>+AN175+AH175+L175</f>
        <v>-2176</v>
      </c>
      <c r="AR175" s="43">
        <f t="shared" si="312"/>
        <v>54.25</v>
      </c>
      <c r="AS175" s="43">
        <f t="shared" si="313"/>
        <v>-163.125</v>
      </c>
      <c r="AT175" s="43">
        <f t="shared" si="314"/>
        <v>-372.85714285714283</v>
      </c>
      <c r="AU175" s="43">
        <f t="shared" si="315"/>
        <v>0</v>
      </c>
      <c r="AV175" s="43">
        <f t="shared" si="316"/>
        <v>0</v>
      </c>
      <c r="AW175" s="44">
        <f t="shared" si="317"/>
        <v>-80.592592592592595</v>
      </c>
      <c r="AX175" s="122"/>
      <c r="AY175" s="43">
        <f>MEDIAN($D175:$K175)</f>
        <v>217</v>
      </c>
      <c r="AZ175" s="43">
        <f>MEDIAN($M175:$AG175)</f>
        <v>0</v>
      </c>
      <c r="BA175" s="43">
        <f>MEDIAN($AD175,$AE175,$Z175,$T175,$O175,Q175,AG175)</f>
        <v>-1305</v>
      </c>
      <c r="BB175" s="43">
        <f>MEDIAN($AF175,$AB175,$AC175,$Y175,$V175,$U175,$S175,$R175,$P175,$AA175)</f>
        <v>0</v>
      </c>
      <c r="BC175" s="43">
        <f>MEDIAN($AK175:$AM175)</f>
        <v>0</v>
      </c>
      <c r="BD175" s="44">
        <f>MEDIAN((D175:K175,M175:V175,Y175:AG175,AK175:AM175))</f>
        <v>0</v>
      </c>
    </row>
    <row r="176" spans="1:56" s="204" customFormat="1">
      <c r="A176" s="199"/>
      <c r="B176" s="200"/>
      <c r="C176" s="210" t="s">
        <v>158</v>
      </c>
      <c r="D176" s="252">
        <f t="shared" ref="D176:K176" si="318">SUM(D172:D175)</f>
        <v>321906</v>
      </c>
      <c r="E176" s="252">
        <f t="shared" si="318"/>
        <v>117938</v>
      </c>
      <c r="F176" s="252">
        <f t="shared" si="318"/>
        <v>417706</v>
      </c>
      <c r="G176" s="252">
        <f t="shared" si="318"/>
        <v>912164</v>
      </c>
      <c r="H176" s="252">
        <f t="shared" si="318"/>
        <v>283239</v>
      </c>
      <c r="I176" s="252">
        <f t="shared" si="318"/>
        <v>591080</v>
      </c>
      <c r="J176" s="252">
        <f t="shared" si="318"/>
        <v>219274</v>
      </c>
      <c r="K176" s="252">
        <f t="shared" si="318"/>
        <v>365597</v>
      </c>
      <c r="L176" s="45">
        <f>+SUM(D176:K176)</f>
        <v>3228904</v>
      </c>
      <c r="M176" s="252"/>
      <c r="N176" s="252"/>
      <c r="O176" s="252">
        <f t="shared" ref="O176:V176" si="319">SUM(O172:O175)</f>
        <v>102520</v>
      </c>
      <c r="P176" s="252">
        <f t="shared" si="319"/>
        <v>54316</v>
      </c>
      <c r="Q176" s="252">
        <f t="shared" si="319"/>
        <v>103253</v>
      </c>
      <c r="R176" s="252">
        <f t="shared" si="319"/>
        <v>37231</v>
      </c>
      <c r="S176" s="252">
        <f t="shared" si="319"/>
        <v>41216</v>
      </c>
      <c r="T176" s="252">
        <f t="shared" si="319"/>
        <v>69238</v>
      </c>
      <c r="U176" s="252">
        <f t="shared" si="319"/>
        <v>42462</v>
      </c>
      <c r="V176" s="252">
        <f t="shared" si="319"/>
        <v>24393</v>
      </c>
      <c r="W176" s="252"/>
      <c r="X176" s="252"/>
      <c r="Y176" s="252">
        <f t="shared" ref="Y176:AG176" si="320">SUM(Y172:Y175)</f>
        <v>52165</v>
      </c>
      <c r="Z176" s="252">
        <f t="shared" si="320"/>
        <v>150796</v>
      </c>
      <c r="AA176" s="252">
        <f t="shared" ref="AA176" si="321">SUM(AA172:AA175)</f>
        <v>43496</v>
      </c>
      <c r="AB176" s="252"/>
      <c r="AC176" s="252">
        <f>SUM(AC172:AC175)</f>
        <v>89304</v>
      </c>
      <c r="AD176" s="252">
        <f t="shared" si="320"/>
        <v>88704</v>
      </c>
      <c r="AE176" s="252">
        <f t="shared" si="320"/>
        <v>53672</v>
      </c>
      <c r="AF176" s="252">
        <f t="shared" si="320"/>
        <v>24656</v>
      </c>
      <c r="AG176" s="252">
        <f t="shared" si="320"/>
        <v>60174</v>
      </c>
      <c r="AH176" s="45">
        <f>+SUM(M176:AG176)</f>
        <v>1037596</v>
      </c>
      <c r="AI176" s="45">
        <f>O176+Q176+Z176+AD176+AE176+AG176+T176</f>
        <v>628357</v>
      </c>
      <c r="AJ176" s="45">
        <f>P176+R176+S176+U176+V176+Y176+AC176+AB176+AF176+AA176</f>
        <v>409239</v>
      </c>
      <c r="AK176" s="252">
        <f>SUM(AK172:AK175)</f>
        <v>147810</v>
      </c>
      <c r="AL176" s="252">
        <f>SUM(AL172:AL175)</f>
        <v>13495</v>
      </c>
      <c r="AM176" s="252">
        <f>SUM(AM172:AM175)</f>
        <v>25072</v>
      </c>
      <c r="AN176" s="45">
        <f>+SUM(AK176:AM176)</f>
        <v>186377</v>
      </c>
      <c r="AO176" s="211">
        <f>+AN176+AH176+L176</f>
        <v>4452877</v>
      </c>
      <c r="AR176" s="45">
        <f>L176/AR$5</f>
        <v>403613</v>
      </c>
      <c r="AS176" s="45">
        <f>AH176/AS$5</f>
        <v>64849.75</v>
      </c>
      <c r="AT176" s="45">
        <f>AI176/AT$5</f>
        <v>89765.28571428571</v>
      </c>
      <c r="AU176" s="45">
        <f>AJ176/AU$5</f>
        <v>45471</v>
      </c>
      <c r="AV176" s="45">
        <f>AN176/AV$5</f>
        <v>62125.666666666664</v>
      </c>
      <c r="AW176" s="211">
        <f>AO176/AW$5</f>
        <v>164921.37037037036</v>
      </c>
      <c r="AX176" s="122"/>
      <c r="AY176" s="45">
        <f>MEDIAN($D176:$K176)</f>
        <v>343751.5</v>
      </c>
      <c r="AZ176" s="45">
        <f>MEDIAN($M176:$AG176)</f>
        <v>53994</v>
      </c>
      <c r="BA176" s="45">
        <f>MEDIAN($AD176,$AE176,$Z176,$T176,$O176,Q176,AG176)</f>
        <v>88704</v>
      </c>
      <c r="BB176" s="45">
        <f>MEDIAN($AF176,$AB176,$AC176,$Y176,$V176,$U176,$S176,$R176,$P176,$AA176)</f>
        <v>42462</v>
      </c>
      <c r="BC176" s="45">
        <f>MEDIAN($AK176:$AM176)</f>
        <v>25072</v>
      </c>
      <c r="BD176" s="211">
        <f>MEDIAN((D176:K176,M176:V176,Y176:AG176,AK176:AM176))</f>
        <v>88704</v>
      </c>
    </row>
    <row r="177" spans="1:56"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43"/>
      <c r="AI177" s="43"/>
      <c r="AJ177" s="43"/>
      <c r="AK177" s="160"/>
      <c r="AL177" s="160"/>
      <c r="AM177" s="160"/>
      <c r="AN177" s="43"/>
      <c r="AO177" s="44"/>
      <c r="AR177" s="43"/>
      <c r="AS177" s="43"/>
      <c r="AT177" s="43"/>
      <c r="AU177" s="43"/>
      <c r="AV177" s="43"/>
      <c r="AW177" s="44"/>
      <c r="AX177" s="122"/>
      <c r="AY177" s="43"/>
      <c r="AZ177" s="43"/>
      <c r="BA177" s="43"/>
      <c r="BB177" s="43"/>
      <c r="BC177" s="43"/>
      <c r="BD177" s="44"/>
    </row>
    <row r="178" spans="1:56" s="204" customFormat="1" ht="15" thickBot="1">
      <c r="A178" s="199"/>
      <c r="C178" s="282" t="s">
        <v>137</v>
      </c>
      <c r="D178" s="263">
        <f t="shared" ref="D178:K178" si="322">D170-D176</f>
        <v>61680</v>
      </c>
      <c r="E178" s="256">
        <f t="shared" si="322"/>
        <v>75</v>
      </c>
      <c r="F178" s="256">
        <f t="shared" si="322"/>
        <v>58399</v>
      </c>
      <c r="G178" s="256">
        <f t="shared" si="322"/>
        <v>213298</v>
      </c>
      <c r="H178" s="256">
        <f t="shared" si="322"/>
        <v>64751</v>
      </c>
      <c r="I178" s="256">
        <f t="shared" si="322"/>
        <v>88217</v>
      </c>
      <c r="J178" s="256">
        <f t="shared" si="322"/>
        <v>37776</v>
      </c>
      <c r="K178" s="256">
        <f t="shared" si="322"/>
        <v>55405</v>
      </c>
      <c r="L178" s="42">
        <f>+SUM(D178:K178)</f>
        <v>579601</v>
      </c>
      <c r="M178" s="256"/>
      <c r="N178" s="256"/>
      <c r="O178" s="256">
        <f t="shared" ref="O178:V178" si="323">O170-O176</f>
        <v>15014</v>
      </c>
      <c r="P178" s="256">
        <f t="shared" si="323"/>
        <v>8205</v>
      </c>
      <c r="Q178" s="256">
        <f t="shared" si="323"/>
        <v>8171</v>
      </c>
      <c r="R178" s="256">
        <f t="shared" si="323"/>
        <v>4148</v>
      </c>
      <c r="S178" s="256">
        <f t="shared" si="323"/>
        <v>3812</v>
      </c>
      <c r="T178" s="256">
        <f t="shared" si="323"/>
        <v>11028</v>
      </c>
      <c r="U178" s="256">
        <f t="shared" si="323"/>
        <v>8810</v>
      </c>
      <c r="V178" s="256">
        <f t="shared" si="323"/>
        <v>-977</v>
      </c>
      <c r="W178" s="256"/>
      <c r="X178" s="256"/>
      <c r="Y178" s="256">
        <f t="shared" ref="Y178:AG178" si="324">Y170-Y176</f>
        <v>11471</v>
      </c>
      <c r="Z178" s="256">
        <f t="shared" si="324"/>
        <v>-13339</v>
      </c>
      <c r="AA178" s="256">
        <f t="shared" ref="AA178" si="325">AA170-AA176</f>
        <v>4180</v>
      </c>
      <c r="AB178" s="256"/>
      <c r="AC178" s="256">
        <f>AC170-AC176</f>
        <v>11817</v>
      </c>
      <c r="AD178" s="256">
        <f t="shared" si="324"/>
        <v>10420</v>
      </c>
      <c r="AE178" s="256">
        <f t="shared" si="324"/>
        <v>3999</v>
      </c>
      <c r="AF178" s="256">
        <f t="shared" si="324"/>
        <v>-1110</v>
      </c>
      <c r="AG178" s="256">
        <f t="shared" si="324"/>
        <v>2393</v>
      </c>
      <c r="AH178" s="42">
        <f>+SUM(M178:AG178)</f>
        <v>88042</v>
      </c>
      <c r="AI178" s="42">
        <f>O178+Q178+Z178+AD178+AE178+AG178+T178</f>
        <v>37686</v>
      </c>
      <c r="AJ178" s="42">
        <f>P178+R178+S178+U178+V178+Y178+AC178+AB178+AF178+AA178</f>
        <v>50356</v>
      </c>
      <c r="AK178" s="256">
        <f>AK170-AK176</f>
        <v>9926</v>
      </c>
      <c r="AL178" s="256">
        <f>AL170-AL176</f>
        <v>4174</v>
      </c>
      <c r="AM178" s="256">
        <f>AM170-AM176</f>
        <v>855</v>
      </c>
      <c r="AN178" s="42">
        <f>+SUM(AK178:AM178)</f>
        <v>14955</v>
      </c>
      <c r="AO178" s="230">
        <f>+AN178+AH178+L178</f>
        <v>682598</v>
      </c>
      <c r="AR178" s="42">
        <f>L178/AR$5</f>
        <v>72450.125</v>
      </c>
      <c r="AS178" s="42">
        <f>AH178/AS$5</f>
        <v>5502.625</v>
      </c>
      <c r="AT178" s="42">
        <f>AI178/AT$5</f>
        <v>5383.7142857142853</v>
      </c>
      <c r="AU178" s="42">
        <f>AJ178/AU$5</f>
        <v>5595.1111111111113</v>
      </c>
      <c r="AV178" s="42">
        <f>AN178/AV$5</f>
        <v>4985</v>
      </c>
      <c r="AW178" s="230">
        <f>AO178/AW$5</f>
        <v>25281.407407407409</v>
      </c>
      <c r="AX178" s="122"/>
      <c r="AY178" s="42">
        <f>MEDIAN($D178:$K178)</f>
        <v>60039.5</v>
      </c>
      <c r="AZ178" s="42">
        <f>MEDIAN($M178:$AG178)</f>
        <v>6175.5</v>
      </c>
      <c r="BA178" s="42">
        <f>MEDIAN($AD178,$AE178,$Z178,$T178,$O178,Q178,AG178)</f>
        <v>8171</v>
      </c>
      <c r="BB178" s="42">
        <f>MEDIAN($AF178,$AB178,$AC178,$Y178,$V178,$U178,$S178,$R178,$P178,$AA178)</f>
        <v>4180</v>
      </c>
      <c r="BC178" s="42">
        <f>MEDIAN($AK178:$AM178)</f>
        <v>4174</v>
      </c>
      <c r="BD178" s="230">
        <f>MEDIAN((D178:K178,M178:V178,Y178:AG178,AK178:AM178))</f>
        <v>8810</v>
      </c>
    </row>
    <row r="179" spans="1:56"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160"/>
      <c r="AB179" s="160"/>
      <c r="AC179" s="250"/>
      <c r="AD179" s="160"/>
      <c r="AE179" s="160"/>
      <c r="AF179" s="160"/>
      <c r="AG179" s="160"/>
      <c r="AH179" s="43"/>
      <c r="AI179" s="43"/>
      <c r="AJ179" s="43"/>
      <c r="AK179" s="160"/>
      <c r="AL179" s="144"/>
      <c r="AM179" s="160"/>
      <c r="AN179" s="43"/>
      <c r="AO179" s="44"/>
      <c r="AR179" s="43"/>
      <c r="AS179" s="43"/>
      <c r="AT179" s="43"/>
      <c r="AU179" s="43"/>
      <c r="AV179" s="43"/>
      <c r="AW179" s="44"/>
      <c r="AX179" s="122"/>
      <c r="AY179" s="43"/>
      <c r="AZ179" s="43"/>
      <c r="BA179" s="43"/>
      <c r="BB179" s="43"/>
      <c r="BC179" s="43"/>
      <c r="BD179" s="44"/>
    </row>
    <row r="180" spans="1:56"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160"/>
      <c r="AB180" s="160"/>
      <c r="AC180" s="250"/>
      <c r="AD180" s="160"/>
      <c r="AE180" s="160"/>
      <c r="AF180" s="160"/>
      <c r="AG180" s="160"/>
      <c r="AH180" s="43"/>
      <c r="AI180" s="43"/>
      <c r="AJ180" s="43"/>
      <c r="AK180" s="160"/>
      <c r="AL180" s="144"/>
      <c r="AM180" s="160"/>
      <c r="AN180" s="43"/>
      <c r="AO180" s="44"/>
      <c r="AR180" s="43"/>
      <c r="AS180" s="43"/>
      <c r="AT180" s="43"/>
      <c r="AU180" s="43"/>
      <c r="AV180" s="43"/>
      <c r="AW180" s="44"/>
      <c r="AX180" s="122"/>
      <c r="AY180" s="43"/>
      <c r="AZ180" s="43"/>
      <c r="BA180" s="43"/>
      <c r="BB180" s="43"/>
      <c r="BC180" s="43"/>
      <c r="BD180" s="44"/>
    </row>
    <row r="181" spans="1:56"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160"/>
      <c r="AB181" s="160"/>
      <c r="AC181" s="250"/>
      <c r="AD181" s="160"/>
      <c r="AE181" s="160"/>
      <c r="AF181" s="160"/>
      <c r="AG181" s="160"/>
      <c r="AH181" s="43"/>
      <c r="AI181" s="43"/>
      <c r="AJ181" s="43"/>
      <c r="AK181" s="160"/>
      <c r="AL181" s="144"/>
      <c r="AM181" s="160"/>
      <c r="AN181" s="43"/>
      <c r="AO181" s="44"/>
      <c r="AR181" s="43"/>
      <c r="AS181" s="43"/>
      <c r="AT181" s="43"/>
      <c r="AU181" s="43"/>
      <c r="AV181" s="43"/>
      <c r="AW181" s="44"/>
      <c r="AX181" s="122"/>
      <c r="AY181" s="43"/>
      <c r="AZ181" s="43"/>
      <c r="BA181" s="43"/>
      <c r="BB181" s="43"/>
      <c r="BC181" s="43"/>
      <c r="BD181" s="44"/>
    </row>
    <row r="182" spans="1:56" s="204" customFormat="1">
      <c r="A182" s="199"/>
      <c r="B182" s="200"/>
      <c r="C182" s="201" t="s">
        <v>171</v>
      </c>
      <c r="D182" s="144">
        <v>0</v>
      </c>
      <c r="E182" s="160">
        <v>8</v>
      </c>
      <c r="F182" s="160">
        <v>13017</v>
      </c>
      <c r="G182" s="160"/>
      <c r="H182" s="144">
        <v>109</v>
      </c>
      <c r="I182" s="144">
        <v>209</v>
      </c>
      <c r="J182" s="160">
        <v>292</v>
      </c>
      <c r="K182" s="144">
        <v>61</v>
      </c>
      <c r="L182" s="43">
        <f>+SUM(D182:K182)</f>
        <v>13696</v>
      </c>
      <c r="M182" s="160"/>
      <c r="N182" s="160"/>
      <c r="O182" s="160">
        <v>47</v>
      </c>
      <c r="P182" s="160">
        <v>46</v>
      </c>
      <c r="Q182" s="160">
        <v>0</v>
      </c>
      <c r="R182" s="160">
        <v>23</v>
      </c>
      <c r="S182" s="160">
        <v>136</v>
      </c>
      <c r="T182" s="160">
        <v>17</v>
      </c>
      <c r="U182" s="160">
        <v>-7</v>
      </c>
      <c r="V182" s="144"/>
      <c r="W182" s="144"/>
      <c r="X182" s="144"/>
      <c r="Y182" s="160">
        <v>24</v>
      </c>
      <c r="Z182" s="160">
        <v>77</v>
      </c>
      <c r="AA182" s="160">
        <v>293</v>
      </c>
      <c r="AB182" s="160"/>
      <c r="AC182" s="250">
        <v>84</v>
      </c>
      <c r="AD182" s="160">
        <v>5443</v>
      </c>
      <c r="AE182" s="160"/>
      <c r="AF182" s="160">
        <v>0</v>
      </c>
      <c r="AG182" s="160"/>
      <c r="AH182" s="43">
        <f>+SUM(M182:AG182)</f>
        <v>6183</v>
      </c>
      <c r="AI182" s="43">
        <f>O182+Q182+Z182+AD182+AE182+AG182+T182</f>
        <v>5584</v>
      </c>
      <c r="AJ182" s="43">
        <f>P182+R182+S182+U182+V182+Y182+AC182+AB182+AF182+AA182</f>
        <v>599</v>
      </c>
      <c r="AK182" s="160">
        <v>932</v>
      </c>
      <c r="AL182" s="144"/>
      <c r="AM182" s="160">
        <v>1</v>
      </c>
      <c r="AN182" s="43">
        <f>+SUM(AK182:AM182)</f>
        <v>933</v>
      </c>
      <c r="AO182" s="44">
        <f>+AN182+AH182+L182</f>
        <v>20812</v>
      </c>
      <c r="AR182" s="43">
        <f t="shared" ref="AR182:AR184" si="326">L182/AR$5</f>
        <v>1712</v>
      </c>
      <c r="AS182" s="43">
        <f t="shared" ref="AS182:AS184" si="327">AH182/AS$5</f>
        <v>386.4375</v>
      </c>
      <c r="AT182" s="43">
        <f t="shared" ref="AT182:AT184" si="328">AI182/AT$5</f>
        <v>797.71428571428567</v>
      </c>
      <c r="AU182" s="43">
        <f t="shared" ref="AU182:AU184" si="329">AJ182/AU$5</f>
        <v>66.555555555555557</v>
      </c>
      <c r="AV182" s="43">
        <f t="shared" ref="AV182:AV184" si="330">AN182/AV$5</f>
        <v>311</v>
      </c>
      <c r="AW182" s="44">
        <f t="shared" ref="AW182:AW184" si="331">AO182/AW$5</f>
        <v>770.81481481481478</v>
      </c>
      <c r="AX182" s="122"/>
      <c r="AY182" s="43">
        <f>MEDIAN($D182:$K182)</f>
        <v>109</v>
      </c>
      <c r="AZ182" s="43">
        <f>MEDIAN($M182:$AG182)</f>
        <v>46</v>
      </c>
      <c r="BA182" s="43">
        <f>MEDIAN($AD182,$AE182,$Z182,$T182,$O182,Q182,AG182)</f>
        <v>47</v>
      </c>
      <c r="BB182" s="43">
        <f>MEDIAN($AF182,$AB182,$AC182,$Y182,$V182,$U182,$S182,$R182,$P182,$AA182)</f>
        <v>35</v>
      </c>
      <c r="BC182" s="43">
        <f>MEDIAN($AK182:$AM182)</f>
        <v>466.5</v>
      </c>
      <c r="BD182" s="44">
        <f>MEDIAN((D182:K182,M182:V182,Y182:AG182,AK182:AM182))</f>
        <v>54</v>
      </c>
    </row>
    <row r="183" spans="1:56" s="204" customFormat="1">
      <c r="A183" s="199"/>
      <c r="B183" s="200"/>
      <c r="C183" s="201" t="s">
        <v>170</v>
      </c>
      <c r="D183" s="144">
        <v>0</v>
      </c>
      <c r="E183" s="160">
        <v>74</v>
      </c>
      <c r="F183" s="160">
        <v>168679</v>
      </c>
      <c r="G183" s="160">
        <v>12784</v>
      </c>
      <c r="H183" s="144">
        <v>202000</v>
      </c>
      <c r="I183" s="144">
        <v>30686</v>
      </c>
      <c r="J183" s="160">
        <v>1791</v>
      </c>
      <c r="K183" s="144">
        <v>0</v>
      </c>
      <c r="L183" s="43">
        <f>+SUM(D183:K183)</f>
        <v>416014</v>
      </c>
      <c r="M183" s="160"/>
      <c r="N183" s="160"/>
      <c r="O183" s="160"/>
      <c r="P183" s="160">
        <v>25137</v>
      </c>
      <c r="Q183" s="160">
        <v>0</v>
      </c>
      <c r="R183" s="160">
        <v>0</v>
      </c>
      <c r="S183" s="160">
        <v>0</v>
      </c>
      <c r="T183" s="160">
        <v>0</v>
      </c>
      <c r="U183" s="160">
        <v>-4431</v>
      </c>
      <c r="V183" s="144"/>
      <c r="W183" s="144"/>
      <c r="X183" s="144"/>
      <c r="Y183" s="160">
        <v>0</v>
      </c>
      <c r="Z183" s="160"/>
      <c r="AA183" s="160">
        <v>12800</v>
      </c>
      <c r="AB183" s="160"/>
      <c r="AC183" s="250"/>
      <c r="AD183" s="160"/>
      <c r="AE183" s="160"/>
      <c r="AF183" s="160">
        <v>7060</v>
      </c>
      <c r="AG183" s="160"/>
      <c r="AH183" s="43">
        <f>+SUM(M183:AG183)</f>
        <v>40566</v>
      </c>
      <c r="AI183" s="43">
        <f>O183+Q183+Z183+AD183+AE183+AG183+T183</f>
        <v>0</v>
      </c>
      <c r="AJ183" s="43">
        <f>P183+R183+S183+U183+V183+Y183+AC183+AB183+AF183+AA183</f>
        <v>40566</v>
      </c>
      <c r="AK183" s="160"/>
      <c r="AL183" s="144">
        <v>42895</v>
      </c>
      <c r="AM183" s="160">
        <v>3178</v>
      </c>
      <c r="AN183" s="43">
        <f>+SUM(AK183:AM183)</f>
        <v>46073</v>
      </c>
      <c r="AO183" s="44">
        <f>+AN183+AH183+L183</f>
        <v>502653</v>
      </c>
      <c r="AR183" s="43">
        <f t="shared" si="326"/>
        <v>52001.75</v>
      </c>
      <c r="AS183" s="43">
        <f t="shared" si="327"/>
        <v>2535.375</v>
      </c>
      <c r="AT183" s="43">
        <f t="shared" si="328"/>
        <v>0</v>
      </c>
      <c r="AU183" s="43">
        <f t="shared" si="329"/>
        <v>4507.333333333333</v>
      </c>
      <c r="AV183" s="43">
        <f t="shared" si="330"/>
        <v>15357.666666666666</v>
      </c>
      <c r="AW183" s="44">
        <f t="shared" si="331"/>
        <v>18616.777777777777</v>
      </c>
      <c r="AX183" s="122"/>
      <c r="AY183" s="43">
        <f>MEDIAN($D183:$K183)</f>
        <v>7287.5</v>
      </c>
      <c r="AZ183" s="43">
        <f>MEDIAN($M183:$AG183)</f>
        <v>0</v>
      </c>
      <c r="BA183" s="43">
        <f>MEDIAN($AD183,$AE183,$Z183,$T183,$O183,Q183,AG183)</f>
        <v>0</v>
      </c>
      <c r="BB183" s="43">
        <f>MEDIAN($AF183,$AB183,$AC183,$Y183,$V183,$U183,$S183,$R183,$P183,$AA183)</f>
        <v>0</v>
      </c>
      <c r="BC183" s="43">
        <f>MEDIAN($AK183:$AM183)</f>
        <v>23036.5</v>
      </c>
      <c r="BD183" s="44">
        <f>MEDIAN((D183:K183,M183:V183,Y183:AG183,AK183:AM183))</f>
        <v>1791</v>
      </c>
    </row>
    <row r="184" spans="1:56" s="204" customFormat="1">
      <c r="A184" s="199"/>
      <c r="B184" s="200"/>
      <c r="C184" s="201" t="s">
        <v>125</v>
      </c>
      <c r="D184" s="144">
        <v>0</v>
      </c>
      <c r="E184" s="160">
        <v>29934</v>
      </c>
      <c r="F184" s="160">
        <v>0</v>
      </c>
      <c r="G184" s="160">
        <v>7997</v>
      </c>
      <c r="H184" s="144"/>
      <c r="I184" s="144"/>
      <c r="J184" s="160">
        <v>1372</v>
      </c>
      <c r="K184" s="144">
        <v>0</v>
      </c>
      <c r="L184" s="43">
        <f>+SUM(D184:K184)</f>
        <v>39303</v>
      </c>
      <c r="M184" s="160"/>
      <c r="N184" s="160"/>
      <c r="O184" s="160">
        <v>23809</v>
      </c>
      <c r="P184" s="160"/>
      <c r="Q184" s="160">
        <v>0</v>
      </c>
      <c r="R184" s="160">
        <v>0</v>
      </c>
      <c r="S184" s="160">
        <v>2</v>
      </c>
      <c r="T184" s="160">
        <v>150</v>
      </c>
      <c r="U184" s="160"/>
      <c r="V184" s="144"/>
      <c r="W184" s="144"/>
      <c r="X184" s="144"/>
      <c r="Y184" s="160">
        <v>0</v>
      </c>
      <c r="Z184" s="160">
        <v>846</v>
      </c>
      <c r="AA184" s="160"/>
      <c r="AB184" s="160"/>
      <c r="AC184" s="250"/>
      <c r="AD184" s="160"/>
      <c r="AE184" s="160"/>
      <c r="AF184" s="160">
        <v>0</v>
      </c>
      <c r="AG184" s="160">
        <v>5983</v>
      </c>
      <c r="AH184" s="43">
        <f>+SUM(M184:AG184)</f>
        <v>30790</v>
      </c>
      <c r="AI184" s="43">
        <f>O184+Q184+Z184+AD184+AE184+AG184+T184</f>
        <v>30788</v>
      </c>
      <c r="AJ184" s="43">
        <f>P184+R184+S184+U184+V184+Y184+AC184+AB184+AF184+AA184</f>
        <v>2</v>
      </c>
      <c r="AK184" s="160"/>
      <c r="AL184" s="144"/>
      <c r="AM184" s="160">
        <v>0</v>
      </c>
      <c r="AN184" s="43">
        <f>+SUM(AK184:AM184)</f>
        <v>0</v>
      </c>
      <c r="AO184" s="44">
        <f>+AN184+AH184+L184</f>
        <v>70093</v>
      </c>
      <c r="AR184" s="43">
        <f t="shared" si="326"/>
        <v>4912.875</v>
      </c>
      <c r="AS184" s="43">
        <f t="shared" si="327"/>
        <v>1924.375</v>
      </c>
      <c r="AT184" s="43">
        <f t="shared" si="328"/>
        <v>4398.2857142857147</v>
      </c>
      <c r="AU184" s="43">
        <f t="shared" si="329"/>
        <v>0.22222222222222221</v>
      </c>
      <c r="AV184" s="43">
        <f t="shared" si="330"/>
        <v>0</v>
      </c>
      <c r="AW184" s="44">
        <f t="shared" si="331"/>
        <v>2596.037037037037</v>
      </c>
      <c r="AX184" s="122"/>
      <c r="AY184" s="43">
        <f>MEDIAN($D184:$K184)</f>
        <v>686</v>
      </c>
      <c r="AZ184" s="43">
        <f>MEDIAN($M184:$AG184)</f>
        <v>2</v>
      </c>
      <c r="BA184" s="43">
        <f>MEDIAN($AD184,$AE184,$Z184,$T184,$O184,Q184,AG184)</f>
        <v>846</v>
      </c>
      <c r="BB184" s="43">
        <f>MEDIAN($AF184,$AB184,$AC184,$Y184,$V184,$U184,$S184,$R184,$P184,$AA184)</f>
        <v>0</v>
      </c>
      <c r="BC184" s="43">
        <f>MEDIAN($AK184:$AM184)</f>
        <v>0</v>
      </c>
      <c r="BD184" s="44">
        <f>MEDIAN((D184:K184,M184:V184,Y184:AG184,AK184:AM184))</f>
        <v>1</v>
      </c>
    </row>
    <row r="185" spans="1:56" s="204" customFormat="1">
      <c r="A185" s="199"/>
      <c r="B185" s="200"/>
      <c r="C185" s="210" t="s">
        <v>158</v>
      </c>
      <c r="D185" s="283">
        <f t="shared" ref="D185:K185" si="332">SUM(D182:D184)</f>
        <v>0</v>
      </c>
      <c r="E185" s="283">
        <f t="shared" si="332"/>
        <v>30016</v>
      </c>
      <c r="F185" s="283">
        <f t="shared" si="332"/>
        <v>181696</v>
      </c>
      <c r="G185" s="283">
        <f t="shared" si="332"/>
        <v>20781</v>
      </c>
      <c r="H185" s="283">
        <f t="shared" si="332"/>
        <v>202109</v>
      </c>
      <c r="I185" s="283">
        <f t="shared" si="332"/>
        <v>30895</v>
      </c>
      <c r="J185" s="283">
        <f t="shared" si="332"/>
        <v>3455</v>
      </c>
      <c r="K185" s="283">
        <f t="shared" si="332"/>
        <v>61</v>
      </c>
      <c r="L185" s="45">
        <f>+SUM(D185:K185)</f>
        <v>469013</v>
      </c>
      <c r="M185" s="283"/>
      <c r="N185" s="283"/>
      <c r="O185" s="283">
        <f t="shared" ref="O185:V185" si="333">SUM(O182:O184)</f>
        <v>23856</v>
      </c>
      <c r="P185" s="283">
        <f t="shared" si="333"/>
        <v>25183</v>
      </c>
      <c r="Q185" s="283">
        <f t="shared" si="333"/>
        <v>0</v>
      </c>
      <c r="R185" s="283">
        <f t="shared" si="333"/>
        <v>23</v>
      </c>
      <c r="S185" s="283">
        <f t="shared" si="333"/>
        <v>138</v>
      </c>
      <c r="T185" s="283">
        <f t="shared" si="333"/>
        <v>167</v>
      </c>
      <c r="U185" s="283">
        <f t="shared" si="333"/>
        <v>-4438</v>
      </c>
      <c r="V185" s="283">
        <f t="shared" si="333"/>
        <v>0</v>
      </c>
      <c r="W185" s="283"/>
      <c r="X185" s="283"/>
      <c r="Y185" s="283">
        <f t="shared" ref="Y185:AG185" si="334">SUM(Y182:Y184)</f>
        <v>24</v>
      </c>
      <c r="Z185" s="283">
        <f t="shared" si="334"/>
        <v>923</v>
      </c>
      <c r="AA185" s="283">
        <f t="shared" ref="AA185" si="335">SUM(AA182:AA184)</f>
        <v>13093</v>
      </c>
      <c r="AB185" s="283"/>
      <c r="AC185" s="283">
        <f>SUM(AC182:AC184)</f>
        <v>84</v>
      </c>
      <c r="AD185" s="283">
        <f t="shared" si="334"/>
        <v>5443</v>
      </c>
      <c r="AE185" s="283">
        <f t="shared" si="334"/>
        <v>0</v>
      </c>
      <c r="AF185" s="283">
        <f t="shared" si="334"/>
        <v>7060</v>
      </c>
      <c r="AG185" s="283">
        <f t="shared" si="334"/>
        <v>5983</v>
      </c>
      <c r="AH185" s="45">
        <f>+SUM(M185:AG185)</f>
        <v>77539</v>
      </c>
      <c r="AI185" s="45">
        <f>O185+Q185+Z185+AD185+AE185+AG185+T185</f>
        <v>36372</v>
      </c>
      <c r="AJ185" s="45">
        <f>P185+R185+S185+U185+V185+Y185+AC185+AB185+AF185+AA185</f>
        <v>41167</v>
      </c>
      <c r="AK185" s="283">
        <f>SUM(AK182:AK184)</f>
        <v>932</v>
      </c>
      <c r="AL185" s="283">
        <f>SUM(AL182:AL184)</f>
        <v>42895</v>
      </c>
      <c r="AM185" s="283">
        <f>SUM(AM182:AM184)</f>
        <v>3179</v>
      </c>
      <c r="AN185" s="45">
        <f>+SUM(AK185:AM185)</f>
        <v>47006</v>
      </c>
      <c r="AO185" s="211">
        <f>+AN185+AH185+L185</f>
        <v>593558</v>
      </c>
      <c r="AR185" s="45">
        <f>L185/AR$5</f>
        <v>58626.625</v>
      </c>
      <c r="AS185" s="45">
        <f>AH185/AS$5</f>
        <v>4846.1875</v>
      </c>
      <c r="AT185" s="45">
        <f>AI185/AT$5</f>
        <v>5196</v>
      </c>
      <c r="AU185" s="45">
        <f>AJ185/AU$5</f>
        <v>4574.1111111111113</v>
      </c>
      <c r="AV185" s="45">
        <f>AN185/AV$5</f>
        <v>15668.666666666666</v>
      </c>
      <c r="AW185" s="211">
        <f>AO185/AW$5</f>
        <v>21983.629629629631</v>
      </c>
      <c r="AX185" s="122"/>
      <c r="AY185" s="45">
        <f>MEDIAN($D185:$K185)</f>
        <v>25398.5</v>
      </c>
      <c r="AZ185" s="45">
        <f>MEDIAN($M185:$AG185)</f>
        <v>152.5</v>
      </c>
      <c r="BA185" s="45">
        <f>MEDIAN($AD185,$AE185,$Z185,$T185,$O185,Q185,AG185)</f>
        <v>923</v>
      </c>
      <c r="BB185" s="45">
        <f>MEDIAN($AF185,$AB185,$AC185,$Y185,$V185,$U185,$S185,$R185,$P185,$AA185)</f>
        <v>84</v>
      </c>
      <c r="BC185" s="45">
        <f>MEDIAN($AK185:$AM185)</f>
        <v>3179</v>
      </c>
      <c r="BD185" s="211">
        <f>MEDIAN((D185:K185,M185:V185,Y185:AG185,AK185:AM185))</f>
        <v>3179</v>
      </c>
    </row>
    <row r="186" spans="1:56"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160"/>
      <c r="AB186" s="160"/>
      <c r="AC186" s="250"/>
      <c r="AD186" s="160"/>
      <c r="AE186" s="160"/>
      <c r="AF186" s="160"/>
      <c r="AG186" s="160"/>
      <c r="AH186" s="43"/>
      <c r="AI186" s="43"/>
      <c r="AJ186" s="43"/>
      <c r="AK186" s="160"/>
      <c r="AL186" s="144"/>
      <c r="AM186" s="160"/>
      <c r="AN186" s="43"/>
      <c r="AO186" s="44"/>
      <c r="AR186" s="43"/>
      <c r="AS186" s="43"/>
      <c r="AT186" s="43"/>
      <c r="AU186" s="43"/>
      <c r="AV186" s="43"/>
      <c r="AW186" s="44"/>
      <c r="AX186" s="122"/>
      <c r="AY186" s="43"/>
      <c r="AZ186" s="43"/>
      <c r="BA186" s="43"/>
      <c r="BB186" s="43"/>
      <c r="BC186" s="43"/>
      <c r="BD186" s="44"/>
    </row>
    <row r="187" spans="1:56" s="204" customFormat="1">
      <c r="A187" s="199"/>
      <c r="B187" s="200"/>
      <c r="C187" s="201" t="s">
        <v>169</v>
      </c>
      <c r="D187" s="144">
        <v>90823</v>
      </c>
      <c r="E187" s="160">
        <v>15133</v>
      </c>
      <c r="F187" s="160">
        <v>59703</v>
      </c>
      <c r="G187" s="160">
        <v>58850</v>
      </c>
      <c r="H187" s="144">
        <v>186354</v>
      </c>
      <c r="I187" s="144">
        <v>98959</v>
      </c>
      <c r="J187" s="160">
        <v>27795</v>
      </c>
      <c r="K187" s="144">
        <v>105912</v>
      </c>
      <c r="L187" s="43">
        <f>+SUM(D187:K187)</f>
        <v>643529</v>
      </c>
      <c r="M187" s="160"/>
      <c r="N187" s="160"/>
      <c r="O187" s="160">
        <v>46000</v>
      </c>
      <c r="P187" s="160">
        <v>5982</v>
      </c>
      <c r="Q187" s="160">
        <v>9225</v>
      </c>
      <c r="R187" s="160">
        <v>3015</v>
      </c>
      <c r="S187" s="160">
        <v>2601</v>
      </c>
      <c r="T187" s="160">
        <v>10404</v>
      </c>
      <c r="U187" s="160">
        <v>4906</v>
      </c>
      <c r="V187" s="144">
        <v>2117</v>
      </c>
      <c r="W187" s="144"/>
      <c r="X187" s="144"/>
      <c r="Y187" s="160">
        <v>5125</v>
      </c>
      <c r="Z187" s="160">
        <v>37174</v>
      </c>
      <c r="AA187" s="160">
        <v>2156</v>
      </c>
      <c r="AB187" s="160"/>
      <c r="AC187" s="250">
        <v>16991</v>
      </c>
      <c r="AD187" s="160">
        <v>9176</v>
      </c>
      <c r="AE187" s="160">
        <v>1148</v>
      </c>
      <c r="AF187" s="160">
        <v>1918</v>
      </c>
      <c r="AG187" s="160">
        <v>5819</v>
      </c>
      <c r="AH187" s="43">
        <f>+SUM(M187:AG187)</f>
        <v>163757</v>
      </c>
      <c r="AI187" s="43">
        <f>O187+Q187+Z187+AD187+AE187+AG187+T187</f>
        <v>118946</v>
      </c>
      <c r="AJ187" s="43">
        <f>P187+R187+S187+U187+V187+Y187+AC187+AB187+AF187+AA187</f>
        <v>44811</v>
      </c>
      <c r="AK187" s="160">
        <v>7729</v>
      </c>
      <c r="AL187" s="144">
        <v>1169</v>
      </c>
      <c r="AM187" s="160">
        <v>764</v>
      </c>
      <c r="AN187" s="43">
        <f>+SUM(AK187:AM187)</f>
        <v>9662</v>
      </c>
      <c r="AO187" s="44">
        <f>+AN187+AH187+L187</f>
        <v>816948</v>
      </c>
      <c r="AR187" s="43">
        <f t="shared" ref="AR187:AR190" si="336">L187/AR$5</f>
        <v>80441.125</v>
      </c>
      <c r="AS187" s="43">
        <f t="shared" ref="AS187:AS190" si="337">AH187/AS$5</f>
        <v>10234.8125</v>
      </c>
      <c r="AT187" s="43">
        <f t="shared" ref="AT187:AT190" si="338">AI187/AT$5</f>
        <v>16992.285714285714</v>
      </c>
      <c r="AU187" s="43">
        <f t="shared" ref="AU187:AU190" si="339">AJ187/AU$5</f>
        <v>4979</v>
      </c>
      <c r="AV187" s="43">
        <f t="shared" ref="AV187:AV190" si="340">AN187/AV$5</f>
        <v>3220.6666666666665</v>
      </c>
      <c r="AW187" s="44">
        <f t="shared" ref="AW187:AW190" si="341">AO187/AW$5</f>
        <v>30257.333333333332</v>
      </c>
      <c r="AX187" s="122"/>
      <c r="AY187" s="43">
        <f>MEDIAN($D187:$K187)</f>
        <v>75263</v>
      </c>
      <c r="AZ187" s="43">
        <f>MEDIAN($M187:$AG187)</f>
        <v>5472</v>
      </c>
      <c r="BA187" s="43">
        <f>MEDIAN($AD187,$AE187,$Z187,$T187,$O187,Q187,AG187)</f>
        <v>9225</v>
      </c>
      <c r="BB187" s="43">
        <f>MEDIAN($AF187,$AB187,$AC187,$Y187,$V187,$U187,$S187,$R187,$P187,$AA187)</f>
        <v>3015</v>
      </c>
      <c r="BC187" s="43">
        <f>MEDIAN($AK187:$AM187)</f>
        <v>1169</v>
      </c>
      <c r="BD187" s="44">
        <f>MEDIAN((D187:K187,M187:V187,Y187:AG187,AK187:AM187))</f>
        <v>9176</v>
      </c>
    </row>
    <row r="188" spans="1:56" s="204" customFormat="1">
      <c r="A188" s="199"/>
      <c r="B188" s="200"/>
      <c r="C188" s="201" t="s">
        <v>168</v>
      </c>
      <c r="D188" s="144">
        <v>0</v>
      </c>
      <c r="E188" s="160"/>
      <c r="F188" s="160">
        <v>0</v>
      </c>
      <c r="G188" s="160"/>
      <c r="H188" s="144"/>
      <c r="I188" s="144"/>
      <c r="J188" s="160"/>
      <c r="K188" s="144">
        <v>0</v>
      </c>
      <c r="L188" s="43"/>
      <c r="M188" s="160"/>
      <c r="N188" s="160"/>
      <c r="O188" s="160"/>
      <c r="P188" s="160"/>
      <c r="Q188" s="160">
        <v>0</v>
      </c>
      <c r="R188" s="160">
        <v>97</v>
      </c>
      <c r="S188" s="160">
        <v>0</v>
      </c>
      <c r="T188" s="160">
        <v>1080</v>
      </c>
      <c r="U188" s="160"/>
      <c r="V188" s="144">
        <v>151</v>
      </c>
      <c r="W188" s="144"/>
      <c r="X188" s="144"/>
      <c r="Y188" s="160">
        <v>8041</v>
      </c>
      <c r="Z188" s="160"/>
      <c r="AA188" s="160">
        <v>0</v>
      </c>
      <c r="AB188" s="160"/>
      <c r="AC188" s="250"/>
      <c r="AD188" s="160"/>
      <c r="AE188" s="160">
        <v>547</v>
      </c>
      <c r="AF188" s="160">
        <v>45</v>
      </c>
      <c r="AG188" s="160"/>
      <c r="AH188" s="43">
        <f>+SUM(M188:AG188)</f>
        <v>9961</v>
      </c>
      <c r="AI188" s="43">
        <f>O188+Q188+Z188+AD188+AE188+AG188+T188</f>
        <v>1627</v>
      </c>
      <c r="AJ188" s="43">
        <f>P188+R188+S188+U188+V188+Y188+AC188+AB188+AF188+AA188</f>
        <v>8334</v>
      </c>
      <c r="AK188" s="160">
        <v>662</v>
      </c>
      <c r="AL188" s="144"/>
      <c r="AM188" s="160">
        <v>56</v>
      </c>
      <c r="AN188" s="43">
        <f>+SUM(AK188:AM188)</f>
        <v>718</v>
      </c>
      <c r="AO188" s="44">
        <f>+AN188+AH188+L188</f>
        <v>10679</v>
      </c>
      <c r="AR188" s="43">
        <f t="shared" si="336"/>
        <v>0</v>
      </c>
      <c r="AS188" s="43">
        <f t="shared" si="337"/>
        <v>622.5625</v>
      </c>
      <c r="AT188" s="43">
        <f t="shared" si="338"/>
        <v>232.42857142857142</v>
      </c>
      <c r="AU188" s="43">
        <f t="shared" si="339"/>
        <v>926</v>
      </c>
      <c r="AV188" s="43">
        <f t="shared" si="340"/>
        <v>239.33333333333334</v>
      </c>
      <c r="AW188" s="44">
        <f t="shared" si="341"/>
        <v>395.51851851851853</v>
      </c>
      <c r="AX188" s="122"/>
      <c r="AY188" s="43">
        <f>MEDIAN($D188:$K188)</f>
        <v>0</v>
      </c>
      <c r="AZ188" s="43">
        <f>MEDIAN($M188:$AG188)</f>
        <v>97</v>
      </c>
      <c r="BA188" s="43">
        <f>MEDIAN($AD188,$AE188,$Z188,$T188,$O188,Q188,AG188)</f>
        <v>547</v>
      </c>
      <c r="BB188" s="43">
        <f>MEDIAN($AF188,$AB188,$AC188,$Y188,$V188,$U188,$S188,$R188,$P188,$AA188)</f>
        <v>71</v>
      </c>
      <c r="BC188" s="43">
        <f>MEDIAN($AK188:$AM188)</f>
        <v>359</v>
      </c>
      <c r="BD188" s="44">
        <f>MEDIAN((D188:K188,M188:V188,Y188:AG188,AK188:AM188))</f>
        <v>50.5</v>
      </c>
    </row>
    <row r="189" spans="1:56" s="204" customFormat="1">
      <c r="A189" s="199"/>
      <c r="B189" s="200"/>
      <c r="C189" s="201" t="s">
        <v>167</v>
      </c>
      <c r="D189" s="144">
        <v>1540</v>
      </c>
      <c r="E189" s="160">
        <v>1019</v>
      </c>
      <c r="F189" s="160">
        <v>222802</v>
      </c>
      <c r="G189" s="160">
        <v>107037</v>
      </c>
      <c r="H189" s="144">
        <v>58746</v>
      </c>
      <c r="I189" s="144">
        <v>21775</v>
      </c>
      <c r="J189" s="160">
        <v>4815</v>
      </c>
      <c r="K189" s="144">
        <v>4615</v>
      </c>
      <c r="L189" s="43">
        <f>+SUM(D189:K189)</f>
        <v>422349</v>
      </c>
      <c r="M189" s="160"/>
      <c r="N189" s="160"/>
      <c r="O189" s="160"/>
      <c r="P189" s="160">
        <v>26321</v>
      </c>
      <c r="Q189" s="160">
        <v>0</v>
      </c>
      <c r="R189" s="160">
        <v>195</v>
      </c>
      <c r="S189" s="160">
        <v>0</v>
      </c>
      <c r="T189" s="160">
        <v>0</v>
      </c>
      <c r="U189" s="160"/>
      <c r="V189" s="144">
        <v>1</v>
      </c>
      <c r="W189" s="144"/>
      <c r="X189" s="144"/>
      <c r="Y189" s="160">
        <v>3525</v>
      </c>
      <c r="Z189" s="160"/>
      <c r="AA189" s="160">
        <v>14100</v>
      </c>
      <c r="AB189" s="160"/>
      <c r="AC189" s="250"/>
      <c r="AD189" s="160">
        <v>676</v>
      </c>
      <c r="AE189" s="160"/>
      <c r="AF189" s="160">
        <v>4060</v>
      </c>
      <c r="AG189" s="160"/>
      <c r="AH189" s="43">
        <f>+SUM(M189:AG189)</f>
        <v>48878</v>
      </c>
      <c r="AI189" s="43">
        <f>O189+Q189+Z189+AD189+AE189+AG189+T189</f>
        <v>676</v>
      </c>
      <c r="AJ189" s="43">
        <f>P189+R189+S189+U189+V189+Y189+AC189+AB189+AF189+AA189</f>
        <v>48202</v>
      </c>
      <c r="AK189" s="160"/>
      <c r="AL189" s="144">
        <v>45640</v>
      </c>
      <c r="AM189" s="160">
        <v>0</v>
      </c>
      <c r="AN189" s="43">
        <f>+SUM(AK189:AM189)</f>
        <v>45640</v>
      </c>
      <c r="AO189" s="44">
        <f>+AN189+AH189+L189</f>
        <v>516867</v>
      </c>
      <c r="AR189" s="43">
        <f t="shared" si="336"/>
        <v>52793.625</v>
      </c>
      <c r="AS189" s="43">
        <f t="shared" si="337"/>
        <v>3054.875</v>
      </c>
      <c r="AT189" s="43">
        <f t="shared" si="338"/>
        <v>96.571428571428569</v>
      </c>
      <c r="AU189" s="43">
        <f t="shared" si="339"/>
        <v>5355.7777777777774</v>
      </c>
      <c r="AV189" s="43">
        <f t="shared" si="340"/>
        <v>15213.333333333334</v>
      </c>
      <c r="AW189" s="44">
        <f t="shared" si="341"/>
        <v>19143.222222222223</v>
      </c>
      <c r="AX189" s="122"/>
      <c r="AY189" s="43">
        <f>MEDIAN($D189:$K189)</f>
        <v>13295</v>
      </c>
      <c r="AZ189" s="43">
        <f>MEDIAN($M189:$AG189)</f>
        <v>435.5</v>
      </c>
      <c r="BA189" s="43">
        <f>MEDIAN($AD189,$AE189,$Z189,$T189,$O189,Q189,AG189)</f>
        <v>0</v>
      </c>
      <c r="BB189" s="43">
        <f>MEDIAN($AF189,$AB189,$AC189,$Y189,$V189,$U189,$S189,$R189,$P189,$AA189)</f>
        <v>3525</v>
      </c>
      <c r="BC189" s="43">
        <f>MEDIAN($AK189:$AM189)</f>
        <v>22820</v>
      </c>
      <c r="BD189" s="44">
        <f>MEDIAN((D189:K189,M189:V189,Y189:AG189,AK189:AM189))</f>
        <v>3792.5</v>
      </c>
    </row>
    <row r="190" spans="1:56" s="204" customFormat="1">
      <c r="A190" s="199"/>
      <c r="B190" s="200"/>
      <c r="C190" s="201" t="s">
        <v>125</v>
      </c>
      <c r="D190" s="144">
        <v>0</v>
      </c>
      <c r="E190" s="160">
        <v>1780</v>
      </c>
      <c r="F190" s="160">
        <v>0</v>
      </c>
      <c r="G190" s="160">
        <v>237</v>
      </c>
      <c r="H190" s="144"/>
      <c r="I190" s="144"/>
      <c r="J190" s="160"/>
      <c r="K190" s="144">
        <v>0</v>
      </c>
      <c r="L190" s="43">
        <f>+SUM(D190:K190)</f>
        <v>2017</v>
      </c>
      <c r="M190" s="160"/>
      <c r="N190" s="160"/>
      <c r="O190" s="160">
        <v>1058</v>
      </c>
      <c r="P190" s="160"/>
      <c r="Q190" s="160">
        <v>966</v>
      </c>
      <c r="R190" s="160">
        <v>0</v>
      </c>
      <c r="S190" s="160">
        <v>0</v>
      </c>
      <c r="T190" s="160">
        <v>0</v>
      </c>
      <c r="U190" s="160">
        <v>15</v>
      </c>
      <c r="V190" s="144"/>
      <c r="W190" s="144"/>
      <c r="X190" s="144"/>
      <c r="Y190" s="160">
        <v>0</v>
      </c>
      <c r="Z190" s="160">
        <v>605</v>
      </c>
      <c r="AA190" s="160">
        <v>150</v>
      </c>
      <c r="AB190" s="160"/>
      <c r="AC190" s="250"/>
      <c r="AD190" s="160"/>
      <c r="AE190" s="160"/>
      <c r="AF190" s="160">
        <v>0</v>
      </c>
      <c r="AG190" s="160"/>
      <c r="AH190" s="43">
        <f>+SUM(M190:AG190)</f>
        <v>2794</v>
      </c>
      <c r="AI190" s="43">
        <f>O190+Q190+Z190+AD190+AE190+AG190+T190</f>
        <v>2629</v>
      </c>
      <c r="AJ190" s="43">
        <f>P190+R190+S190+U190+V190+Y190+AC190+AB190+AF190+AA190</f>
        <v>165</v>
      </c>
      <c r="AK190" s="160">
        <v>2542</v>
      </c>
      <c r="AL190" s="144"/>
      <c r="AM190" s="160">
        <v>0</v>
      </c>
      <c r="AN190" s="43">
        <f>+SUM(AK190:AM190)</f>
        <v>2542</v>
      </c>
      <c r="AO190" s="44">
        <f>+AN190+AH190+L190</f>
        <v>7353</v>
      </c>
      <c r="AR190" s="43">
        <f t="shared" si="336"/>
        <v>252.125</v>
      </c>
      <c r="AS190" s="43">
        <f t="shared" si="337"/>
        <v>174.625</v>
      </c>
      <c r="AT190" s="43">
        <f t="shared" si="338"/>
        <v>375.57142857142856</v>
      </c>
      <c r="AU190" s="43">
        <f t="shared" si="339"/>
        <v>18.333333333333332</v>
      </c>
      <c r="AV190" s="43">
        <f t="shared" si="340"/>
        <v>847.33333333333337</v>
      </c>
      <c r="AW190" s="44">
        <f t="shared" si="341"/>
        <v>272.33333333333331</v>
      </c>
      <c r="AX190" s="122"/>
      <c r="AY190" s="43">
        <f>MEDIAN($D190:$K190)</f>
        <v>0</v>
      </c>
      <c r="AZ190" s="43">
        <f>MEDIAN($M190:$AG190)</f>
        <v>7.5</v>
      </c>
      <c r="BA190" s="43">
        <f>MEDIAN($AD190,$AE190,$Z190,$T190,$O190,Q190,AG190)</f>
        <v>785.5</v>
      </c>
      <c r="BB190" s="43">
        <f>MEDIAN($AF190,$AB190,$AC190,$Y190,$V190,$U190,$S190,$R190,$P190,$AA190)</f>
        <v>0</v>
      </c>
      <c r="BC190" s="43">
        <f>MEDIAN($AK190:$AM190)</f>
        <v>1271</v>
      </c>
      <c r="BD190" s="44">
        <f>MEDIAN((D190:K190,M190:V190,Y190:AG190,AK190:AM190))</f>
        <v>0</v>
      </c>
    </row>
    <row r="191" spans="1:56" s="204" customFormat="1">
      <c r="A191" s="199"/>
      <c r="B191" s="200"/>
      <c r="C191" s="210" t="s">
        <v>158</v>
      </c>
      <c r="D191" s="252">
        <f t="shared" ref="D191:K191" si="342">SUM(D187:D190)</f>
        <v>92363</v>
      </c>
      <c r="E191" s="252">
        <f t="shared" si="342"/>
        <v>17932</v>
      </c>
      <c r="F191" s="252">
        <f t="shared" si="342"/>
        <v>282505</v>
      </c>
      <c r="G191" s="252">
        <f t="shared" si="342"/>
        <v>166124</v>
      </c>
      <c r="H191" s="252">
        <f t="shared" si="342"/>
        <v>245100</v>
      </c>
      <c r="I191" s="252">
        <f t="shared" si="342"/>
        <v>120734</v>
      </c>
      <c r="J191" s="252">
        <f t="shared" si="342"/>
        <v>32610</v>
      </c>
      <c r="K191" s="252">
        <f t="shared" si="342"/>
        <v>110527</v>
      </c>
      <c r="L191" s="45">
        <f>+SUM(D191:K191)</f>
        <v>1067895</v>
      </c>
      <c r="M191" s="252"/>
      <c r="N191" s="252"/>
      <c r="O191" s="252">
        <f t="shared" ref="O191:V191" si="343">SUM(O187:O190)</f>
        <v>47058</v>
      </c>
      <c r="P191" s="252">
        <f t="shared" si="343"/>
        <v>32303</v>
      </c>
      <c r="Q191" s="252">
        <f t="shared" si="343"/>
        <v>10191</v>
      </c>
      <c r="R191" s="252">
        <f t="shared" si="343"/>
        <v>3307</v>
      </c>
      <c r="S191" s="252">
        <f t="shared" si="343"/>
        <v>2601</v>
      </c>
      <c r="T191" s="252">
        <f t="shared" si="343"/>
        <v>11484</v>
      </c>
      <c r="U191" s="252">
        <f t="shared" si="343"/>
        <v>4921</v>
      </c>
      <c r="V191" s="252">
        <f t="shared" si="343"/>
        <v>2269</v>
      </c>
      <c r="W191" s="252"/>
      <c r="X191" s="252"/>
      <c r="Y191" s="252">
        <f t="shared" ref="Y191:AG191" si="344">SUM(Y187:Y190)</f>
        <v>16691</v>
      </c>
      <c r="Z191" s="252">
        <f t="shared" si="344"/>
        <v>37779</v>
      </c>
      <c r="AA191" s="252">
        <f t="shared" ref="AA191" si="345">SUM(AA187:AA190)</f>
        <v>16406</v>
      </c>
      <c r="AB191" s="252"/>
      <c r="AC191" s="252">
        <f>SUM(AC187:AC190)</f>
        <v>16991</v>
      </c>
      <c r="AD191" s="252">
        <f t="shared" si="344"/>
        <v>9852</v>
      </c>
      <c r="AE191" s="252">
        <f t="shared" si="344"/>
        <v>1695</v>
      </c>
      <c r="AF191" s="252">
        <f t="shared" si="344"/>
        <v>6023</v>
      </c>
      <c r="AG191" s="252">
        <f t="shared" si="344"/>
        <v>5819</v>
      </c>
      <c r="AH191" s="45">
        <f>+SUM(M191:AG191)</f>
        <v>225390</v>
      </c>
      <c r="AI191" s="45">
        <f>O191+Q191+Z191+AD191+AE191+AG191+T191</f>
        <v>123878</v>
      </c>
      <c r="AJ191" s="45">
        <f>P191+R191+S191+U191+V191+Y191+AC191+AB191+AF191+AA191</f>
        <v>101512</v>
      </c>
      <c r="AK191" s="252">
        <f>SUM(AK187:AK190)</f>
        <v>10933</v>
      </c>
      <c r="AL191" s="252">
        <f>SUM(AL187:AL190)</f>
        <v>46809</v>
      </c>
      <c r="AM191" s="252">
        <f>SUM(AM187:AM190)</f>
        <v>820</v>
      </c>
      <c r="AN191" s="45">
        <f>+SUM(AK191:AM191)</f>
        <v>58562</v>
      </c>
      <c r="AO191" s="211">
        <f>+AN191+AH191+L191</f>
        <v>1351847</v>
      </c>
      <c r="AR191" s="45">
        <f>L191/AR$5</f>
        <v>133486.875</v>
      </c>
      <c r="AS191" s="45">
        <f>AH191/AS$5</f>
        <v>14086.875</v>
      </c>
      <c r="AT191" s="45">
        <f>AI191/AT$5</f>
        <v>17696.857142857141</v>
      </c>
      <c r="AU191" s="45">
        <f>AJ191/AU$5</f>
        <v>11279.111111111111</v>
      </c>
      <c r="AV191" s="45">
        <f>AN191/AV$5</f>
        <v>19520.666666666668</v>
      </c>
      <c r="AW191" s="211">
        <f>AO191/AW$5</f>
        <v>50068.407407407409</v>
      </c>
      <c r="AX191" s="122"/>
      <c r="AY191" s="45">
        <f>MEDIAN($D191:$K191)</f>
        <v>115630.5</v>
      </c>
      <c r="AZ191" s="45">
        <f>MEDIAN($M191:$AG191)</f>
        <v>10021.5</v>
      </c>
      <c r="BA191" s="45">
        <f>MEDIAN($AD191,$AE191,$Z191,$T191,$O191,Q191,AG191)</f>
        <v>10191</v>
      </c>
      <c r="BB191" s="45">
        <f>MEDIAN($AF191,$AB191,$AC191,$Y191,$V191,$U191,$S191,$R191,$P191,$AA191)</f>
        <v>6023</v>
      </c>
      <c r="BC191" s="45">
        <f>MEDIAN($AK191:$AM191)</f>
        <v>10933</v>
      </c>
      <c r="BD191" s="211">
        <f>MEDIAN((D191:K191,M191:V191,Y191:AG191,AK191:AM191))</f>
        <v>16691</v>
      </c>
    </row>
    <row r="192" spans="1:56"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43"/>
      <c r="AI192" s="43"/>
      <c r="AJ192" s="43"/>
      <c r="AK192" s="160"/>
      <c r="AL192" s="160"/>
      <c r="AM192" s="160"/>
      <c r="AN192" s="43"/>
      <c r="AO192" s="44"/>
      <c r="AR192" s="43"/>
      <c r="AS192" s="43"/>
      <c r="AT192" s="43"/>
      <c r="AU192" s="43"/>
      <c r="AV192" s="43"/>
      <c r="AW192" s="44"/>
      <c r="AX192" s="122"/>
      <c r="AY192" s="43"/>
      <c r="AZ192" s="43"/>
      <c r="BA192" s="43"/>
      <c r="BB192" s="43"/>
      <c r="BC192" s="43"/>
      <c r="BD192" s="44"/>
    </row>
    <row r="193" spans="1:56" s="204" customFormat="1" ht="15" thickBot="1">
      <c r="A193" s="199"/>
      <c r="C193" s="282" t="s">
        <v>166</v>
      </c>
      <c r="D193" s="263">
        <f t="shared" ref="D193:K193" si="346">D185-D191</f>
        <v>-92363</v>
      </c>
      <c r="E193" s="256">
        <f t="shared" si="346"/>
        <v>12084</v>
      </c>
      <c r="F193" s="256">
        <f t="shared" si="346"/>
        <v>-100809</v>
      </c>
      <c r="G193" s="256">
        <f t="shared" si="346"/>
        <v>-145343</v>
      </c>
      <c r="H193" s="256">
        <f t="shared" si="346"/>
        <v>-42991</v>
      </c>
      <c r="I193" s="256">
        <f t="shared" si="346"/>
        <v>-89839</v>
      </c>
      <c r="J193" s="256">
        <f t="shared" si="346"/>
        <v>-29155</v>
      </c>
      <c r="K193" s="256">
        <f t="shared" si="346"/>
        <v>-110466</v>
      </c>
      <c r="L193" s="42">
        <f>+SUM(D193:K193)</f>
        <v>-598882</v>
      </c>
      <c r="M193" s="256"/>
      <c r="N193" s="256"/>
      <c r="O193" s="256">
        <f t="shared" ref="O193:V193" si="347">O185-O191</f>
        <v>-23202</v>
      </c>
      <c r="P193" s="256">
        <f t="shared" si="347"/>
        <v>-7120</v>
      </c>
      <c r="Q193" s="256">
        <f t="shared" si="347"/>
        <v>-10191</v>
      </c>
      <c r="R193" s="256">
        <f t="shared" si="347"/>
        <v>-3284</v>
      </c>
      <c r="S193" s="256">
        <f t="shared" si="347"/>
        <v>-2463</v>
      </c>
      <c r="T193" s="256">
        <f t="shared" si="347"/>
        <v>-11317</v>
      </c>
      <c r="U193" s="256">
        <f t="shared" si="347"/>
        <v>-9359</v>
      </c>
      <c r="V193" s="256">
        <f t="shared" si="347"/>
        <v>-2269</v>
      </c>
      <c r="W193" s="256"/>
      <c r="X193" s="256"/>
      <c r="Y193" s="256">
        <f t="shared" ref="Y193:AG193" si="348">Y185-Y191</f>
        <v>-16667</v>
      </c>
      <c r="Z193" s="256">
        <f t="shared" si="348"/>
        <v>-36856</v>
      </c>
      <c r="AA193" s="256">
        <f t="shared" ref="AA193" si="349">AA185-AA191</f>
        <v>-3313</v>
      </c>
      <c r="AB193" s="256"/>
      <c r="AC193" s="256">
        <f>AC185-AC191</f>
        <v>-16907</v>
      </c>
      <c r="AD193" s="256">
        <f t="shared" si="348"/>
        <v>-4409</v>
      </c>
      <c r="AE193" s="256">
        <f t="shared" si="348"/>
        <v>-1695</v>
      </c>
      <c r="AF193" s="256">
        <f t="shared" si="348"/>
        <v>1037</v>
      </c>
      <c r="AG193" s="256">
        <f t="shared" si="348"/>
        <v>164</v>
      </c>
      <c r="AH193" s="42">
        <f>+SUM(M193:AG193)</f>
        <v>-147851</v>
      </c>
      <c r="AI193" s="42">
        <f>O193+Q193+Z193+AD193+AE193+AG193+T193</f>
        <v>-87506</v>
      </c>
      <c r="AJ193" s="42">
        <f>P193+R193+S193+U193+V193+Y193+AC193+AB193+AF193+AA193</f>
        <v>-60345</v>
      </c>
      <c r="AK193" s="256">
        <f>AK185-AK191</f>
        <v>-10001</v>
      </c>
      <c r="AL193" s="256">
        <f>AL185-AL191</f>
        <v>-3914</v>
      </c>
      <c r="AM193" s="256">
        <f>AM185-AM191</f>
        <v>2359</v>
      </c>
      <c r="AN193" s="42">
        <f>+SUM(AK193:AM193)</f>
        <v>-11556</v>
      </c>
      <c r="AO193" s="230">
        <f>+AN193+AH193+L193</f>
        <v>-758289</v>
      </c>
      <c r="AR193" s="42">
        <f>L193/AR$5</f>
        <v>-74860.25</v>
      </c>
      <c r="AS193" s="42">
        <f>AH193/AS$5</f>
        <v>-9240.6875</v>
      </c>
      <c r="AT193" s="42">
        <f>AI193/AT$5</f>
        <v>-12500.857142857143</v>
      </c>
      <c r="AU193" s="42">
        <f>AJ193/AU$5</f>
        <v>-6705</v>
      </c>
      <c r="AV193" s="42">
        <f>AN193/AV$5</f>
        <v>-3852</v>
      </c>
      <c r="AW193" s="230">
        <f>AO193/AW$5</f>
        <v>-28084.777777777777</v>
      </c>
      <c r="AX193" s="122"/>
      <c r="AY193" s="42">
        <f>MEDIAN($D193:$K193)</f>
        <v>-91101</v>
      </c>
      <c r="AZ193" s="42">
        <f>MEDIAN($M193:$AG193)</f>
        <v>-5764.5</v>
      </c>
      <c r="BA193" s="42">
        <f>MEDIAN($AD193,$AE193,$Z193,$T193,$O193,Q193,AG193)</f>
        <v>-10191</v>
      </c>
      <c r="BB193" s="42">
        <f>MEDIAN($AF193,$AB193,$AC193,$Y193,$V193,$U193,$S193,$R193,$P193,$AA193)</f>
        <v>-3313</v>
      </c>
      <c r="BC193" s="42">
        <f>MEDIAN($AK193:$AM193)</f>
        <v>-3914</v>
      </c>
      <c r="BD193" s="230">
        <f>MEDIAN((D193:K193,M193:V193,Y193:AG193,AK193:AM193))</f>
        <v>-10001</v>
      </c>
    </row>
    <row r="194" spans="1:56"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160"/>
      <c r="AB194" s="160"/>
      <c r="AC194" s="250"/>
      <c r="AD194" s="160"/>
      <c r="AE194" s="160"/>
      <c r="AF194" s="160"/>
      <c r="AG194" s="160"/>
      <c r="AH194" s="43"/>
      <c r="AI194" s="43"/>
      <c r="AJ194" s="43"/>
      <c r="AK194" s="160"/>
      <c r="AL194" s="144"/>
      <c r="AM194" s="160"/>
      <c r="AN194" s="43"/>
      <c r="AO194" s="44"/>
      <c r="AR194" s="43"/>
      <c r="AS194" s="43"/>
      <c r="AT194" s="43"/>
      <c r="AU194" s="43"/>
      <c r="AV194" s="43"/>
      <c r="AW194" s="44"/>
      <c r="AX194" s="122"/>
      <c r="AY194" s="43"/>
      <c r="AZ194" s="43"/>
      <c r="BA194" s="43"/>
      <c r="BB194" s="43"/>
      <c r="BC194" s="43"/>
      <c r="BD194" s="44"/>
    </row>
    <row r="195" spans="1:56"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160"/>
      <c r="AB195" s="160"/>
      <c r="AC195" s="250"/>
      <c r="AD195" s="160"/>
      <c r="AE195" s="160"/>
      <c r="AF195" s="160"/>
      <c r="AG195" s="160"/>
      <c r="AH195" s="43"/>
      <c r="AI195" s="43"/>
      <c r="AJ195" s="43"/>
      <c r="AK195" s="160"/>
      <c r="AL195" s="144"/>
      <c r="AM195" s="160"/>
      <c r="AN195" s="43"/>
      <c r="AO195" s="44"/>
      <c r="AR195" s="43"/>
      <c r="AS195" s="43"/>
      <c r="AT195" s="43"/>
      <c r="AU195" s="43"/>
      <c r="AV195" s="43"/>
      <c r="AW195" s="44"/>
      <c r="AX195" s="122"/>
      <c r="AY195" s="43"/>
      <c r="AZ195" s="43"/>
      <c r="BA195" s="43"/>
      <c r="BB195" s="43"/>
      <c r="BC195" s="43"/>
      <c r="BD195" s="44"/>
    </row>
    <row r="196" spans="1:56"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160"/>
      <c r="AB196" s="160"/>
      <c r="AC196" s="250"/>
      <c r="AD196" s="160"/>
      <c r="AE196" s="160"/>
      <c r="AF196" s="160"/>
      <c r="AG196" s="160"/>
      <c r="AH196" s="43"/>
      <c r="AI196" s="43"/>
      <c r="AJ196" s="43"/>
      <c r="AK196" s="160"/>
      <c r="AL196" s="144"/>
      <c r="AM196" s="160"/>
      <c r="AN196" s="43"/>
      <c r="AO196" s="44"/>
      <c r="AR196" s="43"/>
      <c r="AS196" s="43"/>
      <c r="AT196" s="43"/>
      <c r="AU196" s="43"/>
      <c r="AV196" s="43"/>
      <c r="AW196" s="44"/>
      <c r="AX196" s="122"/>
      <c r="AY196" s="43"/>
      <c r="AZ196" s="43"/>
      <c r="BA196" s="43"/>
      <c r="BB196" s="43"/>
      <c r="BC196" s="43"/>
      <c r="BD196" s="44"/>
    </row>
    <row r="197" spans="1:56" s="204" customFormat="1">
      <c r="A197" s="199"/>
      <c r="B197" s="200"/>
      <c r="C197" s="201" t="s">
        <v>163</v>
      </c>
      <c r="D197" s="144">
        <v>41550</v>
      </c>
      <c r="E197" s="160"/>
      <c r="F197" s="160">
        <v>0</v>
      </c>
      <c r="G197" s="160">
        <v>20000</v>
      </c>
      <c r="H197" s="144"/>
      <c r="I197" s="144">
        <v>424</v>
      </c>
      <c r="J197" s="160"/>
      <c r="K197" s="144">
        <v>83457</v>
      </c>
      <c r="L197" s="43">
        <f>+SUM(D197:K197)</f>
        <v>145431</v>
      </c>
      <c r="M197" s="160"/>
      <c r="N197" s="160"/>
      <c r="O197" s="160">
        <v>10511</v>
      </c>
      <c r="P197" s="160"/>
      <c r="Q197" s="160">
        <v>4000</v>
      </c>
      <c r="R197" s="160">
        <v>0</v>
      </c>
      <c r="S197" s="160"/>
      <c r="T197" s="160">
        <v>0</v>
      </c>
      <c r="U197" s="160"/>
      <c r="V197" s="144"/>
      <c r="W197" s="144"/>
      <c r="X197" s="144"/>
      <c r="Y197" s="160">
        <v>0</v>
      </c>
      <c r="Z197" s="160">
        <v>40000</v>
      </c>
      <c r="AA197" s="160">
        <v>0</v>
      </c>
      <c r="AB197" s="160"/>
      <c r="AC197" s="250">
        <v>0</v>
      </c>
      <c r="AD197" s="160"/>
      <c r="AE197" s="160"/>
      <c r="AF197" s="160">
        <v>0</v>
      </c>
      <c r="AG197" s="160"/>
      <c r="AH197" s="43">
        <f>+SUM(M197:AG197)</f>
        <v>54511</v>
      </c>
      <c r="AI197" s="43">
        <f>O197+Q197+Z197+AD197+AE197+AG197+T197</f>
        <v>54511</v>
      </c>
      <c r="AJ197" s="43">
        <f>P197+R197+S197+U197+V197+Y197+AC197+AB197+AF197+AA197</f>
        <v>0</v>
      </c>
      <c r="AK197" s="160"/>
      <c r="AL197" s="144"/>
      <c r="AM197" s="160">
        <v>0</v>
      </c>
      <c r="AN197" s="43">
        <f>+SUM(AK197:AM197)</f>
        <v>0</v>
      </c>
      <c r="AO197" s="44">
        <f>+AN197+AH197+L197</f>
        <v>199942</v>
      </c>
      <c r="AR197" s="43">
        <f t="shared" ref="AR197:AR199" si="350">L197/AR$5</f>
        <v>18178.875</v>
      </c>
      <c r="AS197" s="43">
        <f t="shared" ref="AS197:AS199" si="351">AH197/AS$5</f>
        <v>3406.9375</v>
      </c>
      <c r="AT197" s="43">
        <f t="shared" ref="AT197:AT199" si="352">AI197/AT$5</f>
        <v>7787.2857142857147</v>
      </c>
      <c r="AU197" s="43">
        <f t="shared" ref="AU197:AU199" si="353">AJ197/AU$5</f>
        <v>0</v>
      </c>
      <c r="AV197" s="43">
        <f t="shared" ref="AV197:AV199" si="354">AN197/AV$5</f>
        <v>0</v>
      </c>
      <c r="AW197" s="44">
        <f t="shared" ref="AW197:AW199" si="355">AO197/AW$5</f>
        <v>7405.2592592592591</v>
      </c>
      <c r="AX197" s="122"/>
      <c r="AY197" s="43">
        <f>MEDIAN($D197:$K197)</f>
        <v>20000</v>
      </c>
      <c r="AZ197" s="43">
        <f>MEDIAN($M197:$AG197)</f>
        <v>0</v>
      </c>
      <c r="BA197" s="43">
        <f>MEDIAN($AD197,$AE197,$Z197,$T197,$O197,Q197,AG197)</f>
        <v>7255.5</v>
      </c>
      <c r="BB197" s="43">
        <f>MEDIAN($AF197,$AB197,$AC197,$Y197,$V197,$U197,$S197,$R197,$P197,$AA197)</f>
        <v>0</v>
      </c>
      <c r="BC197" s="43">
        <f>MEDIAN($AK197:$AM197)</f>
        <v>0</v>
      </c>
      <c r="BD197" s="44">
        <f>MEDIAN((D197:K197,M197:V197,Y197:AG197,AK197:AM197))</f>
        <v>0</v>
      </c>
    </row>
    <row r="198" spans="1:56" s="204" customFormat="1">
      <c r="A198" s="199"/>
      <c r="B198" s="200"/>
      <c r="C198" s="201" t="s">
        <v>162</v>
      </c>
      <c r="D198" s="144">
        <v>0</v>
      </c>
      <c r="E198" s="160"/>
      <c r="F198" s="160">
        <v>0</v>
      </c>
      <c r="G198" s="160"/>
      <c r="H198" s="144"/>
      <c r="I198" s="144"/>
      <c r="J198" s="160"/>
      <c r="K198" s="144">
        <v>0</v>
      </c>
      <c r="L198" s="43">
        <f>+SUM(D198:K198)</f>
        <v>0</v>
      </c>
      <c r="M198" s="160"/>
      <c r="N198" s="160"/>
      <c r="O198" s="160">
        <v>0</v>
      </c>
      <c r="P198" s="160"/>
      <c r="Q198" s="160">
        <v>0</v>
      </c>
      <c r="R198" s="160">
        <v>0</v>
      </c>
      <c r="S198" s="160"/>
      <c r="T198" s="160">
        <v>0</v>
      </c>
      <c r="U198" s="160"/>
      <c r="V198" s="144"/>
      <c r="W198" s="144"/>
      <c r="X198" s="144"/>
      <c r="Y198" s="160">
        <v>0</v>
      </c>
      <c r="Z198" s="160"/>
      <c r="AA198" s="160">
        <v>0</v>
      </c>
      <c r="AB198" s="160"/>
      <c r="AC198" s="250">
        <v>0</v>
      </c>
      <c r="AD198" s="160"/>
      <c r="AE198" s="160"/>
      <c r="AF198" s="160">
        <v>0</v>
      </c>
      <c r="AG198" s="160"/>
      <c r="AH198" s="43">
        <f>+SUM(M198:AG198)</f>
        <v>0</v>
      </c>
      <c r="AI198" s="43">
        <f>O198+Q198+Z198+AD198+AE198+AG198+T198</f>
        <v>0</v>
      </c>
      <c r="AJ198" s="43">
        <f>P198+R198+S198+U198+V198+Y198+AC198+AB198+AF198+AA198</f>
        <v>0</v>
      </c>
      <c r="AK198" s="160"/>
      <c r="AL198" s="144"/>
      <c r="AM198" s="160">
        <v>0</v>
      </c>
      <c r="AN198" s="43">
        <f>+SUM(AK198:AM198)</f>
        <v>0</v>
      </c>
      <c r="AO198" s="44">
        <f>+AN198+AH198+L198</f>
        <v>0</v>
      </c>
      <c r="AR198" s="43">
        <f t="shared" si="350"/>
        <v>0</v>
      </c>
      <c r="AS198" s="43">
        <f t="shared" si="351"/>
        <v>0</v>
      </c>
      <c r="AT198" s="43">
        <f t="shared" si="352"/>
        <v>0</v>
      </c>
      <c r="AU198" s="43">
        <f t="shared" si="353"/>
        <v>0</v>
      </c>
      <c r="AV198" s="43">
        <f t="shared" si="354"/>
        <v>0</v>
      </c>
      <c r="AW198" s="44">
        <f t="shared" si="355"/>
        <v>0</v>
      </c>
      <c r="AX198" s="122"/>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204" customFormat="1">
      <c r="A199" s="199"/>
      <c r="B199" s="200"/>
      <c r="C199" s="201" t="s">
        <v>161</v>
      </c>
      <c r="D199" s="144">
        <v>0</v>
      </c>
      <c r="E199" s="160">
        <v>33</v>
      </c>
      <c r="F199" s="160">
        <v>0</v>
      </c>
      <c r="G199" s="160"/>
      <c r="H199" s="144">
        <v>15000</v>
      </c>
      <c r="I199" s="144">
        <v>656</v>
      </c>
      <c r="J199" s="160"/>
      <c r="K199" s="144">
        <v>0</v>
      </c>
      <c r="L199" s="43">
        <f>+SUM(D199:K199)</f>
        <v>15689</v>
      </c>
      <c r="M199" s="160"/>
      <c r="N199" s="160"/>
      <c r="O199" s="160">
        <v>30</v>
      </c>
      <c r="P199" s="160"/>
      <c r="Q199" s="160">
        <v>0</v>
      </c>
      <c r="R199" s="160">
        <v>0</v>
      </c>
      <c r="S199" s="160"/>
      <c r="T199" s="160">
        <v>0</v>
      </c>
      <c r="U199" s="160">
        <v>-2</v>
      </c>
      <c r="V199" s="144"/>
      <c r="W199" s="144"/>
      <c r="X199" s="144"/>
      <c r="Y199" s="160">
        <v>0</v>
      </c>
      <c r="Z199" s="160"/>
      <c r="AA199" s="160"/>
      <c r="AB199" s="160"/>
      <c r="AC199" s="250">
        <v>0</v>
      </c>
      <c r="AD199" s="160"/>
      <c r="AE199" s="160"/>
      <c r="AF199" s="160">
        <v>0</v>
      </c>
      <c r="AG199" s="160"/>
      <c r="AH199" s="43">
        <f>+SUM(M199:AG199)</f>
        <v>28</v>
      </c>
      <c r="AI199" s="43">
        <f>O199+Q199+Z199+AD199+AE199+AG199+T199</f>
        <v>30</v>
      </c>
      <c r="AJ199" s="43">
        <f>P199+R199+S199+U199+V199+Y199+AC199+AB199+AF199+AA199</f>
        <v>-2</v>
      </c>
      <c r="AK199" s="160"/>
      <c r="AL199" s="144"/>
      <c r="AM199" s="160">
        <v>0</v>
      </c>
      <c r="AN199" s="43">
        <f>+SUM(AK199:AM199)</f>
        <v>0</v>
      </c>
      <c r="AO199" s="44">
        <f>+AN199+AH199+L199</f>
        <v>15717</v>
      </c>
      <c r="AR199" s="43">
        <f t="shared" si="350"/>
        <v>1961.125</v>
      </c>
      <c r="AS199" s="43">
        <f t="shared" si="351"/>
        <v>1.75</v>
      </c>
      <c r="AT199" s="43">
        <f t="shared" si="352"/>
        <v>4.2857142857142856</v>
      </c>
      <c r="AU199" s="43">
        <f t="shared" si="353"/>
        <v>-0.22222222222222221</v>
      </c>
      <c r="AV199" s="43">
        <f t="shared" si="354"/>
        <v>0</v>
      </c>
      <c r="AW199" s="44">
        <f t="shared" si="355"/>
        <v>582.11111111111109</v>
      </c>
      <c r="AX199" s="122"/>
      <c r="AY199" s="43">
        <f>MEDIAN($D199:$K199)</f>
        <v>16.5</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204" customFormat="1">
      <c r="A200" s="199"/>
      <c r="B200" s="200"/>
      <c r="C200" s="210" t="s">
        <v>158</v>
      </c>
      <c r="D200" s="252">
        <f t="shared" ref="D200:K200" si="356">SUM(D197:D199)</f>
        <v>41550</v>
      </c>
      <c r="E200" s="252">
        <f t="shared" si="356"/>
        <v>33</v>
      </c>
      <c r="F200" s="252">
        <f t="shared" si="356"/>
        <v>0</v>
      </c>
      <c r="G200" s="252">
        <f t="shared" si="356"/>
        <v>20000</v>
      </c>
      <c r="H200" s="252">
        <f t="shared" si="356"/>
        <v>15000</v>
      </c>
      <c r="I200" s="252">
        <f t="shared" si="356"/>
        <v>1080</v>
      </c>
      <c r="J200" s="252">
        <f t="shared" si="356"/>
        <v>0</v>
      </c>
      <c r="K200" s="252">
        <f t="shared" si="356"/>
        <v>83457</v>
      </c>
      <c r="L200" s="45">
        <f>+SUM(D200:K200)</f>
        <v>161120</v>
      </c>
      <c r="M200" s="252"/>
      <c r="N200" s="252"/>
      <c r="O200" s="252">
        <f t="shared" ref="O200:V200" si="357">SUM(O197:O199)</f>
        <v>10541</v>
      </c>
      <c r="P200" s="252">
        <f t="shared" si="357"/>
        <v>0</v>
      </c>
      <c r="Q200" s="252">
        <f t="shared" si="357"/>
        <v>4000</v>
      </c>
      <c r="R200" s="252">
        <f t="shared" si="357"/>
        <v>0</v>
      </c>
      <c r="S200" s="252">
        <f t="shared" si="357"/>
        <v>0</v>
      </c>
      <c r="T200" s="252">
        <f t="shared" si="357"/>
        <v>0</v>
      </c>
      <c r="U200" s="252">
        <f t="shared" si="357"/>
        <v>-2</v>
      </c>
      <c r="V200" s="252">
        <f t="shared" si="357"/>
        <v>0</v>
      </c>
      <c r="W200" s="252"/>
      <c r="X200" s="252"/>
      <c r="Y200" s="252">
        <f t="shared" ref="Y200:AG200" si="358">SUM(Y197:Y199)</f>
        <v>0</v>
      </c>
      <c r="Z200" s="252">
        <f t="shared" si="358"/>
        <v>40000</v>
      </c>
      <c r="AA200" s="252">
        <f t="shared" si="358"/>
        <v>0</v>
      </c>
      <c r="AB200" s="252"/>
      <c r="AC200" s="252">
        <f>SUM(AC197:AC199)</f>
        <v>0</v>
      </c>
      <c r="AD200" s="252">
        <f t="shared" si="358"/>
        <v>0</v>
      </c>
      <c r="AE200" s="252">
        <f t="shared" si="358"/>
        <v>0</v>
      </c>
      <c r="AF200" s="252">
        <f t="shared" si="358"/>
        <v>0</v>
      </c>
      <c r="AG200" s="252">
        <f t="shared" si="358"/>
        <v>0</v>
      </c>
      <c r="AH200" s="45">
        <f>+SUM(M200:AG200)</f>
        <v>54539</v>
      </c>
      <c r="AI200" s="45">
        <f>O200+Q200+Z200+AD200+AE200+AG200+T200</f>
        <v>54541</v>
      </c>
      <c r="AJ200" s="45">
        <f>P200+R200+S200+U200+V200+Y200+AC200+AB200+AF200+AA200</f>
        <v>-2</v>
      </c>
      <c r="AK200" s="252">
        <f>SUM(AK197:AK199)</f>
        <v>0</v>
      </c>
      <c r="AL200" s="252">
        <f>SUM(AL197:AL199)</f>
        <v>0</v>
      </c>
      <c r="AM200" s="252">
        <f>SUM(AM197:AM199)</f>
        <v>0</v>
      </c>
      <c r="AN200" s="45">
        <f>+SUM(AK200:AM200)</f>
        <v>0</v>
      </c>
      <c r="AO200" s="211">
        <f>+AN200+AH200+L200</f>
        <v>215659</v>
      </c>
      <c r="AR200" s="45">
        <f>L200/AR$5</f>
        <v>20140</v>
      </c>
      <c r="AS200" s="45">
        <f>AH200/AS$5</f>
        <v>3408.6875</v>
      </c>
      <c r="AT200" s="45">
        <f>AI200/AT$5</f>
        <v>7791.5714285714284</v>
      </c>
      <c r="AU200" s="45">
        <f>AJ200/AU$5</f>
        <v>-0.22222222222222221</v>
      </c>
      <c r="AV200" s="45">
        <f>AN200/AV$5</f>
        <v>0</v>
      </c>
      <c r="AW200" s="211">
        <f>AO200/AW$5</f>
        <v>7987.3703703703704</v>
      </c>
      <c r="AX200" s="122"/>
      <c r="AY200" s="45">
        <f>MEDIAN($D200:$K200)</f>
        <v>8040</v>
      </c>
      <c r="AZ200" s="45">
        <f>MEDIAN($M200:$AG200)</f>
        <v>0</v>
      </c>
      <c r="BA200" s="45">
        <f>MEDIAN($AD200,$AE200,$Z200,$T200,$O200,Q200,AG200)</f>
        <v>0</v>
      </c>
      <c r="BB200" s="45">
        <f>MEDIAN($AF200,$AB200,$AC200,$Y200,$V200,$U200,$S200,$R200,$P200,$AA200)</f>
        <v>0</v>
      </c>
      <c r="BC200" s="45">
        <f>MEDIAN($AK200:$AM200)</f>
        <v>0</v>
      </c>
      <c r="BD200" s="211">
        <f>MEDIAN((D200:K200,M200:V200,Y200:AG200,AK200:AM200))</f>
        <v>0</v>
      </c>
    </row>
    <row r="201" spans="1:56"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160"/>
      <c r="AB201" s="160"/>
      <c r="AC201" s="250"/>
      <c r="AD201" s="160"/>
      <c r="AE201" s="160"/>
      <c r="AF201" s="160"/>
      <c r="AG201" s="160"/>
      <c r="AH201" s="43"/>
      <c r="AI201" s="43"/>
      <c r="AJ201" s="43"/>
      <c r="AK201" s="160"/>
      <c r="AL201" s="144"/>
      <c r="AM201" s="160"/>
      <c r="AN201" s="43"/>
      <c r="AO201" s="44"/>
      <c r="AR201" s="43"/>
      <c r="AS201" s="43"/>
      <c r="AT201" s="43"/>
      <c r="AU201" s="43"/>
      <c r="AV201" s="43"/>
      <c r="AW201" s="44"/>
      <c r="AX201" s="122"/>
      <c r="AY201" s="43"/>
      <c r="AZ201" s="43"/>
      <c r="BA201" s="43"/>
      <c r="BB201" s="43"/>
      <c r="BC201" s="43"/>
      <c r="BD201" s="44"/>
    </row>
    <row r="202" spans="1:56" s="204" customFormat="1">
      <c r="A202" s="199"/>
      <c r="B202" s="200"/>
      <c r="C202" s="201" t="s">
        <v>159</v>
      </c>
      <c r="D202" s="144">
        <v>0</v>
      </c>
      <c r="E202" s="160"/>
      <c r="F202" s="160">
        <v>13134</v>
      </c>
      <c r="G202" s="160">
        <v>62130</v>
      </c>
      <c r="H202" s="144">
        <v>32</v>
      </c>
      <c r="I202" s="144"/>
      <c r="J202" s="160">
        <v>4</v>
      </c>
      <c r="K202" s="144">
        <v>36000</v>
      </c>
      <c r="L202" s="43">
        <f>+SUM(D202:K202)</f>
        <v>111300</v>
      </c>
      <c r="M202" s="160"/>
      <c r="N202" s="160"/>
      <c r="O202" s="160"/>
      <c r="P202" s="160"/>
      <c r="Q202" s="160">
        <v>2500</v>
      </c>
      <c r="R202" s="160">
        <v>0</v>
      </c>
      <c r="S202" s="160"/>
      <c r="T202" s="160">
        <v>0</v>
      </c>
      <c r="U202" s="160"/>
      <c r="V202" s="144"/>
      <c r="W202" s="144"/>
      <c r="X202" s="144"/>
      <c r="Y202" s="160">
        <v>386</v>
      </c>
      <c r="Z202" s="160">
        <v>2109</v>
      </c>
      <c r="AA202" s="160">
        <v>0</v>
      </c>
      <c r="AB202" s="160"/>
      <c r="AC202" s="250">
        <v>0</v>
      </c>
      <c r="AD202" s="160">
        <v>8000</v>
      </c>
      <c r="AE202" s="160"/>
      <c r="AF202" s="160">
        <v>0</v>
      </c>
      <c r="AG202" s="160"/>
      <c r="AH202" s="43">
        <f>+SUM(M202:AG202)</f>
        <v>12995</v>
      </c>
      <c r="AI202" s="43">
        <f>O202+Q202+Z202+AD202+AE202+AG202+T202</f>
        <v>12609</v>
      </c>
      <c r="AJ202" s="43">
        <f>P202+R202+S202+U202+V202+Y202+AC202+AB202+AF202+AA202</f>
        <v>386</v>
      </c>
      <c r="AK202" s="160"/>
      <c r="AL202" s="144"/>
      <c r="AM202" s="160">
        <v>0</v>
      </c>
      <c r="AN202" s="43">
        <f>+SUM(AK202:AM202)</f>
        <v>0</v>
      </c>
      <c r="AO202" s="44">
        <f>+AN202+AH202+L202</f>
        <v>124295</v>
      </c>
      <c r="AR202" s="43">
        <f t="shared" ref="AR202:AR203" si="359">L202/AR$5</f>
        <v>13912.5</v>
      </c>
      <c r="AS202" s="43">
        <f t="shared" ref="AS202:AS203" si="360">AH202/AS$5</f>
        <v>812.1875</v>
      </c>
      <c r="AT202" s="43">
        <f t="shared" ref="AT202:AT203" si="361">AI202/AT$5</f>
        <v>1801.2857142857142</v>
      </c>
      <c r="AU202" s="43">
        <f t="shared" ref="AU202:AU203" si="362">AJ202/AU$5</f>
        <v>42.888888888888886</v>
      </c>
      <c r="AV202" s="43">
        <f t="shared" ref="AV202:AV203" si="363">AN202/AV$5</f>
        <v>0</v>
      </c>
      <c r="AW202" s="44">
        <f t="shared" ref="AW202:AW203" si="364">AO202/AW$5</f>
        <v>4603.5185185185182</v>
      </c>
      <c r="AX202" s="122"/>
      <c r="AY202" s="43">
        <f>MEDIAN($D202:$K202)</f>
        <v>6583</v>
      </c>
      <c r="AZ202" s="43">
        <f>MEDIAN($M202:$AG202)</f>
        <v>0</v>
      </c>
      <c r="BA202" s="43">
        <f>MEDIAN($AD202,$AE202,$Z202,$T202,$O202,Q202,AG202)</f>
        <v>2304.5</v>
      </c>
      <c r="BB202" s="43">
        <f>MEDIAN($AF202,$AB202,$AC202,$Y202,$V202,$U202,$S202,$R202,$P202,$AA202)</f>
        <v>0</v>
      </c>
      <c r="BC202" s="43">
        <f>MEDIAN($AK202:$AM202)</f>
        <v>0</v>
      </c>
      <c r="BD202" s="44">
        <f>MEDIAN((D202:K202,M202:V202,Y202:AG202,AK202:AM202))</f>
        <v>18</v>
      </c>
    </row>
    <row r="203" spans="1:56" s="204" customFormat="1">
      <c r="A203" s="199"/>
      <c r="B203" s="200"/>
      <c r="C203" s="201" t="s">
        <v>125</v>
      </c>
      <c r="D203" s="144">
        <v>7418</v>
      </c>
      <c r="E203" s="160">
        <v>4</v>
      </c>
      <c r="F203" s="160">
        <v>0</v>
      </c>
      <c r="G203" s="160"/>
      <c r="H203" s="144"/>
      <c r="I203" s="144">
        <v>0</v>
      </c>
      <c r="J203" s="160"/>
      <c r="K203" s="144">
        <v>710</v>
      </c>
      <c r="L203" s="43">
        <f>+SUM(D203:K203)</f>
        <v>8132</v>
      </c>
      <c r="M203" s="160"/>
      <c r="N203" s="160"/>
      <c r="O203" s="160">
        <v>771</v>
      </c>
      <c r="P203" s="160"/>
      <c r="Q203" s="160">
        <v>0</v>
      </c>
      <c r="R203" s="160">
        <v>0</v>
      </c>
      <c r="S203" s="160"/>
      <c r="T203" s="160">
        <v>0</v>
      </c>
      <c r="U203" s="160"/>
      <c r="V203" s="144"/>
      <c r="W203" s="144"/>
      <c r="X203" s="144"/>
      <c r="Y203" s="160">
        <v>3</v>
      </c>
      <c r="Z203" s="160"/>
      <c r="AA203" s="160">
        <v>0</v>
      </c>
      <c r="AB203" s="160"/>
      <c r="AC203" s="250">
        <v>0</v>
      </c>
      <c r="AD203" s="160"/>
      <c r="AE203" s="160"/>
      <c r="AF203" s="160">
        <v>0</v>
      </c>
      <c r="AG203" s="160"/>
      <c r="AH203" s="43">
        <f>+SUM(M203:AG203)</f>
        <v>774</v>
      </c>
      <c r="AI203" s="43">
        <f>O203+Q203+Z203+AD203+AE203+AG203+T203</f>
        <v>771</v>
      </c>
      <c r="AJ203" s="43">
        <f>P203+R203+S203+U203+V203+Y203+AC203+AB203+AF203+AA203</f>
        <v>3</v>
      </c>
      <c r="AK203" s="160"/>
      <c r="AL203" s="144">
        <v>38</v>
      </c>
      <c r="AM203" s="160">
        <v>0</v>
      </c>
      <c r="AN203" s="43">
        <f>+SUM(AK203:AM203)</f>
        <v>38</v>
      </c>
      <c r="AO203" s="44">
        <f>+AN203+AH203+L203</f>
        <v>8944</v>
      </c>
      <c r="AR203" s="43">
        <f t="shared" si="359"/>
        <v>1016.5</v>
      </c>
      <c r="AS203" s="43">
        <f t="shared" si="360"/>
        <v>48.375</v>
      </c>
      <c r="AT203" s="43">
        <f t="shared" si="361"/>
        <v>110.14285714285714</v>
      </c>
      <c r="AU203" s="43">
        <f t="shared" si="362"/>
        <v>0.33333333333333331</v>
      </c>
      <c r="AV203" s="43">
        <f t="shared" si="363"/>
        <v>12.666666666666666</v>
      </c>
      <c r="AW203" s="44">
        <f t="shared" si="364"/>
        <v>331.25925925925924</v>
      </c>
      <c r="AX203" s="122"/>
      <c r="AY203" s="43">
        <f>MEDIAN($D203:$K203)</f>
        <v>4</v>
      </c>
      <c r="AZ203" s="43">
        <f>MEDIAN($M203:$AG203)</f>
        <v>0</v>
      </c>
      <c r="BA203" s="43">
        <f>MEDIAN($AD203,$AE203,$Z203,$T203,$O203,Q203,AG203)</f>
        <v>0</v>
      </c>
      <c r="BB203" s="43">
        <f>MEDIAN($AF203,$AB203,$AC203,$Y203,$V203,$U203,$S203,$R203,$P203,$AA203)</f>
        <v>0</v>
      </c>
      <c r="BC203" s="43">
        <f>MEDIAN($AK203:$AM203)</f>
        <v>19</v>
      </c>
      <c r="BD203" s="44">
        <f>MEDIAN((D203:K203,M203:V203,Y203:AG203,AK203:AM203))</f>
        <v>0</v>
      </c>
    </row>
    <row r="204" spans="1:56" s="204" customFormat="1">
      <c r="A204" s="199"/>
      <c r="B204" s="200"/>
      <c r="C204" s="210" t="s">
        <v>158</v>
      </c>
      <c r="D204" s="252">
        <f t="shared" ref="D204:K204" si="365">SUM(D202:D203)</f>
        <v>7418</v>
      </c>
      <c r="E204" s="252">
        <f t="shared" si="365"/>
        <v>4</v>
      </c>
      <c r="F204" s="252">
        <f t="shared" si="365"/>
        <v>13134</v>
      </c>
      <c r="G204" s="252">
        <f t="shared" si="365"/>
        <v>62130</v>
      </c>
      <c r="H204" s="252">
        <f t="shared" si="365"/>
        <v>32</v>
      </c>
      <c r="I204" s="252">
        <f t="shared" si="365"/>
        <v>0</v>
      </c>
      <c r="J204" s="252">
        <f t="shared" si="365"/>
        <v>4</v>
      </c>
      <c r="K204" s="252">
        <f t="shared" si="365"/>
        <v>36710</v>
      </c>
      <c r="L204" s="45">
        <f>+SUM(D204:K204)</f>
        <v>119432</v>
      </c>
      <c r="M204" s="252"/>
      <c r="N204" s="252"/>
      <c r="O204" s="252">
        <f t="shared" ref="O204:V204" si="366">SUM(O202:O203)</f>
        <v>771</v>
      </c>
      <c r="P204" s="252">
        <f t="shared" si="366"/>
        <v>0</v>
      </c>
      <c r="Q204" s="252">
        <f t="shared" si="366"/>
        <v>2500</v>
      </c>
      <c r="R204" s="252">
        <f t="shared" si="366"/>
        <v>0</v>
      </c>
      <c r="S204" s="252">
        <f t="shared" si="366"/>
        <v>0</v>
      </c>
      <c r="T204" s="252">
        <f t="shared" si="366"/>
        <v>0</v>
      </c>
      <c r="U204" s="252">
        <f t="shared" si="366"/>
        <v>0</v>
      </c>
      <c r="V204" s="252">
        <f t="shared" si="366"/>
        <v>0</v>
      </c>
      <c r="W204" s="252"/>
      <c r="X204" s="252"/>
      <c r="Y204" s="252">
        <f t="shared" ref="Y204:AG204" si="367">SUM(Y202:Y203)</f>
        <v>389</v>
      </c>
      <c r="Z204" s="252">
        <f t="shared" si="367"/>
        <v>2109</v>
      </c>
      <c r="AA204" s="252">
        <f t="shared" si="367"/>
        <v>0</v>
      </c>
      <c r="AB204" s="252"/>
      <c r="AC204" s="252">
        <f>SUM(AC202:AC203)</f>
        <v>0</v>
      </c>
      <c r="AD204" s="252">
        <f t="shared" si="367"/>
        <v>8000</v>
      </c>
      <c r="AE204" s="252">
        <f t="shared" si="367"/>
        <v>0</v>
      </c>
      <c r="AF204" s="252">
        <f t="shared" si="367"/>
        <v>0</v>
      </c>
      <c r="AG204" s="252">
        <f t="shared" si="367"/>
        <v>0</v>
      </c>
      <c r="AH204" s="45">
        <f>+SUM(M204:AG204)</f>
        <v>13769</v>
      </c>
      <c r="AI204" s="45">
        <f>O204+Q204+Z204+AD204+AE204+AG204+T204</f>
        <v>13380</v>
      </c>
      <c r="AJ204" s="45">
        <f>P204+R204+S204+U204+V204+Y204+AC204+AB204+AF204+AA204</f>
        <v>389</v>
      </c>
      <c r="AK204" s="252">
        <f>SUM(AK202:AK203)</f>
        <v>0</v>
      </c>
      <c r="AL204" s="252">
        <f>SUM(AL202:AL203)</f>
        <v>38</v>
      </c>
      <c r="AM204" s="252">
        <f>SUM(AM202:AM203)</f>
        <v>0</v>
      </c>
      <c r="AN204" s="45">
        <f>+SUM(AK204:AM204)</f>
        <v>38</v>
      </c>
      <c r="AO204" s="211">
        <f>+AN204+AH204+L204</f>
        <v>133239</v>
      </c>
      <c r="AR204" s="45">
        <f>L204/AR$5</f>
        <v>14929</v>
      </c>
      <c r="AS204" s="45">
        <f>AH204/AS$5</f>
        <v>860.5625</v>
      </c>
      <c r="AT204" s="45">
        <f>AI204/AT$5</f>
        <v>1911.4285714285713</v>
      </c>
      <c r="AU204" s="45">
        <f>AJ204/AU$5</f>
        <v>43.222222222222221</v>
      </c>
      <c r="AV204" s="45">
        <f>AN204/AV$5</f>
        <v>12.666666666666666</v>
      </c>
      <c r="AW204" s="211">
        <f>AO204/AW$5</f>
        <v>4934.7777777777774</v>
      </c>
      <c r="AX204" s="122"/>
      <c r="AY204" s="45">
        <f>MEDIAN($D204:$K204)</f>
        <v>3725</v>
      </c>
      <c r="AZ204" s="45">
        <f>MEDIAN($M204:$AG204)</f>
        <v>0</v>
      </c>
      <c r="BA204" s="45">
        <f>MEDIAN($AD204,$AE204,$Z204,$T204,$O204,Q204,AG204)</f>
        <v>771</v>
      </c>
      <c r="BB204" s="45">
        <f>MEDIAN($AF204,$AB204,$AC204,$Y204,$V204,$U204,$S204,$R204,$P204,$AA204)</f>
        <v>0</v>
      </c>
      <c r="BC204" s="45">
        <f>MEDIAN($AK204:$AM204)</f>
        <v>0</v>
      </c>
      <c r="BD204" s="211">
        <f>MEDIAN((D204:K204,M204:V204,Y204:AG204,AK204:AM204))</f>
        <v>0</v>
      </c>
    </row>
    <row r="205" spans="1:56"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43"/>
      <c r="AI205" s="43"/>
      <c r="AJ205" s="43"/>
      <c r="AK205" s="160"/>
      <c r="AL205" s="160"/>
      <c r="AM205" s="160"/>
      <c r="AN205" s="43"/>
      <c r="AO205" s="44"/>
      <c r="AR205" s="43"/>
      <c r="AS205" s="43"/>
      <c r="AT205" s="43"/>
      <c r="AU205" s="43"/>
      <c r="AV205" s="43"/>
      <c r="AW205" s="44"/>
      <c r="AX205" s="122"/>
      <c r="AY205" s="43"/>
      <c r="AZ205" s="43"/>
      <c r="BA205" s="43"/>
      <c r="BB205" s="43"/>
      <c r="BC205" s="43"/>
      <c r="BD205" s="44"/>
    </row>
    <row r="206" spans="1:56" s="204" customFormat="1" ht="15" thickBot="1">
      <c r="A206" s="199"/>
      <c r="C206" s="282" t="s">
        <v>157</v>
      </c>
      <c r="D206" s="263">
        <f t="shared" ref="D206:K206" si="368">D200-D204</f>
        <v>34132</v>
      </c>
      <c r="E206" s="256">
        <f t="shared" si="368"/>
        <v>29</v>
      </c>
      <c r="F206" s="256">
        <f t="shared" si="368"/>
        <v>-13134</v>
      </c>
      <c r="G206" s="256">
        <f t="shared" si="368"/>
        <v>-42130</v>
      </c>
      <c r="H206" s="256">
        <f t="shared" si="368"/>
        <v>14968</v>
      </c>
      <c r="I206" s="256">
        <f t="shared" si="368"/>
        <v>1080</v>
      </c>
      <c r="J206" s="256">
        <f t="shared" si="368"/>
        <v>-4</v>
      </c>
      <c r="K206" s="256">
        <f t="shared" si="368"/>
        <v>46747</v>
      </c>
      <c r="L206" s="42">
        <f>+SUM(D206:K206)</f>
        <v>41688</v>
      </c>
      <c r="M206" s="256"/>
      <c r="N206" s="256"/>
      <c r="O206" s="256">
        <f t="shared" ref="O206:V206" si="369">O200-O204</f>
        <v>9770</v>
      </c>
      <c r="P206" s="256">
        <f t="shared" si="369"/>
        <v>0</v>
      </c>
      <c r="Q206" s="256">
        <f t="shared" si="369"/>
        <v>1500</v>
      </c>
      <c r="R206" s="256">
        <f t="shared" si="369"/>
        <v>0</v>
      </c>
      <c r="S206" s="256">
        <f t="shared" si="369"/>
        <v>0</v>
      </c>
      <c r="T206" s="256">
        <f t="shared" si="369"/>
        <v>0</v>
      </c>
      <c r="U206" s="256">
        <f t="shared" si="369"/>
        <v>-2</v>
      </c>
      <c r="V206" s="256">
        <f t="shared" si="369"/>
        <v>0</v>
      </c>
      <c r="W206" s="256"/>
      <c r="X206" s="256"/>
      <c r="Y206" s="256">
        <f t="shared" ref="Y206:AG206" si="370">Y200-Y204</f>
        <v>-389</v>
      </c>
      <c r="Z206" s="256">
        <f t="shared" si="370"/>
        <v>37891</v>
      </c>
      <c r="AA206" s="256">
        <f t="shared" ref="AA206" si="371">AA200-AA204</f>
        <v>0</v>
      </c>
      <c r="AB206" s="256"/>
      <c r="AC206" s="256">
        <f>AC200-AC204</f>
        <v>0</v>
      </c>
      <c r="AD206" s="256">
        <f t="shared" si="370"/>
        <v>-8000</v>
      </c>
      <c r="AE206" s="256">
        <f t="shared" si="370"/>
        <v>0</v>
      </c>
      <c r="AF206" s="256">
        <f t="shared" si="370"/>
        <v>0</v>
      </c>
      <c r="AG206" s="256">
        <f t="shared" si="370"/>
        <v>0</v>
      </c>
      <c r="AH206" s="42">
        <f>+SUM(M206:AG206)</f>
        <v>40770</v>
      </c>
      <c r="AI206" s="42">
        <f>O206+Q206+Z206+AD206+AE206+AG206+T206</f>
        <v>41161</v>
      </c>
      <c r="AJ206" s="42">
        <f>P206+R206+S206+U206+V206+Y206+AC206+AB206+AF206+AA206</f>
        <v>-391</v>
      </c>
      <c r="AK206" s="256">
        <f>AK200-AK204</f>
        <v>0</v>
      </c>
      <c r="AL206" s="256">
        <f>AL200-AL204</f>
        <v>-38</v>
      </c>
      <c r="AM206" s="256">
        <f>AM200-AM204</f>
        <v>0</v>
      </c>
      <c r="AN206" s="42">
        <f>+SUM(AK206:AM206)</f>
        <v>-38</v>
      </c>
      <c r="AO206" s="230">
        <f>+AN206+AH206+L206</f>
        <v>82420</v>
      </c>
      <c r="AR206" s="42">
        <f>L206/AR$5</f>
        <v>5211</v>
      </c>
      <c r="AS206" s="42">
        <f>AH206/AS$5</f>
        <v>2548.125</v>
      </c>
      <c r="AT206" s="42">
        <f>AI206/AT$5</f>
        <v>5880.1428571428569</v>
      </c>
      <c r="AU206" s="42">
        <f>AJ206/AU$5</f>
        <v>-43.444444444444443</v>
      </c>
      <c r="AV206" s="42">
        <f>AN206/AV$5</f>
        <v>-12.666666666666666</v>
      </c>
      <c r="AW206" s="230">
        <f>AO206/AW$5</f>
        <v>3052.5925925925926</v>
      </c>
      <c r="AX206" s="122"/>
      <c r="AY206" s="42">
        <f>MEDIAN($D206:$K206)</f>
        <v>554.5</v>
      </c>
      <c r="AZ206" s="42">
        <f>MEDIAN($M206:$AG206)</f>
        <v>0</v>
      </c>
      <c r="BA206" s="42">
        <f>MEDIAN($AD206,$AE206,$Z206,$T206,$O206,Q206,AG206)</f>
        <v>0</v>
      </c>
      <c r="BB206" s="42">
        <f>MEDIAN($AF206,$AB206,$AC206,$Y206,$V206,$U206,$S206,$R206,$P206,$AA206)</f>
        <v>0</v>
      </c>
      <c r="BC206" s="42">
        <f>MEDIAN($AK206:$AM206)</f>
        <v>0</v>
      </c>
      <c r="BD206" s="230">
        <f>MEDIAN((D206:K206,M206:V206,Y206:AG206,AK206:AM206))</f>
        <v>0</v>
      </c>
    </row>
    <row r="207" spans="1:56"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43"/>
      <c r="AI207" s="43"/>
      <c r="AJ207" s="43"/>
      <c r="AK207" s="160"/>
      <c r="AL207" s="160"/>
      <c r="AM207" s="160"/>
      <c r="AN207" s="43"/>
      <c r="AO207" s="44"/>
      <c r="AR207" s="43"/>
      <c r="AS207" s="43"/>
      <c r="AT207" s="43"/>
      <c r="AU207" s="43"/>
      <c r="AV207" s="43"/>
      <c r="AW207" s="44"/>
      <c r="AX207" s="122"/>
      <c r="AY207" s="43"/>
      <c r="AZ207" s="43"/>
      <c r="BA207" s="43"/>
      <c r="BB207" s="43"/>
      <c r="BC207" s="43"/>
      <c r="BD207" s="44"/>
    </row>
    <row r="208" spans="1:56" s="204" customFormat="1" ht="15" thickBot="1">
      <c r="A208" s="268" t="s">
        <v>156</v>
      </c>
      <c r="B208" s="200"/>
      <c r="C208" s="201"/>
      <c r="D208" s="256">
        <f t="shared" ref="D208:K208" si="372">D178+D193+D206</f>
        <v>3449</v>
      </c>
      <c r="E208" s="256">
        <f t="shared" si="372"/>
        <v>12188</v>
      </c>
      <c r="F208" s="256">
        <f t="shared" si="372"/>
        <v>-55544</v>
      </c>
      <c r="G208" s="256">
        <f t="shared" si="372"/>
        <v>25825</v>
      </c>
      <c r="H208" s="256">
        <f t="shared" si="372"/>
        <v>36728</v>
      </c>
      <c r="I208" s="256">
        <f t="shared" si="372"/>
        <v>-542</v>
      </c>
      <c r="J208" s="256">
        <f t="shared" si="372"/>
        <v>8617</v>
      </c>
      <c r="K208" s="256">
        <f t="shared" si="372"/>
        <v>-8314</v>
      </c>
      <c r="L208" s="42">
        <f>+SUM(D208:K208)</f>
        <v>22407</v>
      </c>
      <c r="M208" s="256"/>
      <c r="N208" s="256"/>
      <c r="O208" s="256">
        <f t="shared" ref="O208:V208" si="373">O178+O193+O206</f>
        <v>1582</v>
      </c>
      <c r="P208" s="256">
        <f t="shared" si="373"/>
        <v>1085</v>
      </c>
      <c r="Q208" s="256">
        <f t="shared" si="373"/>
        <v>-520</v>
      </c>
      <c r="R208" s="256">
        <f t="shared" si="373"/>
        <v>864</v>
      </c>
      <c r="S208" s="256">
        <f t="shared" si="373"/>
        <v>1349</v>
      </c>
      <c r="T208" s="256">
        <f t="shared" si="373"/>
        <v>-289</v>
      </c>
      <c r="U208" s="256">
        <f t="shared" si="373"/>
        <v>-551</v>
      </c>
      <c r="V208" s="256">
        <f t="shared" si="373"/>
        <v>-3246</v>
      </c>
      <c r="W208" s="256"/>
      <c r="X208" s="256"/>
      <c r="Y208" s="256">
        <f t="shared" ref="Y208:AG208" si="374">Y178+Y193+Y206</f>
        <v>-5585</v>
      </c>
      <c r="Z208" s="256">
        <f t="shared" si="374"/>
        <v>-12304</v>
      </c>
      <c r="AA208" s="256">
        <f t="shared" ref="AA208" si="375">AA178+AA193+AA206</f>
        <v>867</v>
      </c>
      <c r="AB208" s="256"/>
      <c r="AC208" s="256">
        <f>AC178+AC193+AC206</f>
        <v>-5090</v>
      </c>
      <c r="AD208" s="256">
        <f t="shared" si="374"/>
        <v>-1989</v>
      </c>
      <c r="AE208" s="256">
        <f t="shared" si="374"/>
        <v>2304</v>
      </c>
      <c r="AF208" s="256">
        <f t="shared" si="374"/>
        <v>-73</v>
      </c>
      <c r="AG208" s="256">
        <f t="shared" si="374"/>
        <v>2557</v>
      </c>
      <c r="AH208" s="42">
        <f>+SUM(M208:AG208)</f>
        <v>-19039</v>
      </c>
      <c r="AI208" s="42">
        <f>O208+Q208+Z208+AD208+AE208+AG208+T208</f>
        <v>-8659</v>
      </c>
      <c r="AJ208" s="42">
        <f>P208+R208+S208+U208+V208+Y208+AC208+AB208+AF208+AA208</f>
        <v>-10380</v>
      </c>
      <c r="AK208" s="256">
        <f>AK178+AK193+AK206</f>
        <v>-75</v>
      </c>
      <c r="AL208" s="256">
        <f>AL178+AL193+AL206</f>
        <v>222</v>
      </c>
      <c r="AM208" s="256">
        <f>AM178+AM193+AM206</f>
        <v>3214</v>
      </c>
      <c r="AN208" s="42">
        <f>+SUM(AK208:AM208)</f>
        <v>3361</v>
      </c>
      <c r="AO208" s="230">
        <f>+AN208+AH208+L208</f>
        <v>6729</v>
      </c>
      <c r="AR208" s="42">
        <f>L208/AR$5</f>
        <v>2800.875</v>
      </c>
      <c r="AS208" s="42">
        <f>AH208/AS$5</f>
        <v>-1189.9375</v>
      </c>
      <c r="AT208" s="42">
        <f>AI208/AT$5</f>
        <v>-1237</v>
      </c>
      <c r="AU208" s="42">
        <f>AJ208/AU$5</f>
        <v>-1153.3333333333333</v>
      </c>
      <c r="AV208" s="42">
        <f>AN208/AV$5</f>
        <v>1120.3333333333333</v>
      </c>
      <c r="AW208" s="230">
        <f>AO208/AW$5</f>
        <v>249.22222222222223</v>
      </c>
      <c r="AX208" s="122"/>
      <c r="AY208" s="42">
        <f>MEDIAN($D208:$K208)</f>
        <v>6033</v>
      </c>
      <c r="AZ208" s="42">
        <f>MEDIAN($M208:$AG208)</f>
        <v>-181</v>
      </c>
      <c r="BA208" s="42">
        <f>MEDIAN($AD208,$AE208,$Z208,$T208,$O208,Q208,AG208)</f>
        <v>-289</v>
      </c>
      <c r="BB208" s="42">
        <f>MEDIAN($AF208,$AB208,$AC208,$Y208,$V208,$U208,$S208,$R208,$P208,$AA208)</f>
        <v>-73</v>
      </c>
      <c r="BC208" s="42">
        <f>MEDIAN($AK208:$AM208)</f>
        <v>222</v>
      </c>
      <c r="BD208" s="230">
        <f>MEDIAN((D208:K208,M208:V208,Y208:AG208,AK208:AM208))</f>
        <v>222</v>
      </c>
    </row>
    <row r="209" spans="1:56"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160"/>
      <c r="AB209" s="160"/>
      <c r="AC209" s="250"/>
      <c r="AD209" s="160"/>
      <c r="AE209" s="160"/>
      <c r="AF209" s="160"/>
      <c r="AG209" s="160"/>
      <c r="AH209" s="43"/>
      <c r="AI209" s="43"/>
      <c r="AJ209" s="43"/>
      <c r="AK209" s="160"/>
      <c r="AL209" s="144"/>
      <c r="AM209" s="160"/>
      <c r="AN209" s="43"/>
      <c r="AO209" s="44"/>
      <c r="AR209" s="43"/>
      <c r="AS209" s="43"/>
      <c r="AT209" s="43"/>
      <c r="AU209" s="43"/>
      <c r="AV209" s="43"/>
      <c r="AW209" s="44"/>
      <c r="AX209" s="122"/>
      <c r="AY209" s="43"/>
      <c r="AZ209" s="43"/>
      <c r="BA209" s="43"/>
      <c r="BB209" s="43"/>
      <c r="BC209" s="43"/>
      <c r="BD209" s="44"/>
    </row>
    <row r="210" spans="1:56" s="204" customFormat="1">
      <c r="A210" s="199" t="s">
        <v>155</v>
      </c>
      <c r="B210" s="200"/>
      <c r="C210" s="201"/>
      <c r="D210" s="144">
        <v>9518</v>
      </c>
      <c r="E210" s="160">
        <v>29610</v>
      </c>
      <c r="F210" s="160">
        <v>91358</v>
      </c>
      <c r="G210" s="160">
        <v>28134</v>
      </c>
      <c r="H210" s="144">
        <v>41202</v>
      </c>
      <c r="I210" s="144">
        <v>14882</v>
      </c>
      <c r="J210" s="160">
        <v>32954</v>
      </c>
      <c r="K210" s="144">
        <v>34427</v>
      </c>
      <c r="L210" s="43">
        <f>+SUM(D210:K210)</f>
        <v>282085</v>
      </c>
      <c r="M210" s="160"/>
      <c r="N210" s="160"/>
      <c r="O210" s="160">
        <v>59692</v>
      </c>
      <c r="P210" s="160">
        <v>1048</v>
      </c>
      <c r="Q210" s="160">
        <v>4247</v>
      </c>
      <c r="R210" s="160">
        <v>3354</v>
      </c>
      <c r="S210" s="160">
        <v>15297</v>
      </c>
      <c r="T210" s="160">
        <v>3241</v>
      </c>
      <c r="U210" s="160">
        <v>6605</v>
      </c>
      <c r="V210" s="144">
        <v>4690</v>
      </c>
      <c r="W210" s="144"/>
      <c r="X210" s="144"/>
      <c r="Y210" s="160">
        <v>43989</v>
      </c>
      <c r="Z210" s="160">
        <v>14582</v>
      </c>
      <c r="AA210" s="160">
        <v>4795</v>
      </c>
      <c r="AB210" s="160"/>
      <c r="AC210" s="250">
        <v>37291</v>
      </c>
      <c r="AD210" s="160">
        <v>-2343</v>
      </c>
      <c r="AE210" s="160">
        <v>11226</v>
      </c>
      <c r="AF210" s="160">
        <v>1130</v>
      </c>
      <c r="AG210" s="160">
        <v>2334</v>
      </c>
      <c r="AH210" s="43">
        <f>+SUM(M210:AG210)</f>
        <v>211178</v>
      </c>
      <c r="AI210" s="43">
        <f>O210+Q210+Z210+AD210+AE210+AG210+T210</f>
        <v>92979</v>
      </c>
      <c r="AJ210" s="43">
        <f>P210+R210+S210+U210+V210+Y210+AC210+AB210+AF210+AA210</f>
        <v>118199</v>
      </c>
      <c r="AK210" s="160">
        <v>9001</v>
      </c>
      <c r="AL210" s="144">
        <v>72</v>
      </c>
      <c r="AM210" s="160">
        <v>1996</v>
      </c>
      <c r="AN210" s="43">
        <f>+SUM(AK210:AM210)</f>
        <v>11069</v>
      </c>
      <c r="AO210" s="44">
        <f>+AN210+AH210+L210</f>
        <v>504332</v>
      </c>
      <c r="AR210" s="43">
        <f t="shared" ref="AR210" si="376">L210/AR$5</f>
        <v>35260.625</v>
      </c>
      <c r="AS210" s="43">
        <f t="shared" ref="AS210" si="377">AH210/AS$5</f>
        <v>13198.625</v>
      </c>
      <c r="AT210" s="43">
        <f t="shared" ref="AT210" si="378">AI210/AT$5</f>
        <v>13282.714285714286</v>
      </c>
      <c r="AU210" s="43">
        <f t="shared" ref="AU210" si="379">AJ210/AU$5</f>
        <v>13133.222222222223</v>
      </c>
      <c r="AV210" s="43">
        <f t="shared" ref="AV210" si="380">AN210/AV$5</f>
        <v>3689.6666666666665</v>
      </c>
      <c r="AW210" s="44">
        <f t="shared" ref="AW210" si="381">AO210/AW$5</f>
        <v>18678.962962962964</v>
      </c>
      <c r="AX210" s="122"/>
      <c r="AY210" s="43">
        <f>MEDIAN($D210:$K210)</f>
        <v>31282</v>
      </c>
      <c r="AZ210" s="43">
        <f>MEDIAN($M210:$AG210)</f>
        <v>4742.5</v>
      </c>
      <c r="BA210" s="43">
        <f>MEDIAN($AD210,$AE210,$Z210,$T210,$O210,Q210,AG210)</f>
        <v>4247</v>
      </c>
      <c r="BB210" s="43">
        <f>MEDIAN($AF210,$AB210,$AC210,$Y210,$V210,$U210,$S210,$R210,$P210,$AA210)</f>
        <v>4795</v>
      </c>
      <c r="BC210" s="43">
        <f>MEDIAN($AK210:$AM210)</f>
        <v>1996</v>
      </c>
      <c r="BD210" s="44">
        <f>MEDIAN((D210:K210,M210:V210,Y210:AG210,AK210:AM210))</f>
        <v>9518</v>
      </c>
    </row>
    <row r="211" spans="1:56"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160"/>
      <c r="AB211" s="160"/>
      <c r="AC211" s="250"/>
      <c r="AD211" s="160"/>
      <c r="AE211" s="160"/>
      <c r="AF211" s="160"/>
      <c r="AG211" s="160"/>
      <c r="AH211" s="43"/>
      <c r="AI211" s="43"/>
      <c r="AJ211" s="43"/>
      <c r="AK211" s="160"/>
      <c r="AL211" s="144"/>
      <c r="AM211" s="160"/>
      <c r="AN211" s="43"/>
      <c r="AO211" s="44"/>
      <c r="AR211" s="43"/>
      <c r="AS211" s="43"/>
      <c r="AT211" s="43"/>
      <c r="AU211" s="43"/>
      <c r="AV211" s="43"/>
      <c r="AW211" s="44"/>
      <c r="AX211" s="122"/>
      <c r="AY211" s="43"/>
      <c r="AZ211" s="43"/>
      <c r="BA211" s="43"/>
      <c r="BB211" s="43"/>
      <c r="BC211" s="43"/>
      <c r="BD211" s="44"/>
    </row>
    <row r="212" spans="1:56" s="204" customFormat="1" ht="15" thickBot="1">
      <c r="A212" s="199" t="s">
        <v>154</v>
      </c>
      <c r="B212" s="200"/>
      <c r="C212" s="201"/>
      <c r="D212" s="284">
        <f t="shared" ref="D212:V212" si="382">D208+D210</f>
        <v>12967</v>
      </c>
      <c r="E212" s="280">
        <f t="shared" si="382"/>
        <v>41798</v>
      </c>
      <c r="F212" s="280">
        <f t="shared" si="382"/>
        <v>35814</v>
      </c>
      <c r="G212" s="280">
        <f t="shared" si="382"/>
        <v>53959</v>
      </c>
      <c r="H212" s="280">
        <f t="shared" si="382"/>
        <v>77930</v>
      </c>
      <c r="I212" s="280">
        <f t="shared" si="382"/>
        <v>14340</v>
      </c>
      <c r="J212" s="280">
        <f t="shared" si="382"/>
        <v>41571</v>
      </c>
      <c r="K212" s="280">
        <f t="shared" si="382"/>
        <v>26113</v>
      </c>
      <c r="L212" s="42">
        <f t="shared" si="382"/>
        <v>304492</v>
      </c>
      <c r="M212" s="280"/>
      <c r="N212" s="280"/>
      <c r="O212" s="280">
        <f t="shared" si="382"/>
        <v>61274</v>
      </c>
      <c r="P212" s="280">
        <f t="shared" si="382"/>
        <v>2133</v>
      </c>
      <c r="Q212" s="280">
        <f t="shared" si="382"/>
        <v>3727</v>
      </c>
      <c r="R212" s="280">
        <f t="shared" si="382"/>
        <v>4218</v>
      </c>
      <c r="S212" s="280">
        <f t="shared" si="382"/>
        <v>16646</v>
      </c>
      <c r="T212" s="280">
        <f t="shared" si="382"/>
        <v>2952</v>
      </c>
      <c r="U212" s="280">
        <f t="shared" si="382"/>
        <v>6054</v>
      </c>
      <c r="V212" s="280">
        <f t="shared" si="382"/>
        <v>1444</v>
      </c>
      <c r="W212" s="280"/>
      <c r="X212" s="280"/>
      <c r="Y212" s="280">
        <f t="shared" ref="Y212:AO212" si="383">Y208+Y210</f>
        <v>38404</v>
      </c>
      <c r="Z212" s="280">
        <f t="shared" si="383"/>
        <v>2278</v>
      </c>
      <c r="AA212" s="280">
        <f t="shared" si="383"/>
        <v>5662</v>
      </c>
      <c r="AB212" s="280"/>
      <c r="AC212" s="280">
        <f>AC208+AC210</f>
        <v>32201</v>
      </c>
      <c r="AD212" s="280">
        <f t="shared" si="383"/>
        <v>-4332</v>
      </c>
      <c r="AE212" s="280">
        <f t="shared" si="383"/>
        <v>13530</v>
      </c>
      <c r="AF212" s="280">
        <f t="shared" si="383"/>
        <v>1057</v>
      </c>
      <c r="AG212" s="280">
        <f t="shared" si="383"/>
        <v>4891</v>
      </c>
      <c r="AH212" s="42">
        <f t="shared" si="383"/>
        <v>192139</v>
      </c>
      <c r="AI212" s="42">
        <f>O212+Q212+Z212+AD212+AE212+AG212+T212</f>
        <v>84320</v>
      </c>
      <c r="AJ212" s="42">
        <f>P212+R212+S212+U212+V212+Y212+AC212+AB212+AF212+AA212</f>
        <v>107819</v>
      </c>
      <c r="AK212" s="284">
        <f t="shared" si="383"/>
        <v>8926</v>
      </c>
      <c r="AL212" s="280">
        <f t="shared" si="383"/>
        <v>294</v>
      </c>
      <c r="AM212" s="285">
        <f t="shared" si="383"/>
        <v>5210</v>
      </c>
      <c r="AN212" s="42">
        <f t="shared" si="383"/>
        <v>14430</v>
      </c>
      <c r="AO212" s="230">
        <f t="shared" si="383"/>
        <v>511061</v>
      </c>
      <c r="AR212" s="42">
        <f>L212/AR$5</f>
        <v>38061.5</v>
      </c>
      <c r="AS212" s="42">
        <f>AH212/AS$5</f>
        <v>12008.6875</v>
      </c>
      <c r="AT212" s="42">
        <f>AI212/AT$5</f>
        <v>12045.714285714286</v>
      </c>
      <c r="AU212" s="42">
        <f>AJ212/AU$5</f>
        <v>11979.888888888889</v>
      </c>
      <c r="AV212" s="42">
        <f>AN212/AV$5</f>
        <v>4810</v>
      </c>
      <c r="AW212" s="230">
        <f>AO212/AW$5</f>
        <v>18928.185185185186</v>
      </c>
      <c r="AX212" s="122"/>
      <c r="AY212" s="42">
        <f>MEDIAN($D212:$K212)</f>
        <v>38692.5</v>
      </c>
      <c r="AZ212" s="42">
        <f>MEDIAN($M212:$AG212)</f>
        <v>4554.5</v>
      </c>
      <c r="BA212" s="42">
        <f>MEDIAN($AD212,$AE212,$Z212,$T212,$O212,Q212,AG212)</f>
        <v>3727</v>
      </c>
      <c r="BB212" s="42">
        <f>MEDIAN($AF212,$AB212,$AC212,$Y212,$V212,$U212,$S212,$R212,$P212,$AA212)</f>
        <v>5662</v>
      </c>
      <c r="BC212" s="42">
        <f>MEDIAN($AK212:$AM212)</f>
        <v>5210</v>
      </c>
      <c r="BD212" s="230">
        <f>MEDIAN((D212:K212,M212:V212,Y212:AG212,AK212:AM212))</f>
        <v>8926</v>
      </c>
    </row>
    <row r="213" spans="1:56"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160"/>
      <c r="AB213" s="160"/>
      <c r="AC213" s="250"/>
      <c r="AD213" s="160"/>
      <c r="AE213" s="286"/>
      <c r="AF213" s="160"/>
      <c r="AG213" s="160"/>
      <c r="AH213" s="57"/>
      <c r="AI213" s="57"/>
      <c r="AJ213" s="57"/>
      <c r="AK213" s="160"/>
      <c r="AL213" s="138"/>
      <c r="AM213" s="160"/>
      <c r="AN213" s="57"/>
      <c r="AO213" s="59"/>
      <c r="AR213" s="57"/>
      <c r="AS213" s="57"/>
      <c r="AT213" s="57"/>
      <c r="AU213" s="57"/>
      <c r="AV213" s="57"/>
      <c r="AW213" s="59"/>
      <c r="AX213" s="58"/>
      <c r="AY213" s="57"/>
      <c r="AZ213" s="57"/>
      <c r="BA213" s="57"/>
      <c r="BB213" s="57"/>
      <c r="BC213" s="57"/>
      <c r="BD213" s="59"/>
    </row>
    <row r="214" spans="1:56" s="204" customFormat="1">
      <c r="A214" s="199" t="s">
        <v>153</v>
      </c>
      <c r="B214" s="200"/>
      <c r="C214" s="201"/>
      <c r="D214" s="144"/>
      <c r="E214" s="160"/>
      <c r="F214" s="160"/>
      <c r="G214" s="160">
        <v>-318</v>
      </c>
      <c r="H214" s="138"/>
      <c r="I214" s="138"/>
      <c r="J214" s="160"/>
      <c r="K214" s="138"/>
      <c r="L214" s="57"/>
      <c r="M214" s="286"/>
      <c r="N214" s="160"/>
      <c r="O214" s="160"/>
      <c r="P214" s="286"/>
      <c r="Q214" s="160"/>
      <c r="R214" s="160">
        <v>-1224</v>
      </c>
      <c r="S214" s="160"/>
      <c r="T214" s="160">
        <v>0</v>
      </c>
      <c r="U214" s="160"/>
      <c r="V214" s="138"/>
      <c r="W214" s="138"/>
      <c r="X214" s="138"/>
      <c r="Y214" s="160"/>
      <c r="Z214" s="160"/>
      <c r="AA214" s="160"/>
      <c r="AB214" s="160"/>
      <c r="AC214" s="250"/>
      <c r="AD214" s="160"/>
      <c r="AE214" s="286"/>
      <c r="AF214" s="160">
        <v>0</v>
      </c>
      <c r="AG214" s="160"/>
      <c r="AH214" s="57"/>
      <c r="AI214" s="57"/>
      <c r="AJ214" s="57"/>
      <c r="AK214" s="160"/>
      <c r="AL214" s="138"/>
      <c r="AM214" s="160"/>
      <c r="AN214" s="57"/>
      <c r="AO214" s="59"/>
      <c r="AR214" s="57"/>
      <c r="AS214" s="57"/>
      <c r="AT214" s="57"/>
      <c r="AU214" s="57"/>
      <c r="AV214" s="57"/>
      <c r="AW214" s="59"/>
      <c r="AX214" s="58"/>
      <c r="AY214" s="57"/>
      <c r="AZ214" s="57"/>
      <c r="BA214" s="57"/>
      <c r="BB214" s="57"/>
      <c r="BC214" s="57"/>
      <c r="BD214" s="59"/>
    </row>
    <row r="215" spans="1:56" s="204" customFormat="1">
      <c r="A215" s="287" t="s">
        <v>152</v>
      </c>
      <c r="B215" s="200"/>
      <c r="C215" s="201"/>
      <c r="D215" s="144">
        <v>358</v>
      </c>
      <c r="E215" s="160"/>
      <c r="F215" s="160">
        <v>56598</v>
      </c>
      <c r="G215" s="160"/>
      <c r="H215" s="144">
        <v>238858</v>
      </c>
      <c r="I215" s="144"/>
      <c r="J215" s="160"/>
      <c r="K215" s="144">
        <v>2228</v>
      </c>
      <c r="L215" s="43">
        <f>+SUM(D215:K215)</f>
        <v>298042</v>
      </c>
      <c r="M215" s="160"/>
      <c r="N215" s="160"/>
      <c r="O215" s="160"/>
      <c r="P215" s="160">
        <v>26129</v>
      </c>
      <c r="Q215" s="160"/>
      <c r="R215" s="160">
        <v>16275</v>
      </c>
      <c r="S215" s="160"/>
      <c r="T215" s="160">
        <v>78</v>
      </c>
      <c r="U215" s="160">
        <v>23109</v>
      </c>
      <c r="V215" s="144">
        <v>207</v>
      </c>
      <c r="W215" s="144"/>
      <c r="X215" s="144"/>
      <c r="Y215" s="160"/>
      <c r="Z215" s="160"/>
      <c r="AA215" s="160">
        <v>1800</v>
      </c>
      <c r="AB215" s="160"/>
      <c r="AC215" s="250"/>
      <c r="AD215" s="160"/>
      <c r="AE215" s="160"/>
      <c r="AF215" s="160">
        <v>4000</v>
      </c>
      <c r="AG215" s="160">
        <v>2389</v>
      </c>
      <c r="AH215" s="43">
        <f>+SUM(M215:AG215)</f>
        <v>73987</v>
      </c>
      <c r="AI215" s="43">
        <f>O215+Q215+Z215+AD215+AE215+AG215+T215</f>
        <v>2467</v>
      </c>
      <c r="AJ215" s="43">
        <f>P215+R215+S215+U215+V215+Y215+AC215+AB215+AF215+AA215</f>
        <v>71520</v>
      </c>
      <c r="AK215" s="160">
        <v>61050</v>
      </c>
      <c r="AL215" s="144"/>
      <c r="AM215" s="160">
        <v>14869</v>
      </c>
      <c r="AN215" s="43">
        <f>+SUM(AK215:AM215)</f>
        <v>75919</v>
      </c>
      <c r="AO215" s="44">
        <f>+AN215+AH215+L215</f>
        <v>447948</v>
      </c>
      <c r="AR215" s="43">
        <f t="shared" ref="AR215" si="384">L215/AR$5</f>
        <v>37255.25</v>
      </c>
      <c r="AS215" s="43">
        <f t="shared" ref="AS215" si="385">AH215/AS$5</f>
        <v>4624.1875</v>
      </c>
      <c r="AT215" s="43">
        <f t="shared" ref="AT215" si="386">AI215/AT$5</f>
        <v>352.42857142857144</v>
      </c>
      <c r="AU215" s="43">
        <f t="shared" ref="AU215" si="387">AJ215/AU$5</f>
        <v>7946.666666666667</v>
      </c>
      <c r="AV215" s="43">
        <f t="shared" ref="AV215" si="388">AN215/AV$5</f>
        <v>25306.333333333332</v>
      </c>
      <c r="AW215" s="44">
        <f t="shared" ref="AW215" si="389">AO215/AW$5</f>
        <v>16590.666666666668</v>
      </c>
      <c r="AX215" s="122"/>
      <c r="AY215" s="43">
        <f>MEDIAN($D215:$K215)</f>
        <v>29413</v>
      </c>
      <c r="AZ215" s="43">
        <f>MEDIAN($M215:$AG215)</f>
        <v>3194.5</v>
      </c>
      <c r="BA215" s="43">
        <f>MEDIAN($AD215,$AE215,$Z215,$T215,$O215,Q215,AG215)</f>
        <v>1233.5</v>
      </c>
      <c r="BB215" s="43">
        <f>MEDIAN($AF215,$AB215,$AC215,$Y215,$V215,$U215,$S215,$R215,$P215,$AA215)</f>
        <v>10137.5</v>
      </c>
      <c r="BC215" s="43">
        <f>MEDIAN($AK215:$AM215)</f>
        <v>37959.5</v>
      </c>
      <c r="BD215" s="44">
        <f>MEDIAN((D215:K215,M215:V215,Y215:AG215,AK215:AM215))</f>
        <v>9434.5</v>
      </c>
    </row>
    <row r="216" spans="1:56"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160"/>
      <c r="AB216" s="160"/>
      <c r="AC216" s="250"/>
      <c r="AD216" s="160"/>
      <c r="AE216" s="160"/>
      <c r="AF216" s="160"/>
      <c r="AG216" s="160"/>
      <c r="AH216" s="43"/>
      <c r="AI216" s="43"/>
      <c r="AJ216" s="43"/>
      <c r="AK216" s="160"/>
      <c r="AL216" s="144"/>
      <c r="AM216" s="160"/>
      <c r="AN216" s="43"/>
      <c r="AO216" s="44"/>
      <c r="AR216" s="43"/>
      <c r="AS216" s="43"/>
      <c r="AT216" s="43"/>
      <c r="AU216" s="43"/>
      <c r="AV216" s="43"/>
      <c r="AW216" s="44"/>
      <c r="AX216" s="122"/>
      <c r="AY216" s="43"/>
      <c r="AZ216" s="43"/>
      <c r="BA216" s="43"/>
      <c r="BB216" s="43"/>
      <c r="BC216" s="43"/>
      <c r="BD216" s="44"/>
    </row>
    <row r="217" spans="1:56" s="204" customFormat="1" ht="15" thickBot="1">
      <c r="A217" s="260" t="s">
        <v>151</v>
      </c>
      <c r="B217" s="261"/>
      <c r="C217" s="273"/>
      <c r="D217" s="280">
        <f t="shared" ref="D217:K217" si="390">D215+D212</f>
        <v>13325</v>
      </c>
      <c r="E217" s="280">
        <f t="shared" si="390"/>
        <v>41798</v>
      </c>
      <c r="F217" s="280">
        <f t="shared" si="390"/>
        <v>92412</v>
      </c>
      <c r="G217" s="280">
        <f t="shared" si="390"/>
        <v>53959</v>
      </c>
      <c r="H217" s="280">
        <f t="shared" si="390"/>
        <v>316788</v>
      </c>
      <c r="I217" s="280">
        <f t="shared" si="390"/>
        <v>14340</v>
      </c>
      <c r="J217" s="280">
        <f t="shared" si="390"/>
        <v>41571</v>
      </c>
      <c r="K217" s="280">
        <f t="shared" si="390"/>
        <v>28341</v>
      </c>
      <c r="L217" s="42">
        <f>+SUM(D217:K217)</f>
        <v>602534</v>
      </c>
      <c r="M217" s="280"/>
      <c r="N217" s="280"/>
      <c r="O217" s="280">
        <f t="shared" ref="O217:V217" si="391">O215+O212</f>
        <v>61274</v>
      </c>
      <c r="P217" s="280">
        <f t="shared" si="391"/>
        <v>28262</v>
      </c>
      <c r="Q217" s="280">
        <f t="shared" si="391"/>
        <v>3727</v>
      </c>
      <c r="R217" s="280">
        <f t="shared" si="391"/>
        <v>20493</v>
      </c>
      <c r="S217" s="280">
        <f t="shared" si="391"/>
        <v>16646</v>
      </c>
      <c r="T217" s="280">
        <f t="shared" si="391"/>
        <v>3030</v>
      </c>
      <c r="U217" s="280">
        <f t="shared" si="391"/>
        <v>29163</v>
      </c>
      <c r="V217" s="280">
        <f t="shared" si="391"/>
        <v>1651</v>
      </c>
      <c r="W217" s="280"/>
      <c r="X217" s="280"/>
      <c r="Y217" s="280">
        <f t="shared" ref="Y217:AG217" si="392">Y215+Y212</f>
        <v>38404</v>
      </c>
      <c r="Z217" s="280">
        <f t="shared" si="392"/>
        <v>2278</v>
      </c>
      <c r="AA217" s="280">
        <f t="shared" si="392"/>
        <v>7462</v>
      </c>
      <c r="AB217" s="280"/>
      <c r="AC217" s="280">
        <f>AC215+AC212</f>
        <v>32201</v>
      </c>
      <c r="AD217" s="280">
        <f t="shared" si="392"/>
        <v>-4332</v>
      </c>
      <c r="AE217" s="280">
        <f t="shared" si="392"/>
        <v>13530</v>
      </c>
      <c r="AF217" s="280">
        <f t="shared" si="392"/>
        <v>5057</v>
      </c>
      <c r="AG217" s="280">
        <f t="shared" si="392"/>
        <v>7280</v>
      </c>
      <c r="AH217" s="42">
        <f>+SUM(M217:AG217)</f>
        <v>266126</v>
      </c>
      <c r="AI217" s="42">
        <f>O217+Q217+Z217+AD217+AE217+AG217+T217</f>
        <v>86787</v>
      </c>
      <c r="AJ217" s="42">
        <f>P217+R217+S217+U217+V217+Y217+AC217+AB217+AF217+AA217</f>
        <v>179339</v>
      </c>
      <c r="AK217" s="280">
        <f>AK215+AK212</f>
        <v>69976</v>
      </c>
      <c r="AL217" s="280">
        <f>AL215+AL212</f>
        <v>294</v>
      </c>
      <c r="AM217" s="280">
        <f>AM215+AM212</f>
        <v>20079</v>
      </c>
      <c r="AN217" s="42">
        <f>+SUM(AK217:AM217)</f>
        <v>90349</v>
      </c>
      <c r="AO217" s="230">
        <f>+AN217+AH217+L217</f>
        <v>959009</v>
      </c>
      <c r="AR217" s="42">
        <f>L217/AR$5</f>
        <v>75316.75</v>
      </c>
      <c r="AS217" s="42">
        <f>AH217/AS$5</f>
        <v>16632.875</v>
      </c>
      <c r="AT217" s="42">
        <f>AI217/AT$5</f>
        <v>12398.142857142857</v>
      </c>
      <c r="AU217" s="42">
        <f>AJ217/AU$5</f>
        <v>19926.555555555555</v>
      </c>
      <c r="AV217" s="42">
        <f>AN217/AV$5</f>
        <v>30116.333333333332</v>
      </c>
      <c r="AW217" s="230">
        <f>AO217/AW$5</f>
        <v>35518.851851851854</v>
      </c>
      <c r="AX217" s="122"/>
      <c r="AY217" s="42">
        <f>MEDIAN($D217:$K217)</f>
        <v>41684.5</v>
      </c>
      <c r="AZ217" s="42">
        <f>MEDIAN($M217:$AG217)</f>
        <v>10496</v>
      </c>
      <c r="BA217" s="42">
        <f>MEDIAN($AD217,$AE217,$Z217,$T217,$O217,Q217,AG217)</f>
        <v>3727</v>
      </c>
      <c r="BB217" s="42">
        <f>MEDIAN($AF217,$AB217,$AC217,$Y217,$V217,$U217,$S217,$R217,$P217,$AA217)</f>
        <v>20493</v>
      </c>
      <c r="BC217" s="42">
        <f>MEDIAN($AK217:$AM217)</f>
        <v>20079</v>
      </c>
      <c r="BD217" s="230">
        <f>MEDIAN((D217:K217,M217:V217,Y217:AG217,AK217:AM217))</f>
        <v>20079</v>
      </c>
    </row>
    <row r="218" spans="1:56"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89"/>
      <c r="AB218" s="290"/>
      <c r="AC218" s="290"/>
      <c r="AD218" s="290"/>
      <c r="AE218" s="290"/>
      <c r="AF218" s="290"/>
      <c r="AG218" s="290"/>
      <c r="AH218" s="53"/>
      <c r="AI218" s="53"/>
      <c r="AJ218" s="53"/>
      <c r="AK218" s="289"/>
      <c r="AL218" s="54"/>
      <c r="AM218" s="289"/>
      <c r="AN218" s="53"/>
      <c r="AO218" s="53"/>
      <c r="AR218" s="53"/>
      <c r="AS218" s="53"/>
      <c r="AT218" s="53"/>
      <c r="AU218" s="53"/>
      <c r="AV218" s="53"/>
      <c r="AW218" s="53"/>
      <c r="AX218" s="53"/>
      <c r="AY218" s="53"/>
      <c r="AZ218" s="53"/>
      <c r="BA218" s="53"/>
      <c r="BB218" s="53"/>
      <c r="BC218" s="53"/>
      <c r="BD218" s="53"/>
    </row>
    <row r="219" spans="1:56"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17"/>
      <c r="AB219" s="17"/>
      <c r="AC219" s="257"/>
      <c r="AD219" s="17"/>
      <c r="AE219" s="17"/>
      <c r="AF219" s="17"/>
      <c r="AG219" s="17"/>
      <c r="AH219" s="47"/>
      <c r="AI219" s="47"/>
      <c r="AJ219" s="47"/>
      <c r="AK219" s="17"/>
      <c r="AL219" s="135"/>
      <c r="AM219" s="17"/>
      <c r="AN219" s="47"/>
      <c r="AO219" s="47"/>
      <c r="AR219" s="47"/>
      <c r="AS219" s="47"/>
      <c r="AT219" s="47"/>
      <c r="AU219" s="47"/>
      <c r="AV219" s="47"/>
      <c r="AW219" s="47"/>
      <c r="AX219" s="47"/>
      <c r="AY219" s="47"/>
      <c r="AZ219" s="47"/>
      <c r="BA219" s="47"/>
      <c r="BB219" s="47"/>
      <c r="BC219" s="47"/>
      <c r="BD219" s="47"/>
    </row>
    <row r="220" spans="1:56"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17"/>
      <c r="AB220" s="17"/>
      <c r="AC220" s="257"/>
      <c r="AD220" s="17"/>
      <c r="AE220" s="17"/>
      <c r="AF220" s="17"/>
      <c r="AG220" s="17"/>
      <c r="AH220" s="47"/>
      <c r="AI220" s="47"/>
      <c r="AJ220" s="47"/>
      <c r="AK220" s="17"/>
      <c r="AL220" s="135"/>
      <c r="AM220" s="17"/>
      <c r="AN220" s="47"/>
      <c r="AO220" s="47"/>
      <c r="AR220" s="47"/>
      <c r="AS220" s="47"/>
      <c r="AT220" s="47"/>
      <c r="AU220" s="47"/>
      <c r="AV220" s="47"/>
      <c r="AW220" s="47"/>
      <c r="AX220" s="47"/>
      <c r="AY220" s="47"/>
      <c r="AZ220" s="47"/>
      <c r="BA220" s="47"/>
      <c r="BB220" s="47"/>
      <c r="BC220" s="47"/>
      <c r="BD220" s="47"/>
    </row>
    <row r="221" spans="1:56" s="198" customFormat="1" ht="73.5" customHeight="1">
      <c r="A221" s="195" t="s">
        <v>149</v>
      </c>
      <c r="B221" s="196"/>
      <c r="C221" s="243">
        <f>$C$8</f>
        <v>2016</v>
      </c>
      <c r="D221" s="10" t="s">
        <v>304</v>
      </c>
      <c r="E221" s="114" t="s">
        <v>305</v>
      </c>
      <c r="F221" s="114" t="s">
        <v>306</v>
      </c>
      <c r="G221" s="114" t="s">
        <v>307</v>
      </c>
      <c r="H221" s="114" t="s">
        <v>308</v>
      </c>
      <c r="I221" s="114" t="s">
        <v>327</v>
      </c>
      <c r="J221" s="114" t="s">
        <v>328</v>
      </c>
      <c r="K221" s="11" t="s">
        <v>309</v>
      </c>
      <c r="L221" s="7" t="s">
        <v>99</v>
      </c>
      <c r="M221" s="147" t="s">
        <v>310</v>
      </c>
      <c r="N221" s="146" t="s">
        <v>311</v>
      </c>
      <c r="O221" s="146" t="s">
        <v>355</v>
      </c>
      <c r="P221" s="146" t="s">
        <v>313</v>
      </c>
      <c r="Q221" s="146" t="s">
        <v>314</v>
      </c>
      <c r="R221" s="114" t="s">
        <v>315</v>
      </c>
      <c r="S221" s="114" t="s">
        <v>93</v>
      </c>
      <c r="T221" s="114" t="s">
        <v>316</v>
      </c>
      <c r="U221" s="114" t="s">
        <v>317</v>
      </c>
      <c r="V221" s="114" t="s">
        <v>318</v>
      </c>
      <c r="W221" s="146" t="s">
        <v>346</v>
      </c>
      <c r="X221" s="146" t="s">
        <v>349</v>
      </c>
      <c r="Y221" s="114" t="s">
        <v>319</v>
      </c>
      <c r="Z221" s="114" t="s">
        <v>320</v>
      </c>
      <c r="AA221" s="114" t="s">
        <v>321</v>
      </c>
      <c r="AB221" s="146" t="s">
        <v>322</v>
      </c>
      <c r="AC221" s="146" t="s">
        <v>358</v>
      </c>
      <c r="AD221" s="114" t="s">
        <v>323</v>
      </c>
      <c r="AE221" s="114" t="s">
        <v>324</v>
      </c>
      <c r="AF221" s="146" t="s">
        <v>325</v>
      </c>
      <c r="AG221" s="114" t="s">
        <v>326</v>
      </c>
      <c r="AH221" s="7" t="s">
        <v>148</v>
      </c>
      <c r="AI221" s="7" t="s">
        <v>88</v>
      </c>
      <c r="AJ221" s="7" t="s">
        <v>347</v>
      </c>
      <c r="AK221" s="114" t="s">
        <v>87</v>
      </c>
      <c r="AL221" s="114" t="s">
        <v>86</v>
      </c>
      <c r="AM221" s="114" t="s">
        <v>85</v>
      </c>
      <c r="AN221" s="7" t="s">
        <v>84</v>
      </c>
      <c r="AO221" s="9" t="s">
        <v>83</v>
      </c>
      <c r="AR221" s="7" t="s">
        <v>82</v>
      </c>
      <c r="AS221" s="7" t="s">
        <v>81</v>
      </c>
      <c r="AT221" s="7" t="s">
        <v>80</v>
      </c>
      <c r="AU221" s="7" t="s">
        <v>348</v>
      </c>
      <c r="AV221" s="7" t="s">
        <v>79</v>
      </c>
      <c r="AW221" s="9" t="s">
        <v>83</v>
      </c>
      <c r="AX221" s="8"/>
      <c r="AY221" s="7" t="s">
        <v>78</v>
      </c>
      <c r="AZ221" s="7" t="s">
        <v>77</v>
      </c>
      <c r="BA221" s="7" t="s">
        <v>77</v>
      </c>
      <c r="BB221" s="7" t="s">
        <v>351</v>
      </c>
      <c r="BC221" s="7" t="s">
        <v>75</v>
      </c>
      <c r="BD221" s="9" t="s">
        <v>83</v>
      </c>
    </row>
    <row r="222" spans="1:56"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202" t="s">
        <v>146</v>
      </c>
      <c r="AB222" s="202" t="s">
        <v>146</v>
      </c>
      <c r="AC222" s="115" t="s">
        <v>146</v>
      </c>
      <c r="AD222" s="115" t="s">
        <v>146</v>
      </c>
      <c r="AE222" s="202" t="s">
        <v>146</v>
      </c>
      <c r="AF222" s="202" t="s">
        <v>146</v>
      </c>
      <c r="AG222" s="202" t="s">
        <v>146</v>
      </c>
      <c r="AH222" s="49" t="s">
        <v>146</v>
      </c>
      <c r="AI222" s="49" t="s">
        <v>146</v>
      </c>
      <c r="AJ222" s="49" t="s">
        <v>147</v>
      </c>
      <c r="AK222" s="115" t="s">
        <v>146</v>
      </c>
      <c r="AL222" s="115" t="s">
        <v>146</v>
      </c>
      <c r="AM222" s="115" t="s">
        <v>146</v>
      </c>
      <c r="AN222" s="49" t="s">
        <v>146</v>
      </c>
      <c r="AO222" s="51" t="s">
        <v>146</v>
      </c>
      <c r="AR222" s="49" t="s">
        <v>146</v>
      </c>
      <c r="AS222" s="49" t="s">
        <v>146</v>
      </c>
      <c r="AT222" s="49" t="s">
        <v>146</v>
      </c>
      <c r="AU222" s="49" t="s">
        <v>146</v>
      </c>
      <c r="AV222" s="49" t="s">
        <v>146</v>
      </c>
      <c r="AW222" s="51" t="s">
        <v>146</v>
      </c>
      <c r="AX222" s="50"/>
      <c r="AY222" s="49" t="s">
        <v>146</v>
      </c>
      <c r="AZ222" s="49" t="s">
        <v>146</v>
      </c>
      <c r="BA222" s="49" t="s">
        <v>146</v>
      </c>
      <c r="BB222" s="49" t="s">
        <v>146</v>
      </c>
      <c r="BC222" s="49" t="s">
        <v>146</v>
      </c>
      <c r="BD222" s="51" t="s">
        <v>146</v>
      </c>
    </row>
    <row r="223" spans="1:56"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17"/>
      <c r="AB223" s="17"/>
      <c r="AC223" s="257"/>
      <c r="AD223" s="17"/>
      <c r="AE223" s="17"/>
      <c r="AF223" s="17"/>
      <c r="AG223" s="17"/>
      <c r="AH223" s="33"/>
      <c r="AI223" s="33"/>
      <c r="AJ223" s="33"/>
      <c r="AK223" s="17"/>
      <c r="AL223" s="135"/>
      <c r="AM223" s="17"/>
      <c r="AN223" s="33"/>
      <c r="AO223" s="48"/>
      <c r="AR223" s="33"/>
      <c r="AS223" s="33"/>
      <c r="AT223" s="33"/>
      <c r="AU223" s="33"/>
      <c r="AV223" s="33"/>
      <c r="AW223" s="48"/>
      <c r="AX223" s="47"/>
      <c r="AY223" s="33"/>
      <c r="AZ223" s="33"/>
      <c r="BA223" s="33"/>
      <c r="BB223" s="33"/>
      <c r="BC223" s="33"/>
      <c r="BD223" s="48"/>
    </row>
    <row r="224" spans="1:56"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17"/>
      <c r="AB224" s="17"/>
      <c r="AC224" s="257"/>
      <c r="AD224" s="17"/>
      <c r="AE224" s="17"/>
      <c r="AF224" s="17"/>
      <c r="AG224" s="17"/>
      <c r="AH224" s="33"/>
      <c r="AI224" s="33"/>
      <c r="AJ224" s="33"/>
      <c r="AK224" s="17"/>
      <c r="AL224" s="135"/>
      <c r="AM224" s="17"/>
      <c r="AN224" s="33"/>
      <c r="AO224" s="48"/>
      <c r="AR224" s="33"/>
      <c r="AS224" s="33"/>
      <c r="AT224" s="33"/>
      <c r="AU224" s="33"/>
      <c r="AV224" s="33"/>
      <c r="AW224" s="48"/>
      <c r="AX224" s="47"/>
      <c r="AY224" s="33"/>
      <c r="AZ224" s="33"/>
      <c r="BA224" s="33"/>
      <c r="BB224" s="33"/>
      <c r="BC224" s="33"/>
      <c r="BD224" s="48"/>
    </row>
    <row r="225" spans="1:56" s="204" customFormat="1">
      <c r="A225" s="268" t="s">
        <v>145</v>
      </c>
      <c r="B225" s="200"/>
      <c r="C225" s="201"/>
      <c r="D225" s="381">
        <v>18527</v>
      </c>
      <c r="E225" s="371">
        <v>17609</v>
      </c>
      <c r="F225" s="371">
        <v>5624</v>
      </c>
      <c r="G225" s="371">
        <v>75311</v>
      </c>
      <c r="H225" s="381">
        <v>-1837</v>
      </c>
      <c r="I225" s="381">
        <v>27773</v>
      </c>
      <c r="J225" s="371">
        <v>12266</v>
      </c>
      <c r="K225" s="381">
        <v>14097</v>
      </c>
      <c r="L225" s="43">
        <f>+SUM(D225:K225)</f>
        <v>169370</v>
      </c>
      <c r="M225" s="160"/>
      <c r="N225" s="160"/>
      <c r="O225" s="160">
        <v>31468</v>
      </c>
      <c r="P225" s="160">
        <v>2618</v>
      </c>
      <c r="Q225" s="160">
        <v>-133</v>
      </c>
      <c r="R225" s="160">
        <v>1357</v>
      </c>
      <c r="S225" s="160">
        <v>56</v>
      </c>
      <c r="T225" s="160">
        <v>3269</v>
      </c>
      <c r="U225" s="160">
        <v>2576</v>
      </c>
      <c r="V225" s="144">
        <v>-3513</v>
      </c>
      <c r="W225" s="144"/>
      <c r="X225" s="144"/>
      <c r="Y225" s="160">
        <v>4130</v>
      </c>
      <c r="Z225" s="160">
        <v>-24400</v>
      </c>
      <c r="AA225" s="160">
        <v>77</v>
      </c>
      <c r="AB225" s="160"/>
      <c r="AC225" s="250">
        <v>4774</v>
      </c>
      <c r="AD225" s="160">
        <v>3489</v>
      </c>
      <c r="AE225" s="160">
        <v>2199</v>
      </c>
      <c r="AF225" s="160">
        <v>73</v>
      </c>
      <c r="AG225" s="160">
        <v>-1683</v>
      </c>
      <c r="AH225" s="43">
        <f>+SUM(M225:AG225)</f>
        <v>26357</v>
      </c>
      <c r="AI225" s="43">
        <f>O225+Q225+Z225+AD225+AE225+AG225+T225</f>
        <v>14209</v>
      </c>
      <c r="AJ225" s="43">
        <f>P225+R225+S225+U225+V225+Y225+AC225+AB225+AF225+AA225</f>
        <v>12148</v>
      </c>
      <c r="AK225" s="160">
        <v>2619</v>
      </c>
      <c r="AL225" s="144">
        <v>4458</v>
      </c>
      <c r="AM225" s="160">
        <v>2793</v>
      </c>
      <c r="AN225" s="43">
        <f>+SUM(AK225:AM225)</f>
        <v>9870</v>
      </c>
      <c r="AO225" s="44">
        <f>+AN225+AH225+L225</f>
        <v>205597</v>
      </c>
      <c r="AR225" s="43">
        <f t="shared" ref="AR225" si="393">L225/AR$5</f>
        <v>21171.25</v>
      </c>
      <c r="AS225" s="43">
        <f t="shared" ref="AS225" si="394">AH225/AS$5</f>
        <v>1647.3125</v>
      </c>
      <c r="AT225" s="43">
        <f t="shared" ref="AT225" si="395">AI225/AT$5</f>
        <v>2029.8571428571429</v>
      </c>
      <c r="AU225" s="43">
        <f t="shared" ref="AU225" si="396">AJ225/AU$5</f>
        <v>1349.7777777777778</v>
      </c>
      <c r="AV225" s="43">
        <f t="shared" ref="AV225" si="397">AN225/AV$5</f>
        <v>3290</v>
      </c>
      <c r="AW225" s="44">
        <f t="shared" ref="AW225" si="398">AO225/AW$5</f>
        <v>7614.7037037037035</v>
      </c>
      <c r="AX225" s="122"/>
      <c r="AY225" s="43">
        <f>MEDIAN($D225:$K225)</f>
        <v>15853</v>
      </c>
      <c r="AZ225" s="43">
        <f>MEDIAN($M225:$AG225)</f>
        <v>1778</v>
      </c>
      <c r="BA225" s="43">
        <f>MEDIAN($AD225,$AE225,$Z225,$T225,$O225,Q225,AG225)</f>
        <v>2199</v>
      </c>
      <c r="BB225" s="43">
        <f>MEDIAN($AF225,$AB225,$AC225,$Y225,$V225,$U225,$S225,$R225,$P225,$AA225)</f>
        <v>1357</v>
      </c>
      <c r="BC225" s="43">
        <f>MEDIAN($AK225:$AM225)</f>
        <v>2793</v>
      </c>
      <c r="BD225" s="44">
        <f>MEDIAN((D225:K225,M225:V225,Y225:AG225,AK225:AM225))</f>
        <v>2793</v>
      </c>
    </row>
    <row r="226" spans="1:56"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160"/>
      <c r="AB226" s="160"/>
      <c r="AC226" s="250"/>
      <c r="AD226" s="160"/>
      <c r="AE226" s="160"/>
      <c r="AF226" s="160"/>
      <c r="AG226" s="160"/>
      <c r="AH226" s="43"/>
      <c r="AI226" s="43"/>
      <c r="AJ226" s="43"/>
      <c r="AK226" s="160"/>
      <c r="AL226" s="144"/>
      <c r="AM226" s="160"/>
      <c r="AN226" s="43"/>
      <c r="AO226" s="44"/>
      <c r="AR226" s="43"/>
      <c r="AS226" s="43"/>
      <c r="AT226" s="43"/>
      <c r="AU226" s="43"/>
      <c r="AV226" s="43"/>
      <c r="AW226" s="44"/>
      <c r="AX226" s="122"/>
      <c r="AY226" s="43"/>
      <c r="AZ226" s="43"/>
      <c r="BA226" s="43"/>
      <c r="BB226" s="43"/>
      <c r="BC226" s="43"/>
      <c r="BD226" s="44"/>
    </row>
    <row r="227" spans="1:56"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160"/>
      <c r="AB227" s="160"/>
      <c r="AC227" s="250"/>
      <c r="AD227" s="160"/>
      <c r="AE227" s="160"/>
      <c r="AF227" s="160"/>
      <c r="AG227" s="160"/>
      <c r="AH227" s="43"/>
      <c r="AI227" s="43"/>
      <c r="AJ227" s="43"/>
      <c r="AK227" s="160"/>
      <c r="AL227" s="144"/>
      <c r="AM227" s="160"/>
      <c r="AN227" s="43"/>
      <c r="AO227" s="44"/>
      <c r="AR227" s="43"/>
      <c r="AS227" s="43"/>
      <c r="AT227" s="43"/>
      <c r="AU227" s="43"/>
      <c r="AV227" s="43"/>
      <c r="AW227" s="44"/>
      <c r="AX227" s="122"/>
      <c r="AY227" s="43"/>
      <c r="AZ227" s="43"/>
      <c r="BA227" s="43"/>
      <c r="BB227" s="43"/>
      <c r="BC227" s="43"/>
      <c r="BD227" s="44"/>
    </row>
    <row r="228" spans="1:56" s="204" customFormat="1">
      <c r="A228" s="199"/>
      <c r="B228" s="200" t="s">
        <v>143</v>
      </c>
      <c r="C228" s="201"/>
      <c r="D228" s="144">
        <v>42666</v>
      </c>
      <c r="E228" s="160">
        <v>8496</v>
      </c>
      <c r="F228" s="160">
        <v>53928</v>
      </c>
      <c r="G228" s="160">
        <v>122896</v>
      </c>
      <c r="H228" s="144">
        <v>44588</v>
      </c>
      <c r="I228" s="144">
        <v>60681</v>
      </c>
      <c r="J228" s="160">
        <v>21572</v>
      </c>
      <c r="K228" s="144">
        <v>41384</v>
      </c>
      <c r="L228" s="43">
        <f>+SUM(D228:K228)</f>
        <v>396211</v>
      </c>
      <c r="M228" s="160"/>
      <c r="N228" s="160"/>
      <c r="O228" s="160">
        <v>8716</v>
      </c>
      <c r="P228" s="160">
        <v>5854</v>
      </c>
      <c r="Q228" s="160">
        <v>13418</v>
      </c>
      <c r="R228" s="160">
        <v>3792</v>
      </c>
      <c r="S228" s="160">
        <v>2782</v>
      </c>
      <c r="T228" s="160">
        <v>6028</v>
      </c>
      <c r="U228" s="160">
        <v>5521</v>
      </c>
      <c r="V228" s="144">
        <v>1744</v>
      </c>
      <c r="W228" s="144"/>
      <c r="X228" s="144"/>
      <c r="Y228" s="160">
        <v>5100</v>
      </c>
      <c r="Z228" s="160">
        <v>18252</v>
      </c>
      <c r="AA228" s="160">
        <v>3500</v>
      </c>
      <c r="AB228" s="160"/>
      <c r="AC228" s="250">
        <v>7840</v>
      </c>
      <c r="AD228" s="160">
        <v>6794</v>
      </c>
      <c r="AE228" s="160">
        <v>3768</v>
      </c>
      <c r="AF228" s="160">
        <v>1903</v>
      </c>
      <c r="AG228" s="160">
        <v>4535</v>
      </c>
      <c r="AH228" s="43">
        <f>+SUM(M228:AG228)</f>
        <v>99547</v>
      </c>
      <c r="AI228" s="43">
        <f>O228+Q228+Z228+AD228+AE228+AG228+T228</f>
        <v>61511</v>
      </c>
      <c r="AJ228" s="43">
        <f>P228+R228+S228+U228+V228+Y228+AC228+AB228+AF228+AA228</f>
        <v>38036</v>
      </c>
      <c r="AK228" s="160">
        <v>10304</v>
      </c>
      <c r="AL228" s="144">
        <v>859</v>
      </c>
      <c r="AM228" s="160">
        <v>1487</v>
      </c>
      <c r="AN228" s="43">
        <f>+SUM(AK228:AM228)</f>
        <v>12650</v>
      </c>
      <c r="AO228" s="44">
        <f>+AN228+AH228+L228</f>
        <v>508408</v>
      </c>
      <c r="AR228" s="43">
        <f t="shared" ref="AR228:AR231" si="399">L228/AR$5</f>
        <v>49526.375</v>
      </c>
      <c r="AS228" s="43">
        <f t="shared" ref="AS228:AS231" si="400">AH228/AS$5</f>
        <v>6221.6875</v>
      </c>
      <c r="AT228" s="43">
        <f t="shared" ref="AT228:AT231" si="401">AI228/AT$5</f>
        <v>8787.2857142857138</v>
      </c>
      <c r="AU228" s="43">
        <f t="shared" ref="AU228:AU231" si="402">AJ228/AU$5</f>
        <v>4226.2222222222226</v>
      </c>
      <c r="AV228" s="43">
        <f t="shared" ref="AV228:AV231" si="403">AN228/AV$5</f>
        <v>4216.666666666667</v>
      </c>
      <c r="AW228" s="44">
        <f t="shared" ref="AW228:AW231" si="404">AO228/AW$5</f>
        <v>18829.925925925927</v>
      </c>
      <c r="AX228" s="122"/>
      <c r="AY228" s="43">
        <f>MEDIAN($D228:$K228)</f>
        <v>43627</v>
      </c>
      <c r="AZ228" s="43">
        <f>MEDIAN($M228:$AG228)</f>
        <v>5310.5</v>
      </c>
      <c r="BA228" s="43">
        <f>MEDIAN($AD228,$AE228,$Z228,$T228,$O228,Q228,AG228)</f>
        <v>6794</v>
      </c>
      <c r="BB228" s="43">
        <f>MEDIAN($AF228,$AB228,$AC228,$Y228,$V228,$U228,$S228,$R228,$P228,$AA228)</f>
        <v>3792</v>
      </c>
      <c r="BC228" s="43">
        <f>MEDIAN($AK228:$AM228)</f>
        <v>1487</v>
      </c>
      <c r="BD228" s="44">
        <f>MEDIAN((D228:K228,M228:V228,Y228:AG228,AK228:AM228))</f>
        <v>6794</v>
      </c>
    </row>
    <row r="229" spans="1:56" s="204" customFormat="1">
      <c r="A229" s="199"/>
      <c r="B229" s="200" t="s">
        <v>142</v>
      </c>
      <c r="C229" s="201"/>
      <c r="D229" s="144">
        <v>0</v>
      </c>
      <c r="E229" s="160"/>
      <c r="F229" s="160">
        <v>-1811</v>
      </c>
      <c r="G229" s="160"/>
      <c r="H229" s="144">
        <v>-19</v>
      </c>
      <c r="I229" s="144"/>
      <c r="J229" s="160">
        <v>-292</v>
      </c>
      <c r="K229" s="144"/>
      <c r="L229" s="43">
        <f>+SUM(D229:K229)</f>
        <v>-2122</v>
      </c>
      <c r="M229" s="160"/>
      <c r="N229" s="160"/>
      <c r="O229" s="160">
        <v>-47</v>
      </c>
      <c r="P229" s="160"/>
      <c r="Q229" s="160">
        <v>25</v>
      </c>
      <c r="R229" s="160">
        <v>1</v>
      </c>
      <c r="S229" s="160">
        <v>-107</v>
      </c>
      <c r="T229" s="160">
        <v>21</v>
      </c>
      <c r="U229" s="160">
        <v>7</v>
      </c>
      <c r="V229" s="144">
        <v>-2</v>
      </c>
      <c r="W229" s="144"/>
      <c r="X229" s="144"/>
      <c r="Y229" s="160">
        <v>0</v>
      </c>
      <c r="Z229" s="160">
        <v>109</v>
      </c>
      <c r="AA229" s="160">
        <v>61</v>
      </c>
      <c r="AB229" s="160"/>
      <c r="AC229" s="250">
        <v>-165</v>
      </c>
      <c r="AD229" s="160">
        <v>-277</v>
      </c>
      <c r="AE229" s="160">
        <v>27</v>
      </c>
      <c r="AF229" s="160">
        <v>0</v>
      </c>
      <c r="AG229" s="160"/>
      <c r="AH229" s="43">
        <f>+SUM(M229:AG229)</f>
        <v>-347</v>
      </c>
      <c r="AI229" s="43">
        <f>O229+Q229+Z229+AD229+AE229+AG229+T229</f>
        <v>-142</v>
      </c>
      <c r="AJ229" s="43">
        <f>P229+R229+S229+U229+V229+Y229+AC229+AB229+AF229+AA229</f>
        <v>-205</v>
      </c>
      <c r="AK229" s="160">
        <v>-248</v>
      </c>
      <c r="AL229" s="144">
        <v>898</v>
      </c>
      <c r="AM229" s="160">
        <v>0</v>
      </c>
      <c r="AN229" s="43">
        <f>+SUM(AK229:AM229)</f>
        <v>650</v>
      </c>
      <c r="AO229" s="44">
        <f>+AN229+AH229+L229</f>
        <v>-1819</v>
      </c>
      <c r="AR229" s="43">
        <f t="shared" si="399"/>
        <v>-265.25</v>
      </c>
      <c r="AS229" s="43">
        <f t="shared" si="400"/>
        <v>-21.6875</v>
      </c>
      <c r="AT229" s="43">
        <f t="shared" si="401"/>
        <v>-20.285714285714285</v>
      </c>
      <c r="AU229" s="43">
        <f t="shared" si="402"/>
        <v>-22.777777777777779</v>
      </c>
      <c r="AV229" s="43">
        <f t="shared" si="403"/>
        <v>216.66666666666666</v>
      </c>
      <c r="AW229" s="44">
        <f t="shared" si="404"/>
        <v>-67.370370370370367</v>
      </c>
      <c r="AX229" s="122"/>
      <c r="AY229" s="43">
        <f>MEDIAN($D229:$K229)</f>
        <v>-155.5</v>
      </c>
      <c r="AZ229" s="43">
        <f>MEDIAN($M229:$AG229)</f>
        <v>0.5</v>
      </c>
      <c r="BA229" s="43">
        <f>MEDIAN($AD229,$AE229,$Z229,$T229,$O229,Q229,AG229)</f>
        <v>23</v>
      </c>
      <c r="BB229" s="43">
        <f>MEDIAN($AF229,$AB229,$AC229,$Y229,$V229,$U229,$S229,$R229,$P229,$AA229)</f>
        <v>0</v>
      </c>
      <c r="BC229" s="43">
        <f>MEDIAN($AK229:$AM229)</f>
        <v>0</v>
      </c>
      <c r="BD229" s="44">
        <f>MEDIAN((D229:K229,M229:V229,Y229:AG229,AK229:AM229))</f>
        <v>0</v>
      </c>
    </row>
    <row r="230" spans="1:56" s="204" customFormat="1">
      <c r="A230" s="199"/>
      <c r="B230" s="200" t="s">
        <v>141</v>
      </c>
      <c r="C230" s="201"/>
      <c r="D230" s="144">
        <v>0</v>
      </c>
      <c r="E230" s="160"/>
      <c r="F230" s="160">
        <v>762</v>
      </c>
      <c r="G230" s="160"/>
      <c r="H230" s="144">
        <v>-3737</v>
      </c>
      <c r="I230" s="144">
        <v>3755</v>
      </c>
      <c r="J230" s="160"/>
      <c r="K230" s="144">
        <v>78</v>
      </c>
      <c r="L230" s="43">
        <f>+SUM(D230:K230)</f>
        <v>858</v>
      </c>
      <c r="M230" s="160"/>
      <c r="N230" s="160"/>
      <c r="O230" s="160"/>
      <c r="P230" s="160"/>
      <c r="Q230" s="160">
        <v>0</v>
      </c>
      <c r="R230" s="160">
        <v>0</v>
      </c>
      <c r="S230" s="160">
        <v>0</v>
      </c>
      <c r="T230" s="160">
        <v>0</v>
      </c>
      <c r="U230" s="160"/>
      <c r="V230" s="144"/>
      <c r="W230" s="144"/>
      <c r="X230" s="144"/>
      <c r="Y230" s="160">
        <v>1692</v>
      </c>
      <c r="Z230" s="160"/>
      <c r="AA230" s="160"/>
      <c r="AB230" s="160"/>
      <c r="AC230" s="250">
        <v>283</v>
      </c>
      <c r="AD230" s="160">
        <v>-2405</v>
      </c>
      <c r="AE230" s="160"/>
      <c r="AF230" s="160">
        <v>0</v>
      </c>
      <c r="AG230" s="160"/>
      <c r="AH230" s="43">
        <f>+SUM(M230:AG230)</f>
        <v>-430</v>
      </c>
      <c r="AI230" s="43">
        <f>O230+Q230+Z230+AD230+AE230+AG230+T230</f>
        <v>-2405</v>
      </c>
      <c r="AJ230" s="43">
        <f>P230+R230+S230+U230+V230+Y230+AC230+AB230+AF230+AA230</f>
        <v>1975</v>
      </c>
      <c r="AK230" s="160"/>
      <c r="AL230" s="144"/>
      <c r="AM230" s="160">
        <v>87</v>
      </c>
      <c r="AN230" s="43">
        <f>+SUM(AK230:AM230)</f>
        <v>87</v>
      </c>
      <c r="AO230" s="44">
        <f>+AN230+AH230+L230</f>
        <v>515</v>
      </c>
      <c r="AR230" s="43">
        <f t="shared" si="399"/>
        <v>107.25</v>
      </c>
      <c r="AS230" s="43">
        <f t="shared" si="400"/>
        <v>-26.875</v>
      </c>
      <c r="AT230" s="43">
        <f t="shared" si="401"/>
        <v>-343.57142857142856</v>
      </c>
      <c r="AU230" s="43">
        <f t="shared" si="402"/>
        <v>219.44444444444446</v>
      </c>
      <c r="AV230" s="43">
        <f t="shared" si="403"/>
        <v>29</v>
      </c>
      <c r="AW230" s="44">
        <f t="shared" si="404"/>
        <v>19.074074074074073</v>
      </c>
      <c r="AX230" s="122"/>
      <c r="AY230" s="43">
        <f>MEDIAN($D230:$K230)</f>
        <v>78</v>
      </c>
      <c r="AZ230" s="43">
        <f>MEDIAN($M230:$AG230)</f>
        <v>0</v>
      </c>
      <c r="BA230" s="43">
        <f>MEDIAN($AD230,$AE230,$Z230,$T230,$O230,Q230,AG230)</f>
        <v>0</v>
      </c>
      <c r="BB230" s="43">
        <f>MEDIAN($AF230,$AB230,$AC230,$Y230,$V230,$U230,$S230,$R230,$P230,$AA230)</f>
        <v>0</v>
      </c>
      <c r="BC230" s="43">
        <f>MEDIAN($AK230:$AM230)</f>
        <v>87</v>
      </c>
      <c r="BD230" s="44">
        <f>MEDIAN((D230:K230,M230:V230,Y230:AG230,AK230:AM230))</f>
        <v>0</v>
      </c>
    </row>
    <row r="231" spans="1:56" s="204" customFormat="1">
      <c r="A231" s="199"/>
      <c r="B231" s="200" t="s">
        <v>125</v>
      </c>
      <c r="C231" s="201"/>
      <c r="D231" s="144">
        <v>-274</v>
      </c>
      <c r="E231" s="160"/>
      <c r="F231" s="160">
        <v>8362</v>
      </c>
      <c r="G231" s="160">
        <v>-6080</v>
      </c>
      <c r="H231" s="144">
        <v>3466</v>
      </c>
      <c r="I231" s="144">
        <v>-1935</v>
      </c>
      <c r="J231" s="160">
        <v>720</v>
      </c>
      <c r="K231" s="144">
        <v>-1900</v>
      </c>
      <c r="L231" s="43">
        <f>+SUM(D231:K231)</f>
        <v>2359</v>
      </c>
      <c r="M231" s="160"/>
      <c r="N231" s="160"/>
      <c r="O231" s="160">
        <v>-2900</v>
      </c>
      <c r="P231" s="160"/>
      <c r="Q231" s="160">
        <v>485</v>
      </c>
      <c r="R231" s="160">
        <v>0</v>
      </c>
      <c r="S231" s="160">
        <v>10</v>
      </c>
      <c r="T231" s="160">
        <v>27</v>
      </c>
      <c r="U231" s="160"/>
      <c r="V231" s="144">
        <v>18</v>
      </c>
      <c r="W231" s="144"/>
      <c r="X231" s="144"/>
      <c r="Y231" s="160">
        <v>0</v>
      </c>
      <c r="Z231" s="160">
        <v>-1062</v>
      </c>
      <c r="AA231" s="160">
        <v>-1</v>
      </c>
      <c r="AB231" s="160"/>
      <c r="AC231" s="250">
        <v>301</v>
      </c>
      <c r="AD231" s="160">
        <v>445</v>
      </c>
      <c r="AE231" s="160">
        <v>-145</v>
      </c>
      <c r="AF231" s="160">
        <v>0</v>
      </c>
      <c r="AG231" s="160">
        <v>-141</v>
      </c>
      <c r="AH231" s="43">
        <f>+SUM(M231:AG231)</f>
        <v>-2963</v>
      </c>
      <c r="AI231" s="43">
        <f>O231+Q231+Z231+AD231+AE231+AG231+T231</f>
        <v>-3291</v>
      </c>
      <c r="AJ231" s="43">
        <f>P231+R231+S231+U231+V231+Y231+AC231+AB231+AF231+AA231</f>
        <v>328</v>
      </c>
      <c r="AK231" s="160">
        <v>-2448</v>
      </c>
      <c r="AL231" s="144">
        <v>6</v>
      </c>
      <c r="AM231" s="160">
        <v>-20</v>
      </c>
      <c r="AN231" s="43">
        <f>+SUM(AK231:AM231)</f>
        <v>-2462</v>
      </c>
      <c r="AO231" s="44">
        <f>+AN231+AH231+L231</f>
        <v>-3066</v>
      </c>
      <c r="AR231" s="43">
        <f t="shared" si="399"/>
        <v>294.875</v>
      </c>
      <c r="AS231" s="43">
        <f t="shared" si="400"/>
        <v>-185.1875</v>
      </c>
      <c r="AT231" s="43">
        <f t="shared" si="401"/>
        <v>-470.14285714285717</v>
      </c>
      <c r="AU231" s="43">
        <f t="shared" si="402"/>
        <v>36.444444444444443</v>
      </c>
      <c r="AV231" s="43">
        <f t="shared" si="403"/>
        <v>-820.66666666666663</v>
      </c>
      <c r="AW231" s="44">
        <f t="shared" si="404"/>
        <v>-113.55555555555556</v>
      </c>
      <c r="AX231" s="122"/>
      <c r="AY231" s="258">
        <f>MEDIAN($D231:$K231)</f>
        <v>-274</v>
      </c>
      <c r="AZ231" s="258">
        <f>MEDIAN($M231:$AG231)</f>
        <v>0</v>
      </c>
      <c r="BA231" s="258">
        <f>MEDIAN($AD231,$AE231,$Z231,$T231,$O231,Q231,AG231)</f>
        <v>-141</v>
      </c>
      <c r="BB231" s="258">
        <f>MEDIAN($AF231,$AB231,$AC231,$Y231,$V231,$U231,$S231,$R231,$P231,$AA231)</f>
        <v>0</v>
      </c>
      <c r="BC231" s="258">
        <f>MEDIAN($AK231:$AM231)</f>
        <v>-20</v>
      </c>
      <c r="BD231" s="44">
        <f>MEDIAN((D231:K231,M231:V231,Y231:AG231,AK231:AM231))</f>
        <v>0</v>
      </c>
    </row>
    <row r="232" spans="1:56" s="204" customFormat="1">
      <c r="A232" s="199"/>
      <c r="B232" s="200"/>
      <c r="C232" s="201"/>
      <c r="D232" s="46">
        <f t="shared" ref="D232:V232" si="405">SUM(D228:D231)</f>
        <v>42392</v>
      </c>
      <c r="E232" s="252">
        <f t="shared" si="405"/>
        <v>8496</v>
      </c>
      <c r="F232" s="252">
        <f t="shared" si="405"/>
        <v>61241</v>
      </c>
      <c r="G232" s="252">
        <f t="shared" si="405"/>
        <v>116816</v>
      </c>
      <c r="H232" s="118">
        <f t="shared" si="405"/>
        <v>44298</v>
      </c>
      <c r="I232" s="118">
        <f t="shared" si="405"/>
        <v>62501</v>
      </c>
      <c r="J232" s="252">
        <f t="shared" si="405"/>
        <v>22000</v>
      </c>
      <c r="K232" s="118">
        <f t="shared" si="405"/>
        <v>39562</v>
      </c>
      <c r="L232" s="45">
        <f t="shared" si="405"/>
        <v>397306</v>
      </c>
      <c r="M232" s="252"/>
      <c r="N232" s="252"/>
      <c r="O232" s="252">
        <f t="shared" si="405"/>
        <v>5769</v>
      </c>
      <c r="P232" s="252">
        <f t="shared" si="405"/>
        <v>5854</v>
      </c>
      <c r="Q232" s="252">
        <f t="shared" si="405"/>
        <v>13928</v>
      </c>
      <c r="R232" s="252">
        <f t="shared" si="405"/>
        <v>3793</v>
      </c>
      <c r="S232" s="252">
        <f t="shared" si="405"/>
        <v>2685</v>
      </c>
      <c r="T232" s="252">
        <f t="shared" si="405"/>
        <v>6076</v>
      </c>
      <c r="U232" s="252">
        <f t="shared" si="405"/>
        <v>5528</v>
      </c>
      <c r="V232" s="118">
        <f t="shared" si="405"/>
        <v>1760</v>
      </c>
      <c r="W232" s="118"/>
      <c r="X232" s="118"/>
      <c r="Y232" s="252">
        <f t="shared" ref="Y232:AO232" si="406">SUM(Y228:Y231)</f>
        <v>6792</v>
      </c>
      <c r="Z232" s="252">
        <f t="shared" si="406"/>
        <v>17299</v>
      </c>
      <c r="AA232" s="252">
        <f t="shared" ref="AA232" si="407">SUM(AA228:AA231)</f>
        <v>3560</v>
      </c>
      <c r="AB232" s="252"/>
      <c r="AC232" s="292">
        <f>SUM(AC228:AC231)</f>
        <v>8259</v>
      </c>
      <c r="AD232" s="252">
        <f t="shared" si="406"/>
        <v>4557</v>
      </c>
      <c r="AE232" s="252">
        <f t="shared" si="406"/>
        <v>3650</v>
      </c>
      <c r="AF232" s="252">
        <f t="shared" ref="AF232" si="408">SUM(AF228:AF231)</f>
        <v>1903</v>
      </c>
      <c r="AG232" s="252">
        <f t="shared" si="406"/>
        <v>4394</v>
      </c>
      <c r="AH232" s="45">
        <f t="shared" si="406"/>
        <v>95807</v>
      </c>
      <c r="AI232" s="45">
        <f>O232+Q232+Z232+AD232+AE232+AG232+T232</f>
        <v>55673</v>
      </c>
      <c r="AJ232" s="45">
        <f>P232+R232+S232+U232+V232+Y232+AC232+AB232+AF232+AA232</f>
        <v>40134</v>
      </c>
      <c r="AK232" s="252">
        <f t="shared" si="406"/>
        <v>7608</v>
      </c>
      <c r="AL232" s="118">
        <f t="shared" si="406"/>
        <v>1763</v>
      </c>
      <c r="AM232" s="252">
        <f t="shared" si="406"/>
        <v>1554</v>
      </c>
      <c r="AN232" s="45">
        <f t="shared" si="406"/>
        <v>10925</v>
      </c>
      <c r="AO232" s="211">
        <f t="shared" si="406"/>
        <v>504038</v>
      </c>
      <c r="AR232" s="45">
        <f>L232/AR$5</f>
        <v>49663.25</v>
      </c>
      <c r="AS232" s="45">
        <f>AH232/AS$5</f>
        <v>5987.9375</v>
      </c>
      <c r="AT232" s="45">
        <f>AI232/AT$5</f>
        <v>7953.2857142857147</v>
      </c>
      <c r="AU232" s="45">
        <f>AJ232/AU$5</f>
        <v>4459.333333333333</v>
      </c>
      <c r="AV232" s="45">
        <f>AN232/AV$5</f>
        <v>3641.6666666666665</v>
      </c>
      <c r="AW232" s="211">
        <f>AO232/AW$5</f>
        <v>18668.074074074073</v>
      </c>
      <c r="AX232" s="122"/>
      <c r="AY232" s="43">
        <f>MEDIAN($D232:$K232)</f>
        <v>43345</v>
      </c>
      <c r="AZ232" s="43">
        <f>MEDIAN($M232:$AG232)</f>
        <v>5042.5</v>
      </c>
      <c r="BA232" s="43">
        <f>MEDIAN($AD232,$AE232,$Z232,$T232,$O232,Q232,AG232)</f>
        <v>5769</v>
      </c>
      <c r="BB232" s="43">
        <f>MEDIAN($AF232,$AB232,$AC232,$Y232,$V232,$U232,$S232,$R232,$P232,$AA232)</f>
        <v>3793</v>
      </c>
      <c r="BC232" s="43">
        <f>MEDIAN($AK232:$AM232)</f>
        <v>1763</v>
      </c>
      <c r="BD232" s="211">
        <f>MEDIAN((D232:K232,M232:V232,Y232:AG232,AK232:AM232))</f>
        <v>6076</v>
      </c>
    </row>
    <row r="233" spans="1:56"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160"/>
      <c r="AB233" s="160"/>
      <c r="AC233" s="250"/>
      <c r="AD233" s="160"/>
      <c r="AE233" s="160"/>
      <c r="AF233" s="160"/>
      <c r="AG233" s="160"/>
      <c r="AH233" s="43"/>
      <c r="AI233" s="43"/>
      <c r="AJ233" s="43"/>
      <c r="AK233" s="160"/>
      <c r="AL233" s="144"/>
      <c r="AM233" s="160"/>
      <c r="AN233" s="43"/>
      <c r="AO233" s="44"/>
      <c r="AR233" s="43"/>
      <c r="AS233" s="43"/>
      <c r="AT233" s="43"/>
      <c r="AU233" s="43"/>
      <c r="AV233" s="43"/>
      <c r="AW233" s="44"/>
      <c r="AX233" s="122"/>
      <c r="AY233" s="43"/>
      <c r="AZ233" s="43"/>
      <c r="BA233" s="43"/>
      <c r="BB233" s="43"/>
      <c r="BC233" s="43"/>
      <c r="BD233" s="44"/>
    </row>
    <row r="234" spans="1:56"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160"/>
      <c r="AB234" s="160"/>
      <c r="AC234" s="250"/>
      <c r="AD234" s="160"/>
      <c r="AE234" s="160"/>
      <c r="AF234" s="160"/>
      <c r="AG234" s="160"/>
      <c r="AH234" s="43"/>
      <c r="AI234" s="43"/>
      <c r="AJ234" s="43"/>
      <c r="AK234" s="160"/>
      <c r="AL234" s="144"/>
      <c r="AM234" s="160"/>
      <c r="AN234" s="43"/>
      <c r="AO234" s="44"/>
      <c r="AR234" s="43"/>
      <c r="AS234" s="43"/>
      <c r="AT234" s="43"/>
      <c r="AU234" s="43"/>
      <c r="AV234" s="43"/>
      <c r="AW234" s="44"/>
      <c r="AX234" s="122"/>
      <c r="AY234" s="43"/>
      <c r="AZ234" s="43"/>
      <c r="BA234" s="43"/>
      <c r="BB234" s="43"/>
      <c r="BC234" s="43"/>
      <c r="BD234" s="44"/>
    </row>
    <row r="235" spans="1:56" s="204" customFormat="1">
      <c r="A235" s="199"/>
      <c r="B235" s="200" t="s">
        <v>139</v>
      </c>
      <c r="C235" s="201"/>
      <c r="D235" s="144">
        <v>607</v>
      </c>
      <c r="E235" s="160">
        <v>-6941</v>
      </c>
      <c r="F235" s="160">
        <v>-3953</v>
      </c>
      <c r="G235" s="160">
        <v>-2274</v>
      </c>
      <c r="H235" s="144">
        <v>3477</v>
      </c>
      <c r="I235" s="144">
        <v>-886</v>
      </c>
      <c r="J235" s="160">
        <v>3244</v>
      </c>
      <c r="K235" s="144">
        <v>-9320</v>
      </c>
      <c r="L235" s="43">
        <f>+SUM(D235:K235)</f>
        <v>-16046</v>
      </c>
      <c r="M235" s="160"/>
      <c r="N235" s="160"/>
      <c r="O235" s="160">
        <v>-24112</v>
      </c>
      <c r="P235" s="160">
        <v>-159</v>
      </c>
      <c r="Q235" s="160">
        <v>-1187</v>
      </c>
      <c r="R235" s="160">
        <v>1031</v>
      </c>
      <c r="S235" s="160">
        <v>-2645</v>
      </c>
      <c r="T235" s="160">
        <v>-805</v>
      </c>
      <c r="U235" s="160">
        <v>-696</v>
      </c>
      <c r="V235" s="144">
        <v>-700</v>
      </c>
      <c r="W235" s="144"/>
      <c r="X235" s="144"/>
      <c r="Y235" s="160">
        <v>1109</v>
      </c>
      <c r="Z235" s="160">
        <v>-2254</v>
      </c>
      <c r="AA235" s="160">
        <v>1107</v>
      </c>
      <c r="AB235" s="160"/>
      <c r="AC235" s="250">
        <v>852</v>
      </c>
      <c r="AD235" s="160">
        <v>5164</v>
      </c>
      <c r="AE235" s="160">
        <v>-2082</v>
      </c>
      <c r="AF235" s="160">
        <v>-1922</v>
      </c>
      <c r="AG235" s="160">
        <v>1739</v>
      </c>
      <c r="AH235" s="43">
        <f>+SUM(M235:AG235)</f>
        <v>-25560</v>
      </c>
      <c r="AI235" s="43">
        <f>O235+Q235+Z235+AD235+AE235+AG235+T235</f>
        <v>-23537</v>
      </c>
      <c r="AJ235" s="43">
        <f>P235+R235+S235+U235+V235+Y235+AC235+AB235+AF235+AA235</f>
        <v>-2023</v>
      </c>
      <c r="AK235" s="160">
        <v>1623</v>
      </c>
      <c r="AL235" s="144">
        <v>-1090</v>
      </c>
      <c r="AM235" s="160">
        <v>-5194</v>
      </c>
      <c r="AN235" s="43">
        <f>+SUM(AK235:AM235)</f>
        <v>-4661</v>
      </c>
      <c r="AO235" s="44">
        <f>+AN235+AH235+L235</f>
        <v>-46267</v>
      </c>
      <c r="AR235" s="43">
        <f t="shared" ref="AR235:AR237" si="409">L235/AR$5</f>
        <v>-2005.75</v>
      </c>
      <c r="AS235" s="43">
        <f t="shared" ref="AS235:AS237" si="410">AH235/AS$5</f>
        <v>-1597.5</v>
      </c>
      <c r="AT235" s="43">
        <f t="shared" ref="AT235:AT237" si="411">AI235/AT$5</f>
        <v>-3362.4285714285716</v>
      </c>
      <c r="AU235" s="43">
        <f t="shared" ref="AU235:AU237" si="412">AJ235/AU$5</f>
        <v>-224.77777777777777</v>
      </c>
      <c r="AV235" s="43">
        <f t="shared" ref="AV235:AV237" si="413">AN235/AV$5</f>
        <v>-1553.6666666666667</v>
      </c>
      <c r="AW235" s="44">
        <f t="shared" ref="AW235:AW237" si="414">AO235/AW$5</f>
        <v>-1713.5925925925926</v>
      </c>
      <c r="AX235" s="122"/>
      <c r="AY235" s="43">
        <f>MEDIAN($D235:$K235)</f>
        <v>-1580</v>
      </c>
      <c r="AZ235" s="43">
        <f>MEDIAN($M235:$AG235)</f>
        <v>-698</v>
      </c>
      <c r="BA235" s="43">
        <f>MEDIAN($AD235,$AE235,$Z235,$T235,$O235,Q235,AG235)</f>
        <v>-1187</v>
      </c>
      <c r="BB235" s="43">
        <f>MEDIAN($AF235,$AB235,$AC235,$Y235,$V235,$U235,$S235,$R235,$P235,$AA235)</f>
        <v>-159</v>
      </c>
      <c r="BC235" s="43">
        <f>MEDIAN($AK235:$AM235)</f>
        <v>-1090</v>
      </c>
      <c r="BD235" s="44">
        <f>MEDIAN((D235:K235,M235:V235,Y235:AG235,AK235:AM235))</f>
        <v>-805</v>
      </c>
    </row>
    <row r="236" spans="1:56" s="204" customFormat="1">
      <c r="A236" s="199"/>
      <c r="B236" s="200" t="s">
        <v>138</v>
      </c>
      <c r="C236" s="201"/>
      <c r="D236" s="144">
        <v>18134</v>
      </c>
      <c r="E236" s="160">
        <v>4483</v>
      </c>
      <c r="F236" s="160">
        <v>-4557</v>
      </c>
      <c r="G236" s="160">
        <v>34295</v>
      </c>
      <c r="H236" s="144">
        <v>13383</v>
      </c>
      <c r="I236" s="144">
        <v>-1148</v>
      </c>
      <c r="J236" s="160">
        <v>266</v>
      </c>
      <c r="K236" s="144">
        <v>11065</v>
      </c>
      <c r="L236" s="43">
        <f>+SUM(D236:K236)</f>
        <v>75921</v>
      </c>
      <c r="M236" s="160"/>
      <c r="N236" s="160"/>
      <c r="O236" s="160">
        <v>1889</v>
      </c>
      <c r="P236" s="160">
        <v>-108</v>
      </c>
      <c r="Q236" s="160">
        <v>-4456</v>
      </c>
      <c r="R236" s="160">
        <v>-1125</v>
      </c>
      <c r="S236" s="160">
        <v>3725</v>
      </c>
      <c r="T236" s="160">
        <v>2488</v>
      </c>
      <c r="U236" s="160">
        <v>964</v>
      </c>
      <c r="V236" s="144">
        <v>1476</v>
      </c>
      <c r="W236" s="144"/>
      <c r="X236" s="144"/>
      <c r="Y236" s="160">
        <v>-560</v>
      </c>
      <c r="Z236" s="160">
        <v>-836</v>
      </c>
      <c r="AA236" s="160">
        <v>-564</v>
      </c>
      <c r="AB236" s="160"/>
      <c r="AC236" s="250">
        <v>-2069</v>
      </c>
      <c r="AD236" s="160">
        <v>-2717</v>
      </c>
      <c r="AE236" s="160">
        <v>232</v>
      </c>
      <c r="AF236" s="160">
        <v>-1164</v>
      </c>
      <c r="AG236" s="160">
        <v>-2115</v>
      </c>
      <c r="AH236" s="43">
        <f>+SUM(M236:AG236)</f>
        <v>-4940</v>
      </c>
      <c r="AI236" s="43">
        <f>O236+Q236+Z236+AD236+AE236+AG236+T236</f>
        <v>-5515</v>
      </c>
      <c r="AJ236" s="43">
        <f>P236+R236+S236+U236+V236+Y236+AC236+AB236+AF236+AA236</f>
        <v>575</v>
      </c>
      <c r="AK236" s="160">
        <v>-1925</v>
      </c>
      <c r="AL236" s="144">
        <v>-959</v>
      </c>
      <c r="AM236" s="160">
        <v>1702</v>
      </c>
      <c r="AN236" s="43">
        <f>+SUM(AK236:AM236)</f>
        <v>-1182</v>
      </c>
      <c r="AO236" s="44">
        <f>+AN236+AH236+L236</f>
        <v>69799</v>
      </c>
      <c r="AR236" s="43">
        <f t="shared" si="409"/>
        <v>9490.125</v>
      </c>
      <c r="AS236" s="43">
        <f t="shared" si="410"/>
        <v>-308.75</v>
      </c>
      <c r="AT236" s="43">
        <f t="shared" si="411"/>
        <v>-787.85714285714289</v>
      </c>
      <c r="AU236" s="43">
        <f t="shared" si="412"/>
        <v>63.888888888888886</v>
      </c>
      <c r="AV236" s="43">
        <f t="shared" si="413"/>
        <v>-394</v>
      </c>
      <c r="AW236" s="44">
        <f t="shared" si="414"/>
        <v>2585.1481481481483</v>
      </c>
      <c r="AX236" s="122"/>
      <c r="AY236" s="43">
        <f>MEDIAN($D236:$K236)</f>
        <v>7774</v>
      </c>
      <c r="AZ236" s="43">
        <f>MEDIAN($M236:$AG236)</f>
        <v>-562</v>
      </c>
      <c r="BA236" s="43">
        <f>MEDIAN($AD236,$AE236,$Z236,$T236,$O236,Q236,AG236)</f>
        <v>-836</v>
      </c>
      <c r="BB236" s="43">
        <f>MEDIAN($AF236,$AB236,$AC236,$Y236,$V236,$U236,$S236,$R236,$P236,$AA236)</f>
        <v>-560</v>
      </c>
      <c r="BC236" s="43">
        <f>MEDIAN($AK236:$AM236)</f>
        <v>-959</v>
      </c>
      <c r="BD236" s="44">
        <f>MEDIAN((D236:K236,M236:V236,Y236:AG236,AK236:AM236))</f>
        <v>-108</v>
      </c>
    </row>
    <row r="237" spans="1:56" s="204" customFormat="1">
      <c r="A237" s="199"/>
      <c r="B237" s="200" t="s">
        <v>125</v>
      </c>
      <c r="C237" s="201"/>
      <c r="D237" s="144">
        <v>-17980</v>
      </c>
      <c r="E237" s="160">
        <v>-23572</v>
      </c>
      <c r="F237" s="160">
        <v>44</v>
      </c>
      <c r="G237" s="160">
        <v>-10850</v>
      </c>
      <c r="H237" s="144">
        <v>5430</v>
      </c>
      <c r="I237" s="144">
        <v>-23</v>
      </c>
      <c r="J237" s="160"/>
      <c r="K237" s="144"/>
      <c r="L237" s="43">
        <f>+SUM(D237:K237)</f>
        <v>-46951</v>
      </c>
      <c r="M237" s="160"/>
      <c r="N237" s="160"/>
      <c r="O237" s="160"/>
      <c r="P237" s="160"/>
      <c r="Q237" s="160">
        <v>19</v>
      </c>
      <c r="R237" s="160">
        <v>0</v>
      </c>
      <c r="S237" s="160">
        <v>0</v>
      </c>
      <c r="T237" s="160">
        <v>0</v>
      </c>
      <c r="U237" s="160">
        <v>438</v>
      </c>
      <c r="V237" s="144"/>
      <c r="W237" s="144"/>
      <c r="X237" s="144"/>
      <c r="Y237" s="160">
        <v>0</v>
      </c>
      <c r="Z237" s="160">
        <v>-3147</v>
      </c>
      <c r="AA237" s="160"/>
      <c r="AB237" s="160"/>
      <c r="AC237" s="250">
        <v>1</v>
      </c>
      <c r="AD237" s="160">
        <v>-73</v>
      </c>
      <c r="AE237" s="160"/>
      <c r="AF237" s="160">
        <v>0</v>
      </c>
      <c r="AG237" s="160">
        <v>58</v>
      </c>
      <c r="AH237" s="43">
        <f>+SUM(M237:AG237)</f>
        <v>-2704</v>
      </c>
      <c r="AI237" s="43">
        <f>O237+Q237+Z237+AD237+AE237+AG237+T237</f>
        <v>-3143</v>
      </c>
      <c r="AJ237" s="43">
        <f>P237+R237+S237+U237+V237+Y237+AC237+AB237+AF237+AA237</f>
        <v>439</v>
      </c>
      <c r="AK237" s="160"/>
      <c r="AL237" s="144"/>
      <c r="AM237" s="160">
        <v>0</v>
      </c>
      <c r="AN237" s="43">
        <f>+SUM(AK237:AM237)</f>
        <v>0</v>
      </c>
      <c r="AO237" s="44">
        <f>+AN237+AH237+L237</f>
        <v>-49655</v>
      </c>
      <c r="AR237" s="43">
        <f t="shared" si="409"/>
        <v>-5868.875</v>
      </c>
      <c r="AS237" s="43">
        <f t="shared" si="410"/>
        <v>-169</v>
      </c>
      <c r="AT237" s="43">
        <f t="shared" si="411"/>
        <v>-449</v>
      </c>
      <c r="AU237" s="43">
        <f t="shared" si="412"/>
        <v>48.777777777777779</v>
      </c>
      <c r="AV237" s="43">
        <f t="shared" si="413"/>
        <v>0</v>
      </c>
      <c r="AW237" s="44">
        <f t="shared" si="414"/>
        <v>-1839.0740740740741</v>
      </c>
      <c r="AX237" s="122"/>
      <c r="AY237" s="258">
        <f>MEDIAN($D237:$K237)</f>
        <v>-5436.5</v>
      </c>
      <c r="AZ237" s="258">
        <f>MEDIAN($M237:$AG237)</f>
        <v>0</v>
      </c>
      <c r="BA237" s="258">
        <f>MEDIAN($AD237,$AE237,$Z237,$T237,$O237,Q237,AG237)</f>
        <v>0</v>
      </c>
      <c r="BB237" s="258">
        <f>MEDIAN($AF237,$AB237,$AC237,$Y237,$V237,$U237,$S237,$R237,$P237,$AA237)</f>
        <v>0</v>
      </c>
      <c r="BC237" s="258">
        <f>MEDIAN($AK237:$AM237)</f>
        <v>0</v>
      </c>
      <c r="BD237" s="44">
        <f>MEDIAN((D237:K237,M237:V237,Y237:AG237,AK237:AM237))</f>
        <v>0</v>
      </c>
    </row>
    <row r="238" spans="1:56" s="204" customFormat="1">
      <c r="A238" s="199"/>
      <c r="B238" s="200"/>
      <c r="C238" s="201"/>
      <c r="D238" s="46">
        <f t="shared" ref="D238:V238" si="415">SUM(D235:D237)</f>
        <v>761</v>
      </c>
      <c r="E238" s="252">
        <f t="shared" si="415"/>
        <v>-26030</v>
      </c>
      <c r="F238" s="252">
        <f t="shared" si="415"/>
        <v>-8466</v>
      </c>
      <c r="G238" s="252">
        <f t="shared" si="415"/>
        <v>21171</v>
      </c>
      <c r="H238" s="118">
        <f t="shared" si="415"/>
        <v>22290</v>
      </c>
      <c r="I238" s="118">
        <f t="shared" si="415"/>
        <v>-2057</v>
      </c>
      <c r="J238" s="252">
        <f t="shared" si="415"/>
        <v>3510</v>
      </c>
      <c r="K238" s="118">
        <f t="shared" si="415"/>
        <v>1745</v>
      </c>
      <c r="L238" s="45">
        <f t="shared" si="415"/>
        <v>12924</v>
      </c>
      <c r="M238" s="252"/>
      <c r="N238" s="252"/>
      <c r="O238" s="252">
        <f t="shared" si="415"/>
        <v>-22223</v>
      </c>
      <c r="P238" s="252">
        <f t="shared" si="415"/>
        <v>-267</v>
      </c>
      <c r="Q238" s="252">
        <f t="shared" si="415"/>
        <v>-5624</v>
      </c>
      <c r="R238" s="252">
        <f t="shared" si="415"/>
        <v>-94</v>
      </c>
      <c r="S238" s="252">
        <f t="shared" si="415"/>
        <v>1080</v>
      </c>
      <c r="T238" s="252">
        <f t="shared" si="415"/>
        <v>1683</v>
      </c>
      <c r="U238" s="252">
        <f t="shared" si="415"/>
        <v>706</v>
      </c>
      <c r="V238" s="118">
        <f t="shared" si="415"/>
        <v>776</v>
      </c>
      <c r="W238" s="118"/>
      <c r="X238" s="118"/>
      <c r="Y238" s="252">
        <f t="shared" ref="Y238:AO238" si="416">SUM(Y235:Y237)</f>
        <v>549</v>
      </c>
      <c r="Z238" s="252">
        <f t="shared" si="416"/>
        <v>-6237</v>
      </c>
      <c r="AA238" s="252">
        <f t="shared" ref="AA238" si="417">SUM(AA235:AA237)</f>
        <v>543</v>
      </c>
      <c r="AB238" s="252"/>
      <c r="AC238" s="292">
        <f>SUM(AC235:AC237)</f>
        <v>-1216</v>
      </c>
      <c r="AD238" s="252">
        <f t="shared" si="416"/>
        <v>2374</v>
      </c>
      <c r="AE238" s="252">
        <f t="shared" si="416"/>
        <v>-1850</v>
      </c>
      <c r="AF238" s="252">
        <f t="shared" ref="AF238" si="418">SUM(AF235:AF237)</f>
        <v>-3086</v>
      </c>
      <c r="AG238" s="252">
        <f t="shared" si="416"/>
        <v>-318</v>
      </c>
      <c r="AH238" s="45">
        <f t="shared" si="416"/>
        <v>-33204</v>
      </c>
      <c r="AI238" s="45">
        <f>O238+Q238+Z238+AD238+AE238+AG238+T238</f>
        <v>-32195</v>
      </c>
      <c r="AJ238" s="45">
        <f>P238+R238+S238+U238+V238+Y238+AC238+AB238+AF238+AA238</f>
        <v>-1009</v>
      </c>
      <c r="AK238" s="252">
        <f t="shared" si="416"/>
        <v>-302</v>
      </c>
      <c r="AL238" s="118">
        <f t="shared" si="416"/>
        <v>-2049</v>
      </c>
      <c r="AM238" s="252">
        <f t="shared" si="416"/>
        <v>-3492</v>
      </c>
      <c r="AN238" s="45">
        <f t="shared" si="416"/>
        <v>-5843</v>
      </c>
      <c r="AO238" s="211">
        <f t="shared" si="416"/>
        <v>-26123</v>
      </c>
      <c r="AR238" s="45">
        <f>L238/AR$5</f>
        <v>1615.5</v>
      </c>
      <c r="AS238" s="45">
        <f>AH238/AS$5</f>
        <v>-2075.25</v>
      </c>
      <c r="AT238" s="45">
        <f>AI238/AT$5</f>
        <v>-4599.2857142857147</v>
      </c>
      <c r="AU238" s="45">
        <f>AJ238/AU$5</f>
        <v>-112.11111111111111</v>
      </c>
      <c r="AV238" s="45">
        <f>AN238/AV$5</f>
        <v>-1947.6666666666667</v>
      </c>
      <c r="AW238" s="211">
        <f>AO238/AW$5</f>
        <v>-967.51851851851848</v>
      </c>
      <c r="AX238" s="122"/>
      <c r="AY238" s="43">
        <f>MEDIAN($D238:$K238)</f>
        <v>1253</v>
      </c>
      <c r="AZ238" s="43">
        <f>MEDIAN($M238:$AG238)</f>
        <v>-180.5</v>
      </c>
      <c r="BA238" s="43">
        <f>MEDIAN($AD238,$AE238,$Z238,$T238,$O238,Q238,AG238)</f>
        <v>-1850</v>
      </c>
      <c r="BB238" s="43">
        <f>MEDIAN($AF238,$AB238,$AC238,$Y238,$V238,$U238,$S238,$R238,$P238,$AA238)</f>
        <v>543</v>
      </c>
      <c r="BC238" s="43">
        <f>MEDIAN($AK238:$AM238)</f>
        <v>-2049</v>
      </c>
      <c r="BD238" s="211">
        <f>MEDIAN((D238:K238,M238:V238,Y238:AG238,AK238:AM238))</f>
        <v>-267</v>
      </c>
    </row>
    <row r="239" spans="1:56"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160"/>
      <c r="AB239" s="160"/>
      <c r="AC239" s="250"/>
      <c r="AD239" s="160"/>
      <c r="AE239" s="160"/>
      <c r="AF239" s="160"/>
      <c r="AG239" s="160"/>
      <c r="AH239" s="43"/>
      <c r="AI239" s="43"/>
      <c r="AJ239" s="43"/>
      <c r="AK239" s="160"/>
      <c r="AL239" s="144"/>
      <c r="AM239" s="160"/>
      <c r="AN239" s="43"/>
      <c r="AO239" s="44"/>
      <c r="AR239" s="43"/>
      <c r="AS239" s="43"/>
      <c r="AT239" s="43"/>
      <c r="AU239" s="43"/>
      <c r="AV239" s="43"/>
      <c r="AW239" s="44"/>
      <c r="AX239" s="122"/>
      <c r="AY239" s="43"/>
      <c r="AZ239" s="43"/>
      <c r="BA239" s="43"/>
      <c r="BB239" s="43"/>
      <c r="BC239" s="43"/>
      <c r="BD239" s="44"/>
    </row>
    <row r="240" spans="1:56" s="204" customFormat="1" ht="15" thickBot="1">
      <c r="A240" s="272" t="s">
        <v>137</v>
      </c>
      <c r="B240" s="261"/>
      <c r="C240" s="273"/>
      <c r="D240" s="256">
        <f t="shared" ref="D240:V240" si="419">D225+D232+D238</f>
        <v>61680</v>
      </c>
      <c r="E240" s="256">
        <f t="shared" si="419"/>
        <v>75</v>
      </c>
      <c r="F240" s="256">
        <f t="shared" si="419"/>
        <v>58399</v>
      </c>
      <c r="G240" s="256">
        <f t="shared" si="419"/>
        <v>213298</v>
      </c>
      <c r="H240" s="256">
        <f t="shared" si="419"/>
        <v>64751</v>
      </c>
      <c r="I240" s="256">
        <f t="shared" si="419"/>
        <v>88217</v>
      </c>
      <c r="J240" s="256">
        <f t="shared" si="419"/>
        <v>37776</v>
      </c>
      <c r="K240" s="256">
        <f t="shared" si="419"/>
        <v>55404</v>
      </c>
      <c r="L240" s="42">
        <f t="shared" si="419"/>
        <v>579600</v>
      </c>
      <c r="M240" s="256"/>
      <c r="N240" s="256"/>
      <c r="O240" s="256">
        <f t="shared" si="419"/>
        <v>15014</v>
      </c>
      <c r="P240" s="256">
        <f t="shared" si="419"/>
        <v>8205</v>
      </c>
      <c r="Q240" s="256">
        <f t="shared" si="419"/>
        <v>8171</v>
      </c>
      <c r="R240" s="256">
        <f t="shared" si="419"/>
        <v>5056</v>
      </c>
      <c r="S240" s="256">
        <f t="shared" si="419"/>
        <v>3821</v>
      </c>
      <c r="T240" s="256">
        <f t="shared" si="419"/>
        <v>11028</v>
      </c>
      <c r="U240" s="256">
        <f t="shared" si="419"/>
        <v>8810</v>
      </c>
      <c r="V240" s="256">
        <f t="shared" si="419"/>
        <v>-977</v>
      </c>
      <c r="W240" s="256"/>
      <c r="X240" s="256"/>
      <c r="Y240" s="256">
        <f t="shared" ref="Y240:AO240" si="420">Y225+Y232+Y238</f>
        <v>11471</v>
      </c>
      <c r="Z240" s="256">
        <f t="shared" si="420"/>
        <v>-13338</v>
      </c>
      <c r="AA240" s="256">
        <f t="shared" ref="AA240" si="421">AA225+AA232+AA238</f>
        <v>4180</v>
      </c>
      <c r="AB240" s="256"/>
      <c r="AC240" s="256">
        <f>AC225+AC232+AC238</f>
        <v>11817</v>
      </c>
      <c r="AD240" s="256">
        <f t="shared" si="420"/>
        <v>10420</v>
      </c>
      <c r="AE240" s="256">
        <f t="shared" si="420"/>
        <v>3999</v>
      </c>
      <c r="AF240" s="256">
        <f t="shared" ref="AF240" si="422">AF225+AF232+AF238</f>
        <v>-1110</v>
      </c>
      <c r="AG240" s="256">
        <f t="shared" si="420"/>
        <v>2393</v>
      </c>
      <c r="AH240" s="42">
        <f t="shared" si="420"/>
        <v>88960</v>
      </c>
      <c r="AI240" s="42">
        <f>O240+Q240+Z240+AD240+AE240+AG240+T240</f>
        <v>37687</v>
      </c>
      <c r="AJ240" s="42">
        <f>P240+R240+S240+U240+V240+Y240+AC240+AB240+AF240+AA240</f>
        <v>51273</v>
      </c>
      <c r="AK240" s="256">
        <f t="shared" si="420"/>
        <v>9925</v>
      </c>
      <c r="AL240" s="256">
        <f t="shared" si="420"/>
        <v>4172</v>
      </c>
      <c r="AM240" s="256">
        <f t="shared" si="420"/>
        <v>855</v>
      </c>
      <c r="AN240" s="42">
        <f t="shared" si="420"/>
        <v>14952</v>
      </c>
      <c r="AO240" s="230">
        <f t="shared" si="420"/>
        <v>683512</v>
      </c>
      <c r="AR240" s="42">
        <f t="shared" ref="AR240" si="423">L240/AR$5</f>
        <v>72450</v>
      </c>
      <c r="AS240" s="42">
        <f t="shared" ref="AS240" si="424">AH240/AS$5</f>
        <v>5560</v>
      </c>
      <c r="AT240" s="42">
        <f t="shared" ref="AT240" si="425">AI240/AT$5</f>
        <v>5383.8571428571431</v>
      </c>
      <c r="AU240" s="42">
        <f t="shared" ref="AU240" si="426">AJ240/AU$5</f>
        <v>5697</v>
      </c>
      <c r="AV240" s="42">
        <f t="shared" ref="AV240" si="427">AN240/AV$5</f>
        <v>4984</v>
      </c>
      <c r="AW240" s="230">
        <f t="shared" ref="AW240" si="428">AO240/AW$5</f>
        <v>25315.259259259259</v>
      </c>
      <c r="AX240" s="122"/>
      <c r="AY240" s="42">
        <f>MEDIAN($D240:$K240)</f>
        <v>60039.5</v>
      </c>
      <c r="AZ240" s="42">
        <f>MEDIAN($M240:$AG240)</f>
        <v>6613.5</v>
      </c>
      <c r="BA240" s="42">
        <f>MEDIAN($AD240,$AE240,$Z240,$T240,$O240,Q240,AG240)</f>
        <v>8171</v>
      </c>
      <c r="BB240" s="42">
        <f>MEDIAN($AF240,$AB240,$AC240,$Y240,$V240,$U240,$S240,$R240,$P240,$AA240)</f>
        <v>5056</v>
      </c>
      <c r="BC240" s="42">
        <f>MEDIAN($AK240:$AM240)</f>
        <v>4172</v>
      </c>
      <c r="BD240" s="230">
        <f>MEDIAN((D240:K240,M240:V240,Y240:AG240,AK240:AM240))</f>
        <v>8810</v>
      </c>
    </row>
    <row r="241" spans="1:56"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0"/>
      <c r="AB241" s="240"/>
      <c r="AC241" s="241"/>
      <c r="AD241" s="240"/>
      <c r="AE241" s="240"/>
      <c r="AF241" s="240"/>
      <c r="AG241" s="240"/>
      <c r="AH241" s="14"/>
      <c r="AI241" s="14"/>
      <c r="AJ241" s="14"/>
      <c r="AK241" s="240"/>
      <c r="AL241" s="129"/>
      <c r="AM241" s="240"/>
      <c r="AN241" s="14"/>
      <c r="AO241" s="14"/>
      <c r="AR241" s="14"/>
      <c r="AS241" s="14"/>
      <c r="AT241" s="14"/>
      <c r="AU241" s="14"/>
      <c r="AV241" s="14"/>
      <c r="AW241" s="14"/>
      <c r="AX241" s="14"/>
      <c r="AY241" s="14"/>
      <c r="AZ241" s="14"/>
      <c r="BA241" s="14"/>
      <c r="BB241" s="14"/>
      <c r="BC241" s="14"/>
      <c r="BD241" s="14"/>
    </row>
    <row r="242" spans="1:56"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0"/>
      <c r="AB242" s="240"/>
      <c r="AC242" s="241"/>
      <c r="AD242" s="240"/>
      <c r="AE242" s="240"/>
      <c r="AF242" s="240"/>
      <c r="AG242" s="240"/>
      <c r="AH242" s="14"/>
      <c r="AI242" s="14"/>
      <c r="AJ242" s="14"/>
      <c r="AK242" s="240"/>
      <c r="AL242" s="129"/>
      <c r="AM242" s="240"/>
      <c r="AN242" s="14"/>
      <c r="AO242" s="14"/>
      <c r="AR242" s="14"/>
      <c r="AS242" s="14"/>
      <c r="AT242" s="14"/>
      <c r="AU242" s="14"/>
      <c r="AV242" s="14"/>
      <c r="AW242" s="14"/>
      <c r="AX242" s="14"/>
      <c r="AY242" s="14"/>
      <c r="AZ242" s="14"/>
      <c r="BA242" s="14"/>
      <c r="BB242" s="14"/>
      <c r="BC242" s="14"/>
      <c r="BD242" s="14"/>
    </row>
    <row r="243" spans="1:56"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94"/>
      <c r="AB243" s="240"/>
      <c r="AC243" s="241"/>
      <c r="AD243" s="240"/>
      <c r="AE243" s="240"/>
      <c r="AF243" s="295"/>
      <c r="AG243" s="295"/>
      <c r="AH243" s="14"/>
      <c r="AI243" s="14"/>
      <c r="AJ243" s="14"/>
      <c r="AK243" s="240"/>
      <c r="AL243" s="129"/>
      <c r="AM243" s="240"/>
      <c r="AN243" s="14"/>
      <c r="AO243" s="14"/>
      <c r="AR243" s="14"/>
      <c r="AS243" s="14"/>
      <c r="AT243" s="14"/>
      <c r="AU243" s="14"/>
      <c r="AV243" s="14"/>
      <c r="AW243" s="14"/>
      <c r="AX243" s="14"/>
      <c r="AY243" s="14"/>
      <c r="AZ243" s="14"/>
      <c r="BA243" s="14"/>
      <c r="BB243" s="14"/>
      <c r="BC243" s="14"/>
      <c r="BD243" s="14"/>
    </row>
    <row r="244" spans="1:56" s="198" customFormat="1" ht="73.5" customHeight="1">
      <c r="A244" s="296"/>
      <c r="B244" s="297"/>
      <c r="C244" s="243">
        <f>$C$8</f>
        <v>2016</v>
      </c>
      <c r="D244" s="10" t="s">
        <v>304</v>
      </c>
      <c r="E244" s="114" t="s">
        <v>305</v>
      </c>
      <c r="F244" s="114" t="s">
        <v>306</v>
      </c>
      <c r="G244" s="114" t="s">
        <v>307</v>
      </c>
      <c r="H244" s="114" t="s">
        <v>308</v>
      </c>
      <c r="I244" s="114" t="s">
        <v>327</v>
      </c>
      <c r="J244" s="114" t="s">
        <v>328</v>
      </c>
      <c r="K244" s="11" t="s">
        <v>309</v>
      </c>
      <c r="L244" s="7" t="s">
        <v>99</v>
      </c>
      <c r="M244" s="147" t="s">
        <v>310</v>
      </c>
      <c r="N244" s="146" t="s">
        <v>311</v>
      </c>
      <c r="O244" s="146" t="s">
        <v>355</v>
      </c>
      <c r="P244" s="146" t="s">
        <v>313</v>
      </c>
      <c r="Q244" s="146" t="s">
        <v>314</v>
      </c>
      <c r="R244" s="114" t="s">
        <v>315</v>
      </c>
      <c r="S244" s="114" t="s">
        <v>93</v>
      </c>
      <c r="T244" s="114" t="s">
        <v>316</v>
      </c>
      <c r="U244" s="114" t="s">
        <v>317</v>
      </c>
      <c r="V244" s="114" t="s">
        <v>318</v>
      </c>
      <c r="W244" s="146" t="s">
        <v>346</v>
      </c>
      <c r="X244" s="146" t="s">
        <v>349</v>
      </c>
      <c r="Y244" s="114" t="s">
        <v>319</v>
      </c>
      <c r="Z244" s="114" t="s">
        <v>320</v>
      </c>
      <c r="AA244" s="114" t="s">
        <v>321</v>
      </c>
      <c r="AB244" s="146" t="s">
        <v>322</v>
      </c>
      <c r="AC244" s="146" t="s">
        <v>358</v>
      </c>
      <c r="AD244" s="114" t="s">
        <v>323</v>
      </c>
      <c r="AE244" s="114" t="s">
        <v>324</v>
      </c>
      <c r="AF244" s="146" t="s">
        <v>325</v>
      </c>
      <c r="AG244" s="114" t="s">
        <v>326</v>
      </c>
      <c r="AH244" s="7" t="s">
        <v>148</v>
      </c>
      <c r="AI244" s="7" t="s">
        <v>88</v>
      </c>
      <c r="AJ244" s="7" t="s">
        <v>347</v>
      </c>
      <c r="AK244" s="114" t="s">
        <v>87</v>
      </c>
      <c r="AL244" s="114" t="s">
        <v>86</v>
      </c>
      <c r="AM244" s="114" t="s">
        <v>85</v>
      </c>
      <c r="AN244" s="7" t="s">
        <v>84</v>
      </c>
      <c r="AO244" s="9" t="s">
        <v>83</v>
      </c>
      <c r="AR244" s="7" t="s">
        <v>82</v>
      </c>
      <c r="AS244" s="7" t="s">
        <v>81</v>
      </c>
      <c r="AT244" s="7" t="s">
        <v>80</v>
      </c>
      <c r="AU244" s="7" t="s">
        <v>348</v>
      </c>
      <c r="AV244" s="7" t="s">
        <v>79</v>
      </c>
      <c r="AW244" s="9" t="s">
        <v>83</v>
      </c>
      <c r="AX244" s="8"/>
      <c r="AY244" s="7" t="s">
        <v>78</v>
      </c>
      <c r="AZ244" s="7" t="s">
        <v>77</v>
      </c>
      <c r="BA244" s="7" t="s">
        <v>77</v>
      </c>
      <c r="BB244" s="7" t="s">
        <v>351</v>
      </c>
      <c r="BC244" s="7" t="s">
        <v>75</v>
      </c>
      <c r="BD244" s="9" t="s">
        <v>83</v>
      </c>
    </row>
    <row r="245" spans="1:56"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0"/>
      <c r="AB245" s="299"/>
      <c r="AC245" s="301"/>
      <c r="AD245" s="299"/>
      <c r="AE245" s="298"/>
      <c r="AF245" s="298"/>
      <c r="AG245" s="298"/>
      <c r="AH245" s="37"/>
      <c r="AI245" s="37"/>
      <c r="AJ245" s="37"/>
      <c r="AK245" s="299"/>
      <c r="AL245" s="139"/>
      <c r="AM245" s="299"/>
      <c r="AN245" s="37"/>
      <c r="AO245" s="39"/>
      <c r="AR245" s="37"/>
      <c r="AS245" s="37"/>
      <c r="AT245" s="37"/>
      <c r="AU245" s="37"/>
      <c r="AV245" s="37"/>
      <c r="AW245" s="39"/>
      <c r="AX245" s="38"/>
      <c r="AY245" s="37"/>
      <c r="AZ245" s="37"/>
      <c r="BA245" s="37"/>
      <c r="BB245" s="37"/>
      <c r="BC245" s="37"/>
      <c r="BD245" s="39"/>
    </row>
    <row r="246" spans="1:56"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173"/>
      <c r="AB246" s="173"/>
      <c r="AC246" s="200"/>
      <c r="AD246" s="173"/>
      <c r="AE246" s="244"/>
      <c r="AF246" s="173"/>
      <c r="AG246" s="173"/>
      <c r="AH246" s="34"/>
      <c r="AI246" s="34"/>
      <c r="AJ246" s="34"/>
      <c r="AK246" s="173"/>
      <c r="AL246" s="133"/>
      <c r="AM246" s="173"/>
      <c r="AN246" s="34"/>
      <c r="AO246" s="35"/>
      <c r="AR246" s="34"/>
      <c r="AS246" s="34"/>
      <c r="AT246" s="34"/>
      <c r="AU246" s="34"/>
      <c r="AV246" s="34"/>
      <c r="AW246" s="35"/>
      <c r="AX246" s="12"/>
      <c r="AY246" s="34"/>
      <c r="AZ246" s="34"/>
      <c r="BA246" s="34"/>
      <c r="BB246" s="34"/>
      <c r="BC246" s="34"/>
      <c r="BD246" s="35"/>
    </row>
    <row r="247" spans="1:56"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173"/>
      <c r="AB247" s="173"/>
      <c r="AC247" s="200"/>
      <c r="AD247" s="173"/>
      <c r="AE247" s="244"/>
      <c r="AF247" s="173"/>
      <c r="AG247" s="173"/>
      <c r="AH247" s="34"/>
      <c r="AI247" s="34"/>
      <c r="AJ247" s="34"/>
      <c r="AK247" s="173"/>
      <c r="AL247" s="133"/>
      <c r="AM247" s="173"/>
      <c r="AN247" s="34"/>
      <c r="AO247" s="35"/>
      <c r="AR247" s="34"/>
      <c r="AS247" s="34"/>
      <c r="AT247" s="34"/>
      <c r="AU247" s="34"/>
      <c r="AV247" s="34"/>
      <c r="AW247" s="35"/>
      <c r="AX247" s="12"/>
      <c r="AY247" s="34"/>
      <c r="AZ247" s="34"/>
      <c r="BA247" s="34"/>
      <c r="BB247" s="34"/>
      <c r="BC247" s="34"/>
      <c r="BD247" s="35"/>
    </row>
    <row r="248" spans="1:56"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17"/>
      <c r="AB248" s="302"/>
      <c r="AC248" s="304"/>
      <c r="AD248" s="302"/>
      <c r="AE248" s="303"/>
      <c r="AF248" s="17"/>
      <c r="AG248" s="17"/>
      <c r="AH248" s="30"/>
      <c r="AI248" s="30"/>
      <c r="AJ248" s="30"/>
      <c r="AK248" s="302"/>
      <c r="AL248" s="140"/>
      <c r="AM248" s="302"/>
      <c r="AN248" s="30"/>
      <c r="AO248" s="32"/>
      <c r="AR248" s="30"/>
      <c r="AS248" s="30"/>
      <c r="AT248" s="30"/>
      <c r="AU248" s="30"/>
      <c r="AV248" s="30"/>
      <c r="AW248" s="32"/>
      <c r="AX248" s="31"/>
      <c r="AY248" s="30"/>
      <c r="AZ248" s="30"/>
      <c r="BA248" s="30"/>
      <c r="BB248" s="30"/>
      <c r="BC248" s="30"/>
      <c r="BD248" s="32"/>
    </row>
    <row r="249" spans="1:56" s="204" customFormat="1">
      <c r="A249" s="199"/>
      <c r="B249" s="200"/>
      <c r="C249" s="201" t="s">
        <v>133</v>
      </c>
      <c r="D249" s="137">
        <v>0</v>
      </c>
      <c r="E249" s="162"/>
      <c r="F249" s="162">
        <v>0</v>
      </c>
      <c r="G249" s="162"/>
      <c r="H249" s="137"/>
      <c r="I249" s="137">
        <v>0</v>
      </c>
      <c r="J249" s="162">
        <v>0</v>
      </c>
      <c r="K249" s="137"/>
      <c r="L249" s="22">
        <f>+SUM(D249:K249)</f>
        <v>0</v>
      </c>
      <c r="M249" s="162"/>
      <c r="N249" s="162"/>
      <c r="O249" s="162">
        <v>128</v>
      </c>
      <c r="P249" s="162">
        <v>113</v>
      </c>
      <c r="Q249" s="162">
        <v>40</v>
      </c>
      <c r="R249" s="162">
        <v>28</v>
      </c>
      <c r="S249" s="162">
        <v>68</v>
      </c>
      <c r="T249" s="162">
        <v>19</v>
      </c>
      <c r="U249" s="162">
        <v>28</v>
      </c>
      <c r="V249" s="137">
        <v>9</v>
      </c>
      <c r="W249" s="137"/>
      <c r="X249" s="137"/>
      <c r="Y249" s="162">
        <v>0</v>
      </c>
      <c r="Z249" s="162">
        <v>127</v>
      </c>
      <c r="AA249" s="162">
        <v>74</v>
      </c>
      <c r="AB249" s="162"/>
      <c r="AC249" s="271">
        <v>129</v>
      </c>
      <c r="AD249" s="162"/>
      <c r="AE249" s="162"/>
      <c r="AF249" s="162">
        <v>36</v>
      </c>
      <c r="AG249" s="162">
        <v>84</v>
      </c>
      <c r="AH249" s="22">
        <f>+SUM(M249:AG249)</f>
        <v>883</v>
      </c>
      <c r="AI249" s="22">
        <f t="shared" ref="AI249:AI254" si="429">O249+Q249+Z249+AD249+AE249+AG249+T249</f>
        <v>398</v>
      </c>
      <c r="AJ249" s="22">
        <f t="shared" ref="AJ249:AJ254" si="430">P249+R249+S249+U249+V249+Y249+AC249+AB249+AF249+AA249</f>
        <v>485</v>
      </c>
      <c r="AK249" s="162"/>
      <c r="AL249" s="137">
        <v>0</v>
      </c>
      <c r="AM249" s="162">
        <v>427</v>
      </c>
      <c r="AN249" s="22">
        <f>+SUM(AK249:AM249)</f>
        <v>427</v>
      </c>
      <c r="AO249" s="24">
        <f>+AN249+AH249+L249</f>
        <v>1310</v>
      </c>
      <c r="AR249" s="43">
        <f t="shared" ref="AR249:AR253" si="431">L249/AR$5</f>
        <v>0</v>
      </c>
      <c r="AS249" s="43">
        <f t="shared" ref="AS249:AS253" si="432">AH249/AS$5</f>
        <v>55.1875</v>
      </c>
      <c r="AT249" s="43">
        <f t="shared" ref="AT249:AT253" si="433">AI249/AT$5</f>
        <v>56.857142857142854</v>
      </c>
      <c r="AU249" s="43">
        <f t="shared" ref="AU249:AU253" si="434">AJ249/AU$5</f>
        <v>53.888888888888886</v>
      </c>
      <c r="AV249" s="43">
        <f t="shared" ref="AV249:AV253" si="435">AN249/AV$5</f>
        <v>142.33333333333334</v>
      </c>
      <c r="AW249" s="44">
        <f t="shared" ref="AW249:AW253" si="436">AO249/AW$5</f>
        <v>48.518518518518519</v>
      </c>
      <c r="AX249" s="23"/>
      <c r="AY249" s="22">
        <f t="shared" ref="AY249:AY254" si="437">MEDIAN($D249:$K249)</f>
        <v>0</v>
      </c>
      <c r="AZ249" s="22">
        <f t="shared" ref="AZ249:AZ254" si="438">MEDIAN($M249:$AG249)</f>
        <v>54</v>
      </c>
      <c r="BA249" s="22">
        <f t="shared" ref="BA249:BA254" si="439">MEDIAN($AD249,$AE249,$Z249,$T249,$O249,Q249,AG249)</f>
        <v>84</v>
      </c>
      <c r="BB249" s="22">
        <f t="shared" ref="BB249:BB254" si="440">MEDIAN($AF249,$AB249,$AC249,$Y249,$V249,$U249,$S249,$R249,$P249,$AA249)</f>
        <v>36</v>
      </c>
      <c r="BC249" s="22">
        <f t="shared" ref="BC249:BC254" si="441">MEDIAN($AK249:$AM249)</f>
        <v>213.5</v>
      </c>
      <c r="BD249" s="24">
        <f>MEDIAN((D249:K249,M249:V249,Y249:AG249,AK249:AM249))</f>
        <v>32</v>
      </c>
    </row>
    <row r="250" spans="1:56" s="204" customFormat="1">
      <c r="A250" s="199"/>
      <c r="B250" s="200"/>
      <c r="C250" s="201" t="s">
        <v>130</v>
      </c>
      <c r="D250" s="137">
        <v>1115</v>
      </c>
      <c r="E250" s="162">
        <v>615</v>
      </c>
      <c r="F250" s="162">
        <v>184</v>
      </c>
      <c r="G250" s="162"/>
      <c r="H250" s="137">
        <v>125</v>
      </c>
      <c r="I250" s="137">
        <v>150</v>
      </c>
      <c r="J250" s="162">
        <v>32</v>
      </c>
      <c r="K250" s="137">
        <v>46</v>
      </c>
      <c r="L250" s="22">
        <f>+SUM(D250:K250)</f>
        <v>2267</v>
      </c>
      <c r="M250" s="162"/>
      <c r="N250" s="162"/>
      <c r="O250" s="162">
        <v>3645</v>
      </c>
      <c r="P250" s="162">
        <v>2655</v>
      </c>
      <c r="Q250" s="162">
        <v>3733</v>
      </c>
      <c r="R250" s="162">
        <v>1546</v>
      </c>
      <c r="S250" s="162">
        <v>2258</v>
      </c>
      <c r="T250" s="162">
        <v>1867</v>
      </c>
      <c r="U250" s="162">
        <v>2865</v>
      </c>
      <c r="V250" s="137">
        <v>1531</v>
      </c>
      <c r="W250" s="137"/>
      <c r="X250" s="137"/>
      <c r="Y250" s="162">
        <v>3063</v>
      </c>
      <c r="Z250" s="162">
        <v>2701</v>
      </c>
      <c r="AA250" s="162">
        <v>1850</v>
      </c>
      <c r="AB250" s="162"/>
      <c r="AC250" s="271">
        <v>4545</v>
      </c>
      <c r="AD250" s="162"/>
      <c r="AE250" s="162">
        <v>3418</v>
      </c>
      <c r="AF250" s="162">
        <v>1214</v>
      </c>
      <c r="AG250" s="162">
        <v>1773</v>
      </c>
      <c r="AH250" s="22">
        <f>+SUM(M250:AG250)</f>
        <v>38664</v>
      </c>
      <c r="AI250" s="22">
        <f t="shared" si="429"/>
        <v>17137</v>
      </c>
      <c r="AJ250" s="22">
        <f t="shared" si="430"/>
        <v>21527</v>
      </c>
      <c r="AK250" s="162">
        <v>18980</v>
      </c>
      <c r="AL250" s="137">
        <v>627</v>
      </c>
      <c r="AM250" s="162">
        <v>1901</v>
      </c>
      <c r="AN250" s="22">
        <f>+SUM(AK250:AM250)</f>
        <v>21508</v>
      </c>
      <c r="AO250" s="24">
        <f>+AN250+AH250+L250</f>
        <v>62439</v>
      </c>
      <c r="AR250" s="43">
        <f t="shared" si="431"/>
        <v>283.375</v>
      </c>
      <c r="AS250" s="43">
        <f t="shared" si="432"/>
        <v>2416.5</v>
      </c>
      <c r="AT250" s="43">
        <f t="shared" si="433"/>
        <v>2448.1428571428573</v>
      </c>
      <c r="AU250" s="43">
        <f t="shared" si="434"/>
        <v>2391.8888888888887</v>
      </c>
      <c r="AV250" s="43">
        <f t="shared" si="435"/>
        <v>7169.333333333333</v>
      </c>
      <c r="AW250" s="44">
        <f t="shared" si="436"/>
        <v>2312.5555555555557</v>
      </c>
      <c r="AX250" s="23"/>
      <c r="AY250" s="22">
        <f t="shared" si="437"/>
        <v>150</v>
      </c>
      <c r="AZ250" s="22">
        <f t="shared" si="438"/>
        <v>2655</v>
      </c>
      <c r="BA250" s="22">
        <f t="shared" si="439"/>
        <v>3059.5</v>
      </c>
      <c r="BB250" s="22">
        <f t="shared" si="440"/>
        <v>2258</v>
      </c>
      <c r="BC250" s="22">
        <f t="shared" si="441"/>
        <v>1901</v>
      </c>
      <c r="BD250" s="24">
        <f>MEDIAN((D250:K250,M250:V250,Y250:AG250,AK250:AM250))</f>
        <v>1850</v>
      </c>
    </row>
    <row r="251" spans="1:56" s="204" customFormat="1">
      <c r="A251" s="199"/>
      <c r="B251" s="200"/>
      <c r="C251" s="201" t="s">
        <v>129</v>
      </c>
      <c r="D251" s="137">
        <v>13395</v>
      </c>
      <c r="E251" s="162">
        <v>1284</v>
      </c>
      <c r="F251" s="162">
        <v>12317</v>
      </c>
      <c r="G251" s="162">
        <v>21063</v>
      </c>
      <c r="H251" s="137">
        <v>8668</v>
      </c>
      <c r="I251" s="137">
        <v>13946</v>
      </c>
      <c r="J251" s="162">
        <v>6778</v>
      </c>
      <c r="K251" s="137">
        <v>12924</v>
      </c>
      <c r="L251" s="22">
        <f>+SUM(D251:K251)</f>
        <v>90375</v>
      </c>
      <c r="M251" s="162"/>
      <c r="N251" s="162"/>
      <c r="O251" s="162">
        <v>2629</v>
      </c>
      <c r="P251" s="162">
        <v>1087</v>
      </c>
      <c r="Q251" s="162">
        <v>1809</v>
      </c>
      <c r="R251" s="162">
        <v>547</v>
      </c>
      <c r="S251" s="162">
        <v>444</v>
      </c>
      <c r="T251" s="162">
        <v>1937</v>
      </c>
      <c r="U251" s="162">
        <v>806</v>
      </c>
      <c r="V251" s="137">
        <v>104</v>
      </c>
      <c r="W251" s="137"/>
      <c r="X251" s="137"/>
      <c r="Y251" s="162">
        <v>2262</v>
      </c>
      <c r="Z251" s="162">
        <v>3182</v>
      </c>
      <c r="AA251" s="162">
        <v>1011</v>
      </c>
      <c r="AB251" s="162"/>
      <c r="AC251" s="271">
        <v>943</v>
      </c>
      <c r="AD251" s="162"/>
      <c r="AE251" s="162"/>
      <c r="AF251" s="162">
        <v>157</v>
      </c>
      <c r="AG251" s="162">
        <v>1051</v>
      </c>
      <c r="AH251" s="22">
        <f>+SUM(M251:AG251)</f>
        <v>17969</v>
      </c>
      <c r="AI251" s="22">
        <f t="shared" si="429"/>
        <v>10608</v>
      </c>
      <c r="AJ251" s="22">
        <f t="shared" si="430"/>
        <v>7361</v>
      </c>
      <c r="AK251" s="162">
        <v>1171</v>
      </c>
      <c r="AL251" s="137">
        <v>876</v>
      </c>
      <c r="AM251" s="162">
        <v>739</v>
      </c>
      <c r="AN251" s="22">
        <f>+SUM(AK251:AM251)</f>
        <v>2786</v>
      </c>
      <c r="AO251" s="24">
        <f>+AN251+AH251+L251</f>
        <v>111130</v>
      </c>
      <c r="AR251" s="43">
        <f t="shared" si="431"/>
        <v>11296.875</v>
      </c>
      <c r="AS251" s="43">
        <f t="shared" si="432"/>
        <v>1123.0625</v>
      </c>
      <c r="AT251" s="43">
        <f t="shared" si="433"/>
        <v>1515.4285714285713</v>
      </c>
      <c r="AU251" s="43">
        <f t="shared" si="434"/>
        <v>817.88888888888891</v>
      </c>
      <c r="AV251" s="43">
        <f t="shared" si="435"/>
        <v>928.66666666666663</v>
      </c>
      <c r="AW251" s="44">
        <f t="shared" si="436"/>
        <v>4115.9259259259261</v>
      </c>
      <c r="AX251" s="23"/>
      <c r="AY251" s="22">
        <f t="shared" si="437"/>
        <v>12620.5</v>
      </c>
      <c r="AZ251" s="22">
        <f t="shared" si="438"/>
        <v>1031</v>
      </c>
      <c r="BA251" s="22">
        <f t="shared" si="439"/>
        <v>1937</v>
      </c>
      <c r="BB251" s="22">
        <f t="shared" si="440"/>
        <v>806</v>
      </c>
      <c r="BC251" s="22">
        <f t="shared" si="441"/>
        <v>876</v>
      </c>
      <c r="BD251" s="24">
        <f>MEDIAN((D251:K251,M251:V251,Y251:AG251,AK251:AM251))</f>
        <v>1284</v>
      </c>
    </row>
    <row r="252" spans="1:56" s="204" customFormat="1">
      <c r="A252" s="199"/>
      <c r="B252" s="200"/>
      <c r="C252" s="201" t="s">
        <v>128</v>
      </c>
      <c r="D252" s="137">
        <v>1023</v>
      </c>
      <c r="E252" s="162">
        <v>106</v>
      </c>
      <c r="F252" s="162">
        <v>2122</v>
      </c>
      <c r="G252" s="162">
        <v>3808</v>
      </c>
      <c r="H252" s="137">
        <v>1382</v>
      </c>
      <c r="I252" s="137">
        <v>1320</v>
      </c>
      <c r="J252" s="162">
        <v>904</v>
      </c>
      <c r="K252" s="137">
        <v>1637</v>
      </c>
      <c r="L252" s="22">
        <f>+SUM(D252:K252)</f>
        <v>12302</v>
      </c>
      <c r="M252" s="162"/>
      <c r="N252" s="162"/>
      <c r="O252" s="162"/>
      <c r="P252" s="162">
        <v>81</v>
      </c>
      <c r="Q252" s="162">
        <v>9</v>
      </c>
      <c r="R252" s="162">
        <v>9</v>
      </c>
      <c r="S252" s="162">
        <v>0</v>
      </c>
      <c r="T252" s="162">
        <v>73</v>
      </c>
      <c r="U252" s="162">
        <v>21</v>
      </c>
      <c r="V252" s="137"/>
      <c r="W252" s="137"/>
      <c r="X252" s="137"/>
      <c r="Y252" s="162">
        <v>0</v>
      </c>
      <c r="Z252" s="162">
        <v>596</v>
      </c>
      <c r="AA252" s="162">
        <v>9</v>
      </c>
      <c r="AB252" s="162"/>
      <c r="AC252" s="271">
        <v>55</v>
      </c>
      <c r="AD252" s="162"/>
      <c r="AE252" s="162"/>
      <c r="AF252" s="162">
        <v>0</v>
      </c>
      <c r="AG252" s="162">
        <v>171</v>
      </c>
      <c r="AH252" s="22">
        <f>+SUM(M252:AG252)</f>
        <v>1024</v>
      </c>
      <c r="AI252" s="22">
        <f t="shared" si="429"/>
        <v>849</v>
      </c>
      <c r="AJ252" s="22">
        <f t="shared" si="430"/>
        <v>175</v>
      </c>
      <c r="AK252" s="162">
        <v>56</v>
      </c>
      <c r="AL252" s="137">
        <v>40</v>
      </c>
      <c r="AM252" s="162">
        <v>128</v>
      </c>
      <c r="AN252" s="22">
        <f>+SUM(AK252:AM252)</f>
        <v>224</v>
      </c>
      <c r="AO252" s="24">
        <f>+AN252+AH252+L252</f>
        <v>13550</v>
      </c>
      <c r="AR252" s="43">
        <f t="shared" si="431"/>
        <v>1537.75</v>
      </c>
      <c r="AS252" s="43">
        <f t="shared" si="432"/>
        <v>64</v>
      </c>
      <c r="AT252" s="43">
        <f t="shared" si="433"/>
        <v>121.28571428571429</v>
      </c>
      <c r="AU252" s="43">
        <f t="shared" si="434"/>
        <v>19.444444444444443</v>
      </c>
      <c r="AV252" s="43">
        <f t="shared" si="435"/>
        <v>74.666666666666671</v>
      </c>
      <c r="AW252" s="44">
        <f t="shared" si="436"/>
        <v>501.85185185185185</v>
      </c>
      <c r="AX252" s="23"/>
      <c r="AY252" s="22">
        <f t="shared" si="437"/>
        <v>1351</v>
      </c>
      <c r="AZ252" s="22">
        <f t="shared" si="438"/>
        <v>15</v>
      </c>
      <c r="BA252" s="22">
        <f t="shared" si="439"/>
        <v>122</v>
      </c>
      <c r="BB252" s="22">
        <f t="shared" si="440"/>
        <v>9</v>
      </c>
      <c r="BC252" s="22">
        <f t="shared" si="441"/>
        <v>56</v>
      </c>
      <c r="BD252" s="24">
        <f>MEDIAN((D252:K252,M252:V252,Y252:AG252,AK252:AM252))</f>
        <v>81</v>
      </c>
    </row>
    <row r="253" spans="1:56" s="204" customFormat="1">
      <c r="A253" s="199"/>
      <c r="B253" s="200"/>
      <c r="C253" s="201" t="s">
        <v>127</v>
      </c>
      <c r="D253" s="137">
        <v>970</v>
      </c>
      <c r="E253" s="162">
        <v>266</v>
      </c>
      <c r="F253" s="162">
        <v>1360</v>
      </c>
      <c r="G253" s="162">
        <v>2811</v>
      </c>
      <c r="H253" s="137">
        <v>1072</v>
      </c>
      <c r="I253" s="137">
        <v>1522</v>
      </c>
      <c r="J253" s="162">
        <v>536</v>
      </c>
      <c r="K253" s="137">
        <v>1089</v>
      </c>
      <c r="L253" s="22">
        <f>+SUM(D253:K253)</f>
        <v>9626</v>
      </c>
      <c r="M253" s="162"/>
      <c r="N253" s="162"/>
      <c r="O253" s="162"/>
      <c r="P253" s="162">
        <v>22</v>
      </c>
      <c r="Q253" s="162">
        <v>0</v>
      </c>
      <c r="R253" s="162">
        <v>0</v>
      </c>
      <c r="S253" s="162">
        <v>0</v>
      </c>
      <c r="T253" s="162">
        <v>53</v>
      </c>
      <c r="U253" s="162">
        <v>17</v>
      </c>
      <c r="V253" s="137"/>
      <c r="W253" s="137"/>
      <c r="X253" s="137"/>
      <c r="Y253" s="162">
        <v>0</v>
      </c>
      <c r="Z253" s="162">
        <v>101</v>
      </c>
      <c r="AA253" s="162">
        <v>0</v>
      </c>
      <c r="AB253" s="162"/>
      <c r="AC253" s="271"/>
      <c r="AD253" s="162"/>
      <c r="AE253" s="162"/>
      <c r="AF253" s="162">
        <v>0</v>
      </c>
      <c r="AG253" s="162"/>
      <c r="AH253" s="22">
        <f>+SUM(M253:AG253)</f>
        <v>193</v>
      </c>
      <c r="AI253" s="22">
        <f t="shared" si="429"/>
        <v>154</v>
      </c>
      <c r="AJ253" s="22">
        <f t="shared" si="430"/>
        <v>39</v>
      </c>
      <c r="AK253" s="162"/>
      <c r="AL253" s="137">
        <v>40</v>
      </c>
      <c r="AM253" s="162">
        <v>72</v>
      </c>
      <c r="AN253" s="22">
        <f>+SUM(AK253:AM253)</f>
        <v>112</v>
      </c>
      <c r="AO253" s="24">
        <f>+AN253+AH253+L253</f>
        <v>9931</v>
      </c>
      <c r="AR253" s="43">
        <f t="shared" si="431"/>
        <v>1203.25</v>
      </c>
      <c r="AS253" s="43">
        <f t="shared" si="432"/>
        <v>12.0625</v>
      </c>
      <c r="AT253" s="43">
        <f t="shared" si="433"/>
        <v>22</v>
      </c>
      <c r="AU253" s="43">
        <f t="shared" si="434"/>
        <v>4.333333333333333</v>
      </c>
      <c r="AV253" s="43">
        <f t="shared" si="435"/>
        <v>37.333333333333336</v>
      </c>
      <c r="AW253" s="44">
        <f t="shared" si="436"/>
        <v>367.81481481481484</v>
      </c>
      <c r="AX253" s="23"/>
      <c r="AY253" s="276">
        <f t="shared" si="437"/>
        <v>1080.5</v>
      </c>
      <c r="AZ253" s="276">
        <f t="shared" si="438"/>
        <v>0</v>
      </c>
      <c r="BA253" s="276">
        <f t="shared" si="439"/>
        <v>53</v>
      </c>
      <c r="BB253" s="276">
        <f t="shared" si="440"/>
        <v>0</v>
      </c>
      <c r="BC253" s="276">
        <f t="shared" si="441"/>
        <v>56</v>
      </c>
      <c r="BD253" s="24">
        <f>MEDIAN((D253:K253,M253:V253,Y253:AG253,AK253:AM253))</f>
        <v>62.5</v>
      </c>
    </row>
    <row r="254" spans="1:56" s="204" customFormat="1">
      <c r="A254" s="199"/>
      <c r="B254" s="200"/>
      <c r="C254" s="201" t="s">
        <v>132</v>
      </c>
      <c r="D254" s="110">
        <f t="shared" ref="D254:V254" si="442">SUM(D249:D253)</f>
        <v>16503</v>
      </c>
      <c r="E254" s="28">
        <f t="shared" si="442"/>
        <v>2271</v>
      </c>
      <c r="F254" s="28">
        <f t="shared" si="442"/>
        <v>15983</v>
      </c>
      <c r="G254" s="28">
        <f t="shared" si="442"/>
        <v>27682</v>
      </c>
      <c r="H254" s="141">
        <f t="shared" si="442"/>
        <v>11247</v>
      </c>
      <c r="I254" s="141">
        <f t="shared" si="442"/>
        <v>16938</v>
      </c>
      <c r="J254" s="28">
        <f t="shared" si="442"/>
        <v>8250</v>
      </c>
      <c r="K254" s="141">
        <f t="shared" si="442"/>
        <v>15696</v>
      </c>
      <c r="L254" s="25">
        <f t="shared" si="442"/>
        <v>114570</v>
      </c>
      <c r="M254" s="28"/>
      <c r="N254" s="28"/>
      <c r="O254" s="28">
        <f t="shared" si="442"/>
        <v>6402</v>
      </c>
      <c r="P254" s="28">
        <f t="shared" si="442"/>
        <v>3958</v>
      </c>
      <c r="Q254" s="28">
        <f t="shared" si="442"/>
        <v>5591</v>
      </c>
      <c r="R254" s="28">
        <f t="shared" si="442"/>
        <v>2130</v>
      </c>
      <c r="S254" s="28">
        <f t="shared" si="442"/>
        <v>2770</v>
      </c>
      <c r="T254" s="28">
        <f t="shared" si="442"/>
        <v>3949</v>
      </c>
      <c r="U254" s="28">
        <f t="shared" si="442"/>
        <v>3737</v>
      </c>
      <c r="V254" s="141">
        <f t="shared" si="442"/>
        <v>1644</v>
      </c>
      <c r="W254" s="141"/>
      <c r="X254" s="141"/>
      <c r="Y254" s="28">
        <f t="shared" ref="Y254:AO254" si="443">SUM(Y249:Y253)</f>
        <v>5325</v>
      </c>
      <c r="Z254" s="28">
        <f t="shared" si="443"/>
        <v>6707</v>
      </c>
      <c r="AA254" s="28">
        <f t="shared" ref="AA254" si="444">SUM(AA249:AA253)</f>
        <v>2944</v>
      </c>
      <c r="AB254" s="28"/>
      <c r="AC254" s="29">
        <f>SUM(AC249:AC253)</f>
        <v>5672</v>
      </c>
      <c r="AD254" s="28">
        <f t="shared" si="443"/>
        <v>0</v>
      </c>
      <c r="AE254" s="28">
        <f t="shared" si="443"/>
        <v>3418</v>
      </c>
      <c r="AF254" s="28">
        <f t="shared" si="443"/>
        <v>1407</v>
      </c>
      <c r="AG254" s="28">
        <f t="shared" si="443"/>
        <v>3079</v>
      </c>
      <c r="AH254" s="25">
        <f t="shared" si="443"/>
        <v>58733</v>
      </c>
      <c r="AI254" s="25">
        <f t="shared" si="429"/>
        <v>29146</v>
      </c>
      <c r="AJ254" s="25">
        <f t="shared" si="430"/>
        <v>29587</v>
      </c>
      <c r="AK254" s="28">
        <f t="shared" si="443"/>
        <v>20207</v>
      </c>
      <c r="AL254" s="141">
        <f t="shared" si="443"/>
        <v>1583</v>
      </c>
      <c r="AM254" s="28">
        <f t="shared" si="443"/>
        <v>3267</v>
      </c>
      <c r="AN254" s="25">
        <f t="shared" si="443"/>
        <v>25057</v>
      </c>
      <c r="AO254" s="305">
        <f t="shared" si="443"/>
        <v>198360</v>
      </c>
      <c r="AR254" s="45">
        <f>L254/AR$5</f>
        <v>14321.25</v>
      </c>
      <c r="AS254" s="45">
        <f>AH254/AS$5</f>
        <v>3670.8125</v>
      </c>
      <c r="AT254" s="45">
        <f>AI254/AT$5</f>
        <v>4163.7142857142853</v>
      </c>
      <c r="AU254" s="45">
        <f>AJ254/AU$5</f>
        <v>3287.4444444444443</v>
      </c>
      <c r="AV254" s="45">
        <f>AN254/AV$5</f>
        <v>8352.3333333333339</v>
      </c>
      <c r="AW254" s="211">
        <f>AO254/AW$5</f>
        <v>7346.666666666667</v>
      </c>
      <c r="AX254" s="23"/>
      <c r="AY254" s="22">
        <f t="shared" si="437"/>
        <v>15839.5</v>
      </c>
      <c r="AZ254" s="22">
        <f t="shared" si="438"/>
        <v>3577.5</v>
      </c>
      <c r="BA254" s="22">
        <f t="shared" si="439"/>
        <v>3949</v>
      </c>
      <c r="BB254" s="22">
        <f t="shared" si="440"/>
        <v>2944</v>
      </c>
      <c r="BC254" s="22">
        <f t="shared" si="441"/>
        <v>3267</v>
      </c>
      <c r="BD254" s="305">
        <f>MEDIAN((D254:K254,M254:V254,Y254:AG254,AK254:AM254))</f>
        <v>3958</v>
      </c>
    </row>
    <row r="255" spans="1:56"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162"/>
      <c r="AB255" s="162"/>
      <c r="AC255" s="271"/>
      <c r="AD255" s="162"/>
      <c r="AE255" s="162"/>
      <c r="AF255" s="162"/>
      <c r="AG255" s="162"/>
      <c r="AH255" s="22"/>
      <c r="AI255" s="22"/>
      <c r="AJ255" s="22"/>
      <c r="AK255" s="162"/>
      <c r="AL255" s="137"/>
      <c r="AM255" s="162"/>
      <c r="AN255" s="22"/>
      <c r="AO255" s="24"/>
      <c r="AR255" s="22"/>
      <c r="AS255" s="22"/>
      <c r="AT255" s="22"/>
      <c r="AU255" s="22"/>
      <c r="AV255" s="22"/>
      <c r="AW255" s="24"/>
      <c r="AX255" s="23"/>
      <c r="AY255" s="22"/>
      <c r="AZ255" s="22"/>
      <c r="BA255" s="22"/>
      <c r="BB255" s="22"/>
      <c r="BC255" s="22"/>
      <c r="BD255" s="24"/>
    </row>
    <row r="256" spans="1:56" s="204" customFormat="1">
      <c r="A256" s="199"/>
      <c r="B256" s="200"/>
      <c r="C256" s="201" t="s">
        <v>130</v>
      </c>
      <c r="D256" s="137">
        <v>167</v>
      </c>
      <c r="E256" s="162">
        <v>110</v>
      </c>
      <c r="F256" s="162">
        <v>382</v>
      </c>
      <c r="G256" s="162"/>
      <c r="H256" s="137"/>
      <c r="I256" s="137">
        <v>109</v>
      </c>
      <c r="J256" s="162">
        <v>275</v>
      </c>
      <c r="K256" s="137">
        <v>361</v>
      </c>
      <c r="L256" s="22">
        <f>+SUM(D256:K256)</f>
        <v>1404</v>
      </c>
      <c r="M256" s="162"/>
      <c r="N256" s="162"/>
      <c r="O256" s="162">
        <v>594</v>
      </c>
      <c r="P256" s="162">
        <v>178</v>
      </c>
      <c r="Q256" s="162">
        <v>610</v>
      </c>
      <c r="R256" s="162">
        <v>340</v>
      </c>
      <c r="S256" s="162">
        <v>455</v>
      </c>
      <c r="T256" s="162">
        <v>257</v>
      </c>
      <c r="U256" s="162">
        <v>597</v>
      </c>
      <c r="V256" s="137">
        <v>78</v>
      </c>
      <c r="W256" s="137"/>
      <c r="X256" s="137"/>
      <c r="Y256" s="162">
        <v>34</v>
      </c>
      <c r="Z256" s="162">
        <v>644</v>
      </c>
      <c r="AA256" s="162">
        <v>45</v>
      </c>
      <c r="AB256" s="162"/>
      <c r="AC256" s="271">
        <v>631</v>
      </c>
      <c r="AD256" s="162"/>
      <c r="AE256" s="162"/>
      <c r="AF256" s="162">
        <v>165</v>
      </c>
      <c r="AG256" s="162">
        <v>723</v>
      </c>
      <c r="AH256" s="22">
        <f>+SUM(M256:AG256)</f>
        <v>5351</v>
      </c>
      <c r="AI256" s="22">
        <f>O256+Q256+Z256+AD256+AE256+AG256+T256</f>
        <v>2828</v>
      </c>
      <c r="AJ256" s="22">
        <f>P256+R256+S256+U256+V256+Y256+AC256+AB256+AF256+AA256</f>
        <v>2523</v>
      </c>
      <c r="AK256" s="162"/>
      <c r="AL256" s="137"/>
      <c r="AM256" s="162">
        <v>0</v>
      </c>
      <c r="AN256" s="22">
        <f>+SUM(AK256:AM256)</f>
        <v>0</v>
      </c>
      <c r="AO256" s="24">
        <f>+AN256+AH256+L256</f>
        <v>6755</v>
      </c>
      <c r="AR256" s="43">
        <f t="shared" ref="AR256:AR259" si="445">L256/AR$5</f>
        <v>175.5</v>
      </c>
      <c r="AS256" s="43">
        <f t="shared" ref="AS256:AS259" si="446">AH256/AS$5</f>
        <v>334.4375</v>
      </c>
      <c r="AT256" s="43">
        <f t="shared" ref="AT256:AT259" si="447">AI256/AT$5</f>
        <v>404</v>
      </c>
      <c r="AU256" s="43">
        <f t="shared" ref="AU256:AU259" si="448">AJ256/AU$5</f>
        <v>280.33333333333331</v>
      </c>
      <c r="AV256" s="43">
        <f t="shared" ref="AV256:AV259" si="449">AN256/AV$5</f>
        <v>0</v>
      </c>
      <c r="AW256" s="44">
        <f t="shared" ref="AW256:AW259" si="450">AO256/AW$5</f>
        <v>250.18518518518519</v>
      </c>
      <c r="AX256" s="23"/>
      <c r="AY256" s="22">
        <f>MEDIAN($D256:$K256)</f>
        <v>221</v>
      </c>
      <c r="AZ256" s="22">
        <f>MEDIAN($M256:$AG256)</f>
        <v>397.5</v>
      </c>
      <c r="BA256" s="22">
        <f>MEDIAN($AD256,$AE256,$Z256,$T256,$O256,Q256,AG256)</f>
        <v>610</v>
      </c>
      <c r="BB256" s="22">
        <f>MEDIAN($AF256,$AB256,$AC256,$Y256,$V256,$U256,$S256,$R256,$P256,$AA256)</f>
        <v>178</v>
      </c>
      <c r="BC256" s="22">
        <f>MEDIAN($AK256:$AM256)</f>
        <v>0</v>
      </c>
      <c r="BD256" s="24">
        <f>MEDIAN((D256:K256,M256:V256,Y256:AG256,AK256:AM256))</f>
        <v>275</v>
      </c>
    </row>
    <row r="257" spans="1:56" s="204" customFormat="1">
      <c r="A257" s="199"/>
      <c r="B257" s="200"/>
      <c r="C257" s="201" t="s">
        <v>129</v>
      </c>
      <c r="D257" s="137">
        <v>2061</v>
      </c>
      <c r="E257" s="162">
        <v>348</v>
      </c>
      <c r="F257" s="162">
        <v>1672</v>
      </c>
      <c r="G257" s="162">
        <v>2937</v>
      </c>
      <c r="H257" s="137">
        <v>827</v>
      </c>
      <c r="I257" s="137">
        <v>1215</v>
      </c>
      <c r="J257" s="162">
        <v>913</v>
      </c>
      <c r="K257" s="137">
        <v>1013</v>
      </c>
      <c r="L257" s="22">
        <f>+SUM(D257:K257)</f>
        <v>10986</v>
      </c>
      <c r="M257" s="162"/>
      <c r="N257" s="162"/>
      <c r="O257" s="162">
        <v>426</v>
      </c>
      <c r="P257" s="162">
        <v>115</v>
      </c>
      <c r="Q257" s="162">
        <v>450</v>
      </c>
      <c r="R257" s="162">
        <v>137</v>
      </c>
      <c r="S257" s="162">
        <v>216</v>
      </c>
      <c r="T257" s="162">
        <v>528</v>
      </c>
      <c r="U257" s="162">
        <v>195</v>
      </c>
      <c r="V257" s="137">
        <v>2</v>
      </c>
      <c r="W257" s="137"/>
      <c r="X257" s="137"/>
      <c r="Y257" s="162">
        <v>13</v>
      </c>
      <c r="Z257" s="162">
        <v>1255</v>
      </c>
      <c r="AA257" s="162">
        <v>176</v>
      </c>
      <c r="AB257" s="162"/>
      <c r="AC257" s="271">
        <v>412</v>
      </c>
      <c r="AD257" s="162"/>
      <c r="AE257" s="162">
        <v>589</v>
      </c>
      <c r="AF257" s="162">
        <v>10</v>
      </c>
      <c r="AG257" s="162">
        <v>453</v>
      </c>
      <c r="AH257" s="22">
        <f>+SUM(M257:AG257)</f>
        <v>4977</v>
      </c>
      <c r="AI257" s="22">
        <f>O257+Q257+Z257+AD257+AE257+AG257+T257</f>
        <v>3701</v>
      </c>
      <c r="AJ257" s="22">
        <f>P257+R257+S257+U257+V257+Y257+AC257+AB257+AF257+AA257</f>
        <v>1276</v>
      </c>
      <c r="AK257" s="162">
        <v>20</v>
      </c>
      <c r="AL257" s="137"/>
      <c r="AM257" s="162">
        <v>0</v>
      </c>
      <c r="AN257" s="22">
        <f>+SUM(AK257:AM257)</f>
        <v>20</v>
      </c>
      <c r="AO257" s="24">
        <f>+AN257+AH257+L257</f>
        <v>15983</v>
      </c>
      <c r="AR257" s="43">
        <f t="shared" si="445"/>
        <v>1373.25</v>
      </c>
      <c r="AS257" s="43">
        <f t="shared" si="446"/>
        <v>311.0625</v>
      </c>
      <c r="AT257" s="43">
        <f t="shared" si="447"/>
        <v>528.71428571428567</v>
      </c>
      <c r="AU257" s="43">
        <f t="shared" si="448"/>
        <v>141.77777777777777</v>
      </c>
      <c r="AV257" s="43">
        <f t="shared" si="449"/>
        <v>6.666666666666667</v>
      </c>
      <c r="AW257" s="44">
        <f t="shared" si="450"/>
        <v>591.96296296296293</v>
      </c>
      <c r="AX257" s="23"/>
      <c r="AY257" s="22">
        <f>MEDIAN($D257:$K257)</f>
        <v>1114</v>
      </c>
      <c r="AZ257" s="22">
        <f>MEDIAN($M257:$AG257)</f>
        <v>216</v>
      </c>
      <c r="BA257" s="22">
        <f>MEDIAN($AD257,$AE257,$Z257,$T257,$O257,Q257,AG257)</f>
        <v>490.5</v>
      </c>
      <c r="BB257" s="22">
        <f>MEDIAN($AF257,$AB257,$AC257,$Y257,$V257,$U257,$S257,$R257,$P257,$AA257)</f>
        <v>137</v>
      </c>
      <c r="BC257" s="22">
        <f>MEDIAN($AK257:$AM257)</f>
        <v>10</v>
      </c>
      <c r="BD257" s="24">
        <f>MEDIAN((D257:K257,M257:V257,Y257:AG257,AK257:AM257))</f>
        <v>426</v>
      </c>
    </row>
    <row r="258" spans="1:56" s="204" customFormat="1">
      <c r="A258" s="199"/>
      <c r="B258" s="200"/>
      <c r="C258" s="201" t="s">
        <v>128</v>
      </c>
      <c r="D258" s="137">
        <v>784</v>
      </c>
      <c r="E258" s="162">
        <v>131</v>
      </c>
      <c r="F258" s="162">
        <v>736</v>
      </c>
      <c r="G258" s="162">
        <v>879</v>
      </c>
      <c r="H258" s="137">
        <v>251</v>
      </c>
      <c r="I258" s="137">
        <v>168</v>
      </c>
      <c r="J258" s="162">
        <v>322</v>
      </c>
      <c r="K258" s="137">
        <v>315</v>
      </c>
      <c r="L258" s="22">
        <f>+SUM(D258:K258)</f>
        <v>3586</v>
      </c>
      <c r="M258" s="162"/>
      <c r="N258" s="162"/>
      <c r="O258" s="162"/>
      <c r="P258" s="162">
        <v>112</v>
      </c>
      <c r="Q258" s="162">
        <v>0</v>
      </c>
      <c r="R258" s="162">
        <v>224</v>
      </c>
      <c r="S258" s="162">
        <v>0</v>
      </c>
      <c r="T258" s="162">
        <v>4</v>
      </c>
      <c r="U258" s="162">
        <v>112</v>
      </c>
      <c r="V258" s="137"/>
      <c r="W258" s="137"/>
      <c r="X258" s="137"/>
      <c r="Y258" s="162">
        <v>0</v>
      </c>
      <c r="Z258" s="162">
        <v>176</v>
      </c>
      <c r="AA258" s="162">
        <v>14</v>
      </c>
      <c r="AB258" s="162"/>
      <c r="AC258" s="271">
        <v>245</v>
      </c>
      <c r="AD258" s="162"/>
      <c r="AE258" s="162"/>
      <c r="AF258" s="162">
        <v>0</v>
      </c>
      <c r="AG258" s="162">
        <v>178</v>
      </c>
      <c r="AH258" s="22">
        <f>+SUM(M258:AG258)</f>
        <v>1065</v>
      </c>
      <c r="AI258" s="22">
        <f>O258+Q258+Z258+AD258+AE258+AG258+T258</f>
        <v>358</v>
      </c>
      <c r="AJ258" s="22">
        <f>P258+R258+S258+U258+V258+Y258+AC258+AB258+AF258+AA258</f>
        <v>707</v>
      </c>
      <c r="AK258" s="162">
        <v>7</v>
      </c>
      <c r="AL258" s="137"/>
      <c r="AM258" s="162">
        <v>0</v>
      </c>
      <c r="AN258" s="22">
        <f>+SUM(AK258:AM258)</f>
        <v>7</v>
      </c>
      <c r="AO258" s="24">
        <f>+AN258+AH258+L258</f>
        <v>4658</v>
      </c>
      <c r="AR258" s="43">
        <f t="shared" si="445"/>
        <v>448.25</v>
      </c>
      <c r="AS258" s="43">
        <f t="shared" si="446"/>
        <v>66.5625</v>
      </c>
      <c r="AT258" s="43">
        <f t="shared" si="447"/>
        <v>51.142857142857146</v>
      </c>
      <c r="AU258" s="43">
        <f t="shared" si="448"/>
        <v>78.555555555555557</v>
      </c>
      <c r="AV258" s="43">
        <f t="shared" si="449"/>
        <v>2.3333333333333335</v>
      </c>
      <c r="AW258" s="44">
        <f t="shared" si="450"/>
        <v>172.5185185185185</v>
      </c>
      <c r="AX258" s="23"/>
      <c r="AY258" s="22">
        <f>MEDIAN($D258:$K258)</f>
        <v>318.5</v>
      </c>
      <c r="AZ258" s="22">
        <f>MEDIAN($M258:$AG258)</f>
        <v>63</v>
      </c>
      <c r="BA258" s="22">
        <f>MEDIAN($AD258,$AE258,$Z258,$T258,$O258,Q258,AG258)</f>
        <v>90</v>
      </c>
      <c r="BB258" s="22">
        <f>MEDIAN($AF258,$AB258,$AC258,$Y258,$V258,$U258,$S258,$R258,$P258,$AA258)</f>
        <v>63</v>
      </c>
      <c r="BC258" s="22">
        <f>MEDIAN($AK258:$AM258)</f>
        <v>3.5</v>
      </c>
      <c r="BD258" s="24">
        <f>MEDIAN((D258:K258,M258:V258,Y258:AG258,AK258:AM258))</f>
        <v>149.5</v>
      </c>
    </row>
    <row r="259" spans="1:56" s="204" customFormat="1">
      <c r="A259" s="199"/>
      <c r="B259" s="200"/>
      <c r="C259" s="201" t="s">
        <v>127</v>
      </c>
      <c r="D259" s="137">
        <v>79</v>
      </c>
      <c r="E259" s="162">
        <v>26</v>
      </c>
      <c r="F259" s="162">
        <v>55</v>
      </c>
      <c r="G259" s="162">
        <v>124</v>
      </c>
      <c r="H259" s="137">
        <v>24</v>
      </c>
      <c r="I259" s="137">
        <v>50</v>
      </c>
      <c r="J259" s="162">
        <v>0</v>
      </c>
      <c r="K259" s="137">
        <v>5</v>
      </c>
      <c r="L259" s="22">
        <f>+SUM(D259:K259)</f>
        <v>363</v>
      </c>
      <c r="M259" s="162"/>
      <c r="N259" s="162"/>
      <c r="O259" s="162"/>
      <c r="P259" s="162">
        <v>14</v>
      </c>
      <c r="Q259" s="162">
        <v>0</v>
      </c>
      <c r="R259" s="162">
        <v>0</v>
      </c>
      <c r="S259" s="162">
        <v>0</v>
      </c>
      <c r="T259" s="162">
        <v>7</v>
      </c>
      <c r="U259" s="162">
        <v>202</v>
      </c>
      <c r="V259" s="137"/>
      <c r="W259" s="137"/>
      <c r="X259" s="137"/>
      <c r="Y259" s="162">
        <v>0</v>
      </c>
      <c r="Z259" s="162">
        <v>39</v>
      </c>
      <c r="AA259" s="162">
        <v>0</v>
      </c>
      <c r="AB259" s="162"/>
      <c r="AC259" s="271"/>
      <c r="AD259" s="162"/>
      <c r="AE259" s="162"/>
      <c r="AF259" s="162">
        <v>0</v>
      </c>
      <c r="AG259" s="162"/>
      <c r="AH259" s="22">
        <f>+SUM(M259:AG259)</f>
        <v>262</v>
      </c>
      <c r="AI259" s="22">
        <f>O259+Q259+Z259+AD259+AE259+AG259+T259</f>
        <v>46</v>
      </c>
      <c r="AJ259" s="22">
        <f>P259+R259+S259+U259+V259+Y259+AC259+AB259+AF259+AA259</f>
        <v>216</v>
      </c>
      <c r="AK259" s="162">
        <v>6</v>
      </c>
      <c r="AL259" s="137"/>
      <c r="AM259" s="162">
        <v>8</v>
      </c>
      <c r="AN259" s="22">
        <f>+SUM(AK259:AM259)</f>
        <v>14</v>
      </c>
      <c r="AO259" s="24">
        <f>+AN259+AH259+L259</f>
        <v>639</v>
      </c>
      <c r="AR259" s="43">
        <f t="shared" si="445"/>
        <v>45.375</v>
      </c>
      <c r="AS259" s="43">
        <f t="shared" si="446"/>
        <v>16.375</v>
      </c>
      <c r="AT259" s="43">
        <f t="shared" si="447"/>
        <v>6.5714285714285712</v>
      </c>
      <c r="AU259" s="43">
        <f t="shared" si="448"/>
        <v>24</v>
      </c>
      <c r="AV259" s="43">
        <f t="shared" si="449"/>
        <v>4.666666666666667</v>
      </c>
      <c r="AW259" s="44">
        <f t="shared" si="450"/>
        <v>23.666666666666668</v>
      </c>
      <c r="AX259" s="23"/>
      <c r="AY259" s="276">
        <f>MEDIAN($D259:$K259)</f>
        <v>38</v>
      </c>
      <c r="AZ259" s="276">
        <f>MEDIAN($M259:$AG259)</f>
        <v>0</v>
      </c>
      <c r="BA259" s="276">
        <f>MEDIAN($AD259,$AE259,$Z259,$T259,$O259,Q259,AG259)</f>
        <v>7</v>
      </c>
      <c r="BB259" s="276">
        <f>MEDIAN($AF259,$AB259,$AC259,$Y259,$V259,$U259,$S259,$R259,$P259,$AA259)</f>
        <v>0</v>
      </c>
      <c r="BC259" s="276">
        <f>MEDIAN($AK259:$AM259)</f>
        <v>7</v>
      </c>
      <c r="BD259" s="24">
        <f>MEDIAN((D259:K259,M259:V259,Y259:AG259,AK259:AM259))</f>
        <v>7.5</v>
      </c>
    </row>
    <row r="260" spans="1:56" s="204" customFormat="1">
      <c r="A260" s="199"/>
      <c r="B260" s="200"/>
      <c r="C260" s="201" t="s">
        <v>126</v>
      </c>
      <c r="D260" s="110">
        <f t="shared" ref="D260:V260" si="451">SUM(D256:D259)</f>
        <v>3091</v>
      </c>
      <c r="E260" s="28">
        <f t="shared" si="451"/>
        <v>615</v>
      </c>
      <c r="F260" s="28">
        <f t="shared" si="451"/>
        <v>2845</v>
      </c>
      <c r="G260" s="28">
        <f t="shared" si="451"/>
        <v>3940</v>
      </c>
      <c r="H260" s="141">
        <f t="shared" si="451"/>
        <v>1102</v>
      </c>
      <c r="I260" s="141">
        <f t="shared" si="451"/>
        <v>1542</v>
      </c>
      <c r="J260" s="28">
        <f t="shared" si="451"/>
        <v>1510</v>
      </c>
      <c r="K260" s="141">
        <f t="shared" si="451"/>
        <v>1694</v>
      </c>
      <c r="L260" s="25">
        <f t="shared" si="451"/>
        <v>16339</v>
      </c>
      <c r="M260" s="28"/>
      <c r="N260" s="28"/>
      <c r="O260" s="28">
        <f t="shared" si="451"/>
        <v>1020</v>
      </c>
      <c r="P260" s="28">
        <f t="shared" si="451"/>
        <v>419</v>
      </c>
      <c r="Q260" s="28">
        <f t="shared" si="451"/>
        <v>1060</v>
      </c>
      <c r="R260" s="28">
        <f t="shared" si="451"/>
        <v>701</v>
      </c>
      <c r="S260" s="28">
        <f t="shared" si="451"/>
        <v>671</v>
      </c>
      <c r="T260" s="28">
        <f t="shared" si="451"/>
        <v>796</v>
      </c>
      <c r="U260" s="28">
        <f t="shared" si="451"/>
        <v>1106</v>
      </c>
      <c r="V260" s="141">
        <f t="shared" si="451"/>
        <v>80</v>
      </c>
      <c r="W260" s="141"/>
      <c r="X260" s="141"/>
      <c r="Y260" s="28">
        <f t="shared" ref="Y260:AO260" si="452">SUM(Y256:Y259)</f>
        <v>47</v>
      </c>
      <c r="Z260" s="28">
        <f t="shared" si="452"/>
        <v>2114</v>
      </c>
      <c r="AA260" s="28">
        <f t="shared" ref="AA260" si="453">SUM(AA256:AA259)</f>
        <v>235</v>
      </c>
      <c r="AB260" s="28"/>
      <c r="AC260" s="29">
        <f>SUM(AC256:AC259)</f>
        <v>1288</v>
      </c>
      <c r="AD260" s="28">
        <f t="shared" si="452"/>
        <v>0</v>
      </c>
      <c r="AE260" s="28">
        <f t="shared" si="452"/>
        <v>589</v>
      </c>
      <c r="AF260" s="28">
        <f t="shared" si="452"/>
        <v>175</v>
      </c>
      <c r="AG260" s="28">
        <f t="shared" si="452"/>
        <v>1354</v>
      </c>
      <c r="AH260" s="25">
        <f t="shared" si="452"/>
        <v>11655</v>
      </c>
      <c r="AI260" s="25">
        <f>O260+Q260+Z260+AD260+AE260+AG260+T260</f>
        <v>6933</v>
      </c>
      <c r="AJ260" s="25">
        <f>P260+R260+S260+U260+V260+Y260+AC260+AB260+AF260+AA260</f>
        <v>4722</v>
      </c>
      <c r="AK260" s="28">
        <f t="shared" si="452"/>
        <v>33</v>
      </c>
      <c r="AL260" s="141">
        <f t="shared" si="452"/>
        <v>0</v>
      </c>
      <c r="AM260" s="28">
        <f t="shared" si="452"/>
        <v>8</v>
      </c>
      <c r="AN260" s="25">
        <f t="shared" si="452"/>
        <v>41</v>
      </c>
      <c r="AO260" s="305">
        <f t="shared" si="452"/>
        <v>28035</v>
      </c>
      <c r="AR260" s="45">
        <f>L260/AR$5</f>
        <v>2042.375</v>
      </c>
      <c r="AS260" s="45">
        <f>AH260/AS$5</f>
        <v>728.4375</v>
      </c>
      <c r="AT260" s="45">
        <f>AI260/AT$5</f>
        <v>990.42857142857144</v>
      </c>
      <c r="AU260" s="45">
        <f>AJ260/AU$5</f>
        <v>524.66666666666663</v>
      </c>
      <c r="AV260" s="45">
        <f>AN260/AV$5</f>
        <v>13.666666666666666</v>
      </c>
      <c r="AW260" s="211">
        <f>AO260/AW$5</f>
        <v>1038.3333333333333</v>
      </c>
      <c r="AX260" s="23"/>
      <c r="AY260" s="22">
        <f>MEDIAN($D260:$K260)</f>
        <v>1618</v>
      </c>
      <c r="AZ260" s="22">
        <f>MEDIAN($M260:$AG260)</f>
        <v>686</v>
      </c>
      <c r="BA260" s="22">
        <f>MEDIAN($AD260,$AE260,$Z260,$T260,$O260,Q260,AG260)</f>
        <v>1020</v>
      </c>
      <c r="BB260" s="22">
        <f>MEDIAN($AF260,$AB260,$AC260,$Y260,$V260,$U260,$S260,$R260,$P260,$AA260)</f>
        <v>419</v>
      </c>
      <c r="BC260" s="22">
        <f>MEDIAN($AK260:$AM260)</f>
        <v>8</v>
      </c>
      <c r="BD260" s="305">
        <f>MEDIAN((D260:K260,M260:V260,Y260:AG260,AK260:AM260))</f>
        <v>796</v>
      </c>
    </row>
    <row r="261" spans="1:56"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162"/>
      <c r="AB261" s="162"/>
      <c r="AC261" s="271"/>
      <c r="AD261" s="162"/>
      <c r="AE261" s="162"/>
      <c r="AF261" s="162"/>
      <c r="AG261" s="162"/>
      <c r="AH261" s="22"/>
      <c r="AI261" s="22"/>
      <c r="AJ261" s="22"/>
      <c r="AK261" s="162"/>
      <c r="AL261" s="137"/>
      <c r="AM261" s="162"/>
      <c r="AN261" s="22"/>
      <c r="AO261" s="24"/>
      <c r="AR261" s="22"/>
      <c r="AS261" s="22"/>
      <c r="AT261" s="22"/>
      <c r="AU261" s="22"/>
      <c r="AV261" s="22"/>
      <c r="AW261" s="24"/>
      <c r="AX261" s="23"/>
      <c r="AY261" s="22"/>
      <c r="AZ261" s="22"/>
      <c r="BA261" s="22"/>
      <c r="BB261" s="22"/>
      <c r="BC261" s="22"/>
      <c r="BD261" s="24"/>
    </row>
    <row r="262" spans="1:56" s="204" customFormat="1">
      <c r="A262" s="199"/>
      <c r="B262" s="200"/>
      <c r="C262" s="201" t="s">
        <v>124</v>
      </c>
      <c r="D262" s="137">
        <v>50</v>
      </c>
      <c r="E262" s="162">
        <v>72</v>
      </c>
      <c r="F262" s="162">
        <v>4</v>
      </c>
      <c r="G262" s="162"/>
      <c r="H262" s="137">
        <v>9</v>
      </c>
      <c r="I262" s="137">
        <v>67</v>
      </c>
      <c r="J262" s="162">
        <v>32</v>
      </c>
      <c r="K262" s="137"/>
      <c r="L262" s="22">
        <f>+SUM(D262:K262)</f>
        <v>234</v>
      </c>
      <c r="M262" s="162"/>
      <c r="N262" s="162"/>
      <c r="O262" s="162">
        <v>33</v>
      </c>
      <c r="P262" s="162">
        <v>195</v>
      </c>
      <c r="Q262" s="162">
        <v>140</v>
      </c>
      <c r="R262" s="162">
        <v>0</v>
      </c>
      <c r="S262" s="162">
        <v>0</v>
      </c>
      <c r="T262" s="162">
        <v>0</v>
      </c>
      <c r="U262" s="162"/>
      <c r="V262" s="137"/>
      <c r="W262" s="137"/>
      <c r="X262" s="137"/>
      <c r="Y262" s="162">
        <v>0</v>
      </c>
      <c r="Z262" s="162">
        <v>50</v>
      </c>
      <c r="AA262" s="162"/>
      <c r="AB262" s="162"/>
      <c r="AC262" s="271">
        <v>121</v>
      </c>
      <c r="AD262" s="162"/>
      <c r="AE262" s="162"/>
      <c r="AF262" s="162">
        <v>0</v>
      </c>
      <c r="AG262" s="162"/>
      <c r="AH262" s="22">
        <f>+SUM(M262:AG262)</f>
        <v>539</v>
      </c>
      <c r="AI262" s="22">
        <f>O262+Q262+Z262+AD262+AE262+AG262+T262</f>
        <v>223</v>
      </c>
      <c r="AJ262" s="22">
        <f>P262+R262+S262+U262+V262+Y262+AC262+AB262+AF262+AA262</f>
        <v>316</v>
      </c>
      <c r="AK262" s="162"/>
      <c r="AL262" s="137"/>
      <c r="AM262" s="162">
        <v>0</v>
      </c>
      <c r="AN262" s="22">
        <f>+SUM(AK262:AM262)</f>
        <v>0</v>
      </c>
      <c r="AO262" s="24">
        <f>+AN262+AH262+L262</f>
        <v>773</v>
      </c>
      <c r="AR262" s="43">
        <f t="shared" ref="AR262:AR264" si="454">L262/AR$5</f>
        <v>29.25</v>
      </c>
      <c r="AS262" s="43">
        <f t="shared" ref="AS262:AS264" si="455">AH262/AS$5</f>
        <v>33.6875</v>
      </c>
      <c r="AT262" s="43">
        <f t="shared" ref="AT262:AT264" si="456">AI262/AT$5</f>
        <v>31.857142857142858</v>
      </c>
      <c r="AU262" s="43">
        <f t="shared" ref="AU262:AU264" si="457">AJ262/AU$5</f>
        <v>35.111111111111114</v>
      </c>
      <c r="AV262" s="43">
        <f t="shared" ref="AV262:AV264" si="458">AN262/AV$5</f>
        <v>0</v>
      </c>
      <c r="AW262" s="44">
        <f t="shared" ref="AW262:AW264" si="459">AO262/AW$5</f>
        <v>28.62962962962963</v>
      </c>
      <c r="AX262" s="23"/>
      <c r="AY262" s="22">
        <f>MEDIAN($D262:$K262)</f>
        <v>41</v>
      </c>
      <c r="AZ262" s="22">
        <f>MEDIAN($M262:$AG262)</f>
        <v>16.5</v>
      </c>
      <c r="BA262" s="22">
        <f>MEDIAN($AD262,$AE262,$Z262,$T262,$O262,Q262,AG262)</f>
        <v>41.5</v>
      </c>
      <c r="BB262" s="22">
        <f>MEDIAN($AF262,$AB262,$AC262,$Y262,$V262,$U262,$S262,$R262,$P262,$AA262)</f>
        <v>0</v>
      </c>
      <c r="BC262" s="22">
        <f>MEDIAN($AK262:$AM262)</f>
        <v>0</v>
      </c>
      <c r="BD262" s="24">
        <f>MEDIAN((D262:K262,M262:V262,Y262:AG262,AK262:AM262))</f>
        <v>32</v>
      </c>
    </row>
    <row r="263" spans="1:56" s="204" customFormat="1">
      <c r="A263" s="199"/>
      <c r="B263" s="200"/>
      <c r="C263" s="201" t="s">
        <v>123</v>
      </c>
      <c r="D263" s="137">
        <v>272</v>
      </c>
      <c r="E263" s="162">
        <v>30</v>
      </c>
      <c r="F263" s="162">
        <v>82</v>
      </c>
      <c r="G263" s="162"/>
      <c r="H263" s="137">
        <v>40</v>
      </c>
      <c r="I263" s="137">
        <v>0</v>
      </c>
      <c r="J263" s="162">
        <v>14</v>
      </c>
      <c r="K263" s="137"/>
      <c r="L263" s="22">
        <f>+SUM(D263:K263)</f>
        <v>438</v>
      </c>
      <c r="M263" s="162"/>
      <c r="N263" s="162"/>
      <c r="O263" s="162">
        <v>197</v>
      </c>
      <c r="P263" s="162">
        <v>25</v>
      </c>
      <c r="Q263" s="162">
        <v>359</v>
      </c>
      <c r="R263" s="162">
        <v>27</v>
      </c>
      <c r="S263" s="162">
        <v>500</v>
      </c>
      <c r="T263" s="162">
        <v>57</v>
      </c>
      <c r="U263" s="162">
        <v>300</v>
      </c>
      <c r="V263" s="137">
        <v>246</v>
      </c>
      <c r="W263" s="137"/>
      <c r="X263" s="137"/>
      <c r="Y263" s="162">
        <v>492</v>
      </c>
      <c r="Z263" s="162">
        <v>178</v>
      </c>
      <c r="AA263" s="162"/>
      <c r="AB263" s="162"/>
      <c r="AC263" s="271">
        <v>145</v>
      </c>
      <c r="AD263" s="162"/>
      <c r="AE263" s="162"/>
      <c r="AF263" s="162">
        <v>144</v>
      </c>
      <c r="AG263" s="162"/>
      <c r="AH263" s="22">
        <f>+SUM(M263:AG263)</f>
        <v>2670</v>
      </c>
      <c r="AI263" s="22">
        <f>O263+Q263+Z263+AD263+AE263+AG263+T263</f>
        <v>791</v>
      </c>
      <c r="AJ263" s="22">
        <f>P263+R263+S263+U263+V263+Y263+AC263+AB263+AF263+AA263</f>
        <v>1879</v>
      </c>
      <c r="AK263" s="162"/>
      <c r="AL263" s="137"/>
      <c r="AM263" s="162">
        <v>0</v>
      </c>
      <c r="AN263" s="22">
        <f>+SUM(AK263:AM263)</f>
        <v>0</v>
      </c>
      <c r="AO263" s="24">
        <f>+AN263+AH263+L263</f>
        <v>3108</v>
      </c>
      <c r="AR263" s="43">
        <f t="shared" si="454"/>
        <v>54.75</v>
      </c>
      <c r="AS263" s="43">
        <f t="shared" si="455"/>
        <v>166.875</v>
      </c>
      <c r="AT263" s="43">
        <f t="shared" si="456"/>
        <v>113</v>
      </c>
      <c r="AU263" s="43">
        <f t="shared" si="457"/>
        <v>208.77777777777777</v>
      </c>
      <c r="AV263" s="43">
        <f t="shared" si="458"/>
        <v>0</v>
      </c>
      <c r="AW263" s="44">
        <f t="shared" si="459"/>
        <v>115.11111111111111</v>
      </c>
      <c r="AX263" s="23"/>
      <c r="AY263" s="22">
        <f>MEDIAN($D263:$K263)</f>
        <v>35</v>
      </c>
      <c r="AZ263" s="22">
        <f>MEDIAN($M263:$AG263)</f>
        <v>187.5</v>
      </c>
      <c r="BA263" s="22">
        <f>MEDIAN($AD263,$AE263,$Z263,$T263,$O263,Q263,AG263)</f>
        <v>187.5</v>
      </c>
      <c r="BB263" s="22">
        <f>MEDIAN($AF263,$AB263,$AC263,$Y263,$V263,$U263,$S263,$R263,$P263,$AA263)</f>
        <v>195.5</v>
      </c>
      <c r="BC263" s="22">
        <f>MEDIAN($AK263:$AM263)</f>
        <v>0</v>
      </c>
      <c r="BD263" s="24">
        <f>MEDIAN((D263:K263,M263:V263,Y263:AG263,AK263:AM263))</f>
        <v>144</v>
      </c>
    </row>
    <row r="264" spans="1:56" s="204" customFormat="1">
      <c r="A264" s="199"/>
      <c r="B264" s="200"/>
      <c r="C264" s="201" t="s">
        <v>122</v>
      </c>
      <c r="D264" s="137">
        <v>0</v>
      </c>
      <c r="E264" s="162">
        <v>110</v>
      </c>
      <c r="F264" s="162">
        <v>30</v>
      </c>
      <c r="G264" s="162">
        <v>246</v>
      </c>
      <c r="H264" s="137"/>
      <c r="I264" s="137">
        <v>0</v>
      </c>
      <c r="J264" s="162"/>
      <c r="K264" s="137"/>
      <c r="L264" s="22">
        <f>+SUM(D264:K264)</f>
        <v>386</v>
      </c>
      <c r="M264" s="162"/>
      <c r="N264" s="162"/>
      <c r="O264" s="162"/>
      <c r="P264" s="162"/>
      <c r="Q264" s="162">
        <v>267</v>
      </c>
      <c r="R264" s="162">
        <v>413</v>
      </c>
      <c r="S264" s="162">
        <v>0</v>
      </c>
      <c r="T264" s="162">
        <v>0</v>
      </c>
      <c r="U264" s="162"/>
      <c r="V264" s="137"/>
      <c r="W264" s="137"/>
      <c r="X264" s="137"/>
      <c r="Y264" s="162">
        <v>0</v>
      </c>
      <c r="Z264" s="162">
        <v>52</v>
      </c>
      <c r="AA264" s="162">
        <v>114</v>
      </c>
      <c r="AB264" s="162"/>
      <c r="AC264" s="271"/>
      <c r="AD264" s="162"/>
      <c r="AE264" s="162"/>
      <c r="AF264" s="162">
        <v>0</v>
      </c>
      <c r="AG264" s="162">
        <v>81</v>
      </c>
      <c r="AH264" s="22">
        <f>+SUM(M264:AG264)</f>
        <v>927</v>
      </c>
      <c r="AI264" s="22">
        <f>O264+Q264+Z264+AD264+AE264+AG264+T264</f>
        <v>400</v>
      </c>
      <c r="AJ264" s="22">
        <f>P264+R264+S264+U264+V264+Y264+AC264+AB264+AF264+AA264</f>
        <v>527</v>
      </c>
      <c r="AK264" s="162"/>
      <c r="AL264" s="137"/>
      <c r="AM264" s="162">
        <v>0</v>
      </c>
      <c r="AN264" s="22">
        <f>+SUM(AK264:AM264)</f>
        <v>0</v>
      </c>
      <c r="AO264" s="24">
        <f>+AN264+AH264+L264</f>
        <v>1313</v>
      </c>
      <c r="AR264" s="43">
        <f t="shared" si="454"/>
        <v>48.25</v>
      </c>
      <c r="AS264" s="43">
        <f t="shared" si="455"/>
        <v>57.9375</v>
      </c>
      <c r="AT264" s="43">
        <f t="shared" si="456"/>
        <v>57.142857142857146</v>
      </c>
      <c r="AU264" s="43">
        <f t="shared" si="457"/>
        <v>58.555555555555557</v>
      </c>
      <c r="AV264" s="43">
        <f t="shared" si="458"/>
        <v>0</v>
      </c>
      <c r="AW264" s="44">
        <f t="shared" si="459"/>
        <v>48.629629629629626</v>
      </c>
      <c r="AX264" s="23"/>
      <c r="AY264" s="276">
        <f>MEDIAN($D264:$K264)</f>
        <v>30</v>
      </c>
      <c r="AZ264" s="276">
        <f>MEDIAN($M264:$AG264)</f>
        <v>52</v>
      </c>
      <c r="BA264" s="276">
        <f>MEDIAN($AD264,$AE264,$Z264,$T264,$O264,Q264,AG264)</f>
        <v>66.5</v>
      </c>
      <c r="BB264" s="276">
        <f>MEDIAN($AF264,$AB264,$AC264,$Y264,$V264,$U264,$S264,$R264,$P264,$AA264)</f>
        <v>0</v>
      </c>
      <c r="BC264" s="276">
        <f>MEDIAN($AK264:$AM264)</f>
        <v>0</v>
      </c>
      <c r="BD264" s="24">
        <f>MEDIAN((D264:K264,M264:V264,Y264:AG264,AK264:AM264))</f>
        <v>30</v>
      </c>
    </row>
    <row r="265" spans="1:56" s="204" customFormat="1">
      <c r="A265" s="199"/>
      <c r="B265" s="200"/>
      <c r="C265" s="201" t="s">
        <v>121</v>
      </c>
      <c r="D265" s="27">
        <f t="shared" ref="D265:V265" si="460">SUM(D262:D264)</f>
        <v>322</v>
      </c>
      <c r="E265" s="28">
        <f t="shared" si="460"/>
        <v>212</v>
      </c>
      <c r="F265" s="28">
        <f t="shared" si="460"/>
        <v>116</v>
      </c>
      <c r="G265" s="28">
        <f t="shared" si="460"/>
        <v>246</v>
      </c>
      <c r="H265" s="141">
        <f t="shared" si="460"/>
        <v>49</v>
      </c>
      <c r="I265" s="141">
        <f t="shared" si="460"/>
        <v>67</v>
      </c>
      <c r="J265" s="28">
        <f t="shared" si="460"/>
        <v>46</v>
      </c>
      <c r="K265" s="141">
        <f t="shared" si="460"/>
        <v>0</v>
      </c>
      <c r="L265" s="25">
        <f t="shared" si="460"/>
        <v>1058</v>
      </c>
      <c r="M265" s="28"/>
      <c r="N265" s="28"/>
      <c r="O265" s="28">
        <f t="shared" si="460"/>
        <v>230</v>
      </c>
      <c r="P265" s="28">
        <f t="shared" si="460"/>
        <v>220</v>
      </c>
      <c r="Q265" s="28">
        <f t="shared" si="460"/>
        <v>766</v>
      </c>
      <c r="R265" s="28">
        <f t="shared" si="460"/>
        <v>440</v>
      </c>
      <c r="S265" s="28">
        <f t="shared" si="460"/>
        <v>500</v>
      </c>
      <c r="T265" s="28">
        <f t="shared" si="460"/>
        <v>57</v>
      </c>
      <c r="U265" s="28">
        <f t="shared" si="460"/>
        <v>300</v>
      </c>
      <c r="V265" s="141">
        <f t="shared" si="460"/>
        <v>246</v>
      </c>
      <c r="W265" s="141"/>
      <c r="X265" s="141"/>
      <c r="Y265" s="28">
        <f t="shared" ref="Y265:AO265" si="461">SUM(Y262:Y264)</f>
        <v>492</v>
      </c>
      <c r="Z265" s="28">
        <f t="shared" si="461"/>
        <v>280</v>
      </c>
      <c r="AA265" s="28">
        <f t="shared" ref="AA265" si="462">SUM(AA262:AA264)</f>
        <v>114</v>
      </c>
      <c r="AB265" s="28"/>
      <c r="AC265" s="29">
        <f>SUM(AC262:AC264)</f>
        <v>266</v>
      </c>
      <c r="AD265" s="28">
        <f t="shared" si="461"/>
        <v>0</v>
      </c>
      <c r="AE265" s="28">
        <f t="shared" si="461"/>
        <v>0</v>
      </c>
      <c r="AF265" s="28">
        <f t="shared" si="461"/>
        <v>144</v>
      </c>
      <c r="AG265" s="28">
        <f t="shared" si="461"/>
        <v>81</v>
      </c>
      <c r="AH265" s="25">
        <f t="shared" si="461"/>
        <v>4136</v>
      </c>
      <c r="AI265" s="25">
        <f>O265+Q265+Z265+AD265+AE265+AG265+T265</f>
        <v>1414</v>
      </c>
      <c r="AJ265" s="25">
        <f>P265+R265+S265+U265+V265+Y265+AC265+AB265+AF265+AA265</f>
        <v>2722</v>
      </c>
      <c r="AK265" s="28">
        <f t="shared" si="461"/>
        <v>0</v>
      </c>
      <c r="AL265" s="141">
        <f t="shared" si="461"/>
        <v>0</v>
      </c>
      <c r="AM265" s="28">
        <f t="shared" si="461"/>
        <v>0</v>
      </c>
      <c r="AN265" s="25">
        <f t="shared" si="461"/>
        <v>0</v>
      </c>
      <c r="AO265" s="305">
        <f t="shared" si="461"/>
        <v>5194</v>
      </c>
      <c r="AR265" s="45">
        <f>L265/AR$5</f>
        <v>132.25</v>
      </c>
      <c r="AS265" s="45">
        <f t="shared" ref="AS265:AU266" si="463">AH265/AS$5</f>
        <v>258.5</v>
      </c>
      <c r="AT265" s="45">
        <f t="shared" si="463"/>
        <v>202</v>
      </c>
      <c r="AU265" s="45">
        <f t="shared" si="463"/>
        <v>302.44444444444446</v>
      </c>
      <c r="AV265" s="45">
        <f>AN265/AV$5</f>
        <v>0</v>
      </c>
      <c r="AW265" s="211">
        <f>AO265/AW$5</f>
        <v>192.37037037037038</v>
      </c>
      <c r="AX265" s="23"/>
      <c r="AY265" s="22">
        <f>MEDIAN($D265:$K265)</f>
        <v>91.5</v>
      </c>
      <c r="AZ265" s="22">
        <f>MEDIAN($M265:$AG265)</f>
        <v>238</v>
      </c>
      <c r="BA265" s="22">
        <f>MEDIAN($AD265,$AE265,$Z265,$T265,$O265,Q265,AG265)</f>
        <v>81</v>
      </c>
      <c r="BB265" s="22">
        <f>MEDIAN($AF265,$AB265,$AC265,$Y265,$V265,$U265,$S265,$R265,$P265,$AA265)</f>
        <v>266</v>
      </c>
      <c r="BC265" s="22">
        <f>MEDIAN($AK265:$AM265)</f>
        <v>0</v>
      </c>
      <c r="BD265" s="305">
        <f>MEDIAN((D265:K265,M265:V265,Y265:AG265,AK265:AM265))</f>
        <v>144</v>
      </c>
    </row>
    <row r="266" spans="1:56" s="204" customFormat="1">
      <c r="A266" s="199"/>
      <c r="B266" s="207" t="s">
        <v>120</v>
      </c>
      <c r="C266" s="201"/>
      <c r="D266" s="26">
        <f t="shared" ref="D266:V266" si="464">D254+D260+D265</f>
        <v>19916</v>
      </c>
      <c r="E266" s="306">
        <f t="shared" si="464"/>
        <v>3098</v>
      </c>
      <c r="F266" s="306">
        <f t="shared" si="464"/>
        <v>18944</v>
      </c>
      <c r="G266" s="306">
        <f t="shared" si="464"/>
        <v>31868</v>
      </c>
      <c r="H266" s="142">
        <f t="shared" si="464"/>
        <v>12398</v>
      </c>
      <c r="I266" s="142">
        <f t="shared" si="464"/>
        <v>18547</v>
      </c>
      <c r="J266" s="306">
        <f t="shared" si="464"/>
        <v>9806</v>
      </c>
      <c r="K266" s="142">
        <f t="shared" si="464"/>
        <v>17390</v>
      </c>
      <c r="L266" s="25">
        <f t="shared" si="464"/>
        <v>131967</v>
      </c>
      <c r="M266" s="306"/>
      <c r="N266" s="306"/>
      <c r="O266" s="306">
        <f t="shared" si="464"/>
        <v>7652</v>
      </c>
      <c r="P266" s="306">
        <f t="shared" si="464"/>
        <v>4597</v>
      </c>
      <c r="Q266" s="306">
        <f t="shared" si="464"/>
        <v>7417</v>
      </c>
      <c r="R266" s="306">
        <f t="shared" si="464"/>
        <v>3271</v>
      </c>
      <c r="S266" s="306">
        <f t="shared" si="464"/>
        <v>3941</v>
      </c>
      <c r="T266" s="306">
        <f t="shared" si="464"/>
        <v>4802</v>
      </c>
      <c r="U266" s="306">
        <f t="shared" si="464"/>
        <v>5143</v>
      </c>
      <c r="V266" s="142">
        <f t="shared" si="464"/>
        <v>1970</v>
      </c>
      <c r="W266" s="142"/>
      <c r="X266" s="142"/>
      <c r="Y266" s="306">
        <f t="shared" ref="Y266:AO266" si="465">Y254+Y260+Y265</f>
        <v>5864</v>
      </c>
      <c r="Z266" s="306">
        <f t="shared" si="465"/>
        <v>9101</v>
      </c>
      <c r="AA266" s="306">
        <f t="shared" ref="AA266" si="466">AA254+AA260+AA265</f>
        <v>3293</v>
      </c>
      <c r="AB266" s="306"/>
      <c r="AC266" s="307">
        <f>AC254+AC260+AC265</f>
        <v>7226</v>
      </c>
      <c r="AD266" s="306">
        <f t="shared" si="465"/>
        <v>0</v>
      </c>
      <c r="AE266" s="306">
        <f t="shared" si="465"/>
        <v>4007</v>
      </c>
      <c r="AF266" s="306">
        <f t="shared" si="465"/>
        <v>1726</v>
      </c>
      <c r="AG266" s="306">
        <f t="shared" si="465"/>
        <v>4514</v>
      </c>
      <c r="AH266" s="25">
        <f t="shared" si="465"/>
        <v>74524</v>
      </c>
      <c r="AI266" s="25">
        <f>O266+Q266+Z266+AD266+AE266+AG266+T266</f>
        <v>37493</v>
      </c>
      <c r="AJ266" s="25">
        <f>P266+R266+S266+U266+V266+Y266+AC266+AB266+AF266+AA266</f>
        <v>37031</v>
      </c>
      <c r="AK266" s="306">
        <f t="shared" si="465"/>
        <v>20240</v>
      </c>
      <c r="AL266" s="142">
        <f t="shared" si="465"/>
        <v>1583</v>
      </c>
      <c r="AM266" s="306">
        <f t="shared" si="465"/>
        <v>3275</v>
      </c>
      <c r="AN266" s="25">
        <f t="shared" si="465"/>
        <v>25098</v>
      </c>
      <c r="AO266" s="305">
        <f t="shared" si="465"/>
        <v>231589</v>
      </c>
      <c r="AR266" s="45">
        <f>L266/AR$5</f>
        <v>16495.875</v>
      </c>
      <c r="AS266" s="45">
        <f t="shared" si="463"/>
        <v>4657.75</v>
      </c>
      <c r="AT266" s="45">
        <f t="shared" si="463"/>
        <v>5356.1428571428569</v>
      </c>
      <c r="AU266" s="45">
        <f t="shared" si="463"/>
        <v>4114.5555555555557</v>
      </c>
      <c r="AV266" s="45">
        <f>AN266/AV$5</f>
        <v>8366</v>
      </c>
      <c r="AW266" s="211">
        <f>AO266/AW$5</f>
        <v>8577.3703703703704</v>
      </c>
      <c r="AX266" s="23"/>
      <c r="AY266" s="25">
        <f>MEDIAN($D266:$K266)</f>
        <v>17968.5</v>
      </c>
      <c r="AZ266" s="25">
        <f>MEDIAN($M266:$AG266)</f>
        <v>4555.5</v>
      </c>
      <c r="BA266" s="25">
        <f>MEDIAN($AD266,$AE266,$Z266,$T266,$O266,Q266,AG266)</f>
        <v>4802</v>
      </c>
      <c r="BB266" s="25">
        <f>MEDIAN($AF266,$AB266,$AC266,$Y266,$V266,$U266,$S266,$R266,$P266,$AA266)</f>
        <v>3941</v>
      </c>
      <c r="BC266" s="25">
        <f>MEDIAN($AK266:$AM266)</f>
        <v>3275</v>
      </c>
      <c r="BD266" s="305">
        <f>MEDIAN((D266:K266,M266:V266,Y266:AG266,AK266:AM266))</f>
        <v>5143</v>
      </c>
    </row>
    <row r="267" spans="1:56"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162"/>
      <c r="AB267" s="162"/>
      <c r="AC267" s="271"/>
      <c r="AD267" s="162"/>
      <c r="AE267" s="162"/>
      <c r="AF267" s="162"/>
      <c r="AG267" s="162"/>
      <c r="AH267" s="22"/>
      <c r="AI267" s="22"/>
      <c r="AJ267" s="22"/>
      <c r="AK267" s="162"/>
      <c r="AL267" s="137"/>
      <c r="AM267" s="162"/>
      <c r="AN267" s="22"/>
      <c r="AO267" s="24"/>
      <c r="AR267" s="22"/>
      <c r="AS267" s="22"/>
      <c r="AT267" s="22"/>
      <c r="AU267" s="22"/>
      <c r="AV267" s="22"/>
      <c r="AW267" s="24"/>
      <c r="AX267" s="23"/>
      <c r="AY267" s="22"/>
      <c r="AZ267" s="22"/>
      <c r="BA267" s="22"/>
      <c r="BB267" s="22"/>
      <c r="BC267" s="22"/>
      <c r="BD267" s="24"/>
    </row>
    <row r="268" spans="1:56" s="204" customFormat="1">
      <c r="A268" s="199"/>
      <c r="B268" s="200"/>
      <c r="C268" s="201" t="s">
        <v>118</v>
      </c>
      <c r="D268" s="137">
        <v>19594</v>
      </c>
      <c r="E268" s="162">
        <v>2522</v>
      </c>
      <c r="F268" s="162">
        <v>11296</v>
      </c>
      <c r="G268" s="162">
        <v>31867</v>
      </c>
      <c r="H268" s="137">
        <v>12398</v>
      </c>
      <c r="I268" s="137">
        <v>17713</v>
      </c>
      <c r="J268" s="162">
        <v>9022</v>
      </c>
      <c r="K268" s="137">
        <v>16746</v>
      </c>
      <c r="L268" s="22">
        <f>+SUM(D268:K268)</f>
        <v>121158</v>
      </c>
      <c r="M268" s="162"/>
      <c r="N268" s="162"/>
      <c r="O268" s="162">
        <v>7382</v>
      </c>
      <c r="P268" s="162">
        <v>4551</v>
      </c>
      <c r="Q268" s="162">
        <v>7255</v>
      </c>
      <c r="R268" s="162">
        <v>2863</v>
      </c>
      <c r="S268" s="162">
        <v>3399</v>
      </c>
      <c r="T268" s="162">
        <v>3726</v>
      </c>
      <c r="U268" s="162">
        <v>3630</v>
      </c>
      <c r="V268" s="137">
        <v>1970</v>
      </c>
      <c r="W268" s="137"/>
      <c r="X268" s="137"/>
      <c r="Y268" s="162">
        <v>0</v>
      </c>
      <c r="Z268" s="162">
        <v>8878</v>
      </c>
      <c r="AA268" s="162">
        <v>3293</v>
      </c>
      <c r="AB268" s="162"/>
      <c r="AC268" s="271"/>
      <c r="AD268" s="162"/>
      <c r="AE268" s="162"/>
      <c r="AF268" s="162">
        <v>1426</v>
      </c>
      <c r="AG268" s="162">
        <v>4159</v>
      </c>
      <c r="AH268" s="22">
        <f>+SUM(M268:AG268)</f>
        <v>52532</v>
      </c>
      <c r="AI268" s="22">
        <f>O268+Q268+Z268+AD268+AE268+AG268+T268</f>
        <v>31400</v>
      </c>
      <c r="AJ268" s="22">
        <f>P268+R268+S268+U268+V268+Y268+AC268+AB268+AF268+AA268</f>
        <v>21132</v>
      </c>
      <c r="AK268" s="162">
        <v>20240</v>
      </c>
      <c r="AL268" s="137">
        <v>1175</v>
      </c>
      <c r="AM268" s="162">
        <v>1327</v>
      </c>
      <c r="AN268" s="22">
        <f>+SUM(AK268:AM268)</f>
        <v>22742</v>
      </c>
      <c r="AO268" s="24">
        <f>+AN268+AH268+L268</f>
        <v>196432</v>
      </c>
      <c r="AR268" s="43">
        <f t="shared" ref="AR268:AR270" si="467">L268/AR$5</f>
        <v>15144.75</v>
      </c>
      <c r="AS268" s="43">
        <f t="shared" ref="AS268:AS270" si="468">AH268/AS$5</f>
        <v>3283.25</v>
      </c>
      <c r="AT268" s="43">
        <f t="shared" ref="AT268:AT270" si="469">AI268/AT$5</f>
        <v>4485.7142857142853</v>
      </c>
      <c r="AU268" s="43">
        <f t="shared" ref="AU268:AU270" si="470">AJ268/AU$5</f>
        <v>2348</v>
      </c>
      <c r="AV268" s="43">
        <f t="shared" ref="AV268:AV270" si="471">AN268/AV$5</f>
        <v>7580.666666666667</v>
      </c>
      <c r="AW268" s="44">
        <f t="shared" ref="AW268:AW270" si="472">AO268/AW$5</f>
        <v>7275.2592592592591</v>
      </c>
      <c r="AX268" s="23"/>
      <c r="AY268" s="22">
        <f>MEDIAN($D268:$K268)</f>
        <v>14572</v>
      </c>
      <c r="AZ268" s="22">
        <f>MEDIAN($M268:$AG268)</f>
        <v>3630</v>
      </c>
      <c r="BA268" s="22">
        <f>MEDIAN($AD268,$AE268,$Z268,$T268,$O268,Q268,AG268)</f>
        <v>7255</v>
      </c>
      <c r="BB268" s="22">
        <f>MEDIAN($AF268,$AB268,$AC268,$Y268,$V268,$U268,$S268,$R268,$P268,$AA268)</f>
        <v>3078</v>
      </c>
      <c r="BC268" s="22">
        <f>MEDIAN($AK268:$AM268)</f>
        <v>1327</v>
      </c>
      <c r="BD268" s="24">
        <f>MEDIAN((D268:K268,M268:V268,Y268:AG268,AK268:AM268))</f>
        <v>4355</v>
      </c>
    </row>
    <row r="269" spans="1:56" s="204" customFormat="1">
      <c r="A269" s="199"/>
      <c r="B269" s="200"/>
      <c r="C269" s="201" t="s">
        <v>117</v>
      </c>
      <c r="D269" s="137">
        <v>0</v>
      </c>
      <c r="E269" s="162">
        <v>243</v>
      </c>
      <c r="F269" s="162">
        <v>7648</v>
      </c>
      <c r="G269" s="162"/>
      <c r="H269" s="137"/>
      <c r="I269" s="137">
        <v>834</v>
      </c>
      <c r="J269" s="162">
        <v>784</v>
      </c>
      <c r="K269" s="137">
        <v>644</v>
      </c>
      <c r="L269" s="22">
        <f>+SUM(D269:K269)</f>
        <v>10153</v>
      </c>
      <c r="M269" s="162"/>
      <c r="N269" s="162"/>
      <c r="O269" s="162">
        <v>270</v>
      </c>
      <c r="P269" s="162">
        <v>46</v>
      </c>
      <c r="Q269" s="162">
        <v>162</v>
      </c>
      <c r="R269" s="162">
        <v>0</v>
      </c>
      <c r="S269" s="162">
        <v>46</v>
      </c>
      <c r="T269" s="162">
        <v>518</v>
      </c>
      <c r="U269" s="162">
        <v>1389</v>
      </c>
      <c r="V269" s="137"/>
      <c r="W269" s="137"/>
      <c r="X269" s="137"/>
      <c r="Y269" s="162">
        <v>5864</v>
      </c>
      <c r="Z269" s="162">
        <v>78</v>
      </c>
      <c r="AA269" s="162"/>
      <c r="AB269" s="162"/>
      <c r="AC269" s="271"/>
      <c r="AD269" s="162"/>
      <c r="AE269" s="162"/>
      <c r="AF269" s="162">
        <v>0</v>
      </c>
      <c r="AG269" s="162">
        <v>211</v>
      </c>
      <c r="AH269" s="22">
        <f>+SUM(M269:AG269)</f>
        <v>8584</v>
      </c>
      <c r="AI269" s="22">
        <f>O269+Q269+Z269+AD269+AE269+AG269+T269</f>
        <v>1239</v>
      </c>
      <c r="AJ269" s="22">
        <f>P269+R269+S269+U269+V269+Y269+AC269+AB269+AF269+AA269</f>
        <v>7345</v>
      </c>
      <c r="AK269" s="162"/>
      <c r="AL269" s="137">
        <v>408</v>
      </c>
      <c r="AM269" s="162">
        <v>8</v>
      </c>
      <c r="AN269" s="22">
        <f>+SUM(AK269:AM269)</f>
        <v>416</v>
      </c>
      <c r="AO269" s="24">
        <f>+AN269+AH269+L269</f>
        <v>19153</v>
      </c>
      <c r="AR269" s="43">
        <f t="shared" si="467"/>
        <v>1269.125</v>
      </c>
      <c r="AS269" s="43">
        <f t="shared" si="468"/>
        <v>536.5</v>
      </c>
      <c r="AT269" s="43">
        <f t="shared" si="469"/>
        <v>177</v>
      </c>
      <c r="AU269" s="43">
        <f t="shared" si="470"/>
        <v>816.11111111111109</v>
      </c>
      <c r="AV269" s="43">
        <f t="shared" si="471"/>
        <v>138.66666666666666</v>
      </c>
      <c r="AW269" s="44">
        <f t="shared" si="472"/>
        <v>709.37037037037032</v>
      </c>
      <c r="AX269" s="23"/>
      <c r="AY269" s="22">
        <f>MEDIAN($D269:$K269)</f>
        <v>714</v>
      </c>
      <c r="AZ269" s="22">
        <f>MEDIAN($M269:$AG269)</f>
        <v>162</v>
      </c>
      <c r="BA269" s="22">
        <f>MEDIAN($AD269,$AE269,$Z269,$T269,$O269,Q269,AG269)</f>
        <v>211</v>
      </c>
      <c r="BB269" s="22">
        <f>MEDIAN($AF269,$AB269,$AC269,$Y269,$V269,$U269,$S269,$R269,$P269,$AA269)</f>
        <v>46</v>
      </c>
      <c r="BC269" s="22">
        <f>MEDIAN($AK269:$AM269)</f>
        <v>208</v>
      </c>
      <c r="BD269" s="24">
        <f>MEDIAN((D269:K269,M269:V269,Y269:AG269,AK269:AM269))</f>
        <v>243</v>
      </c>
    </row>
    <row r="270" spans="1:56" s="204" customFormat="1">
      <c r="A270" s="199"/>
      <c r="B270" s="200"/>
      <c r="C270" s="201" t="s">
        <v>116</v>
      </c>
      <c r="D270" s="137">
        <v>322</v>
      </c>
      <c r="E270" s="162">
        <v>332</v>
      </c>
      <c r="F270" s="162">
        <v>0</v>
      </c>
      <c r="G270" s="162"/>
      <c r="H270" s="137"/>
      <c r="I270" s="137">
        <v>0</v>
      </c>
      <c r="J270" s="162"/>
      <c r="K270" s="137"/>
      <c r="L270" s="22">
        <f>+SUM(D270:K270)</f>
        <v>654</v>
      </c>
      <c r="M270" s="162"/>
      <c r="N270" s="162"/>
      <c r="O270" s="162"/>
      <c r="P270" s="162"/>
      <c r="Q270" s="162"/>
      <c r="R270" s="162">
        <v>408</v>
      </c>
      <c r="S270" s="162">
        <v>497</v>
      </c>
      <c r="T270" s="162">
        <v>558</v>
      </c>
      <c r="U270" s="162">
        <v>124</v>
      </c>
      <c r="V270" s="137"/>
      <c r="W270" s="137"/>
      <c r="X270" s="137"/>
      <c r="Y270" s="162">
        <v>0</v>
      </c>
      <c r="Z270" s="162">
        <v>144</v>
      </c>
      <c r="AA270" s="162"/>
      <c r="AB270" s="162"/>
      <c r="AC270" s="271"/>
      <c r="AD270" s="162"/>
      <c r="AE270" s="162"/>
      <c r="AF270" s="162">
        <v>300</v>
      </c>
      <c r="AG270" s="162">
        <v>144</v>
      </c>
      <c r="AH270" s="22">
        <f>+SUM(M270:AG270)</f>
        <v>2175</v>
      </c>
      <c r="AI270" s="22">
        <f>O270+Q270+Z270+AD270+AE270+AG270+T270</f>
        <v>846</v>
      </c>
      <c r="AJ270" s="22">
        <f>P270+R270+S270+U270+V270+Y270+AC270+AB270+AF270+AA270</f>
        <v>1329</v>
      </c>
      <c r="AK270" s="162"/>
      <c r="AL270" s="137"/>
      <c r="AM270" s="162">
        <v>1939</v>
      </c>
      <c r="AN270" s="22">
        <f>+SUM(AK270:AM270)</f>
        <v>1939</v>
      </c>
      <c r="AO270" s="24">
        <f>+AN270+AH270+L270</f>
        <v>4768</v>
      </c>
      <c r="AR270" s="43">
        <f t="shared" si="467"/>
        <v>81.75</v>
      </c>
      <c r="AS270" s="43">
        <f t="shared" si="468"/>
        <v>135.9375</v>
      </c>
      <c r="AT270" s="43">
        <f t="shared" si="469"/>
        <v>120.85714285714286</v>
      </c>
      <c r="AU270" s="43">
        <f t="shared" si="470"/>
        <v>147.66666666666666</v>
      </c>
      <c r="AV270" s="43">
        <f t="shared" si="471"/>
        <v>646.33333333333337</v>
      </c>
      <c r="AW270" s="44">
        <f t="shared" si="472"/>
        <v>176.59259259259258</v>
      </c>
      <c r="AX270" s="23"/>
      <c r="AY270" s="22">
        <f>MEDIAN($D270:$K270)</f>
        <v>161</v>
      </c>
      <c r="AZ270" s="22">
        <f>MEDIAN($M270:$AG270)</f>
        <v>222</v>
      </c>
      <c r="BA270" s="22">
        <f>MEDIAN($AD270,$AE270,$Z270,$T270,$O270,Q270,AG270)</f>
        <v>144</v>
      </c>
      <c r="BB270" s="22">
        <f>MEDIAN($AF270,$AB270,$AC270,$Y270,$V270,$U270,$S270,$R270,$P270,$AA270)</f>
        <v>300</v>
      </c>
      <c r="BC270" s="22">
        <f>MEDIAN($AK270:$AM270)</f>
        <v>1939</v>
      </c>
      <c r="BD270" s="24">
        <f>MEDIAN((D270:K270,M270:V270,Y270:AG270,AK270:AM270))</f>
        <v>300</v>
      </c>
    </row>
    <row r="271" spans="1:56" s="204" customFormat="1">
      <c r="A271" s="199"/>
      <c r="B271" s="207" t="s">
        <v>115</v>
      </c>
      <c r="C271" s="201"/>
      <c r="D271" s="26">
        <f t="shared" ref="D271:V271" si="473">SUM(D268:D270)</f>
        <v>19916</v>
      </c>
      <c r="E271" s="306">
        <f t="shared" si="473"/>
        <v>3097</v>
      </c>
      <c r="F271" s="306">
        <f t="shared" si="473"/>
        <v>18944</v>
      </c>
      <c r="G271" s="306">
        <f t="shared" si="473"/>
        <v>31867</v>
      </c>
      <c r="H271" s="142">
        <f t="shared" si="473"/>
        <v>12398</v>
      </c>
      <c r="I271" s="142">
        <f t="shared" si="473"/>
        <v>18547</v>
      </c>
      <c r="J271" s="306">
        <f t="shared" si="473"/>
        <v>9806</v>
      </c>
      <c r="K271" s="142">
        <f t="shared" si="473"/>
        <v>17390</v>
      </c>
      <c r="L271" s="25">
        <f t="shared" si="473"/>
        <v>131965</v>
      </c>
      <c r="M271" s="306"/>
      <c r="N271" s="306"/>
      <c r="O271" s="306">
        <f t="shared" si="473"/>
        <v>7652</v>
      </c>
      <c r="P271" s="306">
        <f t="shared" si="473"/>
        <v>4597</v>
      </c>
      <c r="Q271" s="306">
        <f t="shared" si="473"/>
        <v>7417</v>
      </c>
      <c r="R271" s="306">
        <f t="shared" si="473"/>
        <v>3271</v>
      </c>
      <c r="S271" s="306">
        <f t="shared" si="473"/>
        <v>3942</v>
      </c>
      <c r="T271" s="306">
        <f t="shared" si="473"/>
        <v>4802</v>
      </c>
      <c r="U271" s="306">
        <f t="shared" si="473"/>
        <v>5143</v>
      </c>
      <c r="V271" s="142">
        <f t="shared" si="473"/>
        <v>1970</v>
      </c>
      <c r="W271" s="142"/>
      <c r="X271" s="142"/>
      <c r="Y271" s="306">
        <f t="shared" ref="Y271:AO271" si="474">SUM(Y268:Y270)</f>
        <v>5864</v>
      </c>
      <c r="Z271" s="306">
        <f t="shared" si="474"/>
        <v>9100</v>
      </c>
      <c r="AA271" s="306">
        <f t="shared" ref="AA271" si="475">SUM(AA268:AA270)</f>
        <v>3293</v>
      </c>
      <c r="AB271" s="306"/>
      <c r="AC271" s="307">
        <f>SUM(AC268:AC270)</f>
        <v>0</v>
      </c>
      <c r="AD271" s="306">
        <f t="shared" si="474"/>
        <v>0</v>
      </c>
      <c r="AE271" s="306">
        <f t="shared" si="474"/>
        <v>0</v>
      </c>
      <c r="AF271" s="306">
        <f t="shared" si="474"/>
        <v>1726</v>
      </c>
      <c r="AG271" s="306">
        <f t="shared" si="474"/>
        <v>4514</v>
      </c>
      <c r="AH271" s="25">
        <f t="shared" si="474"/>
        <v>63291</v>
      </c>
      <c r="AI271" s="25">
        <f>O271+Q271+Z271+AD271+AE271+AG271+T271</f>
        <v>33485</v>
      </c>
      <c r="AJ271" s="25">
        <f>P271+R271+S271+U271+V271+Y271+AC271+AB271+AF271+AA271</f>
        <v>29806</v>
      </c>
      <c r="AK271" s="306">
        <f t="shared" si="474"/>
        <v>20240</v>
      </c>
      <c r="AL271" s="142">
        <f t="shared" si="474"/>
        <v>1583</v>
      </c>
      <c r="AM271" s="306">
        <f t="shared" si="474"/>
        <v>3274</v>
      </c>
      <c r="AN271" s="25">
        <f t="shared" si="474"/>
        <v>25097</v>
      </c>
      <c r="AO271" s="305">
        <f t="shared" si="474"/>
        <v>220353</v>
      </c>
      <c r="AR271" s="45">
        <f>L271/AR$5</f>
        <v>16495.625</v>
      </c>
      <c r="AS271" s="45">
        <f>AH271/AS$5</f>
        <v>3955.6875</v>
      </c>
      <c r="AT271" s="45">
        <f>AI271/AT$5</f>
        <v>4783.5714285714284</v>
      </c>
      <c r="AU271" s="45">
        <f>AJ271/AU$5</f>
        <v>3311.7777777777778</v>
      </c>
      <c r="AV271" s="45">
        <f>AN271/AV$5</f>
        <v>8365.6666666666661</v>
      </c>
      <c r="AW271" s="211">
        <f>AO271/AW$5</f>
        <v>8161.2222222222226</v>
      </c>
      <c r="AX271" s="23"/>
      <c r="AY271" s="25">
        <f>MEDIAN($D271:$K271)</f>
        <v>17968.5</v>
      </c>
      <c r="AZ271" s="25">
        <f>MEDIAN($M271:$AG271)</f>
        <v>4228</v>
      </c>
      <c r="BA271" s="25">
        <f>MEDIAN($AD271,$AE271,$Z271,$T271,$O271,Q271,AG271)</f>
        <v>4802</v>
      </c>
      <c r="BB271" s="25">
        <f>MEDIAN($AF271,$AB271,$AC271,$Y271,$V271,$U271,$S271,$R271,$P271,$AA271)</f>
        <v>3293</v>
      </c>
      <c r="BC271" s="25">
        <f>MEDIAN($AK271:$AM271)</f>
        <v>3274</v>
      </c>
      <c r="BD271" s="305">
        <f>MEDIAN((D271:K271,M271:V271,Y271:AG271,AK271:AM271))</f>
        <v>4802</v>
      </c>
    </row>
    <row r="272" spans="1:56"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162"/>
      <c r="AB272" s="162"/>
      <c r="AC272" s="271"/>
      <c r="AD272" s="162"/>
      <c r="AE272" s="162"/>
      <c r="AF272" s="162"/>
      <c r="AG272" s="162"/>
      <c r="AH272" s="22"/>
      <c r="AI272" s="22"/>
      <c r="AJ272" s="22"/>
      <c r="AK272" s="162"/>
      <c r="AL272" s="137"/>
      <c r="AM272" s="162"/>
      <c r="AN272" s="22"/>
      <c r="AO272" s="24"/>
      <c r="AR272" s="22"/>
      <c r="AS272" s="22"/>
      <c r="AT272" s="22"/>
      <c r="AU272" s="22"/>
      <c r="AV272" s="22"/>
      <c r="AW272" s="24"/>
      <c r="AX272" s="23"/>
      <c r="AY272" s="22"/>
      <c r="AZ272" s="22"/>
      <c r="BA272" s="22"/>
      <c r="BB272" s="22"/>
      <c r="BC272" s="22"/>
      <c r="BD272" s="24"/>
    </row>
    <row r="273" spans="1:56"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162"/>
      <c r="AB273" s="162"/>
      <c r="AC273" s="271"/>
      <c r="AD273" s="162"/>
      <c r="AE273" s="162"/>
      <c r="AF273" s="162"/>
      <c r="AG273" s="162"/>
      <c r="AH273" s="22"/>
      <c r="AI273" s="22"/>
      <c r="AJ273" s="22"/>
      <c r="AK273" s="162"/>
      <c r="AL273" s="137"/>
      <c r="AM273" s="162"/>
      <c r="AN273" s="22"/>
      <c r="AO273" s="24"/>
      <c r="AR273" s="22"/>
      <c r="AS273" s="22"/>
      <c r="AT273" s="22"/>
      <c r="AU273" s="22"/>
      <c r="AV273" s="22"/>
      <c r="AW273" s="24"/>
      <c r="AX273" s="23"/>
      <c r="AY273" s="22"/>
      <c r="AZ273" s="22"/>
      <c r="BA273" s="22"/>
      <c r="BB273" s="22"/>
      <c r="BC273" s="22"/>
      <c r="BD273" s="24"/>
    </row>
    <row r="274" spans="1:56" s="204" customFormat="1">
      <c r="A274" s="199"/>
      <c r="B274" s="200"/>
      <c r="C274" s="201" t="s">
        <v>113</v>
      </c>
      <c r="D274" s="137">
        <v>28597</v>
      </c>
      <c r="E274" s="162">
        <v>5961</v>
      </c>
      <c r="F274" s="162">
        <v>31501</v>
      </c>
      <c r="G274" s="162"/>
      <c r="H274" s="137">
        <v>15540</v>
      </c>
      <c r="I274" s="137">
        <v>20601</v>
      </c>
      <c r="J274" s="162">
        <v>12016</v>
      </c>
      <c r="K274" s="137">
        <v>21971</v>
      </c>
      <c r="L274" s="22">
        <f>+SUM(D274:K274)</f>
        <v>136187</v>
      </c>
      <c r="M274" s="162"/>
      <c r="N274" s="162"/>
      <c r="O274" s="162"/>
      <c r="P274" s="162">
        <v>7917</v>
      </c>
      <c r="Q274" s="162">
        <v>16818</v>
      </c>
      <c r="R274" s="162">
        <v>7638</v>
      </c>
      <c r="S274" s="162">
        <v>8017</v>
      </c>
      <c r="T274" s="162">
        <v>7787</v>
      </c>
      <c r="U274" s="162">
        <v>13255</v>
      </c>
      <c r="V274" s="137">
        <v>5672</v>
      </c>
      <c r="W274" s="137"/>
      <c r="X274" s="137"/>
      <c r="Y274" s="162">
        <v>29939</v>
      </c>
      <c r="Z274" s="162">
        <v>14399</v>
      </c>
      <c r="AA274" s="162">
        <v>5120</v>
      </c>
      <c r="AB274" s="162"/>
      <c r="AC274" s="271"/>
      <c r="AD274" s="162"/>
      <c r="AE274" s="162"/>
      <c r="AF274" s="162">
        <v>5020</v>
      </c>
      <c r="AG274" s="162">
        <v>6680</v>
      </c>
      <c r="AH274" s="22">
        <f>+SUM(M274:AG274)</f>
        <v>128262</v>
      </c>
      <c r="AI274" s="22">
        <f>O274+Q274+Z274+AD274+AE274+AG274+T274</f>
        <v>45684</v>
      </c>
      <c r="AJ274" s="22">
        <f>P274+R274+S274+U274+V274+Y274+AC274+AB274+AF274+AA274</f>
        <v>82578</v>
      </c>
      <c r="AK274" s="162">
        <v>32235</v>
      </c>
      <c r="AL274" s="137">
        <v>3573</v>
      </c>
      <c r="AM274" s="162">
        <v>8552</v>
      </c>
      <c r="AN274" s="22">
        <f>+SUM(AK274:AM274)</f>
        <v>44360</v>
      </c>
      <c r="AO274" s="24">
        <f>+AN274+AH274+L274</f>
        <v>308809</v>
      </c>
      <c r="AR274" s="43">
        <f t="shared" ref="AR274:AR275" si="476">L274/AR$5</f>
        <v>17023.375</v>
      </c>
      <c r="AS274" s="43">
        <f t="shared" ref="AS274:AS275" si="477">AH274/AS$5</f>
        <v>8016.375</v>
      </c>
      <c r="AT274" s="43">
        <f t="shared" ref="AT274:AT275" si="478">AI274/AT$5</f>
        <v>6526.2857142857147</v>
      </c>
      <c r="AU274" s="43">
        <f t="shared" ref="AU274:AU275" si="479">AJ274/AU$5</f>
        <v>9175.3333333333339</v>
      </c>
      <c r="AV274" s="43">
        <f t="shared" ref="AV274:AV275" si="480">AN274/AV$5</f>
        <v>14786.666666666666</v>
      </c>
      <c r="AW274" s="44">
        <f t="shared" ref="AW274:AW275" si="481">AO274/AW$5</f>
        <v>11437.37037037037</v>
      </c>
      <c r="AX274" s="23"/>
      <c r="AY274" s="22">
        <f>MEDIAN($D274:$K274)</f>
        <v>20601</v>
      </c>
      <c r="AZ274" s="22">
        <f>MEDIAN($M274:$AG274)</f>
        <v>7852</v>
      </c>
      <c r="BA274" s="22">
        <f>MEDIAN($AD274,$AE274,$Z274,$T274,$O274,Q274,AG274)</f>
        <v>11093</v>
      </c>
      <c r="BB274" s="22">
        <f>MEDIAN($AF274,$AB274,$AC274,$Y274,$V274,$U274,$S274,$R274,$P274,$AA274)</f>
        <v>7777.5</v>
      </c>
      <c r="BC274" s="22">
        <f>MEDIAN($AK274:$AM274)</f>
        <v>8552</v>
      </c>
      <c r="BD274" s="24">
        <f>MEDIAN((D274:K274,M274:V274,Y274:AG274,AK274:AM274))</f>
        <v>10284</v>
      </c>
    </row>
    <row r="275" spans="1:56" s="204" customFormat="1">
      <c r="A275" s="199"/>
      <c r="B275" s="200"/>
      <c r="C275" s="201" t="s">
        <v>112</v>
      </c>
      <c r="D275" s="137">
        <v>417</v>
      </c>
      <c r="E275" s="162">
        <v>338</v>
      </c>
      <c r="F275" s="162">
        <v>0</v>
      </c>
      <c r="G275" s="162"/>
      <c r="H275" s="137"/>
      <c r="I275" s="137">
        <v>0</v>
      </c>
      <c r="J275" s="162">
        <v>592</v>
      </c>
      <c r="K275" s="137"/>
      <c r="L275" s="22">
        <f>+SUM(D275:K275)</f>
        <v>1347</v>
      </c>
      <c r="M275" s="162"/>
      <c r="N275" s="162"/>
      <c r="O275" s="162"/>
      <c r="P275" s="162">
        <v>2305</v>
      </c>
      <c r="Q275" s="162">
        <v>751</v>
      </c>
      <c r="R275" s="162">
        <v>0</v>
      </c>
      <c r="S275" s="162">
        <v>787</v>
      </c>
      <c r="T275" s="162"/>
      <c r="U275" s="162">
        <v>207</v>
      </c>
      <c r="V275" s="137">
        <v>1725</v>
      </c>
      <c r="W275" s="137"/>
      <c r="X275" s="137"/>
      <c r="Y275" s="162"/>
      <c r="Z275" s="162">
        <v>3422</v>
      </c>
      <c r="AA275" s="162">
        <v>612</v>
      </c>
      <c r="AB275" s="162"/>
      <c r="AC275" s="271"/>
      <c r="AD275" s="162"/>
      <c r="AE275" s="162"/>
      <c r="AF275" s="162">
        <v>278</v>
      </c>
      <c r="AG275" s="162">
        <v>1337</v>
      </c>
      <c r="AH275" s="22">
        <f>+SUM(M275:AG275)</f>
        <v>11424</v>
      </c>
      <c r="AI275" s="22">
        <f>O275+Q275+Z275+AD275+AE275+AG275+T275</f>
        <v>5510</v>
      </c>
      <c r="AJ275" s="22">
        <f>P275+R275+S275+U275+V275+Y275+AC275+AB275+AF275+AA275</f>
        <v>5914</v>
      </c>
      <c r="AK275" s="162"/>
      <c r="AL275" s="137"/>
      <c r="AM275" s="162">
        <v>1706</v>
      </c>
      <c r="AN275" s="22">
        <f>+SUM(AK275:AM275)</f>
        <v>1706</v>
      </c>
      <c r="AO275" s="24">
        <f>+AN275+AH275+L275</f>
        <v>14477</v>
      </c>
      <c r="AR275" s="43">
        <f t="shared" si="476"/>
        <v>168.375</v>
      </c>
      <c r="AS275" s="43">
        <f t="shared" si="477"/>
        <v>714</v>
      </c>
      <c r="AT275" s="43">
        <f t="shared" si="478"/>
        <v>787.14285714285711</v>
      </c>
      <c r="AU275" s="43">
        <f t="shared" si="479"/>
        <v>657.11111111111109</v>
      </c>
      <c r="AV275" s="43">
        <f t="shared" si="480"/>
        <v>568.66666666666663</v>
      </c>
      <c r="AW275" s="44">
        <f t="shared" si="481"/>
        <v>536.18518518518522</v>
      </c>
      <c r="AX275" s="23"/>
      <c r="AY275" s="22">
        <f>MEDIAN($D275:$K275)</f>
        <v>338</v>
      </c>
      <c r="AZ275" s="22">
        <f>MEDIAN($M275:$AG275)</f>
        <v>769</v>
      </c>
      <c r="BA275" s="22">
        <f>MEDIAN($AD275,$AE275,$Z275,$T275,$O275,Q275,AG275)</f>
        <v>1337</v>
      </c>
      <c r="BB275" s="22">
        <f>MEDIAN($AF275,$AB275,$AC275,$Y275,$V275,$U275,$S275,$R275,$P275,$AA275)</f>
        <v>612</v>
      </c>
      <c r="BC275" s="22">
        <f>MEDIAN($AK275:$AM275)</f>
        <v>1706</v>
      </c>
      <c r="BD275" s="24">
        <f>MEDIAN((D275:K275,M275:V275,Y275:AG275,AK275:AM275))</f>
        <v>602</v>
      </c>
    </row>
    <row r="276" spans="1:56"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t="s">
        <v>110</v>
      </c>
      <c r="C277" s="201"/>
      <c r="D277" s="137">
        <v>1949</v>
      </c>
      <c r="E277" s="162">
        <v>537</v>
      </c>
      <c r="F277" s="162">
        <v>2620</v>
      </c>
      <c r="G277" s="162"/>
      <c r="H277" s="137">
        <v>1436</v>
      </c>
      <c r="I277" s="137">
        <v>2815</v>
      </c>
      <c r="J277" s="162">
        <v>1392</v>
      </c>
      <c r="K277" s="137">
        <v>1311</v>
      </c>
      <c r="L277" s="22">
        <f>+SUM(D277:K277)</f>
        <v>12060</v>
      </c>
      <c r="M277" s="162"/>
      <c r="N277" s="162"/>
      <c r="O277" s="162"/>
      <c r="P277" s="162">
        <v>364</v>
      </c>
      <c r="Q277" s="162">
        <v>683</v>
      </c>
      <c r="R277" s="162">
        <v>194</v>
      </c>
      <c r="S277" s="162">
        <v>282</v>
      </c>
      <c r="T277" s="162"/>
      <c r="U277" s="162">
        <v>258</v>
      </c>
      <c r="V277" s="137">
        <v>150</v>
      </c>
      <c r="W277" s="137"/>
      <c r="X277" s="137"/>
      <c r="Y277" s="162">
        <v>374</v>
      </c>
      <c r="Z277" s="162">
        <v>788</v>
      </c>
      <c r="AA277" s="162">
        <v>315</v>
      </c>
      <c r="AB277" s="162"/>
      <c r="AC277" s="271">
        <v>793</v>
      </c>
      <c r="AD277" s="162"/>
      <c r="AE277" s="162"/>
      <c r="AF277" s="162">
        <v>0</v>
      </c>
      <c r="AG277" s="162">
        <v>411</v>
      </c>
      <c r="AH277" s="22">
        <f>+SUM(M277:AG277)</f>
        <v>4612</v>
      </c>
      <c r="AI277" s="22">
        <f t="shared" ref="AI277:AI283" si="482">O277+Q277+Z277+AD277+AE277+AG277+T277</f>
        <v>1882</v>
      </c>
      <c r="AJ277" s="22">
        <f t="shared" ref="AJ277:AJ283" si="483">P277+R277+S277+U277+V277+Y277+AC277+AB277+AF277+AA277</f>
        <v>2730</v>
      </c>
      <c r="AK277" s="162">
        <v>1148</v>
      </c>
      <c r="AL277" s="137">
        <v>156</v>
      </c>
      <c r="AM277" s="162">
        <v>186</v>
      </c>
      <c r="AN277" s="22">
        <f>+SUM(AK277:AM277)</f>
        <v>1490</v>
      </c>
      <c r="AO277" s="24">
        <f>+AN277+AH277+L277</f>
        <v>18162</v>
      </c>
      <c r="AR277" s="43">
        <f t="shared" ref="AR277:AR278" si="484">L277/AR$5</f>
        <v>1507.5</v>
      </c>
      <c r="AS277" s="43">
        <f t="shared" ref="AS277:AS278" si="485">AH277/AS$5</f>
        <v>288.25</v>
      </c>
      <c r="AT277" s="43">
        <f t="shared" ref="AT277:AT278" si="486">AI277/AT$5</f>
        <v>268.85714285714283</v>
      </c>
      <c r="AU277" s="43">
        <f t="shared" ref="AU277:AU278" si="487">AJ277/AU$5</f>
        <v>303.33333333333331</v>
      </c>
      <c r="AV277" s="43">
        <f t="shared" ref="AV277:AV278" si="488">AN277/AV$5</f>
        <v>496.66666666666669</v>
      </c>
      <c r="AW277" s="44">
        <f t="shared" ref="AW277:AW278" si="489">AO277/AW$5</f>
        <v>672.66666666666663</v>
      </c>
      <c r="AX277" s="23"/>
      <c r="AY277" s="22">
        <f>MEDIAN($D277:$K277)</f>
        <v>1436</v>
      </c>
      <c r="AZ277" s="22">
        <f>MEDIAN($M277:$AG277)</f>
        <v>339.5</v>
      </c>
      <c r="BA277" s="22">
        <f>MEDIAN($AD277,$AE277,$Z277,$T277,$O277,Q277,AG277)</f>
        <v>683</v>
      </c>
      <c r="BB277" s="22">
        <f>MEDIAN($AF277,$AB277,$AC277,$Y277,$V277,$U277,$S277,$R277,$P277,$AA277)</f>
        <v>282</v>
      </c>
      <c r="BC277" s="22">
        <f>MEDIAN($AK277:$AM277)</f>
        <v>186</v>
      </c>
      <c r="BD277" s="24">
        <f>MEDIAN((D277:K277,M277:V277,Y277:AG277,AK277:AM277))</f>
        <v>474</v>
      </c>
    </row>
    <row r="278" spans="1:56" s="204" customFormat="1">
      <c r="A278" s="199"/>
      <c r="B278" s="200" t="s">
        <v>109</v>
      </c>
      <c r="C278" s="201"/>
      <c r="D278" s="137">
        <v>535</v>
      </c>
      <c r="E278" s="162">
        <v>162</v>
      </c>
      <c r="F278" s="162">
        <v>756</v>
      </c>
      <c r="G278" s="162"/>
      <c r="H278" s="137">
        <v>636</v>
      </c>
      <c r="I278" s="137">
        <v>1924</v>
      </c>
      <c r="J278" s="162">
        <v>618</v>
      </c>
      <c r="K278" s="137">
        <v>1872</v>
      </c>
      <c r="L278" s="22">
        <f>+SUM(D278:K278)</f>
        <v>6503</v>
      </c>
      <c r="M278" s="162"/>
      <c r="N278" s="162"/>
      <c r="O278" s="162"/>
      <c r="P278" s="162">
        <v>581</v>
      </c>
      <c r="Q278" s="162">
        <v>206</v>
      </c>
      <c r="R278" s="162">
        <v>161</v>
      </c>
      <c r="S278" s="162">
        <v>109</v>
      </c>
      <c r="T278" s="162"/>
      <c r="U278" s="162">
        <v>159</v>
      </c>
      <c r="V278" s="137">
        <v>41</v>
      </c>
      <c r="W278" s="137"/>
      <c r="X278" s="137"/>
      <c r="Y278" s="162">
        <v>56</v>
      </c>
      <c r="Z278" s="162">
        <v>328</v>
      </c>
      <c r="AA278" s="162">
        <v>165</v>
      </c>
      <c r="AB278" s="162"/>
      <c r="AC278" s="271">
        <v>293</v>
      </c>
      <c r="AD278" s="162"/>
      <c r="AE278" s="162"/>
      <c r="AF278" s="162">
        <v>0</v>
      </c>
      <c r="AG278" s="162">
        <v>152</v>
      </c>
      <c r="AH278" s="22">
        <f>+SUM(M278:AG278)</f>
        <v>2251</v>
      </c>
      <c r="AI278" s="22">
        <f t="shared" si="482"/>
        <v>686</v>
      </c>
      <c r="AJ278" s="22">
        <f t="shared" si="483"/>
        <v>1565</v>
      </c>
      <c r="AK278" s="162">
        <v>196</v>
      </c>
      <c r="AL278" s="137">
        <v>18</v>
      </c>
      <c r="AM278" s="162">
        <v>22</v>
      </c>
      <c r="AN278" s="22">
        <f>+SUM(AK278:AM278)</f>
        <v>236</v>
      </c>
      <c r="AO278" s="24">
        <f>+AN278+AH278+L278</f>
        <v>8990</v>
      </c>
      <c r="AR278" s="43">
        <f t="shared" si="484"/>
        <v>812.875</v>
      </c>
      <c r="AS278" s="43">
        <f t="shared" si="485"/>
        <v>140.6875</v>
      </c>
      <c r="AT278" s="43">
        <f t="shared" si="486"/>
        <v>98</v>
      </c>
      <c r="AU278" s="43">
        <f t="shared" si="487"/>
        <v>173.88888888888889</v>
      </c>
      <c r="AV278" s="43">
        <f t="shared" si="488"/>
        <v>78.666666666666671</v>
      </c>
      <c r="AW278" s="44">
        <f t="shared" si="489"/>
        <v>332.96296296296299</v>
      </c>
      <c r="AX278" s="23"/>
      <c r="AY278" s="22">
        <f>MEDIAN($D278:$K278)</f>
        <v>636</v>
      </c>
      <c r="AZ278" s="22">
        <f>MEDIAN($M278:$AG278)</f>
        <v>160</v>
      </c>
      <c r="BA278" s="22">
        <f>MEDIAN($AD278,$AE278,$Z278,$T278,$O278,Q278,AG278)</f>
        <v>206</v>
      </c>
      <c r="BB278" s="22">
        <f>MEDIAN($AF278,$AB278,$AC278,$Y278,$V278,$U278,$S278,$R278,$P278,$AA278)</f>
        <v>159</v>
      </c>
      <c r="BC278" s="22">
        <f>MEDIAN($AK278:$AM278)</f>
        <v>22</v>
      </c>
      <c r="BD278" s="24">
        <f>MEDIAN((D278:K278,M278:V278,Y278:AG278,AK278:AM278))</f>
        <v>180.5</v>
      </c>
    </row>
    <row r="279" spans="1:56"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c r="AG279" s="162"/>
      <c r="AH279" s="22"/>
      <c r="AI279" s="22">
        <f t="shared" si="482"/>
        <v>0</v>
      </c>
      <c r="AJ279" s="22">
        <f t="shared" si="483"/>
        <v>0</v>
      </c>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108</v>
      </c>
      <c r="C280" s="201"/>
      <c r="D280" s="137">
        <v>1166</v>
      </c>
      <c r="E280" s="162">
        <v>215</v>
      </c>
      <c r="F280" s="162">
        <v>1163</v>
      </c>
      <c r="G280" s="162"/>
      <c r="H280" s="137">
        <v>656</v>
      </c>
      <c r="I280" s="137">
        <v>1274</v>
      </c>
      <c r="J280" s="162">
        <v>567</v>
      </c>
      <c r="K280" s="137">
        <v>892</v>
      </c>
      <c r="L280" s="22">
        <f>+SUM(D280:K280)</f>
        <v>5933</v>
      </c>
      <c r="M280" s="162"/>
      <c r="N280" s="162"/>
      <c r="O280" s="162">
        <v>480</v>
      </c>
      <c r="P280" s="162">
        <v>324</v>
      </c>
      <c r="Q280" s="162">
        <v>327</v>
      </c>
      <c r="R280" s="162">
        <v>140</v>
      </c>
      <c r="S280" s="162">
        <v>206</v>
      </c>
      <c r="T280" s="162">
        <v>237</v>
      </c>
      <c r="U280" s="162">
        <v>139</v>
      </c>
      <c r="V280" s="137">
        <v>87</v>
      </c>
      <c r="W280" s="137"/>
      <c r="X280" s="137"/>
      <c r="Y280" s="162">
        <v>110</v>
      </c>
      <c r="Z280" s="162">
        <v>560</v>
      </c>
      <c r="AA280" s="162">
        <v>217</v>
      </c>
      <c r="AB280" s="162"/>
      <c r="AC280" s="271">
        <v>471</v>
      </c>
      <c r="AD280" s="162"/>
      <c r="AE280" s="162">
        <v>235</v>
      </c>
      <c r="AF280" s="162">
        <v>88</v>
      </c>
      <c r="AG280" s="162">
        <v>260</v>
      </c>
      <c r="AH280" s="22">
        <f>+SUM(M280:AG280)</f>
        <v>3881</v>
      </c>
      <c r="AI280" s="22">
        <f t="shared" si="482"/>
        <v>2099</v>
      </c>
      <c r="AJ280" s="22">
        <f t="shared" si="483"/>
        <v>1782</v>
      </c>
      <c r="AK280" s="162">
        <v>738</v>
      </c>
      <c r="AL280" s="137">
        <v>54</v>
      </c>
      <c r="AM280" s="162">
        <v>105</v>
      </c>
      <c r="AN280" s="22">
        <f>+SUM(AK280:AM280)</f>
        <v>897</v>
      </c>
      <c r="AO280" s="24">
        <f>+AN280+AH280+L280</f>
        <v>10711</v>
      </c>
      <c r="AR280" s="43">
        <f t="shared" ref="AR280:AR282" si="490">L280/AR$5</f>
        <v>741.625</v>
      </c>
      <c r="AS280" s="43">
        <f t="shared" ref="AS280:AS282" si="491">AH280/AS$5</f>
        <v>242.5625</v>
      </c>
      <c r="AT280" s="43">
        <f t="shared" ref="AT280:AT282" si="492">AI280/AT$5</f>
        <v>299.85714285714283</v>
      </c>
      <c r="AU280" s="43">
        <f t="shared" ref="AU280:AU282" si="493">AJ280/AU$5</f>
        <v>198</v>
      </c>
      <c r="AV280" s="43">
        <f t="shared" ref="AV280:AV282" si="494">AN280/AV$5</f>
        <v>299</v>
      </c>
      <c r="AW280" s="44">
        <f t="shared" ref="AW280:AW282" si="495">AO280/AW$5</f>
        <v>396.7037037037037</v>
      </c>
      <c r="AX280" s="23"/>
      <c r="AY280" s="22">
        <f>MEDIAN($D280:$K280)</f>
        <v>892</v>
      </c>
      <c r="AZ280" s="22">
        <f>MEDIAN($M280:$AG280)</f>
        <v>235</v>
      </c>
      <c r="BA280" s="22">
        <f>MEDIAN($AD280,$AE280,$Z280,$T280,$O280,Q280,AG280)</f>
        <v>293.5</v>
      </c>
      <c r="BB280" s="22">
        <f>MEDIAN($AF280,$AB280,$AC280,$Y280,$V280,$U280,$S280,$R280,$P280,$AA280)</f>
        <v>140</v>
      </c>
      <c r="BC280" s="22">
        <f>MEDIAN($AK280:$AM280)</f>
        <v>105</v>
      </c>
      <c r="BD280" s="24">
        <f>MEDIAN((D280:K280,M280:V280,Y280:AG280,AK280:AM280))</f>
        <v>260</v>
      </c>
    </row>
    <row r="281" spans="1:56" s="204" customFormat="1">
      <c r="A281" s="199"/>
      <c r="B281" s="200" t="s">
        <v>107</v>
      </c>
      <c r="C281" s="201"/>
      <c r="D281" s="137">
        <v>0</v>
      </c>
      <c r="E281" s="162">
        <v>104</v>
      </c>
      <c r="F281" s="162">
        <v>312</v>
      </c>
      <c r="G281" s="162"/>
      <c r="H281" s="137">
        <v>60</v>
      </c>
      <c r="I281" s="137">
        <v>460</v>
      </c>
      <c r="J281" s="162">
        <v>61</v>
      </c>
      <c r="K281" s="137">
        <v>126</v>
      </c>
      <c r="L281" s="22">
        <f>+SUM(D281:K281)</f>
        <v>1123</v>
      </c>
      <c r="M281" s="162"/>
      <c r="N281" s="162"/>
      <c r="O281" s="162"/>
      <c r="P281" s="162">
        <v>2</v>
      </c>
      <c r="Q281" s="162"/>
      <c r="R281" s="162">
        <v>0</v>
      </c>
      <c r="S281" s="162">
        <v>0</v>
      </c>
      <c r="T281" s="162">
        <v>11</v>
      </c>
      <c r="U281" s="162"/>
      <c r="V281" s="137"/>
      <c r="W281" s="137"/>
      <c r="X281" s="137"/>
      <c r="Y281" s="162">
        <v>1</v>
      </c>
      <c r="Z281" s="162">
        <v>18</v>
      </c>
      <c r="AA281" s="162"/>
      <c r="AB281" s="162"/>
      <c r="AC281" s="271">
        <v>2</v>
      </c>
      <c r="AD281" s="162"/>
      <c r="AE281" s="162"/>
      <c r="AF281" s="162">
        <v>0</v>
      </c>
      <c r="AG281" s="162"/>
      <c r="AH281" s="22">
        <f>+SUM(M281:AG281)</f>
        <v>34</v>
      </c>
      <c r="AI281" s="22">
        <f t="shared" si="482"/>
        <v>29</v>
      </c>
      <c r="AJ281" s="22">
        <f t="shared" si="483"/>
        <v>5</v>
      </c>
      <c r="AK281" s="162"/>
      <c r="AL281" s="137">
        <v>5</v>
      </c>
      <c r="AM281" s="162">
        <v>1</v>
      </c>
      <c r="AN281" s="22">
        <f>+SUM(AK281:AM281)</f>
        <v>6</v>
      </c>
      <c r="AO281" s="24">
        <f>+AN281+AH281+L281</f>
        <v>1163</v>
      </c>
      <c r="AR281" s="43">
        <f t="shared" si="490"/>
        <v>140.375</v>
      </c>
      <c r="AS281" s="43">
        <f t="shared" si="491"/>
        <v>2.125</v>
      </c>
      <c r="AT281" s="43">
        <f t="shared" si="492"/>
        <v>4.1428571428571432</v>
      </c>
      <c r="AU281" s="43">
        <f t="shared" si="493"/>
        <v>0.55555555555555558</v>
      </c>
      <c r="AV281" s="43">
        <f t="shared" si="494"/>
        <v>2</v>
      </c>
      <c r="AW281" s="44">
        <f t="shared" si="495"/>
        <v>43.074074074074076</v>
      </c>
      <c r="AX281" s="23"/>
      <c r="AY281" s="22">
        <f>MEDIAN($D281:$K281)</f>
        <v>104</v>
      </c>
      <c r="AZ281" s="22">
        <f>MEDIAN($M281:$AG281)</f>
        <v>1.5</v>
      </c>
      <c r="BA281" s="22">
        <f>MEDIAN($AD281,$AE281,$Z281,$T281,$O281,Q281,AG281)</f>
        <v>14.5</v>
      </c>
      <c r="BB281" s="22">
        <f>MEDIAN($AF281,$AB281,$AC281,$Y281,$V281,$U281,$S281,$R281,$P281,$AA281)</f>
        <v>0.5</v>
      </c>
      <c r="BC281" s="22">
        <f>MEDIAN($AK281:$AM281)</f>
        <v>3</v>
      </c>
      <c r="BD281" s="24">
        <f>MEDIAN((D281:K281,M281:V281,Y281:AG281,AK281:AM281))</f>
        <v>5</v>
      </c>
    </row>
    <row r="282" spans="1:56" s="204" customFormat="1">
      <c r="A282" s="199"/>
      <c r="B282" s="200" t="s">
        <v>106</v>
      </c>
      <c r="C282" s="201"/>
      <c r="D282" s="137">
        <v>1311</v>
      </c>
      <c r="E282" s="162">
        <v>331</v>
      </c>
      <c r="F282" s="162">
        <v>1342</v>
      </c>
      <c r="G282" s="162"/>
      <c r="H282" s="137">
        <v>1162</v>
      </c>
      <c r="I282" s="137">
        <v>2128</v>
      </c>
      <c r="J282" s="162">
        <v>883</v>
      </c>
      <c r="K282" s="137">
        <v>1155</v>
      </c>
      <c r="L282" s="22">
        <f>+SUM(D282:K282)</f>
        <v>8312</v>
      </c>
      <c r="M282" s="162"/>
      <c r="N282" s="162"/>
      <c r="O282" s="162">
        <v>497</v>
      </c>
      <c r="P282" s="162">
        <v>239</v>
      </c>
      <c r="Q282" s="162">
        <v>406</v>
      </c>
      <c r="R282" s="162">
        <v>148</v>
      </c>
      <c r="S282" s="162">
        <v>178</v>
      </c>
      <c r="T282" s="162">
        <v>272</v>
      </c>
      <c r="U282" s="162">
        <v>214</v>
      </c>
      <c r="V282" s="137">
        <v>82</v>
      </c>
      <c r="W282" s="137"/>
      <c r="X282" s="137"/>
      <c r="Y282" s="162">
        <v>303</v>
      </c>
      <c r="Z282" s="162">
        <v>538</v>
      </c>
      <c r="AA282" s="162">
        <v>173</v>
      </c>
      <c r="AB282" s="162"/>
      <c r="AC282" s="271">
        <v>369</v>
      </c>
      <c r="AD282" s="162"/>
      <c r="AE282" s="162">
        <v>197</v>
      </c>
      <c r="AF282" s="162">
        <v>71</v>
      </c>
      <c r="AG282" s="162">
        <v>236</v>
      </c>
      <c r="AH282" s="22">
        <f>+SUM(M282:AG282)</f>
        <v>3923</v>
      </c>
      <c r="AI282" s="22">
        <f t="shared" si="482"/>
        <v>2146</v>
      </c>
      <c r="AJ282" s="22">
        <f t="shared" si="483"/>
        <v>1777</v>
      </c>
      <c r="AK282" s="162">
        <v>498</v>
      </c>
      <c r="AL282" s="137">
        <v>104</v>
      </c>
      <c r="AM282" s="162">
        <v>92</v>
      </c>
      <c r="AN282" s="22">
        <f>+SUM(AK282:AM282)</f>
        <v>694</v>
      </c>
      <c r="AO282" s="24">
        <f>+AN282+AH282+L282</f>
        <v>12929</v>
      </c>
      <c r="AR282" s="43">
        <f t="shared" si="490"/>
        <v>1039</v>
      </c>
      <c r="AS282" s="43">
        <f t="shared" si="491"/>
        <v>245.1875</v>
      </c>
      <c r="AT282" s="43">
        <f t="shared" si="492"/>
        <v>306.57142857142856</v>
      </c>
      <c r="AU282" s="43">
        <f t="shared" si="493"/>
        <v>197.44444444444446</v>
      </c>
      <c r="AV282" s="43">
        <f t="shared" si="494"/>
        <v>231.33333333333334</v>
      </c>
      <c r="AW282" s="44">
        <f t="shared" si="495"/>
        <v>478.85185185185185</v>
      </c>
      <c r="AX282" s="23"/>
      <c r="AY282" s="22">
        <f>MEDIAN($D282:$K282)</f>
        <v>1162</v>
      </c>
      <c r="AZ282" s="22">
        <f>MEDIAN($M282:$AG282)</f>
        <v>236</v>
      </c>
      <c r="BA282" s="22">
        <f>MEDIAN($AD282,$AE282,$Z282,$T282,$O282,Q282,AG282)</f>
        <v>339</v>
      </c>
      <c r="BB282" s="22">
        <f>MEDIAN($AF282,$AB282,$AC282,$Y282,$V282,$U282,$S282,$R282,$P282,$AA282)</f>
        <v>178</v>
      </c>
      <c r="BC282" s="22">
        <f>MEDIAN($AK282:$AM282)</f>
        <v>104</v>
      </c>
      <c r="BD282" s="24">
        <f>MEDIAN((D282:K282,M282:V282,Y282:AG282,AK282:AM282))</f>
        <v>303</v>
      </c>
    </row>
    <row r="283" spans="1:56" s="204" customFormat="1">
      <c r="A283" s="199"/>
      <c r="B283" s="200" t="s">
        <v>105</v>
      </c>
      <c r="C283" s="201"/>
      <c r="D283" s="26">
        <f t="shared" ref="D283:V283" si="496">SUM(D280:D282)</f>
        <v>2477</v>
      </c>
      <c r="E283" s="306">
        <f t="shared" si="496"/>
        <v>650</v>
      </c>
      <c r="F283" s="306">
        <f t="shared" si="496"/>
        <v>2817</v>
      </c>
      <c r="G283" s="306">
        <f t="shared" si="496"/>
        <v>0</v>
      </c>
      <c r="H283" s="142">
        <f t="shared" si="496"/>
        <v>1878</v>
      </c>
      <c r="I283" s="142">
        <f t="shared" si="496"/>
        <v>3862</v>
      </c>
      <c r="J283" s="306">
        <f t="shared" si="496"/>
        <v>1511</v>
      </c>
      <c r="K283" s="142">
        <f t="shared" si="496"/>
        <v>2173</v>
      </c>
      <c r="L283" s="25">
        <f t="shared" si="496"/>
        <v>15368</v>
      </c>
      <c r="M283" s="306"/>
      <c r="N283" s="306"/>
      <c r="O283" s="306">
        <f t="shared" si="496"/>
        <v>977</v>
      </c>
      <c r="P283" s="306">
        <f t="shared" si="496"/>
        <v>565</v>
      </c>
      <c r="Q283" s="306">
        <f t="shared" si="496"/>
        <v>733</v>
      </c>
      <c r="R283" s="306">
        <f t="shared" si="496"/>
        <v>288</v>
      </c>
      <c r="S283" s="306">
        <f t="shared" si="496"/>
        <v>384</v>
      </c>
      <c r="T283" s="306">
        <f t="shared" si="496"/>
        <v>520</v>
      </c>
      <c r="U283" s="306">
        <f t="shared" si="496"/>
        <v>353</v>
      </c>
      <c r="V283" s="142">
        <f t="shared" si="496"/>
        <v>169</v>
      </c>
      <c r="W283" s="142"/>
      <c r="X283" s="142"/>
      <c r="Y283" s="306">
        <f t="shared" ref="Y283:AO283" si="497">SUM(Y280:Y282)</f>
        <v>414</v>
      </c>
      <c r="Z283" s="306">
        <f t="shared" si="497"/>
        <v>1116</v>
      </c>
      <c r="AA283" s="306">
        <f t="shared" ref="AA283" si="498">SUM(AA280:AA282)</f>
        <v>390</v>
      </c>
      <c r="AB283" s="306"/>
      <c r="AC283" s="307">
        <f>SUM(AC280:AC282)</f>
        <v>842</v>
      </c>
      <c r="AD283" s="306">
        <f t="shared" si="497"/>
        <v>0</v>
      </c>
      <c r="AE283" s="306">
        <f t="shared" si="497"/>
        <v>432</v>
      </c>
      <c r="AF283" s="306">
        <f t="shared" si="497"/>
        <v>159</v>
      </c>
      <c r="AG283" s="306">
        <f t="shared" si="497"/>
        <v>496</v>
      </c>
      <c r="AH283" s="25">
        <f t="shared" si="497"/>
        <v>7838</v>
      </c>
      <c r="AI283" s="25">
        <f t="shared" si="482"/>
        <v>4274</v>
      </c>
      <c r="AJ283" s="25">
        <f t="shared" si="483"/>
        <v>3564</v>
      </c>
      <c r="AK283" s="306">
        <f t="shared" si="497"/>
        <v>1236</v>
      </c>
      <c r="AL283" s="142">
        <f t="shared" si="497"/>
        <v>163</v>
      </c>
      <c r="AM283" s="306">
        <f t="shared" si="497"/>
        <v>198</v>
      </c>
      <c r="AN283" s="25">
        <f t="shared" si="497"/>
        <v>1597</v>
      </c>
      <c r="AO283" s="305">
        <f t="shared" si="497"/>
        <v>24803</v>
      </c>
      <c r="AR283" s="45">
        <f>L283/AR$5</f>
        <v>1921</v>
      </c>
      <c r="AS283" s="45">
        <f>AH283/AS$5</f>
        <v>489.875</v>
      </c>
      <c r="AT283" s="45">
        <f>AI283/AT$5</f>
        <v>610.57142857142856</v>
      </c>
      <c r="AU283" s="45">
        <f>AJ283/AU$5</f>
        <v>396</v>
      </c>
      <c r="AV283" s="45">
        <f>AN283/AV$5</f>
        <v>532.33333333333337</v>
      </c>
      <c r="AW283" s="211">
        <f>AO283/AW$5</f>
        <v>918.62962962962968</v>
      </c>
      <c r="AX283" s="23"/>
      <c r="AY283" s="25">
        <f>MEDIAN($D283:$K283)</f>
        <v>2025.5</v>
      </c>
      <c r="AZ283" s="25">
        <f>MEDIAN($M283:$AG283)</f>
        <v>423</v>
      </c>
      <c r="BA283" s="25">
        <f>MEDIAN($AD283,$AE283,$Z283,$T283,$O283,Q283,AG283)</f>
        <v>520</v>
      </c>
      <c r="BB283" s="25">
        <f>MEDIAN($AF283,$AB283,$AC283,$Y283,$V283,$U283,$S283,$R283,$P283,$AA283)</f>
        <v>384</v>
      </c>
      <c r="BC283" s="25">
        <f>MEDIAN($AK283:$AM283)</f>
        <v>198</v>
      </c>
      <c r="BD283" s="305">
        <f>MEDIAN((D283:K283,M283:V283,Y283:AG283,AK283:AM283))</f>
        <v>520</v>
      </c>
    </row>
    <row r="284" spans="1:56"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162"/>
      <c r="AB284" s="162"/>
      <c r="AC284" s="271"/>
      <c r="AD284" s="162"/>
      <c r="AE284" s="162"/>
      <c r="AF284" s="162"/>
      <c r="AG284" s="162"/>
      <c r="AH284" s="22"/>
      <c r="AI284" s="22"/>
      <c r="AJ284" s="22"/>
      <c r="AK284" s="162"/>
      <c r="AL284" s="137"/>
      <c r="AM284" s="162"/>
      <c r="AN284" s="22"/>
      <c r="AO284" s="24"/>
      <c r="AR284" s="22"/>
      <c r="AS284" s="22"/>
      <c r="AT284" s="22"/>
      <c r="AU284" s="22"/>
      <c r="AV284" s="22"/>
      <c r="AW284" s="24"/>
      <c r="AX284" s="23"/>
      <c r="AY284" s="22"/>
      <c r="AZ284" s="22"/>
      <c r="BA284" s="22"/>
      <c r="BB284" s="22"/>
      <c r="BC284" s="22"/>
      <c r="BD284" s="24"/>
    </row>
    <row r="285" spans="1:56" s="204" customFormat="1">
      <c r="A285" s="268" t="s">
        <v>104</v>
      </c>
      <c r="B285" s="200"/>
      <c r="C285" s="201"/>
      <c r="D285" s="380">
        <v>29927</v>
      </c>
      <c r="E285" s="373">
        <v>26385</v>
      </c>
      <c r="F285" s="373">
        <v>66827</v>
      </c>
      <c r="G285" s="373"/>
      <c r="H285" s="380">
        <v>30983</v>
      </c>
      <c r="I285" s="380">
        <v>127271</v>
      </c>
      <c r="J285" s="373">
        <v>43933</v>
      </c>
      <c r="K285" s="380"/>
      <c r="L285" s="22">
        <f>+SUM(D285:K285)</f>
        <v>325326</v>
      </c>
      <c r="M285" s="162"/>
      <c r="N285" s="162"/>
      <c r="O285" s="162">
        <v>362</v>
      </c>
      <c r="P285" s="162"/>
      <c r="Q285" s="162">
        <v>1140</v>
      </c>
      <c r="R285" s="162">
        <v>59</v>
      </c>
      <c r="S285" s="162">
        <v>99</v>
      </c>
      <c r="T285" s="162">
        <v>3609</v>
      </c>
      <c r="U285" s="162">
        <v>50</v>
      </c>
      <c r="V285" s="137"/>
      <c r="W285" s="137"/>
      <c r="X285" s="137"/>
      <c r="Y285" s="162"/>
      <c r="Z285" s="162"/>
      <c r="AA285" s="162"/>
      <c r="AB285" s="162"/>
      <c r="AC285" s="271">
        <v>405</v>
      </c>
      <c r="AD285" s="162"/>
      <c r="AE285" s="162"/>
      <c r="AF285" s="162">
        <v>0</v>
      </c>
      <c r="AG285" s="162"/>
      <c r="AH285" s="22">
        <f>+SUM(M285:AG285)</f>
        <v>5724</v>
      </c>
      <c r="AI285" s="22">
        <f>O285+Q285+Z285+AD285+AE285+AG285+T285</f>
        <v>5111</v>
      </c>
      <c r="AJ285" s="22">
        <f>P285+R285+S285+U285+V285+Y285+AC285+AB285+AF285+AA285</f>
        <v>613</v>
      </c>
      <c r="AK285" s="162">
        <v>500</v>
      </c>
      <c r="AL285" s="137"/>
      <c r="AM285" s="162">
        <v>625</v>
      </c>
      <c r="AN285" s="22">
        <f>+SUM(AK285:AM285)</f>
        <v>1125</v>
      </c>
      <c r="AO285" s="24">
        <f>+AN285+AH285+L285</f>
        <v>332175</v>
      </c>
      <c r="AR285" s="43">
        <f t="shared" ref="AR285" si="499">L285/AR$5</f>
        <v>40665.75</v>
      </c>
      <c r="AS285" s="43">
        <f t="shared" ref="AS285" si="500">AH285/AS$5</f>
        <v>357.75</v>
      </c>
      <c r="AT285" s="43">
        <f t="shared" ref="AT285" si="501">AI285/AT$5</f>
        <v>730.14285714285711</v>
      </c>
      <c r="AU285" s="43">
        <f t="shared" ref="AU285" si="502">AJ285/AU$5</f>
        <v>68.111111111111114</v>
      </c>
      <c r="AV285" s="43">
        <f t="shared" ref="AV285" si="503">AN285/AV$5</f>
        <v>375</v>
      </c>
      <c r="AW285" s="44">
        <f t="shared" ref="AW285" si="504">AO285/AW$5</f>
        <v>12302.777777777777</v>
      </c>
      <c r="AX285" s="23"/>
      <c r="AY285" s="22">
        <f>MEDIAN($D285:$K285)</f>
        <v>37458</v>
      </c>
      <c r="AZ285" s="22">
        <f>MEDIAN($M285:$AG285)</f>
        <v>230.5</v>
      </c>
      <c r="BA285" s="22">
        <f>MEDIAN($AD285,$AE285,$Z285,$T285,$O285,Q285,AG285)</f>
        <v>1140</v>
      </c>
      <c r="BB285" s="22">
        <f>MEDIAN($AF285,$AB285,$AC285,$Y285,$V285,$U285,$S285,$R285,$P285,$AA285)</f>
        <v>59</v>
      </c>
      <c r="BC285" s="22">
        <f>MEDIAN($AK285:$AM285)</f>
        <v>562.5</v>
      </c>
      <c r="BD285" s="24">
        <f>MEDIAN((D285:K285,M285:V285,Y285:AG285,AK285:AM285))</f>
        <v>882.5</v>
      </c>
    </row>
    <row r="286" spans="1:56" s="204" customFormat="1">
      <c r="A286" s="199"/>
      <c r="B286" s="200"/>
      <c r="C286" s="201"/>
      <c r="D286" s="379"/>
      <c r="E286" s="372"/>
      <c r="F286" s="374"/>
      <c r="G286" s="374"/>
      <c r="H286" s="379"/>
      <c r="I286" s="379"/>
      <c r="J286" s="374"/>
      <c r="K286" s="379"/>
      <c r="L286" s="19"/>
      <c r="M286" s="216"/>
      <c r="N286" s="216"/>
      <c r="O286" s="216"/>
      <c r="P286" s="216"/>
      <c r="Q286" s="216"/>
      <c r="R286" s="216"/>
      <c r="S286" s="216"/>
      <c r="T286" s="216"/>
      <c r="U286" s="216"/>
      <c r="V286" s="120"/>
      <c r="W286" s="120"/>
      <c r="X286" s="120"/>
      <c r="Y286" s="216"/>
      <c r="Z286" s="216"/>
      <c r="AA286" s="216"/>
      <c r="AB286" s="216"/>
      <c r="AC286" s="309"/>
      <c r="AD286" s="216"/>
      <c r="AE286" s="216"/>
      <c r="AF286" s="216"/>
      <c r="AG286" s="216"/>
      <c r="AH286" s="19"/>
      <c r="AI286" s="19"/>
      <c r="AJ286" s="19"/>
      <c r="AK286" s="216"/>
      <c r="AL286" s="120"/>
      <c r="AM286" s="216"/>
      <c r="AN286" s="19"/>
      <c r="AO286" s="21"/>
      <c r="AR286" s="19"/>
      <c r="AS286" s="19"/>
      <c r="AT286" s="19"/>
      <c r="AU286" s="19"/>
      <c r="AV286" s="19"/>
      <c r="AW286" s="21"/>
      <c r="AX286" s="20"/>
      <c r="AY286" s="19"/>
      <c r="AZ286" s="19"/>
      <c r="BA286" s="19"/>
      <c r="BB286" s="19"/>
      <c r="BC286" s="19"/>
      <c r="BD286" s="21"/>
    </row>
    <row r="287" spans="1:56" s="204" customFormat="1">
      <c r="A287" s="310" t="s">
        <v>103</v>
      </c>
      <c r="B287" s="261"/>
      <c r="C287" s="273"/>
      <c r="D287" s="378">
        <v>207693</v>
      </c>
      <c r="E287" s="377"/>
      <c r="F287" s="376">
        <v>378095</v>
      </c>
      <c r="G287" s="376"/>
      <c r="H287" s="375"/>
      <c r="I287" s="375">
        <v>283145</v>
      </c>
      <c r="J287" s="376">
        <v>154889</v>
      </c>
      <c r="K287" s="375">
        <v>287660</v>
      </c>
      <c r="L287" s="276">
        <f>+SUM(D287:K287)</f>
        <v>1311482</v>
      </c>
      <c r="M287" s="274"/>
      <c r="N287" s="274"/>
      <c r="O287" s="274">
        <v>102898</v>
      </c>
      <c r="P287" s="274">
        <v>57985</v>
      </c>
      <c r="Q287" s="274">
        <v>89551</v>
      </c>
      <c r="R287" s="274">
        <v>38194</v>
      </c>
      <c r="S287" s="274">
        <v>22756</v>
      </c>
      <c r="T287" s="274">
        <v>39850</v>
      </c>
      <c r="U287" s="274">
        <v>38913</v>
      </c>
      <c r="V287" s="275">
        <v>9552</v>
      </c>
      <c r="W287" s="275"/>
      <c r="X287" s="275"/>
      <c r="Y287" s="274">
        <v>13464</v>
      </c>
      <c r="Z287" s="274">
        <v>124256</v>
      </c>
      <c r="AA287" s="274">
        <v>58085</v>
      </c>
      <c r="AB287" s="274"/>
      <c r="AC287" s="277">
        <v>78213</v>
      </c>
      <c r="AD287" s="274"/>
      <c r="AE287" s="274"/>
      <c r="AF287" s="274">
        <v>14403</v>
      </c>
      <c r="AG287" s="274">
        <v>32021</v>
      </c>
      <c r="AH287" s="276">
        <f>+SUM(M287:AG287)</f>
        <v>720141</v>
      </c>
      <c r="AI287" s="276">
        <f>O287+Q287+Z287+AD287+AE287+AG287+T287</f>
        <v>388576</v>
      </c>
      <c r="AJ287" s="276">
        <f>P287+R287+S287+U287+V287+Y287+AC287+AB287+AF287+AA287</f>
        <v>331565</v>
      </c>
      <c r="AK287" s="274">
        <v>95588</v>
      </c>
      <c r="AL287" s="275"/>
      <c r="AM287" s="274">
        <v>12264</v>
      </c>
      <c r="AN287" s="276">
        <f>+SUM(AK287:AM287)</f>
        <v>107852</v>
      </c>
      <c r="AO287" s="312">
        <f>+AN287+AH287+L287</f>
        <v>2139475</v>
      </c>
      <c r="AR287" s="276">
        <f>L287/AR$5</f>
        <v>163935.25</v>
      </c>
      <c r="AS287" s="276">
        <f>AH287/AS$5</f>
        <v>45008.8125</v>
      </c>
      <c r="AT287" s="276">
        <f>AI287/AT$5</f>
        <v>55510.857142857145</v>
      </c>
      <c r="AU287" s="276">
        <f>AJ287/AU$5</f>
        <v>36840.555555555555</v>
      </c>
      <c r="AV287" s="276">
        <f>AN287/AV$5</f>
        <v>35950.666666666664</v>
      </c>
      <c r="AW287" s="312">
        <f>AO287/AW$5</f>
        <v>79239.814814814818</v>
      </c>
      <c r="AX287" s="23"/>
      <c r="AY287" s="276">
        <f>MEDIAN($D287:$K287)</f>
        <v>283145</v>
      </c>
      <c r="AZ287" s="276">
        <f>MEDIAN($M287:$AG287)</f>
        <v>39381.5</v>
      </c>
      <c r="BA287" s="276">
        <f>MEDIAN($AD287,$AE287,$Z287,$T287,$O287,Q287,AG287)</f>
        <v>89551</v>
      </c>
      <c r="BB287" s="276">
        <f>MEDIAN($AF287,$AB287,$AC287,$Y287,$V287,$U287,$S287,$R287,$P287,$AA287)</f>
        <v>38194</v>
      </c>
      <c r="BC287" s="276">
        <f>MEDIAN($AK287:$AM287)</f>
        <v>53926</v>
      </c>
      <c r="BD287" s="312">
        <f>MEDIAN((D287:K287,M287:V287,Y287:AG287,AK287:AM287))</f>
        <v>58085</v>
      </c>
    </row>
    <row r="288" spans="1:56"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73"/>
      <c r="AB288" s="15"/>
      <c r="AC288" s="16"/>
      <c r="AD288" s="15"/>
      <c r="AE288" s="173"/>
      <c r="AF288" s="173"/>
      <c r="AG288" s="173"/>
      <c r="AH288" s="14"/>
      <c r="AI288" s="14"/>
      <c r="AJ288" s="14"/>
      <c r="AK288" s="15"/>
      <c r="AL288" s="116"/>
      <c r="AM288" s="15"/>
      <c r="AN288" s="14"/>
      <c r="AO288" s="14"/>
      <c r="AR288" s="14"/>
      <c r="AW288" s="14"/>
      <c r="BD288" s="14"/>
    </row>
    <row r="289" spans="1:56"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73"/>
      <c r="AB289" s="15"/>
      <c r="AC289" s="16"/>
      <c r="AD289" s="15"/>
      <c r="AE289" s="173"/>
      <c r="AF289" s="173"/>
      <c r="AG289" s="173"/>
      <c r="AH289" s="14"/>
      <c r="AI289" s="14"/>
      <c r="AJ289" s="14"/>
      <c r="AK289" s="15"/>
      <c r="AL289" s="116"/>
      <c r="AM289" s="15"/>
      <c r="AN289" s="14"/>
      <c r="AO289" s="14"/>
      <c r="AR289" s="14"/>
      <c r="AW289" s="14"/>
      <c r="BD289" s="14"/>
    </row>
    <row r="290" spans="1:56"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15"/>
      <c r="AB290" s="316"/>
      <c r="AC290" s="319"/>
      <c r="AD290" s="316"/>
      <c r="AE290" s="244"/>
      <c r="AF290" s="244"/>
      <c r="AG290" s="244"/>
      <c r="AH290" s="12"/>
      <c r="AI290" s="13"/>
      <c r="AJ290" s="13"/>
      <c r="AK290" s="316"/>
      <c r="AL290" s="133"/>
      <c r="AM290" s="316"/>
      <c r="AN290" s="12"/>
      <c r="AO290" s="12"/>
      <c r="AR290" s="12"/>
      <c r="AW290" s="12"/>
      <c r="BD290" s="12"/>
    </row>
    <row r="291" spans="1:56" s="198" customFormat="1" ht="73.5" customHeight="1">
      <c r="A291" s="296"/>
      <c r="B291" s="297"/>
      <c r="C291" s="243">
        <f>$C$8</f>
        <v>2016</v>
      </c>
      <c r="D291" s="10" t="s">
        <v>304</v>
      </c>
      <c r="E291" s="114" t="s">
        <v>305</v>
      </c>
      <c r="F291" s="114" t="s">
        <v>306</v>
      </c>
      <c r="G291" s="114" t="s">
        <v>307</v>
      </c>
      <c r="H291" s="114" t="s">
        <v>308</v>
      </c>
      <c r="I291" s="114" t="s">
        <v>327</v>
      </c>
      <c r="J291" s="114" t="s">
        <v>328</v>
      </c>
      <c r="K291" s="11" t="s">
        <v>309</v>
      </c>
      <c r="L291" s="7" t="s">
        <v>99</v>
      </c>
      <c r="M291" s="147" t="s">
        <v>310</v>
      </c>
      <c r="N291" s="146" t="s">
        <v>311</v>
      </c>
      <c r="O291" s="146" t="s">
        <v>355</v>
      </c>
      <c r="P291" s="146" t="s">
        <v>313</v>
      </c>
      <c r="Q291" s="146" t="s">
        <v>314</v>
      </c>
      <c r="R291" s="114" t="s">
        <v>315</v>
      </c>
      <c r="S291" s="114" t="s">
        <v>93</v>
      </c>
      <c r="T291" s="114" t="s">
        <v>316</v>
      </c>
      <c r="U291" s="114" t="s">
        <v>317</v>
      </c>
      <c r="V291" s="114" t="s">
        <v>318</v>
      </c>
      <c r="W291" s="146" t="s">
        <v>346</v>
      </c>
      <c r="X291" s="146" t="s">
        <v>349</v>
      </c>
      <c r="Y291" s="114" t="s">
        <v>319</v>
      </c>
      <c r="Z291" s="114" t="s">
        <v>320</v>
      </c>
      <c r="AA291" s="114" t="s">
        <v>321</v>
      </c>
      <c r="AB291" s="146" t="s">
        <v>322</v>
      </c>
      <c r="AC291" s="146" t="s">
        <v>358</v>
      </c>
      <c r="AD291" s="114" t="s">
        <v>323</v>
      </c>
      <c r="AE291" s="114" t="s">
        <v>324</v>
      </c>
      <c r="AF291" s="146" t="s">
        <v>325</v>
      </c>
      <c r="AG291" s="114" t="s">
        <v>326</v>
      </c>
      <c r="AH291" s="7" t="s">
        <v>148</v>
      </c>
      <c r="AI291" s="7" t="s">
        <v>88</v>
      </c>
      <c r="AJ291" s="7" t="s">
        <v>347</v>
      </c>
      <c r="AK291" s="114" t="s">
        <v>87</v>
      </c>
      <c r="AL291" s="114" t="s">
        <v>86</v>
      </c>
      <c r="AM291" s="114" t="s">
        <v>85</v>
      </c>
      <c r="AN291" s="7" t="s">
        <v>84</v>
      </c>
      <c r="AO291" s="9" t="s">
        <v>83</v>
      </c>
      <c r="AR291" s="7" t="s">
        <v>82</v>
      </c>
      <c r="AS291" s="7" t="s">
        <v>81</v>
      </c>
      <c r="AT291" s="7" t="s">
        <v>80</v>
      </c>
      <c r="AU291" s="7" t="s">
        <v>348</v>
      </c>
      <c r="AV291" s="7" t="s">
        <v>79</v>
      </c>
      <c r="AW291" s="9" t="s">
        <v>83</v>
      </c>
      <c r="AX291" s="8"/>
      <c r="AY291" s="7" t="s">
        <v>78</v>
      </c>
      <c r="AZ291" s="7" t="s">
        <v>77</v>
      </c>
      <c r="BA291" s="7" t="s">
        <v>76</v>
      </c>
      <c r="BB291" s="7" t="s">
        <v>351</v>
      </c>
      <c r="BC291" s="7" t="s">
        <v>75</v>
      </c>
      <c r="BD291" s="9" t="s">
        <v>83</v>
      </c>
    </row>
    <row r="292" spans="1:56"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15"/>
      <c r="AB292" s="173"/>
      <c r="AC292" s="200"/>
      <c r="AD292" s="173"/>
      <c r="AE292" s="15"/>
      <c r="AF292" s="15"/>
      <c r="AG292" s="15"/>
      <c r="AH292" s="3"/>
      <c r="AI292" s="3"/>
      <c r="AJ292" s="3"/>
      <c r="AK292" s="173"/>
      <c r="AL292" s="132"/>
      <c r="AM292" s="173"/>
      <c r="AN292" s="3"/>
      <c r="AO292" s="4"/>
      <c r="AR292" s="3"/>
      <c r="AS292" s="3"/>
      <c r="AT292" s="3"/>
      <c r="AU292" s="3"/>
      <c r="AV292" s="3"/>
      <c r="AW292" s="4"/>
      <c r="AY292" s="3"/>
      <c r="AZ292" s="3"/>
      <c r="BA292" s="3"/>
      <c r="BB292" s="3"/>
      <c r="BC292" s="3"/>
      <c r="BD292" s="4"/>
    </row>
    <row r="293" spans="1:56" s="204" customFormat="1">
      <c r="A293" s="291"/>
      <c r="B293" s="316" t="s">
        <v>73</v>
      </c>
      <c r="C293" s="201"/>
      <c r="D293" s="168">
        <f t="shared" ref="D293:V293" si="505">IFERROR(+D65/D42,"-")</f>
        <v>4.7987960919611682E-2</v>
      </c>
      <c r="E293" s="168">
        <f t="shared" si="505"/>
        <v>4.0098704503392967E-3</v>
      </c>
      <c r="F293" s="168">
        <f t="shared" si="505"/>
        <v>1.241344817549369E-2</v>
      </c>
      <c r="G293" s="168">
        <f t="shared" si="505"/>
        <v>4.1919812261918057E-2</v>
      </c>
      <c r="H293" s="168">
        <f t="shared" si="505"/>
        <v>1.3096021679445442E-2</v>
      </c>
      <c r="I293" s="168">
        <f t="shared" si="505"/>
        <v>4.0692980669625393E-2</v>
      </c>
      <c r="J293" s="168">
        <f t="shared" si="505"/>
        <v>5.3986162089858833E-2</v>
      </c>
      <c r="K293" s="168">
        <f t="shared" si="505"/>
        <v>3.3606573011740248E-2</v>
      </c>
      <c r="L293" s="320">
        <f t="shared" si="505"/>
        <v>3.4582144762798667E-2</v>
      </c>
      <c r="M293" s="168" t="str">
        <f t="shared" si="505"/>
        <v>-</v>
      </c>
      <c r="N293" s="168" t="str">
        <f t="shared" si="505"/>
        <v>-</v>
      </c>
      <c r="O293" s="168">
        <f t="shared" si="505"/>
        <v>6.2274102896670992E-2</v>
      </c>
      <c r="P293" s="168">
        <f t="shared" si="505"/>
        <v>3.864840989399293E-2</v>
      </c>
      <c r="Q293" s="168">
        <f t="shared" si="505"/>
        <v>8.8418103825614993E-4</v>
      </c>
      <c r="R293" s="168">
        <f t="shared" si="505"/>
        <v>4.0790461885092E-2</v>
      </c>
      <c r="S293" s="168">
        <f t="shared" si="505"/>
        <v>9.8918639419077808E-4</v>
      </c>
      <c r="T293" s="168">
        <f t="shared" si="505"/>
        <v>2.2983734986640379E-2</v>
      </c>
      <c r="U293" s="168">
        <f t="shared" si="505"/>
        <v>8.1716974635601972E-2</v>
      </c>
      <c r="V293" s="168">
        <f t="shared" si="505"/>
        <v>-0.13298318400494327</v>
      </c>
      <c r="W293" s="168"/>
      <c r="X293" s="168"/>
      <c r="Y293" s="168">
        <f t="shared" ref="Y293:AO293" si="506">IFERROR(+Y65/Y42,"-")</f>
        <v>6.5256205659751293E-2</v>
      </c>
      <c r="Z293" s="168">
        <f t="shared" si="506"/>
        <v>-2.8936170212765958E-2</v>
      </c>
      <c r="AA293" s="168">
        <f t="shared" ref="AA293" si="507">IFERROR(+AA65/AA42,"-")</f>
        <v>3.3549874266554904E-2</v>
      </c>
      <c r="AB293" s="168" t="str">
        <f>IFERROR(+AB65/AB42,"-")</f>
        <v>-</v>
      </c>
      <c r="AC293" s="168">
        <f>IFERROR(+AC65/AC42,"-")</f>
        <v>5.8744606712290419E-2</v>
      </c>
      <c r="AD293" s="168">
        <f t="shared" si="506"/>
        <v>1.0985335995216717E-2</v>
      </c>
      <c r="AE293" s="168">
        <f t="shared" si="506"/>
        <v>3.5833607422923124E-2</v>
      </c>
      <c r="AF293" s="168">
        <f t="shared" si="506"/>
        <v>-5.4419469325671793E-2</v>
      </c>
      <c r="AG293" s="168">
        <f t="shared" si="506"/>
        <v>-1.3210644275387481E-2</v>
      </c>
      <c r="AH293" s="320">
        <f t="shared" si="506"/>
        <v>2.0620889211771548E-2</v>
      </c>
      <c r="AI293" s="320">
        <f t="shared" si="506"/>
        <v>1.0949713977657313E-2</v>
      </c>
      <c r="AJ293" s="320">
        <f t="shared" si="506"/>
        <v>3.4548646305537702E-2</v>
      </c>
      <c r="AK293" s="168">
        <f t="shared" si="506"/>
        <v>1.6724565122991648E-2</v>
      </c>
      <c r="AL293" s="168">
        <f t="shared" si="506"/>
        <v>0.28008992993830389</v>
      </c>
      <c r="AM293" s="168">
        <f t="shared" si="506"/>
        <v>8.8011088011088007E-2</v>
      </c>
      <c r="AN293" s="320">
        <f t="shared" si="506"/>
        <v>5.1911620105269243E-2</v>
      </c>
      <c r="AO293" s="321">
        <f t="shared" si="506"/>
        <v>3.2198596495477766E-2</v>
      </c>
      <c r="AR293" s="320">
        <f>IFERROR(+AR65/AR42,"-")</f>
        <v>3.4582144762798667E-2</v>
      </c>
      <c r="AS293" s="320">
        <f>IFERROR(+AS65/AS42,"-")</f>
        <v>2.0620889211771548E-2</v>
      </c>
      <c r="AT293" s="320">
        <f>IFERROR(+AT65/AT42,"-")</f>
        <v>1.0949713977657314E-2</v>
      </c>
      <c r="AU293" s="320">
        <f>IFERROR(+AU65/AU42,"-")</f>
        <v>3.4548646305537702E-2</v>
      </c>
      <c r="AV293" s="320">
        <f>IFERROR(+AV65/AV42,"-")</f>
        <v>5.1911620105269243E-2</v>
      </c>
      <c r="AW293" s="321">
        <f t="shared" ref="AW293" si="508">IFERROR(+AW65/AW42,"-")</f>
        <v>3.2198596495477766E-2</v>
      </c>
      <c r="AY293" s="320">
        <f>IFERROR(+AY65/AY42,"-")</f>
        <v>3.4334465566215763E-2</v>
      </c>
      <c r="AZ293" s="320">
        <f>IFERROR(+AZ65/AZ42,"-")</f>
        <v>2.6364619769911644E-2</v>
      </c>
      <c r="BA293" s="320">
        <f>IFERROR(+BA65/BA42,"-")</f>
        <v>1.0985335995216717E-2</v>
      </c>
      <c r="BB293" s="320">
        <f>IFERROR(+BB65/BB42,"-")</f>
        <v>3.642078792958927E-2</v>
      </c>
      <c r="BC293" s="320">
        <f>IFERROR(+BC65/BC42,"-")</f>
        <v>8.8011088011088007E-2</v>
      </c>
      <c r="BD293" s="321">
        <f t="shared" ref="BD293" si="509">IFERROR(+BD65/BD42,"-")</f>
        <v>2.6541139272576182E-2</v>
      </c>
    </row>
    <row r="294" spans="1:56" s="204" customFormat="1">
      <c r="A294" s="291"/>
      <c r="B294" s="316" t="s">
        <v>72</v>
      </c>
      <c r="C294" s="201"/>
      <c r="D294" s="168">
        <f t="shared" ref="D294:V294" si="510">IFERROR(+(D65+D60+D53-D34)/D42,"-")</f>
        <v>0.16906774831898383</v>
      </c>
      <c r="E294" s="168">
        <f t="shared" si="510"/>
        <v>6.3581609792525737E-2</v>
      </c>
      <c r="F294" s="168">
        <f t="shared" si="510"/>
        <v>0.11640682329694296</v>
      </c>
      <c r="G294" s="168">
        <f t="shared" si="510"/>
        <v>0.15349821432820848</v>
      </c>
      <c r="H294" s="168">
        <f t="shared" si="510"/>
        <v>0.10805033236677163</v>
      </c>
      <c r="I294" s="168">
        <f t="shared" si="510"/>
        <v>0.11322181212921299</v>
      </c>
      <c r="J294" s="168">
        <f t="shared" si="510"/>
        <v>0.13503109150696274</v>
      </c>
      <c r="K294" s="168">
        <f t="shared" si="510"/>
        <v>0.12976977292018349</v>
      </c>
      <c r="L294" s="320">
        <f t="shared" si="510"/>
        <v>0.13218403423612227</v>
      </c>
      <c r="M294" s="168" t="str">
        <f t="shared" si="510"/>
        <v>-</v>
      </c>
      <c r="N294" s="168" t="str">
        <f t="shared" si="510"/>
        <v>-</v>
      </c>
      <c r="O294" s="168">
        <f t="shared" si="510"/>
        <v>0.11182879377431906</v>
      </c>
      <c r="P294" s="168">
        <f t="shared" si="510"/>
        <v>0.11512493690055528</v>
      </c>
      <c r="Q294" s="168">
        <f t="shared" si="510"/>
        <v>0.13217193381773615</v>
      </c>
      <c r="R294" s="168">
        <f t="shared" si="510"/>
        <v>0.11286612842658655</v>
      </c>
      <c r="S294" s="168">
        <f t="shared" si="510"/>
        <v>4.9369393673703382E-2</v>
      </c>
      <c r="T294" s="168">
        <f t="shared" si="510"/>
        <v>9.8705543593867545E-2</v>
      </c>
      <c r="U294" s="168">
        <f t="shared" si="510"/>
        <v>0.17030108267339991</v>
      </c>
      <c r="V294" s="168">
        <f t="shared" si="510"/>
        <v>-5.9716643862823854E-2</v>
      </c>
      <c r="W294" s="168"/>
      <c r="X294" s="168"/>
      <c r="Y294" s="168">
        <f t="shared" ref="Y294:AO294" si="511">IFERROR(+(Y65+Y60+Y53-Y34)/Y42,"-")</f>
        <v>0.14722937635292072</v>
      </c>
      <c r="Z294" s="168">
        <f t="shared" si="511"/>
        <v>0.10108510638297873</v>
      </c>
      <c r="AA294" s="168">
        <f t="shared" ref="AA294" si="512">IFERROR(+(AA65+AA60+AA53-AA34)/AA42,"-")</f>
        <v>0.10268231349538977</v>
      </c>
      <c r="AB294" s="168" t="str">
        <f>IFERROR(+(AB65+AB60+AB53-AB34)/AB42,"-")</f>
        <v>-</v>
      </c>
      <c r="AC294" s="168">
        <f>IFERROR(+(AC65+AC60+AC53-AC34)/AC42,"-")</f>
        <v>0.12075173019565448</v>
      </c>
      <c r="AD294" s="168">
        <f t="shared" si="511"/>
        <v>8.9281190145626646E-2</v>
      </c>
      <c r="AE294" s="168">
        <f t="shared" si="511"/>
        <v>9.4361832880364219E-2</v>
      </c>
      <c r="AF294" s="168">
        <f t="shared" si="511"/>
        <v>2.6026702720973467E-2</v>
      </c>
      <c r="AG294" s="168">
        <f t="shared" si="511"/>
        <v>5.0790744657343984E-2</v>
      </c>
      <c r="AH294" s="320">
        <f t="shared" si="511"/>
        <v>0.10302490379805457</v>
      </c>
      <c r="AI294" s="320">
        <f t="shared" si="511"/>
        <v>0.1008910120099434</v>
      </c>
      <c r="AJ294" s="320">
        <f t="shared" si="511"/>
        <v>0.10609798703455296</v>
      </c>
      <c r="AK294" s="168">
        <f t="shared" si="511"/>
        <v>6.3813890520830668E-2</v>
      </c>
      <c r="AL294" s="168">
        <f t="shared" si="511"/>
        <v>0.19978040363902541</v>
      </c>
      <c r="AM294" s="168">
        <f t="shared" si="511"/>
        <v>0.11037611037611038</v>
      </c>
      <c r="AN294" s="320">
        <f t="shared" si="511"/>
        <v>8.347311392600304E-2</v>
      </c>
      <c r="AO294" s="321">
        <f t="shared" si="511"/>
        <v>0.12376473493190036</v>
      </c>
      <c r="AR294" s="320">
        <f>IFERROR(+(AR65+AR60+AR53-AR34)/AR42,"-")</f>
        <v>0.13218403423612227</v>
      </c>
      <c r="AS294" s="320">
        <f>IFERROR(+(AS65+AS60+AS53-AS34)/AS42,"-")</f>
        <v>0.10302490379805457</v>
      </c>
      <c r="AT294" s="320">
        <f>IFERROR(+(AT65+AT60+AT53-AT34)/AT42,"-")</f>
        <v>0.10089101200994342</v>
      </c>
      <c r="AU294" s="320">
        <f>IFERROR(+(AU65+AU60+AU53-AU34)/AU42,"-")</f>
        <v>0.10609798703455295</v>
      </c>
      <c r="AV294" s="320">
        <f>IFERROR(+(AV65+AV60+AV53-AV34)/AV42,"-")</f>
        <v>8.3473113926003054E-2</v>
      </c>
      <c r="AW294" s="321">
        <f t="shared" ref="AW294" si="513">IFERROR(+(AW65+AW60+AW53-AW34)/AW42,"-")</f>
        <v>0.12376473493190035</v>
      </c>
      <c r="AY294" s="320">
        <f>IFERROR(+(AY65+AY60+AY53-AY34)/AY42,"-")</f>
        <v>0.13995863377232187</v>
      </c>
      <c r="AZ294" s="320">
        <f>IFERROR(+(AZ65+AZ60+AZ53-AZ34)/AZ42,"-")</f>
        <v>0.11018816079338634</v>
      </c>
      <c r="BA294" s="320">
        <f>IFERROR(+(BA65+BA60+BA53-BA34)/BA42,"-")</f>
        <v>8.3545304376906479E-2</v>
      </c>
      <c r="BB294" s="320">
        <f>IFERROR(+(BB65+BB60+BB53-BB34)/BB42,"-")</f>
        <v>0.10155071248952222</v>
      </c>
      <c r="BC294" s="320">
        <f>IFERROR(+(BC65+BC60+BC53-BC34)/BC42,"-")</f>
        <v>5.9204309204309205E-2</v>
      </c>
      <c r="BD294" s="321">
        <f t="shared" ref="BD294" si="514">IFERROR(+(BD65+BD60+BD53-BD34)/BD42,"-")</f>
        <v>8.7761079076177834E-2</v>
      </c>
    </row>
    <row r="295" spans="1:56" s="204" customFormat="1">
      <c r="A295" s="291"/>
      <c r="B295" s="316" t="s">
        <v>71</v>
      </c>
      <c r="C295" s="201"/>
      <c r="D295" s="168">
        <f t="shared" ref="D295:V295" si="515">IFERROR(+D170/D176,"-")</f>
        <v>1.1916087304989655</v>
      </c>
      <c r="E295" s="168">
        <f t="shared" si="515"/>
        <v>1.0006359273516594</v>
      </c>
      <c r="F295" s="168">
        <f t="shared" si="515"/>
        <v>1.1398088607776762</v>
      </c>
      <c r="G295" s="168">
        <f t="shared" si="515"/>
        <v>1.233837336268478</v>
      </c>
      <c r="H295" s="168">
        <f t="shared" si="515"/>
        <v>1.2286090545440422</v>
      </c>
      <c r="I295" s="168">
        <f t="shared" si="515"/>
        <v>1.1492471408269609</v>
      </c>
      <c r="J295" s="168">
        <f t="shared" si="515"/>
        <v>1.1722776070122314</v>
      </c>
      <c r="K295" s="168">
        <f t="shared" si="515"/>
        <v>1.151546648358712</v>
      </c>
      <c r="L295" s="320">
        <f t="shared" si="515"/>
        <v>1.1795039431336454</v>
      </c>
      <c r="M295" s="168" t="str">
        <f t="shared" si="515"/>
        <v>-</v>
      </c>
      <c r="N295" s="168" t="str">
        <f t="shared" si="515"/>
        <v>-</v>
      </c>
      <c r="O295" s="168">
        <f t="shared" si="515"/>
        <v>1.1464494732735075</v>
      </c>
      <c r="P295" s="168">
        <f t="shared" si="515"/>
        <v>1.1510604610059652</v>
      </c>
      <c r="Q295" s="168">
        <f t="shared" si="515"/>
        <v>1.0791357151850309</v>
      </c>
      <c r="R295" s="168">
        <f t="shared" si="515"/>
        <v>1.1114125325669468</v>
      </c>
      <c r="S295" s="168">
        <f t="shared" si="515"/>
        <v>1.0924883540372672</v>
      </c>
      <c r="T295" s="168">
        <f t="shared" si="515"/>
        <v>1.1592766977671221</v>
      </c>
      <c r="U295" s="168">
        <f t="shared" si="515"/>
        <v>1.2074796288446139</v>
      </c>
      <c r="V295" s="168">
        <f t="shared" si="515"/>
        <v>0.95994752592957</v>
      </c>
      <c r="W295" s="168"/>
      <c r="X295" s="168"/>
      <c r="Y295" s="168">
        <f t="shared" ref="Y295:AO295" si="516">IFERROR(+Y170/Y176,"-")</f>
        <v>1.2198983993098822</v>
      </c>
      <c r="Z295" s="168">
        <f t="shared" si="516"/>
        <v>0.91154274649194944</v>
      </c>
      <c r="AA295" s="168">
        <f t="shared" ref="AA295" si="517">IFERROR(+AA170/AA176,"-")</f>
        <v>1.0961007908773222</v>
      </c>
      <c r="AB295" s="168" t="str">
        <f>IFERROR(+AB170/AB176,"-")</f>
        <v>-</v>
      </c>
      <c r="AC295" s="168">
        <f>IFERROR(+AC170/AC176,"-")</f>
        <v>1.1323233001881214</v>
      </c>
      <c r="AD295" s="168">
        <f t="shared" si="516"/>
        <v>1.1174693362193362</v>
      </c>
      <c r="AE295" s="168">
        <f t="shared" si="516"/>
        <v>1.0745081234163065</v>
      </c>
      <c r="AF295" s="168">
        <f t="shared" si="516"/>
        <v>0.95498053212199874</v>
      </c>
      <c r="AG295" s="168">
        <f t="shared" si="516"/>
        <v>1.0397680061155981</v>
      </c>
      <c r="AH295" s="320">
        <f t="shared" si="516"/>
        <v>1.0848519076789038</v>
      </c>
      <c r="AI295" s="320">
        <f t="shared" si="516"/>
        <v>1.0599754598102671</v>
      </c>
      <c r="AJ295" s="320">
        <f t="shared" si="516"/>
        <v>1.1230479011042447</v>
      </c>
      <c r="AK295" s="168">
        <f t="shared" si="516"/>
        <v>1.0671537784994249</v>
      </c>
      <c r="AL295" s="168">
        <f t="shared" si="516"/>
        <v>1.3092997406446831</v>
      </c>
      <c r="AM295" s="168">
        <f t="shared" si="516"/>
        <v>1.0341017868538609</v>
      </c>
      <c r="AN295" s="320">
        <f t="shared" si="516"/>
        <v>1.0802405876261556</v>
      </c>
      <c r="AO295" s="321">
        <f t="shared" si="516"/>
        <v>1.1532937020268019</v>
      </c>
      <c r="AR295" s="320">
        <f>IFERROR(+AR170/AR176,"-")</f>
        <v>1.1795039431336454</v>
      </c>
      <c r="AS295" s="320">
        <f>IFERROR(+AS170/AS176,"-")</f>
        <v>1.0848519076789038</v>
      </c>
      <c r="AT295" s="320">
        <f>IFERROR(+AT170/AT176,"-")</f>
        <v>1.0599754598102671</v>
      </c>
      <c r="AU295" s="320">
        <f>IFERROR(+AU170/AU176,"-")</f>
        <v>1.1230479011042447</v>
      </c>
      <c r="AV295" s="320">
        <f>IFERROR(+AV170/AV176,"-")</f>
        <v>1.0802405876261556</v>
      </c>
      <c r="AW295" s="321">
        <f t="shared" ref="AW295" si="518">IFERROR(+AW170/AW176,"-")</f>
        <v>1.1532937020268021</v>
      </c>
      <c r="AY295" s="320">
        <f>IFERROR(+AY170/AY176,"-")</f>
        <v>1.170304711397623</v>
      </c>
      <c r="AZ295" s="320">
        <f>IFERROR(+AZ170/AZ176,"-")</f>
        <v>1.1583509278808757</v>
      </c>
      <c r="BA295" s="320">
        <f>IFERROR(+BA170/BA176,"-")</f>
        <v>1.1174693362193362</v>
      </c>
      <c r="BB295" s="320">
        <f>IFERROR(+BB170/BB176,"-")</f>
        <v>1.122792143563657</v>
      </c>
      <c r="BC295" s="320">
        <f>IFERROR(+BC170/BC176,"-")</f>
        <v>1.0341017868538609</v>
      </c>
      <c r="BD295" s="321">
        <f t="shared" ref="BD295" si="519">IFERROR(+BD170/BD176,"-")</f>
        <v>1.1174693362193362</v>
      </c>
    </row>
    <row r="296" spans="1:56" s="204" customFormat="1">
      <c r="A296" s="199"/>
      <c r="B296" s="316" t="s">
        <v>70</v>
      </c>
      <c r="C296" s="201"/>
      <c r="D296" s="163">
        <f t="shared" ref="D296:L296" si="520">IFERROR(+(D81+D82-D91+D113)/D176,"-")</f>
        <v>4.1394071561263228E-2</v>
      </c>
      <c r="E296" s="163">
        <f t="shared" si="520"/>
        <v>0.35440655259543152</v>
      </c>
      <c r="F296" s="163">
        <f t="shared" si="520"/>
        <v>0.21857718107951526</v>
      </c>
      <c r="G296" s="163">
        <f t="shared" si="520"/>
        <v>0.18153314535544046</v>
      </c>
      <c r="H296" s="163">
        <f t="shared" si="520"/>
        <v>1.1184476714011842</v>
      </c>
      <c r="I296" s="163">
        <f t="shared" si="520"/>
        <v>0.27879136495905799</v>
      </c>
      <c r="J296" s="163">
        <f t="shared" si="520"/>
        <v>0.189584720486697</v>
      </c>
      <c r="K296" s="163">
        <f t="shared" si="520"/>
        <v>7.7519782711564914E-2</v>
      </c>
      <c r="L296" s="322">
        <f t="shared" si="520"/>
        <v>0.2674282047406798</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163" t="str">
        <f>IFERROR(+(AG81+AG82-#REF!+AG113)/AG176,"-")</f>
        <v>-</v>
      </c>
      <c r="AH296" s="322">
        <f t="shared" ref="AH296:AO296" si="521">IFERROR(+(AH81+AH82-AH91+AH113)/AH176,"-")</f>
        <v>0.26087995713167744</v>
      </c>
      <c r="AI296" s="322">
        <f t="shared" si="521"/>
        <v>0.14743847844457847</v>
      </c>
      <c r="AJ296" s="322">
        <f t="shared" si="521"/>
        <v>0.4350611745214899</v>
      </c>
      <c r="AK296" s="163">
        <f t="shared" si="521"/>
        <v>0.47341857790406605</v>
      </c>
      <c r="AL296" s="163">
        <f t="shared" si="521"/>
        <v>4.5547980733605042</v>
      </c>
      <c r="AM296" s="163">
        <f t="shared" si="521"/>
        <v>0.8008535417996171</v>
      </c>
      <c r="AN296" s="322">
        <f t="shared" si="521"/>
        <v>0.81298658096224319</v>
      </c>
      <c r="AO296" s="323">
        <f t="shared" si="521"/>
        <v>0.28873692221905073</v>
      </c>
      <c r="AR296" s="322">
        <f>IFERROR(+(AR81+AR82-AR91+AR113)/AR176,"-")</f>
        <v>0.2674282047406798</v>
      </c>
      <c r="AS296" s="322">
        <f>IFERROR(+(AS81+AS82-AS91+AS113)/AS176,"-")</f>
        <v>0.26087995713167744</v>
      </c>
      <c r="AT296" s="322">
        <f>IFERROR(+(AT81+AT82-AT91+AT113)/AT176,"-")</f>
        <v>0.1474384784445785</v>
      </c>
      <c r="AU296" s="322">
        <f>IFERROR(+(AU81+AU82-AU91+AU113)/AU176,"-")</f>
        <v>0.4350611745214899</v>
      </c>
      <c r="AV296" s="322">
        <f>IFERROR(+(AV81+AV82-AV91+AV113)/AV176,"-")</f>
        <v>0.81298658096224319</v>
      </c>
      <c r="AW296" s="323">
        <f t="shared" ref="AW296" si="522">IFERROR(+(AW81+AW82-AW91+AW113)/AW176,"-")</f>
        <v>0.28873692221905073</v>
      </c>
      <c r="AY296" s="322">
        <f>IFERROR(+(AY81+AY82-AY91+AY113)/AY176,"-")</f>
        <v>0.25115672222521213</v>
      </c>
      <c r="AZ296" s="322" t="str">
        <f>IFERROR(+(AZ81+AZ82-AZ91+AZ113)/AZ176,"-")</f>
        <v>-</v>
      </c>
      <c r="BA296" s="322" t="str">
        <f>IFERROR(+(BA81+BA82-BA91+BA113)/BA176,"-")</f>
        <v>-</v>
      </c>
      <c r="BB296" s="322">
        <f>IFERROR(+(BB81+BB82-BB91+BB113)/BB176,"-")</f>
        <v>0.49982337148509254</v>
      </c>
      <c r="BC296" s="322">
        <f>IFERROR(+(BC81+BC82-BC91+BC113)/BC176,"-")</f>
        <v>2.64278876834716</v>
      </c>
      <c r="BD296" s="323">
        <f t="shared" ref="BD296" si="523">IFERROR(+(BD81+BD82-BD91+BD113)/BD176,"-")</f>
        <v>0.31300166847041849</v>
      </c>
    </row>
    <row r="297" spans="1:56" s="204" customFormat="1">
      <c r="A297" s="199"/>
      <c r="B297" s="316" t="s">
        <v>69</v>
      </c>
      <c r="C297" s="201"/>
      <c r="D297" s="169">
        <f t="shared" ref="D297:AN297" si="524">IF(D91+D96+D97+D122+D123=0,"No debt",+(D69-D67+D53)/D53)</f>
        <v>5.5044979333819599</v>
      </c>
      <c r="E297" s="169">
        <f t="shared" si="524"/>
        <v>83.333333333333329</v>
      </c>
      <c r="F297" s="169" t="str">
        <f t="shared" si="524"/>
        <v>No debt</v>
      </c>
      <c r="G297" s="169">
        <f t="shared" si="524"/>
        <v>330.50359712230215</v>
      </c>
      <c r="H297" s="169">
        <f t="shared" si="524"/>
        <v>2.0024965955515208</v>
      </c>
      <c r="I297" s="169">
        <f t="shared" si="524"/>
        <v>123.88938053097345</v>
      </c>
      <c r="J297" s="169">
        <f t="shared" si="524"/>
        <v>69.145728643216074</v>
      </c>
      <c r="K297" s="169">
        <f t="shared" si="524"/>
        <v>105.4074074074074</v>
      </c>
      <c r="L297" s="324">
        <f t="shared" si="524"/>
        <v>14.227157745623799</v>
      </c>
      <c r="M297" s="169" t="str">
        <f t="shared" si="524"/>
        <v>No debt</v>
      </c>
      <c r="N297" s="169" t="str">
        <f t="shared" si="524"/>
        <v>No debt</v>
      </c>
      <c r="O297" s="169" t="e">
        <f>IF(O91+O96+O97+O122+O123=0,"No debt",+(O69-O67+O53)/O53)</f>
        <v>#DIV/0!</v>
      </c>
      <c r="P297" s="169" t="str">
        <f t="shared" si="524"/>
        <v>No debt</v>
      </c>
      <c r="Q297" s="169">
        <f t="shared" si="524"/>
        <v>1.0610271903323263</v>
      </c>
      <c r="R297" s="169" t="str">
        <f t="shared" si="524"/>
        <v>No debt</v>
      </c>
      <c r="S297" s="169" t="str">
        <f t="shared" si="524"/>
        <v>No debt</v>
      </c>
      <c r="T297" s="169" t="str">
        <f t="shared" si="524"/>
        <v>No debt</v>
      </c>
      <c r="U297" s="169" t="str">
        <f t="shared" si="524"/>
        <v>No debt</v>
      </c>
      <c r="V297" s="169" t="str">
        <f t="shared" si="524"/>
        <v>No debt</v>
      </c>
      <c r="W297" s="169" t="str">
        <f t="shared" si="524"/>
        <v>No debt</v>
      </c>
      <c r="X297" s="169" t="str">
        <f t="shared" si="524"/>
        <v>No debt</v>
      </c>
      <c r="Y297" s="169" t="str">
        <f t="shared" si="524"/>
        <v>No debt</v>
      </c>
      <c r="Z297" s="169">
        <f t="shared" si="524"/>
        <v>-8.7374701670644388</v>
      </c>
      <c r="AA297" s="169">
        <f t="shared" ref="AA297" si="525">IF(AA91+AA96+AA97+AA122+AA123=0,"No debt",+(AA69-AA67+AA53)/AA53)</f>
        <v>27.683333333333334</v>
      </c>
      <c r="AB297" s="169" t="str">
        <f>IF(AB91+AB96+AB97+AB122+AB123=0,"No debt",+(AB69-AB67+AB53)/AB53)</f>
        <v>No debt</v>
      </c>
      <c r="AC297" s="169" t="str">
        <f>IF(AC91+AC96+AC97+AC122+AC123=0,"No debt",+(AC69-AC67+AC53)/AC53)</f>
        <v>No debt</v>
      </c>
      <c r="AD297" s="169">
        <f t="shared" si="524"/>
        <v>2.0960566228513651</v>
      </c>
      <c r="AE297" s="169" t="str">
        <f t="shared" si="524"/>
        <v>No debt</v>
      </c>
      <c r="AF297" s="169">
        <f t="shared" si="524"/>
        <v>-4.3223140495867769</v>
      </c>
      <c r="AG297" s="169" t="str">
        <f t="shared" si="524"/>
        <v>No debt</v>
      </c>
      <c r="AH297" s="324">
        <f>IF(AH91+AH96+AH97+AH122+AH123=0,"No debt",+(AH69-AH67+AH53)/AH53)</f>
        <v>7.7845303867403315</v>
      </c>
      <c r="AI297" s="324">
        <f t="shared" si="524"/>
        <v>3.387202089454783</v>
      </c>
      <c r="AJ297" s="324">
        <f t="shared" si="524"/>
        <v>43.606382978723403</v>
      </c>
      <c r="AK297" s="169" t="str">
        <f t="shared" si="524"/>
        <v>No debt</v>
      </c>
      <c r="AL297" s="169">
        <f t="shared" si="524"/>
        <v>488</v>
      </c>
      <c r="AM297" s="169" t="str">
        <f t="shared" si="524"/>
        <v>No debt</v>
      </c>
      <c r="AN297" s="324">
        <f t="shared" si="524"/>
        <v>980.09090909090912</v>
      </c>
      <c r="AO297" s="325">
        <v>1.8809523809523809</v>
      </c>
      <c r="AR297" s="324">
        <f>IF(AR91+AR96+AR97+AR122+AR123=0,"No debt",+(AR69-AR67+AR53)/AR53)</f>
        <v>14.227157745623799</v>
      </c>
      <c r="AS297" s="324">
        <f>IF(AS91+AS96+AS97+AS122+AS123=0,"No debt",+(AS69-AS67+AS53)/AS53)</f>
        <v>7.7845303867403315</v>
      </c>
      <c r="AT297" s="324">
        <f>IF(AT91+AT96+AT97+AT122+AT123=0,"No debt",+(AT69-AT67+AT53)/AT53)</f>
        <v>3.3872020894547825</v>
      </c>
      <c r="AU297" s="324">
        <f>IF(AU91+AU96+AU97+AU122+AU123=0,"No debt",+(AU69-AU67+AU53)/AU53)</f>
        <v>43.606382978723403</v>
      </c>
      <c r="AV297" s="324">
        <f>IF(AV91+AV96+AV97+AV122+AV123=0,"No debt",+(AV69-AV67+AV53)/AV53)</f>
        <v>980.09090909090912</v>
      </c>
      <c r="AW297" s="325">
        <f t="shared" ref="AW297" si="526">IF(AW91+AW96+AW97+AW122+AW123=0,"No debt",+(AW69-AW67+AW53)/AW53)</f>
        <v>13.362259056476411</v>
      </c>
      <c r="AY297" s="324">
        <f>IF(AY91+AY96+AY97+AY122+AY123=0,"No debt",+(AY69-AY67+AY53)/AY53)</f>
        <v>75.599999999999994</v>
      </c>
      <c r="AZ297" s="324" t="e">
        <f>IF(AZ91+AZ96+AZ97+AZ122+AZ123=0,"No debt",+(AZ69-AZ67+AZ53)/AZ53)</f>
        <v>#NUM!</v>
      </c>
      <c r="BA297" s="324" t="e">
        <f>IF(BA91+BA96+BA97+BA122+BA123=0,"No debt",+(BA69-BA67+BA53)/BA53)</f>
        <v>#NUM!</v>
      </c>
      <c r="BB297" s="324" t="str">
        <f>IF(BB91+BB96+BB97+BB122+BB123=0,"No debt",+(BB69-BB67+BB53)/BB53)</f>
        <v>No debt</v>
      </c>
      <c r="BC297" s="324">
        <f>IF(BC91+BC96+BC97+BC122+BC123=0,"No debt",+(BC69-BC67+BC53)/BC53)</f>
        <v>590.63636363636363</v>
      </c>
      <c r="BD297" s="325">
        <f t="shared" ref="BD297" si="527">IF(BD91+BD96+BD97+BD122+BD123=0,"No debt",+(BD69-BD67+BD53)/BD53)</f>
        <v>21.394160583941606</v>
      </c>
    </row>
    <row r="298" spans="1:56" s="204" customFormat="1">
      <c r="A298" s="199"/>
      <c r="B298" s="316" t="s">
        <v>68</v>
      </c>
      <c r="C298" s="201"/>
      <c r="D298" s="169">
        <f t="shared" ref="D298:L298" si="528">IFERROR(+(D81+D82+D84+D113)/(+D91+D92+D96+D97),"-")</f>
        <v>0.3051066484463193</v>
      </c>
      <c r="E298" s="169">
        <f t="shared" si="528"/>
        <v>2.7544115502406301</v>
      </c>
      <c r="F298" s="169">
        <f t="shared" si="528"/>
        <v>2.7398356083957141</v>
      </c>
      <c r="G298" s="169">
        <f t="shared" si="528"/>
        <v>1.8097675121974515</v>
      </c>
      <c r="H298" s="169">
        <f t="shared" si="528"/>
        <v>7.9133050827616884</v>
      </c>
      <c r="I298" s="169">
        <f t="shared" si="528"/>
        <v>3.9479901558654635</v>
      </c>
      <c r="J298" s="169">
        <f t="shared" si="528"/>
        <v>3.9928865104744502</v>
      </c>
      <c r="K298" s="169">
        <f t="shared" si="528"/>
        <v>0.82246288634704312</v>
      </c>
      <c r="L298" s="324">
        <f t="shared" si="528"/>
        <v>2.5548794449938859</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169" t="str">
        <f>IFERROR(+(AG81+AG82+AG84+AG113)/(+#REF!+AG91+AG95+AG96),"-")</f>
        <v>-</v>
      </c>
      <c r="AH298" s="324">
        <f t="shared" ref="AH298:AO298" si="529">IFERROR(+(AH81+AH82+AH84+AH113)/(+AH91+AH92+AH96+AH97),"-")</f>
        <v>8.3554468824399972</v>
      </c>
      <c r="AI298" s="324">
        <f t="shared" si="529"/>
        <v>4.4689946298324825</v>
      </c>
      <c r="AJ298" s="324">
        <f t="shared" si="529"/>
        <v>5.8692472209753648</v>
      </c>
      <c r="AK298" s="169">
        <f t="shared" si="529"/>
        <v>9.6633584302988815</v>
      </c>
      <c r="AL298" s="169">
        <f t="shared" si="529"/>
        <v>53.846089850249584</v>
      </c>
      <c r="AM298" s="169">
        <f t="shared" si="529"/>
        <v>4.5784266017842663</v>
      </c>
      <c r="AN298" s="324">
        <f t="shared" si="529"/>
        <v>11.012087026591459</v>
      </c>
      <c r="AO298" s="325">
        <f t="shared" si="529"/>
        <v>3.4145928151557028</v>
      </c>
      <c r="AR298" s="324">
        <f>IFERROR(+(AR81+AR82+AR84+AR113)/(+AR91+AR92+AR96+AR97),"-")</f>
        <v>2.5548794449938859</v>
      </c>
      <c r="AS298" s="324">
        <f>IFERROR(+(AS81+AS82+AS84+AS113)/(+AS91+AS92+AS96+AS97),"-")</f>
        <v>8.3554468824399972</v>
      </c>
      <c r="AT298" s="324">
        <f>IFERROR(+(AT81+AT82+AT84+AT113)/(+AT91+AT92+AT96+AT97),"-")</f>
        <v>4.4689946298324825</v>
      </c>
      <c r="AU298" s="324">
        <f>IFERROR(+(AU81+AU82+AU84+AU113)/(+AU91+AU92+AU96+AU97),"-")</f>
        <v>5.8692472209753648</v>
      </c>
      <c r="AV298" s="324">
        <f>IFERROR(+(AV81+AV82+AV84+AV113)/(+AV91+AV92+AV96+AV97),"-")</f>
        <v>11.012087026591457</v>
      </c>
      <c r="AW298" s="325">
        <f t="shared" ref="AW298" si="530">IFERROR(+(AW81+AW82+AW84+AW113)/(+AW91+AW92+AW96+AW97),"-")</f>
        <v>3.4145928151557023</v>
      </c>
      <c r="AY298" s="324">
        <f>IFERROR(+(AY81+AY82+AY84+AY113)/(+AY91+AY92+AY96+AY97),"-")</f>
        <v>2.3739202157896497</v>
      </c>
      <c r="AZ298" s="324" t="str">
        <f>IFERROR(+(AZ81+AZ82+AZ84+AZ113)/(+AZ91+AZ92+AZ96+AZ97),"-")</f>
        <v>-</v>
      </c>
      <c r="BA298" s="324" t="str">
        <f>IFERROR(+(BA81+BA82+BA84+BA113)/(+BA91+BA92+BA96+BA97),"-")</f>
        <v>-</v>
      </c>
      <c r="BB298" s="324">
        <f>IFERROR(+(BB81+BB82+BB84+BB113)/(+BB91+BB92+BB96+BB97),"-")</f>
        <v>6.6132792037716079</v>
      </c>
      <c r="BC298" s="324">
        <f>IFERROR(+(BC81+BC82+BC84+BC113)/(+BC91+BC92+BC96+BC97),"-")</f>
        <v>12.008876694641705</v>
      </c>
      <c r="BD298" s="325">
        <f t="shared" ref="BD298" si="531">IFERROR(+(BD81+BD82+BD84+BD113)/(+BD91+BD92+BD96+BD97),"-")</f>
        <v>5.6021093750000004</v>
      </c>
    </row>
    <row r="299" spans="1:56"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326"/>
      <c r="AI299" s="326"/>
      <c r="AJ299" s="326"/>
      <c r="AK299" s="171"/>
      <c r="AL299" s="171"/>
      <c r="AM299" s="171"/>
      <c r="AN299" s="326"/>
      <c r="AO299" s="327"/>
      <c r="AR299" s="326"/>
      <c r="AS299" s="326"/>
      <c r="AT299" s="326"/>
      <c r="AU299" s="326"/>
      <c r="AV299" s="326"/>
      <c r="AW299" s="327"/>
      <c r="AY299" s="326"/>
      <c r="AZ299" s="326"/>
      <c r="BA299" s="326"/>
      <c r="BB299" s="326"/>
      <c r="BC299" s="326"/>
      <c r="BD299" s="327"/>
    </row>
    <row r="300" spans="1:56"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326"/>
      <c r="AI300" s="326"/>
      <c r="AJ300" s="326"/>
      <c r="AK300" s="171"/>
      <c r="AL300" s="171"/>
      <c r="AM300" s="171"/>
      <c r="AN300" s="326"/>
      <c r="AO300" s="327"/>
      <c r="AR300" s="326"/>
      <c r="AS300" s="326"/>
      <c r="AT300" s="326"/>
      <c r="AU300" s="326"/>
      <c r="AV300" s="326"/>
      <c r="AW300" s="327"/>
      <c r="AY300" s="326"/>
      <c r="AZ300" s="326"/>
      <c r="BA300" s="326"/>
      <c r="BB300" s="326"/>
      <c r="BC300" s="326"/>
      <c r="BD300" s="327"/>
    </row>
    <row r="301" spans="1:56"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326"/>
      <c r="AI301" s="326"/>
      <c r="AJ301" s="326"/>
      <c r="AK301" s="171"/>
      <c r="AL301" s="171"/>
      <c r="AM301" s="171"/>
      <c r="AN301" s="326"/>
      <c r="AO301" s="327"/>
      <c r="AR301" s="326"/>
      <c r="AS301" s="326"/>
      <c r="AT301" s="326"/>
      <c r="AU301" s="326"/>
      <c r="AV301" s="326"/>
      <c r="AW301" s="327"/>
      <c r="AY301" s="326"/>
      <c r="AZ301" s="326"/>
      <c r="BA301" s="326"/>
      <c r="BB301" s="326"/>
      <c r="BC301" s="326"/>
      <c r="BD301" s="327"/>
    </row>
    <row r="302" spans="1:56" s="204" customFormat="1">
      <c r="A302" s="199"/>
      <c r="B302" s="329" t="s">
        <v>65</v>
      </c>
      <c r="C302" s="201"/>
      <c r="D302" s="172">
        <f t="shared" ref="D302:AO302" si="532">IFERROR(+(D91+D96+D97+D122+D123)/(+D91+D96+D97+D122+D123+D134),"-")</f>
        <v>0.22414497566801642</v>
      </c>
      <c r="E302" s="172">
        <f t="shared" si="532"/>
        <v>2.5618576945735418E-2</v>
      </c>
      <c r="F302" s="172">
        <f t="shared" si="532"/>
        <v>0</v>
      </c>
      <c r="G302" s="172">
        <f t="shared" si="532"/>
        <v>1.4495831101846506E-3</v>
      </c>
      <c r="H302" s="172">
        <f t="shared" si="532"/>
        <v>3.5133641989482309E-2</v>
      </c>
      <c r="I302" s="172">
        <f t="shared" si="532"/>
        <v>6.5643087217027367E-4</v>
      </c>
      <c r="J302" s="172">
        <f t="shared" si="532"/>
        <v>3.2212101289706059E-3</v>
      </c>
      <c r="K302" s="172">
        <f t="shared" si="532"/>
        <v>0.13183841963673623</v>
      </c>
      <c r="L302" s="330">
        <f t="shared" si="532"/>
        <v>3.6453001080218747E-2</v>
      </c>
      <c r="M302" s="172" t="str">
        <f t="shared" si="532"/>
        <v>-</v>
      </c>
      <c r="N302" s="172" t="str">
        <f t="shared" si="532"/>
        <v>-</v>
      </c>
      <c r="O302" s="172">
        <f t="shared" si="532"/>
        <v>3.1770962718401997E-2</v>
      </c>
      <c r="P302" s="172">
        <f t="shared" si="532"/>
        <v>0</v>
      </c>
      <c r="Q302" s="172">
        <f t="shared" si="532"/>
        <v>0.1222078170495845</v>
      </c>
      <c r="R302" s="172">
        <f t="shared" si="532"/>
        <v>0</v>
      </c>
      <c r="S302" s="172">
        <f t="shared" si="532"/>
        <v>0</v>
      </c>
      <c r="T302" s="172">
        <f t="shared" si="532"/>
        <v>0</v>
      </c>
      <c r="U302" s="172">
        <f t="shared" si="532"/>
        <v>0</v>
      </c>
      <c r="V302" s="172">
        <f t="shared" si="532"/>
        <v>0</v>
      </c>
      <c r="W302" s="172" t="str">
        <f t="shared" si="532"/>
        <v>-</v>
      </c>
      <c r="X302" s="172" t="str">
        <f t="shared" si="532"/>
        <v>-</v>
      </c>
      <c r="Y302" s="172">
        <f t="shared" si="532"/>
        <v>0</v>
      </c>
      <c r="Z302" s="172">
        <f t="shared" si="532"/>
        <v>0.13189037399026277</v>
      </c>
      <c r="AA302" s="172">
        <f t="shared" ref="AA302" si="533">IFERROR(+(AA91+AA96+AA97+AA122+AA123)/(+AA91+AA96+AA97+AA122+AA123+AA134),"-")</f>
        <v>4.327044269065948E-2</v>
      </c>
      <c r="AB302" s="172" t="str">
        <f>IFERROR(+(AB91+AB96+AB97+AB122+AB123)/(+AB91+AB96+AB97+AB122+AB123+AB134),"-")</f>
        <v>-</v>
      </c>
      <c r="AC302" s="172">
        <f>IFERROR(+(AC91+AC96+AC97+AC122+AC123)/(+AC91+AC96+AC97+AC122+AC123+AC134),"-")</f>
        <v>0</v>
      </c>
      <c r="AD302" s="172">
        <f t="shared" si="532"/>
        <v>0.11623814705425152</v>
      </c>
      <c r="AE302" s="172">
        <f t="shared" si="532"/>
        <v>0</v>
      </c>
      <c r="AF302" s="172">
        <f t="shared" si="532"/>
        <v>0.12946458713118628</v>
      </c>
      <c r="AG302" s="172">
        <f t="shared" si="532"/>
        <v>0</v>
      </c>
      <c r="AH302" s="330">
        <f t="shared" si="532"/>
        <v>5.0131290252658008E-2</v>
      </c>
      <c r="AI302" s="330">
        <f t="shared" si="532"/>
        <v>7.2536566824763046E-2</v>
      </c>
      <c r="AJ302" s="330">
        <f t="shared" si="532"/>
        <v>9.9490676795580112E-3</v>
      </c>
      <c r="AK302" s="172">
        <f t="shared" si="532"/>
        <v>0</v>
      </c>
      <c r="AL302" s="172">
        <f t="shared" si="532"/>
        <v>7.8866359681481675E-4</v>
      </c>
      <c r="AM302" s="172">
        <f t="shared" si="532"/>
        <v>0</v>
      </c>
      <c r="AN302" s="330">
        <f t="shared" si="532"/>
        <v>2.0023252809714506E-4</v>
      </c>
      <c r="AO302" s="331">
        <f t="shared" si="532"/>
        <v>3.8071593649006627E-2</v>
      </c>
      <c r="AR302" s="330">
        <f>IFERROR(+(AR91+AR96+AR97+AR122+AR123)/(+AR91+AR96+AR97+AR122+AR123+AR134),"-")</f>
        <v>3.6453001080218747E-2</v>
      </c>
      <c r="AS302" s="330">
        <f>IFERROR(+(AS91+AS96+AS97+AS122+AS123)/(+AS91+AS96+AS97+AS122+AS123+AS134),"-")</f>
        <v>5.0131290252658008E-2</v>
      </c>
      <c r="AT302" s="330">
        <f>IFERROR(+(AT91+AT96+AT97+AT122+AT123)/(+AT91+AT96+AT97+AT122+AT123+AT134),"-")</f>
        <v>7.253656682476306E-2</v>
      </c>
      <c r="AU302" s="330">
        <f>IFERROR(+(AU91+AU96+AU97+AU122+AU123)/(+AU91+AU96+AU97+AU122+AU123+AU134),"-")</f>
        <v>9.9490676795580095E-3</v>
      </c>
      <c r="AV302" s="330">
        <f>IFERROR(+(AV91+AV96+AV97+AV122+AV123)/(+AV91+AV96+AV97+AV122+AV123+AV134),"-")</f>
        <v>2.0023252809714506E-4</v>
      </c>
      <c r="AW302" s="331">
        <f t="shared" ref="AW302" si="534">IFERROR(+(AW91+AW96+AW97+AW122+AW123)/(+AW91+AW96+AW97+AW122+AW123+AW134),"-")</f>
        <v>3.8071593649006627E-2</v>
      </c>
      <c r="AY302" s="330">
        <f>IFERROR(+(AY91+AY96+AY97+AY122+AY123)/(+AY91+AY96+AY97+AY122+AY123+AY134),"-")</f>
        <v>8.1789576542067813E-3</v>
      </c>
      <c r="AZ302" s="330" t="str">
        <f>IFERROR(+(AZ91+AZ96+AZ97+AZ122+AZ123)/(+AZ91+AZ96+AZ97+AZ122+AZ123+AZ134),"-")</f>
        <v>-</v>
      </c>
      <c r="BA302" s="330" t="str">
        <f>IFERROR(+(BA91+BA96+BA97+BA122+BA123)/(+BA91+BA96+BA97+BA122+BA123+BA134),"-")</f>
        <v>-</v>
      </c>
      <c r="BB302" s="330">
        <f>IFERROR(+(BB91+BB96+BB97+BB122+BB123)/(+BB91+BB96+BB97+BB122+BB123+BB134),"-")</f>
        <v>0</v>
      </c>
      <c r="BC302" s="330">
        <f>IFERROR(+(BC91+BC96+BC97+BC122+BC123)/(+BC91+BC96+BC97+BC122+BC123+BC134),"-")</f>
        <v>3.9448735731646792E-4</v>
      </c>
      <c r="BD302" s="331">
        <f t="shared" ref="BD302" si="535">IFERROR(+(BD91+BD96+BD97+BD122+BD123)/(+BD91+BD96+BD97+BD122+BD123+BD134),"-")</f>
        <v>2.5674422150780842E-2</v>
      </c>
    </row>
    <row r="303" spans="1:56"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332"/>
      <c r="AI305" s="332"/>
      <c r="AJ305" s="332"/>
      <c r="AK305" s="173"/>
      <c r="AL305" s="173"/>
      <c r="AM305" s="173"/>
      <c r="AN305" s="332"/>
      <c r="AO305" s="333"/>
      <c r="AR305" s="332"/>
      <c r="AS305" s="332"/>
      <c r="AT305" s="332"/>
      <c r="AU305" s="332"/>
      <c r="AV305" s="332"/>
      <c r="AW305" s="333"/>
      <c r="AY305" s="332"/>
      <c r="AZ305" s="332"/>
      <c r="BA305" s="332"/>
      <c r="BB305" s="332"/>
      <c r="BC305" s="332"/>
      <c r="BD305" s="333"/>
    </row>
    <row r="306" spans="1:56"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332"/>
      <c r="AI306" s="332"/>
      <c r="AJ306" s="332"/>
      <c r="AK306" s="173"/>
      <c r="AL306" s="173"/>
      <c r="AM306" s="173"/>
      <c r="AN306" s="332"/>
      <c r="AO306" s="333"/>
      <c r="AR306" s="332"/>
      <c r="AS306" s="332"/>
      <c r="AT306" s="332"/>
      <c r="AU306" s="332"/>
      <c r="AV306" s="332"/>
      <c r="AW306" s="333"/>
      <c r="AY306" s="332"/>
      <c r="AZ306" s="332"/>
      <c r="BA306" s="332"/>
      <c r="BB306" s="332"/>
      <c r="BC306" s="332"/>
      <c r="BD306" s="333"/>
    </row>
    <row r="307" spans="1:56"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15"/>
      <c r="AH307" s="335"/>
      <c r="AI307" s="335"/>
      <c r="AJ307" s="335"/>
      <c r="AK307" s="15"/>
      <c r="AL307" s="15"/>
      <c r="AM307" s="15"/>
      <c r="AN307" s="335"/>
      <c r="AO307" s="336"/>
      <c r="AR307" s="335"/>
      <c r="AS307" s="335"/>
      <c r="AT307" s="335"/>
      <c r="AU307" s="335"/>
      <c r="AV307" s="335"/>
      <c r="AW307" s="336"/>
      <c r="AY307" s="335"/>
      <c r="AZ307" s="335"/>
      <c r="BA307" s="335"/>
      <c r="BB307" s="335"/>
      <c r="BC307" s="335"/>
      <c r="BD307" s="336"/>
    </row>
    <row r="308" spans="1:56" s="204" customFormat="1">
      <c r="A308" s="199"/>
      <c r="B308" s="200" t="s">
        <v>62</v>
      </c>
      <c r="C308" s="201"/>
      <c r="D308" s="162">
        <f t="shared" ref="D308:V308" si="536">IFERROR(+(D42*1000)/D266,"-")</f>
        <v>19385.217915244026</v>
      </c>
      <c r="E308" s="162">
        <f t="shared" si="536"/>
        <v>39766.300839251133</v>
      </c>
      <c r="F308" s="162">
        <f t="shared" si="536"/>
        <v>25752.639358108107</v>
      </c>
      <c r="G308" s="162">
        <f t="shared" si="536"/>
        <v>34284.737040291198</v>
      </c>
      <c r="H308" s="162">
        <f t="shared" si="536"/>
        <v>27204.226488143249</v>
      </c>
      <c r="I308" s="162">
        <f t="shared" si="536"/>
        <v>36798.457971639618</v>
      </c>
      <c r="J308" s="162">
        <f t="shared" si="536"/>
        <v>25616.357332245563</v>
      </c>
      <c r="K308" s="162">
        <f t="shared" si="536"/>
        <v>24117.998849913743</v>
      </c>
      <c r="L308" s="337">
        <f t="shared" si="536"/>
        <v>28644.289860343873</v>
      </c>
      <c r="M308" s="162" t="str">
        <f t="shared" si="536"/>
        <v>-</v>
      </c>
      <c r="N308" s="162" t="str">
        <f t="shared" si="536"/>
        <v>-</v>
      </c>
      <c r="O308" s="162">
        <f t="shared" si="536"/>
        <v>15113.695765812859</v>
      </c>
      <c r="P308" s="162">
        <f t="shared" si="536"/>
        <v>13789.862954100501</v>
      </c>
      <c r="Q308" s="162">
        <f t="shared" si="536"/>
        <v>15401.105568289066</v>
      </c>
      <c r="R308" s="162">
        <f t="shared" si="536"/>
        <v>13025.985937022317</v>
      </c>
      <c r="S308" s="162">
        <f t="shared" si="536"/>
        <v>11286.729256533874</v>
      </c>
      <c r="T308" s="162">
        <f t="shared" si="536"/>
        <v>16055.39358600583</v>
      </c>
      <c r="U308" s="162">
        <f t="shared" si="536"/>
        <v>10164.8843087692</v>
      </c>
      <c r="V308" s="162">
        <f t="shared" si="536"/>
        <v>11501.015228426397</v>
      </c>
      <c r="W308" s="162"/>
      <c r="X308" s="162"/>
      <c r="Y308" s="162">
        <f t="shared" ref="Y308:AO308" si="537">IFERROR(+(Y42*1000)/Y266,"-")</f>
        <v>10792.803547066849</v>
      </c>
      <c r="Z308" s="162">
        <f t="shared" si="537"/>
        <v>15492.802988682562</v>
      </c>
      <c r="AA308" s="162">
        <f t="shared" ref="AA308" si="538">IFERROR(+(AA42*1000)/AA266,"-")</f>
        <v>14491.345277862132</v>
      </c>
      <c r="AB308" s="162" t="str">
        <f>IFERROR(+(AB42*1000)/AB266,"-")</f>
        <v>-</v>
      </c>
      <c r="AC308" s="162">
        <f>IFERROR(+(AC42*1000)/AC266,"-")</f>
        <v>14337.254359258233</v>
      </c>
      <c r="AD308" s="162" t="str">
        <f t="shared" si="537"/>
        <v>-</v>
      </c>
      <c r="AE308" s="162">
        <f t="shared" si="537"/>
        <v>14416.521088095833</v>
      </c>
      <c r="AF308" s="162">
        <f t="shared" si="537"/>
        <v>13712.630359212051</v>
      </c>
      <c r="AG308" s="162">
        <f t="shared" si="537"/>
        <v>14035.888347363758</v>
      </c>
      <c r="AH308" s="337">
        <f t="shared" si="537"/>
        <v>15182.679405292254</v>
      </c>
      <c r="AI308" s="337">
        <f t="shared" si="537"/>
        <v>17810.791347718241</v>
      </c>
      <c r="AJ308" s="337">
        <f t="shared" si="537"/>
        <v>12521.779049985147</v>
      </c>
      <c r="AK308" s="162">
        <f t="shared" si="537"/>
        <v>7736.95652173913</v>
      </c>
      <c r="AL308" s="162">
        <f t="shared" si="537"/>
        <v>12082.122552116234</v>
      </c>
      <c r="AM308" s="162">
        <f t="shared" si="537"/>
        <v>9693.4351145038163</v>
      </c>
      <c r="AN308" s="337">
        <f t="shared" si="537"/>
        <v>8266.3160411188146</v>
      </c>
      <c r="AO308" s="338">
        <f t="shared" si="537"/>
        <v>22103.998894593438</v>
      </c>
      <c r="AR308" s="337">
        <f>IFERROR(+(AR42*1000)/AR266,"-")</f>
        <v>28644.289860343873</v>
      </c>
      <c r="AS308" s="337">
        <f>IFERROR(+(AS42*1000)/AS266,"-")</f>
        <v>15182.679405292254</v>
      </c>
      <c r="AT308" s="337">
        <f>IFERROR(+(AT42*1000)/AT266,"-")</f>
        <v>17810.791347718241</v>
      </c>
      <c r="AU308" s="337">
        <f>IFERROR(+(AU42*1000)/AU266,"-")</f>
        <v>12521.779049985147</v>
      </c>
      <c r="AV308" s="337">
        <f>IFERROR(+(AV42*1000)/AV266,"-")</f>
        <v>8266.3160411188146</v>
      </c>
      <c r="AW308" s="338">
        <f t="shared" ref="AW308" si="539">IFERROR(+(AW42*1000)/AW266,"-")</f>
        <v>22103.998894593438</v>
      </c>
      <c r="AY308" s="337">
        <f>IFERROR(+(AY42*1000)/AY266,"-")</f>
        <v>22413.890975874448</v>
      </c>
      <c r="AZ308" s="337">
        <f>IFERROR(+(AZ42*1000)/AZ266,"-")</f>
        <v>13900.450005487872</v>
      </c>
      <c r="BA308" s="337">
        <f>IFERROR(+(BA42*1000)/BA266,"-")</f>
        <v>20549.146189087882</v>
      </c>
      <c r="BB308" s="337">
        <f>IFERROR(+(BB42*1000)/BB266,"-")</f>
        <v>12108.601877696015</v>
      </c>
      <c r="BC308" s="337">
        <f>IFERROR(+(BC42*1000)/BC266,"-")</f>
        <v>9693.4351145038163</v>
      </c>
      <c r="BD308" s="338">
        <f t="shared" ref="BD308" si="540">IFERROR(+(BD42*1000)/BD266,"-")</f>
        <v>19186.66148162551</v>
      </c>
    </row>
    <row r="309" spans="1:56" s="204" customFormat="1">
      <c r="A309" s="199"/>
      <c r="B309" s="200" t="s">
        <v>61</v>
      </c>
      <c r="C309" s="201"/>
      <c r="D309" s="162">
        <f t="shared" ref="D309:V309" si="541">IFERROR(+(D63*1000)/D266,"-")</f>
        <v>18454.960835509137</v>
      </c>
      <c r="E309" s="162">
        <f t="shared" si="541"/>
        <v>39606.843124596511</v>
      </c>
      <c r="F309" s="162">
        <f t="shared" si="541"/>
        <v>25432.960304054053</v>
      </c>
      <c r="G309" s="162">
        <f t="shared" si="541"/>
        <v>32847.527300112968</v>
      </c>
      <c r="H309" s="162">
        <f t="shared" si="541"/>
        <v>26847.95934828198</v>
      </c>
      <c r="I309" s="162">
        <f t="shared" si="541"/>
        <v>35301.019032727665</v>
      </c>
      <c r="J309" s="162">
        <f t="shared" si="541"/>
        <v>24233.42851315521</v>
      </c>
      <c r="K309" s="162">
        <f t="shared" si="541"/>
        <v>23307.475560667051</v>
      </c>
      <c r="L309" s="337">
        <f t="shared" si="541"/>
        <v>27653.708881765895</v>
      </c>
      <c r="M309" s="162" t="str">
        <f t="shared" si="541"/>
        <v>-</v>
      </c>
      <c r="N309" s="162" t="str">
        <f t="shared" si="541"/>
        <v>-</v>
      </c>
      <c r="O309" s="162">
        <f t="shared" si="541"/>
        <v>14172.503920543648</v>
      </c>
      <c r="P309" s="162">
        <f t="shared" si="541"/>
        <v>13256.906678268437</v>
      </c>
      <c r="Q309" s="162">
        <f t="shared" si="541"/>
        <v>15387.488202777404</v>
      </c>
      <c r="R309" s="162">
        <f t="shared" si="541"/>
        <v>12494.649954142464</v>
      </c>
      <c r="S309" s="162">
        <f t="shared" si="541"/>
        <v>11275.564577518397</v>
      </c>
      <c r="T309" s="162">
        <f t="shared" si="541"/>
        <v>15686.380674718866</v>
      </c>
      <c r="U309" s="162">
        <f t="shared" si="541"/>
        <v>9334.2407155356796</v>
      </c>
      <c r="V309" s="162">
        <f t="shared" si="541"/>
        <v>13030.456852791878</v>
      </c>
      <c r="W309" s="162"/>
      <c r="X309" s="162"/>
      <c r="Y309" s="162">
        <f t="shared" ref="Y309:AO309" si="542">IFERROR(+(Y63*1000)/Y266,"-")</f>
        <v>10088.50613915416</v>
      </c>
      <c r="Z309" s="162">
        <f t="shared" si="542"/>
        <v>15941.105373035931</v>
      </c>
      <c r="AA309" s="162">
        <f t="shared" ref="AA309" si="543">IFERROR(+(AA63*1000)/AA266,"-")</f>
        <v>14005.162465836624</v>
      </c>
      <c r="AB309" s="162" t="str">
        <f>IFERROR(+(AB63*1000)/AB266,"-")</f>
        <v>-</v>
      </c>
      <c r="AC309" s="162">
        <f>IFERROR(+(AC63*1000)/AC266,"-")</f>
        <v>13495.017990589538</v>
      </c>
      <c r="AD309" s="162" t="str">
        <f t="shared" si="542"/>
        <v>-</v>
      </c>
      <c r="AE309" s="162">
        <f t="shared" si="542"/>
        <v>13899.925131020715</v>
      </c>
      <c r="AF309" s="162">
        <f t="shared" si="542"/>
        <v>14458.864426419466</v>
      </c>
      <c r="AG309" s="162">
        <f t="shared" si="542"/>
        <v>14221.311475409837</v>
      </c>
      <c r="AH309" s="337">
        <f t="shared" si="542"/>
        <v>14869.599055337878</v>
      </c>
      <c r="AI309" s="337">
        <f t="shared" si="542"/>
        <v>17615.768276744991</v>
      </c>
      <c r="AJ309" s="337">
        <f t="shared" si="542"/>
        <v>12089.168534471119</v>
      </c>
      <c r="AK309" s="162">
        <f t="shared" si="542"/>
        <v>7607.559288537549</v>
      </c>
      <c r="AL309" s="162">
        <f t="shared" si="542"/>
        <v>8698.0416929879975</v>
      </c>
      <c r="AM309" s="162">
        <f t="shared" si="542"/>
        <v>8840.3053435114507</v>
      </c>
      <c r="AN309" s="337">
        <f t="shared" si="542"/>
        <v>7837.198183122161</v>
      </c>
      <c r="AO309" s="338">
        <f t="shared" si="542"/>
        <v>21392.28115324994</v>
      </c>
      <c r="AR309" s="337">
        <f>IFERROR(+(AR63*1000)/AR266,"-")</f>
        <v>27653.708881765895</v>
      </c>
      <c r="AS309" s="337">
        <f>IFERROR(+(AS63*1000)/AS266,"-")</f>
        <v>14869.599055337878</v>
      </c>
      <c r="AT309" s="337">
        <f>IFERROR(+(AT63*1000)/AT266,"-")</f>
        <v>17615.768276744995</v>
      </c>
      <c r="AU309" s="337">
        <f>IFERROR(+(AU63*1000)/AU266,"-")</f>
        <v>12089.168534471117</v>
      </c>
      <c r="AV309" s="337">
        <f>IFERROR(+(AV63*1000)/AV266,"-")</f>
        <v>7837.198183122161</v>
      </c>
      <c r="AW309" s="338">
        <f t="shared" ref="AW309" si="544">IFERROR(+(AW63*1000)/AW266,"-")</f>
        <v>21392.281153249936</v>
      </c>
      <c r="AY309" s="337">
        <f>IFERROR(+(AY63*1000)/AY266,"-")</f>
        <v>21506.135737540695</v>
      </c>
      <c r="AZ309" s="337">
        <f>IFERROR(+(AZ63*1000)/AZ266,"-")</f>
        <v>13181.977828997915</v>
      </c>
      <c r="BA309" s="337">
        <f>IFERROR(+(BA63*1000)/BA266,"-")</f>
        <v>20323.406913785922</v>
      </c>
      <c r="BB309" s="337">
        <f>IFERROR(+(BB63*1000)/BB266,"-")</f>
        <v>11702.359807155544</v>
      </c>
      <c r="BC309" s="337">
        <f>IFERROR(+(BC63*1000)/BC266,"-")</f>
        <v>8840.3053435114507</v>
      </c>
      <c r="BD309" s="338">
        <f t="shared" ref="BD309" si="545">IFERROR(+(BD63*1000)/BD266,"-")</f>
        <v>18960.723313241298</v>
      </c>
    </row>
    <row r="310" spans="1:56" s="204" customFormat="1">
      <c r="A310" s="199"/>
      <c r="B310" s="200" t="s">
        <v>60</v>
      </c>
      <c r="C310" s="201"/>
      <c r="D310" s="162">
        <f t="shared" ref="D310:V310" si="546">IFERROR(+(D65*1000)/D266,"-")</f>
        <v>930.25707973488647</v>
      </c>
      <c r="E310" s="162">
        <f t="shared" si="546"/>
        <v>159.45771465461587</v>
      </c>
      <c r="F310" s="162">
        <f t="shared" si="546"/>
        <v>319.67905405405406</v>
      </c>
      <c r="G310" s="162">
        <f t="shared" si="546"/>
        <v>1437.2097401782353</v>
      </c>
      <c r="H310" s="162">
        <f t="shared" si="546"/>
        <v>356.26713986126794</v>
      </c>
      <c r="I310" s="162">
        <f t="shared" si="546"/>
        <v>1497.4389389119535</v>
      </c>
      <c r="J310" s="162">
        <f t="shared" si="546"/>
        <v>1382.9288190903528</v>
      </c>
      <c r="K310" s="162">
        <f t="shared" si="546"/>
        <v>810.52328924669348</v>
      </c>
      <c r="L310" s="337">
        <f t="shared" si="546"/>
        <v>990.58097857797782</v>
      </c>
      <c r="M310" s="162" t="str">
        <f t="shared" si="546"/>
        <v>-</v>
      </c>
      <c r="N310" s="162" t="str">
        <f t="shared" si="546"/>
        <v>-</v>
      </c>
      <c r="O310" s="162">
        <f t="shared" si="546"/>
        <v>941.19184526921072</v>
      </c>
      <c r="P310" s="162">
        <f t="shared" si="546"/>
        <v>532.95627583206442</v>
      </c>
      <c r="Q310" s="162">
        <f t="shared" si="546"/>
        <v>13.617365511662397</v>
      </c>
      <c r="R310" s="162">
        <f t="shared" si="546"/>
        <v>531.3359828798533</v>
      </c>
      <c r="S310" s="162">
        <f t="shared" si="546"/>
        <v>11.164679015478304</v>
      </c>
      <c r="T310" s="162">
        <f t="shared" si="546"/>
        <v>369.01291128696374</v>
      </c>
      <c r="U310" s="162">
        <f t="shared" si="546"/>
        <v>830.6435932335213</v>
      </c>
      <c r="V310" s="162">
        <f t="shared" si="546"/>
        <v>-1529.4416243654823</v>
      </c>
      <c r="W310" s="162"/>
      <c r="X310" s="162"/>
      <c r="Y310" s="162">
        <f t="shared" ref="Y310:AO310" si="547">IFERROR(+(Y65*1000)/Y266,"-")</f>
        <v>704.29740791268762</v>
      </c>
      <c r="Z310" s="162">
        <f t="shared" si="547"/>
        <v>-448.30238435336776</v>
      </c>
      <c r="AA310" s="162">
        <f t="shared" ref="AA310" si="548">IFERROR(+(AA65*1000)/AA266,"-")</f>
        <v>486.18281202550867</v>
      </c>
      <c r="AB310" s="162" t="str">
        <f>IFERROR(+(AB65*1000)/AB266,"-")</f>
        <v>-</v>
      </c>
      <c r="AC310" s="162">
        <f>IFERROR(+(AC65*1000)/AC266,"-")</f>
        <v>842.2363686686964</v>
      </c>
      <c r="AD310" s="162" t="str">
        <f t="shared" si="547"/>
        <v>-</v>
      </c>
      <c r="AE310" s="162">
        <f t="shared" si="547"/>
        <v>516.59595707511858</v>
      </c>
      <c r="AF310" s="162">
        <f t="shared" si="547"/>
        <v>-746.23406720741605</v>
      </c>
      <c r="AG310" s="162">
        <f t="shared" si="547"/>
        <v>-185.42312804607886</v>
      </c>
      <c r="AH310" s="337">
        <f t="shared" si="547"/>
        <v>313.08034995437714</v>
      </c>
      <c r="AI310" s="337">
        <f t="shared" si="547"/>
        <v>195.02307097324834</v>
      </c>
      <c r="AJ310" s="337">
        <f t="shared" si="547"/>
        <v>432.6105155140288</v>
      </c>
      <c r="AK310" s="162">
        <f t="shared" si="547"/>
        <v>129.39723320158103</v>
      </c>
      <c r="AL310" s="162">
        <f t="shared" si="547"/>
        <v>3384.0808591282375</v>
      </c>
      <c r="AM310" s="162">
        <f t="shared" si="547"/>
        <v>853.12977099236639</v>
      </c>
      <c r="AN310" s="337">
        <f t="shared" si="547"/>
        <v>429.11785799665313</v>
      </c>
      <c r="AO310" s="338">
        <f t="shared" si="547"/>
        <v>711.71774134350073</v>
      </c>
      <c r="AR310" s="337">
        <f>IFERROR(+(AR65*1000)/AR266,"-")</f>
        <v>990.58097857797782</v>
      </c>
      <c r="AS310" s="337">
        <f>IFERROR(+(AS65*1000)/AS266,"-")</f>
        <v>313.08034995437714</v>
      </c>
      <c r="AT310" s="337">
        <f>IFERROR(+(AT65*1000)/AT266,"-")</f>
        <v>195.02307097324837</v>
      </c>
      <c r="AU310" s="337">
        <f>IFERROR(+(AU65*1000)/AU266,"-")</f>
        <v>432.61051551402875</v>
      </c>
      <c r="AV310" s="337">
        <f>IFERROR(+(AV65*1000)/AV266,"-")</f>
        <v>429.11785799665313</v>
      </c>
      <c r="AW310" s="338">
        <f t="shared" ref="AW310" si="549">IFERROR(+(AW65*1000)/AW266,"-")</f>
        <v>711.71774134350085</v>
      </c>
      <c r="AY310" s="337">
        <f>IFERROR(+(AY65*1000)/AY266,"-")</f>
        <v>769.56896791607539</v>
      </c>
      <c r="AZ310" s="337">
        <f>IFERROR(+(AZ65*1000)/AZ266,"-")</f>
        <v>366.48007902535397</v>
      </c>
      <c r="BA310" s="337">
        <f>IFERROR(+(BA65*1000)/BA266,"-")</f>
        <v>225.73927530195752</v>
      </c>
      <c r="BB310" s="337">
        <f>IFERROR(+(BB65*1000)/BB266,"-")</f>
        <v>441.00482111139303</v>
      </c>
      <c r="BC310" s="337">
        <f>IFERROR(+(BC65*1000)/BC266,"-")</f>
        <v>853.12977099236639</v>
      </c>
      <c r="BD310" s="338">
        <f t="shared" ref="BD310" si="550">IFERROR(+(BD65*1000)/BD266,"-")</f>
        <v>509.23585455959557</v>
      </c>
    </row>
    <row r="311" spans="1:56"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337"/>
      <c r="AI311" s="337"/>
      <c r="AJ311" s="337"/>
      <c r="AK311" s="162"/>
      <c r="AL311" s="162"/>
      <c r="AM311" s="162"/>
      <c r="AN311" s="337"/>
      <c r="AO311" s="338"/>
      <c r="AR311" s="337"/>
      <c r="AS311" s="337"/>
      <c r="AT311" s="337"/>
      <c r="AU311" s="337"/>
      <c r="AV311" s="337"/>
      <c r="AW311" s="338"/>
      <c r="AY311" s="337"/>
      <c r="AZ311" s="337"/>
      <c r="BA311" s="337"/>
      <c r="BB311" s="337"/>
      <c r="BC311" s="337"/>
      <c r="BD311" s="338"/>
    </row>
    <row r="312" spans="1:56"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337"/>
      <c r="AI312" s="337"/>
      <c r="AJ312" s="337"/>
      <c r="AK312" s="162"/>
      <c r="AL312" s="162"/>
      <c r="AM312" s="162"/>
      <c r="AN312" s="337"/>
      <c r="AO312" s="338"/>
      <c r="AR312" s="337"/>
      <c r="AS312" s="337"/>
      <c r="AT312" s="337"/>
      <c r="AU312" s="337"/>
      <c r="AV312" s="337"/>
      <c r="AW312" s="338"/>
      <c r="AY312" s="337"/>
      <c r="AZ312" s="337"/>
      <c r="BA312" s="337"/>
      <c r="BB312" s="337"/>
      <c r="BC312" s="337"/>
      <c r="BD312" s="338"/>
    </row>
    <row r="313" spans="1:56"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337"/>
      <c r="AI313" s="337"/>
      <c r="AJ313" s="337"/>
      <c r="AK313" s="162"/>
      <c r="AL313" s="162"/>
      <c r="AM313" s="162"/>
      <c r="AN313" s="337"/>
      <c r="AO313" s="338"/>
      <c r="AR313" s="337"/>
      <c r="AS313" s="337"/>
      <c r="AT313" s="337"/>
      <c r="AU313" s="337"/>
      <c r="AV313" s="337"/>
      <c r="AW313" s="338"/>
      <c r="AY313" s="337"/>
      <c r="AZ313" s="337"/>
      <c r="BA313" s="337"/>
      <c r="BB313" s="337"/>
      <c r="BC313" s="337"/>
      <c r="BD313" s="338"/>
    </row>
    <row r="314" spans="1:56" s="204" customFormat="1">
      <c r="A314" s="339"/>
      <c r="B314" s="200" t="s">
        <v>57</v>
      </c>
      <c r="C314" s="308"/>
      <c r="D314" s="162">
        <f t="shared" ref="D314:V314" si="551">IFERROR(+(D20+D21)*1000/(D254+D265),"-")</f>
        <v>5653.8484398216942</v>
      </c>
      <c r="E314" s="162">
        <f t="shared" si="551"/>
        <v>4314.9416028997184</v>
      </c>
      <c r="F314" s="162">
        <f t="shared" si="551"/>
        <v>6543.4499037207279</v>
      </c>
      <c r="G314" s="162">
        <f t="shared" si="551"/>
        <v>6251.2174162131196</v>
      </c>
      <c r="H314" s="162">
        <f t="shared" si="551"/>
        <v>6548.0701133144476</v>
      </c>
      <c r="I314" s="162">
        <f t="shared" si="551"/>
        <v>7081.2114084092918</v>
      </c>
      <c r="J314" s="162">
        <f t="shared" si="551"/>
        <v>6120.7810993249759</v>
      </c>
      <c r="K314" s="162">
        <f t="shared" si="551"/>
        <v>6376.274209989806</v>
      </c>
      <c r="L314" s="337">
        <f t="shared" si="551"/>
        <v>6322.0846161829313</v>
      </c>
      <c r="M314" s="162" t="str">
        <f t="shared" si="551"/>
        <v>-</v>
      </c>
      <c r="N314" s="162" t="str">
        <f t="shared" si="551"/>
        <v>-</v>
      </c>
      <c r="O314" s="162">
        <f t="shared" si="551"/>
        <v>3778.1966224366706</v>
      </c>
      <c r="P314" s="162">
        <f t="shared" si="551"/>
        <v>2622.3073240785066</v>
      </c>
      <c r="Q314" s="162">
        <f t="shared" si="551"/>
        <v>4025.1691049237061</v>
      </c>
      <c r="R314" s="162">
        <f t="shared" si="551"/>
        <v>2487.5486381322958</v>
      </c>
      <c r="S314" s="162">
        <f t="shared" si="551"/>
        <v>1940.6727828746177</v>
      </c>
      <c r="T314" s="162">
        <f t="shared" si="551"/>
        <v>5289.8152770843735</v>
      </c>
      <c r="U314" s="162">
        <f t="shared" si="551"/>
        <v>1110.7257864751052</v>
      </c>
      <c r="V314" s="162">
        <f t="shared" si="551"/>
        <v>2502.6455026455028</v>
      </c>
      <c r="W314" s="162"/>
      <c r="X314" s="162"/>
      <c r="Y314" s="162">
        <f t="shared" ref="Y314:AO314" si="552">IFERROR(+(Y20+Y21)*1000/(Y254+Y265),"-")</f>
        <v>2644.83410692797</v>
      </c>
      <c r="Z314" s="162">
        <f t="shared" si="552"/>
        <v>4470.015743523687</v>
      </c>
      <c r="AA314" s="162">
        <f t="shared" ref="AA314" si="553">IFERROR(+(AA20+AA21)*1000/(AA254+AA265),"-")</f>
        <v>4289.7318508829303</v>
      </c>
      <c r="AB314" s="162" t="str">
        <f>IFERROR(+(AB20+AB21)*1000/(AB254+AB265),"-")</f>
        <v>-</v>
      </c>
      <c r="AC314" s="162">
        <f>IFERROR(+(AC20+AC21)*1000/(AC254+AC265),"-")</f>
        <v>3509.4307847760188</v>
      </c>
      <c r="AD314" s="162" t="str">
        <f t="shared" si="552"/>
        <v>-</v>
      </c>
      <c r="AE314" s="162">
        <f t="shared" si="552"/>
        <v>3226.4482153306026</v>
      </c>
      <c r="AF314" s="162">
        <f t="shared" si="552"/>
        <v>3921.3410702772403</v>
      </c>
      <c r="AG314" s="162">
        <f t="shared" si="552"/>
        <v>3837.3417721518986</v>
      </c>
      <c r="AH314" s="337">
        <f t="shared" si="552"/>
        <v>3716.9034023127456</v>
      </c>
      <c r="AI314" s="337">
        <f t="shared" si="552"/>
        <v>4756.0536649214664</v>
      </c>
      <c r="AJ314" s="337">
        <f t="shared" si="552"/>
        <v>2734.0060045188648</v>
      </c>
      <c r="AK314" s="162">
        <f t="shared" si="552"/>
        <v>257.63349334389073</v>
      </c>
      <c r="AL314" s="162">
        <f t="shared" si="552"/>
        <v>1181.9330385344283</v>
      </c>
      <c r="AM314" s="162">
        <f t="shared" si="552"/>
        <v>923.4771962044689</v>
      </c>
      <c r="AN314" s="337">
        <f t="shared" si="552"/>
        <v>402.8415213313645</v>
      </c>
      <c r="AO314" s="338">
        <f t="shared" si="552"/>
        <v>4788.8127966043412</v>
      </c>
      <c r="AR314" s="337">
        <f>IFERROR(+(AR20+AR21)*1000/(AR254+AR265),"-")</f>
        <v>6322.0846161829313</v>
      </c>
      <c r="AS314" s="337">
        <f>IFERROR(+(AS20+AS21)*1000/(AS254+AS265),"-")</f>
        <v>3716.9034023127456</v>
      </c>
      <c r="AT314" s="337">
        <f>IFERROR(+(AT20+AT21)*1000/(AT254+AT265),"-")</f>
        <v>4756.0536649214664</v>
      </c>
      <c r="AU314" s="337">
        <f>IFERROR(+(AU20+AU21)*1000/(AU254+AU265),"-")</f>
        <v>2734.0060045188657</v>
      </c>
      <c r="AV314" s="337">
        <f>IFERROR(+(AV20+AV21)*1000/(AV254+AV265),"-")</f>
        <v>402.84152133136445</v>
      </c>
      <c r="AW314" s="338">
        <f t="shared" ref="AW314" si="554">IFERROR(+(AW20+AW21)*1000/(AW254+AW265),"-")</f>
        <v>4788.8127966043403</v>
      </c>
      <c r="AY314" s="337">
        <f>IFERROR(+(AY20+AY21)*1000/(AY254+AY265),"-")</f>
        <v>5978.3127236206137</v>
      </c>
      <c r="AZ314" s="337">
        <f>IFERROR(+(AZ20+AZ21)*1000/(AZ254+AZ265),"-")</f>
        <v>3215.04389988206</v>
      </c>
      <c r="BA314" s="337">
        <f>IFERROR(+(BA20+BA21)*1000/(BA254+BA265),"-")</f>
        <v>4973.4491315136474</v>
      </c>
      <c r="BB314" s="337">
        <f>IFERROR(+(BB20+BB21)*1000/(BB254+BB265),"-")</f>
        <v>1999.3769470404984</v>
      </c>
      <c r="BC314" s="337">
        <f>IFERROR(+(BC20+BC21)*1000/(BC254+BC265),"-")</f>
        <v>923.4771962044689</v>
      </c>
      <c r="BD314" s="338">
        <f t="shared" ref="BD314" si="555">IFERROR(+(BD20+BD21)*1000/(BD254+BD265),"-")</f>
        <v>4010.3607996099463</v>
      </c>
    </row>
    <row r="315" spans="1:56" s="204" customFormat="1">
      <c r="A315" s="199"/>
      <c r="B315" s="200" t="s">
        <v>56</v>
      </c>
      <c r="C315" s="308"/>
      <c r="D315" s="162">
        <f t="shared" ref="D315:V315" si="556">IFERROR(+D22*1000/D260,"-")</f>
        <v>23632.481397605952</v>
      </c>
      <c r="E315" s="162">
        <f t="shared" si="556"/>
        <v>21396.747967479674</v>
      </c>
      <c r="F315" s="162">
        <f t="shared" si="556"/>
        <v>22575.395430579963</v>
      </c>
      <c r="G315" s="162">
        <f t="shared" si="556"/>
        <v>28368.527918781725</v>
      </c>
      <c r="H315" s="162">
        <f t="shared" si="556"/>
        <v>25078.039927404719</v>
      </c>
      <c r="I315" s="162">
        <f t="shared" si="556"/>
        <v>28591.439688715953</v>
      </c>
      <c r="J315" s="162">
        <f t="shared" si="556"/>
        <v>20585.430463576158</v>
      </c>
      <c r="K315" s="162">
        <f t="shared" si="556"/>
        <v>20583.234946871311</v>
      </c>
      <c r="L315" s="337">
        <f t="shared" si="556"/>
        <v>24474.080421078401</v>
      </c>
      <c r="M315" s="162" t="str">
        <f t="shared" si="556"/>
        <v>-</v>
      </c>
      <c r="N315" s="162" t="str">
        <f t="shared" si="556"/>
        <v>-</v>
      </c>
      <c r="O315" s="162">
        <f t="shared" si="556"/>
        <v>14131.372549019608</v>
      </c>
      <c r="P315" s="162">
        <f t="shared" si="556"/>
        <v>16272.076372315036</v>
      </c>
      <c r="Q315" s="162">
        <f t="shared" si="556"/>
        <v>16249.056603773584</v>
      </c>
      <c r="R315" s="162">
        <f t="shared" si="556"/>
        <v>13306.704707560628</v>
      </c>
      <c r="S315" s="162">
        <f t="shared" si="556"/>
        <v>13456.035767511177</v>
      </c>
      <c r="T315" s="162">
        <f t="shared" si="556"/>
        <v>15678.391959798995</v>
      </c>
      <c r="U315" s="162">
        <f t="shared" si="556"/>
        <v>8065.0994575045206</v>
      </c>
      <c r="V315" s="162">
        <f t="shared" si="556"/>
        <v>3362.5</v>
      </c>
      <c r="W315" s="162"/>
      <c r="X315" s="162"/>
      <c r="Y315" s="162">
        <f t="shared" ref="Y315:AO315" si="557">IFERROR(+Y22*1000/Y260,"-")</f>
        <v>8255.3191489361707</v>
      </c>
      <c r="Z315" s="162">
        <f t="shared" si="557"/>
        <v>16135.761589403974</v>
      </c>
      <c r="AA315" s="162">
        <f t="shared" ref="AA315" si="558">IFERROR(+AA22*1000/AA260,"-")</f>
        <v>15936.170212765957</v>
      </c>
      <c r="AB315" s="162" t="str">
        <f>IFERROR(+AB22*1000/AB260,"-")</f>
        <v>-</v>
      </c>
      <c r="AC315" s="162">
        <f>IFERROR(+AC22*1000/AC260,"-")</f>
        <v>14628.881987577639</v>
      </c>
      <c r="AD315" s="162" t="str">
        <f t="shared" si="557"/>
        <v>-</v>
      </c>
      <c r="AE315" s="162">
        <f t="shared" si="557"/>
        <v>15938.879456706281</v>
      </c>
      <c r="AF315" s="162">
        <f t="shared" si="557"/>
        <v>13360</v>
      </c>
      <c r="AG315" s="162">
        <f t="shared" si="557"/>
        <v>12977.104874446086</v>
      </c>
      <c r="AH315" s="337">
        <f t="shared" si="557"/>
        <v>15445.130845130845</v>
      </c>
      <c r="AI315" s="337">
        <f t="shared" si="557"/>
        <v>17356.988316745996</v>
      </c>
      <c r="AJ315" s="337">
        <f t="shared" si="557"/>
        <v>12638.077085980516</v>
      </c>
      <c r="AK315" s="162">
        <f t="shared" si="557"/>
        <v>40242.42424242424</v>
      </c>
      <c r="AL315" s="162" t="str">
        <f t="shared" si="557"/>
        <v>-</v>
      </c>
      <c r="AM315" s="162">
        <f t="shared" si="557"/>
        <v>10625</v>
      </c>
      <c r="AN315" s="337">
        <f t="shared" si="557"/>
        <v>34463.414634146342</v>
      </c>
      <c r="AO315" s="338">
        <f t="shared" si="557"/>
        <v>20735.081148564295</v>
      </c>
      <c r="AR315" s="337">
        <f>IFERROR(+AR22*1000/AR260,"-")</f>
        <v>24474.080421078401</v>
      </c>
      <c r="AS315" s="337">
        <f>IFERROR(+AS22*1000/AS260,"-")</f>
        <v>15445.130845130845</v>
      </c>
      <c r="AT315" s="337">
        <f>IFERROR(+AT22*1000/AT260,"-")</f>
        <v>17356.988316745996</v>
      </c>
      <c r="AU315" s="337">
        <f>IFERROR(+AU22*1000/AU260,"-")</f>
        <v>12638.077085980516</v>
      </c>
      <c r="AV315" s="337">
        <f>IFERROR(+AV22*1000/AV260,"-")</f>
        <v>34463.414634146342</v>
      </c>
      <c r="AW315" s="338">
        <f t="shared" ref="AW315" si="559">IFERROR(+AW22*1000/AW260,"-")</f>
        <v>20735.081148564295</v>
      </c>
      <c r="AY315" s="337">
        <f>IFERROR(+AY22*1000/AY260,"-")</f>
        <v>24399.258343634116</v>
      </c>
      <c r="AZ315" s="337">
        <f>IFERROR(+AZ22*1000/AZ260,"-")</f>
        <v>13641.39941690962</v>
      </c>
      <c r="BA315" s="337">
        <f>IFERROR(+BA22*1000/BA260,"-")</f>
        <v>14850.980392156862</v>
      </c>
      <c r="BB315" s="337">
        <f>IFERROR(+BB22*1000/BB260,"-")</f>
        <v>16272.076372315036</v>
      </c>
      <c r="BC315" s="337">
        <f>IFERROR(+BC22*1000/BC260,"-")</f>
        <v>88312.5</v>
      </c>
      <c r="BD315" s="338">
        <f t="shared" ref="BD315" si="560">IFERROR(+BD22*1000/BD260,"-")</f>
        <v>17319.723618090451</v>
      </c>
    </row>
    <row r="316" spans="1:56" s="204" customFormat="1">
      <c r="A316" s="199"/>
      <c r="B316" s="200" t="s">
        <v>55</v>
      </c>
      <c r="C316" s="308"/>
      <c r="D316" s="162">
        <f t="shared" ref="D316:V316" si="561">IFERROR(+(D42*1000)/D283,"-")</f>
        <v>155864.35203875657</v>
      </c>
      <c r="E316" s="162">
        <f t="shared" si="561"/>
        <v>189532.30769230769</v>
      </c>
      <c r="F316" s="162">
        <f t="shared" si="561"/>
        <v>173183.52857649981</v>
      </c>
      <c r="G316" s="162" t="str">
        <f t="shared" si="561"/>
        <v>-</v>
      </c>
      <c r="H316" s="162">
        <f t="shared" si="561"/>
        <v>179594.24920127797</v>
      </c>
      <c r="I316" s="162">
        <f t="shared" si="561"/>
        <v>176722.16468151216</v>
      </c>
      <c r="J316" s="162">
        <f t="shared" si="561"/>
        <v>166243.54731965586</v>
      </c>
      <c r="K316" s="162">
        <f t="shared" si="561"/>
        <v>193010.5844454671</v>
      </c>
      <c r="L316" s="337">
        <f t="shared" si="561"/>
        <v>245972.21499219156</v>
      </c>
      <c r="M316" s="162" t="str">
        <f t="shared" si="561"/>
        <v>-</v>
      </c>
      <c r="N316" s="162" t="str">
        <f t="shared" si="561"/>
        <v>-</v>
      </c>
      <c r="O316" s="162">
        <f t="shared" si="561"/>
        <v>118372.56908904811</v>
      </c>
      <c r="P316" s="162">
        <f t="shared" si="561"/>
        <v>112198.23008849558</v>
      </c>
      <c r="Q316" s="162">
        <f t="shared" si="561"/>
        <v>155839.01773533423</v>
      </c>
      <c r="R316" s="162">
        <f t="shared" si="561"/>
        <v>147944.44444444444</v>
      </c>
      <c r="S316" s="162">
        <f t="shared" si="561"/>
        <v>115835.9375</v>
      </c>
      <c r="T316" s="162">
        <f t="shared" si="561"/>
        <v>148265.38461538462</v>
      </c>
      <c r="U316" s="162">
        <f t="shared" si="561"/>
        <v>148096.31728045325</v>
      </c>
      <c r="V316" s="162">
        <f t="shared" si="561"/>
        <v>134065.08875739644</v>
      </c>
      <c r="W316" s="162"/>
      <c r="X316" s="162"/>
      <c r="Y316" s="162">
        <f t="shared" ref="Y316:AO316" si="562">IFERROR(+(Y42*1000)/Y283,"-")</f>
        <v>152871.9806763285</v>
      </c>
      <c r="Z316" s="162">
        <f t="shared" si="562"/>
        <v>126344.08602150538</v>
      </c>
      <c r="AA316" s="162">
        <f t="shared" ref="AA316" si="563">IFERROR(+(AA42*1000)/AA283,"-")</f>
        <v>122358.97435897436</v>
      </c>
      <c r="AB316" s="162" t="str">
        <f>IFERROR(+(AB42*1000)/AB283,"-")</f>
        <v>-</v>
      </c>
      <c r="AC316" s="162">
        <f>IFERROR(+(AC42*1000)/AC283,"-")</f>
        <v>123041.56769596199</v>
      </c>
      <c r="AD316" s="162" t="str">
        <f t="shared" si="562"/>
        <v>-</v>
      </c>
      <c r="AE316" s="162">
        <f t="shared" si="562"/>
        <v>133719.90740740742</v>
      </c>
      <c r="AF316" s="162">
        <f t="shared" si="562"/>
        <v>148855.3459119497</v>
      </c>
      <c r="AG316" s="162">
        <f t="shared" si="562"/>
        <v>127737.90322580645</v>
      </c>
      <c r="AH316" s="337">
        <f t="shared" si="562"/>
        <v>144357.48915539679</v>
      </c>
      <c r="AI316" s="337">
        <f t="shared" si="562"/>
        <v>156242.39588207769</v>
      </c>
      <c r="AJ316" s="337">
        <f t="shared" si="562"/>
        <v>130104.93827160494</v>
      </c>
      <c r="AK316" s="162">
        <f t="shared" si="562"/>
        <v>126695.7928802589</v>
      </c>
      <c r="AL316" s="162">
        <f t="shared" si="562"/>
        <v>117337.42331288343</v>
      </c>
      <c r="AM316" s="162">
        <f t="shared" si="562"/>
        <v>160333.33333333334</v>
      </c>
      <c r="AN316" s="337">
        <f t="shared" si="562"/>
        <v>129911.08328115215</v>
      </c>
      <c r="AO316" s="338">
        <f t="shared" si="562"/>
        <v>206388.05789622222</v>
      </c>
      <c r="AR316" s="337">
        <f>IFERROR(+(AR42*1000)/AR283,"-")</f>
        <v>245972.21499219156</v>
      </c>
      <c r="AS316" s="337">
        <f>IFERROR(+(AS42*1000)/AS283,"-")</f>
        <v>144357.48915539679</v>
      </c>
      <c r="AT316" s="337">
        <f>IFERROR(+(AT42*1000)/AT283,"-")</f>
        <v>156242.39588207766</v>
      </c>
      <c r="AU316" s="337">
        <f>IFERROR(+(AU42*1000)/AU283,"-")</f>
        <v>130104.93827160493</v>
      </c>
      <c r="AV316" s="337">
        <f>IFERROR(+(AV42*1000)/AV283,"-")</f>
        <v>129911.08328115215</v>
      </c>
      <c r="AW316" s="338">
        <f t="shared" ref="AW316" si="564">IFERROR(+(AW42*1000)/AW283,"-")</f>
        <v>206388.05789622222</v>
      </c>
      <c r="AY316" s="337">
        <f>IFERROR(+(AY42*1000)/AY283,"-")</f>
        <v>198836.8304122439</v>
      </c>
      <c r="AZ316" s="337">
        <f>IFERROR(+(AZ42*1000)/AZ283,"-")</f>
        <v>149700.94562647754</v>
      </c>
      <c r="BA316" s="337">
        <f>IFERROR(+(BA42*1000)/BA283,"-")</f>
        <v>189763.46153846153</v>
      </c>
      <c r="BB316" s="337">
        <f>IFERROR(+(BB42*1000)/BB283,"-")</f>
        <v>124270.83333333333</v>
      </c>
      <c r="BC316" s="337">
        <f>IFERROR(+(BC42*1000)/BC283,"-")</f>
        <v>160333.33333333334</v>
      </c>
      <c r="BD316" s="338">
        <f t="shared" ref="BD316" si="565">IFERROR(+(BD42*1000)/BD283,"-")</f>
        <v>189763.46153846153</v>
      </c>
    </row>
    <row r="317" spans="1:56"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337"/>
      <c r="AI317" s="337"/>
      <c r="AJ317" s="337"/>
      <c r="AK317" s="162"/>
      <c r="AL317" s="162"/>
      <c r="AM317" s="162"/>
      <c r="AN317" s="337"/>
      <c r="AO317" s="338"/>
      <c r="AR317" s="337"/>
      <c r="AS317" s="337"/>
      <c r="AT317" s="337"/>
      <c r="AU317" s="337"/>
      <c r="AV317" s="337"/>
      <c r="AW317" s="338"/>
      <c r="AY317" s="337"/>
      <c r="AZ317" s="337"/>
      <c r="BA317" s="337"/>
      <c r="BB317" s="337"/>
      <c r="BC317" s="337"/>
      <c r="BD317" s="338"/>
    </row>
    <row r="318" spans="1:56"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337"/>
      <c r="AI318" s="337"/>
      <c r="AJ318" s="337"/>
      <c r="AK318" s="162"/>
      <c r="AL318" s="162"/>
      <c r="AM318" s="162"/>
      <c r="AN318" s="337"/>
      <c r="AO318" s="338"/>
      <c r="AR318" s="337"/>
      <c r="AS318" s="337"/>
      <c r="AT318" s="337"/>
      <c r="AU318" s="337"/>
      <c r="AV318" s="337"/>
      <c r="AW318" s="338"/>
      <c r="AY318" s="337"/>
      <c r="AZ318" s="337"/>
      <c r="BA318" s="337"/>
      <c r="BB318" s="337"/>
      <c r="BC318" s="337"/>
      <c r="BD318" s="338"/>
    </row>
    <row r="319" spans="1:56"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337"/>
      <c r="AI319" s="337"/>
      <c r="AJ319" s="337"/>
      <c r="AK319" s="162"/>
      <c r="AL319" s="162"/>
      <c r="AM319" s="162"/>
      <c r="AN319" s="337"/>
      <c r="AO319" s="338"/>
      <c r="AR319" s="337"/>
      <c r="AS319" s="337"/>
      <c r="AT319" s="337"/>
      <c r="AU319" s="337"/>
      <c r="AV319" s="337"/>
      <c r="AW319" s="338"/>
      <c r="AY319" s="337"/>
      <c r="AZ319" s="337"/>
      <c r="BA319" s="337"/>
      <c r="BB319" s="337"/>
      <c r="BC319" s="337"/>
      <c r="BD319" s="338"/>
    </row>
    <row r="320" spans="1:56" s="204" customFormat="1">
      <c r="A320" s="287"/>
      <c r="B320" s="173" t="s">
        <v>53</v>
      </c>
      <c r="C320" s="308"/>
      <c r="D320" s="162">
        <f t="shared" ref="D320:V320" si="566">IFERROR(+(D46*1000)/D283,"-")</f>
        <v>93393.621316108198</v>
      </c>
      <c r="E320" s="162">
        <f t="shared" si="566"/>
        <v>97956.923076923078</v>
      </c>
      <c r="F320" s="162">
        <f t="shared" si="566"/>
        <v>101605.25381611644</v>
      </c>
      <c r="G320" s="162" t="str">
        <f t="shared" si="566"/>
        <v>-</v>
      </c>
      <c r="H320" s="162">
        <f t="shared" si="566"/>
        <v>92625.665601703935</v>
      </c>
      <c r="I320" s="162">
        <f t="shared" si="566"/>
        <v>99207.405489383746</v>
      </c>
      <c r="J320" s="162">
        <f t="shared" si="566"/>
        <v>91209.794837855719</v>
      </c>
      <c r="K320" s="162">
        <f t="shared" si="566"/>
        <v>100495.62816382881</v>
      </c>
      <c r="L320" s="337">
        <f t="shared" si="566"/>
        <v>133782.01457574181</v>
      </c>
      <c r="M320" s="162" t="str">
        <f t="shared" si="566"/>
        <v>-</v>
      </c>
      <c r="N320" s="162" t="str">
        <f t="shared" si="566"/>
        <v>-</v>
      </c>
      <c r="O320" s="162">
        <f t="shared" si="566"/>
        <v>71237.461617195499</v>
      </c>
      <c r="P320" s="162">
        <f t="shared" si="566"/>
        <v>68451.327433628321</v>
      </c>
      <c r="Q320" s="162">
        <f t="shared" si="566"/>
        <v>96075.034106412</v>
      </c>
      <c r="R320" s="162">
        <f t="shared" si="566"/>
        <v>80197.916666666672</v>
      </c>
      <c r="S320" s="162">
        <f t="shared" si="566"/>
        <v>69231.770833333328</v>
      </c>
      <c r="T320" s="162">
        <f t="shared" si="566"/>
        <v>82344.230769230766</v>
      </c>
      <c r="U320" s="162">
        <f t="shared" si="566"/>
        <v>61487.252124645893</v>
      </c>
      <c r="V320" s="162">
        <f t="shared" si="566"/>
        <v>91355.029585798809</v>
      </c>
      <c r="W320" s="162"/>
      <c r="X320" s="162"/>
      <c r="Y320" s="162">
        <f t="shared" ref="Y320:AO320" si="567">IFERROR(+(Y46*1000)/Y283,"-")</f>
        <v>69101.44927536232</v>
      </c>
      <c r="Z320" s="162">
        <f t="shared" si="567"/>
        <v>77668.458781362002</v>
      </c>
      <c r="AA320" s="162">
        <f t="shared" ref="AA320" si="568">IFERROR(+(AA46*1000)/AA283,"-")</f>
        <v>71684.61538461539</v>
      </c>
      <c r="AB320" s="162" t="str">
        <f>IFERROR(+(AB46*1000)/AB283,"-")</f>
        <v>-</v>
      </c>
      <c r="AC320" s="162">
        <f>IFERROR(+(AC46*1000)/AC283,"-")</f>
        <v>73404.988123515446</v>
      </c>
      <c r="AD320" s="162" t="str">
        <f t="shared" si="567"/>
        <v>-</v>
      </c>
      <c r="AE320" s="162">
        <f t="shared" si="567"/>
        <v>72826.388888888891</v>
      </c>
      <c r="AF320" s="162">
        <f t="shared" si="567"/>
        <v>84471.698113207545</v>
      </c>
      <c r="AG320" s="162">
        <f t="shared" si="567"/>
        <v>66899.193548387091</v>
      </c>
      <c r="AH320" s="337">
        <f t="shared" si="567"/>
        <v>82969.379943863227</v>
      </c>
      <c r="AI320" s="337">
        <f t="shared" si="567"/>
        <v>91953.673373888625</v>
      </c>
      <c r="AJ320" s="337">
        <f t="shared" si="567"/>
        <v>72195.2861952862</v>
      </c>
      <c r="AK320" s="162">
        <f t="shared" si="567"/>
        <v>72871.359223300969</v>
      </c>
      <c r="AL320" s="162">
        <f t="shared" si="567"/>
        <v>54730.061349693249</v>
      </c>
      <c r="AM320" s="162">
        <f t="shared" si="567"/>
        <v>80328.282828282827</v>
      </c>
      <c r="AN320" s="337">
        <f t="shared" si="567"/>
        <v>71944.270507200999</v>
      </c>
      <c r="AO320" s="338">
        <f t="shared" si="567"/>
        <v>113743.13591097851</v>
      </c>
      <c r="AR320" s="337">
        <f>IFERROR(+(AR46*1000)/AR283,"-")</f>
        <v>133782.01457574181</v>
      </c>
      <c r="AS320" s="337">
        <f>IFERROR(+(AS46*1000)/AS283,"-")</f>
        <v>82969.379943863227</v>
      </c>
      <c r="AT320" s="337">
        <f>IFERROR(+(AT46*1000)/AT283,"-")</f>
        <v>91953.67337388864</v>
      </c>
      <c r="AU320" s="337">
        <f>IFERROR(+(AU46*1000)/AU283,"-")</f>
        <v>72195.286195286186</v>
      </c>
      <c r="AV320" s="337">
        <f>IFERROR(+(AV46*1000)/AV283,"-")</f>
        <v>71944.270507200999</v>
      </c>
      <c r="AW320" s="338">
        <f t="shared" ref="AW320" si="569">IFERROR(+(AW46*1000)/AW283,"-")</f>
        <v>113743.13591097851</v>
      </c>
      <c r="AY320" s="337">
        <f>IFERROR(+(AY46*1000)/AY283,"-")</f>
        <v>111012.83633670698</v>
      </c>
      <c r="AZ320" s="337">
        <f>IFERROR(+(AZ46*1000)/AZ283,"-")</f>
        <v>76410.165484633573</v>
      </c>
      <c r="BA320" s="337">
        <f>IFERROR(+(BA46*1000)/BA283,"-")</f>
        <v>113169.23076923077</v>
      </c>
      <c r="BB320" s="337">
        <f>IFERROR(+(BB46*1000)/BB283,"-")</f>
        <v>69231.770833333328</v>
      </c>
      <c r="BC320" s="337">
        <f>IFERROR(+(BC46*1000)/BC283,"-")</f>
        <v>80328.282828282827</v>
      </c>
      <c r="BD320" s="338">
        <f t="shared" ref="BD320" si="570">IFERROR(+(BD46*1000)/BD283,"-")</f>
        <v>113169.23076923077</v>
      </c>
    </row>
    <row r="321" spans="1:56" s="204" customFormat="1">
      <c r="A321" s="341"/>
      <c r="B321" s="173" t="s">
        <v>52</v>
      </c>
      <c r="C321" s="308"/>
      <c r="D321" s="162">
        <f t="shared" ref="D321:V321" si="571">IFERROR(+(D46*1000)/D266,"-")</f>
        <v>11615.585458927495</v>
      </c>
      <c r="E321" s="162">
        <f t="shared" si="571"/>
        <v>20552.614590058103</v>
      </c>
      <c r="F321" s="162">
        <f t="shared" si="571"/>
        <v>15108.847128378378</v>
      </c>
      <c r="G321" s="162">
        <f t="shared" si="571"/>
        <v>17617.892556796785</v>
      </c>
      <c r="H321" s="162">
        <f t="shared" si="571"/>
        <v>14030.569446684949</v>
      </c>
      <c r="I321" s="162">
        <f t="shared" si="571"/>
        <v>20657.734404485902</v>
      </c>
      <c r="J321" s="162">
        <f t="shared" si="571"/>
        <v>14054.456455231491</v>
      </c>
      <c r="K321" s="162">
        <f t="shared" si="571"/>
        <v>12557.619321449109</v>
      </c>
      <c r="L321" s="337">
        <f t="shared" si="571"/>
        <v>15579.364538104222</v>
      </c>
      <c r="M321" s="162" t="str">
        <f t="shared" si="571"/>
        <v>-</v>
      </c>
      <c r="N321" s="162" t="str">
        <f t="shared" si="571"/>
        <v>-</v>
      </c>
      <c r="O321" s="162">
        <f t="shared" si="571"/>
        <v>9095.53058024046</v>
      </c>
      <c r="P321" s="162">
        <f t="shared" si="571"/>
        <v>8413.0954970633029</v>
      </c>
      <c r="Q321" s="162">
        <f t="shared" si="571"/>
        <v>9494.8092220574363</v>
      </c>
      <c r="R321" s="162">
        <f t="shared" si="571"/>
        <v>7061.1433812289815</v>
      </c>
      <c r="S321" s="162">
        <f t="shared" si="571"/>
        <v>6745.7498096929712</v>
      </c>
      <c r="T321" s="162">
        <f t="shared" si="571"/>
        <v>8916.9096209912532</v>
      </c>
      <c r="U321" s="162">
        <f t="shared" si="571"/>
        <v>4220.2994361267747</v>
      </c>
      <c r="V321" s="162">
        <f t="shared" si="571"/>
        <v>7837.0558375634519</v>
      </c>
      <c r="W321" s="162"/>
      <c r="X321" s="162"/>
      <c r="Y321" s="162">
        <f t="shared" ref="Y321:AO321" si="572">IFERROR(+(Y46*1000)/Y266,"-")</f>
        <v>4878.5811732605725</v>
      </c>
      <c r="Z321" s="162">
        <f t="shared" si="572"/>
        <v>9524.0083507306881</v>
      </c>
      <c r="AA321" s="162">
        <f t="shared" ref="AA321" si="573">IFERROR(+(AA46*1000)/AA266,"-")</f>
        <v>8489.8269055572418</v>
      </c>
      <c r="AB321" s="162" t="str">
        <f>IFERROR(+(AB46*1000)/AB266,"-")</f>
        <v>-</v>
      </c>
      <c r="AC321" s="162">
        <f>IFERROR(+(AC46*1000)/AC266,"-")</f>
        <v>8553.4182120121786</v>
      </c>
      <c r="AD321" s="162" t="str">
        <f t="shared" si="572"/>
        <v>-</v>
      </c>
      <c r="AE321" s="162">
        <f t="shared" si="572"/>
        <v>7851.5098577489398</v>
      </c>
      <c r="AF321" s="162">
        <f t="shared" si="572"/>
        <v>7781.5758980301271</v>
      </c>
      <c r="AG321" s="162">
        <f t="shared" si="572"/>
        <v>7350.9082853345144</v>
      </c>
      <c r="AH321" s="337">
        <f t="shared" si="572"/>
        <v>8726.2358434866619</v>
      </c>
      <c r="AI321" s="337">
        <f t="shared" si="572"/>
        <v>10482.22334835836</v>
      </c>
      <c r="AJ321" s="337">
        <f t="shared" si="572"/>
        <v>6948.3405795144608</v>
      </c>
      <c r="AK321" s="162">
        <f t="shared" si="572"/>
        <v>4450.049407114625</v>
      </c>
      <c r="AL321" s="162">
        <f t="shared" si="572"/>
        <v>5635.5022109917882</v>
      </c>
      <c r="AM321" s="162">
        <f t="shared" si="572"/>
        <v>4856.4885496183206</v>
      </c>
      <c r="AN321" s="337">
        <f t="shared" si="572"/>
        <v>4577.8548091481389</v>
      </c>
      <c r="AO321" s="338">
        <f t="shared" si="572"/>
        <v>12181.800517295727</v>
      </c>
      <c r="AR321" s="337">
        <f>IFERROR(+(AR46*1000)/AR266,"-")</f>
        <v>15579.364538104222</v>
      </c>
      <c r="AS321" s="337">
        <f>IFERROR(+(AS46*1000)/AS266,"-")</f>
        <v>8726.2358434866619</v>
      </c>
      <c r="AT321" s="337">
        <f>IFERROR(+(AT46*1000)/AT266,"-")</f>
        <v>10482.22334835836</v>
      </c>
      <c r="AU321" s="337">
        <f>IFERROR(+(AU46*1000)/AU266,"-")</f>
        <v>6948.3405795144599</v>
      </c>
      <c r="AV321" s="337">
        <f>IFERROR(+(AV46*1000)/AV266,"-")</f>
        <v>4577.8548091481398</v>
      </c>
      <c r="AW321" s="338">
        <f t="shared" ref="AW321" si="574">IFERROR(+(AW46*1000)/AW266,"-")</f>
        <v>12181.800517295727</v>
      </c>
      <c r="AY321" s="337">
        <f>IFERROR(+(AY46*1000)/AY266,"-")</f>
        <v>12513.927150290787</v>
      </c>
      <c r="AZ321" s="337">
        <f>IFERROR(+(AZ46*1000)/AZ266,"-")</f>
        <v>7095.0499396334098</v>
      </c>
      <c r="BA321" s="337">
        <f>IFERROR(+(BA46*1000)/BA266,"-")</f>
        <v>12254.893794252395</v>
      </c>
      <c r="BB321" s="337">
        <f>IFERROR(+(BB46*1000)/BB266,"-")</f>
        <v>6745.7498096929712</v>
      </c>
      <c r="BC321" s="337">
        <f>IFERROR(+(BC46*1000)/BC266,"-")</f>
        <v>4856.4885496183206</v>
      </c>
      <c r="BD321" s="338">
        <f t="shared" ref="BD321" si="575">IFERROR(+(BD46*1000)/BD266,"-")</f>
        <v>11442.348823643788</v>
      </c>
    </row>
    <row r="322" spans="1:56"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337"/>
      <c r="AI323" s="337"/>
      <c r="AJ323" s="337"/>
      <c r="AK323" s="162"/>
      <c r="AL323" s="162"/>
      <c r="AM323" s="162"/>
      <c r="AN323" s="337"/>
      <c r="AO323" s="338"/>
      <c r="AR323" s="337"/>
      <c r="AS323" s="337"/>
      <c r="AT323" s="337"/>
      <c r="AU323" s="337"/>
      <c r="AV323" s="337"/>
      <c r="AW323" s="338"/>
      <c r="AY323" s="337"/>
      <c r="AZ323" s="337"/>
      <c r="BA323" s="337"/>
      <c r="BB323" s="337"/>
      <c r="BC323" s="337"/>
      <c r="BD323" s="338"/>
    </row>
    <row r="324" spans="1:56" s="204" customFormat="1">
      <c r="A324" s="245"/>
      <c r="B324" s="173" t="s">
        <v>50</v>
      </c>
      <c r="C324" s="308"/>
      <c r="D324" s="162">
        <f t="shared" ref="D324:V324" si="576">+D65</f>
        <v>18527</v>
      </c>
      <c r="E324" s="162">
        <f t="shared" si="576"/>
        <v>494</v>
      </c>
      <c r="F324" s="162">
        <f t="shared" si="576"/>
        <v>6056</v>
      </c>
      <c r="G324" s="162">
        <f t="shared" si="576"/>
        <v>45801</v>
      </c>
      <c r="H324" s="162">
        <f t="shared" si="576"/>
        <v>4417</v>
      </c>
      <c r="I324" s="162">
        <f t="shared" si="576"/>
        <v>27773</v>
      </c>
      <c r="J324" s="162">
        <f t="shared" si="576"/>
        <v>13561</v>
      </c>
      <c r="K324" s="162">
        <f t="shared" si="576"/>
        <v>14095</v>
      </c>
      <c r="L324" s="337">
        <f t="shared" si="576"/>
        <v>130724</v>
      </c>
      <c r="M324" s="162">
        <f t="shared" si="576"/>
        <v>0</v>
      </c>
      <c r="N324" s="162">
        <f t="shared" si="576"/>
        <v>0</v>
      </c>
      <c r="O324" s="162">
        <f t="shared" si="576"/>
        <v>7202</v>
      </c>
      <c r="P324" s="162">
        <f t="shared" si="576"/>
        <v>2450</v>
      </c>
      <c r="Q324" s="162">
        <f t="shared" si="576"/>
        <v>101</v>
      </c>
      <c r="R324" s="162">
        <f t="shared" si="576"/>
        <v>1738</v>
      </c>
      <c r="S324" s="162">
        <f t="shared" si="576"/>
        <v>44</v>
      </c>
      <c r="T324" s="162">
        <f t="shared" si="576"/>
        <v>1772</v>
      </c>
      <c r="U324" s="162">
        <f t="shared" si="576"/>
        <v>4272</v>
      </c>
      <c r="V324" s="162">
        <f t="shared" si="576"/>
        <v>-3013</v>
      </c>
      <c r="W324" s="162"/>
      <c r="X324" s="162"/>
      <c r="Y324" s="162">
        <f t="shared" ref="Y324:AO324" si="577">+Y65</f>
        <v>4130</v>
      </c>
      <c r="Z324" s="162">
        <f t="shared" si="577"/>
        <v>-4080</v>
      </c>
      <c r="AA324" s="162">
        <f t="shared" ref="AA324" si="578">+AA65</f>
        <v>1601</v>
      </c>
      <c r="AB324" s="162">
        <f>+AB65</f>
        <v>0</v>
      </c>
      <c r="AC324" s="162">
        <f>+AC65</f>
        <v>6086</v>
      </c>
      <c r="AD324" s="162">
        <f t="shared" si="577"/>
        <v>1084</v>
      </c>
      <c r="AE324" s="162">
        <f t="shared" si="577"/>
        <v>2070</v>
      </c>
      <c r="AF324" s="162">
        <f t="shared" si="577"/>
        <v>-1288</v>
      </c>
      <c r="AG324" s="162">
        <f t="shared" si="577"/>
        <v>-837</v>
      </c>
      <c r="AH324" s="337">
        <f t="shared" si="577"/>
        <v>23332</v>
      </c>
      <c r="AI324" s="337">
        <f t="shared" si="577"/>
        <v>7312</v>
      </c>
      <c r="AJ324" s="337">
        <f t="shared" si="577"/>
        <v>16020</v>
      </c>
      <c r="AK324" s="162">
        <f t="shared" si="577"/>
        <v>2619</v>
      </c>
      <c r="AL324" s="162">
        <f t="shared" si="577"/>
        <v>5357</v>
      </c>
      <c r="AM324" s="162">
        <f t="shared" si="577"/>
        <v>2794</v>
      </c>
      <c r="AN324" s="337">
        <f t="shared" si="577"/>
        <v>10770</v>
      </c>
      <c r="AO324" s="338">
        <f t="shared" si="577"/>
        <v>164826</v>
      </c>
      <c r="AR324" s="337">
        <f>+AR65</f>
        <v>16340.5</v>
      </c>
      <c r="AS324" s="337">
        <f>+AS65</f>
        <v>1458.25</v>
      </c>
      <c r="AT324" s="337">
        <f>+AT65</f>
        <v>1044.5714285714287</v>
      </c>
      <c r="AU324" s="337">
        <f>+AU65</f>
        <v>1780</v>
      </c>
      <c r="AV324" s="337">
        <f>+AV65</f>
        <v>3590</v>
      </c>
      <c r="AW324" s="338">
        <f t="shared" ref="AW324" si="579">+AW65</f>
        <v>6104.666666666667</v>
      </c>
      <c r="AY324" s="337">
        <f>+AY65</f>
        <v>13828</v>
      </c>
      <c r="AZ324" s="337">
        <f>+AZ65</f>
        <v>1669.5</v>
      </c>
      <c r="BA324" s="337">
        <f>+BA65</f>
        <v>1084</v>
      </c>
      <c r="BB324" s="337">
        <f>+BB65</f>
        <v>1738</v>
      </c>
      <c r="BC324" s="337">
        <f>+BC65</f>
        <v>2794</v>
      </c>
      <c r="BD324" s="338">
        <f t="shared" ref="BD324" si="580">+BD65</f>
        <v>2619</v>
      </c>
    </row>
    <row r="325" spans="1:56" s="204" customFormat="1">
      <c r="A325" s="245"/>
      <c r="B325" s="173" t="s">
        <v>49</v>
      </c>
      <c r="C325" s="308"/>
      <c r="D325" s="163">
        <f t="shared" ref="D325:V325" si="581">+D293</f>
        <v>4.7987960919611682E-2</v>
      </c>
      <c r="E325" s="163">
        <f t="shared" si="581"/>
        <v>4.0098704503392967E-3</v>
      </c>
      <c r="F325" s="163">
        <f t="shared" si="581"/>
        <v>1.241344817549369E-2</v>
      </c>
      <c r="G325" s="163">
        <f t="shared" si="581"/>
        <v>4.1919812261918057E-2</v>
      </c>
      <c r="H325" s="163">
        <f t="shared" si="581"/>
        <v>1.3096021679445442E-2</v>
      </c>
      <c r="I325" s="163">
        <f t="shared" si="581"/>
        <v>4.0692980669625393E-2</v>
      </c>
      <c r="J325" s="163">
        <f t="shared" si="581"/>
        <v>5.3986162089858833E-2</v>
      </c>
      <c r="K325" s="163">
        <f t="shared" si="581"/>
        <v>3.3606573011740248E-2</v>
      </c>
      <c r="L325" s="322">
        <f t="shared" si="581"/>
        <v>3.4582144762798667E-2</v>
      </c>
      <c r="M325" s="163" t="str">
        <f t="shared" si="581"/>
        <v>-</v>
      </c>
      <c r="N325" s="163" t="str">
        <f t="shared" si="581"/>
        <v>-</v>
      </c>
      <c r="O325" s="163">
        <f t="shared" si="581"/>
        <v>6.2274102896670992E-2</v>
      </c>
      <c r="P325" s="163">
        <f t="shared" si="581"/>
        <v>3.864840989399293E-2</v>
      </c>
      <c r="Q325" s="163">
        <f t="shared" si="581"/>
        <v>8.8418103825614993E-4</v>
      </c>
      <c r="R325" s="163">
        <f t="shared" si="581"/>
        <v>4.0790461885092E-2</v>
      </c>
      <c r="S325" s="163">
        <f t="shared" si="581"/>
        <v>9.8918639419077808E-4</v>
      </c>
      <c r="T325" s="163">
        <f t="shared" si="581"/>
        <v>2.2983734986640379E-2</v>
      </c>
      <c r="U325" s="163">
        <f t="shared" si="581"/>
        <v>8.1716974635601972E-2</v>
      </c>
      <c r="V325" s="163">
        <f t="shared" si="581"/>
        <v>-0.13298318400494327</v>
      </c>
      <c r="W325" s="163"/>
      <c r="X325" s="163"/>
      <c r="Y325" s="163">
        <f t="shared" ref="Y325:AO325" si="582">+Y293</f>
        <v>6.5256205659751293E-2</v>
      </c>
      <c r="Z325" s="163">
        <f t="shared" si="582"/>
        <v>-2.8936170212765958E-2</v>
      </c>
      <c r="AA325" s="163">
        <f t="shared" ref="AA325" si="583">+AA293</f>
        <v>3.3549874266554904E-2</v>
      </c>
      <c r="AB325" s="163" t="str">
        <f>+AB293</f>
        <v>-</v>
      </c>
      <c r="AC325" s="163">
        <f>+AC293</f>
        <v>5.8744606712290419E-2</v>
      </c>
      <c r="AD325" s="163">
        <f t="shared" si="582"/>
        <v>1.0985335995216717E-2</v>
      </c>
      <c r="AE325" s="163">
        <f t="shared" si="582"/>
        <v>3.5833607422923124E-2</v>
      </c>
      <c r="AF325" s="163">
        <f t="shared" si="582"/>
        <v>-5.4419469325671793E-2</v>
      </c>
      <c r="AG325" s="163">
        <f t="shared" si="582"/>
        <v>-1.3210644275387481E-2</v>
      </c>
      <c r="AH325" s="322">
        <f t="shared" si="582"/>
        <v>2.0620889211771548E-2</v>
      </c>
      <c r="AI325" s="322">
        <f t="shared" si="582"/>
        <v>1.0949713977657313E-2</v>
      </c>
      <c r="AJ325" s="322">
        <f t="shared" si="582"/>
        <v>3.4548646305537702E-2</v>
      </c>
      <c r="AK325" s="163">
        <f t="shared" si="582"/>
        <v>1.6724565122991648E-2</v>
      </c>
      <c r="AL325" s="163">
        <f t="shared" si="582"/>
        <v>0.28008992993830389</v>
      </c>
      <c r="AM325" s="163">
        <f t="shared" si="582"/>
        <v>8.8011088011088007E-2</v>
      </c>
      <c r="AN325" s="322">
        <f t="shared" si="582"/>
        <v>5.1911620105269243E-2</v>
      </c>
      <c r="AO325" s="323">
        <f t="shared" si="582"/>
        <v>3.2198596495477766E-2</v>
      </c>
      <c r="AR325" s="322">
        <f>+AR293</f>
        <v>3.4582144762798667E-2</v>
      </c>
      <c r="AS325" s="322">
        <f>+AS293</f>
        <v>2.0620889211771548E-2</v>
      </c>
      <c r="AT325" s="322">
        <f>+AT293</f>
        <v>1.0949713977657314E-2</v>
      </c>
      <c r="AU325" s="322">
        <f>+AU293</f>
        <v>3.4548646305537702E-2</v>
      </c>
      <c r="AV325" s="322">
        <f>+AV293</f>
        <v>5.1911620105269243E-2</v>
      </c>
      <c r="AW325" s="323">
        <f t="shared" ref="AW325" si="584">+AW293</f>
        <v>3.2198596495477766E-2</v>
      </c>
      <c r="AY325" s="322">
        <f>+AY293</f>
        <v>3.4334465566215763E-2</v>
      </c>
      <c r="AZ325" s="322">
        <f>+AZ293</f>
        <v>2.6364619769911644E-2</v>
      </c>
      <c r="BA325" s="322">
        <f>+BA293</f>
        <v>1.0985335995216717E-2</v>
      </c>
      <c r="BB325" s="322">
        <f>+BB293</f>
        <v>3.642078792958927E-2</v>
      </c>
      <c r="BC325" s="322">
        <f>+BC293</f>
        <v>8.8011088011088007E-2</v>
      </c>
      <c r="BD325" s="323">
        <f t="shared" ref="BD325" si="585">+BD293</f>
        <v>2.6541139272576182E-2</v>
      </c>
    </row>
    <row r="326" spans="1:56" s="204" customFormat="1">
      <c r="A326" s="341"/>
      <c r="B326" s="173" t="s">
        <v>48</v>
      </c>
      <c r="C326" s="308"/>
      <c r="D326" s="163">
        <f t="shared" ref="D326:V326" si="586">IFERROR(+(D69-D67+D53+D60)/D42,"-")</f>
        <v>0.16915322371760999</v>
      </c>
      <c r="E326" s="163">
        <f t="shared" si="586"/>
        <v>7.3021851358810355E-2</v>
      </c>
      <c r="F326" s="163">
        <f t="shared" si="586"/>
        <v>0.12430461322761951</v>
      </c>
      <c r="G326" s="163">
        <f t="shared" si="586"/>
        <v>0.1545306273373446</v>
      </c>
      <c r="H326" s="163">
        <f t="shared" si="586"/>
        <v>0.15835897983266028</v>
      </c>
      <c r="I326" s="163">
        <f t="shared" si="586"/>
        <v>0.1299338755547611</v>
      </c>
      <c r="J326" s="163">
        <f t="shared" si="586"/>
        <v>0.14065622586526749</v>
      </c>
      <c r="K326" s="163">
        <f t="shared" si="586"/>
        <v>0.13259992561013992</v>
      </c>
      <c r="L326" s="322">
        <f t="shared" si="586"/>
        <v>0.14201207851324607</v>
      </c>
      <c r="M326" s="163" t="str">
        <f t="shared" si="586"/>
        <v>-</v>
      </c>
      <c r="N326" s="163" t="str">
        <f t="shared" si="586"/>
        <v>-</v>
      </c>
      <c r="O326" s="163">
        <f t="shared" si="586"/>
        <v>0.13489840034587117</v>
      </c>
      <c r="P326" s="163">
        <f t="shared" si="586"/>
        <v>0.13099444724886422</v>
      </c>
      <c r="Q326" s="163">
        <f t="shared" si="586"/>
        <v>0.13283725816335465</v>
      </c>
      <c r="R326" s="163">
        <f t="shared" si="586"/>
        <v>0.12978783327074728</v>
      </c>
      <c r="S326" s="163">
        <f t="shared" si="586"/>
        <v>6.3532744317798609E-2</v>
      </c>
      <c r="T326" s="163">
        <f t="shared" si="586"/>
        <v>0.10164984824509066</v>
      </c>
      <c r="U326" s="163">
        <f t="shared" si="586"/>
        <v>0.1873254523891503</v>
      </c>
      <c r="V326" s="163">
        <f t="shared" si="586"/>
        <v>-5.6009180385752748E-2</v>
      </c>
      <c r="W326" s="163"/>
      <c r="X326" s="163"/>
      <c r="Y326" s="163">
        <f t="shared" ref="Y326:AO326" si="587">IFERROR(+(Y69-Y67+Y53+Y60)/Y42,"-")</f>
        <v>0.17143579452985511</v>
      </c>
      <c r="Z326" s="163">
        <f t="shared" si="587"/>
        <v>0.1034822695035461</v>
      </c>
      <c r="AA326" s="163">
        <f t="shared" ref="AA326" si="588">IFERROR(+(AA69-AA67+AA53+AA60)/AA42,"-")</f>
        <v>0.10815171835708298</v>
      </c>
      <c r="AB326" s="163" t="str">
        <f>IFERROR(+(AB69-AB67+AB53+AB60)/AB42,"-")</f>
        <v>-</v>
      </c>
      <c r="AC326" s="163">
        <f>IFERROR(+(AC69-AC67+AC53+AC60)/AC42,"-")</f>
        <v>0.13465120993040608</v>
      </c>
      <c r="AD326" s="163">
        <f t="shared" si="587"/>
        <v>8.9858832352017193E-2</v>
      </c>
      <c r="AE326" s="163">
        <f t="shared" si="587"/>
        <v>0.10109578132844012</v>
      </c>
      <c r="AF326" s="163">
        <f t="shared" si="587"/>
        <v>3.6209227649146525E-2</v>
      </c>
      <c r="AG326" s="163">
        <f t="shared" si="587"/>
        <v>5.8366741374412071E-2</v>
      </c>
      <c r="AH326" s="322">
        <f t="shared" si="587"/>
        <v>0.11278208778990945</v>
      </c>
      <c r="AI326" s="322">
        <f t="shared" si="587"/>
        <v>0.10723292102189344</v>
      </c>
      <c r="AJ326" s="322">
        <f t="shared" si="587"/>
        <v>0.12077361363312875</v>
      </c>
      <c r="AK326" s="163">
        <f t="shared" si="587"/>
        <v>8.2530843699711365E-2</v>
      </c>
      <c r="AL326" s="163">
        <f t="shared" si="587"/>
        <v>0.32557774756875457</v>
      </c>
      <c r="AM326" s="163">
        <f t="shared" si="587"/>
        <v>0.13482013482013483</v>
      </c>
      <c r="AN326" s="322">
        <f t="shared" si="587"/>
        <v>0.11293789885669116</v>
      </c>
      <c r="AO326" s="323">
        <f t="shared" si="587"/>
        <v>0.13437296775979415</v>
      </c>
      <c r="AR326" s="322">
        <f>IFERROR(+(AR69-AR67+AR53+AR60)/AR42,"-")</f>
        <v>0.14201207851324607</v>
      </c>
      <c r="AS326" s="322">
        <f>IFERROR(+(AS69-AS67+AS53+AS60)/AS42,"-")</f>
        <v>0.11278208778990945</v>
      </c>
      <c r="AT326" s="322">
        <f>IFERROR(+(AT69-AT67+AT53+AT60)/AT42,"-")</f>
        <v>0.10723292102189344</v>
      </c>
      <c r="AU326" s="322">
        <f>IFERROR(+(AU69-AU67+AU53+AU60)/AU42,"-")</f>
        <v>0.12077361363312876</v>
      </c>
      <c r="AV326" s="322">
        <f>IFERROR(+(AV69-AV67+AV53+AV60)/AV42,"-")</f>
        <v>0.11293789885669116</v>
      </c>
      <c r="AW326" s="323">
        <f t="shared" ref="AW326" si="589">IFERROR(+(AW69-AW67+AW53+AW60)/AW42,"-")</f>
        <v>0.13437296775979415</v>
      </c>
      <c r="AY326" s="322">
        <f>IFERROR(+(AY69-AY67+AY53+AY60)/AY42,"-")</f>
        <v>0.14821325705659177</v>
      </c>
      <c r="AZ326" s="322">
        <f>IFERROR(+(AZ69-AZ67+AZ53+AZ60)/AZ42,"-")</f>
        <v>0.11839996209937859</v>
      </c>
      <c r="BA326" s="322">
        <f>IFERROR(+(BA69-BA67+BA53+BA60)/BA42,"-")</f>
        <v>9.3304417442767823E-2</v>
      </c>
      <c r="BB326" s="322">
        <f>IFERROR(+(BB69-BB67+BB53+BB60)/BB42,"-")</f>
        <v>0.12059932942162616</v>
      </c>
      <c r="BC326" s="322">
        <f>IFERROR(+(BC69-BC67+BC53+BC60)/BC42,"-")</f>
        <v>0.14913689913689915</v>
      </c>
      <c r="BD326" s="323">
        <f t="shared" ref="BD326" si="590">IFERROR(+(BD69-BD67+BD53+BD60)/BD42,"-")</f>
        <v>9.8553867669264369E-2</v>
      </c>
    </row>
    <row r="327" spans="1:56" s="204" customFormat="1">
      <c r="A327" s="341"/>
      <c r="B327" s="173" t="s">
        <v>47</v>
      </c>
      <c r="C327" s="308"/>
      <c r="D327" s="163">
        <f t="shared" ref="D327:V327" si="591">+D294</f>
        <v>0.16906774831898383</v>
      </c>
      <c r="E327" s="163">
        <f t="shared" si="591"/>
        <v>6.3581609792525737E-2</v>
      </c>
      <c r="F327" s="163">
        <f t="shared" si="591"/>
        <v>0.11640682329694296</v>
      </c>
      <c r="G327" s="163">
        <f t="shared" si="591"/>
        <v>0.15349821432820848</v>
      </c>
      <c r="H327" s="163">
        <f t="shared" si="591"/>
        <v>0.10805033236677163</v>
      </c>
      <c r="I327" s="163">
        <f t="shared" si="591"/>
        <v>0.11322181212921299</v>
      </c>
      <c r="J327" s="163">
        <f t="shared" si="591"/>
        <v>0.13503109150696274</v>
      </c>
      <c r="K327" s="163">
        <f t="shared" si="591"/>
        <v>0.12976977292018349</v>
      </c>
      <c r="L327" s="322">
        <f t="shared" si="591"/>
        <v>0.13218403423612227</v>
      </c>
      <c r="M327" s="163" t="str">
        <f t="shared" si="591"/>
        <v>-</v>
      </c>
      <c r="N327" s="163" t="str">
        <f t="shared" si="591"/>
        <v>-</v>
      </c>
      <c r="O327" s="163">
        <f t="shared" si="591"/>
        <v>0.11182879377431906</v>
      </c>
      <c r="P327" s="163">
        <f t="shared" si="591"/>
        <v>0.11512493690055528</v>
      </c>
      <c r="Q327" s="163">
        <f t="shared" si="591"/>
        <v>0.13217193381773615</v>
      </c>
      <c r="R327" s="163">
        <f t="shared" si="591"/>
        <v>0.11286612842658655</v>
      </c>
      <c r="S327" s="163">
        <f t="shared" si="591"/>
        <v>4.9369393673703382E-2</v>
      </c>
      <c r="T327" s="163">
        <f t="shared" si="591"/>
        <v>9.8705543593867545E-2</v>
      </c>
      <c r="U327" s="163">
        <f t="shared" si="591"/>
        <v>0.17030108267339991</v>
      </c>
      <c r="V327" s="163">
        <f t="shared" si="591"/>
        <v>-5.9716643862823854E-2</v>
      </c>
      <c r="W327" s="163"/>
      <c r="X327" s="163"/>
      <c r="Y327" s="163">
        <f t="shared" ref="Y327:AO327" si="592">+Y294</f>
        <v>0.14722937635292072</v>
      </c>
      <c r="Z327" s="163">
        <f t="shared" si="592"/>
        <v>0.10108510638297873</v>
      </c>
      <c r="AA327" s="163">
        <f t="shared" ref="AA327" si="593">+AA294</f>
        <v>0.10268231349538977</v>
      </c>
      <c r="AB327" s="163" t="str">
        <f>+AB294</f>
        <v>-</v>
      </c>
      <c r="AC327" s="163">
        <f>+AC294</f>
        <v>0.12075173019565448</v>
      </c>
      <c r="AD327" s="163">
        <f t="shared" si="592"/>
        <v>8.9281190145626646E-2</v>
      </c>
      <c r="AE327" s="163">
        <f t="shared" si="592"/>
        <v>9.4361832880364219E-2</v>
      </c>
      <c r="AF327" s="163">
        <f t="shared" si="592"/>
        <v>2.6026702720973467E-2</v>
      </c>
      <c r="AG327" s="163">
        <f t="shared" si="592"/>
        <v>5.0790744657343984E-2</v>
      </c>
      <c r="AH327" s="322">
        <f t="shared" si="592"/>
        <v>0.10302490379805457</v>
      </c>
      <c r="AI327" s="322">
        <f t="shared" si="592"/>
        <v>0.1008910120099434</v>
      </c>
      <c r="AJ327" s="322">
        <f t="shared" si="592"/>
        <v>0.10609798703455296</v>
      </c>
      <c r="AK327" s="163">
        <f t="shared" si="592"/>
        <v>6.3813890520830668E-2</v>
      </c>
      <c r="AL327" s="163">
        <f t="shared" si="592"/>
        <v>0.19978040363902541</v>
      </c>
      <c r="AM327" s="163">
        <f t="shared" si="592"/>
        <v>0.11037611037611038</v>
      </c>
      <c r="AN327" s="322">
        <f t="shared" si="592"/>
        <v>8.347311392600304E-2</v>
      </c>
      <c r="AO327" s="323">
        <f t="shared" si="592"/>
        <v>0.12376473493190036</v>
      </c>
      <c r="AR327" s="322">
        <f>+AR294</f>
        <v>0.13218403423612227</v>
      </c>
      <c r="AS327" s="322">
        <f>+AS294</f>
        <v>0.10302490379805457</v>
      </c>
      <c r="AT327" s="322">
        <f>+AT294</f>
        <v>0.10089101200994342</v>
      </c>
      <c r="AU327" s="322">
        <f>+AU294</f>
        <v>0.10609798703455295</v>
      </c>
      <c r="AV327" s="322">
        <f>+AV294</f>
        <v>8.3473113926003054E-2</v>
      </c>
      <c r="AW327" s="323">
        <f t="shared" ref="AW327" si="594">+AW294</f>
        <v>0.12376473493190035</v>
      </c>
      <c r="AY327" s="322">
        <f>+AY294</f>
        <v>0.13995863377232187</v>
      </c>
      <c r="AZ327" s="322">
        <f>+AZ294</f>
        <v>0.11018816079338634</v>
      </c>
      <c r="BA327" s="322">
        <f>+BA294</f>
        <v>8.3545304376906479E-2</v>
      </c>
      <c r="BB327" s="322">
        <f>+BB294</f>
        <v>0.10155071248952222</v>
      </c>
      <c r="BC327" s="322">
        <f>+BC294</f>
        <v>5.9204309204309205E-2</v>
      </c>
      <c r="BD327" s="323">
        <f t="shared" ref="BD327" si="595">+BD294</f>
        <v>8.7761079076177834E-2</v>
      </c>
    </row>
    <row r="328" spans="1:56" s="204" customFormat="1">
      <c r="A328" s="341"/>
      <c r="B328" s="173" t="s">
        <v>46</v>
      </c>
      <c r="C328" s="308"/>
      <c r="D328" s="163">
        <f t="shared" ref="D328:V328" si="596">IFERROR(+D34/D42,"-")</f>
        <v>8.5475398626177224E-5</v>
      </c>
      <c r="E328" s="163">
        <f t="shared" si="596"/>
        <v>9.4402415662846201E-3</v>
      </c>
      <c r="F328" s="163">
        <f t="shared" si="596"/>
        <v>7.8977899306765485E-3</v>
      </c>
      <c r="G328" s="163">
        <f t="shared" si="596"/>
        <v>1.0324130091361229E-3</v>
      </c>
      <c r="H328" s="163">
        <f t="shared" si="596"/>
        <v>5.0308647465888673E-2</v>
      </c>
      <c r="I328" s="163">
        <f t="shared" si="596"/>
        <v>1.6712063425548096E-2</v>
      </c>
      <c r="J328" s="163">
        <f t="shared" si="596"/>
        <v>5.625134358304737E-3</v>
      </c>
      <c r="K328" s="163">
        <f t="shared" si="596"/>
        <v>2.8301526899564152E-3</v>
      </c>
      <c r="L328" s="322">
        <f t="shared" si="596"/>
        <v>9.8280442771238128E-3</v>
      </c>
      <c r="M328" s="163" t="str">
        <f t="shared" si="596"/>
        <v>-</v>
      </c>
      <c r="N328" s="163" t="str">
        <f t="shared" si="596"/>
        <v>-</v>
      </c>
      <c r="O328" s="163">
        <f t="shared" si="596"/>
        <v>2.3069606571552097E-2</v>
      </c>
      <c r="P328" s="163">
        <f t="shared" si="596"/>
        <v>1.5869510348308934E-2</v>
      </c>
      <c r="Q328" s="163">
        <f t="shared" si="596"/>
        <v>6.6532434561848903E-4</v>
      </c>
      <c r="R328" s="163">
        <f t="shared" si="596"/>
        <v>1.692170484416072E-2</v>
      </c>
      <c r="S328" s="163">
        <f t="shared" si="596"/>
        <v>1.4163350644095232E-2</v>
      </c>
      <c r="T328" s="163">
        <f t="shared" si="596"/>
        <v>2.9443046512231184E-3</v>
      </c>
      <c r="U328" s="163">
        <f t="shared" si="596"/>
        <v>1.7024369715750411E-2</v>
      </c>
      <c r="V328" s="163">
        <f t="shared" si="596"/>
        <v>3.7074634770711038E-3</v>
      </c>
      <c r="W328" s="163"/>
      <c r="X328" s="163"/>
      <c r="Y328" s="163">
        <f t="shared" ref="Y328:AO328" si="597">IFERROR(+Y34/Y42,"-")</f>
        <v>2.4206418176934381E-2</v>
      </c>
      <c r="Z328" s="163">
        <f t="shared" si="597"/>
        <v>2.3971631205673759E-3</v>
      </c>
      <c r="AA328" s="163">
        <f t="shared" ref="AA328" si="598">IFERROR(+AA34/AA42,"-")</f>
        <v>5.4694048616932105E-3</v>
      </c>
      <c r="AB328" s="163" t="str">
        <f>IFERROR(+AB34/AB42,"-")</f>
        <v>-</v>
      </c>
      <c r="AC328" s="163">
        <f>IFERROR(+AC34/AC42,"-")</f>
        <v>1.3899479734751596E-2</v>
      </c>
      <c r="AD328" s="163">
        <f t="shared" si="597"/>
        <v>5.7764220639054697E-4</v>
      </c>
      <c r="AE328" s="163">
        <f t="shared" si="597"/>
        <v>6.7339484480758915E-3</v>
      </c>
      <c r="AF328" s="163">
        <f t="shared" si="597"/>
        <v>1.0182524928173061E-2</v>
      </c>
      <c r="AG328" s="163">
        <f t="shared" si="597"/>
        <v>7.5759967170680896E-3</v>
      </c>
      <c r="AH328" s="322">
        <f t="shared" si="597"/>
        <v>9.7571839918548717E-3</v>
      </c>
      <c r="AI328" s="322">
        <f t="shared" si="597"/>
        <v>6.3419090119500431E-3</v>
      </c>
      <c r="AJ328" s="322">
        <f t="shared" si="597"/>
        <v>1.4675626598575785E-2</v>
      </c>
      <c r="AK328" s="163">
        <f t="shared" si="597"/>
        <v>1.8716953178880686E-2</v>
      </c>
      <c r="AL328" s="163">
        <f t="shared" si="597"/>
        <v>0.12579734392972916</v>
      </c>
      <c r="AM328" s="163">
        <f t="shared" si="597"/>
        <v>2.4444024444024444E-2</v>
      </c>
      <c r="AN328" s="322">
        <f t="shared" si="597"/>
        <v>2.9464784930688107E-2</v>
      </c>
      <c r="AO328" s="323">
        <f t="shared" si="597"/>
        <v>1.0608232827893808E-2</v>
      </c>
      <c r="AR328" s="322">
        <f>IFERROR(+AR34/AR42,"-")</f>
        <v>9.8280442771238128E-3</v>
      </c>
      <c r="AS328" s="322">
        <f>IFERROR(+AS34/AS42,"-")</f>
        <v>9.7571839918548717E-3</v>
      </c>
      <c r="AT328" s="322">
        <f>IFERROR(+AT34/AT42,"-")</f>
        <v>6.341909011950044E-3</v>
      </c>
      <c r="AU328" s="322">
        <f>IFERROR(+AU34/AU42,"-")</f>
        <v>1.4675626598575785E-2</v>
      </c>
      <c r="AV328" s="322">
        <f>IFERROR(+AV34/AV42,"-")</f>
        <v>2.9464784930688107E-2</v>
      </c>
      <c r="AW328" s="323">
        <f t="shared" ref="AW328" si="599">IFERROR(+AW34/AW42,"-")</f>
        <v>1.0608232827893808E-2</v>
      </c>
      <c r="AY328" s="322">
        <f>IFERROR(+AY34/AY42,"-")</f>
        <v>3.2278569016546492E-3</v>
      </c>
      <c r="AZ328" s="322">
        <f>IFERROR(+AZ34/AZ42,"-")</f>
        <v>6.8615916681800592E-3</v>
      </c>
      <c r="BA328" s="322">
        <f>IFERROR(+BA34/BA42,"-")</f>
        <v>3.42531694315798E-3</v>
      </c>
      <c r="BB328" s="322">
        <f>IFERROR(+BB34/BB42,"-")</f>
        <v>1.5108968985750209E-2</v>
      </c>
      <c r="BC328" s="322">
        <f>IFERROR(+BC34/BC42,"-")</f>
        <v>7.5789075789075788E-2</v>
      </c>
      <c r="BD328" s="323">
        <f t="shared" ref="BD328" si="600">IFERROR(+BD34/BD42,"-")</f>
        <v>9.0193256787295933E-3</v>
      </c>
    </row>
    <row r="329" spans="1:56" s="204" customFormat="1">
      <c r="A329" s="341"/>
      <c r="B329" s="173" t="s">
        <v>45</v>
      </c>
      <c r="C329" s="308"/>
      <c r="D329" s="163">
        <f t="shared" ref="D329:V329" si="601">IFERROR(+D178/D170,"-")</f>
        <v>0.1607983607326649</v>
      </c>
      <c r="E329" s="163">
        <f t="shared" si="601"/>
        <v>6.3552320507062783E-4</v>
      </c>
      <c r="F329" s="163">
        <f t="shared" si="601"/>
        <v>0.1226599174551832</v>
      </c>
      <c r="G329" s="163">
        <f t="shared" si="601"/>
        <v>0.18952039251436298</v>
      </c>
      <c r="H329" s="163">
        <f t="shared" si="601"/>
        <v>0.18607143883444927</v>
      </c>
      <c r="I329" s="163">
        <f t="shared" si="601"/>
        <v>0.12986513999031352</v>
      </c>
      <c r="J329" s="163">
        <f t="shared" si="601"/>
        <v>0.14695973546002722</v>
      </c>
      <c r="K329" s="163">
        <f t="shared" si="601"/>
        <v>0.13160270022470202</v>
      </c>
      <c r="L329" s="322">
        <f t="shared" si="601"/>
        <v>0.15218596273340851</v>
      </c>
      <c r="M329" s="163" t="str">
        <f t="shared" si="601"/>
        <v>-</v>
      </c>
      <c r="N329" s="163" t="str">
        <f t="shared" si="601"/>
        <v>-</v>
      </c>
      <c r="O329" s="163">
        <f t="shared" si="601"/>
        <v>0.12774175983119779</v>
      </c>
      <c r="P329" s="163">
        <f t="shared" si="601"/>
        <v>0.13123590473600871</v>
      </c>
      <c r="Q329" s="163">
        <f t="shared" si="601"/>
        <v>7.3332495692130961E-2</v>
      </c>
      <c r="R329" s="163">
        <f t="shared" si="601"/>
        <v>0.10024408516397207</v>
      </c>
      <c r="S329" s="163">
        <f t="shared" si="601"/>
        <v>8.4658434751710046E-2</v>
      </c>
      <c r="T329" s="163">
        <f t="shared" si="601"/>
        <v>0.13739316771733984</v>
      </c>
      <c r="U329" s="163">
        <f t="shared" si="601"/>
        <v>0.17182867842097052</v>
      </c>
      <c r="V329" s="163">
        <f t="shared" si="601"/>
        <v>-4.1723607789545612E-2</v>
      </c>
      <c r="W329" s="163"/>
      <c r="X329" s="163"/>
      <c r="Y329" s="163">
        <f t="shared" ref="Y329:AO329" si="602">IFERROR(+Y178/Y170,"-")</f>
        <v>0.18025960148343706</v>
      </c>
      <c r="Z329" s="163">
        <f t="shared" si="602"/>
        <v>-9.704125653840838E-2</v>
      </c>
      <c r="AA329" s="163">
        <f t="shared" ref="AA329" si="603">IFERROR(+AA178/AA170,"-")</f>
        <v>8.7675140531923823E-2</v>
      </c>
      <c r="AB329" s="163" t="str">
        <f>IFERROR(+AB178/AB170,"-")</f>
        <v>-</v>
      </c>
      <c r="AC329" s="163">
        <f>IFERROR(+AC178/AC170,"-")</f>
        <v>0.11685999940665144</v>
      </c>
      <c r="AD329" s="163">
        <f t="shared" si="602"/>
        <v>0.1051208587224083</v>
      </c>
      <c r="AE329" s="163">
        <f t="shared" si="602"/>
        <v>6.9341610168022053E-2</v>
      </c>
      <c r="AF329" s="163">
        <f t="shared" si="602"/>
        <v>-4.7141765055635776E-2</v>
      </c>
      <c r="AG329" s="163">
        <f t="shared" si="602"/>
        <v>3.824699921683955E-2</v>
      </c>
      <c r="AH329" s="322">
        <f t="shared" si="602"/>
        <v>7.8215198847231521E-2</v>
      </c>
      <c r="AI329" s="322">
        <f t="shared" si="602"/>
        <v>5.6581932397758106E-2</v>
      </c>
      <c r="AJ329" s="322">
        <f t="shared" si="602"/>
        <v>0.10956603096204266</v>
      </c>
      <c r="AK329" s="163">
        <f t="shared" si="602"/>
        <v>6.2927930212506977E-2</v>
      </c>
      <c r="AL329" s="163">
        <f t="shared" si="602"/>
        <v>0.23623295036504613</v>
      </c>
      <c r="AM329" s="163">
        <f t="shared" si="602"/>
        <v>3.2977205230069043E-2</v>
      </c>
      <c r="AN329" s="322">
        <f t="shared" si="602"/>
        <v>7.4280293246975146E-2</v>
      </c>
      <c r="AO329" s="323">
        <f t="shared" si="602"/>
        <v>0.13291818186243726</v>
      </c>
      <c r="AR329" s="322">
        <f>IFERROR(+AR178/AR170,"-")</f>
        <v>0.15218596273340851</v>
      </c>
      <c r="AS329" s="322">
        <f>IFERROR(+AS178/AS170,"-")</f>
        <v>7.8215198847231521E-2</v>
      </c>
      <c r="AT329" s="322">
        <f>IFERROR(+AT178/AT170,"-")</f>
        <v>5.6581932397758099E-2</v>
      </c>
      <c r="AU329" s="322">
        <f>IFERROR(+AU178/AU170,"-")</f>
        <v>0.10956603096204268</v>
      </c>
      <c r="AV329" s="322">
        <f>IFERROR(+AV178/AV170,"-")</f>
        <v>7.4280293246975146E-2</v>
      </c>
      <c r="AW329" s="323">
        <f t="shared" ref="AW329" si="604">IFERROR(+AW178/AW170,"-")</f>
        <v>0.13291818186243726</v>
      </c>
      <c r="AY329" s="322">
        <f>IFERROR(+AY178/AY170,"-")</f>
        <v>0.14924284229941287</v>
      </c>
      <c r="AZ329" s="322">
        <f>IFERROR(+AZ178/AZ170,"-")</f>
        <v>9.8738488104374522E-2</v>
      </c>
      <c r="BA329" s="322">
        <f>IFERROR(+BA178/BA170,"-")</f>
        <v>8.2432105241919212E-2</v>
      </c>
      <c r="BB329" s="322">
        <f>IFERROR(+BB178/BB170,"-")</f>
        <v>8.7675140531923823E-2</v>
      </c>
      <c r="BC329" s="322">
        <f>IFERROR(+BC178/BC170,"-")</f>
        <v>0.16099047325182242</v>
      </c>
      <c r="BD329" s="323">
        <f t="shared" ref="BD329" si="605">IFERROR(+BD178/BD170,"-")</f>
        <v>8.8878576328638881E-2</v>
      </c>
    </row>
    <row r="330" spans="1:56" s="204" customFormat="1">
      <c r="A330" s="341"/>
      <c r="B330" s="173" t="s">
        <v>44</v>
      </c>
      <c r="C330" s="308"/>
      <c r="D330" s="163">
        <f t="shared" ref="D330:V330" si="606">IFERROR(+(D69-D67+D60)/D42,"-")</f>
        <v>0.15849988085247466</v>
      </c>
      <c r="E330" s="163">
        <f t="shared" si="606"/>
        <v>7.2973148478846714E-2</v>
      </c>
      <c r="F330" s="163">
        <f t="shared" si="606"/>
        <v>0.12295381033005506</v>
      </c>
      <c r="G330" s="163">
        <f t="shared" si="606"/>
        <v>0.15440340623072235</v>
      </c>
      <c r="H330" s="163">
        <f t="shared" si="606"/>
        <v>0.14529557219860176</v>
      </c>
      <c r="I330" s="163">
        <f t="shared" si="606"/>
        <v>0.1296027405088051</v>
      </c>
      <c r="J330" s="163">
        <f t="shared" si="606"/>
        <v>0.13986400949067254</v>
      </c>
      <c r="K330" s="163">
        <f t="shared" si="606"/>
        <v>0.13227804640782811</v>
      </c>
      <c r="L330" s="322">
        <f t="shared" si="606"/>
        <v>0.13939759810650562</v>
      </c>
      <c r="M330" s="163" t="str">
        <f t="shared" si="606"/>
        <v>-</v>
      </c>
      <c r="N330" s="163" t="str">
        <f t="shared" si="606"/>
        <v>-</v>
      </c>
      <c r="O330" s="163">
        <f t="shared" si="606"/>
        <v>0.13489840034587117</v>
      </c>
      <c r="P330" s="163">
        <f t="shared" si="606"/>
        <v>0.13099444724886422</v>
      </c>
      <c r="Q330" s="163">
        <f t="shared" si="606"/>
        <v>0.11834894511074148</v>
      </c>
      <c r="R330" s="163">
        <f t="shared" si="606"/>
        <v>0.12978783327074728</v>
      </c>
      <c r="S330" s="163">
        <f t="shared" si="606"/>
        <v>6.3532744317798609E-2</v>
      </c>
      <c r="T330" s="163">
        <f t="shared" si="606"/>
        <v>0.10164984824509066</v>
      </c>
      <c r="U330" s="163">
        <f t="shared" si="606"/>
        <v>0.1873254523891503</v>
      </c>
      <c r="V330" s="163">
        <f t="shared" si="606"/>
        <v>-5.6009180385752748E-2</v>
      </c>
      <c r="W330" s="163"/>
      <c r="X330" s="163"/>
      <c r="Y330" s="163">
        <f t="shared" ref="Y330:AO330" si="607">IFERROR(+(Y69-Y67+Y60)/Y42,"-")</f>
        <v>0.17064576782695254</v>
      </c>
      <c r="Z330" s="163">
        <f t="shared" si="607"/>
        <v>0.10051063829787234</v>
      </c>
      <c r="AA330" s="163">
        <f t="shared" ref="AA330" si="608">IFERROR(+(AA69-AA67+AA60)/AA42,"-")</f>
        <v>0.10689438390611902</v>
      </c>
      <c r="AB330" s="163" t="str">
        <f>IFERROR(+(AB69-AB67+AB60)/AB42,"-")</f>
        <v>-</v>
      </c>
      <c r="AC330" s="163">
        <f>IFERROR(+(AC69-AC67+AC60)/AC42,"-")</f>
        <v>0.13441955193482688</v>
      </c>
      <c r="AD330" s="163">
        <f t="shared" si="607"/>
        <v>7.9836233367451381E-2</v>
      </c>
      <c r="AE330" s="163">
        <f t="shared" si="607"/>
        <v>0.10109578132844012</v>
      </c>
      <c r="AF330" s="163">
        <f t="shared" si="607"/>
        <v>2.5984451580192667E-2</v>
      </c>
      <c r="AG330" s="163">
        <f t="shared" si="607"/>
        <v>5.8366741374412071E-2</v>
      </c>
      <c r="AH330" s="322">
        <f t="shared" si="607"/>
        <v>0.10974268962433074</v>
      </c>
      <c r="AI330" s="322">
        <f t="shared" si="607"/>
        <v>0.10264608104465543</v>
      </c>
      <c r="AJ330" s="322">
        <f t="shared" si="607"/>
        <v>0.11996273404443447</v>
      </c>
      <c r="AK330" s="163">
        <f t="shared" si="607"/>
        <v>8.2530843699711365E-2</v>
      </c>
      <c r="AL330" s="163">
        <f t="shared" si="607"/>
        <v>0.32500261424239257</v>
      </c>
      <c r="AM330" s="163">
        <f t="shared" si="607"/>
        <v>0.13482013482013483</v>
      </c>
      <c r="AN330" s="322">
        <f t="shared" si="607"/>
        <v>0.1128848786318854</v>
      </c>
      <c r="AO330" s="323">
        <f t="shared" si="607"/>
        <v>0.13176837936309579</v>
      </c>
      <c r="AR330" s="322">
        <f>IFERROR(+(AR69-AR67+AR60)/AR42,"-")</f>
        <v>0.13939759810650562</v>
      </c>
      <c r="AS330" s="322">
        <f>IFERROR(+(AS69-AS67+AS60)/AS42,"-")</f>
        <v>0.10974268962433074</v>
      </c>
      <c r="AT330" s="322">
        <f>IFERROR(+(AT69-AT67+AT60)/AT42,"-")</f>
        <v>0.10264608104465545</v>
      </c>
      <c r="AU330" s="322">
        <f>IFERROR(+(AU69-AU67+AU60)/AU42,"-")</f>
        <v>0.11996273404443449</v>
      </c>
      <c r="AV330" s="322">
        <f>IFERROR(+(AV69-AV67+AV60)/AV42,"-")</f>
        <v>0.1128848786318854</v>
      </c>
      <c r="AW330" s="323">
        <f t="shared" ref="AW330" si="609">IFERROR(+(AW69-AW67+AW60)/AW42,"-")</f>
        <v>0.13176837936309579</v>
      </c>
      <c r="AY330" s="322">
        <f>IFERROR(+(AY69-AY67+AY60)/AY42,"-")</f>
        <v>0.1476856266015136</v>
      </c>
      <c r="AZ330" s="322">
        <f>IFERROR(+(AZ69-AZ67+AZ60)/AZ42,"-")</f>
        <v>0.11753140619201402</v>
      </c>
      <c r="BA330" s="322">
        <f>IFERROR(+(BA69-BA67+BA60)/BA42,"-")</f>
        <v>8.6170029490154745E-2</v>
      </c>
      <c r="BB330" s="322">
        <f>IFERROR(+(BB69-BB67+BB60)/BB42,"-")</f>
        <v>0.11982397317686505</v>
      </c>
      <c r="BC330" s="322">
        <f>IFERROR(+(BC69-BC67+BC60)/BC42,"-")</f>
        <v>0.14896364896364897</v>
      </c>
      <c r="BD330" s="323">
        <f t="shared" ref="BD330" si="610">IFERROR(+(BD69-BD67+BD60)/BD42,"-")</f>
        <v>9.7165499559167784E-2</v>
      </c>
    </row>
    <row r="331" spans="1:56" s="204" customFormat="1">
      <c r="A331" s="341"/>
      <c r="B331" s="173" t="s">
        <v>43</v>
      </c>
      <c r="C331" s="308"/>
      <c r="D331" s="163">
        <f t="shared" ref="D331:V331" si="611">IFERROR(+D65/D357,"-")</f>
        <v>2.0574148333312975E-2</v>
      </c>
      <c r="E331" s="163">
        <f t="shared" si="611"/>
        <v>1.7128987517337031E-3</v>
      </c>
      <c r="F331" s="163">
        <f t="shared" si="611"/>
        <v>4.8943306259344567E-3</v>
      </c>
      <c r="G331" s="163">
        <f t="shared" si="611"/>
        <v>1.411904623917512E-2</v>
      </c>
      <c r="H331" s="163">
        <f t="shared" si="611"/>
        <v>2.805408079854731E-3</v>
      </c>
      <c r="I331" s="163">
        <f t="shared" si="611"/>
        <v>1.423703721170807E-2</v>
      </c>
      <c r="J331" s="163">
        <f t="shared" si="611"/>
        <v>2.7906450318451678E-2</v>
      </c>
      <c r="K331" s="163">
        <f t="shared" si="611"/>
        <v>1.5122968672547761E-2</v>
      </c>
      <c r="L331" s="322">
        <f t="shared" si="611"/>
        <v>1.2316938136038454E-2</v>
      </c>
      <c r="M331" s="163" t="str">
        <f t="shared" si="611"/>
        <v>-</v>
      </c>
      <c r="N331" s="163" t="str">
        <f t="shared" si="611"/>
        <v>-</v>
      </c>
      <c r="O331" s="163">
        <f t="shared" si="611"/>
        <v>1.8042031269179991E-2</v>
      </c>
      <c r="P331" s="163">
        <f t="shared" si="611"/>
        <v>1.478977392774139E-2</v>
      </c>
      <c r="Q331" s="163">
        <f t="shared" si="611"/>
        <v>3.2603678082258111E-4</v>
      </c>
      <c r="R331" s="163">
        <f t="shared" si="611"/>
        <v>1.5467174526328904E-2</v>
      </c>
      <c r="S331" s="163">
        <f t="shared" si="611"/>
        <v>6.875322280731909E-4</v>
      </c>
      <c r="T331" s="163">
        <f t="shared" si="611"/>
        <v>1.4877878810777227E-2</v>
      </c>
      <c r="U331" s="163">
        <f t="shared" si="611"/>
        <v>3.570861370000418E-2</v>
      </c>
      <c r="V331" s="163">
        <f t="shared" si="611"/>
        <v>-0.13264362755888179</v>
      </c>
      <c r="W331" s="163"/>
      <c r="X331" s="163"/>
      <c r="Y331" s="163">
        <f t="shared" ref="Y331:AO331" si="612">IFERROR(+Y65/Y357,"-")</f>
        <v>4.2342471652074061E-2</v>
      </c>
      <c r="Z331" s="163">
        <f t="shared" si="612"/>
        <v>-1.1189302149552702E-2</v>
      </c>
      <c r="AA331" s="163">
        <f t="shared" ref="AA331" si="613">IFERROR(+AA65/AA357,"-")</f>
        <v>1.3071948789967014E-2</v>
      </c>
      <c r="AB331" s="163" t="str">
        <f>IFERROR(+AB65/AB357,"-")</f>
        <v>-</v>
      </c>
      <c r="AC331" s="163">
        <f>IFERROR(+AC65/AC357,"-")</f>
        <v>2.8471981810866697E-2</v>
      </c>
      <c r="AD331" s="163">
        <f t="shared" si="612"/>
        <v>5.5812420838010114E-3</v>
      </c>
      <c r="AE331" s="163">
        <f t="shared" si="612"/>
        <v>2.0588206041196305E-2</v>
      </c>
      <c r="AF331" s="163">
        <f t="shared" si="612"/>
        <v>-3.6372878484086865E-2</v>
      </c>
      <c r="AG331" s="163">
        <f t="shared" si="612"/>
        <v>-9.3769955523688962E-3</v>
      </c>
      <c r="AH331" s="322">
        <f t="shared" si="612"/>
        <v>9.2211466676889557E-3</v>
      </c>
      <c r="AI331" s="322">
        <f t="shared" si="612"/>
        <v>4.6374664414738668E-3</v>
      </c>
      <c r="AJ331" s="322">
        <f t="shared" si="612"/>
        <v>1.6800412774186511E-2</v>
      </c>
      <c r="AK331" s="163">
        <f t="shared" si="612"/>
        <v>1.3639204249557339E-2</v>
      </c>
      <c r="AL331" s="163">
        <f t="shared" si="612"/>
        <v>6.6620238524579975E-2</v>
      </c>
      <c r="AM331" s="163">
        <f t="shared" si="612"/>
        <v>4.3445133802926403E-2</v>
      </c>
      <c r="AN331" s="322">
        <f t="shared" si="612"/>
        <v>3.1982942430703626E-2</v>
      </c>
      <c r="AO331" s="323">
        <f t="shared" si="612"/>
        <v>1.222711699571933E-2</v>
      </c>
      <c r="AR331" s="322">
        <f>IFERROR(+AR65/AR357,"-")</f>
        <v>1.2316938136038454E-2</v>
      </c>
      <c r="AS331" s="322">
        <f>IFERROR(+AS65/AS357,"-")</f>
        <v>9.2211466676889557E-3</v>
      </c>
      <c r="AT331" s="322">
        <f>IFERROR(+AT65/AT357,"-")</f>
        <v>4.6374664414738677E-3</v>
      </c>
      <c r="AU331" s="322">
        <f>IFERROR(+AU65/AU357,"-")</f>
        <v>1.6800412774186511E-2</v>
      </c>
      <c r="AV331" s="322">
        <f>IFERROR(+AV65/AV357,"-")</f>
        <v>3.1982942430703626E-2</v>
      </c>
      <c r="AW331" s="323">
        <f t="shared" ref="AW331" si="614">IFERROR(+AW65/AW357,"-")</f>
        <v>1.2227116995719331E-2</v>
      </c>
      <c r="AY331" s="322">
        <f>IFERROR(+AY65/AY357,"-")</f>
        <v>1.2458578021079034E-2</v>
      </c>
      <c r="AZ331" s="322">
        <f>IFERROR(+AZ65/AZ357,"-")</f>
        <v>1.4365739067582218E-2</v>
      </c>
      <c r="BA331" s="322">
        <f>IFERROR(+BA65/BA357,"-")</f>
        <v>5.5856134384500442E-3</v>
      </c>
      <c r="BB331" s="322">
        <f>IFERROR(+BB65/BB357,"-")</f>
        <v>1.5841764652265063E-2</v>
      </c>
      <c r="BC331" s="322">
        <f>IFERROR(+BC65/BC357,"-")</f>
        <v>2.7763424619420485E-2</v>
      </c>
      <c r="BD331" s="323">
        <f t="shared" ref="BD331" si="615">IFERROR(+BD65/BD357,"-")</f>
        <v>1.5776728271607914E-2</v>
      </c>
    </row>
    <row r="332" spans="1:56" s="204" customFormat="1">
      <c r="A332" s="341"/>
      <c r="B332" s="173" t="s">
        <v>42</v>
      </c>
      <c r="C332" s="308"/>
      <c r="D332" s="163">
        <f t="shared" ref="D332:V332" si="616">IFERROR(+D65/D127,"-")</f>
        <v>3.1272048422978635E-2</v>
      </c>
      <c r="E332" s="163">
        <f t="shared" si="616"/>
        <v>2.0741487173027671E-3</v>
      </c>
      <c r="F332" s="163">
        <f t="shared" si="616"/>
        <v>5.7657630210465587E-3</v>
      </c>
      <c r="G332" s="163">
        <f t="shared" si="616"/>
        <v>1.5940718527861539E-2</v>
      </c>
      <c r="H332" s="163">
        <f t="shared" si="616"/>
        <v>3.1852507817097231E-3</v>
      </c>
      <c r="I332" s="163">
        <f t="shared" si="616"/>
        <v>1.572674991449468E-2</v>
      </c>
      <c r="J332" s="163">
        <f t="shared" si="616"/>
        <v>3.3250376981451286E-2</v>
      </c>
      <c r="K332" s="163">
        <f t="shared" si="616"/>
        <v>2.0090453364349174E-2</v>
      </c>
      <c r="L332" s="322">
        <f t="shared" si="616"/>
        <v>1.4498694580679794E-2</v>
      </c>
      <c r="M332" s="163" t="str">
        <f t="shared" si="616"/>
        <v>-</v>
      </c>
      <c r="N332" s="163" t="str">
        <f t="shared" si="616"/>
        <v>-</v>
      </c>
      <c r="O332" s="163">
        <f t="shared" si="616"/>
        <v>1.9869066109751622E-2</v>
      </c>
      <c r="P332" s="163">
        <f t="shared" si="616"/>
        <v>1.5976107568110385E-2</v>
      </c>
      <c r="Q332" s="163">
        <f t="shared" si="616"/>
        <v>4.0757689482901946E-4</v>
      </c>
      <c r="R332" s="163">
        <f t="shared" si="616"/>
        <v>1.7339079771738698E-2</v>
      </c>
      <c r="S332" s="163">
        <f t="shared" si="616"/>
        <v>8.2812617631559135E-4</v>
      </c>
      <c r="T332" s="163">
        <f t="shared" si="616"/>
        <v>1.7185530016487247E-2</v>
      </c>
      <c r="U332" s="163">
        <f t="shared" si="616"/>
        <v>3.9058285714285712E-2</v>
      </c>
      <c r="V332" s="163">
        <f t="shared" si="616"/>
        <v>-0.17430290408423002</v>
      </c>
      <c r="W332" s="163"/>
      <c r="X332" s="163"/>
      <c r="Y332" s="163">
        <f t="shared" ref="Y332:AO332" si="617">IFERROR(+Y65/Y127,"-")</f>
        <v>4.8349332708967456E-2</v>
      </c>
      <c r="Z332" s="163">
        <f t="shared" si="617"/>
        <v>-1.4283313728785078E-2</v>
      </c>
      <c r="AA332" s="163">
        <f t="shared" ref="AA332" si="618">IFERROR(+AA65/AA127,"-")</f>
        <v>1.6224323310937483E-2</v>
      </c>
      <c r="AB332" s="163" t="str">
        <f>IFERROR(+AB65/AB127,"-")</f>
        <v>-</v>
      </c>
      <c r="AC332" s="163">
        <f>IFERROR(+AC65/AC127,"-")</f>
        <v>3.3351051878805146E-2</v>
      </c>
      <c r="AD332" s="163">
        <f t="shared" si="617"/>
        <v>7.6267668559286857E-3</v>
      </c>
      <c r="AE332" s="163">
        <f t="shared" si="617"/>
        <v>2.4871437496996204E-2</v>
      </c>
      <c r="AF332" s="163">
        <f t="shared" si="617"/>
        <v>-4.9947648039709934E-2</v>
      </c>
      <c r="AG332" s="163">
        <f t="shared" si="617"/>
        <v>-1.260219522110303E-2</v>
      </c>
      <c r="AH332" s="322">
        <f t="shared" si="617"/>
        <v>1.102352160221869E-2</v>
      </c>
      <c r="AI332" s="322">
        <f t="shared" si="617"/>
        <v>5.6646470092879446E-3</v>
      </c>
      <c r="AJ332" s="322">
        <f t="shared" si="617"/>
        <v>1.9400497970334919E-2</v>
      </c>
      <c r="AK332" s="163">
        <f t="shared" si="617"/>
        <v>1.4924947856711383E-2</v>
      </c>
      <c r="AL332" s="163">
        <f t="shared" si="617"/>
        <v>6.8196863224360929E-2</v>
      </c>
      <c r="AM332" s="163">
        <f t="shared" si="617"/>
        <v>5.029793515634845E-2</v>
      </c>
      <c r="AN332" s="322">
        <f t="shared" si="617"/>
        <v>3.478918143672536E-2</v>
      </c>
      <c r="AO332" s="323">
        <f t="shared" si="617"/>
        <v>1.4404840101782806E-2</v>
      </c>
      <c r="AR332" s="322">
        <f>IFERROR(+AR65/AR127,"-")</f>
        <v>1.4498694580679794E-2</v>
      </c>
      <c r="AS332" s="322">
        <f>IFERROR(+AS65/AS127,"-")</f>
        <v>1.102352160221869E-2</v>
      </c>
      <c r="AT332" s="322">
        <f>IFERROR(+AT65/AT127,"-")</f>
        <v>5.6646470092879455E-3</v>
      </c>
      <c r="AU332" s="322">
        <f>IFERROR(+AU65/AU127,"-")</f>
        <v>1.9400497970334919E-2</v>
      </c>
      <c r="AV332" s="322">
        <f>IFERROR(+AV65/AV127,"-")</f>
        <v>3.478918143672536E-2</v>
      </c>
      <c r="AW332" s="323">
        <f t="shared" ref="AW332" si="619">IFERROR(+AW65/AW127,"-")</f>
        <v>1.4404840101782808E-2</v>
      </c>
      <c r="AY332" s="322">
        <f>IFERROR(+AY65/AY127,"-")</f>
        <v>1.5786154008613433E-2</v>
      </c>
      <c r="AZ332" s="322">
        <f>IFERROR(+AZ65/AZ127,"-")</f>
        <v>1.6420288572187306E-2</v>
      </c>
      <c r="BA332" s="322">
        <f>IFERROR(+BA65/BA127,"-")</f>
        <v>7.6267668559286857E-3</v>
      </c>
      <c r="BB332" s="322">
        <f>IFERROR(+BB65/BB127,"-")</f>
        <v>1.761266328195462E-2</v>
      </c>
      <c r="BC332" s="322">
        <f>IFERROR(+BC65/BC127,"-")</f>
        <v>3.5568795192993177E-2</v>
      </c>
      <c r="BD332" s="323">
        <f t="shared" ref="BD332" si="620">IFERROR(+BD65/BD127,"-")</f>
        <v>1.7078132947298409E-2</v>
      </c>
    </row>
    <row r="333" spans="1:56"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3"/>
      <c r="AI333" s="343"/>
      <c r="AJ333" s="343"/>
      <c r="AK333" s="342"/>
      <c r="AL333" s="342"/>
      <c r="AM333" s="342"/>
      <c r="AN333" s="343"/>
      <c r="AO333" s="344"/>
      <c r="AR333" s="343"/>
      <c r="AS333" s="343"/>
      <c r="AT333" s="343"/>
      <c r="AU333" s="343"/>
      <c r="AV333" s="343"/>
      <c r="AW333" s="344"/>
      <c r="AY333" s="343"/>
      <c r="AZ333" s="343"/>
      <c r="BA333" s="343"/>
      <c r="BB333" s="343"/>
      <c r="BC333" s="343"/>
      <c r="BD333" s="344"/>
    </row>
    <row r="334" spans="1:56"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17"/>
      <c r="AH334" s="345"/>
      <c r="AI334" s="345"/>
      <c r="AJ334" s="345"/>
      <c r="AK334" s="17"/>
      <c r="AL334" s="17"/>
      <c r="AM334" s="17"/>
      <c r="AN334" s="345"/>
      <c r="AO334" s="346"/>
      <c r="AR334" s="345"/>
      <c r="AS334" s="345"/>
      <c r="AT334" s="345"/>
      <c r="AU334" s="345"/>
      <c r="AV334" s="345"/>
      <c r="AW334" s="346"/>
      <c r="AY334" s="345"/>
      <c r="AZ334" s="345"/>
      <c r="BA334" s="345"/>
      <c r="BB334" s="345"/>
      <c r="BC334" s="345"/>
      <c r="BD334" s="346"/>
    </row>
    <row r="335" spans="1:56"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17"/>
      <c r="AH335" s="345"/>
      <c r="AI335" s="345"/>
      <c r="AJ335" s="345"/>
      <c r="AK335" s="17"/>
      <c r="AL335" s="17"/>
      <c r="AM335" s="17"/>
      <c r="AN335" s="345"/>
      <c r="AO335" s="346"/>
      <c r="AR335" s="345"/>
      <c r="AS335" s="345"/>
      <c r="AT335" s="345"/>
      <c r="AU335" s="345"/>
      <c r="AV335" s="345"/>
      <c r="AW335" s="346"/>
      <c r="AY335" s="345"/>
      <c r="AZ335" s="345"/>
      <c r="BA335" s="345"/>
      <c r="BB335" s="345"/>
      <c r="BC335" s="345"/>
      <c r="BD335" s="346"/>
    </row>
    <row r="336" spans="1:56"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17"/>
      <c r="AH336" s="345"/>
      <c r="AI336" s="345"/>
      <c r="AJ336" s="345"/>
      <c r="AK336" s="17"/>
      <c r="AL336" s="17"/>
      <c r="AM336" s="17"/>
      <c r="AN336" s="345"/>
      <c r="AO336" s="346"/>
      <c r="AR336" s="345"/>
      <c r="AS336" s="345"/>
      <c r="AT336" s="345"/>
      <c r="AU336" s="345"/>
      <c r="AV336" s="345"/>
      <c r="AW336" s="346"/>
      <c r="AY336" s="345"/>
      <c r="AZ336" s="345"/>
      <c r="BA336" s="345"/>
      <c r="BB336" s="345"/>
      <c r="BC336" s="345"/>
      <c r="BD336" s="346"/>
    </row>
    <row r="337" spans="1:56"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87"/>
      <c r="B338" s="173"/>
      <c r="C338" s="308" t="s">
        <v>39</v>
      </c>
      <c r="D338" s="161">
        <f t="shared" ref="D338:V338" si="621">IFERROR(+D266/D280,"-")</f>
        <v>17.080617495711834</v>
      </c>
      <c r="E338" s="161">
        <f t="shared" si="621"/>
        <v>14.409302325581395</v>
      </c>
      <c r="F338" s="161">
        <f t="shared" si="621"/>
        <v>16.288907996560621</v>
      </c>
      <c r="G338" s="161" t="str">
        <f t="shared" si="621"/>
        <v>-</v>
      </c>
      <c r="H338" s="161">
        <f t="shared" si="621"/>
        <v>18.899390243902438</v>
      </c>
      <c r="I338" s="161">
        <f t="shared" si="621"/>
        <v>14.558084772370487</v>
      </c>
      <c r="J338" s="161">
        <f t="shared" si="621"/>
        <v>17.294532627865962</v>
      </c>
      <c r="K338" s="161">
        <f t="shared" si="621"/>
        <v>19.495515695067265</v>
      </c>
      <c r="L338" s="347">
        <f t="shared" si="621"/>
        <v>22.242878813416485</v>
      </c>
      <c r="M338" s="161" t="str">
        <f t="shared" si="621"/>
        <v>-</v>
      </c>
      <c r="N338" s="161" t="str">
        <f t="shared" si="621"/>
        <v>-</v>
      </c>
      <c r="O338" s="161">
        <f t="shared" si="621"/>
        <v>15.941666666666666</v>
      </c>
      <c r="P338" s="161">
        <f t="shared" si="621"/>
        <v>14.188271604938272</v>
      </c>
      <c r="Q338" s="161">
        <f t="shared" si="621"/>
        <v>22.681957186544341</v>
      </c>
      <c r="R338" s="161">
        <f t="shared" si="621"/>
        <v>23.364285714285714</v>
      </c>
      <c r="S338" s="161">
        <f t="shared" si="621"/>
        <v>19.131067961165048</v>
      </c>
      <c r="T338" s="161">
        <f t="shared" si="621"/>
        <v>20.261603375527425</v>
      </c>
      <c r="U338" s="161">
        <f t="shared" si="621"/>
        <v>37</v>
      </c>
      <c r="V338" s="161">
        <f t="shared" si="621"/>
        <v>22.643678160919539</v>
      </c>
      <c r="W338" s="161"/>
      <c r="X338" s="161"/>
      <c r="Y338" s="161">
        <f t="shared" ref="Y338:AO338" si="622">IFERROR(+Y266/Y280,"-")</f>
        <v>53.309090909090912</v>
      </c>
      <c r="Z338" s="161">
        <f t="shared" si="622"/>
        <v>16.251785714285713</v>
      </c>
      <c r="AA338" s="161">
        <f t="shared" ref="AA338" si="623">IFERROR(+AA266/AA280,"-")</f>
        <v>15.175115207373272</v>
      </c>
      <c r="AB338" s="161" t="str">
        <f>IFERROR(+AB266/AB280,"-")</f>
        <v>-</v>
      </c>
      <c r="AC338" s="161">
        <f>IFERROR(+AC266/AC280,"-")</f>
        <v>15.341825902335456</v>
      </c>
      <c r="AD338" s="161" t="str">
        <f t="shared" si="622"/>
        <v>-</v>
      </c>
      <c r="AE338" s="161">
        <f t="shared" si="622"/>
        <v>17.051063829787235</v>
      </c>
      <c r="AF338" s="161">
        <f t="shared" si="622"/>
        <v>19.613636363636363</v>
      </c>
      <c r="AG338" s="161">
        <f t="shared" si="622"/>
        <v>17.361538461538462</v>
      </c>
      <c r="AH338" s="347">
        <f t="shared" si="622"/>
        <v>19.202267456841021</v>
      </c>
      <c r="AI338" s="347">
        <f t="shared" si="622"/>
        <v>17.862315388280134</v>
      </c>
      <c r="AJ338" s="347">
        <f t="shared" si="622"/>
        <v>20.780583613916946</v>
      </c>
      <c r="AK338" s="161">
        <f t="shared" si="622"/>
        <v>27.425474254742547</v>
      </c>
      <c r="AL338" s="161">
        <f t="shared" si="622"/>
        <v>29.314814814814813</v>
      </c>
      <c r="AM338" s="161">
        <f t="shared" si="622"/>
        <v>31.19047619047619</v>
      </c>
      <c r="AN338" s="347">
        <f t="shared" si="622"/>
        <v>27.979933110367892</v>
      </c>
      <c r="AO338" s="348">
        <f t="shared" si="622"/>
        <v>21.621603958547286</v>
      </c>
      <c r="AR338" s="347">
        <f>IFERROR(+AR266/AR280,"-")</f>
        <v>22.242878813416485</v>
      </c>
      <c r="AS338" s="347">
        <f>IFERROR(+AS266/AS280,"-")</f>
        <v>19.202267456841021</v>
      </c>
      <c r="AT338" s="347">
        <f>IFERROR(+AT266/AT280,"-")</f>
        <v>17.862315388280134</v>
      </c>
      <c r="AU338" s="347">
        <f>IFERROR(+AU266/AU280,"-")</f>
        <v>20.780583613916949</v>
      </c>
      <c r="AV338" s="347">
        <f>IFERROR(+AV266/AV280,"-")</f>
        <v>27.979933110367892</v>
      </c>
      <c r="AW338" s="348">
        <f t="shared" ref="AW338" si="624">IFERROR(+AW266/AW280,"-")</f>
        <v>21.62160395854729</v>
      </c>
      <c r="AY338" s="347">
        <f>IFERROR(+AY266/AY280,"-")</f>
        <v>20.144058295964125</v>
      </c>
      <c r="AZ338" s="347">
        <f>IFERROR(+AZ266/AZ280,"-")</f>
        <v>19.385106382978723</v>
      </c>
      <c r="BA338" s="347">
        <f>IFERROR(+BA266/BA280,"-")</f>
        <v>16.361158432708688</v>
      </c>
      <c r="BB338" s="347">
        <f>IFERROR(+BB266/BB280,"-")</f>
        <v>28.15</v>
      </c>
      <c r="BC338" s="347">
        <f>IFERROR(+BC266/BC280,"-")</f>
        <v>31.19047619047619</v>
      </c>
      <c r="BD338" s="348">
        <f t="shared" ref="BD338" si="625">IFERROR(+BD266/BD280,"-")</f>
        <v>19.780769230769231</v>
      </c>
    </row>
    <row r="339" spans="1:56" s="204" customFormat="1">
      <c r="A339" s="287"/>
      <c r="B339" s="173"/>
      <c r="C339" s="308" t="s">
        <v>38</v>
      </c>
      <c r="D339" s="161">
        <f t="shared" ref="D339:V339" si="626">IFERROR(+D266/D283,"-")</f>
        <v>8.040371417036738</v>
      </c>
      <c r="E339" s="161">
        <f t="shared" si="626"/>
        <v>4.7661538461538457</v>
      </c>
      <c r="F339" s="161">
        <f t="shared" si="626"/>
        <v>6.7248846290379838</v>
      </c>
      <c r="G339" s="161" t="str">
        <f t="shared" si="626"/>
        <v>-</v>
      </c>
      <c r="H339" s="161">
        <f t="shared" si="626"/>
        <v>6.6017039403620874</v>
      </c>
      <c r="I339" s="161">
        <f t="shared" si="626"/>
        <v>4.8024339720352147</v>
      </c>
      <c r="J339" s="161">
        <f t="shared" si="626"/>
        <v>6.4897418927862347</v>
      </c>
      <c r="K339" s="161">
        <f t="shared" si="626"/>
        <v>8.0027611596870685</v>
      </c>
      <c r="L339" s="347">
        <f t="shared" si="626"/>
        <v>8.587129099427381</v>
      </c>
      <c r="M339" s="161" t="str">
        <f t="shared" si="626"/>
        <v>-</v>
      </c>
      <c r="N339" s="161" t="str">
        <f t="shared" si="626"/>
        <v>-</v>
      </c>
      <c r="O339" s="161">
        <f t="shared" si="626"/>
        <v>7.8321392016376663</v>
      </c>
      <c r="P339" s="161">
        <f t="shared" si="626"/>
        <v>8.1362831858407088</v>
      </c>
      <c r="Q339" s="161">
        <f t="shared" si="626"/>
        <v>10.118690313778991</v>
      </c>
      <c r="R339" s="161">
        <f t="shared" si="626"/>
        <v>11.357638888888889</v>
      </c>
      <c r="S339" s="161">
        <f t="shared" si="626"/>
        <v>10.263020833333334</v>
      </c>
      <c r="T339" s="161">
        <f t="shared" si="626"/>
        <v>9.2346153846153847</v>
      </c>
      <c r="U339" s="161">
        <f t="shared" si="626"/>
        <v>14.569405099150142</v>
      </c>
      <c r="V339" s="161">
        <f t="shared" si="626"/>
        <v>11.65680473372781</v>
      </c>
      <c r="W339" s="161"/>
      <c r="X339" s="161"/>
      <c r="Y339" s="161">
        <f t="shared" ref="Y339:AO339" si="627">IFERROR(+Y266/Y283,"-")</f>
        <v>14.164251207729469</v>
      </c>
      <c r="Z339" s="161">
        <f t="shared" si="627"/>
        <v>8.1550179211469533</v>
      </c>
      <c r="AA339" s="161">
        <f t="shared" ref="AA339" si="628">IFERROR(+AA266/AA283,"-")</f>
        <v>8.4435897435897438</v>
      </c>
      <c r="AB339" s="161" t="str">
        <f>IFERROR(+AB266/AB283,"-")</f>
        <v>-</v>
      </c>
      <c r="AC339" s="161">
        <f>IFERROR(+AC266/AC283,"-")</f>
        <v>8.5819477434679339</v>
      </c>
      <c r="AD339" s="161" t="str">
        <f t="shared" si="627"/>
        <v>-</v>
      </c>
      <c r="AE339" s="161">
        <f t="shared" si="627"/>
        <v>9.2754629629629637</v>
      </c>
      <c r="AF339" s="161">
        <f t="shared" si="627"/>
        <v>10.855345911949685</v>
      </c>
      <c r="AG339" s="161">
        <f t="shared" si="627"/>
        <v>9.1008064516129039</v>
      </c>
      <c r="AH339" s="347">
        <f t="shared" si="627"/>
        <v>9.5080377647359029</v>
      </c>
      <c r="AI339" s="347">
        <f t="shared" si="627"/>
        <v>8.7723444080486672</v>
      </c>
      <c r="AJ339" s="347">
        <f t="shared" si="627"/>
        <v>10.390291806958473</v>
      </c>
      <c r="AK339" s="161">
        <f t="shared" si="627"/>
        <v>16.375404530744337</v>
      </c>
      <c r="AL339" s="161">
        <f t="shared" si="627"/>
        <v>9.7116564417177909</v>
      </c>
      <c r="AM339" s="161">
        <f t="shared" si="627"/>
        <v>16.540404040404042</v>
      </c>
      <c r="AN339" s="347">
        <f t="shared" si="627"/>
        <v>15.715716969317469</v>
      </c>
      <c r="AO339" s="348">
        <f t="shared" si="627"/>
        <v>9.3371366366971742</v>
      </c>
      <c r="AR339" s="347">
        <f>IFERROR(+AR266/AR283,"-")</f>
        <v>8.587129099427381</v>
      </c>
      <c r="AS339" s="347">
        <f>IFERROR(+AS266/AS283,"-")</f>
        <v>9.5080377647359029</v>
      </c>
      <c r="AT339" s="347">
        <f>IFERROR(+AT266/AT283,"-")</f>
        <v>8.7723444080486654</v>
      </c>
      <c r="AU339" s="347">
        <f>IFERROR(+AU266/AU283,"-")</f>
        <v>10.390291806958475</v>
      </c>
      <c r="AV339" s="347">
        <f>IFERROR(+AV266/AV283,"-")</f>
        <v>15.715716969317469</v>
      </c>
      <c r="AW339" s="348">
        <f t="shared" ref="AW339" si="629">IFERROR(+AW266/AW283,"-")</f>
        <v>9.3371366366971742</v>
      </c>
      <c r="AY339" s="347">
        <f>IFERROR(+AY266/AY283,"-")</f>
        <v>8.8711429276721798</v>
      </c>
      <c r="AZ339" s="347">
        <f>IFERROR(+AZ266/AZ283,"-")</f>
        <v>10.769503546099291</v>
      </c>
      <c r="BA339" s="347">
        <f>IFERROR(+BA266/BA283,"-")</f>
        <v>9.2346153846153847</v>
      </c>
      <c r="BB339" s="347">
        <f>IFERROR(+BB266/BB283,"-")</f>
        <v>10.263020833333334</v>
      </c>
      <c r="BC339" s="347">
        <f>IFERROR(+BC266/BC283,"-")</f>
        <v>16.540404040404042</v>
      </c>
      <c r="BD339" s="348">
        <f t="shared" ref="BD339" si="630">IFERROR(+BD266/BD283,"-")</f>
        <v>9.8903846153846153</v>
      </c>
    </row>
    <row r="340" spans="1:56"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170" t="str">
        <f>IFERROR(+AG266/(AG280+#REF!-#REF!),"-")</f>
        <v>-</v>
      </c>
      <c r="AH340" s="349" t="str">
        <f>IFERROR(+AH266/(AH280+#REF!-#REF!),"-")</f>
        <v>-</v>
      </c>
      <c r="AI340" s="349" t="str">
        <f>IFERROR(+AI266/(AI280+#REF!-AI290),"-")</f>
        <v>-</v>
      </c>
      <c r="AJ340" s="349" t="str">
        <f>IFERROR(+AJ266/(AJ280+#REF!-AJ290),"-")</f>
        <v>-</v>
      </c>
      <c r="AK340" s="170" t="str">
        <f>IFERROR(+AK266/(AK280+#REF!-#REF!),"-")</f>
        <v>-</v>
      </c>
      <c r="AL340" s="170" t="str">
        <f>IFERROR(+AL266/(AL280+#REF!-#REF!),"-")</f>
        <v>-</v>
      </c>
      <c r="AM340" s="170" t="str">
        <f>IFERROR(+AM266/(AM280+#REF!-#REF!),"-")</f>
        <v>-</v>
      </c>
      <c r="AN340" s="349" t="str">
        <f>IFERROR(+AN266/(AN280+#REF!-#REF!),"-")</f>
        <v>-</v>
      </c>
      <c r="AO340" s="350" t="str">
        <f>IFERROR(+AO266/(AO280+#REF!-#REF!),"-")</f>
        <v>-</v>
      </c>
      <c r="AR340" s="349" t="str">
        <f>IFERROR(+AR266/(AR280+#REF!-#REF!),"-")</f>
        <v>-</v>
      </c>
      <c r="AS340" s="349" t="str">
        <f>IFERROR(+AS266/(AS280+#REF!-#REF!),"-")</f>
        <v>-</v>
      </c>
      <c r="AT340" s="349" t="str">
        <f>IFERROR(+AT266/(AT280+#REF!-#REF!),"-")</f>
        <v>-</v>
      </c>
      <c r="AU340" s="349" t="str">
        <f>IFERROR(+AU266/(AU280+#REF!-#REF!),"-")</f>
        <v>-</v>
      </c>
      <c r="AV340" s="349" t="str">
        <f>IFERROR(+AV266/(AV280+#REF!-#REF!),"-")</f>
        <v>-</v>
      </c>
      <c r="AW340" s="350" t="str">
        <f>IFERROR(+AW266/(AW280+#REF!-#REF!),"-")</f>
        <v>-</v>
      </c>
      <c r="AY340" s="349" t="str">
        <f>IFERROR(+AY266/(AY280+#REF!-#REF!),"-")</f>
        <v>-</v>
      </c>
      <c r="AZ340" s="349" t="str">
        <f>IFERROR(+AZ266/(AZ280+#REF!-#REF!),"-")</f>
        <v>-</v>
      </c>
      <c r="BA340" s="349" t="str">
        <f>IFERROR(+BA266/(BA280+#REF!-#REF!),"-")</f>
        <v>-</v>
      </c>
      <c r="BB340" s="349" t="str">
        <f>IFERROR(+BB266/(BB280+#REF!-#REF!),"-")</f>
        <v>-</v>
      </c>
      <c r="BC340" s="349" t="str">
        <f>IFERROR(+BC266/(BC280+#REF!-#REF!),"-")</f>
        <v>-</v>
      </c>
      <c r="BD340" s="350" t="str">
        <f>IFERROR(+BD266/(BD280+#REF!-#REF!),"-")</f>
        <v>-</v>
      </c>
    </row>
    <row r="341" spans="1:56" s="204" customFormat="1">
      <c r="A341" s="287"/>
      <c r="B341" s="173" t="s">
        <v>36</v>
      </c>
      <c r="C341" s="308"/>
      <c r="D341" s="167">
        <f t="shared" ref="D341:V341" si="631">IFERROR(+(D281+D282)/D280,"-")</f>
        <v>1.1243567753001715</v>
      </c>
      <c r="E341" s="167">
        <f t="shared" si="631"/>
        <v>2.0232558139534884</v>
      </c>
      <c r="F341" s="167">
        <f t="shared" si="631"/>
        <v>1.4221840068787619</v>
      </c>
      <c r="G341" s="167" t="str">
        <f t="shared" si="631"/>
        <v>-</v>
      </c>
      <c r="H341" s="167">
        <f t="shared" si="631"/>
        <v>1.8628048780487805</v>
      </c>
      <c r="I341" s="167">
        <f t="shared" si="631"/>
        <v>2.0313971742543173</v>
      </c>
      <c r="J341" s="167">
        <f t="shared" si="631"/>
        <v>1.6649029982363315</v>
      </c>
      <c r="K341" s="167">
        <f t="shared" si="631"/>
        <v>1.4360986547085202</v>
      </c>
      <c r="L341" s="351">
        <f t="shared" si="631"/>
        <v>1.5902578796561604</v>
      </c>
      <c r="M341" s="167" t="str">
        <f t="shared" si="631"/>
        <v>-</v>
      </c>
      <c r="N341" s="167" t="str">
        <f t="shared" si="631"/>
        <v>-</v>
      </c>
      <c r="O341" s="167">
        <f t="shared" si="631"/>
        <v>1.0354166666666667</v>
      </c>
      <c r="P341" s="167">
        <f t="shared" si="631"/>
        <v>0.74382716049382713</v>
      </c>
      <c r="Q341" s="167">
        <f t="shared" si="631"/>
        <v>1.2415902140672783</v>
      </c>
      <c r="R341" s="167">
        <f t="shared" si="631"/>
        <v>1.0571428571428572</v>
      </c>
      <c r="S341" s="167">
        <f t="shared" si="631"/>
        <v>0.86407766990291257</v>
      </c>
      <c r="T341" s="167">
        <f t="shared" si="631"/>
        <v>1.1940928270042195</v>
      </c>
      <c r="U341" s="167">
        <f t="shared" si="631"/>
        <v>1.539568345323741</v>
      </c>
      <c r="V341" s="167">
        <f t="shared" si="631"/>
        <v>0.94252873563218387</v>
      </c>
      <c r="W341" s="167"/>
      <c r="X341" s="167"/>
      <c r="Y341" s="167">
        <f t="shared" ref="Y341:AO341" si="632">IFERROR(+(Y281+Y282)/Y280,"-")</f>
        <v>2.7636363636363637</v>
      </c>
      <c r="Z341" s="167">
        <f t="shared" si="632"/>
        <v>0.99285714285714288</v>
      </c>
      <c r="AA341" s="167">
        <f t="shared" ref="AA341" si="633">IFERROR(+(AA281+AA282)/AA280,"-")</f>
        <v>0.79723502304147464</v>
      </c>
      <c r="AB341" s="167" t="str">
        <f>IFERROR(+(AB281+AB282)/AB280,"-")</f>
        <v>-</v>
      </c>
      <c r="AC341" s="167">
        <f>IFERROR(+(AC281+AC282)/AC280,"-")</f>
        <v>0.78768577494692149</v>
      </c>
      <c r="AD341" s="167" t="str">
        <f t="shared" si="632"/>
        <v>-</v>
      </c>
      <c r="AE341" s="167">
        <f t="shared" si="632"/>
        <v>0.83829787234042552</v>
      </c>
      <c r="AF341" s="167">
        <f t="shared" si="632"/>
        <v>0.80681818181818177</v>
      </c>
      <c r="AG341" s="167">
        <f t="shared" si="632"/>
        <v>0.90769230769230769</v>
      </c>
      <c r="AH341" s="351">
        <f t="shared" si="632"/>
        <v>1.0195825818088122</v>
      </c>
      <c r="AI341" s="351">
        <f t="shared" si="632"/>
        <v>1.0362077179609337</v>
      </c>
      <c r="AJ341" s="351">
        <f t="shared" si="632"/>
        <v>1</v>
      </c>
      <c r="AK341" s="167">
        <f t="shared" si="632"/>
        <v>0.67479674796747968</v>
      </c>
      <c r="AL341" s="167">
        <f t="shared" si="632"/>
        <v>2.0185185185185186</v>
      </c>
      <c r="AM341" s="167">
        <f t="shared" si="632"/>
        <v>0.88571428571428568</v>
      </c>
      <c r="AN341" s="351">
        <f t="shared" si="632"/>
        <v>0.78037904124860646</v>
      </c>
      <c r="AO341" s="352">
        <f t="shared" si="632"/>
        <v>1.3156568014191019</v>
      </c>
      <c r="AR341" s="351">
        <f>IFERROR(+(AR281+AR282)/AR280,"-")</f>
        <v>1.5902578796561604</v>
      </c>
      <c r="AS341" s="351">
        <f>IFERROR(+(AS281+AS282)/AS280,"-")</f>
        <v>1.0195825818088122</v>
      </c>
      <c r="AT341" s="351">
        <f>IFERROR(+(AT281+AT282)/AT280,"-")</f>
        <v>1.0362077179609339</v>
      </c>
      <c r="AU341" s="351">
        <f>IFERROR(+(AU281+AU282)/AU280,"-")</f>
        <v>1</v>
      </c>
      <c r="AV341" s="351">
        <f>IFERROR(+(AV281+AV282)/AV280,"-")</f>
        <v>0.78037904124860646</v>
      </c>
      <c r="AW341" s="352">
        <f t="shared" ref="AW341" si="634">IFERROR(+(AW281+AW282)/AW280,"-")</f>
        <v>1.3156568014191017</v>
      </c>
      <c r="AY341" s="351">
        <f>IFERROR(+(AY281+AY282)/AY280,"-")</f>
        <v>1.4192825112107623</v>
      </c>
      <c r="AZ341" s="351">
        <f>IFERROR(+(AZ281+AZ282)/AZ280,"-")</f>
        <v>1.0106382978723405</v>
      </c>
      <c r="BA341" s="351">
        <f>IFERROR(+(BA281+BA282)/BA280,"-")</f>
        <v>1.2044293015332197</v>
      </c>
      <c r="BB341" s="351">
        <f>IFERROR(+(BB281+BB282)/BB280,"-")</f>
        <v>1.2749999999999999</v>
      </c>
      <c r="BC341" s="351">
        <f>IFERROR(+(BC281+BC282)/BC280,"-")</f>
        <v>1.019047619047619</v>
      </c>
      <c r="BD341" s="352">
        <f t="shared" ref="BD341" si="635">IFERROR(+(BD281+BD282)/BD280,"-")</f>
        <v>1.1846153846153846</v>
      </c>
    </row>
    <row r="342" spans="1:56"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167" t="str">
        <f>IFERROR(+(AG281+AG282)/(AG280+#REF!-#REF!),"-")</f>
        <v>-</v>
      </c>
      <c r="AH342" s="351" t="str">
        <f>IFERROR(+(AH281+AH282)/(AH280+#REF!-#REF!),"-")</f>
        <v>-</v>
      </c>
      <c r="AI342" s="351" t="str">
        <f>IFERROR(+(AI281+AI282)/(AI280+#REF!-AI290),"-")</f>
        <v>-</v>
      </c>
      <c r="AJ342" s="351" t="str">
        <f>IFERROR(+(AJ281+AJ282)/(AJ280+#REF!-AJ290),"-")</f>
        <v>-</v>
      </c>
      <c r="AK342" s="167" t="str">
        <f>IFERROR(+(AK281+AK282)/(AK280+#REF!-#REF!),"-")</f>
        <v>-</v>
      </c>
      <c r="AL342" s="167" t="str">
        <f>IFERROR(+(AL281+AL282)/(AL280+#REF!-#REF!),"-")</f>
        <v>-</v>
      </c>
      <c r="AM342" s="167" t="str">
        <f>IFERROR(+(AM281+AM282)/(AM280+#REF!-#REF!),"-")</f>
        <v>-</v>
      </c>
      <c r="AN342" s="351" t="str">
        <f>IFERROR(+(AN281+AN282)/(AN280+#REF!-#REF!),"-")</f>
        <v>-</v>
      </c>
      <c r="AO342" s="352" t="str">
        <f>IFERROR(+(AO281+AO282)/(AO280+#REF!-#REF!),"-")</f>
        <v>-</v>
      </c>
      <c r="AR342" s="351" t="str">
        <f>IFERROR(+(AR281+AR282)/(AR280+#REF!-#REF!),"-")</f>
        <v>-</v>
      </c>
      <c r="AS342" s="351" t="str">
        <f>IFERROR(+(AS281+AS282)/(AS280+#REF!-#REF!),"-")</f>
        <v>-</v>
      </c>
      <c r="AT342" s="351" t="str">
        <f>IFERROR(+(AT281+AT282)/(AT280+#REF!-#REF!),"-")</f>
        <v>-</v>
      </c>
      <c r="AU342" s="351" t="str">
        <f>IFERROR(+(AU281+AU282)/(AU280+#REF!-#REF!),"-")</f>
        <v>-</v>
      </c>
      <c r="AV342" s="351" t="str">
        <f>IFERROR(+(AV281+AV282)/(AV280+#REF!-#REF!),"-")</f>
        <v>-</v>
      </c>
      <c r="AW342" s="352" t="str">
        <f>IFERROR(+(AW281+AW282)/(AW280+#REF!-#REF!),"-")</f>
        <v>-</v>
      </c>
      <c r="AY342" s="351" t="str">
        <f>IFERROR(+(AY281+AY282)/(AY280+#REF!-#REF!),"-")</f>
        <v>-</v>
      </c>
      <c r="AZ342" s="351" t="str">
        <f>IFERROR(+(AZ281+AZ282)/(AZ280+#REF!-#REF!),"-")</f>
        <v>-</v>
      </c>
      <c r="BA342" s="351" t="str">
        <f>IFERROR(+(BA281+BA282)/(BA280+#REF!-#REF!),"-")</f>
        <v>-</v>
      </c>
      <c r="BB342" s="351" t="str">
        <f>IFERROR(+(BB281+BB282)/(BB280+#REF!-#REF!),"-")</f>
        <v>-</v>
      </c>
      <c r="BC342" s="351" t="str">
        <f>IFERROR(+(BC281+BC282)/(BC280+#REF!-#REF!),"-")</f>
        <v>-</v>
      </c>
      <c r="BD342" s="352" t="str">
        <f>IFERROR(+(BD281+BD282)/(BD280+#REF!-#REF!),"-")</f>
        <v>-</v>
      </c>
    </row>
    <row r="343" spans="1:56" s="204" customFormat="1">
      <c r="A343" s="287"/>
      <c r="B343" s="173" t="s">
        <v>34</v>
      </c>
      <c r="C343" s="308"/>
      <c r="D343" s="161">
        <f t="shared" ref="D343:V343" si="636">IFERROR(+(D274+D275)/D266,"-")</f>
        <v>1.4568186382807793</v>
      </c>
      <c r="E343" s="161">
        <f t="shared" si="636"/>
        <v>2.0332472562943833</v>
      </c>
      <c r="F343" s="161">
        <f t="shared" si="636"/>
        <v>1.6628483952702702</v>
      </c>
      <c r="G343" s="161">
        <f t="shared" si="636"/>
        <v>0</v>
      </c>
      <c r="H343" s="161">
        <f t="shared" si="636"/>
        <v>1.2534279722535893</v>
      </c>
      <c r="I343" s="161">
        <f t="shared" si="636"/>
        <v>1.1107456731546881</v>
      </c>
      <c r="J343" s="161">
        <f t="shared" si="636"/>
        <v>1.2857434223944524</v>
      </c>
      <c r="K343" s="161">
        <f t="shared" si="636"/>
        <v>1.2634272570442784</v>
      </c>
      <c r="L343" s="347">
        <f t="shared" si="636"/>
        <v>1.0421847886213977</v>
      </c>
      <c r="M343" s="161" t="str">
        <f t="shared" si="636"/>
        <v>-</v>
      </c>
      <c r="N343" s="161" t="str">
        <f t="shared" si="636"/>
        <v>-</v>
      </c>
      <c r="O343" s="161">
        <f t="shared" si="636"/>
        <v>0</v>
      </c>
      <c r="P343" s="161">
        <f t="shared" si="636"/>
        <v>2.2236241026756582</v>
      </c>
      <c r="Q343" s="161">
        <f t="shared" si="636"/>
        <v>2.3687474720237294</v>
      </c>
      <c r="R343" s="161">
        <f t="shared" si="636"/>
        <v>2.3350657291348211</v>
      </c>
      <c r="S343" s="161">
        <f t="shared" si="636"/>
        <v>2.2339507739152498</v>
      </c>
      <c r="T343" s="161">
        <f t="shared" si="636"/>
        <v>1.6216159933361101</v>
      </c>
      <c r="U343" s="161">
        <f t="shared" si="636"/>
        <v>2.6175384017110637</v>
      </c>
      <c r="V343" s="161">
        <f t="shared" si="636"/>
        <v>3.7548223350253807</v>
      </c>
      <c r="W343" s="161"/>
      <c r="X343" s="161"/>
      <c r="Y343" s="161">
        <f t="shared" ref="Y343:AO343" si="637">IFERROR(+(Y274+Y275)/Y266,"-")</f>
        <v>5.1055593451568893</v>
      </c>
      <c r="Z343" s="161">
        <f t="shared" si="637"/>
        <v>1.9581364685199429</v>
      </c>
      <c r="AA343" s="161">
        <f t="shared" ref="AA343" si="638">IFERROR(+(AA274+AA275)/AA266,"-")</f>
        <v>1.7406620103249317</v>
      </c>
      <c r="AB343" s="161" t="str">
        <f>IFERROR(+(AB274+AB275)/AB266,"-")</f>
        <v>-</v>
      </c>
      <c r="AC343" s="161">
        <f>IFERROR(+(AC274+AC275)/AC266,"-")</f>
        <v>0</v>
      </c>
      <c r="AD343" s="161" t="str">
        <f t="shared" si="637"/>
        <v>-</v>
      </c>
      <c r="AE343" s="161">
        <f t="shared" si="637"/>
        <v>0</v>
      </c>
      <c r="AF343" s="161">
        <f t="shared" si="637"/>
        <v>3.0695249130938587</v>
      </c>
      <c r="AG343" s="161">
        <f t="shared" si="637"/>
        <v>1.7760301284891449</v>
      </c>
      <c r="AH343" s="347">
        <f t="shared" si="637"/>
        <v>1.8743760399334441</v>
      </c>
      <c r="AI343" s="347">
        <f t="shared" si="637"/>
        <v>1.3654282132664763</v>
      </c>
      <c r="AJ343" s="347">
        <f t="shared" si="637"/>
        <v>2.3896735167832355</v>
      </c>
      <c r="AK343" s="161">
        <f t="shared" si="637"/>
        <v>1.5926383399209487</v>
      </c>
      <c r="AL343" s="161">
        <f t="shared" si="637"/>
        <v>2.2571067593177512</v>
      </c>
      <c r="AM343" s="161">
        <f t="shared" si="637"/>
        <v>3.1322137404580155</v>
      </c>
      <c r="AN343" s="347">
        <f t="shared" si="637"/>
        <v>1.8354450553828989</v>
      </c>
      <c r="AO343" s="348">
        <f t="shared" si="637"/>
        <v>1.3959471304768361</v>
      </c>
      <c r="AR343" s="347">
        <f>IFERROR(+(AR274+AR275)/AR266,"-")</f>
        <v>1.0421847886213977</v>
      </c>
      <c r="AS343" s="347">
        <f>IFERROR(+(AS274+AS275)/AS266,"-")</f>
        <v>1.8743760399334441</v>
      </c>
      <c r="AT343" s="347">
        <f>IFERROR(+(AT274+AT275)/AT266,"-")</f>
        <v>1.3654282132664766</v>
      </c>
      <c r="AU343" s="347">
        <f>IFERROR(+(AU274+AU275)/AU266,"-")</f>
        <v>2.3896735167832359</v>
      </c>
      <c r="AV343" s="347">
        <f>IFERROR(+(AV274+AV275)/AV266,"-")</f>
        <v>1.8354450553828989</v>
      </c>
      <c r="AW343" s="348">
        <f t="shared" ref="AW343" si="639">IFERROR(+(AW274+AW275)/AW266,"-")</f>
        <v>1.3959471304768361</v>
      </c>
      <c r="AY343" s="347">
        <f>IFERROR(+(AY274+AY275)/AY266,"-")</f>
        <v>1.1653170826724546</v>
      </c>
      <c r="AZ343" s="347">
        <f>IFERROR(+(AZ274+AZ275)/AZ266,"-")</f>
        <v>1.8924377126550325</v>
      </c>
      <c r="BA343" s="347">
        <f>IFERROR(+(BA274+BA275)/BA266,"-")</f>
        <v>2.5885047896709703</v>
      </c>
      <c r="BB343" s="347">
        <f>IFERROR(+(BB274+BB275)/BB266,"-")</f>
        <v>2.1287744227353462</v>
      </c>
      <c r="BC343" s="347">
        <f>IFERROR(+(BC274+BC275)/BC266,"-")</f>
        <v>3.1322137404580155</v>
      </c>
      <c r="BD343" s="348">
        <f t="shared" ref="BD343" si="640">IFERROR(+(BD274+BD275)/BD266,"-")</f>
        <v>2.1166634260159438</v>
      </c>
    </row>
    <row r="344" spans="1:56"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347"/>
      <c r="AI344" s="347"/>
      <c r="AJ344" s="347"/>
      <c r="AK344" s="161"/>
      <c r="AL344" s="161"/>
      <c r="AM344" s="161"/>
      <c r="AN344" s="347"/>
      <c r="AO344" s="348"/>
      <c r="AR344" s="347"/>
      <c r="AS344" s="347"/>
      <c r="AT344" s="347"/>
      <c r="AU344" s="347"/>
      <c r="AV344" s="347"/>
      <c r="AW344" s="348"/>
      <c r="AY344" s="347"/>
      <c r="AZ344" s="347"/>
      <c r="BA344" s="347"/>
      <c r="BB344" s="347"/>
      <c r="BC344" s="347"/>
      <c r="BD344" s="348"/>
    </row>
    <row r="345" spans="1:56"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347"/>
      <c r="AI345" s="347"/>
      <c r="AJ345" s="347"/>
      <c r="AK345" s="161"/>
      <c r="AL345" s="161"/>
      <c r="AM345" s="161"/>
      <c r="AN345" s="347"/>
      <c r="AO345" s="348"/>
      <c r="AR345" s="347"/>
      <c r="AS345" s="347"/>
      <c r="AT345" s="347"/>
      <c r="AU345" s="347"/>
      <c r="AV345" s="347"/>
      <c r="AW345" s="348"/>
      <c r="AY345" s="347"/>
      <c r="AZ345" s="347"/>
      <c r="BA345" s="347"/>
      <c r="BB345" s="347"/>
      <c r="BC345" s="347"/>
      <c r="BD345" s="348"/>
    </row>
    <row r="346" spans="1:56"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337"/>
      <c r="AI346" s="337"/>
      <c r="AJ346" s="337"/>
      <c r="AK346" s="162"/>
      <c r="AL346" s="162"/>
      <c r="AM346" s="162"/>
      <c r="AN346" s="337"/>
      <c r="AO346" s="338"/>
      <c r="AR346" s="337"/>
      <c r="AS346" s="337"/>
      <c r="AT346" s="337"/>
      <c r="AU346" s="337"/>
      <c r="AV346" s="337"/>
      <c r="AW346" s="338"/>
      <c r="AY346" s="337"/>
      <c r="AZ346" s="337"/>
      <c r="BA346" s="337"/>
      <c r="BB346" s="337"/>
      <c r="BC346" s="337"/>
      <c r="BD346" s="338"/>
    </row>
    <row r="347" spans="1:56" s="204" customFormat="1">
      <c r="A347" s="287"/>
      <c r="B347" s="173" t="s">
        <v>32</v>
      </c>
      <c r="C347" s="308"/>
      <c r="D347" s="168">
        <f t="shared" ref="D347:V347" si="641">IFERROR(+D134/(D88+D110+D119),"-")</f>
        <v>0.65790855958751759</v>
      </c>
      <c r="E347" s="168">
        <f t="shared" si="641"/>
        <v>0.82583217753120663</v>
      </c>
      <c r="F347" s="168">
        <f t="shared" si="641"/>
        <v>0.84886087202489191</v>
      </c>
      <c r="G347" s="168">
        <f t="shared" si="641"/>
        <v>0.88572207171825657</v>
      </c>
      <c r="H347" s="168">
        <f t="shared" si="641"/>
        <v>0.88074951459517203</v>
      </c>
      <c r="I347" s="168">
        <f t="shared" si="641"/>
        <v>0.90527523417832156</v>
      </c>
      <c r="J347" s="168">
        <f t="shared" si="641"/>
        <v>0.83928222329687518</v>
      </c>
      <c r="K347" s="168">
        <f t="shared" si="641"/>
        <v>0.75274402216247183</v>
      </c>
      <c r="L347" s="320">
        <f t="shared" si="641"/>
        <v>0.84952049079310665</v>
      </c>
      <c r="M347" s="168" t="str">
        <f t="shared" si="641"/>
        <v>-</v>
      </c>
      <c r="N347" s="168" t="str">
        <f t="shared" si="641"/>
        <v>-</v>
      </c>
      <c r="O347" s="168">
        <f t="shared" si="641"/>
        <v>0.90804626495882801</v>
      </c>
      <c r="P347" s="168">
        <f t="shared" si="641"/>
        <v>0.92573722495547972</v>
      </c>
      <c r="Q347" s="168">
        <f t="shared" si="641"/>
        <v>0.7999393119655499</v>
      </c>
      <c r="R347" s="168">
        <f t="shared" si="641"/>
        <v>0.89204125766461684</v>
      </c>
      <c r="S347" s="168">
        <f t="shared" si="641"/>
        <v>0.83021079113083429</v>
      </c>
      <c r="T347" s="168">
        <f t="shared" si="641"/>
        <v>0.86572126646683967</v>
      </c>
      <c r="U347" s="168">
        <f t="shared" si="641"/>
        <v>0.91423914406319218</v>
      </c>
      <c r="V347" s="168">
        <f t="shared" si="641"/>
        <v>0.76099493726612366</v>
      </c>
      <c r="W347" s="168"/>
      <c r="X347" s="168"/>
      <c r="Y347" s="168">
        <f t="shared" ref="Y347:AO347" si="642">IFERROR(+Y134/(Y88+Y110+Y119),"-")</f>
        <v>0.87576124177243742</v>
      </c>
      <c r="Z347" s="168">
        <f t="shared" si="642"/>
        <v>0.78338278931750738</v>
      </c>
      <c r="AA347" s="168">
        <f t="shared" ref="AA347" si="643">IFERROR(+AA134/(AA88+AA110+AA119),"-")</f>
        <v>0.80570070871027788</v>
      </c>
      <c r="AB347" s="168" t="str">
        <f>IFERROR(+AB134/(AB88+AB110+AB119),"-")</f>
        <v>-</v>
      </c>
      <c r="AC347" s="168">
        <f>IFERROR(+AC134/(AC88+AC110+AC119),"-")</f>
        <v>0.85370566164843698</v>
      </c>
      <c r="AD347" s="168">
        <f t="shared" si="642"/>
        <v>0.73179660388627443</v>
      </c>
      <c r="AE347" s="168">
        <f t="shared" si="642"/>
        <v>0.82778512676168403</v>
      </c>
      <c r="AF347" s="168">
        <f t="shared" si="642"/>
        <v>0.72822004461890377</v>
      </c>
      <c r="AG347" s="168">
        <f t="shared" si="642"/>
        <v>0.74407636033654112</v>
      </c>
      <c r="AH347" s="320">
        <f t="shared" si="642"/>
        <v>0.83649656499244551</v>
      </c>
      <c r="AI347" s="320">
        <f t="shared" si="642"/>
        <v>0.81866821248881383</v>
      </c>
      <c r="AJ347" s="320">
        <f t="shared" si="642"/>
        <v>0.86597633260202944</v>
      </c>
      <c r="AK347" s="168">
        <f t="shared" si="642"/>
        <v>0.91385272367461723</v>
      </c>
      <c r="AL347" s="168">
        <f t="shared" si="642"/>
        <v>0.97688127246272272</v>
      </c>
      <c r="AM347" s="168">
        <f t="shared" si="642"/>
        <v>0.86374026216354904</v>
      </c>
      <c r="AN347" s="320">
        <f t="shared" si="642"/>
        <v>0.91933290174673787</v>
      </c>
      <c r="AO347" s="321">
        <f t="shared" si="642"/>
        <v>0.84881982053156568</v>
      </c>
      <c r="AR347" s="320">
        <f>IFERROR(+AR134/(AR88+AR110+AR119),"-")</f>
        <v>0.84952049079310665</v>
      </c>
      <c r="AS347" s="320">
        <f>IFERROR(+AS134/(AS88+AS110+AS119),"-")</f>
        <v>0.83649656499244551</v>
      </c>
      <c r="AT347" s="320">
        <f>IFERROR(+AT134/(AT88+AT110+AT119),"-")</f>
        <v>0.81866821248881383</v>
      </c>
      <c r="AU347" s="320">
        <f>IFERROR(+AU134/(AU88+AU110+AU119),"-")</f>
        <v>0.86597633260202933</v>
      </c>
      <c r="AV347" s="320">
        <f>IFERROR(+AV134/(AV88+AV110+AV119),"-")</f>
        <v>0.91933290174673798</v>
      </c>
      <c r="AW347" s="321">
        <f t="shared" ref="AW347" si="644">IFERROR(+AW134/(AW88+AW110+AW119),"-")</f>
        <v>0.84881982053156568</v>
      </c>
      <c r="AY347" s="320">
        <f>IFERROR(+AY134/(AY88+AY110+AY119),"-")</f>
        <v>0.78920920284201179</v>
      </c>
      <c r="AZ347" s="320">
        <f>IFERROR(+AZ134/(AZ88+AZ110+AZ119),"-")</f>
        <v>0.87487738138262172</v>
      </c>
      <c r="BA347" s="320">
        <f>IFERROR(+BA134/(BA88+BA110+BA119),"-")</f>
        <v>0.73236976348740146</v>
      </c>
      <c r="BB347" s="320">
        <f>IFERROR(+BB134/(BB88+BB110+BB119),"-")</f>
        <v>0.89945310363686082</v>
      </c>
      <c r="BC347" s="320">
        <f>IFERROR(+BC134/(BC88+BC110+BC119),"-")</f>
        <v>0.78055566596446602</v>
      </c>
      <c r="BD347" s="321">
        <f t="shared" ref="BD347" si="645">IFERROR(+BD134/(BD88+BD110+BD119),"-")</f>
        <v>0.92379099298812073</v>
      </c>
    </row>
    <row r="348" spans="1:56" s="204" customFormat="1">
      <c r="A348" s="287"/>
      <c r="B348" s="173" t="s">
        <v>31</v>
      </c>
      <c r="C348" s="308"/>
      <c r="D348" s="168">
        <f t="shared" ref="D348:L348" si="646">IFERROR(+(D91+D96+D122)/(D88+D110+D119),"-")</f>
        <v>0.16068868482918916</v>
      </c>
      <c r="E348" s="168">
        <f t="shared" si="646"/>
        <v>2.1712898751733704E-2</v>
      </c>
      <c r="F348" s="168">
        <f t="shared" si="646"/>
        <v>0</v>
      </c>
      <c r="G348" s="168">
        <f t="shared" si="646"/>
        <v>1.2857916172921864E-3</v>
      </c>
      <c r="H348" s="168">
        <f t="shared" si="646"/>
        <v>3.2070698570112022E-2</v>
      </c>
      <c r="I348" s="168">
        <f t="shared" si="646"/>
        <v>5.9464095220470822E-4</v>
      </c>
      <c r="J348" s="168">
        <f t="shared" si="646"/>
        <v>0</v>
      </c>
      <c r="K348" s="168">
        <f t="shared" si="646"/>
        <v>0.11265780139180667</v>
      </c>
      <c r="L348" s="320">
        <f t="shared" si="646"/>
        <v>2.9376864161294189E-2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168" t="str">
        <f>IFERROR(+(#REF!+AG95+AG122)/(AG88+AG110+AG119),"-")</f>
        <v>-</v>
      </c>
      <c r="AH348" s="320">
        <f t="shared" ref="AH348:AO348" si="647">IFERROR(+(AH91+AH96+AH122)/(AH88+AH110+AH119),"-")</f>
        <v>3.0887995791755111E-2</v>
      </c>
      <c r="AI348" s="320">
        <f t="shared" si="647"/>
        <v>4.356060005467035E-2</v>
      </c>
      <c r="AJ348" s="320">
        <f t="shared" si="647"/>
        <v>7.7521005759542258E-3</v>
      </c>
      <c r="AK348" s="168">
        <f t="shared" si="647"/>
        <v>0</v>
      </c>
      <c r="AL348" s="168">
        <f t="shared" si="647"/>
        <v>0</v>
      </c>
      <c r="AM348" s="168">
        <f t="shared" si="647"/>
        <v>0</v>
      </c>
      <c r="AN348" s="320">
        <f t="shared" si="647"/>
        <v>0</v>
      </c>
      <c r="AO348" s="321">
        <f t="shared" si="647"/>
        <v>2.8926664819535673E-2</v>
      </c>
      <c r="AR348" s="320">
        <f>IFERROR(+(AR91+AR96+AR122)/(AR88+AR110+AR119),"-")</f>
        <v>2.9376864161294189E-2</v>
      </c>
      <c r="AS348" s="320">
        <f>IFERROR(+(AS91+AS96+AS122)/(AS88+AS110+AS119),"-")</f>
        <v>3.0887995791755111E-2</v>
      </c>
      <c r="AT348" s="320">
        <f>IFERROR(+(AT91+AT96+AT122)/(AT88+AT110+AT119),"-")</f>
        <v>4.3560600054670356E-2</v>
      </c>
      <c r="AU348" s="320">
        <f>IFERROR(+(AU91+AU96+AU122)/(AU88+AU110+AU119),"-")</f>
        <v>7.752100575954224E-3</v>
      </c>
      <c r="AV348" s="320">
        <f>IFERROR(+(AV91+AV96+AV122)/(AV88+AV110+AV119),"-")</f>
        <v>0</v>
      </c>
      <c r="AW348" s="321">
        <f t="shared" ref="AW348" si="648">IFERROR(+(AW91+AW96+AW122)/(AW88+AW110+AW119),"-")</f>
        <v>2.8926664819535677E-2</v>
      </c>
      <c r="AY348" s="320">
        <f>IFERROR(+(AY91+AY96+AY122)/(AY88+AY110+AY119),"-")</f>
        <v>5.5377964858665234E-3</v>
      </c>
      <c r="AZ348" s="320" t="str">
        <f>IFERROR(+(AZ91+AZ96+AZ122)/(AZ88+AZ110+AZ119),"-")</f>
        <v>-</v>
      </c>
      <c r="BA348" s="320" t="str">
        <f>IFERROR(+(BA91+BA96+BA122)/(BA88+BA110+BA119),"-")</f>
        <v>-</v>
      </c>
      <c r="BB348" s="320">
        <f>IFERROR(+(BB91+BB96+BB122)/(BB88+BB110+BB119),"-")</f>
        <v>0</v>
      </c>
      <c r="BC348" s="320">
        <f>IFERROR(+(BC91+BC96+BC122)/(BC88+BC110+BC119),"-")</f>
        <v>0</v>
      </c>
      <c r="BD348" s="321">
        <f t="shared" ref="BD348" si="649">IFERROR(+(BD91+BD96+BD122)/(BD88+BD110+BD119),"-")</f>
        <v>2.434278692079709E-2</v>
      </c>
    </row>
    <row r="349" spans="1:56" s="204" customFormat="1">
      <c r="A349" s="287"/>
      <c r="B349" s="173" t="s">
        <v>30</v>
      </c>
      <c r="C349" s="308"/>
      <c r="D349" s="169">
        <f t="shared" ref="D349:K349" si="650">IF(D65&lt;0.00001,"Loss",+IF(D365&gt;+D96+D97+D122+D123, "No net debt",(+D96+D97+D122+D123-D365)/D65))</f>
        <v>8.5190802612403527</v>
      </c>
      <c r="E349" s="169" t="str">
        <f t="shared" si="650"/>
        <v>No net debt</v>
      </c>
      <c r="F349" s="169" t="str">
        <f t="shared" si="650"/>
        <v>No net debt</v>
      </c>
      <c r="G349" s="169" t="str">
        <f t="shared" si="650"/>
        <v>No net debt</v>
      </c>
      <c r="H349" s="169" t="str">
        <f>IF(H65&lt;0.00001,"Loss",+IF(H365&gt;+H96+H97+H122+H123, "No net debt",(+H96+H97+H122+H123-H365)/H65))</f>
        <v>No net debt</v>
      </c>
      <c r="I349" s="169" t="str">
        <f t="shared" si="650"/>
        <v>No net debt</v>
      </c>
      <c r="J349" s="169" t="str">
        <f t="shared" si="650"/>
        <v>No net debt</v>
      </c>
      <c r="K349" s="169">
        <f t="shared" si="650"/>
        <v>5.5480666903157152</v>
      </c>
      <c r="L349" s="324"/>
      <c r="M349" s="169" t="str">
        <f t="shared" ref="M349:AG349" si="651">IF(M65&lt;0.00001,"Loss",+IF(M365&gt;+M95+M96+M122+M123, "No net debt",(+M95+M96+M122+M123-M365)/M65))</f>
        <v>Loss</v>
      </c>
      <c r="N349" s="169" t="str">
        <f t="shared" si="651"/>
        <v>Loss</v>
      </c>
      <c r="O349" s="169" t="str">
        <f t="shared" si="651"/>
        <v>No net debt</v>
      </c>
      <c r="P349" s="169" t="str">
        <f t="shared" si="651"/>
        <v>No net debt</v>
      </c>
      <c r="Q349" s="169">
        <f t="shared" si="651"/>
        <v>304.68316831683171</v>
      </c>
      <c r="R349" s="169" t="str">
        <f t="shared" si="651"/>
        <v>No net debt</v>
      </c>
      <c r="S349" s="169" t="str">
        <f t="shared" si="651"/>
        <v>No net debt</v>
      </c>
      <c r="T349" s="169" t="str">
        <f t="shared" si="651"/>
        <v>No net debt</v>
      </c>
      <c r="U349" s="169" t="str">
        <f t="shared" si="651"/>
        <v>No net debt</v>
      </c>
      <c r="V349" s="169" t="str">
        <f t="shared" si="651"/>
        <v>Loss</v>
      </c>
      <c r="W349" s="169" t="str">
        <f t="shared" si="651"/>
        <v>Loss</v>
      </c>
      <c r="X349" s="169" t="str">
        <f t="shared" si="651"/>
        <v>Loss</v>
      </c>
      <c r="Y349" s="169" t="str">
        <f t="shared" si="651"/>
        <v>No net debt</v>
      </c>
      <c r="Z349" s="169" t="str">
        <f>IF(Z65&lt;0.00001,"Loss",+IF(Z365&gt;+Z95+Z96+Z122+Z123, "No net debt",(+Z95+Z96+Z122+Z123-Z365)/Z65))</f>
        <v>Loss</v>
      </c>
      <c r="AA349" s="169" t="str">
        <f>IF(AA65&lt;0.00001,"Loss",+IF(AA365&gt;+AA95+AA96+AA122+AA123, "No net debt",(+AA95+AA96+AA122+AA123-AA365)/AA65))</f>
        <v>No net debt</v>
      </c>
      <c r="AB349" s="169" t="str">
        <f>IF(AB65&lt;0.00001,"Loss",+IF(AB365&gt;+AB95+AB96+AB122+AB123, "No net debt",(+AB95+AB96+AB122+AB123-AB365)/AB65))</f>
        <v>Loss</v>
      </c>
      <c r="AC349" s="169" t="str">
        <f>IF(AC65&lt;0.00001,"Loss",+IF(AC365&gt;+AC95+AC96+AC122+AC123, "No net debt",(+AC95+AC96+AC122+AC123-AC365)/AC65))</f>
        <v>No net debt</v>
      </c>
      <c r="AD349" s="169">
        <f t="shared" si="651"/>
        <v>15.527675276752767</v>
      </c>
      <c r="AE349" s="169" t="str">
        <f t="shared" si="651"/>
        <v>No net debt</v>
      </c>
      <c r="AF349" s="169" t="str">
        <f t="shared" si="651"/>
        <v>Loss</v>
      </c>
      <c r="AG349" s="169" t="str">
        <f t="shared" si="651"/>
        <v>Loss</v>
      </c>
      <c r="AH349" s="324"/>
      <c r="AI349" s="324"/>
      <c r="AJ349" s="324"/>
      <c r="AK349" s="169" t="str">
        <f>IF(AK65&lt;0.00001,"Loss",+IF(AK365&gt;+AK96+AK97+AK122+AK123, "No net debt",(+AK96+AK97+AK122+AK123-AK365)/AK65))</f>
        <v>No net debt</v>
      </c>
      <c r="AL349" s="169" t="str">
        <f>IF(AL65&lt;0.00001,"Loss",+IF(AL365&gt;+AL96+AL97+AL122+AL123, "No net debt",(+AL96+AL97+AL122+AL123-AL365)/AL65))</f>
        <v>No net debt</v>
      </c>
      <c r="AM349" s="169" t="str">
        <f>IF(AM65&lt;0.00001,"Loss",+IF(AM365&gt;+AM96+AM97+AM122+AM123, "No net debt",(+AM96+AM97+AM122+AM123-AM365)/AM65))</f>
        <v>No net debt</v>
      </c>
      <c r="AN349" s="324"/>
      <c r="AO349" s="325"/>
      <c r="AR349" s="324"/>
      <c r="AS349" s="324"/>
      <c r="AT349" s="324"/>
      <c r="AU349" s="324"/>
      <c r="AV349" s="324"/>
      <c r="AW349" s="325"/>
      <c r="AY349" s="324"/>
      <c r="AZ349" s="324"/>
      <c r="BA349" s="324"/>
      <c r="BB349" s="324"/>
      <c r="BC349" s="324"/>
      <c r="BD349" s="325"/>
    </row>
    <row r="350" spans="1:56" s="204" customFormat="1">
      <c r="A350" s="287"/>
      <c r="B350" s="173" t="s">
        <v>29</v>
      </c>
      <c r="C350" s="308"/>
      <c r="D350" s="168">
        <f t="shared" ref="D350:V350" si="652">IFERROR(+D53/D63,"-")</f>
        <v>1.1190344688735379E-2</v>
      </c>
      <c r="E350" s="168">
        <f t="shared" si="652"/>
        <v>4.8898958452184967E-5</v>
      </c>
      <c r="F350" s="168">
        <f t="shared" si="652"/>
        <v>1.3677817858788466E-3</v>
      </c>
      <c r="G350" s="168">
        <f t="shared" si="652"/>
        <v>1.3278753516720242E-4</v>
      </c>
      <c r="H350" s="168">
        <f t="shared" si="652"/>
        <v>1.3236756483937739E-2</v>
      </c>
      <c r="I350" s="168">
        <f t="shared" si="652"/>
        <v>3.4518151048985228E-4</v>
      </c>
      <c r="J350" s="168">
        <f t="shared" si="652"/>
        <v>8.3742577840619783E-4</v>
      </c>
      <c r="K350" s="168">
        <f t="shared" si="652"/>
        <v>3.3307263203862658E-4</v>
      </c>
      <c r="L350" s="320">
        <f t="shared" si="652"/>
        <v>2.708133470452628E-3</v>
      </c>
      <c r="M350" s="168" t="str">
        <f t="shared" si="652"/>
        <v>-</v>
      </c>
      <c r="N350" s="168" t="str">
        <f t="shared" si="652"/>
        <v>-</v>
      </c>
      <c r="O350" s="168">
        <f t="shared" si="652"/>
        <v>0</v>
      </c>
      <c r="P350" s="168">
        <f t="shared" si="652"/>
        <v>0</v>
      </c>
      <c r="Q350" s="168">
        <f t="shared" si="652"/>
        <v>1.4501134680931227E-2</v>
      </c>
      <c r="R350" s="168">
        <f t="shared" si="652"/>
        <v>0</v>
      </c>
      <c r="S350" s="168">
        <f t="shared" si="652"/>
        <v>0</v>
      </c>
      <c r="T350" s="168">
        <f t="shared" si="652"/>
        <v>0</v>
      </c>
      <c r="U350" s="168">
        <f t="shared" si="652"/>
        <v>0</v>
      </c>
      <c r="V350" s="168">
        <f t="shared" si="652"/>
        <v>0</v>
      </c>
      <c r="W350" s="168"/>
      <c r="X350" s="168"/>
      <c r="Y350" s="168">
        <f t="shared" ref="Y350:AO350" si="653">IFERROR(+Y53/Y63,"-")</f>
        <v>8.4517993880897245E-4</v>
      </c>
      <c r="Z350" s="168">
        <f t="shared" si="653"/>
        <v>2.8880617590295011E-3</v>
      </c>
      <c r="AA350" s="168">
        <f t="shared" ref="AA350" si="654">IFERROR(+AA53/AA63,"-")</f>
        <v>1.3009822415924023E-3</v>
      </c>
      <c r="AB350" s="168" t="str">
        <f>IFERROR(+AB53/AB63,"-")</f>
        <v>-</v>
      </c>
      <c r="AC350" s="168">
        <f>IFERROR(+AC53/AC63,"-")</f>
        <v>2.4611598215659128E-4</v>
      </c>
      <c r="AD350" s="168">
        <f t="shared" si="653"/>
        <v>1.0133923539598126E-2</v>
      </c>
      <c r="AE350" s="168">
        <f t="shared" si="653"/>
        <v>0</v>
      </c>
      <c r="AF350" s="168">
        <f t="shared" si="653"/>
        <v>9.697066837634237E-3</v>
      </c>
      <c r="AG350" s="168">
        <f t="shared" si="653"/>
        <v>0</v>
      </c>
      <c r="AH350" s="320">
        <f t="shared" si="653"/>
        <v>3.1033928864712284E-3</v>
      </c>
      <c r="AI350" s="320">
        <f t="shared" si="653"/>
        <v>4.6376205963044384E-3</v>
      </c>
      <c r="AJ350" s="320">
        <f t="shared" si="653"/>
        <v>8.3989688925423407E-4</v>
      </c>
      <c r="AK350" s="168">
        <f t="shared" si="653"/>
        <v>0</v>
      </c>
      <c r="AL350" s="168">
        <f t="shared" si="653"/>
        <v>7.9889607088386952E-4</v>
      </c>
      <c r="AM350" s="168">
        <f t="shared" si="653"/>
        <v>0</v>
      </c>
      <c r="AN350" s="320">
        <f t="shared" si="653"/>
        <v>5.5923293576955538E-5</v>
      </c>
      <c r="AO350" s="321">
        <f t="shared" si="653"/>
        <v>2.6912426322867971E-3</v>
      </c>
      <c r="AR350" s="320">
        <f>IFERROR(+AR53/AR63,"-")</f>
        <v>2.708133470452628E-3</v>
      </c>
      <c r="AS350" s="320">
        <f>IFERROR(+AS53/AS63,"-")</f>
        <v>3.1033928864712284E-3</v>
      </c>
      <c r="AT350" s="320">
        <f>IFERROR(+AT53/AT63,"-")</f>
        <v>4.6376205963044384E-3</v>
      </c>
      <c r="AU350" s="320">
        <f>IFERROR(+AU53/AU63,"-")</f>
        <v>8.3989688925423418E-4</v>
      </c>
      <c r="AV350" s="320">
        <f>IFERROR(+AV53/AV63,"-")</f>
        <v>5.5923293576955531E-5</v>
      </c>
      <c r="AW350" s="321">
        <f t="shared" ref="AW350" si="655">IFERROR(+AW53/AW63,"-")</f>
        <v>2.6912426322867975E-3</v>
      </c>
      <c r="AY350" s="320">
        <f>IFERROR(+AY53/AY63,"-")</f>
        <v>5.4990127654729276E-4</v>
      </c>
      <c r="AZ350" s="320">
        <f>IFERROR(+AZ53/AZ63,"-")</f>
        <v>9.1589578771200902E-4</v>
      </c>
      <c r="BA350" s="320">
        <f>IFERROR(+BA53/BA63,"-")</f>
        <v>7.2136321252548848E-3</v>
      </c>
      <c r="BB350" s="320">
        <f>IFERROR(+BB53/BB63,"-")</f>
        <v>8.0227238231531475E-4</v>
      </c>
      <c r="BC350" s="320">
        <f>IFERROR(+BC53/BC63,"-")</f>
        <v>1.8996960486322188E-4</v>
      </c>
      <c r="BD350" s="321">
        <f t="shared" ref="BD350" si="656">IFERROR(+BD53/BD63,"-")</f>
        <v>1.404912064810542E-3</v>
      </c>
    </row>
    <row r="351" spans="1:56" s="204" customFormat="1">
      <c r="A351" s="287"/>
      <c r="B351" s="173" t="s">
        <v>28</v>
      </c>
      <c r="C351" s="308"/>
      <c r="D351" s="169">
        <f t="shared" ref="D351:K351" si="657">IFERROR(IF(D34&gt;D53, "Positive int",(D65+D53-D34+D60)/(D53-D34)),"-")</f>
        <v>15.99828431372549</v>
      </c>
      <c r="E351" s="169" t="str">
        <f t="shared" si="657"/>
        <v>Positive int</v>
      </c>
      <c r="F351" s="169" t="str">
        <f t="shared" si="657"/>
        <v>Positive int</v>
      </c>
      <c r="G351" s="169" t="str">
        <f t="shared" si="657"/>
        <v>Positive int</v>
      </c>
      <c r="H351" s="169" t="str">
        <f t="shared" si="657"/>
        <v>Positive int</v>
      </c>
      <c r="I351" s="169" t="str">
        <f t="shared" si="657"/>
        <v>Positive int</v>
      </c>
      <c r="J351" s="169" t="str">
        <f t="shared" si="657"/>
        <v>Positive int</v>
      </c>
      <c r="K351" s="169" t="str">
        <f t="shared" si="657"/>
        <v>Positive int</v>
      </c>
      <c r="L351" s="324"/>
      <c r="M351" s="169" t="str">
        <f t="shared" ref="M351:V351" si="658">IFERROR(IF(M34&gt;M53, "Positive int",(M65+M53-M34+M60)/(M53-M34)),"-")</f>
        <v>-</v>
      </c>
      <c r="N351" s="169" t="str">
        <f t="shared" si="658"/>
        <v>-</v>
      </c>
      <c r="O351" s="169" t="str">
        <f t="shared" si="658"/>
        <v>Positive int</v>
      </c>
      <c r="P351" s="169" t="str">
        <f t="shared" si="658"/>
        <v>Positive int</v>
      </c>
      <c r="Q351" s="169">
        <f t="shared" si="658"/>
        <v>9.5617479417352751</v>
      </c>
      <c r="R351" s="169" t="str">
        <f t="shared" si="658"/>
        <v>Positive int</v>
      </c>
      <c r="S351" s="169" t="str">
        <f t="shared" si="658"/>
        <v>Positive int</v>
      </c>
      <c r="T351" s="169" t="str">
        <f t="shared" si="658"/>
        <v>Positive int</v>
      </c>
      <c r="U351" s="169" t="str">
        <f t="shared" si="658"/>
        <v>Positive int</v>
      </c>
      <c r="V351" s="169" t="str">
        <f t="shared" si="658"/>
        <v>Positive int</v>
      </c>
      <c r="W351" s="169"/>
      <c r="X351" s="169"/>
      <c r="Y351" s="169" t="str">
        <f t="shared" ref="Y351:AG351" si="659">IFERROR(IF(Y34&gt;Y53, "Positive int",(Y65+Y53-Y34+Y60)/(Y53-Y34)),"-")</f>
        <v>Positive int</v>
      </c>
      <c r="Z351" s="169">
        <f t="shared" si="659"/>
        <v>175.96296296296296</v>
      </c>
      <c r="AA351" s="169" t="str">
        <f t="shared" ref="AA351" si="660">IFERROR(IF(AA34&gt;AA53, "Positive int",(AA65+AA53-AA34+AA60)/(AA53-AA34)),"-")</f>
        <v>Positive int</v>
      </c>
      <c r="AB351" s="169" t="str">
        <f>IFERROR(IF(AB34&gt;AB53, "Positive int",(AB65+AB53-AB34+AB60)/(AB53-AB34)),"-")</f>
        <v>-</v>
      </c>
      <c r="AC351" s="169" t="str">
        <f>IFERROR(IF(AC34&gt;AC53, "Positive int",(AC65+AC53-AC34+AC60)/(AC53-AC34)),"-")</f>
        <v>Positive int</v>
      </c>
      <c r="AD351" s="169">
        <f t="shared" si="659"/>
        <v>9.4527896995708147</v>
      </c>
      <c r="AE351" s="169" t="str">
        <f t="shared" si="659"/>
        <v>Positive int</v>
      </c>
      <c r="AF351" s="169">
        <f t="shared" si="659"/>
        <v>616</v>
      </c>
      <c r="AG351" s="169" t="str">
        <f t="shared" si="659"/>
        <v>Positive int</v>
      </c>
      <c r="AH351" s="324"/>
      <c r="AI351" s="324"/>
      <c r="AJ351" s="324"/>
      <c r="AK351" s="169" t="str">
        <f>IFERROR(IF(AK34&gt;AK53, "Positive int",(AK65+AK53-AK34+AK60)/(AK53-AK34)),"-")</f>
        <v>Positive int</v>
      </c>
      <c r="AL351" s="169" t="str">
        <f>IFERROR(IF(AL34&gt;AL53, "Positive int",(AL65+AL53-AL34+AL60)/(AL53-AL34)),"-")</f>
        <v>Positive int</v>
      </c>
      <c r="AM351" s="169" t="str">
        <f>IFERROR(IF(AM34&gt;AM53, "Positive int",(AM65+AM53-AM34+AM60)/(AM53-AM34)),"-")</f>
        <v>Positive int</v>
      </c>
      <c r="AN351" s="324"/>
      <c r="AO351" s="325"/>
      <c r="AR351" s="324"/>
      <c r="AS351" s="324"/>
      <c r="AT351" s="324"/>
      <c r="AU351" s="324"/>
      <c r="AV351" s="324"/>
      <c r="AW351" s="325"/>
      <c r="AY351" s="324"/>
      <c r="AZ351" s="324"/>
      <c r="BA351" s="324"/>
      <c r="BB351" s="324"/>
      <c r="BC351" s="324"/>
      <c r="BD351" s="325"/>
    </row>
    <row r="352" spans="1:56"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320"/>
      <c r="AI352" s="320"/>
      <c r="AJ352" s="320"/>
      <c r="AK352" s="168"/>
      <c r="AL352" s="168"/>
      <c r="AM352" s="168"/>
      <c r="AN352" s="320"/>
      <c r="AO352" s="321"/>
      <c r="AR352" s="320"/>
      <c r="AS352" s="320"/>
      <c r="AT352" s="320"/>
      <c r="AU352" s="320"/>
      <c r="AV352" s="320"/>
      <c r="AW352" s="321"/>
      <c r="AY352" s="320"/>
      <c r="AZ352" s="320"/>
      <c r="BA352" s="320"/>
      <c r="BB352" s="320"/>
      <c r="BC352" s="320"/>
      <c r="BD352" s="321"/>
    </row>
    <row r="353" spans="1:56"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337"/>
      <c r="AI353" s="337"/>
      <c r="AJ353" s="337"/>
      <c r="AK353" s="162"/>
      <c r="AL353" s="162"/>
      <c r="AM353" s="162"/>
      <c r="AN353" s="337"/>
      <c r="AO353" s="338"/>
      <c r="AR353" s="337"/>
      <c r="AS353" s="337"/>
      <c r="AT353" s="337"/>
      <c r="AU353" s="337"/>
      <c r="AV353" s="337"/>
      <c r="AW353" s="338"/>
      <c r="AY353" s="337"/>
      <c r="AZ353" s="337"/>
      <c r="BA353" s="337"/>
      <c r="BB353" s="337"/>
      <c r="BC353" s="337"/>
      <c r="BD353" s="338"/>
    </row>
    <row r="354" spans="1:56"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337"/>
      <c r="AI354" s="337"/>
      <c r="AJ354" s="337"/>
      <c r="AK354" s="162"/>
      <c r="AL354" s="162"/>
      <c r="AM354" s="162"/>
      <c r="AN354" s="337"/>
      <c r="AO354" s="338"/>
      <c r="AR354" s="337"/>
      <c r="AS354" s="337"/>
      <c r="AT354" s="337"/>
      <c r="AU354" s="337"/>
      <c r="AV354" s="337"/>
      <c r="AW354" s="338"/>
      <c r="AY354" s="337"/>
      <c r="AZ354" s="337"/>
      <c r="BA354" s="337"/>
      <c r="BB354" s="337"/>
      <c r="BC354" s="337"/>
      <c r="BD354" s="338"/>
    </row>
    <row r="355" spans="1:56" s="204" customFormat="1">
      <c r="A355" s="287"/>
      <c r="B355" s="173" t="s">
        <v>26</v>
      </c>
      <c r="C355" s="308"/>
      <c r="D355" s="167">
        <f t="shared" ref="D355:V355" si="661">IFERROR(+D187/D58,"-")</f>
        <v>2.3329223497983613</v>
      </c>
      <c r="E355" s="167">
        <f t="shared" si="661"/>
        <v>1.959979277295687</v>
      </c>
      <c r="F355" s="167">
        <f t="shared" si="661"/>
        <v>1.2046610169491525</v>
      </c>
      <c r="G355" s="167">
        <f t="shared" si="661"/>
        <v>0.51111246211167183</v>
      </c>
      <c r="H355" s="167">
        <f t="shared" si="661"/>
        <v>4.1794653269938102</v>
      </c>
      <c r="I355" s="167">
        <f t="shared" si="661"/>
        <v>1.7096384085137259</v>
      </c>
      <c r="J355" s="167">
        <f t="shared" si="661"/>
        <v>1.292069542580885</v>
      </c>
      <c r="K355" s="167">
        <f t="shared" si="661"/>
        <v>2.5592499516721436</v>
      </c>
      <c r="L355" s="351">
        <f t="shared" si="661"/>
        <v>1.7082421957952856</v>
      </c>
      <c r="M355" s="167" t="str">
        <f t="shared" si="661"/>
        <v>-</v>
      </c>
      <c r="N355" s="167" t="str">
        <f t="shared" si="661"/>
        <v>-</v>
      </c>
      <c r="O355" s="167">
        <f t="shared" si="661"/>
        <v>5.646250153430711</v>
      </c>
      <c r="P355" s="167">
        <f t="shared" si="661"/>
        <v>1.0407098121085594</v>
      </c>
      <c r="Q355" s="167">
        <f t="shared" si="661"/>
        <v>0.70489799037212497</v>
      </c>
      <c r="R355" s="167">
        <f t="shared" si="661"/>
        <v>0.79509493670886078</v>
      </c>
      <c r="S355" s="167">
        <f t="shared" si="661"/>
        <v>1.0354299363057324</v>
      </c>
      <c r="T355" s="167">
        <f t="shared" si="661"/>
        <v>2.1306573827565023</v>
      </c>
      <c r="U355" s="167">
        <f t="shared" si="661"/>
        <v>0.88860713638833544</v>
      </c>
      <c r="V355" s="167">
        <f t="shared" si="661"/>
        <v>1.2138761467889909</v>
      </c>
      <c r="W355" s="167"/>
      <c r="X355" s="167"/>
      <c r="Y355" s="167">
        <f t="shared" ref="Y355:AO355" si="662">IFERROR(+Y187/Y58,"-")</f>
        <v>3.4935241990456714</v>
      </c>
      <c r="Z355" s="167">
        <f t="shared" si="662"/>
        <v>2.0808284354883853</v>
      </c>
      <c r="AA355" s="167">
        <f t="shared" ref="AA355" si="663">IFERROR(+AA187/AA58,"-")</f>
        <v>0.64014251781472686</v>
      </c>
      <c r="AB355" s="167" t="str">
        <f>IFERROR(+AB187/AB58,"-")</f>
        <v>-</v>
      </c>
      <c r="AC355" s="167">
        <f>IFERROR(+AC187/AC58,"-")</f>
        <v>2.4155530281489908</v>
      </c>
      <c r="AD355" s="167">
        <f t="shared" si="662"/>
        <v>1.3506034736532235</v>
      </c>
      <c r="AE355" s="167">
        <f t="shared" si="662"/>
        <v>0.31170241650828129</v>
      </c>
      <c r="AF355" s="167">
        <f t="shared" si="662"/>
        <v>1.1295641931684335</v>
      </c>
      <c r="AG355" s="167">
        <f t="shared" si="662"/>
        <v>1.4360809476801579</v>
      </c>
      <c r="AH355" s="351">
        <f t="shared" si="662"/>
        <v>1.7917500957382788</v>
      </c>
      <c r="AI355" s="351">
        <f t="shared" si="662"/>
        <v>2.0328827058160006</v>
      </c>
      <c r="AJ355" s="351">
        <f t="shared" si="662"/>
        <v>1.3626991850139885</v>
      </c>
      <c r="AK355" s="167">
        <f t="shared" si="662"/>
        <v>0.96215610606249224</v>
      </c>
      <c r="AL355" s="167">
        <f t="shared" si="662"/>
        <v>1.360884749708964</v>
      </c>
      <c r="AM355" s="167">
        <f t="shared" si="662"/>
        <v>0.58724058416602609</v>
      </c>
      <c r="AN355" s="351">
        <f t="shared" si="662"/>
        <v>0.94790542529186694</v>
      </c>
      <c r="AO355" s="352">
        <f t="shared" si="662"/>
        <v>1.7079956847888809</v>
      </c>
      <c r="AR355" s="351">
        <f>IFERROR(+AR187/AR58,"-")</f>
        <v>1.7082421957952856</v>
      </c>
      <c r="AS355" s="351">
        <f>IFERROR(+AS187/AS58,"-")</f>
        <v>1.7917500957382788</v>
      </c>
      <c r="AT355" s="351">
        <f>IFERROR(+AT187/AT58,"-")</f>
        <v>2.0328827058160002</v>
      </c>
      <c r="AU355" s="351">
        <f>IFERROR(+AU187/AU58,"-")</f>
        <v>1.3626991850139885</v>
      </c>
      <c r="AV355" s="351">
        <f>IFERROR(+AV187/AV58,"-")</f>
        <v>0.94790542529186694</v>
      </c>
      <c r="AW355" s="352">
        <f t="shared" ref="AW355" si="664">IFERROR(+AW187/AW58,"-")</f>
        <v>1.7079956847888809</v>
      </c>
      <c r="AY355" s="351">
        <f>IFERROR(+AY187/AY58,"-")</f>
        <v>1.7508723770529939</v>
      </c>
      <c r="AZ355" s="351">
        <f>IFERROR(+AZ187/AZ58,"-")</f>
        <v>1.2248461108002238</v>
      </c>
      <c r="BA355" s="351">
        <f>IFERROR(+BA187/BA58,"-")</f>
        <v>1.357815719752723</v>
      </c>
      <c r="BB355" s="351">
        <f>IFERROR(+BB187/BB58,"-")</f>
        <v>0.89519002375296908</v>
      </c>
      <c r="BC355" s="351">
        <f>IFERROR(+BC187/BC58,"-")</f>
        <v>0.89853958493466568</v>
      </c>
      <c r="BD355" s="352">
        <f t="shared" ref="BD355" si="665">IFERROR(+BD187/BD58,"-")</f>
        <v>1.3506034736532235</v>
      </c>
    </row>
    <row r="356" spans="1:56" s="204" customFormat="1">
      <c r="A356" s="287"/>
      <c r="B356" s="173" t="s">
        <v>25</v>
      </c>
      <c r="C356" s="308"/>
      <c r="D356" s="162">
        <f t="shared" ref="D356:V356" si="666">IFERROR(+(D110*1000)/D266,"-")</f>
        <v>41785.298252661174</v>
      </c>
      <c r="E356" s="162">
        <f t="shared" si="666"/>
        <v>62628.469980632668</v>
      </c>
      <c r="F356" s="162">
        <f t="shared" si="666"/>
        <v>54080.817145270274</v>
      </c>
      <c r="G356" s="162">
        <f t="shared" si="666"/>
        <v>88340.121752227933</v>
      </c>
      <c r="H356" s="162">
        <f t="shared" si="666"/>
        <v>92863.123084368446</v>
      </c>
      <c r="I356" s="162">
        <f t="shared" si="666"/>
        <v>83927.319782175022</v>
      </c>
      <c r="J356" s="162">
        <f t="shared" si="666"/>
        <v>42079.237201713237</v>
      </c>
      <c r="K356" s="162">
        <f t="shared" si="666"/>
        <v>47510.063254744106</v>
      </c>
      <c r="L356" s="337">
        <f t="shared" si="666"/>
        <v>66779.535793039162</v>
      </c>
      <c r="M356" s="162" t="str">
        <f t="shared" si="666"/>
        <v>-</v>
      </c>
      <c r="N356" s="162" t="str">
        <f t="shared" si="666"/>
        <v>-</v>
      </c>
      <c r="O356" s="162">
        <f t="shared" si="666"/>
        <v>39171.458442237323</v>
      </c>
      <c r="P356" s="162">
        <f t="shared" si="666"/>
        <v>29040.461170328475</v>
      </c>
      <c r="Q356" s="162">
        <f t="shared" si="666"/>
        <v>40167.318322772007</v>
      </c>
      <c r="R356" s="162">
        <f t="shared" si="666"/>
        <v>27391.317639865483</v>
      </c>
      <c r="S356" s="162">
        <f t="shared" si="666"/>
        <v>10925.145902055316</v>
      </c>
      <c r="T356" s="162">
        <f t="shared" si="666"/>
        <v>21326.738858808829</v>
      </c>
      <c r="U356" s="162">
        <f t="shared" si="666"/>
        <v>16872.059109469181</v>
      </c>
      <c r="V356" s="162">
        <f t="shared" si="666"/>
        <v>8233.5025380710667</v>
      </c>
      <c r="W356" s="162"/>
      <c r="X356" s="162"/>
      <c r="Y356" s="162">
        <f t="shared" ref="Y356:AO356" si="667">IFERROR(+(Y110*1000)/Y266,"-")</f>
        <v>4988.2332878581174</v>
      </c>
      <c r="Z356" s="162">
        <f t="shared" si="667"/>
        <v>38697.176134490714</v>
      </c>
      <c r="AA356" s="162">
        <f t="shared" ref="AA356" si="668">IFERROR(+(AA110*1000)/AA266,"-")</f>
        <v>31765.259641664135</v>
      </c>
      <c r="AB356" s="162" t="str">
        <f>IFERROR(+(AB110*1000)/AB266,"-")</f>
        <v>-</v>
      </c>
      <c r="AC356" s="162">
        <f>IFERROR(+(AC110*1000)/AC266,"-")</f>
        <v>22694.575145308609</v>
      </c>
      <c r="AD356" s="162" t="str">
        <f t="shared" si="667"/>
        <v>-</v>
      </c>
      <c r="AE356" s="162">
        <f t="shared" si="667"/>
        <v>19566.508609932618</v>
      </c>
      <c r="AF356" s="162">
        <f t="shared" si="667"/>
        <v>14514.484356894554</v>
      </c>
      <c r="AG356" s="162">
        <f t="shared" si="667"/>
        <v>15600.797518830306</v>
      </c>
      <c r="AH356" s="337">
        <f t="shared" si="667"/>
        <v>27754.186570769147</v>
      </c>
      <c r="AI356" s="337">
        <f t="shared" si="667"/>
        <v>36708.478916064334</v>
      </c>
      <c r="AJ356" s="337">
        <f t="shared" si="667"/>
        <v>18688.180173368259</v>
      </c>
      <c r="AK356" s="162">
        <f t="shared" si="667"/>
        <v>4758.794466403162</v>
      </c>
      <c r="AL356" s="162">
        <f t="shared" si="667"/>
        <v>9826.9109286165512</v>
      </c>
      <c r="AM356" s="162">
        <f t="shared" si="667"/>
        <v>10874.198473282442</v>
      </c>
      <c r="AN356" s="337">
        <f t="shared" si="667"/>
        <v>5876.4443381942783</v>
      </c>
      <c r="AO356" s="338">
        <f t="shared" si="667"/>
        <v>47621.152127259928</v>
      </c>
      <c r="AR356" s="337">
        <f>IFERROR(+(AR110*1000)/AR266,"-")</f>
        <v>66779.535793039162</v>
      </c>
      <c r="AS356" s="337">
        <f>IFERROR(+(AS110*1000)/AS266,"-")</f>
        <v>27754.186570769147</v>
      </c>
      <c r="AT356" s="337">
        <f>IFERROR(+(AT110*1000)/AT266,"-")</f>
        <v>36708.478916064334</v>
      </c>
      <c r="AU356" s="337">
        <f>IFERROR(+(AU110*1000)/AU266,"-")</f>
        <v>18688.180173368262</v>
      </c>
      <c r="AV356" s="337">
        <f>IFERROR(+(AV110*1000)/AV266,"-")</f>
        <v>5876.4443381942783</v>
      </c>
      <c r="AW356" s="338">
        <f t="shared" ref="AW356" si="669">IFERROR(+(AW110*1000)/AW266,"-")</f>
        <v>47621.152127259935</v>
      </c>
      <c r="AY356" s="337">
        <f>IFERROR(+(AY110*1000)/AY266,"-")</f>
        <v>51665.497954754152</v>
      </c>
      <c r="AZ356" s="337">
        <f>IFERROR(+(AZ110*1000)/AZ266,"-")</f>
        <v>21074.305784216882</v>
      </c>
      <c r="BA356" s="337">
        <f>IFERROR(+(BA110*1000)/BA266,"-")</f>
        <v>36491.253644314871</v>
      </c>
      <c r="BB356" s="337">
        <f>IFERROR(+(BB110*1000)/BB266,"-")</f>
        <v>22018.015732047705</v>
      </c>
      <c r="BC356" s="337">
        <f>IFERROR(+(BC110*1000)/BC266,"-")</f>
        <v>10874.198473282442</v>
      </c>
      <c r="BD356" s="338">
        <f t="shared" ref="BD356" si="670">IFERROR(+(BD110*1000)/BD266,"-")</f>
        <v>25957.417849504182</v>
      </c>
    </row>
    <row r="357" spans="1:56" s="204" customFormat="1">
      <c r="A357" s="287"/>
      <c r="B357" s="173" t="s">
        <v>24</v>
      </c>
      <c r="C357" s="308"/>
      <c r="D357" s="162">
        <f t="shared" ref="D357:V357" si="671">+D88+D110+D119</f>
        <v>900499</v>
      </c>
      <c r="E357" s="162">
        <f t="shared" si="671"/>
        <v>288400</v>
      </c>
      <c r="F357" s="162">
        <f t="shared" si="671"/>
        <v>1237350</v>
      </c>
      <c r="G357" s="162">
        <f t="shared" si="671"/>
        <v>3243916</v>
      </c>
      <c r="H357" s="162">
        <f t="shared" si="671"/>
        <v>1574459</v>
      </c>
      <c r="I357" s="162">
        <f t="shared" si="671"/>
        <v>1950757</v>
      </c>
      <c r="J357" s="162">
        <f t="shared" si="671"/>
        <v>485945</v>
      </c>
      <c r="K357" s="162">
        <f t="shared" si="671"/>
        <v>932026</v>
      </c>
      <c r="L357" s="337">
        <f t="shared" si="671"/>
        <v>10613352</v>
      </c>
      <c r="M357" s="162">
        <f t="shared" si="671"/>
        <v>0</v>
      </c>
      <c r="N357" s="162">
        <f t="shared" si="671"/>
        <v>0</v>
      </c>
      <c r="O357" s="162">
        <f t="shared" si="671"/>
        <v>399179</v>
      </c>
      <c r="P357" s="162">
        <f t="shared" si="671"/>
        <v>165655</v>
      </c>
      <c r="Q357" s="162">
        <f t="shared" si="671"/>
        <v>309781</v>
      </c>
      <c r="R357" s="162">
        <f t="shared" si="671"/>
        <v>112367</v>
      </c>
      <c r="S357" s="162">
        <f t="shared" si="671"/>
        <v>63997</v>
      </c>
      <c r="T357" s="162">
        <f t="shared" si="671"/>
        <v>119103</v>
      </c>
      <c r="U357" s="162">
        <f t="shared" si="671"/>
        <v>119635</v>
      </c>
      <c r="V357" s="162">
        <f t="shared" si="671"/>
        <v>22715</v>
      </c>
      <c r="W357" s="162"/>
      <c r="X357" s="162"/>
      <c r="Y357" s="162">
        <f t="shared" ref="Y357:AO357" si="672">+Y88+Y110+Y119</f>
        <v>97538</v>
      </c>
      <c r="Z357" s="162">
        <f t="shared" si="672"/>
        <v>364634</v>
      </c>
      <c r="AA357" s="162">
        <f t="shared" ref="AA357" si="673">+AA88+AA110+AA119</f>
        <v>122476</v>
      </c>
      <c r="AB357" s="162">
        <f>+AB88+AB110+AB119</f>
        <v>0</v>
      </c>
      <c r="AC357" s="162">
        <f>+AC88+AC110+AC119</f>
        <v>213754</v>
      </c>
      <c r="AD357" s="162">
        <f t="shared" si="672"/>
        <v>194222</v>
      </c>
      <c r="AE357" s="162">
        <f t="shared" si="672"/>
        <v>100543</v>
      </c>
      <c r="AF357" s="162">
        <f t="shared" si="672"/>
        <v>35411</v>
      </c>
      <c r="AG357" s="162">
        <f t="shared" si="672"/>
        <v>89261</v>
      </c>
      <c r="AH357" s="337">
        <f t="shared" si="672"/>
        <v>2530271</v>
      </c>
      <c r="AI357" s="337">
        <f t="shared" si="672"/>
        <v>1576723</v>
      </c>
      <c r="AJ357" s="337">
        <f t="shared" si="672"/>
        <v>953548</v>
      </c>
      <c r="AK357" s="162">
        <f t="shared" si="672"/>
        <v>192020</v>
      </c>
      <c r="AL357" s="162">
        <f t="shared" si="672"/>
        <v>80411</v>
      </c>
      <c r="AM357" s="162">
        <f t="shared" si="672"/>
        <v>64311</v>
      </c>
      <c r="AN357" s="337">
        <f t="shared" si="672"/>
        <v>336742</v>
      </c>
      <c r="AO357" s="338">
        <f t="shared" si="672"/>
        <v>13480365</v>
      </c>
      <c r="AR357" s="337">
        <f>+AR88+AR110+AR119</f>
        <v>1326669</v>
      </c>
      <c r="AS357" s="337">
        <f>+AS88+AS110+AS119</f>
        <v>158141.9375</v>
      </c>
      <c r="AT357" s="337">
        <f>+AT88+AT110+AT119</f>
        <v>225246.14285714284</v>
      </c>
      <c r="AU357" s="337">
        <f>+AU88+AU110+AU119</f>
        <v>105949.7777777778</v>
      </c>
      <c r="AV357" s="337">
        <f>+AV88+AV110+AV119</f>
        <v>112247.33333333333</v>
      </c>
      <c r="AW357" s="338">
        <f t="shared" ref="AW357" si="674">+AW88+AW110+AW119</f>
        <v>499272.77777777775</v>
      </c>
      <c r="AY357" s="337">
        <f>+AY88+AY110+AY119</f>
        <v>1109918</v>
      </c>
      <c r="AZ357" s="337">
        <f>+AZ88+AZ110+AZ119</f>
        <v>116214</v>
      </c>
      <c r="BA357" s="337">
        <f>+BA88+BA110+BA119</f>
        <v>194070</v>
      </c>
      <c r="BB357" s="337">
        <f>+BB88+BB110+BB119</f>
        <v>109710</v>
      </c>
      <c r="BC357" s="337">
        <f>+BC88+BC110+BC119</f>
        <v>100636</v>
      </c>
      <c r="BD357" s="338">
        <f t="shared" ref="BD357" si="675">+BD88+BD110+BD119</f>
        <v>166004</v>
      </c>
    </row>
    <row r="358" spans="1:56" s="204" customFormat="1">
      <c r="A358" s="287"/>
      <c r="B358" s="173" t="s">
        <v>23</v>
      </c>
      <c r="C358" s="308"/>
      <c r="D358" s="167">
        <f t="shared" ref="D358:V358" si="676">IFERROR(+D42/D357,"-")</f>
        <v>0.42873562324888759</v>
      </c>
      <c r="E358" s="167">
        <f t="shared" si="676"/>
        <v>0.42717059639389737</v>
      </c>
      <c r="F358" s="167">
        <f t="shared" si="676"/>
        <v>0.39427647795692405</v>
      </c>
      <c r="G358" s="167">
        <f t="shared" si="676"/>
        <v>0.33681081754274772</v>
      </c>
      <c r="H358" s="167">
        <f t="shared" si="676"/>
        <v>0.21421834420585104</v>
      </c>
      <c r="I358" s="167">
        <f t="shared" si="676"/>
        <v>0.34986469355229788</v>
      </c>
      <c r="J358" s="167">
        <f t="shared" si="676"/>
        <v>0.51691858132093138</v>
      </c>
      <c r="K358" s="167">
        <f t="shared" si="676"/>
        <v>0.45000032187943256</v>
      </c>
      <c r="L358" s="351">
        <f t="shared" si="676"/>
        <v>0.3561646688058589</v>
      </c>
      <c r="M358" s="167" t="str">
        <f t="shared" si="676"/>
        <v>-</v>
      </c>
      <c r="N358" s="167" t="str">
        <f t="shared" si="676"/>
        <v>-</v>
      </c>
      <c r="O358" s="167">
        <f t="shared" si="676"/>
        <v>0.28971964958076452</v>
      </c>
      <c r="P358" s="167">
        <f t="shared" si="676"/>
        <v>0.38267483625607435</v>
      </c>
      <c r="Q358" s="167">
        <f t="shared" si="676"/>
        <v>0.36874437102340041</v>
      </c>
      <c r="R358" s="167">
        <f t="shared" si="676"/>
        <v>0.37918605996422439</v>
      </c>
      <c r="S358" s="167">
        <f t="shared" si="676"/>
        <v>0.69504820538462742</v>
      </c>
      <c r="T358" s="167">
        <f t="shared" si="676"/>
        <v>0.64732206577500151</v>
      </c>
      <c r="U358" s="167">
        <f t="shared" si="676"/>
        <v>0.43697914489906797</v>
      </c>
      <c r="V358" s="167">
        <f t="shared" si="676"/>
        <v>0.9974466211754347</v>
      </c>
      <c r="W358" s="167"/>
      <c r="X358" s="167"/>
      <c r="Y358" s="167">
        <f t="shared" ref="Y358:AO358" si="677">IFERROR(+Y42/Y357,"-")</f>
        <v>0.64886505772109326</v>
      </c>
      <c r="Z358" s="167">
        <f t="shared" si="677"/>
        <v>0.38668911840365955</v>
      </c>
      <c r="AA358" s="167">
        <f t="shared" ref="AA358" si="678">IFERROR(+AA42/AA357,"-")</f>
        <v>0.389627355563539</v>
      </c>
      <c r="AB358" s="167" t="str">
        <f>IFERROR(+AB42/AB357,"-")</f>
        <v>-</v>
      </c>
      <c r="AC358" s="167">
        <f>IFERROR(+AC42/AC357,"-")</f>
        <v>0.48467397101340792</v>
      </c>
      <c r="AD358" s="167">
        <f t="shared" si="677"/>
        <v>0.5080629382871148</v>
      </c>
      <c r="AE358" s="167">
        <f t="shared" si="677"/>
        <v>0.57455019245496952</v>
      </c>
      <c r="AF358" s="167">
        <f t="shared" si="677"/>
        <v>0.6683798819575838</v>
      </c>
      <c r="AG358" s="167">
        <f t="shared" si="677"/>
        <v>0.7098060743213721</v>
      </c>
      <c r="AH358" s="351">
        <f t="shared" si="677"/>
        <v>0.44717502591619634</v>
      </c>
      <c r="AI358" s="351">
        <f t="shared" si="677"/>
        <v>0.42352397979860762</v>
      </c>
      <c r="AJ358" s="351">
        <f t="shared" si="677"/>
        <v>0.48628280904579529</v>
      </c>
      <c r="AK358" s="167">
        <f t="shared" si="677"/>
        <v>0.81551921674825534</v>
      </c>
      <c r="AL358" s="167">
        <f t="shared" si="677"/>
        <v>0.23785303005807662</v>
      </c>
      <c r="AM358" s="167">
        <f t="shared" si="677"/>
        <v>0.49363250454821106</v>
      </c>
      <c r="AN358" s="351">
        <f t="shared" si="677"/>
        <v>0.61610372332527574</v>
      </c>
      <c r="AO358" s="352">
        <f t="shared" si="677"/>
        <v>0.37974068209577411</v>
      </c>
      <c r="AR358" s="351">
        <f>IFERROR(+AR42/AR357,"-")</f>
        <v>0.3561646688058589</v>
      </c>
      <c r="AS358" s="351">
        <f>IFERROR(+AS42/AS357,"-")</f>
        <v>0.44717502591619634</v>
      </c>
      <c r="AT358" s="351">
        <f>IFERROR(+AT42/AT357,"-")</f>
        <v>0.42352397979860762</v>
      </c>
      <c r="AU358" s="351">
        <f>IFERROR(+AU42/AU357,"-")</f>
        <v>0.48628280904579518</v>
      </c>
      <c r="AV358" s="351">
        <f>IFERROR(+AV42/AV357,"-")</f>
        <v>0.61610372332527574</v>
      </c>
      <c r="AW358" s="352">
        <f t="shared" ref="AW358" si="679">IFERROR(+AW42/AW357,"-")</f>
        <v>0.37974068209577416</v>
      </c>
      <c r="AY358" s="351">
        <f>IFERROR(+AY42/AY357,"-")</f>
        <v>0.36285923825003291</v>
      </c>
      <c r="AZ358" s="351">
        <f>IFERROR(+AZ42/AZ357,"-")</f>
        <v>0.54488701877570689</v>
      </c>
      <c r="BA358" s="351">
        <f>IFERROR(+BA42/BA357,"-")</f>
        <v>0.50846086463647133</v>
      </c>
      <c r="BB358" s="351">
        <f>IFERROR(+BB42/BB357,"-")</f>
        <v>0.43496490748336525</v>
      </c>
      <c r="BC358" s="351">
        <f>IFERROR(+BC42/BC357,"-")</f>
        <v>0.31545371437656505</v>
      </c>
      <c r="BD358" s="352">
        <f t="shared" ref="BD358" si="680">IFERROR(+BD42/BD357,"-")</f>
        <v>0.59442543553167393</v>
      </c>
    </row>
    <row r="359" spans="1:56" s="204" customFormat="1">
      <c r="A359" s="287"/>
      <c r="B359" s="173" t="s">
        <v>22</v>
      </c>
      <c r="C359" s="308"/>
      <c r="D359" s="161">
        <f t="shared" ref="D359:V359" si="681">IFERROR(+D287/D266,"-")</f>
        <v>10.428449487848965</v>
      </c>
      <c r="E359" s="161">
        <f t="shared" si="681"/>
        <v>0</v>
      </c>
      <c r="F359" s="161">
        <f t="shared" si="681"/>
        <v>19.958562077702702</v>
      </c>
      <c r="G359" s="161">
        <f t="shared" si="681"/>
        <v>0</v>
      </c>
      <c r="H359" s="161">
        <f t="shared" si="681"/>
        <v>0</v>
      </c>
      <c r="I359" s="161">
        <f t="shared" si="681"/>
        <v>15.266350353156845</v>
      </c>
      <c r="J359" s="161">
        <f t="shared" si="681"/>
        <v>15.795329390169284</v>
      </c>
      <c r="K359" s="161">
        <f t="shared" si="681"/>
        <v>16.54169062679701</v>
      </c>
      <c r="L359" s="347">
        <f t="shared" si="681"/>
        <v>9.9379541855160767</v>
      </c>
      <c r="M359" s="161" t="str">
        <f t="shared" si="681"/>
        <v>-</v>
      </c>
      <c r="N359" s="161" t="str">
        <f t="shared" si="681"/>
        <v>-</v>
      </c>
      <c r="O359" s="161">
        <f t="shared" si="681"/>
        <v>13.44720334553058</v>
      </c>
      <c r="P359" s="161">
        <f t="shared" si="681"/>
        <v>12.613661083315206</v>
      </c>
      <c r="Q359" s="161">
        <f t="shared" si="681"/>
        <v>12.073749494404746</v>
      </c>
      <c r="R359" s="161">
        <f t="shared" si="681"/>
        <v>11.676551513298685</v>
      </c>
      <c r="S359" s="161">
        <f t="shared" si="681"/>
        <v>5.7741689926414619</v>
      </c>
      <c r="T359" s="161">
        <f t="shared" si="681"/>
        <v>8.2986255726780502</v>
      </c>
      <c r="U359" s="161">
        <f t="shared" si="681"/>
        <v>7.5662064942640486</v>
      </c>
      <c r="V359" s="161">
        <f t="shared" si="681"/>
        <v>4.8487309644670047</v>
      </c>
      <c r="W359" s="161"/>
      <c r="X359" s="161"/>
      <c r="Y359" s="161">
        <f t="shared" ref="Y359:AO359" si="682">IFERROR(+Y287/Y266,"-")</f>
        <v>2.2960436562073672</v>
      </c>
      <c r="Z359" s="161">
        <f t="shared" si="682"/>
        <v>13.653005164267663</v>
      </c>
      <c r="AA359" s="161">
        <f t="shared" ref="AA359" si="683">IFERROR(+AA287/AA266,"-")</f>
        <v>17.638931065897356</v>
      </c>
      <c r="AB359" s="161" t="str">
        <f>IFERROR(+AB287/AB266,"-")</f>
        <v>-</v>
      </c>
      <c r="AC359" s="161">
        <f>IFERROR(+AC287/AC266,"-")</f>
        <v>10.823830611680044</v>
      </c>
      <c r="AD359" s="161" t="str">
        <f t="shared" si="682"/>
        <v>-</v>
      </c>
      <c r="AE359" s="161">
        <f t="shared" si="682"/>
        <v>0</v>
      </c>
      <c r="AF359" s="161">
        <f t="shared" si="682"/>
        <v>8.3447276940903823</v>
      </c>
      <c r="AG359" s="161">
        <f t="shared" si="682"/>
        <v>7.0937084625609215</v>
      </c>
      <c r="AH359" s="347">
        <f t="shared" si="682"/>
        <v>9.6632091675165039</v>
      </c>
      <c r="AI359" s="347">
        <f t="shared" si="682"/>
        <v>10.363961272770917</v>
      </c>
      <c r="AJ359" s="347">
        <f t="shared" si="682"/>
        <v>8.9537144554562396</v>
      </c>
      <c r="AK359" s="161">
        <f t="shared" si="682"/>
        <v>4.7227272727272727</v>
      </c>
      <c r="AL359" s="161">
        <f t="shared" si="682"/>
        <v>0</v>
      </c>
      <c r="AM359" s="161">
        <f t="shared" si="682"/>
        <v>3.7447328244274809</v>
      </c>
      <c r="AN359" s="347">
        <f t="shared" si="682"/>
        <v>4.2972348394294366</v>
      </c>
      <c r="AO359" s="348">
        <f t="shared" si="682"/>
        <v>9.2382410218101896</v>
      </c>
      <c r="AR359" s="347">
        <f>IFERROR(+AR287/AR266,"-")</f>
        <v>9.9379541855160767</v>
      </c>
      <c r="AS359" s="347">
        <f>IFERROR(+AS287/AS266,"-")</f>
        <v>9.6632091675165039</v>
      </c>
      <c r="AT359" s="347">
        <f>IFERROR(+AT287/AT266,"-")</f>
        <v>10.363961272770918</v>
      </c>
      <c r="AU359" s="347">
        <f>IFERROR(+AU287/AU266,"-")</f>
        <v>8.9537144554562396</v>
      </c>
      <c r="AV359" s="347">
        <f>IFERROR(+AV287/AV266,"-")</f>
        <v>4.2972348394294366</v>
      </c>
      <c r="AW359" s="348">
        <f t="shared" ref="AW359" si="684">IFERROR(+AW287/AW266,"-")</f>
        <v>9.2382410218101896</v>
      </c>
      <c r="AY359" s="347">
        <f>IFERROR(+AY287/AY266,"-")</f>
        <v>15.757854022316833</v>
      </c>
      <c r="AZ359" s="347">
        <f>IFERROR(+AZ287/AZ266,"-")</f>
        <v>8.6448249368894743</v>
      </c>
      <c r="BA359" s="347">
        <f>IFERROR(+BA287/BA266,"-")</f>
        <v>18.64868804664723</v>
      </c>
      <c r="BB359" s="347">
        <f>IFERROR(+BB287/BB266,"-")</f>
        <v>9.6914488708449635</v>
      </c>
      <c r="BC359" s="347">
        <f>IFERROR(+BC287/BC266,"-")</f>
        <v>16.465954198473284</v>
      </c>
      <c r="BD359" s="348">
        <f t="shared" ref="BD359" si="685">IFERROR(+BD287/BD266,"-")</f>
        <v>11.293991833560179</v>
      </c>
    </row>
    <row r="360" spans="1:56" s="204" customFormat="1">
      <c r="A360" s="287"/>
      <c r="B360" s="173" t="s">
        <v>21</v>
      </c>
      <c r="C360" s="308"/>
      <c r="D360" s="162">
        <f t="shared" ref="D360:V360" si="686">IFERROR(+(D51*1000)/D287,"-")</f>
        <v>113.12369699508409</v>
      </c>
      <c r="E360" s="162" t="str">
        <f t="shared" si="686"/>
        <v>-</v>
      </c>
      <c r="F360" s="162">
        <f t="shared" si="686"/>
        <v>73.825361350983215</v>
      </c>
      <c r="G360" s="162" t="str">
        <f t="shared" si="686"/>
        <v>-</v>
      </c>
      <c r="H360" s="162" t="str">
        <f t="shared" si="686"/>
        <v>-</v>
      </c>
      <c r="I360" s="162">
        <f t="shared" si="686"/>
        <v>149.07203023186</v>
      </c>
      <c r="J360" s="162">
        <f t="shared" si="686"/>
        <v>66.886609120079541</v>
      </c>
      <c r="K360" s="162">
        <f t="shared" si="686"/>
        <v>131.49203921295975</v>
      </c>
      <c r="L360" s="337">
        <f t="shared" si="686"/>
        <v>188.01630521806629</v>
      </c>
      <c r="M360" s="162" t="str">
        <f t="shared" si="686"/>
        <v>-</v>
      </c>
      <c r="N360" s="162" t="str">
        <f t="shared" si="686"/>
        <v>-</v>
      </c>
      <c r="O360" s="162">
        <f t="shared" si="686"/>
        <v>88.699488814165491</v>
      </c>
      <c r="P360" s="162">
        <f t="shared" si="686"/>
        <v>68.172803311201179</v>
      </c>
      <c r="Q360" s="162">
        <f t="shared" si="686"/>
        <v>66.397918504539319</v>
      </c>
      <c r="R360" s="162">
        <f t="shared" si="686"/>
        <v>110.46237628946955</v>
      </c>
      <c r="S360" s="162">
        <f t="shared" si="686"/>
        <v>162.06714712603269</v>
      </c>
      <c r="T360" s="162">
        <f t="shared" si="686"/>
        <v>130.2132998745295</v>
      </c>
      <c r="U360" s="162">
        <f t="shared" si="686"/>
        <v>40.500603911289289</v>
      </c>
      <c r="V360" s="162">
        <f t="shared" si="686"/>
        <v>275.64907872696818</v>
      </c>
      <c r="W360" s="162"/>
      <c r="X360" s="162"/>
      <c r="Y360" s="162">
        <f t="shared" ref="Y360:AO360" si="687">IFERROR(+(Y51*1000)/Y287,"-")</f>
        <v>76.203208556149733</v>
      </c>
      <c r="Z360" s="162">
        <f t="shared" si="687"/>
        <v>53.599021375225341</v>
      </c>
      <c r="AA360" s="162">
        <f t="shared" ref="AA360" si="688">IFERROR(+(AA51*1000)/AA287,"-")</f>
        <v>56.314022553154857</v>
      </c>
      <c r="AB360" s="162" t="str">
        <f>IFERROR(+(AB51*1000)/AB287,"-")</f>
        <v>-</v>
      </c>
      <c r="AC360" s="162">
        <f>IFERROR(+(AC51*1000)/AC287,"-")</f>
        <v>84.883587127459634</v>
      </c>
      <c r="AD360" s="162" t="str">
        <f t="shared" si="687"/>
        <v>-</v>
      </c>
      <c r="AE360" s="162" t="str">
        <f t="shared" si="687"/>
        <v>-</v>
      </c>
      <c r="AF360" s="162">
        <f t="shared" si="687"/>
        <v>104.76983961674651</v>
      </c>
      <c r="AG360" s="162">
        <f t="shared" si="687"/>
        <v>161.30039661472159</v>
      </c>
      <c r="AH360" s="337">
        <f t="shared" si="687"/>
        <v>100.53170143069204</v>
      </c>
      <c r="AI360" s="337">
        <f t="shared" si="687"/>
        <v>112.93286255455818</v>
      </c>
      <c r="AJ360" s="337">
        <f t="shared" si="687"/>
        <v>85.998220560071175</v>
      </c>
      <c r="AK360" s="162">
        <f t="shared" si="687"/>
        <v>135.64464158681005</v>
      </c>
      <c r="AL360" s="162" t="str">
        <f t="shared" si="687"/>
        <v>-</v>
      </c>
      <c r="AM360" s="162">
        <f t="shared" si="687"/>
        <v>88.87801696020874</v>
      </c>
      <c r="AN360" s="337">
        <f t="shared" si="687"/>
        <v>137.98538738270963</v>
      </c>
      <c r="AO360" s="338">
        <f t="shared" si="687"/>
        <v>156.04716110260694</v>
      </c>
      <c r="AR360" s="337">
        <f>IFERROR(+(AR51*1000)/AR287,"-")</f>
        <v>188.01630521806629</v>
      </c>
      <c r="AS360" s="337">
        <f>IFERROR(+(AS51*1000)/AS287,"-")</f>
        <v>100.53170143069204</v>
      </c>
      <c r="AT360" s="337">
        <f>IFERROR(+(AT51*1000)/AT287,"-")</f>
        <v>112.93286255455818</v>
      </c>
      <c r="AU360" s="337">
        <f>IFERROR(+(AU51*1000)/AU287,"-")</f>
        <v>85.998220560071175</v>
      </c>
      <c r="AV360" s="337">
        <f>IFERROR(+(AV51*1000)/AV287,"-")</f>
        <v>137.98538738270966</v>
      </c>
      <c r="AW360" s="338">
        <f t="shared" ref="AW360" si="689">IFERROR(+(AW51*1000)/AW287,"-")</f>
        <v>156.04716110260694</v>
      </c>
      <c r="AY360" s="337">
        <f>IFERROR(+(AY51*1000)/AY287,"-")</f>
        <v>92.443800879408073</v>
      </c>
      <c r="AZ360" s="337">
        <f>IFERROR(+(AZ51*1000)/AZ287,"-")</f>
        <v>113.89865799931439</v>
      </c>
      <c r="BA360" s="337">
        <f>IFERROR(+(BA51*1000)/BA287,"-")</f>
        <v>66.397918504539319</v>
      </c>
      <c r="BB360" s="337">
        <f>IFERROR(+(BB51*1000)/BB287,"-")</f>
        <v>85.641723830968218</v>
      </c>
      <c r="BC360" s="337">
        <f>IFERROR(+(BC51*1000)/BC287,"-")</f>
        <v>20.212884322961095</v>
      </c>
      <c r="BD360" s="338">
        <f t="shared" ref="BD360" si="690">IFERROR(+(BD51*1000)/BD287,"-")</f>
        <v>89.334595850908158</v>
      </c>
    </row>
    <row r="361" spans="1:56" s="204" customFormat="1">
      <c r="A361" s="287"/>
      <c r="B361" s="173" t="s">
        <v>20</v>
      </c>
      <c r="C361" s="308"/>
      <c r="D361" s="163">
        <f t="shared" ref="D361:V361" si="691">IFERROR(+D58/D110,"-")</f>
        <v>4.6781046772635296E-2</v>
      </c>
      <c r="E361" s="163">
        <f t="shared" si="691"/>
        <v>3.9794251197023033E-2</v>
      </c>
      <c r="F361" s="163">
        <f t="shared" si="691"/>
        <v>4.8374486460317008E-2</v>
      </c>
      <c r="G361" s="163">
        <f t="shared" si="691"/>
        <v>4.0899424308482847E-2</v>
      </c>
      <c r="H361" s="163">
        <f t="shared" si="691"/>
        <v>3.8727822137604152E-2</v>
      </c>
      <c r="I361" s="163">
        <f t="shared" si="691"/>
        <v>3.7185532570988049E-2</v>
      </c>
      <c r="J361" s="163">
        <f t="shared" si="691"/>
        <v>5.2133999306883422E-2</v>
      </c>
      <c r="K361" s="163">
        <f t="shared" si="691"/>
        <v>5.0089566690873881E-2</v>
      </c>
      <c r="L361" s="322">
        <f t="shared" si="691"/>
        <v>4.2747422893904756E-2</v>
      </c>
      <c r="M361" s="163" t="str">
        <f t="shared" si="691"/>
        <v>-</v>
      </c>
      <c r="N361" s="163" t="str">
        <f t="shared" si="691"/>
        <v>-</v>
      </c>
      <c r="O361" s="163">
        <f t="shared" si="691"/>
        <v>2.7180222859811837E-2</v>
      </c>
      <c r="P361" s="163">
        <f t="shared" si="691"/>
        <v>4.3056502295897345E-2</v>
      </c>
      <c r="Q361" s="163">
        <f t="shared" si="691"/>
        <v>4.392775265926202E-2</v>
      </c>
      <c r="R361" s="163">
        <f t="shared" si="691"/>
        <v>4.2322845630992111E-2</v>
      </c>
      <c r="S361" s="163">
        <f t="shared" si="691"/>
        <v>5.8342623560014864E-2</v>
      </c>
      <c r="T361" s="163">
        <f t="shared" si="691"/>
        <v>4.7680424954350605E-2</v>
      </c>
      <c r="U361" s="163">
        <f t="shared" si="691"/>
        <v>6.3625782213361293E-2</v>
      </c>
      <c r="V361" s="163">
        <f t="shared" si="691"/>
        <v>0.10752157829839704</v>
      </c>
      <c r="W361" s="163"/>
      <c r="X361" s="163"/>
      <c r="Y361" s="163">
        <f t="shared" ref="Y361:AO361" si="692">IFERROR(+Y58/Y110,"-")</f>
        <v>5.0152131551058084E-2</v>
      </c>
      <c r="Z361" s="163">
        <f t="shared" si="692"/>
        <v>5.0726468909629369E-2</v>
      </c>
      <c r="AA361" s="163">
        <f t="shared" ref="AA361" si="693">IFERROR(+AA58/AA110,"-")</f>
        <v>3.219792931369081E-2</v>
      </c>
      <c r="AB361" s="163" t="str">
        <f>IFERROR(+AB58/AB110,"-")</f>
        <v>-</v>
      </c>
      <c r="AC361" s="163">
        <f>IFERROR(+AC58/AC110,"-")</f>
        <v>4.2892597764511466E-2</v>
      </c>
      <c r="AD361" s="163">
        <f t="shared" si="692"/>
        <v>3.8771678527201238E-2</v>
      </c>
      <c r="AE361" s="163">
        <f t="shared" si="692"/>
        <v>4.6975243294261698E-2</v>
      </c>
      <c r="AF361" s="163">
        <f t="shared" si="692"/>
        <v>6.7779019639150562E-2</v>
      </c>
      <c r="AG361" s="163">
        <f t="shared" si="692"/>
        <v>5.7538837295163445E-2</v>
      </c>
      <c r="AH361" s="322">
        <f t="shared" si="692"/>
        <v>4.418733165953781E-2</v>
      </c>
      <c r="AI361" s="322">
        <f t="shared" si="692"/>
        <v>4.2512920408250748E-2</v>
      </c>
      <c r="AJ361" s="322">
        <f t="shared" si="692"/>
        <v>4.7517347213030421E-2</v>
      </c>
      <c r="AK361" s="163">
        <f t="shared" si="692"/>
        <v>8.34008181232999E-2</v>
      </c>
      <c r="AL361" s="163">
        <f t="shared" si="692"/>
        <v>5.5219850861403963E-2</v>
      </c>
      <c r="AM361" s="163">
        <f t="shared" si="692"/>
        <v>3.6531603627888695E-2</v>
      </c>
      <c r="AN361" s="322">
        <f t="shared" si="692"/>
        <v>6.9111175900248831E-2</v>
      </c>
      <c r="AO361" s="323">
        <f t="shared" si="692"/>
        <v>4.3370039629016907E-2</v>
      </c>
      <c r="AR361" s="322">
        <f>IFERROR(+AR58/AR110,"-")</f>
        <v>4.2747422893904756E-2</v>
      </c>
      <c r="AS361" s="322">
        <f>IFERROR(+AS58/AS110,"-")</f>
        <v>4.418733165953781E-2</v>
      </c>
      <c r="AT361" s="322">
        <f>IFERROR(+AT58/AT110,"-")</f>
        <v>4.2512920408250755E-2</v>
      </c>
      <c r="AU361" s="322">
        <f>IFERROR(+AU58/AU110,"-")</f>
        <v>4.7517347213030421E-2</v>
      </c>
      <c r="AV361" s="322">
        <f>IFERROR(+AV58/AV110,"-")</f>
        <v>6.9111175900248831E-2</v>
      </c>
      <c r="AW361" s="323">
        <f t="shared" ref="AW361" si="694">IFERROR(+AW58/AW110,"-")</f>
        <v>4.3370039629016907E-2</v>
      </c>
      <c r="AY361" s="322">
        <f>IFERROR(+AY58/AY110,"-")</f>
        <v>4.6303582209971113E-2</v>
      </c>
      <c r="AZ361" s="322">
        <f>IFERROR(+AZ58/AZ110,"-")</f>
        <v>4.653451939502521E-2</v>
      </c>
      <c r="BA361" s="322">
        <f>IFERROR(+BA58/BA110,"-")</f>
        <v>3.8771678527201238E-2</v>
      </c>
      <c r="BB361" s="322">
        <f>IFERROR(+BB58/BB110,"-")</f>
        <v>3.8813916771345928E-2</v>
      </c>
      <c r="BC361" s="322">
        <f>IFERROR(+BC58/BC110,"-")</f>
        <v>3.6531603627888695E-2</v>
      </c>
      <c r="BD361" s="323">
        <f t="shared" ref="BD361" si="695">IFERROR(+BD58/BD110,"-")</f>
        <v>5.0891766979527936E-2</v>
      </c>
    </row>
    <row r="362" spans="1:56" s="204" customFormat="1">
      <c r="A362" s="287"/>
      <c r="B362" s="173" t="s">
        <v>19</v>
      </c>
      <c r="C362" s="308"/>
      <c r="D362" s="163">
        <f t="shared" ref="D362:V362" si="696">IFERROR(+(D69-D67+D53+D60)/D110,"-")</f>
        <v>7.8474301726997001E-2</v>
      </c>
      <c r="E362" s="163">
        <f t="shared" si="696"/>
        <v>4.6365637063647096E-2</v>
      </c>
      <c r="F362" s="163">
        <f t="shared" si="696"/>
        <v>5.9192372526493231E-2</v>
      </c>
      <c r="G362" s="163">
        <f t="shared" si="696"/>
        <v>5.9973224146009037E-2</v>
      </c>
      <c r="H362" s="163">
        <f t="shared" si="696"/>
        <v>4.6391219794374619E-2</v>
      </c>
      <c r="I362" s="163">
        <f t="shared" si="696"/>
        <v>5.697031992804831E-2</v>
      </c>
      <c r="J362" s="163">
        <f t="shared" si="696"/>
        <v>8.5626555574135607E-2</v>
      </c>
      <c r="K362" s="163">
        <f t="shared" si="696"/>
        <v>6.7312999273783591E-2</v>
      </c>
      <c r="L362" s="322">
        <f t="shared" si="696"/>
        <v>6.091439678781576E-2</v>
      </c>
      <c r="M362" s="163" t="str">
        <f t="shared" si="696"/>
        <v>-</v>
      </c>
      <c r="N362" s="163" t="str">
        <f t="shared" si="696"/>
        <v>-</v>
      </c>
      <c r="O362" s="163">
        <f t="shared" si="696"/>
        <v>5.2048441983051981E-2</v>
      </c>
      <c r="P362" s="163">
        <f t="shared" si="696"/>
        <v>6.2202713128937298E-2</v>
      </c>
      <c r="Q362" s="163">
        <f t="shared" si="696"/>
        <v>5.0932965450572465E-2</v>
      </c>
      <c r="R362" s="163">
        <f t="shared" si="696"/>
        <v>6.1720816545196823E-2</v>
      </c>
      <c r="S362" s="163">
        <f t="shared" si="696"/>
        <v>6.563545150501672E-2</v>
      </c>
      <c r="T362" s="163">
        <f t="shared" si="696"/>
        <v>7.6524982667877481E-2</v>
      </c>
      <c r="U362" s="163">
        <f t="shared" si="696"/>
        <v>0.11285768614661243</v>
      </c>
      <c r="V362" s="163">
        <f t="shared" si="696"/>
        <v>-7.8236744759556109E-2</v>
      </c>
      <c r="W362" s="163"/>
      <c r="X362" s="163"/>
      <c r="Y362" s="163">
        <f t="shared" ref="Y362:AO362" si="697">IFERROR(+(Y69-Y67+Y53+Y60)/Y110,"-")</f>
        <v>0.37092748965847322</v>
      </c>
      <c r="Z362" s="163">
        <f t="shared" si="697"/>
        <v>4.1430165567332894E-2</v>
      </c>
      <c r="AA362" s="163">
        <f t="shared" ref="AA362" si="698">IFERROR(+(AA69-AA67+AA53+AA60)/AA110,"-")</f>
        <v>4.9338929093811844E-2</v>
      </c>
      <c r="AB362" s="163" t="str">
        <f>IFERROR(+(AB69-AB67+AB53+AB60)/AB110,"-")</f>
        <v>-</v>
      </c>
      <c r="AC362" s="163">
        <f>IFERROR(+(AC69-AC67+AC53+AC60)/AC110,"-")</f>
        <v>8.5065643846308645E-2</v>
      </c>
      <c r="AD362" s="163">
        <f t="shared" si="697"/>
        <v>5.0601777082822104E-2</v>
      </c>
      <c r="AE362" s="163">
        <f t="shared" si="697"/>
        <v>7.4486945652589828E-2</v>
      </c>
      <c r="AF362" s="163">
        <f t="shared" si="697"/>
        <v>3.4208845601149611E-2</v>
      </c>
      <c r="AG362" s="163">
        <f t="shared" si="697"/>
        <v>5.2511999091193091E-2</v>
      </c>
      <c r="AH362" s="322">
        <f t="shared" si="697"/>
        <v>6.1696431895329279E-2</v>
      </c>
      <c r="AI362" s="322">
        <f t="shared" si="697"/>
        <v>5.2028938226897845E-2</v>
      </c>
      <c r="AJ362" s="322">
        <f t="shared" si="697"/>
        <v>8.0922834163244431E-2</v>
      </c>
      <c r="AK362" s="163">
        <f t="shared" si="697"/>
        <v>0.13418052700429825</v>
      </c>
      <c r="AL362" s="163">
        <f t="shared" si="697"/>
        <v>0.4002957058369761</v>
      </c>
      <c r="AM362" s="163">
        <f t="shared" si="697"/>
        <v>0.12018083284193974</v>
      </c>
      <c r="AN362" s="322">
        <f t="shared" si="697"/>
        <v>0.15886823923464441</v>
      </c>
      <c r="AO362" s="323">
        <f t="shared" si="697"/>
        <v>6.2371022080448583E-2</v>
      </c>
      <c r="AR362" s="322">
        <f>IFERROR(+(AR69-AR67+AR53+AR60)/AR110,"-")</f>
        <v>6.091439678781576E-2</v>
      </c>
      <c r="AS362" s="322">
        <f>IFERROR(+(AS69-AS67+AS53+AS60)/AS110,"-")</f>
        <v>6.1696431895329279E-2</v>
      </c>
      <c r="AT362" s="322">
        <f>IFERROR(+(AT69-AT67+AT53+AT60)/AT110,"-")</f>
        <v>5.2028938226897851E-2</v>
      </c>
      <c r="AU362" s="322">
        <f>IFERROR(+(AU69-AU67+AU53+AU60)/AU110,"-")</f>
        <v>8.0922834163244431E-2</v>
      </c>
      <c r="AV362" s="322">
        <f>IFERROR(+(AV69-AV67+AV53+AV60)/AV110,"-")</f>
        <v>0.15886823923464441</v>
      </c>
      <c r="AW362" s="323">
        <f t="shared" ref="AW362" si="699">IFERROR(+(AW69-AW67+AW53+AW60)/AW110,"-")</f>
        <v>6.2371022080448577E-2</v>
      </c>
      <c r="AY362" s="322">
        <f>IFERROR(+(AY69-AY67+AY53+AY60)/AY110,"-")</f>
        <v>6.4298921259889175E-2</v>
      </c>
      <c r="AZ362" s="322">
        <f>IFERROR(+(AZ69-AZ67+AZ53+AZ60)/AZ110,"-")</f>
        <v>7.8095704345652259E-2</v>
      </c>
      <c r="BA362" s="322">
        <f>IFERROR(+(BA69-BA67+BA53+BA60)/BA110,"-")</f>
        <v>5.2542073035022341E-2</v>
      </c>
      <c r="BB362" s="322">
        <f>IFERROR(+(BB69-BB67+BB53+BB60)/BB110,"-")</f>
        <v>6.6322473580491634E-2</v>
      </c>
      <c r="BC362" s="322">
        <f>IFERROR(+(BC69-BC67+BC53+BC60)/BC110,"-")</f>
        <v>0.13294302642293546</v>
      </c>
      <c r="BD362" s="323">
        <f t="shared" ref="BD362" si="700">IFERROR(+(BD69-BD67+BD53+BD60)/BD110,"-")</f>
        <v>7.2846987617884773E-2</v>
      </c>
    </row>
    <row r="363" spans="1:56"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337"/>
      <c r="AI363" s="337"/>
      <c r="AJ363" s="337"/>
      <c r="AK363" s="162"/>
      <c r="AL363" s="162"/>
      <c r="AM363" s="162"/>
      <c r="AN363" s="337"/>
      <c r="AO363" s="338"/>
      <c r="AR363" s="337"/>
      <c r="AS363" s="337"/>
      <c r="AT363" s="337"/>
      <c r="AU363" s="337"/>
      <c r="AV363" s="337"/>
      <c r="AW363" s="338"/>
      <c r="AY363" s="337"/>
      <c r="AZ363" s="337"/>
      <c r="BA363" s="337"/>
      <c r="BB363" s="337"/>
      <c r="BC363" s="337"/>
      <c r="BD363" s="338"/>
    </row>
    <row r="364" spans="1:56"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337"/>
      <c r="AI364" s="337"/>
      <c r="AJ364" s="337"/>
      <c r="AK364" s="162"/>
      <c r="AL364" s="162"/>
      <c r="AM364" s="162"/>
      <c r="AN364" s="337"/>
      <c r="AO364" s="338"/>
      <c r="AR364" s="337"/>
      <c r="AS364" s="337"/>
      <c r="AT364" s="337"/>
      <c r="AU364" s="337"/>
      <c r="AV364" s="337"/>
      <c r="AW364" s="338"/>
      <c r="AY364" s="337"/>
      <c r="AZ364" s="337"/>
      <c r="BA364" s="337"/>
      <c r="BB364" s="337"/>
      <c r="BC364" s="337"/>
      <c r="BD364" s="338"/>
    </row>
    <row r="365" spans="1:56" s="204" customFormat="1">
      <c r="A365" s="287"/>
      <c r="B365" s="173" t="s">
        <v>17</v>
      </c>
      <c r="C365" s="308"/>
      <c r="D365" s="162">
        <f t="shared" ref="D365:AO365" si="701">+D81+D82-D91+D113</f>
        <v>13325</v>
      </c>
      <c r="E365" s="162">
        <f t="shared" si="701"/>
        <v>41798</v>
      </c>
      <c r="F365" s="162">
        <f t="shared" si="701"/>
        <v>91301</v>
      </c>
      <c r="G365" s="162">
        <f t="shared" si="701"/>
        <v>165588</v>
      </c>
      <c r="H365" s="162">
        <f t="shared" si="701"/>
        <v>316788</v>
      </c>
      <c r="I365" s="162">
        <f t="shared" si="701"/>
        <v>164788</v>
      </c>
      <c r="J365" s="162">
        <f t="shared" si="701"/>
        <v>41571</v>
      </c>
      <c r="K365" s="162">
        <f t="shared" si="701"/>
        <v>28341</v>
      </c>
      <c r="L365" s="337">
        <f t="shared" si="701"/>
        <v>863500</v>
      </c>
      <c r="M365" s="162">
        <f t="shared" si="701"/>
        <v>0</v>
      </c>
      <c r="N365" s="162">
        <f t="shared" si="701"/>
        <v>0</v>
      </c>
      <c r="O365" s="162">
        <f t="shared" si="701"/>
        <v>61274</v>
      </c>
      <c r="P365" s="162">
        <f t="shared" si="701"/>
        <v>28188</v>
      </c>
      <c r="Q365" s="162">
        <f t="shared" si="701"/>
        <v>3727</v>
      </c>
      <c r="R365" s="162">
        <f t="shared" si="701"/>
        <v>19269</v>
      </c>
      <c r="S365" s="162">
        <f t="shared" si="701"/>
        <v>16649</v>
      </c>
      <c r="T365" s="162">
        <f t="shared" si="701"/>
        <v>3030</v>
      </c>
      <c r="U365" s="162">
        <f t="shared" si="701"/>
        <v>29163</v>
      </c>
      <c r="V365" s="162">
        <f t="shared" si="701"/>
        <v>1651</v>
      </c>
      <c r="W365" s="162">
        <f t="shared" si="701"/>
        <v>0</v>
      </c>
      <c r="X365" s="162">
        <f t="shared" si="701"/>
        <v>0</v>
      </c>
      <c r="Y365" s="162">
        <f t="shared" si="701"/>
        <v>38404</v>
      </c>
      <c r="Z365" s="162">
        <f t="shared" si="701"/>
        <v>1941</v>
      </c>
      <c r="AA365" s="162">
        <f t="shared" ref="AA365" si="702">+AA81+AA82-AA91+AA113</f>
        <v>7462</v>
      </c>
      <c r="AB365" s="162">
        <f>+AB81+AB82-AB91+AB113</f>
        <v>0</v>
      </c>
      <c r="AC365" s="162">
        <f>+AC81+AC82-AC91+AC113</f>
        <v>32201</v>
      </c>
      <c r="AD365" s="162">
        <f t="shared" si="701"/>
        <v>-4332</v>
      </c>
      <c r="AE365" s="162">
        <f t="shared" si="701"/>
        <v>13530</v>
      </c>
      <c r="AF365" s="162">
        <f t="shared" si="701"/>
        <v>5057</v>
      </c>
      <c r="AG365" s="162">
        <f t="shared" si="701"/>
        <v>7280</v>
      </c>
      <c r="AH365" s="337">
        <f t="shared" si="701"/>
        <v>270688</v>
      </c>
      <c r="AI365" s="337">
        <f t="shared" si="701"/>
        <v>92644</v>
      </c>
      <c r="AJ365" s="337">
        <f t="shared" si="701"/>
        <v>178044</v>
      </c>
      <c r="AK365" s="162">
        <f t="shared" si="701"/>
        <v>69976</v>
      </c>
      <c r="AL365" s="162">
        <f t="shared" si="701"/>
        <v>61467</v>
      </c>
      <c r="AM365" s="162">
        <f t="shared" si="701"/>
        <v>20079</v>
      </c>
      <c r="AN365" s="337">
        <f t="shared" si="701"/>
        <v>151522</v>
      </c>
      <c r="AO365" s="338">
        <f t="shared" si="701"/>
        <v>1285710</v>
      </c>
      <c r="AR365" s="337">
        <f>+AR81+AR82-AR91+AR113</f>
        <v>107937.5</v>
      </c>
      <c r="AS365" s="337">
        <f>+AS81+AS82-AS91+AS113</f>
        <v>16918</v>
      </c>
      <c r="AT365" s="337">
        <f>+AT81+AT82-AT91+AT113</f>
        <v>13234.857142857143</v>
      </c>
      <c r="AU365" s="337">
        <f>+AU81+AU82-AU91+AU113</f>
        <v>19782.666666666668</v>
      </c>
      <c r="AV365" s="337">
        <f>+AV81+AV82-AV91+AV113</f>
        <v>50507.333333333328</v>
      </c>
      <c r="AW365" s="338">
        <f t="shared" ref="AW365" si="703">+AW81+AW82-AW91+AW113</f>
        <v>47618.888888888883</v>
      </c>
      <c r="AY365" s="337">
        <f>+AY81+AY82-AY91+AY113</f>
        <v>86335.5</v>
      </c>
      <c r="AZ365" s="337" t="e">
        <f>+AZ81+AZ82-AZ91+AZ113</f>
        <v>#NUM!</v>
      </c>
      <c r="BA365" s="337" t="e">
        <f>+BA81+BA82-BA91+BA113</f>
        <v>#NUM!</v>
      </c>
      <c r="BB365" s="337">
        <f>+BB81+BB82-BB91+BB113</f>
        <v>21223.5</v>
      </c>
      <c r="BC365" s="337">
        <f>+BC81+BC82-BC91+BC113</f>
        <v>66260</v>
      </c>
      <c r="BD365" s="338">
        <f t="shared" ref="BD365" si="704">+BD81+BD82-BD91+BD113</f>
        <v>27764.5</v>
      </c>
    </row>
    <row r="366" spans="1:56" s="204" customFormat="1">
      <c r="A366" s="287"/>
      <c r="B366" s="173" t="s">
        <v>16</v>
      </c>
      <c r="C366" s="308"/>
      <c r="D366" s="161">
        <f t="shared" ref="D366:L366" si="705">IFERROR(+D88/D100,"-")</f>
        <v>0.17113144758735441</v>
      </c>
      <c r="E366" s="161">
        <f t="shared" si="705"/>
        <v>2.0288168183566211</v>
      </c>
      <c r="F366" s="161">
        <f t="shared" si="705"/>
        <v>1.288974300788563</v>
      </c>
      <c r="G366" s="161">
        <f t="shared" si="705"/>
        <v>0.79219383687476164</v>
      </c>
      <c r="H366" s="161">
        <f t="shared" si="705"/>
        <v>3.5707621990623788</v>
      </c>
      <c r="I366" s="161">
        <f t="shared" si="705"/>
        <v>1.3907557844842939</v>
      </c>
      <c r="J366" s="161">
        <f t="shared" si="705"/>
        <v>1.1131087313374501</v>
      </c>
      <c r="K366" s="161">
        <f t="shared" si="705"/>
        <v>0.97664214496433777</v>
      </c>
      <c r="L366" s="347">
        <f t="shared" si="705"/>
        <v>1.1801933387867769</v>
      </c>
      <c r="M366" s="161" t="str">
        <f t="shared" ref="M366:V366" si="706">IFERROR(+M88/M99,"-")</f>
        <v>-</v>
      </c>
      <c r="N366" s="161" t="str">
        <f t="shared" si="706"/>
        <v>-</v>
      </c>
      <c r="O366" s="161" t="str">
        <f t="shared" si="706"/>
        <v>-</v>
      </c>
      <c r="P366" s="161">
        <f t="shared" si="706"/>
        <v>10129.666666666666</v>
      </c>
      <c r="Q366" s="161">
        <f t="shared" si="706"/>
        <v>423.57142857142856</v>
      </c>
      <c r="R366" s="161" t="str">
        <f t="shared" si="706"/>
        <v>-</v>
      </c>
      <c r="S366" s="161" t="str">
        <f t="shared" si="706"/>
        <v>-</v>
      </c>
      <c r="T366" s="161" t="str">
        <f t="shared" si="706"/>
        <v>-</v>
      </c>
      <c r="U366" s="161">
        <f t="shared" si="706"/>
        <v>24.24570575056012</v>
      </c>
      <c r="V366" s="161" t="str">
        <f t="shared" si="706"/>
        <v>-</v>
      </c>
      <c r="W366" s="161"/>
      <c r="X366" s="161"/>
      <c r="Y366" s="161" t="str">
        <f t="shared" ref="Y366:AG366" si="707">IFERROR(+Y88/Y99,"-")</f>
        <v>-</v>
      </c>
      <c r="Z366" s="161">
        <f t="shared" si="707"/>
        <v>3.924119241192412</v>
      </c>
      <c r="AA366" s="161" t="str">
        <f t="shared" ref="AA366" si="708">IFERROR(+AA88/AA99,"-")</f>
        <v>-</v>
      </c>
      <c r="AB366" s="161" t="str">
        <f>IFERROR(+AB88/AB99,"-")</f>
        <v>-</v>
      </c>
      <c r="AC366" s="161" t="str">
        <f>IFERROR(+AC88/AC99,"-")</f>
        <v>-</v>
      </c>
      <c r="AD366" s="161" t="str">
        <f t="shared" si="707"/>
        <v>-</v>
      </c>
      <c r="AE366" s="161" t="str">
        <f t="shared" si="707"/>
        <v>-</v>
      </c>
      <c r="AF366" s="161" t="str">
        <f t="shared" si="707"/>
        <v>-</v>
      </c>
      <c r="AG366" s="161">
        <f t="shared" si="707"/>
        <v>41.073710073710075</v>
      </c>
      <c r="AH366" s="347">
        <f t="shared" ref="AH366:AO366" si="709">IFERROR(+AH88/AH100,"-")</f>
        <v>103.39012778752192</v>
      </c>
      <c r="AI366" s="347">
        <f t="shared" si="709"/>
        <v>67.995092487731213</v>
      </c>
      <c r="AJ366" s="347">
        <f t="shared" si="709"/>
        <v>1.9062341154672306</v>
      </c>
      <c r="AK366" s="161">
        <f t="shared" si="709"/>
        <v>5.3522671568627453</v>
      </c>
      <c r="AL366" s="161">
        <f t="shared" si="709"/>
        <v>34.887036040882194</v>
      </c>
      <c r="AM366" s="161">
        <f t="shared" si="709"/>
        <v>3.256105911892262</v>
      </c>
      <c r="AN366" s="347">
        <f t="shared" si="709"/>
        <v>6.7085111911213389</v>
      </c>
      <c r="AO366" s="348">
        <f t="shared" si="709"/>
        <v>1.7041985666644082</v>
      </c>
      <c r="AR366" s="347">
        <f>IFERROR(+AR88/AR100,"-")</f>
        <v>1.1801933387867769</v>
      </c>
      <c r="AS366" s="347">
        <f>IFERROR(+AS88/AS100,"-")</f>
        <v>103.39012778752192</v>
      </c>
      <c r="AT366" s="347">
        <f>IFERROR(+AT88/AT100,"-")</f>
        <v>67.995092487731213</v>
      </c>
      <c r="AU366" s="347">
        <f>IFERROR(+AU88/AU100,"-")</f>
        <v>1.9062341154672306</v>
      </c>
      <c r="AV366" s="347">
        <f>IFERROR(+AV88/AV100,"-")</f>
        <v>6.7085111911213389</v>
      </c>
      <c r="AW366" s="348">
        <f t="shared" ref="AW366" si="710">IFERROR(+AW88/AW100,"-")</f>
        <v>1.7041985666644084</v>
      </c>
      <c r="AY366" s="347">
        <f>IFERROR(+AY88/AY100,"-")</f>
        <v>1.1965604840057493</v>
      </c>
      <c r="AZ366" s="347">
        <f>IFERROR(+AZ88/AZ100,"-")</f>
        <v>12864.333333333334</v>
      </c>
      <c r="BA366" s="347">
        <f>IFERROR(+BA88/BA100,"-")</f>
        <v>76.859770114942535</v>
      </c>
      <c r="BB366" s="347">
        <f>IFERROR(+BB88/BB100,"-")</f>
        <v>1.8681281901096143</v>
      </c>
      <c r="BC366" s="347">
        <f>IFERROR(+BC88/BC100,"-")</f>
        <v>7.4018488929468154</v>
      </c>
      <c r="BD366" s="348">
        <f t="shared" ref="BD366" si="711">IFERROR(+BD88/BD100,"-")</f>
        <v>13.72583559168925</v>
      </c>
    </row>
    <row r="367" spans="1:56" s="204" customFormat="1">
      <c r="A367" s="287"/>
      <c r="B367" s="173" t="s">
        <v>15</v>
      </c>
      <c r="C367" s="308"/>
      <c r="D367" s="164">
        <f t="shared" ref="D367:V367" si="712">+D141</f>
        <v>23300</v>
      </c>
      <c r="E367" s="164">
        <f t="shared" si="712"/>
        <v>0</v>
      </c>
      <c r="F367" s="164">
        <f t="shared" si="712"/>
        <v>15000</v>
      </c>
      <c r="G367" s="164">
        <f t="shared" si="712"/>
        <v>0</v>
      </c>
      <c r="H367" s="164">
        <f t="shared" si="712"/>
        <v>0</v>
      </c>
      <c r="I367" s="164">
        <f t="shared" si="712"/>
        <v>0</v>
      </c>
      <c r="J367" s="164">
        <f t="shared" si="712"/>
        <v>0</v>
      </c>
      <c r="K367" s="164">
        <f t="shared" si="712"/>
        <v>45000</v>
      </c>
      <c r="L367" s="353">
        <f t="shared" si="712"/>
        <v>83300</v>
      </c>
      <c r="M367" s="164">
        <f t="shared" si="712"/>
        <v>0</v>
      </c>
      <c r="N367" s="164">
        <f t="shared" si="712"/>
        <v>0</v>
      </c>
      <c r="O367" s="164">
        <f t="shared" si="712"/>
        <v>0</v>
      </c>
      <c r="P367" s="164">
        <f t="shared" si="712"/>
        <v>0</v>
      </c>
      <c r="Q367" s="164">
        <f t="shared" si="712"/>
        <v>40500</v>
      </c>
      <c r="R367" s="164">
        <f t="shared" si="712"/>
        <v>0</v>
      </c>
      <c r="S367" s="164">
        <f t="shared" si="712"/>
        <v>0</v>
      </c>
      <c r="T367" s="164">
        <f t="shared" si="712"/>
        <v>3380</v>
      </c>
      <c r="U367" s="164">
        <f t="shared" si="712"/>
        <v>0</v>
      </c>
      <c r="V367" s="164">
        <f t="shared" si="712"/>
        <v>0</v>
      </c>
      <c r="W367" s="164"/>
      <c r="X367" s="164"/>
      <c r="Y367" s="164">
        <f t="shared" ref="Y367:AO367" si="713">+Y141</f>
        <v>0</v>
      </c>
      <c r="Z367" s="164">
        <f t="shared" si="713"/>
        <v>40000</v>
      </c>
      <c r="AA367" s="164">
        <f t="shared" ref="AA367" si="714">+AA141</f>
        <v>0</v>
      </c>
      <c r="AB367" s="164">
        <f>+AB141</f>
        <v>0</v>
      </c>
      <c r="AC367" s="164">
        <f>+AC141</f>
        <v>10000</v>
      </c>
      <c r="AD367" s="164">
        <f t="shared" si="713"/>
        <v>0</v>
      </c>
      <c r="AE367" s="164">
        <f t="shared" si="713"/>
        <v>0</v>
      </c>
      <c r="AF367" s="164">
        <f t="shared" si="713"/>
        <v>0</v>
      </c>
      <c r="AG367" s="164">
        <f t="shared" si="713"/>
        <v>0</v>
      </c>
      <c r="AH367" s="353">
        <f t="shared" si="713"/>
        <v>93880</v>
      </c>
      <c r="AI367" s="353">
        <f t="shared" si="713"/>
        <v>83880</v>
      </c>
      <c r="AJ367" s="353">
        <f t="shared" si="713"/>
        <v>10000</v>
      </c>
      <c r="AK367" s="164">
        <f t="shared" si="713"/>
        <v>0</v>
      </c>
      <c r="AL367" s="164">
        <f t="shared" si="713"/>
        <v>0</v>
      </c>
      <c r="AM367" s="164">
        <f t="shared" si="713"/>
        <v>0</v>
      </c>
      <c r="AN367" s="353">
        <f t="shared" si="713"/>
        <v>0</v>
      </c>
      <c r="AO367" s="354">
        <f t="shared" si="713"/>
        <v>177180</v>
      </c>
      <c r="AR367" s="353">
        <f>+AR141</f>
        <v>10412.5</v>
      </c>
      <c r="AS367" s="353">
        <f>+AS141</f>
        <v>5867.5</v>
      </c>
      <c r="AT367" s="353">
        <f>+AT141</f>
        <v>11982.857142857143</v>
      </c>
      <c r="AU367" s="353">
        <f>+AU141</f>
        <v>1111.1111111111111</v>
      </c>
      <c r="AV367" s="353">
        <f>+AV141</f>
        <v>0</v>
      </c>
      <c r="AW367" s="354">
        <f t="shared" ref="AW367" si="715">+AW141</f>
        <v>6562.2222222222226</v>
      </c>
      <c r="AY367" s="353">
        <f>+AY141</f>
        <v>19150</v>
      </c>
      <c r="AZ367" s="353">
        <f>+AZ141</f>
        <v>1690</v>
      </c>
      <c r="BA367" s="353">
        <f>+BA141</f>
        <v>40000</v>
      </c>
      <c r="BB367" s="353">
        <f>+BB141</f>
        <v>0</v>
      </c>
      <c r="BC367" s="353">
        <f>+BC141</f>
        <v>0</v>
      </c>
      <c r="BD367" s="354">
        <f t="shared" ref="BD367" si="716">+BD141</f>
        <v>3380</v>
      </c>
    </row>
    <row r="368" spans="1:56" s="204" customFormat="1">
      <c r="A368" s="287"/>
      <c r="B368" s="173" t="s">
        <v>14</v>
      </c>
      <c r="C368" s="308"/>
      <c r="D368" s="163">
        <f t="shared" ref="D368:V368" si="717">IFERROR(+D141/+D176,"-")</f>
        <v>7.2381378414816747E-2</v>
      </c>
      <c r="E368" s="163">
        <f t="shared" si="717"/>
        <v>0</v>
      </c>
      <c r="F368" s="163">
        <f t="shared" si="717"/>
        <v>3.591042503579072E-2</v>
      </c>
      <c r="G368" s="163">
        <f t="shared" si="717"/>
        <v>0</v>
      </c>
      <c r="H368" s="163">
        <f t="shared" si="717"/>
        <v>0</v>
      </c>
      <c r="I368" s="163">
        <f t="shared" si="717"/>
        <v>0</v>
      </c>
      <c r="J368" s="163">
        <f t="shared" si="717"/>
        <v>0</v>
      </c>
      <c r="K368" s="163">
        <f t="shared" si="717"/>
        <v>0.12308634917682584</v>
      </c>
      <c r="L368" s="322">
        <f t="shared" si="717"/>
        <v>2.5798227510015783E-2</v>
      </c>
      <c r="M368" s="163" t="str">
        <f t="shared" si="717"/>
        <v>-</v>
      </c>
      <c r="N368" s="163" t="str">
        <f t="shared" si="717"/>
        <v>-</v>
      </c>
      <c r="O368" s="163">
        <f t="shared" si="717"/>
        <v>0</v>
      </c>
      <c r="P368" s="163">
        <f t="shared" si="717"/>
        <v>0</v>
      </c>
      <c r="Q368" s="163">
        <f t="shared" si="717"/>
        <v>0.39224041916457636</v>
      </c>
      <c r="R368" s="163">
        <f t="shared" si="717"/>
        <v>0</v>
      </c>
      <c r="S368" s="163">
        <f t="shared" si="717"/>
        <v>0</v>
      </c>
      <c r="T368" s="163">
        <f t="shared" si="717"/>
        <v>4.8817123544874205E-2</v>
      </c>
      <c r="U368" s="163">
        <f t="shared" si="717"/>
        <v>0</v>
      </c>
      <c r="V368" s="163">
        <f t="shared" si="717"/>
        <v>0</v>
      </c>
      <c r="W368" s="163"/>
      <c r="X368" s="163"/>
      <c r="Y368" s="163">
        <f t="shared" ref="Y368:AO368" si="718">IFERROR(+Y141/+Y176,"-")</f>
        <v>0</v>
      </c>
      <c r="Z368" s="163">
        <f t="shared" si="718"/>
        <v>0.26525902543834051</v>
      </c>
      <c r="AA368" s="163">
        <f t="shared" ref="AA368" si="719">IFERROR(+AA141/+AA176,"-")</f>
        <v>0</v>
      </c>
      <c r="AB368" s="163" t="str">
        <f>IFERROR(+AB141/+AB176,"-")</f>
        <v>-</v>
      </c>
      <c r="AC368" s="163">
        <f>IFERROR(+AC141/+AC176,"-")</f>
        <v>0.11197706709665861</v>
      </c>
      <c r="AD368" s="163">
        <f t="shared" si="718"/>
        <v>0</v>
      </c>
      <c r="AE368" s="163">
        <f t="shared" si="718"/>
        <v>0</v>
      </c>
      <c r="AF368" s="163">
        <f t="shared" si="718"/>
        <v>0</v>
      </c>
      <c r="AG368" s="163">
        <f t="shared" si="718"/>
        <v>0</v>
      </c>
      <c r="AH368" s="322">
        <f t="shared" si="718"/>
        <v>9.0478375013010842E-2</v>
      </c>
      <c r="AI368" s="322">
        <f t="shared" si="718"/>
        <v>0.13349099317744531</v>
      </c>
      <c r="AJ368" s="322">
        <f t="shared" si="718"/>
        <v>2.443559875769416E-2</v>
      </c>
      <c r="AK368" s="163">
        <f t="shared" si="718"/>
        <v>0</v>
      </c>
      <c r="AL368" s="163">
        <f t="shared" si="718"/>
        <v>0</v>
      </c>
      <c r="AM368" s="163">
        <f t="shared" si="718"/>
        <v>0</v>
      </c>
      <c r="AN368" s="322">
        <f t="shared" si="718"/>
        <v>0</v>
      </c>
      <c r="AO368" s="323">
        <f t="shared" si="718"/>
        <v>3.9790005427951414E-2</v>
      </c>
      <c r="AR368" s="322">
        <f>IFERROR(+AR141/+AR176,"-")</f>
        <v>2.5798227510015783E-2</v>
      </c>
      <c r="AS368" s="322">
        <f>IFERROR(+AS141/+AS176,"-")</f>
        <v>9.0478375013010842E-2</v>
      </c>
      <c r="AT368" s="322">
        <f>IFERROR(+AT141/+AT176,"-")</f>
        <v>0.13349099317744531</v>
      </c>
      <c r="AU368" s="322">
        <f>IFERROR(+AU141/+AU176,"-")</f>
        <v>2.443559875769416E-2</v>
      </c>
      <c r="AV368" s="322">
        <f>IFERROR(+AV141/+AV176,"-")</f>
        <v>0</v>
      </c>
      <c r="AW368" s="323">
        <f t="shared" ref="AW368" si="720">IFERROR(+AW141/+AW176,"-")</f>
        <v>3.9790005427951414E-2</v>
      </c>
      <c r="AY368" s="322">
        <f>IFERROR(+AY141/+AY176,"-")</f>
        <v>5.5708847815936803E-2</v>
      </c>
      <c r="AZ368" s="322">
        <f>IFERROR(+AZ141/+AZ176,"-")</f>
        <v>3.1299774048968401E-2</v>
      </c>
      <c r="BA368" s="322">
        <f>IFERROR(+BA141/+BA176,"-")</f>
        <v>0.45093795093795092</v>
      </c>
      <c r="BB368" s="322">
        <f>IFERROR(+BB141/+BB176,"-")</f>
        <v>0</v>
      </c>
      <c r="BC368" s="322">
        <f>IFERROR(+BC141/+BC176,"-")</f>
        <v>0</v>
      </c>
      <c r="BD368" s="323">
        <f t="shared" ref="BD368" si="721">IFERROR(+BD141/+BD176,"-")</f>
        <v>3.8104256854256856E-2</v>
      </c>
    </row>
    <row r="369" spans="1:56" s="204" customFormat="1">
      <c r="A369" s="287"/>
      <c r="B369" s="173" t="s">
        <v>13</v>
      </c>
      <c r="C369" s="308"/>
      <c r="D369" s="163">
        <f t="shared" ref="D369:V369" si="722">+D296</f>
        <v>4.1394071561263228E-2</v>
      </c>
      <c r="E369" s="163">
        <f t="shared" si="722"/>
        <v>0.35440655259543152</v>
      </c>
      <c r="F369" s="163">
        <f t="shared" si="722"/>
        <v>0.21857718107951526</v>
      </c>
      <c r="G369" s="163">
        <f t="shared" si="722"/>
        <v>0.18153314535544046</v>
      </c>
      <c r="H369" s="163">
        <f t="shared" si="722"/>
        <v>1.1184476714011842</v>
      </c>
      <c r="I369" s="163">
        <f t="shared" si="722"/>
        <v>0.27879136495905799</v>
      </c>
      <c r="J369" s="163">
        <f t="shared" si="722"/>
        <v>0.189584720486697</v>
      </c>
      <c r="K369" s="163">
        <f t="shared" si="722"/>
        <v>7.7519782711564914E-2</v>
      </c>
      <c r="L369" s="322">
        <f t="shared" si="722"/>
        <v>0.2674282047406798</v>
      </c>
      <c r="M369" s="163" t="str">
        <f t="shared" si="722"/>
        <v>-</v>
      </c>
      <c r="N369" s="163" t="str">
        <f t="shared" si="722"/>
        <v>-</v>
      </c>
      <c r="O369" s="163" t="str">
        <f t="shared" si="722"/>
        <v>-</v>
      </c>
      <c r="P369" s="163" t="str">
        <f t="shared" si="722"/>
        <v>-</v>
      </c>
      <c r="Q369" s="163" t="str">
        <f t="shared" si="722"/>
        <v>-</v>
      </c>
      <c r="R369" s="163" t="str">
        <f t="shared" si="722"/>
        <v>-</v>
      </c>
      <c r="S369" s="163" t="str">
        <f t="shared" si="722"/>
        <v>-</v>
      </c>
      <c r="T369" s="163" t="str">
        <f t="shared" si="722"/>
        <v>-</v>
      </c>
      <c r="U369" s="163" t="str">
        <f t="shared" si="722"/>
        <v>-</v>
      </c>
      <c r="V369" s="163" t="str">
        <f t="shared" si="722"/>
        <v>-</v>
      </c>
      <c r="W369" s="163"/>
      <c r="X369" s="163"/>
      <c r="Y369" s="163" t="str">
        <f t="shared" ref="Y369:AO369" si="723">+Y296</f>
        <v>-</v>
      </c>
      <c r="Z369" s="163" t="str">
        <f t="shared" si="723"/>
        <v>-</v>
      </c>
      <c r="AA369" s="163" t="str">
        <f t="shared" ref="AA369" si="724">+AA296</f>
        <v>-</v>
      </c>
      <c r="AB369" s="163" t="str">
        <f>+AB296</f>
        <v>-</v>
      </c>
      <c r="AC369" s="163" t="str">
        <f>+AC296</f>
        <v>-</v>
      </c>
      <c r="AD369" s="163" t="str">
        <f t="shared" si="723"/>
        <v>-</v>
      </c>
      <c r="AE369" s="163" t="str">
        <f t="shared" si="723"/>
        <v>-</v>
      </c>
      <c r="AF369" s="163" t="str">
        <f t="shared" si="723"/>
        <v>-</v>
      </c>
      <c r="AG369" s="163" t="str">
        <f t="shared" si="723"/>
        <v>-</v>
      </c>
      <c r="AH369" s="322">
        <f t="shared" si="723"/>
        <v>0.26087995713167744</v>
      </c>
      <c r="AI369" s="322">
        <f t="shared" si="723"/>
        <v>0.14743847844457847</v>
      </c>
      <c r="AJ369" s="322">
        <f t="shared" si="723"/>
        <v>0.4350611745214899</v>
      </c>
      <c r="AK369" s="163">
        <f t="shared" si="723"/>
        <v>0.47341857790406605</v>
      </c>
      <c r="AL369" s="163">
        <f t="shared" si="723"/>
        <v>4.5547980733605042</v>
      </c>
      <c r="AM369" s="163">
        <f t="shared" si="723"/>
        <v>0.8008535417996171</v>
      </c>
      <c r="AN369" s="322">
        <f t="shared" si="723"/>
        <v>0.81298658096224319</v>
      </c>
      <c r="AO369" s="323">
        <f t="shared" si="723"/>
        <v>0.28873692221905073</v>
      </c>
      <c r="AR369" s="322">
        <f>+AR296</f>
        <v>0.2674282047406798</v>
      </c>
      <c r="AS369" s="322">
        <f>+AS296</f>
        <v>0.26087995713167744</v>
      </c>
      <c r="AT369" s="322">
        <f>+AT296</f>
        <v>0.1474384784445785</v>
      </c>
      <c r="AU369" s="322">
        <f>+AU296</f>
        <v>0.4350611745214899</v>
      </c>
      <c r="AV369" s="322">
        <f>+AV296</f>
        <v>0.81298658096224319</v>
      </c>
      <c r="AW369" s="323">
        <f t="shared" ref="AW369" si="725">+AW296</f>
        <v>0.28873692221905073</v>
      </c>
      <c r="AY369" s="322">
        <f>+AY296</f>
        <v>0.25115672222521213</v>
      </c>
      <c r="AZ369" s="322" t="str">
        <f>+AZ296</f>
        <v>-</v>
      </c>
      <c r="BA369" s="322" t="str">
        <f>+BA296</f>
        <v>-</v>
      </c>
      <c r="BB369" s="322">
        <f>+BB296</f>
        <v>0.49982337148509254</v>
      </c>
      <c r="BC369" s="322">
        <f>+BC296</f>
        <v>2.64278876834716</v>
      </c>
      <c r="BD369" s="323">
        <f t="shared" ref="BD369" si="726">+BD296</f>
        <v>0.31300166847041849</v>
      </c>
    </row>
    <row r="370" spans="1:56" s="204" customFormat="1">
      <c r="A370" s="287"/>
      <c r="B370" s="173" t="s">
        <v>12</v>
      </c>
      <c r="C370" s="308"/>
      <c r="D370" s="163">
        <f t="shared" ref="D370:V370" si="727">IFERROR(+D368+D369,"-")</f>
        <v>0.11377544997607997</v>
      </c>
      <c r="E370" s="163">
        <f t="shared" si="727"/>
        <v>0.35440655259543152</v>
      </c>
      <c r="F370" s="163">
        <f t="shared" si="727"/>
        <v>0.25448760611530596</v>
      </c>
      <c r="G370" s="163">
        <f t="shared" si="727"/>
        <v>0.18153314535544046</v>
      </c>
      <c r="H370" s="163">
        <f t="shared" si="727"/>
        <v>1.1184476714011842</v>
      </c>
      <c r="I370" s="163">
        <f t="shared" si="727"/>
        <v>0.27879136495905799</v>
      </c>
      <c r="J370" s="163">
        <f t="shared" si="727"/>
        <v>0.189584720486697</v>
      </c>
      <c r="K370" s="163">
        <f t="shared" si="727"/>
        <v>0.20060613188839077</v>
      </c>
      <c r="L370" s="322">
        <f t="shared" si="727"/>
        <v>0.29322643225069556</v>
      </c>
      <c r="M370" s="163" t="str">
        <f t="shared" si="727"/>
        <v>-</v>
      </c>
      <c r="N370" s="163" t="str">
        <f t="shared" si="727"/>
        <v>-</v>
      </c>
      <c r="O370" s="163" t="str">
        <f t="shared" si="727"/>
        <v>-</v>
      </c>
      <c r="P370" s="163" t="str">
        <f t="shared" si="727"/>
        <v>-</v>
      </c>
      <c r="Q370" s="163" t="str">
        <f t="shared" si="727"/>
        <v>-</v>
      </c>
      <c r="R370" s="163" t="str">
        <f t="shared" si="727"/>
        <v>-</v>
      </c>
      <c r="S370" s="163" t="str">
        <f t="shared" si="727"/>
        <v>-</v>
      </c>
      <c r="T370" s="163" t="str">
        <f t="shared" si="727"/>
        <v>-</v>
      </c>
      <c r="U370" s="163" t="str">
        <f t="shared" si="727"/>
        <v>-</v>
      </c>
      <c r="V370" s="163" t="str">
        <f t="shared" si="727"/>
        <v>-</v>
      </c>
      <c r="W370" s="163"/>
      <c r="X370" s="163"/>
      <c r="Y370" s="163" t="str">
        <f t="shared" ref="Y370:AO370" si="728">IFERROR(+Y368+Y369,"-")</f>
        <v>-</v>
      </c>
      <c r="Z370" s="163" t="str">
        <f t="shared" si="728"/>
        <v>-</v>
      </c>
      <c r="AA370" s="163" t="str">
        <f t="shared" ref="AA370" si="729">IFERROR(+AA368+AA369,"-")</f>
        <v>-</v>
      </c>
      <c r="AB370" s="163" t="str">
        <f>IFERROR(+AB368+AB369,"-")</f>
        <v>-</v>
      </c>
      <c r="AC370" s="163" t="str">
        <f>IFERROR(+AC368+AC369,"-")</f>
        <v>-</v>
      </c>
      <c r="AD370" s="163" t="str">
        <f t="shared" si="728"/>
        <v>-</v>
      </c>
      <c r="AE370" s="163" t="str">
        <f t="shared" si="728"/>
        <v>-</v>
      </c>
      <c r="AF370" s="163" t="str">
        <f t="shared" si="728"/>
        <v>-</v>
      </c>
      <c r="AG370" s="163" t="str">
        <f t="shared" si="728"/>
        <v>-</v>
      </c>
      <c r="AH370" s="322">
        <f t="shared" si="728"/>
        <v>0.35135833214468826</v>
      </c>
      <c r="AI370" s="322">
        <f t="shared" si="728"/>
        <v>0.28092947162202375</v>
      </c>
      <c r="AJ370" s="322">
        <f t="shared" si="728"/>
        <v>0.45949677327918403</v>
      </c>
      <c r="AK370" s="163">
        <f t="shared" si="728"/>
        <v>0.47341857790406605</v>
      </c>
      <c r="AL370" s="163">
        <f t="shared" si="728"/>
        <v>4.5547980733605042</v>
      </c>
      <c r="AM370" s="163">
        <f t="shared" si="728"/>
        <v>0.8008535417996171</v>
      </c>
      <c r="AN370" s="322">
        <f t="shared" si="728"/>
        <v>0.81298658096224319</v>
      </c>
      <c r="AO370" s="323">
        <f t="shared" si="728"/>
        <v>0.32852692764700214</v>
      </c>
      <c r="AR370" s="322">
        <f>IFERROR(+AR368+AR369,"-")</f>
        <v>0.29322643225069556</v>
      </c>
      <c r="AS370" s="322">
        <f>IFERROR(+AS368+AS369,"-")</f>
        <v>0.35135833214468826</v>
      </c>
      <c r="AT370" s="322">
        <f>IFERROR(+AT368+AT369,"-")</f>
        <v>0.28092947162202381</v>
      </c>
      <c r="AU370" s="322">
        <f>IFERROR(+AU368+AU369,"-")</f>
        <v>0.45949677327918403</v>
      </c>
      <c r="AV370" s="322">
        <f>IFERROR(+AV368+AV369,"-")</f>
        <v>0.81298658096224319</v>
      </c>
      <c r="AW370" s="323">
        <f t="shared" ref="AW370" si="730">IFERROR(+AW368+AW369,"-")</f>
        <v>0.32852692764700214</v>
      </c>
      <c r="AY370" s="322">
        <f>IFERROR(+AY368+AY369,"-")</f>
        <v>0.30686557004114895</v>
      </c>
      <c r="AZ370" s="322" t="str">
        <f>IFERROR(+AZ368+AZ369,"-")</f>
        <v>-</v>
      </c>
      <c r="BA370" s="322" t="str">
        <f>IFERROR(+BA368+BA369,"-")</f>
        <v>-</v>
      </c>
      <c r="BB370" s="322">
        <f>IFERROR(+BB368+BB369,"-")</f>
        <v>0.49982337148509254</v>
      </c>
      <c r="BC370" s="322">
        <f>IFERROR(+BC368+BC369,"-")</f>
        <v>2.64278876834716</v>
      </c>
      <c r="BD370" s="323">
        <f t="shared" ref="BD370" si="731">IFERROR(+BD368+BD369,"-")</f>
        <v>0.35110592532467533</v>
      </c>
    </row>
    <row r="371" spans="1:56"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355"/>
      <c r="AI371" s="355"/>
      <c r="AJ371" s="355"/>
      <c r="AK371" s="165"/>
      <c r="AL371" s="165"/>
      <c r="AM371" s="165"/>
      <c r="AN371" s="355"/>
      <c r="AO371" s="356"/>
      <c r="AR371" s="355"/>
      <c r="AS371" s="355"/>
      <c r="AT371" s="355"/>
      <c r="AU371" s="355"/>
      <c r="AV371" s="355"/>
      <c r="AW371" s="356"/>
      <c r="AY371" s="355"/>
      <c r="AZ371" s="355"/>
      <c r="BA371" s="355"/>
      <c r="BB371" s="355"/>
      <c r="BC371" s="355"/>
      <c r="BD371" s="356"/>
    </row>
    <row r="372" spans="1:56"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355"/>
      <c r="AI372" s="355"/>
      <c r="AJ372" s="355"/>
      <c r="AK372" s="165"/>
      <c r="AL372" s="165"/>
      <c r="AM372" s="165"/>
      <c r="AN372" s="355"/>
      <c r="AO372" s="356"/>
      <c r="AR372" s="355"/>
      <c r="AS372" s="355"/>
      <c r="AT372" s="355"/>
      <c r="AU372" s="355"/>
      <c r="AV372" s="355"/>
      <c r="AW372" s="356"/>
      <c r="AY372" s="355"/>
      <c r="AZ372" s="355"/>
      <c r="BA372" s="355"/>
      <c r="BB372" s="355"/>
      <c r="BC372" s="355"/>
      <c r="BD372" s="356"/>
    </row>
    <row r="373" spans="1:56" s="204" customFormat="1">
      <c r="A373" s="287"/>
      <c r="B373" s="173" t="s">
        <v>10</v>
      </c>
      <c r="C373" s="308"/>
      <c r="D373" s="166">
        <f t="shared" ref="D373:V373" si="732">IFERROR(+(D13+D16+D26+D28+D33)/D42,"-")</f>
        <v>0.42405381323884417</v>
      </c>
      <c r="E373" s="166">
        <f t="shared" si="732"/>
        <v>0.36278775284911846</v>
      </c>
      <c r="F373" s="166">
        <f t="shared" si="732"/>
        <v>0.41625636968134172</v>
      </c>
      <c r="G373" s="166">
        <f t="shared" si="732"/>
        <v>0.38311766762524874</v>
      </c>
      <c r="H373" s="166">
        <f t="shared" si="732"/>
        <v>0.48551936384822014</v>
      </c>
      <c r="I373" s="166">
        <f t="shared" si="732"/>
        <v>0.43236566686349176</v>
      </c>
      <c r="J373" s="166">
        <f t="shared" si="732"/>
        <v>0.41055518842010558</v>
      </c>
      <c r="K373" s="166">
        <f t="shared" si="732"/>
        <v>0.41512879936673247</v>
      </c>
      <c r="L373" s="357">
        <f t="shared" si="732"/>
        <v>0.41431644286753183</v>
      </c>
      <c r="M373" s="166" t="str">
        <f t="shared" si="732"/>
        <v>-</v>
      </c>
      <c r="N373" s="166" t="str">
        <f t="shared" si="732"/>
        <v>-</v>
      </c>
      <c r="O373" s="166">
        <f t="shared" si="732"/>
        <v>0.56864677907479466</v>
      </c>
      <c r="P373" s="166">
        <f t="shared" si="732"/>
        <v>0.62750820292781428</v>
      </c>
      <c r="Q373" s="166">
        <f t="shared" si="732"/>
        <v>0.54077737897224898</v>
      </c>
      <c r="R373" s="166">
        <f t="shared" si="732"/>
        <v>0.47000563274502438</v>
      </c>
      <c r="S373" s="166">
        <f t="shared" si="732"/>
        <v>0.57622355612508713</v>
      </c>
      <c r="T373" s="166">
        <f t="shared" si="732"/>
        <v>0.47951957249215282</v>
      </c>
      <c r="U373" s="166">
        <f t="shared" si="732"/>
        <v>0.58986571789280384</v>
      </c>
      <c r="V373" s="166">
        <f t="shared" si="732"/>
        <v>0.71298053581674536</v>
      </c>
      <c r="W373" s="166"/>
      <c r="X373" s="166"/>
      <c r="Y373" s="166">
        <f t="shared" ref="Y373:AO373" si="733">IFERROR(+(Y13+Y16+Y26+Y28+Y33)/Y42,"-")</f>
        <v>0.62156140877561661</v>
      </c>
      <c r="Z373" s="166">
        <f t="shared" si="733"/>
        <v>0.43778014184397163</v>
      </c>
      <c r="AA373" s="166">
        <f t="shared" ref="AA373" si="734">IFERROR(+(AA13+AA16+AA26+AA28+AA33)/AA42,"-")</f>
        <v>0.59585079631181892</v>
      </c>
      <c r="AB373" s="166" t="str">
        <f>IFERROR(+(AB13+AB16+AB26+AB28+AB33)/AB42,"-")</f>
        <v>-</v>
      </c>
      <c r="AC373" s="166">
        <f>IFERROR(+(AC13+AC16+AC26+AC28+AC33)/AC42,"-")</f>
        <v>0.50806459397110071</v>
      </c>
      <c r="AD373" s="166">
        <f t="shared" si="733"/>
        <v>0.49529272272160685</v>
      </c>
      <c r="AE373" s="166">
        <f t="shared" si="733"/>
        <v>0.4579084944691606</v>
      </c>
      <c r="AF373" s="166">
        <f t="shared" si="733"/>
        <v>0.56079939158357273</v>
      </c>
      <c r="AG373" s="166">
        <f t="shared" si="733"/>
        <v>0.44089144228037502</v>
      </c>
      <c r="AH373" s="357">
        <f t="shared" si="733"/>
        <v>0.52639477354318354</v>
      </c>
      <c r="AI373" s="357">
        <f t="shared" si="733"/>
        <v>0.4934169936206535</v>
      </c>
      <c r="AJ373" s="357">
        <f t="shared" si="733"/>
        <v>0.57388708933046362</v>
      </c>
      <c r="AK373" s="166">
        <f t="shared" si="733"/>
        <v>0.85742292268001741</v>
      </c>
      <c r="AL373" s="166">
        <f t="shared" si="733"/>
        <v>0.6482798285056991</v>
      </c>
      <c r="AM373" s="166">
        <f t="shared" si="733"/>
        <v>0.80277830277830275</v>
      </c>
      <c r="AN373" s="357">
        <f t="shared" si="733"/>
        <v>0.82978097827134789</v>
      </c>
      <c r="AO373" s="358">
        <f t="shared" si="733"/>
        <v>0.45592760209281308</v>
      </c>
      <c r="AR373" s="357">
        <f>IFERROR(+(AR13+AR16+AR26+AR28+AR33)/AR42,"-")</f>
        <v>0.41431644286753183</v>
      </c>
      <c r="AS373" s="357">
        <f>IFERROR(+(AS13+AS16+AS26+AS28+AS33)/AS42,"-")</f>
        <v>0.52639477354318354</v>
      </c>
      <c r="AT373" s="357">
        <f>IFERROR(+(AT13+AT16+AT26+AT28+AT33)/AT42,"-")</f>
        <v>0.49341699362065361</v>
      </c>
      <c r="AU373" s="357">
        <f>IFERROR(+(AU13+AU16+AU26+AU28+AU33)/AU42,"-")</f>
        <v>0.57388708933046362</v>
      </c>
      <c r="AV373" s="357">
        <f>IFERROR(+(AV13+AV16+AV26+AV28+AV33)/AV42,"-")</f>
        <v>0.82978097827134789</v>
      </c>
      <c r="AW373" s="358">
        <f t="shared" ref="AW373" si="735">IFERROR(+(AW13+AW16+AW26+AW28+AW33)/AW42,"-")</f>
        <v>0.45592760209281302</v>
      </c>
      <c r="AY373" s="357">
        <f>IFERROR(+(AY13+AY16+AY26+AY28+AY33)/AY42,"-")</f>
        <v>0.4398215740023439</v>
      </c>
      <c r="AZ373" s="357">
        <f>IFERROR(+(AZ13+AZ16+AZ26+AZ28+AZ33)/AZ42,"-")</f>
        <v>0.54253949955387815</v>
      </c>
      <c r="BA373" s="357">
        <f>IFERROR(+(BA13+BA16+BA26+BA28+BA33)/BA42,"-")</f>
        <v>0.43838483131834166</v>
      </c>
      <c r="BB373" s="357">
        <f>IFERROR(+(BB13+BB16+BB26+BB28+BB33)/BB42,"-")</f>
        <v>0.5843880972338642</v>
      </c>
      <c r="BC373" s="357">
        <f>IFERROR(+(BC13+BC16+BC26+BC28+BC33)/BC42,"-")</f>
        <v>0.8295848295848296</v>
      </c>
      <c r="BD373" s="358">
        <f t="shared" ref="BD373" si="736">IFERROR(+(BD13+BD16+BD26+BD28+BD33)/BD42,"-")</f>
        <v>0.42432380392594021</v>
      </c>
    </row>
    <row r="374" spans="1:56" s="204" customFormat="1">
      <c r="A374" s="287"/>
      <c r="B374" s="173" t="s">
        <v>9</v>
      </c>
      <c r="C374" s="308"/>
      <c r="D374" s="166">
        <f t="shared" ref="D374:V374" si="737">IFERROR(+(D20+D21)/D42,"-")</f>
        <v>0.24639190211253742</v>
      </c>
      <c r="E374" s="166">
        <f t="shared" si="737"/>
        <v>8.6967109321731226E-2</v>
      </c>
      <c r="F374" s="166">
        <f t="shared" si="737"/>
        <v>0.21592963526271988</v>
      </c>
      <c r="G374" s="166">
        <f t="shared" si="737"/>
        <v>0.15978970991757172</v>
      </c>
      <c r="H374" s="166">
        <f t="shared" si="737"/>
        <v>0.21930573592110958</v>
      </c>
      <c r="I374" s="166">
        <f t="shared" si="737"/>
        <v>0.1764334411231632</v>
      </c>
      <c r="J374" s="166">
        <f t="shared" si="737"/>
        <v>0.20214654808633964</v>
      </c>
      <c r="K374" s="166">
        <f t="shared" si="737"/>
        <v>0.23862455056126194</v>
      </c>
      <c r="L374" s="357">
        <f t="shared" si="737"/>
        <v>0.19338372175769908</v>
      </c>
      <c r="M374" s="166" t="str">
        <f t="shared" si="737"/>
        <v>-</v>
      </c>
      <c r="N374" s="166" t="str">
        <f t="shared" si="737"/>
        <v>-</v>
      </c>
      <c r="O374" s="166">
        <f t="shared" si="737"/>
        <v>0.21666234327712927</v>
      </c>
      <c r="P374" s="166">
        <f t="shared" si="737"/>
        <v>0.1728293791014639</v>
      </c>
      <c r="Q374" s="166">
        <f t="shared" si="737"/>
        <v>0.22400420204849864</v>
      </c>
      <c r="R374" s="166">
        <f t="shared" si="737"/>
        <v>0.15004224558768306</v>
      </c>
      <c r="S374" s="166">
        <f t="shared" si="737"/>
        <v>0.14266765585306085</v>
      </c>
      <c r="T374" s="166">
        <f t="shared" si="737"/>
        <v>0.27485797296946746</v>
      </c>
      <c r="U374" s="166">
        <f t="shared" si="737"/>
        <v>8.5772217758904326E-2</v>
      </c>
      <c r="V374" s="166">
        <f t="shared" si="737"/>
        <v>0.20876550293507526</v>
      </c>
      <c r="W374" s="166"/>
      <c r="X374" s="166"/>
      <c r="Y374" s="166">
        <f t="shared" ref="Y374:AO374" si="738">IFERROR(+(Y20+Y21)/Y42,"-")</f>
        <v>0.24309121648311713</v>
      </c>
      <c r="Z374" s="166">
        <f t="shared" si="738"/>
        <v>0.22150354609929079</v>
      </c>
      <c r="AA374" s="166">
        <f t="shared" ref="AA374" si="739">IFERROR(+(AA20+AA21)/AA42,"-")</f>
        <v>0.27489522212908635</v>
      </c>
      <c r="AB374" s="166" t="str">
        <f>IFERROR(+(AB20+AB21)/AB42,"-")</f>
        <v>-</v>
      </c>
      <c r="AC374" s="166">
        <f>IFERROR(+(AC20+AC21)/AC42,"-")</f>
        <v>0.20114670707811699</v>
      </c>
      <c r="AD374" s="166">
        <f t="shared" si="738"/>
        <v>0.19379389320713034</v>
      </c>
      <c r="AE374" s="166">
        <f t="shared" si="738"/>
        <v>0.19090484186473247</v>
      </c>
      <c r="AF374" s="166">
        <f t="shared" si="738"/>
        <v>0.25697143822883217</v>
      </c>
      <c r="AG374" s="166">
        <f t="shared" si="738"/>
        <v>0.1913886170649326</v>
      </c>
      <c r="AH374" s="357">
        <f t="shared" si="738"/>
        <v>0.20652529355513252</v>
      </c>
      <c r="AI374" s="357">
        <f t="shared" si="738"/>
        <v>0.21765401779029023</v>
      </c>
      <c r="AJ374" s="357">
        <f t="shared" si="738"/>
        <v>0.1904984752875819</v>
      </c>
      <c r="AK374" s="166">
        <f t="shared" si="738"/>
        <v>3.3244782753071599E-2</v>
      </c>
      <c r="AL374" s="166">
        <f t="shared" si="738"/>
        <v>9.7824950329394547E-2</v>
      </c>
      <c r="AM374" s="166">
        <f t="shared" si="738"/>
        <v>9.5035595035595041E-2</v>
      </c>
      <c r="AN374" s="357">
        <f t="shared" si="738"/>
        <v>4.8653286289933872E-2</v>
      </c>
      <c r="AO374" s="358">
        <f t="shared" si="738"/>
        <v>0.19042270205583348</v>
      </c>
      <c r="AR374" s="357">
        <f>IFERROR(+(AR20+AR21)/AR42,"-")</f>
        <v>0.19338372175769908</v>
      </c>
      <c r="AS374" s="357">
        <f>IFERROR(+(AS20+AS21)/AS42,"-")</f>
        <v>0.20652529355513252</v>
      </c>
      <c r="AT374" s="357">
        <f>IFERROR(+(AT20+AT21)/AT42,"-")</f>
        <v>0.2176540177902902</v>
      </c>
      <c r="AU374" s="357">
        <f>IFERROR(+(AU20+AU21)/AU42,"-")</f>
        <v>0.19049847528758193</v>
      </c>
      <c r="AV374" s="357">
        <f>IFERROR(+(AV20+AV21)/AV42,"-")</f>
        <v>4.8653286289933866E-2</v>
      </c>
      <c r="AW374" s="358">
        <f t="shared" ref="AW374" si="740">IFERROR(+(AW20+AW21)/AW42,"-")</f>
        <v>0.19042270205583348</v>
      </c>
      <c r="AY374" s="357">
        <f>IFERROR(+(AY20+AY21)/AY42,"-")</f>
        <v>0.23647900403233815</v>
      </c>
      <c r="AZ374" s="357">
        <f>IFERROR(+(AZ20+AZ21)/AZ42,"-")</f>
        <v>0.19371955119347478</v>
      </c>
      <c r="BA374" s="357">
        <f>IFERROR(+(BA20+BA21)/BA42,"-")</f>
        <v>0.20311724109974968</v>
      </c>
      <c r="BB374" s="357">
        <f>IFERROR(+(BB20+BB21)/BB42,"-")</f>
        <v>0.13449287510477786</v>
      </c>
      <c r="BC374" s="357">
        <f>IFERROR(+(BC20+BC21)/BC42,"-")</f>
        <v>9.5035595035595041E-2</v>
      </c>
      <c r="BD374" s="358">
        <f t="shared" ref="BD374" si="741">IFERROR(+(BD20+BD21)/BD42,"-")</f>
        <v>0.16671058098645075</v>
      </c>
    </row>
    <row r="375" spans="1:56" s="204" customFormat="1">
      <c r="A375" s="287"/>
      <c r="B375" s="173" t="s">
        <v>8</v>
      </c>
      <c r="C375" s="308"/>
      <c r="D375" s="166">
        <f t="shared" ref="D375:V375" si="742">IFERROR(+D22/D42,"-")</f>
        <v>0.18920627026803014</v>
      </c>
      <c r="E375" s="166">
        <f t="shared" si="742"/>
        <v>0.10681353290691256</v>
      </c>
      <c r="F375" s="166">
        <f t="shared" si="742"/>
        <v>0.13165101320466202</v>
      </c>
      <c r="G375" s="166">
        <f t="shared" si="742"/>
        <v>0.10230041388046342</v>
      </c>
      <c r="H375" s="166">
        <f t="shared" si="742"/>
        <v>8.193834166473947E-2</v>
      </c>
      <c r="I375" s="166">
        <f t="shared" si="742"/>
        <v>6.4597707549146455E-2</v>
      </c>
      <c r="J375" s="166">
        <f t="shared" si="742"/>
        <v>0.12374499390909019</v>
      </c>
      <c r="K375" s="166">
        <f t="shared" si="742"/>
        <v>8.3135437231171255E-2</v>
      </c>
      <c r="L375" s="357">
        <f t="shared" si="742"/>
        <v>0.1057860623300806</v>
      </c>
      <c r="M375" s="166" t="str">
        <f t="shared" si="742"/>
        <v>-</v>
      </c>
      <c r="N375" s="166" t="str">
        <f t="shared" si="742"/>
        <v>-</v>
      </c>
      <c r="O375" s="166">
        <f t="shared" si="742"/>
        <v>0.12463467358408993</v>
      </c>
      <c r="P375" s="166">
        <f t="shared" si="742"/>
        <v>0.10755300353356891</v>
      </c>
      <c r="Q375" s="166">
        <f t="shared" si="742"/>
        <v>0.15078350695964282</v>
      </c>
      <c r="R375" s="166">
        <f t="shared" si="742"/>
        <v>0.21892602328201277</v>
      </c>
      <c r="S375" s="166">
        <f t="shared" si="742"/>
        <v>0.20298554438973945</v>
      </c>
      <c r="T375" s="166">
        <f t="shared" si="742"/>
        <v>0.1618719032919142</v>
      </c>
      <c r="U375" s="166">
        <f t="shared" si="742"/>
        <v>0.17062626726347604</v>
      </c>
      <c r="V375" s="166">
        <f t="shared" si="742"/>
        <v>1.1872710420620559E-2</v>
      </c>
      <c r="W375" s="166"/>
      <c r="X375" s="166"/>
      <c r="Y375" s="166">
        <f t="shared" ref="Y375:AO375" si="743">IFERROR(+Y22/Y42,"-")</f>
        <v>6.1306072145238507E-3</v>
      </c>
      <c r="Z375" s="166">
        <f t="shared" si="743"/>
        <v>0.24192198581560284</v>
      </c>
      <c r="AA375" s="166">
        <f t="shared" ref="AA375" si="744">IFERROR(+AA22/AA42,"-")</f>
        <v>7.8478625314333611E-2</v>
      </c>
      <c r="AB375" s="166" t="str">
        <f>IFERROR(+AB22/AB42,"-")</f>
        <v>-</v>
      </c>
      <c r="AC375" s="166">
        <f>IFERROR(+AC22/AC42,"-")</f>
        <v>0.18187083136263163</v>
      </c>
      <c r="AD375" s="166">
        <f t="shared" si="743"/>
        <v>0.15351094986673694</v>
      </c>
      <c r="AE375" s="166">
        <f t="shared" si="743"/>
        <v>0.16251493066975956</v>
      </c>
      <c r="AF375" s="166">
        <f t="shared" si="743"/>
        <v>9.8783167145512926E-2</v>
      </c>
      <c r="AG375" s="166">
        <f t="shared" si="743"/>
        <v>0.27732882982417373</v>
      </c>
      <c r="AH375" s="357">
        <f t="shared" si="743"/>
        <v>0.15909601104400101</v>
      </c>
      <c r="AI375" s="357">
        <f t="shared" si="743"/>
        <v>0.1802030608883165</v>
      </c>
      <c r="AJ375" s="357">
        <f t="shared" si="743"/>
        <v>0.1286990989747549</v>
      </c>
      <c r="AK375" s="166">
        <f t="shared" si="743"/>
        <v>8.4804209558353976E-3</v>
      </c>
      <c r="AL375" s="166">
        <f t="shared" si="743"/>
        <v>0</v>
      </c>
      <c r="AM375" s="166">
        <f t="shared" si="743"/>
        <v>2.6775026775026777E-3</v>
      </c>
      <c r="AN375" s="357">
        <f t="shared" si="743"/>
        <v>6.8106888773208397E-3</v>
      </c>
      <c r="AO375" s="358">
        <f t="shared" si="743"/>
        <v>0.11355794432670326</v>
      </c>
      <c r="AR375" s="357">
        <f>IFERROR(+AR22/AR42,"-")</f>
        <v>0.1057860623300806</v>
      </c>
      <c r="AS375" s="357">
        <f>IFERROR(+AS22/AS42,"-")</f>
        <v>0.15909601104400101</v>
      </c>
      <c r="AT375" s="357">
        <f>IFERROR(+AT22/AT42,"-")</f>
        <v>0.1802030608883165</v>
      </c>
      <c r="AU375" s="357">
        <f>IFERROR(+AU22/AU42,"-")</f>
        <v>0.1286990989747549</v>
      </c>
      <c r="AV375" s="357">
        <f>IFERROR(+AV22/AV42,"-")</f>
        <v>6.8106888773208397E-3</v>
      </c>
      <c r="AW375" s="358">
        <f t="shared" ref="AW375" si="745">IFERROR(+AW22/AW42,"-")</f>
        <v>0.11355794432670326</v>
      </c>
      <c r="AY375" s="357">
        <f>IFERROR(+AY22/AY42,"-")</f>
        <v>9.8022565202709411E-2</v>
      </c>
      <c r="AZ375" s="357">
        <f>IFERROR(+AZ22/AZ42,"-")</f>
        <v>0.14778083965668354</v>
      </c>
      <c r="BA375" s="357">
        <f>IFERROR(+BA22/BA42,"-")</f>
        <v>0.15351094986673694</v>
      </c>
      <c r="BB375" s="357">
        <f>IFERROR(+BB22/BB42,"-")</f>
        <v>0.14287510477787091</v>
      </c>
      <c r="BC375" s="357">
        <f>IFERROR(+BC22/BC42,"-")</f>
        <v>2.2254772254772254E-2</v>
      </c>
      <c r="BD375" s="358">
        <f t="shared" ref="BD375" si="746">IFERROR(+BD22/BD42,"-")</f>
        <v>0.13971340839303992</v>
      </c>
    </row>
    <row r="376" spans="1:56" s="204" customFormat="1">
      <c r="A376" s="287"/>
      <c r="B376" s="173" t="s">
        <v>7</v>
      </c>
      <c r="C376" s="308"/>
      <c r="D376" s="166">
        <f t="shared" ref="D376:V376" si="747">IFERROR(+(D30-D26-D28)/D42,"-")</f>
        <v>3.5081175727058919E-2</v>
      </c>
      <c r="E376" s="166">
        <f t="shared" si="747"/>
        <v>0.21307509984090392</v>
      </c>
      <c r="F376" s="166">
        <f t="shared" si="747"/>
        <v>0.11703405499141144</v>
      </c>
      <c r="G376" s="166">
        <f t="shared" si="747"/>
        <v>0.22273120834424018</v>
      </c>
      <c r="H376" s="166">
        <f t="shared" si="747"/>
        <v>8.5048535629362126E-2</v>
      </c>
      <c r="I376" s="166">
        <f t="shared" si="747"/>
        <v>0.15316021514986791</v>
      </c>
      <c r="J376" s="166">
        <f t="shared" si="747"/>
        <v>0.13763863786555411</v>
      </c>
      <c r="K376" s="166">
        <f t="shared" si="747"/>
        <v>0.10627259115142151</v>
      </c>
      <c r="L376" s="357">
        <f t="shared" si="747"/>
        <v>0.14618815740637617</v>
      </c>
      <c r="M376" s="166" t="str">
        <f t="shared" si="747"/>
        <v>-</v>
      </c>
      <c r="N376" s="166" t="str">
        <f t="shared" si="747"/>
        <v>-</v>
      </c>
      <c r="O376" s="166">
        <f t="shared" si="747"/>
        <v>0</v>
      </c>
      <c r="P376" s="166">
        <f t="shared" si="747"/>
        <v>7.4141847551741546E-4</v>
      </c>
      <c r="Q376" s="166">
        <f t="shared" si="747"/>
        <v>9.8047798301672076E-4</v>
      </c>
      <c r="R376" s="166">
        <f t="shared" si="747"/>
        <v>0</v>
      </c>
      <c r="S376" s="166">
        <f t="shared" si="747"/>
        <v>0</v>
      </c>
      <c r="T376" s="166">
        <f t="shared" si="747"/>
        <v>1.3489325274326181E-3</v>
      </c>
      <c r="U376" s="166">
        <f t="shared" si="747"/>
        <v>1.0979762041394085E-2</v>
      </c>
      <c r="V376" s="166">
        <f t="shared" si="747"/>
        <v>0</v>
      </c>
      <c r="W376" s="166"/>
      <c r="X376" s="166"/>
      <c r="Y376" s="166">
        <f t="shared" ref="Y376:AO376" si="748">IFERROR(+(Y30-Y26-Y28)/Y42,"-")</f>
        <v>8.3742830507671159E-4</v>
      </c>
      <c r="Z376" s="166">
        <f t="shared" si="748"/>
        <v>6.5957446808510639E-4</v>
      </c>
      <c r="AA376" s="166">
        <f t="shared" ref="AA376" si="749">IFERROR(+(AA30-AA26-AA28)/AA42,"-")</f>
        <v>0</v>
      </c>
      <c r="AB376" s="166" t="str">
        <f>IFERROR(+(AB30-AB26-AB28)/AB42,"-")</f>
        <v>-</v>
      </c>
      <c r="AC376" s="166">
        <f>IFERROR(+(AC30-AC26-AC28)/AC42,"-")</f>
        <v>0</v>
      </c>
      <c r="AD376" s="166">
        <f t="shared" si="748"/>
        <v>4.1144339613081058E-3</v>
      </c>
      <c r="AE376" s="166">
        <f t="shared" si="748"/>
        <v>1.6099156958124881E-3</v>
      </c>
      <c r="AF376" s="166">
        <f t="shared" si="748"/>
        <v>0</v>
      </c>
      <c r="AG376" s="166">
        <f t="shared" si="748"/>
        <v>3.630165093595126E-4</v>
      </c>
      <c r="AH376" s="357">
        <f t="shared" si="748"/>
        <v>1.3301233612084767E-3</v>
      </c>
      <c r="AI376" s="357">
        <f t="shared" si="748"/>
        <v>1.2444218155680015E-3</v>
      </c>
      <c r="AJ376" s="357">
        <f t="shared" si="748"/>
        <v>1.4535447946274914E-3</v>
      </c>
      <c r="AK376" s="166">
        <f t="shared" si="748"/>
        <v>0</v>
      </c>
      <c r="AL376" s="166">
        <f t="shared" si="748"/>
        <v>0</v>
      </c>
      <c r="AM376" s="166">
        <f t="shared" si="748"/>
        <v>5.8590058590058591E-3</v>
      </c>
      <c r="AN376" s="357">
        <f t="shared" si="748"/>
        <v>8.965238012609173E-4</v>
      </c>
      <c r="AO376" s="358">
        <f t="shared" si="748"/>
        <v>0.10828137212365671</v>
      </c>
      <c r="AR376" s="357">
        <f>IFERROR(+(AR30-AR26-AR28)/AR42,"-")</f>
        <v>0.14618815740637617</v>
      </c>
      <c r="AS376" s="357">
        <f>IFERROR(+(AS30-AS26-AS28)/AS42,"-")</f>
        <v>1.3301233612084767E-3</v>
      </c>
      <c r="AT376" s="357">
        <f>IFERROR(+(AT30-AT26-AT28)/AT42,"-")</f>
        <v>1.2444218155680021E-3</v>
      </c>
      <c r="AU376" s="357">
        <f>IFERROR(+(AU30-AU26-AU28)/AU42,"-")</f>
        <v>1.4535447946274914E-3</v>
      </c>
      <c r="AV376" s="357">
        <f>IFERROR(+(AV30-AV26-AV28)/AV42,"-")</f>
        <v>8.9652380126091654E-4</v>
      </c>
      <c r="AW376" s="358">
        <f t="shared" ref="AW376" si="750">IFERROR(+(AW30-AW26-AW28)/AW42,"-")</f>
        <v>0.1082813721236567</v>
      </c>
      <c r="AY376" s="357">
        <f>IFERROR(+(AY30-AY26-AY28)/AY42,"-")</f>
        <v>9.0465655602566392E-2</v>
      </c>
      <c r="AZ376" s="357">
        <f>IFERROR(+(AZ30-AZ26-AZ28)/AZ42,"-")</f>
        <v>-1.1764984563392737E-3</v>
      </c>
      <c r="BA376" s="357">
        <f>IFERROR(+(BA30-BA26-BA28)/BA42,"-")</f>
        <v>-1.3123625566241373E-3</v>
      </c>
      <c r="BB376" s="357">
        <f>IFERROR(+(BB30-BB26-BB28)/BB42,"-")</f>
        <v>-5.5322715842414079E-3</v>
      </c>
      <c r="BC376" s="357">
        <f>IFERROR(+(BC30-BC26-BC28)/BC42,"-")</f>
        <v>-1.7703017703017705E-2</v>
      </c>
      <c r="BD376" s="358">
        <f t="shared" ref="BD376" si="751">IFERROR(+(BD30-BD26-BD28)/BD42,"-")</f>
        <v>-1.4694407004671808E-3</v>
      </c>
    </row>
    <row r="377" spans="1:56" s="204" customFormat="1">
      <c r="A377" s="287"/>
      <c r="B377" s="173" t="s">
        <v>6</v>
      </c>
      <c r="C377" s="308"/>
      <c r="D377" s="166">
        <f t="shared" ref="D377:V377" si="752">IFERROR(+D34/D42,"-")</f>
        <v>8.5475398626177224E-5</v>
      </c>
      <c r="E377" s="166">
        <f t="shared" si="752"/>
        <v>9.4402415662846201E-3</v>
      </c>
      <c r="F377" s="166">
        <f t="shared" si="752"/>
        <v>7.8977899306765485E-3</v>
      </c>
      <c r="G377" s="166">
        <f t="shared" si="752"/>
        <v>1.0324130091361229E-3</v>
      </c>
      <c r="H377" s="166">
        <f t="shared" si="752"/>
        <v>5.0308647465888673E-2</v>
      </c>
      <c r="I377" s="166">
        <f t="shared" si="752"/>
        <v>1.6712063425548096E-2</v>
      </c>
      <c r="J377" s="166">
        <f t="shared" si="752"/>
        <v>5.625134358304737E-3</v>
      </c>
      <c r="K377" s="166">
        <f t="shared" si="752"/>
        <v>2.8301526899564152E-3</v>
      </c>
      <c r="L377" s="357">
        <f t="shared" si="752"/>
        <v>9.8280442771238128E-3</v>
      </c>
      <c r="M377" s="166" t="str">
        <f t="shared" si="752"/>
        <v>-</v>
      </c>
      <c r="N377" s="166" t="str">
        <f t="shared" si="752"/>
        <v>-</v>
      </c>
      <c r="O377" s="166">
        <f t="shared" si="752"/>
        <v>2.3069606571552097E-2</v>
      </c>
      <c r="P377" s="166">
        <f t="shared" si="752"/>
        <v>1.5869510348308934E-2</v>
      </c>
      <c r="Q377" s="166">
        <f t="shared" si="752"/>
        <v>6.6532434561848903E-4</v>
      </c>
      <c r="R377" s="166">
        <f t="shared" si="752"/>
        <v>1.692170484416072E-2</v>
      </c>
      <c r="S377" s="166">
        <f t="shared" si="752"/>
        <v>1.4163350644095232E-2</v>
      </c>
      <c r="T377" s="166">
        <f t="shared" si="752"/>
        <v>2.9443046512231184E-3</v>
      </c>
      <c r="U377" s="166">
        <f t="shared" si="752"/>
        <v>1.7024369715750411E-2</v>
      </c>
      <c r="V377" s="166">
        <f t="shared" si="752"/>
        <v>3.7074634770711038E-3</v>
      </c>
      <c r="W377" s="166"/>
      <c r="X377" s="166"/>
      <c r="Y377" s="166">
        <f t="shared" ref="Y377:AO377" si="753">IFERROR(+Y34/Y42,"-")</f>
        <v>2.4206418176934381E-2</v>
      </c>
      <c r="Z377" s="166">
        <f t="shared" si="753"/>
        <v>2.3971631205673759E-3</v>
      </c>
      <c r="AA377" s="166">
        <f t="shared" ref="AA377" si="754">IFERROR(+AA34/AA42,"-")</f>
        <v>5.4694048616932105E-3</v>
      </c>
      <c r="AB377" s="166" t="str">
        <f>IFERROR(+AB34/AB42,"-")</f>
        <v>-</v>
      </c>
      <c r="AC377" s="166">
        <f>IFERROR(+AC34/AC42,"-")</f>
        <v>1.3899479734751596E-2</v>
      </c>
      <c r="AD377" s="166">
        <f t="shared" si="753"/>
        <v>5.7764220639054697E-4</v>
      </c>
      <c r="AE377" s="166">
        <f t="shared" si="753"/>
        <v>6.7339484480758915E-3</v>
      </c>
      <c r="AF377" s="166">
        <f t="shared" si="753"/>
        <v>1.0182524928173061E-2</v>
      </c>
      <c r="AG377" s="166">
        <f t="shared" si="753"/>
        <v>7.5759967170680896E-3</v>
      </c>
      <c r="AH377" s="357">
        <f t="shared" si="753"/>
        <v>9.7571839918548717E-3</v>
      </c>
      <c r="AI377" s="357">
        <f t="shared" si="753"/>
        <v>6.3419090119500431E-3</v>
      </c>
      <c r="AJ377" s="357">
        <f t="shared" si="753"/>
        <v>1.4675626598575785E-2</v>
      </c>
      <c r="AK377" s="166">
        <f t="shared" si="753"/>
        <v>1.8716953178880686E-2</v>
      </c>
      <c r="AL377" s="166">
        <f t="shared" si="753"/>
        <v>0.12579734392972916</v>
      </c>
      <c r="AM377" s="166">
        <f t="shared" si="753"/>
        <v>2.4444024444024444E-2</v>
      </c>
      <c r="AN377" s="357">
        <f t="shared" si="753"/>
        <v>2.9464784930688107E-2</v>
      </c>
      <c r="AO377" s="358">
        <f t="shared" si="753"/>
        <v>1.0608232827893808E-2</v>
      </c>
      <c r="AR377" s="357">
        <f>IFERROR(+AR34/AR42,"-")</f>
        <v>9.8280442771238128E-3</v>
      </c>
      <c r="AS377" s="357">
        <f>IFERROR(+AS34/AS42,"-")</f>
        <v>9.7571839918548717E-3</v>
      </c>
      <c r="AT377" s="357">
        <f>IFERROR(+AT34/AT42,"-")</f>
        <v>6.341909011950044E-3</v>
      </c>
      <c r="AU377" s="357">
        <f>IFERROR(+AU34/AU42,"-")</f>
        <v>1.4675626598575785E-2</v>
      </c>
      <c r="AV377" s="357">
        <f>IFERROR(+AV34/AV42,"-")</f>
        <v>2.9464784930688107E-2</v>
      </c>
      <c r="AW377" s="358">
        <f t="shared" ref="AW377" si="755">IFERROR(+AW34/AW42,"-")</f>
        <v>1.0608232827893808E-2</v>
      </c>
      <c r="AY377" s="357">
        <f>IFERROR(+AY34/AY42,"-")</f>
        <v>3.2278569016546492E-3</v>
      </c>
      <c r="AZ377" s="357">
        <f>IFERROR(+AZ34/AZ42,"-")</f>
        <v>6.8615916681800592E-3</v>
      </c>
      <c r="BA377" s="357">
        <f>IFERROR(+BA34/BA42,"-")</f>
        <v>3.42531694315798E-3</v>
      </c>
      <c r="BB377" s="357">
        <f>IFERROR(+BB34/BB42,"-")</f>
        <v>1.5108968985750209E-2</v>
      </c>
      <c r="BC377" s="357">
        <f>IFERROR(+BC34/BC42,"-")</f>
        <v>7.5789075789075788E-2</v>
      </c>
      <c r="BD377" s="358">
        <f t="shared" ref="BD377" si="756">IFERROR(+BD34/BD42,"-")</f>
        <v>9.0193256787295933E-3</v>
      </c>
    </row>
    <row r="378" spans="1:56" s="204" customFormat="1">
      <c r="A378" s="287"/>
      <c r="B378" s="173" t="s">
        <v>5</v>
      </c>
      <c r="C378" s="308"/>
      <c r="D378" s="166">
        <f t="shared" ref="D378:V378" si="757">IFERROR(+(D14+D15+D35+D36+D37+D38)/D42,"-")</f>
        <v>0.10518136325490318</v>
      </c>
      <c r="E378" s="166">
        <f t="shared" si="757"/>
        <v>0.2209162635150492</v>
      </c>
      <c r="F378" s="166">
        <f t="shared" si="757"/>
        <v>0.11123113692918841</v>
      </c>
      <c r="G378" s="166">
        <f t="shared" si="757"/>
        <v>0.13102858722333985</v>
      </c>
      <c r="H378" s="166">
        <f t="shared" si="757"/>
        <v>7.7879375470679968E-2</v>
      </c>
      <c r="I378" s="166">
        <f t="shared" si="757"/>
        <v>0.15673090588878258</v>
      </c>
      <c r="J378" s="166">
        <f t="shared" si="757"/>
        <v>0.12028949736060575</v>
      </c>
      <c r="K378" s="166">
        <f t="shared" si="757"/>
        <v>0.15400846899945639</v>
      </c>
      <c r="L378" s="357">
        <f t="shared" si="757"/>
        <v>0.1304975713611885</v>
      </c>
      <c r="M378" s="166" t="str">
        <f t="shared" si="757"/>
        <v>-</v>
      </c>
      <c r="N378" s="166" t="str">
        <f t="shared" si="757"/>
        <v>-</v>
      </c>
      <c r="O378" s="166">
        <f t="shared" si="757"/>
        <v>6.6986597492434075E-2</v>
      </c>
      <c r="P378" s="166">
        <f t="shared" si="757"/>
        <v>7.5498485613326602E-2</v>
      </c>
      <c r="Q378" s="166">
        <f t="shared" si="757"/>
        <v>8.2789109690974347E-2</v>
      </c>
      <c r="R378" s="166">
        <f t="shared" si="757"/>
        <v>0.14410439354111904</v>
      </c>
      <c r="S378" s="166">
        <f t="shared" si="757"/>
        <v>6.3959892988017353E-2</v>
      </c>
      <c r="T378" s="166">
        <f t="shared" si="757"/>
        <v>7.9457314067809801E-2</v>
      </c>
      <c r="U378" s="166">
        <f t="shared" si="757"/>
        <v>0.1257316653276713</v>
      </c>
      <c r="V378" s="166">
        <f t="shared" si="757"/>
        <v>6.2673787350487703E-2</v>
      </c>
      <c r="W378" s="166"/>
      <c r="X378" s="166"/>
      <c r="Y378" s="166">
        <f t="shared" ref="Y378:AO378" si="758">IFERROR(+(Y14+Y15+Y35+Y36+Y37+Y38)/Y42,"-")</f>
        <v>0.10417292104473132</v>
      </c>
      <c r="Z378" s="166">
        <f t="shared" si="758"/>
        <v>9.5737588652482275E-2</v>
      </c>
      <c r="AA378" s="166">
        <f t="shared" ref="AA378" si="759">IFERROR(+(AA14+AA15+AA35+AA36+AA37+AA38)/AA42,"-")</f>
        <v>4.5305951383067894E-2</v>
      </c>
      <c r="AB378" s="166" t="str">
        <f>IFERROR(+(AB14+AB15+AB35+AB36+AB37+AB38)/AB42,"-")</f>
        <v>-</v>
      </c>
      <c r="AC378" s="166">
        <f>IFERROR(+(AC14+AC15+AC35+AC36+AC37+AC38)/AC42,"-")</f>
        <v>9.5018387853399097E-2</v>
      </c>
      <c r="AD378" s="166">
        <f t="shared" si="758"/>
        <v>0.15271035803682723</v>
      </c>
      <c r="AE378" s="166">
        <f t="shared" si="758"/>
        <v>0.18032786885245902</v>
      </c>
      <c r="AF378" s="166">
        <f t="shared" si="758"/>
        <v>7.326347811390907E-2</v>
      </c>
      <c r="AG378" s="166">
        <f t="shared" si="758"/>
        <v>8.2452097604091043E-2</v>
      </c>
      <c r="AH378" s="357">
        <f t="shared" si="758"/>
        <v>9.6740181391706745E-2</v>
      </c>
      <c r="AI378" s="357">
        <f t="shared" si="758"/>
        <v>0.10113959687322172</v>
      </c>
      <c r="AJ378" s="357">
        <f t="shared" si="758"/>
        <v>9.0786165013996306E-2</v>
      </c>
      <c r="AK378" s="166">
        <f t="shared" si="758"/>
        <v>8.2134920432194947E-2</v>
      </c>
      <c r="AL378" s="166">
        <f t="shared" si="758"/>
        <v>0.12809787723517724</v>
      </c>
      <c r="AM378" s="166">
        <f t="shared" si="758"/>
        <v>6.9205569205569209E-2</v>
      </c>
      <c r="AN378" s="357">
        <f t="shared" si="758"/>
        <v>8.4393737829448395E-2</v>
      </c>
      <c r="AO378" s="358">
        <f t="shared" si="758"/>
        <v>0.12116756979771415</v>
      </c>
      <c r="AR378" s="357">
        <f>IFERROR(+(AR14+AR15+AR35+AR36+AR37+AR38)/AR42,"-")</f>
        <v>0.1304975713611885</v>
      </c>
      <c r="AS378" s="357">
        <f>IFERROR(+(AS14+AS15+AS35+AS36+AS37+AS38)/AS42,"-")</f>
        <v>9.6740181391706745E-2</v>
      </c>
      <c r="AT378" s="357">
        <f>IFERROR(+(AT14+AT15+AT35+AT36+AT37+AT38)/AT42,"-")</f>
        <v>0.10113959687322172</v>
      </c>
      <c r="AU378" s="357">
        <f>IFERROR(+(AU14+AU15+AU35+AU36+AU37+AU38)/AU42,"-")</f>
        <v>9.0786165013996292E-2</v>
      </c>
      <c r="AV378" s="357">
        <f>IFERROR(+(AV14+AV15+AV35+AV36+AV37+AV38)/AV42,"-")</f>
        <v>8.4393737829448409E-2</v>
      </c>
      <c r="AW378" s="358">
        <f t="shared" ref="AW378" si="760">IFERROR(+(AW14+AW15+AW35+AW36+AW37+AW38)/AW42,"-")</f>
        <v>0.12116756979771415</v>
      </c>
      <c r="AY378" s="357">
        <f>IFERROR(+(AY14+AY15+AY35+AY36+AY37+AY38)/AY42,"-")</f>
        <v>0.11890804083983871</v>
      </c>
      <c r="AZ378" s="357">
        <f>IFERROR(+(AZ14+AZ15+AZ35+AZ36+AZ37+AZ38)/AZ42,"-")</f>
        <v>9.5951739875401704E-2</v>
      </c>
      <c r="BA378" s="357">
        <f>IFERROR(+(BA14+BA15+BA35+BA36+BA37+BA38)/BA42,"-")</f>
        <v>9.7099628079491671E-2</v>
      </c>
      <c r="BB378" s="357">
        <f>IFERROR(+(BB14+BB15+BB35+BB36+BB37+BB38)/BB42,"-")</f>
        <v>0.10511316010058676</v>
      </c>
      <c r="BC378" s="357">
        <f>IFERROR(+(BC14+BC15+BC35+BC36+BC37+BC38)/BC42,"-")</f>
        <v>0.19356769356769357</v>
      </c>
      <c r="BD378" s="358">
        <f t="shared" ref="BD378" si="761">IFERROR(+(BD14+BD15+BD35+BD36+BD37+BD38)/BD42,"-")</f>
        <v>6.543064746597485E-2</v>
      </c>
    </row>
    <row r="379" spans="1:56" s="204" customFormat="1" ht="15" thickBot="1">
      <c r="A379" s="359"/>
      <c r="B379" s="360" t="s">
        <v>4</v>
      </c>
      <c r="C379" s="361"/>
      <c r="D379" s="362">
        <f t="shared" ref="D379:V379" si="762">IFERROR(+D42/D42,"-")</f>
        <v>1</v>
      </c>
      <c r="E379" s="362">
        <f t="shared" si="762"/>
        <v>1</v>
      </c>
      <c r="F379" s="362">
        <f t="shared" si="762"/>
        <v>1</v>
      </c>
      <c r="G379" s="362">
        <f t="shared" si="762"/>
        <v>1</v>
      </c>
      <c r="H379" s="362">
        <f t="shared" si="762"/>
        <v>1</v>
      </c>
      <c r="I379" s="362">
        <f t="shared" si="762"/>
        <v>1</v>
      </c>
      <c r="J379" s="362">
        <f t="shared" si="762"/>
        <v>1</v>
      </c>
      <c r="K379" s="362">
        <f t="shared" si="762"/>
        <v>1</v>
      </c>
      <c r="L379" s="363">
        <f t="shared" si="762"/>
        <v>1</v>
      </c>
      <c r="M379" s="362" t="str">
        <f t="shared" si="762"/>
        <v>-</v>
      </c>
      <c r="N379" s="362" t="str">
        <f t="shared" si="762"/>
        <v>-</v>
      </c>
      <c r="O379" s="362">
        <f t="shared" si="762"/>
        <v>1</v>
      </c>
      <c r="P379" s="362">
        <f t="shared" si="762"/>
        <v>1</v>
      </c>
      <c r="Q379" s="362">
        <f t="shared" si="762"/>
        <v>1</v>
      </c>
      <c r="R379" s="362">
        <f t="shared" si="762"/>
        <v>1</v>
      </c>
      <c r="S379" s="362">
        <f t="shared" si="762"/>
        <v>1</v>
      </c>
      <c r="T379" s="362">
        <f t="shared" si="762"/>
        <v>1</v>
      </c>
      <c r="U379" s="362">
        <f t="shared" si="762"/>
        <v>1</v>
      </c>
      <c r="V379" s="362">
        <f t="shared" si="762"/>
        <v>1</v>
      </c>
      <c r="W379" s="362"/>
      <c r="X379" s="362"/>
      <c r="Y379" s="362">
        <f t="shared" ref="Y379:AO379" si="763">IFERROR(+Y42/Y42,"-")</f>
        <v>1</v>
      </c>
      <c r="Z379" s="362">
        <f t="shared" si="763"/>
        <v>1</v>
      </c>
      <c r="AA379" s="362">
        <f t="shared" ref="AA379" si="764">IFERROR(+AA42/AA42,"-")</f>
        <v>1</v>
      </c>
      <c r="AB379" s="362" t="str">
        <f>IFERROR(+AB42/AB42,"-")</f>
        <v>-</v>
      </c>
      <c r="AC379" s="362">
        <f>IFERROR(+AC42/AC42,"-")</f>
        <v>1</v>
      </c>
      <c r="AD379" s="362">
        <f t="shared" si="763"/>
        <v>1</v>
      </c>
      <c r="AE379" s="362">
        <f t="shared" si="763"/>
        <v>1</v>
      </c>
      <c r="AF379" s="362">
        <f t="shared" si="763"/>
        <v>1</v>
      </c>
      <c r="AG379" s="362">
        <f t="shared" si="763"/>
        <v>1</v>
      </c>
      <c r="AH379" s="363">
        <f t="shared" si="763"/>
        <v>1</v>
      </c>
      <c r="AI379" s="363">
        <f t="shared" si="763"/>
        <v>1</v>
      </c>
      <c r="AJ379" s="363">
        <f t="shared" si="763"/>
        <v>1</v>
      </c>
      <c r="AK379" s="362">
        <f t="shared" si="763"/>
        <v>1</v>
      </c>
      <c r="AL379" s="362">
        <f t="shared" si="763"/>
        <v>1</v>
      </c>
      <c r="AM379" s="362">
        <f t="shared" si="763"/>
        <v>1</v>
      </c>
      <c r="AN379" s="363">
        <f t="shared" si="763"/>
        <v>1</v>
      </c>
      <c r="AO379" s="364">
        <f t="shared" si="763"/>
        <v>1</v>
      </c>
      <c r="AR379" s="363">
        <f>IFERROR(+AR42/AR42,"-")</f>
        <v>1</v>
      </c>
      <c r="AS379" s="363">
        <f>IFERROR(+AS42/AS42,"-")</f>
        <v>1</v>
      </c>
      <c r="AT379" s="363">
        <f>IFERROR(+AT42/AT42,"-")</f>
        <v>1</v>
      </c>
      <c r="AU379" s="363">
        <f>IFERROR(+AU42/AU42,"-")</f>
        <v>1</v>
      </c>
      <c r="AV379" s="363">
        <f>IFERROR(+AV42/AV42,"-")</f>
        <v>1</v>
      </c>
      <c r="AW379" s="364">
        <f t="shared" ref="AW379" si="765">IFERROR(+AW42/AW42,"-")</f>
        <v>1</v>
      </c>
      <c r="AY379" s="363">
        <f>IFERROR(+AY42/AY42,"-")</f>
        <v>1</v>
      </c>
      <c r="AZ379" s="363">
        <f>IFERROR(+AZ42/AZ42,"-")</f>
        <v>1</v>
      </c>
      <c r="BA379" s="363">
        <f>IFERROR(+BA42/BA42,"-")</f>
        <v>1</v>
      </c>
      <c r="BB379" s="363">
        <f>IFERROR(+BB42/BB42,"-")</f>
        <v>1</v>
      </c>
      <c r="BC379" s="363">
        <f>IFERROR(+BC42/BC42,"-")</f>
        <v>1</v>
      </c>
      <c r="BD379" s="364">
        <f t="shared" ref="BD379" si="766">IFERROR(+BD42/BD42,"-")</f>
        <v>1</v>
      </c>
    </row>
    <row r="380" spans="1:56" ht="13.5" thickTop="1">
      <c r="C380" s="365" t="s">
        <v>3</v>
      </c>
      <c r="D380" s="143">
        <f t="shared" ref="D380:V380" si="767">D42-D11-D20-D22</f>
        <v>64856</v>
      </c>
      <c r="E380" s="143">
        <f t="shared" si="767"/>
        <v>55829</v>
      </c>
      <c r="F380" s="143">
        <f t="shared" si="767"/>
        <v>123463</v>
      </c>
      <c r="G380" s="143">
        <f t="shared" si="767"/>
        <v>387641</v>
      </c>
      <c r="H380" s="143">
        <f t="shared" si="767"/>
        <v>81200</v>
      </c>
      <c r="I380" s="143">
        <f t="shared" si="767"/>
        <v>232146</v>
      </c>
      <c r="J380" s="143">
        <f t="shared" si="767"/>
        <v>70099</v>
      </c>
      <c r="K380" s="143">
        <f t="shared" si="767"/>
        <v>122968</v>
      </c>
      <c r="L380" s="143">
        <f t="shared" si="767"/>
        <v>1138202</v>
      </c>
      <c r="M380" s="143">
        <f t="shared" si="767"/>
        <v>0</v>
      </c>
      <c r="N380" s="143">
        <f t="shared" si="767"/>
        <v>0</v>
      </c>
      <c r="O380" s="143">
        <f t="shared" si="767"/>
        <v>9624</v>
      </c>
      <c r="P380" s="143">
        <f t="shared" si="767"/>
        <v>6062</v>
      </c>
      <c r="Q380" s="143">
        <f t="shared" si="767"/>
        <v>9029</v>
      </c>
      <c r="R380" s="143">
        <f t="shared" si="767"/>
        <v>6982</v>
      </c>
      <c r="S380" s="143">
        <f t="shared" si="767"/>
        <v>1798</v>
      </c>
      <c r="T380" s="143">
        <f t="shared" si="767"/>
        <v>8366</v>
      </c>
      <c r="U380" s="143">
        <f t="shared" si="767"/>
        <v>5986</v>
      </c>
      <c r="V380" s="143">
        <f t="shared" si="767"/>
        <v>1580</v>
      </c>
      <c r="W380" s="143"/>
      <c r="X380" s="143"/>
      <c r="Y380" s="143">
        <f t="shared" ref="Y380:AW380" si="768">Y42-Y11-Y20-Y22</f>
        <v>6145</v>
      </c>
      <c r="Z380" s="143">
        <f t="shared" si="768"/>
        <v>15497</v>
      </c>
      <c r="AA380" s="143">
        <f t="shared" ref="AA380" si="769">AA42-AA11-AA20-AA22</f>
        <v>32017</v>
      </c>
      <c r="AB380" s="143">
        <f>AB42-AB11-AB20-AB22</f>
        <v>0</v>
      </c>
      <c r="AC380" s="143">
        <f>AC42-AC11-AC20-AC22</f>
        <v>10285</v>
      </c>
      <c r="AD380" s="143">
        <f t="shared" si="768"/>
        <v>13085</v>
      </c>
      <c r="AE380" s="143">
        <f t="shared" si="768"/>
        <v>8348</v>
      </c>
      <c r="AF380" s="143">
        <f t="shared" si="768"/>
        <v>1797</v>
      </c>
      <c r="AG380" s="143">
        <f t="shared" si="768"/>
        <v>6353</v>
      </c>
      <c r="AH380" s="143">
        <f t="shared" si="768"/>
        <v>114255</v>
      </c>
      <c r="AI380" s="143">
        <f t="shared" si="768"/>
        <v>70302</v>
      </c>
      <c r="AJ380" s="143">
        <f t="shared" si="768"/>
        <v>43953</v>
      </c>
      <c r="AK380" s="143">
        <f t="shared" si="768"/>
        <v>15793</v>
      </c>
      <c r="AL380" s="143">
        <f t="shared" si="768"/>
        <v>4856</v>
      </c>
      <c r="AM380" s="143">
        <f t="shared" si="768"/>
        <v>3159</v>
      </c>
      <c r="AN380" s="143">
        <f t="shared" si="768"/>
        <v>23808</v>
      </c>
      <c r="AO380" s="143">
        <f t="shared" si="768"/>
        <v>1276265</v>
      </c>
      <c r="AP380" s="143">
        <f t="shared" si="768"/>
        <v>0</v>
      </c>
      <c r="AQ380" s="143">
        <f t="shared" si="768"/>
        <v>0</v>
      </c>
      <c r="AR380" s="143">
        <f t="shared" si="768"/>
        <v>142275.25</v>
      </c>
      <c r="AS380" s="143">
        <f t="shared" si="768"/>
        <v>7140.9375</v>
      </c>
      <c r="AT380" s="143">
        <f t="shared" si="768"/>
        <v>10043.142857142859</v>
      </c>
      <c r="AU380" s="143">
        <f t="shared" si="768"/>
        <v>4883.6666666666642</v>
      </c>
      <c r="AV380" s="143">
        <f t="shared" si="768"/>
        <v>7935.9999999999982</v>
      </c>
      <c r="AW380" s="143">
        <f t="shared" si="768"/>
        <v>47269.074074074088</v>
      </c>
      <c r="AY380" s="143">
        <f>AY42-AY11-AY20-AY22</f>
        <v>108373</v>
      </c>
      <c r="AZ380" s="143">
        <f>AZ42-AZ11-AZ20-AZ22</f>
        <v>11023</v>
      </c>
      <c r="BA380" s="143">
        <f>BA42-BA11-BA20-BA22</f>
        <v>11938</v>
      </c>
      <c r="BB380" s="143">
        <f>BB42-BB11-BB20-BB22</f>
        <v>10780.5</v>
      </c>
      <c r="BC380" s="143">
        <f>BC42-BC11-BC20-BC22</f>
        <v>2537.5</v>
      </c>
      <c r="BD380" s="143">
        <f t="shared" ref="BD380" si="770">BD42-BD11-BD20-BD22</f>
        <v>28134.5</v>
      </c>
    </row>
    <row r="381" spans="1:56" ht="13">
      <c r="C381" s="365" t="s">
        <v>2</v>
      </c>
      <c r="D381" s="143">
        <f>D91+D96+D97</f>
        <v>6581</v>
      </c>
      <c r="E381" s="143">
        <f t="shared" ref="E381:AO381" si="771">E91+E96+E97</f>
        <v>231</v>
      </c>
      <c r="F381" s="143">
        <f t="shared" si="771"/>
        <v>0</v>
      </c>
      <c r="G381" s="143">
        <f t="shared" si="771"/>
        <v>622</v>
      </c>
      <c r="H381" s="143">
        <f t="shared" si="771"/>
        <v>2032</v>
      </c>
      <c r="I381" s="143">
        <f t="shared" si="771"/>
        <v>0</v>
      </c>
      <c r="J381" s="143">
        <f t="shared" si="771"/>
        <v>5</v>
      </c>
      <c r="K381" s="143">
        <f t="shared" si="771"/>
        <v>710</v>
      </c>
      <c r="L381" s="143">
        <f t="shared" si="771"/>
        <v>10181</v>
      </c>
      <c r="M381" s="143">
        <f t="shared" si="771"/>
        <v>0</v>
      </c>
      <c r="N381" s="143">
        <f t="shared" si="771"/>
        <v>0</v>
      </c>
      <c r="O381" s="143">
        <f t="shared" si="771"/>
        <v>717</v>
      </c>
      <c r="P381" s="143">
        <f t="shared" si="771"/>
        <v>0</v>
      </c>
      <c r="Q381" s="143">
        <f t="shared" si="771"/>
        <v>5000</v>
      </c>
      <c r="R381" s="143">
        <f t="shared" si="771"/>
        <v>0</v>
      </c>
      <c r="S381" s="143">
        <f t="shared" si="771"/>
        <v>0</v>
      </c>
      <c r="T381" s="143">
        <f t="shared" si="771"/>
        <v>0</v>
      </c>
      <c r="U381" s="143">
        <f t="shared" si="771"/>
        <v>0</v>
      </c>
      <c r="V381" s="143">
        <f t="shared" si="771"/>
        <v>0</v>
      </c>
      <c r="W381" s="143">
        <f t="shared" si="771"/>
        <v>0</v>
      </c>
      <c r="X381" s="143">
        <f t="shared" si="771"/>
        <v>0</v>
      </c>
      <c r="Y381" s="143">
        <f t="shared" si="771"/>
        <v>0</v>
      </c>
      <c r="Z381" s="143">
        <f t="shared" si="771"/>
        <v>26856</v>
      </c>
      <c r="AA381" s="143">
        <f t="shared" ref="AA381" si="772">AA91+AA96+AA97</f>
        <v>3944</v>
      </c>
      <c r="AB381" s="143">
        <f>AB91+AB96+AB97</f>
        <v>0</v>
      </c>
      <c r="AC381" s="143">
        <f>AC91+AC96+AC97</f>
        <v>0</v>
      </c>
      <c r="AD381" s="143">
        <f t="shared" si="771"/>
        <v>6194</v>
      </c>
      <c r="AE381" s="143">
        <f t="shared" si="771"/>
        <v>0</v>
      </c>
      <c r="AF381" s="143">
        <f t="shared" si="771"/>
        <v>0</v>
      </c>
      <c r="AG381" s="143">
        <f t="shared" si="771"/>
        <v>0</v>
      </c>
      <c r="AH381" s="143">
        <f t="shared" si="771"/>
        <v>40429</v>
      </c>
      <c r="AI381" s="143">
        <f t="shared" si="771"/>
        <v>31235</v>
      </c>
      <c r="AJ381" s="143">
        <f t="shared" si="771"/>
        <v>3944</v>
      </c>
      <c r="AK381" s="143">
        <f t="shared" si="771"/>
        <v>0</v>
      </c>
      <c r="AL381" s="143">
        <f t="shared" si="771"/>
        <v>62</v>
      </c>
      <c r="AM381" s="143">
        <f t="shared" si="771"/>
        <v>0</v>
      </c>
      <c r="AN381" s="143">
        <f t="shared" si="771"/>
        <v>62</v>
      </c>
      <c r="AO381" s="143">
        <f t="shared" si="771"/>
        <v>50672</v>
      </c>
      <c r="AR381" s="143">
        <f>AR91+AR96</f>
        <v>360.625</v>
      </c>
      <c r="AS381" s="143">
        <f>AS91+AS96</f>
        <v>429.875</v>
      </c>
      <c r="AT381" s="143">
        <f>AT91+AT96</f>
        <v>177.28571428571428</v>
      </c>
      <c r="AU381" s="143">
        <f>AU91+AU96</f>
        <v>395.22222222222223</v>
      </c>
      <c r="AV381" s="143">
        <f>AV91+AV96</f>
        <v>0</v>
      </c>
      <c r="AW381" s="143">
        <f t="shared" ref="AW381" si="773">AW91+AW96</f>
        <v>361.59259259259261</v>
      </c>
      <c r="AY381" s="143">
        <f>AY91+AY96</f>
        <v>115.5</v>
      </c>
      <c r="AZ381" s="143" t="e">
        <f>AZ91+AZ96</f>
        <v>#NUM!</v>
      </c>
      <c r="BA381" s="143" t="e">
        <f>BA91+BA96</f>
        <v>#NUM!</v>
      </c>
      <c r="BB381" s="143">
        <f>BB91+BB96</f>
        <v>0</v>
      </c>
      <c r="BC381" s="143">
        <f>BC91+BC96</f>
        <v>0</v>
      </c>
      <c r="BD381" s="143">
        <f t="shared" ref="BD381" si="774">BD91+BD96</f>
        <v>206</v>
      </c>
    </row>
    <row r="382" spans="1:56" ht="13">
      <c r="C382" s="365" t="s">
        <v>1</v>
      </c>
      <c r="D382" s="143">
        <f>D122+D123</f>
        <v>164577</v>
      </c>
      <c r="E382" s="143">
        <f t="shared" ref="E382:BD382" si="775">E122+E123</f>
        <v>6031</v>
      </c>
      <c r="F382" s="143">
        <f t="shared" si="775"/>
        <v>0</v>
      </c>
      <c r="G382" s="143">
        <f t="shared" si="775"/>
        <v>3549</v>
      </c>
      <c r="H382" s="143">
        <f t="shared" si="775"/>
        <v>48462</v>
      </c>
      <c r="I382" s="143">
        <f t="shared" si="775"/>
        <v>1160</v>
      </c>
      <c r="J382" s="143">
        <f t="shared" si="775"/>
        <v>1313</v>
      </c>
      <c r="K382" s="143">
        <f t="shared" si="775"/>
        <v>105831</v>
      </c>
      <c r="L382" s="143">
        <f t="shared" si="775"/>
        <v>330923</v>
      </c>
      <c r="M382" s="143">
        <f t="shared" si="775"/>
        <v>0</v>
      </c>
      <c r="N382" s="143">
        <f t="shared" si="775"/>
        <v>0</v>
      </c>
      <c r="O382" s="143">
        <f t="shared" si="775"/>
        <v>11177</v>
      </c>
      <c r="P382" s="143">
        <f t="shared" si="775"/>
        <v>0</v>
      </c>
      <c r="Q382" s="143">
        <f t="shared" si="775"/>
        <v>29500</v>
      </c>
      <c r="R382" s="143">
        <f t="shared" si="775"/>
        <v>0</v>
      </c>
      <c r="S382" s="143">
        <f t="shared" si="775"/>
        <v>0</v>
      </c>
      <c r="T382" s="143">
        <f t="shared" si="775"/>
        <v>0</v>
      </c>
      <c r="U382" s="143">
        <f t="shared" si="775"/>
        <v>0</v>
      </c>
      <c r="V382" s="143">
        <f t="shared" si="775"/>
        <v>0</v>
      </c>
      <c r="W382" s="143">
        <f t="shared" si="775"/>
        <v>0</v>
      </c>
      <c r="X382" s="143">
        <f t="shared" si="775"/>
        <v>0</v>
      </c>
      <c r="Y382" s="143">
        <f t="shared" si="775"/>
        <v>0</v>
      </c>
      <c r="Z382" s="143">
        <f t="shared" si="775"/>
        <v>16542</v>
      </c>
      <c r="AA382" s="143">
        <f t="shared" ref="AA382" si="776">AA122+AA123</f>
        <v>519</v>
      </c>
      <c r="AB382" s="143">
        <f>AB122+AB123</f>
        <v>0</v>
      </c>
      <c r="AC382" s="143">
        <f>AC122+AC123</f>
        <v>0</v>
      </c>
      <c r="AD382" s="143">
        <f t="shared" si="775"/>
        <v>12500</v>
      </c>
      <c r="AE382" s="143">
        <f t="shared" si="775"/>
        <v>0</v>
      </c>
      <c r="AF382" s="143">
        <f t="shared" si="775"/>
        <v>3835</v>
      </c>
      <c r="AG382" s="143">
        <f t="shared" si="775"/>
        <v>0</v>
      </c>
      <c r="AH382" s="143">
        <f t="shared" si="775"/>
        <v>71277</v>
      </c>
      <c r="AI382" s="143">
        <f t="shared" si="775"/>
        <v>69719</v>
      </c>
      <c r="AJ382" s="143">
        <f t="shared" si="775"/>
        <v>4354</v>
      </c>
      <c r="AK382" s="143">
        <f t="shared" si="775"/>
        <v>0</v>
      </c>
      <c r="AL382" s="143">
        <f t="shared" si="775"/>
        <v>0</v>
      </c>
      <c r="AM382" s="143">
        <f t="shared" si="775"/>
        <v>0</v>
      </c>
      <c r="AN382" s="143">
        <f t="shared" si="775"/>
        <v>0</v>
      </c>
      <c r="AO382" s="143">
        <f t="shared" si="775"/>
        <v>402200</v>
      </c>
      <c r="AP382" s="143"/>
      <c r="AQ382" s="143"/>
      <c r="AR382" s="143">
        <f t="shared" si="775"/>
        <v>41365.375</v>
      </c>
      <c r="AS382" s="143">
        <f t="shared" si="775"/>
        <v>4454.8125</v>
      </c>
      <c r="AT382" s="143">
        <f t="shared" si="775"/>
        <v>9959.8571428571431</v>
      </c>
      <c r="AU382" s="143">
        <f t="shared" si="775"/>
        <v>483.77777777777777</v>
      </c>
      <c r="AV382" s="143">
        <f t="shared" si="775"/>
        <v>0</v>
      </c>
      <c r="AW382" s="143">
        <f t="shared" si="775"/>
        <v>14896.296296296297</v>
      </c>
      <c r="AX382" s="143"/>
      <c r="AY382" s="143">
        <f t="shared" si="775"/>
        <v>7103</v>
      </c>
      <c r="AZ382" s="143">
        <f t="shared" si="775"/>
        <v>3835</v>
      </c>
      <c r="BA382" s="143">
        <f t="shared" si="775"/>
        <v>12833</v>
      </c>
      <c r="BB382" s="143">
        <f t="shared" si="775"/>
        <v>0</v>
      </c>
      <c r="BC382" s="143">
        <f t="shared" si="775"/>
        <v>0</v>
      </c>
      <c r="BD382" s="143">
        <f t="shared" si="775"/>
        <v>3835</v>
      </c>
    </row>
    <row r="383" spans="1:56" ht="13">
      <c r="C383" s="365" t="s">
        <v>0</v>
      </c>
      <c r="D383" s="143">
        <f t="shared" ref="D383:L383" si="777">(D125+D100)-(D382+D381)</f>
        <v>136895</v>
      </c>
      <c r="E383" s="143">
        <f t="shared" si="777"/>
        <v>43968</v>
      </c>
      <c r="F383" s="143">
        <f t="shared" si="777"/>
        <v>187012</v>
      </c>
      <c r="G383" s="143">
        <f t="shared" si="777"/>
        <v>366537</v>
      </c>
      <c r="H383" s="143">
        <f t="shared" si="777"/>
        <v>137261</v>
      </c>
      <c r="I383" s="143">
        <f t="shared" si="777"/>
        <v>183625</v>
      </c>
      <c r="J383" s="143">
        <f t="shared" si="777"/>
        <v>76782</v>
      </c>
      <c r="K383" s="143">
        <f t="shared" si="777"/>
        <v>123908</v>
      </c>
      <c r="L383" s="143">
        <f t="shared" si="777"/>
        <v>1255988</v>
      </c>
      <c r="M383" s="143">
        <f t="shared" ref="M383:V383" si="778">(M125+M99)-(M382+M381)</f>
        <v>0</v>
      </c>
      <c r="N383" s="143">
        <f t="shared" si="778"/>
        <v>0</v>
      </c>
      <c r="O383" s="143">
        <f t="shared" si="778"/>
        <v>112</v>
      </c>
      <c r="P383" s="143">
        <f t="shared" si="778"/>
        <v>155</v>
      </c>
      <c r="Q383" s="143">
        <f t="shared" si="778"/>
        <v>-2789</v>
      </c>
      <c r="R383" s="143">
        <f t="shared" si="778"/>
        <v>180</v>
      </c>
      <c r="S383" s="143">
        <f t="shared" si="778"/>
        <v>19</v>
      </c>
      <c r="T383" s="143">
        <f t="shared" si="778"/>
        <v>230</v>
      </c>
      <c r="U383" s="143">
        <f t="shared" si="778"/>
        <v>1489</v>
      </c>
      <c r="V383" s="143">
        <f t="shared" si="778"/>
        <v>54</v>
      </c>
      <c r="W383" s="143"/>
      <c r="X383" s="143"/>
      <c r="Y383" s="143">
        <f t="shared" ref="Y383:AG383" si="779">(Y125+Y99)-(Y382+Y381)</f>
        <v>0</v>
      </c>
      <c r="Z383" s="143">
        <f t="shared" si="779"/>
        <v>-23667</v>
      </c>
      <c r="AA383" s="143">
        <f t="shared" ref="AA383" si="780">(AA125+AA99)-(AA382+AA381)</f>
        <v>-3430</v>
      </c>
      <c r="AB383" s="143">
        <f>(AB125+AB99)-(AB382+AB381)</f>
        <v>0</v>
      </c>
      <c r="AC383" s="143">
        <f>(AC125+AC99)-(AC382+AC381)</f>
        <v>225</v>
      </c>
      <c r="AD383" s="143">
        <f t="shared" si="779"/>
        <v>-5954</v>
      </c>
      <c r="AE383" s="143">
        <f t="shared" si="779"/>
        <v>1085</v>
      </c>
      <c r="AF383" s="143">
        <f t="shared" si="779"/>
        <v>174</v>
      </c>
      <c r="AG383" s="143">
        <f t="shared" si="779"/>
        <v>2485</v>
      </c>
      <c r="AH383" s="143">
        <f t="shared" ref="AH383:AO383" si="781">(AH125+AH100)-(AH382+AH381)</f>
        <v>-24554</v>
      </c>
      <c r="AI383" s="143">
        <f t="shared" si="781"/>
        <v>-20966</v>
      </c>
      <c r="AJ383" s="143">
        <f t="shared" si="781"/>
        <v>119498</v>
      </c>
      <c r="AK383" s="143">
        <f t="shared" si="781"/>
        <v>16542</v>
      </c>
      <c r="AL383" s="143">
        <f t="shared" si="781"/>
        <v>1797</v>
      </c>
      <c r="AM383" s="143">
        <f t="shared" si="781"/>
        <v>8762</v>
      </c>
      <c r="AN383" s="143">
        <f t="shared" si="781"/>
        <v>27101</v>
      </c>
      <c r="AO383" s="143">
        <f t="shared" si="781"/>
        <v>1258535</v>
      </c>
      <c r="AR383" s="143">
        <f>(AR125+AR100)-(AR382+AR381)</f>
        <v>157910.5</v>
      </c>
      <c r="AS383" s="143">
        <f>(AS125+AS100)-(AS382+AS381)</f>
        <v>562.3125</v>
      </c>
      <c r="AT383" s="143">
        <f>(AT125+AT100)-(AT382+AT381)</f>
        <v>1289.7142857142844</v>
      </c>
      <c r="AU383" s="143">
        <f>(AU125+AU100)-(AU382+AU381)</f>
        <v>13320.555555555555</v>
      </c>
      <c r="AV383" s="143">
        <f>(AV125+AV100)-(AV382+AV381)</f>
        <v>9054.3333333333339</v>
      </c>
      <c r="AW383" s="143">
        <f t="shared" ref="AW383" si="782">(AW125+AW100)-(AW382+AW381)</f>
        <v>48127.555555555547</v>
      </c>
      <c r="AY383" s="143">
        <f>(AY125+AY100)-(AY382+AY381)</f>
        <v>162132</v>
      </c>
      <c r="AZ383" s="143" t="e">
        <f>(AZ125+AZ100)-(AZ382+AZ381)</f>
        <v>#NUM!</v>
      </c>
      <c r="BA383" s="143" t="e">
        <f>(BA125+BA100)-(BA382+BA381)</f>
        <v>#NUM!</v>
      </c>
      <c r="BB383" s="143">
        <f>(BB125+BB100)-(BB382+BB381)</f>
        <v>12103</v>
      </c>
      <c r="BC383" s="143">
        <f>(BC125+BC100)-(BC382+BC381)</f>
        <v>8762</v>
      </c>
      <c r="BD383" s="143">
        <f t="shared" ref="BD383" si="783">(BD125+BD100)-(BD382+BD381)</f>
        <v>251</v>
      </c>
    </row>
  </sheetData>
  <hyperlinks>
    <hyperlink ref="AI8" location="Metro_ITPs" display="Metro ITP"/>
    <hyperlink ref="W8" location="EIT_and_Tairawhiti_merger" display="Tairawhiti Polytechnic                  "/>
    <hyperlink ref="P8" location="EIT_and_Tairawhiti_merger" display="Eastern Institute of Technology"/>
    <hyperlink ref="X8" location="Lincoln_and_Telford_merger" display="Telford Rural Polytechnic"/>
    <hyperlink ref="AF8" location="WITT_audited_results" display="Western Institute of Technology Taranaki"/>
    <hyperlink ref="AJ8" location="Regional_ITPs" display="Rural ITP"/>
    <hyperlink ref="E8" location="Lincoln" display="Lincoln University"/>
    <hyperlink ref="H8" location="UC_Earthquake_Impacts" display="University of Canterbury"/>
    <hyperlink ref="O8" location="CPIT_Earthquake_Impacts" display="Christchurch Polytechnic Institute of Technology"/>
    <hyperlink ref="Q8" location="MIT_Mainzeal_Collapse" display="Manukau Institute of Technogy"/>
    <hyperlink ref="AC8" location="Toi_Ohomai_Institute_of_Technology" display="Toi Ohomai Institute of Technology"/>
    <hyperlink ref="M8" location="Ara" display="Aoraki Polytechnic"/>
    <hyperlink ref="N8" location="Toi_Ohomai_Institute_of_Technology" display="Bay of Plenty Polytechnic"/>
    <hyperlink ref="AB8" location="Toi_Ohomai_Institute_of_Technology" display="Waiariki Institute of Technology"/>
    <hyperlink ref="W75" location="EIT_and_Tairawhiti_merger" display="Tairawhiti Polytechnic                  "/>
    <hyperlink ref="P75" location="EIT_and_Tairawhiti_merger" display="Eastern Institute of Technology"/>
    <hyperlink ref="X75" location="Lincoln_and_Telford_merger" display="Telford Rural Polytechnic"/>
    <hyperlink ref="AF75" location="WITT_audited_results" display="Western Institute of Technology Taranaki"/>
    <hyperlink ref="O75" location="CPIT_Earthquake_Impacts" display="Christchurch Polytechnic Institute of Technology"/>
    <hyperlink ref="Q75" location="MIT_Mainzeal_Collapse" display="Manukau Institute of Technogy"/>
    <hyperlink ref="AC75" location="Toi_Ohomai_Institute_of_Technology" display="Toi Ohomai Institute of Technology"/>
    <hyperlink ref="M75" location="Ara" display="Aoraki Polytechnic"/>
    <hyperlink ref="N75" location="Toi_Ohomai_Institute_of_Technology" display="Bay of Plenty Polytechnic"/>
    <hyperlink ref="AB75" location="Toi_Ohomai_Institute_of_Technology" display="Waiariki Institute of Technology"/>
    <hyperlink ref="W137" location="EIT_and_Tairawhiti_merger" display="Tairawhiti Polytechnic                  "/>
    <hyperlink ref="P137" location="EIT_and_Tairawhiti_merger" display="Eastern Institute of Technology"/>
    <hyperlink ref="X137" location="Lincoln_and_Telford_merger" display="Telford Rural Polytechnic"/>
    <hyperlink ref="AF137" location="WITT_audited_results" display="Western Institute of Technology Taranaki"/>
    <hyperlink ref="O137" location="CPIT_Earthquake_Impacts" display="Christchurch Polytechnic Institute of Technology"/>
    <hyperlink ref="Q137" location="MIT_Mainzeal_Collapse" display="Manukau Institute of Technogy"/>
    <hyperlink ref="AC137" location="Toi_Ohomai_Institute_of_Technology" display="Toi Ohomai Institute of Technology"/>
    <hyperlink ref="M137" location="Ara" display="Aoraki Polytechnic"/>
    <hyperlink ref="N137" location="Toi_Ohomai_Institute_of_Technology" display="Bay of Plenty Polytechnic"/>
    <hyperlink ref="AB137" location="Toi_Ohomai_Institute_of_Technology" display="Waiariki Institute of Technology"/>
    <hyperlink ref="W145" location="EIT_and_Tairawhiti_merger" display="Tairawhiti Polytechnic                  "/>
    <hyperlink ref="P145" location="EIT_and_Tairawhiti_merger" display="Eastern Institute of Technology"/>
    <hyperlink ref="X145" location="Lincoln_and_Telford_merger" display="Telford Rural Polytechnic"/>
    <hyperlink ref="AF145" location="WITT_audited_results" display="Western Institute of Technology Taranaki"/>
    <hyperlink ref="O145" location="CPIT_Earthquake_Impacts" display="Christchurch Polytechnic Institute of Technology"/>
    <hyperlink ref="Q145" location="MIT_Mainzeal_Collapse" display="Manukau Institute of Technogy"/>
    <hyperlink ref="AC145" location="Toi_Ohomai_Institute_of_Technology" display="Toi Ohomai Institute of Technology"/>
    <hyperlink ref="M145" location="Ara" display="Aoraki Polytechnic"/>
    <hyperlink ref="N145" location="Toi_Ohomai_Institute_of_Technology" display="Bay of Plenty Polytechnic"/>
    <hyperlink ref="AB145" location="Toi_Ohomai_Institute_of_Technology" display="Waiariki Institute of Technology"/>
    <hyperlink ref="W160" location="EIT_and_Tairawhiti_merger" display="Tairawhiti Polytechnic                  "/>
    <hyperlink ref="P160" location="EIT_and_Tairawhiti_merger" display="Eastern Institute of Technology"/>
    <hyperlink ref="X160" location="Lincoln_and_Telford_merger" display="Telford Rural Polytechnic"/>
    <hyperlink ref="AF160" location="WITT_audited_results" display="Western Institute of Technology Taranaki"/>
    <hyperlink ref="O160" location="CPIT_Earthquake_Impacts" display="Christchurch Polytechnic Institute of Technology"/>
    <hyperlink ref="Q160" location="MIT_Mainzeal_Collapse" display="Manukau Institute of Technogy"/>
    <hyperlink ref="AC160" location="Toi_Ohomai_Institute_of_Technology" display="Toi Ohomai Institute of Technology"/>
    <hyperlink ref="M160" location="Ara" display="Aoraki Polytechnic"/>
    <hyperlink ref="N160" location="Toi_Ohomai_Institute_of_Technology" display="Bay of Plenty Polytechnic"/>
    <hyperlink ref="AB160" location="Toi_Ohomai_Institute_of_Technology" display="Waiariki Institute of Technology"/>
    <hyperlink ref="W221" location="EIT_and_Tairawhiti_merger" display="Tairawhiti Polytechnic                  "/>
    <hyperlink ref="P221" location="EIT_and_Tairawhiti_merger" display="Eastern Institute of Technology"/>
    <hyperlink ref="X221" location="Lincoln_and_Telford_merger" display="Telford Rural Polytechnic"/>
    <hyperlink ref="AF221" location="WITT_audited_results" display="Western Institute of Technology Taranaki"/>
    <hyperlink ref="O221" location="CPIT_Earthquake_Impacts" display="Christchurch Polytechnic Institute of Technology"/>
    <hyperlink ref="Q221" location="MIT_Mainzeal_Collapse" display="Manukau Institute of Technogy"/>
    <hyperlink ref="AC221" location="Toi_Ohomai_Institute_of_Technology" display="Toi Ohomai Institute of Technology"/>
    <hyperlink ref="M221" location="Ara" display="Aoraki Polytechnic"/>
    <hyperlink ref="N221" location="Toi_Ohomai_Institute_of_Technology" display="Bay of Plenty Polytechnic"/>
    <hyperlink ref="AB221" location="Toi_Ohomai_Institute_of_Technology" display="Waiariki Institute of Technology"/>
    <hyperlink ref="W244" location="EIT_and_Tairawhiti_merger" display="Tairawhiti Polytechnic                  "/>
    <hyperlink ref="P244" location="EIT_and_Tairawhiti_merger" display="Eastern Institute of Technology"/>
    <hyperlink ref="X244" location="Lincoln_and_Telford_merger" display="Telford Rural Polytechnic"/>
    <hyperlink ref="AF244" location="WITT_audited_results" display="Western Institute of Technology Taranaki"/>
    <hyperlink ref="O244" location="CPIT_Earthquake_Impacts" display="Christchurch Polytechnic Institute of Technology"/>
    <hyperlink ref="Q244" location="MIT_Mainzeal_Collapse" display="Manukau Institute of Technogy"/>
    <hyperlink ref="AC244" location="Toi_Ohomai_Institute_of_Technology" display="Toi Ohomai Institute of Technology"/>
    <hyperlink ref="M244" location="Ara" display="Aoraki Polytechnic"/>
    <hyperlink ref="N244" location="Toi_Ohomai_Institute_of_Technology" display="Bay of Plenty Polytechnic"/>
    <hyperlink ref="AB244" location="Toi_Ohomai_Institute_of_Technology" display="Waiariki Institute of Technology"/>
    <hyperlink ref="W291" location="EIT_and_Tairawhiti_merger" display="Tairawhiti Polytechnic                  "/>
    <hyperlink ref="P291" location="EIT_and_Tairawhiti_merger" display="Eastern Institute of Technology"/>
    <hyperlink ref="X291" location="Lincoln_and_Telford_merger" display="Telford Rural Polytechnic"/>
    <hyperlink ref="AF291" location="WITT_audited_results" display="Western Institute of Technology Taranaki"/>
    <hyperlink ref="O291" location="CPIT_Earthquake_Impacts" display="Christchurch Polytechnic Institute of Technology"/>
    <hyperlink ref="Q291" location="MIT_Mainzeal_Collapse" display="Manukau Institute of Technogy"/>
    <hyperlink ref="AC291" location="Toi_Ohomai_Institute_of_Technology" display="Toi Ohomai Institute of Technology"/>
    <hyperlink ref="M291" location="Ara" display="Aoraki Polytechnic"/>
    <hyperlink ref="N291" location="Toi_Ohomai_Institute_of_Technology" display="Bay of Plenty Polytechnic"/>
    <hyperlink ref="AB291" location="Toi_Ohomai_Institute_of_Technology" display="Waiariki Institute of Technology"/>
    <hyperlink ref="V8" location="Tai_Poutini_Polytechnic" display="Tai Poutini Polytechni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5" width="12.7265625" style="181" customWidth="1"/>
    <col min="16" max="17" width="9.1796875" style="181"/>
    <col min="18" max="18" width="11.7265625" style="182" customWidth="1"/>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0" width="9.1796875" style="182"/>
    <col min="31" max="31" width="12.453125" style="182" customWidth="1"/>
    <col min="32"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2.269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2015</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18</v>
      </c>
      <c r="AS5" s="183">
        <v>7</v>
      </c>
      <c r="AT5" s="183">
        <f>AR5-AS5</f>
        <v>11</v>
      </c>
      <c r="AU5" s="183">
        <v>3</v>
      </c>
      <c r="AV5" s="1">
        <f>AQ5+AR5+AU5</f>
        <v>29</v>
      </c>
    </row>
    <row r="6" spans="1:55" s="190" customFormat="1" ht="18">
      <c r="D6" s="107"/>
      <c r="E6" s="2"/>
      <c r="F6" s="105"/>
      <c r="G6" s="396" t="s">
        <v>372</v>
      </c>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396" t="s">
        <v>372</v>
      </c>
      <c r="AK6" s="108"/>
      <c r="AL6" s="105"/>
      <c r="AM6" s="103"/>
      <c r="AN6" s="103"/>
      <c r="AQ6" s="103"/>
      <c r="AV6" s="103"/>
      <c r="BC6" s="103"/>
    </row>
    <row r="7" spans="1:55" s="190" customFormat="1" ht="18">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c r="X7" s="109"/>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2015</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46"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46"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174"/>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V11" si="0">D17+D26+D28+D33</f>
        <v>159948</v>
      </c>
      <c r="E11" s="117">
        <f t="shared" si="0"/>
        <v>43289</v>
      </c>
      <c r="F11" s="117">
        <f t="shared" si="0"/>
        <v>195776</v>
      </c>
      <c r="G11" s="117">
        <f t="shared" si="0"/>
        <v>416432</v>
      </c>
      <c r="H11" s="117">
        <f t="shared" si="0"/>
        <v>158468</v>
      </c>
      <c r="I11" s="117">
        <f t="shared" si="0"/>
        <v>282615</v>
      </c>
      <c r="J11" s="117">
        <f t="shared" si="0"/>
        <v>101812</v>
      </c>
      <c r="K11" s="117">
        <f t="shared" si="0"/>
        <v>168368</v>
      </c>
      <c r="L11" s="97">
        <f t="shared" si="0"/>
        <v>1526708</v>
      </c>
      <c r="M11" s="117">
        <f t="shared" si="0"/>
        <v>8529</v>
      </c>
      <c r="N11" s="117">
        <f t="shared" si="0"/>
        <v>25392</v>
      </c>
      <c r="O11" s="117">
        <f t="shared" si="0"/>
        <v>58024</v>
      </c>
      <c r="P11" s="117">
        <f t="shared" si="0"/>
        <v>39151</v>
      </c>
      <c r="Q11" s="117">
        <f t="shared" si="0"/>
        <v>65589</v>
      </c>
      <c r="R11" s="117">
        <f t="shared" si="0"/>
        <v>20069</v>
      </c>
      <c r="S11" s="117">
        <f t="shared" si="0"/>
        <v>27471</v>
      </c>
      <c r="T11" s="117">
        <f t="shared" si="0"/>
        <v>36411</v>
      </c>
      <c r="U11" s="117">
        <f t="shared" si="0"/>
        <v>31230</v>
      </c>
      <c r="V11" s="117">
        <f t="shared" si="0"/>
        <v>16776</v>
      </c>
      <c r="W11" s="117"/>
      <c r="X11" s="117"/>
      <c r="Y11" s="117">
        <f t="shared" ref="Y11:AN11" si="1">Y17+Y26+Y28+Y33</f>
        <v>40344</v>
      </c>
      <c r="Z11" s="117">
        <f t="shared" si="1"/>
        <v>69342</v>
      </c>
      <c r="AA11" s="117">
        <f t="shared" si="1"/>
        <v>28551</v>
      </c>
      <c r="AB11" s="117">
        <f t="shared" si="1"/>
        <v>27551</v>
      </c>
      <c r="AC11" s="117">
        <f t="shared" si="1"/>
        <v>50214</v>
      </c>
      <c r="AD11" s="117">
        <f t="shared" si="1"/>
        <v>31541</v>
      </c>
      <c r="AE11" s="117">
        <f t="shared" si="1"/>
        <v>13954</v>
      </c>
      <c r="AF11" s="117">
        <f t="shared" si="1"/>
        <v>29031</v>
      </c>
      <c r="AG11" s="97">
        <f t="shared" si="1"/>
        <v>619170</v>
      </c>
      <c r="AH11" s="97">
        <f t="shared" si="1"/>
        <v>340152</v>
      </c>
      <c r="AI11" s="97">
        <f t="shared" si="1"/>
        <v>279018</v>
      </c>
      <c r="AJ11" s="117">
        <f t="shared" si="1"/>
        <v>133239</v>
      </c>
      <c r="AK11" s="117">
        <f t="shared" si="1"/>
        <v>10652</v>
      </c>
      <c r="AL11" s="117">
        <f t="shared" si="1"/>
        <v>18550</v>
      </c>
      <c r="AM11" s="97">
        <f t="shared" si="1"/>
        <v>162441</v>
      </c>
      <c r="AN11" s="98">
        <f t="shared" si="1"/>
        <v>2308319</v>
      </c>
      <c r="AQ11" s="43">
        <f>K11/AQ$5</f>
        <v>21046</v>
      </c>
      <c r="AR11" s="43">
        <f>AG11/AR$5</f>
        <v>34398.333333333336</v>
      </c>
      <c r="AS11" s="43">
        <f>AH11/AS$5</f>
        <v>48593.142857142855</v>
      </c>
      <c r="AT11" s="43">
        <f>AI11/AT$5</f>
        <v>25365.272727272728</v>
      </c>
      <c r="AU11" s="43">
        <f>AM11/AU$5</f>
        <v>54147</v>
      </c>
      <c r="AV11" s="44">
        <f>AN11/AV$5</f>
        <v>79597.206896551725</v>
      </c>
      <c r="AW11" s="122"/>
      <c r="AX11" s="43">
        <f t="shared" ref="AX11:AX18" si="2">MEDIAN($D11:$K11)</f>
        <v>164158</v>
      </c>
      <c r="AY11" s="43">
        <f t="shared" ref="AY11:AZ18" si="3">MEDIAN($M11:$AF11)</f>
        <v>30130.5</v>
      </c>
      <c r="AZ11" s="43">
        <f>MEDIAN($AC11,$AD11,$Z11,$T11,$O11,Q11,AF11)</f>
        <v>50214</v>
      </c>
      <c r="BA11" s="43">
        <f>MEDIAN($AE11,$AB11,$AA11,$Y11,$V11,$U11,$S11,$R11,$Q11,$P11,$N11,$M11)</f>
        <v>27511</v>
      </c>
      <c r="BB11" s="43">
        <f t="shared" ref="BB11:BB18" si="4">MEDIAN($AJ11:$AL11)</f>
        <v>18550</v>
      </c>
      <c r="BC11" s="44">
        <f>MEDIAN((D11:K11,M11:V11,Y11:AF11,AJ11:AL11))</f>
        <v>39151</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141284</v>
      </c>
      <c r="E13" s="160">
        <v>29211</v>
      </c>
      <c r="F13" s="160">
        <v>145921</v>
      </c>
      <c r="G13" s="160">
        <v>316005</v>
      </c>
      <c r="H13" s="144">
        <v>122535</v>
      </c>
      <c r="I13" s="144">
        <v>222294</v>
      </c>
      <c r="J13" s="160">
        <v>71115</v>
      </c>
      <c r="K13" s="144">
        <v>131564</v>
      </c>
      <c r="L13" s="43">
        <f>+SUM(D13:K13)</f>
        <v>1179929</v>
      </c>
      <c r="M13" s="160">
        <v>7951</v>
      </c>
      <c r="N13" s="160">
        <v>23421</v>
      </c>
      <c r="O13" s="160">
        <v>53217</v>
      </c>
      <c r="P13" s="160">
        <v>34899</v>
      </c>
      <c r="Q13" s="160">
        <v>55068</v>
      </c>
      <c r="R13" s="160">
        <v>18728</v>
      </c>
      <c r="S13" s="160">
        <v>25496</v>
      </c>
      <c r="T13" s="160">
        <v>33821</v>
      </c>
      <c r="U13" s="160">
        <v>29149</v>
      </c>
      <c r="V13" s="144">
        <v>16714</v>
      </c>
      <c r="W13" s="144"/>
      <c r="X13" s="144"/>
      <c r="Y13" s="160">
        <v>37532</v>
      </c>
      <c r="Z13" s="160">
        <v>63937</v>
      </c>
      <c r="AA13" s="160">
        <v>26970</v>
      </c>
      <c r="AB13" s="160">
        <v>24301</v>
      </c>
      <c r="AC13" s="160">
        <v>46365</v>
      </c>
      <c r="AD13" s="160">
        <v>25109</v>
      </c>
      <c r="AE13" s="160">
        <v>12643</v>
      </c>
      <c r="AF13" s="160">
        <v>28309</v>
      </c>
      <c r="AG13" s="43">
        <f>+SUM(M13:AF13)</f>
        <v>563630</v>
      </c>
      <c r="AH13" s="43">
        <f>O13+Q13+Z13+AC13+AD13+AF13+T13</f>
        <v>305826</v>
      </c>
      <c r="AI13" s="43">
        <f>M13+N13+P13+R13+S13+U13+V13+Y13+AA13+AB13+AE13</f>
        <v>257804</v>
      </c>
      <c r="AJ13" s="160">
        <v>131185</v>
      </c>
      <c r="AK13" s="144">
        <v>10152</v>
      </c>
      <c r="AL13" s="160">
        <v>17011</v>
      </c>
      <c r="AM13" s="43">
        <f>+SUM(AJ13:AL13)</f>
        <v>158348</v>
      </c>
      <c r="AN13" s="44">
        <f>+AM13+AG13+L13</f>
        <v>1901907</v>
      </c>
      <c r="AP13" s="224"/>
      <c r="AQ13" s="43">
        <f>K13/AQ$5</f>
        <v>16445.5</v>
      </c>
      <c r="AR13" s="43">
        <f t="shared" ref="AR13:AT17" si="5">AG13/AR$5</f>
        <v>31312.777777777777</v>
      </c>
      <c r="AS13" s="43">
        <f t="shared" si="5"/>
        <v>43689.428571428572</v>
      </c>
      <c r="AT13" s="43">
        <f t="shared" si="5"/>
        <v>23436.727272727272</v>
      </c>
      <c r="AU13" s="43">
        <f t="shared" ref="AU13:AV17" si="6">AM13/AU$5</f>
        <v>52782.666666666664</v>
      </c>
      <c r="AV13" s="44">
        <f t="shared" si="6"/>
        <v>65583</v>
      </c>
      <c r="AW13" s="122"/>
      <c r="AX13" s="43">
        <f t="shared" si="2"/>
        <v>136424</v>
      </c>
      <c r="AY13" s="43">
        <f t="shared" si="3"/>
        <v>27639.5</v>
      </c>
      <c r="AZ13" s="43">
        <f>MEDIAN($AC13,$AD13,$Z13,$T13,$O13,Q13,AF13)</f>
        <v>46365</v>
      </c>
      <c r="BA13" s="43">
        <f t="shared" ref="BA13:BA18" si="7">MEDIAN($AE13,$AB13,$AA13,$Y13,$V13,$U13,$S13,$R13,$P13,$N13,$M13)</f>
        <v>24301</v>
      </c>
      <c r="BB13" s="43">
        <f t="shared" si="4"/>
        <v>17011</v>
      </c>
      <c r="BC13" s="44">
        <f>MEDIAN((D13:K13,M13:V13,Y13:AF13,AJ13:AL13))</f>
        <v>33821</v>
      </c>
    </row>
    <row r="14" spans="1:55" s="204" customFormat="1">
      <c r="A14" s="199"/>
      <c r="B14" s="200"/>
      <c r="C14" s="201" t="s">
        <v>280</v>
      </c>
      <c r="D14" s="144">
        <v>0</v>
      </c>
      <c r="E14" s="160"/>
      <c r="F14" s="160">
        <v>0</v>
      </c>
      <c r="G14" s="160"/>
      <c r="H14" s="144"/>
      <c r="I14" s="144">
        <v>2286</v>
      </c>
      <c r="J14" s="160"/>
      <c r="K14" s="144">
        <v>0</v>
      </c>
      <c r="L14" s="43">
        <f>+SUM(D14:K14)</f>
        <v>2286</v>
      </c>
      <c r="M14" s="160">
        <v>421</v>
      </c>
      <c r="N14" s="160"/>
      <c r="O14" s="160"/>
      <c r="P14" s="160"/>
      <c r="Q14" s="160">
        <v>0</v>
      </c>
      <c r="R14" s="160">
        <v>0</v>
      </c>
      <c r="S14" s="160">
        <v>575</v>
      </c>
      <c r="T14" s="160">
        <v>0</v>
      </c>
      <c r="U14" s="160"/>
      <c r="V14" s="144"/>
      <c r="W14" s="144"/>
      <c r="X14" s="144"/>
      <c r="Y14" s="160">
        <v>0</v>
      </c>
      <c r="Z14" s="160"/>
      <c r="AA14" s="160">
        <v>0</v>
      </c>
      <c r="AB14" s="160"/>
      <c r="AC14" s="160"/>
      <c r="AD14" s="160"/>
      <c r="AE14" s="160">
        <v>0</v>
      </c>
      <c r="AF14" s="160"/>
      <c r="AG14" s="43">
        <f>+SUM(M14:AF14)</f>
        <v>996</v>
      </c>
      <c r="AH14" s="43">
        <f>O14+Q14+Z14+AC14+AD14+AF14+T14</f>
        <v>0</v>
      </c>
      <c r="AI14" s="43">
        <f t="shared" ref="AI14:AI17" si="8">M14+N14+P14+R14+S14+U14+V14+Y14+AA14+AB14+AE14</f>
        <v>996</v>
      </c>
      <c r="AJ14" s="160">
        <v>0</v>
      </c>
      <c r="AK14" s="144"/>
      <c r="AL14" s="160">
        <v>0</v>
      </c>
      <c r="AM14" s="43">
        <f>+SUM(AJ14:AL14)</f>
        <v>0</v>
      </c>
      <c r="AN14" s="44">
        <f>+AM14+AG14+L14</f>
        <v>3282</v>
      </c>
      <c r="AQ14" s="43">
        <f>K14/AQ$5</f>
        <v>0</v>
      </c>
      <c r="AR14" s="43">
        <f t="shared" si="5"/>
        <v>55.333333333333336</v>
      </c>
      <c r="AS14" s="43">
        <f t="shared" si="5"/>
        <v>0</v>
      </c>
      <c r="AT14" s="43">
        <f t="shared" si="5"/>
        <v>90.545454545454547</v>
      </c>
      <c r="AU14" s="43">
        <f t="shared" si="6"/>
        <v>0</v>
      </c>
      <c r="AV14" s="44">
        <f t="shared" si="6"/>
        <v>113.17241379310344</v>
      </c>
      <c r="AW14" s="122"/>
      <c r="AX14" s="43">
        <f t="shared" si="2"/>
        <v>0</v>
      </c>
      <c r="AY14" s="43">
        <f t="shared" si="3"/>
        <v>0</v>
      </c>
      <c r="AZ14" s="43">
        <f>MEDIAN($AC14,$AD14,$Z14,$T14,$O14,Q14,AF14)</f>
        <v>0</v>
      </c>
      <c r="BA14" s="43">
        <f t="shared" si="7"/>
        <v>0</v>
      </c>
      <c r="BB14" s="43">
        <f t="shared" si="4"/>
        <v>0</v>
      </c>
      <c r="BC14" s="44">
        <f>MEDIAN((D14:K14,M14:V14,Y14:AF14,AJ14:AL14))</f>
        <v>0</v>
      </c>
    </row>
    <row r="15" spans="1:55" s="204" customFormat="1">
      <c r="A15" s="199"/>
      <c r="B15" s="200"/>
      <c r="C15" s="201" t="s">
        <v>279</v>
      </c>
      <c r="D15" s="144">
        <v>0</v>
      </c>
      <c r="E15" s="160"/>
      <c r="F15" s="160">
        <v>0</v>
      </c>
      <c r="G15" s="160"/>
      <c r="H15" s="144"/>
      <c r="I15" s="144"/>
      <c r="J15" s="160"/>
      <c r="K15" s="144">
        <v>0</v>
      </c>
      <c r="L15" s="43"/>
      <c r="M15" s="160">
        <v>127</v>
      </c>
      <c r="N15" s="160">
        <v>438</v>
      </c>
      <c r="O15" s="160">
        <v>1793</v>
      </c>
      <c r="P15" s="160">
        <v>293</v>
      </c>
      <c r="Q15" s="160">
        <v>1428</v>
      </c>
      <c r="R15" s="160">
        <v>293</v>
      </c>
      <c r="S15" s="160">
        <v>1101</v>
      </c>
      <c r="T15" s="160">
        <v>183</v>
      </c>
      <c r="U15" s="160">
        <v>1941</v>
      </c>
      <c r="V15" s="144"/>
      <c r="W15" s="144"/>
      <c r="X15" s="144"/>
      <c r="Y15" s="160">
        <v>2395</v>
      </c>
      <c r="Z15" s="160">
        <v>430</v>
      </c>
      <c r="AA15" s="160">
        <v>254</v>
      </c>
      <c r="AB15" s="160">
        <v>459</v>
      </c>
      <c r="AC15" s="160">
        <v>3213</v>
      </c>
      <c r="AD15" s="160">
        <v>2938</v>
      </c>
      <c r="AE15" s="160">
        <v>247</v>
      </c>
      <c r="AF15" s="160"/>
      <c r="AG15" s="43">
        <f>+SUM(M15:AF15)</f>
        <v>17533</v>
      </c>
      <c r="AH15" s="43">
        <f>O15+Q15+Z15+AC15+AD15+AF15+T15</f>
        <v>9985</v>
      </c>
      <c r="AI15" s="43">
        <f t="shared" si="8"/>
        <v>7548</v>
      </c>
      <c r="AJ15" s="160">
        <v>0</v>
      </c>
      <c r="AK15" s="144"/>
      <c r="AL15" s="160">
        <v>0</v>
      </c>
      <c r="AM15" s="43">
        <f>+SUM(AJ15:AL15)</f>
        <v>0</v>
      </c>
      <c r="AN15" s="44">
        <f>+AM15+AG15+L15</f>
        <v>17533</v>
      </c>
      <c r="AQ15" s="43">
        <f>K15/AQ$5</f>
        <v>0</v>
      </c>
      <c r="AR15" s="43">
        <f t="shared" si="5"/>
        <v>974.05555555555554</v>
      </c>
      <c r="AS15" s="43">
        <f t="shared" si="5"/>
        <v>1426.4285714285713</v>
      </c>
      <c r="AT15" s="43">
        <f t="shared" si="5"/>
        <v>686.18181818181813</v>
      </c>
      <c r="AU15" s="43">
        <f t="shared" si="6"/>
        <v>0</v>
      </c>
      <c r="AV15" s="44">
        <f t="shared" si="6"/>
        <v>604.58620689655174</v>
      </c>
      <c r="AW15" s="122"/>
      <c r="AX15" s="43">
        <f t="shared" si="2"/>
        <v>0</v>
      </c>
      <c r="AY15" s="43">
        <f t="shared" si="3"/>
        <v>448.5</v>
      </c>
      <c r="AZ15" s="43">
        <f>MEDIAN($AC15,$AD15,$Z15,$T15,$O15,Q15,AF15)</f>
        <v>1610.5</v>
      </c>
      <c r="BA15" s="43">
        <f t="shared" si="7"/>
        <v>365.5</v>
      </c>
      <c r="BB15" s="43">
        <f t="shared" si="4"/>
        <v>0</v>
      </c>
      <c r="BC15" s="44">
        <f>MEDIAN((D15:K15,M15:V15,Y15:AF15,AJ15:AL15))</f>
        <v>293</v>
      </c>
    </row>
    <row r="16" spans="1:55" s="204" customFormat="1">
      <c r="A16" s="199"/>
      <c r="B16" s="200"/>
      <c r="C16" s="201" t="s">
        <v>278</v>
      </c>
      <c r="D16" s="144">
        <v>4762</v>
      </c>
      <c r="E16" s="160">
        <v>118</v>
      </c>
      <c r="F16" s="160">
        <v>1216</v>
      </c>
      <c r="G16" s="160">
        <v>15011</v>
      </c>
      <c r="H16" s="144">
        <v>685</v>
      </c>
      <c r="I16" s="144"/>
      <c r="J16" s="160">
        <v>1007</v>
      </c>
      <c r="K16" s="144">
        <v>1662</v>
      </c>
      <c r="L16" s="43">
        <f>+SUM(D16:K16)</f>
        <v>24461</v>
      </c>
      <c r="M16" s="160">
        <v>30</v>
      </c>
      <c r="N16" s="160">
        <v>765</v>
      </c>
      <c r="O16" s="160">
        <v>955</v>
      </c>
      <c r="P16" s="160">
        <v>304</v>
      </c>
      <c r="Q16" s="160">
        <v>2183</v>
      </c>
      <c r="R16" s="160">
        <v>532</v>
      </c>
      <c r="S16" s="160">
        <v>158</v>
      </c>
      <c r="T16" s="160">
        <v>190</v>
      </c>
      <c r="U16" s="160">
        <v>140</v>
      </c>
      <c r="V16" s="144">
        <v>62</v>
      </c>
      <c r="W16" s="144"/>
      <c r="X16" s="144"/>
      <c r="Y16" s="160">
        <v>268</v>
      </c>
      <c r="Z16" s="160">
        <v>1649</v>
      </c>
      <c r="AA16" s="160">
        <v>177</v>
      </c>
      <c r="AB16" s="160">
        <v>1596</v>
      </c>
      <c r="AC16" s="160"/>
      <c r="AD16" s="160">
        <v>961</v>
      </c>
      <c r="AE16" s="160">
        <v>165</v>
      </c>
      <c r="AF16" s="160">
        <v>548</v>
      </c>
      <c r="AG16" s="43">
        <f>+SUM(M16:AF16)</f>
        <v>10683</v>
      </c>
      <c r="AH16" s="43">
        <f>O16+Q16+Z16+AC16+AD16+AF16+T16</f>
        <v>6486</v>
      </c>
      <c r="AI16" s="43">
        <f t="shared" si="8"/>
        <v>4197</v>
      </c>
      <c r="AJ16" s="160">
        <v>1554</v>
      </c>
      <c r="AK16" s="144"/>
      <c r="AL16" s="160">
        <v>1020</v>
      </c>
      <c r="AM16" s="43">
        <f>+SUM(AJ16:AL16)</f>
        <v>2574</v>
      </c>
      <c r="AN16" s="44">
        <f>+AM16+AG16+L16</f>
        <v>37718</v>
      </c>
      <c r="AQ16" s="43">
        <f>K16/AQ$5</f>
        <v>207.75</v>
      </c>
      <c r="AR16" s="43">
        <f t="shared" si="5"/>
        <v>593.5</v>
      </c>
      <c r="AS16" s="43">
        <f t="shared" si="5"/>
        <v>926.57142857142856</v>
      </c>
      <c r="AT16" s="43">
        <f t="shared" si="5"/>
        <v>381.54545454545456</v>
      </c>
      <c r="AU16" s="43">
        <f t="shared" si="6"/>
        <v>858</v>
      </c>
      <c r="AV16" s="44">
        <f t="shared" si="6"/>
        <v>1300.6206896551723</v>
      </c>
      <c r="AW16" s="122"/>
      <c r="AX16" s="43">
        <f t="shared" si="2"/>
        <v>1216</v>
      </c>
      <c r="AY16" s="43">
        <f t="shared" si="3"/>
        <v>304</v>
      </c>
      <c r="AZ16" s="43">
        <f>MEDIAN($AC16,$AD16,$Z16,$T16,$O16,Q16,AF16)</f>
        <v>958</v>
      </c>
      <c r="BA16" s="43">
        <f t="shared" si="7"/>
        <v>177</v>
      </c>
      <c r="BB16" s="43">
        <f t="shared" si="4"/>
        <v>1287</v>
      </c>
      <c r="BC16" s="44">
        <f>MEDIAN((D16:K16,M16:V16,Y16:AF16,AJ16:AL16))</f>
        <v>725</v>
      </c>
    </row>
    <row r="17" spans="1:55" s="204" customFormat="1">
      <c r="A17" s="199"/>
      <c r="B17" s="200"/>
      <c r="C17" s="210" t="s">
        <v>277</v>
      </c>
      <c r="D17" s="46">
        <f t="shared" ref="D17:K17" si="9">SUM(D13:D16)</f>
        <v>146046</v>
      </c>
      <c r="E17" s="118">
        <f t="shared" si="9"/>
        <v>29329</v>
      </c>
      <c r="F17" s="118">
        <f t="shared" si="9"/>
        <v>147137</v>
      </c>
      <c r="G17" s="118">
        <f t="shared" si="9"/>
        <v>331016</v>
      </c>
      <c r="H17" s="118">
        <f t="shared" si="9"/>
        <v>123220</v>
      </c>
      <c r="I17" s="118">
        <f t="shared" si="9"/>
        <v>224580</v>
      </c>
      <c r="J17" s="118">
        <f t="shared" si="9"/>
        <v>72122</v>
      </c>
      <c r="K17" s="118">
        <f t="shared" si="9"/>
        <v>133226</v>
      </c>
      <c r="L17" s="45">
        <f>+SUM(D17:K17)</f>
        <v>1206676</v>
      </c>
      <c r="M17" s="118">
        <f t="shared" ref="M17:V17" si="10">SUM(M13:M16)</f>
        <v>8529</v>
      </c>
      <c r="N17" s="118">
        <f t="shared" si="10"/>
        <v>24624</v>
      </c>
      <c r="O17" s="118">
        <f t="shared" si="10"/>
        <v>55965</v>
      </c>
      <c r="P17" s="118">
        <f t="shared" si="10"/>
        <v>35496</v>
      </c>
      <c r="Q17" s="118">
        <f t="shared" si="10"/>
        <v>58679</v>
      </c>
      <c r="R17" s="118">
        <f t="shared" si="10"/>
        <v>19553</v>
      </c>
      <c r="S17" s="118">
        <f t="shared" si="10"/>
        <v>27330</v>
      </c>
      <c r="T17" s="118">
        <f t="shared" si="10"/>
        <v>34194</v>
      </c>
      <c r="U17" s="118">
        <f t="shared" si="10"/>
        <v>31230</v>
      </c>
      <c r="V17" s="118">
        <f t="shared" si="10"/>
        <v>16776</v>
      </c>
      <c r="W17" s="118"/>
      <c r="X17" s="118"/>
      <c r="Y17" s="118">
        <f t="shared" ref="Y17:AF17" si="11">SUM(Y13:Y16)</f>
        <v>40195</v>
      </c>
      <c r="Z17" s="118">
        <f t="shared" si="11"/>
        <v>66016</v>
      </c>
      <c r="AA17" s="118">
        <f t="shared" si="11"/>
        <v>27401</v>
      </c>
      <c r="AB17" s="118">
        <f t="shared" si="11"/>
        <v>26356</v>
      </c>
      <c r="AC17" s="118">
        <f t="shared" si="11"/>
        <v>49578</v>
      </c>
      <c r="AD17" s="118">
        <f t="shared" si="11"/>
        <v>29008</v>
      </c>
      <c r="AE17" s="118">
        <f t="shared" si="11"/>
        <v>13055</v>
      </c>
      <c r="AF17" s="118">
        <f t="shared" si="11"/>
        <v>28857</v>
      </c>
      <c r="AG17" s="45">
        <f>+SUM(M17:AF17)</f>
        <v>592842</v>
      </c>
      <c r="AH17" s="45">
        <f>O17+Q17+Z17+AC17+AD17+AF17+T17</f>
        <v>322297</v>
      </c>
      <c r="AI17" s="45">
        <f t="shared" si="8"/>
        <v>270545</v>
      </c>
      <c r="AJ17" s="118">
        <f>SUM(AJ13:AJ16)</f>
        <v>132739</v>
      </c>
      <c r="AK17" s="118">
        <f>SUM(AK13:AK16)</f>
        <v>10152</v>
      </c>
      <c r="AL17" s="118">
        <f>SUM(AL13:AL16)</f>
        <v>18031</v>
      </c>
      <c r="AM17" s="45">
        <f>+SUM(AJ17:AL17)</f>
        <v>160922</v>
      </c>
      <c r="AN17" s="211">
        <f>+AM17+AG17+L17</f>
        <v>1960440</v>
      </c>
      <c r="AQ17" s="45">
        <f>K17/AQ$5</f>
        <v>16653.25</v>
      </c>
      <c r="AR17" s="45">
        <f t="shared" si="5"/>
        <v>32935.666666666664</v>
      </c>
      <c r="AS17" s="45">
        <f t="shared" si="5"/>
        <v>46042.428571428572</v>
      </c>
      <c r="AT17" s="45">
        <f t="shared" si="5"/>
        <v>24595</v>
      </c>
      <c r="AU17" s="45">
        <f t="shared" si="6"/>
        <v>53640.666666666664</v>
      </c>
      <c r="AV17" s="211">
        <f t="shared" si="6"/>
        <v>67601.379310344826</v>
      </c>
      <c r="AW17" s="122"/>
      <c r="AX17" s="45">
        <f t="shared" si="2"/>
        <v>139636</v>
      </c>
      <c r="AY17" s="45">
        <f t="shared" si="3"/>
        <v>28932.5</v>
      </c>
      <c r="AZ17" s="45">
        <f>MEDIAN($AC17,$AD17,$Z17,$T17,$O17,Q17,AF17)</f>
        <v>49578</v>
      </c>
      <c r="BA17" s="45">
        <f t="shared" si="7"/>
        <v>26356</v>
      </c>
      <c r="BB17" s="45">
        <f t="shared" si="4"/>
        <v>18031</v>
      </c>
      <c r="BC17" s="211">
        <f>MEDIAN((D17:K17,M17:V17,Y17:AF17,AJ17:AL17))</f>
        <v>34194</v>
      </c>
    </row>
    <row r="18" spans="1:55" s="204" customFormat="1">
      <c r="A18" s="199"/>
      <c r="B18" s="200"/>
      <c r="C18" s="212" t="s">
        <v>259</v>
      </c>
      <c r="D18" s="213">
        <f t="shared" ref="D18:V18" si="12">+D17/D$42</f>
        <v>0.39702812031056306</v>
      </c>
      <c r="E18" s="214">
        <f t="shared" si="12"/>
        <v>0.26473561641362625</v>
      </c>
      <c r="F18" s="214">
        <f t="shared" si="12"/>
        <v>0.31948174895613712</v>
      </c>
      <c r="G18" s="214">
        <f t="shared" si="12"/>
        <v>0.3087311669100955</v>
      </c>
      <c r="H18" s="119">
        <f t="shared" si="12"/>
        <v>0.37308303686322003</v>
      </c>
      <c r="I18" s="119">
        <f t="shared" si="12"/>
        <v>0.34223435235600419</v>
      </c>
      <c r="J18" s="214">
        <f t="shared" si="12"/>
        <v>0.29825526336466607</v>
      </c>
      <c r="K18" s="119">
        <f t="shared" si="12"/>
        <v>0.33431785616598203</v>
      </c>
      <c r="L18" s="84">
        <f t="shared" si="12"/>
        <v>0.33167105119577944</v>
      </c>
      <c r="M18" s="214">
        <f t="shared" si="12"/>
        <v>0.6482973548190939</v>
      </c>
      <c r="N18" s="215">
        <f t="shared" si="12"/>
        <v>0.59517076354144005</v>
      </c>
      <c r="O18" s="214">
        <f t="shared" si="12"/>
        <v>0.55722051853916921</v>
      </c>
      <c r="P18" s="214">
        <f t="shared" si="12"/>
        <v>0.59526085425366004</v>
      </c>
      <c r="Q18" s="214">
        <f t="shared" si="12"/>
        <v>0.5176295198525066</v>
      </c>
      <c r="R18" s="214">
        <f t="shared" si="12"/>
        <v>0.47146336170520581</v>
      </c>
      <c r="S18" s="214">
        <f t="shared" si="12"/>
        <v>0.63910389822977809</v>
      </c>
      <c r="T18" s="214">
        <f t="shared" si="12"/>
        <v>0.47604727895418286</v>
      </c>
      <c r="U18" s="214">
        <f t="shared" si="12"/>
        <v>0.63473029551644244</v>
      </c>
      <c r="V18" s="119">
        <f t="shared" si="12"/>
        <v>0.70925464000338223</v>
      </c>
      <c r="W18" s="119"/>
      <c r="X18" s="119"/>
      <c r="Y18" s="214">
        <f t="shared" ref="Y18:AN18" si="13">+Y17/Y$42</f>
        <v>0.68031413435336729</v>
      </c>
      <c r="Z18" s="215">
        <f t="shared" si="13"/>
        <v>0.42779473421593212</v>
      </c>
      <c r="AA18" s="214">
        <f t="shared" si="13"/>
        <v>0.5758206195099399</v>
      </c>
      <c r="AB18" s="214">
        <f t="shared" si="13"/>
        <v>0.44304733727810652</v>
      </c>
      <c r="AC18" s="214">
        <f t="shared" si="13"/>
        <v>0.52724043686790811</v>
      </c>
      <c r="AD18" s="214">
        <f t="shared" si="13"/>
        <v>0.51011149016987301</v>
      </c>
      <c r="AE18" s="215">
        <f t="shared" si="13"/>
        <v>0.53464657220083545</v>
      </c>
      <c r="AF18" s="215">
        <f t="shared" si="13"/>
        <v>0.43119704735292796</v>
      </c>
      <c r="AG18" s="84">
        <f t="shared" si="13"/>
        <v>0.52951658239482091</v>
      </c>
      <c r="AH18" s="84">
        <f t="shared" si="13"/>
        <v>0.48998806564654551</v>
      </c>
      <c r="AI18" s="84">
        <f t="shared" si="13"/>
        <v>0.58581587004629454</v>
      </c>
      <c r="AJ18" s="214">
        <f t="shared" si="13"/>
        <v>0.86355090330681206</v>
      </c>
      <c r="AK18" s="119">
        <f t="shared" si="13"/>
        <v>0.64629488158899928</v>
      </c>
      <c r="AL18" s="214">
        <f t="shared" si="13"/>
        <v>0.70646083924303571</v>
      </c>
      <c r="AM18" s="84">
        <f t="shared" si="13"/>
        <v>0.82547808601444517</v>
      </c>
      <c r="AN18" s="86">
        <f t="shared" si="13"/>
        <v>0.39583209663565738</v>
      </c>
      <c r="AQ18" s="84">
        <f t="shared" ref="AQ18:AV18" si="14">+AQ17/AQ$42</f>
        <v>0.33431785616598203</v>
      </c>
      <c r="AR18" s="84">
        <f t="shared" si="14"/>
        <v>0.52951658239482091</v>
      </c>
      <c r="AS18" s="84">
        <f t="shared" si="14"/>
        <v>0.48998806564654557</v>
      </c>
      <c r="AT18" s="84">
        <f t="shared" si="14"/>
        <v>0.58581587004629454</v>
      </c>
      <c r="AU18" s="84">
        <f t="shared" si="14"/>
        <v>0.82547808601444506</v>
      </c>
      <c r="AV18" s="86">
        <f t="shared" si="14"/>
        <v>0.39583209663565733</v>
      </c>
      <c r="AW18" s="85"/>
      <c r="AX18" s="84">
        <f t="shared" si="2"/>
        <v>0.32689980256105955</v>
      </c>
      <c r="AY18" s="84">
        <f t="shared" si="3"/>
        <v>0.54593354537000227</v>
      </c>
      <c r="AZ18" s="84">
        <f t="shared" si="3"/>
        <v>0.54593354537000227</v>
      </c>
      <c r="BA18" s="84">
        <f t="shared" si="7"/>
        <v>0.59526085425366004</v>
      </c>
      <c r="BB18" s="84">
        <f t="shared" si="4"/>
        <v>0.70646083924303571</v>
      </c>
      <c r="BC18" s="86">
        <f t="shared" ref="BC18" si="15">+BC17/BC$42</f>
        <v>0.51094541487978717</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81123</v>
      </c>
      <c r="E20" s="160">
        <v>8759</v>
      </c>
      <c r="F20" s="160">
        <v>92839</v>
      </c>
      <c r="G20" s="160">
        <v>171482</v>
      </c>
      <c r="H20" s="144">
        <v>61307</v>
      </c>
      <c r="I20" s="144">
        <v>104520</v>
      </c>
      <c r="J20" s="160">
        <v>46616</v>
      </c>
      <c r="K20" s="144">
        <v>83888</v>
      </c>
      <c r="L20" s="43">
        <f>+SUM(D20:K20)</f>
        <v>650534</v>
      </c>
      <c r="M20" s="160">
        <v>2893</v>
      </c>
      <c r="N20" s="160">
        <v>10005</v>
      </c>
      <c r="O20" s="160">
        <v>21482</v>
      </c>
      <c r="P20" s="160">
        <v>10278</v>
      </c>
      <c r="Q20" s="160">
        <v>25584</v>
      </c>
      <c r="R20" s="160">
        <v>6214</v>
      </c>
      <c r="S20" s="160">
        <v>6459</v>
      </c>
      <c r="T20" s="160">
        <v>17385</v>
      </c>
      <c r="U20" s="160">
        <v>4147</v>
      </c>
      <c r="V20" s="144">
        <v>5128</v>
      </c>
      <c r="W20" s="144"/>
      <c r="X20" s="144"/>
      <c r="Y20" s="160">
        <v>16012</v>
      </c>
      <c r="Z20" s="160">
        <v>32778</v>
      </c>
      <c r="AA20" s="160">
        <v>12199</v>
      </c>
      <c r="AB20" s="160">
        <v>10294</v>
      </c>
      <c r="AC20" s="160">
        <v>19782</v>
      </c>
      <c r="AD20" s="160">
        <v>10557</v>
      </c>
      <c r="AE20" s="160">
        <v>5775</v>
      </c>
      <c r="AF20" s="160">
        <v>11957</v>
      </c>
      <c r="AG20" s="43">
        <f>+SUM(M20:AF20)</f>
        <v>228929</v>
      </c>
      <c r="AH20" s="43">
        <f>O20+Q20+Z20+AC20+AD20+AF20+T20</f>
        <v>139525</v>
      </c>
      <c r="AI20" s="43">
        <f t="shared" ref="AI20:AI23" si="16">M20+N20+P20+R20+S20+U20+V20+Y20+AA20+AB20+AE20</f>
        <v>89404</v>
      </c>
      <c r="AJ20" s="160">
        <v>5354</v>
      </c>
      <c r="AK20" s="144">
        <v>1837</v>
      </c>
      <c r="AL20" s="160">
        <v>3134</v>
      </c>
      <c r="AM20" s="43">
        <f>+SUM(AJ20:AL20)</f>
        <v>10325</v>
      </c>
      <c r="AN20" s="44">
        <f>+AM20+AG20+L20</f>
        <v>889788</v>
      </c>
      <c r="AQ20" s="43">
        <f t="shared" ref="AQ20:AQ22" si="17">K20/AQ$5</f>
        <v>10486</v>
      </c>
      <c r="AR20" s="43">
        <f t="shared" ref="AR20:AT22" si="18">AG20/AR$5</f>
        <v>12718.277777777777</v>
      </c>
      <c r="AS20" s="43">
        <f t="shared" si="18"/>
        <v>19932.142857142859</v>
      </c>
      <c r="AT20" s="43">
        <f t="shared" si="18"/>
        <v>8127.636363636364</v>
      </c>
      <c r="AU20" s="43">
        <f t="shared" ref="AU20:AV22" si="19">AM20/AU$5</f>
        <v>3441.6666666666665</v>
      </c>
      <c r="AV20" s="44">
        <f t="shared" si="19"/>
        <v>30682.344827586207</v>
      </c>
      <c r="AW20" s="122"/>
      <c r="AX20" s="43">
        <f>MEDIAN($D20:$K20)</f>
        <v>82505.5</v>
      </c>
      <c r="AY20" s="43">
        <f>MEDIAN($M20:$AF20)</f>
        <v>10425.5</v>
      </c>
      <c r="AZ20" s="43">
        <f>MEDIAN($AC20,$AD20,$Z20,$T20,$O20,Q20,AF20)</f>
        <v>19782</v>
      </c>
      <c r="BA20" s="43">
        <f>MEDIAN($AE20,$AB20,$AA20,$Y20,$V20,$U20,$S20,$R20,$P20,$N20,$M20)</f>
        <v>6459</v>
      </c>
      <c r="BB20" s="43">
        <f>MEDIAN($AJ20:$AL20)</f>
        <v>3134</v>
      </c>
      <c r="BC20" s="44">
        <f>MEDIAN((D20:K20,M20:V20,Y20:AF20,AJ20:AL20))</f>
        <v>11957</v>
      </c>
    </row>
    <row r="21" spans="1:55" s="204" customFormat="1">
      <c r="A21" s="199"/>
      <c r="B21" s="200"/>
      <c r="C21" s="201" t="s">
        <v>274</v>
      </c>
      <c r="D21" s="144">
        <v>9481</v>
      </c>
      <c r="E21" s="160">
        <v>1226</v>
      </c>
      <c r="F21" s="160">
        <v>7699</v>
      </c>
      <c r="G21" s="160"/>
      <c r="H21" s="144">
        <v>8710</v>
      </c>
      <c r="I21" s="144">
        <v>10363</v>
      </c>
      <c r="J21" s="160">
        <v>3862</v>
      </c>
      <c r="K21" s="144">
        <v>11765</v>
      </c>
      <c r="L21" s="43">
        <f>+SUM(D21:K21)</f>
        <v>53106</v>
      </c>
      <c r="M21" s="160">
        <v>49</v>
      </c>
      <c r="N21" s="160"/>
      <c r="O21" s="160">
        <v>833</v>
      </c>
      <c r="P21" s="160">
        <v>506</v>
      </c>
      <c r="Q21" s="160">
        <v>394</v>
      </c>
      <c r="R21" s="160">
        <v>371</v>
      </c>
      <c r="S21" s="160">
        <v>38</v>
      </c>
      <c r="T21" s="160">
        <v>1967</v>
      </c>
      <c r="U21" s="160"/>
      <c r="V21" s="144"/>
      <c r="W21" s="144"/>
      <c r="X21" s="144"/>
      <c r="Y21" s="160">
        <v>0</v>
      </c>
      <c r="Z21" s="160">
        <v>2321</v>
      </c>
      <c r="AA21" s="160">
        <v>1394</v>
      </c>
      <c r="AB21" s="160">
        <v>602</v>
      </c>
      <c r="AC21" s="160">
        <v>1091</v>
      </c>
      <c r="AD21" s="160">
        <v>450</v>
      </c>
      <c r="AE21" s="160">
        <v>120</v>
      </c>
      <c r="AF21" s="160">
        <v>332</v>
      </c>
      <c r="AG21" s="43">
        <f>+SUM(M21:AF21)</f>
        <v>10468</v>
      </c>
      <c r="AH21" s="43">
        <f>O21+Q21+Z21+AC21+AD21+AF21+T21</f>
        <v>7388</v>
      </c>
      <c r="AI21" s="43">
        <f t="shared" si="16"/>
        <v>3080</v>
      </c>
      <c r="AJ21" s="160"/>
      <c r="AK21" s="144"/>
      <c r="AL21" s="160">
        <v>0</v>
      </c>
      <c r="AM21" s="43">
        <f>+SUM(AJ21:AL21)</f>
        <v>0</v>
      </c>
      <c r="AN21" s="44">
        <f>+AM21+AG21+L21</f>
        <v>63574</v>
      </c>
      <c r="AQ21" s="43">
        <f t="shared" si="17"/>
        <v>1470.625</v>
      </c>
      <c r="AR21" s="43">
        <f t="shared" si="18"/>
        <v>581.55555555555554</v>
      </c>
      <c r="AS21" s="43">
        <f t="shared" si="18"/>
        <v>1055.4285714285713</v>
      </c>
      <c r="AT21" s="43">
        <f t="shared" si="18"/>
        <v>280</v>
      </c>
      <c r="AU21" s="43">
        <f t="shared" si="19"/>
        <v>0</v>
      </c>
      <c r="AV21" s="44">
        <f t="shared" si="19"/>
        <v>2192.2068965517242</v>
      </c>
      <c r="AW21" s="122"/>
      <c r="AX21" s="43">
        <f>MEDIAN($D21:$K21)</f>
        <v>8710</v>
      </c>
      <c r="AY21" s="43">
        <f>MEDIAN($M21:$AF21)</f>
        <v>450</v>
      </c>
      <c r="AZ21" s="43">
        <f>MEDIAN($AC21,$AD21,$Z21,$T21,$O21,Q21,AF21)</f>
        <v>833</v>
      </c>
      <c r="BA21" s="43">
        <f>MEDIAN($AE21,$AB21,$AA21,$Y21,$V21,$U21,$S21,$R21,$P21,$N21,$M21)</f>
        <v>245.5</v>
      </c>
      <c r="BB21" s="43">
        <f>MEDIAN($AJ21:$AL21)</f>
        <v>0</v>
      </c>
      <c r="BC21" s="44">
        <f>MEDIAN((D21:K21,M21:V21,Y21:AF21,AJ21:AL21))</f>
        <v>833</v>
      </c>
    </row>
    <row r="22" spans="1:55" s="204" customFormat="1">
      <c r="A22" s="199"/>
      <c r="B22" s="200"/>
      <c r="C22" s="201" t="s">
        <v>131</v>
      </c>
      <c r="D22" s="144">
        <v>67043</v>
      </c>
      <c r="E22" s="160">
        <v>11964</v>
      </c>
      <c r="F22" s="160">
        <v>57563</v>
      </c>
      <c r="G22" s="160">
        <v>104238</v>
      </c>
      <c r="H22" s="144">
        <v>21482</v>
      </c>
      <c r="I22" s="144">
        <v>42478</v>
      </c>
      <c r="J22" s="160">
        <v>30245</v>
      </c>
      <c r="K22" s="144">
        <v>30942</v>
      </c>
      <c r="L22" s="43">
        <f>+SUM(D22:K22)</f>
        <v>365955</v>
      </c>
      <c r="M22" s="160">
        <v>244</v>
      </c>
      <c r="N22" s="160">
        <v>1226</v>
      </c>
      <c r="O22" s="160">
        <v>11139</v>
      </c>
      <c r="P22" s="160">
        <v>5010</v>
      </c>
      <c r="Q22" s="160">
        <v>14113</v>
      </c>
      <c r="R22" s="160">
        <v>8600</v>
      </c>
      <c r="S22" s="160">
        <v>7120</v>
      </c>
      <c r="T22" s="160">
        <v>9329</v>
      </c>
      <c r="U22" s="160">
        <v>8932</v>
      </c>
      <c r="V22" s="144">
        <v>173</v>
      </c>
      <c r="W22" s="144"/>
      <c r="X22" s="144"/>
      <c r="Y22" s="160">
        <v>438</v>
      </c>
      <c r="Z22" s="160">
        <v>33308</v>
      </c>
      <c r="AA22" s="160">
        <v>3165</v>
      </c>
      <c r="AB22" s="160">
        <v>14431</v>
      </c>
      <c r="AC22" s="160">
        <v>13721</v>
      </c>
      <c r="AD22" s="160">
        <v>7761</v>
      </c>
      <c r="AE22" s="160">
        <v>2824</v>
      </c>
      <c r="AF22" s="160">
        <v>20053</v>
      </c>
      <c r="AG22" s="43">
        <f>+SUM(M22:AF22)</f>
        <v>161587</v>
      </c>
      <c r="AH22" s="43">
        <f>O22+Q22+Z22+AC22+AD22+AF22+T22</f>
        <v>109424</v>
      </c>
      <c r="AI22" s="43">
        <f t="shared" si="16"/>
        <v>52163</v>
      </c>
      <c r="AJ22" s="160">
        <v>1073</v>
      </c>
      <c r="AK22" s="144"/>
      <c r="AL22" s="160">
        <v>194</v>
      </c>
      <c r="AM22" s="43">
        <f>+SUM(AJ22:AL22)</f>
        <v>1267</v>
      </c>
      <c r="AN22" s="44">
        <f>+AM22+AG22+L22</f>
        <v>528809</v>
      </c>
      <c r="AQ22" s="43">
        <f t="shared" si="17"/>
        <v>3867.75</v>
      </c>
      <c r="AR22" s="43">
        <f t="shared" si="18"/>
        <v>8977.0555555555547</v>
      </c>
      <c r="AS22" s="43">
        <f t="shared" si="18"/>
        <v>15632</v>
      </c>
      <c r="AT22" s="43">
        <f t="shared" si="18"/>
        <v>4742.090909090909</v>
      </c>
      <c r="AU22" s="43">
        <f t="shared" si="19"/>
        <v>422.33333333333331</v>
      </c>
      <c r="AV22" s="44">
        <f t="shared" si="19"/>
        <v>18234.793103448275</v>
      </c>
      <c r="AW22" s="122"/>
      <c r="AX22" s="43">
        <f>MEDIAN($D22:$K22)</f>
        <v>36710</v>
      </c>
      <c r="AY22" s="43">
        <f>MEDIAN($M22:$AF22)</f>
        <v>8180.5</v>
      </c>
      <c r="AZ22" s="43">
        <f>MEDIAN($AC22,$AD22,$Z22,$T22,$O22,Q22,AF22)</f>
        <v>13721</v>
      </c>
      <c r="BA22" s="43">
        <f>MEDIAN($AE22,$AB22,$AA22,$Y22,$V22,$U22,$S22,$R22,$P22,$N22,$M22)</f>
        <v>3165</v>
      </c>
      <c r="BB22" s="43">
        <f>MEDIAN($AJ22:$AL22)</f>
        <v>633.5</v>
      </c>
      <c r="BC22" s="44">
        <f>MEDIAN((D22:K22,M22:V22,Y22:AF22,AJ22:AL22))</f>
        <v>10234</v>
      </c>
    </row>
    <row r="23" spans="1:55" s="204" customFormat="1">
      <c r="A23" s="199"/>
      <c r="B23" s="200"/>
      <c r="C23" s="210" t="s">
        <v>273</v>
      </c>
      <c r="D23" s="46">
        <f t="shared" ref="D23:K23" si="20">SUM(D20:D22)</f>
        <v>157647</v>
      </c>
      <c r="E23" s="118">
        <f t="shared" si="20"/>
        <v>21949</v>
      </c>
      <c r="F23" s="118">
        <f t="shared" si="20"/>
        <v>158101</v>
      </c>
      <c r="G23" s="118">
        <f t="shared" si="20"/>
        <v>275720</v>
      </c>
      <c r="H23" s="118">
        <f t="shared" si="20"/>
        <v>91499</v>
      </c>
      <c r="I23" s="118">
        <f t="shared" si="20"/>
        <v>157361</v>
      </c>
      <c r="J23" s="118">
        <f t="shared" si="20"/>
        <v>80723</v>
      </c>
      <c r="K23" s="88">
        <f t="shared" si="20"/>
        <v>126595</v>
      </c>
      <c r="L23" s="45">
        <f>+SUM(D23:K23)</f>
        <v>1069595</v>
      </c>
      <c r="M23" s="46">
        <f t="shared" ref="M23:V23" si="21">SUM(M20:M22)</f>
        <v>3186</v>
      </c>
      <c r="N23" s="118">
        <f t="shared" si="21"/>
        <v>11231</v>
      </c>
      <c r="O23" s="118">
        <f t="shared" si="21"/>
        <v>33454</v>
      </c>
      <c r="P23" s="118">
        <f t="shared" si="21"/>
        <v>15794</v>
      </c>
      <c r="Q23" s="118">
        <f t="shared" si="21"/>
        <v>40091</v>
      </c>
      <c r="R23" s="118">
        <f t="shared" si="21"/>
        <v>15185</v>
      </c>
      <c r="S23" s="118">
        <f t="shared" si="21"/>
        <v>13617</v>
      </c>
      <c r="T23" s="118">
        <f t="shared" si="21"/>
        <v>28681</v>
      </c>
      <c r="U23" s="118">
        <f t="shared" si="21"/>
        <v>13079</v>
      </c>
      <c r="V23" s="118">
        <f t="shared" si="21"/>
        <v>5301</v>
      </c>
      <c r="W23" s="118"/>
      <c r="X23" s="118"/>
      <c r="Y23" s="118">
        <f t="shared" ref="Y23:AF23" si="22">SUM(Y20:Y22)</f>
        <v>16450</v>
      </c>
      <c r="Z23" s="118">
        <f t="shared" si="22"/>
        <v>68407</v>
      </c>
      <c r="AA23" s="118">
        <f t="shared" si="22"/>
        <v>16758</v>
      </c>
      <c r="AB23" s="118">
        <f t="shared" si="22"/>
        <v>25327</v>
      </c>
      <c r="AC23" s="118">
        <f t="shared" si="22"/>
        <v>34594</v>
      </c>
      <c r="AD23" s="118">
        <f t="shared" si="22"/>
        <v>18768</v>
      </c>
      <c r="AE23" s="118">
        <f t="shared" si="22"/>
        <v>8719</v>
      </c>
      <c r="AF23" s="88">
        <f t="shared" si="22"/>
        <v>32342</v>
      </c>
      <c r="AG23" s="45">
        <f>+SUM(M23:AF23)</f>
        <v>400984</v>
      </c>
      <c r="AH23" s="45">
        <f>O23+Q23+Z23+AC23+AD23+AF23+T23</f>
        <v>256337</v>
      </c>
      <c r="AI23" s="45">
        <f t="shared" si="16"/>
        <v>144647</v>
      </c>
      <c r="AJ23" s="46">
        <f>SUM(AJ20:AJ22)</f>
        <v>6427</v>
      </c>
      <c r="AK23" s="118">
        <f>SUM(AK20:AK22)</f>
        <v>1837</v>
      </c>
      <c r="AL23" s="88">
        <f>SUM(AL20:AL22)</f>
        <v>3328</v>
      </c>
      <c r="AM23" s="45">
        <f>+SUM(AJ23:AL23)</f>
        <v>11592</v>
      </c>
      <c r="AN23" s="211">
        <f>+AM23+AG23+L23</f>
        <v>1482171</v>
      </c>
      <c r="AQ23" s="45">
        <f>K23/AQ$5</f>
        <v>15824.375</v>
      </c>
      <c r="AR23" s="45">
        <f>AG23/AR$5</f>
        <v>22276.888888888891</v>
      </c>
      <c r="AS23" s="45">
        <f>AH23/AS$5</f>
        <v>36619.571428571428</v>
      </c>
      <c r="AT23" s="45">
        <f>AI23/AT$5</f>
        <v>13149.727272727272</v>
      </c>
      <c r="AU23" s="45">
        <f>AM23/AU$5</f>
        <v>3864</v>
      </c>
      <c r="AV23" s="211">
        <f>AN23/AV$5</f>
        <v>51109.34482758621</v>
      </c>
      <c r="AW23" s="122"/>
      <c r="AX23" s="45">
        <f>MEDIAN($D23:$K23)</f>
        <v>141978</v>
      </c>
      <c r="AY23" s="45">
        <f>MEDIAN($M23:$AF23)</f>
        <v>16604</v>
      </c>
      <c r="AZ23" s="45">
        <f>MEDIAN($AC23,$AD23,$Z23,$T23,$O23,Q23,AF23)</f>
        <v>33454</v>
      </c>
      <c r="BA23" s="45">
        <f>MEDIAN($AE23,$AB23,$AA23,$Y23,$V23,$U23,$S23,$R23,$P23,$N23,$M23)</f>
        <v>13617</v>
      </c>
      <c r="BB23" s="45">
        <f>MEDIAN($AJ23:$AL23)</f>
        <v>3328</v>
      </c>
      <c r="BC23" s="211">
        <f>MEDIAN((D23:K23,M23:V23,Y23:AF23,AJ23:AL23))</f>
        <v>21949</v>
      </c>
    </row>
    <row r="24" spans="1:55" s="204" customFormat="1">
      <c r="A24" s="199"/>
      <c r="B24" s="200"/>
      <c r="C24" s="212" t="s">
        <v>259</v>
      </c>
      <c r="D24" s="213">
        <f t="shared" ref="D24:V24" si="23">+D23/D$42</f>
        <v>0.42856560318392378</v>
      </c>
      <c r="E24" s="214">
        <f t="shared" si="23"/>
        <v>0.19812070117162819</v>
      </c>
      <c r="F24" s="214">
        <f t="shared" si="23"/>
        <v>0.34328811917950097</v>
      </c>
      <c r="G24" s="214">
        <f t="shared" si="23"/>
        <v>0.25715783327830538</v>
      </c>
      <c r="H24" s="119">
        <f t="shared" si="23"/>
        <v>0.27703883127696616</v>
      </c>
      <c r="I24" s="119">
        <f t="shared" si="23"/>
        <v>0.23980024900299748</v>
      </c>
      <c r="J24" s="214">
        <f t="shared" si="23"/>
        <v>0.33382407066617592</v>
      </c>
      <c r="K24" s="119">
        <f t="shared" si="23"/>
        <v>0.31767799829862409</v>
      </c>
      <c r="L24" s="84">
        <f t="shared" si="23"/>
        <v>0.29399250337600952</v>
      </c>
      <c r="M24" s="214">
        <f t="shared" si="23"/>
        <v>0.2421708726056552</v>
      </c>
      <c r="N24" s="215">
        <f t="shared" si="23"/>
        <v>0.27145723056099391</v>
      </c>
      <c r="O24" s="214">
        <f t="shared" si="23"/>
        <v>0.33308773746465409</v>
      </c>
      <c r="P24" s="214">
        <f t="shared" si="23"/>
        <v>0.26486223608525766</v>
      </c>
      <c r="Q24" s="214">
        <f t="shared" si="23"/>
        <v>0.35365778354107674</v>
      </c>
      <c r="R24" s="214">
        <f t="shared" si="23"/>
        <v>0.36614182721288552</v>
      </c>
      <c r="S24" s="214">
        <f t="shared" si="23"/>
        <v>0.31842948343193883</v>
      </c>
      <c r="T24" s="214">
        <f t="shared" si="23"/>
        <v>0.39929554915145693</v>
      </c>
      <c r="U24" s="214">
        <f t="shared" si="23"/>
        <v>0.2658225275395309</v>
      </c>
      <c r="V24" s="119">
        <f t="shared" si="23"/>
        <v>0.22411533420707733</v>
      </c>
      <c r="W24" s="119"/>
      <c r="X24" s="119"/>
      <c r="Y24" s="214">
        <f t="shared" ref="Y24:AN24" si="24">+Y23/Y$42</f>
        <v>0.2784218810825449</v>
      </c>
      <c r="Z24" s="215">
        <f t="shared" si="24"/>
        <v>0.44328881458296882</v>
      </c>
      <c r="AA24" s="214">
        <f t="shared" si="24"/>
        <v>0.35216240070609001</v>
      </c>
      <c r="AB24" s="214">
        <f t="shared" si="24"/>
        <v>0.42574973103819258</v>
      </c>
      <c r="AC24" s="214">
        <f t="shared" si="24"/>
        <v>0.36789212297810342</v>
      </c>
      <c r="AD24" s="214">
        <f t="shared" si="24"/>
        <v>0.33003903914465588</v>
      </c>
      <c r="AE24" s="215">
        <f t="shared" si="24"/>
        <v>0.35707265132279464</v>
      </c>
      <c r="AF24" s="215">
        <f t="shared" si="24"/>
        <v>0.48327181985266648</v>
      </c>
      <c r="AG24" s="84">
        <f t="shared" si="24"/>
        <v>0.35815221808678349</v>
      </c>
      <c r="AH24" s="84">
        <f t="shared" si="24"/>
        <v>0.38970909063267278</v>
      </c>
      <c r="AI24" s="84">
        <f t="shared" si="24"/>
        <v>0.31320670555577207</v>
      </c>
      <c r="AJ24" s="214">
        <f t="shared" si="24"/>
        <v>4.181168801597783E-2</v>
      </c>
      <c r="AK24" s="119">
        <f t="shared" si="24"/>
        <v>0.11694677871148459</v>
      </c>
      <c r="AL24" s="214">
        <f t="shared" si="24"/>
        <v>0.13039219527485013</v>
      </c>
      <c r="AM24" s="84">
        <f t="shared" si="24"/>
        <v>5.9463230466185159E-2</v>
      </c>
      <c r="AN24" s="86">
        <f t="shared" si="24"/>
        <v>0.29926488671041651</v>
      </c>
      <c r="AQ24" s="84">
        <f t="shared" ref="AQ24:AV24" si="25">+AQ23/AQ$42</f>
        <v>0.31767799829862409</v>
      </c>
      <c r="AR24" s="84">
        <f t="shared" si="25"/>
        <v>0.35815221808678349</v>
      </c>
      <c r="AS24" s="84">
        <f t="shared" si="25"/>
        <v>0.38970909063267278</v>
      </c>
      <c r="AT24" s="84">
        <f t="shared" si="25"/>
        <v>0.31320670555577207</v>
      </c>
      <c r="AU24" s="84">
        <f t="shared" si="25"/>
        <v>5.9463230466185159E-2</v>
      </c>
      <c r="AV24" s="86">
        <f t="shared" si="25"/>
        <v>0.29926488671041651</v>
      </c>
      <c r="AW24" s="85"/>
      <c r="AX24" s="84">
        <f>MEDIAN($D24:$K24)</f>
        <v>0.29735841478779512</v>
      </c>
      <c r="AY24" s="84">
        <f>MEDIAN($M24:$AF24)</f>
        <v>0.34262506908537205</v>
      </c>
      <c r="AZ24" s="84">
        <f t="shared" ref="AZ24" si="26">MEDIAN($M24:$AF24)</f>
        <v>0.34262506908537205</v>
      </c>
      <c r="BA24" s="84">
        <f>MEDIAN($AE24,$AB24,$AA24,$Y24,$V24,$U24,$S24,$R24,$P24,$N24,$M24)</f>
        <v>0.2784218810825449</v>
      </c>
      <c r="BB24" s="84">
        <f>MEDIAN($AJ24:$AL24)</f>
        <v>0.11694677871148459</v>
      </c>
      <c r="BC24" s="86">
        <f t="shared" ref="BC24" si="27">+BC23/BC$42</f>
        <v>0.32797394019993126</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13902</v>
      </c>
      <c r="E26" s="160">
        <v>9830</v>
      </c>
      <c r="F26" s="160">
        <v>38622</v>
      </c>
      <c r="G26" s="160">
        <v>85416</v>
      </c>
      <c r="H26" s="144">
        <v>27656</v>
      </c>
      <c r="I26" s="144">
        <v>58035</v>
      </c>
      <c r="J26" s="160">
        <v>15661</v>
      </c>
      <c r="K26" s="144">
        <v>30097</v>
      </c>
      <c r="L26" s="43">
        <f>+SUM(D26:K26)</f>
        <v>279219</v>
      </c>
      <c r="M26" s="160"/>
      <c r="N26" s="160"/>
      <c r="O26" s="160">
        <v>484</v>
      </c>
      <c r="P26" s="160">
        <v>457</v>
      </c>
      <c r="Q26" s="160">
        <v>393</v>
      </c>
      <c r="R26" s="160">
        <v>0</v>
      </c>
      <c r="S26" s="160">
        <v>100</v>
      </c>
      <c r="T26" s="160">
        <v>1162</v>
      </c>
      <c r="U26" s="160"/>
      <c r="V26" s="144"/>
      <c r="W26" s="144"/>
      <c r="X26" s="144"/>
      <c r="Y26" s="160">
        <v>149</v>
      </c>
      <c r="Z26" s="160">
        <v>3326</v>
      </c>
      <c r="AA26" s="160">
        <v>0</v>
      </c>
      <c r="AB26" s="160"/>
      <c r="AC26" s="160">
        <v>636</v>
      </c>
      <c r="AD26" s="160">
        <v>154</v>
      </c>
      <c r="AE26" s="160">
        <v>0</v>
      </c>
      <c r="AF26" s="160">
        <v>174</v>
      </c>
      <c r="AG26" s="43">
        <f>+SUM(M26:AF26)</f>
        <v>7035</v>
      </c>
      <c r="AH26" s="43">
        <f t="shared" ref="AH26:AH30" si="28">O26+Q26+Z26+AC26+AD26+AF26+T26</f>
        <v>6329</v>
      </c>
      <c r="AI26" s="43">
        <f t="shared" ref="AI26:AI30" si="29">M26+N26+P26+R26+S26+U26+V26+Y26+AA26+AB26+AE26</f>
        <v>706</v>
      </c>
      <c r="AJ26" s="160"/>
      <c r="AK26" s="144"/>
      <c r="AL26" s="160">
        <v>519</v>
      </c>
      <c r="AM26" s="43">
        <f>+SUM(AJ26:AL26)</f>
        <v>519</v>
      </c>
      <c r="AN26" s="44">
        <f>+AM26+AG26+L26</f>
        <v>286773</v>
      </c>
      <c r="AQ26" s="43">
        <f t="shared" ref="AQ26:AQ29" si="30">K26/AQ$5</f>
        <v>3762.125</v>
      </c>
      <c r="AR26" s="43">
        <f t="shared" ref="AR26:AT29" si="31">AG26/AR$5</f>
        <v>390.83333333333331</v>
      </c>
      <c r="AS26" s="43">
        <f t="shared" si="31"/>
        <v>904.14285714285711</v>
      </c>
      <c r="AT26" s="43">
        <f t="shared" si="31"/>
        <v>64.181818181818187</v>
      </c>
      <c r="AU26" s="43">
        <f t="shared" ref="AU26:AV29" si="32">AM26/AU$5</f>
        <v>173</v>
      </c>
      <c r="AV26" s="44">
        <f t="shared" si="32"/>
        <v>9888.7241379310344</v>
      </c>
      <c r="AW26" s="122"/>
      <c r="AX26" s="43">
        <f t="shared" ref="AX26:AX31" si="33">MEDIAN($D26:$K26)</f>
        <v>28876.5</v>
      </c>
      <c r="AY26" s="43">
        <f t="shared" ref="AY26:AZ31" si="34">MEDIAN($M26:$AF26)</f>
        <v>174</v>
      </c>
      <c r="AZ26" s="43">
        <f t="shared" ref="AZ26:AZ30" si="35">MEDIAN($AC26,$AD26,$Z26,$T26,$O26,Q26,AF26)</f>
        <v>484</v>
      </c>
      <c r="BA26" s="43">
        <f t="shared" ref="BA26:BA31" si="36">MEDIAN($AE26,$AB26,$AA26,$Y26,$V26,$U26,$S26,$R26,$P26,$N26,$M26)</f>
        <v>50</v>
      </c>
      <c r="BB26" s="43">
        <f t="shared" ref="BB26:BB31" si="37">MEDIAN($AJ26:$AL26)</f>
        <v>519</v>
      </c>
      <c r="BC26" s="44">
        <f>MEDIAN((D26:K26,M26:V26,Y26:AF26,AJ26:AL26))</f>
        <v>577.5</v>
      </c>
    </row>
    <row r="27" spans="1:55" s="204" customFormat="1">
      <c r="A27" s="199"/>
      <c r="B27" s="200"/>
      <c r="C27" s="201" t="s">
        <v>270</v>
      </c>
      <c r="D27" s="144">
        <v>11105</v>
      </c>
      <c r="E27" s="160">
        <v>22515</v>
      </c>
      <c r="F27" s="160">
        <v>43803</v>
      </c>
      <c r="G27" s="160">
        <v>152821</v>
      </c>
      <c r="H27" s="144">
        <v>27433</v>
      </c>
      <c r="I27" s="144">
        <v>92130</v>
      </c>
      <c r="J27" s="160">
        <v>32824</v>
      </c>
      <c r="K27" s="144">
        <v>31962</v>
      </c>
      <c r="L27" s="43">
        <f>+SUM(D27:K27)</f>
        <v>414593</v>
      </c>
      <c r="M27" s="160"/>
      <c r="N27" s="160"/>
      <c r="O27" s="160">
        <v>78</v>
      </c>
      <c r="P27" s="160">
        <v>223</v>
      </c>
      <c r="Q27" s="160">
        <v>0</v>
      </c>
      <c r="R27" s="160">
        <v>0</v>
      </c>
      <c r="S27" s="160">
        <v>0</v>
      </c>
      <c r="T27" s="160">
        <v>833</v>
      </c>
      <c r="U27" s="160"/>
      <c r="V27" s="144"/>
      <c r="W27" s="144"/>
      <c r="X27" s="144"/>
      <c r="Y27" s="160">
        <v>0</v>
      </c>
      <c r="Z27" s="160">
        <v>16</v>
      </c>
      <c r="AA27" s="160">
        <v>0</v>
      </c>
      <c r="AB27" s="160"/>
      <c r="AC27" s="160"/>
      <c r="AD27" s="160">
        <v>0</v>
      </c>
      <c r="AE27" s="160">
        <v>0</v>
      </c>
      <c r="AF27" s="160">
        <v>21</v>
      </c>
      <c r="AG27" s="43">
        <f>+SUM(M27:AF27)</f>
        <v>1171</v>
      </c>
      <c r="AH27" s="43">
        <f t="shared" si="28"/>
        <v>948</v>
      </c>
      <c r="AI27" s="43">
        <f t="shared" si="29"/>
        <v>223</v>
      </c>
      <c r="AJ27" s="160"/>
      <c r="AK27" s="144"/>
      <c r="AL27" s="160">
        <v>240</v>
      </c>
      <c r="AM27" s="43">
        <f>+SUM(AJ27:AL27)</f>
        <v>240</v>
      </c>
      <c r="AN27" s="44">
        <f>+AM27+AG27+L27</f>
        <v>416004</v>
      </c>
      <c r="AQ27" s="43">
        <f t="shared" si="30"/>
        <v>3995.25</v>
      </c>
      <c r="AR27" s="43">
        <f t="shared" si="31"/>
        <v>65.055555555555557</v>
      </c>
      <c r="AS27" s="43">
        <f t="shared" si="31"/>
        <v>135.42857142857142</v>
      </c>
      <c r="AT27" s="43">
        <f t="shared" si="31"/>
        <v>20.272727272727273</v>
      </c>
      <c r="AU27" s="43">
        <f t="shared" si="32"/>
        <v>80</v>
      </c>
      <c r="AV27" s="44">
        <f t="shared" si="32"/>
        <v>14344.965517241379</v>
      </c>
      <c r="AW27" s="122"/>
      <c r="AX27" s="43">
        <f t="shared" si="33"/>
        <v>32393</v>
      </c>
      <c r="AY27" s="43">
        <f t="shared" si="34"/>
        <v>0</v>
      </c>
      <c r="AZ27" s="43">
        <f t="shared" si="35"/>
        <v>18.5</v>
      </c>
      <c r="BA27" s="43">
        <f t="shared" si="36"/>
        <v>0</v>
      </c>
      <c r="BB27" s="43">
        <f t="shared" si="37"/>
        <v>240</v>
      </c>
      <c r="BC27" s="44">
        <f>MEDIAN((D27:K27,M27:V27,Y27:AF27,AJ27:AL27))</f>
        <v>223</v>
      </c>
    </row>
    <row r="28" spans="1:55" s="204" customFormat="1">
      <c r="A28" s="199"/>
      <c r="B28" s="200"/>
      <c r="C28" s="201" t="s">
        <v>269</v>
      </c>
      <c r="D28" s="144">
        <v>0</v>
      </c>
      <c r="E28" s="160">
        <v>3326</v>
      </c>
      <c r="F28" s="160">
        <v>6261</v>
      </c>
      <c r="G28" s="160"/>
      <c r="H28" s="144"/>
      <c r="I28" s="144"/>
      <c r="J28" s="160"/>
      <c r="K28" s="144">
        <v>3615</v>
      </c>
      <c r="L28" s="43">
        <f>+SUM(D28:K28)</f>
        <v>13202</v>
      </c>
      <c r="M28" s="160"/>
      <c r="N28" s="160"/>
      <c r="O28" s="160"/>
      <c r="P28" s="160"/>
      <c r="Q28" s="160">
        <v>0</v>
      </c>
      <c r="R28" s="160">
        <v>0</v>
      </c>
      <c r="S28" s="160">
        <v>0</v>
      </c>
      <c r="T28" s="160">
        <v>0</v>
      </c>
      <c r="U28" s="160"/>
      <c r="V28" s="144"/>
      <c r="W28" s="144"/>
      <c r="X28" s="144"/>
      <c r="Y28" s="160">
        <v>0</v>
      </c>
      <c r="Z28" s="160"/>
      <c r="AA28" s="160">
        <v>0</v>
      </c>
      <c r="AB28" s="160"/>
      <c r="AC28" s="160"/>
      <c r="AD28" s="160"/>
      <c r="AE28" s="160">
        <v>0</v>
      </c>
      <c r="AF28" s="160"/>
      <c r="AG28" s="43">
        <f>+SUM(M28:AF28)</f>
        <v>0</v>
      </c>
      <c r="AH28" s="43">
        <f t="shared" si="28"/>
        <v>0</v>
      </c>
      <c r="AI28" s="43">
        <f t="shared" si="29"/>
        <v>0</v>
      </c>
      <c r="AJ28" s="160">
        <v>500</v>
      </c>
      <c r="AK28" s="144">
        <v>500</v>
      </c>
      <c r="AL28" s="160">
        <v>0</v>
      </c>
      <c r="AM28" s="43">
        <f>+SUM(AJ28:AL28)</f>
        <v>1000</v>
      </c>
      <c r="AN28" s="44">
        <f>+AM28+AG28+L28</f>
        <v>14202</v>
      </c>
      <c r="AQ28" s="43">
        <f t="shared" si="30"/>
        <v>451.875</v>
      </c>
      <c r="AR28" s="43">
        <f t="shared" si="31"/>
        <v>0</v>
      </c>
      <c r="AS28" s="43">
        <f t="shared" si="31"/>
        <v>0</v>
      </c>
      <c r="AT28" s="43">
        <f t="shared" si="31"/>
        <v>0</v>
      </c>
      <c r="AU28" s="43">
        <f t="shared" si="32"/>
        <v>333.33333333333331</v>
      </c>
      <c r="AV28" s="44">
        <f t="shared" si="32"/>
        <v>489.72413793103448</v>
      </c>
      <c r="AW28" s="122"/>
      <c r="AX28" s="43">
        <f t="shared" si="33"/>
        <v>3470.5</v>
      </c>
      <c r="AY28" s="43">
        <f t="shared" si="34"/>
        <v>0</v>
      </c>
      <c r="AZ28" s="43">
        <f t="shared" si="35"/>
        <v>0</v>
      </c>
      <c r="BA28" s="43">
        <f t="shared" si="36"/>
        <v>0</v>
      </c>
      <c r="BB28" s="43">
        <f t="shared" si="37"/>
        <v>500</v>
      </c>
      <c r="BC28" s="44">
        <f>MEDIAN((D28:K28,M28:V28,Y28:AF28,AJ28:AL28))</f>
        <v>0</v>
      </c>
    </row>
    <row r="29" spans="1:55" s="204" customFormat="1">
      <c r="A29" s="199"/>
      <c r="B29" s="200"/>
      <c r="C29" s="201" t="s">
        <v>268</v>
      </c>
      <c r="D29" s="144">
        <v>0</v>
      </c>
      <c r="E29" s="160">
        <v>1022</v>
      </c>
      <c r="F29" s="160">
        <v>0</v>
      </c>
      <c r="G29" s="160">
        <v>93402</v>
      </c>
      <c r="H29" s="144"/>
      <c r="I29" s="144"/>
      <c r="J29" s="160"/>
      <c r="K29" s="144">
        <v>6910</v>
      </c>
      <c r="L29" s="43">
        <f>+SUM(D29:K29)</f>
        <v>101334</v>
      </c>
      <c r="M29" s="160"/>
      <c r="N29" s="160"/>
      <c r="O29" s="160"/>
      <c r="P29" s="160"/>
      <c r="Q29" s="160">
        <v>0</v>
      </c>
      <c r="R29" s="160">
        <v>0</v>
      </c>
      <c r="S29" s="160">
        <v>0</v>
      </c>
      <c r="T29" s="160">
        <v>0</v>
      </c>
      <c r="U29" s="160"/>
      <c r="V29" s="144"/>
      <c r="W29" s="144"/>
      <c r="X29" s="144"/>
      <c r="Y29" s="160">
        <v>0</v>
      </c>
      <c r="Z29" s="160"/>
      <c r="AA29" s="160">
        <v>0</v>
      </c>
      <c r="AB29" s="160">
        <v>336</v>
      </c>
      <c r="AC29" s="160">
        <v>470</v>
      </c>
      <c r="AD29" s="160">
        <v>44</v>
      </c>
      <c r="AE29" s="160">
        <v>0</v>
      </c>
      <c r="AF29" s="160"/>
      <c r="AG29" s="43">
        <f>+SUM(M29:AF29)</f>
        <v>850</v>
      </c>
      <c r="AH29" s="43">
        <f t="shared" si="28"/>
        <v>514</v>
      </c>
      <c r="AI29" s="43">
        <f t="shared" si="29"/>
        <v>336</v>
      </c>
      <c r="AJ29" s="160"/>
      <c r="AK29" s="144"/>
      <c r="AL29" s="160">
        <v>0</v>
      </c>
      <c r="AM29" s="43">
        <f>+SUM(AJ29:AL29)</f>
        <v>0</v>
      </c>
      <c r="AN29" s="44">
        <f>+AM29+AG29+L29</f>
        <v>102184</v>
      </c>
      <c r="AQ29" s="43">
        <f t="shared" si="30"/>
        <v>863.75</v>
      </c>
      <c r="AR29" s="43">
        <f t="shared" si="31"/>
        <v>47.222222222222221</v>
      </c>
      <c r="AS29" s="43">
        <f t="shared" si="31"/>
        <v>73.428571428571431</v>
      </c>
      <c r="AT29" s="43">
        <f t="shared" si="31"/>
        <v>30.545454545454547</v>
      </c>
      <c r="AU29" s="43">
        <f t="shared" si="32"/>
        <v>0</v>
      </c>
      <c r="AV29" s="44">
        <f t="shared" si="32"/>
        <v>3523.5862068965516</v>
      </c>
      <c r="AW29" s="122"/>
      <c r="AX29" s="43">
        <f t="shared" si="33"/>
        <v>1022</v>
      </c>
      <c r="AY29" s="43">
        <f t="shared" si="34"/>
        <v>0</v>
      </c>
      <c r="AZ29" s="43">
        <f t="shared" si="35"/>
        <v>22</v>
      </c>
      <c r="BA29" s="43">
        <f t="shared" si="36"/>
        <v>0</v>
      </c>
      <c r="BB29" s="43">
        <f t="shared" si="37"/>
        <v>0</v>
      </c>
      <c r="BC29" s="44">
        <f>MEDIAN((D29:K29,M29:V29,Y29:AF29,AJ29:AL29))</f>
        <v>0</v>
      </c>
    </row>
    <row r="30" spans="1:55" s="204" customFormat="1">
      <c r="A30" s="199"/>
      <c r="B30" s="200"/>
      <c r="C30" s="210" t="s">
        <v>267</v>
      </c>
      <c r="D30" s="46">
        <f t="shared" ref="D30:K30" si="38">SUM(D26:D29)</f>
        <v>25007</v>
      </c>
      <c r="E30" s="118">
        <f t="shared" si="38"/>
        <v>36693</v>
      </c>
      <c r="F30" s="118">
        <f t="shared" si="38"/>
        <v>88686</v>
      </c>
      <c r="G30" s="118">
        <f t="shared" si="38"/>
        <v>331639</v>
      </c>
      <c r="H30" s="118">
        <f t="shared" si="38"/>
        <v>55089</v>
      </c>
      <c r="I30" s="118">
        <f t="shared" si="38"/>
        <v>150165</v>
      </c>
      <c r="J30" s="118">
        <f t="shared" si="38"/>
        <v>48485</v>
      </c>
      <c r="K30" s="88">
        <f t="shared" si="38"/>
        <v>72584</v>
      </c>
      <c r="L30" s="45">
        <f>+SUM(D30:K30)</f>
        <v>808348</v>
      </c>
      <c r="M30" s="46">
        <f t="shared" ref="M30:V30" si="39">SUM(M26:M29)</f>
        <v>0</v>
      </c>
      <c r="N30" s="118">
        <f t="shared" si="39"/>
        <v>0</v>
      </c>
      <c r="O30" s="118">
        <f t="shared" si="39"/>
        <v>562</v>
      </c>
      <c r="P30" s="118">
        <f t="shared" si="39"/>
        <v>680</v>
      </c>
      <c r="Q30" s="118">
        <f t="shared" si="39"/>
        <v>393</v>
      </c>
      <c r="R30" s="118">
        <f t="shared" si="39"/>
        <v>0</v>
      </c>
      <c r="S30" s="118">
        <f t="shared" si="39"/>
        <v>100</v>
      </c>
      <c r="T30" s="118">
        <f t="shared" si="39"/>
        <v>1995</v>
      </c>
      <c r="U30" s="118">
        <f t="shared" si="39"/>
        <v>0</v>
      </c>
      <c r="V30" s="118">
        <f t="shared" si="39"/>
        <v>0</v>
      </c>
      <c r="W30" s="118"/>
      <c r="X30" s="118"/>
      <c r="Y30" s="118">
        <f t="shared" ref="Y30:AF30" si="40">SUM(Y26:Y29)</f>
        <v>149</v>
      </c>
      <c r="Z30" s="118">
        <f t="shared" si="40"/>
        <v>3342</v>
      </c>
      <c r="AA30" s="118">
        <f t="shared" si="40"/>
        <v>0</v>
      </c>
      <c r="AB30" s="118">
        <f t="shared" si="40"/>
        <v>336</v>
      </c>
      <c r="AC30" s="118">
        <f t="shared" si="40"/>
        <v>1106</v>
      </c>
      <c r="AD30" s="118">
        <f t="shared" si="40"/>
        <v>198</v>
      </c>
      <c r="AE30" s="118">
        <f t="shared" si="40"/>
        <v>0</v>
      </c>
      <c r="AF30" s="88">
        <f t="shared" si="40"/>
        <v>195</v>
      </c>
      <c r="AG30" s="45">
        <f>+SUM(M30:AF30)</f>
        <v>9056</v>
      </c>
      <c r="AH30" s="45">
        <f t="shared" si="28"/>
        <v>7791</v>
      </c>
      <c r="AI30" s="45">
        <f t="shared" si="29"/>
        <v>1265</v>
      </c>
      <c r="AJ30" s="46">
        <f>SUM(AJ26:AJ29)</f>
        <v>500</v>
      </c>
      <c r="AK30" s="118">
        <f>SUM(AK26:AK29)</f>
        <v>500</v>
      </c>
      <c r="AL30" s="88">
        <f>SUM(AL26:AL29)</f>
        <v>759</v>
      </c>
      <c r="AM30" s="45">
        <f>+SUM(AJ30:AL30)</f>
        <v>1759</v>
      </c>
      <c r="AN30" s="211">
        <f>+AM30+AG30+L30</f>
        <v>819163</v>
      </c>
      <c r="AQ30" s="45">
        <f>K30/AQ$5</f>
        <v>9073</v>
      </c>
      <c r="AR30" s="45">
        <f>AG30/AR$5</f>
        <v>503.11111111111109</v>
      </c>
      <c r="AS30" s="45">
        <f>AH30/AS$5</f>
        <v>1113</v>
      </c>
      <c r="AT30" s="45">
        <f>AI30/AT$5</f>
        <v>115</v>
      </c>
      <c r="AU30" s="45">
        <f>AM30/AU$5</f>
        <v>586.33333333333337</v>
      </c>
      <c r="AV30" s="211">
        <f>AN30/AV$5</f>
        <v>28247</v>
      </c>
      <c r="AW30" s="122"/>
      <c r="AX30" s="45">
        <f t="shared" si="33"/>
        <v>63836.5</v>
      </c>
      <c r="AY30" s="45">
        <f t="shared" si="34"/>
        <v>172</v>
      </c>
      <c r="AZ30" s="45">
        <f t="shared" si="35"/>
        <v>562</v>
      </c>
      <c r="BA30" s="45">
        <f t="shared" si="36"/>
        <v>0</v>
      </c>
      <c r="BB30" s="45">
        <f t="shared" si="37"/>
        <v>500</v>
      </c>
      <c r="BC30" s="211">
        <f>MEDIAN((D30:K30,M30:V30,Y30:AF30,AJ30:AL30))</f>
        <v>500</v>
      </c>
    </row>
    <row r="31" spans="1:55" s="204" customFormat="1">
      <c r="A31" s="199"/>
      <c r="B31" s="200"/>
      <c r="C31" s="212" t="s">
        <v>259</v>
      </c>
      <c r="D31" s="213">
        <f t="shared" ref="D31:V31" si="41">+D30/D$42</f>
        <v>6.7981883821578479E-2</v>
      </c>
      <c r="E31" s="214">
        <f t="shared" si="41"/>
        <v>0.33120610907515391</v>
      </c>
      <c r="F31" s="214">
        <f t="shared" si="41"/>
        <v>0.19256582904316369</v>
      </c>
      <c r="G31" s="214">
        <f t="shared" si="41"/>
        <v>0.30931222497672972</v>
      </c>
      <c r="H31" s="119">
        <f t="shared" si="41"/>
        <v>0.16679736583150406</v>
      </c>
      <c r="I31" s="119">
        <f t="shared" si="41"/>
        <v>0.22883436424231618</v>
      </c>
      <c r="J31" s="214">
        <f t="shared" si="41"/>
        <v>0.20050617626016798</v>
      </c>
      <c r="K31" s="119">
        <f t="shared" si="41"/>
        <v>0.18214257931598665</v>
      </c>
      <c r="L31" s="84">
        <f t="shared" si="41"/>
        <v>0.2221852683669899</v>
      </c>
      <c r="M31" s="214">
        <f t="shared" si="41"/>
        <v>0</v>
      </c>
      <c r="N31" s="215">
        <f t="shared" si="41"/>
        <v>0</v>
      </c>
      <c r="O31" s="214">
        <f t="shared" si="41"/>
        <v>5.5956031701780238E-3</v>
      </c>
      <c r="P31" s="214">
        <f t="shared" si="41"/>
        <v>1.1403464640874713E-2</v>
      </c>
      <c r="Q31" s="214">
        <f t="shared" si="41"/>
        <v>3.4668007515812316E-3</v>
      </c>
      <c r="R31" s="214">
        <f t="shared" si="41"/>
        <v>0</v>
      </c>
      <c r="S31" s="214">
        <f t="shared" si="41"/>
        <v>2.3384701728129459E-3</v>
      </c>
      <c r="T31" s="214">
        <f t="shared" si="41"/>
        <v>2.777429728939565E-2</v>
      </c>
      <c r="U31" s="214">
        <f t="shared" si="41"/>
        <v>0</v>
      </c>
      <c r="V31" s="119">
        <f t="shared" si="41"/>
        <v>0</v>
      </c>
      <c r="W31" s="119"/>
      <c r="X31" s="119"/>
      <c r="Y31" s="214">
        <f t="shared" ref="Y31:AN31" si="42">+Y30/Y$42</f>
        <v>2.5218760049422E-3</v>
      </c>
      <c r="Z31" s="215">
        <f t="shared" si="42"/>
        <v>2.1656719609634712E-2</v>
      </c>
      <c r="AA31" s="214">
        <f t="shared" si="42"/>
        <v>0</v>
      </c>
      <c r="AB31" s="214">
        <f t="shared" si="42"/>
        <v>5.6481979558902634E-3</v>
      </c>
      <c r="AC31" s="214">
        <f t="shared" si="42"/>
        <v>1.1761828294322206E-2</v>
      </c>
      <c r="AD31" s="214">
        <f t="shared" si="42"/>
        <v>3.4818696584954104E-3</v>
      </c>
      <c r="AE31" s="215">
        <f t="shared" si="42"/>
        <v>0</v>
      </c>
      <c r="AF31" s="215">
        <f t="shared" si="42"/>
        <v>2.9137964526396009E-3</v>
      </c>
      <c r="AG31" s="84">
        <f t="shared" si="42"/>
        <v>8.0886680939736035E-3</v>
      </c>
      <c r="AH31" s="84">
        <f t="shared" si="42"/>
        <v>1.1844655766117079E-2</v>
      </c>
      <c r="AI31" s="84">
        <f t="shared" si="42"/>
        <v>2.7391268573012345E-3</v>
      </c>
      <c r="AJ31" s="214">
        <f t="shared" si="42"/>
        <v>3.2528153116522349E-3</v>
      </c>
      <c r="AK31" s="119">
        <f t="shared" si="42"/>
        <v>3.1830914183855363E-2</v>
      </c>
      <c r="AL31" s="214">
        <f t="shared" si="42"/>
        <v>2.9737883477647612E-2</v>
      </c>
      <c r="AM31" s="84">
        <f t="shared" si="42"/>
        <v>9.0231040709126721E-3</v>
      </c>
      <c r="AN31" s="86">
        <f t="shared" si="42"/>
        <v>0.16539705768927129</v>
      </c>
      <c r="AQ31" s="84">
        <f t="shared" ref="AQ31:AV31" si="43">+AQ30/AQ$42</f>
        <v>0.18214257931598665</v>
      </c>
      <c r="AR31" s="84">
        <f t="shared" si="43"/>
        <v>8.0886680939736017E-3</v>
      </c>
      <c r="AS31" s="84">
        <f t="shared" si="43"/>
        <v>1.1844655766117079E-2</v>
      </c>
      <c r="AT31" s="84">
        <f t="shared" si="43"/>
        <v>2.7391268573012349E-3</v>
      </c>
      <c r="AU31" s="84">
        <f t="shared" si="43"/>
        <v>9.0231040709126721E-3</v>
      </c>
      <c r="AV31" s="86">
        <f t="shared" si="43"/>
        <v>0.16539705768927127</v>
      </c>
      <c r="AW31" s="85"/>
      <c r="AX31" s="84">
        <f t="shared" si="33"/>
        <v>0.19653600265166582</v>
      </c>
      <c r="AY31" s="84">
        <f t="shared" si="34"/>
        <v>2.7178362287909007E-3</v>
      </c>
      <c r="AZ31" s="84">
        <f t="shared" si="34"/>
        <v>2.7178362287909007E-3</v>
      </c>
      <c r="BA31" s="84">
        <f t="shared" si="36"/>
        <v>0</v>
      </c>
      <c r="BB31" s="84">
        <f t="shared" si="37"/>
        <v>2.9737883477647612E-2</v>
      </c>
      <c r="BC31" s="86">
        <f t="shared" ref="BC31" si="44">+BC30/BC$42</f>
        <v>7.4712729554861556E-3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804</v>
      </c>
      <c r="F33" s="160">
        <v>3756</v>
      </c>
      <c r="G33" s="160"/>
      <c r="H33" s="144">
        <v>7592</v>
      </c>
      <c r="I33" s="144"/>
      <c r="J33" s="160">
        <v>14029</v>
      </c>
      <c r="K33" s="144">
        <v>1430</v>
      </c>
      <c r="L33" s="43">
        <f t="shared" ref="L33:L39" si="45">+SUM(D33:K33)</f>
        <v>27611</v>
      </c>
      <c r="M33" s="160"/>
      <c r="N33" s="160">
        <v>768</v>
      </c>
      <c r="O33" s="160">
        <v>1575</v>
      </c>
      <c r="P33" s="160">
        <v>3198</v>
      </c>
      <c r="Q33" s="160">
        <v>6517</v>
      </c>
      <c r="R33" s="160">
        <v>516</v>
      </c>
      <c r="S33" s="160">
        <v>41</v>
      </c>
      <c r="T33" s="160">
        <v>1055</v>
      </c>
      <c r="U33" s="160"/>
      <c r="V33" s="144"/>
      <c r="W33" s="144"/>
      <c r="X33" s="144"/>
      <c r="Y33" s="160">
        <v>0</v>
      </c>
      <c r="Z33" s="160"/>
      <c r="AA33" s="160">
        <v>1150</v>
      </c>
      <c r="AB33" s="160">
        <v>1195</v>
      </c>
      <c r="AC33" s="160"/>
      <c r="AD33" s="160">
        <v>2379</v>
      </c>
      <c r="AE33" s="160">
        <v>899</v>
      </c>
      <c r="AF33" s="160"/>
      <c r="AG33" s="43">
        <f>+SUM(M33:AF33)</f>
        <v>19293</v>
      </c>
      <c r="AH33" s="43">
        <f t="shared" ref="AH33:AH39" si="46">O33+Q33+Z33+AC33+AD33+AF33+T33</f>
        <v>11526</v>
      </c>
      <c r="AI33" s="43">
        <f t="shared" ref="AI33:AI39" si="47">M33+N33+P33+R33+S33+U33+V33+Y33+AA33+AB33+AE33</f>
        <v>7767</v>
      </c>
      <c r="AJ33" s="160"/>
      <c r="AK33" s="144"/>
      <c r="AL33" s="160">
        <v>0</v>
      </c>
      <c r="AM33" s="43">
        <f t="shared" ref="AM33:AM39" si="48">+SUM(AJ33:AL33)</f>
        <v>0</v>
      </c>
      <c r="AN33" s="44">
        <f t="shared" ref="AN33:AN39" si="49">+AM33+AG33+L33</f>
        <v>46904</v>
      </c>
      <c r="AQ33" s="43">
        <f t="shared" ref="AQ33:AQ38" si="50">K33/AQ$5</f>
        <v>178.75</v>
      </c>
      <c r="AR33" s="43">
        <f t="shared" ref="AR33:AT38" si="51">AG33/AR$5</f>
        <v>1071.8333333333333</v>
      </c>
      <c r="AS33" s="43">
        <f t="shared" si="51"/>
        <v>1646.5714285714287</v>
      </c>
      <c r="AT33" s="43">
        <f t="shared" si="51"/>
        <v>706.09090909090912</v>
      </c>
      <c r="AU33" s="43">
        <f t="shared" ref="AU33:AV38" si="52">AM33/AU$5</f>
        <v>0</v>
      </c>
      <c r="AV33" s="44">
        <f t="shared" si="52"/>
        <v>1617.3793103448277</v>
      </c>
      <c r="AW33" s="122"/>
      <c r="AX33" s="43">
        <f t="shared" ref="AX33:AX40" si="53">MEDIAN($D33:$K33)</f>
        <v>2593</v>
      </c>
      <c r="AY33" s="43">
        <f t="shared" ref="AY33:AZ40" si="54">MEDIAN($M33:$AF33)</f>
        <v>1102.5</v>
      </c>
      <c r="AZ33" s="43">
        <f t="shared" ref="AZ33:AZ39" si="55">MEDIAN($AC33,$AD33,$Z33,$T33,$O33,Q33,AF33)</f>
        <v>1977</v>
      </c>
      <c r="BA33" s="43">
        <f t="shared" ref="BA33:BA40" si="56">MEDIAN($AE33,$AB33,$AA33,$Y33,$V33,$U33,$S33,$R33,$P33,$N33,$M33)</f>
        <v>833.5</v>
      </c>
      <c r="BB33" s="43">
        <f t="shared" ref="BB33:BB40" si="57">MEDIAN($AJ33:$AL33)</f>
        <v>0</v>
      </c>
      <c r="BC33" s="44">
        <f>MEDIAN((D33:K33,M33:V33,Y33:AF33,AJ33:AL33))</f>
        <v>1150</v>
      </c>
    </row>
    <row r="34" spans="1:55" s="204" customFormat="1">
      <c r="A34" s="199"/>
      <c r="B34" s="200"/>
      <c r="C34" s="201" t="s">
        <v>264</v>
      </c>
      <c r="D34" s="220">
        <v>180</v>
      </c>
      <c r="E34" s="160">
        <v>982</v>
      </c>
      <c r="F34" s="160">
        <v>4522</v>
      </c>
      <c r="G34" s="160">
        <v>5268</v>
      </c>
      <c r="H34" s="144">
        <v>19799</v>
      </c>
      <c r="I34" s="144">
        <v>23983</v>
      </c>
      <c r="J34" s="160">
        <v>2192</v>
      </c>
      <c r="K34" s="144">
        <v>1670</v>
      </c>
      <c r="L34" s="43">
        <f t="shared" si="45"/>
        <v>58596</v>
      </c>
      <c r="M34" s="160">
        <v>1095</v>
      </c>
      <c r="N34" s="160">
        <v>528</v>
      </c>
      <c r="O34" s="160">
        <v>2466</v>
      </c>
      <c r="P34" s="160">
        <v>1209</v>
      </c>
      <c r="Q34" s="160">
        <v>48</v>
      </c>
      <c r="R34" s="160">
        <v>796</v>
      </c>
      <c r="S34" s="160">
        <v>654</v>
      </c>
      <c r="T34" s="160">
        <v>367</v>
      </c>
      <c r="U34" s="160">
        <v>881</v>
      </c>
      <c r="V34" s="144">
        <v>241</v>
      </c>
      <c r="W34" s="144"/>
      <c r="X34" s="144"/>
      <c r="Y34" s="160">
        <v>2057</v>
      </c>
      <c r="Z34" s="160">
        <v>1012</v>
      </c>
      <c r="AA34" s="160">
        <v>351</v>
      </c>
      <c r="AB34" s="160">
        <v>1050</v>
      </c>
      <c r="AC34" s="160">
        <v>69</v>
      </c>
      <c r="AD34" s="160">
        <v>423</v>
      </c>
      <c r="AE34" s="160">
        <v>395</v>
      </c>
      <c r="AF34" s="160">
        <v>562</v>
      </c>
      <c r="AG34" s="43">
        <f>+SUM(M34:AF34)</f>
        <v>14204</v>
      </c>
      <c r="AH34" s="43">
        <f t="shared" si="46"/>
        <v>4947</v>
      </c>
      <c r="AI34" s="43">
        <f t="shared" si="47"/>
        <v>9257</v>
      </c>
      <c r="AJ34" s="160">
        <v>3655</v>
      </c>
      <c r="AK34" s="144">
        <v>2724</v>
      </c>
      <c r="AL34" s="160">
        <v>1050</v>
      </c>
      <c r="AM34" s="43">
        <f t="shared" si="48"/>
        <v>7429</v>
      </c>
      <c r="AN34" s="44">
        <f t="shared" si="49"/>
        <v>80229</v>
      </c>
      <c r="AQ34" s="43">
        <f t="shared" si="50"/>
        <v>208.75</v>
      </c>
      <c r="AR34" s="43">
        <f t="shared" si="51"/>
        <v>789.11111111111109</v>
      </c>
      <c r="AS34" s="43">
        <f t="shared" si="51"/>
        <v>706.71428571428567</v>
      </c>
      <c r="AT34" s="43">
        <f t="shared" si="51"/>
        <v>841.5454545454545</v>
      </c>
      <c r="AU34" s="43">
        <f t="shared" si="52"/>
        <v>2476.3333333333335</v>
      </c>
      <c r="AV34" s="44">
        <f t="shared" si="52"/>
        <v>2766.5172413793102</v>
      </c>
      <c r="AW34" s="122"/>
      <c r="AX34" s="43">
        <f t="shared" si="53"/>
        <v>3357</v>
      </c>
      <c r="AY34" s="43">
        <f t="shared" si="54"/>
        <v>608</v>
      </c>
      <c r="AZ34" s="43">
        <f t="shared" si="55"/>
        <v>423</v>
      </c>
      <c r="BA34" s="43">
        <f t="shared" si="56"/>
        <v>796</v>
      </c>
      <c r="BB34" s="43">
        <f t="shared" si="57"/>
        <v>2724</v>
      </c>
      <c r="BC34" s="44">
        <f>MEDIAN((D34:K34,M34:V34,Y34:AF34,AJ34:AL34))</f>
        <v>1012</v>
      </c>
    </row>
    <row r="35" spans="1:55" s="204" customFormat="1">
      <c r="A35" s="199"/>
      <c r="B35" s="200"/>
      <c r="C35" s="201" t="s">
        <v>263</v>
      </c>
      <c r="D35" s="220">
        <v>0</v>
      </c>
      <c r="E35" s="160">
        <v>85</v>
      </c>
      <c r="F35" s="160">
        <v>0</v>
      </c>
      <c r="G35" s="160">
        <v>24</v>
      </c>
      <c r="H35" s="144"/>
      <c r="I35" s="144">
        <v>5052</v>
      </c>
      <c r="J35" s="160"/>
      <c r="K35" s="144">
        <v>79</v>
      </c>
      <c r="L35" s="43">
        <f t="shared" si="45"/>
        <v>5240</v>
      </c>
      <c r="M35" s="160"/>
      <c r="N35" s="160">
        <v>30</v>
      </c>
      <c r="O35" s="160"/>
      <c r="P35" s="160">
        <v>52</v>
      </c>
      <c r="Q35" s="160">
        <v>0</v>
      </c>
      <c r="R35" s="160">
        <v>0</v>
      </c>
      <c r="S35" s="160">
        <v>43</v>
      </c>
      <c r="T35" s="160">
        <v>0</v>
      </c>
      <c r="U35" s="160"/>
      <c r="V35" s="144"/>
      <c r="W35" s="144"/>
      <c r="X35" s="144"/>
      <c r="Y35" s="160">
        <v>0</v>
      </c>
      <c r="Z35" s="160"/>
      <c r="AA35" s="160">
        <v>0</v>
      </c>
      <c r="AB35" s="160"/>
      <c r="AC35" s="160"/>
      <c r="AD35" s="160">
        <v>0</v>
      </c>
      <c r="AE35" s="160">
        <v>1</v>
      </c>
      <c r="AF35" s="160">
        <v>52</v>
      </c>
      <c r="AG35" s="43"/>
      <c r="AH35" s="43">
        <f t="shared" si="46"/>
        <v>52</v>
      </c>
      <c r="AI35" s="43">
        <f t="shared" si="47"/>
        <v>126</v>
      </c>
      <c r="AJ35" s="160">
        <v>3</v>
      </c>
      <c r="AK35" s="144"/>
      <c r="AL35" s="160">
        <v>0</v>
      </c>
      <c r="AM35" s="43">
        <f t="shared" si="48"/>
        <v>3</v>
      </c>
      <c r="AN35" s="44">
        <f t="shared" si="49"/>
        <v>5243</v>
      </c>
      <c r="AQ35" s="43">
        <f t="shared" si="50"/>
        <v>9.875</v>
      </c>
      <c r="AR35" s="43">
        <f t="shared" si="51"/>
        <v>0</v>
      </c>
      <c r="AS35" s="43">
        <f t="shared" si="51"/>
        <v>7.4285714285714288</v>
      </c>
      <c r="AT35" s="43">
        <f t="shared" si="51"/>
        <v>11.454545454545455</v>
      </c>
      <c r="AU35" s="43">
        <f t="shared" si="52"/>
        <v>1</v>
      </c>
      <c r="AV35" s="44">
        <f t="shared" si="52"/>
        <v>180.79310344827587</v>
      </c>
      <c r="AW35" s="122"/>
      <c r="AX35" s="43">
        <f t="shared" si="53"/>
        <v>51.5</v>
      </c>
      <c r="AY35" s="43">
        <f t="shared" si="54"/>
        <v>0</v>
      </c>
      <c r="AZ35" s="43">
        <f t="shared" si="55"/>
        <v>0</v>
      </c>
      <c r="BA35" s="43">
        <f t="shared" si="56"/>
        <v>1</v>
      </c>
      <c r="BB35" s="43">
        <f t="shared" si="57"/>
        <v>1.5</v>
      </c>
      <c r="BC35" s="44">
        <f>MEDIAN((D35:K35,M35:V35,Y35:AF35,AJ35:AL35))</f>
        <v>1</v>
      </c>
    </row>
    <row r="36" spans="1:55" s="204" customFormat="1">
      <c r="A36" s="199"/>
      <c r="B36" s="200"/>
      <c r="C36" s="201" t="s">
        <v>262</v>
      </c>
      <c r="D36" s="144">
        <v>0</v>
      </c>
      <c r="E36" s="160"/>
      <c r="F36" s="160">
        <v>0</v>
      </c>
      <c r="G36" s="160"/>
      <c r="H36" s="144"/>
      <c r="I36" s="144"/>
      <c r="J36" s="160">
        <v>979</v>
      </c>
      <c r="K36" s="144">
        <v>0</v>
      </c>
      <c r="L36" s="43">
        <f t="shared" si="45"/>
        <v>979</v>
      </c>
      <c r="M36" s="160"/>
      <c r="N36" s="160"/>
      <c r="O36" s="160"/>
      <c r="P36" s="160"/>
      <c r="Q36" s="160">
        <v>855</v>
      </c>
      <c r="R36" s="160">
        <v>0</v>
      </c>
      <c r="S36" s="160">
        <v>0</v>
      </c>
      <c r="T36" s="160">
        <v>0</v>
      </c>
      <c r="U36" s="160"/>
      <c r="V36" s="144"/>
      <c r="W36" s="144"/>
      <c r="X36" s="144"/>
      <c r="Y36" s="160">
        <v>0</v>
      </c>
      <c r="Z36" s="160"/>
      <c r="AA36" s="160">
        <v>0</v>
      </c>
      <c r="AB36" s="160"/>
      <c r="AC36" s="160"/>
      <c r="AD36" s="160"/>
      <c r="AE36" s="160">
        <v>0</v>
      </c>
      <c r="AF36" s="160">
        <v>1707</v>
      </c>
      <c r="AG36" s="43">
        <f>+SUM(M36:AF36)</f>
        <v>2562</v>
      </c>
      <c r="AH36" s="43">
        <f t="shared" si="46"/>
        <v>2562</v>
      </c>
      <c r="AI36" s="43">
        <f t="shared" si="47"/>
        <v>0</v>
      </c>
      <c r="AJ36" s="160">
        <v>4157</v>
      </c>
      <c r="AK36" s="144"/>
      <c r="AL36" s="160">
        <v>1980</v>
      </c>
      <c r="AM36" s="43">
        <f t="shared" si="48"/>
        <v>6137</v>
      </c>
      <c r="AN36" s="44">
        <f t="shared" si="49"/>
        <v>9678</v>
      </c>
      <c r="AQ36" s="43">
        <f t="shared" si="50"/>
        <v>0</v>
      </c>
      <c r="AR36" s="43">
        <f t="shared" si="51"/>
        <v>142.33333333333334</v>
      </c>
      <c r="AS36" s="43">
        <f t="shared" si="51"/>
        <v>366</v>
      </c>
      <c r="AT36" s="43">
        <f t="shared" si="51"/>
        <v>0</v>
      </c>
      <c r="AU36" s="43">
        <f t="shared" si="52"/>
        <v>2045.6666666666667</v>
      </c>
      <c r="AV36" s="44">
        <f t="shared" si="52"/>
        <v>333.72413793103448</v>
      </c>
      <c r="AW36" s="122"/>
      <c r="AX36" s="43">
        <f t="shared" si="53"/>
        <v>0</v>
      </c>
      <c r="AY36" s="43">
        <f t="shared" si="54"/>
        <v>0</v>
      </c>
      <c r="AZ36" s="43">
        <f t="shared" si="55"/>
        <v>855</v>
      </c>
      <c r="BA36" s="43">
        <f t="shared" si="56"/>
        <v>0</v>
      </c>
      <c r="BB36" s="43">
        <f t="shared" si="57"/>
        <v>3068.5</v>
      </c>
      <c r="BC36" s="44">
        <f>MEDIAN((D36:K36,M36:V36,Y36:AF36,AJ36:AL36))</f>
        <v>0</v>
      </c>
    </row>
    <row r="37" spans="1:55" s="204" customFormat="1">
      <c r="A37" s="199"/>
      <c r="B37" s="200"/>
      <c r="C37" s="217" t="s">
        <v>5</v>
      </c>
      <c r="D37" s="144">
        <v>35369</v>
      </c>
      <c r="E37" s="160">
        <v>20823</v>
      </c>
      <c r="F37" s="160">
        <v>55338</v>
      </c>
      <c r="G37" s="160">
        <v>128515</v>
      </c>
      <c r="H37" s="144">
        <v>33076</v>
      </c>
      <c r="I37" s="144">
        <v>95076</v>
      </c>
      <c r="J37" s="160">
        <v>22532</v>
      </c>
      <c r="K37" s="144">
        <v>52394</v>
      </c>
      <c r="L37" s="43">
        <f t="shared" si="45"/>
        <v>443123</v>
      </c>
      <c r="M37" s="160">
        <v>346</v>
      </c>
      <c r="N37" s="160">
        <v>4192</v>
      </c>
      <c r="O37" s="160">
        <v>5370</v>
      </c>
      <c r="P37" s="160">
        <v>3042</v>
      </c>
      <c r="Q37" s="160">
        <v>6778</v>
      </c>
      <c r="R37" s="160">
        <v>4553</v>
      </c>
      <c r="S37" s="160">
        <v>978</v>
      </c>
      <c r="T37" s="160">
        <v>5500</v>
      </c>
      <c r="U37" s="160">
        <v>4061</v>
      </c>
      <c r="V37" s="144">
        <v>1335</v>
      </c>
      <c r="W37" s="144"/>
      <c r="X37" s="144"/>
      <c r="Y37" s="160">
        <v>232</v>
      </c>
      <c r="Z37" s="160">
        <v>15533</v>
      </c>
      <c r="AA37" s="160">
        <v>1926</v>
      </c>
      <c r="AB37" s="160">
        <v>5224</v>
      </c>
      <c r="AC37" s="160">
        <v>8686</v>
      </c>
      <c r="AD37" s="160">
        <v>6090</v>
      </c>
      <c r="AE37" s="160">
        <v>1349</v>
      </c>
      <c r="AF37" s="160">
        <v>3208</v>
      </c>
      <c r="AG37" s="43">
        <f>+SUM(M37:AF37)</f>
        <v>78403</v>
      </c>
      <c r="AH37" s="43">
        <f t="shared" si="46"/>
        <v>51165</v>
      </c>
      <c r="AI37" s="43">
        <f t="shared" si="47"/>
        <v>27238</v>
      </c>
      <c r="AJ37" s="160">
        <v>6232</v>
      </c>
      <c r="AK37" s="144">
        <v>495</v>
      </c>
      <c r="AL37" s="160">
        <v>375</v>
      </c>
      <c r="AM37" s="43">
        <f t="shared" si="48"/>
        <v>7102</v>
      </c>
      <c r="AN37" s="44">
        <f t="shared" si="49"/>
        <v>528628</v>
      </c>
      <c r="AQ37" s="43">
        <f t="shared" si="50"/>
        <v>6549.25</v>
      </c>
      <c r="AR37" s="43">
        <f t="shared" si="51"/>
        <v>4355.7222222222226</v>
      </c>
      <c r="AS37" s="43">
        <f t="shared" si="51"/>
        <v>7309.2857142857147</v>
      </c>
      <c r="AT37" s="43">
        <f t="shared" si="51"/>
        <v>2476.181818181818</v>
      </c>
      <c r="AU37" s="43">
        <f t="shared" si="52"/>
        <v>2367.3333333333335</v>
      </c>
      <c r="AV37" s="44">
        <f t="shared" si="52"/>
        <v>18228.551724137931</v>
      </c>
      <c r="AW37" s="122"/>
      <c r="AX37" s="43">
        <f t="shared" si="53"/>
        <v>43881.5</v>
      </c>
      <c r="AY37" s="43">
        <f t="shared" si="54"/>
        <v>4126.5</v>
      </c>
      <c r="AZ37" s="43">
        <f t="shared" si="55"/>
        <v>6090</v>
      </c>
      <c r="BA37" s="43">
        <f t="shared" si="56"/>
        <v>1926</v>
      </c>
      <c r="BB37" s="43">
        <f t="shared" si="57"/>
        <v>495</v>
      </c>
      <c r="BC37" s="44">
        <f>MEDIAN((D37:K37,M37:V37,Y37:AF37,AJ37:AL37))</f>
        <v>5370</v>
      </c>
    </row>
    <row r="38" spans="1:55" s="204" customFormat="1">
      <c r="A38" s="199"/>
      <c r="B38" s="200"/>
      <c r="C38" s="201" t="s">
        <v>261</v>
      </c>
      <c r="D38" s="144">
        <v>3599</v>
      </c>
      <c r="E38" s="160">
        <v>121</v>
      </c>
      <c r="F38" s="160">
        <v>3009</v>
      </c>
      <c r="G38" s="160"/>
      <c r="H38" s="144"/>
      <c r="I38" s="144"/>
      <c r="J38" s="160">
        <v>751</v>
      </c>
      <c r="K38" s="144">
        <v>10523</v>
      </c>
      <c r="L38" s="43">
        <f t="shared" si="45"/>
        <v>18003</v>
      </c>
      <c r="M38" s="160"/>
      <c r="N38" s="160"/>
      <c r="O38" s="160">
        <v>1044</v>
      </c>
      <c r="P38" s="160">
        <v>160</v>
      </c>
      <c r="Q38" s="160">
        <v>0</v>
      </c>
      <c r="R38" s="160">
        <v>870</v>
      </c>
      <c r="S38" s="160">
        <v>0</v>
      </c>
      <c r="T38" s="160">
        <v>37</v>
      </c>
      <c r="U38" s="160">
        <v>-49</v>
      </c>
      <c r="V38" s="144"/>
      <c r="W38" s="144"/>
      <c r="X38" s="144"/>
      <c r="Y38" s="160">
        <v>0</v>
      </c>
      <c r="Z38" s="160">
        <v>7</v>
      </c>
      <c r="AA38" s="160">
        <v>0</v>
      </c>
      <c r="AB38" s="160"/>
      <c r="AC38" s="160">
        <v>0</v>
      </c>
      <c r="AD38" s="160"/>
      <c r="AE38" s="160">
        <v>0</v>
      </c>
      <c r="AF38" s="160"/>
      <c r="AG38" s="43">
        <f>+SUM(M38:AF38)</f>
        <v>2069</v>
      </c>
      <c r="AH38" s="43">
        <f t="shared" si="46"/>
        <v>1088</v>
      </c>
      <c r="AI38" s="43">
        <f t="shared" si="47"/>
        <v>981</v>
      </c>
      <c r="AJ38" s="160"/>
      <c r="AK38" s="144"/>
      <c r="AL38" s="160">
        <v>0</v>
      </c>
      <c r="AM38" s="43">
        <f t="shared" si="48"/>
        <v>0</v>
      </c>
      <c r="AN38" s="44">
        <f t="shared" si="49"/>
        <v>20072</v>
      </c>
      <c r="AQ38" s="43">
        <f t="shared" si="50"/>
        <v>1315.375</v>
      </c>
      <c r="AR38" s="43">
        <f t="shared" si="51"/>
        <v>114.94444444444444</v>
      </c>
      <c r="AS38" s="43">
        <f t="shared" si="51"/>
        <v>155.42857142857142</v>
      </c>
      <c r="AT38" s="43">
        <f t="shared" si="51"/>
        <v>89.181818181818187</v>
      </c>
      <c r="AU38" s="43">
        <f t="shared" si="52"/>
        <v>0</v>
      </c>
      <c r="AV38" s="44">
        <f t="shared" si="52"/>
        <v>692.13793103448279</v>
      </c>
      <c r="AW38" s="122"/>
      <c r="AX38" s="43">
        <f t="shared" si="53"/>
        <v>3009</v>
      </c>
      <c r="AY38" s="43">
        <f t="shared" si="54"/>
        <v>0</v>
      </c>
      <c r="AZ38" s="43">
        <f t="shared" si="55"/>
        <v>7</v>
      </c>
      <c r="BA38" s="43">
        <f t="shared" si="56"/>
        <v>0</v>
      </c>
      <c r="BB38" s="43">
        <f t="shared" si="57"/>
        <v>0</v>
      </c>
      <c r="BC38" s="44">
        <f>MEDIAN((D38:K38,M38:V38,Y38:AF38,AJ38:AL38))</f>
        <v>22</v>
      </c>
    </row>
    <row r="39" spans="1:55" s="204" customFormat="1">
      <c r="A39" s="199"/>
      <c r="B39" s="200"/>
      <c r="C39" s="210" t="s">
        <v>260</v>
      </c>
      <c r="D39" s="221">
        <f t="shared" ref="D39:K39" si="58">SUM(D33:D38)</f>
        <v>39148</v>
      </c>
      <c r="E39" s="222">
        <f t="shared" si="58"/>
        <v>22815</v>
      </c>
      <c r="F39" s="222">
        <f t="shared" si="58"/>
        <v>66625</v>
      </c>
      <c r="G39" s="222">
        <f t="shared" si="58"/>
        <v>133807</v>
      </c>
      <c r="H39" s="222">
        <f t="shared" si="58"/>
        <v>60467</v>
      </c>
      <c r="I39" s="222">
        <f t="shared" si="58"/>
        <v>124111</v>
      </c>
      <c r="J39" s="222">
        <f t="shared" si="58"/>
        <v>40483</v>
      </c>
      <c r="K39" s="223">
        <f t="shared" si="58"/>
        <v>66096</v>
      </c>
      <c r="L39" s="45">
        <f t="shared" si="45"/>
        <v>553552</v>
      </c>
      <c r="M39" s="221">
        <f t="shared" ref="M39:V39" si="59">SUM(M33:M38)</f>
        <v>1441</v>
      </c>
      <c r="N39" s="222">
        <f t="shared" si="59"/>
        <v>5518</v>
      </c>
      <c r="O39" s="222">
        <f t="shared" si="59"/>
        <v>10455</v>
      </c>
      <c r="P39" s="222">
        <f t="shared" si="59"/>
        <v>7661</v>
      </c>
      <c r="Q39" s="222">
        <f t="shared" si="59"/>
        <v>14198</v>
      </c>
      <c r="R39" s="222">
        <f t="shared" si="59"/>
        <v>6735</v>
      </c>
      <c r="S39" s="222">
        <f t="shared" si="59"/>
        <v>1716</v>
      </c>
      <c r="T39" s="222">
        <f t="shared" si="59"/>
        <v>6959</v>
      </c>
      <c r="U39" s="222">
        <f t="shared" si="59"/>
        <v>4893</v>
      </c>
      <c r="V39" s="222">
        <f t="shared" si="59"/>
        <v>1576</v>
      </c>
      <c r="W39" s="222"/>
      <c r="X39" s="222"/>
      <c r="Y39" s="222">
        <f t="shared" ref="Y39:AF39" si="60">SUM(Y33:Y38)</f>
        <v>2289</v>
      </c>
      <c r="Z39" s="222">
        <f t="shared" si="60"/>
        <v>16552</v>
      </c>
      <c r="AA39" s="222">
        <f t="shared" si="60"/>
        <v>3427</v>
      </c>
      <c r="AB39" s="222">
        <f t="shared" si="60"/>
        <v>7469</v>
      </c>
      <c r="AC39" s="222">
        <f t="shared" si="60"/>
        <v>8755</v>
      </c>
      <c r="AD39" s="222">
        <f t="shared" si="60"/>
        <v>8892</v>
      </c>
      <c r="AE39" s="222">
        <f t="shared" si="60"/>
        <v>2644</v>
      </c>
      <c r="AF39" s="223">
        <f t="shared" si="60"/>
        <v>5529</v>
      </c>
      <c r="AG39" s="45">
        <f>+SUM(M39:AF39)</f>
        <v>116709</v>
      </c>
      <c r="AH39" s="45">
        <f t="shared" si="46"/>
        <v>71340</v>
      </c>
      <c r="AI39" s="45">
        <f t="shared" si="47"/>
        <v>45369</v>
      </c>
      <c r="AJ39" s="221">
        <f>SUM(AJ33:AJ38)</f>
        <v>14047</v>
      </c>
      <c r="AK39" s="222">
        <f>SUM(AK33:AK38)</f>
        <v>3219</v>
      </c>
      <c r="AL39" s="223">
        <f>SUM(AL33:AL38)</f>
        <v>3405</v>
      </c>
      <c r="AM39" s="45">
        <f t="shared" si="48"/>
        <v>20671</v>
      </c>
      <c r="AN39" s="211">
        <f t="shared" si="49"/>
        <v>690932</v>
      </c>
      <c r="AP39" s="224">
        <f>SUM(AQ33:AQ38)</f>
        <v>8262</v>
      </c>
      <c r="AQ39" s="45">
        <f>K39/AQ$5</f>
        <v>8262</v>
      </c>
      <c r="AR39" s="45">
        <f>AG39/AR$5</f>
        <v>6483.833333333333</v>
      </c>
      <c r="AS39" s="45">
        <f>AH39/AS$5</f>
        <v>10191.428571428571</v>
      </c>
      <c r="AT39" s="45">
        <f>AI39/AT$5</f>
        <v>4124.454545454545</v>
      </c>
      <c r="AU39" s="45">
        <f>AM39/AU$5</f>
        <v>6890.333333333333</v>
      </c>
      <c r="AV39" s="211">
        <f>AN39/AV$5</f>
        <v>23825.241379310344</v>
      </c>
      <c r="AW39" s="122"/>
      <c r="AX39" s="45">
        <f t="shared" si="53"/>
        <v>63281.5</v>
      </c>
      <c r="AY39" s="45">
        <f t="shared" si="54"/>
        <v>6132</v>
      </c>
      <c r="AZ39" s="45">
        <f t="shared" si="55"/>
        <v>8892</v>
      </c>
      <c r="BA39" s="45">
        <f t="shared" si="56"/>
        <v>3427</v>
      </c>
      <c r="BB39" s="45">
        <f t="shared" si="57"/>
        <v>3405</v>
      </c>
      <c r="BC39" s="211">
        <f>MEDIAN((D39:K39,M39:V39,Y39:AF39,AJ39:AL39))</f>
        <v>7661</v>
      </c>
    </row>
    <row r="40" spans="1:55" s="204" customFormat="1">
      <c r="A40" s="199"/>
      <c r="B40" s="200"/>
      <c r="C40" s="212" t="s">
        <v>259</v>
      </c>
      <c r="D40" s="213">
        <f t="shared" ref="D40:V40" si="61">+D39/D$42</f>
        <v>0.10642439268393467</v>
      </c>
      <c r="E40" s="214">
        <f t="shared" si="61"/>
        <v>0.20593757333959165</v>
      </c>
      <c r="F40" s="214">
        <f t="shared" si="61"/>
        <v>0.14466430282119819</v>
      </c>
      <c r="G40" s="214">
        <f t="shared" si="61"/>
        <v>0.12479877483486945</v>
      </c>
      <c r="H40" s="119">
        <f t="shared" si="61"/>
        <v>0.18308076602830975</v>
      </c>
      <c r="I40" s="119">
        <f t="shared" si="61"/>
        <v>0.18913103439868215</v>
      </c>
      <c r="J40" s="214">
        <f t="shared" si="61"/>
        <v>0.16741448970899001</v>
      </c>
      <c r="K40" s="119">
        <f t="shared" si="61"/>
        <v>0.16586156621940723</v>
      </c>
      <c r="L40" s="84">
        <f t="shared" si="61"/>
        <v>0.15215117706122114</v>
      </c>
      <c r="M40" s="214">
        <f t="shared" si="61"/>
        <v>0.10953177257525083</v>
      </c>
      <c r="N40" s="215">
        <f t="shared" si="61"/>
        <v>0.13337200589756604</v>
      </c>
      <c r="O40" s="214">
        <f t="shared" si="61"/>
        <v>0.10409614082599865</v>
      </c>
      <c r="P40" s="214">
        <f t="shared" si="61"/>
        <v>0.12847344502020761</v>
      </c>
      <c r="Q40" s="214">
        <f t="shared" si="61"/>
        <v>0.12524589585483545</v>
      </c>
      <c r="R40" s="214">
        <f t="shared" si="61"/>
        <v>0.1623948110819087</v>
      </c>
      <c r="S40" s="214">
        <f t="shared" si="61"/>
        <v>4.0128148165470147E-2</v>
      </c>
      <c r="T40" s="214">
        <f t="shared" si="61"/>
        <v>9.6882874604964572E-2</v>
      </c>
      <c r="U40" s="214">
        <f t="shared" si="61"/>
        <v>9.9447176944026661E-2</v>
      </c>
      <c r="V40" s="119">
        <f t="shared" si="61"/>
        <v>6.6630025789540442E-2</v>
      </c>
      <c r="W40" s="119"/>
      <c r="X40" s="119"/>
      <c r="Y40" s="214">
        <f t="shared" ref="Y40:AN40" si="62">+Y39/Y$42</f>
        <v>3.8742108559145609E-2</v>
      </c>
      <c r="Z40" s="215">
        <f t="shared" si="62"/>
        <v>0.10725973159146432</v>
      </c>
      <c r="AA40" s="214">
        <f t="shared" si="62"/>
        <v>7.2016979783970078E-2</v>
      </c>
      <c r="AB40" s="214">
        <f t="shared" si="62"/>
        <v>0.12555473372781065</v>
      </c>
      <c r="AC40" s="214">
        <f t="shared" si="62"/>
        <v>9.3105611859666287E-2</v>
      </c>
      <c r="AD40" s="214">
        <f t="shared" si="62"/>
        <v>0.15636760102697569</v>
      </c>
      <c r="AE40" s="215">
        <f t="shared" si="62"/>
        <v>0.1082807764763699</v>
      </c>
      <c r="AF40" s="215">
        <f t="shared" si="62"/>
        <v>8.2617336341765907E-2</v>
      </c>
      <c r="AG40" s="84">
        <f t="shared" si="62"/>
        <v>0.10424253142442196</v>
      </c>
      <c r="AH40" s="84">
        <f t="shared" si="62"/>
        <v>0.10845818795466466</v>
      </c>
      <c r="AI40" s="84">
        <f t="shared" si="62"/>
        <v>9.823829754063218E-2</v>
      </c>
      <c r="AJ40" s="214">
        <f t="shared" si="62"/>
        <v>9.138459336555789E-2</v>
      </c>
      <c r="AK40" s="119">
        <f t="shared" si="62"/>
        <v>0.20492742551566082</v>
      </c>
      <c r="AL40" s="214">
        <f t="shared" si="62"/>
        <v>0.13340908200446655</v>
      </c>
      <c r="AM40" s="84">
        <f t="shared" si="62"/>
        <v>0.106035579448457</v>
      </c>
      <c r="AN40" s="86">
        <f t="shared" si="62"/>
        <v>0.13950595896465487</v>
      </c>
      <c r="AQ40" s="84">
        <f t="shared" ref="AQ40:AV40" si="63">+AQ39/AQ$42</f>
        <v>0.16586156621940723</v>
      </c>
      <c r="AR40" s="84">
        <f t="shared" si="63"/>
        <v>0.10424253142442196</v>
      </c>
      <c r="AS40" s="84">
        <f t="shared" si="63"/>
        <v>0.10845818795466466</v>
      </c>
      <c r="AT40" s="84">
        <f t="shared" si="63"/>
        <v>9.823829754063218E-2</v>
      </c>
      <c r="AU40" s="84">
        <f t="shared" si="63"/>
        <v>0.10603557944845698</v>
      </c>
      <c r="AV40" s="86">
        <f t="shared" si="63"/>
        <v>0.13950595896465487</v>
      </c>
      <c r="AW40" s="85"/>
      <c r="AX40" s="84">
        <f t="shared" si="53"/>
        <v>0.16663802796419863</v>
      </c>
      <c r="AY40" s="84">
        <f t="shared" si="54"/>
        <v>0.10567793620873148</v>
      </c>
      <c r="AZ40" s="84">
        <f t="shared" si="54"/>
        <v>0.10567793620873148</v>
      </c>
      <c r="BA40" s="84">
        <f t="shared" si="56"/>
        <v>0.1082807764763699</v>
      </c>
      <c r="BB40" s="84">
        <f t="shared" si="57"/>
        <v>0.13340908200446655</v>
      </c>
      <c r="BC40" s="86">
        <f t="shared" ref="BC40" si="64">+BC39/BC$42</f>
        <v>0.11447484422395887</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5">D39+D30+D23+D17</f>
        <v>367848</v>
      </c>
      <c r="E42" s="122">
        <f t="shared" si="65"/>
        <v>110786</v>
      </c>
      <c r="F42" s="122">
        <f t="shared" si="65"/>
        <v>460549</v>
      </c>
      <c r="G42" s="122">
        <f t="shared" si="65"/>
        <v>1072182</v>
      </c>
      <c r="H42" s="122">
        <f t="shared" si="65"/>
        <v>330275</v>
      </c>
      <c r="I42" s="122">
        <f t="shared" si="65"/>
        <v>656217</v>
      </c>
      <c r="J42" s="122">
        <f t="shared" si="65"/>
        <v>241813</v>
      </c>
      <c r="K42" s="122">
        <f t="shared" si="65"/>
        <v>398501</v>
      </c>
      <c r="L42" s="43">
        <f>+SUM(D42:K42)</f>
        <v>3638171</v>
      </c>
      <c r="M42" s="122">
        <f t="shared" ref="M42:V42" si="66">M39+M30+M23+M17</f>
        <v>13156</v>
      </c>
      <c r="N42" s="122">
        <f t="shared" si="66"/>
        <v>41373</v>
      </c>
      <c r="O42" s="122">
        <f t="shared" si="66"/>
        <v>100436</v>
      </c>
      <c r="P42" s="122">
        <f t="shared" si="66"/>
        <v>59631</v>
      </c>
      <c r="Q42" s="122">
        <f t="shared" si="66"/>
        <v>113361</v>
      </c>
      <c r="R42" s="122">
        <f t="shared" si="66"/>
        <v>41473</v>
      </c>
      <c r="S42" s="122">
        <f t="shared" si="66"/>
        <v>42763</v>
      </c>
      <c r="T42" s="122">
        <f t="shared" si="66"/>
        <v>71829</v>
      </c>
      <c r="U42" s="122">
        <f t="shared" si="66"/>
        <v>49202</v>
      </c>
      <c r="V42" s="122">
        <f t="shared" si="66"/>
        <v>23653</v>
      </c>
      <c r="W42" s="122"/>
      <c r="X42" s="122"/>
      <c r="Y42" s="122">
        <f t="shared" ref="Y42:AF42" si="67">Y39+Y30+Y23+Y17</f>
        <v>59083</v>
      </c>
      <c r="Z42" s="122">
        <f t="shared" si="67"/>
        <v>154317</v>
      </c>
      <c r="AA42" s="122">
        <f t="shared" si="67"/>
        <v>47586</v>
      </c>
      <c r="AB42" s="122">
        <f t="shared" si="67"/>
        <v>59488</v>
      </c>
      <c r="AC42" s="122">
        <f t="shared" si="67"/>
        <v>94033</v>
      </c>
      <c r="AD42" s="122">
        <f t="shared" si="67"/>
        <v>56866</v>
      </c>
      <c r="AE42" s="122">
        <f t="shared" si="67"/>
        <v>24418</v>
      </c>
      <c r="AF42" s="122">
        <f t="shared" si="67"/>
        <v>66923</v>
      </c>
      <c r="AG42" s="43">
        <f>+SUM(M42:AF42)</f>
        <v>1119591</v>
      </c>
      <c r="AH42" s="43">
        <f t="shared" ref="AH42:AH55" si="68">O42+Q42+Z42+AC42+AD42+AF42+T42</f>
        <v>657765</v>
      </c>
      <c r="AI42" s="43">
        <f t="shared" ref="AI42" si="69">M42+N42+P42+R42+S42+U42+V42+Y42+AA42+AB42+AE42</f>
        <v>461826</v>
      </c>
      <c r="AJ42" s="122">
        <f>AJ39+AJ30+AJ23+AJ17</f>
        <v>153713</v>
      </c>
      <c r="AK42" s="122">
        <f>AK39+AK30+AK23+AK17</f>
        <v>15708</v>
      </c>
      <c r="AL42" s="122">
        <f>AL39+AL30+AL23+AL17</f>
        <v>25523</v>
      </c>
      <c r="AM42" s="43">
        <f>+SUM(AJ42:AL42)</f>
        <v>194944</v>
      </c>
      <c r="AN42" s="44">
        <f>+AM42+AG42+L42</f>
        <v>4952706</v>
      </c>
      <c r="AQ42" s="43">
        <f>K42/AQ$5</f>
        <v>49812.625</v>
      </c>
      <c r="AR42" s="43">
        <f>AG42/AR$5</f>
        <v>62199.5</v>
      </c>
      <c r="AS42" s="43">
        <f>AH42/AS$5</f>
        <v>93966.428571428565</v>
      </c>
      <c r="AT42" s="43">
        <f>AI42/AT$5</f>
        <v>41984.181818181816</v>
      </c>
      <c r="AU42" s="43">
        <f>AM42/AU$5</f>
        <v>64981.333333333336</v>
      </c>
      <c r="AV42" s="44">
        <f>AN42/AV$5</f>
        <v>170782.96551724139</v>
      </c>
      <c r="AW42" s="122"/>
      <c r="AX42" s="43">
        <f>MEDIAN($D42:$K42)</f>
        <v>383174.5</v>
      </c>
      <c r="AY42" s="43">
        <f>MEDIAN($M42:$AF42)</f>
        <v>57974.5</v>
      </c>
      <c r="AZ42" s="43">
        <f>MEDIAN($AC42,$AD42,$Z42,$T42,$O42,Q42,AF42)</f>
        <v>94033</v>
      </c>
      <c r="BA42" s="43">
        <f>MEDIAN($AE42,$AB42,$AA42,$Y42,$V42,$U42,$S42,$R42,$P42,$N42,$M42)</f>
        <v>42763</v>
      </c>
      <c r="BB42" s="43">
        <f>MEDIAN($AJ42:$AL42)</f>
        <v>25523</v>
      </c>
      <c r="BC42" s="44">
        <f>MEDIAN((D42:K42,M42:V42,Y42:AF42,AJ42:AL42))</f>
        <v>66923</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215917</v>
      </c>
      <c r="E46" s="160">
        <v>61342</v>
      </c>
      <c r="F46" s="160">
        <v>271056</v>
      </c>
      <c r="G46" s="160">
        <v>558407</v>
      </c>
      <c r="H46" s="144">
        <v>171384</v>
      </c>
      <c r="I46" s="144">
        <v>384414</v>
      </c>
      <c r="J46" s="160">
        <v>132680</v>
      </c>
      <c r="K46" s="144">
        <v>208180</v>
      </c>
      <c r="L46" s="43">
        <f>+SUM(D46:K46)</f>
        <v>2003380</v>
      </c>
      <c r="M46" s="160">
        <v>10390</v>
      </c>
      <c r="N46" s="160">
        <v>25164</v>
      </c>
      <c r="O46" s="160">
        <v>60363</v>
      </c>
      <c r="P46" s="160">
        <v>36450</v>
      </c>
      <c r="Q46" s="160">
        <v>67602</v>
      </c>
      <c r="R46" s="160">
        <v>20082</v>
      </c>
      <c r="S46" s="160">
        <v>24934</v>
      </c>
      <c r="T46" s="160">
        <v>39598</v>
      </c>
      <c r="U46" s="160">
        <v>21224</v>
      </c>
      <c r="V46" s="144">
        <v>14537</v>
      </c>
      <c r="W46" s="144"/>
      <c r="X46" s="144"/>
      <c r="Y46" s="160">
        <v>28187</v>
      </c>
      <c r="Z46" s="160">
        <v>90256</v>
      </c>
      <c r="AA46" s="160">
        <v>27074</v>
      </c>
      <c r="AB46" s="160">
        <v>33256</v>
      </c>
      <c r="AC46" s="160">
        <v>55838</v>
      </c>
      <c r="AD46" s="160">
        <v>31049</v>
      </c>
      <c r="AE46" s="160">
        <v>13298</v>
      </c>
      <c r="AF46" s="160">
        <v>31172</v>
      </c>
      <c r="AG46" s="43">
        <f>+SUM(M46:AF46)</f>
        <v>630474</v>
      </c>
      <c r="AH46" s="43">
        <f t="shared" si="68"/>
        <v>375878</v>
      </c>
      <c r="AI46" s="43">
        <f>M46+N46+P46+R46+S46+U46+V46+Y46+AA46+AB46+AE46</f>
        <v>254596</v>
      </c>
      <c r="AJ46" s="160">
        <v>85775</v>
      </c>
      <c r="AK46" s="144">
        <v>8765</v>
      </c>
      <c r="AL46" s="160">
        <v>14214</v>
      </c>
      <c r="AM46" s="43">
        <f>+SUM(AJ46:AL46)</f>
        <v>108754</v>
      </c>
      <c r="AN46" s="44">
        <f>+AM46+AG46+L46</f>
        <v>2742608</v>
      </c>
      <c r="AQ46" s="43">
        <f>K46/AQ$5</f>
        <v>26022.5</v>
      </c>
      <c r="AR46" s="43">
        <f>AG46/AR$5</f>
        <v>35026.333333333336</v>
      </c>
      <c r="AS46" s="43">
        <f>AH46/AS$5</f>
        <v>53696.857142857145</v>
      </c>
      <c r="AT46" s="43">
        <f>AI46/AT$5</f>
        <v>23145.090909090908</v>
      </c>
      <c r="AU46" s="43">
        <f>AM46/AU$5</f>
        <v>36251.333333333336</v>
      </c>
      <c r="AV46" s="44">
        <f>AN46/AV$5</f>
        <v>94572.68965517242</v>
      </c>
      <c r="AW46" s="122"/>
      <c r="AX46" s="43">
        <f>MEDIAN($D46:$K46)</f>
        <v>212048.5</v>
      </c>
      <c r="AY46" s="43">
        <f>MEDIAN($M46:$AF46)</f>
        <v>29618</v>
      </c>
      <c r="AZ46" s="43">
        <f>MEDIAN($AC46,$AD46,$Z46,$T46,$O46,Q46,AF46)</f>
        <v>55838</v>
      </c>
      <c r="BA46" s="43">
        <f>MEDIAN($AE46,$AB46,$AA46,$Y46,$V46,$U46,$S46,$R46,$P46,$N46,$M46)</f>
        <v>24934</v>
      </c>
      <c r="BB46" s="43">
        <f>MEDIAN($AJ46:$AL46)</f>
        <v>14214</v>
      </c>
      <c r="BC46" s="44">
        <f>MEDIAN((D46:K46,M46:V46,Y46:AF46,AJ46:AL46))</f>
        <v>36450</v>
      </c>
    </row>
    <row r="47" spans="1:55" s="204" customFormat="1">
      <c r="A47" s="199"/>
      <c r="B47" s="200"/>
      <c r="C47" s="212" t="s">
        <v>243</v>
      </c>
      <c r="D47" s="213">
        <f t="shared" ref="D47:V47" si="70">+D46/D63</f>
        <v>0.61798276997052004</v>
      </c>
      <c r="E47" s="214">
        <f t="shared" si="70"/>
        <v>0.52931684629257303</v>
      </c>
      <c r="F47" s="214">
        <f t="shared" si="70"/>
        <v>0.59624378032846026</v>
      </c>
      <c r="G47" s="214">
        <f t="shared" si="70"/>
        <v>0.55519519579234133</v>
      </c>
      <c r="H47" s="119">
        <f t="shared" si="70"/>
        <v>0.52318212345076009</v>
      </c>
      <c r="I47" s="119">
        <f t="shared" si="70"/>
        <v>0.61644718696078871</v>
      </c>
      <c r="J47" s="214">
        <f t="shared" si="70"/>
        <v>0.57602556254531401</v>
      </c>
      <c r="K47" s="119">
        <f t="shared" si="70"/>
        <v>0.54770373800303085</v>
      </c>
      <c r="L47" s="84">
        <f t="shared" si="70"/>
        <v>0.57448228260486189</v>
      </c>
      <c r="M47" s="214">
        <f t="shared" si="70"/>
        <v>0.61915261307431024</v>
      </c>
      <c r="N47" s="215">
        <f t="shared" si="70"/>
        <v>0.63997965412004065</v>
      </c>
      <c r="O47" s="214">
        <f t="shared" si="70"/>
        <v>0.63894446032199681</v>
      </c>
      <c r="P47" s="214">
        <f t="shared" si="70"/>
        <v>0.63185813094804721</v>
      </c>
      <c r="Q47" s="214">
        <f t="shared" si="70"/>
        <v>0.61831286070994118</v>
      </c>
      <c r="R47" s="214">
        <f t="shared" si="70"/>
        <v>0.52739114449288305</v>
      </c>
      <c r="S47" s="214">
        <f t="shared" si="70"/>
        <v>0.59930296839322195</v>
      </c>
      <c r="T47" s="214">
        <f t="shared" si="70"/>
        <v>0.57573642734595365</v>
      </c>
      <c r="U47" s="214">
        <f t="shared" si="70"/>
        <v>0.45343645181276304</v>
      </c>
      <c r="V47" s="119">
        <f t="shared" si="70"/>
        <v>0.58227188977008737</v>
      </c>
      <c r="W47" s="119"/>
      <c r="X47" s="119"/>
      <c r="Y47" s="214">
        <f t="shared" ref="Y47:AI47" si="71">+Y46/Y63</f>
        <v>0.4939887837364178</v>
      </c>
      <c r="Z47" s="215">
        <f t="shared" si="71"/>
        <v>0.63050388057199147</v>
      </c>
      <c r="AA47" s="214">
        <f t="shared" si="71"/>
        <v>0.58998888622545709</v>
      </c>
      <c r="AB47" s="214">
        <f t="shared" si="71"/>
        <v>0.60697207519620366</v>
      </c>
      <c r="AC47" s="214">
        <f t="shared" si="71"/>
        <v>0.59544019791844394</v>
      </c>
      <c r="AD47" s="214">
        <f t="shared" si="71"/>
        <v>0.55790343737085157</v>
      </c>
      <c r="AE47" s="215">
        <f t="shared" si="71"/>
        <v>0.54875582882845708</v>
      </c>
      <c r="AF47" s="215">
        <f t="shared" si="71"/>
        <v>0.4911296675594769</v>
      </c>
      <c r="AG47" s="84">
        <f t="shared" si="71"/>
        <v>0.58602516340598299</v>
      </c>
      <c r="AH47" s="84">
        <f t="shared" si="71"/>
        <v>0.59793010855317574</v>
      </c>
      <c r="AI47" s="84">
        <f t="shared" si="71"/>
        <v>0.56929090193553</v>
      </c>
      <c r="AJ47" s="214">
        <f>+AJ46/AJ63</f>
        <v>0.58065935553750336</v>
      </c>
      <c r="AK47" s="119">
        <f>+AK46/AK63</f>
        <v>0.66583105439076273</v>
      </c>
      <c r="AL47" s="214">
        <f>+AL46/AL63</f>
        <v>0.56627226006931997</v>
      </c>
      <c r="AM47" s="84">
        <f>+AM46/AM63</f>
        <v>0.58474608167325326</v>
      </c>
      <c r="AN47" s="86">
        <f>+AN46/AN63</f>
        <v>0.57749911983545554</v>
      </c>
      <c r="AQ47" s="84">
        <f t="shared" ref="AQ47:AU47" si="72">+AQ46/AQ63</f>
        <v>0.54770373800303085</v>
      </c>
      <c r="AR47" s="84">
        <f t="shared" si="72"/>
        <v>0.58602516340598299</v>
      </c>
      <c r="AS47" s="84">
        <f t="shared" si="72"/>
        <v>0.59793010855317574</v>
      </c>
      <c r="AT47" s="84">
        <f t="shared" si="72"/>
        <v>0.56929090193553</v>
      </c>
      <c r="AU47" s="84">
        <f t="shared" si="72"/>
        <v>0.58474608167325326</v>
      </c>
      <c r="AV47" s="86">
        <f>+AV46/AV63</f>
        <v>0.57749911983545554</v>
      </c>
      <c r="AW47" s="85"/>
      <c r="AX47" s="84">
        <f>MEDIAN($D47:$K47)</f>
        <v>0.56561037916882762</v>
      </c>
      <c r="AY47" s="84">
        <f>MEDIAN($M47:$AF47)</f>
        <v>0.59271454207195051</v>
      </c>
      <c r="AZ47" s="84">
        <f t="shared" ref="AZ47" si="73">MEDIAN($M47:$AF47)</f>
        <v>0.59271454207195051</v>
      </c>
      <c r="BA47" s="84">
        <f>MEDIAN($AE47,$AB47,$AA47,$Y47,$V47,$U47,$S47,$R47,$P47,$N47,$M47)</f>
        <v>0.58998888622545709</v>
      </c>
      <c r="BB47" s="84">
        <f>MEDIAN($AJ47:$AL47)</f>
        <v>0.58065935553750336</v>
      </c>
      <c r="BC47" s="86">
        <f>+BC46/BC63</f>
        <v>0.57428706475500235</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29873</v>
      </c>
      <c r="E49" s="160">
        <v>30905</v>
      </c>
      <c r="F49" s="160">
        <v>78790</v>
      </c>
      <c r="G49" s="160">
        <v>121222</v>
      </c>
      <c r="H49" s="144">
        <v>53670</v>
      </c>
      <c r="I49" s="144">
        <v>110700</v>
      </c>
      <c r="J49" s="160">
        <v>12571</v>
      </c>
      <c r="K49" s="144">
        <v>71178</v>
      </c>
      <c r="L49" s="43">
        <f t="shared" ref="L49:L55" si="74">+SUM(D49:K49)</f>
        <v>508909</v>
      </c>
      <c r="M49" s="160">
        <v>1686</v>
      </c>
      <c r="N49" s="160">
        <v>3749</v>
      </c>
      <c r="O49" s="160">
        <v>19120</v>
      </c>
      <c r="P49" s="160">
        <v>6215</v>
      </c>
      <c r="Q49" s="160">
        <v>10118</v>
      </c>
      <c r="R49" s="160">
        <v>8312</v>
      </c>
      <c r="S49" s="160">
        <v>6277</v>
      </c>
      <c r="T49" s="160">
        <v>5517</v>
      </c>
      <c r="U49" s="160">
        <v>15775</v>
      </c>
      <c r="V49" s="144">
        <v>5850</v>
      </c>
      <c r="W49" s="144"/>
      <c r="X49" s="144"/>
      <c r="Y49" s="160">
        <v>12478</v>
      </c>
      <c r="Z49" s="160">
        <v>8738</v>
      </c>
      <c r="AA49" s="160">
        <v>6088</v>
      </c>
      <c r="AB49" s="160">
        <v>2968</v>
      </c>
      <c r="AC49" s="160">
        <v>20703</v>
      </c>
      <c r="AD49" s="160">
        <v>4163</v>
      </c>
      <c r="AE49" s="160">
        <v>4354</v>
      </c>
      <c r="AF49" s="160">
        <v>2657</v>
      </c>
      <c r="AG49" s="43">
        <f t="shared" ref="AG49:AG55" si="75">+SUM(M49:AF49)</f>
        <v>144768</v>
      </c>
      <c r="AH49" s="43">
        <f t="shared" si="68"/>
        <v>71016</v>
      </c>
      <c r="AI49" s="43">
        <f t="shared" ref="AI49:AI55" si="76">M49+N49+P49+R49+S49+U49+V49+Y49+AA49+AB49+AE49</f>
        <v>73752</v>
      </c>
      <c r="AJ49" s="160">
        <v>37857</v>
      </c>
      <c r="AK49" s="144">
        <v>1618</v>
      </c>
      <c r="AL49" s="160">
        <v>4377</v>
      </c>
      <c r="AM49" s="43">
        <f t="shared" ref="AM49:AM55" si="77">+SUM(AJ49:AL49)</f>
        <v>43852</v>
      </c>
      <c r="AN49" s="44">
        <f t="shared" ref="AN49:AN55" si="78">+AM49+AG49+L49</f>
        <v>697529</v>
      </c>
      <c r="AQ49" s="43">
        <f t="shared" ref="AQ49:AQ54" si="79">K49/AQ$5</f>
        <v>8897.25</v>
      </c>
      <c r="AR49" s="43">
        <f t="shared" ref="AR49:AT54" si="80">AG49/AR$5</f>
        <v>8042.666666666667</v>
      </c>
      <c r="AS49" s="43">
        <f t="shared" si="80"/>
        <v>10145.142857142857</v>
      </c>
      <c r="AT49" s="43">
        <f t="shared" si="80"/>
        <v>6704.727272727273</v>
      </c>
      <c r="AU49" s="43">
        <f t="shared" ref="AU49:AV54" si="81">AM49/AU$5</f>
        <v>14617.333333333334</v>
      </c>
      <c r="AV49" s="44">
        <f t="shared" si="81"/>
        <v>24052.724137931036</v>
      </c>
      <c r="AW49" s="122"/>
      <c r="AX49" s="43">
        <f t="shared" ref="AX49:AX56" si="82">MEDIAN($D49:$K49)</f>
        <v>62424</v>
      </c>
      <c r="AY49" s="43">
        <f t="shared" ref="AY49:AZ56" si="83">MEDIAN($M49:$AF49)</f>
        <v>6151.5</v>
      </c>
      <c r="AZ49" s="43">
        <f t="shared" ref="AZ49:AZ55" si="84">MEDIAN($AC49,$AD49,$Z49,$T49,$O49,Q49,AF49)</f>
        <v>8738</v>
      </c>
      <c r="BA49" s="43">
        <f t="shared" ref="BA49:BA56" si="85">MEDIAN($AE49,$AB49,$AA49,$Y49,$V49,$U49,$S49,$R49,$P49,$N49,$M49)</f>
        <v>6088</v>
      </c>
      <c r="BB49" s="43">
        <f t="shared" ref="BB49:BB56" si="86">MEDIAN($AJ49:$AL49)</f>
        <v>4377</v>
      </c>
      <c r="BC49" s="44">
        <f>MEDIAN((D49:K49,M49:V49,Y49:AF49,AJ49:AL49))</f>
        <v>8738</v>
      </c>
    </row>
    <row r="50" spans="1:55" s="204" customFormat="1">
      <c r="A50" s="199"/>
      <c r="B50" s="200"/>
      <c r="C50" s="201" t="s">
        <v>253</v>
      </c>
      <c r="D50" s="144">
        <v>0</v>
      </c>
      <c r="E50" s="160">
        <v>4969</v>
      </c>
      <c r="F50" s="160">
        <v>0</v>
      </c>
      <c r="G50" s="160">
        <v>42222</v>
      </c>
      <c r="H50" s="144"/>
      <c r="I50" s="144"/>
      <c r="J50" s="160">
        <v>1664</v>
      </c>
      <c r="K50" s="144">
        <v>0</v>
      </c>
      <c r="L50" s="43">
        <f t="shared" si="74"/>
        <v>48855</v>
      </c>
      <c r="M50" s="160">
        <v>477</v>
      </c>
      <c r="N50" s="160"/>
      <c r="O50" s="160"/>
      <c r="P50" s="160"/>
      <c r="Q50" s="160">
        <v>0</v>
      </c>
      <c r="R50" s="160">
        <v>1538</v>
      </c>
      <c r="S50" s="160">
        <v>1631</v>
      </c>
      <c r="T50" s="160">
        <v>4440</v>
      </c>
      <c r="U50" s="160">
        <v>3044</v>
      </c>
      <c r="V50" s="144"/>
      <c r="W50" s="144"/>
      <c r="X50" s="144"/>
      <c r="Y50" s="160">
        <v>0</v>
      </c>
      <c r="Z50" s="160">
        <v>720</v>
      </c>
      <c r="AA50" s="160">
        <v>0</v>
      </c>
      <c r="AB50" s="160"/>
      <c r="AC50" s="160">
        <v>3967</v>
      </c>
      <c r="AD50" s="160"/>
      <c r="AE50" s="160">
        <v>1651</v>
      </c>
      <c r="AF50" s="160">
        <v>7925</v>
      </c>
      <c r="AG50" s="43">
        <f t="shared" si="75"/>
        <v>25393</v>
      </c>
      <c r="AH50" s="43">
        <f t="shared" si="68"/>
        <v>17052</v>
      </c>
      <c r="AI50" s="43">
        <f t="shared" si="76"/>
        <v>8341</v>
      </c>
      <c r="AJ50" s="160">
        <v>2310</v>
      </c>
      <c r="AK50" s="144">
        <v>821</v>
      </c>
      <c r="AL50" s="160">
        <v>2896</v>
      </c>
      <c r="AM50" s="43">
        <f t="shared" si="77"/>
        <v>6027</v>
      </c>
      <c r="AN50" s="44">
        <f t="shared" si="78"/>
        <v>80275</v>
      </c>
      <c r="AQ50" s="43">
        <f t="shared" si="79"/>
        <v>0</v>
      </c>
      <c r="AR50" s="43">
        <f t="shared" si="80"/>
        <v>1410.7222222222222</v>
      </c>
      <c r="AS50" s="43">
        <f t="shared" si="80"/>
        <v>2436</v>
      </c>
      <c r="AT50" s="43">
        <f t="shared" si="80"/>
        <v>758.27272727272725</v>
      </c>
      <c r="AU50" s="43">
        <f t="shared" si="81"/>
        <v>2009</v>
      </c>
      <c r="AV50" s="44">
        <f t="shared" si="81"/>
        <v>2768.1034482758619</v>
      </c>
      <c r="AW50" s="122"/>
      <c r="AX50" s="43">
        <f t="shared" si="82"/>
        <v>832</v>
      </c>
      <c r="AY50" s="43">
        <f t="shared" si="83"/>
        <v>1584.5</v>
      </c>
      <c r="AZ50" s="43">
        <f t="shared" si="84"/>
        <v>3967</v>
      </c>
      <c r="BA50" s="43">
        <f t="shared" si="85"/>
        <v>1538</v>
      </c>
      <c r="BB50" s="43">
        <f t="shared" si="86"/>
        <v>2310</v>
      </c>
      <c r="BC50" s="44">
        <f>MEDIAN((D50:K50,M50:V50,Y50:AF50,AJ50:AL50))</f>
        <v>1631</v>
      </c>
    </row>
    <row r="51" spans="1:55" s="204" customFormat="1">
      <c r="A51" s="199"/>
      <c r="B51" s="200"/>
      <c r="C51" s="201" t="s">
        <v>252</v>
      </c>
      <c r="D51" s="144">
        <v>25962</v>
      </c>
      <c r="E51" s="160">
        <v>4017</v>
      </c>
      <c r="F51" s="160">
        <v>23042</v>
      </c>
      <c r="G51" s="160">
        <v>59613</v>
      </c>
      <c r="H51" s="144">
        <v>24713</v>
      </c>
      <c r="I51" s="144">
        <v>36562</v>
      </c>
      <c r="J51" s="160">
        <v>10651</v>
      </c>
      <c r="K51" s="144">
        <v>33339</v>
      </c>
      <c r="L51" s="43">
        <f t="shared" si="74"/>
        <v>217899</v>
      </c>
      <c r="M51" s="160">
        <v>1392</v>
      </c>
      <c r="N51" s="160">
        <v>2670</v>
      </c>
      <c r="O51" s="160">
        <v>8004</v>
      </c>
      <c r="P51" s="160">
        <v>4032</v>
      </c>
      <c r="Q51" s="160">
        <v>5991</v>
      </c>
      <c r="R51" s="160">
        <v>3668</v>
      </c>
      <c r="S51" s="160">
        <v>3630</v>
      </c>
      <c r="T51" s="160">
        <v>5253</v>
      </c>
      <c r="U51" s="160">
        <v>1440</v>
      </c>
      <c r="V51" s="144">
        <v>2741</v>
      </c>
      <c r="W51" s="144"/>
      <c r="X51" s="144"/>
      <c r="Y51" s="160">
        <v>1362</v>
      </c>
      <c r="Z51" s="160">
        <v>7340</v>
      </c>
      <c r="AA51" s="160">
        <v>3492</v>
      </c>
      <c r="AB51" s="160">
        <v>4088</v>
      </c>
      <c r="AC51" s="160">
        <v>4291</v>
      </c>
      <c r="AD51" s="160">
        <v>6613</v>
      </c>
      <c r="AE51" s="160">
        <v>1463</v>
      </c>
      <c r="AF51" s="160">
        <v>5746</v>
      </c>
      <c r="AG51" s="43">
        <f t="shared" si="75"/>
        <v>73216</v>
      </c>
      <c r="AH51" s="43">
        <f t="shared" si="68"/>
        <v>43238</v>
      </c>
      <c r="AI51" s="43">
        <f t="shared" si="76"/>
        <v>29978</v>
      </c>
      <c r="AJ51" s="160">
        <v>12885</v>
      </c>
      <c r="AK51" s="144">
        <v>985</v>
      </c>
      <c r="AL51" s="160">
        <v>1085</v>
      </c>
      <c r="AM51" s="43">
        <f t="shared" si="77"/>
        <v>14955</v>
      </c>
      <c r="AN51" s="44">
        <f t="shared" si="78"/>
        <v>306070</v>
      </c>
      <c r="AQ51" s="43">
        <f t="shared" si="79"/>
        <v>4167.375</v>
      </c>
      <c r="AR51" s="43">
        <f t="shared" si="80"/>
        <v>4067.5555555555557</v>
      </c>
      <c r="AS51" s="43">
        <f t="shared" si="80"/>
        <v>6176.8571428571431</v>
      </c>
      <c r="AT51" s="43">
        <f t="shared" si="80"/>
        <v>2725.2727272727275</v>
      </c>
      <c r="AU51" s="43">
        <f t="shared" si="81"/>
        <v>4985</v>
      </c>
      <c r="AV51" s="44">
        <f t="shared" si="81"/>
        <v>10554.137931034482</v>
      </c>
      <c r="AW51" s="122"/>
      <c r="AX51" s="43">
        <f t="shared" si="82"/>
        <v>25337.5</v>
      </c>
      <c r="AY51" s="43">
        <f t="shared" si="83"/>
        <v>3850</v>
      </c>
      <c r="AZ51" s="43">
        <f t="shared" si="84"/>
        <v>5991</v>
      </c>
      <c r="BA51" s="43">
        <f t="shared" si="85"/>
        <v>2741</v>
      </c>
      <c r="BB51" s="43">
        <f t="shared" si="86"/>
        <v>1085</v>
      </c>
      <c r="BC51" s="44">
        <f>MEDIAN((D51:K51,M51:V51,Y51:AF51,AJ51:AL51))</f>
        <v>4291</v>
      </c>
    </row>
    <row r="52" spans="1:55" s="204" customFormat="1">
      <c r="A52" s="199"/>
      <c r="B52" s="200"/>
      <c r="C52" s="201" t="s">
        <v>251</v>
      </c>
      <c r="D52" s="220">
        <v>1534</v>
      </c>
      <c r="E52" s="160"/>
      <c r="F52" s="160">
        <v>10</v>
      </c>
      <c r="G52" s="160">
        <v>8827</v>
      </c>
      <c r="H52" s="144">
        <v>323</v>
      </c>
      <c r="I52" s="144"/>
      <c r="J52" s="160">
        <v>1001</v>
      </c>
      <c r="K52" s="144">
        <v>217</v>
      </c>
      <c r="L52" s="43">
        <f t="shared" si="74"/>
        <v>11912</v>
      </c>
      <c r="M52" s="160">
        <v>0</v>
      </c>
      <c r="N52" s="160">
        <v>0</v>
      </c>
      <c r="O52" s="160">
        <v>185</v>
      </c>
      <c r="P52" s="160">
        <v>0</v>
      </c>
      <c r="Q52" s="160">
        <v>0</v>
      </c>
      <c r="R52" s="160">
        <v>0</v>
      </c>
      <c r="S52" s="160">
        <v>10</v>
      </c>
      <c r="T52" s="160">
        <v>0</v>
      </c>
      <c r="U52" s="160"/>
      <c r="V52" s="144">
        <v>0</v>
      </c>
      <c r="W52" s="144"/>
      <c r="X52" s="144"/>
      <c r="Y52" s="160">
        <v>0</v>
      </c>
      <c r="Z52" s="160">
        <v>388</v>
      </c>
      <c r="AA52" s="160">
        <v>20</v>
      </c>
      <c r="AB52" s="160"/>
      <c r="AC52" s="160">
        <v>224</v>
      </c>
      <c r="AD52" s="160">
        <v>112</v>
      </c>
      <c r="AE52" s="160">
        <v>4</v>
      </c>
      <c r="AF52" s="160"/>
      <c r="AG52" s="43">
        <f t="shared" si="75"/>
        <v>943</v>
      </c>
      <c r="AH52" s="43">
        <f t="shared" si="68"/>
        <v>909</v>
      </c>
      <c r="AI52" s="43">
        <f t="shared" si="76"/>
        <v>34</v>
      </c>
      <c r="AJ52" s="160"/>
      <c r="AK52" s="144"/>
      <c r="AL52" s="160">
        <v>217</v>
      </c>
      <c r="AM52" s="43">
        <f t="shared" si="77"/>
        <v>217</v>
      </c>
      <c r="AN52" s="44">
        <f t="shared" si="78"/>
        <v>13072</v>
      </c>
      <c r="AQ52" s="43">
        <f t="shared" si="79"/>
        <v>27.125</v>
      </c>
      <c r="AR52" s="43">
        <f t="shared" si="80"/>
        <v>52.388888888888886</v>
      </c>
      <c r="AS52" s="43">
        <f t="shared" si="80"/>
        <v>129.85714285714286</v>
      </c>
      <c r="AT52" s="43">
        <f t="shared" si="80"/>
        <v>3.0909090909090908</v>
      </c>
      <c r="AU52" s="43">
        <f t="shared" si="81"/>
        <v>72.333333333333329</v>
      </c>
      <c r="AV52" s="44">
        <f t="shared" si="81"/>
        <v>450.75862068965517</v>
      </c>
      <c r="AW52" s="122"/>
      <c r="AX52" s="43">
        <f t="shared" si="82"/>
        <v>662</v>
      </c>
      <c r="AY52" s="43">
        <f t="shared" si="83"/>
        <v>0</v>
      </c>
      <c r="AZ52" s="43">
        <f t="shared" si="84"/>
        <v>148.5</v>
      </c>
      <c r="BA52" s="43">
        <f t="shared" si="85"/>
        <v>0</v>
      </c>
      <c r="BB52" s="43">
        <f t="shared" si="86"/>
        <v>217</v>
      </c>
      <c r="BC52" s="44">
        <f>MEDIAN((D52:K52,M52:V52,Y52:AF52,AJ52:AL52))</f>
        <v>15</v>
      </c>
    </row>
    <row r="53" spans="1:55" s="204" customFormat="1">
      <c r="A53" s="199"/>
      <c r="B53" s="200"/>
      <c r="C53" s="201" t="s">
        <v>250</v>
      </c>
      <c r="D53" s="220">
        <v>2498</v>
      </c>
      <c r="E53" s="160">
        <v>6</v>
      </c>
      <c r="F53" s="160">
        <v>978</v>
      </c>
      <c r="G53" s="160">
        <v>141</v>
      </c>
      <c r="H53" s="144">
        <v>4360</v>
      </c>
      <c r="I53" s="144"/>
      <c r="J53" s="160">
        <v>160</v>
      </c>
      <c r="K53" s="144">
        <v>525</v>
      </c>
      <c r="L53" s="43">
        <f t="shared" si="74"/>
        <v>8668</v>
      </c>
      <c r="M53" s="160">
        <v>0</v>
      </c>
      <c r="N53" s="160">
        <v>0</v>
      </c>
      <c r="O53" s="160"/>
      <c r="P53" s="160"/>
      <c r="Q53" s="160">
        <v>1634</v>
      </c>
      <c r="R53" s="160">
        <v>0</v>
      </c>
      <c r="S53" s="160">
        <v>0</v>
      </c>
      <c r="T53" s="160">
        <v>0</v>
      </c>
      <c r="U53" s="160"/>
      <c r="V53" s="144"/>
      <c r="W53" s="144"/>
      <c r="X53" s="144"/>
      <c r="Y53" s="160">
        <v>0</v>
      </c>
      <c r="Z53" s="160">
        <v>135</v>
      </c>
      <c r="AA53" s="160">
        <v>56</v>
      </c>
      <c r="AB53" s="160"/>
      <c r="AC53" s="160">
        <v>1234</v>
      </c>
      <c r="AD53" s="160"/>
      <c r="AE53" s="160">
        <v>210</v>
      </c>
      <c r="AF53" s="160"/>
      <c r="AG53" s="43">
        <f t="shared" si="75"/>
        <v>3269</v>
      </c>
      <c r="AH53" s="43">
        <f t="shared" si="68"/>
        <v>3003</v>
      </c>
      <c r="AI53" s="43">
        <f t="shared" si="76"/>
        <v>266</v>
      </c>
      <c r="AJ53" s="160"/>
      <c r="AK53" s="144">
        <v>13</v>
      </c>
      <c r="AL53" s="160">
        <v>0</v>
      </c>
      <c r="AM53" s="43">
        <f t="shared" si="77"/>
        <v>13</v>
      </c>
      <c r="AN53" s="44">
        <f t="shared" si="78"/>
        <v>11950</v>
      </c>
      <c r="AQ53" s="43">
        <f t="shared" si="79"/>
        <v>65.625</v>
      </c>
      <c r="AR53" s="43">
        <f t="shared" si="80"/>
        <v>181.61111111111111</v>
      </c>
      <c r="AS53" s="43">
        <f t="shared" si="80"/>
        <v>429</v>
      </c>
      <c r="AT53" s="43">
        <f t="shared" si="80"/>
        <v>24.181818181818183</v>
      </c>
      <c r="AU53" s="43">
        <f t="shared" si="81"/>
        <v>4.333333333333333</v>
      </c>
      <c r="AV53" s="44">
        <f t="shared" si="81"/>
        <v>412.06896551724139</v>
      </c>
      <c r="AW53" s="122"/>
      <c r="AX53" s="43">
        <f t="shared" si="82"/>
        <v>525</v>
      </c>
      <c r="AY53" s="43">
        <f t="shared" si="83"/>
        <v>0</v>
      </c>
      <c r="AZ53" s="43">
        <f t="shared" si="84"/>
        <v>684.5</v>
      </c>
      <c r="BA53" s="43">
        <f t="shared" si="85"/>
        <v>0</v>
      </c>
      <c r="BB53" s="43">
        <f t="shared" si="86"/>
        <v>6.5</v>
      </c>
      <c r="BC53" s="44">
        <f>MEDIAN((D53:K53,M53:V53,Y53:AF53,AJ53:AL53))</f>
        <v>95.5</v>
      </c>
    </row>
    <row r="54" spans="1:55" s="204" customFormat="1">
      <c r="A54" s="199"/>
      <c r="B54" s="200"/>
      <c r="C54" s="217" t="s">
        <v>125</v>
      </c>
      <c r="D54" s="144">
        <v>26681</v>
      </c>
      <c r="E54" s="160">
        <v>6859</v>
      </c>
      <c r="F54" s="160">
        <v>28730</v>
      </c>
      <c r="G54" s="160">
        <f>92071-1</f>
        <v>92070</v>
      </c>
      <c r="H54" s="144">
        <v>29148</v>
      </c>
      <c r="I54" s="144">
        <v>31251</v>
      </c>
      <c r="J54" s="160">
        <v>49828</v>
      </c>
      <c r="K54" s="144">
        <v>26284</v>
      </c>
      <c r="L54" s="43">
        <f t="shared" si="74"/>
        <v>290851</v>
      </c>
      <c r="M54" s="160">
        <v>1433</v>
      </c>
      <c r="N54" s="160">
        <v>3761</v>
      </c>
      <c r="O54" s="160"/>
      <c r="P54" s="160">
        <v>5005</v>
      </c>
      <c r="Q54" s="160">
        <v>11473</v>
      </c>
      <c r="R54" s="160">
        <v>996</v>
      </c>
      <c r="S54" s="160">
        <v>2349</v>
      </c>
      <c r="T54" s="160">
        <v>7958</v>
      </c>
      <c r="U54" s="160"/>
      <c r="V54" s="144"/>
      <c r="W54" s="144"/>
      <c r="X54" s="144"/>
      <c r="Y54" s="160">
        <v>10439</v>
      </c>
      <c r="Z54" s="160">
        <v>23561</v>
      </c>
      <c r="AA54" s="160">
        <v>5589</v>
      </c>
      <c r="AB54" s="160">
        <v>10431</v>
      </c>
      <c r="AC54" s="160"/>
      <c r="AD54" s="160">
        <v>9771</v>
      </c>
      <c r="AE54" s="160">
        <v>1383</v>
      </c>
      <c r="AF54" s="160">
        <v>11618</v>
      </c>
      <c r="AG54" s="43">
        <f t="shared" si="75"/>
        <v>105767</v>
      </c>
      <c r="AH54" s="43">
        <f t="shared" si="68"/>
        <v>64381</v>
      </c>
      <c r="AI54" s="43">
        <f t="shared" si="76"/>
        <v>41386</v>
      </c>
      <c r="AJ54" s="160">
        <v>344</v>
      </c>
      <c r="AK54" s="144">
        <v>267</v>
      </c>
      <c r="AL54" s="160">
        <v>677</v>
      </c>
      <c r="AM54" s="43">
        <f t="shared" si="77"/>
        <v>1288</v>
      </c>
      <c r="AN54" s="44">
        <f t="shared" si="78"/>
        <v>397906</v>
      </c>
      <c r="AQ54" s="43">
        <f t="shared" si="79"/>
        <v>3285.5</v>
      </c>
      <c r="AR54" s="43">
        <f t="shared" si="80"/>
        <v>5875.9444444444443</v>
      </c>
      <c r="AS54" s="43">
        <f t="shared" si="80"/>
        <v>9197.2857142857138</v>
      </c>
      <c r="AT54" s="43">
        <f t="shared" si="80"/>
        <v>3762.3636363636365</v>
      </c>
      <c r="AU54" s="43">
        <f t="shared" si="81"/>
        <v>429.33333333333331</v>
      </c>
      <c r="AV54" s="44">
        <f t="shared" si="81"/>
        <v>13720.896551724138</v>
      </c>
      <c r="AW54" s="122"/>
      <c r="AX54" s="43">
        <f t="shared" si="82"/>
        <v>28939</v>
      </c>
      <c r="AY54" s="43">
        <f t="shared" si="83"/>
        <v>6773.5</v>
      </c>
      <c r="AZ54" s="43">
        <f t="shared" si="84"/>
        <v>11473</v>
      </c>
      <c r="BA54" s="43">
        <f t="shared" si="85"/>
        <v>3761</v>
      </c>
      <c r="BB54" s="43">
        <f t="shared" si="86"/>
        <v>344</v>
      </c>
      <c r="BC54" s="44">
        <f>MEDIAN((D54:K54,M54:V54,Y54:AF54,AJ54:AL54))</f>
        <v>9771</v>
      </c>
    </row>
    <row r="55" spans="1:55" s="204" customFormat="1">
      <c r="A55" s="199"/>
      <c r="B55" s="200"/>
      <c r="C55" s="210" t="s">
        <v>249</v>
      </c>
      <c r="D55" s="46">
        <f t="shared" ref="D55:K55" si="87">SUM(D49:D54)</f>
        <v>86548</v>
      </c>
      <c r="E55" s="118">
        <f t="shared" si="87"/>
        <v>46756</v>
      </c>
      <c r="F55" s="118">
        <f t="shared" si="87"/>
        <v>131550</v>
      </c>
      <c r="G55" s="118">
        <f t="shared" si="87"/>
        <v>324095</v>
      </c>
      <c r="H55" s="118">
        <f t="shared" si="87"/>
        <v>112214</v>
      </c>
      <c r="I55" s="118">
        <f t="shared" si="87"/>
        <v>178513</v>
      </c>
      <c r="J55" s="118">
        <f t="shared" si="87"/>
        <v>75875</v>
      </c>
      <c r="K55" s="88">
        <f t="shared" si="87"/>
        <v>131543</v>
      </c>
      <c r="L55" s="45">
        <f t="shared" si="74"/>
        <v>1087094</v>
      </c>
      <c r="M55" s="46">
        <f t="shared" ref="M55:V55" si="88">M54+M53+M52+M51+M50+M49</f>
        <v>4988</v>
      </c>
      <c r="N55" s="118">
        <f t="shared" si="88"/>
        <v>10180</v>
      </c>
      <c r="O55" s="118">
        <f t="shared" si="88"/>
        <v>27309</v>
      </c>
      <c r="P55" s="118">
        <f t="shared" si="88"/>
        <v>15252</v>
      </c>
      <c r="Q55" s="118">
        <f t="shared" si="88"/>
        <v>29216</v>
      </c>
      <c r="R55" s="118">
        <f t="shared" si="88"/>
        <v>14514</v>
      </c>
      <c r="S55" s="118">
        <f t="shared" si="88"/>
        <v>13897</v>
      </c>
      <c r="T55" s="118">
        <f t="shared" si="88"/>
        <v>23168</v>
      </c>
      <c r="U55" s="118">
        <f t="shared" si="88"/>
        <v>20259</v>
      </c>
      <c r="V55" s="118">
        <f t="shared" si="88"/>
        <v>8591</v>
      </c>
      <c r="W55" s="118"/>
      <c r="X55" s="118"/>
      <c r="Y55" s="118">
        <f t="shared" ref="Y55:AF55" si="89">Y54+Y53+Y52+Y51+Y50+Y49</f>
        <v>24279</v>
      </c>
      <c r="Z55" s="118">
        <f t="shared" si="89"/>
        <v>40882</v>
      </c>
      <c r="AA55" s="118">
        <f t="shared" si="89"/>
        <v>15245</v>
      </c>
      <c r="AB55" s="118">
        <f t="shared" si="89"/>
        <v>17487</v>
      </c>
      <c r="AC55" s="118">
        <f t="shared" si="89"/>
        <v>30419</v>
      </c>
      <c r="AD55" s="118">
        <f t="shared" si="89"/>
        <v>20659</v>
      </c>
      <c r="AE55" s="118">
        <f t="shared" si="89"/>
        <v>9065</v>
      </c>
      <c r="AF55" s="88">
        <f t="shared" si="89"/>
        <v>27946</v>
      </c>
      <c r="AG55" s="45">
        <f t="shared" si="75"/>
        <v>353356</v>
      </c>
      <c r="AH55" s="45">
        <f t="shared" si="68"/>
        <v>199599</v>
      </c>
      <c r="AI55" s="45">
        <f t="shared" si="76"/>
        <v>153757</v>
      </c>
      <c r="AJ55" s="46">
        <f>AJ54+AJ53+AJ52+AJ51+AJ50+AJ49</f>
        <v>53396</v>
      </c>
      <c r="AK55" s="118">
        <f>AK54+AK53+AK52+AK51+AK50+AK49</f>
        <v>3704</v>
      </c>
      <c r="AL55" s="88">
        <f>AL54+AL53+AL52+AL51+AL50+AL49</f>
        <v>9252</v>
      </c>
      <c r="AM55" s="45">
        <f t="shared" si="77"/>
        <v>66352</v>
      </c>
      <c r="AN55" s="211">
        <f t="shared" si="78"/>
        <v>1506802</v>
      </c>
      <c r="AQ55" s="45">
        <f>K55/AQ$5</f>
        <v>16442.875</v>
      </c>
      <c r="AR55" s="45">
        <f>AG55/AR$5</f>
        <v>19630.888888888891</v>
      </c>
      <c r="AS55" s="45">
        <f>AH55/AS$5</f>
        <v>28514.142857142859</v>
      </c>
      <c r="AT55" s="45">
        <f>AI55/AT$5</f>
        <v>13977.90909090909</v>
      </c>
      <c r="AU55" s="45">
        <f>AM55/AU$5</f>
        <v>22117.333333333332</v>
      </c>
      <c r="AV55" s="211">
        <f>AN55/AV$5</f>
        <v>51958.689655172413</v>
      </c>
      <c r="AW55" s="122"/>
      <c r="AX55" s="45">
        <f t="shared" si="82"/>
        <v>121878.5</v>
      </c>
      <c r="AY55" s="45">
        <f t="shared" si="83"/>
        <v>18873</v>
      </c>
      <c r="AZ55" s="45">
        <f t="shared" si="84"/>
        <v>27946</v>
      </c>
      <c r="BA55" s="45">
        <f t="shared" si="85"/>
        <v>14514</v>
      </c>
      <c r="BB55" s="45">
        <f t="shared" si="86"/>
        <v>9252</v>
      </c>
      <c r="BC55" s="211">
        <f>MEDIAN((D55:K55,M55:V55,Y55:AF55,AJ55:AL55))</f>
        <v>24279</v>
      </c>
    </row>
    <row r="56" spans="1:55" s="229" customFormat="1" ht="12">
      <c r="A56" s="227"/>
      <c r="B56" s="228"/>
      <c r="C56" s="212" t="s">
        <v>248</v>
      </c>
      <c r="D56" s="87">
        <f t="shared" ref="D56:V56" si="90">+D55/D$63</f>
        <v>0.24771172615129225</v>
      </c>
      <c r="E56" s="214">
        <f t="shared" si="90"/>
        <v>0.40345503024445806</v>
      </c>
      <c r="F56" s="214">
        <f t="shared" si="90"/>
        <v>0.28937145572209783</v>
      </c>
      <c r="G56" s="214">
        <f t="shared" si="90"/>
        <v>0.32223089427660984</v>
      </c>
      <c r="H56" s="119">
        <f t="shared" si="90"/>
        <v>0.3425544905061359</v>
      </c>
      <c r="I56" s="119">
        <f t="shared" si="90"/>
        <v>0.28626386314216257</v>
      </c>
      <c r="J56" s="214">
        <f t="shared" si="90"/>
        <v>0.32940864906636796</v>
      </c>
      <c r="K56" s="119">
        <f t="shared" si="90"/>
        <v>0.34607835915137231</v>
      </c>
      <c r="L56" s="84">
        <f t="shared" si="90"/>
        <v>0.31173129537384303</v>
      </c>
      <c r="M56" s="214">
        <f t="shared" si="90"/>
        <v>0.29724092723913953</v>
      </c>
      <c r="N56" s="215">
        <f t="shared" si="90"/>
        <v>0.25890132248219738</v>
      </c>
      <c r="O56" s="214">
        <f t="shared" si="90"/>
        <v>0.28906671747483409</v>
      </c>
      <c r="P56" s="214">
        <f t="shared" si="90"/>
        <v>0.26439232409381663</v>
      </c>
      <c r="Q56" s="214">
        <f t="shared" si="90"/>
        <v>0.26722032689124053</v>
      </c>
      <c r="R56" s="214">
        <f t="shared" si="90"/>
        <v>0.38116497715216136</v>
      </c>
      <c r="S56" s="214">
        <f t="shared" si="90"/>
        <v>0.33402235308256217</v>
      </c>
      <c r="T56" s="214">
        <f t="shared" si="90"/>
        <v>0.33685190031696183</v>
      </c>
      <c r="U56" s="214">
        <f t="shared" si="90"/>
        <v>0.43281987736876965</v>
      </c>
      <c r="V56" s="119">
        <f t="shared" si="90"/>
        <v>0.34410798686213251</v>
      </c>
      <c r="W56" s="119"/>
      <c r="X56" s="119"/>
      <c r="Y56" s="214">
        <f t="shared" ref="Y56:AN56" si="91">+Y55/Y$63</f>
        <v>0.42549947423764456</v>
      </c>
      <c r="Z56" s="215">
        <f t="shared" si="91"/>
        <v>0.28559053852978367</v>
      </c>
      <c r="AA56" s="214">
        <f t="shared" si="91"/>
        <v>0.33221469197411146</v>
      </c>
      <c r="AB56" s="214">
        <f t="shared" si="91"/>
        <v>0.31916408103668553</v>
      </c>
      <c r="AC56" s="214">
        <f t="shared" si="91"/>
        <v>0.32437937212079848</v>
      </c>
      <c r="AD56" s="214">
        <f t="shared" si="91"/>
        <v>0.37121089608826119</v>
      </c>
      <c r="AE56" s="215">
        <f t="shared" si="91"/>
        <v>0.3740766723063591</v>
      </c>
      <c r="AF56" s="215">
        <f t="shared" si="91"/>
        <v>0.44030250512052937</v>
      </c>
      <c r="AG56" s="84">
        <f t="shared" si="91"/>
        <v>0.32844416683397654</v>
      </c>
      <c r="AH56" s="84">
        <f t="shared" si="91"/>
        <v>0.31751326690337112</v>
      </c>
      <c r="AI56" s="84">
        <f t="shared" si="91"/>
        <v>0.34380925548280922</v>
      </c>
      <c r="AJ56" s="214">
        <f t="shared" si="91"/>
        <v>0.36146764148388844</v>
      </c>
      <c r="AK56" s="119">
        <f t="shared" si="91"/>
        <v>0.28137344272257675</v>
      </c>
      <c r="AL56" s="214">
        <f t="shared" si="91"/>
        <v>0.3685908927931158</v>
      </c>
      <c r="AM56" s="84">
        <f t="shared" si="91"/>
        <v>0.35675995375971181</v>
      </c>
      <c r="AN56" s="86">
        <f t="shared" si="91"/>
        <v>0.31728078849266977</v>
      </c>
      <c r="AQ56" s="84">
        <f t="shared" ref="AQ56:AV56" si="92">+AQ55/AQ$63</f>
        <v>0.34607835915137231</v>
      </c>
      <c r="AR56" s="84">
        <f t="shared" si="92"/>
        <v>0.32844416683397654</v>
      </c>
      <c r="AS56" s="84">
        <f t="shared" si="92"/>
        <v>0.31751326690337112</v>
      </c>
      <c r="AT56" s="84">
        <f t="shared" si="92"/>
        <v>0.34380925548280916</v>
      </c>
      <c r="AU56" s="84">
        <f t="shared" si="92"/>
        <v>0.35675995375971181</v>
      </c>
      <c r="AV56" s="86">
        <f t="shared" si="92"/>
        <v>0.31728078849266977</v>
      </c>
      <c r="AW56" s="85"/>
      <c r="AX56" s="84">
        <f t="shared" si="82"/>
        <v>0.3258197716714889</v>
      </c>
      <c r="AY56" s="84">
        <f t="shared" si="83"/>
        <v>0.33311852252833685</v>
      </c>
      <c r="AZ56" s="84">
        <f t="shared" si="83"/>
        <v>0.33311852252833685</v>
      </c>
      <c r="BA56" s="84">
        <f t="shared" si="85"/>
        <v>0.33402235308256217</v>
      </c>
      <c r="BB56" s="84">
        <f t="shared" si="86"/>
        <v>0.36146764148388844</v>
      </c>
      <c r="BC56" s="86">
        <f t="shared" ref="BC56" si="93">+BC55/BC$63</f>
        <v>0.38252717819442256</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43982</v>
      </c>
      <c r="E58" s="160">
        <v>7315</v>
      </c>
      <c r="F58" s="160">
        <v>47825</v>
      </c>
      <c r="G58" s="160">
        <v>113297</v>
      </c>
      <c r="H58" s="144">
        <v>43982</v>
      </c>
      <c r="I58" s="144">
        <v>58014</v>
      </c>
      <c r="J58" s="160">
        <v>20310</v>
      </c>
      <c r="K58" s="144">
        <v>40373</v>
      </c>
      <c r="L58" s="43">
        <f>+SUM(D58:K58)</f>
        <v>375098</v>
      </c>
      <c r="M58" s="160">
        <v>1216</v>
      </c>
      <c r="N58" s="160">
        <v>3592</v>
      </c>
      <c r="O58" s="160">
        <v>6506</v>
      </c>
      <c r="P58" s="160">
        <v>5830</v>
      </c>
      <c r="Q58" s="160">
        <v>12011</v>
      </c>
      <c r="R58" s="160">
        <v>3482</v>
      </c>
      <c r="S58" s="160">
        <v>2544</v>
      </c>
      <c r="T58" s="160">
        <v>4942</v>
      </c>
      <c r="U58" s="160">
        <v>5324</v>
      </c>
      <c r="V58" s="144">
        <v>1838</v>
      </c>
      <c r="W58" s="144"/>
      <c r="X58" s="144"/>
      <c r="Y58" s="160">
        <v>2631</v>
      </c>
      <c r="Z58" s="160">
        <v>12011</v>
      </c>
      <c r="AA58" s="160">
        <v>3570</v>
      </c>
      <c r="AB58" s="160">
        <v>3472</v>
      </c>
      <c r="AC58" s="160">
        <v>7519</v>
      </c>
      <c r="AD58" s="160">
        <v>3830</v>
      </c>
      <c r="AE58" s="160">
        <v>1674</v>
      </c>
      <c r="AF58" s="160">
        <v>3887</v>
      </c>
      <c r="AG58" s="43">
        <f>+SUM(M58:AF58)</f>
        <v>85879</v>
      </c>
      <c r="AH58" s="43">
        <f t="shared" ref="AH58:AH60" si="94">O58+Q58+Z58+AC58+AD58+AF58+T58</f>
        <v>50706</v>
      </c>
      <c r="AI58" s="43">
        <f t="shared" ref="AI58:AI59" si="95">M58+N58+P58+R58+S58+U58+V58+Y58+AA58+AB58+AE58</f>
        <v>35173</v>
      </c>
      <c r="AJ58" s="160">
        <v>6734</v>
      </c>
      <c r="AK58" s="144">
        <v>695</v>
      </c>
      <c r="AL58" s="160">
        <v>1434</v>
      </c>
      <c r="AM58" s="43">
        <f>+SUM(AJ58:AL58)</f>
        <v>8863</v>
      </c>
      <c r="AN58" s="44">
        <f>+AM58+AG58+L58</f>
        <v>469840</v>
      </c>
      <c r="AQ58" s="43">
        <f t="shared" ref="AQ58:AQ59" si="96">K58/AQ$5</f>
        <v>5046.625</v>
      </c>
      <c r="AR58" s="43">
        <f t="shared" ref="AR58:AT59" si="97">AG58/AR$5</f>
        <v>4771.0555555555557</v>
      </c>
      <c r="AS58" s="43">
        <f t="shared" si="97"/>
        <v>7243.7142857142853</v>
      </c>
      <c r="AT58" s="43">
        <f t="shared" si="97"/>
        <v>3197.5454545454545</v>
      </c>
      <c r="AU58" s="43">
        <f t="shared" ref="AU58:AV59" si="98">AM58/AU$5</f>
        <v>2954.3333333333335</v>
      </c>
      <c r="AV58" s="44">
        <f t="shared" si="98"/>
        <v>16201.379310344828</v>
      </c>
      <c r="AW58" s="122"/>
      <c r="AX58" s="43">
        <f>MEDIAN($D58:$K58)</f>
        <v>43982</v>
      </c>
      <c r="AY58" s="43">
        <f>MEDIAN($M58:$AF58)</f>
        <v>3711</v>
      </c>
      <c r="AZ58" s="43">
        <f t="shared" ref="AZ58:AZ60" si="99">MEDIAN($AC58,$AD58,$Z58,$T58,$O58,Q58,AF58)</f>
        <v>6506</v>
      </c>
      <c r="BA58" s="43">
        <f>MEDIAN($AE58,$AB58,$AA58,$Y58,$V58,$U58,$S58,$R58,$P58,$N58,$M58)</f>
        <v>3472</v>
      </c>
      <c r="BB58" s="43">
        <f>MEDIAN($AJ58:$AL58)</f>
        <v>1434</v>
      </c>
      <c r="BC58" s="44">
        <f>MEDIAN((D58:K58,M58:V58,Y58:AF58,AJ58:AL58))</f>
        <v>5324</v>
      </c>
    </row>
    <row r="59" spans="1:55" s="204" customFormat="1">
      <c r="A59" s="199"/>
      <c r="B59" s="200"/>
      <c r="C59" s="201" t="s">
        <v>245</v>
      </c>
      <c r="D59" s="144">
        <v>2943</v>
      </c>
      <c r="E59" s="160">
        <v>476</v>
      </c>
      <c r="F59" s="160">
        <v>4175</v>
      </c>
      <c r="G59" s="160">
        <v>9986</v>
      </c>
      <c r="H59" s="144"/>
      <c r="I59" s="144">
        <v>2655</v>
      </c>
      <c r="J59" s="160">
        <v>1472</v>
      </c>
      <c r="K59" s="144">
        <v>0</v>
      </c>
      <c r="L59" s="43">
        <f>+SUM(D59:K59)</f>
        <v>21707</v>
      </c>
      <c r="M59" s="160">
        <v>187</v>
      </c>
      <c r="N59" s="160">
        <v>384</v>
      </c>
      <c r="O59" s="160">
        <v>295</v>
      </c>
      <c r="P59" s="160">
        <v>155</v>
      </c>
      <c r="Q59" s="160">
        <v>504</v>
      </c>
      <c r="R59" s="160">
        <v>0</v>
      </c>
      <c r="S59" s="160">
        <v>230</v>
      </c>
      <c r="T59" s="160">
        <v>1070</v>
      </c>
      <c r="U59" s="160"/>
      <c r="V59" s="144"/>
      <c r="W59" s="144"/>
      <c r="X59" s="144"/>
      <c r="Y59" s="160">
        <v>1963</v>
      </c>
      <c r="Z59" s="160"/>
      <c r="AA59" s="160">
        <v>0</v>
      </c>
      <c r="AB59" s="160">
        <v>575</v>
      </c>
      <c r="AC59" s="160"/>
      <c r="AD59" s="160">
        <v>115</v>
      </c>
      <c r="AE59" s="160">
        <v>196</v>
      </c>
      <c r="AF59" s="160">
        <v>465</v>
      </c>
      <c r="AG59" s="43">
        <f>+SUM(M59:AF59)</f>
        <v>6139</v>
      </c>
      <c r="AH59" s="43">
        <f t="shared" si="94"/>
        <v>2449</v>
      </c>
      <c r="AI59" s="43">
        <f t="shared" si="95"/>
        <v>3690</v>
      </c>
      <c r="AJ59" s="160">
        <v>1815</v>
      </c>
      <c r="AK59" s="144"/>
      <c r="AL59" s="160">
        <v>201</v>
      </c>
      <c r="AM59" s="43">
        <f>+SUM(AJ59:AL59)</f>
        <v>2016</v>
      </c>
      <c r="AN59" s="44">
        <f>+AM59+AG59+L59</f>
        <v>29862</v>
      </c>
      <c r="AQ59" s="43">
        <f t="shared" si="96"/>
        <v>0</v>
      </c>
      <c r="AR59" s="43">
        <f t="shared" si="97"/>
        <v>341.05555555555554</v>
      </c>
      <c r="AS59" s="43">
        <f t="shared" si="97"/>
        <v>349.85714285714283</v>
      </c>
      <c r="AT59" s="43">
        <f t="shared" si="97"/>
        <v>335.45454545454544</v>
      </c>
      <c r="AU59" s="43">
        <f t="shared" si="98"/>
        <v>672</v>
      </c>
      <c r="AV59" s="44">
        <f t="shared" si="98"/>
        <v>1029.7241379310344</v>
      </c>
      <c r="AW59" s="122"/>
      <c r="AX59" s="43">
        <f>MEDIAN($D59:$K59)</f>
        <v>2655</v>
      </c>
      <c r="AY59" s="43">
        <f>MEDIAN($M59:$AF59)</f>
        <v>262.5</v>
      </c>
      <c r="AZ59" s="43">
        <f t="shared" si="99"/>
        <v>465</v>
      </c>
      <c r="BA59" s="43">
        <f>MEDIAN($AE59,$AB59,$AA59,$Y59,$V59,$U59,$S59,$R59,$P59,$N59,$M59)</f>
        <v>196</v>
      </c>
      <c r="BB59" s="43">
        <f>MEDIAN($AJ59:$AL59)</f>
        <v>1008</v>
      </c>
      <c r="BC59" s="44">
        <f>MEDIAN((D59:K59,M59:V59,Y59:AF59,AJ59:AL59))</f>
        <v>465</v>
      </c>
    </row>
    <row r="60" spans="1:55" s="204" customFormat="1">
      <c r="A60" s="199"/>
      <c r="B60" s="200"/>
      <c r="C60" s="210" t="s">
        <v>244</v>
      </c>
      <c r="D60" s="46">
        <f t="shared" ref="D60:V60" si="100">D59+D58</f>
        <v>46925</v>
      </c>
      <c r="E60" s="118">
        <f t="shared" si="100"/>
        <v>7791</v>
      </c>
      <c r="F60" s="118">
        <f t="shared" si="100"/>
        <v>52000</v>
      </c>
      <c r="G60" s="118">
        <f t="shared" si="100"/>
        <v>123283</v>
      </c>
      <c r="H60" s="118">
        <f t="shared" si="100"/>
        <v>43982</v>
      </c>
      <c r="I60" s="118">
        <f t="shared" si="100"/>
        <v>60669</v>
      </c>
      <c r="J60" s="118">
        <f t="shared" si="100"/>
        <v>21782</v>
      </c>
      <c r="K60" s="88">
        <f t="shared" si="100"/>
        <v>40373</v>
      </c>
      <c r="L60" s="45">
        <f t="shared" si="100"/>
        <v>396805</v>
      </c>
      <c r="M60" s="46">
        <f t="shared" si="100"/>
        <v>1403</v>
      </c>
      <c r="N60" s="118">
        <f t="shared" si="100"/>
        <v>3976</v>
      </c>
      <c r="O60" s="118">
        <f t="shared" si="100"/>
        <v>6801</v>
      </c>
      <c r="P60" s="118">
        <f t="shared" si="100"/>
        <v>5985</v>
      </c>
      <c r="Q60" s="118">
        <f t="shared" si="100"/>
        <v>12515</v>
      </c>
      <c r="R60" s="118">
        <f t="shared" si="100"/>
        <v>3482</v>
      </c>
      <c r="S60" s="118">
        <f t="shared" si="100"/>
        <v>2774</v>
      </c>
      <c r="T60" s="118">
        <f t="shared" si="100"/>
        <v>6012</v>
      </c>
      <c r="U60" s="118">
        <f t="shared" si="100"/>
        <v>5324</v>
      </c>
      <c r="V60" s="118">
        <f t="shared" si="100"/>
        <v>1838</v>
      </c>
      <c r="W60" s="118"/>
      <c r="X60" s="118"/>
      <c r="Y60" s="118">
        <f t="shared" ref="Y60:AF60" si="101">Y59+Y58</f>
        <v>4594</v>
      </c>
      <c r="Z60" s="118">
        <f t="shared" si="101"/>
        <v>12011</v>
      </c>
      <c r="AA60" s="118">
        <f t="shared" si="101"/>
        <v>3570</v>
      </c>
      <c r="AB60" s="118">
        <f t="shared" si="101"/>
        <v>4047</v>
      </c>
      <c r="AC60" s="118">
        <f t="shared" si="101"/>
        <v>7519</v>
      </c>
      <c r="AD60" s="118">
        <f t="shared" si="101"/>
        <v>3945</v>
      </c>
      <c r="AE60" s="118">
        <f t="shared" si="101"/>
        <v>1870</v>
      </c>
      <c r="AF60" s="88">
        <f t="shared" si="101"/>
        <v>4352</v>
      </c>
      <c r="AG60" s="45">
        <f>+SUM(M60:AF60)</f>
        <v>92018</v>
      </c>
      <c r="AH60" s="45">
        <f t="shared" si="94"/>
        <v>53155</v>
      </c>
      <c r="AI60" s="45">
        <f>M60+N60+P60+R60+S60+U60+V60+Y60+AA60+AB60+AE60</f>
        <v>38863</v>
      </c>
      <c r="AJ60" s="46">
        <f>AJ59+AJ58</f>
        <v>8549</v>
      </c>
      <c r="AK60" s="118">
        <f>AK59+AK58</f>
        <v>695</v>
      </c>
      <c r="AL60" s="88">
        <f>AL59+AL58</f>
        <v>1635</v>
      </c>
      <c r="AM60" s="45">
        <f>+SUM(AJ60:AL60)</f>
        <v>10879</v>
      </c>
      <c r="AN60" s="211">
        <f>+AM60+AG60+L60</f>
        <v>499702</v>
      </c>
      <c r="AQ60" s="45">
        <f>K60/AQ$5</f>
        <v>5046.625</v>
      </c>
      <c r="AR60" s="45">
        <f>AG60/AR$5</f>
        <v>5112.1111111111113</v>
      </c>
      <c r="AS60" s="45">
        <f>AH60/AS$5</f>
        <v>7593.5714285714284</v>
      </c>
      <c r="AT60" s="45">
        <f>AI60/AT$5</f>
        <v>3533</v>
      </c>
      <c r="AU60" s="45">
        <f>AM60/AU$5</f>
        <v>3626.3333333333335</v>
      </c>
      <c r="AV60" s="211">
        <f>AN60/AV$5</f>
        <v>17231.103448275862</v>
      </c>
      <c r="AW60" s="122"/>
      <c r="AX60" s="45">
        <f>MEDIAN($D60:$K60)</f>
        <v>45453.5</v>
      </c>
      <c r="AY60" s="45">
        <f>MEDIAN($M60:$AF60)</f>
        <v>4199.5</v>
      </c>
      <c r="AZ60" s="45">
        <f t="shared" si="99"/>
        <v>6801</v>
      </c>
      <c r="BA60" s="45">
        <f>MEDIAN($AE60,$AB60,$AA60,$Y60,$V60,$U60,$S60,$R60,$P60,$N60,$M60)</f>
        <v>3570</v>
      </c>
      <c r="BB60" s="45">
        <f>MEDIAN($AJ60:$AL60)</f>
        <v>1635</v>
      </c>
      <c r="BC60" s="211">
        <f>MEDIAN((D60:K60,M60:V60,Y60:AF60,AJ60:AL60))</f>
        <v>5985</v>
      </c>
    </row>
    <row r="61" spans="1:55" s="229" customFormat="1" ht="12">
      <c r="A61" s="227"/>
      <c r="B61" s="228"/>
      <c r="C61" s="212" t="s">
        <v>243</v>
      </c>
      <c r="D61" s="87">
        <f t="shared" ref="D61:V61" si="102">+D60/D$63</f>
        <v>0.13430550387818771</v>
      </c>
      <c r="E61" s="214">
        <f t="shared" si="102"/>
        <v>6.7228123462968872E-2</v>
      </c>
      <c r="F61" s="214">
        <f t="shared" si="102"/>
        <v>0.11438476394944193</v>
      </c>
      <c r="G61" s="214">
        <f t="shared" si="102"/>
        <v>0.12257390993104889</v>
      </c>
      <c r="H61" s="119">
        <f t="shared" si="102"/>
        <v>0.13426338604310398</v>
      </c>
      <c r="I61" s="119">
        <f t="shared" si="102"/>
        <v>9.7288949897048727E-2</v>
      </c>
      <c r="J61" s="214">
        <f t="shared" si="102"/>
        <v>9.4565788388317987E-2</v>
      </c>
      <c r="K61" s="119">
        <f t="shared" si="102"/>
        <v>0.1062179028455969</v>
      </c>
      <c r="L61" s="84">
        <f t="shared" si="102"/>
        <v>0.11378642202129512</v>
      </c>
      <c r="M61" s="214">
        <f t="shared" si="102"/>
        <v>8.3606459686550269E-2</v>
      </c>
      <c r="N61" s="215">
        <f t="shared" si="102"/>
        <v>0.10111902339776195</v>
      </c>
      <c r="O61" s="214">
        <f t="shared" si="102"/>
        <v>7.1988822203169156E-2</v>
      </c>
      <c r="P61" s="214">
        <f t="shared" si="102"/>
        <v>0.10374954495813615</v>
      </c>
      <c r="Q61" s="214">
        <f t="shared" si="102"/>
        <v>0.11446681239881829</v>
      </c>
      <c r="R61" s="214">
        <f t="shared" si="102"/>
        <v>9.1443878354955613E-2</v>
      </c>
      <c r="S61" s="214">
        <f t="shared" si="102"/>
        <v>6.6674678524215839E-2</v>
      </c>
      <c r="T61" s="214">
        <f t="shared" si="102"/>
        <v>8.7411672337084537E-2</v>
      </c>
      <c r="U61" s="214">
        <f t="shared" si="102"/>
        <v>0.11374367081846733</v>
      </c>
      <c r="V61" s="119">
        <f t="shared" si="102"/>
        <v>7.3620123367780177E-2</v>
      </c>
      <c r="W61" s="119"/>
      <c r="X61" s="119"/>
      <c r="Y61" s="214">
        <f t="shared" ref="Y61:AN61" si="103">+Y60/Y$63</f>
        <v>8.051174202593761E-2</v>
      </c>
      <c r="Z61" s="215">
        <f t="shared" si="103"/>
        <v>8.3905580898224932E-2</v>
      </c>
      <c r="AA61" s="214">
        <f t="shared" si="103"/>
        <v>7.7796421800431476E-2</v>
      </c>
      <c r="AB61" s="214">
        <f t="shared" si="103"/>
        <v>7.386384376711079E-2</v>
      </c>
      <c r="AC61" s="214">
        <f t="shared" si="103"/>
        <v>8.0180429960757554E-2</v>
      </c>
      <c r="AD61" s="214">
        <f t="shared" si="103"/>
        <v>7.0885666540887279E-2</v>
      </c>
      <c r="AE61" s="215">
        <f t="shared" si="103"/>
        <v>7.7167498865183842E-2</v>
      </c>
      <c r="AF61" s="215">
        <f t="shared" si="103"/>
        <v>6.8567827319993696E-2</v>
      </c>
      <c r="AG61" s="84">
        <f t="shared" si="103"/>
        <v>8.5530669760040451E-2</v>
      </c>
      <c r="AH61" s="84">
        <f t="shared" si="103"/>
        <v>8.4556624543453085E-2</v>
      </c>
      <c r="AI61" s="84">
        <f t="shared" si="103"/>
        <v>8.6899842581660766E-2</v>
      </c>
      <c r="AJ61" s="214">
        <f t="shared" si="103"/>
        <v>5.787300297860818E-2</v>
      </c>
      <c r="AK61" s="119">
        <f t="shared" si="103"/>
        <v>5.2795502886660586E-2</v>
      </c>
      <c r="AL61" s="214">
        <f t="shared" si="103"/>
        <v>6.5136847137564235E-2</v>
      </c>
      <c r="AM61" s="84">
        <f t="shared" si="103"/>
        <v>5.8493964567034977E-2</v>
      </c>
      <c r="AN61" s="86">
        <f t="shared" si="103"/>
        <v>0.10522009167187465</v>
      </c>
      <c r="AQ61" s="84">
        <f t="shared" ref="AQ61:AV61" si="104">+AQ60/AQ$63</f>
        <v>0.1062179028455969</v>
      </c>
      <c r="AR61" s="84">
        <f t="shared" si="104"/>
        <v>8.5530669760040451E-2</v>
      </c>
      <c r="AS61" s="84">
        <f t="shared" si="104"/>
        <v>8.4556624543453085E-2</v>
      </c>
      <c r="AT61" s="84">
        <f t="shared" si="104"/>
        <v>8.6899842581660766E-2</v>
      </c>
      <c r="AU61" s="84">
        <f t="shared" si="104"/>
        <v>5.8493964567034977E-2</v>
      </c>
      <c r="AV61" s="86">
        <f t="shared" si="104"/>
        <v>0.10522009167187465</v>
      </c>
      <c r="AW61" s="85"/>
      <c r="AX61" s="84">
        <f>MEDIAN($D61:$K61)</f>
        <v>0.11030133339751941</v>
      </c>
      <c r="AY61" s="84">
        <f>MEDIAN($M61:$AF61)</f>
        <v>8.0346085993347582E-2</v>
      </c>
      <c r="AZ61" s="84">
        <f t="shared" ref="AZ61" si="105">MEDIAN($M61:$AF61)</f>
        <v>8.0346085993347582E-2</v>
      </c>
      <c r="BA61" s="84">
        <f>MEDIAN($AE61,$AB61,$AA61,$Y61,$V61,$U61,$S61,$R61,$P61,$N61,$M61)</f>
        <v>8.051174202593761E-2</v>
      </c>
      <c r="BB61" s="84">
        <f>MEDIAN($AJ61:$AL61)</f>
        <v>5.787300297860818E-2</v>
      </c>
      <c r="BC61" s="86">
        <f t="shared" ref="BC61" si="106">+BC60/BC$63</f>
        <v>9.4296518040018901E-2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7">D60+D55+D46</f>
        <v>349390</v>
      </c>
      <c r="E63" s="125">
        <f t="shared" si="107"/>
        <v>115889</v>
      </c>
      <c r="F63" s="125">
        <f t="shared" si="107"/>
        <v>454606</v>
      </c>
      <c r="G63" s="125">
        <f t="shared" si="107"/>
        <v>1005785</v>
      </c>
      <c r="H63" s="125">
        <f t="shared" si="107"/>
        <v>327580</v>
      </c>
      <c r="I63" s="125">
        <f t="shared" si="107"/>
        <v>623596</v>
      </c>
      <c r="J63" s="125">
        <f t="shared" si="107"/>
        <v>230337</v>
      </c>
      <c r="K63" s="80">
        <f t="shared" si="107"/>
        <v>380096</v>
      </c>
      <c r="L63" s="45">
        <f>+SUM(D63:K63)</f>
        <v>3487279</v>
      </c>
      <c r="M63" s="81">
        <f t="shared" ref="M63:V63" si="108">M60+M55+M46</f>
        <v>16781</v>
      </c>
      <c r="N63" s="125">
        <f t="shared" si="108"/>
        <v>39320</v>
      </c>
      <c r="O63" s="125">
        <f t="shared" si="108"/>
        <v>94473</v>
      </c>
      <c r="P63" s="125">
        <f t="shared" si="108"/>
        <v>57687</v>
      </c>
      <c r="Q63" s="125">
        <f t="shared" si="108"/>
        <v>109333</v>
      </c>
      <c r="R63" s="125">
        <f t="shared" si="108"/>
        <v>38078</v>
      </c>
      <c r="S63" s="125">
        <f t="shared" si="108"/>
        <v>41605</v>
      </c>
      <c r="T63" s="125">
        <f t="shared" si="108"/>
        <v>68778</v>
      </c>
      <c r="U63" s="125">
        <f t="shared" si="108"/>
        <v>46807</v>
      </c>
      <c r="V63" s="125">
        <f t="shared" si="108"/>
        <v>24966</v>
      </c>
      <c r="W63" s="125"/>
      <c r="X63" s="125"/>
      <c r="Y63" s="125">
        <f t="shared" ref="Y63:AF63" si="109">Y60+Y55+Y46</f>
        <v>57060</v>
      </c>
      <c r="Z63" s="125">
        <f t="shared" si="109"/>
        <v>143149</v>
      </c>
      <c r="AA63" s="125">
        <f t="shared" si="109"/>
        <v>45889</v>
      </c>
      <c r="AB63" s="125">
        <f t="shared" si="109"/>
        <v>54790</v>
      </c>
      <c r="AC63" s="125">
        <f t="shared" si="109"/>
        <v>93776</v>
      </c>
      <c r="AD63" s="125">
        <f t="shared" si="109"/>
        <v>55653</v>
      </c>
      <c r="AE63" s="125">
        <f t="shared" si="109"/>
        <v>24233</v>
      </c>
      <c r="AF63" s="80">
        <f t="shared" si="109"/>
        <v>63470</v>
      </c>
      <c r="AG63" s="45">
        <f>+SUM(M63:AF63)</f>
        <v>1075848</v>
      </c>
      <c r="AH63" s="45">
        <f t="shared" ref="AH63:AH69" si="110">O63+Q63+Z63+AC63+AD63+AF63+T63</f>
        <v>628632</v>
      </c>
      <c r="AI63" s="45">
        <f>M63+N63+P63+R63+S63+U63+V63+Y63+AA63+AB63+AE63</f>
        <v>447216</v>
      </c>
      <c r="AJ63" s="81">
        <f>AJ60+AJ55+AJ46</f>
        <v>147720</v>
      </c>
      <c r="AK63" s="125">
        <f>AK60+AK55+AK46</f>
        <v>13164</v>
      </c>
      <c r="AL63" s="80">
        <f>AL60+AL55+AL46</f>
        <v>25101</v>
      </c>
      <c r="AM63" s="45">
        <f>+SUM(AJ63:AL63)</f>
        <v>185985</v>
      </c>
      <c r="AN63" s="211">
        <f>+AM63+AG63+L63</f>
        <v>4749112</v>
      </c>
      <c r="AQ63" s="45">
        <f>K63/AQ$5</f>
        <v>47512</v>
      </c>
      <c r="AR63" s="45">
        <f>AG63/AR$5</f>
        <v>59769.333333333336</v>
      </c>
      <c r="AS63" s="45">
        <f>AH63/AS$5</f>
        <v>89804.571428571435</v>
      </c>
      <c r="AT63" s="45">
        <f>AI63/AT$5</f>
        <v>40656</v>
      </c>
      <c r="AU63" s="45">
        <f>AM63/AU$5</f>
        <v>61995</v>
      </c>
      <c r="AV63" s="211">
        <f>AN63/AV$5</f>
        <v>163762.4827586207</v>
      </c>
      <c r="AW63" s="122"/>
      <c r="AX63" s="45">
        <f>MEDIAN($D63:$K63)</f>
        <v>364743</v>
      </c>
      <c r="AY63" s="45">
        <f>MEDIAN($M63:$AF63)</f>
        <v>55221.5</v>
      </c>
      <c r="AZ63" s="45">
        <f>MEDIAN($AC63,$AD63,$Z63,$T63,$O63,Q63,AF63)</f>
        <v>93776</v>
      </c>
      <c r="BA63" s="45">
        <f>MEDIAN($AE63,$AB63,$AA63,$Y63,$V63,$U63,$S63,$R63,$P63,$N63,$M63)</f>
        <v>41605</v>
      </c>
      <c r="BB63" s="45">
        <f>MEDIAN($AJ63:$AL63)</f>
        <v>25101</v>
      </c>
      <c r="BC63" s="211">
        <f>MEDIAN((D63:K63,M63:V63,Y63:AF63,AJ63:AL63))</f>
        <v>63470</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1">D42-D63</f>
        <v>18458</v>
      </c>
      <c r="E65" s="125">
        <f t="shared" si="111"/>
        <v>-5103</v>
      </c>
      <c r="F65" s="125">
        <f t="shared" si="111"/>
        <v>5943</v>
      </c>
      <c r="G65" s="125">
        <f t="shared" si="111"/>
        <v>66397</v>
      </c>
      <c r="H65" s="125">
        <f t="shared" si="111"/>
        <v>2695</v>
      </c>
      <c r="I65" s="125">
        <f t="shared" si="111"/>
        <v>32621</v>
      </c>
      <c r="J65" s="125">
        <f t="shared" si="111"/>
        <v>11476</v>
      </c>
      <c r="K65" s="80">
        <f t="shared" si="111"/>
        <v>18405</v>
      </c>
      <c r="L65" s="45">
        <f>+SUM(D65:K65)</f>
        <v>150892</v>
      </c>
      <c r="M65" s="81">
        <f t="shared" ref="M65:V65" si="112">M42-M63</f>
        <v>-3625</v>
      </c>
      <c r="N65" s="125">
        <f t="shared" si="112"/>
        <v>2053</v>
      </c>
      <c r="O65" s="125">
        <f t="shared" si="112"/>
        <v>5963</v>
      </c>
      <c r="P65" s="125">
        <f t="shared" si="112"/>
        <v>1944</v>
      </c>
      <c r="Q65" s="125">
        <f t="shared" si="112"/>
        <v>4028</v>
      </c>
      <c r="R65" s="125">
        <f t="shared" si="112"/>
        <v>3395</v>
      </c>
      <c r="S65" s="125">
        <f t="shared" si="112"/>
        <v>1158</v>
      </c>
      <c r="T65" s="125">
        <f t="shared" si="112"/>
        <v>3051</v>
      </c>
      <c r="U65" s="125">
        <f t="shared" si="112"/>
        <v>2395</v>
      </c>
      <c r="V65" s="125">
        <f t="shared" si="112"/>
        <v>-1313</v>
      </c>
      <c r="W65" s="125"/>
      <c r="X65" s="125"/>
      <c r="Y65" s="125">
        <f t="shared" ref="Y65:AF65" si="113">Y42-Y63</f>
        <v>2023</v>
      </c>
      <c r="Z65" s="125">
        <f t="shared" si="113"/>
        <v>11168</v>
      </c>
      <c r="AA65" s="125">
        <f t="shared" si="113"/>
        <v>1697</v>
      </c>
      <c r="AB65" s="125">
        <f t="shared" si="113"/>
        <v>4698</v>
      </c>
      <c r="AC65" s="125">
        <f t="shared" si="113"/>
        <v>257</v>
      </c>
      <c r="AD65" s="125">
        <f t="shared" si="113"/>
        <v>1213</v>
      </c>
      <c r="AE65" s="125">
        <f t="shared" si="113"/>
        <v>185</v>
      </c>
      <c r="AF65" s="80">
        <f t="shared" si="113"/>
        <v>3453</v>
      </c>
      <c r="AG65" s="45">
        <f>+SUM(M65:AF65)</f>
        <v>43743</v>
      </c>
      <c r="AH65" s="45">
        <f t="shared" si="110"/>
        <v>29133</v>
      </c>
      <c r="AI65" s="45">
        <f>M65+N65+P65+R65+S65+U65+V65+Y65+AA65+AB65+AE65</f>
        <v>14610</v>
      </c>
      <c r="AJ65" s="81">
        <f>AJ42-AJ63</f>
        <v>5993</v>
      </c>
      <c r="AK65" s="125">
        <f>AK42-AK63</f>
        <v>2544</v>
      </c>
      <c r="AL65" s="80">
        <f>AL42-AL63</f>
        <v>422</v>
      </c>
      <c r="AM65" s="45">
        <f>+SUM(AJ65:AL65)</f>
        <v>8959</v>
      </c>
      <c r="AN65" s="211">
        <f>+AM65+AG65+L65</f>
        <v>203594</v>
      </c>
      <c r="AQ65" s="45">
        <f>K65/AQ$5</f>
        <v>2300.625</v>
      </c>
      <c r="AR65" s="45">
        <f>AG65/AR$5</f>
        <v>2430.1666666666665</v>
      </c>
      <c r="AS65" s="45">
        <f>AH65/AS$5</f>
        <v>4161.8571428571431</v>
      </c>
      <c r="AT65" s="45">
        <f>AI65/AT$5</f>
        <v>1328.1818181818182</v>
      </c>
      <c r="AU65" s="45">
        <f>AM65/AU$5</f>
        <v>2986.3333333333335</v>
      </c>
      <c r="AV65" s="211">
        <f>AN65/AV$5</f>
        <v>7020.4827586206893</v>
      </c>
      <c r="AW65" s="122"/>
      <c r="AX65" s="45">
        <f>MEDIAN($D65:$K65)</f>
        <v>14940.5</v>
      </c>
      <c r="AY65" s="45">
        <f>MEDIAN($M65:$AF65)</f>
        <v>2038</v>
      </c>
      <c r="AZ65" s="45">
        <f>MEDIAN($AC65,$AD65,$Z65,$T65,$O65,Q65,AF65)</f>
        <v>3453</v>
      </c>
      <c r="BA65" s="45">
        <f>MEDIAN($AE65,$AB65,$AA65,$Y65,$V65,$U65,$S65,$R65,$P65,$N65,$M65)</f>
        <v>1944</v>
      </c>
      <c r="BB65" s="45">
        <f>MEDIAN($AJ65:$AL65)</f>
        <v>2544</v>
      </c>
      <c r="BC65" s="211">
        <f>MEDIAN((D65:K65,M65:V65,Y65:AF65,AJ65:AL65))</f>
        <v>2695</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22934</v>
      </c>
      <c r="F67" s="160">
        <v>0</v>
      </c>
      <c r="G67" s="160">
        <v>15116</v>
      </c>
      <c r="H67" s="144">
        <v>836</v>
      </c>
      <c r="I67" s="144"/>
      <c r="J67" s="160">
        <v>-2001</v>
      </c>
      <c r="K67" s="144">
        <v>0</v>
      </c>
      <c r="L67" s="43">
        <f>+SUM(D67:K67)</f>
        <v>36885</v>
      </c>
      <c r="M67" s="160">
        <v>-2381</v>
      </c>
      <c r="N67" s="160">
        <v>-351</v>
      </c>
      <c r="O67" s="160">
        <v>13264</v>
      </c>
      <c r="P67" s="160"/>
      <c r="Q67" s="160">
        <v>-991</v>
      </c>
      <c r="R67" s="160">
        <v>0</v>
      </c>
      <c r="S67" s="160">
        <v>-245</v>
      </c>
      <c r="T67" s="160">
        <v>0</v>
      </c>
      <c r="U67" s="160"/>
      <c r="V67" s="144">
        <v>-300</v>
      </c>
      <c r="W67" s="144"/>
      <c r="X67" s="144"/>
      <c r="Y67" s="160">
        <v>0</v>
      </c>
      <c r="Z67" s="160">
        <v>-8131</v>
      </c>
      <c r="AA67" s="160">
        <v>-1610</v>
      </c>
      <c r="AB67" s="160"/>
      <c r="AC67" s="160">
        <v>-3516</v>
      </c>
      <c r="AD67" s="160">
        <v>-59</v>
      </c>
      <c r="AE67" s="160">
        <v>0</v>
      </c>
      <c r="AF67" s="160">
        <v>-13</v>
      </c>
      <c r="AG67" s="43">
        <f>+SUM(M67:AF67)</f>
        <v>-4333</v>
      </c>
      <c r="AH67" s="43">
        <f t="shared" si="110"/>
        <v>554</v>
      </c>
      <c r="AI67" s="43">
        <f>M67+N67+P67+R67+S67+U67+V67+Y67+AA67+AB67+AE67</f>
        <v>-4887</v>
      </c>
      <c r="AJ67" s="160"/>
      <c r="AK67" s="144"/>
      <c r="AL67" s="160">
        <v>0</v>
      </c>
      <c r="AM67" s="43">
        <f>+SUM(AJ67:AL67)</f>
        <v>0</v>
      </c>
      <c r="AN67" s="44">
        <f>+AM67+AG67+L67</f>
        <v>32552</v>
      </c>
      <c r="AQ67" s="43">
        <f>K67/AQ$5</f>
        <v>0</v>
      </c>
      <c r="AR67" s="43">
        <f>AG67/AR$5</f>
        <v>-240.72222222222223</v>
      </c>
      <c r="AS67" s="43">
        <f>AH67/AS$5</f>
        <v>79.142857142857139</v>
      </c>
      <c r="AT67" s="43">
        <f>AI67/AT$5</f>
        <v>-444.27272727272725</v>
      </c>
      <c r="AU67" s="43">
        <f>AM67/AU$5</f>
        <v>0</v>
      </c>
      <c r="AV67" s="44">
        <f>AN67/AV$5</f>
        <v>1122.4827586206898</v>
      </c>
      <c r="AW67" s="122"/>
      <c r="AX67" s="43">
        <f>MEDIAN($D67:$K67)</f>
        <v>0</v>
      </c>
      <c r="AY67" s="43">
        <f>MEDIAN($M67:$AF67)</f>
        <v>-245</v>
      </c>
      <c r="AZ67" s="43">
        <f>MEDIAN($AC67,$AD67,$Z67,$T67,$O67,Q67,AF67)</f>
        <v>-59</v>
      </c>
      <c r="BA67" s="43">
        <f>MEDIAN($AE67,$AB67,$AA67,$Y67,$V67,$U67,$S67,$R67,$P67,$N67,$M67)</f>
        <v>-272.5</v>
      </c>
      <c r="BB67" s="43">
        <f>MEDIAN($AJ67:$AL67)</f>
        <v>0</v>
      </c>
      <c r="BC67" s="44">
        <f>MEDIAN((D67:K67,M67:V67,Y67:AF67,AJ67:AL67))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4">D65+D67</f>
        <v>18458</v>
      </c>
      <c r="E69" s="126">
        <f t="shared" si="114"/>
        <v>17831</v>
      </c>
      <c r="F69" s="126">
        <f t="shared" si="114"/>
        <v>5943</v>
      </c>
      <c r="G69" s="126">
        <f t="shared" si="114"/>
        <v>81513</v>
      </c>
      <c r="H69" s="126">
        <f t="shared" si="114"/>
        <v>3531</v>
      </c>
      <c r="I69" s="126">
        <f t="shared" si="114"/>
        <v>32621</v>
      </c>
      <c r="J69" s="126">
        <f t="shared" si="114"/>
        <v>9475</v>
      </c>
      <c r="K69" s="78">
        <f t="shared" si="114"/>
        <v>18405</v>
      </c>
      <c r="L69" s="42">
        <f>+SUM(D69:K69)</f>
        <v>187777</v>
      </c>
      <c r="M69" s="79">
        <f t="shared" ref="M69:V69" si="115">M65+M67</f>
        <v>-6006</v>
      </c>
      <c r="N69" s="126">
        <f t="shared" si="115"/>
        <v>1702</v>
      </c>
      <c r="O69" s="126">
        <f t="shared" si="115"/>
        <v>19227</v>
      </c>
      <c r="P69" s="126">
        <f t="shared" si="115"/>
        <v>1944</v>
      </c>
      <c r="Q69" s="126">
        <f t="shared" si="115"/>
        <v>3037</v>
      </c>
      <c r="R69" s="126">
        <f t="shared" si="115"/>
        <v>3395</v>
      </c>
      <c r="S69" s="126">
        <f t="shared" si="115"/>
        <v>913</v>
      </c>
      <c r="T69" s="126">
        <f t="shared" si="115"/>
        <v>3051</v>
      </c>
      <c r="U69" s="126">
        <f t="shared" si="115"/>
        <v>2395</v>
      </c>
      <c r="V69" s="126">
        <f t="shared" si="115"/>
        <v>-1613</v>
      </c>
      <c r="W69" s="126"/>
      <c r="X69" s="126"/>
      <c r="Y69" s="126">
        <f t="shared" ref="Y69:AF69" si="116">Y65+Y67</f>
        <v>2023</v>
      </c>
      <c r="Z69" s="126">
        <f t="shared" si="116"/>
        <v>3037</v>
      </c>
      <c r="AA69" s="126">
        <f t="shared" si="116"/>
        <v>87</v>
      </c>
      <c r="AB69" s="126">
        <f t="shared" si="116"/>
        <v>4698</v>
      </c>
      <c r="AC69" s="126">
        <f t="shared" si="116"/>
        <v>-3259</v>
      </c>
      <c r="AD69" s="126">
        <f t="shared" si="116"/>
        <v>1154</v>
      </c>
      <c r="AE69" s="126">
        <f t="shared" si="116"/>
        <v>185</v>
      </c>
      <c r="AF69" s="78">
        <f t="shared" si="116"/>
        <v>3440</v>
      </c>
      <c r="AG69" s="42">
        <f>+SUM(M69:AF69)</f>
        <v>39410</v>
      </c>
      <c r="AH69" s="42">
        <f t="shared" si="110"/>
        <v>29687</v>
      </c>
      <c r="AI69" s="42">
        <f>M69+N69+P69+R69+S69+U69+V69+Y69+AA69+AB69+AE69</f>
        <v>9723</v>
      </c>
      <c r="AJ69" s="79">
        <f>AJ65+AJ67</f>
        <v>5993</v>
      </c>
      <c r="AK69" s="126">
        <f>AK65+AK67</f>
        <v>2544</v>
      </c>
      <c r="AL69" s="78">
        <f>AL65+AL67</f>
        <v>422</v>
      </c>
      <c r="AM69" s="42">
        <f>+SUM(AJ69:AL69)</f>
        <v>8959</v>
      </c>
      <c r="AN69" s="230">
        <f>+AM69+AG69+L69</f>
        <v>236146</v>
      </c>
      <c r="AQ69" s="42">
        <f>K69/AQ$5</f>
        <v>2300.625</v>
      </c>
      <c r="AR69" s="42">
        <f>AG69/AR$5</f>
        <v>2189.4444444444443</v>
      </c>
      <c r="AS69" s="42">
        <f>AH69/AS$5</f>
        <v>4241</v>
      </c>
      <c r="AT69" s="42">
        <f>AI69/AT$5</f>
        <v>883.90909090909088</v>
      </c>
      <c r="AU69" s="42">
        <f>AM69/AU$5</f>
        <v>2986.3333333333335</v>
      </c>
      <c r="AV69" s="230">
        <f>AN69/AV$5</f>
        <v>8142.9655172413795</v>
      </c>
      <c r="AW69" s="122"/>
      <c r="AX69" s="42">
        <f>MEDIAN($D69:$K69)</f>
        <v>18118</v>
      </c>
      <c r="AY69" s="42">
        <f>MEDIAN($M69:$AF69)</f>
        <v>1983.5</v>
      </c>
      <c r="AZ69" s="42">
        <f>MEDIAN($AC69,$AD69,$Z69,$T69,$O69,Q69,AF69)</f>
        <v>3037</v>
      </c>
      <c r="BA69" s="42">
        <f>MEDIAN($AE69,$AB69,$AA69,$Y69,$V69,$U69,$S69,$R69,$P69,$N69,$M69)</f>
        <v>1702</v>
      </c>
      <c r="BB69" s="42">
        <f>MEDIAN($AJ69:$AL69)</f>
        <v>2544</v>
      </c>
      <c r="BC69" s="230">
        <f>MEDIAN((D69:K69,M69:V69,Y69:AF69,AJ69:AL69))</f>
        <v>3037</v>
      </c>
    </row>
    <row r="70" spans="1:55" s="204" customFormat="1" ht="15" thickTop="1">
      <c r="A70" s="199"/>
      <c r="B70" s="231"/>
      <c r="C70" s="232" t="s">
        <v>238</v>
      </c>
      <c r="D70" s="77">
        <f t="shared" ref="D70:V70" si="117">+D65/D42</f>
        <v>5.0178334529479569E-2</v>
      </c>
      <c r="E70" s="233">
        <f t="shared" si="117"/>
        <v>-4.606177675879624E-2</v>
      </c>
      <c r="F70" s="233">
        <f t="shared" si="117"/>
        <v>1.2904164377731795E-2</v>
      </c>
      <c r="G70" s="233">
        <f t="shared" si="117"/>
        <v>6.1926986276583641E-2</v>
      </c>
      <c r="H70" s="127">
        <f t="shared" si="117"/>
        <v>8.1598667776852617E-3</v>
      </c>
      <c r="I70" s="127">
        <f t="shared" si="117"/>
        <v>4.9710690213755508E-2</v>
      </c>
      <c r="J70" s="233">
        <f t="shared" si="117"/>
        <v>4.7458159817710378E-2</v>
      </c>
      <c r="K70" s="127">
        <f t="shared" si="117"/>
        <v>4.6185580462784287E-2</v>
      </c>
      <c r="L70" s="75">
        <f t="shared" si="117"/>
        <v>4.1474686044168894E-2</v>
      </c>
      <c r="M70" s="233">
        <f t="shared" si="117"/>
        <v>-0.27553967771359078</v>
      </c>
      <c r="N70" s="127">
        <f t="shared" si="117"/>
        <v>4.9621733981098787E-2</v>
      </c>
      <c r="O70" s="233">
        <f t="shared" si="117"/>
        <v>5.9371141821657571E-2</v>
      </c>
      <c r="P70" s="233">
        <f t="shared" si="117"/>
        <v>3.2600493032147709E-2</v>
      </c>
      <c r="Q70" s="233">
        <f t="shared" si="117"/>
        <v>3.5532502359718068E-2</v>
      </c>
      <c r="R70" s="233">
        <f t="shared" si="117"/>
        <v>8.1860487546114344E-2</v>
      </c>
      <c r="S70" s="233">
        <f t="shared" si="117"/>
        <v>2.7079484601173914E-2</v>
      </c>
      <c r="T70" s="233">
        <f t="shared" si="117"/>
        <v>4.2475880215511838E-2</v>
      </c>
      <c r="U70" s="233">
        <f t="shared" si="117"/>
        <v>4.867688305353441E-2</v>
      </c>
      <c r="V70" s="127">
        <f t="shared" si="117"/>
        <v>-5.5510928846235152E-2</v>
      </c>
      <c r="W70" s="127"/>
      <c r="X70" s="127"/>
      <c r="Y70" s="233">
        <f t="shared" ref="Y70:AG70" si="118">+Y65/Y42</f>
        <v>3.4239967503342753E-2</v>
      </c>
      <c r="Z70" s="127">
        <f t="shared" si="118"/>
        <v>7.2370510053979792E-2</v>
      </c>
      <c r="AA70" s="233">
        <f t="shared" si="118"/>
        <v>3.5661749253982265E-2</v>
      </c>
      <c r="AB70" s="233">
        <f t="shared" si="118"/>
        <v>7.8973910704679934E-2</v>
      </c>
      <c r="AC70" s="233">
        <f t="shared" si="118"/>
        <v>2.7330830665830081E-3</v>
      </c>
      <c r="AD70" s="233">
        <f t="shared" si="118"/>
        <v>2.1330847958358247E-2</v>
      </c>
      <c r="AE70" s="127">
        <f t="shared" si="118"/>
        <v>7.5763780817429769E-3</v>
      </c>
      <c r="AF70" s="127">
        <f t="shared" si="118"/>
        <v>5.1596611030587394E-2</v>
      </c>
      <c r="AG70" s="75">
        <f t="shared" si="118"/>
        <v>3.9070517715844445E-2</v>
      </c>
      <c r="AH70" s="75">
        <f>AH65/AH42</f>
        <v>4.4290894164329207E-2</v>
      </c>
      <c r="AI70" s="75">
        <f>AI65/AI42</f>
        <v>3.1635291213573946E-2</v>
      </c>
      <c r="AJ70" s="233">
        <f>+AJ65/AJ42</f>
        <v>3.8988244325463689E-2</v>
      </c>
      <c r="AK70" s="127">
        <f>+AK65/AK42</f>
        <v>0.16195569136745608</v>
      </c>
      <c r="AL70" s="233">
        <f>+AL65/AL42</f>
        <v>1.6534106492183519E-2</v>
      </c>
      <c r="AM70" s="75">
        <f>+AM65/AM42</f>
        <v>4.5956787590282336E-2</v>
      </c>
      <c r="AN70" s="76">
        <f>+AN65/AN42</f>
        <v>4.1107628839668661E-2</v>
      </c>
      <c r="AQ70" s="75">
        <f>AQ65/AQ42</f>
        <v>4.6185580462784287E-2</v>
      </c>
      <c r="AR70" s="75">
        <f>AR65/AR42</f>
        <v>3.9070517715844445E-2</v>
      </c>
      <c r="AS70" s="75">
        <f>AS65/AS42</f>
        <v>4.4290894164329214E-2</v>
      </c>
      <c r="AT70" s="75">
        <f>AT65/AT42</f>
        <v>3.1635291213573946E-2</v>
      </c>
      <c r="AU70" s="75">
        <f>AU65/AU42</f>
        <v>4.5956787590282336E-2</v>
      </c>
      <c r="AV70" s="76">
        <f>+AV65/AV42</f>
        <v>4.1107628839668654E-2</v>
      </c>
      <c r="AW70" s="71"/>
      <c r="AX70" s="75">
        <f>MEDIAN($D70:$K70)</f>
        <v>4.6821870140247329E-2</v>
      </c>
      <c r="AY70" s="75">
        <f>MEDIAN($M70:$AF70)</f>
        <v>3.5597125806850163E-2</v>
      </c>
      <c r="AZ70" s="75">
        <f t="shared" ref="AZ70:AZ71" si="119">MEDIAN($M70:$AF70)</f>
        <v>3.5597125806850163E-2</v>
      </c>
      <c r="BA70" s="75">
        <f>MEDIAN($AE70,$AB70,$AA70,$Y70,$V70,$U70,$S70,$R70,$P70,$N70,$M70)</f>
        <v>3.4239967503342753E-2</v>
      </c>
      <c r="BB70" s="75">
        <f>MEDIAN($AJ70:$AL70)</f>
        <v>3.8988244325463689E-2</v>
      </c>
      <c r="BC70" s="76">
        <f>+BC65/BC42</f>
        <v>4.0270161230070378E-2</v>
      </c>
    </row>
    <row r="71" spans="1:55" s="204" customFormat="1">
      <c r="A71" s="199"/>
      <c r="B71" s="200"/>
      <c r="C71" s="232" t="s">
        <v>237</v>
      </c>
      <c r="D71" s="74">
        <f t="shared" ref="D71:V71" si="120">+D69/D42</f>
        <v>5.0178334529479569E-2</v>
      </c>
      <c r="E71" s="234">
        <f t="shared" si="120"/>
        <v>0.16094993952304443</v>
      </c>
      <c r="F71" s="234">
        <f t="shared" si="120"/>
        <v>1.2904164377731795E-2</v>
      </c>
      <c r="G71" s="234">
        <f t="shared" si="120"/>
        <v>7.6025338981628124E-2</v>
      </c>
      <c r="H71" s="128">
        <f t="shared" si="120"/>
        <v>1.0691090757701915E-2</v>
      </c>
      <c r="I71" s="128">
        <f t="shared" si="120"/>
        <v>4.9710690213755508E-2</v>
      </c>
      <c r="J71" s="234">
        <f t="shared" si="120"/>
        <v>3.9183170466434804E-2</v>
      </c>
      <c r="K71" s="128">
        <f t="shared" si="120"/>
        <v>4.6185580462784287E-2</v>
      </c>
      <c r="L71" s="73">
        <f t="shared" si="120"/>
        <v>5.1613022037721702E-2</v>
      </c>
      <c r="M71" s="234">
        <f t="shared" si="120"/>
        <v>-0.45652173913043476</v>
      </c>
      <c r="N71" s="235">
        <f t="shared" si="120"/>
        <v>4.1137940202547553E-2</v>
      </c>
      <c r="O71" s="234">
        <f t="shared" si="120"/>
        <v>0.19143534190927555</v>
      </c>
      <c r="P71" s="234">
        <f t="shared" si="120"/>
        <v>3.2600493032147709E-2</v>
      </c>
      <c r="Q71" s="234">
        <f t="shared" si="120"/>
        <v>2.6790518785120104E-2</v>
      </c>
      <c r="R71" s="234">
        <f t="shared" si="120"/>
        <v>8.1860487546114344E-2</v>
      </c>
      <c r="S71" s="234">
        <f t="shared" si="120"/>
        <v>2.1350232677782195E-2</v>
      </c>
      <c r="T71" s="234">
        <f t="shared" si="120"/>
        <v>4.2475880215511838E-2</v>
      </c>
      <c r="U71" s="234">
        <f t="shared" si="120"/>
        <v>4.867688305353441E-2</v>
      </c>
      <c r="V71" s="128">
        <f t="shared" si="120"/>
        <v>-6.8194309389929389E-2</v>
      </c>
      <c r="W71" s="128"/>
      <c r="X71" s="128"/>
      <c r="Y71" s="234">
        <f t="shared" ref="Y71:AG71" si="121">+Y69/Y42</f>
        <v>3.4239967503342753E-2</v>
      </c>
      <c r="Z71" s="235">
        <f t="shared" si="121"/>
        <v>1.9680268538139027E-2</v>
      </c>
      <c r="AA71" s="234">
        <f t="shared" si="121"/>
        <v>1.8282688185600807E-3</v>
      </c>
      <c r="AB71" s="234">
        <f t="shared" si="121"/>
        <v>7.8973910704679934E-2</v>
      </c>
      <c r="AC71" s="234">
        <f t="shared" si="121"/>
        <v>-3.465804557974328E-2</v>
      </c>
      <c r="AD71" s="234">
        <f t="shared" si="121"/>
        <v>2.0293321140927797E-2</v>
      </c>
      <c r="AE71" s="235">
        <f t="shared" si="121"/>
        <v>7.5763780817429769E-3</v>
      </c>
      <c r="AF71" s="235">
        <f t="shared" si="121"/>
        <v>5.1402357933744751E-2</v>
      </c>
      <c r="AG71" s="70">
        <f t="shared" si="121"/>
        <v>3.52003544151391E-2</v>
      </c>
      <c r="AH71" s="70">
        <f>AH69/AH42</f>
        <v>4.5133140255258337E-2</v>
      </c>
      <c r="AI71" s="70">
        <f>AI69/AI42</f>
        <v>2.1053383741928777E-2</v>
      </c>
      <c r="AJ71" s="234">
        <f>+AJ69/AJ42</f>
        <v>3.8988244325463689E-2</v>
      </c>
      <c r="AK71" s="128">
        <f>+AK69/AK42</f>
        <v>0.16195569136745608</v>
      </c>
      <c r="AL71" s="234">
        <f>+AL69/AL42</f>
        <v>1.6534106492183519E-2</v>
      </c>
      <c r="AM71" s="70">
        <f>+AM69/AM42</f>
        <v>4.5956787590282336E-2</v>
      </c>
      <c r="AN71" s="72">
        <f>+AN69/AN42</f>
        <v>4.768019745165572E-2</v>
      </c>
      <c r="AQ71" s="70">
        <f>AQ69/AQ42</f>
        <v>4.6185580462784287E-2</v>
      </c>
      <c r="AR71" s="70">
        <f>AR69/AR42</f>
        <v>3.52003544151391E-2</v>
      </c>
      <c r="AS71" s="70">
        <f>AS69/AS42</f>
        <v>4.5133140255258337E-2</v>
      </c>
      <c r="AT71" s="70">
        <f>AT69/AT42</f>
        <v>2.1053383741928777E-2</v>
      </c>
      <c r="AU71" s="70">
        <f>AU69/AU42</f>
        <v>4.5956787590282336E-2</v>
      </c>
      <c r="AV71" s="72">
        <f>+AV69/AV42</f>
        <v>4.768019745165572E-2</v>
      </c>
      <c r="AW71" s="71"/>
      <c r="AX71" s="70">
        <f>MEDIAN($D71:$K71)</f>
        <v>4.7948135338269901E-2</v>
      </c>
      <c r="AY71" s="70">
        <f>MEDIAN($M71:$AF71)</f>
        <v>2.9695505908633908E-2</v>
      </c>
      <c r="AZ71" s="70">
        <f t="shared" si="119"/>
        <v>2.9695505908633908E-2</v>
      </c>
      <c r="BA71" s="70">
        <f>MEDIAN($AE71,$AB71,$AA71,$Y71,$V71,$U71,$S71,$R71,$P71,$N71,$M71)</f>
        <v>3.2600493032147709E-2</v>
      </c>
      <c r="BB71" s="70">
        <f>MEDIAN($AJ71:$AL71)</f>
        <v>3.8988244325463689E-2</v>
      </c>
      <c r="BC71" s="72">
        <f>+BC69/BC42</f>
        <v>4.5380511931622909E-2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2015</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2">D81+D82+D113</f>
        <v>9710</v>
      </c>
      <c r="E77" s="130">
        <f t="shared" si="122"/>
        <v>29610</v>
      </c>
      <c r="F77" s="130">
        <f t="shared" si="122"/>
        <v>92467</v>
      </c>
      <c r="G77" s="130">
        <f t="shared" si="122"/>
        <v>66180</v>
      </c>
      <c r="H77" s="130">
        <f t="shared" si="122"/>
        <v>372702</v>
      </c>
      <c r="I77" s="130">
        <f t="shared" si="122"/>
        <v>152742</v>
      </c>
      <c r="J77" s="130">
        <f t="shared" si="122"/>
        <v>32392</v>
      </c>
      <c r="K77" s="130">
        <f t="shared" si="122"/>
        <v>35332</v>
      </c>
      <c r="L77" s="130">
        <f t="shared" si="122"/>
        <v>791135</v>
      </c>
      <c r="M77" s="130">
        <f t="shared" si="122"/>
        <v>20874</v>
      </c>
      <c r="N77" s="130">
        <f t="shared" si="122"/>
        <v>11141</v>
      </c>
      <c r="O77" s="130">
        <f t="shared" si="122"/>
        <v>59692</v>
      </c>
      <c r="P77" s="130">
        <f t="shared" si="122"/>
        <v>26022</v>
      </c>
      <c r="Q77" s="130">
        <f t="shared" si="122"/>
        <v>4247</v>
      </c>
      <c r="R77" s="130">
        <f t="shared" si="122"/>
        <v>18082</v>
      </c>
      <c r="S77" s="130">
        <f t="shared" si="122"/>
        <v>15297</v>
      </c>
      <c r="T77" s="130">
        <f t="shared" si="122"/>
        <v>3313</v>
      </c>
      <c r="U77" s="130">
        <f t="shared" si="122"/>
        <v>25214</v>
      </c>
      <c r="V77" s="130">
        <f t="shared" si="122"/>
        <v>4877</v>
      </c>
      <c r="W77" s="130"/>
      <c r="X77" s="130"/>
      <c r="Y77" s="130">
        <f t="shared" ref="Y77:AF77" si="123">Y81+Y82+Y113</f>
        <v>43989</v>
      </c>
      <c r="Z77" s="130">
        <f t="shared" si="123"/>
        <v>14582</v>
      </c>
      <c r="AA77" s="130">
        <f t="shared" si="123"/>
        <v>5295</v>
      </c>
      <c r="AB77" s="130">
        <f t="shared" si="123"/>
        <v>26150</v>
      </c>
      <c r="AC77" s="130">
        <f t="shared" si="123"/>
        <v>1951</v>
      </c>
      <c r="AD77" s="130">
        <f t="shared" si="123"/>
        <v>11226</v>
      </c>
      <c r="AE77" s="130">
        <f t="shared" si="123"/>
        <v>8130</v>
      </c>
      <c r="AF77" s="130">
        <f t="shared" si="123"/>
        <v>10706</v>
      </c>
      <c r="AG77" s="43">
        <f t="shared" ref="AG77:AG78" si="124">+SUM(M77:AF77)</f>
        <v>310788</v>
      </c>
      <c r="AH77" s="43">
        <f t="shared" ref="AH77:AH78" si="125">O77+Q77+Z77+AC77+AD77+AF77+T77</f>
        <v>105717</v>
      </c>
      <c r="AI77" s="43">
        <f t="shared" ref="AI77:AI78" si="126">M77+N77+P77+R77+S77+U77+V77+Y77+AA77+AB77+AE77</f>
        <v>205071</v>
      </c>
      <c r="AJ77" s="130">
        <f t="shared" ref="AJ77:AL77" si="127">AJ81+AJ82+AJ113</f>
        <v>67551</v>
      </c>
      <c r="AK77" s="130">
        <f t="shared" si="127"/>
        <v>58501</v>
      </c>
      <c r="AL77" s="130">
        <f t="shared" si="127"/>
        <v>20043</v>
      </c>
      <c r="AM77" s="43">
        <f t="shared" ref="AM77:AM78" si="128">+SUM(AJ77:AL77)</f>
        <v>146095</v>
      </c>
      <c r="AN77" s="44">
        <f t="shared" ref="AN77:AN78" si="129">+AM77+AG77+L77</f>
        <v>1248018</v>
      </c>
      <c r="AQ77" s="43">
        <f>K77/AQ$5</f>
        <v>4416.5</v>
      </c>
      <c r="AR77" s="43">
        <f t="shared" ref="AR77:AT78" si="130">AG77/AR$5</f>
        <v>17266</v>
      </c>
      <c r="AS77" s="43">
        <f t="shared" si="130"/>
        <v>15102.428571428571</v>
      </c>
      <c r="AT77" s="43">
        <f t="shared" si="130"/>
        <v>18642.81818181818</v>
      </c>
      <c r="AU77" s="43">
        <f>AM77/AU$5</f>
        <v>48698.333333333336</v>
      </c>
      <c r="AV77" s="44">
        <f>AN77/AV$5</f>
        <v>43035.103448275862</v>
      </c>
      <c r="AW77" s="50"/>
      <c r="AX77" s="43">
        <f t="shared" ref="AX77:AX78" si="131">MEDIAN($D77:$K77)</f>
        <v>50756</v>
      </c>
      <c r="AY77" s="43">
        <f t="shared" ref="AY77:AY78" si="132">MEDIAN($M77:$AF77)</f>
        <v>12904</v>
      </c>
      <c r="AZ77" s="43">
        <f t="shared" ref="AZ77:AZ78" si="133">MEDIAN($AC77,$AD77,$Z77,$T77,$O77,Q77,AF77)</f>
        <v>10706</v>
      </c>
      <c r="BA77" s="43">
        <f>MEDIAN($AE77,$AB77,$AA77,$Y77,$V77,$U77,$S77,$R77,$P77,$N77,$M77)</f>
        <v>18082</v>
      </c>
      <c r="BB77" s="43">
        <f t="shared" ref="BB77:BB78" si="134">MEDIAN($AJ77:$AL77)</f>
        <v>58501</v>
      </c>
      <c r="BC77" s="44">
        <f t="shared" ref="BC77:BC78" si="135">AVERAGE(K77:R77,T77:AC77,AF77:AM77,AQ77:AS77)</f>
        <v>76042.701058201055</v>
      </c>
    </row>
    <row r="78" spans="1:55" s="204" customFormat="1">
      <c r="A78" s="199"/>
      <c r="B78" s="200"/>
      <c r="C78" s="201" t="s">
        <v>234</v>
      </c>
      <c r="D78" s="131">
        <f t="shared" ref="D78:V78" si="136">D88+D119</f>
        <v>62920</v>
      </c>
      <c r="E78" s="131">
        <f t="shared" si="136"/>
        <v>81512</v>
      </c>
      <c r="F78" s="131">
        <f t="shared" si="136"/>
        <v>182631</v>
      </c>
      <c r="G78" s="131">
        <f t="shared" si="136"/>
        <v>291434</v>
      </c>
      <c r="H78" s="131">
        <f t="shared" si="136"/>
        <v>536512</v>
      </c>
      <c r="I78" s="131">
        <f t="shared" si="136"/>
        <v>399546</v>
      </c>
      <c r="J78" s="131">
        <f t="shared" si="136"/>
        <v>68336</v>
      </c>
      <c r="K78" s="131">
        <f t="shared" si="136"/>
        <v>99971</v>
      </c>
      <c r="L78" s="68">
        <f t="shared" si="136"/>
        <v>1722862</v>
      </c>
      <c r="M78" s="131">
        <f t="shared" si="136"/>
        <v>21966</v>
      </c>
      <c r="N78" s="131">
        <f t="shared" si="136"/>
        <v>18481</v>
      </c>
      <c r="O78" s="131">
        <f t="shared" si="136"/>
        <v>72419</v>
      </c>
      <c r="P78" s="131">
        <f t="shared" si="136"/>
        <v>45499</v>
      </c>
      <c r="Q78" s="131">
        <f t="shared" si="136"/>
        <v>8564</v>
      </c>
      <c r="R78" s="131">
        <f t="shared" si="136"/>
        <v>22733</v>
      </c>
      <c r="S78" s="131">
        <f t="shared" si="136"/>
        <v>17151</v>
      </c>
      <c r="T78" s="131">
        <f t="shared" si="136"/>
        <v>15713</v>
      </c>
      <c r="U78" s="131">
        <f t="shared" si="136"/>
        <v>28693</v>
      </c>
      <c r="V78" s="131">
        <f t="shared" si="136"/>
        <v>8990</v>
      </c>
      <c r="W78" s="131"/>
      <c r="X78" s="131"/>
      <c r="Y78" s="131">
        <f t="shared" ref="Y78:AL78" si="137">Y88+Y119</f>
        <v>59807</v>
      </c>
      <c r="Z78" s="131">
        <f t="shared" si="137"/>
        <v>19564</v>
      </c>
      <c r="AA78" s="131">
        <f t="shared" si="137"/>
        <v>15543</v>
      </c>
      <c r="AB78" s="131">
        <f t="shared" si="137"/>
        <v>34484</v>
      </c>
      <c r="AC78" s="131">
        <f t="shared" si="137"/>
        <v>27705</v>
      </c>
      <c r="AD78" s="131">
        <f t="shared" si="137"/>
        <v>17954</v>
      </c>
      <c r="AE78" s="131">
        <f t="shared" si="137"/>
        <v>11911</v>
      </c>
      <c r="AF78" s="131">
        <f t="shared" si="137"/>
        <v>23425</v>
      </c>
      <c r="AG78" s="43">
        <f t="shared" si="124"/>
        <v>470602</v>
      </c>
      <c r="AH78" s="43">
        <f t="shared" si="125"/>
        <v>185344</v>
      </c>
      <c r="AI78" s="43">
        <f t="shared" si="126"/>
        <v>285258</v>
      </c>
      <c r="AJ78" s="131">
        <f t="shared" si="137"/>
        <v>95482</v>
      </c>
      <c r="AK78" s="131">
        <f t="shared" si="137"/>
        <v>60799</v>
      </c>
      <c r="AL78" s="131">
        <f t="shared" si="137"/>
        <v>23516</v>
      </c>
      <c r="AM78" s="43">
        <f t="shared" si="128"/>
        <v>179797</v>
      </c>
      <c r="AN78" s="44">
        <f t="shared" si="129"/>
        <v>2373261</v>
      </c>
      <c r="AQ78" s="43">
        <f>K78/AQ$5</f>
        <v>12496.375</v>
      </c>
      <c r="AR78" s="43">
        <f t="shared" si="130"/>
        <v>26144.555555555555</v>
      </c>
      <c r="AS78" s="43">
        <f t="shared" si="130"/>
        <v>26477.714285714286</v>
      </c>
      <c r="AT78" s="43">
        <f t="shared" si="130"/>
        <v>25932.545454545456</v>
      </c>
      <c r="AU78" s="43">
        <f>AM78/AU$5</f>
        <v>59932.333333333336</v>
      </c>
      <c r="AV78" s="44">
        <f>AN78/AV$5</f>
        <v>81836.586206896551</v>
      </c>
      <c r="AW78" s="131"/>
      <c r="AX78" s="43">
        <f t="shared" si="131"/>
        <v>141301</v>
      </c>
      <c r="AY78" s="43">
        <f t="shared" si="132"/>
        <v>20765</v>
      </c>
      <c r="AZ78" s="43">
        <f t="shared" si="133"/>
        <v>19564</v>
      </c>
      <c r="BA78" s="43">
        <f>MEDIAN($AE78,$AB78,$AA78,$Y78,$V78,$U78,$S78,$R78,$P78,$N78,$M78)</f>
        <v>21966</v>
      </c>
      <c r="BB78" s="43">
        <f t="shared" si="134"/>
        <v>60799</v>
      </c>
      <c r="BC78" s="44">
        <f t="shared" si="135"/>
        <v>133790.20906819517</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9518</v>
      </c>
      <c r="E81" s="246">
        <v>29610</v>
      </c>
      <c r="F81" s="247">
        <v>88952</v>
      </c>
      <c r="G81" s="247">
        <v>28134</v>
      </c>
      <c r="H81" s="144">
        <v>41202</v>
      </c>
      <c r="I81" s="144">
        <v>14882</v>
      </c>
      <c r="J81" s="247">
        <v>32392</v>
      </c>
      <c r="K81" s="144">
        <v>31896</v>
      </c>
      <c r="L81" s="43">
        <f t="shared" ref="L81:L88" si="138">+SUM(D81:K81)</f>
        <v>276586</v>
      </c>
      <c r="M81" s="246">
        <v>3874</v>
      </c>
      <c r="N81" s="160">
        <v>11141</v>
      </c>
      <c r="O81" s="247">
        <v>1942</v>
      </c>
      <c r="P81" s="246">
        <v>1022</v>
      </c>
      <c r="Q81" s="247">
        <v>4247</v>
      </c>
      <c r="R81" s="247">
        <v>2002</v>
      </c>
      <c r="S81" s="247">
        <v>15297</v>
      </c>
      <c r="T81" s="246">
        <v>120</v>
      </c>
      <c r="U81" s="247">
        <v>6605</v>
      </c>
      <c r="V81" s="248">
        <v>4689</v>
      </c>
      <c r="W81" s="248"/>
      <c r="X81" s="248"/>
      <c r="Y81" s="247">
        <v>98</v>
      </c>
      <c r="Z81" s="160">
        <v>14582</v>
      </c>
      <c r="AA81" s="249">
        <v>5295</v>
      </c>
      <c r="AB81" s="247">
        <v>11061</v>
      </c>
      <c r="AC81" s="247">
        <v>1951</v>
      </c>
      <c r="AD81" s="246">
        <v>11226</v>
      </c>
      <c r="AE81" s="246">
        <v>1130</v>
      </c>
      <c r="AF81" s="246">
        <v>2334</v>
      </c>
      <c r="AG81" s="43">
        <f t="shared" ref="AG81:AG88" si="139">+SUM(M81:AF81)</f>
        <v>98616</v>
      </c>
      <c r="AH81" s="43">
        <f t="shared" ref="AH81:AH88" si="140">O81+Q81+Z81+AC81+AD81+AF81+T81</f>
        <v>36402</v>
      </c>
      <c r="AI81" s="43">
        <f t="shared" ref="AI81:AI88" si="141">M81+N81+P81+R81+S81+U81+V81+Y81+AA81+AB81+AE81</f>
        <v>62214</v>
      </c>
      <c r="AJ81" s="247">
        <v>9001</v>
      </c>
      <c r="AK81" s="248">
        <v>72</v>
      </c>
      <c r="AL81" s="247">
        <v>1996</v>
      </c>
      <c r="AM81" s="43">
        <f t="shared" ref="AM81:AM88" si="142">+SUM(AJ81:AL81)</f>
        <v>11069</v>
      </c>
      <c r="AN81" s="44">
        <f t="shared" ref="AN81:AN88" si="143">+AM81+AG81+L81</f>
        <v>386271</v>
      </c>
      <c r="AQ81" s="43">
        <f t="shared" ref="AQ81:AQ87" si="144">K81/AQ$5</f>
        <v>3987</v>
      </c>
      <c r="AR81" s="43">
        <f t="shared" ref="AR81:AT87" si="145">AG81/AR$5</f>
        <v>5478.666666666667</v>
      </c>
      <c r="AS81" s="43">
        <f t="shared" si="145"/>
        <v>5200.2857142857147</v>
      </c>
      <c r="AT81" s="43">
        <f t="shared" si="145"/>
        <v>5655.818181818182</v>
      </c>
      <c r="AU81" s="43">
        <f t="shared" ref="AU81:AV87" si="146">AM81/AU$5</f>
        <v>3689.6666666666665</v>
      </c>
      <c r="AV81" s="44">
        <f t="shared" si="146"/>
        <v>13319.689655172413</v>
      </c>
      <c r="AW81" s="122"/>
      <c r="AX81" s="43">
        <f t="shared" ref="AX81:AX88" si="147">MEDIAN($D81:$K81)</f>
        <v>30753</v>
      </c>
      <c r="AY81" s="43">
        <f t="shared" ref="AY81:AY88" si="148">MEDIAN($M81:$AF81)</f>
        <v>4060.5</v>
      </c>
      <c r="AZ81" s="43">
        <f t="shared" ref="AZ81:AZ88" si="149">MEDIAN($AC81,$AD81,$Z81,$T81,$O81,Q81,AF81)</f>
        <v>2334</v>
      </c>
      <c r="BA81" s="43">
        <f t="shared" ref="BA81:BA88" si="150">MEDIAN($AE81,$AB81,$AA81,$Y81,$V81,$U81,$S81,$R81,$P81,$N81,$M81)</f>
        <v>4689</v>
      </c>
      <c r="BB81" s="43">
        <f t="shared" ref="BB81:BB88" si="151">MEDIAN($AJ81:$AL81)</f>
        <v>1996</v>
      </c>
      <c r="BC81" s="44">
        <f>MEDIAN((D81:K81,M81:V81,Y81:AF81,AJ81:AL81))</f>
        <v>6605</v>
      </c>
    </row>
    <row r="82" spans="1:55" s="204" customFormat="1">
      <c r="A82" s="199"/>
      <c r="B82" s="200" t="s">
        <v>231</v>
      </c>
      <c r="C82" s="201"/>
      <c r="D82" s="144">
        <v>0</v>
      </c>
      <c r="E82" s="160">
        <v>0</v>
      </c>
      <c r="F82" s="160">
        <v>3515</v>
      </c>
      <c r="G82" s="160">
        <v>38046</v>
      </c>
      <c r="H82" s="144">
        <v>202000</v>
      </c>
      <c r="I82" s="144">
        <v>137860</v>
      </c>
      <c r="J82" s="160"/>
      <c r="K82" s="144">
        <v>3436</v>
      </c>
      <c r="L82" s="43">
        <f t="shared" si="138"/>
        <v>384857</v>
      </c>
      <c r="M82" s="160">
        <v>17000</v>
      </c>
      <c r="N82" s="160"/>
      <c r="O82" s="160">
        <v>57750</v>
      </c>
      <c r="P82" s="160">
        <v>25000</v>
      </c>
      <c r="Q82" s="160">
        <v>0</v>
      </c>
      <c r="R82" s="160">
        <v>16080</v>
      </c>
      <c r="S82" s="160">
        <v>0</v>
      </c>
      <c r="T82" s="160">
        <v>3121</v>
      </c>
      <c r="U82" s="160">
        <v>18609</v>
      </c>
      <c r="V82" s="144"/>
      <c r="W82" s="144"/>
      <c r="X82" s="144"/>
      <c r="Y82" s="160">
        <v>43891</v>
      </c>
      <c r="Z82" s="160">
        <v>0</v>
      </c>
      <c r="AA82" s="250">
        <v>0</v>
      </c>
      <c r="AB82" s="160">
        <v>15089</v>
      </c>
      <c r="AC82" s="160"/>
      <c r="AD82" s="160"/>
      <c r="AE82" s="160">
        <v>7000</v>
      </c>
      <c r="AF82" s="160">
        <v>8372</v>
      </c>
      <c r="AG82" s="43">
        <f t="shared" si="139"/>
        <v>211912</v>
      </c>
      <c r="AH82" s="43">
        <f t="shared" si="140"/>
        <v>69243</v>
      </c>
      <c r="AI82" s="43">
        <f t="shared" si="141"/>
        <v>142669</v>
      </c>
      <c r="AJ82" s="160">
        <v>52000</v>
      </c>
      <c r="AK82" s="144">
        <v>58429</v>
      </c>
      <c r="AL82" s="160">
        <v>18047</v>
      </c>
      <c r="AM82" s="43">
        <f t="shared" si="142"/>
        <v>128476</v>
      </c>
      <c r="AN82" s="44">
        <f t="shared" si="143"/>
        <v>725245</v>
      </c>
      <c r="AQ82" s="43">
        <f t="shared" si="144"/>
        <v>429.5</v>
      </c>
      <c r="AR82" s="43">
        <f t="shared" si="145"/>
        <v>11772.888888888889</v>
      </c>
      <c r="AS82" s="43">
        <f t="shared" si="145"/>
        <v>9891.8571428571431</v>
      </c>
      <c r="AT82" s="43">
        <f t="shared" si="145"/>
        <v>12969.90909090909</v>
      </c>
      <c r="AU82" s="43">
        <f t="shared" si="146"/>
        <v>42825.333333333336</v>
      </c>
      <c r="AV82" s="44">
        <f t="shared" si="146"/>
        <v>25008.448275862069</v>
      </c>
      <c r="AW82" s="122"/>
      <c r="AX82" s="43">
        <f t="shared" si="147"/>
        <v>3515</v>
      </c>
      <c r="AY82" s="43">
        <f t="shared" si="148"/>
        <v>11730.5</v>
      </c>
      <c r="AZ82" s="43">
        <f t="shared" si="149"/>
        <v>3121</v>
      </c>
      <c r="BA82" s="43">
        <f t="shared" si="150"/>
        <v>16080</v>
      </c>
      <c r="BB82" s="43">
        <f t="shared" si="151"/>
        <v>52000</v>
      </c>
      <c r="BC82" s="44">
        <f>MEDIAN((D82:K82,M82:V82,Y82:AF82,AJ82:AL82))</f>
        <v>15584.5</v>
      </c>
    </row>
    <row r="83" spans="1:55" s="204" customFormat="1">
      <c r="A83" s="199"/>
      <c r="B83" s="200" t="s">
        <v>230</v>
      </c>
      <c r="C83" s="201"/>
      <c r="D83" s="144">
        <v>0</v>
      </c>
      <c r="E83" s="160">
        <v>15659</v>
      </c>
      <c r="F83" s="160">
        <v>2406</v>
      </c>
      <c r="G83" s="160"/>
      <c r="H83" s="144"/>
      <c r="I83" s="144"/>
      <c r="J83" s="160">
        <v>4632</v>
      </c>
      <c r="K83" s="144">
        <v>42744</v>
      </c>
      <c r="L83" s="43">
        <f t="shared" si="138"/>
        <v>65441</v>
      </c>
      <c r="M83" s="160">
        <v>20</v>
      </c>
      <c r="N83" s="160"/>
      <c r="O83" s="160">
        <v>1977</v>
      </c>
      <c r="P83" s="160">
        <v>25</v>
      </c>
      <c r="Q83" s="160">
        <v>0</v>
      </c>
      <c r="R83" s="160">
        <v>1352</v>
      </c>
      <c r="S83" s="160">
        <v>0</v>
      </c>
      <c r="T83" s="160">
        <v>0</v>
      </c>
      <c r="U83" s="160">
        <v>18</v>
      </c>
      <c r="V83" s="144">
        <v>277</v>
      </c>
      <c r="W83" s="144"/>
      <c r="X83" s="144"/>
      <c r="Y83" s="160">
        <v>0</v>
      </c>
      <c r="Z83" s="160">
        <v>0</v>
      </c>
      <c r="AA83" s="250">
        <v>0</v>
      </c>
      <c r="AB83" s="160"/>
      <c r="AC83" s="160"/>
      <c r="AD83" s="160"/>
      <c r="AE83" s="160">
        <v>95</v>
      </c>
      <c r="AF83" s="160"/>
      <c r="AG83" s="43">
        <f t="shared" si="139"/>
        <v>3764</v>
      </c>
      <c r="AH83" s="43">
        <f t="shared" si="140"/>
        <v>1977</v>
      </c>
      <c r="AI83" s="43">
        <f t="shared" si="141"/>
        <v>1787</v>
      </c>
      <c r="AJ83" s="160">
        <v>2070</v>
      </c>
      <c r="AK83" s="144"/>
      <c r="AL83" s="160">
        <v>0</v>
      </c>
      <c r="AM83" s="43">
        <f t="shared" si="142"/>
        <v>2070</v>
      </c>
      <c r="AN83" s="44">
        <f t="shared" si="143"/>
        <v>71275</v>
      </c>
      <c r="AQ83" s="43">
        <f t="shared" si="144"/>
        <v>5343</v>
      </c>
      <c r="AR83" s="43">
        <f t="shared" si="145"/>
        <v>209.11111111111111</v>
      </c>
      <c r="AS83" s="43">
        <f t="shared" si="145"/>
        <v>282.42857142857144</v>
      </c>
      <c r="AT83" s="43">
        <f t="shared" si="145"/>
        <v>162.45454545454547</v>
      </c>
      <c r="AU83" s="43">
        <f t="shared" si="146"/>
        <v>690</v>
      </c>
      <c r="AV83" s="44">
        <f t="shared" si="146"/>
        <v>2457.7586206896553</v>
      </c>
      <c r="AW83" s="122"/>
      <c r="AX83" s="43">
        <f t="shared" si="147"/>
        <v>4632</v>
      </c>
      <c r="AY83" s="43">
        <f t="shared" si="148"/>
        <v>18</v>
      </c>
      <c r="AZ83" s="43">
        <f t="shared" si="149"/>
        <v>0</v>
      </c>
      <c r="BA83" s="43">
        <f t="shared" si="150"/>
        <v>20</v>
      </c>
      <c r="BB83" s="43">
        <f t="shared" si="151"/>
        <v>1035</v>
      </c>
      <c r="BC83" s="44">
        <f>MEDIAN((D83:K83,M83:V83,Y83:AF83,AJ83:AL83))</f>
        <v>22.5</v>
      </c>
    </row>
    <row r="84" spans="1:55" s="204" customFormat="1">
      <c r="A84" s="199"/>
      <c r="B84" s="200" t="s">
        <v>229</v>
      </c>
      <c r="C84" s="201"/>
      <c r="D84" s="144">
        <v>7276</v>
      </c>
      <c r="E84" s="160">
        <v>13327</v>
      </c>
      <c r="F84" s="160">
        <v>15049</v>
      </c>
      <c r="G84" s="160">
        <v>59918</v>
      </c>
      <c r="H84" s="144">
        <v>24180</v>
      </c>
      <c r="I84" s="144">
        <v>28172</v>
      </c>
      <c r="J84" s="160">
        <v>22928</v>
      </c>
      <c r="K84" s="144">
        <v>8090</v>
      </c>
      <c r="L84" s="43">
        <f t="shared" si="138"/>
        <v>178940</v>
      </c>
      <c r="M84" s="160">
        <v>973</v>
      </c>
      <c r="N84" s="160">
        <v>7023</v>
      </c>
      <c r="O84" s="160">
        <v>6207</v>
      </c>
      <c r="P84" s="160">
        <v>17687</v>
      </c>
      <c r="Q84" s="160">
        <v>3095</v>
      </c>
      <c r="R84" s="160">
        <v>2171</v>
      </c>
      <c r="S84" s="160">
        <v>794</v>
      </c>
      <c r="T84" s="160">
        <v>4349</v>
      </c>
      <c r="U84" s="160">
        <v>712</v>
      </c>
      <c r="V84" s="144">
        <v>3420</v>
      </c>
      <c r="W84" s="144"/>
      <c r="X84" s="144"/>
      <c r="Y84" s="160">
        <v>5682</v>
      </c>
      <c r="Z84" s="160">
        <v>2535</v>
      </c>
      <c r="AA84" s="250">
        <v>9773</v>
      </c>
      <c r="AB84" s="160">
        <v>7892</v>
      </c>
      <c r="AC84" s="160">
        <v>20410</v>
      </c>
      <c r="AD84" s="160">
        <v>5629</v>
      </c>
      <c r="AE84" s="160">
        <v>2035</v>
      </c>
      <c r="AF84" s="160">
        <v>9525</v>
      </c>
      <c r="AG84" s="43">
        <f t="shared" si="139"/>
        <v>109912</v>
      </c>
      <c r="AH84" s="43">
        <f t="shared" si="140"/>
        <v>51750</v>
      </c>
      <c r="AI84" s="43">
        <f t="shared" si="141"/>
        <v>58162</v>
      </c>
      <c r="AJ84" s="160">
        <v>15608</v>
      </c>
      <c r="AK84" s="144">
        <v>2267</v>
      </c>
      <c r="AL84" s="160">
        <v>3129</v>
      </c>
      <c r="AM84" s="43">
        <f t="shared" si="142"/>
        <v>21004</v>
      </c>
      <c r="AN84" s="44">
        <f t="shared" si="143"/>
        <v>309856</v>
      </c>
      <c r="AQ84" s="43">
        <f t="shared" si="144"/>
        <v>1011.25</v>
      </c>
      <c r="AR84" s="43">
        <f t="shared" si="145"/>
        <v>6106.2222222222226</v>
      </c>
      <c r="AS84" s="43">
        <f t="shared" si="145"/>
        <v>7392.8571428571431</v>
      </c>
      <c r="AT84" s="43">
        <f t="shared" si="145"/>
        <v>5287.454545454545</v>
      </c>
      <c r="AU84" s="43">
        <f t="shared" si="146"/>
        <v>7001.333333333333</v>
      </c>
      <c r="AV84" s="44">
        <f t="shared" si="146"/>
        <v>10684.689655172413</v>
      </c>
      <c r="AW84" s="122"/>
      <c r="AX84" s="43">
        <f t="shared" si="147"/>
        <v>18988.5</v>
      </c>
      <c r="AY84" s="43">
        <f t="shared" si="148"/>
        <v>4989</v>
      </c>
      <c r="AZ84" s="43">
        <f t="shared" si="149"/>
        <v>5629</v>
      </c>
      <c r="BA84" s="43">
        <f t="shared" si="150"/>
        <v>3420</v>
      </c>
      <c r="BB84" s="43">
        <f t="shared" si="151"/>
        <v>3129</v>
      </c>
      <c r="BC84" s="44">
        <f>MEDIAN((D84:K84,M84:V84,Y84:AF84,AJ84:AL84))</f>
        <v>7023</v>
      </c>
    </row>
    <row r="85" spans="1:55" s="204" customFormat="1">
      <c r="A85" s="199"/>
      <c r="B85" s="200" t="s">
        <v>228</v>
      </c>
      <c r="C85" s="201"/>
      <c r="D85" s="144">
        <v>2673</v>
      </c>
      <c r="E85" s="160">
        <v>2694</v>
      </c>
      <c r="F85" s="160">
        <v>10170</v>
      </c>
      <c r="G85" s="160">
        <v>22866</v>
      </c>
      <c r="H85" s="144">
        <v>9589</v>
      </c>
      <c r="I85" s="144">
        <v>8263</v>
      </c>
      <c r="J85" s="160">
        <v>4169</v>
      </c>
      <c r="K85" s="144">
        <v>10497</v>
      </c>
      <c r="L85" s="43">
        <f t="shared" si="138"/>
        <v>70921</v>
      </c>
      <c r="M85" s="160">
        <v>0</v>
      </c>
      <c r="N85" s="160">
        <v>295</v>
      </c>
      <c r="O85" s="160">
        <v>639</v>
      </c>
      <c r="P85" s="160">
        <v>285</v>
      </c>
      <c r="Q85" s="160">
        <v>0</v>
      </c>
      <c r="R85" s="160">
        <v>572</v>
      </c>
      <c r="S85" s="160">
        <v>391</v>
      </c>
      <c r="T85" s="160">
        <v>627</v>
      </c>
      <c r="U85" s="160">
        <v>706</v>
      </c>
      <c r="V85" s="144">
        <v>222</v>
      </c>
      <c r="W85" s="144"/>
      <c r="X85" s="144"/>
      <c r="Y85" s="160">
        <v>2113</v>
      </c>
      <c r="Z85" s="160">
        <v>1271</v>
      </c>
      <c r="AA85" s="250">
        <v>0</v>
      </c>
      <c r="AB85" s="160">
        <v>345</v>
      </c>
      <c r="AC85" s="160">
        <v>232</v>
      </c>
      <c r="AD85" s="160"/>
      <c r="AE85" s="160">
        <v>204</v>
      </c>
      <c r="AF85" s="160">
        <v>713</v>
      </c>
      <c r="AG85" s="43">
        <f t="shared" si="139"/>
        <v>8615</v>
      </c>
      <c r="AH85" s="43">
        <f t="shared" si="140"/>
        <v>3482</v>
      </c>
      <c r="AI85" s="43">
        <f t="shared" si="141"/>
        <v>5133</v>
      </c>
      <c r="AJ85" s="160">
        <v>1157</v>
      </c>
      <c r="AK85" s="144">
        <v>31</v>
      </c>
      <c r="AL85" s="160">
        <v>88</v>
      </c>
      <c r="AM85" s="43">
        <f t="shared" si="142"/>
        <v>1276</v>
      </c>
      <c r="AN85" s="44">
        <f t="shared" si="143"/>
        <v>80812</v>
      </c>
      <c r="AQ85" s="43">
        <f t="shared" si="144"/>
        <v>1312.125</v>
      </c>
      <c r="AR85" s="43">
        <f t="shared" si="145"/>
        <v>478.61111111111109</v>
      </c>
      <c r="AS85" s="43">
        <f t="shared" si="145"/>
        <v>497.42857142857144</v>
      </c>
      <c r="AT85" s="43">
        <f t="shared" si="145"/>
        <v>466.63636363636363</v>
      </c>
      <c r="AU85" s="43">
        <f t="shared" si="146"/>
        <v>425.33333333333331</v>
      </c>
      <c r="AV85" s="44">
        <f t="shared" si="146"/>
        <v>2786.6206896551726</v>
      </c>
      <c r="AW85" s="122"/>
      <c r="AX85" s="43">
        <f t="shared" si="147"/>
        <v>8926</v>
      </c>
      <c r="AY85" s="43">
        <f t="shared" si="148"/>
        <v>345</v>
      </c>
      <c r="AZ85" s="43">
        <f t="shared" si="149"/>
        <v>633</v>
      </c>
      <c r="BA85" s="43">
        <f t="shared" si="150"/>
        <v>295</v>
      </c>
      <c r="BB85" s="43">
        <f t="shared" si="151"/>
        <v>88</v>
      </c>
      <c r="BC85" s="44">
        <f>MEDIAN((D85:K85,M85:V85,Y85:AF85,AJ85:AL85))</f>
        <v>633</v>
      </c>
    </row>
    <row r="86" spans="1:55" s="204" customFormat="1">
      <c r="A86" s="199"/>
      <c r="B86" s="200" t="s">
        <v>227</v>
      </c>
      <c r="C86" s="201"/>
      <c r="D86" s="144">
        <v>144</v>
      </c>
      <c r="E86" s="160">
        <v>1172</v>
      </c>
      <c r="F86" s="160">
        <v>5073</v>
      </c>
      <c r="G86" s="160">
        <v>1788</v>
      </c>
      <c r="H86" s="144">
        <v>1329</v>
      </c>
      <c r="I86" s="144">
        <v>912</v>
      </c>
      <c r="J86" s="160">
        <v>1015</v>
      </c>
      <c r="K86" s="144">
        <v>118</v>
      </c>
      <c r="L86" s="43">
        <f t="shared" si="138"/>
        <v>11551</v>
      </c>
      <c r="M86" s="160">
        <v>99</v>
      </c>
      <c r="N86" s="160"/>
      <c r="O86" s="160">
        <v>864</v>
      </c>
      <c r="P86" s="160">
        <v>396</v>
      </c>
      <c r="Q86" s="160">
        <v>1222</v>
      </c>
      <c r="R86" s="160">
        <v>0</v>
      </c>
      <c r="S86" s="160">
        <v>40</v>
      </c>
      <c r="T86" s="160">
        <v>162</v>
      </c>
      <c r="U86" s="160">
        <v>1561</v>
      </c>
      <c r="V86" s="144"/>
      <c r="W86" s="144"/>
      <c r="X86" s="144"/>
      <c r="Y86" s="160">
        <v>573</v>
      </c>
      <c r="Z86" s="160">
        <v>156</v>
      </c>
      <c r="AA86" s="250">
        <v>0</v>
      </c>
      <c r="AB86" s="160">
        <v>33</v>
      </c>
      <c r="AC86" s="160">
        <v>284</v>
      </c>
      <c r="AD86" s="160">
        <v>289</v>
      </c>
      <c r="AE86" s="160">
        <v>17</v>
      </c>
      <c r="AF86" s="160">
        <v>282</v>
      </c>
      <c r="AG86" s="43">
        <f t="shared" si="139"/>
        <v>5978</v>
      </c>
      <c r="AH86" s="43">
        <f t="shared" si="140"/>
        <v>3259</v>
      </c>
      <c r="AI86" s="43">
        <f t="shared" si="141"/>
        <v>2719</v>
      </c>
      <c r="AJ86" s="160">
        <v>1571</v>
      </c>
      <c r="AK86" s="144"/>
      <c r="AL86" s="160">
        <v>42</v>
      </c>
      <c r="AM86" s="43">
        <f t="shared" si="142"/>
        <v>1613</v>
      </c>
      <c r="AN86" s="44">
        <f t="shared" si="143"/>
        <v>19142</v>
      </c>
      <c r="AQ86" s="43">
        <f t="shared" si="144"/>
        <v>14.75</v>
      </c>
      <c r="AR86" s="43">
        <f t="shared" si="145"/>
        <v>332.11111111111109</v>
      </c>
      <c r="AS86" s="43">
        <f t="shared" si="145"/>
        <v>465.57142857142856</v>
      </c>
      <c r="AT86" s="43">
        <f t="shared" si="145"/>
        <v>247.18181818181819</v>
      </c>
      <c r="AU86" s="43">
        <f t="shared" si="146"/>
        <v>537.66666666666663</v>
      </c>
      <c r="AV86" s="44">
        <f t="shared" si="146"/>
        <v>660.06896551724139</v>
      </c>
      <c r="AW86" s="122"/>
      <c r="AX86" s="43">
        <f t="shared" si="147"/>
        <v>1093.5</v>
      </c>
      <c r="AY86" s="43">
        <f t="shared" si="148"/>
        <v>222</v>
      </c>
      <c r="AZ86" s="43">
        <f t="shared" si="149"/>
        <v>284</v>
      </c>
      <c r="BA86" s="43">
        <f t="shared" si="150"/>
        <v>40</v>
      </c>
      <c r="BB86" s="43">
        <f t="shared" si="151"/>
        <v>806.5</v>
      </c>
      <c r="BC86" s="44">
        <f>MEDIAN((D86:K86,M86:V86,Y86:AF86,AJ86:AL86))</f>
        <v>286.5</v>
      </c>
    </row>
    <row r="87" spans="1:55" s="204" customFormat="1">
      <c r="A87" s="199"/>
      <c r="B87" s="251" t="s">
        <v>125</v>
      </c>
      <c r="C87" s="201"/>
      <c r="D87" s="144">
        <v>0</v>
      </c>
      <c r="E87" s="160">
        <v>2342</v>
      </c>
      <c r="F87" s="160">
        <v>23411</v>
      </c>
      <c r="G87" s="160"/>
      <c r="H87" s="144" t="s">
        <v>354</v>
      </c>
      <c r="I87" s="144"/>
      <c r="J87" s="160"/>
      <c r="K87" s="144">
        <v>2704</v>
      </c>
      <c r="L87" s="43">
        <f t="shared" si="138"/>
        <v>28457</v>
      </c>
      <c r="M87" s="160"/>
      <c r="N87" s="160"/>
      <c r="O87" s="160"/>
      <c r="P87" s="160"/>
      <c r="Q87" s="160">
        <v>0</v>
      </c>
      <c r="R87" s="160">
        <v>0</v>
      </c>
      <c r="S87" s="160">
        <v>0</v>
      </c>
      <c r="T87" s="160">
        <v>0</v>
      </c>
      <c r="U87" s="160"/>
      <c r="V87" s="144"/>
      <c r="W87" s="144"/>
      <c r="X87" s="144"/>
      <c r="Y87" s="160">
        <v>0</v>
      </c>
      <c r="Z87" s="160">
        <v>0</v>
      </c>
      <c r="AA87" s="250">
        <v>6</v>
      </c>
      <c r="AB87" s="160"/>
      <c r="AC87" s="160">
        <v>4667</v>
      </c>
      <c r="AD87" s="160"/>
      <c r="AE87" s="160">
        <v>970</v>
      </c>
      <c r="AF87" s="160">
        <v>694</v>
      </c>
      <c r="AG87" s="43">
        <f t="shared" si="139"/>
        <v>6337</v>
      </c>
      <c r="AH87" s="43">
        <f t="shared" si="140"/>
        <v>5361</v>
      </c>
      <c r="AI87" s="43">
        <f t="shared" si="141"/>
        <v>976</v>
      </c>
      <c r="AJ87" s="160">
        <v>621</v>
      </c>
      <c r="AK87" s="144"/>
      <c r="AL87" s="160">
        <v>0</v>
      </c>
      <c r="AM87" s="43">
        <f t="shared" si="142"/>
        <v>621</v>
      </c>
      <c r="AN87" s="44">
        <f t="shared" si="143"/>
        <v>35415</v>
      </c>
      <c r="AQ87" s="43">
        <f t="shared" si="144"/>
        <v>338</v>
      </c>
      <c r="AR87" s="43">
        <f t="shared" si="145"/>
        <v>352.05555555555554</v>
      </c>
      <c r="AS87" s="43">
        <f t="shared" si="145"/>
        <v>765.85714285714289</v>
      </c>
      <c r="AT87" s="43">
        <f t="shared" si="145"/>
        <v>88.727272727272734</v>
      </c>
      <c r="AU87" s="43">
        <f t="shared" si="146"/>
        <v>207</v>
      </c>
      <c r="AV87" s="44">
        <f t="shared" si="146"/>
        <v>1221.2068965517242</v>
      </c>
      <c r="AW87" s="122"/>
      <c r="AX87" s="43">
        <f t="shared" si="147"/>
        <v>2523</v>
      </c>
      <c r="AY87" s="43">
        <f t="shared" si="148"/>
        <v>0</v>
      </c>
      <c r="AZ87" s="43">
        <f t="shared" si="149"/>
        <v>0</v>
      </c>
      <c r="BA87" s="43">
        <f t="shared" si="150"/>
        <v>0</v>
      </c>
      <c r="BB87" s="43">
        <f t="shared" si="151"/>
        <v>310.5</v>
      </c>
      <c r="BC87" s="44">
        <f>MEDIAN((D87:K87,M87:V87,Y87:AF87,AJ87:AL87))</f>
        <v>3</v>
      </c>
    </row>
    <row r="88" spans="1:55" s="204" customFormat="1">
      <c r="A88" s="199"/>
      <c r="B88" s="200"/>
      <c r="C88" s="210" t="s">
        <v>226</v>
      </c>
      <c r="D88" s="252">
        <f t="shared" ref="D88:K88" si="152">SUM(D81:D87)</f>
        <v>19611</v>
      </c>
      <c r="E88" s="252">
        <f t="shared" si="152"/>
        <v>64804</v>
      </c>
      <c r="F88" s="252">
        <f t="shared" si="152"/>
        <v>148576</v>
      </c>
      <c r="G88" s="252">
        <f t="shared" si="152"/>
        <v>150752</v>
      </c>
      <c r="H88" s="252">
        <f t="shared" si="152"/>
        <v>278300</v>
      </c>
      <c r="I88" s="252">
        <f t="shared" si="152"/>
        <v>190089</v>
      </c>
      <c r="J88" s="252">
        <f t="shared" si="152"/>
        <v>65136</v>
      </c>
      <c r="K88" s="252">
        <f t="shared" si="152"/>
        <v>99485</v>
      </c>
      <c r="L88" s="45">
        <f t="shared" si="138"/>
        <v>1016753</v>
      </c>
      <c r="M88" s="252">
        <f t="shared" ref="M88:V88" si="153">SUM(M81:M87)</f>
        <v>21966</v>
      </c>
      <c r="N88" s="252">
        <f t="shared" si="153"/>
        <v>18459</v>
      </c>
      <c r="O88" s="252">
        <f t="shared" si="153"/>
        <v>69379</v>
      </c>
      <c r="P88" s="252">
        <f t="shared" si="153"/>
        <v>44415</v>
      </c>
      <c r="Q88" s="252">
        <f t="shared" si="153"/>
        <v>8564</v>
      </c>
      <c r="R88" s="252">
        <f t="shared" si="153"/>
        <v>22177</v>
      </c>
      <c r="S88" s="252">
        <f t="shared" si="153"/>
        <v>16522</v>
      </c>
      <c r="T88" s="252">
        <f t="shared" si="153"/>
        <v>8379</v>
      </c>
      <c r="U88" s="252">
        <f t="shared" si="153"/>
        <v>28211</v>
      </c>
      <c r="V88" s="252">
        <f t="shared" si="153"/>
        <v>8608</v>
      </c>
      <c r="W88" s="252"/>
      <c r="X88" s="252"/>
      <c r="Y88" s="252">
        <f t="shared" ref="Y88:AF88" si="154">SUM(Y81:Y87)</f>
        <v>52357</v>
      </c>
      <c r="Z88" s="252">
        <f t="shared" si="154"/>
        <v>18544</v>
      </c>
      <c r="AA88" s="252">
        <f t="shared" si="154"/>
        <v>15074</v>
      </c>
      <c r="AB88" s="252">
        <f t="shared" si="154"/>
        <v>34420</v>
      </c>
      <c r="AC88" s="252">
        <f t="shared" si="154"/>
        <v>27544</v>
      </c>
      <c r="AD88" s="252">
        <f t="shared" si="154"/>
        <v>17144</v>
      </c>
      <c r="AE88" s="252">
        <f t="shared" si="154"/>
        <v>11451</v>
      </c>
      <c r="AF88" s="252">
        <f t="shared" si="154"/>
        <v>21920</v>
      </c>
      <c r="AG88" s="45">
        <f t="shared" si="139"/>
        <v>445134</v>
      </c>
      <c r="AH88" s="45">
        <f t="shared" si="140"/>
        <v>171474</v>
      </c>
      <c r="AI88" s="45">
        <f t="shared" si="141"/>
        <v>273660</v>
      </c>
      <c r="AJ88" s="252">
        <f>SUM(AJ81:AJ87)</f>
        <v>82028</v>
      </c>
      <c r="AK88" s="252">
        <f>SUM(AK81:AK87)</f>
        <v>60799</v>
      </c>
      <c r="AL88" s="252">
        <f>SUM(AL81:AL87)</f>
        <v>23302</v>
      </c>
      <c r="AM88" s="45">
        <f t="shared" si="142"/>
        <v>166129</v>
      </c>
      <c r="AN88" s="211">
        <f t="shared" si="143"/>
        <v>1628016</v>
      </c>
      <c r="AQ88" s="45">
        <f>K88/AQ$5</f>
        <v>12435.625</v>
      </c>
      <c r="AR88" s="45">
        <f>AG88/AR$5</f>
        <v>24729.666666666668</v>
      </c>
      <c r="AS88" s="45">
        <f>AH88/AS$5</f>
        <v>24496.285714285714</v>
      </c>
      <c r="AT88" s="45">
        <f>AI88/AT$5</f>
        <v>24878.18181818182</v>
      </c>
      <c r="AU88" s="45">
        <f>AM88/AU$5</f>
        <v>55376.333333333336</v>
      </c>
      <c r="AV88" s="211">
        <f>AN88/AV$5</f>
        <v>56138.482758620688</v>
      </c>
      <c r="AW88" s="122"/>
      <c r="AX88" s="45">
        <f t="shared" si="147"/>
        <v>124030.5</v>
      </c>
      <c r="AY88" s="45">
        <f t="shared" si="148"/>
        <v>20232</v>
      </c>
      <c r="AZ88" s="45">
        <f t="shared" si="149"/>
        <v>18544</v>
      </c>
      <c r="BA88" s="45">
        <f t="shared" si="150"/>
        <v>21966</v>
      </c>
      <c r="BB88" s="45">
        <f t="shared" si="151"/>
        <v>60799</v>
      </c>
      <c r="BC88" s="211">
        <f>MEDIAN((D88:K88,M88:V88,Y88:AF88,AJ88:AL88))</f>
        <v>27544</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v>0</v>
      </c>
      <c r="G91" s="160"/>
      <c r="H91" s="144"/>
      <c r="I91" s="144"/>
      <c r="J91" s="160"/>
      <c r="K91" s="144">
        <v>0</v>
      </c>
      <c r="L91" s="43"/>
      <c r="M91" s="160"/>
      <c r="N91" s="160"/>
      <c r="O91" s="160"/>
      <c r="P91" s="160"/>
      <c r="Q91" s="160">
        <v>0</v>
      </c>
      <c r="R91" s="160">
        <v>0</v>
      </c>
      <c r="S91" s="160">
        <v>0</v>
      </c>
      <c r="T91" s="160">
        <v>0</v>
      </c>
      <c r="U91" s="160"/>
      <c r="V91" s="144"/>
      <c r="W91" s="144"/>
      <c r="X91" s="144"/>
      <c r="Y91" s="160">
        <v>0</v>
      </c>
      <c r="Z91" s="160"/>
      <c r="AA91" s="250">
        <v>0</v>
      </c>
      <c r="AB91" s="160"/>
      <c r="AC91" s="160">
        <v>4294</v>
      </c>
      <c r="AD91" s="160"/>
      <c r="AE91" s="160">
        <v>0</v>
      </c>
      <c r="AF91" s="160"/>
      <c r="AG91" s="43">
        <f t="shared" ref="AG91" si="155">+SUM(M90:AF90)</f>
        <v>0</v>
      </c>
      <c r="AH91" s="43">
        <f t="shared" ref="AH91" si="156">O90+Q90+Z90+AC90+AD90+AF90+T90</f>
        <v>0</v>
      </c>
      <c r="AI91" s="43">
        <f t="shared" ref="AI91" si="157">M90+N90+P90+R90+S90+U90+V90+Y90+AA90+AB90+AE90</f>
        <v>0</v>
      </c>
      <c r="AJ91" s="160">
        <v>0</v>
      </c>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204" customFormat="1">
      <c r="A92" s="199"/>
      <c r="B92" s="200" t="s">
        <v>223</v>
      </c>
      <c r="C92" s="201"/>
      <c r="D92" s="144">
        <v>38048</v>
      </c>
      <c r="E92" s="160">
        <v>16480</v>
      </c>
      <c r="F92" s="160">
        <v>35919</v>
      </c>
      <c r="G92" s="160">
        <v>121394</v>
      </c>
      <c r="H92" s="144">
        <v>27298</v>
      </c>
      <c r="I92" s="144">
        <v>50826</v>
      </c>
      <c r="J92" s="160">
        <v>16136</v>
      </c>
      <c r="K92" s="144">
        <v>48675</v>
      </c>
      <c r="L92" s="43">
        <f t="shared" ref="L92:L100" si="165">+SUM(D92:K92)</f>
        <v>354776</v>
      </c>
      <c r="M92" s="160">
        <v>1467</v>
      </c>
      <c r="N92" s="160">
        <v>3465</v>
      </c>
      <c r="O92" s="160">
        <v>5635</v>
      </c>
      <c r="P92" s="160">
        <v>4058</v>
      </c>
      <c r="Q92" s="160">
        <v>14387</v>
      </c>
      <c r="R92" s="160">
        <v>4565</v>
      </c>
      <c r="S92" s="160">
        <v>2273</v>
      </c>
      <c r="T92" s="160">
        <v>8131</v>
      </c>
      <c r="U92" s="160">
        <v>701</v>
      </c>
      <c r="V92" s="144">
        <v>968</v>
      </c>
      <c r="W92" s="144"/>
      <c r="X92" s="144"/>
      <c r="Y92" s="160">
        <v>3954</v>
      </c>
      <c r="Z92" s="160">
        <v>12334</v>
      </c>
      <c r="AA92" s="250">
        <v>3377</v>
      </c>
      <c r="AB92" s="160">
        <v>3272</v>
      </c>
      <c r="AC92" s="160">
        <v>4955</v>
      </c>
      <c r="AD92" s="160">
        <v>5592</v>
      </c>
      <c r="AE92" s="160">
        <v>3462</v>
      </c>
      <c r="AF92" s="160">
        <v>5451</v>
      </c>
      <c r="AG92" s="43">
        <f t="shared" ref="AG92:AG100" si="166">+SUM(M91:AF91)</f>
        <v>4294</v>
      </c>
      <c r="AH92" s="43">
        <f t="shared" ref="AH92:AH100" si="167">O91+Q91+Z91+AC91+AD91+AF91+T91</f>
        <v>4294</v>
      </c>
      <c r="AI92" s="43">
        <f t="shared" ref="AI92:AI100" si="168">M91+N91+P91+R91+S91+U91+V91+Y91+AA91+AB91+AE91</f>
        <v>0</v>
      </c>
      <c r="AJ92" s="160">
        <v>11923</v>
      </c>
      <c r="AK92" s="144">
        <v>1171</v>
      </c>
      <c r="AL92" s="160">
        <v>5858</v>
      </c>
      <c r="AM92" s="43">
        <f t="shared" si="158"/>
        <v>18952</v>
      </c>
      <c r="AN92" s="44">
        <f t="shared" si="159"/>
        <v>378022</v>
      </c>
      <c r="AQ92" s="43">
        <f t="shared" ref="AQ92:AQ99" si="169">K92/AQ$5</f>
        <v>6084.375</v>
      </c>
      <c r="AR92" s="43">
        <f t="shared" ref="AR92:AT99" si="170">AG92/AR$5</f>
        <v>238.55555555555554</v>
      </c>
      <c r="AS92" s="43">
        <f t="shared" si="170"/>
        <v>613.42857142857144</v>
      </c>
      <c r="AT92" s="43">
        <f t="shared" si="170"/>
        <v>0</v>
      </c>
      <c r="AU92" s="43">
        <f t="shared" ref="AU92:AV99" si="171">AM92/AU$5</f>
        <v>6317.333333333333</v>
      </c>
      <c r="AV92" s="44">
        <f t="shared" si="171"/>
        <v>13035.241379310344</v>
      </c>
      <c r="AW92" s="122"/>
      <c r="AX92" s="43">
        <f t="shared" si="160"/>
        <v>36983.5</v>
      </c>
      <c r="AY92" s="43">
        <f t="shared" ref="AY92:AY100" si="172">MEDIAN($M91:$AF91)</f>
        <v>0</v>
      </c>
      <c r="AZ92" s="43">
        <f t="shared" ref="AZ92:AZ100" si="173">MEDIAN($AC91,$AD91,$Z91,$T91,$O91,Q91,AF91)</f>
        <v>0</v>
      </c>
      <c r="BA92" s="43">
        <f t="shared" ref="BA92:BA100" si="174">MEDIAN($AE91,$AB91,$AA91,$Y91,$V91,$U91,$S91,$R91,$P91,$N91,$M91)</f>
        <v>0</v>
      </c>
      <c r="BB92" s="43">
        <f t="shared" si="164"/>
        <v>5858</v>
      </c>
      <c r="BC92" s="44">
        <f>MEDIAN((D92:K92,M91:V91,Y91:AF91,AJ92:AL92))</f>
        <v>5858</v>
      </c>
    </row>
    <row r="93" spans="1:55" s="204" customFormat="1">
      <c r="A93" s="199"/>
      <c r="B93" s="200" t="s">
        <v>222</v>
      </c>
      <c r="C93" s="201"/>
      <c r="D93" s="144">
        <v>19248</v>
      </c>
      <c r="E93" s="160">
        <v>4612</v>
      </c>
      <c r="F93" s="160">
        <v>17297</v>
      </c>
      <c r="G93" s="160">
        <v>46347</v>
      </c>
      <c r="H93" s="144">
        <v>8956</v>
      </c>
      <c r="I93" s="144">
        <v>46359</v>
      </c>
      <c r="J93" s="160">
        <v>13385</v>
      </c>
      <c r="K93" s="144">
        <v>15320</v>
      </c>
      <c r="L93" s="43">
        <f t="shared" si="165"/>
        <v>171524</v>
      </c>
      <c r="M93" s="160">
        <v>316</v>
      </c>
      <c r="N93" s="160">
        <v>1416</v>
      </c>
      <c r="O93" s="160">
        <v>3967</v>
      </c>
      <c r="P93" s="160">
        <v>3769</v>
      </c>
      <c r="Q93" s="160">
        <v>4419</v>
      </c>
      <c r="R93" s="160">
        <v>1365</v>
      </c>
      <c r="S93" s="160">
        <v>1221</v>
      </c>
      <c r="T93" s="160">
        <v>2625</v>
      </c>
      <c r="U93" s="160">
        <v>1466</v>
      </c>
      <c r="V93" s="144">
        <v>938</v>
      </c>
      <c r="W93" s="144"/>
      <c r="X93" s="144"/>
      <c r="Y93" s="160">
        <v>3707</v>
      </c>
      <c r="Z93" s="160">
        <v>12145</v>
      </c>
      <c r="AA93" s="250">
        <v>3108</v>
      </c>
      <c r="AB93" s="160">
        <v>1057</v>
      </c>
      <c r="AC93" s="160">
        <v>3894</v>
      </c>
      <c r="AD93" s="160">
        <v>2688</v>
      </c>
      <c r="AE93" s="160">
        <v>1129</v>
      </c>
      <c r="AF93" s="160">
        <v>3172</v>
      </c>
      <c r="AG93" s="43">
        <f t="shared" si="166"/>
        <v>88047</v>
      </c>
      <c r="AH93" s="43">
        <f t="shared" si="167"/>
        <v>56485</v>
      </c>
      <c r="AI93" s="43">
        <f t="shared" si="168"/>
        <v>31562</v>
      </c>
      <c r="AJ93" s="160">
        <v>6998</v>
      </c>
      <c r="AK93" s="144">
        <v>954</v>
      </c>
      <c r="AL93" s="160">
        <v>1204</v>
      </c>
      <c r="AM93" s="43">
        <f t="shared" si="158"/>
        <v>9156</v>
      </c>
      <c r="AN93" s="44">
        <f t="shared" si="159"/>
        <v>268727</v>
      </c>
      <c r="AQ93" s="43">
        <f t="shared" si="169"/>
        <v>1915</v>
      </c>
      <c r="AR93" s="43">
        <f t="shared" si="170"/>
        <v>4891.5</v>
      </c>
      <c r="AS93" s="43">
        <f t="shared" si="170"/>
        <v>8069.2857142857147</v>
      </c>
      <c r="AT93" s="43">
        <f t="shared" si="170"/>
        <v>2869.2727272727275</v>
      </c>
      <c r="AU93" s="43">
        <f t="shared" si="171"/>
        <v>3052</v>
      </c>
      <c r="AV93" s="44">
        <f t="shared" si="171"/>
        <v>9266.4482758620688</v>
      </c>
      <c r="AW93" s="122"/>
      <c r="AX93" s="43">
        <f t="shared" si="160"/>
        <v>16308.5</v>
      </c>
      <c r="AY93" s="43">
        <f t="shared" si="172"/>
        <v>4006</v>
      </c>
      <c r="AZ93" s="43">
        <f t="shared" si="173"/>
        <v>5635</v>
      </c>
      <c r="BA93" s="43">
        <f t="shared" si="174"/>
        <v>3377</v>
      </c>
      <c r="BB93" s="43">
        <f t="shared" si="164"/>
        <v>1204</v>
      </c>
      <c r="BC93" s="44">
        <f>MEDIAN((D93:K93,M92:V92,Y92:AF92,AJ93:AL93))</f>
        <v>4955</v>
      </c>
    </row>
    <row r="94" spans="1:55" s="204" customFormat="1">
      <c r="A94" s="199"/>
      <c r="B94" s="200" t="s">
        <v>221</v>
      </c>
      <c r="C94" s="201"/>
      <c r="D94" s="144">
        <v>49771</v>
      </c>
      <c r="E94" s="160">
        <v>4434</v>
      </c>
      <c r="F94" s="160">
        <v>26155</v>
      </c>
      <c r="G94" s="160">
        <v>32910</v>
      </c>
      <c r="H94" s="144">
        <v>9236</v>
      </c>
      <c r="I94" s="144">
        <v>8293</v>
      </c>
      <c r="J94" s="160">
        <v>23183</v>
      </c>
      <c r="K94" s="144">
        <v>10557</v>
      </c>
      <c r="L94" s="43">
        <f t="shared" si="165"/>
        <v>164539</v>
      </c>
      <c r="M94" s="160">
        <v>183</v>
      </c>
      <c r="N94" s="160">
        <v>6068</v>
      </c>
      <c r="O94" s="160">
        <v>9795</v>
      </c>
      <c r="P94" s="160">
        <v>8013</v>
      </c>
      <c r="Q94" s="160">
        <v>11488</v>
      </c>
      <c r="R94" s="160">
        <v>7606</v>
      </c>
      <c r="S94" s="160">
        <v>3622</v>
      </c>
      <c r="T94" s="160">
        <v>5730</v>
      </c>
      <c r="U94" s="160">
        <v>5339</v>
      </c>
      <c r="V94" s="144">
        <v>58</v>
      </c>
      <c r="W94" s="144"/>
      <c r="X94" s="144"/>
      <c r="Y94" s="160">
        <v>1904</v>
      </c>
      <c r="Z94" s="160">
        <v>10901</v>
      </c>
      <c r="AA94" s="250">
        <v>11427</v>
      </c>
      <c r="AB94" s="160">
        <v>17771</v>
      </c>
      <c r="AC94" s="160">
        <v>25745</v>
      </c>
      <c r="AD94" s="160">
        <v>7513</v>
      </c>
      <c r="AE94" s="160">
        <v>2703</v>
      </c>
      <c r="AF94" s="160">
        <v>13125</v>
      </c>
      <c r="AG94" s="43">
        <f t="shared" si="166"/>
        <v>52402</v>
      </c>
      <c r="AH94" s="43">
        <f t="shared" si="167"/>
        <v>32910</v>
      </c>
      <c r="AI94" s="43">
        <f t="shared" si="168"/>
        <v>19492</v>
      </c>
      <c r="AJ94" s="160">
        <v>194</v>
      </c>
      <c r="AK94" s="144"/>
      <c r="AL94" s="160">
        <v>0</v>
      </c>
      <c r="AM94" s="43">
        <f t="shared" si="158"/>
        <v>194</v>
      </c>
      <c r="AN94" s="44">
        <f t="shared" si="159"/>
        <v>217135</v>
      </c>
      <c r="AQ94" s="43">
        <f t="shared" si="169"/>
        <v>1319.625</v>
      </c>
      <c r="AR94" s="43">
        <f t="shared" si="170"/>
        <v>2911.2222222222222</v>
      </c>
      <c r="AS94" s="43">
        <f t="shared" si="170"/>
        <v>4701.4285714285716</v>
      </c>
      <c r="AT94" s="43">
        <f t="shared" si="170"/>
        <v>1772</v>
      </c>
      <c r="AU94" s="43">
        <f t="shared" si="171"/>
        <v>64.666666666666671</v>
      </c>
      <c r="AV94" s="44">
        <f t="shared" si="171"/>
        <v>7487.4137931034484</v>
      </c>
      <c r="AW94" s="122"/>
      <c r="AX94" s="43">
        <f t="shared" si="160"/>
        <v>16870</v>
      </c>
      <c r="AY94" s="43">
        <f t="shared" si="172"/>
        <v>2656.5</v>
      </c>
      <c r="AZ94" s="43">
        <f t="shared" si="173"/>
        <v>3894</v>
      </c>
      <c r="BA94" s="43">
        <f t="shared" si="174"/>
        <v>1365</v>
      </c>
      <c r="BB94" s="43">
        <f t="shared" si="164"/>
        <v>97</v>
      </c>
      <c r="BC94" s="44">
        <f>MEDIAN((D94:K94,M93:V93,Y93:AF93,AJ94:AL94))</f>
        <v>3439.5</v>
      </c>
    </row>
    <row r="95" spans="1:55" s="204" customFormat="1">
      <c r="A95" s="199"/>
      <c r="B95" s="200" t="s">
        <v>220</v>
      </c>
      <c r="C95" s="201"/>
      <c r="D95" s="144">
        <v>0</v>
      </c>
      <c r="E95" s="160">
        <v>6942</v>
      </c>
      <c r="F95" s="160">
        <v>49027</v>
      </c>
      <c r="G95" s="160">
        <v>84353</v>
      </c>
      <c r="H95" s="144">
        <v>17997</v>
      </c>
      <c r="I95" s="144">
        <v>41086</v>
      </c>
      <c r="J95" s="160">
        <v>10988</v>
      </c>
      <c r="K95" s="144">
        <v>22829</v>
      </c>
      <c r="L95" s="43">
        <f t="shared" si="165"/>
        <v>233222</v>
      </c>
      <c r="M95" s="160">
        <v>0</v>
      </c>
      <c r="N95" s="160">
        <v>335</v>
      </c>
      <c r="O95" s="160">
        <v>726</v>
      </c>
      <c r="P95" s="160">
        <v>11773</v>
      </c>
      <c r="Q95" s="160">
        <v>0</v>
      </c>
      <c r="R95" s="160">
        <v>27</v>
      </c>
      <c r="S95" s="160">
        <v>23</v>
      </c>
      <c r="T95" s="160">
        <v>0</v>
      </c>
      <c r="U95" s="160">
        <v>292</v>
      </c>
      <c r="V95" s="144">
        <v>1659</v>
      </c>
      <c r="W95" s="144"/>
      <c r="X95" s="144"/>
      <c r="Y95" s="160">
        <v>1739</v>
      </c>
      <c r="Z95" s="160">
        <v>0</v>
      </c>
      <c r="AA95" s="250">
        <v>0</v>
      </c>
      <c r="AB95" s="160"/>
      <c r="AC95" s="160"/>
      <c r="AD95" s="160">
        <v>781</v>
      </c>
      <c r="AE95" s="160">
        <v>0</v>
      </c>
      <c r="AF95" s="160"/>
      <c r="AG95" s="43">
        <f t="shared" si="166"/>
        <v>148991</v>
      </c>
      <c r="AH95" s="43">
        <f t="shared" si="167"/>
        <v>84297</v>
      </c>
      <c r="AI95" s="43">
        <f t="shared" si="168"/>
        <v>64694</v>
      </c>
      <c r="AJ95" s="160">
        <v>0</v>
      </c>
      <c r="AK95" s="144">
        <v>631</v>
      </c>
      <c r="AL95" s="160">
        <v>0</v>
      </c>
      <c r="AM95" s="43">
        <f t="shared" si="158"/>
        <v>631</v>
      </c>
      <c r="AN95" s="44">
        <f t="shared" si="159"/>
        <v>382844</v>
      </c>
      <c r="AQ95" s="43">
        <f t="shared" si="169"/>
        <v>2853.625</v>
      </c>
      <c r="AR95" s="43">
        <f t="shared" si="170"/>
        <v>8277.2777777777774</v>
      </c>
      <c r="AS95" s="43">
        <f t="shared" si="170"/>
        <v>12042.428571428571</v>
      </c>
      <c r="AT95" s="43">
        <f t="shared" si="170"/>
        <v>5881.272727272727</v>
      </c>
      <c r="AU95" s="43">
        <f t="shared" si="171"/>
        <v>210.33333333333334</v>
      </c>
      <c r="AV95" s="44">
        <f t="shared" si="171"/>
        <v>13201.51724137931</v>
      </c>
      <c r="AW95" s="122"/>
      <c r="AX95" s="43">
        <f t="shared" si="160"/>
        <v>20413</v>
      </c>
      <c r="AY95" s="43">
        <f t="shared" si="172"/>
        <v>7559.5</v>
      </c>
      <c r="AZ95" s="43">
        <f t="shared" si="173"/>
        <v>10901</v>
      </c>
      <c r="BA95" s="43">
        <f t="shared" si="174"/>
        <v>5339</v>
      </c>
      <c r="BB95" s="43">
        <f t="shared" si="164"/>
        <v>0</v>
      </c>
      <c r="BC95" s="44">
        <f>MEDIAN((D95:K95,M94:V94,Y94:AF94,AJ95:AL95))</f>
        <v>7606</v>
      </c>
    </row>
    <row r="96" spans="1:55" s="204" customFormat="1">
      <c r="A96" s="199"/>
      <c r="B96" s="200" t="s">
        <v>219</v>
      </c>
      <c r="C96" s="201"/>
      <c r="D96" s="144">
        <v>0</v>
      </c>
      <c r="E96" s="160">
        <v>213</v>
      </c>
      <c r="F96" s="160">
        <v>13134</v>
      </c>
      <c r="G96" s="160">
        <v>620</v>
      </c>
      <c r="H96" s="144">
        <v>2032</v>
      </c>
      <c r="I96" s="144"/>
      <c r="J96" s="160"/>
      <c r="K96" s="144">
        <v>0</v>
      </c>
      <c r="L96" s="43">
        <f t="shared" si="165"/>
        <v>15999</v>
      </c>
      <c r="M96" s="160">
        <v>0</v>
      </c>
      <c r="N96" s="160"/>
      <c r="O96" s="160"/>
      <c r="P96" s="160"/>
      <c r="Q96" s="160">
        <v>10000</v>
      </c>
      <c r="R96" s="160">
        <v>0</v>
      </c>
      <c r="S96" s="160">
        <v>0</v>
      </c>
      <c r="T96" s="160">
        <v>0</v>
      </c>
      <c r="U96" s="160"/>
      <c r="V96" s="144"/>
      <c r="W96" s="144"/>
      <c r="X96" s="144"/>
      <c r="Y96" s="160">
        <v>0</v>
      </c>
      <c r="Z96" s="160">
        <v>0</v>
      </c>
      <c r="AA96" s="250">
        <v>3557</v>
      </c>
      <c r="AB96" s="160"/>
      <c r="AC96" s="160"/>
      <c r="AD96" s="160"/>
      <c r="AE96" s="160">
        <v>0</v>
      </c>
      <c r="AF96" s="160"/>
      <c r="AG96" s="43">
        <f t="shared" si="166"/>
        <v>17355</v>
      </c>
      <c r="AH96" s="43">
        <f t="shared" si="167"/>
        <v>1507</v>
      </c>
      <c r="AI96" s="43">
        <f t="shared" si="168"/>
        <v>15848</v>
      </c>
      <c r="AJ96" s="160">
        <v>0</v>
      </c>
      <c r="AK96" s="144"/>
      <c r="AL96" s="160">
        <v>0</v>
      </c>
      <c r="AM96" s="43">
        <f t="shared" si="158"/>
        <v>0</v>
      </c>
      <c r="AN96" s="44">
        <f t="shared" si="159"/>
        <v>33354</v>
      </c>
      <c r="AQ96" s="43">
        <f t="shared" si="169"/>
        <v>0</v>
      </c>
      <c r="AR96" s="43">
        <f t="shared" si="170"/>
        <v>964.16666666666663</v>
      </c>
      <c r="AS96" s="43">
        <f t="shared" si="170"/>
        <v>215.28571428571428</v>
      </c>
      <c r="AT96" s="43">
        <f t="shared" si="170"/>
        <v>1440.7272727272727</v>
      </c>
      <c r="AU96" s="43">
        <f t="shared" si="171"/>
        <v>0</v>
      </c>
      <c r="AV96" s="44">
        <f t="shared" si="171"/>
        <v>1150.1379310344828</v>
      </c>
      <c r="AW96" s="122"/>
      <c r="AX96" s="43">
        <f t="shared" si="160"/>
        <v>416.5</v>
      </c>
      <c r="AY96" s="43">
        <f t="shared" si="172"/>
        <v>27</v>
      </c>
      <c r="AZ96" s="43">
        <f t="shared" si="173"/>
        <v>0</v>
      </c>
      <c r="BA96" s="43">
        <f t="shared" si="174"/>
        <v>159.5</v>
      </c>
      <c r="BB96" s="43">
        <f t="shared" si="164"/>
        <v>0</v>
      </c>
      <c r="BC96" s="44">
        <f>MEDIAN((D96:K96,M95:V95,Y95:AF95,AJ96:AL96))</f>
        <v>27</v>
      </c>
    </row>
    <row r="97" spans="1:55" s="204" customFormat="1">
      <c r="A97" s="199"/>
      <c r="B97" s="200" t="s">
        <v>218</v>
      </c>
      <c r="C97" s="201"/>
      <c r="D97" s="144">
        <v>6485</v>
      </c>
      <c r="E97" s="160">
        <v>22</v>
      </c>
      <c r="F97" s="160">
        <v>0</v>
      </c>
      <c r="G97" s="160"/>
      <c r="H97" s="144"/>
      <c r="I97" s="144"/>
      <c r="J97" s="160">
        <v>5</v>
      </c>
      <c r="K97" s="144">
        <v>710</v>
      </c>
      <c r="L97" s="43">
        <f t="shared" si="165"/>
        <v>7222</v>
      </c>
      <c r="M97" s="160">
        <v>0</v>
      </c>
      <c r="N97" s="160"/>
      <c r="O97" s="160">
        <v>551</v>
      </c>
      <c r="P97" s="160"/>
      <c r="Q97" s="160">
        <v>0</v>
      </c>
      <c r="R97" s="160">
        <v>0</v>
      </c>
      <c r="S97" s="160">
        <v>0</v>
      </c>
      <c r="T97" s="160">
        <v>0</v>
      </c>
      <c r="U97" s="160"/>
      <c r="V97" s="144"/>
      <c r="W97" s="144"/>
      <c r="X97" s="144"/>
      <c r="Y97" s="160">
        <v>0</v>
      </c>
      <c r="Z97" s="160">
        <v>1222</v>
      </c>
      <c r="AA97" s="250">
        <v>320</v>
      </c>
      <c r="AB97" s="160"/>
      <c r="AC97" s="160"/>
      <c r="AD97" s="160"/>
      <c r="AE97" s="160">
        <v>0</v>
      </c>
      <c r="AF97" s="160"/>
      <c r="AG97" s="43">
        <f t="shared" si="166"/>
        <v>13557</v>
      </c>
      <c r="AH97" s="43">
        <f t="shared" si="167"/>
        <v>10000</v>
      </c>
      <c r="AI97" s="43">
        <f t="shared" si="168"/>
        <v>3557</v>
      </c>
      <c r="AJ97" s="160">
        <v>0</v>
      </c>
      <c r="AK97" s="144">
        <v>32</v>
      </c>
      <c r="AL97" s="160">
        <v>0</v>
      </c>
      <c r="AM97" s="43">
        <f t="shared" si="158"/>
        <v>32</v>
      </c>
      <c r="AN97" s="44">
        <f t="shared" si="159"/>
        <v>20811</v>
      </c>
      <c r="AQ97" s="43">
        <f t="shared" si="169"/>
        <v>88.75</v>
      </c>
      <c r="AR97" s="43">
        <f t="shared" si="170"/>
        <v>753.16666666666663</v>
      </c>
      <c r="AS97" s="43">
        <f t="shared" si="170"/>
        <v>1428.5714285714287</v>
      </c>
      <c r="AT97" s="43">
        <f t="shared" si="170"/>
        <v>323.36363636363637</v>
      </c>
      <c r="AU97" s="43">
        <f t="shared" si="171"/>
        <v>10.666666666666666</v>
      </c>
      <c r="AV97" s="44">
        <f t="shared" si="171"/>
        <v>717.62068965517244</v>
      </c>
      <c r="AW97" s="122"/>
      <c r="AX97" s="43">
        <f t="shared" si="160"/>
        <v>22</v>
      </c>
      <c r="AY97" s="43">
        <f t="shared" si="172"/>
        <v>0</v>
      </c>
      <c r="AZ97" s="43">
        <f t="shared" si="173"/>
        <v>0</v>
      </c>
      <c r="BA97" s="43">
        <f t="shared" si="174"/>
        <v>0</v>
      </c>
      <c r="BB97" s="43">
        <f t="shared" si="164"/>
        <v>0</v>
      </c>
      <c r="BC97" s="44">
        <f>MEDIAN((D97:K97,M96:V96,Y96:AF96,AJ97:AL97))</f>
        <v>0</v>
      </c>
    </row>
    <row r="98" spans="1:55" s="204" customFormat="1">
      <c r="A98" s="199"/>
      <c r="B98" s="200" t="s">
        <v>217</v>
      </c>
      <c r="C98" s="201"/>
      <c r="D98" s="144">
        <v>0</v>
      </c>
      <c r="E98" s="160"/>
      <c r="F98" s="160">
        <v>138</v>
      </c>
      <c r="G98" s="160"/>
      <c r="H98" s="144"/>
      <c r="I98" s="144"/>
      <c r="J98" s="160">
        <v>2</v>
      </c>
      <c r="K98" s="144">
        <v>60</v>
      </c>
      <c r="L98" s="367">
        <f t="shared" si="165"/>
        <v>200</v>
      </c>
      <c r="M98" s="160">
        <v>20</v>
      </c>
      <c r="N98" s="160"/>
      <c r="O98" s="160">
        <v>416</v>
      </c>
      <c r="P98" s="160">
        <v>9</v>
      </c>
      <c r="Q98" s="160">
        <v>578</v>
      </c>
      <c r="R98" s="160">
        <v>0</v>
      </c>
      <c r="S98" s="160">
        <v>0</v>
      </c>
      <c r="T98" s="160">
        <v>0</v>
      </c>
      <c r="U98" s="160"/>
      <c r="V98" s="144">
        <v>276</v>
      </c>
      <c r="W98" s="144"/>
      <c r="X98" s="144"/>
      <c r="Y98" s="160">
        <v>0</v>
      </c>
      <c r="Z98" s="160"/>
      <c r="AA98" s="250">
        <v>0</v>
      </c>
      <c r="AB98" s="160"/>
      <c r="AC98" s="160"/>
      <c r="AD98" s="160"/>
      <c r="AE98" s="160">
        <v>0</v>
      </c>
      <c r="AF98" s="160">
        <v>228</v>
      </c>
      <c r="AG98" s="368">
        <f t="shared" si="166"/>
        <v>2093</v>
      </c>
      <c r="AH98" s="43">
        <f t="shared" si="167"/>
        <v>1773</v>
      </c>
      <c r="AI98" s="43">
        <f t="shared" si="168"/>
        <v>320</v>
      </c>
      <c r="AJ98" s="160">
        <v>0</v>
      </c>
      <c r="AK98" s="144"/>
      <c r="AL98" s="160">
        <v>0</v>
      </c>
      <c r="AM98" s="43">
        <f t="shared" si="158"/>
        <v>0</v>
      </c>
      <c r="AN98" s="44">
        <f t="shared" si="159"/>
        <v>2293</v>
      </c>
      <c r="AQ98" s="43">
        <f t="shared" si="169"/>
        <v>7.5</v>
      </c>
      <c r="AR98" s="43">
        <f t="shared" si="170"/>
        <v>116.27777777777777</v>
      </c>
      <c r="AS98" s="43">
        <f t="shared" si="170"/>
        <v>253.28571428571428</v>
      </c>
      <c r="AT98" s="43">
        <f t="shared" si="170"/>
        <v>29.09090909090909</v>
      </c>
      <c r="AU98" s="43">
        <f t="shared" si="171"/>
        <v>0</v>
      </c>
      <c r="AV98" s="44">
        <f t="shared" si="171"/>
        <v>79.068965517241381</v>
      </c>
      <c r="AW98" s="122"/>
      <c r="AX98" s="43">
        <f t="shared" si="160"/>
        <v>31</v>
      </c>
      <c r="AY98" s="43">
        <f t="shared" si="172"/>
        <v>0</v>
      </c>
      <c r="AZ98" s="43">
        <f t="shared" si="173"/>
        <v>275.5</v>
      </c>
      <c r="BA98" s="43">
        <f t="shared" si="174"/>
        <v>0</v>
      </c>
      <c r="BB98" s="43">
        <f t="shared" si="164"/>
        <v>0</v>
      </c>
      <c r="BC98" s="44">
        <f>MEDIAN((D98:K98,M97:V97,Y97:AF97,AJ98:AL98))</f>
        <v>0</v>
      </c>
    </row>
    <row r="99" spans="1:55" s="204" customFormat="1">
      <c r="A99" s="199"/>
      <c r="B99" s="251" t="s">
        <v>198</v>
      </c>
      <c r="C99" s="201"/>
      <c r="D99" s="144">
        <v>400</v>
      </c>
      <c r="E99" s="160"/>
      <c r="F99" s="160">
        <v>130</v>
      </c>
      <c r="G99" s="160">
        <v>577</v>
      </c>
      <c r="H99" s="144">
        <v>121</v>
      </c>
      <c r="I99" s="144"/>
      <c r="J99" s="160"/>
      <c r="K99" s="144">
        <v>0</v>
      </c>
      <c r="L99" s="367">
        <f t="shared" si="165"/>
        <v>1228</v>
      </c>
      <c r="M99" s="160">
        <v>0</v>
      </c>
      <c r="N99" s="160"/>
      <c r="O99" s="160"/>
      <c r="P99" s="160">
        <v>1</v>
      </c>
      <c r="Q99" s="160">
        <v>0</v>
      </c>
      <c r="R99" s="160">
        <v>0</v>
      </c>
      <c r="S99" s="160">
        <v>0</v>
      </c>
      <c r="T99" s="160">
        <v>0</v>
      </c>
      <c r="U99" s="160">
        <v>1203</v>
      </c>
      <c r="V99" s="160"/>
      <c r="W99" s="160"/>
      <c r="X99" s="160"/>
      <c r="Y99" s="160">
        <v>0</v>
      </c>
      <c r="Z99" s="160"/>
      <c r="AA99" s="160">
        <v>0</v>
      </c>
      <c r="AB99" s="160"/>
      <c r="AC99" s="160"/>
      <c r="AD99" s="160"/>
      <c r="AE99" s="160">
        <v>0</v>
      </c>
      <c r="AF99" s="160">
        <v>426</v>
      </c>
      <c r="AG99" s="368">
        <f t="shared" si="166"/>
        <v>1527</v>
      </c>
      <c r="AH99" s="43">
        <f t="shared" si="167"/>
        <v>1222</v>
      </c>
      <c r="AI99" s="43">
        <f t="shared" si="168"/>
        <v>305</v>
      </c>
      <c r="AJ99" s="160">
        <v>91</v>
      </c>
      <c r="AK99" s="144"/>
      <c r="AL99" s="160">
        <v>0</v>
      </c>
      <c r="AM99" s="43">
        <f t="shared" si="158"/>
        <v>91</v>
      </c>
      <c r="AN99" s="44">
        <f t="shared" si="159"/>
        <v>2846</v>
      </c>
      <c r="AQ99" s="43">
        <f t="shared" si="169"/>
        <v>0</v>
      </c>
      <c r="AR99" s="43">
        <f t="shared" si="170"/>
        <v>84.833333333333329</v>
      </c>
      <c r="AS99" s="43">
        <f t="shared" si="170"/>
        <v>174.57142857142858</v>
      </c>
      <c r="AT99" s="43">
        <f t="shared" si="170"/>
        <v>27.727272727272727</v>
      </c>
      <c r="AU99" s="43">
        <f t="shared" si="171"/>
        <v>30.333333333333332</v>
      </c>
      <c r="AV99" s="44">
        <f t="shared" si="171"/>
        <v>98.137931034482762</v>
      </c>
      <c r="AW99" s="122"/>
      <c r="AX99" s="43">
        <f t="shared" si="160"/>
        <v>130</v>
      </c>
      <c r="AY99" s="43">
        <f t="shared" si="172"/>
        <v>4.5</v>
      </c>
      <c r="AZ99" s="43">
        <f t="shared" si="173"/>
        <v>322</v>
      </c>
      <c r="BA99" s="43">
        <f t="shared" si="174"/>
        <v>0</v>
      </c>
      <c r="BB99" s="43">
        <f t="shared" si="164"/>
        <v>45.5</v>
      </c>
      <c r="BC99" s="44">
        <f>MEDIAN((D99:K99,M98:V98,Y98:AF98,AJ99:AL99))</f>
        <v>20</v>
      </c>
    </row>
    <row r="100" spans="1:55" s="204" customFormat="1">
      <c r="A100" s="199"/>
      <c r="B100" s="200"/>
      <c r="C100" s="210" t="s">
        <v>216</v>
      </c>
      <c r="D100" s="252">
        <f t="shared" ref="D100:AF100" si="175">SUM(D91:D99)</f>
        <v>113952</v>
      </c>
      <c r="E100" s="252">
        <f t="shared" si="175"/>
        <v>32703</v>
      </c>
      <c r="F100" s="252">
        <f t="shared" si="175"/>
        <v>141800</v>
      </c>
      <c r="G100" s="252">
        <f t="shared" si="175"/>
        <v>286201</v>
      </c>
      <c r="H100" s="252">
        <f t="shared" si="175"/>
        <v>65640</v>
      </c>
      <c r="I100" s="252">
        <f t="shared" si="175"/>
        <v>146564</v>
      </c>
      <c r="J100" s="252">
        <f t="shared" si="175"/>
        <v>63699</v>
      </c>
      <c r="K100" s="252">
        <f t="shared" si="175"/>
        <v>98151</v>
      </c>
      <c r="L100" s="45">
        <f t="shared" si="165"/>
        <v>948710</v>
      </c>
      <c r="M100" s="252">
        <f t="shared" si="175"/>
        <v>1986</v>
      </c>
      <c r="N100" s="252">
        <f t="shared" si="175"/>
        <v>11284</v>
      </c>
      <c r="O100" s="252">
        <f t="shared" si="175"/>
        <v>21090</v>
      </c>
      <c r="P100" s="252">
        <f t="shared" si="175"/>
        <v>27623</v>
      </c>
      <c r="Q100" s="252">
        <f t="shared" si="175"/>
        <v>40872</v>
      </c>
      <c r="R100" s="252">
        <f t="shared" si="175"/>
        <v>13563</v>
      </c>
      <c r="S100" s="252">
        <f t="shared" si="175"/>
        <v>7139</v>
      </c>
      <c r="T100" s="252">
        <f t="shared" si="175"/>
        <v>16486</v>
      </c>
      <c r="U100" s="252">
        <f t="shared" si="175"/>
        <v>9001</v>
      </c>
      <c r="V100" s="252">
        <f t="shared" si="175"/>
        <v>3899</v>
      </c>
      <c r="W100" s="252">
        <f t="shared" si="175"/>
        <v>0</v>
      </c>
      <c r="X100" s="252">
        <f t="shared" si="175"/>
        <v>0</v>
      </c>
      <c r="Y100" s="252">
        <f t="shared" si="175"/>
        <v>11304</v>
      </c>
      <c r="Z100" s="252">
        <f t="shared" si="175"/>
        <v>36602</v>
      </c>
      <c r="AA100" s="252">
        <f t="shared" si="175"/>
        <v>21789</v>
      </c>
      <c r="AB100" s="252">
        <f t="shared" si="175"/>
        <v>22100</v>
      </c>
      <c r="AC100" s="252">
        <f t="shared" si="175"/>
        <v>38888</v>
      </c>
      <c r="AD100" s="252">
        <f t="shared" si="175"/>
        <v>16574</v>
      </c>
      <c r="AE100" s="252">
        <f t="shared" si="175"/>
        <v>7294</v>
      </c>
      <c r="AF100" s="252">
        <f t="shared" si="175"/>
        <v>22402</v>
      </c>
      <c r="AG100" s="45">
        <f t="shared" si="166"/>
        <v>1630</v>
      </c>
      <c r="AH100" s="45">
        <f t="shared" si="167"/>
        <v>426</v>
      </c>
      <c r="AI100" s="45">
        <f t="shared" si="168"/>
        <v>1204</v>
      </c>
      <c r="AJ100" s="252">
        <f>SUM(AJ91:AJ99)</f>
        <v>19206</v>
      </c>
      <c r="AK100" s="252">
        <f>SUM(AK91:AK99)</f>
        <v>2788</v>
      </c>
      <c r="AL100" s="252">
        <f>SUM(AL91:AL99)</f>
        <v>7062</v>
      </c>
      <c r="AM100" s="45">
        <f t="shared" si="158"/>
        <v>29056</v>
      </c>
      <c r="AN100" s="211">
        <f t="shared" si="159"/>
        <v>979396</v>
      </c>
      <c r="AQ100" s="45">
        <f>K100/AQ$5</f>
        <v>12268.875</v>
      </c>
      <c r="AR100" s="45">
        <f>AG100/AR$5</f>
        <v>90.555555555555557</v>
      </c>
      <c r="AS100" s="45">
        <f>AH100/AS$5</f>
        <v>60.857142857142854</v>
      </c>
      <c r="AT100" s="45">
        <f>AI100/AT$5</f>
        <v>109.45454545454545</v>
      </c>
      <c r="AU100" s="45">
        <f>AM100/AU$5</f>
        <v>9685.3333333333339</v>
      </c>
      <c r="AV100" s="211">
        <f>AN100/AV$5</f>
        <v>33772.275862068964</v>
      </c>
      <c r="AW100" s="122"/>
      <c r="AX100" s="45">
        <f t="shared" si="160"/>
        <v>106051.5</v>
      </c>
      <c r="AY100" s="45">
        <f t="shared" si="172"/>
        <v>0</v>
      </c>
      <c r="AZ100" s="45">
        <f t="shared" si="173"/>
        <v>0</v>
      </c>
      <c r="BA100" s="45">
        <f t="shared" si="174"/>
        <v>0</v>
      </c>
      <c r="BB100" s="45">
        <f t="shared" si="164"/>
        <v>7062</v>
      </c>
      <c r="BC100" s="211">
        <f>MEDIAN((D100:K100,M99:V99,Y99:AF99,AJ100:AL100))</f>
        <v>1995.5</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6">D88-D100</f>
        <v>-94341</v>
      </c>
      <c r="E102" s="256">
        <f t="shared" si="176"/>
        <v>32101</v>
      </c>
      <c r="F102" s="256">
        <f t="shared" si="176"/>
        <v>6776</v>
      </c>
      <c r="G102" s="256">
        <f t="shared" si="176"/>
        <v>-135449</v>
      </c>
      <c r="H102" s="256">
        <f t="shared" si="176"/>
        <v>212660</v>
      </c>
      <c r="I102" s="256">
        <f t="shared" si="176"/>
        <v>43525</v>
      </c>
      <c r="J102" s="256">
        <f t="shared" si="176"/>
        <v>1437</v>
      </c>
      <c r="K102" s="256">
        <f t="shared" si="176"/>
        <v>1334</v>
      </c>
      <c r="L102" s="42">
        <f>+SUM(D102:K102)</f>
        <v>68043</v>
      </c>
      <c r="M102" s="256">
        <f>M88-M100</f>
        <v>19980</v>
      </c>
      <c r="N102" s="256">
        <f t="shared" ref="N102:V102" si="177">N88-N100</f>
        <v>7175</v>
      </c>
      <c r="O102" s="256">
        <f t="shared" si="177"/>
        <v>48289</v>
      </c>
      <c r="P102" s="256">
        <f t="shared" si="177"/>
        <v>16792</v>
      </c>
      <c r="Q102" s="256">
        <f t="shared" si="177"/>
        <v>-32308</v>
      </c>
      <c r="R102" s="256">
        <f t="shared" si="177"/>
        <v>8614</v>
      </c>
      <c r="S102" s="256">
        <f t="shared" si="177"/>
        <v>9383</v>
      </c>
      <c r="T102" s="256">
        <f t="shared" si="177"/>
        <v>-8107</v>
      </c>
      <c r="U102" s="256">
        <f t="shared" si="177"/>
        <v>19210</v>
      </c>
      <c r="V102" s="256">
        <f t="shared" si="177"/>
        <v>4709</v>
      </c>
      <c r="W102" s="256"/>
      <c r="X102" s="256"/>
      <c r="Y102" s="256">
        <f>Y88-Y100</f>
        <v>41053</v>
      </c>
      <c r="Z102" s="256">
        <f t="shared" ref="Z102:AF102" si="178">Z88-Z100</f>
        <v>-18058</v>
      </c>
      <c r="AA102" s="256">
        <f t="shared" si="178"/>
        <v>-6715</v>
      </c>
      <c r="AB102" s="256">
        <f t="shared" si="178"/>
        <v>12320</v>
      </c>
      <c r="AC102" s="256">
        <f t="shared" si="178"/>
        <v>-11344</v>
      </c>
      <c r="AD102" s="256">
        <f t="shared" si="178"/>
        <v>570</v>
      </c>
      <c r="AE102" s="256">
        <f t="shared" si="178"/>
        <v>4157</v>
      </c>
      <c r="AF102" s="256">
        <f t="shared" si="178"/>
        <v>-482</v>
      </c>
      <c r="AG102" s="42">
        <f>+SUM(M102:AF102)</f>
        <v>115238</v>
      </c>
      <c r="AH102" s="42">
        <f t="shared" ref="AH102" si="179">O102+Q102+Z102+AC102+AD102+AF102+T102</f>
        <v>-21440</v>
      </c>
      <c r="AI102" s="42">
        <f>M102+N102+P102+R102+S102+U102+V102+Y102+AA102+AB102+AE102</f>
        <v>136678</v>
      </c>
      <c r="AJ102" s="256">
        <f>AJ88-AJ100</f>
        <v>62822</v>
      </c>
      <c r="AK102" s="256">
        <f>AK88-AK100</f>
        <v>58011</v>
      </c>
      <c r="AL102" s="256">
        <f>AL88-AL100</f>
        <v>16240</v>
      </c>
      <c r="AM102" s="42">
        <f>+SUM(AJ102:AL102)</f>
        <v>137073</v>
      </c>
      <c r="AN102" s="230">
        <f>+AM102+AG102+L102</f>
        <v>320354</v>
      </c>
      <c r="AQ102" s="42">
        <f>K102/AQ$5</f>
        <v>166.75</v>
      </c>
      <c r="AR102" s="42">
        <f>AG102/AR$5</f>
        <v>6402.1111111111113</v>
      </c>
      <c r="AS102" s="42">
        <f>AH102/AS$5</f>
        <v>-3062.8571428571427</v>
      </c>
      <c r="AT102" s="42">
        <f>AI102/AT$5</f>
        <v>12425.272727272728</v>
      </c>
      <c r="AU102" s="42">
        <f>AM102/AU$5</f>
        <v>45691</v>
      </c>
      <c r="AV102" s="230">
        <f>AN102/AV$5</f>
        <v>11046.689655172413</v>
      </c>
      <c r="AW102" s="122"/>
      <c r="AX102" s="42">
        <f t="shared" si="160"/>
        <v>4106.5</v>
      </c>
      <c r="AY102" s="42">
        <f t="shared" ref="AY102" si="180">MEDIAN($M102:$AF102)</f>
        <v>5942</v>
      </c>
      <c r="AZ102" s="42">
        <f>MEDIAN($AC102,$AD102,$Z102,$T102,$O102,Q102,AF102)</f>
        <v>-8107</v>
      </c>
      <c r="BA102" s="42">
        <f>MEDIAN($AE102,$AB102,$AA102,$Y102,$V102,$U102,$S102,$R102,$P102,$N102,$M102)</f>
        <v>9383</v>
      </c>
      <c r="BB102" s="42">
        <f t="shared" si="164"/>
        <v>58011</v>
      </c>
      <c r="BC102" s="230">
        <f>MEDIAN((D102:K102,M102:V102,Y102:AF102,AJ102:AL102))</f>
        <v>7175</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637402</v>
      </c>
      <c r="E105" s="160">
        <v>140710</v>
      </c>
      <c r="F105" s="160">
        <v>939138</v>
      </c>
      <c r="G105" s="160">
        <v>1659340</v>
      </c>
      <c r="H105" s="144">
        <v>699550</v>
      </c>
      <c r="I105" s="144">
        <v>1241349</v>
      </c>
      <c r="J105" s="160">
        <v>309892</v>
      </c>
      <c r="K105" s="144">
        <v>571814</v>
      </c>
      <c r="L105" s="43">
        <f t="shared" ref="L105:L110" si="181">+SUM(D105:K105)</f>
        <v>6199195</v>
      </c>
      <c r="M105" s="160">
        <v>22419</v>
      </c>
      <c r="N105" s="160">
        <v>82506</v>
      </c>
      <c r="O105" s="160">
        <v>184309</v>
      </c>
      <c r="P105" s="160">
        <v>108033</v>
      </c>
      <c r="Q105" s="160">
        <v>280240</v>
      </c>
      <c r="R105" s="160">
        <v>82190</v>
      </c>
      <c r="S105" s="160">
        <v>32990</v>
      </c>
      <c r="T105" s="160">
        <v>86014</v>
      </c>
      <c r="U105" s="160">
        <v>71969</v>
      </c>
      <c r="V105" s="144">
        <v>12699</v>
      </c>
      <c r="W105" s="144"/>
      <c r="X105" s="144"/>
      <c r="Y105" s="160">
        <v>26655</v>
      </c>
      <c r="Z105" s="160">
        <v>256641</v>
      </c>
      <c r="AA105" s="250">
        <v>98634</v>
      </c>
      <c r="AB105" s="160">
        <v>58817</v>
      </c>
      <c r="AC105" s="160">
        <v>149463</v>
      </c>
      <c r="AD105" s="160">
        <v>73239</v>
      </c>
      <c r="AE105" s="160">
        <v>21329</v>
      </c>
      <c r="AF105" s="160">
        <v>64806</v>
      </c>
      <c r="AG105" s="43">
        <f>+SUM(M105:AF105)</f>
        <v>1712953</v>
      </c>
      <c r="AH105" s="43">
        <f t="shared" ref="AH105:AH110" si="182">O105+Q105+Z105+AC105+AD105+AF105+T105</f>
        <v>1094712</v>
      </c>
      <c r="AI105" s="43">
        <f t="shared" ref="AI105:AI110" si="183">M105+N105+P105+R105+S105+U105+V105+Y105+AA105+AB105+AE105</f>
        <v>618241</v>
      </c>
      <c r="AJ105" s="160">
        <v>82118</v>
      </c>
      <c r="AK105" s="144">
        <v>14813</v>
      </c>
      <c r="AL105" s="160">
        <v>29833</v>
      </c>
      <c r="AM105" s="43">
        <f t="shared" ref="AM105:AM110" si="184">+SUM(AJ105:AL105)</f>
        <v>126764</v>
      </c>
      <c r="AN105" s="44">
        <f t="shared" ref="AN105:AN110" si="185">+AM105+AG105+L105</f>
        <v>8038912</v>
      </c>
      <c r="AQ105" s="43">
        <f t="shared" ref="AQ105:AQ109" si="186">K105/AQ$5</f>
        <v>71476.75</v>
      </c>
      <c r="AR105" s="43">
        <f t="shared" ref="AR105:AT109" si="187">AG105/AR$5</f>
        <v>95164.055555555562</v>
      </c>
      <c r="AS105" s="43">
        <f t="shared" si="187"/>
        <v>156387.42857142858</v>
      </c>
      <c r="AT105" s="43">
        <f t="shared" si="187"/>
        <v>56203.727272727272</v>
      </c>
      <c r="AU105" s="43">
        <f t="shared" ref="AU105:AV109" si="188">AM105/AU$5</f>
        <v>42254.666666666664</v>
      </c>
      <c r="AV105" s="44">
        <f t="shared" si="188"/>
        <v>277203.86206896551</v>
      </c>
      <c r="AW105" s="122"/>
      <c r="AX105" s="43">
        <f t="shared" ref="AX105:AX110" si="189">MEDIAN($D105:$K105)</f>
        <v>668476</v>
      </c>
      <c r="AY105" s="43">
        <f>MEDIAN($M105:$AF105)</f>
        <v>77714.5</v>
      </c>
      <c r="AZ105" s="43">
        <f t="shared" ref="AZ105:AZ110" si="190">MEDIAN($AC105,$AD105,$Z105,$T105,$O105,Q105,AF105)</f>
        <v>149463</v>
      </c>
      <c r="BA105" s="43">
        <f t="shared" ref="BA105:BA110" si="191">MEDIAN($AE105,$AB105,$AA105,$Y105,$V105,$U105,$S105,$R105,$P105,$N105,$M105)</f>
        <v>58817</v>
      </c>
      <c r="BB105" s="43">
        <f t="shared" ref="BB105:BB110" si="192">MEDIAN($AJ105:$AL105)</f>
        <v>29833</v>
      </c>
      <c r="BC105" s="44">
        <f>MEDIAN((D105:K105,M105:V105,Y105:AF105,AJ105:AL105))</f>
        <v>86014</v>
      </c>
    </row>
    <row r="106" spans="1:55" s="204" customFormat="1">
      <c r="A106" s="199"/>
      <c r="B106" s="200" t="s">
        <v>212</v>
      </c>
      <c r="C106" s="201"/>
      <c r="D106" s="144">
        <v>47155</v>
      </c>
      <c r="E106" s="160">
        <v>11443</v>
      </c>
      <c r="F106" s="160">
        <v>32761</v>
      </c>
      <c r="G106" s="160">
        <v>25642</v>
      </c>
      <c r="H106" s="144">
        <v>64664</v>
      </c>
      <c r="I106" s="144">
        <v>152747</v>
      </c>
      <c r="J106" s="160">
        <v>42221</v>
      </c>
      <c r="K106" s="144">
        <v>74352</v>
      </c>
      <c r="L106" s="43">
        <f t="shared" si="181"/>
        <v>450985</v>
      </c>
      <c r="M106" s="160">
        <v>78</v>
      </c>
      <c r="N106" s="160">
        <v>3221</v>
      </c>
      <c r="O106" s="160">
        <v>8036</v>
      </c>
      <c r="P106" s="160"/>
      <c r="Q106" s="160">
        <v>12019</v>
      </c>
      <c r="R106" s="160">
        <v>4534</v>
      </c>
      <c r="S106" s="160">
        <v>2507</v>
      </c>
      <c r="T106" s="160">
        <v>7875</v>
      </c>
      <c r="U106" s="160">
        <v>2896</v>
      </c>
      <c r="V106" s="144">
        <v>814</v>
      </c>
      <c r="W106" s="144"/>
      <c r="X106" s="144"/>
      <c r="Y106" s="160">
        <v>6083</v>
      </c>
      <c r="Z106" s="160">
        <v>2060</v>
      </c>
      <c r="AA106" s="250">
        <v>2523</v>
      </c>
      <c r="AB106" s="160">
        <v>2389</v>
      </c>
      <c r="AC106" s="160">
        <v>8575</v>
      </c>
      <c r="AD106" s="160">
        <v>1378</v>
      </c>
      <c r="AE106" s="160">
        <v>1441</v>
      </c>
      <c r="AF106" s="160">
        <v>1731</v>
      </c>
      <c r="AG106" s="43">
        <f>+SUM(M106:AF106)</f>
        <v>68160</v>
      </c>
      <c r="AH106" s="43">
        <f t="shared" si="182"/>
        <v>41674</v>
      </c>
      <c r="AI106" s="43">
        <f t="shared" si="183"/>
        <v>26486</v>
      </c>
      <c r="AJ106" s="160">
        <v>2343</v>
      </c>
      <c r="AK106" s="144">
        <v>363</v>
      </c>
      <c r="AL106" s="160">
        <v>1002</v>
      </c>
      <c r="AM106" s="43">
        <f t="shared" si="184"/>
        <v>3708</v>
      </c>
      <c r="AN106" s="44">
        <f t="shared" si="185"/>
        <v>522853</v>
      </c>
      <c r="AQ106" s="43">
        <f t="shared" si="186"/>
        <v>9294</v>
      </c>
      <c r="AR106" s="43">
        <f t="shared" si="187"/>
        <v>3786.6666666666665</v>
      </c>
      <c r="AS106" s="43">
        <f t="shared" si="187"/>
        <v>5953.4285714285716</v>
      </c>
      <c r="AT106" s="43">
        <f t="shared" si="187"/>
        <v>2407.818181818182</v>
      </c>
      <c r="AU106" s="43">
        <f t="shared" si="188"/>
        <v>1236</v>
      </c>
      <c r="AV106" s="44">
        <f t="shared" si="188"/>
        <v>18029.413793103449</v>
      </c>
      <c r="AW106" s="122"/>
      <c r="AX106" s="43">
        <f t="shared" si="189"/>
        <v>44688</v>
      </c>
      <c r="AY106" s="43">
        <f>MEDIAN($M106:$AF106)</f>
        <v>2523</v>
      </c>
      <c r="AZ106" s="43">
        <f t="shared" si="190"/>
        <v>7875</v>
      </c>
      <c r="BA106" s="43">
        <f t="shared" si="191"/>
        <v>2515</v>
      </c>
      <c r="BB106" s="43">
        <f t="shared" si="192"/>
        <v>1002</v>
      </c>
      <c r="BC106" s="44">
        <f>MEDIAN((D106:K106,M106:V106,Y106:AF106,AJ106:AL106))</f>
        <v>3877.5</v>
      </c>
    </row>
    <row r="107" spans="1:55" s="204" customFormat="1">
      <c r="A107" s="199"/>
      <c r="B107" s="200" t="s">
        <v>211</v>
      </c>
      <c r="C107" s="201"/>
      <c r="D107" s="144">
        <v>23409</v>
      </c>
      <c r="E107" s="160">
        <v>9795</v>
      </c>
      <c r="F107" s="160">
        <v>63436</v>
      </c>
      <c r="G107" s="160">
        <v>108317</v>
      </c>
      <c r="H107" s="144">
        <v>37040</v>
      </c>
      <c r="I107" s="144">
        <v>88096</v>
      </c>
      <c r="J107" s="160">
        <v>16408</v>
      </c>
      <c r="K107" s="144">
        <v>38616</v>
      </c>
      <c r="L107" s="43">
        <f t="shared" si="181"/>
        <v>385117</v>
      </c>
      <c r="M107" s="160">
        <v>1232</v>
      </c>
      <c r="N107" s="160">
        <v>3646</v>
      </c>
      <c r="O107" s="160">
        <v>5024</v>
      </c>
      <c r="P107" s="160">
        <v>6330</v>
      </c>
      <c r="Q107" s="160">
        <v>9020</v>
      </c>
      <c r="R107" s="160">
        <v>2678</v>
      </c>
      <c r="S107" s="160">
        <v>2341</v>
      </c>
      <c r="T107" s="160">
        <v>6788</v>
      </c>
      <c r="U107" s="160">
        <v>3195</v>
      </c>
      <c r="V107" s="144">
        <v>1669</v>
      </c>
      <c r="W107" s="144"/>
      <c r="X107" s="144"/>
      <c r="Y107" s="160">
        <v>77</v>
      </c>
      <c r="Z107" s="160">
        <v>16577</v>
      </c>
      <c r="AA107" s="250">
        <v>3885</v>
      </c>
      <c r="AB107" s="160">
        <v>4173</v>
      </c>
      <c r="AC107" s="160"/>
      <c r="AD107" s="160">
        <v>2679</v>
      </c>
      <c r="AE107" s="160">
        <v>1632</v>
      </c>
      <c r="AF107" s="160">
        <v>921</v>
      </c>
      <c r="AG107" s="43">
        <f t="shared" ref="AG107:AG110" si="193">+SUM(M107:AF107)</f>
        <v>71867</v>
      </c>
      <c r="AH107" s="43">
        <f t="shared" si="182"/>
        <v>41009</v>
      </c>
      <c r="AI107" s="43">
        <f t="shared" si="183"/>
        <v>30858</v>
      </c>
      <c r="AJ107" s="160">
        <v>4372</v>
      </c>
      <c r="AK107" s="144">
        <v>856</v>
      </c>
      <c r="AL107" s="160">
        <v>1008</v>
      </c>
      <c r="AM107" s="43">
        <f t="shared" si="184"/>
        <v>6236</v>
      </c>
      <c r="AN107" s="44">
        <f t="shared" si="185"/>
        <v>463220</v>
      </c>
      <c r="AQ107" s="43">
        <f t="shared" si="186"/>
        <v>4827</v>
      </c>
      <c r="AR107" s="43">
        <f t="shared" si="187"/>
        <v>3992.6111111111113</v>
      </c>
      <c r="AS107" s="43">
        <f t="shared" si="187"/>
        <v>5858.4285714285716</v>
      </c>
      <c r="AT107" s="43">
        <f t="shared" si="187"/>
        <v>2805.2727272727275</v>
      </c>
      <c r="AU107" s="43">
        <f t="shared" si="188"/>
        <v>2078.6666666666665</v>
      </c>
      <c r="AV107" s="44">
        <f t="shared" si="188"/>
        <v>15973.103448275862</v>
      </c>
      <c r="AW107" s="122"/>
      <c r="AX107" s="43">
        <f t="shared" si="189"/>
        <v>37828</v>
      </c>
      <c r="AY107" s="43">
        <f t="shared" ref="AY107:AY110" si="194">MEDIAN($M107:$AF107)</f>
        <v>3195</v>
      </c>
      <c r="AZ107" s="43">
        <f t="shared" si="190"/>
        <v>5906</v>
      </c>
      <c r="BA107" s="43">
        <f t="shared" si="191"/>
        <v>2678</v>
      </c>
      <c r="BB107" s="43">
        <f t="shared" si="192"/>
        <v>1008</v>
      </c>
      <c r="BC107" s="44">
        <f>MEDIAN((D107:K107,M107:V107,Y107:AF107,AJ107:AL107))</f>
        <v>4272.5</v>
      </c>
    </row>
    <row r="108" spans="1:55" s="204" customFormat="1">
      <c r="A108" s="199"/>
      <c r="B108" s="200" t="s">
        <v>210</v>
      </c>
      <c r="C108" s="201"/>
      <c r="D108" s="144">
        <v>0</v>
      </c>
      <c r="E108" s="160">
        <v>8565</v>
      </c>
      <c r="F108" s="160">
        <v>0</v>
      </c>
      <c r="G108" s="160"/>
      <c r="H108" s="144"/>
      <c r="I108" s="144"/>
      <c r="J108" s="160">
        <v>0</v>
      </c>
      <c r="K108" s="144">
        <v>10</v>
      </c>
      <c r="L108" s="43">
        <f t="shared" si="181"/>
        <v>8575</v>
      </c>
      <c r="M108" s="160">
        <v>0</v>
      </c>
      <c r="N108" s="160"/>
      <c r="O108" s="160">
        <v>19176</v>
      </c>
      <c r="P108" s="160"/>
      <c r="Q108" s="160">
        <v>0</v>
      </c>
      <c r="R108" s="160">
        <v>0</v>
      </c>
      <c r="S108" s="160">
        <v>0</v>
      </c>
      <c r="T108" s="160">
        <v>0</v>
      </c>
      <c r="U108" s="160"/>
      <c r="V108" s="144">
        <v>17</v>
      </c>
      <c r="W108" s="144"/>
      <c r="X108" s="144"/>
      <c r="Y108" s="160">
        <v>0</v>
      </c>
      <c r="Z108" s="160">
        <v>0</v>
      </c>
      <c r="AA108" s="250">
        <v>0</v>
      </c>
      <c r="AB108" s="160"/>
      <c r="AC108" s="160"/>
      <c r="AD108" s="160"/>
      <c r="AE108" s="160">
        <v>0</v>
      </c>
      <c r="AF108" s="160"/>
      <c r="AG108" s="43">
        <f t="shared" si="193"/>
        <v>19193</v>
      </c>
      <c r="AH108" s="43">
        <f t="shared" si="182"/>
        <v>19176</v>
      </c>
      <c r="AI108" s="43">
        <f t="shared" si="183"/>
        <v>17</v>
      </c>
      <c r="AJ108" s="160">
        <v>0</v>
      </c>
      <c r="AK108" s="144"/>
      <c r="AL108" s="160">
        <v>0</v>
      </c>
      <c r="AM108" s="43">
        <f t="shared" si="184"/>
        <v>0</v>
      </c>
      <c r="AN108" s="44">
        <f t="shared" si="185"/>
        <v>27768</v>
      </c>
      <c r="AQ108" s="43">
        <f t="shared" si="186"/>
        <v>1.25</v>
      </c>
      <c r="AR108" s="43">
        <f t="shared" si="187"/>
        <v>1066.2777777777778</v>
      </c>
      <c r="AS108" s="43">
        <f t="shared" si="187"/>
        <v>2739.4285714285716</v>
      </c>
      <c r="AT108" s="43">
        <f t="shared" si="187"/>
        <v>1.5454545454545454</v>
      </c>
      <c r="AU108" s="43">
        <f t="shared" si="188"/>
        <v>0</v>
      </c>
      <c r="AV108" s="44">
        <f t="shared" si="188"/>
        <v>957.51724137931035</v>
      </c>
      <c r="AW108" s="122"/>
      <c r="AX108" s="43">
        <f t="shared" si="189"/>
        <v>0</v>
      </c>
      <c r="AY108" s="43">
        <f t="shared" si="194"/>
        <v>0</v>
      </c>
      <c r="AZ108" s="43">
        <f t="shared" si="190"/>
        <v>0</v>
      </c>
      <c r="BA108" s="43">
        <f t="shared" si="191"/>
        <v>0</v>
      </c>
      <c r="BB108" s="43">
        <f t="shared" si="192"/>
        <v>0</v>
      </c>
      <c r="BC108" s="44">
        <f>MEDIAN((D108:K108,M108:V108,Y108:AF108,AJ108:AL108))</f>
        <v>0</v>
      </c>
    </row>
    <row r="109" spans="1:55" s="204" customFormat="1">
      <c r="A109" s="199"/>
      <c r="B109" s="251" t="s">
        <v>198</v>
      </c>
      <c r="C109" s="201"/>
      <c r="D109" s="144">
        <v>7090</v>
      </c>
      <c r="E109" s="160">
        <v>7831</v>
      </c>
      <c r="F109" s="160">
        <v>37060</v>
      </c>
      <c r="G109" s="160">
        <v>256752</v>
      </c>
      <c r="H109" s="144">
        <v>141017</v>
      </c>
      <c r="I109" s="144">
        <v>40500</v>
      </c>
      <c r="J109" s="160">
        <v>37064</v>
      </c>
      <c r="K109" s="144">
        <v>78664</v>
      </c>
      <c r="L109" s="43">
        <f t="shared" si="181"/>
        <v>605978</v>
      </c>
      <c r="M109" s="160">
        <v>0</v>
      </c>
      <c r="N109" s="160">
        <v>2144</v>
      </c>
      <c r="O109" s="160">
        <v>1504</v>
      </c>
      <c r="P109" s="160"/>
      <c r="Q109" s="160">
        <v>4364</v>
      </c>
      <c r="R109" s="160">
        <v>454</v>
      </c>
      <c r="S109" s="160">
        <v>96</v>
      </c>
      <c r="T109" s="160">
        <v>123</v>
      </c>
      <c r="U109" s="160">
        <v>1696</v>
      </c>
      <c r="V109" s="144">
        <v>545</v>
      </c>
      <c r="W109" s="144"/>
      <c r="X109" s="144"/>
      <c r="Y109" s="160">
        <v>0</v>
      </c>
      <c r="Z109" s="160">
        <v>12479</v>
      </c>
      <c r="AA109" s="250">
        <v>796</v>
      </c>
      <c r="AB109" s="160">
        <v>1492</v>
      </c>
      <c r="AC109" s="160"/>
      <c r="AD109" s="160"/>
      <c r="AE109" s="160">
        <v>517</v>
      </c>
      <c r="AF109" s="160">
        <v>2113</v>
      </c>
      <c r="AG109" s="43">
        <f t="shared" si="193"/>
        <v>28323</v>
      </c>
      <c r="AH109" s="43">
        <f t="shared" si="182"/>
        <v>20583</v>
      </c>
      <c r="AI109" s="43">
        <f t="shared" si="183"/>
        <v>7740</v>
      </c>
      <c r="AJ109" s="160">
        <v>8048</v>
      </c>
      <c r="AK109" s="144">
        <v>112</v>
      </c>
      <c r="AL109" s="160">
        <v>355</v>
      </c>
      <c r="AM109" s="43">
        <f t="shared" si="184"/>
        <v>8515</v>
      </c>
      <c r="AN109" s="44">
        <f t="shared" si="185"/>
        <v>642816</v>
      </c>
      <c r="AQ109" s="43">
        <f t="shared" si="186"/>
        <v>9833</v>
      </c>
      <c r="AR109" s="43">
        <f t="shared" si="187"/>
        <v>1573.5</v>
      </c>
      <c r="AS109" s="43">
        <f t="shared" si="187"/>
        <v>2940.4285714285716</v>
      </c>
      <c r="AT109" s="43">
        <f t="shared" si="187"/>
        <v>703.63636363636363</v>
      </c>
      <c r="AU109" s="43">
        <f t="shared" si="188"/>
        <v>2838.3333333333335</v>
      </c>
      <c r="AV109" s="44">
        <f t="shared" si="188"/>
        <v>22166.068965517243</v>
      </c>
      <c r="AW109" s="122"/>
      <c r="AX109" s="43">
        <f t="shared" si="189"/>
        <v>38782</v>
      </c>
      <c r="AY109" s="43">
        <f t="shared" si="194"/>
        <v>796</v>
      </c>
      <c r="AZ109" s="43">
        <f t="shared" si="190"/>
        <v>2113</v>
      </c>
      <c r="BA109" s="43">
        <f t="shared" si="191"/>
        <v>531</v>
      </c>
      <c r="BB109" s="43">
        <f t="shared" si="192"/>
        <v>355</v>
      </c>
      <c r="BC109" s="44">
        <f>MEDIAN((D109:K109,M109:V109,Y109:AF109,AJ109:AL109))</f>
        <v>1904.5</v>
      </c>
    </row>
    <row r="110" spans="1:55" s="204" customFormat="1">
      <c r="A110" s="199"/>
      <c r="B110" s="200"/>
      <c r="C110" s="210" t="s">
        <v>209</v>
      </c>
      <c r="D110" s="252">
        <f t="shared" ref="D110:K110" si="195">SUM(D105:D109)</f>
        <v>715056</v>
      </c>
      <c r="E110" s="252">
        <f t="shared" si="195"/>
        <v>178344</v>
      </c>
      <c r="F110" s="252">
        <f t="shared" si="195"/>
        <v>1072395</v>
      </c>
      <c r="G110" s="252">
        <f t="shared" si="195"/>
        <v>2050051</v>
      </c>
      <c r="H110" s="252">
        <f t="shared" si="195"/>
        <v>942271</v>
      </c>
      <c r="I110" s="252">
        <f t="shared" si="195"/>
        <v>1522692</v>
      </c>
      <c r="J110" s="252">
        <f t="shared" si="195"/>
        <v>405585</v>
      </c>
      <c r="K110" s="252">
        <f t="shared" si="195"/>
        <v>763456</v>
      </c>
      <c r="L110" s="45">
        <f t="shared" si="181"/>
        <v>7649850</v>
      </c>
      <c r="M110" s="252">
        <f t="shared" ref="M110:V110" si="196">SUM(M105:M109)</f>
        <v>23729</v>
      </c>
      <c r="N110" s="252">
        <f t="shared" si="196"/>
        <v>91517</v>
      </c>
      <c r="O110" s="252">
        <f t="shared" si="196"/>
        <v>218049</v>
      </c>
      <c r="P110" s="252">
        <f t="shared" si="196"/>
        <v>114363</v>
      </c>
      <c r="Q110" s="252">
        <f t="shared" si="196"/>
        <v>305643</v>
      </c>
      <c r="R110" s="252">
        <f t="shared" si="196"/>
        <v>89856</v>
      </c>
      <c r="S110" s="252">
        <f t="shared" si="196"/>
        <v>37934</v>
      </c>
      <c r="T110" s="252">
        <f t="shared" si="196"/>
        <v>100800</v>
      </c>
      <c r="U110" s="252">
        <f t="shared" si="196"/>
        <v>79756</v>
      </c>
      <c r="V110" s="252">
        <f t="shared" si="196"/>
        <v>15744</v>
      </c>
      <c r="W110" s="252"/>
      <c r="X110" s="252"/>
      <c r="Y110" s="252">
        <f t="shared" ref="Y110:AF110" si="197">SUM(Y105:Y109)</f>
        <v>32815</v>
      </c>
      <c r="Z110" s="252">
        <f t="shared" si="197"/>
        <v>287757</v>
      </c>
      <c r="AA110" s="252">
        <f t="shared" si="197"/>
        <v>105838</v>
      </c>
      <c r="AB110" s="252">
        <f t="shared" si="197"/>
        <v>66871</v>
      </c>
      <c r="AC110" s="252">
        <f t="shared" si="197"/>
        <v>158038</v>
      </c>
      <c r="AD110" s="252">
        <f t="shared" si="197"/>
        <v>77296</v>
      </c>
      <c r="AE110" s="252">
        <f t="shared" si="197"/>
        <v>24919</v>
      </c>
      <c r="AF110" s="252">
        <f t="shared" si="197"/>
        <v>69571</v>
      </c>
      <c r="AG110" s="45">
        <f t="shared" si="193"/>
        <v>1900496</v>
      </c>
      <c r="AH110" s="45">
        <f t="shared" si="182"/>
        <v>1217154</v>
      </c>
      <c r="AI110" s="45">
        <f t="shared" si="183"/>
        <v>683342</v>
      </c>
      <c r="AJ110" s="252">
        <f>SUM(AJ105:AJ109)</f>
        <v>96881</v>
      </c>
      <c r="AK110" s="252">
        <f>SUM(AK105:AK109)</f>
        <v>16144</v>
      </c>
      <c r="AL110" s="252">
        <f>SUM(AL105:AL109)</f>
        <v>32198</v>
      </c>
      <c r="AM110" s="45">
        <f t="shared" si="184"/>
        <v>145223</v>
      </c>
      <c r="AN110" s="211">
        <f t="shared" si="185"/>
        <v>9695569</v>
      </c>
      <c r="AQ110" s="45">
        <f>K110/AQ$5</f>
        <v>95432</v>
      </c>
      <c r="AR110" s="45">
        <f>AG110/AR$5</f>
        <v>105583.11111111111</v>
      </c>
      <c r="AS110" s="45">
        <f>AH110/AS$5</f>
        <v>173879.14285714287</v>
      </c>
      <c r="AT110" s="45">
        <f>AI110/AT$5</f>
        <v>62122</v>
      </c>
      <c r="AU110" s="45">
        <f>AM110/AU$5</f>
        <v>48407.666666666664</v>
      </c>
      <c r="AV110" s="211">
        <f>AN110/AV$5</f>
        <v>334329.96551724139</v>
      </c>
      <c r="AW110" s="122"/>
      <c r="AX110" s="45">
        <f t="shared" si="189"/>
        <v>852863.5</v>
      </c>
      <c r="AY110" s="45">
        <f t="shared" si="194"/>
        <v>84806</v>
      </c>
      <c r="AZ110" s="45">
        <f t="shared" si="190"/>
        <v>158038</v>
      </c>
      <c r="BA110" s="45">
        <f t="shared" si="191"/>
        <v>66871</v>
      </c>
      <c r="BB110" s="45">
        <f t="shared" si="192"/>
        <v>32198</v>
      </c>
      <c r="BC110" s="211">
        <f>MEDIAN((D110:K110,M110:V110,Y110:AF110,AJ110:AL110))</f>
        <v>100800</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192</v>
      </c>
      <c r="E113" s="160"/>
      <c r="F113" s="160">
        <v>0</v>
      </c>
      <c r="G113" s="160"/>
      <c r="H113" s="144">
        <v>129500</v>
      </c>
      <c r="I113" s="144"/>
      <c r="J113" s="160"/>
      <c r="K113" s="144">
        <v>0</v>
      </c>
      <c r="L113" s="43">
        <f>+SUM(D113:K113)</f>
        <v>129692</v>
      </c>
      <c r="M113" s="160">
        <v>0</v>
      </c>
      <c r="N113" s="160"/>
      <c r="O113" s="160"/>
      <c r="P113" s="160"/>
      <c r="Q113" s="160">
        <v>0</v>
      </c>
      <c r="R113" s="160">
        <v>0</v>
      </c>
      <c r="S113" s="160">
        <v>0</v>
      </c>
      <c r="T113" s="160">
        <v>72</v>
      </c>
      <c r="U113" s="160"/>
      <c r="V113" s="144">
        <v>188</v>
      </c>
      <c r="W113" s="144"/>
      <c r="X113" s="144"/>
      <c r="Y113" s="160">
        <v>0</v>
      </c>
      <c r="Z113" s="160"/>
      <c r="AA113" s="250">
        <v>0</v>
      </c>
      <c r="AB113" s="160"/>
      <c r="AC113" s="160"/>
      <c r="AD113" s="160"/>
      <c r="AE113" s="160">
        <v>0</v>
      </c>
      <c r="AF113" s="160"/>
      <c r="AG113" s="43">
        <f>+SUM(M113:AF113)</f>
        <v>260</v>
      </c>
      <c r="AH113" s="43">
        <f t="shared" ref="AH113:AH119" si="198">O113+Q113+Z113+AC113+AD113+AF113+T113</f>
        <v>72</v>
      </c>
      <c r="AI113" s="43">
        <f t="shared" ref="AI113:AI119" si="199">M113+N113+P113+R113+S113+U113+V113+Y113+AA113+AB113+AE113</f>
        <v>188</v>
      </c>
      <c r="AJ113" s="160">
        <v>6550</v>
      </c>
      <c r="AK113" s="144"/>
      <c r="AL113" s="160">
        <v>0</v>
      </c>
      <c r="AM113" s="43">
        <f t="shared" ref="AM113:AM119" si="200">+SUM(AJ113:AL113)</f>
        <v>6550</v>
      </c>
      <c r="AN113" s="44">
        <f t="shared" ref="AN113:AN119" si="201">+AM113+AG113+L113</f>
        <v>136502</v>
      </c>
      <c r="AQ113" s="43">
        <f t="shared" ref="AQ113:AQ114" si="202">K113/AQ$5</f>
        <v>0</v>
      </c>
      <c r="AR113" s="43">
        <f t="shared" ref="AR113:AT114" si="203">AG113/AR$5</f>
        <v>14.444444444444445</v>
      </c>
      <c r="AS113" s="43">
        <f t="shared" si="203"/>
        <v>10.285714285714286</v>
      </c>
      <c r="AT113" s="43">
        <f t="shared" si="203"/>
        <v>17.09090909090909</v>
      </c>
      <c r="AU113" s="43">
        <f t="shared" ref="AU113:AV114" si="204">AM113/AU$5</f>
        <v>2183.3333333333335</v>
      </c>
      <c r="AV113" s="44">
        <f t="shared" si="204"/>
        <v>4706.9655172413795</v>
      </c>
      <c r="AW113" s="122"/>
      <c r="AX113" s="43">
        <f t="shared" ref="AX113:AX119" si="205">MEDIAN($D113:$K113)</f>
        <v>96</v>
      </c>
      <c r="AY113" s="43">
        <f>MEDIAN($M113:$AF113)</f>
        <v>0</v>
      </c>
      <c r="AZ113" s="43">
        <f t="shared" ref="AZ113:AZ119" si="206">MEDIAN($AC113,$AD113,$Z113,$T113,$O113,Q113,AF113)</f>
        <v>36</v>
      </c>
      <c r="BA113" s="43">
        <f t="shared" ref="BA113:BA119" si="207">MEDIAN($AE113,$AB113,$AA113,$Y113,$V113,$U113,$S113,$R113,$P113,$N113,$M113)</f>
        <v>0</v>
      </c>
      <c r="BB113" s="43">
        <f t="shared" ref="BB113:BB119" si="208">MEDIAN($AJ113:$AL113)</f>
        <v>3275</v>
      </c>
      <c r="BC113" s="44">
        <f>MEDIAN((D113:K113,M113:V113,Y113:AF113,AJ113:AL113))</f>
        <v>0</v>
      </c>
    </row>
    <row r="114" spans="1:55" s="204" customFormat="1">
      <c r="A114" s="199"/>
      <c r="B114" s="200" t="s">
        <v>206</v>
      </c>
      <c r="C114" s="201"/>
      <c r="D114" s="144">
        <v>5880</v>
      </c>
      <c r="E114" s="160">
        <v>16708</v>
      </c>
      <c r="F114" s="160">
        <v>6069</v>
      </c>
      <c r="G114" s="160">
        <v>140682</v>
      </c>
      <c r="H114" s="144">
        <v>107402</v>
      </c>
      <c r="I114" s="144">
        <v>194452</v>
      </c>
      <c r="J114" s="160">
        <v>3200</v>
      </c>
      <c r="K114" s="144">
        <v>486</v>
      </c>
      <c r="L114" s="43">
        <f>+SUM(D114:K114)</f>
        <v>474879</v>
      </c>
      <c r="M114" s="160">
        <v>0</v>
      </c>
      <c r="N114" s="160">
        <v>22</v>
      </c>
      <c r="O114" s="160"/>
      <c r="P114" s="160">
        <v>2</v>
      </c>
      <c r="Q114" s="160">
        <v>0</v>
      </c>
      <c r="R114" s="160">
        <v>0</v>
      </c>
      <c r="S114" s="160">
        <v>0</v>
      </c>
      <c r="T114" s="160">
        <v>5518</v>
      </c>
      <c r="U114" s="160">
        <v>4</v>
      </c>
      <c r="V114" s="144"/>
      <c r="W114" s="144"/>
      <c r="X114" s="144"/>
      <c r="Y114" s="160">
        <v>0</v>
      </c>
      <c r="Z114" s="160">
        <v>1020</v>
      </c>
      <c r="AA114" s="250">
        <v>0</v>
      </c>
      <c r="AB114" s="160">
        <v>64</v>
      </c>
      <c r="AC114" s="160">
        <v>161</v>
      </c>
      <c r="AD114" s="160">
        <v>723</v>
      </c>
      <c r="AE114" s="160">
        <v>7</v>
      </c>
      <c r="AF114" s="160">
        <v>723</v>
      </c>
      <c r="AG114" s="43">
        <f>+SUM(M114:AF114)</f>
        <v>8244</v>
      </c>
      <c r="AH114" s="43">
        <f t="shared" si="198"/>
        <v>8145</v>
      </c>
      <c r="AI114" s="43">
        <f t="shared" si="199"/>
        <v>99</v>
      </c>
      <c r="AJ114" s="160"/>
      <c r="AK114" s="144"/>
      <c r="AL114" s="160">
        <v>0</v>
      </c>
      <c r="AM114" s="43">
        <f t="shared" si="200"/>
        <v>0</v>
      </c>
      <c r="AN114" s="44">
        <f t="shared" si="201"/>
        <v>483123</v>
      </c>
      <c r="AQ114" s="43">
        <f t="shared" si="202"/>
        <v>60.75</v>
      </c>
      <c r="AR114" s="43">
        <f t="shared" si="203"/>
        <v>458</v>
      </c>
      <c r="AS114" s="43">
        <f t="shared" si="203"/>
        <v>1163.5714285714287</v>
      </c>
      <c r="AT114" s="43">
        <f t="shared" si="203"/>
        <v>9</v>
      </c>
      <c r="AU114" s="43">
        <f t="shared" si="204"/>
        <v>0</v>
      </c>
      <c r="AV114" s="44">
        <f t="shared" si="204"/>
        <v>16659.413793103449</v>
      </c>
      <c r="AW114" s="122"/>
      <c r="AX114" s="258">
        <f t="shared" si="205"/>
        <v>11388.5</v>
      </c>
      <c r="AY114" s="258">
        <f t="shared" ref="AY114:AY119" si="209">MEDIAN($M114:$AF114)</f>
        <v>5.5</v>
      </c>
      <c r="AZ114" s="258">
        <f t="shared" si="206"/>
        <v>723</v>
      </c>
      <c r="BA114" s="258">
        <f t="shared" si="207"/>
        <v>1</v>
      </c>
      <c r="BB114" s="258">
        <f t="shared" si="208"/>
        <v>0</v>
      </c>
      <c r="BC114" s="44">
        <f>MEDIAN((D114:K114,M114:V114,Y114:AF114,AJ114:AL114))</f>
        <v>161</v>
      </c>
    </row>
    <row r="115" spans="1:55" s="204" customFormat="1">
      <c r="A115" s="245"/>
      <c r="B115" s="200" t="s">
        <v>205</v>
      </c>
      <c r="C115" s="201"/>
      <c r="D115" s="259">
        <f t="shared" ref="D115:V115" si="210">D113+D114</f>
        <v>6072</v>
      </c>
      <c r="E115" s="252">
        <f t="shared" si="210"/>
        <v>16708</v>
      </c>
      <c r="F115" s="252">
        <f t="shared" si="210"/>
        <v>6069</v>
      </c>
      <c r="G115" s="252">
        <f t="shared" si="210"/>
        <v>140682</v>
      </c>
      <c r="H115" s="252">
        <f t="shared" si="210"/>
        <v>236902</v>
      </c>
      <c r="I115" s="252">
        <f t="shared" si="210"/>
        <v>194452</v>
      </c>
      <c r="J115" s="252">
        <f t="shared" si="210"/>
        <v>3200</v>
      </c>
      <c r="K115" s="252">
        <f t="shared" si="210"/>
        <v>486</v>
      </c>
      <c r="L115" s="45">
        <f t="shared" si="210"/>
        <v>604571</v>
      </c>
      <c r="M115" s="252">
        <f t="shared" si="210"/>
        <v>0</v>
      </c>
      <c r="N115" s="252">
        <f t="shared" si="210"/>
        <v>22</v>
      </c>
      <c r="O115" s="252">
        <f t="shared" si="210"/>
        <v>0</v>
      </c>
      <c r="P115" s="252">
        <f t="shared" si="210"/>
        <v>2</v>
      </c>
      <c r="Q115" s="252">
        <f t="shared" si="210"/>
        <v>0</v>
      </c>
      <c r="R115" s="252">
        <f t="shared" si="210"/>
        <v>0</v>
      </c>
      <c r="S115" s="252">
        <f t="shared" si="210"/>
        <v>0</v>
      </c>
      <c r="T115" s="252">
        <f t="shared" si="210"/>
        <v>5590</v>
      </c>
      <c r="U115" s="252">
        <f t="shared" si="210"/>
        <v>4</v>
      </c>
      <c r="V115" s="252">
        <f t="shared" si="210"/>
        <v>188</v>
      </c>
      <c r="W115" s="252"/>
      <c r="X115" s="252"/>
      <c r="Y115" s="252">
        <f t="shared" ref="Y115:AL115" si="211">Y113+Y114</f>
        <v>0</v>
      </c>
      <c r="Z115" s="252">
        <f t="shared" si="211"/>
        <v>1020</v>
      </c>
      <c r="AA115" s="252">
        <f t="shared" si="211"/>
        <v>0</v>
      </c>
      <c r="AB115" s="252">
        <f t="shared" si="211"/>
        <v>64</v>
      </c>
      <c r="AC115" s="252">
        <f t="shared" si="211"/>
        <v>161</v>
      </c>
      <c r="AD115" s="252">
        <f t="shared" si="211"/>
        <v>723</v>
      </c>
      <c r="AE115" s="252">
        <f t="shared" si="211"/>
        <v>7</v>
      </c>
      <c r="AF115" s="252">
        <f t="shared" si="211"/>
        <v>723</v>
      </c>
      <c r="AG115" s="45">
        <f t="shared" si="211"/>
        <v>8504</v>
      </c>
      <c r="AH115" s="45">
        <f t="shared" si="198"/>
        <v>8217</v>
      </c>
      <c r="AI115" s="45">
        <f t="shared" si="199"/>
        <v>287</v>
      </c>
      <c r="AJ115" s="252">
        <f t="shared" si="211"/>
        <v>6550</v>
      </c>
      <c r="AK115" s="252">
        <f t="shared" si="211"/>
        <v>0</v>
      </c>
      <c r="AL115" s="252">
        <f t="shared" si="211"/>
        <v>0</v>
      </c>
      <c r="AM115" s="45">
        <f t="shared" si="200"/>
        <v>6550</v>
      </c>
      <c r="AN115" s="211">
        <f t="shared" si="201"/>
        <v>619625</v>
      </c>
      <c r="AQ115" s="45">
        <f>K115/AQ$5</f>
        <v>60.75</v>
      </c>
      <c r="AR115" s="45">
        <f>AG115/AR$5</f>
        <v>472.44444444444446</v>
      </c>
      <c r="AS115" s="45">
        <f>AH115/AS$5</f>
        <v>1173.8571428571429</v>
      </c>
      <c r="AT115" s="45">
        <f>AI115/AT$5</f>
        <v>26.09090909090909</v>
      </c>
      <c r="AU115" s="45">
        <f>AM115/AU$5</f>
        <v>2183.3333333333335</v>
      </c>
      <c r="AV115" s="211">
        <f>AN115/AV$5</f>
        <v>21366.379310344826</v>
      </c>
      <c r="AW115" s="122"/>
      <c r="AX115" s="43">
        <f t="shared" si="205"/>
        <v>11390</v>
      </c>
      <c r="AY115" s="43">
        <f t="shared" si="209"/>
        <v>5.5</v>
      </c>
      <c r="AZ115" s="43">
        <f t="shared" si="206"/>
        <v>723</v>
      </c>
      <c r="BA115" s="43">
        <f t="shared" si="207"/>
        <v>2</v>
      </c>
      <c r="BB115" s="43">
        <f t="shared" si="208"/>
        <v>0</v>
      </c>
      <c r="BC115" s="211">
        <f>MEDIAN((D115:K115,M115:V115,Y115:AF115,AJ115:AL115))</f>
        <v>161</v>
      </c>
    </row>
    <row r="116" spans="1:55" s="204" customFormat="1">
      <c r="A116" s="199"/>
      <c r="B116" s="200" t="s">
        <v>204</v>
      </c>
      <c r="C116" s="201"/>
      <c r="D116" s="144">
        <v>0</v>
      </c>
      <c r="E116" s="160"/>
      <c r="F116" s="160">
        <v>0</v>
      </c>
      <c r="G116" s="160"/>
      <c r="H116" s="144"/>
      <c r="I116" s="144"/>
      <c r="J116" s="160"/>
      <c r="K116" s="144">
        <v>0</v>
      </c>
      <c r="L116" s="43"/>
      <c r="M116" s="160">
        <v>0</v>
      </c>
      <c r="N116" s="160"/>
      <c r="O116" s="160"/>
      <c r="P116" s="160"/>
      <c r="Q116" s="160">
        <v>0</v>
      </c>
      <c r="R116" s="160">
        <v>324</v>
      </c>
      <c r="S116" s="160">
        <v>629</v>
      </c>
      <c r="T116" s="160">
        <v>1744</v>
      </c>
      <c r="U116" s="160">
        <v>61</v>
      </c>
      <c r="V116" s="144">
        <v>176</v>
      </c>
      <c r="W116" s="144"/>
      <c r="X116" s="144"/>
      <c r="Y116" s="160">
        <v>7450</v>
      </c>
      <c r="Z116" s="160"/>
      <c r="AA116" s="250">
        <v>0</v>
      </c>
      <c r="AB116" s="160"/>
      <c r="AC116" s="160"/>
      <c r="AD116" s="160">
        <v>87</v>
      </c>
      <c r="AE116" s="160">
        <v>453</v>
      </c>
      <c r="AF116" s="160">
        <v>21</v>
      </c>
      <c r="AG116" s="43">
        <f>+SUM(M116:AF116)</f>
        <v>10945</v>
      </c>
      <c r="AH116" s="43">
        <f t="shared" si="198"/>
        <v>1852</v>
      </c>
      <c r="AI116" s="43">
        <f t="shared" si="199"/>
        <v>9093</v>
      </c>
      <c r="AJ116" s="160">
        <v>3443</v>
      </c>
      <c r="AK116" s="144"/>
      <c r="AL116" s="160">
        <v>214</v>
      </c>
      <c r="AM116" s="43">
        <f t="shared" si="200"/>
        <v>3657</v>
      </c>
      <c r="AN116" s="44">
        <f t="shared" si="201"/>
        <v>14602</v>
      </c>
      <c r="AQ116" s="43">
        <f t="shared" ref="AQ116:AQ118" si="212">K116/AQ$5</f>
        <v>0</v>
      </c>
      <c r="AR116" s="43">
        <f t="shared" ref="AR116:AT118" si="213">AG116/AR$5</f>
        <v>608.05555555555554</v>
      </c>
      <c r="AS116" s="43">
        <f t="shared" si="213"/>
        <v>264.57142857142856</v>
      </c>
      <c r="AT116" s="43">
        <f t="shared" si="213"/>
        <v>826.63636363636363</v>
      </c>
      <c r="AU116" s="43">
        <f t="shared" ref="AU116:AV118" si="214">AM116/AU$5</f>
        <v>1219</v>
      </c>
      <c r="AV116" s="44">
        <f t="shared" si="214"/>
        <v>503.51724137931035</v>
      </c>
      <c r="AW116" s="122"/>
      <c r="AX116" s="43">
        <f t="shared" si="205"/>
        <v>0</v>
      </c>
      <c r="AY116" s="43">
        <f t="shared" si="209"/>
        <v>131.5</v>
      </c>
      <c r="AZ116" s="43">
        <f t="shared" si="206"/>
        <v>54</v>
      </c>
      <c r="BA116" s="43">
        <f t="shared" si="207"/>
        <v>250</v>
      </c>
      <c r="BB116" s="43">
        <f t="shared" si="208"/>
        <v>1828.5</v>
      </c>
      <c r="BC116" s="44">
        <f>MEDIAN((D116:K116,M116:V116,Y116:AF116,AJ116:AL116))</f>
        <v>87</v>
      </c>
    </row>
    <row r="117" spans="1:55" s="204" customFormat="1">
      <c r="A117" s="199"/>
      <c r="B117" s="200" t="s">
        <v>203</v>
      </c>
      <c r="C117" s="201"/>
      <c r="D117" s="144">
        <v>37237</v>
      </c>
      <c r="E117" s="160"/>
      <c r="F117" s="160">
        <v>23515</v>
      </c>
      <c r="G117" s="160"/>
      <c r="H117" s="144"/>
      <c r="I117" s="144"/>
      <c r="J117" s="160"/>
      <c r="K117" s="144">
        <v>0</v>
      </c>
      <c r="L117" s="43">
        <f>+SUM(D117:K117)</f>
        <v>60752</v>
      </c>
      <c r="M117" s="160">
        <v>0</v>
      </c>
      <c r="N117" s="160"/>
      <c r="O117" s="160">
        <v>3040</v>
      </c>
      <c r="P117" s="160">
        <v>1082</v>
      </c>
      <c r="Q117" s="160">
        <v>0</v>
      </c>
      <c r="R117" s="160">
        <v>0</v>
      </c>
      <c r="S117" s="160">
        <v>0</v>
      </c>
      <c r="T117" s="160">
        <v>0</v>
      </c>
      <c r="U117" s="160">
        <v>8</v>
      </c>
      <c r="V117" s="144">
        <v>18</v>
      </c>
      <c r="W117" s="144"/>
      <c r="X117" s="144"/>
      <c r="Y117" s="160">
        <v>0</v>
      </c>
      <c r="Z117" s="160"/>
      <c r="AA117" s="250">
        <v>0</v>
      </c>
      <c r="AB117" s="160"/>
      <c r="AC117" s="160"/>
      <c r="AD117" s="160"/>
      <c r="AE117" s="160">
        <v>0</v>
      </c>
      <c r="AF117" s="160"/>
      <c r="AG117" s="43">
        <f>+SUM(M117:AF117)</f>
        <v>4148</v>
      </c>
      <c r="AH117" s="43">
        <f t="shared" si="198"/>
        <v>3040</v>
      </c>
      <c r="AI117" s="43">
        <f t="shared" si="199"/>
        <v>1108</v>
      </c>
      <c r="AJ117" s="160">
        <v>0</v>
      </c>
      <c r="AK117" s="144"/>
      <c r="AL117" s="160">
        <v>0</v>
      </c>
      <c r="AM117" s="43">
        <f t="shared" si="200"/>
        <v>0</v>
      </c>
      <c r="AN117" s="44">
        <f t="shared" si="201"/>
        <v>64900</v>
      </c>
      <c r="AQ117" s="43">
        <f t="shared" si="212"/>
        <v>0</v>
      </c>
      <c r="AR117" s="43">
        <f t="shared" si="213"/>
        <v>230.44444444444446</v>
      </c>
      <c r="AS117" s="43">
        <f t="shared" si="213"/>
        <v>434.28571428571428</v>
      </c>
      <c r="AT117" s="43">
        <f t="shared" si="213"/>
        <v>100.72727272727273</v>
      </c>
      <c r="AU117" s="43">
        <f t="shared" si="214"/>
        <v>0</v>
      </c>
      <c r="AV117" s="44">
        <f t="shared" si="214"/>
        <v>2237.9310344827586</v>
      </c>
      <c r="AW117" s="122"/>
      <c r="AX117" s="43">
        <f t="shared" si="205"/>
        <v>23515</v>
      </c>
      <c r="AY117" s="43">
        <f t="shared" si="209"/>
        <v>0</v>
      </c>
      <c r="AZ117" s="43">
        <f t="shared" si="206"/>
        <v>0</v>
      </c>
      <c r="BA117" s="43">
        <f t="shared" si="207"/>
        <v>0</v>
      </c>
      <c r="BB117" s="43">
        <f t="shared" si="208"/>
        <v>0</v>
      </c>
      <c r="BC117" s="44">
        <f>MEDIAN((D117:K117,M117:V117,Y117:AF117,AJ117:AL117))</f>
        <v>0</v>
      </c>
    </row>
    <row r="118" spans="1:55" s="204" customFormat="1">
      <c r="A118" s="199"/>
      <c r="B118" s="251" t="s">
        <v>198</v>
      </c>
      <c r="C118" s="201"/>
      <c r="D118" s="144">
        <v>0</v>
      </c>
      <c r="E118" s="160"/>
      <c r="F118" s="160">
        <v>4471</v>
      </c>
      <c r="G118" s="160"/>
      <c r="H118" s="144">
        <v>21310</v>
      </c>
      <c r="I118" s="144">
        <v>15005</v>
      </c>
      <c r="J118" s="160"/>
      <c r="K118" s="144">
        <v>0</v>
      </c>
      <c r="L118" s="43">
        <f>+SUM(D118:K118)</f>
        <v>40786</v>
      </c>
      <c r="M118" s="160">
        <v>0</v>
      </c>
      <c r="N118" s="160"/>
      <c r="O118" s="160"/>
      <c r="P118" s="160"/>
      <c r="Q118" s="160">
        <v>0</v>
      </c>
      <c r="R118" s="160">
        <v>232</v>
      </c>
      <c r="S118" s="160">
        <v>0</v>
      </c>
      <c r="T118" s="160">
        <v>0</v>
      </c>
      <c r="U118" s="160">
        <v>409</v>
      </c>
      <c r="V118" s="144"/>
      <c r="W118" s="144"/>
      <c r="X118" s="144"/>
      <c r="Y118" s="160">
        <v>0</v>
      </c>
      <c r="Z118" s="160"/>
      <c r="AA118" s="250">
        <v>469</v>
      </c>
      <c r="AB118" s="160"/>
      <c r="AC118" s="160"/>
      <c r="AD118" s="160"/>
      <c r="AE118" s="160">
        <v>0</v>
      </c>
      <c r="AF118" s="160">
        <v>761</v>
      </c>
      <c r="AG118" s="43">
        <f>+SUM(M118:AF118)</f>
        <v>1871</v>
      </c>
      <c r="AH118" s="43">
        <f t="shared" si="198"/>
        <v>761</v>
      </c>
      <c r="AI118" s="43">
        <f t="shared" si="199"/>
        <v>1110</v>
      </c>
      <c r="AJ118" s="160">
        <v>3461</v>
      </c>
      <c r="AK118" s="144"/>
      <c r="AL118" s="160">
        <v>0</v>
      </c>
      <c r="AM118" s="43">
        <f t="shared" si="200"/>
        <v>3461</v>
      </c>
      <c r="AN118" s="44">
        <f t="shared" si="201"/>
        <v>46118</v>
      </c>
      <c r="AQ118" s="43">
        <f t="shared" si="212"/>
        <v>0</v>
      </c>
      <c r="AR118" s="43">
        <f t="shared" si="213"/>
        <v>103.94444444444444</v>
      </c>
      <c r="AS118" s="43">
        <f t="shared" si="213"/>
        <v>108.71428571428571</v>
      </c>
      <c r="AT118" s="43">
        <f t="shared" si="213"/>
        <v>100.90909090909091</v>
      </c>
      <c r="AU118" s="43">
        <f t="shared" si="214"/>
        <v>1153.6666666666667</v>
      </c>
      <c r="AV118" s="44">
        <f t="shared" si="214"/>
        <v>1590.2758620689656</v>
      </c>
      <c r="AW118" s="122"/>
      <c r="AX118" s="43">
        <f t="shared" si="205"/>
        <v>4471</v>
      </c>
      <c r="AY118" s="43">
        <f t="shared" si="209"/>
        <v>0</v>
      </c>
      <c r="AZ118" s="43">
        <f t="shared" si="206"/>
        <v>0</v>
      </c>
      <c r="BA118" s="43">
        <f t="shared" si="207"/>
        <v>0</v>
      </c>
      <c r="BB118" s="43">
        <f t="shared" si="208"/>
        <v>1730.5</v>
      </c>
      <c r="BC118" s="44">
        <f>MEDIAN((D118:K118,M118:V118,Y118:AF118,AJ118:AL118))</f>
        <v>0</v>
      </c>
    </row>
    <row r="119" spans="1:55" s="204" customFormat="1">
      <c r="A119" s="199"/>
      <c r="B119" s="200"/>
      <c r="C119" s="210" t="s">
        <v>202</v>
      </c>
      <c r="D119" s="252">
        <f t="shared" ref="D119:K119" si="215">SUM(D115:D118)</f>
        <v>43309</v>
      </c>
      <c r="E119" s="252">
        <f t="shared" si="215"/>
        <v>16708</v>
      </c>
      <c r="F119" s="252">
        <f t="shared" si="215"/>
        <v>34055</v>
      </c>
      <c r="G119" s="252">
        <f t="shared" si="215"/>
        <v>140682</v>
      </c>
      <c r="H119" s="252">
        <f t="shared" si="215"/>
        <v>258212</v>
      </c>
      <c r="I119" s="252">
        <f t="shared" si="215"/>
        <v>209457</v>
      </c>
      <c r="J119" s="252">
        <f t="shared" si="215"/>
        <v>3200</v>
      </c>
      <c r="K119" s="252">
        <f t="shared" si="215"/>
        <v>486</v>
      </c>
      <c r="L119" s="45">
        <f>+SUM(D119:K119)</f>
        <v>706109</v>
      </c>
      <c r="M119" s="252">
        <f t="shared" ref="M119:V119" si="216">SUM(M115:M118)</f>
        <v>0</v>
      </c>
      <c r="N119" s="252">
        <f t="shared" si="216"/>
        <v>22</v>
      </c>
      <c r="O119" s="252">
        <f t="shared" si="216"/>
        <v>3040</v>
      </c>
      <c r="P119" s="252">
        <f t="shared" si="216"/>
        <v>1084</v>
      </c>
      <c r="Q119" s="252">
        <f t="shared" si="216"/>
        <v>0</v>
      </c>
      <c r="R119" s="252">
        <f t="shared" si="216"/>
        <v>556</v>
      </c>
      <c r="S119" s="252">
        <f t="shared" si="216"/>
        <v>629</v>
      </c>
      <c r="T119" s="252">
        <f t="shared" si="216"/>
        <v>7334</v>
      </c>
      <c r="U119" s="252">
        <f t="shared" si="216"/>
        <v>482</v>
      </c>
      <c r="V119" s="252">
        <f t="shared" si="216"/>
        <v>382</v>
      </c>
      <c r="W119" s="252"/>
      <c r="X119" s="252"/>
      <c r="Y119" s="252">
        <f t="shared" ref="Y119:AF119" si="217">SUM(Y115:Y118)</f>
        <v>7450</v>
      </c>
      <c r="Z119" s="252">
        <f t="shared" si="217"/>
        <v>1020</v>
      </c>
      <c r="AA119" s="252">
        <f t="shared" si="217"/>
        <v>469</v>
      </c>
      <c r="AB119" s="252">
        <f t="shared" si="217"/>
        <v>64</v>
      </c>
      <c r="AC119" s="252">
        <f t="shared" si="217"/>
        <v>161</v>
      </c>
      <c r="AD119" s="252">
        <f t="shared" si="217"/>
        <v>810</v>
      </c>
      <c r="AE119" s="252">
        <f t="shared" si="217"/>
        <v>460</v>
      </c>
      <c r="AF119" s="252">
        <f t="shared" si="217"/>
        <v>1505</v>
      </c>
      <c r="AG119" s="45">
        <f>+SUM(M119:AF119)</f>
        <v>25468</v>
      </c>
      <c r="AH119" s="45">
        <f t="shared" si="198"/>
        <v>13870</v>
      </c>
      <c r="AI119" s="45">
        <f t="shared" si="199"/>
        <v>11598</v>
      </c>
      <c r="AJ119" s="252">
        <f>SUM(AJ115:AJ118)</f>
        <v>13454</v>
      </c>
      <c r="AK119" s="252">
        <f>SUM(AK115:AK118)</f>
        <v>0</v>
      </c>
      <c r="AL119" s="252">
        <f>SUM(AL115:AL118)</f>
        <v>214</v>
      </c>
      <c r="AM119" s="45">
        <f t="shared" si="200"/>
        <v>13668</v>
      </c>
      <c r="AN119" s="211">
        <f t="shared" si="201"/>
        <v>745245</v>
      </c>
      <c r="AQ119" s="45">
        <f>K119/AQ$5</f>
        <v>60.75</v>
      </c>
      <c r="AR119" s="45">
        <f>AG119/AR$5</f>
        <v>1414.8888888888889</v>
      </c>
      <c r="AS119" s="45">
        <f>AH119/AS$5</f>
        <v>1981.4285714285713</v>
      </c>
      <c r="AT119" s="45">
        <f>AI119/AT$5</f>
        <v>1054.3636363636363</v>
      </c>
      <c r="AU119" s="45">
        <f>AM119/AU$5</f>
        <v>4556</v>
      </c>
      <c r="AV119" s="211">
        <f>AN119/AV$5</f>
        <v>25698.103448275862</v>
      </c>
      <c r="AW119" s="122"/>
      <c r="AX119" s="45">
        <f t="shared" si="205"/>
        <v>38682</v>
      </c>
      <c r="AY119" s="45">
        <f t="shared" si="209"/>
        <v>519</v>
      </c>
      <c r="AZ119" s="45">
        <f t="shared" si="206"/>
        <v>1020</v>
      </c>
      <c r="BA119" s="45">
        <f t="shared" si="207"/>
        <v>469</v>
      </c>
      <c r="BB119" s="45">
        <f t="shared" si="208"/>
        <v>214</v>
      </c>
      <c r="BC119" s="211">
        <f>MEDIAN((D119:K119,M119:V119,Y119:AF119,AJ119:AL119))</f>
        <v>810</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103150</v>
      </c>
      <c r="E122" s="160">
        <v>7816</v>
      </c>
      <c r="F122" s="160">
        <v>0</v>
      </c>
      <c r="G122" s="160">
        <v>45542</v>
      </c>
      <c r="H122" s="144">
        <v>48376</v>
      </c>
      <c r="I122" s="144"/>
      <c r="J122" s="160"/>
      <c r="K122" s="144">
        <v>58000</v>
      </c>
      <c r="L122" s="43">
        <f>+SUM(D122:K122)</f>
        <v>262884</v>
      </c>
      <c r="M122" s="160">
        <v>0</v>
      </c>
      <c r="N122" s="160"/>
      <c r="O122" s="160"/>
      <c r="P122" s="160"/>
      <c r="Q122" s="160">
        <v>23000</v>
      </c>
      <c r="R122" s="160">
        <v>0</v>
      </c>
      <c r="S122" s="160">
        <v>0</v>
      </c>
      <c r="T122" s="160">
        <v>0</v>
      </c>
      <c r="U122" s="160"/>
      <c r="V122" s="144"/>
      <c r="W122" s="144"/>
      <c r="X122" s="144"/>
      <c r="Y122" s="160">
        <v>0</v>
      </c>
      <c r="Z122" s="160"/>
      <c r="AA122" s="250">
        <v>0</v>
      </c>
      <c r="AB122" s="160"/>
      <c r="AC122" s="160">
        <v>20500</v>
      </c>
      <c r="AD122" s="160"/>
      <c r="AE122" s="160">
        <v>3644</v>
      </c>
      <c r="AF122" s="160"/>
      <c r="AG122" s="43">
        <f>+SUM(M122:AF122)</f>
        <v>47144</v>
      </c>
      <c r="AH122" s="43">
        <f t="shared" ref="AH122:AH125" si="218">O122+Q122+Z122+AC122+AD122+AF122+T122</f>
        <v>43500</v>
      </c>
      <c r="AI122" s="43">
        <f t="shared" ref="AI122:AI125" si="219">M122+N122+P122+R122+S122+U122+V122+Y122+AA122+AB122+AE122</f>
        <v>3644</v>
      </c>
      <c r="AJ122" s="160"/>
      <c r="AK122" s="144"/>
      <c r="AL122" s="160">
        <v>0</v>
      </c>
      <c r="AM122" s="43">
        <f>+SUM(AJ122:AL122)</f>
        <v>0</v>
      </c>
      <c r="AN122" s="44">
        <f>+AM122+AG122+L122</f>
        <v>310028</v>
      </c>
      <c r="AQ122" s="43">
        <f t="shared" ref="AQ122:AQ124" si="220">K122/AQ$5</f>
        <v>7250</v>
      </c>
      <c r="AR122" s="43">
        <f t="shared" ref="AR122:AT124" si="221">AG122/AR$5</f>
        <v>2619.1111111111113</v>
      </c>
      <c r="AS122" s="43">
        <f t="shared" si="221"/>
        <v>6214.2857142857147</v>
      </c>
      <c r="AT122" s="43">
        <f t="shared" si="221"/>
        <v>331.27272727272725</v>
      </c>
      <c r="AU122" s="43">
        <f t="shared" ref="AU122:AV124" si="222">AM122/AU$5</f>
        <v>0</v>
      </c>
      <c r="AV122" s="44">
        <f t="shared" si="222"/>
        <v>10690.620689655172</v>
      </c>
      <c r="AW122" s="122"/>
      <c r="AX122" s="43">
        <f>MEDIAN($D122:$K122)</f>
        <v>46959</v>
      </c>
      <c r="AY122" s="43">
        <f>MEDIAN($M122:$AF122)</f>
        <v>0</v>
      </c>
      <c r="AZ122" s="43">
        <f t="shared" ref="AZ122:AZ125" si="223">MEDIAN($AC122,$AD122,$Z122,$T122,$O122,Q122,AF122)</f>
        <v>20500</v>
      </c>
      <c r="BA122" s="43">
        <f>MEDIAN($AE122,$AB122,$AA122,$Y122,$V122,$U122,$S122,$R122,$P122,$N122,$M122)</f>
        <v>0</v>
      </c>
      <c r="BB122" s="43">
        <f>MEDIAN($AJ122:$AL122)</f>
        <v>0</v>
      </c>
      <c r="BC122" s="44">
        <f>MEDIAN((D122:K122,M122:V122,Y122:AF122,AJ122:AL122))</f>
        <v>1822</v>
      </c>
    </row>
    <row r="123" spans="1:55" s="204" customFormat="1">
      <c r="A123" s="199"/>
      <c r="B123" s="200" t="s">
        <v>199</v>
      </c>
      <c r="C123" s="201"/>
      <c r="D123" s="144">
        <v>28665</v>
      </c>
      <c r="E123" s="160">
        <v>0</v>
      </c>
      <c r="F123" s="160">
        <v>0</v>
      </c>
      <c r="G123" s="160"/>
      <c r="H123" s="144">
        <v>0</v>
      </c>
      <c r="I123" s="144"/>
      <c r="J123" s="160">
        <v>1318</v>
      </c>
      <c r="K123" s="144">
        <v>1541</v>
      </c>
      <c r="L123" s="43">
        <f>+SUM(D123:K123)</f>
        <v>31524</v>
      </c>
      <c r="M123" s="160">
        <v>0</v>
      </c>
      <c r="N123" s="160"/>
      <c r="O123" s="160">
        <v>480</v>
      </c>
      <c r="P123" s="160"/>
      <c r="Q123" s="160">
        <v>0</v>
      </c>
      <c r="R123" s="160">
        <v>0</v>
      </c>
      <c r="S123" s="160">
        <v>0</v>
      </c>
      <c r="T123" s="160">
        <v>0</v>
      </c>
      <c r="U123" s="160"/>
      <c r="V123" s="144"/>
      <c r="W123" s="144"/>
      <c r="X123" s="144"/>
      <c r="Y123" s="160">
        <v>0</v>
      </c>
      <c r="Z123" s="160">
        <v>1857</v>
      </c>
      <c r="AA123" s="250">
        <v>452</v>
      </c>
      <c r="AB123" s="160"/>
      <c r="AC123" s="160"/>
      <c r="AD123" s="160"/>
      <c r="AE123" s="160">
        <v>0</v>
      </c>
      <c r="AF123" s="160"/>
      <c r="AG123" s="43"/>
      <c r="AH123" s="43">
        <f t="shared" si="218"/>
        <v>2337</v>
      </c>
      <c r="AI123" s="43">
        <f t="shared" si="219"/>
        <v>452</v>
      </c>
      <c r="AJ123" s="160"/>
      <c r="AK123" s="144">
        <v>62</v>
      </c>
      <c r="AL123" s="160">
        <v>0</v>
      </c>
      <c r="AM123" s="43">
        <f>+SUM(AJ123:AL123)</f>
        <v>62</v>
      </c>
      <c r="AN123" s="44">
        <f>+AM123+AG123+L123</f>
        <v>31586</v>
      </c>
      <c r="AQ123" s="43">
        <f t="shared" si="220"/>
        <v>192.625</v>
      </c>
      <c r="AR123" s="43">
        <f t="shared" si="221"/>
        <v>0</v>
      </c>
      <c r="AS123" s="43">
        <f t="shared" si="221"/>
        <v>333.85714285714283</v>
      </c>
      <c r="AT123" s="43">
        <f t="shared" si="221"/>
        <v>41.090909090909093</v>
      </c>
      <c r="AU123" s="43">
        <f t="shared" si="222"/>
        <v>20.666666666666668</v>
      </c>
      <c r="AV123" s="44">
        <f t="shared" si="222"/>
        <v>1089.1724137931035</v>
      </c>
      <c r="AW123" s="122"/>
      <c r="AX123" s="43">
        <f>MEDIAN($D123:$K123)</f>
        <v>659</v>
      </c>
      <c r="AY123" s="43">
        <f>MEDIAN($M123:$AF123)</f>
        <v>0</v>
      </c>
      <c r="AZ123" s="43">
        <f t="shared" si="223"/>
        <v>240</v>
      </c>
      <c r="BA123" s="43">
        <f>MEDIAN($AE123,$AB123,$AA123,$Y123,$V123,$U123,$S123,$R123,$P123,$N123,$M123)</f>
        <v>0</v>
      </c>
      <c r="BB123" s="43">
        <f>MEDIAN($AJ123:$AL123)</f>
        <v>31</v>
      </c>
      <c r="BC123" s="44">
        <f>MEDIAN((D123:K123,M123:V123,Y123:AF123,AJ123:AL123))</f>
        <v>0</v>
      </c>
    </row>
    <row r="124" spans="1:55" s="204" customFormat="1">
      <c r="A124" s="199"/>
      <c r="B124" s="251" t="s">
        <v>198</v>
      </c>
      <c r="C124" s="201"/>
      <c r="D124" s="144">
        <v>8777</v>
      </c>
      <c r="E124" s="160">
        <v>5397</v>
      </c>
      <c r="F124" s="160">
        <v>43307</v>
      </c>
      <c r="G124" s="160">
        <v>48085</v>
      </c>
      <c r="H124" s="144">
        <v>53782</v>
      </c>
      <c r="I124" s="144">
        <v>36867</v>
      </c>
      <c r="J124" s="160">
        <v>13014</v>
      </c>
      <c r="K124" s="144">
        <v>18927</v>
      </c>
      <c r="L124" s="43">
        <f>+SUM(D124:K124)</f>
        <v>228156</v>
      </c>
      <c r="M124" s="160">
        <v>0</v>
      </c>
      <c r="N124" s="160">
        <v>261</v>
      </c>
      <c r="O124" s="160">
        <v>829</v>
      </c>
      <c r="P124" s="160">
        <v>152</v>
      </c>
      <c r="Q124" s="160">
        <v>2321</v>
      </c>
      <c r="R124" s="160">
        <v>147</v>
      </c>
      <c r="S124" s="160">
        <v>0</v>
      </c>
      <c r="T124" s="160">
        <v>186</v>
      </c>
      <c r="U124" s="160">
        <v>201</v>
      </c>
      <c r="V124" s="144">
        <v>35</v>
      </c>
      <c r="W124" s="144"/>
      <c r="X124" s="144"/>
      <c r="Y124" s="160">
        <v>0</v>
      </c>
      <c r="Z124" s="160">
        <v>1335</v>
      </c>
      <c r="AA124" s="250">
        <v>538</v>
      </c>
      <c r="AB124" s="160"/>
      <c r="AC124" s="160">
        <v>289</v>
      </c>
      <c r="AD124" s="160">
        <v>766</v>
      </c>
      <c r="AE124" s="160">
        <v>178</v>
      </c>
      <c r="AF124" s="160">
        <v>2494</v>
      </c>
      <c r="AG124" s="43">
        <f>+SUM(M124:AF124)</f>
        <v>9732</v>
      </c>
      <c r="AH124" s="43">
        <f t="shared" si="218"/>
        <v>8220</v>
      </c>
      <c r="AI124" s="43">
        <f t="shared" si="219"/>
        <v>1512</v>
      </c>
      <c r="AJ124" s="160">
        <v>299</v>
      </c>
      <c r="AK124" s="144"/>
      <c r="AL124" s="160">
        <v>0</v>
      </c>
      <c r="AM124" s="43">
        <f>+SUM(AJ124:AL124)</f>
        <v>299</v>
      </c>
      <c r="AN124" s="44">
        <f>+AM124+AG124+L124</f>
        <v>238187</v>
      </c>
      <c r="AQ124" s="43">
        <f t="shared" si="220"/>
        <v>2365.875</v>
      </c>
      <c r="AR124" s="43">
        <f t="shared" si="221"/>
        <v>540.66666666666663</v>
      </c>
      <c r="AS124" s="43">
        <f t="shared" si="221"/>
        <v>1174.2857142857142</v>
      </c>
      <c r="AT124" s="43">
        <f t="shared" si="221"/>
        <v>137.45454545454547</v>
      </c>
      <c r="AU124" s="43">
        <f t="shared" si="222"/>
        <v>99.666666666666671</v>
      </c>
      <c r="AV124" s="44">
        <f t="shared" si="222"/>
        <v>8213.3448275862065</v>
      </c>
      <c r="AW124" s="122"/>
      <c r="AX124" s="43">
        <f>MEDIAN($D124:$K124)</f>
        <v>27897</v>
      </c>
      <c r="AY124" s="43">
        <f>MEDIAN($M124:$AF124)</f>
        <v>201</v>
      </c>
      <c r="AZ124" s="43">
        <f t="shared" si="223"/>
        <v>829</v>
      </c>
      <c r="BA124" s="43">
        <f>MEDIAN($AE124,$AB124,$AA124,$Y124,$V124,$U124,$S124,$R124,$P124,$N124,$M124)</f>
        <v>149.5</v>
      </c>
      <c r="BB124" s="43">
        <f>MEDIAN($AJ124:$AL124)</f>
        <v>149.5</v>
      </c>
      <c r="BC124" s="44">
        <f>MEDIAN((D124:K124,M124:V124,Y124:AF124,AJ124:AL124))</f>
        <v>538</v>
      </c>
    </row>
    <row r="125" spans="1:55" s="204" customFormat="1">
      <c r="A125" s="199"/>
      <c r="B125" s="200"/>
      <c r="C125" s="210" t="s">
        <v>197</v>
      </c>
      <c r="D125" s="252">
        <f t="shared" ref="D125:K125" si="224">SUM(D122:D124)</f>
        <v>140592</v>
      </c>
      <c r="E125" s="252">
        <f t="shared" si="224"/>
        <v>13213</v>
      </c>
      <c r="F125" s="252">
        <f t="shared" si="224"/>
        <v>43307</v>
      </c>
      <c r="G125" s="252">
        <f t="shared" si="224"/>
        <v>93627</v>
      </c>
      <c r="H125" s="252">
        <f t="shared" si="224"/>
        <v>102158</v>
      </c>
      <c r="I125" s="252">
        <f t="shared" si="224"/>
        <v>36867</v>
      </c>
      <c r="J125" s="252">
        <f t="shared" si="224"/>
        <v>14332</v>
      </c>
      <c r="K125" s="252">
        <f t="shared" si="224"/>
        <v>78468</v>
      </c>
      <c r="L125" s="45">
        <f>+SUM(D125:K125)</f>
        <v>522564</v>
      </c>
      <c r="M125" s="252">
        <f t="shared" ref="M125:V125" si="225">SUM(M122:M124)</f>
        <v>0</v>
      </c>
      <c r="N125" s="252">
        <f t="shared" si="225"/>
        <v>261</v>
      </c>
      <c r="O125" s="252">
        <f t="shared" si="225"/>
        <v>1309</v>
      </c>
      <c r="P125" s="252">
        <f t="shared" si="225"/>
        <v>152</v>
      </c>
      <c r="Q125" s="252">
        <f t="shared" si="225"/>
        <v>25321</v>
      </c>
      <c r="R125" s="252">
        <f t="shared" si="225"/>
        <v>147</v>
      </c>
      <c r="S125" s="252">
        <f t="shared" si="225"/>
        <v>0</v>
      </c>
      <c r="T125" s="252">
        <f t="shared" si="225"/>
        <v>186</v>
      </c>
      <c r="U125" s="252">
        <f t="shared" si="225"/>
        <v>201</v>
      </c>
      <c r="V125" s="252">
        <f t="shared" si="225"/>
        <v>35</v>
      </c>
      <c r="W125" s="252"/>
      <c r="X125" s="252"/>
      <c r="Y125" s="252">
        <f t="shared" ref="Y125:AF125" si="226">SUM(Y122:Y124)</f>
        <v>0</v>
      </c>
      <c r="Z125" s="252">
        <f t="shared" si="226"/>
        <v>3192</v>
      </c>
      <c r="AA125" s="252">
        <f t="shared" si="226"/>
        <v>990</v>
      </c>
      <c r="AB125" s="252">
        <f t="shared" si="226"/>
        <v>0</v>
      </c>
      <c r="AC125" s="252">
        <f t="shared" si="226"/>
        <v>20789</v>
      </c>
      <c r="AD125" s="252">
        <f t="shared" si="226"/>
        <v>766</v>
      </c>
      <c r="AE125" s="252">
        <f t="shared" si="226"/>
        <v>3822</v>
      </c>
      <c r="AF125" s="252">
        <f t="shared" si="226"/>
        <v>2494</v>
      </c>
      <c r="AG125" s="45">
        <f>+SUM(M125:AF125)</f>
        <v>59665</v>
      </c>
      <c r="AH125" s="45">
        <f t="shared" si="218"/>
        <v>54057</v>
      </c>
      <c r="AI125" s="45">
        <f t="shared" si="219"/>
        <v>5608</v>
      </c>
      <c r="AJ125" s="252">
        <f>SUM(AJ122:AJ124)</f>
        <v>299</v>
      </c>
      <c r="AK125" s="252">
        <f>SUM(AK122:AK124)</f>
        <v>62</v>
      </c>
      <c r="AL125" s="252">
        <f>SUM(AL122:AL124)</f>
        <v>0</v>
      </c>
      <c r="AM125" s="45">
        <f>+SUM(AJ125:AL125)</f>
        <v>361</v>
      </c>
      <c r="AN125" s="211">
        <f>+AM125+AG125+L125</f>
        <v>582590</v>
      </c>
      <c r="AQ125" s="45">
        <f>K125/AQ$5</f>
        <v>9808.5</v>
      </c>
      <c r="AR125" s="45">
        <f>AG125/AR$5</f>
        <v>3314.7222222222222</v>
      </c>
      <c r="AS125" s="45">
        <f>AH125/AS$5</f>
        <v>7722.4285714285716</v>
      </c>
      <c r="AT125" s="45">
        <f>AI125/AT$5</f>
        <v>509.81818181818181</v>
      </c>
      <c r="AU125" s="45">
        <f>AM125/AU$5</f>
        <v>120.33333333333333</v>
      </c>
      <c r="AV125" s="211">
        <f>AN125/AV$5</f>
        <v>20089.310344827587</v>
      </c>
      <c r="AW125" s="122"/>
      <c r="AX125" s="45">
        <f>MEDIAN($D125:$K125)</f>
        <v>60887.5</v>
      </c>
      <c r="AY125" s="45">
        <f>MEDIAN($M125:$AF125)</f>
        <v>231</v>
      </c>
      <c r="AZ125" s="45">
        <f t="shared" si="223"/>
        <v>2494</v>
      </c>
      <c r="BA125" s="45">
        <f>MEDIAN($AE125,$AB125,$AA125,$Y125,$V125,$U125,$S125,$R125,$P125,$N125,$M125)</f>
        <v>147</v>
      </c>
      <c r="BB125" s="45">
        <f>MEDIAN($AJ125:$AL125)</f>
        <v>62</v>
      </c>
      <c r="BC125" s="211">
        <f>MEDIAN((D125:K125,M125:V125,Y125:AF125,AJ125:AL125))</f>
        <v>990</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7">D102+D110+D119-D125</f>
        <v>523432</v>
      </c>
      <c r="E127" s="256">
        <f t="shared" si="227"/>
        <v>213940</v>
      </c>
      <c r="F127" s="256">
        <f t="shared" si="227"/>
        <v>1069919</v>
      </c>
      <c r="G127" s="256">
        <f t="shared" si="227"/>
        <v>1961657</v>
      </c>
      <c r="H127" s="256">
        <f t="shared" si="227"/>
        <v>1310985</v>
      </c>
      <c r="I127" s="256">
        <f t="shared" si="227"/>
        <v>1738807</v>
      </c>
      <c r="J127" s="256">
        <f t="shared" si="227"/>
        <v>395890</v>
      </c>
      <c r="K127" s="256">
        <f t="shared" si="227"/>
        <v>686808</v>
      </c>
      <c r="L127" s="42">
        <f>+SUM(D127:K127)</f>
        <v>7901438</v>
      </c>
      <c r="M127" s="256">
        <f t="shared" ref="M127:V127" si="228">M102+M110+M119-M125</f>
        <v>43709</v>
      </c>
      <c r="N127" s="256">
        <f t="shared" si="228"/>
        <v>98453</v>
      </c>
      <c r="O127" s="256">
        <f t="shared" si="228"/>
        <v>268069</v>
      </c>
      <c r="P127" s="256">
        <f t="shared" si="228"/>
        <v>132087</v>
      </c>
      <c r="Q127" s="256">
        <f t="shared" si="228"/>
        <v>248014</v>
      </c>
      <c r="R127" s="256">
        <f t="shared" si="228"/>
        <v>98879</v>
      </c>
      <c r="S127" s="256">
        <f t="shared" si="228"/>
        <v>47946</v>
      </c>
      <c r="T127" s="256">
        <f t="shared" si="228"/>
        <v>99841</v>
      </c>
      <c r="U127" s="256">
        <f t="shared" si="228"/>
        <v>99247</v>
      </c>
      <c r="V127" s="256">
        <f t="shared" si="228"/>
        <v>20800</v>
      </c>
      <c r="W127" s="256"/>
      <c r="X127" s="256"/>
      <c r="Y127" s="256">
        <f t="shared" ref="Y127:AF127" si="229">Y102+Y110+Y119-Y125</f>
        <v>81318</v>
      </c>
      <c r="Z127" s="256">
        <f t="shared" si="229"/>
        <v>267527</v>
      </c>
      <c r="AA127" s="256">
        <f t="shared" si="229"/>
        <v>98602</v>
      </c>
      <c r="AB127" s="256">
        <f t="shared" si="229"/>
        <v>79255</v>
      </c>
      <c r="AC127" s="256">
        <f t="shared" si="229"/>
        <v>126066</v>
      </c>
      <c r="AD127" s="256">
        <f t="shared" si="229"/>
        <v>77910</v>
      </c>
      <c r="AE127" s="256">
        <f t="shared" si="229"/>
        <v>25714</v>
      </c>
      <c r="AF127" s="256">
        <f t="shared" si="229"/>
        <v>68100</v>
      </c>
      <c r="AG127" s="42">
        <f>+SUM(M127:AF127)</f>
        <v>1981537</v>
      </c>
      <c r="AH127" s="42">
        <f t="shared" ref="AH127" si="230">O127+Q127+Z127+AC127+AD127+AF127+T127</f>
        <v>1155527</v>
      </c>
      <c r="AI127" s="42">
        <f>M127+N127+P127+R127+S127+U127+V127+Y127+AA127+AB127+AE127</f>
        <v>826010</v>
      </c>
      <c r="AJ127" s="256">
        <f>AJ102+AJ110+AJ119-AJ125</f>
        <v>172858</v>
      </c>
      <c r="AK127" s="256">
        <f>AK102+AK110+AK119-AK125</f>
        <v>74093</v>
      </c>
      <c r="AL127" s="256">
        <f>AL102+AL110+AL119-AL125</f>
        <v>48652</v>
      </c>
      <c r="AM127" s="42">
        <f>+SUM(AJ127:AL127)</f>
        <v>295603</v>
      </c>
      <c r="AN127" s="230">
        <f>+AM127+AG127+L127</f>
        <v>10178578</v>
      </c>
      <c r="AQ127" s="42">
        <f>K127/AQ$5</f>
        <v>85851</v>
      </c>
      <c r="AR127" s="42">
        <f>AG127/AR$5</f>
        <v>110085.38888888889</v>
      </c>
      <c r="AS127" s="42">
        <f>AH127/AS$5</f>
        <v>165075.28571428571</v>
      </c>
      <c r="AT127" s="42">
        <f>AI127/AT$5</f>
        <v>75091.818181818177</v>
      </c>
      <c r="AU127" s="42">
        <f>AM127/AU$5</f>
        <v>98534.333333333328</v>
      </c>
      <c r="AV127" s="230">
        <f>AN127/AV$5</f>
        <v>350985.44827586209</v>
      </c>
      <c r="AW127" s="122"/>
      <c r="AX127" s="42">
        <f>MEDIAN($D127:$K127)</f>
        <v>878363.5</v>
      </c>
      <c r="AY127" s="42">
        <f>MEDIAN($M127:$AF127)</f>
        <v>98527.5</v>
      </c>
      <c r="AZ127" s="42">
        <f>MEDIAN($AC127,$AD127,$Z127,$T127,$O127,Q127,AF127)</f>
        <v>126066</v>
      </c>
      <c r="BA127" s="42">
        <f>MEDIAN($AE127,$AB127,$AA127,$Y127,$V127,$U127,$S127,$R127,$P127,$N127,$M127)</f>
        <v>81318</v>
      </c>
      <c r="BB127" s="42">
        <f>MEDIAN($AJ127:$AL127)</f>
        <v>74093</v>
      </c>
      <c r="BC127" s="230">
        <f>MEDIAN((D127:K127,M127:V127,Y127:AF127,AJ127:AL127))</f>
        <v>99841</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290916</v>
      </c>
      <c r="E130" s="160">
        <v>110185</v>
      </c>
      <c r="F130" s="160">
        <v>528116</v>
      </c>
      <c r="G130" s="160">
        <v>1168165</v>
      </c>
      <c r="H130" s="144">
        <v>1102351</v>
      </c>
      <c r="I130" s="144">
        <v>964958</v>
      </c>
      <c r="J130" s="160">
        <v>234557</v>
      </c>
      <c r="K130" s="144">
        <v>342023</v>
      </c>
      <c r="L130" s="43">
        <f>+SUM(D130:K130)</f>
        <v>4741271</v>
      </c>
      <c r="M130" s="160">
        <v>32263</v>
      </c>
      <c r="N130" s="160">
        <v>62567</v>
      </c>
      <c r="O130" s="160">
        <v>172954</v>
      </c>
      <c r="P130" s="160">
        <v>87506</v>
      </c>
      <c r="Q130" s="160">
        <v>118090</v>
      </c>
      <c r="R130" s="160">
        <v>47927</v>
      </c>
      <c r="S130" s="160">
        <v>31182</v>
      </c>
      <c r="T130" s="160">
        <v>67791</v>
      </c>
      <c r="U130" s="160">
        <v>83414</v>
      </c>
      <c r="V130" s="144">
        <v>20722</v>
      </c>
      <c r="W130" s="144"/>
      <c r="X130" s="144"/>
      <c r="Y130" s="160">
        <v>55636</v>
      </c>
      <c r="Z130" s="160">
        <v>107057</v>
      </c>
      <c r="AA130" s="250">
        <v>29959</v>
      </c>
      <c r="AB130" s="160">
        <v>58760</v>
      </c>
      <c r="AC130" s="160">
        <v>104004</v>
      </c>
      <c r="AD130" s="160">
        <v>48437</v>
      </c>
      <c r="AE130" s="160">
        <v>29495</v>
      </c>
      <c r="AF130" s="160">
        <v>49489</v>
      </c>
      <c r="AG130" s="43">
        <f>+SUM(M130:AF130)</f>
        <v>1207253</v>
      </c>
      <c r="AH130" s="43">
        <f t="shared" ref="AH130:AH134" si="231">O130+Q130+Z130+AC130+AD130+AF130+T130</f>
        <v>667822</v>
      </c>
      <c r="AI130" s="43">
        <f t="shared" ref="AI130:AI134" si="232">M130+N130+P130+R130+S130+U130+V130+Y130+AA130+AB130+AE130</f>
        <v>539431</v>
      </c>
      <c r="AJ130" s="160">
        <v>154174</v>
      </c>
      <c r="AK130" s="144">
        <v>68593</v>
      </c>
      <c r="AL130" s="160">
        <v>45898</v>
      </c>
      <c r="AM130" s="43">
        <f>+SUM(AJ130:AL130)</f>
        <v>268665</v>
      </c>
      <c r="AN130" s="44">
        <f>+AM130+AG130+L130</f>
        <v>6217189</v>
      </c>
      <c r="AQ130" s="43">
        <f t="shared" ref="AQ130:AQ133" si="233">K130/AQ$5</f>
        <v>42752.875</v>
      </c>
      <c r="AR130" s="43">
        <f t="shared" ref="AR130:AT133" si="234">AG130/AR$5</f>
        <v>67069.611111111109</v>
      </c>
      <c r="AS130" s="43">
        <f t="shared" si="234"/>
        <v>95403.142857142855</v>
      </c>
      <c r="AT130" s="43">
        <f t="shared" si="234"/>
        <v>49039.181818181816</v>
      </c>
      <c r="AU130" s="43">
        <f t="shared" ref="AU130:AV133" si="235">AM130/AU$5</f>
        <v>89555</v>
      </c>
      <c r="AV130" s="44">
        <f t="shared" si="235"/>
        <v>214385.8275862069</v>
      </c>
      <c r="AW130" s="122"/>
      <c r="AX130" s="43">
        <f>MEDIAN($D130:$K130)</f>
        <v>435069.5</v>
      </c>
      <c r="AY130" s="43">
        <f>MEDIAN($M130:$AF130)</f>
        <v>57198</v>
      </c>
      <c r="AZ130" s="43">
        <f t="shared" ref="AZ130:AZ134" si="236">MEDIAN($AC130,$AD130,$Z130,$T130,$O130,Q130,AF130)</f>
        <v>104004</v>
      </c>
      <c r="BA130" s="43">
        <f>MEDIAN($AE130,$AB130,$AA130,$Y130,$V130,$U130,$S130,$R130,$P130,$N130,$M130)</f>
        <v>47927</v>
      </c>
      <c r="BB130" s="43">
        <f>MEDIAN($AJ130:$AL130)</f>
        <v>68593</v>
      </c>
      <c r="BC130" s="44">
        <f>MEDIAN((D130:K130,M130:V130,Y130:AF130,AJ130:AL130))</f>
        <v>83414</v>
      </c>
    </row>
    <row r="131" spans="1:55" s="204" customFormat="1">
      <c r="A131" s="199"/>
      <c r="B131" s="200" t="s">
        <v>194</v>
      </c>
      <c r="C131" s="201"/>
      <c r="D131" s="144">
        <v>195279</v>
      </c>
      <c r="E131" s="160">
        <v>82723</v>
      </c>
      <c r="F131" s="160">
        <v>481555</v>
      </c>
      <c r="G131" s="160">
        <v>610893</v>
      </c>
      <c r="H131" s="144">
        <v>212269</v>
      </c>
      <c r="I131" s="144">
        <v>773849</v>
      </c>
      <c r="J131" s="160">
        <v>152429</v>
      </c>
      <c r="K131" s="144">
        <v>302460</v>
      </c>
      <c r="L131" s="43">
        <f>+SUM(D131:K131)</f>
        <v>2811457</v>
      </c>
      <c r="M131" s="160">
        <v>11446</v>
      </c>
      <c r="N131" s="160">
        <v>35886</v>
      </c>
      <c r="O131" s="160">
        <v>71343</v>
      </c>
      <c r="P131" s="160">
        <v>43483</v>
      </c>
      <c r="Q131" s="160">
        <v>130502</v>
      </c>
      <c r="R131" s="160">
        <v>46745</v>
      </c>
      <c r="S131" s="160">
        <v>16684</v>
      </c>
      <c r="T131" s="160">
        <v>31597</v>
      </c>
      <c r="U131" s="160">
        <v>15807</v>
      </c>
      <c r="V131" s="144"/>
      <c r="W131" s="144"/>
      <c r="X131" s="144"/>
      <c r="Y131" s="160">
        <v>25682</v>
      </c>
      <c r="Z131" s="160">
        <v>160203</v>
      </c>
      <c r="AA131" s="250">
        <v>4195</v>
      </c>
      <c r="AB131" s="160">
        <v>20495</v>
      </c>
      <c r="AC131" s="160">
        <v>21925</v>
      </c>
      <c r="AD131" s="160">
        <v>29475</v>
      </c>
      <c r="AE131" s="160">
        <v>8092</v>
      </c>
      <c r="AF131" s="160">
        <v>18599</v>
      </c>
      <c r="AG131" s="43">
        <f>+SUM(M131:AF131)</f>
        <v>692159</v>
      </c>
      <c r="AH131" s="43">
        <f t="shared" si="231"/>
        <v>463644</v>
      </c>
      <c r="AI131" s="43">
        <f t="shared" si="232"/>
        <v>228515</v>
      </c>
      <c r="AJ131" s="160">
        <v>18684</v>
      </c>
      <c r="AK131" s="144"/>
      <c r="AL131" s="160">
        <v>2226</v>
      </c>
      <c r="AM131" s="43">
        <f>+SUM(AJ131:AL131)</f>
        <v>20910</v>
      </c>
      <c r="AN131" s="44">
        <f>+AM131+AG131+L131</f>
        <v>3524526</v>
      </c>
      <c r="AQ131" s="43">
        <f t="shared" si="233"/>
        <v>37807.5</v>
      </c>
      <c r="AR131" s="43">
        <f t="shared" si="234"/>
        <v>38453.277777777781</v>
      </c>
      <c r="AS131" s="43">
        <f t="shared" si="234"/>
        <v>66234.857142857145</v>
      </c>
      <c r="AT131" s="43">
        <f t="shared" si="234"/>
        <v>20774.090909090908</v>
      </c>
      <c r="AU131" s="43">
        <f t="shared" si="235"/>
        <v>6970</v>
      </c>
      <c r="AV131" s="44">
        <f t="shared" si="235"/>
        <v>121535.37931034483</v>
      </c>
      <c r="AW131" s="122"/>
      <c r="AX131" s="43">
        <f>MEDIAN($D131:$K131)</f>
        <v>257364.5</v>
      </c>
      <c r="AY131" s="43">
        <f>MEDIAN($M131:$AF131)</f>
        <v>25682</v>
      </c>
      <c r="AZ131" s="43">
        <f t="shared" si="236"/>
        <v>31597</v>
      </c>
      <c r="BA131" s="43">
        <f>MEDIAN($AE131,$AB131,$AA131,$Y131,$V131,$U131,$S131,$R131,$P131,$N131,$M131)</f>
        <v>18589.5</v>
      </c>
      <c r="BB131" s="43">
        <f>MEDIAN($AJ131:$AL131)</f>
        <v>10455</v>
      </c>
      <c r="BC131" s="44">
        <f>MEDIAN((D131:K131,M131:V131,Y131:AF131,AJ131:AL131))</f>
        <v>35886</v>
      </c>
    </row>
    <row r="132" spans="1:55" s="204" customFormat="1">
      <c r="A132" s="199"/>
      <c r="B132" s="251" t="s">
        <v>193</v>
      </c>
      <c r="C132" s="201"/>
      <c r="D132" s="144">
        <v>37237</v>
      </c>
      <c r="E132" s="160">
        <v>20053</v>
      </c>
      <c r="F132" s="160">
        <v>38194</v>
      </c>
      <c r="G132" s="160"/>
      <c r="H132" s="144"/>
      <c r="I132" s="144"/>
      <c r="J132" s="160">
        <v>5175</v>
      </c>
      <c r="K132" s="144">
        <v>42324</v>
      </c>
      <c r="L132" s="43">
        <f>+SUM(D132:K132)</f>
        <v>142983</v>
      </c>
      <c r="M132" s="160">
        <v>0</v>
      </c>
      <c r="N132" s="160"/>
      <c r="O132" s="160">
        <v>23772</v>
      </c>
      <c r="P132" s="160">
        <v>1098</v>
      </c>
      <c r="Q132" s="160">
        <v>-578</v>
      </c>
      <c r="R132" s="160">
        <v>1352</v>
      </c>
      <c r="S132" s="160">
        <v>0</v>
      </c>
      <c r="T132" s="160">
        <v>0</v>
      </c>
      <c r="U132" s="160">
        <v>26</v>
      </c>
      <c r="V132" s="144">
        <v>36</v>
      </c>
      <c r="W132" s="144"/>
      <c r="X132" s="144"/>
      <c r="Y132" s="160">
        <v>0</v>
      </c>
      <c r="Z132" s="160">
        <v>267</v>
      </c>
      <c r="AA132" s="250">
        <v>0</v>
      </c>
      <c r="AB132" s="160"/>
      <c r="AC132" s="160"/>
      <c r="AD132" s="160"/>
      <c r="AE132" s="160">
        <v>95</v>
      </c>
      <c r="AF132" s="160"/>
      <c r="AG132" s="43">
        <f>+SUM(M132:AF132)</f>
        <v>26068</v>
      </c>
      <c r="AH132" s="43">
        <f t="shared" si="231"/>
        <v>23461</v>
      </c>
      <c r="AI132" s="43">
        <f t="shared" si="232"/>
        <v>2607</v>
      </c>
      <c r="AJ132" s="160"/>
      <c r="AK132" s="144">
        <v>5500</v>
      </c>
      <c r="AL132" s="160">
        <v>0</v>
      </c>
      <c r="AM132" s="43">
        <f>+SUM(AJ132:AL132)</f>
        <v>5500</v>
      </c>
      <c r="AN132" s="44">
        <f>+AM132+AG132+L132</f>
        <v>174551</v>
      </c>
      <c r="AQ132" s="43">
        <f t="shared" si="233"/>
        <v>5290.5</v>
      </c>
      <c r="AR132" s="43">
        <f t="shared" si="234"/>
        <v>1448.2222222222222</v>
      </c>
      <c r="AS132" s="43">
        <f t="shared" si="234"/>
        <v>3351.5714285714284</v>
      </c>
      <c r="AT132" s="43">
        <f t="shared" si="234"/>
        <v>237</v>
      </c>
      <c r="AU132" s="43">
        <f t="shared" si="235"/>
        <v>1833.3333333333333</v>
      </c>
      <c r="AV132" s="44">
        <f t="shared" si="235"/>
        <v>6019</v>
      </c>
      <c r="AW132" s="122"/>
      <c r="AX132" s="43">
        <f>MEDIAN($D132:$K132)</f>
        <v>37237</v>
      </c>
      <c r="AY132" s="43">
        <f>MEDIAN($M132:$AF132)</f>
        <v>26</v>
      </c>
      <c r="AZ132" s="43">
        <f t="shared" si="236"/>
        <v>133.5</v>
      </c>
      <c r="BA132" s="43">
        <f>MEDIAN($AE132,$AB132,$AA132,$Y132,$V132,$U132,$S132,$R132,$P132,$N132,$M132)</f>
        <v>26</v>
      </c>
      <c r="BB132" s="43">
        <f>MEDIAN($AJ132:$AL132)</f>
        <v>2750</v>
      </c>
      <c r="BC132" s="44">
        <f>MEDIAN((D132:K132,M132:V132,Y132:AF132,AJ132:AL132))</f>
        <v>181</v>
      </c>
    </row>
    <row r="133" spans="1:55" s="204" customFormat="1">
      <c r="A133" s="199"/>
      <c r="B133" s="200" t="s">
        <v>192</v>
      </c>
      <c r="C133" s="201"/>
      <c r="D133" s="144">
        <v>0</v>
      </c>
      <c r="E133" s="160">
        <v>979</v>
      </c>
      <c r="F133" s="160">
        <v>22054</v>
      </c>
      <c r="G133" s="160">
        <v>182599</v>
      </c>
      <c r="H133" s="144">
        <v>-3635</v>
      </c>
      <c r="I133" s="144"/>
      <c r="J133" s="160">
        <v>3729</v>
      </c>
      <c r="K133" s="144">
        <v>0</v>
      </c>
      <c r="L133" s="43">
        <f>+SUM(D133:K133)</f>
        <v>205726</v>
      </c>
      <c r="M133" s="160">
        <v>0</v>
      </c>
      <c r="N133" s="160"/>
      <c r="O133" s="160"/>
      <c r="P133" s="160"/>
      <c r="Q133" s="160">
        <v>0</v>
      </c>
      <c r="R133" s="160">
        <v>2855</v>
      </c>
      <c r="S133" s="160">
        <v>81</v>
      </c>
      <c r="T133" s="160">
        <v>453</v>
      </c>
      <c r="U133" s="160"/>
      <c r="V133" s="144">
        <v>42</v>
      </c>
      <c r="W133" s="144"/>
      <c r="X133" s="144"/>
      <c r="Y133" s="160">
        <v>0</v>
      </c>
      <c r="Z133" s="160"/>
      <c r="AA133" s="250">
        <v>64448</v>
      </c>
      <c r="AB133" s="160"/>
      <c r="AC133" s="160">
        <v>137</v>
      </c>
      <c r="AD133" s="160"/>
      <c r="AE133" s="160">
        <v>-11968</v>
      </c>
      <c r="AF133" s="160">
        <v>12</v>
      </c>
      <c r="AG133" s="43">
        <f>+SUM(M133:AF133)</f>
        <v>56060</v>
      </c>
      <c r="AH133" s="43">
        <f t="shared" si="231"/>
        <v>602</v>
      </c>
      <c r="AI133" s="43">
        <f t="shared" si="232"/>
        <v>55458</v>
      </c>
      <c r="AJ133" s="160"/>
      <c r="AK133" s="144"/>
      <c r="AL133" s="160">
        <v>528</v>
      </c>
      <c r="AM133" s="43">
        <f>+SUM(AJ133:AL133)</f>
        <v>528</v>
      </c>
      <c r="AN133" s="44">
        <f>+AM133+AG133+L133</f>
        <v>262314</v>
      </c>
      <c r="AQ133" s="43">
        <f t="shared" si="233"/>
        <v>0</v>
      </c>
      <c r="AR133" s="43">
        <f t="shared" si="234"/>
        <v>3114.4444444444443</v>
      </c>
      <c r="AS133" s="43">
        <f t="shared" si="234"/>
        <v>86</v>
      </c>
      <c r="AT133" s="43">
        <f t="shared" si="234"/>
        <v>5041.636363636364</v>
      </c>
      <c r="AU133" s="43">
        <f t="shared" si="235"/>
        <v>176</v>
      </c>
      <c r="AV133" s="44">
        <f t="shared" si="235"/>
        <v>9045.310344827587</v>
      </c>
      <c r="AW133" s="122"/>
      <c r="AX133" s="43">
        <f>MEDIAN($D133:$K133)</f>
        <v>979</v>
      </c>
      <c r="AY133" s="43">
        <f>MEDIAN($M133:$AF133)</f>
        <v>42</v>
      </c>
      <c r="AZ133" s="43">
        <f t="shared" si="236"/>
        <v>74.5</v>
      </c>
      <c r="BA133" s="43">
        <f>MEDIAN($AE133,$AB133,$AA133,$Y133,$V133,$U133,$S133,$R133,$P133,$N133,$M133)</f>
        <v>42</v>
      </c>
      <c r="BB133" s="43">
        <f>MEDIAN($AJ133:$AL133)</f>
        <v>528</v>
      </c>
      <c r="BC133" s="44">
        <f>MEDIAN((D133:K133,M133:V133,Y133:AF133,AJ133:AL133))</f>
        <v>81</v>
      </c>
    </row>
    <row r="134" spans="1:55" s="204" customFormat="1" ht="15" thickBot="1">
      <c r="A134" s="260"/>
      <c r="B134" s="261"/>
      <c r="C134" s="262" t="s">
        <v>191</v>
      </c>
      <c r="D134" s="263">
        <f t="shared" ref="D134:K134" si="237">SUM(D130:D133)</f>
        <v>523432</v>
      </c>
      <c r="E134" s="256">
        <f t="shared" si="237"/>
        <v>213940</v>
      </c>
      <c r="F134" s="256">
        <f t="shared" si="237"/>
        <v>1069919</v>
      </c>
      <c r="G134" s="256">
        <f t="shared" si="237"/>
        <v>1961657</v>
      </c>
      <c r="H134" s="256">
        <f t="shared" si="237"/>
        <v>1310985</v>
      </c>
      <c r="I134" s="256">
        <f t="shared" si="237"/>
        <v>1738807</v>
      </c>
      <c r="J134" s="256">
        <f t="shared" si="237"/>
        <v>395890</v>
      </c>
      <c r="K134" s="256">
        <f t="shared" si="237"/>
        <v>686807</v>
      </c>
      <c r="L134" s="42">
        <f>+SUM(D134:K134)</f>
        <v>7901437</v>
      </c>
      <c r="M134" s="256">
        <f t="shared" ref="M134:V134" si="238">SUM(M130:M133)</f>
        <v>43709</v>
      </c>
      <c r="N134" s="256">
        <f t="shared" si="238"/>
        <v>98453</v>
      </c>
      <c r="O134" s="256">
        <f t="shared" si="238"/>
        <v>268069</v>
      </c>
      <c r="P134" s="256">
        <f t="shared" si="238"/>
        <v>132087</v>
      </c>
      <c r="Q134" s="256">
        <f t="shared" si="238"/>
        <v>248014</v>
      </c>
      <c r="R134" s="256">
        <f t="shared" si="238"/>
        <v>98879</v>
      </c>
      <c r="S134" s="256">
        <f t="shared" si="238"/>
        <v>47947</v>
      </c>
      <c r="T134" s="256">
        <f t="shared" si="238"/>
        <v>99841</v>
      </c>
      <c r="U134" s="256">
        <f t="shared" si="238"/>
        <v>99247</v>
      </c>
      <c r="V134" s="256">
        <f t="shared" si="238"/>
        <v>20800</v>
      </c>
      <c r="W134" s="256"/>
      <c r="X134" s="256"/>
      <c r="Y134" s="256">
        <f t="shared" ref="Y134:AF134" si="239">SUM(Y130:Y133)</f>
        <v>81318</v>
      </c>
      <c r="Z134" s="256">
        <f t="shared" si="239"/>
        <v>267527</v>
      </c>
      <c r="AA134" s="256">
        <f t="shared" si="239"/>
        <v>98602</v>
      </c>
      <c r="AB134" s="256">
        <f t="shared" si="239"/>
        <v>79255</v>
      </c>
      <c r="AC134" s="256">
        <f t="shared" si="239"/>
        <v>126066</v>
      </c>
      <c r="AD134" s="256">
        <f t="shared" si="239"/>
        <v>77912</v>
      </c>
      <c r="AE134" s="256">
        <f t="shared" si="239"/>
        <v>25714</v>
      </c>
      <c r="AF134" s="256">
        <f t="shared" si="239"/>
        <v>68100</v>
      </c>
      <c r="AG134" s="42">
        <f>+SUM(M134:AF134)</f>
        <v>1981540</v>
      </c>
      <c r="AH134" s="42">
        <f t="shared" si="231"/>
        <v>1155529</v>
      </c>
      <c r="AI134" s="42">
        <f t="shared" si="232"/>
        <v>826011</v>
      </c>
      <c r="AJ134" s="256">
        <f>SUM(AJ130:AJ133)</f>
        <v>172858</v>
      </c>
      <c r="AK134" s="256">
        <f>SUM(AK130:AK133)</f>
        <v>74093</v>
      </c>
      <c r="AL134" s="256">
        <f>SUM(AL130:AL133)</f>
        <v>48652</v>
      </c>
      <c r="AM134" s="42">
        <f>+SUM(AJ134:AL134)</f>
        <v>295603</v>
      </c>
      <c r="AN134" s="230">
        <f>+AM134+AG134+L134</f>
        <v>10178580</v>
      </c>
      <c r="AQ134" s="42">
        <f>K134/AQ$5</f>
        <v>85850.875</v>
      </c>
      <c r="AR134" s="42">
        <f>AG134/AR$5</f>
        <v>110085.55555555556</v>
      </c>
      <c r="AS134" s="42">
        <f>AH134/AS$5</f>
        <v>165075.57142857142</v>
      </c>
      <c r="AT134" s="42">
        <f>AI134/AT$5</f>
        <v>75091.909090909088</v>
      </c>
      <c r="AU134" s="42">
        <f>AM134/AU$5</f>
        <v>98534.333333333328</v>
      </c>
      <c r="AV134" s="230">
        <f>AN134/AV$5</f>
        <v>350985.5172413793</v>
      </c>
      <c r="AW134" s="122"/>
      <c r="AX134" s="42">
        <f>MEDIAN($D134:$K134)</f>
        <v>878363</v>
      </c>
      <c r="AY134" s="42">
        <f>MEDIAN($M134:$AF134)</f>
        <v>98527.5</v>
      </c>
      <c r="AZ134" s="42">
        <f t="shared" si="236"/>
        <v>126066</v>
      </c>
      <c r="BA134" s="42">
        <f>MEDIAN($AE134,$AB134,$AA134,$Y134,$V134,$U134,$S134,$R134,$P134,$N134,$M134)</f>
        <v>81318</v>
      </c>
      <c r="BB134" s="42">
        <f>MEDIAN($AJ134:$AL134)</f>
        <v>74093</v>
      </c>
      <c r="BC134" s="230">
        <f>MEDIAN((D134:K134,M134:V134,Y134:AF134,AJ134:AL134))</f>
        <v>99841</v>
      </c>
    </row>
    <row r="135" spans="1:55"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2015</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118177</v>
      </c>
      <c r="E138" s="28">
        <v>8831</v>
      </c>
      <c r="F138" s="28">
        <v>58594</v>
      </c>
      <c r="G138" s="28">
        <v>222664</v>
      </c>
      <c r="H138" s="141">
        <v>123277</v>
      </c>
      <c r="I138" s="141">
        <v>59755</v>
      </c>
      <c r="J138" s="28">
        <v>36773</v>
      </c>
      <c r="K138" s="141">
        <v>91463</v>
      </c>
      <c r="L138" s="25">
        <f>+SUM(D138:K138)</f>
        <v>719534</v>
      </c>
      <c r="M138" s="28">
        <v>335</v>
      </c>
      <c r="N138" s="28">
        <v>4348</v>
      </c>
      <c r="O138" s="28">
        <v>28636</v>
      </c>
      <c r="P138" s="28">
        <v>6644</v>
      </c>
      <c r="Q138" s="28">
        <v>5928</v>
      </c>
      <c r="R138" s="28">
        <v>3377</v>
      </c>
      <c r="S138" s="28">
        <v>2492</v>
      </c>
      <c r="T138" s="28">
        <v>15490</v>
      </c>
      <c r="U138" s="28">
        <v>4283</v>
      </c>
      <c r="V138" s="141">
        <v>3075</v>
      </c>
      <c r="W138" s="141"/>
      <c r="X138" s="141"/>
      <c r="Y138" s="28">
        <v>7884</v>
      </c>
      <c r="Z138" s="28">
        <v>15850</v>
      </c>
      <c r="AA138" s="29">
        <v>830</v>
      </c>
      <c r="AB138" s="28">
        <v>3615</v>
      </c>
      <c r="AC138" s="269">
        <v>8425</v>
      </c>
      <c r="AD138" s="28">
        <v>4831</v>
      </c>
      <c r="AE138" s="28">
        <v>1944</v>
      </c>
      <c r="AF138" s="28">
        <v>2487</v>
      </c>
      <c r="AG138" s="25">
        <f>+SUM(M138:AF138)</f>
        <v>120474</v>
      </c>
      <c r="AH138" s="25">
        <f t="shared" ref="AH138:AH141" si="240">O138+Q138+Z138+AC138+AD138+AF138+T138</f>
        <v>81647</v>
      </c>
      <c r="AI138" s="25">
        <f t="shared" ref="AI138:AI141" si="241">M138+N138+P138+R138+S138+U138+V138+Y138+AA138+AB138+AE138</f>
        <v>38827</v>
      </c>
      <c r="AJ138" s="28">
        <v>12166</v>
      </c>
      <c r="AK138" s="141"/>
      <c r="AL138" s="28">
        <v>1750</v>
      </c>
      <c r="AM138" s="25">
        <f>+SUM(AJ138:AL138)</f>
        <v>13916</v>
      </c>
      <c r="AN138" s="270">
        <f>+AM138+AG138+L138</f>
        <v>853924</v>
      </c>
      <c r="AQ138" s="43">
        <f t="shared" ref="AQ138" si="242">K138/AQ$5</f>
        <v>11432.875</v>
      </c>
      <c r="AR138" s="43">
        <f t="shared" ref="AR138:AT138" si="243">AG138/AR$5</f>
        <v>6693</v>
      </c>
      <c r="AS138" s="43">
        <f t="shared" si="243"/>
        <v>11663.857142857143</v>
      </c>
      <c r="AT138" s="43">
        <f t="shared" si="243"/>
        <v>3529.7272727272725</v>
      </c>
      <c r="AU138" s="43">
        <f t="shared" ref="AU138:AV138" si="244">AM138/AU$5</f>
        <v>4638.666666666667</v>
      </c>
      <c r="AV138" s="44">
        <f t="shared" si="244"/>
        <v>29445.655172413793</v>
      </c>
      <c r="AW138" s="23"/>
      <c r="AX138" s="25">
        <f>MEDIAN($D138:$K138)</f>
        <v>75609</v>
      </c>
      <c r="AY138" s="25">
        <f>MEDIAN($M138:$AF138)</f>
        <v>4315.5</v>
      </c>
      <c r="AZ138" s="25">
        <f>MEDIAN($AC138,$AD138,$Z138,$T138,$O138,Q138,AF138)</f>
        <v>8425</v>
      </c>
      <c r="BA138" s="25">
        <f>MEDIAN($AE138,$AB138,$AA138,$Y138,$V138,$U138,$S138,$R138,$P138,$N138,$M138)</f>
        <v>3377</v>
      </c>
      <c r="BB138" s="25">
        <f>MEDIAN($AJ138:$AL138)</f>
        <v>6958</v>
      </c>
      <c r="BC138" s="270">
        <f>MEDIAN((D138:K138,M138:V138,Y138:AF138,AJ138:AL138))</f>
        <v>7264</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40"/>
        <v>0</v>
      </c>
      <c r="AI139" s="22">
        <f t="shared" si="241"/>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153000</v>
      </c>
      <c r="E140" s="162"/>
      <c r="F140" s="162">
        <v>28134</v>
      </c>
      <c r="G140" s="162">
        <v>300000</v>
      </c>
      <c r="H140" s="137"/>
      <c r="I140" s="137"/>
      <c r="J140" s="162">
        <v>0</v>
      </c>
      <c r="K140" s="137">
        <v>80000</v>
      </c>
      <c r="L140" s="22">
        <f>+SUM(D140:K140)</f>
        <v>561134</v>
      </c>
      <c r="M140" s="162"/>
      <c r="N140" s="162">
        <v>10000</v>
      </c>
      <c r="O140" s="162"/>
      <c r="P140" s="162"/>
      <c r="Q140" s="162">
        <v>75000</v>
      </c>
      <c r="R140" s="162">
        <v>0</v>
      </c>
      <c r="S140" s="162">
        <v>0</v>
      </c>
      <c r="T140" s="162">
        <v>3380</v>
      </c>
      <c r="U140" s="162"/>
      <c r="V140" s="137"/>
      <c r="W140" s="137"/>
      <c r="X140" s="137"/>
      <c r="Y140" s="162">
        <v>0</v>
      </c>
      <c r="Z140" s="162">
        <v>105000</v>
      </c>
      <c r="AA140" s="271">
        <v>0</v>
      </c>
      <c r="AB140" s="162"/>
      <c r="AC140" s="162">
        <v>33500</v>
      </c>
      <c r="AD140" s="162"/>
      <c r="AE140" s="162">
        <v>0</v>
      </c>
      <c r="AF140" s="162">
        <v>4000</v>
      </c>
      <c r="AG140" s="22">
        <f>+SUM(M140:AF140)</f>
        <v>230880</v>
      </c>
      <c r="AH140" s="22">
        <f t="shared" si="240"/>
        <v>220880</v>
      </c>
      <c r="AI140" s="22">
        <f t="shared" si="241"/>
        <v>10000</v>
      </c>
      <c r="AJ140" s="162"/>
      <c r="AK140" s="137"/>
      <c r="AL140" s="162">
        <v>0</v>
      </c>
      <c r="AM140" s="22">
        <f>+SUM(AJ140:AL140)</f>
        <v>0</v>
      </c>
      <c r="AN140" s="65">
        <f>+AM140+AG140+L140</f>
        <v>792014</v>
      </c>
      <c r="AQ140" s="43">
        <f t="shared" ref="AQ140:AQ141" si="245">K140/AQ$5</f>
        <v>10000</v>
      </c>
      <c r="AR140" s="43">
        <f t="shared" ref="AR140:AT141" si="246">AG140/AR$5</f>
        <v>12826.666666666666</v>
      </c>
      <c r="AS140" s="43">
        <f t="shared" si="246"/>
        <v>31554.285714285714</v>
      </c>
      <c r="AT140" s="43">
        <f t="shared" si="246"/>
        <v>909.09090909090912</v>
      </c>
      <c r="AU140" s="43">
        <f t="shared" ref="AU140:AV141" si="247">AM140/AU$5</f>
        <v>0</v>
      </c>
      <c r="AV140" s="44">
        <f t="shared" si="247"/>
        <v>27310.827586206895</v>
      </c>
      <c r="AW140" s="23"/>
      <c r="AX140" s="22">
        <f>MEDIAN($D140:$K140)</f>
        <v>80000</v>
      </c>
      <c r="AY140" s="22">
        <f>MEDIAN($M140:$AF140)</f>
        <v>3380</v>
      </c>
      <c r="AZ140" s="22">
        <f t="shared" ref="AZ140:AZ141" si="248">MEDIAN($AC140,$AD140,$Z140,$T140,$O140,Q140,AF140)</f>
        <v>33500</v>
      </c>
      <c r="BA140" s="22">
        <f>MEDIAN($AE140,$AB140,$AA140,$Y140,$V140,$U140,$S140,$R140,$P140,$N140,$M140)</f>
        <v>0</v>
      </c>
      <c r="BB140" s="22">
        <f>MEDIAN($AJ140:$AL140)</f>
        <v>0</v>
      </c>
      <c r="BC140" s="65">
        <f>MEDIAN((D140:K140,M140:V140,Y140:AF140,AJ140:AL140))</f>
        <v>4000</v>
      </c>
    </row>
    <row r="141" spans="1:55" s="204" customFormat="1">
      <c r="A141" s="272" t="s">
        <v>188</v>
      </c>
      <c r="B141" s="261"/>
      <c r="C141" s="273"/>
      <c r="D141" s="112">
        <v>49850</v>
      </c>
      <c r="E141" s="274"/>
      <c r="F141" s="274">
        <v>15000</v>
      </c>
      <c r="G141" s="274">
        <v>258500</v>
      </c>
      <c r="H141" s="275"/>
      <c r="I141" s="275"/>
      <c r="J141" s="274">
        <v>0</v>
      </c>
      <c r="K141" s="275">
        <v>22000</v>
      </c>
      <c r="L141" s="276">
        <f>+SUM(D141:K141)</f>
        <v>345350</v>
      </c>
      <c r="M141" s="274"/>
      <c r="N141" s="274">
        <v>10000</v>
      </c>
      <c r="O141" s="274"/>
      <c r="P141" s="274"/>
      <c r="Q141" s="274">
        <v>52000</v>
      </c>
      <c r="R141" s="274">
        <v>0</v>
      </c>
      <c r="S141" s="274">
        <v>0</v>
      </c>
      <c r="T141" s="274">
        <v>3380</v>
      </c>
      <c r="U141" s="274"/>
      <c r="V141" s="275"/>
      <c r="W141" s="275"/>
      <c r="X141" s="275"/>
      <c r="Y141" s="274">
        <v>0</v>
      </c>
      <c r="Z141" s="277">
        <v>105000</v>
      </c>
      <c r="AA141" s="277">
        <v>0</v>
      </c>
      <c r="AB141" s="274"/>
      <c r="AC141" s="274">
        <v>10657</v>
      </c>
      <c r="AD141" s="274"/>
      <c r="AE141" s="274">
        <v>0</v>
      </c>
      <c r="AF141" s="274">
        <v>4000</v>
      </c>
      <c r="AG141" s="276">
        <f>+SUM(M141:AF141)</f>
        <v>185037</v>
      </c>
      <c r="AH141" s="276">
        <f t="shared" si="240"/>
        <v>175037</v>
      </c>
      <c r="AI141" s="276">
        <f t="shared" si="241"/>
        <v>10000</v>
      </c>
      <c r="AJ141" s="274"/>
      <c r="AK141" s="275"/>
      <c r="AL141" s="274">
        <v>0</v>
      </c>
      <c r="AM141" s="276">
        <f>+SUM(AJ141:AL141)</f>
        <v>0</v>
      </c>
      <c r="AN141" s="278">
        <f>+AM141+AG141+L141</f>
        <v>530387</v>
      </c>
      <c r="AQ141" s="258">
        <f t="shared" si="245"/>
        <v>2750</v>
      </c>
      <c r="AR141" s="258">
        <f t="shared" si="246"/>
        <v>10279.833333333334</v>
      </c>
      <c r="AS141" s="258">
        <f t="shared" si="246"/>
        <v>25005.285714285714</v>
      </c>
      <c r="AT141" s="258">
        <f t="shared" si="246"/>
        <v>909.09090909090912</v>
      </c>
      <c r="AU141" s="258">
        <f t="shared" si="247"/>
        <v>0</v>
      </c>
      <c r="AV141" s="397">
        <f t="shared" si="247"/>
        <v>18289.206896551725</v>
      </c>
      <c r="AW141" s="23"/>
      <c r="AX141" s="276">
        <f>MEDIAN($D141:$K141)</f>
        <v>22000</v>
      </c>
      <c r="AY141" s="276">
        <f>MEDIAN($M141:$AF141)</f>
        <v>3380</v>
      </c>
      <c r="AZ141" s="276">
        <f t="shared" si="248"/>
        <v>10657</v>
      </c>
      <c r="BA141" s="276">
        <f>MEDIAN($AE141,$AB141,$AA141,$Y141,$V141,$U141,$S141,$R141,$P141,$N141,$M141)</f>
        <v>0</v>
      </c>
      <c r="BB141" s="276">
        <f>MEDIAN($AJ141:$AL141)</f>
        <v>0</v>
      </c>
      <c r="BC141" s="278">
        <f>MEDIAN((D141:K141,M141:V141,Y141:AF141,AJ141:AL141))</f>
        <v>4000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2015</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481047</v>
      </c>
      <c r="E149" s="160">
        <v>196102</v>
      </c>
      <c r="F149" s="160">
        <v>1063256</v>
      </c>
      <c r="G149" s="160">
        <v>1765253</v>
      </c>
      <c r="H149" s="144">
        <v>1164512</v>
      </c>
      <c r="I149" s="144">
        <v>1706036</v>
      </c>
      <c r="J149" s="160">
        <v>386415</v>
      </c>
      <c r="K149" s="144">
        <v>648983</v>
      </c>
      <c r="L149" s="43">
        <f>+SUM(D149:K149)</f>
        <v>7411604</v>
      </c>
      <c r="M149" s="160">
        <v>49715</v>
      </c>
      <c r="N149" s="160">
        <v>88687</v>
      </c>
      <c r="O149" s="160">
        <v>239564</v>
      </c>
      <c r="P149" s="160">
        <v>131157</v>
      </c>
      <c r="Q149" s="160">
        <v>215056</v>
      </c>
      <c r="R149" s="160">
        <v>91864</v>
      </c>
      <c r="S149" s="160">
        <v>47018</v>
      </c>
      <c r="T149" s="160">
        <v>96744</v>
      </c>
      <c r="U149" s="160">
        <v>96852</v>
      </c>
      <c r="V149" s="144">
        <v>19937</v>
      </c>
      <c r="W149" s="144"/>
      <c r="X149" s="144"/>
      <c r="Y149" s="160">
        <v>75816</v>
      </c>
      <c r="Z149" s="160">
        <v>242202</v>
      </c>
      <c r="AA149" s="250">
        <v>97722</v>
      </c>
      <c r="AB149" s="160">
        <v>72879</v>
      </c>
      <c r="AC149" s="160">
        <v>129588</v>
      </c>
      <c r="AD149" s="160">
        <v>73938</v>
      </c>
      <c r="AE149" s="160">
        <v>25529</v>
      </c>
      <c r="AF149" s="160">
        <v>61851</v>
      </c>
      <c r="AG149" s="43">
        <f>+SUM(M149:AF149)</f>
        <v>1856119</v>
      </c>
      <c r="AH149" s="43">
        <f t="shared" ref="AH149:AH156" si="249">O149+Q149+Z149+AC149+AD149+AF149+T149</f>
        <v>1058943</v>
      </c>
      <c r="AI149" s="43">
        <f t="shared" ref="AI149:AI154" si="250">M149+N149+P149+R149+S149+U149+V149+Y149+AA149+AB149+AE149</f>
        <v>797176</v>
      </c>
      <c r="AJ149" s="160">
        <v>148182</v>
      </c>
      <c r="AK149" s="144">
        <v>66050</v>
      </c>
      <c r="AL149" s="160">
        <v>49165</v>
      </c>
      <c r="AM149" s="43">
        <f>+SUM(AJ149:AL149)</f>
        <v>263397</v>
      </c>
      <c r="AN149" s="62">
        <f>+AM149+AG149+L149</f>
        <v>9531120</v>
      </c>
      <c r="AQ149" s="43">
        <f t="shared" ref="AQ149" si="251">K149/AQ$5</f>
        <v>81122.875</v>
      </c>
      <c r="AR149" s="43">
        <f t="shared" ref="AR149:AT149" si="252">AG149/AR$5</f>
        <v>103117.72222222222</v>
      </c>
      <c r="AS149" s="43">
        <f t="shared" si="252"/>
        <v>151277.57142857142</v>
      </c>
      <c r="AT149" s="43">
        <f t="shared" si="252"/>
        <v>72470.545454545456</v>
      </c>
      <c r="AU149" s="43">
        <f t="shared" ref="AU149:AV149" si="253">AM149/AU$5</f>
        <v>87799</v>
      </c>
      <c r="AV149" s="44">
        <f t="shared" si="253"/>
        <v>328659.31034482759</v>
      </c>
      <c r="AW149" s="122"/>
      <c r="AX149" s="43">
        <f>MEDIAN($D149:$K149)</f>
        <v>856119.5</v>
      </c>
      <c r="AY149" s="43">
        <f>MEDIAN($M149:$AF149)</f>
        <v>90275.5</v>
      </c>
      <c r="AZ149" s="43">
        <f>MEDIAN($AC149,$AD149,$Z149,$T149,$O149,Q149,AF149)</f>
        <v>129588</v>
      </c>
      <c r="BA149" s="43">
        <f>MEDIAN($AE149,$AB149,$AA149,$Y149,$V149,$U149,$S149,$R149,$P149,$N149,$M149)</f>
        <v>75816</v>
      </c>
      <c r="BB149" s="43">
        <f>MEDIAN($AJ149:$AL149)</f>
        <v>66050</v>
      </c>
      <c r="BC149" s="62">
        <f>MEDIAN((D149:K149,M149:V149,Y149:AF149,AJ149:AL149))</f>
        <v>97722</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9"/>
        <v>0</v>
      </c>
      <c r="AI150" s="43">
        <f t="shared" si="250"/>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18458</v>
      </c>
      <c r="E151" s="160">
        <v>17850</v>
      </c>
      <c r="F151" s="160">
        <v>5943</v>
      </c>
      <c r="G151" s="160">
        <v>81513</v>
      </c>
      <c r="H151" s="144">
        <v>3531</v>
      </c>
      <c r="I151" s="144">
        <v>32621</v>
      </c>
      <c r="J151" s="160">
        <v>9475</v>
      </c>
      <c r="K151" s="144">
        <v>18404</v>
      </c>
      <c r="L151" s="43">
        <f>+SUM(D151:K151)</f>
        <v>187795</v>
      </c>
      <c r="M151" s="160">
        <v>-6006</v>
      </c>
      <c r="N151" s="160">
        <v>1702</v>
      </c>
      <c r="O151" s="160">
        <v>19227</v>
      </c>
      <c r="P151" s="160">
        <v>1944</v>
      </c>
      <c r="Q151" s="160">
        <v>3037</v>
      </c>
      <c r="R151" s="160">
        <v>3395</v>
      </c>
      <c r="S151" s="160">
        <v>913</v>
      </c>
      <c r="T151" s="160">
        <v>3051</v>
      </c>
      <c r="U151" s="160">
        <v>2395</v>
      </c>
      <c r="V151" s="144">
        <v>-1286</v>
      </c>
      <c r="W151" s="144"/>
      <c r="X151" s="144"/>
      <c r="Y151" s="160">
        <v>2023</v>
      </c>
      <c r="Z151" s="160">
        <v>3039</v>
      </c>
      <c r="AA151" s="250">
        <v>87</v>
      </c>
      <c r="AB151" s="160">
        <v>6376</v>
      </c>
      <c r="AC151" s="160">
        <v>-3522</v>
      </c>
      <c r="AD151" s="160">
        <v>1155</v>
      </c>
      <c r="AE151" s="160">
        <v>185</v>
      </c>
      <c r="AF151" s="160">
        <v>3440</v>
      </c>
      <c r="AG151" s="43">
        <f>+SUM(M151:AF151)</f>
        <v>41155</v>
      </c>
      <c r="AH151" s="43">
        <f t="shared" si="249"/>
        <v>29427</v>
      </c>
      <c r="AI151" s="43">
        <f t="shared" si="250"/>
        <v>11728</v>
      </c>
      <c r="AJ151" s="160">
        <v>5992</v>
      </c>
      <c r="AK151" s="144">
        <v>2543</v>
      </c>
      <c r="AL151" s="160">
        <v>-582</v>
      </c>
      <c r="AM151" s="43">
        <f>+SUM(AJ151:AL151)</f>
        <v>7953</v>
      </c>
      <c r="AN151" s="62">
        <f>+AM151+AG151+L151</f>
        <v>236903</v>
      </c>
      <c r="AQ151" s="43">
        <f t="shared" ref="AQ151:AQ154" si="254">K151/AQ$5</f>
        <v>2300.5</v>
      </c>
      <c r="AR151" s="43">
        <f t="shared" ref="AR151:AT154" si="255">AG151/AR$5</f>
        <v>2286.3888888888887</v>
      </c>
      <c r="AS151" s="43">
        <f t="shared" si="255"/>
        <v>4203.8571428571431</v>
      </c>
      <c r="AT151" s="43">
        <f t="shared" si="255"/>
        <v>1066.1818181818182</v>
      </c>
      <c r="AU151" s="43">
        <f t="shared" ref="AU151:AV154" si="256">AM151/AU$5</f>
        <v>2651</v>
      </c>
      <c r="AV151" s="44">
        <f t="shared" si="256"/>
        <v>8169.0689655172409</v>
      </c>
      <c r="AW151" s="122"/>
      <c r="AX151" s="43">
        <f>MEDIAN($D151:$K151)</f>
        <v>18127</v>
      </c>
      <c r="AY151" s="43">
        <f>MEDIAN($M151:$AF151)</f>
        <v>1983.5</v>
      </c>
      <c r="AZ151" s="43">
        <f t="shared" ref="AZ151:AZ154" si="257">MEDIAN($AC151,$AD151,$Z151,$T151,$O151,Q151,AF151)</f>
        <v>3039</v>
      </c>
      <c r="BA151" s="43">
        <f>MEDIAN($AE151,$AB151,$AA151,$Y151,$V151,$U151,$S151,$R151,$P151,$N151,$M151)</f>
        <v>1702</v>
      </c>
      <c r="BB151" s="43">
        <f>MEDIAN($AJ151:$AL151)</f>
        <v>2543</v>
      </c>
      <c r="BC151" s="62">
        <f>MEDIAN((D151:K151,M151:V151,Y151:AF151,AJ151:AL151))</f>
        <v>3039</v>
      </c>
    </row>
    <row r="152" spans="1:55" s="204" customFormat="1">
      <c r="A152" s="199" t="s">
        <v>184</v>
      </c>
      <c r="B152" s="200"/>
      <c r="C152" s="201"/>
      <c r="D152" s="144">
        <v>23977</v>
      </c>
      <c r="E152" s="160">
        <v>-12</v>
      </c>
      <c r="F152" s="160">
        <v>-975</v>
      </c>
      <c r="G152" s="160">
        <v>115759</v>
      </c>
      <c r="H152" s="144">
        <v>65356</v>
      </c>
      <c r="I152" s="144">
        <v>0</v>
      </c>
      <c r="J152" s="160">
        <v>0</v>
      </c>
      <c r="K152" s="144">
        <v>15201</v>
      </c>
      <c r="L152" s="43">
        <f>+SUM(D152:K152)</f>
        <v>219306</v>
      </c>
      <c r="M152" s="160"/>
      <c r="N152" s="160">
        <v>8064</v>
      </c>
      <c r="O152" s="160">
        <v>-172</v>
      </c>
      <c r="P152" s="160">
        <v>-1014</v>
      </c>
      <c r="Q152" s="160">
        <v>29921</v>
      </c>
      <c r="R152" s="160">
        <v>3620</v>
      </c>
      <c r="S152" s="160">
        <v>16</v>
      </c>
      <c r="T152" s="160">
        <v>46</v>
      </c>
      <c r="U152" s="160"/>
      <c r="V152" s="144"/>
      <c r="W152" s="144"/>
      <c r="X152" s="144"/>
      <c r="Y152" s="160">
        <v>3479</v>
      </c>
      <c r="Z152" s="160">
        <v>22488</v>
      </c>
      <c r="AA152" s="250">
        <v>808</v>
      </c>
      <c r="AB152" s="160"/>
      <c r="AC152" s="160"/>
      <c r="AD152" s="160">
        <v>2819</v>
      </c>
      <c r="AE152" s="160"/>
      <c r="AF152" s="160">
        <v>1520</v>
      </c>
      <c r="AG152" s="43">
        <f>+SUM(M152:AF152)</f>
        <v>71595</v>
      </c>
      <c r="AH152" s="43">
        <f t="shared" si="249"/>
        <v>56622</v>
      </c>
      <c r="AI152" s="43">
        <f t="shared" si="250"/>
        <v>14973</v>
      </c>
      <c r="AJ152" s="160"/>
      <c r="AK152" s="144"/>
      <c r="AL152" s="160">
        <v>0</v>
      </c>
      <c r="AM152" s="43">
        <f>+SUM(AJ152:AL152)</f>
        <v>0</v>
      </c>
      <c r="AN152" s="62">
        <f>+AM152+AG152+L152</f>
        <v>290901</v>
      </c>
      <c r="AQ152" s="43">
        <f t="shared" si="254"/>
        <v>1900.125</v>
      </c>
      <c r="AR152" s="43">
        <f t="shared" si="255"/>
        <v>3977.5</v>
      </c>
      <c r="AS152" s="43">
        <f t="shared" si="255"/>
        <v>8088.8571428571431</v>
      </c>
      <c r="AT152" s="43">
        <f t="shared" si="255"/>
        <v>1361.1818181818182</v>
      </c>
      <c r="AU152" s="43">
        <f t="shared" si="256"/>
        <v>0</v>
      </c>
      <c r="AV152" s="44">
        <f t="shared" si="256"/>
        <v>10031.068965517241</v>
      </c>
      <c r="AW152" s="122"/>
      <c r="AX152" s="43">
        <f>MEDIAN($D152:$K152)</f>
        <v>7600.5</v>
      </c>
      <c r="AY152" s="43">
        <f>MEDIAN($M152:$AF152)</f>
        <v>2169.5</v>
      </c>
      <c r="AZ152" s="43">
        <f t="shared" si="257"/>
        <v>2169.5</v>
      </c>
      <c r="BA152" s="43">
        <f>MEDIAN($AE152,$AB152,$AA152,$Y152,$V152,$U152,$S152,$R152,$P152,$N152,$M152)</f>
        <v>2143.5</v>
      </c>
      <c r="BB152" s="43">
        <f>MEDIAN($AJ152:$AL152)</f>
        <v>0</v>
      </c>
      <c r="BC152" s="62">
        <f>MEDIAN((D152:K152,M152:V152,Y152:AF152,AJ152:AL152))</f>
        <v>1520</v>
      </c>
    </row>
    <row r="153" spans="1:55" s="204" customFormat="1">
      <c r="A153" s="199" t="s">
        <v>183</v>
      </c>
      <c r="B153" s="200"/>
      <c r="C153" s="201"/>
      <c r="D153" s="144">
        <v>0</v>
      </c>
      <c r="E153" s="160"/>
      <c r="F153" s="160">
        <v>0</v>
      </c>
      <c r="G153" s="160"/>
      <c r="H153" s="144">
        <v>77000</v>
      </c>
      <c r="I153" s="144">
        <v>150</v>
      </c>
      <c r="J153" s="160"/>
      <c r="K153" s="144"/>
      <c r="L153" s="43"/>
      <c r="M153" s="160"/>
      <c r="N153" s="160"/>
      <c r="O153" s="160">
        <v>9450</v>
      </c>
      <c r="P153" s="160"/>
      <c r="Q153" s="160">
        <v>0</v>
      </c>
      <c r="R153" s="160">
        <v>0</v>
      </c>
      <c r="S153" s="160"/>
      <c r="T153" s="160">
        <v>0</v>
      </c>
      <c r="U153" s="160"/>
      <c r="V153" s="144"/>
      <c r="W153" s="144"/>
      <c r="X153" s="144"/>
      <c r="Y153" s="160">
        <v>0</v>
      </c>
      <c r="Z153" s="160"/>
      <c r="AA153" s="250">
        <v>-7</v>
      </c>
      <c r="AB153" s="160"/>
      <c r="AC153" s="160"/>
      <c r="AD153" s="160"/>
      <c r="AE153" s="160"/>
      <c r="AF153" s="160"/>
      <c r="AG153" s="43">
        <f>+SUM(M153:AF153)</f>
        <v>9443</v>
      </c>
      <c r="AH153" s="43">
        <f t="shared" si="249"/>
        <v>9450</v>
      </c>
      <c r="AI153" s="43">
        <f t="shared" si="250"/>
        <v>-7</v>
      </c>
      <c r="AJ153" s="160"/>
      <c r="AK153" s="144"/>
      <c r="AL153" s="160">
        <v>0</v>
      </c>
      <c r="AM153" s="43">
        <f>+SUM(AJ153:AL153)</f>
        <v>0</v>
      </c>
      <c r="AN153" s="62">
        <f>+AM153+AG153+L153</f>
        <v>9443</v>
      </c>
      <c r="AQ153" s="43">
        <f t="shared" si="254"/>
        <v>0</v>
      </c>
      <c r="AR153" s="43">
        <f t="shared" si="255"/>
        <v>524.61111111111109</v>
      </c>
      <c r="AS153" s="43">
        <f t="shared" si="255"/>
        <v>1350</v>
      </c>
      <c r="AT153" s="43">
        <f t="shared" si="255"/>
        <v>-0.63636363636363635</v>
      </c>
      <c r="AU153" s="43">
        <f t="shared" si="256"/>
        <v>0</v>
      </c>
      <c r="AV153" s="44">
        <f t="shared" si="256"/>
        <v>325.62068965517244</v>
      </c>
      <c r="AW153" s="122"/>
      <c r="AX153" s="43">
        <f>MEDIAN($D153:$K153)</f>
        <v>75</v>
      </c>
      <c r="AY153" s="43">
        <f>MEDIAN($M153:$AF153)</f>
        <v>0</v>
      </c>
      <c r="AZ153" s="43">
        <f t="shared" si="257"/>
        <v>0</v>
      </c>
      <c r="BA153" s="43">
        <f>MEDIAN($AE153,$AB153,$AA153,$Y153,$V153,$U153,$S153,$R153,$P153,$N153,$M153)</f>
        <v>0</v>
      </c>
      <c r="BB153" s="43">
        <f>MEDIAN($AJ153:$AL153)</f>
        <v>0</v>
      </c>
      <c r="BC153" s="62">
        <f>MEDIAN((D153:K153,M153:V153,Y153:AF153,AJ153:AL153))</f>
        <v>0</v>
      </c>
    </row>
    <row r="154" spans="1:55" s="204" customFormat="1">
      <c r="A154" s="199" t="s">
        <v>125</v>
      </c>
      <c r="B154" s="200"/>
      <c r="C154" s="201"/>
      <c r="D154" s="144">
        <v>-50</v>
      </c>
      <c r="E154" s="160"/>
      <c r="F154" s="160">
        <v>1695</v>
      </c>
      <c r="G154" s="160">
        <v>-868</v>
      </c>
      <c r="H154" s="144">
        <v>586</v>
      </c>
      <c r="I154" s="144"/>
      <c r="J154" s="160"/>
      <c r="K154" s="144">
        <v>4220</v>
      </c>
      <c r="L154" s="43">
        <f>+SUM(D154:K154)</f>
        <v>5583</v>
      </c>
      <c r="M154" s="160"/>
      <c r="N154" s="160"/>
      <c r="O154" s="160"/>
      <c r="P154" s="160"/>
      <c r="Q154" s="160">
        <v>0</v>
      </c>
      <c r="R154" s="160">
        <v>0</v>
      </c>
      <c r="S154" s="160"/>
      <c r="T154" s="160">
        <v>0</v>
      </c>
      <c r="U154" s="160"/>
      <c r="V154" s="144"/>
      <c r="W154" s="144"/>
      <c r="X154" s="144"/>
      <c r="Y154" s="160">
        <v>0</v>
      </c>
      <c r="Z154" s="160"/>
      <c r="AA154" s="250">
        <v>-8</v>
      </c>
      <c r="AB154" s="160"/>
      <c r="AC154" s="160"/>
      <c r="AD154" s="160"/>
      <c r="AE154" s="160"/>
      <c r="AF154" s="160">
        <v>1289</v>
      </c>
      <c r="AG154" s="43">
        <f>+SUM(M154:AF154)</f>
        <v>1281</v>
      </c>
      <c r="AH154" s="43">
        <f t="shared" si="249"/>
        <v>1289</v>
      </c>
      <c r="AI154" s="43">
        <f t="shared" si="250"/>
        <v>-8</v>
      </c>
      <c r="AJ154" s="160"/>
      <c r="AK154" s="144"/>
      <c r="AL154" s="160">
        <v>69</v>
      </c>
      <c r="AM154" s="43">
        <f>+SUM(AJ154:AL154)</f>
        <v>69</v>
      </c>
      <c r="AN154" s="62">
        <f>+AM154+AG154+L154</f>
        <v>6933</v>
      </c>
      <c r="AQ154" s="43">
        <f t="shared" si="254"/>
        <v>527.5</v>
      </c>
      <c r="AR154" s="43">
        <f t="shared" si="255"/>
        <v>71.166666666666671</v>
      </c>
      <c r="AS154" s="43">
        <f t="shared" si="255"/>
        <v>184.14285714285714</v>
      </c>
      <c r="AT154" s="43">
        <f t="shared" si="255"/>
        <v>-0.72727272727272729</v>
      </c>
      <c r="AU154" s="43">
        <f t="shared" si="256"/>
        <v>23</v>
      </c>
      <c r="AV154" s="44">
        <f t="shared" si="256"/>
        <v>239.06896551724137</v>
      </c>
      <c r="AW154" s="122"/>
      <c r="AX154" s="43">
        <f>MEDIAN($D154:$K154)</f>
        <v>586</v>
      </c>
      <c r="AY154" s="43">
        <f>MEDIAN($M154:$AF154)</f>
        <v>0</v>
      </c>
      <c r="AZ154" s="43">
        <f t="shared" si="257"/>
        <v>0</v>
      </c>
      <c r="BA154" s="43">
        <f>MEDIAN($AE154,$AB154,$AA154,$Y154,$V154,$U154,$S154,$R154,$P154,$N154,$M154)</f>
        <v>0</v>
      </c>
      <c r="BB154" s="43">
        <f>MEDIAN($AJ154:$AL154)</f>
        <v>69</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8">SUM(D149:D155)</f>
        <v>523432</v>
      </c>
      <c r="E156" s="280">
        <f t="shared" si="258"/>
        <v>213940</v>
      </c>
      <c r="F156" s="280">
        <f t="shared" si="258"/>
        <v>1069919</v>
      </c>
      <c r="G156" s="280">
        <f t="shared" si="258"/>
        <v>1961657</v>
      </c>
      <c r="H156" s="280">
        <f t="shared" si="258"/>
        <v>1310985</v>
      </c>
      <c r="I156" s="280">
        <f t="shared" si="258"/>
        <v>1738807</v>
      </c>
      <c r="J156" s="280">
        <f t="shared" si="258"/>
        <v>395890</v>
      </c>
      <c r="K156" s="280">
        <f t="shared" si="258"/>
        <v>686808</v>
      </c>
      <c r="L156" s="42">
        <f>+SUM(D156:K156)</f>
        <v>7901438</v>
      </c>
      <c r="M156" s="280">
        <f t="shared" ref="M156:V156" si="259">SUM(M149:M155)</f>
        <v>43709</v>
      </c>
      <c r="N156" s="280">
        <f t="shared" si="259"/>
        <v>98453</v>
      </c>
      <c r="O156" s="280">
        <f t="shared" si="259"/>
        <v>268069</v>
      </c>
      <c r="P156" s="280">
        <f t="shared" si="259"/>
        <v>132087</v>
      </c>
      <c r="Q156" s="280">
        <f t="shared" si="259"/>
        <v>248014</v>
      </c>
      <c r="R156" s="280">
        <f t="shared" si="259"/>
        <v>98879</v>
      </c>
      <c r="S156" s="280">
        <f t="shared" si="259"/>
        <v>47947</v>
      </c>
      <c r="T156" s="280">
        <f t="shared" si="259"/>
        <v>99841</v>
      </c>
      <c r="U156" s="280">
        <f t="shared" si="259"/>
        <v>99247</v>
      </c>
      <c r="V156" s="280">
        <f t="shared" si="259"/>
        <v>18651</v>
      </c>
      <c r="W156" s="280"/>
      <c r="X156" s="280"/>
      <c r="Y156" s="280">
        <f t="shared" ref="Y156:AF156" si="260">SUM(Y149:Y155)</f>
        <v>81318</v>
      </c>
      <c r="Z156" s="280">
        <f t="shared" si="260"/>
        <v>267729</v>
      </c>
      <c r="AA156" s="280">
        <f t="shared" si="260"/>
        <v>98602</v>
      </c>
      <c r="AB156" s="280">
        <f t="shared" si="260"/>
        <v>79255</v>
      </c>
      <c r="AC156" s="280">
        <f t="shared" si="260"/>
        <v>126066</v>
      </c>
      <c r="AD156" s="280">
        <f t="shared" si="260"/>
        <v>77912</v>
      </c>
      <c r="AE156" s="280">
        <f t="shared" si="260"/>
        <v>25714</v>
      </c>
      <c r="AF156" s="280">
        <f t="shared" si="260"/>
        <v>68100</v>
      </c>
      <c r="AG156" s="42">
        <f>+SUM(M156:AF156)</f>
        <v>1979593</v>
      </c>
      <c r="AH156" s="42">
        <f t="shared" si="249"/>
        <v>1155731</v>
      </c>
      <c r="AI156" s="42">
        <f>M156+N156+P156+R156+S156+U156+V156+Y156+AA156+AB156+AE156</f>
        <v>823862</v>
      </c>
      <c r="AJ156" s="280">
        <f>SUM(AJ149:AJ155)</f>
        <v>154174</v>
      </c>
      <c r="AK156" s="280">
        <f>SUM(AK149:AK155)</f>
        <v>68593</v>
      </c>
      <c r="AL156" s="280">
        <f>SUM(AL149:AL155)</f>
        <v>48652</v>
      </c>
      <c r="AM156" s="42">
        <f>+SUM(AJ156:AL156)</f>
        <v>271419</v>
      </c>
      <c r="AN156" s="281">
        <f>+AM156+AG156+L156</f>
        <v>10152450</v>
      </c>
      <c r="AQ156" s="42">
        <f>K156/AQ$5</f>
        <v>85851</v>
      </c>
      <c r="AR156" s="42">
        <f>AG156/AR$5</f>
        <v>109977.38888888889</v>
      </c>
      <c r="AS156" s="42">
        <f>AH156/AS$5</f>
        <v>165104.42857142858</v>
      </c>
      <c r="AT156" s="42">
        <f>AI156/AT$5</f>
        <v>74896.545454545456</v>
      </c>
      <c r="AU156" s="42">
        <f>AM156/AU$5</f>
        <v>90473</v>
      </c>
      <c r="AV156" s="281">
        <f>AN156/AV$5</f>
        <v>350084.4827586207</v>
      </c>
      <c r="AW156" s="122"/>
      <c r="AX156" s="42">
        <f>MEDIAN($D156:$K156)</f>
        <v>878363.5</v>
      </c>
      <c r="AY156" s="42">
        <f>MEDIAN($M156:$AF156)</f>
        <v>98527.5</v>
      </c>
      <c r="AZ156" s="42">
        <f>MEDIAN($AC156,$AD156,$Z156,$T156,$O156,Q156,AF156)</f>
        <v>126066</v>
      </c>
      <c r="BA156" s="42">
        <f>MEDIAN($AE156,$AB156,$AA156,$Y156,$V156,$U156,$S156,$R156,$P156,$N156,$M156)</f>
        <v>81318</v>
      </c>
      <c r="BB156" s="42">
        <f>MEDIAN($AJ156:$AL156)</f>
        <v>68593</v>
      </c>
      <c r="BC156" s="281">
        <f>MEDIAN((D156:K156,M156:V156,Y156:AF156,AJ156:AL156))</f>
        <v>99841</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2015</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159948</v>
      </c>
      <c r="E165" s="160">
        <v>39159</v>
      </c>
      <c r="F165" s="160">
        <v>185467</v>
      </c>
      <c r="G165" s="160">
        <v>412031</v>
      </c>
      <c r="H165" s="144">
        <v>158468</v>
      </c>
      <c r="I165" s="144">
        <v>282531</v>
      </c>
      <c r="J165" s="160">
        <v>101811</v>
      </c>
      <c r="K165" s="144">
        <v>162825</v>
      </c>
      <c r="L165" s="43">
        <f t="shared" ref="L165:L170" si="261">+SUM(D165:K165)</f>
        <v>1502240</v>
      </c>
      <c r="M165" s="160">
        <v>6087</v>
      </c>
      <c r="N165" s="160">
        <v>25560</v>
      </c>
      <c r="O165" s="160">
        <v>55875</v>
      </c>
      <c r="P165" s="160">
        <v>38354</v>
      </c>
      <c r="Q165" s="160">
        <v>55053</v>
      </c>
      <c r="R165" s="160">
        <v>19232</v>
      </c>
      <c r="S165" s="160">
        <v>26832</v>
      </c>
      <c r="T165" s="160">
        <v>35892</v>
      </c>
      <c r="U165" s="160">
        <v>34106</v>
      </c>
      <c r="V165" s="144">
        <v>18643</v>
      </c>
      <c r="W165" s="144"/>
      <c r="X165" s="144"/>
      <c r="Y165" s="160">
        <v>37605</v>
      </c>
      <c r="Z165" s="160">
        <v>70634</v>
      </c>
      <c r="AA165" s="250">
        <v>26796</v>
      </c>
      <c r="AB165" s="160">
        <v>25401</v>
      </c>
      <c r="AC165" s="160">
        <v>46363</v>
      </c>
      <c r="AD165" s="160"/>
      <c r="AE165" s="160">
        <v>14392</v>
      </c>
      <c r="AF165" s="160">
        <v>29167</v>
      </c>
      <c r="AG165" s="43">
        <f t="shared" ref="AG165:AG170" si="262">+SUM(M165:AF165)</f>
        <v>565992</v>
      </c>
      <c r="AH165" s="43">
        <f t="shared" ref="AH165:AH170" si="263">O165+Q165+Z165+AC165+AD165+AF165+T165</f>
        <v>292984</v>
      </c>
      <c r="AI165" s="43">
        <f t="shared" ref="AI165:AI170" si="264">M165+N165+P165+R165+S165+U165+V165+Y165+AA165+AB165+AE165</f>
        <v>273008</v>
      </c>
      <c r="AJ165" s="160">
        <v>132016</v>
      </c>
      <c r="AK165" s="144">
        <v>11283</v>
      </c>
      <c r="AL165" s="160">
        <v>17761</v>
      </c>
      <c r="AM165" s="43">
        <f t="shared" ref="AM165:AM170" si="265">+SUM(AJ165:AL165)</f>
        <v>161060</v>
      </c>
      <c r="AN165" s="44">
        <f t="shared" ref="AN165:AN170" si="266">+AM165+AG165+L165</f>
        <v>2229292</v>
      </c>
      <c r="AQ165" s="43">
        <f t="shared" ref="AQ165:AQ169" si="267">K165/AQ$5</f>
        <v>20353.125</v>
      </c>
      <c r="AR165" s="43">
        <f t="shared" ref="AR165:AT169" si="268">AG165/AR$5</f>
        <v>31444</v>
      </c>
      <c r="AS165" s="43">
        <f t="shared" si="268"/>
        <v>41854.857142857145</v>
      </c>
      <c r="AT165" s="43">
        <f t="shared" si="268"/>
        <v>24818.909090909092</v>
      </c>
      <c r="AU165" s="43">
        <f t="shared" ref="AU165:AV169" si="269">AM165/AU$5</f>
        <v>53686.666666666664</v>
      </c>
      <c r="AV165" s="44">
        <f t="shared" si="269"/>
        <v>76872.137931034478</v>
      </c>
      <c r="AW165" s="122"/>
      <c r="AX165" s="43">
        <f t="shared" ref="AX165:AX170" si="270">MEDIAN($D165:$K165)</f>
        <v>161386.5</v>
      </c>
      <c r="AY165" s="43">
        <f t="shared" ref="AY165:AY170" si="271">MEDIAN($M165:$AF165)</f>
        <v>29167</v>
      </c>
      <c r="AZ165" s="43">
        <f t="shared" ref="AZ165:AZ170" si="272">MEDIAN($AC165,$AD165,$Z165,$T165,$O165,Q165,AF165)</f>
        <v>50708</v>
      </c>
      <c r="BA165" s="43">
        <f t="shared" ref="BA165:BA170" si="273">MEDIAN($AE165,$AB165,$AA165,$Y165,$V165,$U165,$S165,$R165,$P165,$N165,$M165)</f>
        <v>25560</v>
      </c>
      <c r="BB165" s="43">
        <f t="shared" ref="BB165:BB170" si="274">MEDIAN($AJ165:$AL165)</f>
        <v>17761</v>
      </c>
      <c r="BC165" s="44">
        <f>MEDIAN((D165:K165,M165:V165,Y165:AF165,AJ165:AL165))</f>
        <v>37979.5</v>
      </c>
    </row>
    <row r="166" spans="1:55" s="204" customFormat="1">
      <c r="A166" s="199"/>
      <c r="B166" s="200"/>
      <c r="C166" s="201" t="s">
        <v>178</v>
      </c>
      <c r="D166" s="144">
        <v>159339</v>
      </c>
      <c r="E166" s="160">
        <v>22528</v>
      </c>
      <c r="F166" s="160">
        <v>153983</v>
      </c>
      <c r="G166" s="160">
        <v>278301</v>
      </c>
      <c r="H166" s="144">
        <v>86518</v>
      </c>
      <c r="I166" s="144">
        <v>159973</v>
      </c>
      <c r="J166" s="160">
        <v>79843</v>
      </c>
      <c r="K166" s="144">
        <v>126594</v>
      </c>
      <c r="L166" s="43">
        <f t="shared" si="261"/>
        <v>1067079</v>
      </c>
      <c r="M166" s="160">
        <v>4006</v>
      </c>
      <c r="N166" s="160">
        <v>11136</v>
      </c>
      <c r="O166" s="160">
        <v>39870</v>
      </c>
      <c r="P166" s="160">
        <v>17196</v>
      </c>
      <c r="Q166" s="160">
        <v>56885</v>
      </c>
      <c r="R166" s="160">
        <v>16570</v>
      </c>
      <c r="S166" s="160">
        <v>14256</v>
      </c>
      <c r="T166" s="160">
        <v>28036</v>
      </c>
      <c r="U166" s="160">
        <v>17261</v>
      </c>
      <c r="V166" s="144">
        <v>5291</v>
      </c>
      <c r="W166" s="144"/>
      <c r="X166" s="144"/>
      <c r="Y166" s="160">
        <v>18065</v>
      </c>
      <c r="Z166" s="160">
        <v>67527</v>
      </c>
      <c r="AA166" s="250">
        <v>18702</v>
      </c>
      <c r="AB166" s="160">
        <v>33344</v>
      </c>
      <c r="AC166" s="160">
        <v>34763</v>
      </c>
      <c r="AD166" s="160"/>
      <c r="AE166" s="160">
        <v>6492</v>
      </c>
      <c r="AF166" s="160">
        <v>30321</v>
      </c>
      <c r="AG166" s="43">
        <f t="shared" si="262"/>
        <v>419721</v>
      </c>
      <c r="AH166" s="43">
        <f t="shared" si="263"/>
        <v>257402</v>
      </c>
      <c r="AI166" s="43">
        <f t="shared" si="264"/>
        <v>162319</v>
      </c>
      <c r="AJ166" s="160">
        <v>6538</v>
      </c>
      <c r="AK166" s="144">
        <v>1653</v>
      </c>
      <c r="AL166" s="160">
        <v>3185</v>
      </c>
      <c r="AM166" s="43">
        <f t="shared" si="265"/>
        <v>11376</v>
      </c>
      <c r="AN166" s="44">
        <f t="shared" si="266"/>
        <v>1498176</v>
      </c>
      <c r="AQ166" s="43">
        <f t="shared" si="267"/>
        <v>15824.25</v>
      </c>
      <c r="AR166" s="43">
        <f t="shared" si="268"/>
        <v>23317.833333333332</v>
      </c>
      <c r="AS166" s="43">
        <f t="shared" si="268"/>
        <v>36771.714285714283</v>
      </c>
      <c r="AT166" s="43">
        <f t="shared" si="268"/>
        <v>14756.272727272728</v>
      </c>
      <c r="AU166" s="43">
        <f t="shared" si="269"/>
        <v>3792</v>
      </c>
      <c r="AV166" s="44">
        <f t="shared" si="269"/>
        <v>51661.241379310348</v>
      </c>
      <c r="AW166" s="122"/>
      <c r="AX166" s="43">
        <f t="shared" si="270"/>
        <v>140288.5</v>
      </c>
      <c r="AY166" s="43">
        <f t="shared" si="271"/>
        <v>18065</v>
      </c>
      <c r="AZ166" s="43">
        <f t="shared" si="272"/>
        <v>37316.5</v>
      </c>
      <c r="BA166" s="43">
        <f t="shared" si="273"/>
        <v>16570</v>
      </c>
      <c r="BB166" s="43">
        <f t="shared" si="274"/>
        <v>3185</v>
      </c>
      <c r="BC166" s="44">
        <f>MEDIAN((D166:K166,M166:V166,Y166:AF166,AJ166:AL166))</f>
        <v>25282</v>
      </c>
    </row>
    <row r="167" spans="1:55" s="204" customFormat="1">
      <c r="A167" s="199"/>
      <c r="B167" s="200"/>
      <c r="C167" s="201" t="s">
        <v>177</v>
      </c>
      <c r="D167" s="144">
        <v>35111</v>
      </c>
      <c r="E167" s="160">
        <v>44673</v>
      </c>
      <c r="F167" s="160">
        <v>118192</v>
      </c>
      <c r="G167" s="160">
        <v>394853</v>
      </c>
      <c r="H167" s="144">
        <v>75534</v>
      </c>
      <c r="I167" s="144">
        <v>197447</v>
      </c>
      <c r="J167" s="160">
        <v>62757</v>
      </c>
      <c r="K167" s="144">
        <v>117262</v>
      </c>
      <c r="L167" s="43">
        <f t="shared" si="261"/>
        <v>1045829</v>
      </c>
      <c r="M167" s="160">
        <v>0</v>
      </c>
      <c r="N167" s="160">
        <v>3687</v>
      </c>
      <c r="O167" s="160">
        <v>6627</v>
      </c>
      <c r="P167" s="160">
        <v>3691</v>
      </c>
      <c r="Q167" s="160">
        <v>0</v>
      </c>
      <c r="R167" s="160">
        <v>5929</v>
      </c>
      <c r="S167" s="160">
        <v>1480</v>
      </c>
      <c r="T167" s="160">
        <v>7882</v>
      </c>
      <c r="U167" s="160"/>
      <c r="V167" s="144">
        <v>1345</v>
      </c>
      <c r="W167" s="144"/>
      <c r="X167" s="144"/>
      <c r="Y167" s="160">
        <v>1429</v>
      </c>
      <c r="Z167" s="160"/>
      <c r="AA167" s="250">
        <v>2075</v>
      </c>
      <c r="AB167" s="160"/>
      <c r="AC167" s="160">
        <v>13963</v>
      </c>
      <c r="AD167" s="160">
        <v>59372</v>
      </c>
      <c r="AE167" s="160">
        <v>0</v>
      </c>
      <c r="AF167" s="160">
        <v>4924</v>
      </c>
      <c r="AG167" s="43">
        <f t="shared" si="262"/>
        <v>112404</v>
      </c>
      <c r="AH167" s="43">
        <f t="shared" si="263"/>
        <v>92768</v>
      </c>
      <c r="AI167" s="43">
        <f t="shared" si="264"/>
        <v>19636</v>
      </c>
      <c r="AJ167" s="160">
        <v>0</v>
      </c>
      <c r="AK167" s="144">
        <v>479</v>
      </c>
      <c r="AL167" s="160">
        <v>0</v>
      </c>
      <c r="AM167" s="43">
        <f t="shared" si="265"/>
        <v>479</v>
      </c>
      <c r="AN167" s="44">
        <f t="shared" si="266"/>
        <v>1158712</v>
      </c>
      <c r="AQ167" s="43">
        <f t="shared" si="267"/>
        <v>14657.75</v>
      </c>
      <c r="AR167" s="43">
        <f t="shared" si="268"/>
        <v>6244.666666666667</v>
      </c>
      <c r="AS167" s="43">
        <f t="shared" si="268"/>
        <v>13252.571428571429</v>
      </c>
      <c r="AT167" s="43">
        <f t="shared" si="268"/>
        <v>1785.090909090909</v>
      </c>
      <c r="AU167" s="43">
        <f t="shared" si="269"/>
        <v>159.66666666666666</v>
      </c>
      <c r="AV167" s="44">
        <f t="shared" si="269"/>
        <v>39955.586206896551</v>
      </c>
      <c r="AW167" s="122"/>
      <c r="AX167" s="43">
        <f t="shared" si="270"/>
        <v>96398</v>
      </c>
      <c r="AY167" s="43">
        <f t="shared" si="271"/>
        <v>3687</v>
      </c>
      <c r="AZ167" s="43">
        <f t="shared" si="272"/>
        <v>7254.5</v>
      </c>
      <c r="BA167" s="43">
        <f t="shared" si="273"/>
        <v>1480</v>
      </c>
      <c r="BB167" s="43">
        <f t="shared" si="274"/>
        <v>0</v>
      </c>
      <c r="BC167" s="44">
        <f>MEDIAN((D167:K167,M167:V167,Y167:AF167,AJ167:AL167))</f>
        <v>5426.5</v>
      </c>
    </row>
    <row r="168" spans="1:55" s="204" customFormat="1">
      <c r="A168" s="199"/>
      <c r="B168" s="200"/>
      <c r="C168" s="201" t="s">
        <v>176</v>
      </c>
      <c r="D168" s="144">
        <v>192</v>
      </c>
      <c r="E168" s="160">
        <v>1687</v>
      </c>
      <c r="F168" s="160">
        <v>5095</v>
      </c>
      <c r="G168" s="160"/>
      <c r="H168" s="144">
        <v>9879</v>
      </c>
      <c r="I168" s="144">
        <v>14346</v>
      </c>
      <c r="J168" s="160">
        <v>2357</v>
      </c>
      <c r="K168" s="144">
        <v>2565</v>
      </c>
      <c r="L168" s="43">
        <f t="shared" si="261"/>
        <v>36121</v>
      </c>
      <c r="M168" s="160">
        <v>1193</v>
      </c>
      <c r="N168" s="160">
        <v>534</v>
      </c>
      <c r="O168" s="160">
        <v>2001</v>
      </c>
      <c r="P168" s="160">
        <v>1353</v>
      </c>
      <c r="Q168" s="160">
        <v>48</v>
      </c>
      <c r="R168" s="160">
        <v>739</v>
      </c>
      <c r="S168" s="160">
        <v>654</v>
      </c>
      <c r="T168" s="160">
        <v>367</v>
      </c>
      <c r="U168" s="160">
        <v>883</v>
      </c>
      <c r="V168" s="144">
        <v>241</v>
      </c>
      <c r="W168" s="144"/>
      <c r="X168" s="144"/>
      <c r="Y168" s="160">
        <v>2118</v>
      </c>
      <c r="Z168" s="160">
        <v>994</v>
      </c>
      <c r="AA168" s="250">
        <v>397</v>
      </c>
      <c r="AB168" s="160">
        <v>1035</v>
      </c>
      <c r="AC168" s="160">
        <v>69</v>
      </c>
      <c r="AD168" s="160">
        <v>444</v>
      </c>
      <c r="AE168" s="160">
        <v>405</v>
      </c>
      <c r="AF168" s="160">
        <v>562</v>
      </c>
      <c r="AG168" s="43">
        <f t="shared" si="262"/>
        <v>14037</v>
      </c>
      <c r="AH168" s="43">
        <f t="shared" si="263"/>
        <v>4485</v>
      </c>
      <c r="AI168" s="43">
        <f t="shared" si="264"/>
        <v>9552</v>
      </c>
      <c r="AJ168" s="160">
        <v>2564</v>
      </c>
      <c r="AK168" s="144">
        <v>2100</v>
      </c>
      <c r="AL168" s="160">
        <v>1033</v>
      </c>
      <c r="AM168" s="43">
        <f t="shared" si="265"/>
        <v>5697</v>
      </c>
      <c r="AN168" s="44">
        <f t="shared" si="266"/>
        <v>55855</v>
      </c>
      <c r="AQ168" s="43">
        <f t="shared" si="267"/>
        <v>320.625</v>
      </c>
      <c r="AR168" s="43">
        <f t="shared" si="268"/>
        <v>779.83333333333337</v>
      </c>
      <c r="AS168" s="43">
        <f t="shared" si="268"/>
        <v>640.71428571428567</v>
      </c>
      <c r="AT168" s="43">
        <f t="shared" si="268"/>
        <v>868.36363636363637</v>
      </c>
      <c r="AU168" s="43">
        <f t="shared" si="269"/>
        <v>1899</v>
      </c>
      <c r="AV168" s="44">
        <f t="shared" si="269"/>
        <v>1926.0344827586207</v>
      </c>
      <c r="AW168" s="122"/>
      <c r="AX168" s="43">
        <f t="shared" si="270"/>
        <v>2565</v>
      </c>
      <c r="AY168" s="43">
        <f t="shared" si="271"/>
        <v>608</v>
      </c>
      <c r="AZ168" s="43">
        <f t="shared" si="272"/>
        <v>444</v>
      </c>
      <c r="BA168" s="43">
        <f t="shared" si="273"/>
        <v>739</v>
      </c>
      <c r="BB168" s="43">
        <f t="shared" si="274"/>
        <v>2100</v>
      </c>
      <c r="BC168" s="44">
        <f>MEDIAN((D168:K168,M168:V168,Y168:AF168,AJ168:AL168))</f>
        <v>1013.5</v>
      </c>
    </row>
    <row r="169" spans="1:55" s="204" customFormat="1">
      <c r="A169" s="199"/>
      <c r="B169" s="200"/>
      <c r="C169" s="201" t="s">
        <v>125</v>
      </c>
      <c r="D169" s="144">
        <v>11083</v>
      </c>
      <c r="E169" s="160">
        <v>0</v>
      </c>
      <c r="F169" s="160">
        <v>4347</v>
      </c>
      <c r="G169" s="160"/>
      <c r="H169" s="144"/>
      <c r="I169" s="144"/>
      <c r="J169" s="160">
        <v>131</v>
      </c>
      <c r="K169" s="144">
        <v>0</v>
      </c>
      <c r="L169" s="43">
        <f t="shared" si="261"/>
        <v>15561</v>
      </c>
      <c r="M169" s="160">
        <v>0</v>
      </c>
      <c r="N169" s="160"/>
      <c r="O169" s="160">
        <v>287</v>
      </c>
      <c r="P169" s="160"/>
      <c r="Q169" s="160">
        <v>0</v>
      </c>
      <c r="R169" s="160">
        <v>0</v>
      </c>
      <c r="S169" s="160">
        <v>0</v>
      </c>
      <c r="T169" s="160">
        <v>0</v>
      </c>
      <c r="U169" s="160"/>
      <c r="V169" s="144"/>
      <c r="W169" s="144"/>
      <c r="X169" s="144"/>
      <c r="Y169" s="160">
        <v>0</v>
      </c>
      <c r="Z169" s="160">
        <v>14508</v>
      </c>
      <c r="AA169" s="250">
        <v>0</v>
      </c>
      <c r="AB169" s="160">
        <v>2910</v>
      </c>
      <c r="AC169" s="160"/>
      <c r="AD169" s="160"/>
      <c r="AE169" s="160">
        <v>1753</v>
      </c>
      <c r="AF169" s="160">
        <v>0</v>
      </c>
      <c r="AG169" s="43">
        <f t="shared" si="262"/>
        <v>19458</v>
      </c>
      <c r="AH169" s="43">
        <f t="shared" si="263"/>
        <v>14795</v>
      </c>
      <c r="AI169" s="43">
        <f t="shared" si="264"/>
        <v>4663</v>
      </c>
      <c r="AJ169" s="160">
        <v>9801</v>
      </c>
      <c r="AK169" s="144">
        <v>123</v>
      </c>
      <c r="AL169" s="160">
        <v>2042</v>
      </c>
      <c r="AM169" s="43">
        <f t="shared" si="265"/>
        <v>11966</v>
      </c>
      <c r="AN169" s="44">
        <f t="shared" si="266"/>
        <v>46985</v>
      </c>
      <c r="AQ169" s="43">
        <f t="shared" si="267"/>
        <v>0</v>
      </c>
      <c r="AR169" s="43">
        <f t="shared" si="268"/>
        <v>1081</v>
      </c>
      <c r="AS169" s="43">
        <f t="shared" si="268"/>
        <v>2113.5714285714284</v>
      </c>
      <c r="AT169" s="43">
        <f t="shared" si="268"/>
        <v>423.90909090909093</v>
      </c>
      <c r="AU169" s="43">
        <f t="shared" si="269"/>
        <v>3988.6666666666665</v>
      </c>
      <c r="AV169" s="44">
        <f t="shared" si="269"/>
        <v>1620.1724137931035</v>
      </c>
      <c r="AW169" s="122"/>
      <c r="AX169" s="43">
        <f t="shared" si="270"/>
        <v>131</v>
      </c>
      <c r="AY169" s="43">
        <f t="shared" si="271"/>
        <v>0</v>
      </c>
      <c r="AZ169" s="43">
        <f t="shared" si="272"/>
        <v>0</v>
      </c>
      <c r="BA169" s="43">
        <f t="shared" si="273"/>
        <v>0</v>
      </c>
      <c r="BB169" s="43">
        <f t="shared" si="274"/>
        <v>2042</v>
      </c>
      <c r="BC169" s="44">
        <f>MEDIAN((D169:K169,M169:V169,Y169:AF169,AJ169:AL169))</f>
        <v>61.5</v>
      </c>
    </row>
    <row r="170" spans="1:55" s="204" customFormat="1">
      <c r="A170" s="199"/>
      <c r="B170" s="200"/>
      <c r="C170" s="210" t="s">
        <v>158</v>
      </c>
      <c r="D170" s="252">
        <f t="shared" ref="D170:K170" si="275">SUM(D165:D169)</f>
        <v>365673</v>
      </c>
      <c r="E170" s="252">
        <f t="shared" si="275"/>
        <v>108047</v>
      </c>
      <c r="F170" s="252">
        <f t="shared" si="275"/>
        <v>467084</v>
      </c>
      <c r="G170" s="252">
        <f t="shared" si="275"/>
        <v>1085185</v>
      </c>
      <c r="H170" s="252">
        <f t="shared" si="275"/>
        <v>330399</v>
      </c>
      <c r="I170" s="252">
        <f t="shared" si="275"/>
        <v>654297</v>
      </c>
      <c r="J170" s="252">
        <f t="shared" si="275"/>
        <v>246899</v>
      </c>
      <c r="K170" s="252">
        <f t="shared" si="275"/>
        <v>409246</v>
      </c>
      <c r="L170" s="45">
        <f t="shared" si="261"/>
        <v>3666830</v>
      </c>
      <c r="M170" s="252">
        <f t="shared" ref="M170:V170" si="276">SUM(M165:M169)</f>
        <v>11286</v>
      </c>
      <c r="N170" s="252">
        <f t="shared" si="276"/>
        <v>40917</v>
      </c>
      <c r="O170" s="252">
        <f t="shared" si="276"/>
        <v>104660</v>
      </c>
      <c r="P170" s="252">
        <f t="shared" si="276"/>
        <v>60594</v>
      </c>
      <c r="Q170" s="252">
        <f t="shared" si="276"/>
        <v>111986</v>
      </c>
      <c r="R170" s="252">
        <f t="shared" si="276"/>
        <v>42470</v>
      </c>
      <c r="S170" s="252">
        <f t="shared" si="276"/>
        <v>43222</v>
      </c>
      <c r="T170" s="252">
        <f t="shared" si="276"/>
        <v>72177</v>
      </c>
      <c r="U170" s="252">
        <f t="shared" si="276"/>
        <v>52250</v>
      </c>
      <c r="V170" s="252">
        <f t="shared" si="276"/>
        <v>25520</v>
      </c>
      <c r="W170" s="252"/>
      <c r="X170" s="252"/>
      <c r="Y170" s="252">
        <f t="shared" ref="Y170:AF170" si="277">SUM(Y165:Y169)</f>
        <v>59217</v>
      </c>
      <c r="Z170" s="252">
        <f t="shared" si="277"/>
        <v>153663</v>
      </c>
      <c r="AA170" s="252">
        <f t="shared" si="277"/>
        <v>47970</v>
      </c>
      <c r="AB170" s="252">
        <f t="shared" si="277"/>
        <v>62690</v>
      </c>
      <c r="AC170" s="252">
        <f t="shared" si="277"/>
        <v>95158</v>
      </c>
      <c r="AD170" s="252">
        <f t="shared" si="277"/>
        <v>59816</v>
      </c>
      <c r="AE170" s="252">
        <f t="shared" si="277"/>
        <v>23042</v>
      </c>
      <c r="AF170" s="252">
        <f t="shared" si="277"/>
        <v>64974</v>
      </c>
      <c r="AG170" s="45">
        <f t="shared" si="262"/>
        <v>1131612</v>
      </c>
      <c r="AH170" s="45">
        <f t="shared" si="263"/>
        <v>662434</v>
      </c>
      <c r="AI170" s="45">
        <f t="shared" si="264"/>
        <v>469178</v>
      </c>
      <c r="AJ170" s="252">
        <f>SUM(AJ165:AJ169)</f>
        <v>150919</v>
      </c>
      <c r="AK170" s="252">
        <f>SUM(AK165:AK169)</f>
        <v>15638</v>
      </c>
      <c r="AL170" s="252">
        <f>SUM(AL165:AL169)</f>
        <v>24021</v>
      </c>
      <c r="AM170" s="45">
        <f t="shared" si="265"/>
        <v>190578</v>
      </c>
      <c r="AN170" s="211">
        <f t="shared" si="266"/>
        <v>4989020</v>
      </c>
      <c r="AQ170" s="45">
        <f>K170/AQ$5</f>
        <v>51155.75</v>
      </c>
      <c r="AR170" s="45">
        <f>AG170/AR$5</f>
        <v>62867.333333333336</v>
      </c>
      <c r="AS170" s="45">
        <f>AH170/AS$5</f>
        <v>94633.428571428565</v>
      </c>
      <c r="AT170" s="45">
        <f>AI170/AT$5</f>
        <v>42652.545454545456</v>
      </c>
      <c r="AU170" s="45">
        <f>AM170/AU$5</f>
        <v>63526</v>
      </c>
      <c r="AV170" s="211">
        <f>AN170/AV$5</f>
        <v>172035.1724137931</v>
      </c>
      <c r="AW170" s="122"/>
      <c r="AX170" s="45">
        <f t="shared" si="270"/>
        <v>387459.5</v>
      </c>
      <c r="AY170" s="45">
        <f t="shared" si="271"/>
        <v>59516.5</v>
      </c>
      <c r="AZ170" s="45">
        <f t="shared" si="272"/>
        <v>95158</v>
      </c>
      <c r="BA170" s="45">
        <f t="shared" si="273"/>
        <v>43222</v>
      </c>
      <c r="BB170" s="45">
        <f t="shared" si="274"/>
        <v>24021</v>
      </c>
      <c r="BC170" s="211">
        <f>MEDIAN((D170:K170,M170:V170,Y170:AF170,AJ170:AL170))</f>
        <v>64974</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302999</v>
      </c>
      <c r="E172" s="160">
        <v>107921</v>
      </c>
      <c r="F172" s="160">
        <v>392210</v>
      </c>
      <c r="G172" s="160">
        <v>881093</v>
      </c>
      <c r="H172" s="144">
        <v>269807</v>
      </c>
      <c r="I172" s="144">
        <v>566443</v>
      </c>
      <c r="J172" s="160">
        <v>210666</v>
      </c>
      <c r="K172" s="144">
        <v>341058</v>
      </c>
      <c r="L172" s="43">
        <f>+SUM(D172:K172)</f>
        <v>3072197</v>
      </c>
      <c r="M172" s="160">
        <v>16508</v>
      </c>
      <c r="N172" s="160">
        <v>35093</v>
      </c>
      <c r="O172" s="160">
        <v>90829</v>
      </c>
      <c r="P172" s="160">
        <v>50976</v>
      </c>
      <c r="Q172" s="160">
        <v>96495</v>
      </c>
      <c r="R172" s="160">
        <v>33925</v>
      </c>
      <c r="S172" s="160">
        <v>38409</v>
      </c>
      <c r="T172" s="160">
        <v>63200</v>
      </c>
      <c r="U172" s="160">
        <v>41802</v>
      </c>
      <c r="V172" s="144">
        <v>23267</v>
      </c>
      <c r="W172" s="144"/>
      <c r="X172" s="144"/>
      <c r="Y172" s="160">
        <v>50936</v>
      </c>
      <c r="Z172" s="160">
        <v>93440</v>
      </c>
      <c r="AA172" s="250">
        <v>44807</v>
      </c>
      <c r="AB172" s="160">
        <v>49891</v>
      </c>
      <c r="AC172" s="160">
        <v>85751</v>
      </c>
      <c r="AD172" s="160">
        <v>52866</v>
      </c>
      <c r="AE172" s="160">
        <v>20649</v>
      </c>
      <c r="AF172" s="160">
        <v>57861</v>
      </c>
      <c r="AG172" s="43">
        <f>+SUM(M172:AF172)</f>
        <v>946705</v>
      </c>
      <c r="AH172" s="43">
        <f t="shared" ref="AH172:AH176" si="278">O172+Q172+Z172+AC172+AD172+AF172+T172</f>
        <v>540442</v>
      </c>
      <c r="AI172" s="43">
        <f t="shared" ref="AI172:AI176" si="279">M172+N172+P172+R172+S172+U172+V172+Y172+AA172+AB172+AE172</f>
        <v>406263</v>
      </c>
      <c r="AJ172" s="160">
        <v>140633</v>
      </c>
      <c r="AK172" s="144">
        <v>12148</v>
      </c>
      <c r="AL172" s="160">
        <v>22716</v>
      </c>
      <c r="AM172" s="43">
        <f>+SUM(AJ172:AL172)</f>
        <v>175497</v>
      </c>
      <c r="AN172" s="44">
        <f>+AM172+AG172+L172</f>
        <v>4194399</v>
      </c>
      <c r="AQ172" s="43">
        <f t="shared" ref="AQ172:AQ175" si="280">K172/AQ$5</f>
        <v>42632.25</v>
      </c>
      <c r="AR172" s="43">
        <f t="shared" ref="AR172:AT175" si="281">AG172/AR$5</f>
        <v>52594.722222222219</v>
      </c>
      <c r="AS172" s="43">
        <f t="shared" si="281"/>
        <v>77206</v>
      </c>
      <c r="AT172" s="43">
        <f t="shared" si="281"/>
        <v>36933</v>
      </c>
      <c r="AU172" s="43">
        <f t="shared" ref="AU172:AV175" si="282">AM172/AU$5</f>
        <v>58499</v>
      </c>
      <c r="AV172" s="44">
        <f t="shared" si="282"/>
        <v>144634.44827586206</v>
      </c>
      <c r="AW172" s="122"/>
      <c r="AX172" s="43">
        <f>MEDIAN($D172:$K172)</f>
        <v>322028.5</v>
      </c>
      <c r="AY172" s="43">
        <f>MEDIAN($M172:$AF172)</f>
        <v>50413.5</v>
      </c>
      <c r="AZ172" s="43">
        <f t="shared" ref="AZ172:AZ176" si="283">MEDIAN($AC172,$AD172,$Z172,$T172,$O172,Q172,AF172)</f>
        <v>85751</v>
      </c>
      <c r="BA172" s="43">
        <f>MEDIAN($AE172,$AB172,$AA172,$Y172,$V172,$U172,$S172,$R172,$P172,$N172,$M172)</f>
        <v>38409</v>
      </c>
      <c r="BB172" s="43">
        <f>MEDIAN($AJ172:$AL172)</f>
        <v>22716</v>
      </c>
      <c r="BC172" s="44">
        <f>MEDIAN((D172:K172,M172:V172,Y172:AF172,AJ172:AL172))</f>
        <v>57861</v>
      </c>
    </row>
    <row r="173" spans="1:55" s="204" customFormat="1">
      <c r="A173" s="199"/>
      <c r="B173" s="200"/>
      <c r="C173" s="201" t="s">
        <v>174</v>
      </c>
      <c r="D173" s="144">
        <v>2498</v>
      </c>
      <c r="E173" s="160">
        <v>6</v>
      </c>
      <c r="F173" s="160">
        <v>979</v>
      </c>
      <c r="G173" s="160"/>
      <c r="H173" s="144">
        <v>3646</v>
      </c>
      <c r="I173" s="144"/>
      <c r="J173" s="160">
        <v>160</v>
      </c>
      <c r="K173" s="144">
        <v>525</v>
      </c>
      <c r="L173" s="43">
        <f>+SUM(D173:K173)</f>
        <v>7814</v>
      </c>
      <c r="M173" s="160">
        <v>0</v>
      </c>
      <c r="N173" s="160"/>
      <c r="O173" s="160">
        <v>0</v>
      </c>
      <c r="P173" s="160"/>
      <c r="Q173" s="160">
        <v>1722</v>
      </c>
      <c r="R173" s="160">
        <v>0</v>
      </c>
      <c r="S173" s="160">
        <v>0</v>
      </c>
      <c r="T173" s="160">
        <v>0</v>
      </c>
      <c r="U173" s="160"/>
      <c r="V173" s="144"/>
      <c r="W173" s="144"/>
      <c r="X173" s="144"/>
      <c r="Y173" s="160">
        <v>0</v>
      </c>
      <c r="Z173" s="160">
        <v>813</v>
      </c>
      <c r="AA173" s="250">
        <v>0</v>
      </c>
      <c r="AB173" s="160"/>
      <c r="AC173" s="160">
        <v>1234</v>
      </c>
      <c r="AD173" s="160"/>
      <c r="AE173" s="160">
        <v>0</v>
      </c>
      <c r="AF173" s="160"/>
      <c r="AG173" s="43">
        <f>+SUM(M173:AF173)</f>
        <v>3769</v>
      </c>
      <c r="AH173" s="43">
        <f t="shared" si="278"/>
        <v>3769</v>
      </c>
      <c r="AI173" s="43">
        <f t="shared" si="279"/>
        <v>0</v>
      </c>
      <c r="AJ173" s="160">
        <v>0</v>
      </c>
      <c r="AK173" s="144"/>
      <c r="AL173" s="160">
        <v>0</v>
      </c>
      <c r="AM173" s="43">
        <f>+SUM(AJ173:AL173)</f>
        <v>0</v>
      </c>
      <c r="AN173" s="44">
        <f>+AM173+AG173+L173</f>
        <v>11583</v>
      </c>
      <c r="AQ173" s="43">
        <f t="shared" si="280"/>
        <v>65.625</v>
      </c>
      <c r="AR173" s="43">
        <f t="shared" si="281"/>
        <v>209.38888888888889</v>
      </c>
      <c r="AS173" s="43">
        <f t="shared" si="281"/>
        <v>538.42857142857144</v>
      </c>
      <c r="AT173" s="43">
        <f t="shared" si="281"/>
        <v>0</v>
      </c>
      <c r="AU173" s="43">
        <f t="shared" si="282"/>
        <v>0</v>
      </c>
      <c r="AV173" s="44">
        <f t="shared" si="282"/>
        <v>399.41379310344826</v>
      </c>
      <c r="AW173" s="122"/>
      <c r="AX173" s="43">
        <f>MEDIAN($D173:$K173)</f>
        <v>752</v>
      </c>
      <c r="AY173" s="43">
        <f>MEDIAN($M173:$AF173)</f>
        <v>0</v>
      </c>
      <c r="AZ173" s="43">
        <f t="shared" si="283"/>
        <v>813</v>
      </c>
      <c r="BA173" s="43">
        <f>MEDIAN($AE173,$AB173,$AA173,$Y173,$V173,$U173,$S173,$R173,$P173,$N173,$M173)</f>
        <v>0</v>
      </c>
      <c r="BB173" s="43">
        <f>MEDIAN($AJ173:$AL173)</f>
        <v>0</v>
      </c>
      <c r="BC173" s="44">
        <f>MEDIAN((D173:K173,M173:V173,Y173:AF173,AJ173:AL173))</f>
        <v>0</v>
      </c>
    </row>
    <row r="174" spans="1:55" s="204" customFormat="1">
      <c r="A174" s="199"/>
      <c r="B174" s="200"/>
      <c r="C174" s="201" t="s">
        <v>173</v>
      </c>
      <c r="D174" s="144">
        <v>223</v>
      </c>
      <c r="E174" s="160">
        <v>-1094</v>
      </c>
      <c r="F174" s="160">
        <v>1312</v>
      </c>
      <c r="G174" s="160">
        <v>4233</v>
      </c>
      <c r="H174" s="144">
        <v>5612</v>
      </c>
      <c r="I174" s="144"/>
      <c r="J174" s="160">
        <v>-428</v>
      </c>
      <c r="K174" s="144">
        <v>367</v>
      </c>
      <c r="L174" s="43">
        <f>+SUM(D174:K174)</f>
        <v>10225</v>
      </c>
      <c r="M174" s="160">
        <v>47</v>
      </c>
      <c r="N174" s="160"/>
      <c r="O174" s="160"/>
      <c r="P174" s="160"/>
      <c r="Q174" s="160">
        <v>492</v>
      </c>
      <c r="R174" s="160">
        <v>263</v>
      </c>
      <c r="S174" s="160">
        <v>-6</v>
      </c>
      <c r="T174" s="160">
        <v>-498</v>
      </c>
      <c r="U174" s="160">
        <v>-359</v>
      </c>
      <c r="V174" s="144">
        <v>79</v>
      </c>
      <c r="W174" s="144"/>
      <c r="X174" s="144"/>
      <c r="Y174" s="160">
        <v>-312</v>
      </c>
      <c r="Z174" s="160">
        <v>135</v>
      </c>
      <c r="AA174" s="250">
        <v>-16</v>
      </c>
      <c r="AB174" s="160">
        <v>-105</v>
      </c>
      <c r="AC174" s="160">
        <v>261</v>
      </c>
      <c r="AD174" s="160">
        <v>-164</v>
      </c>
      <c r="AE174" s="160">
        <v>323</v>
      </c>
      <c r="AF174" s="160">
        <v>254</v>
      </c>
      <c r="AG174" s="43">
        <f>+SUM(M174:AF174)</f>
        <v>394</v>
      </c>
      <c r="AH174" s="43">
        <f t="shared" si="278"/>
        <v>480</v>
      </c>
      <c r="AI174" s="43">
        <f t="shared" si="279"/>
        <v>-86</v>
      </c>
      <c r="AJ174" s="160">
        <v>0</v>
      </c>
      <c r="AK174" s="144"/>
      <c r="AL174" s="160">
        <v>82</v>
      </c>
      <c r="AM174" s="43">
        <f>+SUM(AJ174:AL174)</f>
        <v>82</v>
      </c>
      <c r="AN174" s="44">
        <f>+AM174+AG174+L174</f>
        <v>10701</v>
      </c>
      <c r="AQ174" s="43">
        <f t="shared" si="280"/>
        <v>45.875</v>
      </c>
      <c r="AR174" s="43">
        <f t="shared" si="281"/>
        <v>21.888888888888889</v>
      </c>
      <c r="AS174" s="43">
        <f t="shared" si="281"/>
        <v>68.571428571428569</v>
      </c>
      <c r="AT174" s="43">
        <f t="shared" si="281"/>
        <v>-7.8181818181818183</v>
      </c>
      <c r="AU174" s="43">
        <f t="shared" si="282"/>
        <v>27.333333333333332</v>
      </c>
      <c r="AV174" s="44">
        <f t="shared" si="282"/>
        <v>369</v>
      </c>
      <c r="AW174" s="122"/>
      <c r="AX174" s="43">
        <f>MEDIAN($D174:$K174)</f>
        <v>367</v>
      </c>
      <c r="AY174" s="43">
        <f>MEDIAN($M174:$AF174)</f>
        <v>47</v>
      </c>
      <c r="AZ174" s="43">
        <f t="shared" si="283"/>
        <v>194.5</v>
      </c>
      <c r="BA174" s="43">
        <f>MEDIAN($AE174,$AB174,$AA174,$Y174,$V174,$U174,$S174,$R174,$P174,$N174,$M174)</f>
        <v>-6</v>
      </c>
      <c r="BB174" s="43">
        <f>MEDIAN($AJ174:$AL174)</f>
        <v>41</v>
      </c>
      <c r="BC174" s="44">
        <f>MEDIAN((D174:K174,M174:V174,Y174:AF174,AJ174:AL174))</f>
        <v>80.5</v>
      </c>
    </row>
    <row r="175" spans="1:55" s="204" customFormat="1">
      <c r="A175" s="199"/>
      <c r="B175" s="200"/>
      <c r="C175" s="201" t="s">
        <v>125</v>
      </c>
      <c r="D175" s="144">
        <v>0</v>
      </c>
      <c r="E175" s="160">
        <v>4408</v>
      </c>
      <c r="F175" s="160">
        <v>-412</v>
      </c>
      <c r="G175" s="160"/>
      <c r="H175" s="144"/>
      <c r="I175" s="144"/>
      <c r="J175" s="160"/>
      <c r="K175" s="144">
        <v>0</v>
      </c>
      <c r="L175" s="43">
        <f>+SUM(D175:K175)</f>
        <v>3996</v>
      </c>
      <c r="M175" s="160">
        <v>0</v>
      </c>
      <c r="N175" s="160"/>
      <c r="O175" s="160">
        <v>-1050</v>
      </c>
      <c r="P175" s="160"/>
      <c r="Q175" s="160">
        <v>0</v>
      </c>
      <c r="R175" s="160">
        <v>0</v>
      </c>
      <c r="S175" s="160">
        <v>0</v>
      </c>
      <c r="T175" s="160">
        <v>0</v>
      </c>
      <c r="U175" s="160"/>
      <c r="V175" s="144"/>
      <c r="W175" s="144"/>
      <c r="X175" s="144"/>
      <c r="Y175" s="160">
        <v>0</v>
      </c>
      <c r="Z175" s="160">
        <v>39447</v>
      </c>
      <c r="AA175" s="250">
        <v>0</v>
      </c>
      <c r="AB175" s="160"/>
      <c r="AC175" s="160"/>
      <c r="AD175" s="160"/>
      <c r="AE175" s="160">
        <v>0</v>
      </c>
      <c r="AF175" s="160">
        <v>18</v>
      </c>
      <c r="AG175" s="43">
        <f>+SUM(M175:AF175)</f>
        <v>38415</v>
      </c>
      <c r="AH175" s="43">
        <f t="shared" si="278"/>
        <v>38415</v>
      </c>
      <c r="AI175" s="43">
        <f t="shared" si="279"/>
        <v>0</v>
      </c>
      <c r="AJ175" s="160">
        <v>0</v>
      </c>
      <c r="AK175" s="144"/>
      <c r="AL175" s="160">
        <v>0</v>
      </c>
      <c r="AM175" s="43">
        <f>+SUM(AJ175:AL175)</f>
        <v>0</v>
      </c>
      <c r="AN175" s="44">
        <f>+AM175+AG175+L175</f>
        <v>42411</v>
      </c>
      <c r="AQ175" s="43">
        <f t="shared" si="280"/>
        <v>0</v>
      </c>
      <c r="AR175" s="43">
        <f t="shared" si="281"/>
        <v>2134.1666666666665</v>
      </c>
      <c r="AS175" s="43">
        <f t="shared" si="281"/>
        <v>5487.8571428571431</v>
      </c>
      <c r="AT175" s="43">
        <f t="shared" si="281"/>
        <v>0</v>
      </c>
      <c r="AU175" s="43">
        <f t="shared" si="282"/>
        <v>0</v>
      </c>
      <c r="AV175" s="44">
        <f t="shared" si="282"/>
        <v>1462.4482758620691</v>
      </c>
      <c r="AW175" s="122"/>
      <c r="AX175" s="43">
        <f>MEDIAN($D175:$K175)</f>
        <v>0</v>
      </c>
      <c r="AY175" s="43">
        <f>MEDIAN($M175:$AF175)</f>
        <v>0</v>
      </c>
      <c r="AZ175" s="43">
        <f t="shared" si="283"/>
        <v>0</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84">SUM(D172:D175)</f>
        <v>305720</v>
      </c>
      <c r="E176" s="252">
        <f t="shared" si="284"/>
        <v>111241</v>
      </c>
      <c r="F176" s="252">
        <f t="shared" si="284"/>
        <v>394089</v>
      </c>
      <c r="G176" s="252">
        <f t="shared" si="284"/>
        <v>885326</v>
      </c>
      <c r="H176" s="252">
        <f t="shared" si="284"/>
        <v>279065</v>
      </c>
      <c r="I176" s="252">
        <f t="shared" si="284"/>
        <v>566443</v>
      </c>
      <c r="J176" s="252">
        <f t="shared" si="284"/>
        <v>210398</v>
      </c>
      <c r="K176" s="252">
        <f t="shared" si="284"/>
        <v>341950</v>
      </c>
      <c r="L176" s="45">
        <f>+SUM(D176:K176)</f>
        <v>3094232</v>
      </c>
      <c r="M176" s="252">
        <f t="shared" ref="M176:V176" si="285">SUM(M172:M175)</f>
        <v>16555</v>
      </c>
      <c r="N176" s="252">
        <f t="shared" si="285"/>
        <v>35093</v>
      </c>
      <c r="O176" s="252">
        <f t="shared" si="285"/>
        <v>89779</v>
      </c>
      <c r="P176" s="252">
        <f t="shared" si="285"/>
        <v>50976</v>
      </c>
      <c r="Q176" s="252">
        <f t="shared" si="285"/>
        <v>98709</v>
      </c>
      <c r="R176" s="252">
        <f t="shared" si="285"/>
        <v>34188</v>
      </c>
      <c r="S176" s="252">
        <f t="shared" si="285"/>
        <v>38403</v>
      </c>
      <c r="T176" s="252">
        <f t="shared" si="285"/>
        <v>62702</v>
      </c>
      <c r="U176" s="252">
        <f t="shared" si="285"/>
        <v>41443</v>
      </c>
      <c r="V176" s="252">
        <f t="shared" si="285"/>
        <v>23346</v>
      </c>
      <c r="W176" s="252"/>
      <c r="X176" s="252"/>
      <c r="Y176" s="252">
        <f t="shared" ref="Y176:AF176" si="286">SUM(Y172:Y175)</f>
        <v>50624</v>
      </c>
      <c r="Z176" s="252">
        <f t="shared" si="286"/>
        <v>133835</v>
      </c>
      <c r="AA176" s="252">
        <f t="shared" si="286"/>
        <v>44791</v>
      </c>
      <c r="AB176" s="252">
        <f t="shared" si="286"/>
        <v>49786</v>
      </c>
      <c r="AC176" s="252">
        <f t="shared" si="286"/>
        <v>87246</v>
      </c>
      <c r="AD176" s="252">
        <f t="shared" si="286"/>
        <v>52702</v>
      </c>
      <c r="AE176" s="252">
        <f t="shared" si="286"/>
        <v>20972</v>
      </c>
      <c r="AF176" s="252">
        <f t="shared" si="286"/>
        <v>58133</v>
      </c>
      <c r="AG176" s="45">
        <f>+SUM(M176:AF176)</f>
        <v>989283</v>
      </c>
      <c r="AH176" s="45">
        <f t="shared" si="278"/>
        <v>583106</v>
      </c>
      <c r="AI176" s="45">
        <f t="shared" si="279"/>
        <v>406177</v>
      </c>
      <c r="AJ176" s="252">
        <f>SUM(AJ172:AJ175)</f>
        <v>140633</v>
      </c>
      <c r="AK176" s="252">
        <f>SUM(AK172:AK175)</f>
        <v>12148</v>
      </c>
      <c r="AL176" s="252">
        <f>SUM(AL172:AL175)</f>
        <v>22798</v>
      </c>
      <c r="AM176" s="45">
        <f>+SUM(AJ176:AL176)</f>
        <v>175579</v>
      </c>
      <c r="AN176" s="211">
        <f>+AM176+AG176+L176</f>
        <v>4259094</v>
      </c>
      <c r="AQ176" s="45">
        <f>K176/AQ$5</f>
        <v>42743.75</v>
      </c>
      <c r="AR176" s="45">
        <f>AG176/AR$5</f>
        <v>54960.166666666664</v>
      </c>
      <c r="AS176" s="45">
        <f>AH176/AS$5</f>
        <v>83300.857142857145</v>
      </c>
      <c r="AT176" s="45">
        <f>AI176/AT$5</f>
        <v>36925.181818181816</v>
      </c>
      <c r="AU176" s="45">
        <f>AM176/AU$5</f>
        <v>58526.333333333336</v>
      </c>
      <c r="AV176" s="211">
        <f>AN176/AV$5</f>
        <v>146865.31034482759</v>
      </c>
      <c r="AW176" s="122"/>
      <c r="AX176" s="45">
        <f>MEDIAN($D176:$K176)</f>
        <v>323835</v>
      </c>
      <c r="AY176" s="45">
        <f>MEDIAN($M176:$AF176)</f>
        <v>50205</v>
      </c>
      <c r="AZ176" s="45">
        <f t="shared" si="283"/>
        <v>87246</v>
      </c>
      <c r="BA176" s="45">
        <f>MEDIAN($AE176,$AB176,$AA176,$Y176,$V176,$U176,$S176,$R176,$P176,$N176,$M176)</f>
        <v>38403</v>
      </c>
      <c r="BB176" s="45">
        <f>MEDIAN($AJ176:$AL176)</f>
        <v>22798</v>
      </c>
      <c r="BC176" s="211">
        <f>MEDIAN((D176:K176,M176:V176,Y176:AF176,AJ176:AL176))</f>
        <v>58133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7">D170-D176</f>
        <v>59953</v>
      </c>
      <c r="E178" s="256">
        <f t="shared" si="287"/>
        <v>-3194</v>
      </c>
      <c r="F178" s="256">
        <f t="shared" si="287"/>
        <v>72995</v>
      </c>
      <c r="G178" s="256">
        <f t="shared" si="287"/>
        <v>199859</v>
      </c>
      <c r="H178" s="256">
        <f t="shared" si="287"/>
        <v>51334</v>
      </c>
      <c r="I178" s="256">
        <f t="shared" si="287"/>
        <v>87854</v>
      </c>
      <c r="J178" s="256">
        <f t="shared" si="287"/>
        <v>36501</v>
      </c>
      <c r="K178" s="256">
        <f t="shared" si="287"/>
        <v>67296</v>
      </c>
      <c r="L178" s="42">
        <f>+SUM(D178:K178)</f>
        <v>572598</v>
      </c>
      <c r="M178" s="256">
        <f t="shared" ref="M178:V178" si="288">M170-M176</f>
        <v>-5269</v>
      </c>
      <c r="N178" s="256">
        <f t="shared" si="288"/>
        <v>5824</v>
      </c>
      <c r="O178" s="256">
        <f t="shared" si="288"/>
        <v>14881</v>
      </c>
      <c r="P178" s="256">
        <f t="shared" si="288"/>
        <v>9618</v>
      </c>
      <c r="Q178" s="256">
        <f t="shared" si="288"/>
        <v>13277</v>
      </c>
      <c r="R178" s="256">
        <f t="shared" si="288"/>
        <v>8282</v>
      </c>
      <c r="S178" s="256">
        <f t="shared" si="288"/>
        <v>4819</v>
      </c>
      <c r="T178" s="256">
        <f t="shared" si="288"/>
        <v>9475</v>
      </c>
      <c r="U178" s="256">
        <f t="shared" si="288"/>
        <v>10807</v>
      </c>
      <c r="V178" s="256">
        <f t="shared" si="288"/>
        <v>2174</v>
      </c>
      <c r="W178" s="256"/>
      <c r="X178" s="256"/>
      <c r="Y178" s="256">
        <f t="shared" ref="Y178:AF178" si="289">Y170-Y176</f>
        <v>8593</v>
      </c>
      <c r="Z178" s="256">
        <f t="shared" si="289"/>
        <v>19828</v>
      </c>
      <c r="AA178" s="256">
        <f t="shared" si="289"/>
        <v>3179</v>
      </c>
      <c r="AB178" s="256">
        <f t="shared" si="289"/>
        <v>12904</v>
      </c>
      <c r="AC178" s="256">
        <f t="shared" si="289"/>
        <v>7912</v>
      </c>
      <c r="AD178" s="256">
        <f t="shared" si="289"/>
        <v>7114</v>
      </c>
      <c r="AE178" s="256">
        <f t="shared" si="289"/>
        <v>2070</v>
      </c>
      <c r="AF178" s="256">
        <f t="shared" si="289"/>
        <v>6841</v>
      </c>
      <c r="AG178" s="42">
        <f>+SUM(M178:AF178)</f>
        <v>142329</v>
      </c>
      <c r="AH178" s="42">
        <f t="shared" ref="AH178" si="290">O178+Q178+Z178+AC178+AD178+AF178+T178</f>
        <v>79328</v>
      </c>
      <c r="AI178" s="42">
        <f>M178+N178+P178+R178+S178+U178+V178+Y178+AA178+AB178+AE178</f>
        <v>63001</v>
      </c>
      <c r="AJ178" s="256">
        <f>AJ170-AJ176</f>
        <v>10286</v>
      </c>
      <c r="AK178" s="256">
        <f>AK170-AK176</f>
        <v>3490</v>
      </c>
      <c r="AL178" s="256">
        <f>AL170-AL176</f>
        <v>1223</v>
      </c>
      <c r="AM178" s="42">
        <f>+SUM(AJ178:AL178)</f>
        <v>14999</v>
      </c>
      <c r="AN178" s="230">
        <f>+AM178+AG178+L178</f>
        <v>729926</v>
      </c>
      <c r="AQ178" s="42">
        <f>K178/AQ$5</f>
        <v>8412</v>
      </c>
      <c r="AR178" s="42">
        <f>AG178/AR$5</f>
        <v>7907.166666666667</v>
      </c>
      <c r="AS178" s="42">
        <f>AH178/AS$5</f>
        <v>11332.571428571429</v>
      </c>
      <c r="AT178" s="42">
        <f>AI178/AT$5</f>
        <v>5727.363636363636</v>
      </c>
      <c r="AU178" s="42">
        <f>AM178/AU$5</f>
        <v>4999.666666666667</v>
      </c>
      <c r="AV178" s="230">
        <f>AN178/AV$5</f>
        <v>25169.862068965518</v>
      </c>
      <c r="AW178" s="122"/>
      <c r="AX178" s="42">
        <f>MEDIAN($D178:$K178)</f>
        <v>63624.5</v>
      </c>
      <c r="AY178" s="42">
        <f>MEDIAN($M178:$AF178)</f>
        <v>8097</v>
      </c>
      <c r="AZ178" s="42">
        <f>MEDIAN($AC178,$AD178,$Z178,$T178,$O178,Q178,AF178)</f>
        <v>9475</v>
      </c>
      <c r="BA178" s="42">
        <f>MEDIAN($AE178,$AB178,$AA178,$Y178,$V178,$U178,$S178,$R178,$P178,$N178,$M178)</f>
        <v>5824</v>
      </c>
      <c r="BB178" s="42">
        <f>MEDIAN($AJ178:$AL178)</f>
        <v>3490</v>
      </c>
      <c r="BC178" s="230">
        <f>MEDIAN((D178:K178,M178:V178,Y178:AF178,AJ178:AL178))</f>
        <v>9475</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41</v>
      </c>
      <c r="E182" s="160">
        <v>7</v>
      </c>
      <c r="F182" s="160">
        <v>381</v>
      </c>
      <c r="G182" s="160"/>
      <c r="H182" s="144">
        <v>16764</v>
      </c>
      <c r="I182" s="144">
        <v>119</v>
      </c>
      <c r="J182" s="160">
        <v>145</v>
      </c>
      <c r="K182" s="144">
        <v>0</v>
      </c>
      <c r="L182" s="43">
        <f>+SUM(D182:K182)</f>
        <v>17457</v>
      </c>
      <c r="M182" s="160">
        <v>68</v>
      </c>
      <c r="N182" s="160">
        <v>7</v>
      </c>
      <c r="O182" s="160">
        <v>29</v>
      </c>
      <c r="P182" s="160">
        <v>191</v>
      </c>
      <c r="Q182" s="160">
        <v>0</v>
      </c>
      <c r="R182" s="160">
        <v>36</v>
      </c>
      <c r="S182" s="160">
        <v>-1</v>
      </c>
      <c r="T182" s="160">
        <v>0</v>
      </c>
      <c r="U182" s="160">
        <v>28</v>
      </c>
      <c r="V182" s="144"/>
      <c r="W182" s="144"/>
      <c r="X182" s="144"/>
      <c r="Y182" s="160">
        <v>0</v>
      </c>
      <c r="Z182" s="160">
        <v>2536</v>
      </c>
      <c r="AA182" s="250">
        <v>12</v>
      </c>
      <c r="AB182" s="160">
        <v>5</v>
      </c>
      <c r="AC182" s="160">
        <v>1176</v>
      </c>
      <c r="AD182" s="160">
        <v>5</v>
      </c>
      <c r="AE182" s="160">
        <v>0</v>
      </c>
      <c r="AF182" s="160"/>
      <c r="AG182" s="43">
        <f>+SUM(M182:AF182)</f>
        <v>4092</v>
      </c>
      <c r="AH182" s="43">
        <f t="shared" ref="AH182:AH185" si="291">O182+Q182+Z182+AC182+AD182+AF182+T182</f>
        <v>3746</v>
      </c>
      <c r="AI182" s="43">
        <f t="shared" ref="AI182:AI185" si="292">M182+N182+P182+R182+S182+U182+V182+Y182+AA182+AB182+AE182</f>
        <v>346</v>
      </c>
      <c r="AJ182" s="160">
        <v>987</v>
      </c>
      <c r="AK182" s="144"/>
      <c r="AL182" s="160">
        <v>21</v>
      </c>
      <c r="AM182" s="43">
        <f>+SUM(AJ182:AL182)</f>
        <v>1008</v>
      </c>
      <c r="AN182" s="44">
        <f>+AM182+AG182+L182</f>
        <v>22557</v>
      </c>
      <c r="AQ182" s="43">
        <f t="shared" ref="AQ182:AQ184" si="293">K182/AQ$5</f>
        <v>0</v>
      </c>
      <c r="AR182" s="43">
        <f t="shared" ref="AR182:AT184" si="294">AG182/AR$5</f>
        <v>227.33333333333334</v>
      </c>
      <c r="AS182" s="43">
        <f t="shared" si="294"/>
        <v>535.14285714285711</v>
      </c>
      <c r="AT182" s="43">
        <f t="shared" si="294"/>
        <v>31.454545454545453</v>
      </c>
      <c r="AU182" s="43">
        <f t="shared" ref="AU182:AV184" si="295">AM182/AU$5</f>
        <v>336</v>
      </c>
      <c r="AV182" s="44">
        <f t="shared" si="295"/>
        <v>777.82758620689651</v>
      </c>
      <c r="AW182" s="122"/>
      <c r="AX182" s="43">
        <f>MEDIAN($D182:$K182)</f>
        <v>119</v>
      </c>
      <c r="AY182" s="43">
        <f>MEDIAN($M182:$AF182)</f>
        <v>9.5</v>
      </c>
      <c r="AZ182" s="43">
        <f t="shared" ref="AZ182:AZ185" si="296">MEDIAN($AC182,$AD182,$Z182,$T182,$O182,Q182,AF182)</f>
        <v>17</v>
      </c>
      <c r="BA182" s="43">
        <f>MEDIAN($AE182,$AB182,$AA182,$Y182,$V182,$U182,$S182,$R182,$P182,$N182,$M182)</f>
        <v>9.5</v>
      </c>
      <c r="BB182" s="43">
        <f>MEDIAN($AJ182:$AL182)</f>
        <v>504</v>
      </c>
      <c r="BC182" s="44">
        <f>MEDIAN((D182:K182,M182:V182,Y182:AF182,AJ182:AL182))</f>
        <v>28</v>
      </c>
    </row>
    <row r="183" spans="1:55" s="204" customFormat="1">
      <c r="A183" s="199"/>
      <c r="B183" s="200"/>
      <c r="C183" s="201" t="s">
        <v>170</v>
      </c>
      <c r="D183" s="144">
        <v>710</v>
      </c>
      <c r="E183" s="160"/>
      <c r="F183" s="160">
        <v>180645</v>
      </c>
      <c r="G183" s="160">
        <v>39326</v>
      </c>
      <c r="H183" s="144">
        <v>66846</v>
      </c>
      <c r="I183" s="144">
        <v>27515</v>
      </c>
      <c r="J183" s="160">
        <v>518</v>
      </c>
      <c r="K183" s="144">
        <v>96</v>
      </c>
      <c r="L183" s="43">
        <f>+SUM(D183:K183)</f>
        <v>315656</v>
      </c>
      <c r="M183" s="160">
        <v>7500</v>
      </c>
      <c r="N183" s="160"/>
      <c r="O183" s="160"/>
      <c r="P183" s="160">
        <v>20160</v>
      </c>
      <c r="Q183" s="160">
        <v>0</v>
      </c>
      <c r="R183" s="160">
        <v>0</v>
      </c>
      <c r="S183" s="160">
        <v>0</v>
      </c>
      <c r="T183" s="160">
        <v>0</v>
      </c>
      <c r="U183" s="160">
        <v>-11019</v>
      </c>
      <c r="V183" s="144"/>
      <c r="W183" s="144"/>
      <c r="X183" s="144"/>
      <c r="Y183" s="160">
        <v>0</v>
      </c>
      <c r="Z183" s="160"/>
      <c r="AA183" s="250">
        <v>0</v>
      </c>
      <c r="AB183" s="160"/>
      <c r="AC183" s="160"/>
      <c r="AD183" s="160"/>
      <c r="AE183" s="160">
        <v>6000</v>
      </c>
      <c r="AF183" s="160"/>
      <c r="AG183" s="43">
        <f>+SUM(M183:AF183)</f>
        <v>22641</v>
      </c>
      <c r="AH183" s="43">
        <f t="shared" si="291"/>
        <v>0</v>
      </c>
      <c r="AI183" s="43">
        <f t="shared" si="292"/>
        <v>22641</v>
      </c>
      <c r="AJ183" s="160"/>
      <c r="AK183" s="144">
        <v>59001</v>
      </c>
      <c r="AL183" s="160">
        <v>0</v>
      </c>
      <c r="AM183" s="43">
        <f>+SUM(AJ183:AL183)</f>
        <v>59001</v>
      </c>
      <c r="AN183" s="44">
        <f>+AM183+AG183+L183</f>
        <v>397298</v>
      </c>
      <c r="AQ183" s="43">
        <f t="shared" si="293"/>
        <v>12</v>
      </c>
      <c r="AR183" s="43">
        <f t="shared" si="294"/>
        <v>1257.8333333333333</v>
      </c>
      <c r="AS183" s="43">
        <f t="shared" si="294"/>
        <v>0</v>
      </c>
      <c r="AT183" s="43">
        <f t="shared" si="294"/>
        <v>2058.2727272727275</v>
      </c>
      <c r="AU183" s="43">
        <f t="shared" si="295"/>
        <v>19667</v>
      </c>
      <c r="AV183" s="44">
        <f t="shared" si="295"/>
        <v>13699.931034482759</v>
      </c>
      <c r="AW183" s="122"/>
      <c r="AX183" s="43">
        <f>MEDIAN($D183:$K183)</f>
        <v>27515</v>
      </c>
      <c r="AY183" s="43">
        <f>MEDIAN($M183:$AF183)</f>
        <v>0</v>
      </c>
      <c r="AZ183" s="43">
        <f t="shared" si="296"/>
        <v>0</v>
      </c>
      <c r="BA183" s="43">
        <f>MEDIAN($AE183,$AB183,$AA183,$Y183,$V183,$U183,$S183,$R183,$P183,$N183,$M183)</f>
        <v>0</v>
      </c>
      <c r="BB183" s="43">
        <f>MEDIAN($AJ183:$AL183)</f>
        <v>29500.5</v>
      </c>
      <c r="BC183" s="44">
        <f>MEDIAN((D183:K183,M183:V183,Y183:AF183,AJ183:AL183))</f>
        <v>518</v>
      </c>
    </row>
    <row r="184" spans="1:55" s="204" customFormat="1">
      <c r="A184" s="199"/>
      <c r="B184" s="200"/>
      <c r="C184" s="201" t="s">
        <v>125</v>
      </c>
      <c r="D184" s="144">
        <v>0</v>
      </c>
      <c r="E184" s="160">
        <v>41070</v>
      </c>
      <c r="F184" s="160">
        <v>0</v>
      </c>
      <c r="G184" s="160">
        <v>8490</v>
      </c>
      <c r="H184" s="144">
        <v>246493</v>
      </c>
      <c r="I184" s="144"/>
      <c r="J184" s="160"/>
      <c r="K184" s="144">
        <v>0</v>
      </c>
      <c r="L184" s="43">
        <f>+SUM(D184:K184)</f>
        <v>296053</v>
      </c>
      <c r="M184" s="160">
        <v>0</v>
      </c>
      <c r="N184" s="160">
        <v>32</v>
      </c>
      <c r="O184" s="160"/>
      <c r="P184" s="160"/>
      <c r="Q184" s="160">
        <v>0</v>
      </c>
      <c r="R184" s="160">
        <v>0</v>
      </c>
      <c r="S184" s="160">
        <v>2</v>
      </c>
      <c r="T184" s="160">
        <v>150</v>
      </c>
      <c r="U184" s="160"/>
      <c r="V184" s="144"/>
      <c r="W184" s="144"/>
      <c r="X184" s="144"/>
      <c r="Y184" s="160">
        <v>0</v>
      </c>
      <c r="Z184" s="160"/>
      <c r="AA184" s="250">
        <v>0</v>
      </c>
      <c r="AB184" s="160"/>
      <c r="AC184" s="160"/>
      <c r="AD184" s="160"/>
      <c r="AE184" s="160">
        <v>0</v>
      </c>
      <c r="AF184" s="160"/>
      <c r="AG184" s="43">
        <f>+SUM(M184:AF184)</f>
        <v>184</v>
      </c>
      <c r="AH184" s="43">
        <f t="shared" si="291"/>
        <v>150</v>
      </c>
      <c r="AI184" s="43">
        <f t="shared" si="292"/>
        <v>34</v>
      </c>
      <c r="AJ184" s="160"/>
      <c r="AK184" s="144"/>
      <c r="AL184" s="160">
        <v>0</v>
      </c>
      <c r="AM184" s="43">
        <f>+SUM(AJ184:AL184)</f>
        <v>0</v>
      </c>
      <c r="AN184" s="44">
        <f>+AM184+AG184+L184</f>
        <v>296237</v>
      </c>
      <c r="AQ184" s="43">
        <f t="shared" si="293"/>
        <v>0</v>
      </c>
      <c r="AR184" s="43">
        <f t="shared" si="294"/>
        <v>10.222222222222221</v>
      </c>
      <c r="AS184" s="43">
        <f t="shared" si="294"/>
        <v>21.428571428571427</v>
      </c>
      <c r="AT184" s="43">
        <f t="shared" si="294"/>
        <v>3.0909090909090908</v>
      </c>
      <c r="AU184" s="43">
        <f t="shared" si="295"/>
        <v>0</v>
      </c>
      <c r="AV184" s="44">
        <f t="shared" si="295"/>
        <v>10215.068965517241</v>
      </c>
      <c r="AW184" s="122"/>
      <c r="AX184" s="43">
        <f>MEDIAN($D184:$K184)</f>
        <v>4245</v>
      </c>
      <c r="AY184" s="43">
        <f>MEDIAN($M184:$AF184)</f>
        <v>0</v>
      </c>
      <c r="AZ184" s="43">
        <f t="shared" si="296"/>
        <v>75</v>
      </c>
      <c r="BA184" s="43">
        <f>MEDIAN($AE184,$AB184,$AA184,$Y184,$V184,$U184,$S184,$R184,$P184,$N184,$M184)</f>
        <v>0</v>
      </c>
      <c r="BB184" s="43">
        <f>MEDIAN($AJ184:$AL184)</f>
        <v>0</v>
      </c>
      <c r="BC184" s="44">
        <f>MEDIAN((D184:K184,M184:V184,Y184:AF184,AJ184:AL184))</f>
        <v>0</v>
      </c>
    </row>
    <row r="185" spans="1:55" s="204" customFormat="1">
      <c r="A185" s="199"/>
      <c r="B185" s="200"/>
      <c r="C185" s="210" t="s">
        <v>158</v>
      </c>
      <c r="D185" s="283">
        <f t="shared" ref="D185:K185" si="297">SUM(D182:D184)</f>
        <v>751</v>
      </c>
      <c r="E185" s="283">
        <f t="shared" si="297"/>
        <v>41077</v>
      </c>
      <c r="F185" s="283">
        <f t="shared" si="297"/>
        <v>181026</v>
      </c>
      <c r="G185" s="283">
        <f t="shared" si="297"/>
        <v>47816</v>
      </c>
      <c r="H185" s="283">
        <f t="shared" si="297"/>
        <v>330103</v>
      </c>
      <c r="I185" s="283">
        <f t="shared" si="297"/>
        <v>27634</v>
      </c>
      <c r="J185" s="283">
        <f t="shared" si="297"/>
        <v>663</v>
      </c>
      <c r="K185" s="283">
        <f t="shared" si="297"/>
        <v>96</v>
      </c>
      <c r="L185" s="45">
        <f>+SUM(D185:K185)</f>
        <v>629166</v>
      </c>
      <c r="M185" s="283">
        <f t="shared" ref="M185:V185" si="298">SUM(M182:M184)</f>
        <v>7568</v>
      </c>
      <c r="N185" s="283">
        <f t="shared" si="298"/>
        <v>39</v>
      </c>
      <c r="O185" s="283">
        <f t="shared" si="298"/>
        <v>29</v>
      </c>
      <c r="P185" s="283">
        <f t="shared" si="298"/>
        <v>20351</v>
      </c>
      <c r="Q185" s="283">
        <f t="shared" si="298"/>
        <v>0</v>
      </c>
      <c r="R185" s="283">
        <f t="shared" si="298"/>
        <v>36</v>
      </c>
      <c r="S185" s="283">
        <f t="shared" si="298"/>
        <v>1</v>
      </c>
      <c r="T185" s="283">
        <f t="shared" si="298"/>
        <v>150</v>
      </c>
      <c r="U185" s="283">
        <f t="shared" si="298"/>
        <v>-10991</v>
      </c>
      <c r="V185" s="283">
        <f t="shared" si="298"/>
        <v>0</v>
      </c>
      <c r="W185" s="283"/>
      <c r="X185" s="283"/>
      <c r="Y185" s="283">
        <f t="shared" ref="Y185:AF185" si="299">SUM(Y182:Y184)</f>
        <v>0</v>
      </c>
      <c r="Z185" s="283">
        <f t="shared" si="299"/>
        <v>2536</v>
      </c>
      <c r="AA185" s="283">
        <f t="shared" si="299"/>
        <v>12</v>
      </c>
      <c r="AB185" s="283">
        <f t="shared" si="299"/>
        <v>5</v>
      </c>
      <c r="AC185" s="283">
        <f t="shared" si="299"/>
        <v>1176</v>
      </c>
      <c r="AD185" s="283">
        <f t="shared" si="299"/>
        <v>5</v>
      </c>
      <c r="AE185" s="283">
        <f t="shared" si="299"/>
        <v>6000</v>
      </c>
      <c r="AF185" s="283">
        <f t="shared" si="299"/>
        <v>0</v>
      </c>
      <c r="AG185" s="45">
        <f>+SUM(M185:AF185)</f>
        <v>26917</v>
      </c>
      <c r="AH185" s="45">
        <f t="shared" si="291"/>
        <v>3896</v>
      </c>
      <c r="AI185" s="45">
        <f t="shared" si="292"/>
        <v>23021</v>
      </c>
      <c r="AJ185" s="283">
        <f>SUM(AJ182:AJ184)</f>
        <v>987</v>
      </c>
      <c r="AK185" s="283">
        <f>SUM(AK182:AK184)</f>
        <v>59001</v>
      </c>
      <c r="AL185" s="283">
        <f>SUM(AL182:AL184)</f>
        <v>21</v>
      </c>
      <c r="AM185" s="45">
        <f>+SUM(AJ185:AL185)</f>
        <v>60009</v>
      </c>
      <c r="AN185" s="211">
        <f>+AM185+AG185+L185</f>
        <v>716092</v>
      </c>
      <c r="AQ185" s="45">
        <f>K185/AQ$5</f>
        <v>12</v>
      </c>
      <c r="AR185" s="45">
        <f>AG185/AR$5</f>
        <v>1495.3888888888889</v>
      </c>
      <c r="AS185" s="45">
        <f>AH185/AS$5</f>
        <v>556.57142857142856</v>
      </c>
      <c r="AT185" s="45">
        <f>AI185/AT$5</f>
        <v>2092.818181818182</v>
      </c>
      <c r="AU185" s="45">
        <f>AM185/AU$5</f>
        <v>20003</v>
      </c>
      <c r="AV185" s="211">
        <f>AN185/AV$5</f>
        <v>24692.827586206895</v>
      </c>
      <c r="AW185" s="122"/>
      <c r="AX185" s="45">
        <f>MEDIAN($D185:$K185)</f>
        <v>34355.5</v>
      </c>
      <c r="AY185" s="45">
        <f>MEDIAN($M185:$AF185)</f>
        <v>20.5</v>
      </c>
      <c r="AZ185" s="45">
        <f t="shared" si="296"/>
        <v>29</v>
      </c>
      <c r="BA185" s="45">
        <f>MEDIAN($AE185,$AB185,$AA185,$Y185,$V185,$U185,$S185,$R185,$P185,$N185,$M185)</f>
        <v>12</v>
      </c>
      <c r="BB185" s="45">
        <f>MEDIAN($AJ185:$AL185)</f>
        <v>987</v>
      </c>
      <c r="BC185" s="211">
        <f>MEDIAN((D185:K185,M185:V185,Y185:AF185,AJ185:AL185))</f>
        <v>150</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118177</v>
      </c>
      <c r="E187" s="160">
        <v>8831</v>
      </c>
      <c r="F187" s="160">
        <v>63004</v>
      </c>
      <c r="G187" s="160">
        <v>235011</v>
      </c>
      <c r="H187" s="144">
        <v>117173</v>
      </c>
      <c r="I187" s="144">
        <v>39656</v>
      </c>
      <c r="J187" s="160">
        <v>36756</v>
      </c>
      <c r="K187" s="144">
        <v>84085</v>
      </c>
      <c r="L187" s="43">
        <f>+SUM(D187:K187)</f>
        <v>702693</v>
      </c>
      <c r="M187" s="160">
        <v>335</v>
      </c>
      <c r="N187" s="160">
        <v>4348</v>
      </c>
      <c r="O187" s="160">
        <v>27751</v>
      </c>
      <c r="P187" s="160">
        <v>6644</v>
      </c>
      <c r="Q187" s="160">
        <v>5928</v>
      </c>
      <c r="R187" s="160">
        <v>3223</v>
      </c>
      <c r="S187" s="160">
        <v>2492</v>
      </c>
      <c r="T187" s="160">
        <v>12833</v>
      </c>
      <c r="U187" s="160">
        <v>4283</v>
      </c>
      <c r="V187" s="144">
        <v>2964</v>
      </c>
      <c r="W187" s="144"/>
      <c r="X187" s="144"/>
      <c r="Y187" s="160">
        <v>4582</v>
      </c>
      <c r="Z187" s="160">
        <v>15850</v>
      </c>
      <c r="AA187" s="250">
        <v>6026</v>
      </c>
      <c r="AB187" s="160">
        <v>3615</v>
      </c>
      <c r="AC187" s="160">
        <v>8425</v>
      </c>
      <c r="AD187" s="160">
        <v>4724</v>
      </c>
      <c r="AE187" s="160">
        <v>527</v>
      </c>
      <c r="AF187" s="160">
        <v>2532</v>
      </c>
      <c r="AG187" s="43">
        <f>+SUM(M187:AF187)</f>
        <v>117082</v>
      </c>
      <c r="AH187" s="43">
        <f t="shared" ref="AH187:AH191" si="300">O187+Q187+Z187+AC187+AD187+AF187+T187</f>
        <v>78043</v>
      </c>
      <c r="AI187" s="43">
        <f t="shared" ref="AI187:AI191" si="301">M187+N187+P187+R187+S187+U187+V187+Y187+AA187+AB187+AE187</f>
        <v>39039</v>
      </c>
      <c r="AJ187" s="160">
        <v>5511</v>
      </c>
      <c r="AK187" s="144">
        <v>364</v>
      </c>
      <c r="AL187" s="160">
        <v>1940</v>
      </c>
      <c r="AM187" s="43">
        <f>+SUM(AJ187:AL187)</f>
        <v>7815</v>
      </c>
      <c r="AN187" s="44">
        <f>+AM187+AG187+L187</f>
        <v>827590</v>
      </c>
      <c r="AQ187" s="43">
        <f t="shared" ref="AQ187:AQ190" si="302">K187/AQ$5</f>
        <v>10510.625</v>
      </c>
      <c r="AR187" s="43">
        <f t="shared" ref="AR187:AT190" si="303">AG187/AR$5</f>
        <v>6504.5555555555557</v>
      </c>
      <c r="AS187" s="43">
        <f t="shared" si="303"/>
        <v>11149</v>
      </c>
      <c r="AT187" s="43">
        <f t="shared" si="303"/>
        <v>3549</v>
      </c>
      <c r="AU187" s="43">
        <f t="shared" ref="AU187:AV190" si="304">AM187/AU$5</f>
        <v>2605</v>
      </c>
      <c r="AV187" s="44">
        <f t="shared" si="304"/>
        <v>28537.586206896551</v>
      </c>
      <c r="AW187" s="122"/>
      <c r="AX187" s="43">
        <f>MEDIAN($D187:$K187)</f>
        <v>73544.5</v>
      </c>
      <c r="AY187" s="43">
        <f>MEDIAN($M187:$AF187)</f>
        <v>4465</v>
      </c>
      <c r="AZ187" s="43">
        <f t="shared" ref="AZ187:AZ191" si="305">MEDIAN($AC187,$AD187,$Z187,$T187,$O187,Q187,AF187)</f>
        <v>8425</v>
      </c>
      <c r="BA187" s="43">
        <f>MEDIAN($AE187,$AB187,$AA187,$Y187,$V187,$U187,$S187,$R187,$P187,$N187,$M187)</f>
        <v>3615</v>
      </c>
      <c r="BB187" s="43">
        <f>MEDIAN($AJ187:$AL187)</f>
        <v>1940</v>
      </c>
      <c r="BC187" s="44">
        <f>MEDIAN((D187:K187,M187:V187,Y187:AF187,AJ187:AL187))</f>
        <v>5928</v>
      </c>
    </row>
    <row r="188" spans="1:55" s="204" customFormat="1">
      <c r="A188" s="199"/>
      <c r="B188" s="200"/>
      <c r="C188" s="201" t="s">
        <v>168</v>
      </c>
      <c r="D188" s="144">
        <v>0</v>
      </c>
      <c r="E188" s="160">
        <v>0</v>
      </c>
      <c r="F188" s="160">
        <v>0</v>
      </c>
      <c r="G188" s="160"/>
      <c r="H188" s="144"/>
      <c r="I188" s="144"/>
      <c r="J188" s="160"/>
      <c r="K188" s="144">
        <v>0</v>
      </c>
      <c r="L188" s="43"/>
      <c r="M188" s="160">
        <v>27</v>
      </c>
      <c r="N188" s="160"/>
      <c r="O188" s="160"/>
      <c r="P188" s="160"/>
      <c r="Q188" s="160">
        <v>0</v>
      </c>
      <c r="R188" s="160">
        <v>154</v>
      </c>
      <c r="S188" s="160">
        <v>0</v>
      </c>
      <c r="T188" s="160">
        <v>875</v>
      </c>
      <c r="U188" s="160"/>
      <c r="V188" s="144">
        <v>112</v>
      </c>
      <c r="W188" s="144"/>
      <c r="X188" s="144"/>
      <c r="Y188" s="160">
        <v>3553</v>
      </c>
      <c r="Z188" s="160"/>
      <c r="AA188" s="250">
        <v>0</v>
      </c>
      <c r="AB188" s="160"/>
      <c r="AC188" s="160"/>
      <c r="AD188" s="160">
        <v>107</v>
      </c>
      <c r="AE188" s="160">
        <v>68</v>
      </c>
      <c r="AF188" s="160"/>
      <c r="AG188" s="43">
        <f>+SUM(M188:AF188)</f>
        <v>4896</v>
      </c>
      <c r="AH188" s="43">
        <f t="shared" si="300"/>
        <v>982</v>
      </c>
      <c r="AI188" s="43">
        <f t="shared" si="301"/>
        <v>3914</v>
      </c>
      <c r="AJ188" s="160">
        <v>953</v>
      </c>
      <c r="AK188" s="144"/>
      <c r="AL188" s="160">
        <v>0</v>
      </c>
      <c r="AM188" s="43">
        <f>+SUM(AJ188:AL188)</f>
        <v>953</v>
      </c>
      <c r="AN188" s="44">
        <f>+AM188+AG188+L188</f>
        <v>5849</v>
      </c>
      <c r="AQ188" s="43">
        <f t="shared" si="302"/>
        <v>0</v>
      </c>
      <c r="AR188" s="43">
        <f t="shared" si="303"/>
        <v>272</v>
      </c>
      <c r="AS188" s="43">
        <f t="shared" si="303"/>
        <v>140.28571428571428</v>
      </c>
      <c r="AT188" s="43">
        <f t="shared" si="303"/>
        <v>355.81818181818181</v>
      </c>
      <c r="AU188" s="43">
        <f t="shared" si="304"/>
        <v>317.66666666666669</v>
      </c>
      <c r="AV188" s="44">
        <f t="shared" si="304"/>
        <v>201.68965517241378</v>
      </c>
      <c r="AW188" s="122"/>
      <c r="AX188" s="43">
        <f>MEDIAN($D188:$K188)</f>
        <v>0</v>
      </c>
      <c r="AY188" s="43">
        <f>MEDIAN($M188:$AF188)</f>
        <v>87.5</v>
      </c>
      <c r="AZ188" s="43">
        <f t="shared" si="305"/>
        <v>107</v>
      </c>
      <c r="BA188" s="43">
        <f>MEDIAN($AE188,$AB188,$AA188,$Y188,$V188,$U188,$S188,$R188,$P188,$N188,$M188)</f>
        <v>68</v>
      </c>
      <c r="BB188" s="43">
        <f>MEDIAN($AJ188:$AL188)</f>
        <v>476.5</v>
      </c>
      <c r="BC188" s="44">
        <f>MEDIAN((D188:K188,M188:V188,Y188:AF188,AJ188:AL188))</f>
        <v>13.5</v>
      </c>
    </row>
    <row r="189" spans="1:55" s="204" customFormat="1">
      <c r="A189" s="199"/>
      <c r="B189" s="200"/>
      <c r="C189" s="201" t="s">
        <v>167</v>
      </c>
      <c r="D189" s="144">
        <v>1694</v>
      </c>
      <c r="E189" s="160">
        <v>0</v>
      </c>
      <c r="F189" s="160">
        <v>149611</v>
      </c>
      <c r="G189" s="160">
        <v>35020</v>
      </c>
      <c r="H189" s="144">
        <v>398786</v>
      </c>
      <c r="I189" s="144">
        <v>53977</v>
      </c>
      <c r="J189" s="160">
        <v>3931</v>
      </c>
      <c r="K189" s="144">
        <v>12377</v>
      </c>
      <c r="L189" s="43">
        <f>+SUM(D189:K189)</f>
        <v>655396</v>
      </c>
      <c r="M189" s="160">
        <v>2000</v>
      </c>
      <c r="N189" s="160"/>
      <c r="O189" s="160"/>
      <c r="P189" s="160">
        <v>25312</v>
      </c>
      <c r="Q189" s="160">
        <v>0</v>
      </c>
      <c r="R189" s="160">
        <v>4205</v>
      </c>
      <c r="S189" s="160">
        <v>0</v>
      </c>
      <c r="T189" s="160">
        <v>0</v>
      </c>
      <c r="U189" s="160"/>
      <c r="V189" s="144"/>
      <c r="W189" s="144"/>
      <c r="X189" s="144"/>
      <c r="Y189" s="160">
        <v>0</v>
      </c>
      <c r="Z189" s="160"/>
      <c r="AA189" s="250">
        <v>0</v>
      </c>
      <c r="AB189" s="160">
        <v>2054</v>
      </c>
      <c r="AC189" s="160">
        <v>50</v>
      </c>
      <c r="AD189" s="160"/>
      <c r="AE189" s="160">
        <v>7000</v>
      </c>
      <c r="AF189" s="160">
        <v>6005</v>
      </c>
      <c r="AG189" s="43">
        <f>+SUM(M189:AF189)</f>
        <v>46626</v>
      </c>
      <c r="AH189" s="43">
        <f t="shared" si="300"/>
        <v>6055</v>
      </c>
      <c r="AI189" s="43">
        <f t="shared" si="301"/>
        <v>40571</v>
      </c>
      <c r="AJ189" s="160"/>
      <c r="AK189" s="144">
        <v>62094</v>
      </c>
      <c r="AL189" s="160">
        <v>-539</v>
      </c>
      <c r="AM189" s="43">
        <f>+SUM(AJ189:AL189)</f>
        <v>61555</v>
      </c>
      <c r="AN189" s="44">
        <f>+AM189+AG189+L189</f>
        <v>763577</v>
      </c>
      <c r="AQ189" s="43">
        <f t="shared" si="302"/>
        <v>1547.125</v>
      </c>
      <c r="AR189" s="43">
        <f t="shared" si="303"/>
        <v>2590.3333333333335</v>
      </c>
      <c r="AS189" s="43">
        <f t="shared" si="303"/>
        <v>865</v>
      </c>
      <c r="AT189" s="43">
        <f t="shared" si="303"/>
        <v>3688.2727272727275</v>
      </c>
      <c r="AU189" s="43">
        <f t="shared" si="304"/>
        <v>20518.333333333332</v>
      </c>
      <c r="AV189" s="44">
        <f t="shared" si="304"/>
        <v>26330.241379310344</v>
      </c>
      <c r="AW189" s="122"/>
      <c r="AX189" s="43">
        <f>MEDIAN($D189:$K189)</f>
        <v>23698.5</v>
      </c>
      <c r="AY189" s="43">
        <f>MEDIAN($M189:$AF189)</f>
        <v>1025</v>
      </c>
      <c r="AZ189" s="43">
        <f t="shared" si="305"/>
        <v>25</v>
      </c>
      <c r="BA189" s="43">
        <f>MEDIAN($AE189,$AB189,$AA189,$Y189,$V189,$U189,$S189,$R189,$P189,$N189,$M189)</f>
        <v>2027</v>
      </c>
      <c r="BB189" s="43">
        <f>MEDIAN($AJ189:$AL189)</f>
        <v>30777.5</v>
      </c>
      <c r="BC189" s="44">
        <f>MEDIAN((D189:K189,M189:V189,Y189:AF189,AJ189:AL189))</f>
        <v>2992.5</v>
      </c>
    </row>
    <row r="190" spans="1:55" s="204" customFormat="1">
      <c r="A190" s="199"/>
      <c r="B190" s="200"/>
      <c r="C190" s="201" t="s">
        <v>125</v>
      </c>
      <c r="D190" s="144">
        <v>0</v>
      </c>
      <c r="E190" s="160">
        <v>6202</v>
      </c>
      <c r="F190" s="160">
        <v>0</v>
      </c>
      <c r="G190" s="160">
        <v>76</v>
      </c>
      <c r="H190" s="144"/>
      <c r="I190" s="144"/>
      <c r="J190" s="160"/>
      <c r="K190" s="144">
        <v>0</v>
      </c>
      <c r="L190" s="43">
        <f>+SUM(D190:K190)</f>
        <v>6278</v>
      </c>
      <c r="M190" s="160">
        <v>1</v>
      </c>
      <c r="N190" s="160"/>
      <c r="O190" s="160">
        <v>885</v>
      </c>
      <c r="P190" s="160"/>
      <c r="Q190" s="160">
        <v>840</v>
      </c>
      <c r="R190" s="160">
        <v>0</v>
      </c>
      <c r="S190" s="160">
        <v>0</v>
      </c>
      <c r="T190" s="160">
        <v>0</v>
      </c>
      <c r="U190" s="160">
        <v>25</v>
      </c>
      <c r="V190" s="144"/>
      <c r="W190" s="144"/>
      <c r="X190" s="144"/>
      <c r="Y190" s="160">
        <v>0</v>
      </c>
      <c r="Z190" s="160"/>
      <c r="AA190" s="250">
        <v>0</v>
      </c>
      <c r="AB190" s="160"/>
      <c r="AC190" s="160"/>
      <c r="AD190" s="160"/>
      <c r="AE190" s="160">
        <v>0</v>
      </c>
      <c r="AF190" s="160"/>
      <c r="AG190" s="43">
        <f>+SUM(M190:AF190)</f>
        <v>1751</v>
      </c>
      <c r="AH190" s="43">
        <f t="shared" si="300"/>
        <v>1725</v>
      </c>
      <c r="AI190" s="43">
        <f t="shared" si="301"/>
        <v>26</v>
      </c>
      <c r="AJ190" s="160">
        <v>944</v>
      </c>
      <c r="AK190" s="144"/>
      <c r="AL190" s="160">
        <v>0</v>
      </c>
      <c r="AM190" s="43">
        <f>+SUM(AJ190:AL190)</f>
        <v>944</v>
      </c>
      <c r="AN190" s="44">
        <f>+AM190+AG190+L190</f>
        <v>8973</v>
      </c>
      <c r="AQ190" s="43">
        <f t="shared" si="302"/>
        <v>0</v>
      </c>
      <c r="AR190" s="43">
        <f t="shared" si="303"/>
        <v>97.277777777777771</v>
      </c>
      <c r="AS190" s="43">
        <f t="shared" si="303"/>
        <v>246.42857142857142</v>
      </c>
      <c r="AT190" s="43">
        <f t="shared" si="303"/>
        <v>2.3636363636363638</v>
      </c>
      <c r="AU190" s="43">
        <f t="shared" si="304"/>
        <v>314.66666666666669</v>
      </c>
      <c r="AV190" s="44">
        <f t="shared" si="304"/>
        <v>309.41379310344826</v>
      </c>
      <c r="AW190" s="122"/>
      <c r="AX190" s="43">
        <f>MEDIAN($D190:$K190)</f>
        <v>0</v>
      </c>
      <c r="AY190" s="43">
        <f>MEDIAN($M190:$AF190)</f>
        <v>0</v>
      </c>
      <c r="AZ190" s="43">
        <f t="shared" si="305"/>
        <v>840</v>
      </c>
      <c r="BA190" s="43">
        <f>MEDIAN($AE190,$AB190,$AA190,$Y190,$V190,$U190,$S190,$R190,$P190,$N190,$M190)</f>
        <v>0</v>
      </c>
      <c r="BB190" s="43">
        <f>MEDIAN($AJ190:$AL190)</f>
        <v>472</v>
      </c>
      <c r="BC190" s="44">
        <f>MEDIAN((D190:K190,M190:V190,Y190:AF190,AJ190:AL190))</f>
        <v>0</v>
      </c>
    </row>
    <row r="191" spans="1:55" s="204" customFormat="1">
      <c r="A191" s="199"/>
      <c r="B191" s="200"/>
      <c r="C191" s="210" t="s">
        <v>158</v>
      </c>
      <c r="D191" s="252">
        <f t="shared" ref="D191:K191" si="306">SUM(D187:D190)</f>
        <v>119871</v>
      </c>
      <c r="E191" s="252">
        <f t="shared" si="306"/>
        <v>15033</v>
      </c>
      <c r="F191" s="252">
        <f t="shared" si="306"/>
        <v>212615</v>
      </c>
      <c r="G191" s="252">
        <f t="shared" si="306"/>
        <v>270107</v>
      </c>
      <c r="H191" s="252">
        <f t="shared" si="306"/>
        <v>515959</v>
      </c>
      <c r="I191" s="252">
        <f t="shared" si="306"/>
        <v>93633</v>
      </c>
      <c r="J191" s="252">
        <f t="shared" si="306"/>
        <v>40687</v>
      </c>
      <c r="K191" s="252">
        <f t="shared" si="306"/>
        <v>96462</v>
      </c>
      <c r="L191" s="45">
        <f>+SUM(D191:K191)</f>
        <v>1364367</v>
      </c>
      <c r="M191" s="252">
        <f t="shared" ref="M191:V191" si="307">SUM(M187:M190)</f>
        <v>2363</v>
      </c>
      <c r="N191" s="252">
        <f t="shared" si="307"/>
        <v>4348</v>
      </c>
      <c r="O191" s="252">
        <f t="shared" si="307"/>
        <v>28636</v>
      </c>
      <c r="P191" s="252">
        <f t="shared" si="307"/>
        <v>31956</v>
      </c>
      <c r="Q191" s="252">
        <f t="shared" si="307"/>
        <v>6768</v>
      </c>
      <c r="R191" s="252">
        <f t="shared" si="307"/>
        <v>7582</v>
      </c>
      <c r="S191" s="252">
        <f t="shared" si="307"/>
        <v>2492</v>
      </c>
      <c r="T191" s="252">
        <f t="shared" si="307"/>
        <v>13708</v>
      </c>
      <c r="U191" s="252">
        <f t="shared" si="307"/>
        <v>4308</v>
      </c>
      <c r="V191" s="252">
        <f t="shared" si="307"/>
        <v>3076</v>
      </c>
      <c r="W191" s="252"/>
      <c r="X191" s="252"/>
      <c r="Y191" s="252">
        <f t="shared" ref="Y191:AF191" si="308">SUM(Y187:Y190)</f>
        <v>8135</v>
      </c>
      <c r="Z191" s="252">
        <f t="shared" si="308"/>
        <v>15850</v>
      </c>
      <c r="AA191" s="252">
        <f t="shared" si="308"/>
        <v>6026</v>
      </c>
      <c r="AB191" s="252">
        <f t="shared" si="308"/>
        <v>5669</v>
      </c>
      <c r="AC191" s="252">
        <f t="shared" si="308"/>
        <v>8475</v>
      </c>
      <c r="AD191" s="252">
        <f t="shared" si="308"/>
        <v>4831</v>
      </c>
      <c r="AE191" s="252">
        <f t="shared" si="308"/>
        <v>7595</v>
      </c>
      <c r="AF191" s="252">
        <f t="shared" si="308"/>
        <v>8537</v>
      </c>
      <c r="AG191" s="45">
        <f>+SUM(M191:AF191)</f>
        <v>170355</v>
      </c>
      <c r="AH191" s="45">
        <f t="shared" si="300"/>
        <v>86805</v>
      </c>
      <c r="AI191" s="45">
        <f t="shared" si="301"/>
        <v>83550</v>
      </c>
      <c r="AJ191" s="252">
        <f>SUM(AJ187:AJ190)</f>
        <v>7408</v>
      </c>
      <c r="AK191" s="252">
        <f>SUM(AK187:AK190)</f>
        <v>62458</v>
      </c>
      <c r="AL191" s="252">
        <f>SUM(AL187:AL190)</f>
        <v>1401</v>
      </c>
      <c r="AM191" s="45">
        <f>+SUM(AJ191:AL191)</f>
        <v>71267</v>
      </c>
      <c r="AN191" s="211">
        <f>+AM191+AG191+L191</f>
        <v>1605989</v>
      </c>
      <c r="AQ191" s="45">
        <f>K191/AQ$5</f>
        <v>12057.75</v>
      </c>
      <c r="AR191" s="45">
        <f>AG191/AR$5</f>
        <v>9464.1666666666661</v>
      </c>
      <c r="AS191" s="45">
        <f>AH191/AS$5</f>
        <v>12400.714285714286</v>
      </c>
      <c r="AT191" s="45">
        <f>AI191/AT$5</f>
        <v>7595.454545454545</v>
      </c>
      <c r="AU191" s="45">
        <f>AM191/AU$5</f>
        <v>23755.666666666668</v>
      </c>
      <c r="AV191" s="211">
        <f>AN191/AV$5</f>
        <v>55378.931034482761</v>
      </c>
      <c r="AW191" s="122"/>
      <c r="AX191" s="45">
        <f>MEDIAN($D191:$K191)</f>
        <v>108166.5</v>
      </c>
      <c r="AY191" s="45">
        <f>MEDIAN($M191:$AF191)</f>
        <v>7175</v>
      </c>
      <c r="AZ191" s="45">
        <f t="shared" si="305"/>
        <v>8537</v>
      </c>
      <c r="BA191" s="45">
        <f>MEDIAN($AE191,$AB191,$AA191,$Y191,$V191,$U191,$S191,$R191,$P191,$N191,$M191)</f>
        <v>5669</v>
      </c>
      <c r="BB191" s="45">
        <f>MEDIAN($AJ191:$AL191)</f>
        <v>7408</v>
      </c>
      <c r="BC191" s="211">
        <f>MEDIAN((D191:K191,M191:V191,Y191:AF191,AJ191:AL191))</f>
        <v>8475</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9">D185-D191</f>
        <v>-119120</v>
      </c>
      <c r="E193" s="256">
        <f t="shared" si="309"/>
        <v>26044</v>
      </c>
      <c r="F193" s="256">
        <f t="shared" si="309"/>
        <v>-31589</v>
      </c>
      <c r="G193" s="256">
        <f t="shared" si="309"/>
        <v>-222291</v>
      </c>
      <c r="H193" s="256">
        <f t="shared" si="309"/>
        <v>-185856</v>
      </c>
      <c r="I193" s="256">
        <f t="shared" si="309"/>
        <v>-65999</v>
      </c>
      <c r="J193" s="256">
        <f t="shared" si="309"/>
        <v>-40024</v>
      </c>
      <c r="K193" s="256">
        <f t="shared" si="309"/>
        <v>-96366</v>
      </c>
      <c r="L193" s="42">
        <f>+SUM(D193:K193)</f>
        <v>-735201</v>
      </c>
      <c r="M193" s="256">
        <f t="shared" ref="M193:V193" si="310">M185-M191</f>
        <v>5205</v>
      </c>
      <c r="N193" s="256">
        <f t="shared" si="310"/>
        <v>-4309</v>
      </c>
      <c r="O193" s="256">
        <f t="shared" si="310"/>
        <v>-28607</v>
      </c>
      <c r="P193" s="256">
        <f t="shared" si="310"/>
        <v>-11605</v>
      </c>
      <c r="Q193" s="256">
        <f t="shared" si="310"/>
        <v>-6768</v>
      </c>
      <c r="R193" s="256">
        <f t="shared" si="310"/>
        <v>-7546</v>
      </c>
      <c r="S193" s="256">
        <f t="shared" si="310"/>
        <v>-2491</v>
      </c>
      <c r="T193" s="256">
        <f t="shared" si="310"/>
        <v>-13558</v>
      </c>
      <c r="U193" s="256">
        <f t="shared" si="310"/>
        <v>-15299</v>
      </c>
      <c r="V193" s="256">
        <f t="shared" si="310"/>
        <v>-3076</v>
      </c>
      <c r="W193" s="256"/>
      <c r="X193" s="256"/>
      <c r="Y193" s="256">
        <f t="shared" ref="Y193:AF193" si="311">Y185-Y191</f>
        <v>-8135</v>
      </c>
      <c r="Z193" s="256">
        <f t="shared" si="311"/>
        <v>-13314</v>
      </c>
      <c r="AA193" s="256">
        <f t="shared" si="311"/>
        <v>-6014</v>
      </c>
      <c r="AB193" s="256">
        <f t="shared" si="311"/>
        <v>-5664</v>
      </c>
      <c r="AC193" s="256">
        <f t="shared" si="311"/>
        <v>-7299</v>
      </c>
      <c r="AD193" s="256">
        <f t="shared" si="311"/>
        <v>-4826</v>
      </c>
      <c r="AE193" s="256">
        <f t="shared" si="311"/>
        <v>-1595</v>
      </c>
      <c r="AF193" s="256">
        <f t="shared" si="311"/>
        <v>-8537</v>
      </c>
      <c r="AG193" s="42">
        <f>+SUM(M193:AF193)</f>
        <v>-143438</v>
      </c>
      <c r="AH193" s="42">
        <f t="shared" ref="AH193" si="312">O193+Q193+Z193+AC193+AD193+AF193+T193</f>
        <v>-82909</v>
      </c>
      <c r="AI193" s="42">
        <f>M193+N193+P193+R193+S193+U193+V193+Y193+AA193+AB193+AE193</f>
        <v>-60529</v>
      </c>
      <c r="AJ193" s="256">
        <f>AJ185-AJ191</f>
        <v>-6421</v>
      </c>
      <c r="AK193" s="256">
        <f>AK185-AK191</f>
        <v>-3457</v>
      </c>
      <c r="AL193" s="256">
        <f>AL185-AL191</f>
        <v>-1380</v>
      </c>
      <c r="AM193" s="42">
        <f>+SUM(AJ193:AL193)</f>
        <v>-11258</v>
      </c>
      <c r="AN193" s="230">
        <f>+AM193+AG193+L193</f>
        <v>-889897</v>
      </c>
      <c r="AQ193" s="42">
        <f>K193/AQ$5</f>
        <v>-12045.75</v>
      </c>
      <c r="AR193" s="42">
        <f>AG193/AR$5</f>
        <v>-7968.7777777777774</v>
      </c>
      <c r="AS193" s="42">
        <f>AH193/AS$5</f>
        <v>-11844.142857142857</v>
      </c>
      <c r="AT193" s="42">
        <f>AI193/AT$5</f>
        <v>-5502.636363636364</v>
      </c>
      <c r="AU193" s="42">
        <f>AM193/AU$5</f>
        <v>-3752.6666666666665</v>
      </c>
      <c r="AV193" s="230">
        <f>AN193/AV$5</f>
        <v>-30686.103448275862</v>
      </c>
      <c r="AW193" s="122"/>
      <c r="AX193" s="42">
        <f>MEDIAN($D193:$K193)</f>
        <v>-81182.5</v>
      </c>
      <c r="AY193" s="42">
        <f>MEDIAN($M193:$AF193)</f>
        <v>-7033.5</v>
      </c>
      <c r="AZ193" s="42">
        <f>MEDIAN($AC193,$AD193,$Z193,$T193,$O193,Q193,AF193)</f>
        <v>-8537</v>
      </c>
      <c r="BA193" s="42">
        <f>MEDIAN($AE193,$AB193,$AA193,$Y193,$V193,$U193,$S193,$R193,$P193,$N193,$M193)</f>
        <v>-5664</v>
      </c>
      <c r="BB193" s="42">
        <f>MEDIAN($AJ193:$AL193)</f>
        <v>-3457</v>
      </c>
      <c r="BC193" s="230">
        <f>MEDIAN((D193:K193,M193:V193,Y193:AF193,AJ193:AL193))</f>
        <v>-7546</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68850</v>
      </c>
      <c r="E197" s="160">
        <v>107</v>
      </c>
      <c r="F197" s="160">
        <v>0</v>
      </c>
      <c r="G197" s="160">
        <v>118000</v>
      </c>
      <c r="H197" s="144"/>
      <c r="I197" s="144"/>
      <c r="J197" s="160"/>
      <c r="K197" s="144">
        <v>58000</v>
      </c>
      <c r="L197" s="43">
        <f>+SUM(D197:K197)</f>
        <v>244957</v>
      </c>
      <c r="M197" s="160"/>
      <c r="N197" s="160"/>
      <c r="O197" s="160"/>
      <c r="P197" s="160"/>
      <c r="Q197" s="160">
        <v>32000</v>
      </c>
      <c r="R197" s="160">
        <v>0</v>
      </c>
      <c r="S197" s="160">
        <v>0</v>
      </c>
      <c r="T197" s="160">
        <v>0</v>
      </c>
      <c r="U197" s="160"/>
      <c r="V197" s="144"/>
      <c r="W197" s="144"/>
      <c r="X197" s="144"/>
      <c r="Y197" s="160">
        <v>0</v>
      </c>
      <c r="Z197" s="160"/>
      <c r="AA197" s="250">
        <v>0</v>
      </c>
      <c r="AB197" s="160"/>
      <c r="AC197" s="160">
        <v>2000</v>
      </c>
      <c r="AD197" s="160"/>
      <c r="AE197" s="160">
        <v>0</v>
      </c>
      <c r="AF197" s="160"/>
      <c r="AG197" s="43">
        <f>+SUM(M197:AF197)</f>
        <v>34000</v>
      </c>
      <c r="AH197" s="43">
        <f t="shared" ref="AH197:AH200" si="313">O197+Q197+Z197+AC197+AD197+AF197+T197</f>
        <v>34000</v>
      </c>
      <c r="AI197" s="43">
        <f t="shared" ref="AI197:AI200" si="314">M197+N197+P197+R197+S197+U197+V197+Y197+AA197+AB197+AE197</f>
        <v>0</v>
      </c>
      <c r="AJ197" s="160"/>
      <c r="AK197" s="144"/>
      <c r="AL197" s="160">
        <v>0</v>
      </c>
      <c r="AM197" s="43">
        <f>+SUM(AJ197:AL197)</f>
        <v>0</v>
      </c>
      <c r="AN197" s="44">
        <f>+AM197+AG197+L197</f>
        <v>278957</v>
      </c>
      <c r="AQ197" s="43">
        <f t="shared" ref="AQ197:AQ199" si="315">K197/AQ$5</f>
        <v>7250</v>
      </c>
      <c r="AR197" s="43">
        <f t="shared" ref="AR197:AT199" si="316">AG197/AR$5</f>
        <v>1888.8888888888889</v>
      </c>
      <c r="AS197" s="43">
        <f t="shared" si="316"/>
        <v>4857.1428571428569</v>
      </c>
      <c r="AT197" s="43">
        <f t="shared" si="316"/>
        <v>0</v>
      </c>
      <c r="AU197" s="43">
        <f t="shared" ref="AU197:AV199" si="317">AM197/AU$5</f>
        <v>0</v>
      </c>
      <c r="AV197" s="44">
        <f t="shared" si="317"/>
        <v>9619.2068965517246</v>
      </c>
      <c r="AW197" s="122"/>
      <c r="AX197" s="43">
        <f>MEDIAN($D197:$K197)</f>
        <v>58000</v>
      </c>
      <c r="AY197" s="43">
        <f>MEDIAN($M197:$AF197)</f>
        <v>0</v>
      </c>
      <c r="AZ197" s="43">
        <f t="shared" ref="AZ197:AZ200" si="318">MEDIAN($AC197,$AD197,$Z197,$T197,$O197,Q197,AF197)</f>
        <v>2000</v>
      </c>
      <c r="BA197" s="43">
        <f>MEDIAN($AE197,$AB197,$AA197,$Y197,$V197,$U197,$S197,$R197,$P197,$N197,$M197)</f>
        <v>0</v>
      </c>
      <c r="BB197" s="43">
        <f>MEDIAN($AJ197:$AL197)</f>
        <v>0</v>
      </c>
      <c r="BC197" s="44">
        <f>MEDIAN((D197:K197,M197:V197,Y197:AF197,AJ197:AL197))</f>
        <v>0</v>
      </c>
    </row>
    <row r="198" spans="1:55" s="204" customFormat="1">
      <c r="A198" s="199"/>
      <c r="B198" s="200"/>
      <c r="C198" s="201" t="s">
        <v>162</v>
      </c>
      <c r="D198" s="144">
        <v>0</v>
      </c>
      <c r="E198" s="160"/>
      <c r="F198" s="160">
        <v>0</v>
      </c>
      <c r="G198" s="160"/>
      <c r="H198" s="144"/>
      <c r="I198" s="144"/>
      <c r="J198" s="160"/>
      <c r="K198" s="144">
        <v>0</v>
      </c>
      <c r="L198" s="43">
        <f>+SUM(D198:K198)</f>
        <v>0</v>
      </c>
      <c r="M198" s="160"/>
      <c r="N198" s="160"/>
      <c r="O198" s="160">
        <v>9450</v>
      </c>
      <c r="P198" s="160"/>
      <c r="Q198" s="160">
        <v>0</v>
      </c>
      <c r="R198" s="160">
        <v>0</v>
      </c>
      <c r="S198" s="160">
        <v>0</v>
      </c>
      <c r="T198" s="160">
        <v>0</v>
      </c>
      <c r="U198" s="160"/>
      <c r="V198" s="144"/>
      <c r="W198" s="144"/>
      <c r="X198" s="144"/>
      <c r="Y198" s="160">
        <v>0</v>
      </c>
      <c r="Z198" s="160"/>
      <c r="AA198" s="250">
        <v>791</v>
      </c>
      <c r="AB198" s="160"/>
      <c r="AC198" s="160"/>
      <c r="AD198" s="160"/>
      <c r="AE198" s="160">
        <v>0</v>
      </c>
      <c r="AF198" s="160"/>
      <c r="AG198" s="43">
        <f>+SUM(M198:AF198)</f>
        <v>10241</v>
      </c>
      <c r="AH198" s="43">
        <f t="shared" si="313"/>
        <v>9450</v>
      </c>
      <c r="AI198" s="43">
        <f t="shared" si="314"/>
        <v>791</v>
      </c>
      <c r="AJ198" s="160"/>
      <c r="AK198" s="144"/>
      <c r="AL198" s="160">
        <v>0</v>
      </c>
      <c r="AM198" s="43">
        <f>+SUM(AJ198:AL198)</f>
        <v>0</v>
      </c>
      <c r="AN198" s="44">
        <f>+AM198+AG198+L198</f>
        <v>10241</v>
      </c>
      <c r="AQ198" s="43">
        <f t="shared" si="315"/>
        <v>0</v>
      </c>
      <c r="AR198" s="43">
        <f t="shared" si="316"/>
        <v>568.94444444444446</v>
      </c>
      <c r="AS198" s="43">
        <f t="shared" si="316"/>
        <v>1350</v>
      </c>
      <c r="AT198" s="43">
        <f t="shared" si="316"/>
        <v>71.909090909090907</v>
      </c>
      <c r="AU198" s="43">
        <f t="shared" si="317"/>
        <v>0</v>
      </c>
      <c r="AV198" s="44">
        <f t="shared" si="317"/>
        <v>353.13793103448273</v>
      </c>
      <c r="AW198" s="122"/>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c r="F199" s="160">
        <v>0</v>
      </c>
      <c r="G199" s="160"/>
      <c r="H199" s="144">
        <v>85000</v>
      </c>
      <c r="I199" s="144"/>
      <c r="J199" s="160"/>
      <c r="K199" s="144">
        <v>0</v>
      </c>
      <c r="L199" s="43">
        <f>+SUM(D199:K199)</f>
        <v>85000</v>
      </c>
      <c r="M199" s="160"/>
      <c r="N199" s="160"/>
      <c r="O199" s="160">
        <v>0</v>
      </c>
      <c r="P199" s="160"/>
      <c r="Q199" s="160">
        <v>0</v>
      </c>
      <c r="R199" s="160">
        <v>0</v>
      </c>
      <c r="S199" s="160">
        <v>0</v>
      </c>
      <c r="T199" s="160">
        <v>0</v>
      </c>
      <c r="U199" s="160">
        <v>-3</v>
      </c>
      <c r="V199" s="144"/>
      <c r="W199" s="144"/>
      <c r="X199" s="144"/>
      <c r="Y199" s="160">
        <v>0</v>
      </c>
      <c r="Z199" s="160"/>
      <c r="AA199" s="250">
        <v>0</v>
      </c>
      <c r="AB199" s="160"/>
      <c r="AC199" s="160"/>
      <c r="AD199" s="160"/>
      <c r="AE199" s="160">
        <v>0</v>
      </c>
      <c r="AF199" s="160"/>
      <c r="AG199" s="43">
        <f>+SUM(M199:AF199)</f>
        <v>-3</v>
      </c>
      <c r="AH199" s="43">
        <f t="shared" si="313"/>
        <v>0</v>
      </c>
      <c r="AI199" s="43">
        <f t="shared" si="314"/>
        <v>-3</v>
      </c>
      <c r="AJ199" s="160"/>
      <c r="AK199" s="144"/>
      <c r="AL199" s="160">
        <v>0</v>
      </c>
      <c r="AM199" s="43">
        <f>+SUM(AJ199:AL199)</f>
        <v>0</v>
      </c>
      <c r="AN199" s="44">
        <f>+AM199+AG199+L199</f>
        <v>84997</v>
      </c>
      <c r="AQ199" s="43">
        <f t="shared" si="315"/>
        <v>0</v>
      </c>
      <c r="AR199" s="43">
        <f t="shared" si="316"/>
        <v>-0.16666666666666666</v>
      </c>
      <c r="AS199" s="43">
        <f t="shared" si="316"/>
        <v>0</v>
      </c>
      <c r="AT199" s="43">
        <f t="shared" si="316"/>
        <v>-0.27272727272727271</v>
      </c>
      <c r="AU199" s="43">
        <f t="shared" si="317"/>
        <v>0</v>
      </c>
      <c r="AV199" s="44">
        <f t="shared" si="317"/>
        <v>2930.9310344827586</v>
      </c>
      <c r="AW199" s="122"/>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9">SUM(D197:D199)</f>
        <v>68850</v>
      </c>
      <c r="E200" s="252">
        <f t="shared" si="319"/>
        <v>107</v>
      </c>
      <c r="F200" s="252">
        <f t="shared" si="319"/>
        <v>0</v>
      </c>
      <c r="G200" s="252">
        <f t="shared" si="319"/>
        <v>118000</v>
      </c>
      <c r="H200" s="252">
        <f t="shared" si="319"/>
        <v>85000</v>
      </c>
      <c r="I200" s="252">
        <f t="shared" si="319"/>
        <v>0</v>
      </c>
      <c r="J200" s="252">
        <f t="shared" si="319"/>
        <v>0</v>
      </c>
      <c r="K200" s="252">
        <f t="shared" si="319"/>
        <v>58000</v>
      </c>
      <c r="L200" s="45">
        <f>+SUM(D200:K200)</f>
        <v>329957</v>
      </c>
      <c r="M200" s="252">
        <f t="shared" ref="M200:V200" si="320">SUM(M197:M199)</f>
        <v>0</v>
      </c>
      <c r="N200" s="252">
        <f t="shared" si="320"/>
        <v>0</v>
      </c>
      <c r="O200" s="252">
        <f t="shared" si="320"/>
        <v>9450</v>
      </c>
      <c r="P200" s="252">
        <f t="shared" si="320"/>
        <v>0</v>
      </c>
      <c r="Q200" s="252">
        <f t="shared" si="320"/>
        <v>32000</v>
      </c>
      <c r="R200" s="252">
        <f t="shared" si="320"/>
        <v>0</v>
      </c>
      <c r="S200" s="252">
        <f t="shared" si="320"/>
        <v>0</v>
      </c>
      <c r="T200" s="252">
        <f t="shared" si="320"/>
        <v>0</v>
      </c>
      <c r="U200" s="252">
        <f t="shared" si="320"/>
        <v>-3</v>
      </c>
      <c r="V200" s="252">
        <f t="shared" si="320"/>
        <v>0</v>
      </c>
      <c r="W200" s="252"/>
      <c r="X200" s="252"/>
      <c r="Y200" s="252">
        <f t="shared" ref="Y200:AF200" si="321">SUM(Y197:Y199)</f>
        <v>0</v>
      </c>
      <c r="Z200" s="252">
        <f t="shared" si="321"/>
        <v>0</v>
      </c>
      <c r="AA200" s="252">
        <f t="shared" si="321"/>
        <v>791</v>
      </c>
      <c r="AB200" s="252">
        <f t="shared" si="321"/>
        <v>0</v>
      </c>
      <c r="AC200" s="252">
        <f t="shared" si="321"/>
        <v>2000</v>
      </c>
      <c r="AD200" s="252">
        <f t="shared" si="321"/>
        <v>0</v>
      </c>
      <c r="AE200" s="252">
        <f t="shared" si="321"/>
        <v>0</v>
      </c>
      <c r="AF200" s="252">
        <f t="shared" si="321"/>
        <v>0</v>
      </c>
      <c r="AG200" s="45">
        <f>+SUM(M200:AF200)</f>
        <v>44238</v>
      </c>
      <c r="AH200" s="45">
        <f t="shared" si="313"/>
        <v>43450</v>
      </c>
      <c r="AI200" s="45">
        <f t="shared" si="314"/>
        <v>788</v>
      </c>
      <c r="AJ200" s="252">
        <f>SUM(AJ197:AJ199)</f>
        <v>0</v>
      </c>
      <c r="AK200" s="252">
        <f>SUM(AK197:AK199)</f>
        <v>0</v>
      </c>
      <c r="AL200" s="252">
        <f>SUM(AL197:AL199)</f>
        <v>0</v>
      </c>
      <c r="AM200" s="45">
        <f>+SUM(AJ200:AL200)</f>
        <v>0</v>
      </c>
      <c r="AN200" s="211">
        <f>+AM200+AG200+L200</f>
        <v>374195</v>
      </c>
      <c r="AQ200" s="45">
        <f>K200/AQ$5</f>
        <v>7250</v>
      </c>
      <c r="AR200" s="45">
        <f>AG200/AR$5</f>
        <v>2457.6666666666665</v>
      </c>
      <c r="AS200" s="45">
        <f>AH200/AS$5</f>
        <v>6207.1428571428569</v>
      </c>
      <c r="AT200" s="45">
        <f>AI200/AT$5</f>
        <v>71.63636363636364</v>
      </c>
      <c r="AU200" s="45">
        <f>AM200/AU$5</f>
        <v>0</v>
      </c>
      <c r="AV200" s="211">
        <f>AN200/AV$5</f>
        <v>12903.275862068966</v>
      </c>
      <c r="AW200" s="122"/>
      <c r="AX200" s="45">
        <f>MEDIAN($D200:$K200)</f>
        <v>29053.5</v>
      </c>
      <c r="AY200" s="45">
        <f>MEDIAN($M200:$AF200)</f>
        <v>0</v>
      </c>
      <c r="AZ200" s="45">
        <f t="shared" si="318"/>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82</v>
      </c>
      <c r="F202" s="160">
        <v>709</v>
      </c>
      <c r="G202" s="160">
        <v>80630</v>
      </c>
      <c r="H202" s="144">
        <v>32</v>
      </c>
      <c r="I202" s="144"/>
      <c r="J202" s="160">
        <v>4</v>
      </c>
      <c r="K202" s="144">
        <v>35000</v>
      </c>
      <c r="L202" s="43">
        <f>+SUM(D202:K202)</f>
        <v>116457</v>
      </c>
      <c r="M202" s="160"/>
      <c r="N202" s="160"/>
      <c r="O202" s="160">
        <v>0</v>
      </c>
      <c r="P202" s="160"/>
      <c r="Q202" s="160">
        <v>39264</v>
      </c>
      <c r="R202" s="160">
        <v>0</v>
      </c>
      <c r="S202" s="160">
        <v>0</v>
      </c>
      <c r="T202" s="160">
        <v>0</v>
      </c>
      <c r="U202" s="160"/>
      <c r="V202" s="144"/>
      <c r="W202" s="144"/>
      <c r="X202" s="144"/>
      <c r="Y202" s="160">
        <v>0</v>
      </c>
      <c r="Z202" s="160">
        <v>1364</v>
      </c>
      <c r="AA202" s="250">
        <v>0</v>
      </c>
      <c r="AB202" s="160"/>
      <c r="AC202" s="160">
        <v>80</v>
      </c>
      <c r="AD202" s="160"/>
      <c r="AE202" s="160">
        <v>0</v>
      </c>
      <c r="AF202" s="160"/>
      <c r="AG202" s="43">
        <f>+SUM(M202:AF202)</f>
        <v>40708</v>
      </c>
      <c r="AH202" s="43">
        <f t="shared" ref="AH202:AH204" si="322">O202+Q202+Z202+AC202+AD202+AF202+T202</f>
        <v>40708</v>
      </c>
      <c r="AI202" s="43">
        <f t="shared" ref="AI202:AI204" si="323">M202+N202+P202+R202+S202+U202+V202+Y202+AA202+AB202+AE202</f>
        <v>0</v>
      </c>
      <c r="AJ202" s="160"/>
      <c r="AK202" s="144"/>
      <c r="AL202" s="160">
        <v>0</v>
      </c>
      <c r="AM202" s="43">
        <f>+SUM(AJ202:AL202)</f>
        <v>0</v>
      </c>
      <c r="AN202" s="44">
        <f>+AM202+AG202+L202</f>
        <v>157165</v>
      </c>
      <c r="AQ202" s="43">
        <f t="shared" ref="AQ202:AQ203" si="324">K202/AQ$5</f>
        <v>4375</v>
      </c>
      <c r="AR202" s="43">
        <f t="shared" ref="AR202:AT203" si="325">AG202/AR$5</f>
        <v>2261.5555555555557</v>
      </c>
      <c r="AS202" s="43">
        <f t="shared" si="325"/>
        <v>5815.4285714285716</v>
      </c>
      <c r="AT202" s="43">
        <f t="shared" si="325"/>
        <v>0</v>
      </c>
      <c r="AU202" s="43">
        <f t="shared" ref="AU202:AV203" si="326">AM202/AU$5</f>
        <v>0</v>
      </c>
      <c r="AV202" s="44">
        <f t="shared" si="326"/>
        <v>5419.4827586206893</v>
      </c>
      <c r="AW202" s="122"/>
      <c r="AX202" s="43">
        <f>MEDIAN($D202:$K202)</f>
        <v>82</v>
      </c>
      <c r="AY202" s="43">
        <f>MEDIAN($M202:$AF202)</f>
        <v>0</v>
      </c>
      <c r="AZ202" s="43">
        <f t="shared" ref="AZ202:AZ204" si="327">MEDIAN($AC202,$AD202,$Z202,$T202,$O202,Q202,AF202)</f>
        <v>80</v>
      </c>
      <c r="BA202" s="43">
        <f>MEDIAN($AE202,$AB202,$AA202,$Y202,$V202,$U202,$S202,$R202,$P202,$N202,$M202)</f>
        <v>0</v>
      </c>
      <c r="BB202" s="43">
        <f>MEDIAN($AJ202:$AL202)</f>
        <v>0</v>
      </c>
      <c r="BC202" s="44">
        <f>MEDIAN((D202:K202,M202:V202,Y202:AF202,AJ202:AL202))</f>
        <v>2</v>
      </c>
    </row>
    <row r="203" spans="1:55" s="204" customFormat="1">
      <c r="A203" s="199"/>
      <c r="B203" s="200"/>
      <c r="C203" s="201" t="s">
        <v>125</v>
      </c>
      <c r="D203" s="144">
        <v>6653</v>
      </c>
      <c r="E203" s="160"/>
      <c r="F203" s="160">
        <v>0</v>
      </c>
      <c r="G203" s="160"/>
      <c r="H203" s="144">
        <v>8000</v>
      </c>
      <c r="I203" s="144"/>
      <c r="J203" s="160"/>
      <c r="K203" s="144">
        <v>670</v>
      </c>
      <c r="L203" s="43">
        <f>+SUM(D203:K203)</f>
        <v>15323</v>
      </c>
      <c r="M203" s="160"/>
      <c r="N203" s="160"/>
      <c r="O203" s="160">
        <v>635</v>
      </c>
      <c r="P203" s="160"/>
      <c r="Q203" s="160">
        <v>0</v>
      </c>
      <c r="R203" s="160">
        <v>0</v>
      </c>
      <c r="S203" s="160">
        <v>0</v>
      </c>
      <c r="T203" s="160">
        <v>0</v>
      </c>
      <c r="U203" s="160"/>
      <c r="V203" s="144"/>
      <c r="W203" s="144"/>
      <c r="X203" s="144"/>
      <c r="Y203" s="160">
        <v>0</v>
      </c>
      <c r="Z203" s="160"/>
      <c r="AA203" s="250">
        <v>0</v>
      </c>
      <c r="AB203" s="160"/>
      <c r="AC203" s="160"/>
      <c r="AD203" s="160"/>
      <c r="AE203" s="160">
        <v>0</v>
      </c>
      <c r="AF203" s="160"/>
      <c r="AG203" s="43">
        <f>+SUM(M203:AF203)</f>
        <v>635</v>
      </c>
      <c r="AH203" s="43">
        <f t="shared" si="322"/>
        <v>635</v>
      </c>
      <c r="AI203" s="43">
        <f t="shared" si="323"/>
        <v>0</v>
      </c>
      <c r="AJ203" s="160"/>
      <c r="AK203" s="144">
        <v>38</v>
      </c>
      <c r="AL203" s="160">
        <v>0</v>
      </c>
      <c r="AM203" s="43">
        <f>+SUM(AJ203:AL203)</f>
        <v>38</v>
      </c>
      <c r="AN203" s="44">
        <f>+AM203+AG203+L203</f>
        <v>15996</v>
      </c>
      <c r="AQ203" s="43">
        <f t="shared" si="324"/>
        <v>83.75</v>
      </c>
      <c r="AR203" s="43">
        <f t="shared" si="325"/>
        <v>35.277777777777779</v>
      </c>
      <c r="AS203" s="43">
        <f t="shared" si="325"/>
        <v>90.714285714285708</v>
      </c>
      <c r="AT203" s="43">
        <f t="shared" si="325"/>
        <v>0</v>
      </c>
      <c r="AU203" s="43">
        <f t="shared" si="326"/>
        <v>12.666666666666666</v>
      </c>
      <c r="AV203" s="44">
        <f t="shared" si="326"/>
        <v>551.58620689655174</v>
      </c>
      <c r="AW203" s="122"/>
      <c r="AX203" s="43">
        <f>MEDIAN($D203:$K203)</f>
        <v>3661.5</v>
      </c>
      <c r="AY203" s="43">
        <f>MEDIAN($M203:$AF203)</f>
        <v>0</v>
      </c>
      <c r="AZ203" s="43">
        <f t="shared" si="327"/>
        <v>0</v>
      </c>
      <c r="BA203" s="43">
        <f>MEDIAN($AE203,$AB203,$AA203,$Y203,$V203,$U203,$S203,$R203,$P203,$N203,$M203)</f>
        <v>0</v>
      </c>
      <c r="BB203" s="43">
        <f>MEDIAN($AJ203:$AL203)</f>
        <v>19</v>
      </c>
      <c r="BC203" s="44">
        <f>MEDIAN((D203:K203,M203:V203,Y203:AF203,AJ203:AL203))</f>
        <v>0</v>
      </c>
    </row>
    <row r="204" spans="1:55" s="204" customFormat="1">
      <c r="A204" s="199"/>
      <c r="B204" s="200"/>
      <c r="C204" s="210" t="s">
        <v>158</v>
      </c>
      <c r="D204" s="252">
        <f t="shared" ref="D204:K204" si="328">SUM(D202:D203)</f>
        <v>6653</v>
      </c>
      <c r="E204" s="252">
        <f t="shared" si="328"/>
        <v>82</v>
      </c>
      <c r="F204" s="252">
        <f t="shared" si="328"/>
        <v>709</v>
      </c>
      <c r="G204" s="252">
        <f t="shared" si="328"/>
        <v>80630</v>
      </c>
      <c r="H204" s="252">
        <f t="shared" si="328"/>
        <v>8032</v>
      </c>
      <c r="I204" s="252">
        <f t="shared" si="328"/>
        <v>0</v>
      </c>
      <c r="J204" s="252">
        <f t="shared" si="328"/>
        <v>4</v>
      </c>
      <c r="K204" s="252">
        <f t="shared" si="328"/>
        <v>35670</v>
      </c>
      <c r="L204" s="45">
        <f>+SUM(D204:K204)</f>
        <v>131780</v>
      </c>
      <c r="M204" s="252">
        <f t="shared" ref="M204:V204" si="329">SUM(M202:M203)</f>
        <v>0</v>
      </c>
      <c r="N204" s="252">
        <f t="shared" si="329"/>
        <v>0</v>
      </c>
      <c r="O204" s="252">
        <f t="shared" si="329"/>
        <v>635</v>
      </c>
      <c r="P204" s="252">
        <f t="shared" si="329"/>
        <v>0</v>
      </c>
      <c r="Q204" s="252">
        <f t="shared" si="329"/>
        <v>39264</v>
      </c>
      <c r="R204" s="252">
        <f t="shared" si="329"/>
        <v>0</v>
      </c>
      <c r="S204" s="252">
        <f t="shared" si="329"/>
        <v>0</v>
      </c>
      <c r="T204" s="252">
        <f t="shared" si="329"/>
        <v>0</v>
      </c>
      <c r="U204" s="252">
        <f t="shared" si="329"/>
        <v>0</v>
      </c>
      <c r="V204" s="252">
        <f t="shared" si="329"/>
        <v>0</v>
      </c>
      <c r="W204" s="252"/>
      <c r="X204" s="252"/>
      <c r="Y204" s="252">
        <f t="shared" ref="Y204:AF204" si="330">SUM(Y202:Y203)</f>
        <v>0</v>
      </c>
      <c r="Z204" s="252">
        <f t="shared" si="330"/>
        <v>1364</v>
      </c>
      <c r="AA204" s="252">
        <f t="shared" si="330"/>
        <v>0</v>
      </c>
      <c r="AB204" s="252">
        <f t="shared" si="330"/>
        <v>0</v>
      </c>
      <c r="AC204" s="252">
        <f t="shared" si="330"/>
        <v>80</v>
      </c>
      <c r="AD204" s="252">
        <f t="shared" si="330"/>
        <v>0</v>
      </c>
      <c r="AE204" s="252">
        <f t="shared" si="330"/>
        <v>0</v>
      </c>
      <c r="AF204" s="252">
        <f t="shared" si="330"/>
        <v>0</v>
      </c>
      <c r="AG204" s="45">
        <f>+SUM(M204:AF204)</f>
        <v>41343</v>
      </c>
      <c r="AH204" s="45">
        <f t="shared" si="322"/>
        <v>41343</v>
      </c>
      <c r="AI204" s="45">
        <f t="shared" si="323"/>
        <v>0</v>
      </c>
      <c r="AJ204" s="252">
        <f>SUM(AJ202:AJ203)</f>
        <v>0</v>
      </c>
      <c r="AK204" s="252">
        <f>SUM(AK202:AK203)</f>
        <v>38</v>
      </c>
      <c r="AL204" s="252">
        <f>SUM(AL202:AL203)</f>
        <v>0</v>
      </c>
      <c r="AM204" s="45">
        <f>+SUM(AJ204:AL204)</f>
        <v>38</v>
      </c>
      <c r="AN204" s="211">
        <f>+AM204+AG204+L204</f>
        <v>173161</v>
      </c>
      <c r="AQ204" s="45">
        <f>K204/AQ$5</f>
        <v>4458.75</v>
      </c>
      <c r="AR204" s="45">
        <f>AG204/AR$5</f>
        <v>2296.8333333333335</v>
      </c>
      <c r="AS204" s="45">
        <f>AH204/AS$5</f>
        <v>5906.1428571428569</v>
      </c>
      <c r="AT204" s="45">
        <f>AI204/AT$5</f>
        <v>0</v>
      </c>
      <c r="AU204" s="45">
        <f>AM204/AU$5</f>
        <v>12.666666666666666</v>
      </c>
      <c r="AV204" s="211">
        <f>AN204/AV$5</f>
        <v>5971.0689655172409</v>
      </c>
      <c r="AW204" s="122"/>
      <c r="AX204" s="45">
        <f>MEDIAN($D204:$K204)</f>
        <v>3681</v>
      </c>
      <c r="AY204" s="45">
        <f>MEDIAN($M204:$AF204)</f>
        <v>0</v>
      </c>
      <c r="AZ204" s="45">
        <f t="shared" si="327"/>
        <v>80</v>
      </c>
      <c r="BA204" s="45">
        <f>MEDIAN($AE204,$AB204,$AA204,$Y204,$V204,$U204,$S204,$R204,$P204,$N204,$M204)</f>
        <v>0</v>
      </c>
      <c r="BB204" s="45">
        <f>MEDIAN($AJ204:$AL204)</f>
        <v>0</v>
      </c>
      <c r="BC204" s="211">
        <f>MEDIAN((D204:K204,M204:V204,Y204:AF204,AJ204:AL204))</f>
        <v>0</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31">D200-D204</f>
        <v>62197</v>
      </c>
      <c r="E206" s="256">
        <f t="shared" si="331"/>
        <v>25</v>
      </c>
      <c r="F206" s="256">
        <f t="shared" si="331"/>
        <v>-709</v>
      </c>
      <c r="G206" s="256">
        <f t="shared" si="331"/>
        <v>37370</v>
      </c>
      <c r="H206" s="256">
        <f t="shared" si="331"/>
        <v>76968</v>
      </c>
      <c r="I206" s="256">
        <f t="shared" si="331"/>
        <v>0</v>
      </c>
      <c r="J206" s="256">
        <f t="shared" si="331"/>
        <v>-4</v>
      </c>
      <c r="K206" s="256">
        <f t="shared" si="331"/>
        <v>22330</v>
      </c>
      <c r="L206" s="42">
        <f>+SUM(D206:K206)</f>
        <v>198177</v>
      </c>
      <c r="M206" s="256">
        <f t="shared" ref="M206:V206" si="332">M200-M204</f>
        <v>0</v>
      </c>
      <c r="N206" s="256">
        <f t="shared" si="332"/>
        <v>0</v>
      </c>
      <c r="O206" s="256">
        <f t="shared" si="332"/>
        <v>8815</v>
      </c>
      <c r="P206" s="256">
        <f t="shared" si="332"/>
        <v>0</v>
      </c>
      <c r="Q206" s="256">
        <f t="shared" si="332"/>
        <v>-7264</v>
      </c>
      <c r="R206" s="256">
        <f t="shared" si="332"/>
        <v>0</v>
      </c>
      <c r="S206" s="256">
        <f t="shared" si="332"/>
        <v>0</v>
      </c>
      <c r="T206" s="256">
        <f t="shared" si="332"/>
        <v>0</v>
      </c>
      <c r="U206" s="256">
        <f t="shared" si="332"/>
        <v>-3</v>
      </c>
      <c r="V206" s="256">
        <f t="shared" si="332"/>
        <v>0</v>
      </c>
      <c r="W206" s="256"/>
      <c r="X206" s="256"/>
      <c r="Y206" s="256">
        <f t="shared" ref="Y206:AF206" si="333">Y200-Y204</f>
        <v>0</v>
      </c>
      <c r="Z206" s="256">
        <f t="shared" si="333"/>
        <v>-1364</v>
      </c>
      <c r="AA206" s="256">
        <f t="shared" si="333"/>
        <v>791</v>
      </c>
      <c r="AB206" s="256">
        <f t="shared" si="333"/>
        <v>0</v>
      </c>
      <c r="AC206" s="256">
        <f t="shared" si="333"/>
        <v>1920</v>
      </c>
      <c r="AD206" s="256">
        <f t="shared" si="333"/>
        <v>0</v>
      </c>
      <c r="AE206" s="256">
        <f t="shared" si="333"/>
        <v>0</v>
      </c>
      <c r="AF206" s="256">
        <f t="shared" si="333"/>
        <v>0</v>
      </c>
      <c r="AG206" s="42">
        <f>+SUM(M206:AF206)</f>
        <v>2895</v>
      </c>
      <c r="AH206" s="42">
        <f t="shared" ref="AH206" si="334">O206+Q206+Z206+AC206+AD206+AF206+T206</f>
        <v>2107</v>
      </c>
      <c r="AI206" s="42">
        <f>M206+N206+P206+R206+S206+U206+V206+Y206+AA206+AB206+AE206</f>
        <v>788</v>
      </c>
      <c r="AJ206" s="256">
        <f>AJ200-AJ204</f>
        <v>0</v>
      </c>
      <c r="AK206" s="256">
        <f>AK200-AK204</f>
        <v>-38</v>
      </c>
      <c r="AL206" s="256">
        <f>AL200-AL204</f>
        <v>0</v>
      </c>
      <c r="AM206" s="42">
        <f>+SUM(AJ206:AL206)</f>
        <v>-38</v>
      </c>
      <c r="AN206" s="230">
        <f>+AM206+AG206+L206</f>
        <v>201034</v>
      </c>
      <c r="AQ206" s="42">
        <f>K206/AQ$5</f>
        <v>2791.25</v>
      </c>
      <c r="AR206" s="42">
        <f>AG206/AR$5</f>
        <v>160.83333333333334</v>
      </c>
      <c r="AS206" s="42">
        <f>AH206/AS$5</f>
        <v>301</v>
      </c>
      <c r="AT206" s="42">
        <f>AI206/AT$5</f>
        <v>71.63636363636364</v>
      </c>
      <c r="AU206" s="42">
        <f>AM206/AU$5</f>
        <v>-12.666666666666666</v>
      </c>
      <c r="AV206" s="230">
        <f>AN206/AV$5</f>
        <v>6932.2068965517237</v>
      </c>
      <c r="AW206" s="122"/>
      <c r="AX206" s="42">
        <f>MEDIAN($D206:$K206)</f>
        <v>11177.5</v>
      </c>
      <c r="AY206" s="42">
        <f>MEDIAN($M206:$AF206)</f>
        <v>0</v>
      </c>
      <c r="AZ206" s="42">
        <f>MEDIAN($AC206,$AD206,$Z206,$T206,$O206,Q206,AF206)</f>
        <v>0</v>
      </c>
      <c r="BA206" s="42">
        <f>MEDIAN($AE206,$AB206,$AA206,$Y206,$V206,$U206,$S206,$R206,$P206,$N206,$M206)</f>
        <v>0</v>
      </c>
      <c r="BB206" s="42">
        <f>MEDIAN($AJ206:$AL206)</f>
        <v>0</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5">D178+D193+D206</f>
        <v>3030</v>
      </c>
      <c r="E208" s="256">
        <f t="shared" si="335"/>
        <v>22875</v>
      </c>
      <c r="F208" s="256">
        <f t="shared" si="335"/>
        <v>40697</v>
      </c>
      <c r="G208" s="256">
        <f t="shared" si="335"/>
        <v>14938</v>
      </c>
      <c r="H208" s="256">
        <f t="shared" si="335"/>
        <v>-57554</v>
      </c>
      <c r="I208" s="256">
        <f t="shared" si="335"/>
        <v>21855</v>
      </c>
      <c r="J208" s="256">
        <f t="shared" si="335"/>
        <v>-3527</v>
      </c>
      <c r="K208" s="256">
        <f t="shared" si="335"/>
        <v>-6740</v>
      </c>
      <c r="L208" s="42">
        <f>+SUM(D208:K208)</f>
        <v>35574</v>
      </c>
      <c r="M208" s="256">
        <f t="shared" ref="M208:V208" si="336">M178+M193+M206</f>
        <v>-64</v>
      </c>
      <c r="N208" s="256">
        <f t="shared" si="336"/>
        <v>1515</v>
      </c>
      <c r="O208" s="256">
        <f t="shared" si="336"/>
        <v>-4911</v>
      </c>
      <c r="P208" s="256">
        <f t="shared" si="336"/>
        <v>-1987</v>
      </c>
      <c r="Q208" s="256">
        <f t="shared" si="336"/>
        <v>-755</v>
      </c>
      <c r="R208" s="256">
        <f t="shared" si="336"/>
        <v>736</v>
      </c>
      <c r="S208" s="256">
        <f t="shared" si="336"/>
        <v>2328</v>
      </c>
      <c r="T208" s="256">
        <f t="shared" si="336"/>
        <v>-4083</v>
      </c>
      <c r="U208" s="256">
        <f t="shared" si="336"/>
        <v>-4495</v>
      </c>
      <c r="V208" s="256">
        <f t="shared" si="336"/>
        <v>-902</v>
      </c>
      <c r="W208" s="256"/>
      <c r="X208" s="256"/>
      <c r="Y208" s="256">
        <f t="shared" ref="Y208:AF208" si="337">Y178+Y193+Y206</f>
        <v>458</v>
      </c>
      <c r="Z208" s="256">
        <f t="shared" si="337"/>
        <v>5150</v>
      </c>
      <c r="AA208" s="256">
        <f t="shared" si="337"/>
        <v>-2044</v>
      </c>
      <c r="AB208" s="256">
        <f t="shared" si="337"/>
        <v>7240</v>
      </c>
      <c r="AC208" s="256">
        <f t="shared" si="337"/>
        <v>2533</v>
      </c>
      <c r="AD208" s="256">
        <f t="shared" si="337"/>
        <v>2288</v>
      </c>
      <c r="AE208" s="256">
        <f t="shared" si="337"/>
        <v>475</v>
      </c>
      <c r="AF208" s="256">
        <f t="shared" si="337"/>
        <v>-1696</v>
      </c>
      <c r="AG208" s="42">
        <f>+SUM(M208:AF208)</f>
        <v>1786</v>
      </c>
      <c r="AH208" s="42">
        <f t="shared" ref="AH208" si="338">O208+Q208+Z208+AC208+AD208+AF208+T208</f>
        <v>-1474</v>
      </c>
      <c r="AI208" s="42">
        <f>M208+N208+P208+R208+S208+U208+V208+Y208+AA208+AB208+AE208</f>
        <v>3260</v>
      </c>
      <c r="AJ208" s="256">
        <f>AJ178+AJ193+AJ206</f>
        <v>3865</v>
      </c>
      <c r="AK208" s="256">
        <f>AK178+AK193+AK206</f>
        <v>-5</v>
      </c>
      <c r="AL208" s="256">
        <f>AL178+AL193+AL206</f>
        <v>-157</v>
      </c>
      <c r="AM208" s="42">
        <f>+SUM(AJ208:AL208)</f>
        <v>3703</v>
      </c>
      <c r="AN208" s="230">
        <f>+AM208+AG208+L208</f>
        <v>41063</v>
      </c>
      <c r="AQ208" s="42">
        <f>K208/AQ$5</f>
        <v>-842.5</v>
      </c>
      <c r="AR208" s="42">
        <f>AG208/AR$5</f>
        <v>99.222222222222229</v>
      </c>
      <c r="AS208" s="42">
        <f>AH208/AS$5</f>
        <v>-210.57142857142858</v>
      </c>
      <c r="AT208" s="42">
        <f>AI208/AT$5</f>
        <v>296.36363636363637</v>
      </c>
      <c r="AU208" s="42">
        <f>AM208/AU$5</f>
        <v>1234.3333333333333</v>
      </c>
      <c r="AV208" s="230">
        <f>AN208/AV$5</f>
        <v>1415.9655172413793</v>
      </c>
      <c r="AW208" s="122"/>
      <c r="AX208" s="42">
        <f>MEDIAN($D208:$K208)</f>
        <v>8984</v>
      </c>
      <c r="AY208" s="42">
        <f>MEDIAN($M208:$AF208)</f>
        <v>197</v>
      </c>
      <c r="AZ208" s="42">
        <f>MEDIAN($AC208,$AD208,$Z208,$T208,$O208,Q208,AF208)</f>
        <v>-755</v>
      </c>
      <c r="BA208" s="42">
        <f>MEDIAN($AE208,$AB208,$AA208,$Y208,$V208,$U208,$S208,$R208,$P208,$N208,$M208)</f>
        <v>458</v>
      </c>
      <c r="BB208" s="42">
        <f>MEDIAN($AJ208:$AL208)</f>
        <v>-5</v>
      </c>
      <c r="BC208" s="230">
        <f>MEDIAN((D208:K208,M208:V208,Y208:AF208,AJ208:AL208))</f>
        <v>458</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6488</v>
      </c>
      <c r="E210" s="160">
        <v>6735</v>
      </c>
      <c r="F210" s="160">
        <v>50661</v>
      </c>
      <c r="G210" s="160">
        <v>13307</v>
      </c>
      <c r="H210" s="144">
        <v>98756</v>
      </c>
      <c r="I210" s="144">
        <v>130887</v>
      </c>
      <c r="J210" s="160">
        <v>35919</v>
      </c>
      <c r="K210" s="144">
        <v>41034</v>
      </c>
      <c r="L210" s="43">
        <f>+SUM(D210:K210)</f>
        <v>383787</v>
      </c>
      <c r="M210" s="160">
        <v>3938</v>
      </c>
      <c r="N210" s="160">
        <v>9626</v>
      </c>
      <c r="O210" s="160">
        <v>49511</v>
      </c>
      <c r="P210" s="160">
        <v>3035</v>
      </c>
      <c r="Q210" s="160">
        <v>5002</v>
      </c>
      <c r="R210" s="160">
        <v>2618</v>
      </c>
      <c r="S210" s="160">
        <v>12971</v>
      </c>
      <c r="T210" s="160">
        <v>7324</v>
      </c>
      <c r="U210" s="160">
        <v>11100</v>
      </c>
      <c r="V210" s="144">
        <v>5592</v>
      </c>
      <c r="W210" s="144"/>
      <c r="X210" s="144"/>
      <c r="Y210" s="160">
        <v>43531</v>
      </c>
      <c r="Z210" s="160">
        <v>9432</v>
      </c>
      <c r="AA210" s="250">
        <v>7339</v>
      </c>
      <c r="AB210" s="160">
        <v>3821</v>
      </c>
      <c r="AC210" s="160">
        <v>-4876</v>
      </c>
      <c r="AD210" s="160">
        <v>8938</v>
      </c>
      <c r="AE210" s="160">
        <v>655</v>
      </c>
      <c r="AF210" s="160">
        <v>4030</v>
      </c>
      <c r="AG210" s="43">
        <f>+SUM(M210:AF210)</f>
        <v>183587</v>
      </c>
      <c r="AH210" s="43">
        <f t="shared" ref="AH210" si="339">O210+Q210+Z210+AC210+AD210+AF210+T210</f>
        <v>79361</v>
      </c>
      <c r="AI210" s="43">
        <f>M210+N210+P210+R210+S210+U210+V210+Y210+AA210+AB210+AE210</f>
        <v>104226</v>
      </c>
      <c r="AJ210" s="160">
        <v>5136</v>
      </c>
      <c r="AK210" s="144">
        <v>78</v>
      </c>
      <c r="AL210" s="160">
        <v>2152</v>
      </c>
      <c r="AM210" s="43">
        <f>+SUM(AJ210:AL210)</f>
        <v>7366</v>
      </c>
      <c r="AN210" s="44">
        <f>+AM210+AG210+L210</f>
        <v>574740</v>
      </c>
      <c r="AQ210" s="43">
        <f t="shared" ref="AQ210" si="340">K210/AQ$5</f>
        <v>5129.25</v>
      </c>
      <c r="AR210" s="43">
        <f t="shared" ref="AR210:AT210" si="341">AG210/AR$5</f>
        <v>10199.277777777777</v>
      </c>
      <c r="AS210" s="43">
        <f t="shared" si="341"/>
        <v>11337.285714285714</v>
      </c>
      <c r="AT210" s="43">
        <f t="shared" si="341"/>
        <v>9475.0909090909099</v>
      </c>
      <c r="AU210" s="43">
        <f t="shared" ref="AU210:AV210" si="342">AM210/AU$5</f>
        <v>2455.3333333333335</v>
      </c>
      <c r="AV210" s="44">
        <f t="shared" si="342"/>
        <v>19818.620689655174</v>
      </c>
      <c r="AW210" s="122"/>
      <c r="AX210" s="43">
        <f>MEDIAN($D210:$K210)</f>
        <v>38476.5</v>
      </c>
      <c r="AY210" s="43">
        <f>MEDIAN($M210:$AF210)</f>
        <v>6458</v>
      </c>
      <c r="AZ210" s="43">
        <f>MEDIAN($AC210,$AD210,$Z210,$T210,$O210,Q210,AF210)</f>
        <v>7324</v>
      </c>
      <c r="BA210" s="43">
        <f>MEDIAN($AE210,$AB210,$AA210,$Y210,$V210,$U210,$S210,$R210,$P210,$N210,$M210)</f>
        <v>5592</v>
      </c>
      <c r="BB210" s="43">
        <f>MEDIAN($AJ210:$AL210)</f>
        <v>2152</v>
      </c>
      <c r="BC210" s="44">
        <f>MEDIAN((D210:K210,M210:V210,Y210:AF210,AJ210:AL210))</f>
        <v>7324</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43">D208+D210</f>
        <v>9518</v>
      </c>
      <c r="E212" s="280">
        <f t="shared" si="343"/>
        <v>29610</v>
      </c>
      <c r="F212" s="280">
        <f t="shared" si="343"/>
        <v>91358</v>
      </c>
      <c r="G212" s="280">
        <f t="shared" si="343"/>
        <v>28245</v>
      </c>
      <c r="H212" s="280">
        <f t="shared" si="343"/>
        <v>41202</v>
      </c>
      <c r="I212" s="280">
        <f t="shared" si="343"/>
        <v>152742</v>
      </c>
      <c r="J212" s="280">
        <f t="shared" si="343"/>
        <v>32392</v>
      </c>
      <c r="K212" s="280">
        <f t="shared" si="343"/>
        <v>34294</v>
      </c>
      <c r="L212" s="42">
        <f t="shared" si="343"/>
        <v>419361</v>
      </c>
      <c r="M212" s="280">
        <f t="shared" si="343"/>
        <v>3874</v>
      </c>
      <c r="N212" s="280">
        <f t="shared" si="343"/>
        <v>11141</v>
      </c>
      <c r="O212" s="280">
        <f t="shared" si="343"/>
        <v>44600</v>
      </c>
      <c r="P212" s="280">
        <f t="shared" si="343"/>
        <v>1048</v>
      </c>
      <c r="Q212" s="280">
        <f t="shared" si="343"/>
        <v>4247</v>
      </c>
      <c r="R212" s="280">
        <f t="shared" si="343"/>
        <v>3354</v>
      </c>
      <c r="S212" s="280">
        <f t="shared" si="343"/>
        <v>15299</v>
      </c>
      <c r="T212" s="280">
        <f t="shared" si="343"/>
        <v>3241</v>
      </c>
      <c r="U212" s="280">
        <f t="shared" si="343"/>
        <v>6605</v>
      </c>
      <c r="V212" s="280">
        <f t="shared" si="343"/>
        <v>4690</v>
      </c>
      <c r="W212" s="280"/>
      <c r="X212" s="280"/>
      <c r="Y212" s="280">
        <f t="shared" ref="Y212:AN212" si="344">Y208+Y210</f>
        <v>43989</v>
      </c>
      <c r="Z212" s="280">
        <f t="shared" si="344"/>
        <v>14582</v>
      </c>
      <c r="AA212" s="280">
        <f t="shared" si="344"/>
        <v>5295</v>
      </c>
      <c r="AB212" s="280">
        <f t="shared" si="344"/>
        <v>11061</v>
      </c>
      <c r="AC212" s="280">
        <f t="shared" si="344"/>
        <v>-2343</v>
      </c>
      <c r="AD212" s="280">
        <f t="shared" si="344"/>
        <v>11226</v>
      </c>
      <c r="AE212" s="280">
        <f t="shared" si="344"/>
        <v>1130</v>
      </c>
      <c r="AF212" s="280">
        <f t="shared" si="344"/>
        <v>2334</v>
      </c>
      <c r="AG212" s="42">
        <f t="shared" si="344"/>
        <v>185373</v>
      </c>
      <c r="AH212" s="42">
        <f t="shared" ref="AH212" si="345">O212+Q212+Z212+AC212+AD212+AF212+T212</f>
        <v>77887</v>
      </c>
      <c r="AI212" s="42">
        <f>M212+N212+P212+R212+S212+U212+V212+Y212+AA212+AB212+AE212</f>
        <v>107486</v>
      </c>
      <c r="AJ212" s="284">
        <f t="shared" si="344"/>
        <v>9001</v>
      </c>
      <c r="AK212" s="280">
        <f t="shared" si="344"/>
        <v>73</v>
      </c>
      <c r="AL212" s="285">
        <f t="shared" si="344"/>
        <v>1995</v>
      </c>
      <c r="AM212" s="42">
        <f t="shared" si="344"/>
        <v>11069</v>
      </c>
      <c r="AN212" s="230">
        <f t="shared" si="344"/>
        <v>615803</v>
      </c>
      <c r="AQ212" s="42">
        <f>K212/AQ$5</f>
        <v>4286.75</v>
      </c>
      <c r="AR212" s="42">
        <f>AG212/AR$5</f>
        <v>10298.5</v>
      </c>
      <c r="AS212" s="42">
        <f>AH212/AS$5</f>
        <v>11126.714285714286</v>
      </c>
      <c r="AT212" s="42">
        <f>AI212/AT$5</f>
        <v>9771.454545454546</v>
      </c>
      <c r="AU212" s="42">
        <f>AM212/AU$5</f>
        <v>3689.6666666666665</v>
      </c>
      <c r="AV212" s="230">
        <f>AN212/AV$5</f>
        <v>21234.586206896551</v>
      </c>
      <c r="AW212" s="122"/>
      <c r="AX212" s="42">
        <f>MEDIAN($D212:$K212)</f>
        <v>33343</v>
      </c>
      <c r="AY212" s="42">
        <f>MEDIAN($M212:$AF212)</f>
        <v>4992.5</v>
      </c>
      <c r="AZ212" s="42">
        <f>MEDIAN($AC212,$AD212,$Z212,$T212,$O212,Q212,AF212)</f>
        <v>4247</v>
      </c>
      <c r="BA212" s="42">
        <f>MEDIAN($AE212,$AB212,$AA212,$Y212,$V212,$U212,$S212,$R212,$P212,$N212,$M212)</f>
        <v>5295</v>
      </c>
      <c r="BB212" s="42">
        <f>MEDIAN($AJ212:$AL212)</f>
        <v>1995</v>
      </c>
      <c r="BC212" s="230">
        <f>MEDIAN((D212:K212,M212:V212,Y212:AF212,AJ212:AL212))</f>
        <v>9518</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192</v>
      </c>
      <c r="E215" s="160">
        <v>0</v>
      </c>
      <c r="F215" s="160">
        <v>3515</v>
      </c>
      <c r="G215" s="160">
        <v>-111</v>
      </c>
      <c r="H215" s="144">
        <v>331500</v>
      </c>
      <c r="I215" s="144"/>
      <c r="J215" s="160"/>
      <c r="K215" s="144">
        <v>1038</v>
      </c>
      <c r="L215" s="43">
        <f>+SUM(D215:K215)</f>
        <v>336134</v>
      </c>
      <c r="M215" s="160">
        <v>17000</v>
      </c>
      <c r="N215" s="160"/>
      <c r="O215" s="160"/>
      <c r="P215" s="160">
        <v>25000</v>
      </c>
      <c r="Q215" s="160">
        <v>0</v>
      </c>
      <c r="R215" s="160">
        <v>16080</v>
      </c>
      <c r="S215" s="160">
        <v>0</v>
      </c>
      <c r="T215" s="160">
        <v>72</v>
      </c>
      <c r="U215" s="160"/>
      <c r="V215" s="144">
        <v>206</v>
      </c>
      <c r="W215" s="144"/>
      <c r="X215" s="144"/>
      <c r="Y215" s="160">
        <v>0</v>
      </c>
      <c r="Z215" s="160"/>
      <c r="AA215" s="250">
        <v>0</v>
      </c>
      <c r="AB215" s="160">
        <v>15089</v>
      </c>
      <c r="AC215" s="160"/>
      <c r="AD215" s="160"/>
      <c r="AE215" s="160">
        <v>7000</v>
      </c>
      <c r="AF215" s="160">
        <v>8372</v>
      </c>
      <c r="AG215" s="43">
        <f>+SUM(M215:AF215)</f>
        <v>88819</v>
      </c>
      <c r="AH215" s="43">
        <f t="shared" ref="AH215" si="346">O215+Q215+Z215+AC215+AD215+AF215+T215</f>
        <v>8444</v>
      </c>
      <c r="AI215" s="43">
        <f>M215+N215+P215+R215+S215+U215+V215+Y215+AA215+AB215+AE215</f>
        <v>80375</v>
      </c>
      <c r="AJ215" s="160">
        <v>58550</v>
      </c>
      <c r="AK215" s="144"/>
      <c r="AL215" s="160">
        <v>18047</v>
      </c>
      <c r="AM215" s="43">
        <f>+SUM(AJ215:AL215)</f>
        <v>76597</v>
      </c>
      <c r="AN215" s="44">
        <f>+AM215+AG215+L215</f>
        <v>501550</v>
      </c>
      <c r="AQ215" s="43">
        <f t="shared" ref="AQ215" si="347">K215/AQ$5</f>
        <v>129.75</v>
      </c>
      <c r="AR215" s="43">
        <f t="shared" ref="AR215:AT215" si="348">AG215/AR$5</f>
        <v>4934.3888888888887</v>
      </c>
      <c r="AS215" s="43">
        <f t="shared" si="348"/>
        <v>1206.2857142857142</v>
      </c>
      <c r="AT215" s="43">
        <f t="shared" si="348"/>
        <v>7306.818181818182</v>
      </c>
      <c r="AU215" s="43">
        <f t="shared" ref="AU215:AV215" si="349">AM215/AU$5</f>
        <v>25532.333333333332</v>
      </c>
      <c r="AV215" s="44">
        <f t="shared" si="349"/>
        <v>17294.827586206895</v>
      </c>
      <c r="AW215" s="122"/>
      <c r="AX215" s="43">
        <f>MEDIAN($D215:$K215)</f>
        <v>615</v>
      </c>
      <c r="AY215" s="43">
        <f>MEDIAN($M215:$AF215)</f>
        <v>3603</v>
      </c>
      <c r="AZ215" s="43">
        <f>MEDIAN($AC215,$AD215,$Z215,$T215,$O215,Q215,AF215)</f>
        <v>72</v>
      </c>
      <c r="BA215" s="43">
        <f>MEDIAN($AE215,$AB215,$AA215,$Y215,$V215,$U215,$S215,$R215,$P215,$N215,$M215)</f>
        <v>7000</v>
      </c>
      <c r="BB215" s="43">
        <f>MEDIAN($AJ215:$AL215)</f>
        <v>38298.5</v>
      </c>
      <c r="BC215" s="44">
        <f>MEDIAN((D215:K215,M215:V215,Y215:AF215,AJ215:AL215))</f>
        <v>2276.5</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50">D215+D212</f>
        <v>9710</v>
      </c>
      <c r="E217" s="280">
        <f t="shared" si="350"/>
        <v>29610</v>
      </c>
      <c r="F217" s="280">
        <f t="shared" si="350"/>
        <v>94873</v>
      </c>
      <c r="G217" s="280">
        <f t="shared" si="350"/>
        <v>28134</v>
      </c>
      <c r="H217" s="280">
        <f t="shared" si="350"/>
        <v>372702</v>
      </c>
      <c r="I217" s="280">
        <f t="shared" si="350"/>
        <v>152742</v>
      </c>
      <c r="J217" s="280">
        <f t="shared" si="350"/>
        <v>32392</v>
      </c>
      <c r="K217" s="280">
        <f t="shared" si="350"/>
        <v>35332</v>
      </c>
      <c r="L217" s="42">
        <f>+SUM(D217:K217)</f>
        <v>755495</v>
      </c>
      <c r="M217" s="280">
        <f t="shared" ref="M217:V217" si="351">M215+M212</f>
        <v>20874</v>
      </c>
      <c r="N217" s="280">
        <f t="shared" si="351"/>
        <v>11141</v>
      </c>
      <c r="O217" s="280">
        <f t="shared" si="351"/>
        <v>44600</v>
      </c>
      <c r="P217" s="280">
        <f t="shared" si="351"/>
        <v>26048</v>
      </c>
      <c r="Q217" s="280">
        <f t="shared" si="351"/>
        <v>4247</v>
      </c>
      <c r="R217" s="280">
        <f t="shared" si="351"/>
        <v>19434</v>
      </c>
      <c r="S217" s="280">
        <f t="shared" si="351"/>
        <v>15299</v>
      </c>
      <c r="T217" s="280">
        <f t="shared" si="351"/>
        <v>3313</v>
      </c>
      <c r="U217" s="280">
        <f t="shared" si="351"/>
        <v>6605</v>
      </c>
      <c r="V217" s="280">
        <f t="shared" si="351"/>
        <v>4896</v>
      </c>
      <c r="W217" s="280"/>
      <c r="X217" s="280"/>
      <c r="Y217" s="280">
        <f t="shared" ref="Y217:AF217" si="352">Y215+Y212</f>
        <v>43989</v>
      </c>
      <c r="Z217" s="280">
        <f t="shared" si="352"/>
        <v>14582</v>
      </c>
      <c r="AA217" s="280">
        <f t="shared" si="352"/>
        <v>5295</v>
      </c>
      <c r="AB217" s="280">
        <f t="shared" si="352"/>
        <v>26150</v>
      </c>
      <c r="AC217" s="280">
        <f t="shared" si="352"/>
        <v>-2343</v>
      </c>
      <c r="AD217" s="280">
        <f t="shared" si="352"/>
        <v>11226</v>
      </c>
      <c r="AE217" s="280">
        <f t="shared" si="352"/>
        <v>8130</v>
      </c>
      <c r="AF217" s="280">
        <f t="shared" si="352"/>
        <v>10706</v>
      </c>
      <c r="AG217" s="42">
        <f>+SUM(M217:AF217)</f>
        <v>274192</v>
      </c>
      <c r="AH217" s="42">
        <f t="shared" ref="AH217" si="353">O217+Q217+Z217+AC217+AD217+AF217+T217</f>
        <v>86331</v>
      </c>
      <c r="AI217" s="42">
        <f>M217+N217+P217+R217+S217+U217+V217+Y217+AA217+AB217+AE217</f>
        <v>187861</v>
      </c>
      <c r="AJ217" s="280">
        <f>AJ215+AJ212</f>
        <v>67551</v>
      </c>
      <c r="AK217" s="280">
        <f>AK215+AK212</f>
        <v>73</v>
      </c>
      <c r="AL217" s="280">
        <f>AL215+AL212</f>
        <v>20042</v>
      </c>
      <c r="AM217" s="42">
        <f>+SUM(AJ217:AL217)</f>
        <v>87666</v>
      </c>
      <c r="AN217" s="230">
        <f>+AM217+AG217+L217</f>
        <v>1117353</v>
      </c>
      <c r="AQ217" s="42">
        <f>K217/AQ$5</f>
        <v>4416.5</v>
      </c>
      <c r="AR217" s="42">
        <f>AG217/AR$5</f>
        <v>15232.888888888889</v>
      </c>
      <c r="AS217" s="42">
        <f>AH217/AS$5</f>
        <v>12333</v>
      </c>
      <c r="AT217" s="42">
        <f>AI217/AT$5</f>
        <v>17078.272727272728</v>
      </c>
      <c r="AU217" s="42">
        <f>AM217/AU$5</f>
        <v>29222</v>
      </c>
      <c r="AV217" s="230">
        <f>AN217/AV$5</f>
        <v>38529.413793103449</v>
      </c>
      <c r="AW217" s="122"/>
      <c r="AX217" s="42">
        <f>MEDIAN($D217:$K217)</f>
        <v>33862</v>
      </c>
      <c r="AY217" s="42">
        <f>MEDIAN($M217:$AF217)</f>
        <v>11183.5</v>
      </c>
      <c r="AZ217" s="42">
        <f>MEDIAN($AC217,$AD217,$Z217,$T217,$O217,Q217,AF217)</f>
        <v>10706</v>
      </c>
      <c r="BA217" s="42">
        <f>MEDIAN($AE217,$AB217,$AA217,$Y217,$V217,$U217,$S217,$R217,$P217,$N217,$M217)</f>
        <v>15299</v>
      </c>
      <c r="BB217" s="42">
        <f>MEDIAN($AJ217:$AL217)</f>
        <v>20042</v>
      </c>
      <c r="BC217" s="230">
        <f>MEDIAN((D217:K217,M217:V217,Y217:AF217,AJ217:AL217))</f>
        <v>19434</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2015</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18458</v>
      </c>
      <c r="E225" s="17">
        <v>17831</v>
      </c>
      <c r="F225" s="17">
        <v>5943</v>
      </c>
      <c r="G225" s="17">
        <v>81513</v>
      </c>
      <c r="H225" s="135">
        <v>3531</v>
      </c>
      <c r="I225" s="135">
        <v>32621</v>
      </c>
      <c r="J225" s="17">
        <v>9475</v>
      </c>
      <c r="K225" s="135">
        <v>18404</v>
      </c>
      <c r="L225" s="43">
        <f>+SUM(D225:K225)</f>
        <v>187776</v>
      </c>
      <c r="M225" s="160">
        <v>-6006</v>
      </c>
      <c r="N225" s="160">
        <v>1702</v>
      </c>
      <c r="O225" s="160">
        <v>19227</v>
      </c>
      <c r="P225" s="160">
        <v>1944</v>
      </c>
      <c r="Q225" s="160">
        <v>3037</v>
      </c>
      <c r="R225" s="160">
        <v>3395</v>
      </c>
      <c r="S225" s="160">
        <v>913</v>
      </c>
      <c r="T225" s="160">
        <v>3051</v>
      </c>
      <c r="U225" s="160">
        <v>2395</v>
      </c>
      <c r="V225" s="144">
        <v>-1613</v>
      </c>
      <c r="W225" s="144"/>
      <c r="X225" s="144"/>
      <c r="Y225" s="160">
        <v>2023</v>
      </c>
      <c r="Z225" s="160">
        <v>3038</v>
      </c>
      <c r="AA225" s="250">
        <v>87</v>
      </c>
      <c r="AB225" s="160">
        <v>4698</v>
      </c>
      <c r="AC225" s="160">
        <v>-3259</v>
      </c>
      <c r="AD225" s="160">
        <v>1155</v>
      </c>
      <c r="AE225" s="160">
        <v>185</v>
      </c>
      <c r="AF225" s="160">
        <v>3440</v>
      </c>
      <c r="AG225" s="43">
        <f>+SUM(M225:AF225)</f>
        <v>39412</v>
      </c>
      <c r="AH225" s="43">
        <f t="shared" ref="AH225" si="354">O225+Q225+Z225+AC225+AD225+AF225+T225</f>
        <v>29689</v>
      </c>
      <c r="AI225" s="43">
        <f>M225+N225+P225+R225+S225+U225+V225+Y225+AA225+AB225+AE225</f>
        <v>9723</v>
      </c>
      <c r="AJ225" s="160">
        <v>5993</v>
      </c>
      <c r="AK225" s="144">
        <v>2543</v>
      </c>
      <c r="AL225" s="160">
        <v>422</v>
      </c>
      <c r="AM225" s="43">
        <f>+SUM(AJ225:AL225)</f>
        <v>8958</v>
      </c>
      <c r="AN225" s="44">
        <f>+AM225+AG225+L225</f>
        <v>236146</v>
      </c>
      <c r="AQ225" s="43">
        <f t="shared" ref="AQ225" si="355">K225/AQ$5</f>
        <v>2300.5</v>
      </c>
      <c r="AR225" s="43">
        <f t="shared" ref="AR225:AT225" si="356">AG225/AR$5</f>
        <v>2189.5555555555557</v>
      </c>
      <c r="AS225" s="43">
        <f t="shared" si="356"/>
        <v>4241.2857142857147</v>
      </c>
      <c r="AT225" s="43">
        <f t="shared" si="356"/>
        <v>883.90909090909088</v>
      </c>
      <c r="AU225" s="43">
        <f t="shared" ref="AU225:AV225" si="357">AM225/AU$5</f>
        <v>2986</v>
      </c>
      <c r="AV225" s="44">
        <f t="shared" si="357"/>
        <v>8142.9655172413795</v>
      </c>
      <c r="AW225" s="122"/>
      <c r="AX225" s="43">
        <f>MEDIAN($D225:$K225)</f>
        <v>18117.5</v>
      </c>
      <c r="AY225" s="43">
        <f>MEDIAN($M225:$AF225)</f>
        <v>1983.5</v>
      </c>
      <c r="AZ225" s="43">
        <f>MEDIAN($AC225,$AD225,$Z225,$T225,$O225,Q225,AF225)</f>
        <v>3038</v>
      </c>
      <c r="BA225" s="43">
        <f>MEDIAN($AE225,$AB225,$AA225,$Y225,$V225,$U225,$S225,$R225,$P225,$N225,$M225)</f>
        <v>1702</v>
      </c>
      <c r="BB225" s="43">
        <f>MEDIAN($AJ225:$AL225)</f>
        <v>2543</v>
      </c>
      <c r="BC225" s="44">
        <f>MEDIAN((D225:K225,M225:V225,Y225:AF225,AJ225:AL225))</f>
        <v>3038</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46925</v>
      </c>
      <c r="E228" s="160">
        <v>7791</v>
      </c>
      <c r="F228" s="160">
        <v>52000</v>
      </c>
      <c r="G228" s="160">
        <v>123283</v>
      </c>
      <c r="H228" s="144">
        <v>43982</v>
      </c>
      <c r="I228" s="144">
        <v>60669</v>
      </c>
      <c r="J228" s="160">
        <v>21782</v>
      </c>
      <c r="K228" s="144">
        <v>40373</v>
      </c>
      <c r="L228" s="43">
        <f>+SUM(D228:K228)</f>
        <v>396805</v>
      </c>
      <c r="M228" s="160">
        <v>1404</v>
      </c>
      <c r="N228" s="160">
        <v>3976</v>
      </c>
      <c r="O228" s="160">
        <v>7124</v>
      </c>
      <c r="P228" s="160">
        <v>5974</v>
      </c>
      <c r="Q228" s="160">
        <v>12515</v>
      </c>
      <c r="R228" s="160">
        <v>3482</v>
      </c>
      <c r="S228" s="160">
        <v>2774</v>
      </c>
      <c r="T228" s="160">
        <v>5808</v>
      </c>
      <c r="U228" s="160">
        <v>5324</v>
      </c>
      <c r="V228" s="144">
        <v>1838</v>
      </c>
      <c r="W228" s="144"/>
      <c r="X228" s="144"/>
      <c r="Y228" s="160">
        <v>4594</v>
      </c>
      <c r="Z228" s="160">
        <v>12013</v>
      </c>
      <c r="AA228" s="250">
        <v>3570</v>
      </c>
      <c r="AB228" s="160">
        <v>4047</v>
      </c>
      <c r="AC228" s="160">
        <v>7519</v>
      </c>
      <c r="AD228" s="160">
        <v>3945</v>
      </c>
      <c r="AE228" s="160">
        <v>1870</v>
      </c>
      <c r="AF228" s="160">
        <v>4352</v>
      </c>
      <c r="AG228" s="43">
        <f>+SUM(M228:AF228)</f>
        <v>92129</v>
      </c>
      <c r="AH228" s="43">
        <f t="shared" ref="AH228:AH232" si="358">O228+Q228+Z228+AC228+AD228+AF228+T228</f>
        <v>53276</v>
      </c>
      <c r="AI228" s="43">
        <f t="shared" ref="AI228:AI232" si="359">M228+N228+P228+R228+S228+U228+V228+Y228+AA228+AB228+AE228</f>
        <v>38853</v>
      </c>
      <c r="AJ228" s="160">
        <v>8550</v>
      </c>
      <c r="AK228" s="144">
        <v>695</v>
      </c>
      <c r="AL228" s="160">
        <v>1635</v>
      </c>
      <c r="AM228" s="43">
        <f>+SUM(AJ228:AL228)</f>
        <v>10880</v>
      </c>
      <c r="AN228" s="44">
        <f>+AM228+AG228+L228</f>
        <v>499814</v>
      </c>
      <c r="AQ228" s="43">
        <f t="shared" ref="AQ228:AQ231" si="360">K228/AQ$5</f>
        <v>5046.625</v>
      </c>
      <c r="AR228" s="43">
        <f t="shared" ref="AR228:AT231" si="361">AG228/AR$5</f>
        <v>5118.2777777777774</v>
      </c>
      <c r="AS228" s="43">
        <f t="shared" si="361"/>
        <v>7610.8571428571431</v>
      </c>
      <c r="AT228" s="43">
        <f t="shared" si="361"/>
        <v>3532.090909090909</v>
      </c>
      <c r="AU228" s="43">
        <f t="shared" ref="AU228:AV231" si="362">AM228/AU$5</f>
        <v>3626.6666666666665</v>
      </c>
      <c r="AV228" s="44">
        <f t="shared" si="362"/>
        <v>17234.96551724138</v>
      </c>
      <c r="AW228" s="122"/>
      <c r="AX228" s="43">
        <f>MEDIAN($D228:$K228)</f>
        <v>45453.5</v>
      </c>
      <c r="AY228" s="43">
        <f>MEDIAN($M228:$AF228)</f>
        <v>4199.5</v>
      </c>
      <c r="AZ228" s="43">
        <f t="shared" ref="AZ228:AZ232" si="363">MEDIAN($AC228,$AD228,$Z228,$T228,$O228,Q228,AF228)</f>
        <v>7124</v>
      </c>
      <c r="BA228" s="43">
        <f>MEDIAN($AE228,$AB228,$AA228,$Y228,$V228,$U228,$S228,$R228,$P228,$N228,$M228)</f>
        <v>3570</v>
      </c>
      <c r="BB228" s="43">
        <f>MEDIAN($AJ228:$AL228)</f>
        <v>1635</v>
      </c>
      <c r="BC228" s="44">
        <f>MEDIAN((D228:K228,M228:V228,Y228:AF228,AJ228:AL228))</f>
        <v>5808</v>
      </c>
    </row>
    <row r="229" spans="1:55" s="204" customFormat="1">
      <c r="A229" s="199"/>
      <c r="B229" s="200" t="s">
        <v>142</v>
      </c>
      <c r="C229" s="201"/>
      <c r="D229" s="144">
        <v>0</v>
      </c>
      <c r="E229" s="160">
        <v>-1412</v>
      </c>
      <c r="F229" s="160">
        <v>219</v>
      </c>
      <c r="G229" s="160"/>
      <c r="H229" s="144">
        <v>-2476</v>
      </c>
      <c r="I229" s="144">
        <v>-3</v>
      </c>
      <c r="J229" s="160">
        <v>1262</v>
      </c>
      <c r="K229" s="144">
        <v>880</v>
      </c>
      <c r="L229" s="43">
        <f>+SUM(D229:K229)</f>
        <v>-1530</v>
      </c>
      <c r="M229" s="160">
        <v>6</v>
      </c>
      <c r="N229" s="160">
        <v>30</v>
      </c>
      <c r="O229" s="160">
        <v>-29</v>
      </c>
      <c r="P229" s="160"/>
      <c r="Q229" s="160">
        <v>256</v>
      </c>
      <c r="R229" s="160">
        <v>59</v>
      </c>
      <c r="S229" s="160">
        <v>1</v>
      </c>
      <c r="T229" s="160">
        <v>204</v>
      </c>
      <c r="U229" s="160">
        <v>-10</v>
      </c>
      <c r="V229" s="144"/>
      <c r="W229" s="144"/>
      <c r="X229" s="144"/>
      <c r="Y229" s="160">
        <v>0</v>
      </c>
      <c r="Z229" s="160">
        <v>-1387</v>
      </c>
      <c r="AA229" s="250">
        <v>-217</v>
      </c>
      <c r="AB229" s="160">
        <v>88</v>
      </c>
      <c r="AC229" s="160">
        <v>688</v>
      </c>
      <c r="AD229" s="160">
        <v>66</v>
      </c>
      <c r="AE229" s="160">
        <v>0</v>
      </c>
      <c r="AF229" s="160"/>
      <c r="AG229" s="43">
        <f>+SUM(M229:AF229)</f>
        <v>-245</v>
      </c>
      <c r="AH229" s="43">
        <f t="shared" si="358"/>
        <v>-202</v>
      </c>
      <c r="AI229" s="43">
        <f t="shared" si="359"/>
        <v>-43</v>
      </c>
      <c r="AJ229" s="160">
        <v>-343</v>
      </c>
      <c r="AK229" s="144"/>
      <c r="AL229" s="160">
        <v>0</v>
      </c>
      <c r="AM229" s="43">
        <f>+SUM(AJ229:AL229)</f>
        <v>-343</v>
      </c>
      <c r="AN229" s="44">
        <f>+AM229+AG229+L229</f>
        <v>-2118</v>
      </c>
      <c r="AQ229" s="43">
        <f t="shared" si="360"/>
        <v>110</v>
      </c>
      <c r="AR229" s="43">
        <f t="shared" si="361"/>
        <v>-13.611111111111111</v>
      </c>
      <c r="AS229" s="43">
        <f t="shared" si="361"/>
        <v>-28.857142857142858</v>
      </c>
      <c r="AT229" s="43">
        <f t="shared" si="361"/>
        <v>-3.9090909090909092</v>
      </c>
      <c r="AU229" s="43">
        <f t="shared" si="362"/>
        <v>-114.33333333333333</v>
      </c>
      <c r="AV229" s="44">
        <f t="shared" si="362"/>
        <v>-73.034482758620683</v>
      </c>
      <c r="AW229" s="122"/>
      <c r="AX229" s="43">
        <f>MEDIAN($D229:$K229)</f>
        <v>0</v>
      </c>
      <c r="AY229" s="43">
        <f>MEDIAN($M229:$AF229)</f>
        <v>6</v>
      </c>
      <c r="AZ229" s="43">
        <f t="shared" si="363"/>
        <v>135</v>
      </c>
      <c r="BA229" s="43">
        <f>MEDIAN($AE229,$AB229,$AA229,$Y229,$V229,$U229,$S229,$R229,$P229,$N229,$M229)</f>
        <v>1</v>
      </c>
      <c r="BB229" s="43">
        <f>MEDIAN($AJ229:$AL229)</f>
        <v>-171.5</v>
      </c>
      <c r="BC229" s="44">
        <f>MEDIAN((D229:K229,M229:V229,Y229:AF229,AJ229:AL229))</f>
        <v>0.5</v>
      </c>
    </row>
    <row r="230" spans="1:55" s="204" customFormat="1">
      <c r="A230" s="199"/>
      <c r="B230" s="200" t="s">
        <v>141</v>
      </c>
      <c r="C230" s="201"/>
      <c r="D230" s="144">
        <v>0</v>
      </c>
      <c r="E230" s="160"/>
      <c r="F230" s="160">
        <v>101</v>
      </c>
      <c r="G230" s="160"/>
      <c r="H230" s="144">
        <v>-5042</v>
      </c>
      <c r="I230" s="144"/>
      <c r="J230" s="160">
        <v>0</v>
      </c>
      <c r="K230" s="144"/>
      <c r="L230" s="43">
        <f>+SUM(D230:K230)</f>
        <v>-4941</v>
      </c>
      <c r="M230" s="160">
        <v>917</v>
      </c>
      <c r="N230" s="160">
        <v>98</v>
      </c>
      <c r="O230" s="160"/>
      <c r="P230" s="160"/>
      <c r="Q230" s="160">
        <v>0</v>
      </c>
      <c r="R230" s="160">
        <v>0</v>
      </c>
      <c r="S230" s="160">
        <v>0</v>
      </c>
      <c r="T230" s="160">
        <v>0</v>
      </c>
      <c r="U230" s="160"/>
      <c r="V230" s="144"/>
      <c r="W230" s="144"/>
      <c r="X230" s="144"/>
      <c r="Y230" s="160">
        <v>713</v>
      </c>
      <c r="Z230" s="160"/>
      <c r="AA230" s="250">
        <v>0</v>
      </c>
      <c r="AB230" s="160"/>
      <c r="AC230" s="160">
        <v>2352</v>
      </c>
      <c r="AD230" s="160"/>
      <c r="AE230" s="160">
        <v>0</v>
      </c>
      <c r="AF230" s="160"/>
      <c r="AG230" s="43">
        <f>+SUM(M230:AF230)</f>
        <v>4080</v>
      </c>
      <c r="AH230" s="43">
        <f t="shared" si="358"/>
        <v>2352</v>
      </c>
      <c r="AI230" s="43">
        <f t="shared" si="359"/>
        <v>1728</v>
      </c>
      <c r="AJ230" s="160"/>
      <c r="AK230" s="144"/>
      <c r="AL230" s="160">
        <v>0</v>
      </c>
      <c r="AM230" s="43">
        <f>+SUM(AJ230:AL230)</f>
        <v>0</v>
      </c>
      <c r="AN230" s="44">
        <f>+AM230+AG230+L230</f>
        <v>-861</v>
      </c>
      <c r="AQ230" s="43">
        <f t="shared" si="360"/>
        <v>0</v>
      </c>
      <c r="AR230" s="43">
        <f t="shared" si="361"/>
        <v>226.66666666666666</v>
      </c>
      <c r="AS230" s="43">
        <f t="shared" si="361"/>
        <v>336</v>
      </c>
      <c r="AT230" s="43">
        <f t="shared" si="361"/>
        <v>157.09090909090909</v>
      </c>
      <c r="AU230" s="43">
        <f t="shared" si="362"/>
        <v>0</v>
      </c>
      <c r="AV230" s="44">
        <f t="shared" si="362"/>
        <v>-29.689655172413794</v>
      </c>
      <c r="AW230" s="122"/>
      <c r="AX230" s="43">
        <f>MEDIAN($D230:$K230)</f>
        <v>0</v>
      </c>
      <c r="AY230" s="43">
        <f>MEDIAN($M230:$AF230)</f>
        <v>0</v>
      </c>
      <c r="AZ230" s="43">
        <f t="shared" si="363"/>
        <v>0</v>
      </c>
      <c r="BA230" s="43">
        <f>MEDIAN($AE230,$AB230,$AA230,$Y230,$V230,$U230,$S230,$R230,$P230,$N230,$M230)</f>
        <v>0</v>
      </c>
      <c r="BB230" s="43">
        <f>MEDIAN($AJ230:$AL230)</f>
        <v>0</v>
      </c>
      <c r="BC230" s="44">
        <f>MEDIAN((D230:K230,M230:V230,Y230:AF230,AJ230:AL230))</f>
        <v>0</v>
      </c>
    </row>
    <row r="231" spans="1:55" s="204" customFormat="1">
      <c r="A231" s="199"/>
      <c r="B231" s="200" t="s">
        <v>125</v>
      </c>
      <c r="C231" s="201"/>
      <c r="D231" s="144">
        <v>-3184</v>
      </c>
      <c r="E231" s="160">
        <v>-213</v>
      </c>
      <c r="F231" s="160">
        <v>-46</v>
      </c>
      <c r="G231" s="160">
        <v>-10701</v>
      </c>
      <c r="H231" s="144">
        <v>-5597</v>
      </c>
      <c r="I231" s="144">
        <v>-8887</v>
      </c>
      <c r="J231" s="160">
        <v>783</v>
      </c>
      <c r="K231" s="144">
        <v>-2287</v>
      </c>
      <c r="L231" s="43">
        <f>+SUM(D231:K231)</f>
        <v>-30132</v>
      </c>
      <c r="M231" s="160">
        <v>34</v>
      </c>
      <c r="N231" s="160">
        <v>-52</v>
      </c>
      <c r="O231" s="160">
        <v>-15922</v>
      </c>
      <c r="P231" s="160"/>
      <c r="Q231" s="160">
        <v>1192</v>
      </c>
      <c r="R231" s="160">
        <v>-42</v>
      </c>
      <c r="S231" s="160">
        <v>0</v>
      </c>
      <c r="T231" s="160">
        <v>-23</v>
      </c>
      <c r="U231" s="160">
        <v>2</v>
      </c>
      <c r="V231" s="144">
        <v>5</v>
      </c>
      <c r="W231" s="144"/>
      <c r="X231" s="144"/>
      <c r="Y231" s="160">
        <v>0</v>
      </c>
      <c r="Z231" s="160">
        <v>-28</v>
      </c>
      <c r="AA231" s="250">
        <v>-100</v>
      </c>
      <c r="AB231" s="160">
        <v>361</v>
      </c>
      <c r="AC231" s="160">
        <v>33</v>
      </c>
      <c r="AD231" s="160">
        <v>-127</v>
      </c>
      <c r="AE231" s="160">
        <v>0</v>
      </c>
      <c r="AF231" s="160">
        <v>-146</v>
      </c>
      <c r="AG231" s="43">
        <f>+SUM(M231:AF231)</f>
        <v>-14813</v>
      </c>
      <c r="AH231" s="43">
        <f t="shared" si="358"/>
        <v>-15021</v>
      </c>
      <c r="AI231" s="43">
        <f t="shared" si="359"/>
        <v>208</v>
      </c>
      <c r="AJ231" s="160">
        <v>377</v>
      </c>
      <c r="AK231" s="144">
        <v>9</v>
      </c>
      <c r="AL231" s="160">
        <v>-43</v>
      </c>
      <c r="AM231" s="43">
        <f>+SUM(AJ231:AL231)</f>
        <v>343</v>
      </c>
      <c r="AN231" s="44">
        <f>+AM231+AG231+L231</f>
        <v>-44602</v>
      </c>
      <c r="AQ231" s="43">
        <f t="shared" si="360"/>
        <v>-285.875</v>
      </c>
      <c r="AR231" s="43">
        <f t="shared" si="361"/>
        <v>-822.94444444444446</v>
      </c>
      <c r="AS231" s="43">
        <f t="shared" si="361"/>
        <v>-2145.8571428571427</v>
      </c>
      <c r="AT231" s="43">
        <f t="shared" si="361"/>
        <v>18.90909090909091</v>
      </c>
      <c r="AU231" s="43">
        <f t="shared" si="362"/>
        <v>114.33333333333333</v>
      </c>
      <c r="AV231" s="44">
        <f t="shared" si="362"/>
        <v>-1538</v>
      </c>
      <c r="AW231" s="122"/>
      <c r="AX231" s="258">
        <f>MEDIAN($D231:$K231)</f>
        <v>-2735.5</v>
      </c>
      <c r="AY231" s="258">
        <f>MEDIAN($M231:$AF231)</f>
        <v>0</v>
      </c>
      <c r="AZ231" s="258">
        <f t="shared" si="363"/>
        <v>-28</v>
      </c>
      <c r="BA231" s="258">
        <f>MEDIAN($AE231,$AB231,$AA231,$Y231,$V231,$U231,$S231,$R231,$P231,$N231,$M231)</f>
        <v>0</v>
      </c>
      <c r="BB231" s="258">
        <f>MEDIAN($AJ231:$AL231)</f>
        <v>9</v>
      </c>
      <c r="BC231" s="44">
        <f>MEDIAN((D231:K231,M231:V231,Y231:AF231,AJ231:AL231))</f>
        <v>-35</v>
      </c>
    </row>
    <row r="232" spans="1:55" s="204" customFormat="1">
      <c r="A232" s="199"/>
      <c r="B232" s="200"/>
      <c r="C232" s="201"/>
      <c r="D232" s="46">
        <f t="shared" ref="D232:V232" si="364">SUM(D228:D231)</f>
        <v>43741</v>
      </c>
      <c r="E232" s="252">
        <f t="shared" si="364"/>
        <v>6166</v>
      </c>
      <c r="F232" s="252">
        <f t="shared" si="364"/>
        <v>52274</v>
      </c>
      <c r="G232" s="252">
        <f t="shared" si="364"/>
        <v>112582</v>
      </c>
      <c r="H232" s="118">
        <f t="shared" si="364"/>
        <v>30867</v>
      </c>
      <c r="I232" s="118">
        <f t="shared" si="364"/>
        <v>51779</v>
      </c>
      <c r="J232" s="252">
        <f t="shared" si="364"/>
        <v>23827</v>
      </c>
      <c r="K232" s="118">
        <f t="shared" si="364"/>
        <v>38966</v>
      </c>
      <c r="L232" s="45">
        <f t="shared" si="364"/>
        <v>360202</v>
      </c>
      <c r="M232" s="252">
        <f t="shared" si="364"/>
        <v>2361</v>
      </c>
      <c r="N232" s="252">
        <f t="shared" si="364"/>
        <v>4052</v>
      </c>
      <c r="O232" s="252">
        <f t="shared" si="364"/>
        <v>-8827</v>
      </c>
      <c r="P232" s="252">
        <f t="shared" si="364"/>
        <v>5974</v>
      </c>
      <c r="Q232" s="252">
        <f t="shared" si="364"/>
        <v>13963</v>
      </c>
      <c r="R232" s="252">
        <f t="shared" si="364"/>
        <v>3499</v>
      </c>
      <c r="S232" s="252">
        <f t="shared" si="364"/>
        <v>2775</v>
      </c>
      <c r="T232" s="252">
        <f t="shared" si="364"/>
        <v>5989</v>
      </c>
      <c r="U232" s="252">
        <f t="shared" si="364"/>
        <v>5316</v>
      </c>
      <c r="V232" s="118">
        <f t="shared" si="364"/>
        <v>1843</v>
      </c>
      <c r="W232" s="118"/>
      <c r="X232" s="118"/>
      <c r="Y232" s="252">
        <f t="shared" ref="Y232:AN232" si="365">SUM(Y228:Y231)</f>
        <v>5307</v>
      </c>
      <c r="Z232" s="252">
        <f t="shared" si="365"/>
        <v>10598</v>
      </c>
      <c r="AA232" s="292">
        <f t="shared" si="365"/>
        <v>3253</v>
      </c>
      <c r="AB232" s="252">
        <f t="shared" si="365"/>
        <v>4496</v>
      </c>
      <c r="AC232" s="252">
        <f t="shared" si="365"/>
        <v>10592</v>
      </c>
      <c r="AD232" s="252">
        <f t="shared" si="365"/>
        <v>3884</v>
      </c>
      <c r="AE232" s="252">
        <f t="shared" si="365"/>
        <v>1870</v>
      </c>
      <c r="AF232" s="252">
        <f t="shared" si="365"/>
        <v>4206</v>
      </c>
      <c r="AG232" s="45">
        <f t="shared" si="365"/>
        <v>81151</v>
      </c>
      <c r="AH232" s="45">
        <f t="shared" si="358"/>
        <v>40405</v>
      </c>
      <c r="AI232" s="45">
        <f t="shared" si="359"/>
        <v>40746</v>
      </c>
      <c r="AJ232" s="252">
        <f t="shared" si="365"/>
        <v>8584</v>
      </c>
      <c r="AK232" s="118">
        <f t="shared" si="365"/>
        <v>704</v>
      </c>
      <c r="AL232" s="252">
        <f t="shared" si="365"/>
        <v>1592</v>
      </c>
      <c r="AM232" s="45">
        <f t="shared" si="365"/>
        <v>10880</v>
      </c>
      <c r="AN232" s="211">
        <f t="shared" si="365"/>
        <v>452233</v>
      </c>
      <c r="AQ232" s="45">
        <f>K232/AQ$5</f>
        <v>4870.75</v>
      </c>
      <c r="AR232" s="45">
        <f>AG232/AR$5</f>
        <v>4508.3888888888887</v>
      </c>
      <c r="AS232" s="45">
        <f>AH232/AS$5</f>
        <v>5772.1428571428569</v>
      </c>
      <c r="AT232" s="45">
        <f>AI232/AT$5</f>
        <v>3704.181818181818</v>
      </c>
      <c r="AU232" s="45">
        <f>AM232/AU$5</f>
        <v>3626.6666666666665</v>
      </c>
      <c r="AV232" s="211">
        <f>AN232/AV$5</f>
        <v>15594.241379310344</v>
      </c>
      <c r="AW232" s="122"/>
      <c r="AX232" s="43">
        <f>MEDIAN($D232:$K232)</f>
        <v>41353.5</v>
      </c>
      <c r="AY232" s="43">
        <f>MEDIAN($M232:$AF232)</f>
        <v>4129</v>
      </c>
      <c r="AZ232" s="43">
        <f t="shared" si="363"/>
        <v>5989</v>
      </c>
      <c r="BA232" s="43">
        <f>MEDIAN($AE232,$AB232,$AA232,$Y232,$V232,$U232,$S232,$R232,$P232,$N232,$M232)</f>
        <v>3499</v>
      </c>
      <c r="BB232" s="43">
        <f>MEDIAN($AJ232:$AL232)</f>
        <v>1592</v>
      </c>
      <c r="BC232" s="211">
        <f>MEDIAN((D232:K232,M232:V232,Y232:AF232,AJ232:AL232))</f>
        <v>5316</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-2166</v>
      </c>
      <c r="E235" s="160">
        <v>3647</v>
      </c>
      <c r="F235" s="160">
        <v>926</v>
      </c>
      <c r="G235" s="160">
        <v>-6797</v>
      </c>
      <c r="H235" s="144">
        <v>251320</v>
      </c>
      <c r="I235" s="144">
        <v>-2876</v>
      </c>
      <c r="J235" s="160">
        <v>-2063</v>
      </c>
      <c r="K235" s="144">
        <v>-256</v>
      </c>
      <c r="L235" s="43">
        <f>+SUM(D235:K235)</f>
        <v>241735</v>
      </c>
      <c r="M235" s="160">
        <v>-78</v>
      </c>
      <c r="N235" s="160">
        <v>-1555</v>
      </c>
      <c r="O235" s="160">
        <v>2012</v>
      </c>
      <c r="P235" s="160">
        <v>346</v>
      </c>
      <c r="Q235" s="160">
        <v>-1335</v>
      </c>
      <c r="R235" s="160">
        <v>-1130</v>
      </c>
      <c r="S235" s="160">
        <v>71</v>
      </c>
      <c r="T235" s="160">
        <v>-2078</v>
      </c>
      <c r="U235" s="160">
        <v>1022</v>
      </c>
      <c r="V235" s="144">
        <v>-38</v>
      </c>
      <c r="W235" s="144"/>
      <c r="X235" s="144"/>
      <c r="Y235" s="160">
        <v>-222</v>
      </c>
      <c r="Z235" s="160">
        <v>878</v>
      </c>
      <c r="AA235" s="250">
        <v>-1615</v>
      </c>
      <c r="AB235" s="160">
        <v>-93</v>
      </c>
      <c r="AC235" s="160">
        <v>-2526</v>
      </c>
      <c r="AD235" s="160">
        <v>718</v>
      </c>
      <c r="AE235" s="160">
        <v>-1052</v>
      </c>
      <c r="AF235" s="160">
        <v>-2277</v>
      </c>
      <c r="AG235" s="43">
        <f>+SUM(M235:AF235)</f>
        <v>-8952</v>
      </c>
      <c r="AH235" s="43">
        <f t="shared" ref="AH235:AH238" si="366">O235+Q235+Z235+AC235+AD235+AF235+T235</f>
        <v>-4608</v>
      </c>
      <c r="AI235" s="43">
        <f t="shared" ref="AI235:AI238" si="367">M235+N235+P235+R235+S235+U235+V235+Y235+AA235+AB235+AE235</f>
        <v>-4344</v>
      </c>
      <c r="AJ235" s="160">
        <v>-2826</v>
      </c>
      <c r="AK235" s="144">
        <v>-502</v>
      </c>
      <c r="AL235" s="160">
        <v>-1258</v>
      </c>
      <c r="AM235" s="43">
        <f>+SUM(AJ235:AL235)</f>
        <v>-4586</v>
      </c>
      <c r="AN235" s="44">
        <f>+AM235+AG235+L235</f>
        <v>228197</v>
      </c>
      <c r="AQ235" s="43">
        <f t="shared" ref="AQ235:AQ237" si="368">K235/AQ$5</f>
        <v>-32</v>
      </c>
      <c r="AR235" s="43">
        <f t="shared" ref="AR235:AT237" si="369">AG235/AR$5</f>
        <v>-497.33333333333331</v>
      </c>
      <c r="AS235" s="43">
        <f t="shared" si="369"/>
        <v>-658.28571428571433</v>
      </c>
      <c r="AT235" s="43">
        <f t="shared" si="369"/>
        <v>-394.90909090909093</v>
      </c>
      <c r="AU235" s="43">
        <f t="shared" ref="AU235:AV237" si="370">AM235/AU$5</f>
        <v>-1528.6666666666667</v>
      </c>
      <c r="AV235" s="44">
        <f t="shared" si="370"/>
        <v>7868.8620689655172</v>
      </c>
      <c r="AW235" s="122"/>
      <c r="AX235" s="43">
        <f>MEDIAN($D235:$K235)</f>
        <v>-1159.5</v>
      </c>
      <c r="AY235" s="43">
        <f>MEDIAN($M235:$AF235)</f>
        <v>-157.5</v>
      </c>
      <c r="AZ235" s="43">
        <f t="shared" ref="AZ235:AZ238" si="371">MEDIAN($AC235,$AD235,$Z235,$T235,$O235,Q235,AF235)</f>
        <v>-1335</v>
      </c>
      <c r="BA235" s="43">
        <f>MEDIAN($AE235,$AB235,$AA235,$Y235,$V235,$U235,$S235,$R235,$P235,$N235,$M235)</f>
        <v>-93</v>
      </c>
      <c r="BB235" s="43">
        <f>MEDIAN($AJ235:$AL235)</f>
        <v>-1258</v>
      </c>
      <c r="BC235" s="44">
        <f>MEDIAN((D235:K235,M235:V235,Y235:AF235,AJ235:AL235))</f>
        <v>-502</v>
      </c>
    </row>
    <row r="236" spans="1:55" s="204" customFormat="1">
      <c r="A236" s="199"/>
      <c r="B236" s="200" t="s">
        <v>138</v>
      </c>
      <c r="C236" s="201"/>
      <c r="D236" s="144">
        <v>3439</v>
      </c>
      <c r="E236" s="160">
        <v>-3002</v>
      </c>
      <c r="F236" s="160">
        <v>13527</v>
      </c>
      <c r="G236" s="160">
        <v>12084</v>
      </c>
      <c r="H236" s="144">
        <v>1180</v>
      </c>
      <c r="I236" s="144">
        <v>6453</v>
      </c>
      <c r="J236" s="160">
        <v>6174</v>
      </c>
      <c r="K236" s="144">
        <v>10183</v>
      </c>
      <c r="L236" s="43">
        <f>+SUM(D236:K236)</f>
        <v>50038</v>
      </c>
      <c r="M236" s="160">
        <v>-1546</v>
      </c>
      <c r="N236" s="160">
        <v>1626</v>
      </c>
      <c r="O236" s="160">
        <v>2469</v>
      </c>
      <c r="P236" s="160">
        <v>1354</v>
      </c>
      <c r="Q236" s="160">
        <v>-5752</v>
      </c>
      <c r="R236" s="160">
        <v>2518</v>
      </c>
      <c r="S236" s="160">
        <v>1058</v>
      </c>
      <c r="T236" s="160">
        <v>2513</v>
      </c>
      <c r="U236" s="160">
        <v>2358</v>
      </c>
      <c r="V236" s="144">
        <v>1655</v>
      </c>
      <c r="W236" s="144"/>
      <c r="X236" s="144"/>
      <c r="Y236" s="160">
        <v>1485</v>
      </c>
      <c r="Z236" s="160">
        <v>5147</v>
      </c>
      <c r="AA236" s="250">
        <v>1454</v>
      </c>
      <c r="AB236" s="160">
        <v>3803</v>
      </c>
      <c r="AC236" s="160">
        <v>3989</v>
      </c>
      <c r="AD236" s="160">
        <v>1357</v>
      </c>
      <c r="AE236" s="160">
        <v>1067</v>
      </c>
      <c r="AF236" s="160">
        <v>1520</v>
      </c>
      <c r="AG236" s="43">
        <f>+SUM(M236:AF236)</f>
        <v>28075</v>
      </c>
      <c r="AH236" s="43">
        <f t="shared" si="366"/>
        <v>11243</v>
      </c>
      <c r="AI236" s="43">
        <f t="shared" si="367"/>
        <v>16832</v>
      </c>
      <c r="AJ236" s="160">
        <v>-1464</v>
      </c>
      <c r="AK236" s="144">
        <v>746</v>
      </c>
      <c r="AL236" s="160">
        <v>638</v>
      </c>
      <c r="AM236" s="43">
        <f>+SUM(AJ236:AL236)</f>
        <v>-80</v>
      </c>
      <c r="AN236" s="44">
        <f>+AM236+AG236+L236</f>
        <v>78033</v>
      </c>
      <c r="AQ236" s="43">
        <f t="shared" si="368"/>
        <v>1272.875</v>
      </c>
      <c r="AR236" s="43">
        <f t="shared" si="369"/>
        <v>1559.7222222222222</v>
      </c>
      <c r="AS236" s="43">
        <f t="shared" si="369"/>
        <v>1606.1428571428571</v>
      </c>
      <c r="AT236" s="43">
        <f t="shared" si="369"/>
        <v>1530.1818181818182</v>
      </c>
      <c r="AU236" s="43">
        <f t="shared" si="370"/>
        <v>-26.666666666666668</v>
      </c>
      <c r="AV236" s="44">
        <f t="shared" si="370"/>
        <v>2690.7931034482758</v>
      </c>
      <c r="AW236" s="122"/>
      <c r="AX236" s="43">
        <f>MEDIAN($D236:$K236)</f>
        <v>6313.5</v>
      </c>
      <c r="AY236" s="43">
        <f>MEDIAN($M236:$AF236)</f>
        <v>1573</v>
      </c>
      <c r="AZ236" s="43">
        <f t="shared" si="371"/>
        <v>2469</v>
      </c>
      <c r="BA236" s="43">
        <f>MEDIAN($AE236,$AB236,$AA236,$Y236,$V236,$U236,$S236,$R236,$P236,$N236,$M236)</f>
        <v>1485</v>
      </c>
      <c r="BB236" s="43">
        <f>MEDIAN($AJ236:$AL236)</f>
        <v>638</v>
      </c>
      <c r="BC236" s="44">
        <f>MEDIAN((D236:K236,M236:V236,Y236:AF236,AJ236:AL236))</f>
        <v>1626</v>
      </c>
    </row>
    <row r="237" spans="1:55" s="204" customFormat="1">
      <c r="A237" s="199"/>
      <c r="B237" s="200" t="s">
        <v>125</v>
      </c>
      <c r="C237" s="201"/>
      <c r="D237" s="144">
        <v>-3519</v>
      </c>
      <c r="E237" s="160">
        <v>-27836</v>
      </c>
      <c r="F237" s="160">
        <v>-87</v>
      </c>
      <c r="G237" s="160">
        <v>477</v>
      </c>
      <c r="H237" s="144">
        <v>-235564</v>
      </c>
      <c r="I237" s="144">
        <v>-123</v>
      </c>
      <c r="J237" s="160">
        <v>-912</v>
      </c>
      <c r="K237" s="144"/>
      <c r="L237" s="43">
        <f>+SUM(D237:K237)</f>
        <v>-267564</v>
      </c>
      <c r="M237" s="160">
        <v>0</v>
      </c>
      <c r="N237" s="160">
        <v>-1</v>
      </c>
      <c r="O237" s="160"/>
      <c r="P237" s="160"/>
      <c r="Q237" s="160">
        <v>3364</v>
      </c>
      <c r="R237" s="160"/>
      <c r="S237" s="160">
        <v>0</v>
      </c>
      <c r="T237" s="160">
        <v>0</v>
      </c>
      <c r="U237" s="160">
        <v>-284</v>
      </c>
      <c r="V237" s="144"/>
      <c r="W237" s="144"/>
      <c r="X237" s="144"/>
      <c r="Y237" s="160">
        <v>0</v>
      </c>
      <c r="Z237" s="160">
        <v>167</v>
      </c>
      <c r="AA237" s="250">
        <v>0</v>
      </c>
      <c r="AB237" s="160"/>
      <c r="AC237" s="160">
        <v>-884</v>
      </c>
      <c r="AD237" s="160"/>
      <c r="AE237" s="160">
        <v>0</v>
      </c>
      <c r="AF237" s="160">
        <v>-48</v>
      </c>
      <c r="AG237" s="43">
        <f>+SUM(M237:AF237)</f>
        <v>2314</v>
      </c>
      <c r="AH237" s="43">
        <f t="shared" si="366"/>
        <v>2599</v>
      </c>
      <c r="AI237" s="43">
        <f t="shared" si="367"/>
        <v>-285</v>
      </c>
      <c r="AJ237" s="160"/>
      <c r="AK237" s="144"/>
      <c r="AL237" s="160">
        <v>-170</v>
      </c>
      <c r="AM237" s="43">
        <f>+SUM(AJ237:AL237)</f>
        <v>-170</v>
      </c>
      <c r="AN237" s="44">
        <f>+AM237+AG237+L237</f>
        <v>-265420</v>
      </c>
      <c r="AQ237" s="43">
        <f t="shared" si="368"/>
        <v>0</v>
      </c>
      <c r="AR237" s="43">
        <f t="shared" si="369"/>
        <v>128.55555555555554</v>
      </c>
      <c r="AS237" s="43">
        <f t="shared" si="369"/>
        <v>371.28571428571428</v>
      </c>
      <c r="AT237" s="43">
        <f t="shared" si="369"/>
        <v>-25.90909090909091</v>
      </c>
      <c r="AU237" s="43">
        <f t="shared" si="370"/>
        <v>-56.666666666666664</v>
      </c>
      <c r="AV237" s="44">
        <f t="shared" si="370"/>
        <v>-9152.4137931034475</v>
      </c>
      <c r="AW237" s="122"/>
      <c r="AX237" s="258">
        <f>MEDIAN($D237:$K237)</f>
        <v>-912</v>
      </c>
      <c r="AY237" s="258">
        <f>MEDIAN($M237:$AF237)</f>
        <v>0</v>
      </c>
      <c r="AZ237" s="258">
        <f t="shared" si="371"/>
        <v>0</v>
      </c>
      <c r="BA237" s="258">
        <f>MEDIAN($AE237,$AB237,$AA237,$Y237,$V237,$U237,$S237,$R237,$P237,$N237,$M237)</f>
        <v>0</v>
      </c>
      <c r="BB237" s="258">
        <f>MEDIAN($AJ237:$AL237)</f>
        <v>-170</v>
      </c>
      <c r="BC237" s="44">
        <f>MEDIAN((D237:K237,M237:V237,Y237:AF237,AJ237:AL237))</f>
        <v>-24.5</v>
      </c>
    </row>
    <row r="238" spans="1:55" s="204" customFormat="1">
      <c r="A238" s="199"/>
      <c r="B238" s="200"/>
      <c r="C238" s="201"/>
      <c r="D238" s="46">
        <f t="shared" ref="D238:V238" si="372">SUM(D235:D237)</f>
        <v>-2246</v>
      </c>
      <c r="E238" s="252">
        <f t="shared" si="372"/>
        <v>-27191</v>
      </c>
      <c r="F238" s="252">
        <f t="shared" si="372"/>
        <v>14366</v>
      </c>
      <c r="G238" s="252">
        <f t="shared" si="372"/>
        <v>5764</v>
      </c>
      <c r="H238" s="118">
        <f t="shared" si="372"/>
        <v>16936</v>
      </c>
      <c r="I238" s="118">
        <f t="shared" si="372"/>
        <v>3454</v>
      </c>
      <c r="J238" s="252">
        <f t="shared" si="372"/>
        <v>3199</v>
      </c>
      <c r="K238" s="118">
        <f t="shared" si="372"/>
        <v>9927</v>
      </c>
      <c r="L238" s="45">
        <f t="shared" si="372"/>
        <v>24209</v>
      </c>
      <c r="M238" s="252">
        <f t="shared" si="372"/>
        <v>-1624</v>
      </c>
      <c r="N238" s="252">
        <f t="shared" si="372"/>
        <v>70</v>
      </c>
      <c r="O238" s="252">
        <f t="shared" si="372"/>
        <v>4481</v>
      </c>
      <c r="P238" s="252">
        <f t="shared" si="372"/>
        <v>1700</v>
      </c>
      <c r="Q238" s="252">
        <f t="shared" si="372"/>
        <v>-3723</v>
      </c>
      <c r="R238" s="252">
        <f t="shared" si="372"/>
        <v>1388</v>
      </c>
      <c r="S238" s="252">
        <f t="shared" si="372"/>
        <v>1129</v>
      </c>
      <c r="T238" s="252">
        <f t="shared" si="372"/>
        <v>435</v>
      </c>
      <c r="U238" s="252">
        <f t="shared" si="372"/>
        <v>3096</v>
      </c>
      <c r="V238" s="118">
        <f t="shared" si="372"/>
        <v>1617</v>
      </c>
      <c r="W238" s="118"/>
      <c r="X238" s="118"/>
      <c r="Y238" s="252">
        <f t="shared" ref="Y238:AN238" si="373">SUM(Y235:Y237)</f>
        <v>1263</v>
      </c>
      <c r="Z238" s="252">
        <f t="shared" si="373"/>
        <v>6192</v>
      </c>
      <c r="AA238" s="292">
        <f t="shared" si="373"/>
        <v>-161</v>
      </c>
      <c r="AB238" s="252">
        <f t="shared" si="373"/>
        <v>3710</v>
      </c>
      <c r="AC238" s="252">
        <f t="shared" si="373"/>
        <v>579</v>
      </c>
      <c r="AD238" s="252">
        <f t="shared" si="373"/>
        <v>2075</v>
      </c>
      <c r="AE238" s="252">
        <f t="shared" si="373"/>
        <v>15</v>
      </c>
      <c r="AF238" s="252">
        <f t="shared" si="373"/>
        <v>-805</v>
      </c>
      <c r="AG238" s="45">
        <f t="shared" si="373"/>
        <v>21437</v>
      </c>
      <c r="AH238" s="45">
        <f t="shared" si="366"/>
        <v>9234</v>
      </c>
      <c r="AI238" s="45">
        <f t="shared" si="367"/>
        <v>12203</v>
      </c>
      <c r="AJ238" s="252">
        <f t="shared" si="373"/>
        <v>-4290</v>
      </c>
      <c r="AK238" s="118">
        <f t="shared" si="373"/>
        <v>244</v>
      </c>
      <c r="AL238" s="252">
        <f t="shared" si="373"/>
        <v>-790</v>
      </c>
      <c r="AM238" s="45">
        <f t="shared" si="373"/>
        <v>-4836</v>
      </c>
      <c r="AN238" s="211">
        <f t="shared" si="373"/>
        <v>40810</v>
      </c>
      <c r="AQ238" s="45">
        <f>K238/AQ$5</f>
        <v>1240.875</v>
      </c>
      <c r="AR238" s="45">
        <f>AG238/AR$5</f>
        <v>1190.9444444444443</v>
      </c>
      <c r="AS238" s="45">
        <f>AH238/AS$5</f>
        <v>1319.1428571428571</v>
      </c>
      <c r="AT238" s="45">
        <f>AI238/AT$5</f>
        <v>1109.3636363636363</v>
      </c>
      <c r="AU238" s="45">
        <f>AM238/AU$5</f>
        <v>-1612</v>
      </c>
      <c r="AV238" s="211">
        <f>AN238/AV$5</f>
        <v>1407.2413793103449</v>
      </c>
      <c r="AW238" s="122"/>
      <c r="AX238" s="43">
        <f>MEDIAN($D238:$K238)</f>
        <v>4609</v>
      </c>
      <c r="AY238" s="43">
        <f>MEDIAN($M238:$AF238)</f>
        <v>1196</v>
      </c>
      <c r="AZ238" s="43">
        <f t="shared" si="371"/>
        <v>579</v>
      </c>
      <c r="BA238" s="43">
        <f>MEDIAN($AE238,$AB238,$AA238,$Y238,$V238,$U238,$S238,$R238,$P238,$N238,$M238)</f>
        <v>1263</v>
      </c>
      <c r="BB238" s="43">
        <f>MEDIAN($AJ238:$AL238)</f>
        <v>-790</v>
      </c>
      <c r="BC238" s="211">
        <f>MEDIAN((D238:K238,M238:V238,Y238:AF238,AJ238:AL238))</f>
        <v>1263</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74">D225+D232+D238</f>
        <v>59953</v>
      </c>
      <c r="E240" s="256">
        <f t="shared" si="374"/>
        <v>-3194</v>
      </c>
      <c r="F240" s="256">
        <f t="shared" si="374"/>
        <v>72583</v>
      </c>
      <c r="G240" s="256">
        <f t="shared" si="374"/>
        <v>199859</v>
      </c>
      <c r="H240" s="256">
        <f t="shared" si="374"/>
        <v>51334</v>
      </c>
      <c r="I240" s="256">
        <f t="shared" si="374"/>
        <v>87854</v>
      </c>
      <c r="J240" s="256">
        <f t="shared" si="374"/>
        <v>36501</v>
      </c>
      <c r="K240" s="256">
        <f t="shared" si="374"/>
        <v>67297</v>
      </c>
      <c r="L240" s="42">
        <f t="shared" si="374"/>
        <v>572187</v>
      </c>
      <c r="M240" s="256">
        <f t="shared" si="374"/>
        <v>-5269</v>
      </c>
      <c r="N240" s="256">
        <f t="shared" si="374"/>
        <v>5824</v>
      </c>
      <c r="O240" s="256">
        <f t="shared" si="374"/>
        <v>14881</v>
      </c>
      <c r="P240" s="256">
        <f t="shared" si="374"/>
        <v>9618</v>
      </c>
      <c r="Q240" s="256">
        <f t="shared" si="374"/>
        <v>13277</v>
      </c>
      <c r="R240" s="256">
        <f t="shared" si="374"/>
        <v>8282</v>
      </c>
      <c r="S240" s="256">
        <f t="shared" si="374"/>
        <v>4817</v>
      </c>
      <c r="T240" s="256">
        <f t="shared" si="374"/>
        <v>9475</v>
      </c>
      <c r="U240" s="256">
        <f t="shared" si="374"/>
        <v>10807</v>
      </c>
      <c r="V240" s="256">
        <f t="shared" si="374"/>
        <v>1847</v>
      </c>
      <c r="W240" s="256"/>
      <c r="X240" s="256"/>
      <c r="Y240" s="256">
        <f t="shared" ref="Y240:AN240" si="375">Y225+Y232+Y238</f>
        <v>8593</v>
      </c>
      <c r="Z240" s="256">
        <f t="shared" si="375"/>
        <v>19828</v>
      </c>
      <c r="AA240" s="256">
        <f t="shared" si="375"/>
        <v>3179</v>
      </c>
      <c r="AB240" s="256">
        <f t="shared" si="375"/>
        <v>12904</v>
      </c>
      <c r="AC240" s="256">
        <f t="shared" si="375"/>
        <v>7912</v>
      </c>
      <c r="AD240" s="256">
        <f t="shared" si="375"/>
        <v>7114</v>
      </c>
      <c r="AE240" s="256">
        <f t="shared" si="375"/>
        <v>2070</v>
      </c>
      <c r="AF240" s="256">
        <f t="shared" si="375"/>
        <v>6841</v>
      </c>
      <c r="AG240" s="42">
        <f t="shared" si="375"/>
        <v>142000</v>
      </c>
      <c r="AH240" s="42">
        <f t="shared" ref="AH240" si="376">O240+Q240+Z240+AC240+AD240+AF240+T240</f>
        <v>79328</v>
      </c>
      <c r="AI240" s="42">
        <f>M240+N240+P240+R240+S240+U240+V240+Y240+AA240+AB240+AE240</f>
        <v>62672</v>
      </c>
      <c r="AJ240" s="256">
        <f t="shared" si="375"/>
        <v>10287</v>
      </c>
      <c r="AK240" s="256">
        <f t="shared" si="375"/>
        <v>3491</v>
      </c>
      <c r="AL240" s="256">
        <f t="shared" si="375"/>
        <v>1224</v>
      </c>
      <c r="AM240" s="42">
        <f t="shared" si="375"/>
        <v>15002</v>
      </c>
      <c r="AN240" s="230">
        <f t="shared" si="375"/>
        <v>729189</v>
      </c>
      <c r="AQ240" s="42">
        <f t="shared" ref="AQ240" si="377">K240/AQ$5</f>
        <v>8412.125</v>
      </c>
      <c r="AR240" s="42">
        <f t="shared" ref="AR240:AT240" si="378">AG240/AR$5</f>
        <v>7888.8888888888887</v>
      </c>
      <c r="AS240" s="42">
        <f t="shared" si="378"/>
        <v>11332.571428571429</v>
      </c>
      <c r="AT240" s="42">
        <f t="shared" si="378"/>
        <v>5697.454545454545</v>
      </c>
      <c r="AU240" s="42">
        <f t="shared" ref="AU240:AV240" si="379">AM240/AU$5</f>
        <v>5000.666666666667</v>
      </c>
      <c r="AV240" s="230">
        <f t="shared" si="379"/>
        <v>25144.448275862069</v>
      </c>
      <c r="AW240" s="122"/>
      <c r="AX240" s="42">
        <f>MEDIAN($D240:$K240)</f>
        <v>63625</v>
      </c>
      <c r="AY240" s="42">
        <f>MEDIAN($M240:$AF240)</f>
        <v>8097</v>
      </c>
      <c r="AZ240" s="42">
        <f>MEDIAN($AC240,$AD240,$Z240,$T240,$O240,Q240,AF240)</f>
        <v>9475</v>
      </c>
      <c r="BA240" s="42">
        <f>MEDIAN($AE240,$AB240,$AA240,$Y240,$V240,$U240,$S240,$R240,$P240,$N240,$M240)</f>
        <v>5824</v>
      </c>
      <c r="BB240" s="42">
        <f>MEDIAN($AJ240:$AL240)</f>
        <v>3491</v>
      </c>
      <c r="BC240" s="230">
        <f>MEDIAN((D240:K240,M240:V240,Y240:AF240,AJ240:AL240))</f>
        <v>9475</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2015</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c r="F249" s="162">
        <v>164</v>
      </c>
      <c r="G249" s="162"/>
      <c r="H249" s="137"/>
      <c r="I249" s="137"/>
      <c r="J249" s="162">
        <v>0</v>
      </c>
      <c r="K249" s="137"/>
      <c r="L249" s="22">
        <f>+SUM(D249:K249)</f>
        <v>164</v>
      </c>
      <c r="M249" s="162">
        <v>10</v>
      </c>
      <c r="N249" s="162">
        <v>65</v>
      </c>
      <c r="O249" s="162">
        <v>120</v>
      </c>
      <c r="P249" s="162">
        <v>112</v>
      </c>
      <c r="Q249" s="162">
        <v>114</v>
      </c>
      <c r="R249" s="162">
        <v>30</v>
      </c>
      <c r="S249" s="162">
        <v>76</v>
      </c>
      <c r="T249" s="162">
        <v>19</v>
      </c>
      <c r="U249" s="162">
        <v>19</v>
      </c>
      <c r="V249" s="137">
        <v>13</v>
      </c>
      <c r="W249" s="137"/>
      <c r="X249" s="137"/>
      <c r="Y249" s="162">
        <v>0</v>
      </c>
      <c r="Z249" s="162">
        <v>289</v>
      </c>
      <c r="AA249" s="271">
        <v>84</v>
      </c>
      <c r="AB249" s="162">
        <v>71</v>
      </c>
      <c r="AC249" s="162"/>
      <c r="AD249" s="162">
        <v>47</v>
      </c>
      <c r="AE249" s="162">
        <v>35</v>
      </c>
      <c r="AF249" s="162">
        <v>45</v>
      </c>
      <c r="AG249" s="22">
        <f>+SUM(M249:AF249)</f>
        <v>1149</v>
      </c>
      <c r="AH249" s="22">
        <f t="shared" ref="AH249:AH254" si="380">O249+Q249+Z249+AC249+AD249+AF249+T249</f>
        <v>634</v>
      </c>
      <c r="AI249" s="22">
        <f t="shared" ref="AI249:AI254" si="381">M249+N249+P249+R249+S249+U249+V249+Y249+AA249+AB249+AE249</f>
        <v>515</v>
      </c>
      <c r="AJ249" s="162"/>
      <c r="AK249" s="137"/>
      <c r="AL249" s="162">
        <v>426</v>
      </c>
      <c r="AM249" s="22">
        <f>+SUM(AJ249:AL249)</f>
        <v>426</v>
      </c>
      <c r="AN249" s="24">
        <f>+AM249+AG249+L249</f>
        <v>1739</v>
      </c>
      <c r="AQ249" s="43">
        <f t="shared" ref="AQ249:AQ253" si="382">K249/AQ$5</f>
        <v>0</v>
      </c>
      <c r="AR249" s="43">
        <f t="shared" ref="AR249:AT253" si="383">AG249/AR$5</f>
        <v>63.833333333333336</v>
      </c>
      <c r="AS249" s="43">
        <f t="shared" si="383"/>
        <v>90.571428571428569</v>
      </c>
      <c r="AT249" s="43">
        <f t="shared" si="383"/>
        <v>46.81818181818182</v>
      </c>
      <c r="AU249" s="43">
        <f t="shared" ref="AU249:AV253" si="384">AM249/AU$5</f>
        <v>142</v>
      </c>
      <c r="AV249" s="44">
        <f t="shared" si="384"/>
        <v>59.96551724137931</v>
      </c>
      <c r="AW249" s="23"/>
      <c r="AX249" s="22">
        <f t="shared" ref="AX249:AX254" si="385">MEDIAN($D249:$K249)</f>
        <v>0</v>
      </c>
      <c r="AY249" s="22">
        <f t="shared" ref="AY249:AY254" si="386">MEDIAN($M249:$AF249)</f>
        <v>47</v>
      </c>
      <c r="AZ249" s="22">
        <f t="shared" ref="AZ249:AZ254" si="387">MEDIAN($AC249,$AD249,$Z249,$T249,$O249,Q249,AF249)</f>
        <v>80.5</v>
      </c>
      <c r="BA249" s="22">
        <f t="shared" ref="BA249:BA254" si="388">MEDIAN($AE249,$AB249,$AA249,$Y249,$V249,$U249,$S249,$R249,$P249,$N249,$M249)</f>
        <v>35</v>
      </c>
      <c r="BB249" s="22">
        <f t="shared" ref="BB249:BB254" si="389">MEDIAN($AJ249:$AL249)</f>
        <v>426</v>
      </c>
      <c r="BC249" s="24">
        <f>MEDIAN((D249:K249,M249:V249,Y249:AF249,AJ249:AL249))</f>
        <v>47</v>
      </c>
    </row>
    <row r="250" spans="1:55" s="204" customFormat="1">
      <c r="A250" s="199"/>
      <c r="B250" s="200"/>
      <c r="C250" s="201" t="s">
        <v>130</v>
      </c>
      <c r="D250" s="137">
        <v>1135</v>
      </c>
      <c r="E250" s="162">
        <v>589</v>
      </c>
      <c r="F250" s="162">
        <v>12258</v>
      </c>
      <c r="G250" s="162"/>
      <c r="H250" s="137">
        <v>118</v>
      </c>
      <c r="I250" s="137">
        <v>162</v>
      </c>
      <c r="J250" s="162">
        <v>30</v>
      </c>
      <c r="K250" s="137">
        <v>57</v>
      </c>
      <c r="L250" s="22">
        <f>+SUM(D250:K250)</f>
        <v>14349</v>
      </c>
      <c r="M250" s="162">
        <v>923</v>
      </c>
      <c r="N250" s="162">
        <v>2590</v>
      </c>
      <c r="O250" s="162">
        <v>3029</v>
      </c>
      <c r="P250" s="162">
        <v>2479</v>
      </c>
      <c r="Q250" s="162">
        <v>3978</v>
      </c>
      <c r="R250" s="162">
        <v>1604</v>
      </c>
      <c r="S250" s="162">
        <v>2298</v>
      </c>
      <c r="T250" s="162">
        <v>1667</v>
      </c>
      <c r="U250" s="162">
        <v>2962</v>
      </c>
      <c r="V250" s="137">
        <v>2068</v>
      </c>
      <c r="W250" s="137"/>
      <c r="X250" s="137"/>
      <c r="Y250" s="162">
        <v>3395</v>
      </c>
      <c r="Z250" s="162">
        <v>3022</v>
      </c>
      <c r="AA250" s="271">
        <v>1893</v>
      </c>
      <c r="AB250" s="162">
        <v>2145</v>
      </c>
      <c r="AC250" s="162"/>
      <c r="AD250" s="162">
        <v>1969</v>
      </c>
      <c r="AE250" s="162">
        <v>1190</v>
      </c>
      <c r="AF250" s="162">
        <v>1972</v>
      </c>
      <c r="AG250" s="22">
        <f>+SUM(M250:AF250)</f>
        <v>39184</v>
      </c>
      <c r="AH250" s="22">
        <f t="shared" si="380"/>
        <v>15637</v>
      </c>
      <c r="AI250" s="22">
        <f t="shared" si="381"/>
        <v>23547</v>
      </c>
      <c r="AJ250" s="162">
        <v>18882</v>
      </c>
      <c r="AK250" s="137">
        <v>254</v>
      </c>
      <c r="AL250" s="162">
        <v>871</v>
      </c>
      <c r="AM250" s="22">
        <f>+SUM(AJ250:AL250)</f>
        <v>20007</v>
      </c>
      <c r="AN250" s="24">
        <f>+AM250+AG250+L250</f>
        <v>73540</v>
      </c>
      <c r="AQ250" s="43">
        <f t="shared" si="382"/>
        <v>7.125</v>
      </c>
      <c r="AR250" s="43">
        <f t="shared" si="383"/>
        <v>2176.8888888888887</v>
      </c>
      <c r="AS250" s="43">
        <f t="shared" si="383"/>
        <v>2233.8571428571427</v>
      </c>
      <c r="AT250" s="43">
        <f t="shared" si="383"/>
        <v>2140.6363636363635</v>
      </c>
      <c r="AU250" s="43">
        <f t="shared" si="384"/>
        <v>6669</v>
      </c>
      <c r="AV250" s="44">
        <f t="shared" si="384"/>
        <v>2535.8620689655172</v>
      </c>
      <c r="AW250" s="23"/>
      <c r="AX250" s="22">
        <f t="shared" si="385"/>
        <v>162</v>
      </c>
      <c r="AY250" s="22">
        <f t="shared" si="386"/>
        <v>2145</v>
      </c>
      <c r="AZ250" s="22">
        <f t="shared" si="387"/>
        <v>2497</v>
      </c>
      <c r="BA250" s="22">
        <f t="shared" si="388"/>
        <v>2145</v>
      </c>
      <c r="BB250" s="22">
        <f t="shared" si="389"/>
        <v>871</v>
      </c>
      <c r="BC250" s="24">
        <f>MEDIAN((D250:K250,M250:V250,Y250:AF250,AJ250:AL250))</f>
        <v>1969</v>
      </c>
    </row>
    <row r="251" spans="1:55" s="204" customFormat="1">
      <c r="A251" s="199"/>
      <c r="B251" s="200"/>
      <c r="C251" s="201" t="s">
        <v>129</v>
      </c>
      <c r="D251" s="137">
        <v>13222</v>
      </c>
      <c r="E251" s="162">
        <v>1223</v>
      </c>
      <c r="F251" s="162">
        <v>2056</v>
      </c>
      <c r="G251" s="162">
        <v>22851</v>
      </c>
      <c r="H251" s="137">
        <v>8424</v>
      </c>
      <c r="I251" s="137">
        <v>13862</v>
      </c>
      <c r="J251" s="162">
        <v>6970</v>
      </c>
      <c r="K251" s="137">
        <v>12769</v>
      </c>
      <c r="L251" s="22">
        <f>+SUM(D251:K251)</f>
        <v>81377</v>
      </c>
      <c r="M251" s="162">
        <v>0</v>
      </c>
      <c r="N251" s="162">
        <v>215</v>
      </c>
      <c r="O251" s="162">
        <v>2524</v>
      </c>
      <c r="P251" s="162">
        <v>1145</v>
      </c>
      <c r="Q251" s="162">
        <v>1880</v>
      </c>
      <c r="R251" s="162">
        <v>519</v>
      </c>
      <c r="S251" s="162">
        <v>499</v>
      </c>
      <c r="T251" s="162">
        <v>1853</v>
      </c>
      <c r="U251" s="162">
        <v>495</v>
      </c>
      <c r="V251" s="137">
        <v>34</v>
      </c>
      <c r="W251" s="137"/>
      <c r="X251" s="137"/>
      <c r="Y251" s="162">
        <v>1808</v>
      </c>
      <c r="Z251" s="162">
        <v>3634</v>
      </c>
      <c r="AA251" s="271">
        <v>1045</v>
      </c>
      <c r="AB251" s="162">
        <v>682</v>
      </c>
      <c r="AC251" s="162">
        <v>4833</v>
      </c>
      <c r="AD251" s="162">
        <v>748</v>
      </c>
      <c r="AE251" s="162">
        <v>155</v>
      </c>
      <c r="AF251" s="162">
        <v>1026</v>
      </c>
      <c r="AG251" s="22">
        <f>+SUM(M251:AF251)</f>
        <v>23095</v>
      </c>
      <c r="AH251" s="22">
        <f t="shared" si="380"/>
        <v>16498</v>
      </c>
      <c r="AI251" s="22">
        <f t="shared" si="381"/>
        <v>6597</v>
      </c>
      <c r="AJ251" s="162">
        <v>1061</v>
      </c>
      <c r="AK251" s="137">
        <v>1020</v>
      </c>
      <c r="AL251" s="162">
        <v>727</v>
      </c>
      <c r="AM251" s="22">
        <f>+SUM(AJ251:AL251)</f>
        <v>2808</v>
      </c>
      <c r="AN251" s="24">
        <f>+AM251+AG251+L251</f>
        <v>107280</v>
      </c>
      <c r="AQ251" s="43">
        <f t="shared" si="382"/>
        <v>1596.125</v>
      </c>
      <c r="AR251" s="43">
        <f t="shared" si="383"/>
        <v>1283.0555555555557</v>
      </c>
      <c r="AS251" s="43">
        <f t="shared" si="383"/>
        <v>2356.8571428571427</v>
      </c>
      <c r="AT251" s="43">
        <f t="shared" si="383"/>
        <v>599.72727272727275</v>
      </c>
      <c r="AU251" s="43">
        <f t="shared" si="384"/>
        <v>936</v>
      </c>
      <c r="AV251" s="44">
        <f t="shared" si="384"/>
        <v>3699.3103448275861</v>
      </c>
      <c r="AW251" s="23"/>
      <c r="AX251" s="22">
        <f t="shared" si="385"/>
        <v>10596.5</v>
      </c>
      <c r="AY251" s="22">
        <f t="shared" si="386"/>
        <v>887</v>
      </c>
      <c r="AZ251" s="22">
        <f t="shared" si="387"/>
        <v>1880</v>
      </c>
      <c r="BA251" s="22">
        <f t="shared" si="388"/>
        <v>499</v>
      </c>
      <c r="BB251" s="22">
        <f t="shared" si="389"/>
        <v>1020</v>
      </c>
      <c r="BC251" s="24">
        <f>MEDIAN((D251:K251,M251:V251,Y251:AF251,AJ251:AL251))</f>
        <v>1145</v>
      </c>
    </row>
    <row r="252" spans="1:55" s="204" customFormat="1">
      <c r="A252" s="199"/>
      <c r="B252" s="200"/>
      <c r="C252" s="201" t="s">
        <v>128</v>
      </c>
      <c r="D252" s="137">
        <v>1057</v>
      </c>
      <c r="E252" s="162">
        <v>91</v>
      </c>
      <c r="F252" s="162">
        <v>1384</v>
      </c>
      <c r="G252" s="162">
        <v>3884</v>
      </c>
      <c r="H252" s="137">
        <v>1284</v>
      </c>
      <c r="I252" s="137">
        <v>1316</v>
      </c>
      <c r="J252" s="162">
        <v>899</v>
      </c>
      <c r="K252" s="137">
        <v>1546</v>
      </c>
      <c r="L252" s="22">
        <f>+SUM(D252:K252)</f>
        <v>11461</v>
      </c>
      <c r="M252" s="162">
        <v>0</v>
      </c>
      <c r="N252" s="162"/>
      <c r="O252" s="162"/>
      <c r="P252" s="162">
        <v>64</v>
      </c>
      <c r="Q252" s="162">
        <v>3</v>
      </c>
      <c r="R252" s="162">
        <v>8</v>
      </c>
      <c r="S252" s="162">
        <v>0</v>
      </c>
      <c r="T252" s="162">
        <v>48</v>
      </c>
      <c r="U252" s="162">
        <v>42</v>
      </c>
      <c r="V252" s="137"/>
      <c r="W252" s="137"/>
      <c r="X252" s="137"/>
      <c r="Y252" s="162">
        <v>0</v>
      </c>
      <c r="Z252" s="162">
        <v>444</v>
      </c>
      <c r="AA252" s="271">
        <v>11</v>
      </c>
      <c r="AB252" s="162">
        <v>11</v>
      </c>
      <c r="AC252" s="162"/>
      <c r="AD252" s="162"/>
      <c r="AE252" s="162">
        <v>0</v>
      </c>
      <c r="AF252" s="162">
        <v>156</v>
      </c>
      <c r="AG252" s="22">
        <f>+SUM(M252:AF252)</f>
        <v>787</v>
      </c>
      <c r="AH252" s="22">
        <f t="shared" si="380"/>
        <v>651</v>
      </c>
      <c r="AI252" s="22">
        <f t="shared" si="381"/>
        <v>136</v>
      </c>
      <c r="AJ252" s="162">
        <v>48</v>
      </c>
      <c r="AK252" s="137">
        <v>22</v>
      </c>
      <c r="AL252" s="162">
        <v>116</v>
      </c>
      <c r="AM252" s="22">
        <f>+SUM(AJ252:AL252)</f>
        <v>186</v>
      </c>
      <c r="AN252" s="24">
        <f>+AM252+AG252+L252</f>
        <v>12434</v>
      </c>
      <c r="AQ252" s="43">
        <f t="shared" si="382"/>
        <v>193.25</v>
      </c>
      <c r="AR252" s="43">
        <f t="shared" si="383"/>
        <v>43.722222222222221</v>
      </c>
      <c r="AS252" s="43">
        <f t="shared" si="383"/>
        <v>93</v>
      </c>
      <c r="AT252" s="43">
        <f t="shared" si="383"/>
        <v>12.363636363636363</v>
      </c>
      <c r="AU252" s="43">
        <f t="shared" si="384"/>
        <v>62</v>
      </c>
      <c r="AV252" s="44">
        <f t="shared" si="384"/>
        <v>428.75862068965517</v>
      </c>
      <c r="AW252" s="23"/>
      <c r="AX252" s="22">
        <f t="shared" si="385"/>
        <v>1300</v>
      </c>
      <c r="AY252" s="22">
        <f t="shared" si="386"/>
        <v>11</v>
      </c>
      <c r="AZ252" s="22">
        <f t="shared" si="387"/>
        <v>102</v>
      </c>
      <c r="BA252" s="22">
        <f t="shared" si="388"/>
        <v>8</v>
      </c>
      <c r="BB252" s="22">
        <f t="shared" si="389"/>
        <v>48</v>
      </c>
      <c r="BC252" s="24">
        <f>MEDIAN((D252:K252,M252:V252,Y252:AF252,AJ252:AL252))</f>
        <v>56</v>
      </c>
    </row>
    <row r="253" spans="1:55" s="204" customFormat="1">
      <c r="A253" s="199"/>
      <c r="B253" s="200"/>
      <c r="C253" s="201" t="s">
        <v>127</v>
      </c>
      <c r="D253" s="137">
        <v>882</v>
      </c>
      <c r="E253" s="162">
        <v>240</v>
      </c>
      <c r="F253" s="162"/>
      <c r="G253" s="162">
        <v>2607</v>
      </c>
      <c r="H253" s="137">
        <v>1067</v>
      </c>
      <c r="I253" s="137">
        <v>1546</v>
      </c>
      <c r="J253" s="162">
        <v>551</v>
      </c>
      <c r="K253" s="137">
        <v>1059</v>
      </c>
      <c r="L253" s="22">
        <f>+SUM(D253:K253)</f>
        <v>7952</v>
      </c>
      <c r="M253" s="162">
        <v>0</v>
      </c>
      <c r="N253" s="162"/>
      <c r="O253" s="162"/>
      <c r="P253" s="162">
        <v>27</v>
      </c>
      <c r="Q253" s="162">
        <v>0</v>
      </c>
      <c r="R253" s="162">
        <v>0</v>
      </c>
      <c r="S253" s="162">
        <v>0</v>
      </c>
      <c r="T253" s="162">
        <v>51</v>
      </c>
      <c r="U253" s="162">
        <v>18</v>
      </c>
      <c r="V253" s="137"/>
      <c r="W253" s="137"/>
      <c r="X253" s="137"/>
      <c r="Y253" s="162">
        <v>0</v>
      </c>
      <c r="Z253" s="162">
        <v>119</v>
      </c>
      <c r="AA253" s="271">
        <v>0</v>
      </c>
      <c r="AB253" s="162"/>
      <c r="AC253" s="162"/>
      <c r="AD253" s="162"/>
      <c r="AE253" s="162">
        <v>0</v>
      </c>
      <c r="AF253" s="162">
        <v>0</v>
      </c>
      <c r="AG253" s="22">
        <f>+SUM(M253:AF253)</f>
        <v>215</v>
      </c>
      <c r="AH253" s="22">
        <f t="shared" si="380"/>
        <v>170</v>
      </c>
      <c r="AI253" s="22">
        <f t="shared" si="381"/>
        <v>45</v>
      </c>
      <c r="AJ253" s="162">
        <v>0</v>
      </c>
      <c r="AK253" s="137">
        <v>60</v>
      </c>
      <c r="AL253" s="162">
        <v>69</v>
      </c>
      <c r="AM253" s="22">
        <f>+SUM(AJ253:AL253)</f>
        <v>129</v>
      </c>
      <c r="AN253" s="24">
        <f>+AM253+AG253+L253</f>
        <v>8296</v>
      </c>
      <c r="AQ253" s="43">
        <f t="shared" si="382"/>
        <v>132.375</v>
      </c>
      <c r="AR253" s="43">
        <f t="shared" si="383"/>
        <v>11.944444444444445</v>
      </c>
      <c r="AS253" s="43">
        <f t="shared" si="383"/>
        <v>24.285714285714285</v>
      </c>
      <c r="AT253" s="43">
        <f t="shared" si="383"/>
        <v>4.0909090909090908</v>
      </c>
      <c r="AU253" s="43">
        <f t="shared" si="384"/>
        <v>43</v>
      </c>
      <c r="AV253" s="44">
        <f t="shared" si="384"/>
        <v>286.06896551724139</v>
      </c>
      <c r="AW253" s="23"/>
      <c r="AX253" s="276">
        <f t="shared" si="385"/>
        <v>1059</v>
      </c>
      <c r="AY253" s="276">
        <f t="shared" si="386"/>
        <v>0</v>
      </c>
      <c r="AZ253" s="276">
        <f t="shared" si="387"/>
        <v>25.5</v>
      </c>
      <c r="BA253" s="276">
        <f t="shared" si="388"/>
        <v>0</v>
      </c>
      <c r="BB253" s="276">
        <f t="shared" si="389"/>
        <v>60</v>
      </c>
      <c r="BC253" s="24">
        <f>MEDIAN((D253:K253,M253:V253,Y253:AF253,AJ253:AL253))</f>
        <v>39</v>
      </c>
    </row>
    <row r="254" spans="1:55" s="204" customFormat="1">
      <c r="A254" s="199"/>
      <c r="B254" s="200"/>
      <c r="C254" s="201" t="s">
        <v>132</v>
      </c>
      <c r="D254" s="110">
        <f t="shared" ref="D254:V254" si="390">SUM(D249:D253)</f>
        <v>16296</v>
      </c>
      <c r="E254" s="28">
        <f t="shared" si="390"/>
        <v>2143</v>
      </c>
      <c r="F254" s="28">
        <f t="shared" si="390"/>
        <v>15862</v>
      </c>
      <c r="G254" s="28">
        <f t="shared" si="390"/>
        <v>29342</v>
      </c>
      <c r="H254" s="141">
        <f t="shared" si="390"/>
        <v>10893</v>
      </c>
      <c r="I254" s="141">
        <f t="shared" si="390"/>
        <v>16886</v>
      </c>
      <c r="J254" s="28">
        <f t="shared" si="390"/>
        <v>8450</v>
      </c>
      <c r="K254" s="141">
        <f t="shared" si="390"/>
        <v>15431</v>
      </c>
      <c r="L254" s="25">
        <f t="shared" si="390"/>
        <v>115303</v>
      </c>
      <c r="M254" s="28">
        <f t="shared" si="390"/>
        <v>933</v>
      </c>
      <c r="N254" s="28">
        <f t="shared" si="390"/>
        <v>2870</v>
      </c>
      <c r="O254" s="28">
        <f t="shared" si="390"/>
        <v>5673</v>
      </c>
      <c r="P254" s="28">
        <f t="shared" si="390"/>
        <v>3827</v>
      </c>
      <c r="Q254" s="28">
        <f t="shared" si="390"/>
        <v>5975</v>
      </c>
      <c r="R254" s="28">
        <f t="shared" si="390"/>
        <v>2161</v>
      </c>
      <c r="S254" s="28">
        <f t="shared" si="390"/>
        <v>2873</v>
      </c>
      <c r="T254" s="28">
        <f t="shared" si="390"/>
        <v>3638</v>
      </c>
      <c r="U254" s="28">
        <f t="shared" si="390"/>
        <v>3536</v>
      </c>
      <c r="V254" s="141">
        <f t="shared" si="390"/>
        <v>2115</v>
      </c>
      <c r="W254" s="141"/>
      <c r="X254" s="141"/>
      <c r="Y254" s="28">
        <f t="shared" ref="Y254:AN254" si="391">SUM(Y249:Y253)</f>
        <v>5203</v>
      </c>
      <c r="Z254" s="28">
        <f t="shared" si="391"/>
        <v>7508</v>
      </c>
      <c r="AA254" s="29">
        <f t="shared" si="391"/>
        <v>3033</v>
      </c>
      <c r="AB254" s="28">
        <f t="shared" si="391"/>
        <v>2909</v>
      </c>
      <c r="AC254" s="28">
        <f t="shared" si="391"/>
        <v>4833</v>
      </c>
      <c r="AD254" s="28">
        <f t="shared" si="391"/>
        <v>2764</v>
      </c>
      <c r="AE254" s="28">
        <f t="shared" si="391"/>
        <v>1380</v>
      </c>
      <c r="AF254" s="28">
        <f t="shared" si="391"/>
        <v>3199</v>
      </c>
      <c r="AG254" s="25">
        <f t="shared" si="391"/>
        <v>64430</v>
      </c>
      <c r="AH254" s="25">
        <f t="shared" si="380"/>
        <v>33590</v>
      </c>
      <c r="AI254" s="25">
        <f t="shared" si="381"/>
        <v>30840</v>
      </c>
      <c r="AJ254" s="28">
        <f t="shared" si="391"/>
        <v>19991</v>
      </c>
      <c r="AK254" s="141">
        <f t="shared" si="391"/>
        <v>1356</v>
      </c>
      <c r="AL254" s="28">
        <f t="shared" si="391"/>
        <v>2209</v>
      </c>
      <c r="AM254" s="25">
        <f t="shared" si="391"/>
        <v>23556</v>
      </c>
      <c r="AN254" s="305">
        <f t="shared" si="391"/>
        <v>203289</v>
      </c>
      <c r="AQ254" s="45">
        <f>K254/AQ$5</f>
        <v>1928.875</v>
      </c>
      <c r="AR254" s="45">
        <f>AG254/AR$5</f>
        <v>3579.4444444444443</v>
      </c>
      <c r="AS254" s="45">
        <f>AH254/AS$5</f>
        <v>4798.5714285714284</v>
      </c>
      <c r="AT254" s="45">
        <f>AI254/AT$5</f>
        <v>2803.6363636363635</v>
      </c>
      <c r="AU254" s="45">
        <f>AM254/AU$5</f>
        <v>7852</v>
      </c>
      <c r="AV254" s="211">
        <f>AN254/AV$5</f>
        <v>7009.9655172413795</v>
      </c>
      <c r="AW254" s="23"/>
      <c r="AX254" s="22">
        <f t="shared" si="385"/>
        <v>15646.5</v>
      </c>
      <c r="AY254" s="22">
        <f t="shared" si="386"/>
        <v>3116</v>
      </c>
      <c r="AZ254" s="22">
        <f t="shared" si="387"/>
        <v>4833</v>
      </c>
      <c r="BA254" s="22">
        <f t="shared" si="388"/>
        <v>2873</v>
      </c>
      <c r="BB254" s="22">
        <f t="shared" si="389"/>
        <v>2209</v>
      </c>
      <c r="BC254" s="305">
        <f>MEDIAN((D254:K254,M254:V254,Y254:AF254,AJ254:AL254))</f>
        <v>3638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228</v>
      </c>
      <c r="E256" s="162">
        <v>105</v>
      </c>
      <c r="F256" s="162">
        <v>402</v>
      </c>
      <c r="G256" s="162"/>
      <c r="H256" s="137">
        <v>0</v>
      </c>
      <c r="I256" s="137">
        <v>103</v>
      </c>
      <c r="J256" s="162">
        <v>353</v>
      </c>
      <c r="K256" s="137">
        <v>341</v>
      </c>
      <c r="L256" s="22">
        <f>+SUM(D256:K256)</f>
        <v>1532</v>
      </c>
      <c r="M256" s="162">
        <v>20</v>
      </c>
      <c r="N256" s="162">
        <v>77</v>
      </c>
      <c r="O256" s="162">
        <v>434</v>
      </c>
      <c r="P256" s="162">
        <v>120</v>
      </c>
      <c r="Q256" s="162">
        <v>556</v>
      </c>
      <c r="R256" s="162">
        <v>281</v>
      </c>
      <c r="S256" s="162">
        <v>324</v>
      </c>
      <c r="T256" s="162">
        <v>122</v>
      </c>
      <c r="U256" s="162">
        <v>442</v>
      </c>
      <c r="V256" s="137">
        <v>71</v>
      </c>
      <c r="W256" s="137"/>
      <c r="X256" s="137"/>
      <c r="Y256" s="162">
        <v>36</v>
      </c>
      <c r="Z256" s="162">
        <v>647</v>
      </c>
      <c r="AA256" s="271">
        <v>37</v>
      </c>
      <c r="AB256" s="162">
        <v>408</v>
      </c>
      <c r="AC256" s="162"/>
      <c r="AD256" s="162">
        <v>177</v>
      </c>
      <c r="AE256" s="162">
        <v>180</v>
      </c>
      <c r="AF256" s="162">
        <v>643</v>
      </c>
      <c r="AG256" s="22">
        <f>+SUM(M256:AF256)</f>
        <v>4575</v>
      </c>
      <c r="AH256" s="22">
        <f t="shared" ref="AH256:AH260" si="392">O256+Q256+Z256+AC256+AD256+AF256+T256</f>
        <v>2579</v>
      </c>
      <c r="AI256" s="22">
        <f t="shared" ref="AI256:AI260" si="393">M256+N256+P256+R256+S256+U256+V256+Y256+AA256+AB256+AE256</f>
        <v>1996</v>
      </c>
      <c r="AJ256" s="162"/>
      <c r="AK256" s="137"/>
      <c r="AL256" s="162">
        <v>0</v>
      </c>
      <c r="AM256" s="22">
        <f>+SUM(AJ256:AL256)</f>
        <v>0</v>
      </c>
      <c r="AN256" s="24">
        <f>+AM256+AG256+L256</f>
        <v>6107</v>
      </c>
      <c r="AQ256" s="43">
        <f t="shared" ref="AQ256:AQ259" si="394">K256/AQ$5</f>
        <v>42.625</v>
      </c>
      <c r="AR256" s="43">
        <f t="shared" ref="AR256:AT259" si="395">AG256/AR$5</f>
        <v>254.16666666666666</v>
      </c>
      <c r="AS256" s="43">
        <f t="shared" si="395"/>
        <v>368.42857142857144</v>
      </c>
      <c r="AT256" s="43">
        <f t="shared" si="395"/>
        <v>181.45454545454547</v>
      </c>
      <c r="AU256" s="43">
        <f t="shared" ref="AU256:AV259" si="396">AM256/AU$5</f>
        <v>0</v>
      </c>
      <c r="AV256" s="44">
        <f t="shared" si="396"/>
        <v>210.58620689655172</v>
      </c>
      <c r="AW256" s="23"/>
      <c r="AX256" s="22">
        <f>MEDIAN($D256:$K256)</f>
        <v>228</v>
      </c>
      <c r="AY256" s="22">
        <f>MEDIAN($M256:$AF256)</f>
        <v>180</v>
      </c>
      <c r="AZ256" s="22">
        <f t="shared" ref="AZ256:AZ260" si="397">MEDIAN($AC256,$AD256,$Z256,$T256,$O256,Q256,AF256)</f>
        <v>495</v>
      </c>
      <c r="BA256" s="22">
        <f>MEDIAN($AE256,$AB256,$AA256,$Y256,$V256,$U256,$S256,$R256,$P256,$N256,$M256)</f>
        <v>120</v>
      </c>
      <c r="BB256" s="22">
        <f>MEDIAN($AJ256:$AL256)</f>
        <v>0</v>
      </c>
      <c r="BC256" s="24">
        <f>MEDIAN((D256:K256,M256:V256,Y256:AF256,AJ256:AL256))</f>
        <v>180</v>
      </c>
    </row>
    <row r="257" spans="1:55" s="204" customFormat="1">
      <c r="A257" s="199"/>
      <c r="B257" s="200"/>
      <c r="C257" s="201" t="s">
        <v>129</v>
      </c>
      <c r="D257" s="137">
        <v>2129</v>
      </c>
      <c r="E257" s="162">
        <v>359</v>
      </c>
      <c r="F257" s="162">
        <v>1554</v>
      </c>
      <c r="G257" s="162">
        <v>2904</v>
      </c>
      <c r="H257" s="137">
        <v>632</v>
      </c>
      <c r="I257" s="137">
        <v>1198</v>
      </c>
      <c r="J257" s="162">
        <v>889</v>
      </c>
      <c r="K257" s="137">
        <v>913</v>
      </c>
      <c r="L257" s="22">
        <f>+SUM(D257:K257)</f>
        <v>10578</v>
      </c>
      <c r="M257" s="162">
        <v>0</v>
      </c>
      <c r="N257" s="162">
        <v>2</v>
      </c>
      <c r="O257" s="162">
        <v>407</v>
      </c>
      <c r="P257" s="162">
        <v>121</v>
      </c>
      <c r="Q257" s="162">
        <v>406</v>
      </c>
      <c r="R257" s="162">
        <v>122</v>
      </c>
      <c r="S257" s="162">
        <v>202</v>
      </c>
      <c r="T257" s="162">
        <v>478</v>
      </c>
      <c r="U257" s="162">
        <v>105</v>
      </c>
      <c r="V257" s="137">
        <v>2</v>
      </c>
      <c r="W257" s="137"/>
      <c r="X257" s="137"/>
      <c r="Y257" s="162">
        <v>23</v>
      </c>
      <c r="Z257" s="162">
        <v>1318</v>
      </c>
      <c r="AA257" s="271">
        <v>142</v>
      </c>
      <c r="AB257" s="162">
        <v>346</v>
      </c>
      <c r="AC257" s="162">
        <v>940</v>
      </c>
      <c r="AD257" s="162">
        <v>314</v>
      </c>
      <c r="AE257" s="162">
        <v>47</v>
      </c>
      <c r="AF257" s="162">
        <v>651</v>
      </c>
      <c r="AG257" s="22">
        <f>+SUM(M257:AF257)</f>
        <v>5626</v>
      </c>
      <c r="AH257" s="22">
        <f t="shared" si="392"/>
        <v>4514</v>
      </c>
      <c r="AI257" s="22">
        <f t="shared" si="393"/>
        <v>1112</v>
      </c>
      <c r="AJ257" s="162"/>
      <c r="AK257" s="137"/>
      <c r="AL257" s="162">
        <v>0</v>
      </c>
      <c r="AM257" s="22">
        <f>+SUM(AJ257:AL257)</f>
        <v>0</v>
      </c>
      <c r="AN257" s="24">
        <f>+AM257+AG257+L257</f>
        <v>16204</v>
      </c>
      <c r="AQ257" s="43">
        <f t="shared" si="394"/>
        <v>114.125</v>
      </c>
      <c r="AR257" s="43">
        <f t="shared" si="395"/>
        <v>312.55555555555554</v>
      </c>
      <c r="AS257" s="43">
        <f t="shared" si="395"/>
        <v>644.85714285714289</v>
      </c>
      <c r="AT257" s="43">
        <f t="shared" si="395"/>
        <v>101.09090909090909</v>
      </c>
      <c r="AU257" s="43">
        <f t="shared" si="396"/>
        <v>0</v>
      </c>
      <c r="AV257" s="44">
        <f t="shared" si="396"/>
        <v>558.75862068965512</v>
      </c>
      <c r="AW257" s="23"/>
      <c r="AX257" s="22">
        <f>MEDIAN($D257:$K257)</f>
        <v>1055.5</v>
      </c>
      <c r="AY257" s="22">
        <f>MEDIAN($M257:$AF257)</f>
        <v>172</v>
      </c>
      <c r="AZ257" s="22">
        <f t="shared" si="397"/>
        <v>478</v>
      </c>
      <c r="BA257" s="22">
        <f>MEDIAN($AE257,$AB257,$AA257,$Y257,$V257,$U257,$S257,$R257,$P257,$N257,$M257)</f>
        <v>105</v>
      </c>
      <c r="BB257" s="22">
        <f>MEDIAN($AJ257:$AL257)</f>
        <v>0</v>
      </c>
      <c r="BC257" s="24">
        <f>MEDIAN((D257:K257,M257:V257,Y257:AF257,AJ257:AL257))</f>
        <v>359</v>
      </c>
    </row>
    <row r="258" spans="1:55" s="204" customFormat="1">
      <c r="A258" s="199"/>
      <c r="B258" s="200"/>
      <c r="C258" s="201" t="s">
        <v>128</v>
      </c>
      <c r="D258" s="137">
        <v>777</v>
      </c>
      <c r="E258" s="162">
        <v>96</v>
      </c>
      <c r="F258" s="162">
        <v>682</v>
      </c>
      <c r="G258" s="162">
        <v>876</v>
      </c>
      <c r="H258" s="137">
        <v>193</v>
      </c>
      <c r="I258" s="137">
        <v>122</v>
      </c>
      <c r="J258" s="162">
        <v>293</v>
      </c>
      <c r="K258" s="137">
        <v>290</v>
      </c>
      <c r="L258" s="22">
        <f>+SUM(D258:K258)</f>
        <v>3329</v>
      </c>
      <c r="M258" s="162">
        <v>0</v>
      </c>
      <c r="N258" s="162"/>
      <c r="O258" s="162"/>
      <c r="P258" s="162">
        <v>72</v>
      </c>
      <c r="Q258" s="162">
        <v>0</v>
      </c>
      <c r="R258" s="162">
        <v>141</v>
      </c>
      <c r="S258" s="162">
        <v>0</v>
      </c>
      <c r="T258" s="162">
        <v>2</v>
      </c>
      <c r="U258" s="162">
        <v>106</v>
      </c>
      <c r="V258" s="137"/>
      <c r="W258" s="137"/>
      <c r="X258" s="137"/>
      <c r="Y258" s="162">
        <v>0</v>
      </c>
      <c r="Z258" s="162">
        <v>150</v>
      </c>
      <c r="AA258" s="271">
        <v>11</v>
      </c>
      <c r="AB258" s="162">
        <v>207</v>
      </c>
      <c r="AC258" s="162"/>
      <c r="AD258" s="162"/>
      <c r="AE258" s="162">
        <v>0</v>
      </c>
      <c r="AF258" s="162">
        <v>145</v>
      </c>
      <c r="AG258" s="22">
        <f>+SUM(M258:AF258)</f>
        <v>834</v>
      </c>
      <c r="AH258" s="22">
        <f t="shared" si="392"/>
        <v>297</v>
      </c>
      <c r="AI258" s="22">
        <f t="shared" si="393"/>
        <v>537</v>
      </c>
      <c r="AJ258" s="162"/>
      <c r="AK258" s="137"/>
      <c r="AL258" s="162">
        <v>0</v>
      </c>
      <c r="AM258" s="22">
        <f>+SUM(AJ258:AL258)</f>
        <v>0</v>
      </c>
      <c r="AN258" s="24">
        <f>+AM258+AG258+L258</f>
        <v>4163</v>
      </c>
      <c r="AQ258" s="43">
        <f t="shared" si="394"/>
        <v>36.25</v>
      </c>
      <c r="AR258" s="43">
        <f t="shared" si="395"/>
        <v>46.333333333333336</v>
      </c>
      <c r="AS258" s="43">
        <f t="shared" si="395"/>
        <v>42.428571428571431</v>
      </c>
      <c r="AT258" s="43">
        <f t="shared" si="395"/>
        <v>48.81818181818182</v>
      </c>
      <c r="AU258" s="43">
        <f t="shared" si="396"/>
        <v>0</v>
      </c>
      <c r="AV258" s="44">
        <f t="shared" si="396"/>
        <v>143.55172413793105</v>
      </c>
      <c r="AW258" s="23"/>
      <c r="AX258" s="22">
        <f>MEDIAN($D258:$K258)</f>
        <v>291.5</v>
      </c>
      <c r="AY258" s="22">
        <f>MEDIAN($M258:$AF258)</f>
        <v>11</v>
      </c>
      <c r="AZ258" s="22">
        <f t="shared" si="397"/>
        <v>73.5</v>
      </c>
      <c r="BA258" s="22">
        <f>MEDIAN($AE258,$AB258,$AA258,$Y258,$V258,$U258,$S258,$R258,$P258,$N258,$M258)</f>
        <v>11</v>
      </c>
      <c r="BB258" s="22">
        <f>MEDIAN($AJ258:$AL258)</f>
        <v>0</v>
      </c>
      <c r="BC258" s="24">
        <f>MEDIAN((D258:K258,M258:V258,Y258:AF258,AJ258:AL258))</f>
        <v>114</v>
      </c>
    </row>
    <row r="259" spans="1:55" s="204" customFormat="1">
      <c r="A259" s="199"/>
      <c r="B259" s="200"/>
      <c r="C259" s="201" t="s">
        <v>127</v>
      </c>
      <c r="D259" s="137">
        <v>32</v>
      </c>
      <c r="E259" s="162">
        <v>21</v>
      </c>
      <c r="F259" s="162">
        <v>55</v>
      </c>
      <c r="G259" s="162">
        <v>97</v>
      </c>
      <c r="H259" s="137">
        <v>47</v>
      </c>
      <c r="I259" s="137">
        <v>43</v>
      </c>
      <c r="J259" s="162"/>
      <c r="K259" s="137">
        <v>3</v>
      </c>
      <c r="L259" s="22">
        <f>+SUM(D259:K259)</f>
        <v>298</v>
      </c>
      <c r="M259" s="162">
        <v>0</v>
      </c>
      <c r="N259" s="162"/>
      <c r="O259" s="162"/>
      <c r="P259" s="162">
        <v>9</v>
      </c>
      <c r="Q259" s="162">
        <v>0</v>
      </c>
      <c r="R259" s="162">
        <v>0</v>
      </c>
      <c r="S259" s="162">
        <v>0</v>
      </c>
      <c r="T259" s="162">
        <v>3</v>
      </c>
      <c r="U259" s="162">
        <v>183</v>
      </c>
      <c r="V259" s="137"/>
      <c r="W259" s="137"/>
      <c r="X259" s="137"/>
      <c r="Y259" s="162">
        <v>0</v>
      </c>
      <c r="Z259" s="162">
        <v>31</v>
      </c>
      <c r="AA259" s="271">
        <v>0</v>
      </c>
      <c r="AB259" s="162"/>
      <c r="AC259" s="162"/>
      <c r="AD259" s="162"/>
      <c r="AE259" s="162">
        <v>0</v>
      </c>
      <c r="AF259" s="162">
        <v>0</v>
      </c>
      <c r="AG259" s="22">
        <f>+SUM(M259:AF259)</f>
        <v>226</v>
      </c>
      <c r="AH259" s="22">
        <f t="shared" si="392"/>
        <v>34</v>
      </c>
      <c r="AI259" s="22">
        <f t="shared" si="393"/>
        <v>192</v>
      </c>
      <c r="AJ259" s="162"/>
      <c r="AK259" s="137"/>
      <c r="AL259" s="162">
        <v>3</v>
      </c>
      <c r="AM259" s="22">
        <f>+SUM(AJ259:AL259)</f>
        <v>3</v>
      </c>
      <c r="AN259" s="24">
        <f>+AM259+AG259+L259</f>
        <v>527</v>
      </c>
      <c r="AQ259" s="43">
        <f t="shared" si="394"/>
        <v>0.375</v>
      </c>
      <c r="AR259" s="43">
        <f t="shared" si="395"/>
        <v>12.555555555555555</v>
      </c>
      <c r="AS259" s="43">
        <f t="shared" si="395"/>
        <v>4.8571428571428568</v>
      </c>
      <c r="AT259" s="43">
        <f t="shared" si="395"/>
        <v>17.454545454545453</v>
      </c>
      <c r="AU259" s="43">
        <f t="shared" si="396"/>
        <v>1</v>
      </c>
      <c r="AV259" s="44">
        <f t="shared" si="396"/>
        <v>18.172413793103448</v>
      </c>
      <c r="AW259" s="23"/>
      <c r="AX259" s="276">
        <f>MEDIAN($D259:$K259)</f>
        <v>43</v>
      </c>
      <c r="AY259" s="276">
        <f>MEDIAN($M259:$AF259)</f>
        <v>0</v>
      </c>
      <c r="AZ259" s="276">
        <f t="shared" si="397"/>
        <v>1.5</v>
      </c>
      <c r="BA259" s="276">
        <f>MEDIAN($AE259,$AB259,$AA259,$Y259,$V259,$U259,$S259,$R259,$P259,$N259,$M259)</f>
        <v>0</v>
      </c>
      <c r="BB259" s="276">
        <f>MEDIAN($AJ259:$AL259)</f>
        <v>3</v>
      </c>
      <c r="BC259" s="24">
        <f>MEDIAN((D259:K259,M259:V259,Y259:AF259,AJ259:AL259))</f>
        <v>3</v>
      </c>
    </row>
    <row r="260" spans="1:55" s="204" customFormat="1">
      <c r="A260" s="199"/>
      <c r="B260" s="200"/>
      <c r="C260" s="201" t="s">
        <v>126</v>
      </c>
      <c r="D260" s="110">
        <f t="shared" ref="D260:V260" si="398">SUM(D256:D259)</f>
        <v>3166</v>
      </c>
      <c r="E260" s="28">
        <f t="shared" si="398"/>
        <v>581</v>
      </c>
      <c r="F260" s="28">
        <f t="shared" si="398"/>
        <v>2693</v>
      </c>
      <c r="G260" s="28">
        <f t="shared" si="398"/>
        <v>3877</v>
      </c>
      <c r="H260" s="141">
        <f t="shared" si="398"/>
        <v>872</v>
      </c>
      <c r="I260" s="141">
        <f t="shared" si="398"/>
        <v>1466</v>
      </c>
      <c r="J260" s="28">
        <f t="shared" si="398"/>
        <v>1535</v>
      </c>
      <c r="K260" s="141">
        <f t="shared" si="398"/>
        <v>1547</v>
      </c>
      <c r="L260" s="25">
        <f t="shared" si="398"/>
        <v>15737</v>
      </c>
      <c r="M260" s="28">
        <f t="shared" si="398"/>
        <v>20</v>
      </c>
      <c r="N260" s="28">
        <f t="shared" si="398"/>
        <v>79</v>
      </c>
      <c r="O260" s="28">
        <f t="shared" si="398"/>
        <v>841</v>
      </c>
      <c r="P260" s="28">
        <f t="shared" si="398"/>
        <v>322</v>
      </c>
      <c r="Q260" s="28">
        <f t="shared" si="398"/>
        <v>962</v>
      </c>
      <c r="R260" s="28">
        <f t="shared" si="398"/>
        <v>544</v>
      </c>
      <c r="S260" s="28">
        <f t="shared" si="398"/>
        <v>526</v>
      </c>
      <c r="T260" s="28">
        <f t="shared" si="398"/>
        <v>605</v>
      </c>
      <c r="U260" s="28">
        <f t="shared" si="398"/>
        <v>836</v>
      </c>
      <c r="V260" s="141">
        <f t="shared" si="398"/>
        <v>73</v>
      </c>
      <c r="W260" s="141"/>
      <c r="X260" s="141"/>
      <c r="Y260" s="28">
        <f t="shared" ref="Y260:AN260" si="399">SUM(Y256:Y259)</f>
        <v>59</v>
      </c>
      <c r="Z260" s="28">
        <f t="shared" si="399"/>
        <v>2146</v>
      </c>
      <c r="AA260" s="29">
        <f t="shared" si="399"/>
        <v>190</v>
      </c>
      <c r="AB260" s="28">
        <f t="shared" si="399"/>
        <v>961</v>
      </c>
      <c r="AC260" s="28">
        <f t="shared" si="399"/>
        <v>940</v>
      </c>
      <c r="AD260" s="28">
        <f t="shared" si="399"/>
        <v>491</v>
      </c>
      <c r="AE260" s="28">
        <f t="shared" si="399"/>
        <v>227</v>
      </c>
      <c r="AF260" s="28">
        <f t="shared" si="399"/>
        <v>1439</v>
      </c>
      <c r="AG260" s="25">
        <f t="shared" si="399"/>
        <v>11261</v>
      </c>
      <c r="AH260" s="25">
        <f t="shared" si="392"/>
        <v>7424</v>
      </c>
      <c r="AI260" s="25">
        <f t="shared" si="393"/>
        <v>3837</v>
      </c>
      <c r="AJ260" s="28">
        <f t="shared" si="399"/>
        <v>0</v>
      </c>
      <c r="AK260" s="141">
        <f t="shared" si="399"/>
        <v>0</v>
      </c>
      <c r="AL260" s="28">
        <f t="shared" si="399"/>
        <v>3</v>
      </c>
      <c r="AM260" s="25">
        <f t="shared" si="399"/>
        <v>3</v>
      </c>
      <c r="AN260" s="305">
        <f t="shared" si="399"/>
        <v>27001</v>
      </c>
      <c r="AQ260" s="45">
        <f>K260/AQ$5</f>
        <v>193.375</v>
      </c>
      <c r="AR260" s="45">
        <f>AG260/AR$5</f>
        <v>625.61111111111109</v>
      </c>
      <c r="AS260" s="45">
        <f>AH260/AS$5</f>
        <v>1060.5714285714287</v>
      </c>
      <c r="AT260" s="45">
        <f>AI260/AT$5</f>
        <v>348.81818181818181</v>
      </c>
      <c r="AU260" s="45">
        <f>AM260/AU$5</f>
        <v>1</v>
      </c>
      <c r="AV260" s="211">
        <f>AN260/AV$5</f>
        <v>931.06896551724139</v>
      </c>
      <c r="AW260" s="23"/>
      <c r="AX260" s="22">
        <f>MEDIAN($D260:$K260)</f>
        <v>1541</v>
      </c>
      <c r="AY260" s="22">
        <f>MEDIAN($M260:$AF260)</f>
        <v>535</v>
      </c>
      <c r="AZ260" s="22">
        <f t="shared" si="397"/>
        <v>940</v>
      </c>
      <c r="BA260" s="22">
        <f>MEDIAN($AE260,$AB260,$AA260,$Y260,$V260,$U260,$S260,$R260,$P260,$N260,$M260)</f>
        <v>227</v>
      </c>
      <c r="BB260" s="22">
        <f>MEDIAN($AJ260:$AL260)</f>
        <v>0</v>
      </c>
      <c r="BC260" s="305">
        <f>MEDIAN((D260:K260,M260:V260,Y260:AF260,AJ260:AL260))</f>
        <v>605</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47</v>
      </c>
      <c r="E262" s="162">
        <v>79</v>
      </c>
      <c r="F262" s="162">
        <v>4</v>
      </c>
      <c r="G262" s="162"/>
      <c r="H262" s="137">
        <v>11</v>
      </c>
      <c r="I262" s="137">
        <v>66</v>
      </c>
      <c r="J262" s="162">
        <v>22</v>
      </c>
      <c r="K262" s="137"/>
      <c r="L262" s="22">
        <f>+SUM(D262:K262)</f>
        <v>229</v>
      </c>
      <c r="M262" s="162">
        <v>0</v>
      </c>
      <c r="N262" s="162">
        <v>74</v>
      </c>
      <c r="O262" s="162">
        <v>23</v>
      </c>
      <c r="P262" s="162">
        <v>210</v>
      </c>
      <c r="Q262" s="162">
        <v>163</v>
      </c>
      <c r="R262" s="162">
        <v>0</v>
      </c>
      <c r="S262" s="162">
        <v>0</v>
      </c>
      <c r="T262" s="162">
        <v>0</v>
      </c>
      <c r="U262" s="162"/>
      <c r="V262" s="137"/>
      <c r="W262" s="137"/>
      <c r="X262" s="137"/>
      <c r="Y262" s="162">
        <v>0</v>
      </c>
      <c r="Z262" s="162">
        <v>91</v>
      </c>
      <c r="AA262" s="271">
        <v>0</v>
      </c>
      <c r="AB262" s="162"/>
      <c r="AC262" s="162"/>
      <c r="AD262" s="162"/>
      <c r="AE262" s="162">
        <v>0</v>
      </c>
      <c r="AF262" s="162">
        <v>0</v>
      </c>
      <c r="AG262" s="22">
        <f>+SUM(M262:AF262)</f>
        <v>561</v>
      </c>
      <c r="AH262" s="22">
        <f t="shared" ref="AH262:AH266" si="400">O262+Q262+Z262+AC262+AD262+AF262+T262</f>
        <v>277</v>
      </c>
      <c r="AI262" s="22">
        <f t="shared" ref="AI262:AI266" si="401">M262+N262+P262+R262+S262+U262+V262+Y262+AA262+AB262+AE262</f>
        <v>284</v>
      </c>
      <c r="AJ262" s="162"/>
      <c r="AK262" s="137"/>
      <c r="AL262" s="162">
        <v>0</v>
      </c>
      <c r="AM262" s="22">
        <f>+SUM(AJ262:AL262)</f>
        <v>0</v>
      </c>
      <c r="AN262" s="24">
        <f>+AM262+AG262+L262</f>
        <v>790</v>
      </c>
      <c r="AQ262" s="43">
        <f t="shared" ref="AQ262:AQ264" si="402">K262/AQ$5</f>
        <v>0</v>
      </c>
      <c r="AR262" s="43">
        <f t="shared" ref="AR262:AT264" si="403">AG262/AR$5</f>
        <v>31.166666666666668</v>
      </c>
      <c r="AS262" s="43">
        <f t="shared" si="403"/>
        <v>39.571428571428569</v>
      </c>
      <c r="AT262" s="43">
        <f t="shared" si="403"/>
        <v>25.818181818181817</v>
      </c>
      <c r="AU262" s="43">
        <f t="shared" ref="AU262:AV264" si="404">AM262/AU$5</f>
        <v>0</v>
      </c>
      <c r="AV262" s="44">
        <f t="shared" si="404"/>
        <v>27.241379310344829</v>
      </c>
      <c r="AW262" s="23"/>
      <c r="AX262" s="22">
        <f>MEDIAN($D262:$K262)</f>
        <v>34.5</v>
      </c>
      <c r="AY262" s="22">
        <f>MEDIAN($M262:$AF262)</f>
        <v>0</v>
      </c>
      <c r="AZ262" s="22">
        <f t="shared" ref="AZ262:AZ266" si="405">MEDIAN($AC262,$AD262,$Z262,$T262,$O262,Q262,AF262)</f>
        <v>23</v>
      </c>
      <c r="BA262" s="22">
        <f>MEDIAN($AE262,$AB262,$AA262,$Y262,$V262,$U262,$S262,$R262,$P262,$N262,$M262)</f>
        <v>0</v>
      </c>
      <c r="BB262" s="22">
        <f>MEDIAN($AJ262:$AL262)</f>
        <v>0</v>
      </c>
      <c r="BC262" s="24">
        <f>MEDIAN((D262:K262,M262:V262,Y262:AF262,AJ262:AL262))</f>
        <v>7.5</v>
      </c>
    </row>
    <row r="263" spans="1:55" s="204" customFormat="1">
      <c r="A263" s="199"/>
      <c r="B263" s="200"/>
      <c r="C263" s="201" t="s">
        <v>123</v>
      </c>
      <c r="D263" s="137">
        <v>183</v>
      </c>
      <c r="E263" s="162">
        <v>29</v>
      </c>
      <c r="F263" s="162">
        <v>92</v>
      </c>
      <c r="G263" s="162"/>
      <c r="H263" s="137">
        <v>37</v>
      </c>
      <c r="I263" s="137">
        <v>3</v>
      </c>
      <c r="J263" s="162">
        <v>10</v>
      </c>
      <c r="K263" s="137"/>
      <c r="L263" s="22">
        <f>+SUM(D263:K263)</f>
        <v>354</v>
      </c>
      <c r="M263" s="162">
        <v>46</v>
      </c>
      <c r="N263" s="162">
        <v>83</v>
      </c>
      <c r="O263" s="162">
        <v>171</v>
      </c>
      <c r="P263" s="162">
        <v>39</v>
      </c>
      <c r="Q263" s="162">
        <v>209</v>
      </c>
      <c r="R263" s="162">
        <v>24</v>
      </c>
      <c r="S263" s="162">
        <v>392</v>
      </c>
      <c r="T263" s="162">
        <v>90</v>
      </c>
      <c r="U263" s="162">
        <v>536</v>
      </c>
      <c r="V263" s="137">
        <v>325</v>
      </c>
      <c r="W263" s="137"/>
      <c r="X263" s="137"/>
      <c r="Y263" s="162">
        <v>551</v>
      </c>
      <c r="Z263" s="162">
        <v>151</v>
      </c>
      <c r="AA263" s="271">
        <v>0</v>
      </c>
      <c r="AB263" s="162">
        <v>280</v>
      </c>
      <c r="AC263" s="162">
        <v>1093</v>
      </c>
      <c r="AD263" s="162">
        <v>811</v>
      </c>
      <c r="AE263" s="162">
        <v>127</v>
      </c>
      <c r="AF263" s="162">
        <v>0</v>
      </c>
      <c r="AG263" s="22">
        <f>+SUM(M263:AF263)</f>
        <v>4928</v>
      </c>
      <c r="AH263" s="22">
        <f t="shared" si="400"/>
        <v>2525</v>
      </c>
      <c r="AI263" s="22">
        <f t="shared" si="401"/>
        <v>2403</v>
      </c>
      <c r="AJ263" s="162"/>
      <c r="AK263" s="137"/>
      <c r="AL263" s="162">
        <v>0</v>
      </c>
      <c r="AM263" s="22">
        <f>+SUM(AJ263:AL263)</f>
        <v>0</v>
      </c>
      <c r="AN263" s="24">
        <f>+AM263+AG263+L263</f>
        <v>5282</v>
      </c>
      <c r="AQ263" s="43">
        <f t="shared" si="402"/>
        <v>0</v>
      </c>
      <c r="AR263" s="43">
        <f t="shared" si="403"/>
        <v>273.77777777777777</v>
      </c>
      <c r="AS263" s="43">
        <f t="shared" si="403"/>
        <v>360.71428571428572</v>
      </c>
      <c r="AT263" s="43">
        <f t="shared" si="403"/>
        <v>218.45454545454547</v>
      </c>
      <c r="AU263" s="43">
        <f t="shared" si="404"/>
        <v>0</v>
      </c>
      <c r="AV263" s="44">
        <f t="shared" si="404"/>
        <v>182.13793103448276</v>
      </c>
      <c r="AW263" s="23"/>
      <c r="AX263" s="22">
        <f>MEDIAN($D263:$K263)</f>
        <v>33</v>
      </c>
      <c r="AY263" s="22">
        <f>MEDIAN($M263:$AF263)</f>
        <v>161</v>
      </c>
      <c r="AZ263" s="22">
        <f t="shared" si="405"/>
        <v>171</v>
      </c>
      <c r="BA263" s="22">
        <f>MEDIAN($AE263,$AB263,$AA263,$Y263,$V263,$U263,$S263,$R263,$P263,$N263,$M263)</f>
        <v>127</v>
      </c>
      <c r="BB263" s="22">
        <f>MEDIAN($AJ263:$AL263)</f>
        <v>0</v>
      </c>
      <c r="BC263" s="24">
        <f>MEDIAN((D263:K263,M263:V263,Y263:AF263,AJ263:AL263))</f>
        <v>92</v>
      </c>
    </row>
    <row r="264" spans="1:55" s="204" customFormat="1">
      <c r="A264" s="199"/>
      <c r="B264" s="200"/>
      <c r="C264" s="201" t="s">
        <v>122</v>
      </c>
      <c r="D264" s="137">
        <v>54</v>
      </c>
      <c r="E264" s="162">
        <v>102</v>
      </c>
      <c r="F264" s="162">
        <v>36</v>
      </c>
      <c r="G264" s="162">
        <v>271</v>
      </c>
      <c r="H264" s="137"/>
      <c r="I264" s="137"/>
      <c r="J264" s="162"/>
      <c r="K264" s="137"/>
      <c r="L264" s="22">
        <f>+SUM(D264:K264)</f>
        <v>463</v>
      </c>
      <c r="M264" s="162">
        <v>0</v>
      </c>
      <c r="N264" s="162"/>
      <c r="O264" s="162"/>
      <c r="P264" s="162"/>
      <c r="Q264" s="162">
        <v>279</v>
      </c>
      <c r="R264" s="162">
        <v>450</v>
      </c>
      <c r="S264" s="162">
        <v>0</v>
      </c>
      <c r="T264" s="162">
        <v>0</v>
      </c>
      <c r="U264" s="162"/>
      <c r="V264" s="137"/>
      <c r="W264" s="137"/>
      <c r="X264" s="137"/>
      <c r="Y264" s="162">
        <v>0</v>
      </c>
      <c r="Z264" s="162">
        <v>72</v>
      </c>
      <c r="AA264" s="271">
        <v>111</v>
      </c>
      <c r="AB264" s="162"/>
      <c r="AC264" s="162"/>
      <c r="AD264" s="162"/>
      <c r="AE264" s="162">
        <v>0</v>
      </c>
      <c r="AF264" s="162">
        <v>95</v>
      </c>
      <c r="AG264" s="22">
        <f>+SUM(M264:AF264)</f>
        <v>1007</v>
      </c>
      <c r="AH264" s="22">
        <f t="shared" si="400"/>
        <v>446</v>
      </c>
      <c r="AI264" s="22">
        <f t="shared" si="401"/>
        <v>561</v>
      </c>
      <c r="AJ264" s="162"/>
      <c r="AK264" s="137"/>
      <c r="AL264" s="162">
        <v>0</v>
      </c>
      <c r="AM264" s="22">
        <f>+SUM(AJ264:AL264)</f>
        <v>0</v>
      </c>
      <c r="AN264" s="24">
        <f>+AM264+AG264+L264</f>
        <v>1470</v>
      </c>
      <c r="AQ264" s="43">
        <f t="shared" si="402"/>
        <v>0</v>
      </c>
      <c r="AR264" s="43">
        <f t="shared" si="403"/>
        <v>55.944444444444443</v>
      </c>
      <c r="AS264" s="43">
        <f t="shared" si="403"/>
        <v>63.714285714285715</v>
      </c>
      <c r="AT264" s="43">
        <f t="shared" si="403"/>
        <v>51</v>
      </c>
      <c r="AU264" s="43">
        <f t="shared" si="404"/>
        <v>0</v>
      </c>
      <c r="AV264" s="44">
        <f t="shared" si="404"/>
        <v>50.689655172413794</v>
      </c>
      <c r="AW264" s="23"/>
      <c r="AX264" s="276">
        <f>MEDIAN($D264:$K264)</f>
        <v>78</v>
      </c>
      <c r="AY264" s="276">
        <f>MEDIAN($M264:$AF264)</f>
        <v>36</v>
      </c>
      <c r="AZ264" s="276">
        <f t="shared" si="405"/>
        <v>83.5</v>
      </c>
      <c r="BA264" s="276">
        <f>MEDIAN($AE264,$AB264,$AA264,$Y264,$V264,$U264,$S264,$R264,$P264,$N264,$M264)</f>
        <v>0</v>
      </c>
      <c r="BB264" s="276">
        <f>MEDIAN($AJ264:$AL264)</f>
        <v>0</v>
      </c>
      <c r="BC264" s="24">
        <f>MEDIAN((D264:K264,M264:V264,Y264:AF264,AJ264:AL264))</f>
        <v>54</v>
      </c>
    </row>
    <row r="265" spans="1:55" s="204" customFormat="1">
      <c r="A265" s="199"/>
      <c r="B265" s="200"/>
      <c r="C265" s="201" t="s">
        <v>121</v>
      </c>
      <c r="D265" s="27">
        <f t="shared" ref="D265:V265" si="406">SUM(D262:D264)</f>
        <v>284</v>
      </c>
      <c r="E265" s="28">
        <f t="shared" si="406"/>
        <v>210</v>
      </c>
      <c r="F265" s="28">
        <f t="shared" si="406"/>
        <v>132</v>
      </c>
      <c r="G265" s="28">
        <f t="shared" si="406"/>
        <v>271</v>
      </c>
      <c r="H265" s="141">
        <f t="shared" si="406"/>
        <v>48</v>
      </c>
      <c r="I265" s="141">
        <f t="shared" si="406"/>
        <v>69</v>
      </c>
      <c r="J265" s="28">
        <f t="shared" si="406"/>
        <v>32</v>
      </c>
      <c r="K265" s="141">
        <f t="shared" si="406"/>
        <v>0</v>
      </c>
      <c r="L265" s="25">
        <f t="shared" si="406"/>
        <v>1046</v>
      </c>
      <c r="M265" s="28">
        <f t="shared" si="406"/>
        <v>46</v>
      </c>
      <c r="N265" s="28">
        <f t="shared" si="406"/>
        <v>157</v>
      </c>
      <c r="O265" s="28">
        <f t="shared" si="406"/>
        <v>194</v>
      </c>
      <c r="P265" s="28">
        <f t="shared" si="406"/>
        <v>249</v>
      </c>
      <c r="Q265" s="28">
        <f t="shared" si="406"/>
        <v>651</v>
      </c>
      <c r="R265" s="28">
        <f t="shared" si="406"/>
        <v>474</v>
      </c>
      <c r="S265" s="28">
        <f t="shared" si="406"/>
        <v>392</v>
      </c>
      <c r="T265" s="28">
        <f t="shared" si="406"/>
        <v>90</v>
      </c>
      <c r="U265" s="28">
        <f t="shared" si="406"/>
        <v>536</v>
      </c>
      <c r="V265" s="141">
        <f t="shared" si="406"/>
        <v>325</v>
      </c>
      <c r="W265" s="141"/>
      <c r="X265" s="141"/>
      <c r="Y265" s="28">
        <f t="shared" ref="Y265:AN265" si="407">SUM(Y262:Y264)</f>
        <v>551</v>
      </c>
      <c r="Z265" s="28">
        <f t="shared" si="407"/>
        <v>314</v>
      </c>
      <c r="AA265" s="29">
        <f t="shared" si="407"/>
        <v>111</v>
      </c>
      <c r="AB265" s="28">
        <f t="shared" si="407"/>
        <v>280</v>
      </c>
      <c r="AC265" s="28">
        <f t="shared" si="407"/>
        <v>1093</v>
      </c>
      <c r="AD265" s="28">
        <f t="shared" si="407"/>
        <v>811</v>
      </c>
      <c r="AE265" s="28">
        <f t="shared" si="407"/>
        <v>127</v>
      </c>
      <c r="AF265" s="28">
        <f t="shared" si="407"/>
        <v>95</v>
      </c>
      <c r="AG265" s="25">
        <f t="shared" si="407"/>
        <v>6496</v>
      </c>
      <c r="AH265" s="25">
        <f t="shared" si="400"/>
        <v>3248</v>
      </c>
      <c r="AI265" s="25">
        <f t="shared" si="401"/>
        <v>3248</v>
      </c>
      <c r="AJ265" s="28">
        <f t="shared" si="407"/>
        <v>0</v>
      </c>
      <c r="AK265" s="141">
        <f t="shared" si="407"/>
        <v>0</v>
      </c>
      <c r="AL265" s="28">
        <f t="shared" si="407"/>
        <v>0</v>
      </c>
      <c r="AM265" s="25">
        <f t="shared" si="407"/>
        <v>0</v>
      </c>
      <c r="AN265" s="305">
        <f t="shared" si="407"/>
        <v>7542</v>
      </c>
      <c r="AQ265" s="45">
        <f>K265/AQ$5</f>
        <v>0</v>
      </c>
      <c r="AR265" s="45">
        <f t="shared" ref="AR265:AT266" si="408">AG265/AR$5</f>
        <v>360.88888888888891</v>
      </c>
      <c r="AS265" s="45">
        <f t="shared" si="408"/>
        <v>464</v>
      </c>
      <c r="AT265" s="45">
        <f t="shared" si="408"/>
        <v>295.27272727272725</v>
      </c>
      <c r="AU265" s="45">
        <f>AM265/AU$5</f>
        <v>0</v>
      </c>
      <c r="AV265" s="211">
        <f>AN265/AV$5</f>
        <v>260.06896551724139</v>
      </c>
      <c r="AW265" s="23"/>
      <c r="AX265" s="22">
        <f>MEDIAN($D265:$K265)</f>
        <v>100.5</v>
      </c>
      <c r="AY265" s="22">
        <f>MEDIAN($M265:$AF265)</f>
        <v>297</v>
      </c>
      <c r="AZ265" s="22">
        <f t="shared" si="405"/>
        <v>314</v>
      </c>
      <c r="BA265" s="22">
        <f>MEDIAN($AE265,$AB265,$AA265,$Y265,$V265,$U265,$S265,$R265,$P265,$N265,$M265)</f>
        <v>280</v>
      </c>
      <c r="BB265" s="22">
        <f>MEDIAN($AJ265:$AL265)</f>
        <v>0</v>
      </c>
      <c r="BC265" s="305">
        <f>MEDIAN((D265:K265,M265:V265,Y265:AF265,AJ265:AL265))</f>
        <v>194</v>
      </c>
    </row>
    <row r="266" spans="1:55" s="204" customFormat="1">
      <c r="A266" s="199"/>
      <c r="B266" s="207" t="s">
        <v>120</v>
      </c>
      <c r="C266" s="201"/>
      <c r="D266" s="26">
        <f t="shared" ref="D266:V266" si="409">D254+D260+D265</f>
        <v>19746</v>
      </c>
      <c r="E266" s="306">
        <f t="shared" si="409"/>
        <v>2934</v>
      </c>
      <c r="F266" s="306">
        <f t="shared" si="409"/>
        <v>18687</v>
      </c>
      <c r="G266" s="306">
        <f t="shared" si="409"/>
        <v>33490</v>
      </c>
      <c r="H266" s="142">
        <f t="shared" si="409"/>
        <v>11813</v>
      </c>
      <c r="I266" s="142">
        <f t="shared" si="409"/>
        <v>18421</v>
      </c>
      <c r="J266" s="306">
        <f t="shared" si="409"/>
        <v>10017</v>
      </c>
      <c r="K266" s="142">
        <f t="shared" si="409"/>
        <v>16978</v>
      </c>
      <c r="L266" s="25">
        <f t="shared" si="409"/>
        <v>132086</v>
      </c>
      <c r="M266" s="306">
        <f t="shared" si="409"/>
        <v>999</v>
      </c>
      <c r="N266" s="306">
        <f t="shared" si="409"/>
        <v>3106</v>
      </c>
      <c r="O266" s="306">
        <f t="shared" si="409"/>
        <v>6708</v>
      </c>
      <c r="P266" s="306">
        <f t="shared" si="409"/>
        <v>4398</v>
      </c>
      <c r="Q266" s="306">
        <f t="shared" si="409"/>
        <v>7588</v>
      </c>
      <c r="R266" s="306">
        <f t="shared" si="409"/>
        <v>3179</v>
      </c>
      <c r="S266" s="306">
        <f t="shared" si="409"/>
        <v>3791</v>
      </c>
      <c r="T266" s="306">
        <f t="shared" si="409"/>
        <v>4333</v>
      </c>
      <c r="U266" s="306">
        <f t="shared" si="409"/>
        <v>4908</v>
      </c>
      <c r="V266" s="142">
        <f t="shared" si="409"/>
        <v>2513</v>
      </c>
      <c r="W266" s="142"/>
      <c r="X266" s="142"/>
      <c r="Y266" s="306">
        <f t="shared" ref="Y266:AN266" si="410">Y254+Y260+Y265</f>
        <v>5813</v>
      </c>
      <c r="Z266" s="306">
        <f t="shared" si="410"/>
        <v>9968</v>
      </c>
      <c r="AA266" s="307">
        <f t="shared" si="410"/>
        <v>3334</v>
      </c>
      <c r="AB266" s="306">
        <f t="shared" si="410"/>
        <v>4150</v>
      </c>
      <c r="AC266" s="306">
        <f t="shared" si="410"/>
        <v>6866</v>
      </c>
      <c r="AD266" s="306">
        <f t="shared" si="410"/>
        <v>4066</v>
      </c>
      <c r="AE266" s="306">
        <f t="shared" si="410"/>
        <v>1734</v>
      </c>
      <c r="AF266" s="306">
        <f t="shared" si="410"/>
        <v>4733</v>
      </c>
      <c r="AG266" s="25">
        <f t="shared" si="410"/>
        <v>82187</v>
      </c>
      <c r="AH266" s="25">
        <f t="shared" si="400"/>
        <v>44262</v>
      </c>
      <c r="AI266" s="25">
        <f t="shared" si="401"/>
        <v>37925</v>
      </c>
      <c r="AJ266" s="306">
        <f t="shared" si="410"/>
        <v>19991</v>
      </c>
      <c r="AK266" s="142">
        <f t="shared" si="410"/>
        <v>1356</v>
      </c>
      <c r="AL266" s="306">
        <f t="shared" si="410"/>
        <v>2212</v>
      </c>
      <c r="AM266" s="25">
        <f t="shared" si="410"/>
        <v>23559</v>
      </c>
      <c r="AN266" s="305">
        <f t="shared" si="410"/>
        <v>237832</v>
      </c>
      <c r="AQ266" s="45">
        <f>K266/AQ$5</f>
        <v>2122.25</v>
      </c>
      <c r="AR266" s="45">
        <f t="shared" si="408"/>
        <v>4565.9444444444443</v>
      </c>
      <c r="AS266" s="45">
        <f t="shared" si="408"/>
        <v>6323.1428571428569</v>
      </c>
      <c r="AT266" s="45">
        <f t="shared" si="408"/>
        <v>3447.7272727272725</v>
      </c>
      <c r="AU266" s="45">
        <f>AM266/AU$5</f>
        <v>7853</v>
      </c>
      <c r="AV266" s="211">
        <f>AN266/AV$5</f>
        <v>8201.1034482758623</v>
      </c>
      <c r="AW266" s="23"/>
      <c r="AX266" s="25">
        <f>MEDIAN($D266:$K266)</f>
        <v>17699.5</v>
      </c>
      <c r="AY266" s="25">
        <f>MEDIAN($M266:$AF266)</f>
        <v>4241.5</v>
      </c>
      <c r="AZ266" s="25">
        <f t="shared" si="405"/>
        <v>6708</v>
      </c>
      <c r="BA266" s="25">
        <f>MEDIAN($AE266,$AB266,$AA266,$Y266,$V266,$U266,$S266,$R266,$P266,$N266,$M266)</f>
        <v>3334</v>
      </c>
      <c r="BB266" s="25">
        <f>MEDIAN($AJ266:$AL266)</f>
        <v>2212</v>
      </c>
      <c r="BC266" s="305">
        <f>MEDIAN((D266:K266,M266:V266,Y266:AF266,AJ266:AL266))</f>
        <v>4733</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19462</v>
      </c>
      <c r="E268" s="162">
        <v>2350</v>
      </c>
      <c r="F268" s="162">
        <v>12612</v>
      </c>
      <c r="G268" s="162"/>
      <c r="H268" s="137">
        <v>11813</v>
      </c>
      <c r="I268" s="137">
        <v>17654</v>
      </c>
      <c r="J268" s="162">
        <v>9207</v>
      </c>
      <c r="K268" s="137">
        <v>16163</v>
      </c>
      <c r="L268" s="22">
        <f>+SUM(D268:K268)</f>
        <v>89261</v>
      </c>
      <c r="M268" s="162">
        <v>935</v>
      </c>
      <c r="N268" s="162">
        <v>2849</v>
      </c>
      <c r="O268" s="162">
        <v>6709</v>
      </c>
      <c r="P268" s="162">
        <v>4310</v>
      </c>
      <c r="Q268" s="162">
        <v>7477</v>
      </c>
      <c r="R268" s="162">
        <v>2804</v>
      </c>
      <c r="S268" s="162">
        <v>3371</v>
      </c>
      <c r="T268" s="162">
        <v>3447</v>
      </c>
      <c r="U268" s="162">
        <v>3255</v>
      </c>
      <c r="V268" s="137">
        <v>2513</v>
      </c>
      <c r="W268" s="137"/>
      <c r="X268" s="137"/>
      <c r="Y268" s="162">
        <v>0</v>
      </c>
      <c r="Z268" s="162">
        <v>9598</v>
      </c>
      <c r="AA268" s="271">
        <v>3334</v>
      </c>
      <c r="AB268" s="162">
        <v>4122</v>
      </c>
      <c r="AC268" s="162"/>
      <c r="AD268" s="162"/>
      <c r="AE268" s="162">
        <v>1557</v>
      </c>
      <c r="AF268" s="162">
        <v>4417</v>
      </c>
      <c r="AG268" s="22">
        <f>+SUM(M268:AF268)</f>
        <v>60698</v>
      </c>
      <c r="AH268" s="22">
        <f t="shared" ref="AH268:AH271" si="411">O268+Q268+Z268+AC268+AD268+AF268+T268</f>
        <v>31648</v>
      </c>
      <c r="AI268" s="22">
        <f t="shared" ref="AI268:AI271" si="412">M268+N268+P268+R268+S268+U268+V268+Y268+AA268+AB268+AE268</f>
        <v>29050</v>
      </c>
      <c r="AJ268" s="162">
        <v>19991</v>
      </c>
      <c r="AK268" s="137">
        <v>1356</v>
      </c>
      <c r="AL268" s="162">
        <v>1102</v>
      </c>
      <c r="AM268" s="22">
        <f>+SUM(AJ268:AL268)</f>
        <v>22449</v>
      </c>
      <c r="AN268" s="24">
        <f>+AM268+AG268+L268</f>
        <v>172408</v>
      </c>
      <c r="AQ268" s="43">
        <f t="shared" ref="AQ268:AQ270" si="413">K268/AQ$5</f>
        <v>2020.375</v>
      </c>
      <c r="AR268" s="43">
        <f t="shared" ref="AR268:AT270" si="414">AG268/AR$5</f>
        <v>3372.1111111111113</v>
      </c>
      <c r="AS268" s="43">
        <f t="shared" si="414"/>
        <v>4521.1428571428569</v>
      </c>
      <c r="AT268" s="43">
        <f t="shared" si="414"/>
        <v>2640.909090909091</v>
      </c>
      <c r="AU268" s="43">
        <f t="shared" ref="AU268:AV270" si="415">AM268/AU$5</f>
        <v>7483</v>
      </c>
      <c r="AV268" s="44">
        <f t="shared" si="415"/>
        <v>5945.1034482758623</v>
      </c>
      <c r="AW268" s="23"/>
      <c r="AX268" s="22">
        <f>MEDIAN($D268:$K268)</f>
        <v>12612</v>
      </c>
      <c r="AY268" s="22">
        <f>MEDIAN($M268:$AF268)</f>
        <v>3352.5</v>
      </c>
      <c r="AZ268" s="22">
        <f t="shared" ref="AZ268:AZ271" si="416">MEDIAN($AC268,$AD268,$Z268,$T268,$O268,Q268,AF268)</f>
        <v>6709</v>
      </c>
      <c r="BA268" s="22">
        <f>MEDIAN($AE268,$AB268,$AA268,$Y268,$V268,$U268,$S268,$R268,$P268,$N268,$M268)</f>
        <v>2849</v>
      </c>
      <c r="BB268" s="22">
        <f>MEDIAN($AJ268:$AL268)</f>
        <v>1356</v>
      </c>
      <c r="BC268" s="24">
        <f>MEDIAN((D268:K268,M268:V268,Y268:AF268,AJ268:AL268))</f>
        <v>3784.5</v>
      </c>
    </row>
    <row r="269" spans="1:55" s="204" customFormat="1">
      <c r="A269" s="199"/>
      <c r="B269" s="200"/>
      <c r="C269" s="201" t="s">
        <v>117</v>
      </c>
      <c r="D269" s="137">
        <v>47</v>
      </c>
      <c r="E269" s="162">
        <v>206</v>
      </c>
      <c r="F269" s="162">
        <v>6075</v>
      </c>
      <c r="G269" s="162"/>
      <c r="H269" s="137"/>
      <c r="I269" s="137">
        <v>767</v>
      </c>
      <c r="J269" s="162">
        <v>811</v>
      </c>
      <c r="K269" s="137">
        <v>815</v>
      </c>
      <c r="L269" s="22">
        <f>+SUM(D269:K269)</f>
        <v>8721</v>
      </c>
      <c r="M269" s="162">
        <v>0</v>
      </c>
      <c r="N269" s="162">
        <v>257</v>
      </c>
      <c r="O269" s="162"/>
      <c r="P269" s="162">
        <v>88</v>
      </c>
      <c r="Q269" s="162">
        <v>112</v>
      </c>
      <c r="R269" s="162">
        <v>0</v>
      </c>
      <c r="S269" s="162">
        <v>45</v>
      </c>
      <c r="T269" s="162">
        <v>474</v>
      </c>
      <c r="U269" s="162">
        <v>1226</v>
      </c>
      <c r="V269" s="137"/>
      <c r="W269" s="137"/>
      <c r="X269" s="137"/>
      <c r="Y269" s="162">
        <v>5813</v>
      </c>
      <c r="Z269" s="162">
        <v>227</v>
      </c>
      <c r="AA269" s="271">
        <v>0</v>
      </c>
      <c r="AB269" s="162">
        <v>27</v>
      </c>
      <c r="AC269" s="162"/>
      <c r="AD269" s="162"/>
      <c r="AE269" s="162">
        <v>0</v>
      </c>
      <c r="AF269" s="162">
        <v>223</v>
      </c>
      <c r="AG269" s="22">
        <f>+SUM(M269:AF269)</f>
        <v>8492</v>
      </c>
      <c r="AH269" s="22">
        <f t="shared" si="411"/>
        <v>1036</v>
      </c>
      <c r="AI269" s="22">
        <f t="shared" si="412"/>
        <v>7456</v>
      </c>
      <c r="AJ269" s="162"/>
      <c r="AK269" s="137"/>
      <c r="AL269" s="162">
        <v>3</v>
      </c>
      <c r="AM269" s="22">
        <f>+SUM(AJ269:AL269)</f>
        <v>3</v>
      </c>
      <c r="AN269" s="24">
        <f>+AM269+AG269+L269</f>
        <v>17216</v>
      </c>
      <c r="AQ269" s="43">
        <f t="shared" si="413"/>
        <v>101.875</v>
      </c>
      <c r="AR269" s="43">
        <f t="shared" si="414"/>
        <v>471.77777777777777</v>
      </c>
      <c r="AS269" s="43">
        <f t="shared" si="414"/>
        <v>148</v>
      </c>
      <c r="AT269" s="43">
        <f t="shared" si="414"/>
        <v>677.81818181818187</v>
      </c>
      <c r="AU269" s="43">
        <f t="shared" si="415"/>
        <v>1</v>
      </c>
      <c r="AV269" s="44">
        <f t="shared" si="415"/>
        <v>593.65517241379314</v>
      </c>
      <c r="AW269" s="23"/>
      <c r="AX269" s="22">
        <f>MEDIAN($D269:$K269)</f>
        <v>789</v>
      </c>
      <c r="AY269" s="22">
        <f>MEDIAN($M269:$AF269)</f>
        <v>100</v>
      </c>
      <c r="AZ269" s="22">
        <f t="shared" si="416"/>
        <v>225</v>
      </c>
      <c r="BA269" s="22">
        <f>MEDIAN($AE269,$AB269,$AA269,$Y269,$V269,$U269,$S269,$R269,$P269,$N269,$M269)</f>
        <v>36</v>
      </c>
      <c r="BB269" s="22">
        <f>MEDIAN($AJ269:$AL269)</f>
        <v>3</v>
      </c>
      <c r="BC269" s="24">
        <f>MEDIAN((D269:K269,M269:V269,Y269:AF269,AJ269:AL269))</f>
        <v>206</v>
      </c>
    </row>
    <row r="270" spans="1:55" s="204" customFormat="1">
      <c r="A270" s="199"/>
      <c r="B270" s="200"/>
      <c r="C270" s="201" t="s">
        <v>116</v>
      </c>
      <c r="D270" s="137">
        <v>237</v>
      </c>
      <c r="E270" s="162">
        <v>379</v>
      </c>
      <c r="F270" s="162">
        <v>0</v>
      </c>
      <c r="G270" s="162"/>
      <c r="H270" s="137"/>
      <c r="I270" s="137"/>
      <c r="J270" s="162">
        <v>0</v>
      </c>
      <c r="K270" s="137"/>
      <c r="L270" s="22">
        <f>+SUM(D270:K270)</f>
        <v>616</v>
      </c>
      <c r="M270" s="162">
        <v>64</v>
      </c>
      <c r="N270" s="162"/>
      <c r="O270" s="162"/>
      <c r="P270" s="162"/>
      <c r="Q270" s="162">
        <v>0</v>
      </c>
      <c r="R270" s="162">
        <v>375</v>
      </c>
      <c r="S270" s="162">
        <v>374</v>
      </c>
      <c r="T270" s="162">
        <v>412</v>
      </c>
      <c r="U270" s="162">
        <v>427</v>
      </c>
      <c r="V270" s="137"/>
      <c r="W270" s="137"/>
      <c r="X270" s="137"/>
      <c r="Y270" s="162">
        <v>0</v>
      </c>
      <c r="Z270" s="162">
        <v>143</v>
      </c>
      <c r="AA270" s="271">
        <v>0</v>
      </c>
      <c r="AB270" s="162">
        <v>102</v>
      </c>
      <c r="AC270" s="162"/>
      <c r="AD270" s="162"/>
      <c r="AE270" s="162">
        <v>177</v>
      </c>
      <c r="AF270" s="162">
        <v>93</v>
      </c>
      <c r="AG270" s="22">
        <f>+SUM(M270:AF270)</f>
        <v>2167</v>
      </c>
      <c r="AH270" s="22">
        <f t="shared" si="411"/>
        <v>648</v>
      </c>
      <c r="AI270" s="22">
        <f t="shared" si="412"/>
        <v>1519</v>
      </c>
      <c r="AJ270" s="162"/>
      <c r="AK270" s="137"/>
      <c r="AL270" s="162">
        <v>1107</v>
      </c>
      <c r="AM270" s="22">
        <f>+SUM(AJ270:AL270)</f>
        <v>1107</v>
      </c>
      <c r="AN270" s="24">
        <f>+AM270+AG270+L270</f>
        <v>3890</v>
      </c>
      <c r="AQ270" s="43">
        <f t="shared" si="413"/>
        <v>0</v>
      </c>
      <c r="AR270" s="43">
        <f t="shared" si="414"/>
        <v>120.38888888888889</v>
      </c>
      <c r="AS270" s="43">
        <f t="shared" si="414"/>
        <v>92.571428571428569</v>
      </c>
      <c r="AT270" s="43">
        <f t="shared" si="414"/>
        <v>138.09090909090909</v>
      </c>
      <c r="AU270" s="43">
        <f t="shared" si="415"/>
        <v>369</v>
      </c>
      <c r="AV270" s="44">
        <f t="shared" si="415"/>
        <v>134.13793103448276</v>
      </c>
      <c r="AW270" s="23"/>
      <c r="AX270" s="22">
        <f>MEDIAN($D270:$K270)</f>
        <v>118.5</v>
      </c>
      <c r="AY270" s="22">
        <f>MEDIAN($M270:$AF270)</f>
        <v>122.5</v>
      </c>
      <c r="AZ270" s="22">
        <f t="shared" si="416"/>
        <v>118</v>
      </c>
      <c r="BA270" s="22">
        <f>MEDIAN($AE270,$AB270,$AA270,$Y270,$V270,$U270,$S270,$R270,$P270,$N270,$M270)</f>
        <v>139.5</v>
      </c>
      <c r="BB270" s="22">
        <f>MEDIAN($AJ270:$AL270)</f>
        <v>1107</v>
      </c>
      <c r="BC270" s="24">
        <f>MEDIAN((D270:K270,M270:V270,Y270:AF270,AJ270:AL270))</f>
        <v>143</v>
      </c>
    </row>
    <row r="271" spans="1:55" s="204" customFormat="1">
      <c r="A271" s="199"/>
      <c r="B271" s="207" t="s">
        <v>115</v>
      </c>
      <c r="C271" s="201"/>
      <c r="D271" s="26">
        <f t="shared" ref="D271:V271" si="417">SUM(D268:D270)</f>
        <v>19746</v>
      </c>
      <c r="E271" s="306">
        <f t="shared" si="417"/>
        <v>2935</v>
      </c>
      <c r="F271" s="306">
        <f t="shared" si="417"/>
        <v>18687</v>
      </c>
      <c r="G271" s="306">
        <f t="shared" si="417"/>
        <v>0</v>
      </c>
      <c r="H271" s="142">
        <f t="shared" si="417"/>
        <v>11813</v>
      </c>
      <c r="I271" s="142">
        <f t="shared" si="417"/>
        <v>18421</v>
      </c>
      <c r="J271" s="306">
        <f t="shared" si="417"/>
        <v>10018</v>
      </c>
      <c r="K271" s="142">
        <f t="shared" si="417"/>
        <v>16978</v>
      </c>
      <c r="L271" s="25">
        <f t="shared" si="417"/>
        <v>98598</v>
      </c>
      <c r="M271" s="306">
        <f t="shared" si="417"/>
        <v>999</v>
      </c>
      <c r="N271" s="306">
        <f t="shared" si="417"/>
        <v>3106</v>
      </c>
      <c r="O271" s="306">
        <f t="shared" si="417"/>
        <v>6709</v>
      </c>
      <c r="P271" s="306">
        <f t="shared" si="417"/>
        <v>4398</v>
      </c>
      <c r="Q271" s="306">
        <f t="shared" si="417"/>
        <v>7589</v>
      </c>
      <c r="R271" s="306">
        <f t="shared" si="417"/>
        <v>3179</v>
      </c>
      <c r="S271" s="306">
        <f t="shared" si="417"/>
        <v>3790</v>
      </c>
      <c r="T271" s="306">
        <f t="shared" si="417"/>
        <v>4333</v>
      </c>
      <c r="U271" s="306">
        <f t="shared" si="417"/>
        <v>4908</v>
      </c>
      <c r="V271" s="142">
        <f t="shared" si="417"/>
        <v>2513</v>
      </c>
      <c r="W271" s="142"/>
      <c r="X271" s="142"/>
      <c r="Y271" s="306">
        <f t="shared" ref="Y271:AN271" si="418">SUM(Y268:Y270)</f>
        <v>5813</v>
      </c>
      <c r="Z271" s="306">
        <f t="shared" si="418"/>
        <v>9968</v>
      </c>
      <c r="AA271" s="307">
        <f t="shared" si="418"/>
        <v>3334</v>
      </c>
      <c r="AB271" s="306">
        <f t="shared" si="418"/>
        <v>4251</v>
      </c>
      <c r="AC271" s="306">
        <f t="shared" si="418"/>
        <v>0</v>
      </c>
      <c r="AD271" s="306">
        <f t="shared" si="418"/>
        <v>0</v>
      </c>
      <c r="AE271" s="306">
        <f t="shared" si="418"/>
        <v>1734</v>
      </c>
      <c r="AF271" s="306">
        <f t="shared" si="418"/>
        <v>4733</v>
      </c>
      <c r="AG271" s="25">
        <f t="shared" si="418"/>
        <v>71357</v>
      </c>
      <c r="AH271" s="25">
        <f t="shared" si="411"/>
        <v>33332</v>
      </c>
      <c r="AI271" s="25">
        <f t="shared" si="412"/>
        <v>38025</v>
      </c>
      <c r="AJ271" s="306">
        <f t="shared" si="418"/>
        <v>19991</v>
      </c>
      <c r="AK271" s="142">
        <f t="shared" si="418"/>
        <v>1356</v>
      </c>
      <c r="AL271" s="306">
        <f t="shared" si="418"/>
        <v>2212</v>
      </c>
      <c r="AM271" s="25">
        <f t="shared" si="418"/>
        <v>23559</v>
      </c>
      <c r="AN271" s="305">
        <f t="shared" si="418"/>
        <v>193514</v>
      </c>
      <c r="AQ271" s="45">
        <f>K271/AQ$5</f>
        <v>2122.25</v>
      </c>
      <c r="AR271" s="45">
        <f>AG271/AR$5</f>
        <v>3964.2777777777778</v>
      </c>
      <c r="AS271" s="45">
        <f>AH271/AS$5</f>
        <v>4761.7142857142853</v>
      </c>
      <c r="AT271" s="45">
        <f>AI271/AT$5</f>
        <v>3456.818181818182</v>
      </c>
      <c r="AU271" s="45">
        <f>AM271/AU$5</f>
        <v>7853</v>
      </c>
      <c r="AV271" s="211">
        <f>AN271/AV$5</f>
        <v>6672.8965517241377</v>
      </c>
      <c r="AW271" s="23"/>
      <c r="AX271" s="25">
        <f>MEDIAN($D271:$K271)</f>
        <v>14395.5</v>
      </c>
      <c r="AY271" s="25">
        <f>MEDIAN($M271:$AF271)</f>
        <v>4020.5</v>
      </c>
      <c r="AZ271" s="25">
        <f t="shared" si="416"/>
        <v>4733</v>
      </c>
      <c r="BA271" s="25">
        <f>MEDIAN($AE271,$AB271,$AA271,$Y271,$V271,$U271,$S271,$R271,$P271,$N271,$M271)</f>
        <v>3334</v>
      </c>
      <c r="BB271" s="25">
        <f>MEDIAN($AJ271:$AL271)</f>
        <v>2212</v>
      </c>
      <c r="BC271" s="305">
        <f>MEDIAN((D271:K271,M271:V271,Y271:AF271,AJ271:AL271))</f>
        <v>4333</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28216</v>
      </c>
      <c r="E274" s="162">
        <v>5553</v>
      </c>
      <c r="F274" s="162">
        <v>31623</v>
      </c>
      <c r="G274" s="162"/>
      <c r="H274" s="137">
        <v>14808</v>
      </c>
      <c r="I274" s="137">
        <v>20601</v>
      </c>
      <c r="J274" s="162">
        <v>12278</v>
      </c>
      <c r="K274" s="137">
        <v>21449</v>
      </c>
      <c r="L274" s="22">
        <f>+SUM(D274:K274)</f>
        <v>134528</v>
      </c>
      <c r="M274" s="162">
        <v>2570</v>
      </c>
      <c r="N274" s="162">
        <v>6089</v>
      </c>
      <c r="O274" s="162"/>
      <c r="P274" s="162">
        <v>7327</v>
      </c>
      <c r="Q274" s="162">
        <v>14778</v>
      </c>
      <c r="R274" s="162">
        <v>7388</v>
      </c>
      <c r="S274" s="162">
        <v>7895</v>
      </c>
      <c r="T274" s="162">
        <v>7226</v>
      </c>
      <c r="U274" s="162">
        <v>12329</v>
      </c>
      <c r="V274" s="137">
        <v>7642</v>
      </c>
      <c r="W274" s="137"/>
      <c r="X274" s="137"/>
      <c r="Y274" s="162"/>
      <c r="Z274" s="162">
        <v>15438</v>
      </c>
      <c r="AA274" s="271">
        <v>5082</v>
      </c>
      <c r="AB274" s="162">
        <v>7398</v>
      </c>
      <c r="AC274" s="162"/>
      <c r="AD274" s="162"/>
      <c r="AE274" s="162">
        <v>5219</v>
      </c>
      <c r="AF274" s="162">
        <v>7012</v>
      </c>
      <c r="AG274" s="22">
        <f>+SUM(M274:AF274)</f>
        <v>113393</v>
      </c>
      <c r="AH274" s="22">
        <f t="shared" ref="AH274:AH283" si="419">O274+Q274+Z274+AC274+AD274+AF274+T274</f>
        <v>44454</v>
      </c>
      <c r="AI274" s="22">
        <f>M274+N274+P274+R274+S274+U274+V274+Y274+AA274+AB274+AE274</f>
        <v>68939</v>
      </c>
      <c r="AJ274" s="162">
        <v>31297</v>
      </c>
      <c r="AK274" s="137">
        <v>3313</v>
      </c>
      <c r="AL274" s="162">
        <v>4199</v>
      </c>
      <c r="AM274" s="22">
        <f>+SUM(AJ274:AL274)</f>
        <v>38809</v>
      </c>
      <c r="AN274" s="24">
        <f>+AM274+AG274+L274</f>
        <v>286730</v>
      </c>
      <c r="AQ274" s="43">
        <f t="shared" ref="AQ274:AQ275" si="420">K274/AQ$5</f>
        <v>2681.125</v>
      </c>
      <c r="AR274" s="43">
        <f t="shared" ref="AR274:AT275" si="421">AG274/AR$5</f>
        <v>6299.6111111111113</v>
      </c>
      <c r="AS274" s="43">
        <f t="shared" si="421"/>
        <v>6350.5714285714284</v>
      </c>
      <c r="AT274" s="43">
        <f t="shared" si="421"/>
        <v>6267.181818181818</v>
      </c>
      <c r="AU274" s="43">
        <f t="shared" ref="AU274:AV275" si="422">AM274/AU$5</f>
        <v>12936.333333333334</v>
      </c>
      <c r="AV274" s="44">
        <f t="shared" si="422"/>
        <v>9887.2413793103442</v>
      </c>
      <c r="AW274" s="23"/>
      <c r="AX274" s="22">
        <f>MEDIAN($D274:$K274)</f>
        <v>20601</v>
      </c>
      <c r="AY274" s="22">
        <f>MEDIAN($M274:$AF274)</f>
        <v>7357.5</v>
      </c>
      <c r="AZ274" s="22">
        <f t="shared" ref="AZ274:AZ275" si="423">MEDIAN($AC274,$AD274,$Z274,$T274,$O274,Q274,AF274)</f>
        <v>11002</v>
      </c>
      <c r="BA274" s="22">
        <f>MEDIAN($AE274,$AB274,$AA274,$Y274,$V274,$U274,$S274,$R274,$P274,$N274,$M274)</f>
        <v>7357.5</v>
      </c>
      <c r="BB274" s="22">
        <f>MEDIAN($AJ274:$AL274)</f>
        <v>4199</v>
      </c>
      <c r="BC274" s="24">
        <f>MEDIAN((D274:K274,M274:V274,Y274:AF274,AJ274:AL274))</f>
        <v>7520</v>
      </c>
    </row>
    <row r="275" spans="1:55" s="204" customFormat="1">
      <c r="A275" s="199"/>
      <c r="B275" s="200"/>
      <c r="C275" s="201" t="s">
        <v>112</v>
      </c>
      <c r="D275" s="137">
        <v>412</v>
      </c>
      <c r="E275" s="162">
        <v>284</v>
      </c>
      <c r="F275" s="162">
        <v>0</v>
      </c>
      <c r="G275" s="162"/>
      <c r="H275" s="137"/>
      <c r="I275" s="137"/>
      <c r="J275" s="162">
        <v>552</v>
      </c>
      <c r="K275" s="137"/>
      <c r="L275" s="22">
        <f>+SUM(D275:K275)</f>
        <v>1248</v>
      </c>
      <c r="M275" s="162">
        <v>0</v>
      </c>
      <c r="N275" s="162">
        <v>219</v>
      </c>
      <c r="O275" s="162"/>
      <c r="P275" s="162">
        <v>2409</v>
      </c>
      <c r="Q275" s="162">
        <v>1809</v>
      </c>
      <c r="R275" s="162">
        <v>0</v>
      </c>
      <c r="S275" s="162">
        <v>1091</v>
      </c>
      <c r="T275" s="162"/>
      <c r="U275" s="162">
        <v>761</v>
      </c>
      <c r="V275" s="137">
        <v>134</v>
      </c>
      <c r="W275" s="137"/>
      <c r="X275" s="137"/>
      <c r="Y275" s="162"/>
      <c r="Z275" s="162">
        <v>4064</v>
      </c>
      <c r="AA275" s="271">
        <v>925</v>
      </c>
      <c r="AB275" s="162">
        <v>204</v>
      </c>
      <c r="AC275" s="162"/>
      <c r="AD275" s="162"/>
      <c r="AE275" s="162">
        <v>587</v>
      </c>
      <c r="AF275" s="162">
        <v>1149</v>
      </c>
      <c r="AG275" s="22">
        <f>+SUM(M275:AF275)</f>
        <v>13352</v>
      </c>
      <c r="AH275" s="22">
        <f t="shared" si="419"/>
        <v>7022</v>
      </c>
      <c r="AI275" s="22">
        <f>M275+N275+P275+R275+S275+U275+V275+Y275+AA275+AB275+AE275</f>
        <v>6330</v>
      </c>
      <c r="AJ275" s="162"/>
      <c r="AK275" s="137"/>
      <c r="AL275" s="162">
        <v>1690</v>
      </c>
      <c r="AM275" s="22">
        <f>+SUM(AJ275:AL275)</f>
        <v>1690</v>
      </c>
      <c r="AN275" s="24">
        <f>+AM275+AG275+L275</f>
        <v>16290</v>
      </c>
      <c r="AQ275" s="43">
        <f t="shared" si="420"/>
        <v>0</v>
      </c>
      <c r="AR275" s="43">
        <f t="shared" si="421"/>
        <v>741.77777777777783</v>
      </c>
      <c r="AS275" s="43">
        <f t="shared" si="421"/>
        <v>1003.1428571428571</v>
      </c>
      <c r="AT275" s="43">
        <f t="shared" si="421"/>
        <v>575.4545454545455</v>
      </c>
      <c r="AU275" s="43">
        <f t="shared" si="422"/>
        <v>563.33333333333337</v>
      </c>
      <c r="AV275" s="44">
        <f t="shared" si="422"/>
        <v>561.72413793103453</v>
      </c>
      <c r="AW275" s="23"/>
      <c r="AX275" s="22">
        <f>MEDIAN($D275:$K275)</f>
        <v>348</v>
      </c>
      <c r="AY275" s="22">
        <f>MEDIAN($M275:$AF275)</f>
        <v>761</v>
      </c>
      <c r="AZ275" s="22">
        <f t="shared" si="423"/>
        <v>1809</v>
      </c>
      <c r="BA275" s="22">
        <f>MEDIAN($AE275,$AB275,$AA275,$Y275,$V275,$U275,$S275,$R275,$P275,$N275,$M275)</f>
        <v>403</v>
      </c>
      <c r="BB275" s="22">
        <f>MEDIAN($AJ275:$AL275)</f>
        <v>1690</v>
      </c>
      <c r="BC275" s="24">
        <f>MEDIAN((D275:K275,M275:V275,Y275:AF275,AJ275:AL275))</f>
        <v>569.5</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1854</v>
      </c>
      <c r="E277" s="162">
        <v>573</v>
      </c>
      <c r="F277" s="162">
        <v>1456</v>
      </c>
      <c r="G277" s="162"/>
      <c r="H277" s="137">
        <v>1403</v>
      </c>
      <c r="I277" s="137">
        <v>2909</v>
      </c>
      <c r="J277" s="162">
        <v>1388</v>
      </c>
      <c r="K277" s="137">
        <v>1730</v>
      </c>
      <c r="L277" s="22">
        <f>+SUM(D277:K277)</f>
        <v>11313</v>
      </c>
      <c r="M277" s="162">
        <v>104</v>
      </c>
      <c r="N277" s="162">
        <v>345</v>
      </c>
      <c r="O277" s="162"/>
      <c r="P277" s="162"/>
      <c r="Q277" s="162">
        <v>687</v>
      </c>
      <c r="R277" s="162">
        <v>168</v>
      </c>
      <c r="S277" s="162">
        <v>271</v>
      </c>
      <c r="T277" s="162"/>
      <c r="U277" s="162">
        <v>278</v>
      </c>
      <c r="V277" s="137">
        <v>132</v>
      </c>
      <c r="W277" s="137"/>
      <c r="X277" s="137"/>
      <c r="Y277" s="162">
        <v>335</v>
      </c>
      <c r="Z277" s="162">
        <v>869</v>
      </c>
      <c r="AA277" s="271">
        <v>278</v>
      </c>
      <c r="AB277" s="162">
        <v>587</v>
      </c>
      <c r="AC277" s="162"/>
      <c r="AD277" s="162"/>
      <c r="AE277" s="162"/>
      <c r="AF277" s="162">
        <v>403</v>
      </c>
      <c r="AG277" s="22">
        <f>+SUM(M277:AF277)</f>
        <v>4457</v>
      </c>
      <c r="AH277" s="22">
        <f t="shared" si="419"/>
        <v>1959</v>
      </c>
      <c r="AI277" s="22">
        <f t="shared" ref="AI277:AI283" si="424">M277+N277+P277+R277+S277+U277+V277+Y277+AA277+AB277+AE277</f>
        <v>2498</v>
      </c>
      <c r="AJ277" s="162">
        <v>1144</v>
      </c>
      <c r="AK277" s="137">
        <v>170</v>
      </c>
      <c r="AL277" s="162">
        <v>158</v>
      </c>
      <c r="AM277" s="22">
        <f>+SUM(AJ277:AL277)</f>
        <v>1472</v>
      </c>
      <c r="AN277" s="24">
        <f>+AM277+AG277+L277</f>
        <v>17242</v>
      </c>
      <c r="AQ277" s="43">
        <f t="shared" ref="AQ277:AQ278" si="425">K277/AQ$5</f>
        <v>216.25</v>
      </c>
      <c r="AR277" s="43">
        <f t="shared" ref="AR277:AT278" si="426">AG277/AR$5</f>
        <v>247.61111111111111</v>
      </c>
      <c r="AS277" s="43">
        <f t="shared" si="426"/>
        <v>279.85714285714283</v>
      </c>
      <c r="AT277" s="43">
        <f t="shared" si="426"/>
        <v>227.09090909090909</v>
      </c>
      <c r="AU277" s="43">
        <f t="shared" ref="AU277:AV278" si="427">AM277/AU$5</f>
        <v>490.66666666666669</v>
      </c>
      <c r="AV277" s="44">
        <f t="shared" si="427"/>
        <v>594.55172413793105</v>
      </c>
      <c r="AW277" s="23"/>
      <c r="AX277" s="22">
        <f>MEDIAN($D277:$K277)</f>
        <v>1456</v>
      </c>
      <c r="AY277" s="22">
        <f>MEDIAN($M277:$AF277)</f>
        <v>306.5</v>
      </c>
      <c r="AZ277" s="22">
        <f t="shared" ref="AZ277:AZ278" si="428">MEDIAN($AC277,$AD277,$Z277,$T277,$O277,Q277,AF277)</f>
        <v>687</v>
      </c>
      <c r="BA277" s="22">
        <f>MEDIAN($AE277,$AB277,$AA277,$Y277,$V277,$U277,$S277,$R277,$P277,$N277,$M277)</f>
        <v>278</v>
      </c>
      <c r="BB277" s="22">
        <f>MEDIAN($AJ277:$AL277)</f>
        <v>170</v>
      </c>
      <c r="BC277" s="24">
        <f>MEDIAN((D277:K277,M277:V277,Y277:AF277,AJ277:AL277))</f>
        <v>488</v>
      </c>
    </row>
    <row r="278" spans="1:55" s="204" customFormat="1">
      <c r="A278" s="199"/>
      <c r="B278" s="200" t="s">
        <v>109</v>
      </c>
      <c r="C278" s="201"/>
      <c r="D278" s="137">
        <v>509</v>
      </c>
      <c r="E278" s="162">
        <v>189</v>
      </c>
      <c r="F278" s="162">
        <v>887</v>
      </c>
      <c r="G278" s="162"/>
      <c r="H278" s="137">
        <v>593</v>
      </c>
      <c r="I278" s="137">
        <v>1717</v>
      </c>
      <c r="J278" s="162">
        <v>623</v>
      </c>
      <c r="K278" s="137">
        <v>843</v>
      </c>
      <c r="L278" s="22">
        <f>+SUM(D278:K278)</f>
        <v>5361</v>
      </c>
      <c r="M278" s="162">
        <v>80</v>
      </c>
      <c r="N278" s="162">
        <v>120</v>
      </c>
      <c r="O278" s="162"/>
      <c r="P278" s="162"/>
      <c r="Q278" s="162">
        <v>157</v>
      </c>
      <c r="R278" s="162">
        <v>131</v>
      </c>
      <c r="S278" s="162">
        <v>108</v>
      </c>
      <c r="T278" s="162"/>
      <c r="U278" s="162">
        <v>168</v>
      </c>
      <c r="V278" s="137">
        <v>41</v>
      </c>
      <c r="W278" s="137"/>
      <c r="X278" s="137"/>
      <c r="Y278" s="162">
        <v>73</v>
      </c>
      <c r="Z278" s="162">
        <v>257</v>
      </c>
      <c r="AA278" s="271">
        <v>212</v>
      </c>
      <c r="AB278" s="162">
        <v>196</v>
      </c>
      <c r="AC278" s="162"/>
      <c r="AD278" s="162"/>
      <c r="AE278" s="162"/>
      <c r="AF278" s="162">
        <v>151</v>
      </c>
      <c r="AG278" s="22">
        <f>+SUM(M278:AF278)</f>
        <v>1694</v>
      </c>
      <c r="AH278" s="22">
        <f t="shared" si="419"/>
        <v>565</v>
      </c>
      <c r="AI278" s="22">
        <f t="shared" si="424"/>
        <v>1129</v>
      </c>
      <c r="AJ278" s="162">
        <v>183</v>
      </c>
      <c r="AK278" s="137">
        <v>27</v>
      </c>
      <c r="AL278" s="162">
        <v>20</v>
      </c>
      <c r="AM278" s="22">
        <f>+SUM(AJ278:AL278)</f>
        <v>230</v>
      </c>
      <c r="AN278" s="24">
        <f>+AM278+AG278+L278</f>
        <v>7285</v>
      </c>
      <c r="AQ278" s="43">
        <f t="shared" si="425"/>
        <v>105.375</v>
      </c>
      <c r="AR278" s="43">
        <f t="shared" si="426"/>
        <v>94.111111111111114</v>
      </c>
      <c r="AS278" s="43">
        <f t="shared" si="426"/>
        <v>80.714285714285708</v>
      </c>
      <c r="AT278" s="43">
        <f t="shared" si="426"/>
        <v>102.63636363636364</v>
      </c>
      <c r="AU278" s="43">
        <f t="shared" si="427"/>
        <v>76.666666666666671</v>
      </c>
      <c r="AV278" s="44">
        <f t="shared" si="427"/>
        <v>251.20689655172413</v>
      </c>
      <c r="AW278" s="23"/>
      <c r="AX278" s="22">
        <f>MEDIAN($D278:$K278)</f>
        <v>623</v>
      </c>
      <c r="AY278" s="22">
        <f>MEDIAN($M278:$AF278)</f>
        <v>141</v>
      </c>
      <c r="AZ278" s="22">
        <f t="shared" si="428"/>
        <v>157</v>
      </c>
      <c r="BA278" s="22">
        <f>MEDIAN($AE278,$AB278,$AA278,$Y278,$V278,$U278,$S278,$R278,$P278,$N278,$M278)</f>
        <v>120</v>
      </c>
      <c r="BB278" s="22">
        <f>MEDIAN($AJ278:$AL278)</f>
        <v>27</v>
      </c>
      <c r="BC278" s="24">
        <f>MEDIAN((D278:K278,M278:V278,Y278:AF278,AJ278:AL278))</f>
        <v>175.5</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9"/>
        <v>0</v>
      </c>
      <c r="AI279" s="22">
        <f t="shared" si="424"/>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1135</v>
      </c>
      <c r="E280" s="162">
        <v>236</v>
      </c>
      <c r="F280" s="162">
        <v>1171</v>
      </c>
      <c r="G280" s="162">
        <v>2183</v>
      </c>
      <c r="H280" s="137">
        <v>651</v>
      </c>
      <c r="I280" s="137">
        <v>1244</v>
      </c>
      <c r="J280" s="162">
        <v>573</v>
      </c>
      <c r="K280" s="137">
        <v>835</v>
      </c>
      <c r="L280" s="22">
        <f>+SUM(D280:K280)</f>
        <v>8028</v>
      </c>
      <c r="M280" s="162">
        <v>79</v>
      </c>
      <c r="N280" s="162">
        <v>195</v>
      </c>
      <c r="O280" s="162">
        <v>400</v>
      </c>
      <c r="P280" s="162">
        <v>301</v>
      </c>
      <c r="Q280" s="162">
        <v>322</v>
      </c>
      <c r="R280" s="162">
        <v>124</v>
      </c>
      <c r="S280" s="162">
        <v>188</v>
      </c>
      <c r="T280" s="162">
        <v>230</v>
      </c>
      <c r="U280" s="162">
        <v>162</v>
      </c>
      <c r="V280" s="137">
        <v>77</v>
      </c>
      <c r="W280" s="137"/>
      <c r="X280" s="137"/>
      <c r="Y280" s="162">
        <v>117</v>
      </c>
      <c r="Z280" s="162">
        <v>578</v>
      </c>
      <c r="AA280" s="271">
        <v>198</v>
      </c>
      <c r="AB280" s="162">
        <v>266</v>
      </c>
      <c r="AC280" s="162">
        <v>355</v>
      </c>
      <c r="AD280" s="162">
        <v>215</v>
      </c>
      <c r="AE280" s="162">
        <v>90</v>
      </c>
      <c r="AF280" s="162">
        <v>262</v>
      </c>
      <c r="AG280" s="22">
        <f>+SUM(M280:AF280)</f>
        <v>4159</v>
      </c>
      <c r="AH280" s="22">
        <f t="shared" si="419"/>
        <v>2362</v>
      </c>
      <c r="AI280" s="22">
        <f t="shared" si="424"/>
        <v>1797</v>
      </c>
      <c r="AJ280" s="162">
        <v>723</v>
      </c>
      <c r="AK280" s="137">
        <v>47</v>
      </c>
      <c r="AL280" s="162">
        <v>85</v>
      </c>
      <c r="AM280" s="22">
        <f>+SUM(AJ280:AL280)</f>
        <v>855</v>
      </c>
      <c r="AN280" s="24">
        <f>+AM280+AG280+L280</f>
        <v>13042</v>
      </c>
      <c r="AQ280" s="43">
        <f t="shared" ref="AQ280:AQ282" si="429">K280/AQ$5</f>
        <v>104.375</v>
      </c>
      <c r="AR280" s="43">
        <f t="shared" ref="AR280:AT282" si="430">AG280/AR$5</f>
        <v>231.05555555555554</v>
      </c>
      <c r="AS280" s="43">
        <f t="shared" si="430"/>
        <v>337.42857142857144</v>
      </c>
      <c r="AT280" s="43">
        <f t="shared" si="430"/>
        <v>163.36363636363637</v>
      </c>
      <c r="AU280" s="43">
        <f t="shared" ref="AU280:AV282" si="431">AM280/AU$5</f>
        <v>285</v>
      </c>
      <c r="AV280" s="44">
        <f t="shared" si="431"/>
        <v>449.72413793103448</v>
      </c>
      <c r="AW280" s="23"/>
      <c r="AX280" s="22">
        <f>MEDIAN($D280:$K280)</f>
        <v>985</v>
      </c>
      <c r="AY280" s="22">
        <f>MEDIAN($M280:$AF280)</f>
        <v>206.5</v>
      </c>
      <c r="AZ280" s="22">
        <f t="shared" ref="AZ280:AZ283" si="432">MEDIAN($AC280,$AD280,$Z280,$T280,$O280,Q280,AF280)</f>
        <v>322</v>
      </c>
      <c r="BA280" s="22">
        <f>MEDIAN($AE280,$AB280,$AA280,$Y280,$V280,$U280,$S280,$R280,$P280,$N280,$M280)</f>
        <v>162</v>
      </c>
      <c r="BB280" s="22">
        <f>MEDIAN($AJ280:$AL280)</f>
        <v>85</v>
      </c>
      <c r="BC280" s="24">
        <f>MEDIAN((D280:K280,M280:V280,Y280:AF280,AJ280:AL280))</f>
        <v>262</v>
      </c>
    </row>
    <row r="281" spans="1:55" s="204" customFormat="1">
      <c r="A281" s="199"/>
      <c r="B281" s="200" t="s">
        <v>107</v>
      </c>
      <c r="C281" s="201"/>
      <c r="D281" s="137">
        <v>0</v>
      </c>
      <c r="E281" s="162">
        <v>115</v>
      </c>
      <c r="F281" s="162">
        <v>448</v>
      </c>
      <c r="G281" s="162"/>
      <c r="H281" s="137">
        <v>57</v>
      </c>
      <c r="I281" s="137">
        <v>580</v>
      </c>
      <c r="J281" s="162">
        <v>56</v>
      </c>
      <c r="K281" s="137">
        <v>134</v>
      </c>
      <c r="L281" s="22">
        <f>+SUM(D281:K281)</f>
        <v>1390</v>
      </c>
      <c r="M281" s="162">
        <v>0</v>
      </c>
      <c r="N281" s="162">
        <v>1</v>
      </c>
      <c r="O281" s="162"/>
      <c r="P281" s="162">
        <v>2</v>
      </c>
      <c r="Q281" s="162"/>
      <c r="R281" s="162">
        <v>0</v>
      </c>
      <c r="S281" s="162">
        <v>0</v>
      </c>
      <c r="T281" s="162">
        <v>12</v>
      </c>
      <c r="U281" s="162"/>
      <c r="V281" s="137"/>
      <c r="W281" s="137"/>
      <c r="X281" s="137"/>
      <c r="Y281" s="162"/>
      <c r="Z281" s="162">
        <v>16</v>
      </c>
      <c r="AA281" s="271">
        <v>0</v>
      </c>
      <c r="AB281" s="162">
        <v>1</v>
      </c>
      <c r="AC281" s="162">
        <v>9</v>
      </c>
      <c r="AD281" s="162"/>
      <c r="AE281" s="162">
        <v>0</v>
      </c>
      <c r="AF281" s="162"/>
      <c r="AG281" s="22">
        <f>+SUM(M281:AF281)</f>
        <v>41</v>
      </c>
      <c r="AH281" s="22">
        <f t="shared" si="419"/>
        <v>37</v>
      </c>
      <c r="AI281" s="22">
        <f t="shared" si="424"/>
        <v>4</v>
      </c>
      <c r="AJ281" s="162">
        <v>0</v>
      </c>
      <c r="AK281" s="137">
        <v>4</v>
      </c>
      <c r="AL281" s="162">
        <v>1</v>
      </c>
      <c r="AM281" s="22">
        <f>+SUM(AJ281:AL281)</f>
        <v>5</v>
      </c>
      <c r="AN281" s="24">
        <f>+AM281+AG281+L281</f>
        <v>1436</v>
      </c>
      <c r="AQ281" s="43">
        <f t="shared" si="429"/>
        <v>16.75</v>
      </c>
      <c r="AR281" s="43">
        <f t="shared" si="430"/>
        <v>2.2777777777777777</v>
      </c>
      <c r="AS281" s="43">
        <f t="shared" si="430"/>
        <v>5.2857142857142856</v>
      </c>
      <c r="AT281" s="43">
        <f t="shared" si="430"/>
        <v>0.36363636363636365</v>
      </c>
      <c r="AU281" s="43">
        <f t="shared" si="431"/>
        <v>1.6666666666666667</v>
      </c>
      <c r="AV281" s="44">
        <f t="shared" si="431"/>
        <v>49.517241379310342</v>
      </c>
      <c r="AW281" s="23"/>
      <c r="AX281" s="22">
        <f>MEDIAN($D281:$K281)</f>
        <v>115</v>
      </c>
      <c r="AY281" s="22">
        <f>MEDIAN($M281:$AF281)</f>
        <v>1</v>
      </c>
      <c r="AZ281" s="22">
        <f t="shared" si="432"/>
        <v>12</v>
      </c>
      <c r="BA281" s="22">
        <f>MEDIAN($AE281,$AB281,$AA281,$Y281,$V281,$U281,$S281,$R281,$P281,$N281,$M281)</f>
        <v>0</v>
      </c>
      <c r="BB281" s="22">
        <f>MEDIAN($AJ281:$AL281)</f>
        <v>1</v>
      </c>
      <c r="BC281" s="24">
        <f>MEDIAN((D281:K281,M281:V281,Y281:AF281,AJ281:AL281))</f>
        <v>2</v>
      </c>
    </row>
    <row r="282" spans="1:55" s="204" customFormat="1">
      <c r="A282" s="199"/>
      <c r="B282" s="200" t="s">
        <v>106</v>
      </c>
      <c r="C282" s="201"/>
      <c r="D282" s="137">
        <v>1214</v>
      </c>
      <c r="E282" s="162">
        <v>331</v>
      </c>
      <c r="F282" s="162">
        <v>1291</v>
      </c>
      <c r="G282" s="162">
        <v>2892</v>
      </c>
      <c r="H282" s="137">
        <v>1158</v>
      </c>
      <c r="I282" s="137">
        <v>1980</v>
      </c>
      <c r="J282" s="162">
        <v>877</v>
      </c>
      <c r="K282" s="137">
        <v>1105</v>
      </c>
      <c r="L282" s="22">
        <f>+SUM(D282:K282)</f>
        <v>10848</v>
      </c>
      <c r="M282" s="162">
        <v>59</v>
      </c>
      <c r="N282" s="162">
        <v>169</v>
      </c>
      <c r="O282" s="162">
        <v>437</v>
      </c>
      <c r="P282" s="162">
        <v>230</v>
      </c>
      <c r="Q282" s="162">
        <v>411</v>
      </c>
      <c r="R282" s="162">
        <v>119</v>
      </c>
      <c r="S282" s="162">
        <v>175</v>
      </c>
      <c r="T282" s="162">
        <v>262</v>
      </c>
      <c r="U282" s="162">
        <v>181</v>
      </c>
      <c r="V282" s="137">
        <v>78</v>
      </c>
      <c r="W282" s="137"/>
      <c r="X282" s="137"/>
      <c r="Y282" s="162">
        <v>269</v>
      </c>
      <c r="Z282" s="162">
        <v>572</v>
      </c>
      <c r="AA282" s="271">
        <v>161</v>
      </c>
      <c r="AB282" s="162">
        <v>200</v>
      </c>
      <c r="AC282" s="162">
        <v>419</v>
      </c>
      <c r="AD282" s="162">
        <v>195</v>
      </c>
      <c r="AE282" s="162">
        <v>62</v>
      </c>
      <c r="AF282" s="162">
        <v>225</v>
      </c>
      <c r="AG282" s="22">
        <f>+SUM(M282:AF282)</f>
        <v>4224</v>
      </c>
      <c r="AH282" s="22">
        <f t="shared" si="419"/>
        <v>2521</v>
      </c>
      <c r="AI282" s="22">
        <f t="shared" si="424"/>
        <v>1703</v>
      </c>
      <c r="AJ282" s="162">
        <v>519</v>
      </c>
      <c r="AK282" s="137">
        <v>106</v>
      </c>
      <c r="AL282" s="162">
        <v>85</v>
      </c>
      <c r="AM282" s="22">
        <f>+SUM(AJ282:AL282)</f>
        <v>710</v>
      </c>
      <c r="AN282" s="24">
        <f>+AM282+AG282+L282</f>
        <v>15782</v>
      </c>
      <c r="AQ282" s="43">
        <f t="shared" si="429"/>
        <v>138.125</v>
      </c>
      <c r="AR282" s="43">
        <f t="shared" si="430"/>
        <v>234.66666666666666</v>
      </c>
      <c r="AS282" s="43">
        <f t="shared" si="430"/>
        <v>360.14285714285717</v>
      </c>
      <c r="AT282" s="43">
        <f t="shared" si="430"/>
        <v>154.81818181818181</v>
      </c>
      <c r="AU282" s="43">
        <f t="shared" si="431"/>
        <v>236.66666666666666</v>
      </c>
      <c r="AV282" s="44">
        <f t="shared" si="431"/>
        <v>544.20689655172418</v>
      </c>
      <c r="AW282" s="23"/>
      <c r="AX282" s="22">
        <f>MEDIAN($D282:$K282)</f>
        <v>1186</v>
      </c>
      <c r="AY282" s="22">
        <f>MEDIAN($M282:$AF282)</f>
        <v>197.5</v>
      </c>
      <c r="AZ282" s="22">
        <f t="shared" si="432"/>
        <v>411</v>
      </c>
      <c r="BA282" s="22">
        <f>MEDIAN($AE282,$AB282,$AA282,$Y282,$V282,$U282,$S282,$R282,$P282,$N282,$M282)</f>
        <v>169</v>
      </c>
      <c r="BB282" s="22">
        <f>MEDIAN($AJ282:$AL282)</f>
        <v>106</v>
      </c>
      <c r="BC282" s="24">
        <f>MEDIAN((D282:K282,M282:V282,Y282:AF282,AJ282:AL282))</f>
        <v>262</v>
      </c>
    </row>
    <row r="283" spans="1:55" s="204" customFormat="1">
      <c r="A283" s="199"/>
      <c r="B283" s="200" t="s">
        <v>105</v>
      </c>
      <c r="C283" s="201"/>
      <c r="D283" s="26">
        <f t="shared" ref="D283:V283" si="433">SUM(D280:D282)</f>
        <v>2349</v>
      </c>
      <c r="E283" s="306">
        <f t="shared" si="433"/>
        <v>682</v>
      </c>
      <c r="F283" s="306">
        <f t="shared" si="433"/>
        <v>2910</v>
      </c>
      <c r="G283" s="306">
        <f t="shared" si="433"/>
        <v>5075</v>
      </c>
      <c r="H283" s="142">
        <f t="shared" si="433"/>
        <v>1866</v>
      </c>
      <c r="I283" s="142">
        <f t="shared" si="433"/>
        <v>3804</v>
      </c>
      <c r="J283" s="306">
        <f t="shared" si="433"/>
        <v>1506</v>
      </c>
      <c r="K283" s="142">
        <f t="shared" si="433"/>
        <v>2074</v>
      </c>
      <c r="L283" s="25">
        <f t="shared" si="433"/>
        <v>20266</v>
      </c>
      <c r="M283" s="306">
        <f t="shared" si="433"/>
        <v>138</v>
      </c>
      <c r="N283" s="306">
        <f t="shared" si="433"/>
        <v>365</v>
      </c>
      <c r="O283" s="306">
        <f t="shared" si="433"/>
        <v>837</v>
      </c>
      <c r="P283" s="306">
        <f t="shared" si="433"/>
        <v>533</v>
      </c>
      <c r="Q283" s="306">
        <f t="shared" si="433"/>
        <v>733</v>
      </c>
      <c r="R283" s="306">
        <f t="shared" si="433"/>
        <v>243</v>
      </c>
      <c r="S283" s="306">
        <f t="shared" si="433"/>
        <v>363</v>
      </c>
      <c r="T283" s="306">
        <f t="shared" si="433"/>
        <v>504</v>
      </c>
      <c r="U283" s="306">
        <f t="shared" si="433"/>
        <v>343</v>
      </c>
      <c r="V283" s="142">
        <f t="shared" si="433"/>
        <v>155</v>
      </c>
      <c r="W283" s="142"/>
      <c r="X283" s="142"/>
      <c r="Y283" s="306">
        <f t="shared" ref="Y283:AN283" si="434">SUM(Y280:Y282)</f>
        <v>386</v>
      </c>
      <c r="Z283" s="306">
        <f t="shared" si="434"/>
        <v>1166</v>
      </c>
      <c r="AA283" s="307">
        <f t="shared" si="434"/>
        <v>359</v>
      </c>
      <c r="AB283" s="306">
        <f t="shared" si="434"/>
        <v>467</v>
      </c>
      <c r="AC283" s="306">
        <f t="shared" si="434"/>
        <v>783</v>
      </c>
      <c r="AD283" s="306">
        <f t="shared" si="434"/>
        <v>410</v>
      </c>
      <c r="AE283" s="306">
        <f t="shared" si="434"/>
        <v>152</v>
      </c>
      <c r="AF283" s="306">
        <f t="shared" si="434"/>
        <v>487</v>
      </c>
      <c r="AG283" s="25">
        <f t="shared" si="434"/>
        <v>8424</v>
      </c>
      <c r="AH283" s="25">
        <f t="shared" si="419"/>
        <v>4920</v>
      </c>
      <c r="AI283" s="25">
        <f t="shared" si="424"/>
        <v>3504</v>
      </c>
      <c r="AJ283" s="306">
        <f t="shared" si="434"/>
        <v>1242</v>
      </c>
      <c r="AK283" s="142">
        <f t="shared" si="434"/>
        <v>157</v>
      </c>
      <c r="AL283" s="306">
        <f t="shared" si="434"/>
        <v>171</v>
      </c>
      <c r="AM283" s="25">
        <f t="shared" si="434"/>
        <v>1570</v>
      </c>
      <c r="AN283" s="305">
        <f t="shared" si="434"/>
        <v>30260</v>
      </c>
      <c r="AQ283" s="45">
        <f>K283/AQ$5</f>
        <v>259.25</v>
      </c>
      <c r="AR283" s="45">
        <f>AG283/AR$5</f>
        <v>468</v>
      </c>
      <c r="AS283" s="45">
        <f>AH283/AS$5</f>
        <v>702.85714285714289</v>
      </c>
      <c r="AT283" s="45">
        <f>AI283/AT$5</f>
        <v>318.54545454545456</v>
      </c>
      <c r="AU283" s="45">
        <f>AM283/AU$5</f>
        <v>523.33333333333337</v>
      </c>
      <c r="AV283" s="211">
        <f>AN283/AV$5</f>
        <v>1043.4482758620691</v>
      </c>
      <c r="AW283" s="23"/>
      <c r="AX283" s="25">
        <f>MEDIAN($D283:$K283)</f>
        <v>2211.5</v>
      </c>
      <c r="AY283" s="25">
        <f>MEDIAN($M283:$AF283)</f>
        <v>398</v>
      </c>
      <c r="AZ283" s="25">
        <f t="shared" si="432"/>
        <v>733</v>
      </c>
      <c r="BA283" s="25">
        <f>MEDIAN($AE283,$AB283,$AA283,$Y283,$V283,$U283,$S283,$R283,$P283,$N283,$M283)</f>
        <v>359</v>
      </c>
      <c r="BB283" s="25">
        <f>MEDIAN($AJ283:$AL283)</f>
        <v>171</v>
      </c>
      <c r="BC283" s="305">
        <f>MEDIAN((D283:K283,M283:V283,Y283:AF283,AJ283:AL283))</f>
        <v>504</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41966</v>
      </c>
      <c r="E285" s="162">
        <v>26441</v>
      </c>
      <c r="F285" s="162">
        <v>53820</v>
      </c>
      <c r="G285" s="162"/>
      <c r="H285" s="137">
        <v>27433</v>
      </c>
      <c r="I285" s="137">
        <v>96790</v>
      </c>
      <c r="J285" s="162">
        <v>41990</v>
      </c>
      <c r="K285" s="137"/>
      <c r="L285" s="22">
        <f>+SUM(D285:K285)</f>
        <v>288440</v>
      </c>
      <c r="M285" s="162"/>
      <c r="N285" s="162"/>
      <c r="O285" s="162"/>
      <c r="P285" s="162"/>
      <c r="Q285" s="162">
        <v>1004</v>
      </c>
      <c r="R285" s="162">
        <v>43</v>
      </c>
      <c r="S285" s="162">
        <v>66</v>
      </c>
      <c r="T285" s="162">
        <v>3890</v>
      </c>
      <c r="U285" s="162">
        <v>50</v>
      </c>
      <c r="V285" s="137"/>
      <c r="W285" s="137"/>
      <c r="X285" s="137"/>
      <c r="Y285" s="162"/>
      <c r="Z285" s="162"/>
      <c r="AA285" s="271">
        <v>0</v>
      </c>
      <c r="AB285" s="162"/>
      <c r="AC285" s="162">
        <v>1815</v>
      </c>
      <c r="AD285" s="162"/>
      <c r="AE285" s="162">
        <v>0</v>
      </c>
      <c r="AF285" s="162">
        <v>200</v>
      </c>
      <c r="AG285" s="22">
        <f>+SUM(M285:AF285)</f>
        <v>7068</v>
      </c>
      <c r="AH285" s="22">
        <f t="shared" ref="AH285" si="435">O285+Q285+Z285+AC285+AD285+AF285+T285</f>
        <v>6909</v>
      </c>
      <c r="AI285" s="22">
        <f>M285+N285+P285+R285+S285+U285+V285+Y285+AA285+AB285+AE285</f>
        <v>159</v>
      </c>
      <c r="AJ285" s="162">
        <v>500</v>
      </c>
      <c r="AK285" s="137"/>
      <c r="AL285" s="162">
        <v>360</v>
      </c>
      <c r="AM285" s="22">
        <f>+SUM(AJ285:AL285)</f>
        <v>860</v>
      </c>
      <c r="AN285" s="24">
        <f>+AM285+AG285+L285</f>
        <v>296368</v>
      </c>
      <c r="AQ285" s="43">
        <f t="shared" ref="AQ285" si="436">K285/AQ$5</f>
        <v>0</v>
      </c>
      <c r="AR285" s="43">
        <f t="shared" ref="AR285:AT285" si="437">AG285/AR$5</f>
        <v>392.66666666666669</v>
      </c>
      <c r="AS285" s="43">
        <f t="shared" si="437"/>
        <v>987</v>
      </c>
      <c r="AT285" s="43">
        <f t="shared" si="437"/>
        <v>14.454545454545455</v>
      </c>
      <c r="AU285" s="43">
        <f t="shared" ref="AU285:AV285" si="438">AM285/AU$5</f>
        <v>286.66666666666669</v>
      </c>
      <c r="AV285" s="44">
        <f t="shared" si="438"/>
        <v>10219.586206896553</v>
      </c>
      <c r="AW285" s="23"/>
      <c r="AX285" s="22">
        <f>MEDIAN($D285:$K285)</f>
        <v>41978</v>
      </c>
      <c r="AY285" s="22">
        <f>MEDIAN($M285:$AF285)</f>
        <v>66</v>
      </c>
      <c r="AZ285" s="22">
        <f>MEDIAN($AC285,$AD285,$Z285,$T285,$O285,Q285,AF285)</f>
        <v>1409.5</v>
      </c>
      <c r="BA285" s="22">
        <f>MEDIAN($AE285,$AB285,$AA285,$Y285,$V285,$U285,$S285,$R285,$P285,$N285,$M285)</f>
        <v>43</v>
      </c>
      <c r="BB285" s="22">
        <f>MEDIAN($AJ285:$AL285)</f>
        <v>430</v>
      </c>
      <c r="BC285" s="24">
        <f>MEDIAN((D285:K285,M285:V285,Y285:AF285,AJ285:AL285))</f>
        <v>1004</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217321</v>
      </c>
      <c r="E287" s="311"/>
      <c r="F287" s="274">
        <v>399345</v>
      </c>
      <c r="G287" s="274"/>
      <c r="H287" s="275"/>
      <c r="I287" s="275">
        <v>283145</v>
      </c>
      <c r="J287" s="274">
        <v>149218</v>
      </c>
      <c r="K287" s="275">
        <v>289118</v>
      </c>
      <c r="L287" s="276">
        <f>+SUM(D287:K287)</f>
        <v>1338147</v>
      </c>
      <c r="M287" s="274">
        <v>17772</v>
      </c>
      <c r="N287" s="274">
        <v>35347</v>
      </c>
      <c r="O287" s="274">
        <v>85547</v>
      </c>
      <c r="P287" s="274">
        <v>57752</v>
      </c>
      <c r="Q287" s="274">
        <v>89551</v>
      </c>
      <c r="R287" s="274">
        <v>38099</v>
      </c>
      <c r="S287" s="274">
        <v>22756</v>
      </c>
      <c r="T287" s="274">
        <v>38507</v>
      </c>
      <c r="U287" s="274">
        <v>38913</v>
      </c>
      <c r="V287" s="275">
        <v>9552</v>
      </c>
      <c r="W287" s="275"/>
      <c r="X287" s="275"/>
      <c r="Y287" s="274">
        <v>13464</v>
      </c>
      <c r="Z287" s="274">
        <v>128844</v>
      </c>
      <c r="AA287" s="277">
        <v>60156</v>
      </c>
      <c r="AB287" s="274">
        <v>46598</v>
      </c>
      <c r="AC287" s="274">
        <v>66522</v>
      </c>
      <c r="AD287" s="274"/>
      <c r="AE287" s="274">
        <v>14403</v>
      </c>
      <c r="AF287" s="274">
        <v>32021</v>
      </c>
      <c r="AG287" s="276">
        <f>+SUM(M287:AF287)</f>
        <v>795804</v>
      </c>
      <c r="AH287" s="276">
        <f>O287+Q287+Z287+AC287+AD287+AF287+T287</f>
        <v>440992</v>
      </c>
      <c r="AI287" s="276">
        <f>M287+N287+P287+R287+S287+U287+V287+Y287+AA287+AB287+AE287</f>
        <v>354812</v>
      </c>
      <c r="AJ287" s="274">
        <v>95588</v>
      </c>
      <c r="AK287" s="275"/>
      <c r="AL287" s="274">
        <v>12264</v>
      </c>
      <c r="AM287" s="276">
        <f>+SUM(AJ287:AL287)</f>
        <v>107852</v>
      </c>
      <c r="AN287" s="312">
        <f>+AM287+AG287+L287</f>
        <v>2241803</v>
      </c>
      <c r="AQ287" s="276">
        <f>K287/AQ$5</f>
        <v>36139.75</v>
      </c>
      <c r="AR287" s="276">
        <f>AG287/AR$5</f>
        <v>44211.333333333336</v>
      </c>
      <c r="AS287" s="276">
        <f>AH287/AS$5</f>
        <v>62998.857142857145</v>
      </c>
      <c r="AT287" s="276">
        <f>AI287/AT$5</f>
        <v>32255.636363636364</v>
      </c>
      <c r="AU287" s="276">
        <f>AM287/AU$5</f>
        <v>35950.666666666664</v>
      </c>
      <c r="AV287" s="312">
        <f>AN287/AV$5</f>
        <v>77303.551724137928</v>
      </c>
      <c r="AW287" s="23"/>
      <c r="AX287" s="276">
        <f>MEDIAN($D287:$K287)</f>
        <v>283145</v>
      </c>
      <c r="AY287" s="276">
        <f>MEDIAN($M287:$AF287)</f>
        <v>38507</v>
      </c>
      <c r="AZ287" s="276">
        <f>MEDIAN($AC287,$AD287,$Z287,$T287,$O287,Q287,AF287)</f>
        <v>76034.5</v>
      </c>
      <c r="BA287" s="276">
        <f>MEDIAN($AE287,$AB287,$AA287,$Y287,$V287,$U287,$S287,$R287,$P287,$N287,$M287)</f>
        <v>35347</v>
      </c>
      <c r="BB287" s="276">
        <f>MEDIAN($AJ287:$AL287)</f>
        <v>53926</v>
      </c>
      <c r="BC287" s="312">
        <f>MEDIAN((D287:K287,M287:V287,Y287:AF287,AJ287:AL287))</f>
        <v>52175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2015</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9">IFERROR(+D65/D42,"-")</f>
        <v>5.0178334529479569E-2</v>
      </c>
      <c r="E293" s="168">
        <f t="shared" si="439"/>
        <v>-4.606177675879624E-2</v>
      </c>
      <c r="F293" s="168">
        <f t="shared" si="439"/>
        <v>1.2904164377731795E-2</v>
      </c>
      <c r="G293" s="168">
        <f t="shared" si="439"/>
        <v>6.1926986276583641E-2</v>
      </c>
      <c r="H293" s="168">
        <f t="shared" si="439"/>
        <v>8.1598667776852617E-3</v>
      </c>
      <c r="I293" s="168">
        <f t="shared" si="439"/>
        <v>4.9710690213755508E-2</v>
      </c>
      <c r="J293" s="168">
        <f t="shared" si="439"/>
        <v>4.7458159817710378E-2</v>
      </c>
      <c r="K293" s="168">
        <f t="shared" si="439"/>
        <v>4.6185580462784287E-2</v>
      </c>
      <c r="L293" s="320">
        <f t="shared" si="439"/>
        <v>4.1474686044168894E-2</v>
      </c>
      <c r="M293" s="168">
        <f t="shared" si="439"/>
        <v>-0.27553967771359078</v>
      </c>
      <c r="N293" s="168">
        <f t="shared" si="439"/>
        <v>4.9621733981098787E-2</v>
      </c>
      <c r="O293" s="168">
        <f t="shared" si="439"/>
        <v>5.9371141821657571E-2</v>
      </c>
      <c r="P293" s="168">
        <f t="shared" si="439"/>
        <v>3.2600493032147709E-2</v>
      </c>
      <c r="Q293" s="168">
        <f t="shared" si="439"/>
        <v>3.5532502359718068E-2</v>
      </c>
      <c r="R293" s="168">
        <f t="shared" si="439"/>
        <v>8.1860487546114344E-2</v>
      </c>
      <c r="S293" s="168">
        <f t="shared" si="439"/>
        <v>2.7079484601173914E-2</v>
      </c>
      <c r="T293" s="168">
        <f t="shared" si="439"/>
        <v>4.2475880215511838E-2</v>
      </c>
      <c r="U293" s="168">
        <f t="shared" si="439"/>
        <v>4.867688305353441E-2</v>
      </c>
      <c r="V293" s="168">
        <f t="shared" si="439"/>
        <v>-5.5510928846235152E-2</v>
      </c>
      <c r="W293" s="168"/>
      <c r="X293" s="168"/>
      <c r="Y293" s="168">
        <f t="shared" ref="Y293:AN293" si="440">IFERROR(+Y65/Y42,"-")</f>
        <v>3.4239967503342753E-2</v>
      </c>
      <c r="Z293" s="168">
        <f t="shared" si="440"/>
        <v>7.2370510053979792E-2</v>
      </c>
      <c r="AA293" s="168">
        <f t="shared" si="440"/>
        <v>3.5661749253982265E-2</v>
      </c>
      <c r="AB293" s="168">
        <f t="shared" si="440"/>
        <v>7.8973910704679934E-2</v>
      </c>
      <c r="AC293" s="168">
        <f t="shared" si="440"/>
        <v>2.7330830665830081E-3</v>
      </c>
      <c r="AD293" s="168">
        <f t="shared" si="440"/>
        <v>2.1330847958358247E-2</v>
      </c>
      <c r="AE293" s="168">
        <f t="shared" si="440"/>
        <v>7.5763780817429769E-3</v>
      </c>
      <c r="AF293" s="168">
        <f t="shared" si="440"/>
        <v>5.1596611030587394E-2</v>
      </c>
      <c r="AG293" s="320">
        <f t="shared" si="440"/>
        <v>3.9070517715844445E-2</v>
      </c>
      <c r="AH293" s="320">
        <f t="shared" si="440"/>
        <v>4.4290894164329207E-2</v>
      </c>
      <c r="AI293" s="320">
        <f t="shared" si="440"/>
        <v>3.1635291213573946E-2</v>
      </c>
      <c r="AJ293" s="168">
        <f t="shared" si="440"/>
        <v>3.8988244325463689E-2</v>
      </c>
      <c r="AK293" s="168">
        <f t="shared" si="440"/>
        <v>0.16195569136745608</v>
      </c>
      <c r="AL293" s="168">
        <f t="shared" si="440"/>
        <v>1.6534106492183519E-2</v>
      </c>
      <c r="AM293" s="320">
        <f t="shared" si="440"/>
        <v>4.5956787590282336E-2</v>
      </c>
      <c r="AN293" s="321">
        <f t="shared" si="440"/>
        <v>4.1107628839668661E-2</v>
      </c>
      <c r="AQ293" s="320">
        <f>IFERROR(+AQ65/AQ42,"-")</f>
        <v>4.6185580462784287E-2</v>
      </c>
      <c r="AR293" s="320">
        <f>IFERROR(+AR65/AR42,"-")</f>
        <v>3.9070517715844445E-2</v>
      </c>
      <c r="AS293" s="320">
        <f>IFERROR(+AS65/AS42,"-")</f>
        <v>4.4290894164329214E-2</v>
      </c>
      <c r="AT293" s="320">
        <f>IFERROR(+AT65/AT42,"-")</f>
        <v>3.1635291213573946E-2</v>
      </c>
      <c r="AU293" s="320">
        <f>IFERROR(+AU65/AU42,"-")</f>
        <v>4.5956787590282336E-2</v>
      </c>
      <c r="AV293" s="321">
        <f t="shared" ref="AV293" si="441">IFERROR(+AV65/AV42,"-")</f>
        <v>4.1107628839668654E-2</v>
      </c>
      <c r="AX293" s="320">
        <f>IFERROR(+AX65/AX42,"-")</f>
        <v>3.8991373382101367E-2</v>
      </c>
      <c r="AY293" s="320">
        <f>IFERROR(+AY65/AY42,"-")</f>
        <v>3.5153386402642539E-2</v>
      </c>
      <c r="AZ293" s="320">
        <f>IFERROR(+AZ65/AZ42,"-")</f>
        <v>3.6721151085257302E-2</v>
      </c>
      <c r="BA293" s="320">
        <f>IFERROR(+BA65/BA42,"-")</f>
        <v>4.5459860159483667E-2</v>
      </c>
      <c r="BB293" s="320">
        <f>IFERROR(+BB65/BB42,"-")</f>
        <v>9.9674803118755637E-2</v>
      </c>
      <c r="BC293" s="321">
        <f t="shared" ref="BC293" si="442">IFERROR(+BC65/BC42,"-")</f>
        <v>4.0270161230070378E-2</v>
      </c>
    </row>
    <row r="294" spans="1:55" s="204" customFormat="1">
      <c r="A294" s="291"/>
      <c r="B294" s="316" t="s">
        <v>72</v>
      </c>
      <c r="C294" s="201"/>
      <c r="D294" s="168">
        <f t="shared" ref="D294:V294" si="443">IFERROR(+(D65+D60+D53-D34)/D42,"-")</f>
        <v>0.18404612774841783</v>
      </c>
      <c r="E294" s="168">
        <f t="shared" si="443"/>
        <v>1.5453216110338851E-2</v>
      </c>
      <c r="F294" s="168">
        <f t="shared" si="443"/>
        <v>0.11811772471550258</v>
      </c>
      <c r="G294" s="168">
        <f t="shared" si="443"/>
        <v>0.17212842595753333</v>
      </c>
      <c r="H294" s="168">
        <f t="shared" si="443"/>
        <v>9.4581787904019374E-2</v>
      </c>
      <c r="I294" s="168">
        <f t="shared" si="443"/>
        <v>0.10561597764154236</v>
      </c>
      <c r="J294" s="168">
        <f t="shared" si="443"/>
        <v>0.12913284232030536</v>
      </c>
      <c r="K294" s="168">
        <f t="shared" si="443"/>
        <v>0.14462448023969826</v>
      </c>
      <c r="L294" s="320">
        <f t="shared" si="443"/>
        <v>0.1368184727985573</v>
      </c>
      <c r="M294" s="168">
        <f t="shared" si="443"/>
        <v>-0.25212830647613255</v>
      </c>
      <c r="N294" s="168">
        <f t="shared" si="443"/>
        <v>0.13296110990259347</v>
      </c>
      <c r="O294" s="168">
        <f t="shared" si="443"/>
        <v>0.10253295631048628</v>
      </c>
      <c r="P294" s="168">
        <f t="shared" si="443"/>
        <v>0.11269306233335011</v>
      </c>
      <c r="Q294" s="168">
        <f t="shared" si="443"/>
        <v>0.15992272474660599</v>
      </c>
      <c r="R294" s="168">
        <f t="shared" si="443"/>
        <v>0.14662551539555857</v>
      </c>
      <c r="S294" s="168">
        <f t="shared" si="443"/>
        <v>7.6655052264808357E-2</v>
      </c>
      <c r="T294" s="168">
        <f t="shared" si="443"/>
        <v>0.12106530788400229</v>
      </c>
      <c r="U294" s="168">
        <f t="shared" si="443"/>
        <v>0.13897809032153163</v>
      </c>
      <c r="V294" s="168">
        <f t="shared" si="443"/>
        <v>1.2006933581363887E-2</v>
      </c>
      <c r="W294" s="168"/>
      <c r="X294" s="168"/>
      <c r="Y294" s="168">
        <f t="shared" ref="Y294:AN294" si="444">IFERROR(+(Y65+Y60+Y53-Y34)/Y42,"-")</f>
        <v>7.7179560956620347E-2</v>
      </c>
      <c r="Z294" s="168">
        <f t="shared" si="444"/>
        <v>0.14452069441474369</v>
      </c>
      <c r="AA294" s="168">
        <f t="shared" si="444"/>
        <v>0.10448451225150254</v>
      </c>
      <c r="AB294" s="168">
        <f t="shared" si="444"/>
        <v>0.1293538192576654</v>
      </c>
      <c r="AC294" s="168">
        <f t="shared" si="444"/>
        <v>9.5083640849489004E-2</v>
      </c>
      <c r="AD294" s="168">
        <f t="shared" si="444"/>
        <v>8.3265923398867514E-2</v>
      </c>
      <c r="AE294" s="168">
        <f t="shared" si="444"/>
        <v>7.6582848718158736E-2</v>
      </c>
      <c r="AF294" s="168">
        <f t="shared" si="444"/>
        <v>0.10822886003317245</v>
      </c>
      <c r="AG294" s="320">
        <f t="shared" si="444"/>
        <v>0.11149250038630178</v>
      </c>
      <c r="AH294" s="320">
        <f t="shared" si="444"/>
        <v>0.12214696738196773</v>
      </c>
      <c r="AI294" s="320">
        <f t="shared" si="444"/>
        <v>9.6317660764010687E-2</v>
      </c>
      <c r="AJ294" s="168">
        <f t="shared" si="444"/>
        <v>7.082680059591577E-2</v>
      </c>
      <c r="AK294" s="168">
        <f t="shared" si="444"/>
        <v>3.3613445378151259E-2</v>
      </c>
      <c r="AL294" s="168">
        <f t="shared" si="444"/>
        <v>3.9454609567840769E-2</v>
      </c>
      <c r="AM294" s="320">
        <f t="shared" si="444"/>
        <v>6.3720863427445831E-2</v>
      </c>
      <c r="AN294" s="321">
        <f t="shared" si="444"/>
        <v>0.12821617111938402</v>
      </c>
      <c r="AQ294" s="320">
        <f>IFERROR(+(AQ65+AQ60+AQ53-AQ34)/AQ42,"-")</f>
        <v>0.14462448023969826</v>
      </c>
      <c r="AR294" s="320">
        <f>IFERROR(+(AR65+AR60+AR53-AR34)/AR42,"-")</f>
        <v>0.11149250038630178</v>
      </c>
      <c r="AS294" s="320">
        <f>IFERROR(+(AS65+AS60+AS53-AS34)/AS42,"-")</f>
        <v>0.12214696738196774</v>
      </c>
      <c r="AT294" s="320">
        <f>IFERROR(+(AT65+AT60+AT53-AT34)/AT42,"-")</f>
        <v>9.6317660764010687E-2</v>
      </c>
      <c r="AU294" s="320">
        <f>IFERROR(+(AU65+AU60+AU53-AU34)/AU42,"-")</f>
        <v>6.3720863427445817E-2</v>
      </c>
      <c r="AV294" s="321">
        <f t="shared" ref="AV294" si="445">IFERROR(+(AV65+AV60+AV53-AV34)/AV42,"-")</f>
        <v>0.12821617111938402</v>
      </c>
      <c r="AX294" s="320">
        <f>IFERROR(+(AX65+AX60+AX53-AX34)/AX42,"-")</f>
        <v>0.15022398411167759</v>
      </c>
      <c r="AY294" s="320">
        <f>IFERROR(+(AY65+AY60+AY53-AY34)/AY42,"-")</f>
        <v>9.7103036679919624E-2</v>
      </c>
      <c r="AZ294" s="320">
        <f>IFERROR(+(AZ65+AZ60+AZ53-AZ34)/AZ42,"-")</f>
        <v>0.11182776259398296</v>
      </c>
      <c r="BA294" s="320">
        <f>IFERROR(+(BA65+BA60+BA53-BA34)/BA42,"-")</f>
        <v>0.11032902275331478</v>
      </c>
      <c r="BB294" s="320">
        <f>IFERROR(+(BB65+BB60+BB53-BB34)/BB42,"-")</f>
        <v>5.7262077342005252E-2</v>
      </c>
      <c r="BC294" s="321">
        <f t="shared" ref="BC294" si="446">IFERROR(+(BC65+BC60+BC53-BC34)/BC42,"-")</f>
        <v>0.11600645517983355</v>
      </c>
    </row>
    <row r="295" spans="1:55" s="204" customFormat="1">
      <c r="A295" s="291"/>
      <c r="B295" s="316" t="s">
        <v>71</v>
      </c>
      <c r="C295" s="201"/>
      <c r="D295" s="168">
        <f t="shared" ref="D295:V295" si="447">IFERROR(+D170/D176,"-")</f>
        <v>1.1961042784247022</v>
      </c>
      <c r="E295" s="168">
        <f t="shared" si="447"/>
        <v>0.97128756483670586</v>
      </c>
      <c r="F295" s="168">
        <f t="shared" si="447"/>
        <v>1.1852246573743495</v>
      </c>
      <c r="G295" s="168">
        <f t="shared" si="447"/>
        <v>1.225746222295516</v>
      </c>
      <c r="H295" s="168">
        <f t="shared" si="447"/>
        <v>1.1839499758120868</v>
      </c>
      <c r="I295" s="168">
        <f t="shared" si="447"/>
        <v>1.1550976885582487</v>
      </c>
      <c r="J295" s="168">
        <f t="shared" si="447"/>
        <v>1.1734854894057929</v>
      </c>
      <c r="K295" s="168">
        <f t="shared" si="447"/>
        <v>1.1968007018569966</v>
      </c>
      <c r="L295" s="320">
        <f t="shared" si="447"/>
        <v>1.1850533508799599</v>
      </c>
      <c r="M295" s="168">
        <f t="shared" si="447"/>
        <v>0.68172757475083057</v>
      </c>
      <c r="N295" s="168">
        <f t="shared" si="447"/>
        <v>1.1659590231670134</v>
      </c>
      <c r="O295" s="168">
        <f t="shared" si="447"/>
        <v>1.1657514563539357</v>
      </c>
      <c r="P295" s="168">
        <f t="shared" si="447"/>
        <v>1.1886770244821092</v>
      </c>
      <c r="Q295" s="168">
        <f t="shared" si="447"/>
        <v>1.1345064786392325</v>
      </c>
      <c r="R295" s="168">
        <f t="shared" si="447"/>
        <v>1.2422487422487423</v>
      </c>
      <c r="S295" s="168">
        <f t="shared" si="447"/>
        <v>1.1254849881519673</v>
      </c>
      <c r="T295" s="168">
        <f t="shared" si="447"/>
        <v>1.1511116072852541</v>
      </c>
      <c r="U295" s="168">
        <f t="shared" si="447"/>
        <v>1.2607678015587676</v>
      </c>
      <c r="V295" s="168">
        <f t="shared" si="447"/>
        <v>1.0931208772380707</v>
      </c>
      <c r="W295" s="168"/>
      <c r="X295" s="168"/>
      <c r="Y295" s="168">
        <f t="shared" ref="Y295:AN295" si="448">IFERROR(+Y170/Y176,"-")</f>
        <v>1.1697416245259165</v>
      </c>
      <c r="Z295" s="168">
        <f t="shared" si="448"/>
        <v>1.148152575933052</v>
      </c>
      <c r="AA295" s="168">
        <f t="shared" si="448"/>
        <v>1.0709740796142082</v>
      </c>
      <c r="AB295" s="168">
        <f t="shared" si="448"/>
        <v>1.2591893303338288</v>
      </c>
      <c r="AC295" s="168">
        <f t="shared" si="448"/>
        <v>1.0906861059532815</v>
      </c>
      <c r="AD295" s="168">
        <f t="shared" si="448"/>
        <v>1.1349853895487838</v>
      </c>
      <c r="AE295" s="168">
        <f t="shared" si="448"/>
        <v>1.0987030326149152</v>
      </c>
      <c r="AF295" s="168">
        <f t="shared" si="448"/>
        <v>1.1176784270552009</v>
      </c>
      <c r="AG295" s="320">
        <f t="shared" si="448"/>
        <v>1.1438708640500241</v>
      </c>
      <c r="AH295" s="320">
        <f t="shared" si="448"/>
        <v>1.1360438753845785</v>
      </c>
      <c r="AI295" s="320">
        <f t="shared" si="448"/>
        <v>1.1551072561961904</v>
      </c>
      <c r="AJ295" s="168">
        <f t="shared" si="448"/>
        <v>1.0731407279941407</v>
      </c>
      <c r="AK295" s="168">
        <f t="shared" si="448"/>
        <v>1.2872900889035233</v>
      </c>
      <c r="AL295" s="168">
        <f t="shared" si="448"/>
        <v>1.0536450565839108</v>
      </c>
      <c r="AM295" s="320">
        <f t="shared" si="448"/>
        <v>1.0854259336253196</v>
      </c>
      <c r="AN295" s="321">
        <f t="shared" si="448"/>
        <v>1.1713805800012866</v>
      </c>
      <c r="AQ295" s="320">
        <f>IFERROR(+AQ170/AQ176,"-")</f>
        <v>1.1968007018569966</v>
      </c>
      <c r="AR295" s="320">
        <f>IFERROR(+AR170/AR176,"-")</f>
        <v>1.1438708640500241</v>
      </c>
      <c r="AS295" s="320">
        <f>IFERROR(+AS170/AS176,"-")</f>
        <v>1.1360438753845783</v>
      </c>
      <c r="AT295" s="320">
        <f>IFERROR(+AT170/AT176,"-")</f>
        <v>1.1551072561961904</v>
      </c>
      <c r="AU295" s="320">
        <f>IFERROR(+AU170/AU176,"-")</f>
        <v>1.0854259336253196</v>
      </c>
      <c r="AV295" s="321">
        <f t="shared" ref="AV295" si="449">IFERROR(+AV170/AV176,"-")</f>
        <v>1.1713805800012866</v>
      </c>
      <c r="AX295" s="320">
        <f>IFERROR(+AX170/AX176,"-")</f>
        <v>1.1964719687495176</v>
      </c>
      <c r="AY295" s="320">
        <f>IFERROR(+AY170/AY176,"-")</f>
        <v>1.1854695747435515</v>
      </c>
      <c r="AZ295" s="320">
        <f>IFERROR(+AZ170/AZ176,"-")</f>
        <v>1.0906861059532815</v>
      </c>
      <c r="BA295" s="320">
        <f>IFERROR(+BA170/BA176,"-")</f>
        <v>1.1254849881519673</v>
      </c>
      <c r="BB295" s="320">
        <f>IFERROR(+BB170/BB176,"-")</f>
        <v>1.0536450565839108</v>
      </c>
      <c r="BC295" s="321">
        <f t="shared" ref="BC295" si="450">IFERROR(+BC170/BC176,"-")</f>
        <v>1.1176784270552009</v>
      </c>
    </row>
    <row r="296" spans="1:55" s="204" customFormat="1">
      <c r="A296" s="199"/>
      <c r="B296" s="316" t="s">
        <v>70</v>
      </c>
      <c r="C296" s="201"/>
      <c r="D296" s="163">
        <f t="shared" ref="D296:L296" si="451">IFERROR(+(D81+D82-D91+D113)/D176,"-")</f>
        <v>3.1761088577783592E-2</v>
      </c>
      <c r="E296" s="163">
        <f t="shared" si="451"/>
        <v>0.26617883693961758</v>
      </c>
      <c r="F296" s="163">
        <f t="shared" si="451"/>
        <v>0.2346348159933416</v>
      </c>
      <c r="G296" s="163">
        <f t="shared" si="451"/>
        <v>7.4752125205856376E-2</v>
      </c>
      <c r="H296" s="163">
        <f t="shared" si="451"/>
        <v>1.3355383154462221</v>
      </c>
      <c r="I296" s="163">
        <f t="shared" si="451"/>
        <v>0.26965113877300984</v>
      </c>
      <c r="J296" s="163">
        <f t="shared" si="451"/>
        <v>0.15395583608209204</v>
      </c>
      <c r="K296" s="163">
        <f t="shared" si="451"/>
        <v>0.10332504752156749</v>
      </c>
      <c r="L296" s="322">
        <f t="shared" si="451"/>
        <v>0.2556805695241986</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322">
        <f t="shared" ref="AG296:AN296" si="452">IFERROR(+(AG81+AG82-AG91+AG113)/AG176,"-")</f>
        <v>0.31415479695900972</v>
      </c>
      <c r="AH296" s="322">
        <f t="shared" si="452"/>
        <v>0.18129979797841217</v>
      </c>
      <c r="AI296" s="322">
        <f t="shared" si="452"/>
        <v>0.50488087705606177</v>
      </c>
      <c r="AJ296" s="163">
        <f t="shared" si="452"/>
        <v>0.48033534092282748</v>
      </c>
      <c r="AK296" s="163">
        <f t="shared" si="452"/>
        <v>4.815689825485677</v>
      </c>
      <c r="AL296" s="163">
        <f t="shared" si="452"/>
        <v>0.87915606632160714</v>
      </c>
      <c r="AM296" s="322">
        <f t="shared" si="452"/>
        <v>0.83207558990539876</v>
      </c>
      <c r="AN296" s="323">
        <f t="shared" si="452"/>
        <v>0.29302429108162442</v>
      </c>
      <c r="AQ296" s="322">
        <f>IFERROR(+(AQ81+AQ82-AQ91+AQ113)/AQ176,"-")</f>
        <v>0.10332504752156749</v>
      </c>
      <c r="AR296" s="322">
        <f>IFERROR(+(AR81+AR82-AR91+AR113)/AR176,"-")</f>
        <v>0.31415479695900972</v>
      </c>
      <c r="AS296" s="322">
        <f>IFERROR(+(AS81+AS82-AS91+AS113)/AS176,"-")</f>
        <v>0.18129979797841217</v>
      </c>
      <c r="AT296" s="322">
        <f>IFERROR(+(AT81+AT82-AT91+AT113)/AT176,"-")</f>
        <v>0.50488087705606177</v>
      </c>
      <c r="AU296" s="322">
        <f>IFERROR(+(AU81+AU82-AU91+AU113)/AU176,"-")</f>
        <v>0.83207558990539876</v>
      </c>
      <c r="AV296" s="323">
        <f t="shared" ref="AV296" si="453">IFERROR(+(AV81+AV82-AV91+AV113)/AV176,"-")</f>
        <v>0.29302429108162431</v>
      </c>
      <c r="AX296" s="322">
        <f>IFERROR(+(AX81+AX82-AX91+AX113)/AX176,"-")</f>
        <v>0.1061157688328933</v>
      </c>
      <c r="AY296" s="322" t="str">
        <f>IFERROR(+(AY81+AY82-AY91+AY113)/AY176,"-")</f>
        <v>-</v>
      </c>
      <c r="AZ296" s="322" t="str">
        <f>IFERROR(+(AZ81+AZ82-AZ91+AZ113)/AZ176,"-")</f>
        <v>-</v>
      </c>
      <c r="BA296" s="322" t="str">
        <f>IFERROR(+(BA81+BA82-BA91+BA113)/BA176,"-")</f>
        <v>-</v>
      </c>
      <c r="BB296" s="322">
        <f>IFERROR(+(BB81+BB82-BB91+BB113)/BB176,"-")</f>
        <v>2.5121063251162381</v>
      </c>
      <c r="BC296" s="323">
        <f t="shared" ref="BC296" si="454">IFERROR(+(BC81+BC82-BC91+BC113)/BC176,"-")</f>
        <v>0.38170230333889527</v>
      </c>
    </row>
    <row r="297" spans="1:55" s="204" customFormat="1">
      <c r="A297" s="199"/>
      <c r="B297" s="316" t="s">
        <v>69</v>
      </c>
      <c r="C297" s="201"/>
      <c r="D297" s="169">
        <f t="shared" ref="D297:AI297" si="455">IF(D91+D96+D97+D122+D123=0,"No debt",+(D69-D67+D53)/D53)</f>
        <v>8.3891112890312254</v>
      </c>
      <c r="E297" s="169">
        <f t="shared" si="455"/>
        <v>-849.5</v>
      </c>
      <c r="F297" s="169">
        <f t="shared" si="455"/>
        <v>7.0766871165644174</v>
      </c>
      <c r="G297" s="169">
        <f t="shared" si="455"/>
        <v>471.90070921985813</v>
      </c>
      <c r="H297" s="169">
        <f t="shared" si="455"/>
        <v>1.6181192660550459</v>
      </c>
      <c r="I297" s="169" t="str">
        <f t="shared" si="455"/>
        <v>No debt</v>
      </c>
      <c r="J297" s="169">
        <f t="shared" si="455"/>
        <v>72.724999999999994</v>
      </c>
      <c r="K297" s="169">
        <f t="shared" si="455"/>
        <v>36.057142857142857</v>
      </c>
      <c r="L297" s="324">
        <f t="shared" si="455"/>
        <v>18.407937240424552</v>
      </c>
      <c r="M297" s="169" t="str">
        <f t="shared" si="455"/>
        <v>No debt</v>
      </c>
      <c r="N297" s="169" t="str">
        <f t="shared" si="455"/>
        <v>No debt</v>
      </c>
      <c r="O297" s="169" t="e">
        <f>IF(O91+O96+O97+O122+O123=0,"No debt",+(O69-O67+O53)/O53)</f>
        <v>#DIV/0!</v>
      </c>
      <c r="P297" s="169" t="str">
        <f t="shared" si="455"/>
        <v>No debt</v>
      </c>
      <c r="Q297" s="169">
        <f t="shared" si="455"/>
        <v>3.4651162790697674</v>
      </c>
      <c r="R297" s="169" t="str">
        <f t="shared" si="455"/>
        <v>No debt</v>
      </c>
      <c r="S297" s="169" t="str">
        <f t="shared" si="455"/>
        <v>No debt</v>
      </c>
      <c r="T297" s="169" t="str">
        <f t="shared" si="455"/>
        <v>No debt</v>
      </c>
      <c r="U297" s="169" t="str">
        <f t="shared" si="455"/>
        <v>No debt</v>
      </c>
      <c r="V297" s="169" t="str">
        <f t="shared" si="455"/>
        <v>No debt</v>
      </c>
      <c r="W297" s="169" t="str">
        <f t="shared" si="455"/>
        <v>No debt</v>
      </c>
      <c r="X297" s="169" t="str">
        <f t="shared" si="455"/>
        <v>No debt</v>
      </c>
      <c r="Y297" s="169" t="str">
        <f t="shared" si="455"/>
        <v>No debt</v>
      </c>
      <c r="Z297" s="169">
        <f t="shared" si="455"/>
        <v>83.725925925925921</v>
      </c>
      <c r="AA297" s="169">
        <f t="shared" si="455"/>
        <v>31.303571428571427</v>
      </c>
      <c r="AB297" s="169" t="str">
        <f t="shared" si="455"/>
        <v>No debt</v>
      </c>
      <c r="AC297" s="169">
        <f t="shared" si="455"/>
        <v>1.2082658022690438</v>
      </c>
      <c r="AD297" s="169" t="str">
        <f t="shared" si="455"/>
        <v>No debt</v>
      </c>
      <c r="AE297" s="169">
        <f t="shared" si="455"/>
        <v>1.8809523809523809</v>
      </c>
      <c r="AF297" s="169" t="str">
        <f t="shared" si="455"/>
        <v>No debt</v>
      </c>
      <c r="AG297" s="324">
        <f>IF(AG91+AG96+AG97+AG122+AG123=0,"No debt",+(AG69-AG67+AG53)/AG53)</f>
        <v>14.381156316916488</v>
      </c>
      <c r="AH297" s="324">
        <f t="shared" si="455"/>
        <v>10.7012987012987</v>
      </c>
      <c r="AI297" s="324">
        <f t="shared" si="455"/>
        <v>55.924812030075188</v>
      </c>
      <c r="AJ297" s="169" t="str">
        <f t="shared" ref="AJ297:AM297" si="456">IF(AJ91+AJ96+AJ97+AJ122+AJ123=0,"No debt",+(AJ69-AJ67+AJ53)/AJ53)</f>
        <v>No debt</v>
      </c>
      <c r="AK297" s="169">
        <f t="shared" si="456"/>
        <v>196.69230769230768</v>
      </c>
      <c r="AL297" s="169" t="str">
        <f t="shared" si="456"/>
        <v>No debt</v>
      </c>
      <c r="AM297" s="324">
        <f t="shared" si="456"/>
        <v>690.15384615384619</v>
      </c>
      <c r="AN297" s="325">
        <v>1.8809523809523809</v>
      </c>
      <c r="AQ297" s="324">
        <f>IF(AQ91+AQ96+AQ97+AQ122+AQ123=0,"No debt",+(AQ69-AQ67+AQ53)/AQ53)</f>
        <v>36.057142857142857</v>
      </c>
      <c r="AR297" s="324">
        <f>IF(AR91+AR96+AR97+AR122+AR123=0,"No debt",+(AR69-AR67+AR53)/AR53)</f>
        <v>14.381156316916488</v>
      </c>
      <c r="AS297" s="324">
        <f>IF(AS91+AS96+AS97+AS122+AS123=0,"No debt",+(AS69-AS67+AS53)/AS53)</f>
        <v>10.701298701298702</v>
      </c>
      <c r="AT297" s="324">
        <f>IF(AT91+AT96+AT97+AT122+AT123=0,"No debt",+(AT69-AT67+AT53)/AT53)</f>
        <v>55.924812030075181</v>
      </c>
      <c r="AU297" s="324">
        <f>IF(AU91+AU96+AU97+AU122+AU123=0,"No debt",+(AU69-AU67+AU53)/AU53)</f>
        <v>690.1538461538463</v>
      </c>
      <c r="AV297" s="325">
        <f t="shared" ref="AV297" si="457">IF(AV91+AV96+AV97+AV122+AV123=0,"No debt",+(AV69-AV67+AV53)/AV53)</f>
        <v>18.037154811715482</v>
      </c>
      <c r="AX297" s="324">
        <f>IF(AX91+AX96+AX97+AX122+AX123=0,"No debt",+(AX69-AX67+AX53)/AX53)</f>
        <v>35.51047619047619</v>
      </c>
      <c r="AY297" s="324" t="e">
        <f>IF(AY91+AY96+AY97+AY122+AY123=0,"No debt",+(AY69-AY67+AY53)/AY53)</f>
        <v>#NUM!</v>
      </c>
      <c r="AZ297" s="324" t="e">
        <f>IF(AZ91+AZ96+AZ97+AZ122+AZ123=0,"No debt",+(AZ69-AZ67+AZ53)/AZ53)</f>
        <v>#NUM!</v>
      </c>
      <c r="BA297" s="324" t="e">
        <f>IF(BA91+BA96+BA97+BA122+BA123=0,"No debt",+(BA69-BA67+BA53)/BA53)</f>
        <v>#NUM!</v>
      </c>
      <c r="BB297" s="324">
        <f>IF(BB91+BB96+BB97+BB122+BB123=0,"No debt",+(BB69-BB67+BB53)/BB53)</f>
        <v>392.38461538461536</v>
      </c>
      <c r="BC297" s="325">
        <f t="shared" ref="BC297" si="458">IF(BC91+BC96+BC97+BC122+BC123=0,"No debt",+(BC69-BC67+BC53)/BC53)</f>
        <v>32.801047120418851</v>
      </c>
    </row>
    <row r="298" spans="1:55" s="204" customFormat="1">
      <c r="A298" s="199"/>
      <c r="B298" s="316" t="s">
        <v>68</v>
      </c>
      <c r="C298" s="201"/>
      <c r="D298" s="169">
        <f t="shared" ref="D298:L298" si="459">IFERROR(+(D81+D82+D84+D113)/(+D91+D92+D96+D97),"-")</f>
        <v>0.38142501066624751</v>
      </c>
      <c r="E298" s="169">
        <f t="shared" si="459"/>
        <v>2.5687705653604547</v>
      </c>
      <c r="F298" s="169">
        <f t="shared" si="459"/>
        <v>2.1918333231402767</v>
      </c>
      <c r="G298" s="169">
        <f t="shared" si="459"/>
        <v>1.0334715688363629</v>
      </c>
      <c r="H298" s="169">
        <f t="shared" si="459"/>
        <v>13.531605864302762</v>
      </c>
      <c r="I298" s="169">
        <f t="shared" si="459"/>
        <v>3.5594774328099792</v>
      </c>
      <c r="J298" s="169">
        <f t="shared" si="459"/>
        <v>3.4272969456663156</v>
      </c>
      <c r="K298" s="169">
        <f t="shared" si="459"/>
        <v>0.87925483446390607</v>
      </c>
      <c r="L298" s="324">
        <f t="shared" si="459"/>
        <v>2.5663563467434929</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324">
        <f t="shared" ref="AG298:AN298" si="460">IFERROR(+(AG81+AG82+AG84+AG113)/(+AG91+AG92+AG96+AG97),"-")</f>
        <v>11.949667670283475</v>
      </c>
      <c r="AH298" s="324">
        <f t="shared" si="460"/>
        <v>9.9656350863869374</v>
      </c>
      <c r="AI298" s="324">
        <f t="shared" si="460"/>
        <v>13.565215150734346</v>
      </c>
      <c r="AJ298" s="169">
        <f t="shared" si="460"/>
        <v>6.9746708043277694</v>
      </c>
      <c r="AK298" s="169">
        <f t="shared" si="460"/>
        <v>50.51371571072319</v>
      </c>
      <c r="AL298" s="169">
        <f t="shared" si="460"/>
        <v>3.9556162512803006</v>
      </c>
      <c r="AM298" s="324">
        <f t="shared" si="460"/>
        <v>8.8020965023177418</v>
      </c>
      <c r="AN298" s="325">
        <f t="shared" si="460"/>
        <v>3.6046294775178338</v>
      </c>
      <c r="AQ298" s="324">
        <f>IFERROR(+(AQ81+AQ82+AQ84+AQ113)/(+AQ91+AQ92+AQ96+AQ97),"-")</f>
        <v>0.87925483446390607</v>
      </c>
      <c r="AR298" s="324">
        <f>IFERROR(+(AR81+AR82+AR84+AR113)/(+AR91+AR92+AR96+AR97),"-")</f>
        <v>11.949667670283477</v>
      </c>
      <c r="AS298" s="324">
        <f>IFERROR(+(AS81+AS82+AS84+AS113)/(+AS91+AS92+AS96+AS97),"-")</f>
        <v>9.9656350863869356</v>
      </c>
      <c r="AT298" s="324">
        <f>IFERROR(+(AT81+AT82+AT84+AT113)/(+AT91+AT92+AT96+AT97),"-")</f>
        <v>13.565215150734346</v>
      </c>
      <c r="AU298" s="324">
        <f>IFERROR(+(AU81+AU82+AU84+AU113)/(+AU91+AU92+AU96+AU97),"-")</f>
        <v>8.8020965023177418</v>
      </c>
      <c r="AV298" s="325">
        <f t="shared" ref="AV298" si="461">IFERROR(+(AV81+AV82+AV84+AV113)/(+AV91+AV92+AV96+AV97),"-")</f>
        <v>3.6046294775178338</v>
      </c>
      <c r="AX298" s="324">
        <f>IFERROR(+(AX81+AX82+AX84+AX113)/(+AX91+AX92+AX96+AX97),"-")</f>
        <v>1.4256987868098978</v>
      </c>
      <c r="AY298" s="324" t="str">
        <f>IFERROR(+(AY81+AY82+AY84+AY113)/(+AY91+AY92+AY96+AY97),"-")</f>
        <v>-</v>
      </c>
      <c r="AZ298" s="324" t="str">
        <f>IFERROR(+(AZ81+AZ82+AZ84+AZ113)/(+AZ91+AZ92+AZ96+AZ97),"-")</f>
        <v>-</v>
      </c>
      <c r="BA298" s="324" t="str">
        <f>IFERROR(+(BA81+BA82+BA84+BA113)/(+BA91+BA92+BA96+BA97),"-")</f>
        <v>-</v>
      </c>
      <c r="BB298" s="324">
        <f>IFERROR(+(BB81+BB82+BB84+BB113)/(+BB91+BB92+BB96+BB97),"-")</f>
        <v>10.310686241037898</v>
      </c>
      <c r="BC298" s="325">
        <f t="shared" ref="BC298" si="462">IFERROR(+(BC81+BC82+BC84+BC113)/(+BC91+BC92+BC96+BC97),"-")</f>
        <v>4.9638912489379781</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AF302" si="463">IFERROR(+(D91+D96+D97+D122+D123)/(+D91+D96+D97+D122+D123+D134),"-")</f>
        <v>0.20899699576263503</v>
      </c>
      <c r="E302" s="172">
        <f t="shared" si="463"/>
        <v>3.6267236059119516E-2</v>
      </c>
      <c r="F302" s="172">
        <f t="shared" si="463"/>
        <v>1.2126830358255783E-2</v>
      </c>
      <c r="G302" s="172">
        <f t="shared" si="463"/>
        <v>2.2991116231094535E-2</v>
      </c>
      <c r="H302" s="172">
        <f t="shared" si="463"/>
        <v>3.7026780657752757E-2</v>
      </c>
      <c r="I302" s="172">
        <f t="shared" si="463"/>
        <v>0</v>
      </c>
      <c r="J302" s="172">
        <f t="shared" si="463"/>
        <v>3.3307066989247585E-3</v>
      </c>
      <c r="K302" s="172">
        <f t="shared" si="463"/>
        <v>8.0651033788541188E-2</v>
      </c>
      <c r="L302" s="330">
        <f t="shared" si="463"/>
        <v>3.864538866095004E-2</v>
      </c>
      <c r="M302" s="172">
        <f t="shared" si="463"/>
        <v>0</v>
      </c>
      <c r="N302" s="172">
        <f t="shared" si="463"/>
        <v>0</v>
      </c>
      <c r="O302" s="172">
        <f t="shared" si="463"/>
        <v>3.8312894834633964E-3</v>
      </c>
      <c r="P302" s="172">
        <f t="shared" si="463"/>
        <v>0</v>
      </c>
      <c r="Q302" s="172">
        <f t="shared" si="463"/>
        <v>0.11743187172169359</v>
      </c>
      <c r="R302" s="172">
        <f t="shared" si="463"/>
        <v>0</v>
      </c>
      <c r="S302" s="172">
        <f t="shared" si="463"/>
        <v>0</v>
      </c>
      <c r="T302" s="172">
        <f t="shared" si="463"/>
        <v>0</v>
      </c>
      <c r="U302" s="172">
        <f t="shared" si="463"/>
        <v>0</v>
      </c>
      <c r="V302" s="172">
        <f t="shared" si="463"/>
        <v>0</v>
      </c>
      <c r="W302" s="172" t="str">
        <f t="shared" si="463"/>
        <v>-</v>
      </c>
      <c r="X302" s="172" t="str">
        <f t="shared" si="463"/>
        <v>-</v>
      </c>
      <c r="Y302" s="172">
        <f t="shared" si="463"/>
        <v>0</v>
      </c>
      <c r="Z302" s="172">
        <f t="shared" si="463"/>
        <v>1.1378166042142451E-2</v>
      </c>
      <c r="AA302" s="172">
        <f t="shared" si="463"/>
        <v>4.2057300521708717E-2</v>
      </c>
      <c r="AB302" s="172">
        <f t="shared" si="463"/>
        <v>0</v>
      </c>
      <c r="AC302" s="172">
        <f t="shared" si="463"/>
        <v>0.16435105395731142</v>
      </c>
      <c r="AD302" s="172">
        <f t="shared" si="463"/>
        <v>0</v>
      </c>
      <c r="AE302" s="172">
        <f t="shared" si="463"/>
        <v>0.1241228966550855</v>
      </c>
      <c r="AF302" s="172">
        <f t="shared" si="463"/>
        <v>0</v>
      </c>
      <c r="AG302" s="330">
        <f t="shared" ref="AG302:AN302" si="464">IFERROR(+(AG91+AG96+AG97+AG122+AG123)/(+AG91+AG96+AG97+AG122+AG123+AG134),"-")</f>
        <v>3.7898694695464551E-2</v>
      </c>
      <c r="AH302" s="330">
        <f t="shared" si="464"/>
        <v>4.7279476086943974E-2</v>
      </c>
      <c r="AI302" s="330">
        <f t="shared" si="464"/>
        <v>2.766411775230956E-2</v>
      </c>
      <c r="AJ302" s="172">
        <f t="shared" si="464"/>
        <v>0</v>
      </c>
      <c r="AK302" s="172">
        <f t="shared" si="464"/>
        <v>1.2670683542938791E-3</v>
      </c>
      <c r="AL302" s="172">
        <f t="shared" si="464"/>
        <v>0</v>
      </c>
      <c r="AM302" s="330">
        <f t="shared" si="464"/>
        <v>3.178929782852041E-4</v>
      </c>
      <c r="AN302" s="331">
        <f t="shared" si="464"/>
        <v>3.7428178861716344E-2</v>
      </c>
      <c r="AQ302" s="330">
        <f>IFERROR(+(AQ91+AQ96+AQ97+AQ122+AQ123)/(+AQ91+AQ96+AQ97+AQ122+AQ123+AQ134),"-")</f>
        <v>8.0651033788541188E-2</v>
      </c>
      <c r="AR302" s="330">
        <f>IFERROR(+(AR91+AR96+AR97+AR122+AR123)/(+AR91+AR96+AR97+AR122+AR123+AR134),"-")</f>
        <v>3.7898694695464544E-2</v>
      </c>
      <c r="AS302" s="330">
        <f>IFERROR(+(AS91+AS96+AS97+AS122+AS123)/(+AS91+AS96+AS97+AS122+AS123+AS134),"-")</f>
        <v>4.7279476086943981E-2</v>
      </c>
      <c r="AT302" s="330">
        <f>IFERROR(+(AT91+AT96+AT97+AT122+AT123)/(+AT91+AT96+AT97+AT122+AT123+AT134),"-")</f>
        <v>2.7664117752309557E-2</v>
      </c>
      <c r="AU302" s="330">
        <f>IFERROR(+(AU91+AU96+AU97+AU122+AU123)/(+AU91+AU96+AU97+AU122+AU123+AU134),"-")</f>
        <v>3.1789297828520416E-4</v>
      </c>
      <c r="AV302" s="331">
        <f t="shared" ref="AV302" si="465">IFERROR(+(AV91+AV96+AV97+AV122+AV123)/(+AV91+AV96+AV97+AV122+AV123+AV134),"-")</f>
        <v>3.7428178861716351E-2</v>
      </c>
      <c r="AX302" s="330">
        <f>IFERROR(+(AX91+AX96+AX97+AX122+AX123)/(+AX91+AX96+AX97+AX122+AX123+AX134),"-")</f>
        <v>5.1873368382250158E-2</v>
      </c>
      <c r="AY302" s="330" t="str">
        <f>IFERROR(+(AY91+AY96+AY97+AY122+AY123)/(+AY91+AY96+AY97+AY122+AY123+AY134),"-")</f>
        <v>-</v>
      </c>
      <c r="AZ302" s="330" t="str">
        <f>IFERROR(+(AZ91+AZ96+AZ97+AZ122+AZ123)/(+AZ91+AZ96+AZ97+AZ122+AZ123+AZ134),"-")</f>
        <v>-</v>
      </c>
      <c r="BA302" s="330" t="str">
        <f>IFERROR(+(BA91+BA96+BA97+BA122+BA123)/(+BA91+BA96+BA97+BA122+BA123+BA134),"-")</f>
        <v>-</v>
      </c>
      <c r="BB302" s="330">
        <f>IFERROR(+(BB91+BB96+BB97+BB122+BB123)/(+BB91+BB96+BB97+BB122+BB123+BB134),"-")</f>
        <v>4.1821812098645511E-4</v>
      </c>
      <c r="BC302" s="331">
        <f t="shared" ref="BC302" si="466">IFERROR(+(BC91+BC96+BC97+BC122+BC123)/(+BC91+BC96+BC97+BC122+BC123+BC134),"-")</f>
        <v>1.8182712164421279E-2</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7">IFERROR(+(D42*1000)/D266,"-")</f>
        <v>18628.988149498633</v>
      </c>
      <c r="E308" s="162">
        <f t="shared" si="467"/>
        <v>37759.372869802319</v>
      </c>
      <c r="F308" s="162">
        <f t="shared" si="467"/>
        <v>24645.421951088993</v>
      </c>
      <c r="G308" s="162">
        <f t="shared" si="467"/>
        <v>32014.989549119138</v>
      </c>
      <c r="H308" s="162">
        <f t="shared" si="467"/>
        <v>27958.604926775588</v>
      </c>
      <c r="I308" s="162">
        <f t="shared" si="467"/>
        <v>35623.310352315289</v>
      </c>
      <c r="J308" s="162">
        <f t="shared" si="467"/>
        <v>24140.261555355894</v>
      </c>
      <c r="K308" s="162">
        <f t="shared" si="467"/>
        <v>23471.610319236661</v>
      </c>
      <c r="L308" s="337">
        <f t="shared" si="467"/>
        <v>27543.956210347802</v>
      </c>
      <c r="M308" s="162">
        <f t="shared" si="467"/>
        <v>13169.169169169169</v>
      </c>
      <c r="N308" s="162">
        <f t="shared" si="467"/>
        <v>13320.347714101739</v>
      </c>
      <c r="O308" s="162">
        <f t="shared" si="467"/>
        <v>14972.570065593321</v>
      </c>
      <c r="P308" s="162">
        <f t="shared" si="467"/>
        <v>13558.663028649386</v>
      </c>
      <c r="Q308" s="162">
        <f t="shared" si="467"/>
        <v>14939.509752240379</v>
      </c>
      <c r="R308" s="162">
        <f t="shared" si="467"/>
        <v>13045.926391947152</v>
      </c>
      <c r="S308" s="162">
        <f t="shared" si="467"/>
        <v>11280.137166974413</v>
      </c>
      <c r="T308" s="162">
        <f t="shared" si="467"/>
        <v>16577.198246018925</v>
      </c>
      <c r="U308" s="162">
        <f t="shared" si="467"/>
        <v>10024.857375713122</v>
      </c>
      <c r="V308" s="162">
        <f t="shared" si="467"/>
        <v>9412.2562674094715</v>
      </c>
      <c r="W308" s="162"/>
      <c r="X308" s="162"/>
      <c r="Y308" s="162">
        <f t="shared" ref="Y308:AN308" si="468">IFERROR(+(Y42*1000)/Y266,"-")</f>
        <v>10163.942886633407</v>
      </c>
      <c r="Z308" s="162">
        <f t="shared" si="468"/>
        <v>15481.239967897271</v>
      </c>
      <c r="AA308" s="162">
        <f t="shared" si="468"/>
        <v>14272.945410917817</v>
      </c>
      <c r="AB308" s="162">
        <f t="shared" si="468"/>
        <v>14334.457831325301</v>
      </c>
      <c r="AC308" s="162">
        <f t="shared" si="468"/>
        <v>13695.455869501893</v>
      </c>
      <c r="AD308" s="162">
        <f t="shared" si="468"/>
        <v>13985.735366453517</v>
      </c>
      <c r="AE308" s="162">
        <f t="shared" si="468"/>
        <v>14081.891580161477</v>
      </c>
      <c r="AF308" s="162">
        <f t="shared" si="468"/>
        <v>14139.657722374815</v>
      </c>
      <c r="AG308" s="337">
        <f t="shared" si="468"/>
        <v>13622.48287442053</v>
      </c>
      <c r="AH308" s="337">
        <f t="shared" si="468"/>
        <v>14860.71573810492</v>
      </c>
      <c r="AI308" s="337">
        <f t="shared" si="468"/>
        <v>12177.350032959788</v>
      </c>
      <c r="AJ308" s="162">
        <f t="shared" si="468"/>
        <v>7689.110099544795</v>
      </c>
      <c r="AK308" s="162">
        <f t="shared" si="468"/>
        <v>11584.070796460177</v>
      </c>
      <c r="AL308" s="162">
        <f t="shared" si="468"/>
        <v>11538.426763110307</v>
      </c>
      <c r="AM308" s="337">
        <f t="shared" si="468"/>
        <v>8274.7145464578298</v>
      </c>
      <c r="AN308" s="338">
        <f t="shared" si="468"/>
        <v>20824.388644084902</v>
      </c>
      <c r="AQ308" s="337">
        <f>IFERROR(+(AQ42*1000)/AQ266,"-")</f>
        <v>23471.610319236661</v>
      </c>
      <c r="AR308" s="337">
        <f>IFERROR(+(AR42*1000)/AR266,"-")</f>
        <v>13622.48287442053</v>
      </c>
      <c r="AS308" s="337">
        <f>IFERROR(+(AS42*1000)/AS266,"-")</f>
        <v>14860.71573810492</v>
      </c>
      <c r="AT308" s="337">
        <f>IFERROR(+(AT42*1000)/AT266,"-")</f>
        <v>12177.350032959788</v>
      </c>
      <c r="AU308" s="337">
        <f>IFERROR(+(AU42*1000)/AU266,"-")</f>
        <v>8274.7145464578298</v>
      </c>
      <c r="AV308" s="338">
        <f t="shared" ref="AV308" si="469">IFERROR(+(AV42*1000)/AV266,"-")</f>
        <v>20824.388644084902</v>
      </c>
      <c r="AX308" s="337">
        <f>IFERROR(+(AX42*1000)/AX266,"-")</f>
        <v>21648.88838667759</v>
      </c>
      <c r="AY308" s="337">
        <f>IFERROR(+(AY42*1000)/AY266,"-")</f>
        <v>13668.395614758929</v>
      </c>
      <c r="AZ308" s="337">
        <f>IFERROR(+(AZ42*1000)/AZ266,"-")</f>
        <v>14018.038163387</v>
      </c>
      <c r="BA308" s="337">
        <f>IFERROR(+(BA42*1000)/BA266,"-")</f>
        <v>12826.334733053389</v>
      </c>
      <c r="BB308" s="337">
        <f>IFERROR(+(BB42*1000)/BB266,"-")</f>
        <v>11538.426763110307</v>
      </c>
      <c r="BC308" s="338">
        <f t="shared" ref="BC308" si="470">IFERROR(+(BC42*1000)/BC266,"-")</f>
        <v>14139.657722374815</v>
      </c>
    </row>
    <row r="309" spans="1:55" s="204" customFormat="1">
      <c r="A309" s="199"/>
      <c r="B309" s="200" t="s">
        <v>61</v>
      </c>
      <c r="C309" s="201"/>
      <c r="D309" s="162">
        <f t="shared" ref="D309:V309" si="471">IFERROR(+(D63*1000)/D266,"-")</f>
        <v>17694.216550187379</v>
      </c>
      <c r="E309" s="162">
        <f t="shared" si="471"/>
        <v>39498.636673483299</v>
      </c>
      <c r="F309" s="162">
        <f t="shared" si="471"/>
        <v>24327.393375073581</v>
      </c>
      <c r="G309" s="162">
        <f t="shared" si="471"/>
        <v>30032.397730665871</v>
      </c>
      <c r="H309" s="162">
        <f t="shared" si="471"/>
        <v>27730.466435283164</v>
      </c>
      <c r="I309" s="162">
        <f t="shared" si="471"/>
        <v>33852.451007002877</v>
      </c>
      <c r="J309" s="162">
        <f t="shared" si="471"/>
        <v>22994.609164420486</v>
      </c>
      <c r="K309" s="162">
        <f t="shared" si="471"/>
        <v>22387.560372246437</v>
      </c>
      <c r="L309" s="337">
        <f t="shared" si="471"/>
        <v>26401.579274109292</v>
      </c>
      <c r="M309" s="162">
        <f t="shared" si="471"/>
        <v>16797.797797797797</v>
      </c>
      <c r="N309" s="162">
        <f t="shared" si="471"/>
        <v>12659.368963296845</v>
      </c>
      <c r="O309" s="162">
        <f t="shared" si="471"/>
        <v>14083.631484794276</v>
      </c>
      <c r="P309" s="162">
        <f t="shared" si="471"/>
        <v>13116.643929058662</v>
      </c>
      <c r="Q309" s="162">
        <f t="shared" si="471"/>
        <v>14408.671586715867</v>
      </c>
      <c r="R309" s="162">
        <f t="shared" si="471"/>
        <v>11977.980497011638</v>
      </c>
      <c r="S309" s="162">
        <f t="shared" si="471"/>
        <v>10974.6768662622</v>
      </c>
      <c r="T309" s="162">
        <f t="shared" si="471"/>
        <v>15873.067159012231</v>
      </c>
      <c r="U309" s="162">
        <f t="shared" si="471"/>
        <v>9536.8785656071723</v>
      </c>
      <c r="V309" s="162">
        <f t="shared" si="471"/>
        <v>9934.7393553521688</v>
      </c>
      <c r="W309" s="162"/>
      <c r="X309" s="162"/>
      <c r="Y309" s="162">
        <f t="shared" ref="Y309:AN309" si="472">IFERROR(+(Y63*1000)/Y266,"-")</f>
        <v>9815.9298124892484</v>
      </c>
      <c r="Z309" s="162">
        <f t="shared" si="472"/>
        <v>14360.854735152489</v>
      </c>
      <c r="AA309" s="162">
        <f t="shared" si="472"/>
        <v>13763.947210557888</v>
      </c>
      <c r="AB309" s="162">
        <f t="shared" si="472"/>
        <v>13202.409638554216</v>
      </c>
      <c r="AC309" s="162">
        <f t="shared" si="472"/>
        <v>13658.025050975823</v>
      </c>
      <c r="AD309" s="162">
        <f t="shared" si="472"/>
        <v>13687.407771765864</v>
      </c>
      <c r="AE309" s="162">
        <f t="shared" si="472"/>
        <v>13975.20184544406</v>
      </c>
      <c r="AF309" s="162">
        <f t="shared" si="472"/>
        <v>13410.099302767801</v>
      </c>
      <c r="AG309" s="337">
        <f t="shared" si="472"/>
        <v>13090.245415941694</v>
      </c>
      <c r="AH309" s="337">
        <f t="shared" si="472"/>
        <v>14202.521350142335</v>
      </c>
      <c r="AI309" s="337">
        <f t="shared" si="472"/>
        <v>11792.116018457482</v>
      </c>
      <c r="AJ309" s="162">
        <f t="shared" si="472"/>
        <v>7389.3251963383518</v>
      </c>
      <c r="AK309" s="162">
        <f t="shared" si="472"/>
        <v>9707.9646017699124</v>
      </c>
      <c r="AL309" s="162">
        <f t="shared" si="472"/>
        <v>11347.649186256782</v>
      </c>
      <c r="AM309" s="337">
        <f t="shared" si="472"/>
        <v>7894.4352476760478</v>
      </c>
      <c r="AN309" s="338">
        <f t="shared" si="472"/>
        <v>19968.347404890847</v>
      </c>
      <c r="AQ309" s="337">
        <f>IFERROR(+(AQ63*1000)/AQ266,"-")</f>
        <v>22387.560372246437</v>
      </c>
      <c r="AR309" s="337">
        <f>IFERROR(+(AR63*1000)/AR266,"-")</f>
        <v>13090.245415941696</v>
      </c>
      <c r="AS309" s="337">
        <f>IFERROR(+(AS63*1000)/AS266,"-")</f>
        <v>14202.521350142335</v>
      </c>
      <c r="AT309" s="337">
        <f>IFERROR(+(AT63*1000)/AT266,"-")</f>
        <v>11792.116018457482</v>
      </c>
      <c r="AU309" s="337">
        <f>IFERROR(+(AU63*1000)/AU266,"-")</f>
        <v>7894.4352476760478</v>
      </c>
      <c r="AV309" s="338">
        <f t="shared" ref="AV309" si="473">IFERROR(+(AV63*1000)/AV266,"-")</f>
        <v>19968.34740489085</v>
      </c>
      <c r="AX309" s="337">
        <f>IFERROR(+(AX63*1000)/AX266,"-")</f>
        <v>20607.531286194524</v>
      </c>
      <c r="AY309" s="337">
        <f>IFERROR(+(AY63*1000)/AY266,"-")</f>
        <v>13019.332783213486</v>
      </c>
      <c r="AZ309" s="337">
        <f>IFERROR(+(AZ63*1000)/AZ266,"-")</f>
        <v>13979.725700655934</v>
      </c>
      <c r="BA309" s="337">
        <f>IFERROR(+(BA63*1000)/BA266,"-")</f>
        <v>12479.004199160168</v>
      </c>
      <c r="BB309" s="337">
        <f>IFERROR(+(BB63*1000)/BB266,"-")</f>
        <v>11347.649186256782</v>
      </c>
      <c r="BC309" s="338">
        <f t="shared" ref="BC309" si="474">IFERROR(+(BC63*1000)/BC266,"-")</f>
        <v>13410.099302767801</v>
      </c>
    </row>
    <row r="310" spans="1:55" s="204" customFormat="1">
      <c r="A310" s="199"/>
      <c r="B310" s="200" t="s">
        <v>60</v>
      </c>
      <c r="C310" s="201"/>
      <c r="D310" s="162">
        <f t="shared" ref="D310:V310" si="475">IFERROR(+(D65*1000)/D266,"-")</f>
        <v>934.77159931125288</v>
      </c>
      <c r="E310" s="162">
        <f t="shared" si="475"/>
        <v>-1739.2638036809815</v>
      </c>
      <c r="F310" s="162">
        <f t="shared" si="475"/>
        <v>318.02857601541177</v>
      </c>
      <c r="G310" s="162">
        <f t="shared" si="475"/>
        <v>1982.5918184532695</v>
      </c>
      <c r="H310" s="162">
        <f t="shared" si="475"/>
        <v>228.13849149242361</v>
      </c>
      <c r="I310" s="162">
        <f t="shared" si="475"/>
        <v>1770.8593453124151</v>
      </c>
      <c r="J310" s="162">
        <f t="shared" si="475"/>
        <v>1145.6523909354098</v>
      </c>
      <c r="K310" s="162">
        <f t="shared" si="475"/>
        <v>1084.0499469902227</v>
      </c>
      <c r="L310" s="337">
        <f t="shared" si="475"/>
        <v>1142.3769362385112</v>
      </c>
      <c r="M310" s="162">
        <f t="shared" si="475"/>
        <v>-3628.6286286286286</v>
      </c>
      <c r="N310" s="162">
        <f t="shared" si="475"/>
        <v>660.97875080489371</v>
      </c>
      <c r="O310" s="162">
        <f t="shared" si="475"/>
        <v>888.93858079904589</v>
      </c>
      <c r="P310" s="162">
        <f t="shared" si="475"/>
        <v>442.01909959072304</v>
      </c>
      <c r="Q310" s="162">
        <f t="shared" si="475"/>
        <v>530.83816552451242</v>
      </c>
      <c r="R310" s="162">
        <f t="shared" si="475"/>
        <v>1067.9458949355144</v>
      </c>
      <c r="S310" s="162">
        <f t="shared" si="475"/>
        <v>305.46030071221315</v>
      </c>
      <c r="T310" s="162">
        <f t="shared" si="475"/>
        <v>704.13108700669284</v>
      </c>
      <c r="U310" s="162">
        <f t="shared" si="475"/>
        <v>487.97881010594949</v>
      </c>
      <c r="V310" s="162">
        <f t="shared" si="475"/>
        <v>-522.48308794269792</v>
      </c>
      <c r="W310" s="162"/>
      <c r="X310" s="162"/>
      <c r="Y310" s="162">
        <f t="shared" ref="Y310:AN310" si="476">IFERROR(+(Y65*1000)/Y266,"-")</f>
        <v>348.01307414415965</v>
      </c>
      <c r="Z310" s="162">
        <f t="shared" si="476"/>
        <v>1120.3852327447833</v>
      </c>
      <c r="AA310" s="162">
        <f t="shared" si="476"/>
        <v>508.99820035992803</v>
      </c>
      <c r="AB310" s="162">
        <f t="shared" si="476"/>
        <v>1132.0481927710844</v>
      </c>
      <c r="AC310" s="162">
        <f t="shared" si="476"/>
        <v>37.430818526070489</v>
      </c>
      <c r="AD310" s="162">
        <f t="shared" si="476"/>
        <v>298.32759468765369</v>
      </c>
      <c r="AE310" s="162">
        <f t="shared" si="476"/>
        <v>106.68973471741637</v>
      </c>
      <c r="AF310" s="162">
        <f t="shared" si="476"/>
        <v>729.55841960701457</v>
      </c>
      <c r="AG310" s="337">
        <f t="shared" si="476"/>
        <v>532.23745847883481</v>
      </c>
      <c r="AH310" s="337">
        <f t="shared" si="476"/>
        <v>658.19438796258646</v>
      </c>
      <c r="AI310" s="337">
        <f t="shared" si="476"/>
        <v>385.23401450230716</v>
      </c>
      <c r="AJ310" s="162">
        <f t="shared" si="476"/>
        <v>299.78490320644289</v>
      </c>
      <c r="AK310" s="162">
        <f t="shared" si="476"/>
        <v>1876.1061946902655</v>
      </c>
      <c r="AL310" s="162">
        <f t="shared" si="476"/>
        <v>190.77757685352623</v>
      </c>
      <c r="AM310" s="337">
        <f t="shared" si="476"/>
        <v>380.2792987817819</v>
      </c>
      <c r="AN310" s="338">
        <f t="shared" si="476"/>
        <v>856.04123919405299</v>
      </c>
      <c r="AQ310" s="337">
        <f>IFERROR(+(AQ65*1000)/AQ266,"-")</f>
        <v>1084.0499469902227</v>
      </c>
      <c r="AR310" s="337">
        <f>IFERROR(+(AR65*1000)/AR266,"-")</f>
        <v>532.23745847883481</v>
      </c>
      <c r="AS310" s="337">
        <f>IFERROR(+(AS65*1000)/AS266,"-")</f>
        <v>658.19438796258646</v>
      </c>
      <c r="AT310" s="337">
        <f>IFERROR(+(AT65*1000)/AT266,"-")</f>
        <v>385.23401450230728</v>
      </c>
      <c r="AU310" s="337">
        <f>IFERROR(+(AU65*1000)/AU266,"-")</f>
        <v>380.2792987817819</v>
      </c>
      <c r="AV310" s="338">
        <f t="shared" ref="AV310" si="477">IFERROR(+(AV65*1000)/AV266,"-")</f>
        <v>856.04123919405288</v>
      </c>
      <c r="AX310" s="337">
        <f>IFERROR(+(AX65*1000)/AX266,"-")</f>
        <v>844.11989039238392</v>
      </c>
      <c r="AY310" s="337">
        <f>IFERROR(+(AY65*1000)/AY266,"-")</f>
        <v>480.49039254980551</v>
      </c>
      <c r="AZ310" s="337">
        <f>IFERROR(+(AZ65*1000)/AZ266,"-")</f>
        <v>514.75849731663686</v>
      </c>
      <c r="BA310" s="337">
        <f>IFERROR(+(BA65*1000)/BA266,"-")</f>
        <v>583.08338332333528</v>
      </c>
      <c r="BB310" s="337">
        <f>IFERROR(+(BB65*1000)/BB266,"-")</f>
        <v>1150.0904159132008</v>
      </c>
      <c r="BC310" s="338">
        <f t="shared" ref="BC310" si="478">IFERROR(+(BC65*1000)/BC266,"-")</f>
        <v>569.40629621804351</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9">IFERROR(+(D20+D21)*1000/(D254+D265),"-")</f>
        <v>5464.6562123039803</v>
      </c>
      <c r="E314" s="162">
        <f t="shared" si="479"/>
        <v>4243.5189120271989</v>
      </c>
      <c r="F314" s="162">
        <f t="shared" si="479"/>
        <v>6285.9822433412528</v>
      </c>
      <c r="G314" s="162">
        <f t="shared" si="479"/>
        <v>5790.7675682977069</v>
      </c>
      <c r="H314" s="162">
        <f t="shared" si="479"/>
        <v>6399.5064436523171</v>
      </c>
      <c r="I314" s="162">
        <f t="shared" si="479"/>
        <v>6775.759363019758</v>
      </c>
      <c r="J314" s="162">
        <f t="shared" si="479"/>
        <v>5951.1907568969582</v>
      </c>
      <c r="K314" s="162">
        <f t="shared" si="479"/>
        <v>6198.7557514095006</v>
      </c>
      <c r="L314" s="337">
        <f t="shared" si="479"/>
        <v>6047.6669331064295</v>
      </c>
      <c r="M314" s="162">
        <f t="shared" si="479"/>
        <v>3005.1072522982636</v>
      </c>
      <c r="N314" s="162">
        <f t="shared" si="479"/>
        <v>3305.2527254707629</v>
      </c>
      <c r="O314" s="162">
        <f t="shared" si="479"/>
        <v>3803.4770751661836</v>
      </c>
      <c r="P314" s="162">
        <f t="shared" si="479"/>
        <v>2645.7311089303239</v>
      </c>
      <c r="Q314" s="162">
        <f t="shared" si="479"/>
        <v>3920.615756112285</v>
      </c>
      <c r="R314" s="162">
        <f t="shared" si="479"/>
        <v>2499.0512333965844</v>
      </c>
      <c r="S314" s="162">
        <f t="shared" si="479"/>
        <v>1989.8928024502297</v>
      </c>
      <c r="T314" s="162">
        <f t="shared" si="479"/>
        <v>5190.9871244635196</v>
      </c>
      <c r="U314" s="162">
        <f t="shared" si="479"/>
        <v>1018.4184675834971</v>
      </c>
      <c r="V314" s="162">
        <f t="shared" si="479"/>
        <v>2101.6393442622953</v>
      </c>
      <c r="W314" s="162"/>
      <c r="X314" s="162"/>
      <c r="Y314" s="162">
        <f t="shared" ref="Y314:AN314" si="480">IFERROR(+(Y20+Y21)*1000/(Y254+Y265),"-")</f>
        <v>2782.7598192561695</v>
      </c>
      <c r="Z314" s="162">
        <f t="shared" si="480"/>
        <v>4487.2155458961906</v>
      </c>
      <c r="AA314" s="162">
        <f t="shared" si="480"/>
        <v>4323.4732824427483</v>
      </c>
      <c r="AB314" s="162">
        <f t="shared" si="480"/>
        <v>3416.7450611476952</v>
      </c>
      <c r="AC314" s="162">
        <f t="shared" si="480"/>
        <v>3522.2747215659806</v>
      </c>
      <c r="AD314" s="162">
        <f t="shared" si="480"/>
        <v>3078.8811188811187</v>
      </c>
      <c r="AE314" s="162">
        <f t="shared" si="480"/>
        <v>3911.7451891174519</v>
      </c>
      <c r="AF314" s="162">
        <f t="shared" si="480"/>
        <v>3730.7225258044932</v>
      </c>
      <c r="AG314" s="337">
        <f t="shared" si="480"/>
        <v>3375.3066576431775</v>
      </c>
      <c r="AH314" s="337">
        <f t="shared" si="480"/>
        <v>3988.0829578152993</v>
      </c>
      <c r="AI314" s="337">
        <f t="shared" si="480"/>
        <v>2713.0955174841588</v>
      </c>
      <c r="AJ314" s="162">
        <f t="shared" si="480"/>
        <v>267.82051923365515</v>
      </c>
      <c r="AK314" s="162">
        <f t="shared" si="480"/>
        <v>1354.7197640117995</v>
      </c>
      <c r="AL314" s="162">
        <f t="shared" si="480"/>
        <v>1418.7415119963784</v>
      </c>
      <c r="AM314" s="337">
        <f t="shared" si="480"/>
        <v>438.31720156223469</v>
      </c>
      <c r="AN314" s="338">
        <f t="shared" si="480"/>
        <v>4521.9251438355841</v>
      </c>
      <c r="AQ314" s="337">
        <f>IFERROR(+(AQ20+AQ21)*1000/(AQ254+AQ265),"-")</f>
        <v>6198.7557514095006</v>
      </c>
      <c r="AR314" s="337">
        <f>IFERROR(+(AR20+AR21)*1000/(AR254+AR265),"-")</f>
        <v>3375.3066576431775</v>
      </c>
      <c r="AS314" s="337">
        <f>IFERROR(+(AS20+AS21)*1000/(AS254+AS265),"-")</f>
        <v>3988.0829578153002</v>
      </c>
      <c r="AT314" s="337">
        <f>IFERROR(+(AT20+AT21)*1000/(AT254+AT265),"-")</f>
        <v>2713.0955174841583</v>
      </c>
      <c r="AU314" s="337">
        <f>IFERROR(+(AU20+AU21)*1000/(AU254+AU265),"-")</f>
        <v>438.31720156223463</v>
      </c>
      <c r="AV314" s="338">
        <f t="shared" ref="AV314" si="481">IFERROR(+(AV20+AV21)*1000/(AV254+AV265),"-")</f>
        <v>4521.9251438355832</v>
      </c>
      <c r="AX314" s="337">
        <f>IFERROR(+(AX20+AX21)*1000/(AX254+AX265),"-")</f>
        <v>5792.5636629199216</v>
      </c>
      <c r="AY314" s="337">
        <f>IFERROR(+(AY20+AY21)*1000/(AY254+AY265),"-")</f>
        <v>3186.4928215646059</v>
      </c>
      <c r="AZ314" s="337">
        <f>IFERROR(+(AZ20+AZ21)*1000/(AZ254+AZ265),"-")</f>
        <v>4005.2457742374199</v>
      </c>
      <c r="BA314" s="337">
        <f>IFERROR(+(BA20+BA21)*1000/(BA254+BA265),"-")</f>
        <v>2126.3875673961306</v>
      </c>
      <c r="BB314" s="337">
        <f>IFERROR(+(BB20+BB21)*1000/(BB254+BB265),"-")</f>
        <v>1418.7415119963784</v>
      </c>
      <c r="BC314" s="338">
        <f t="shared" ref="BC314" si="482">IFERROR(+(BC20+BC21)*1000/(BC254+BC265),"-")</f>
        <v>3337.6826722338205</v>
      </c>
    </row>
    <row r="315" spans="1:55" s="204" customFormat="1">
      <c r="A315" s="199"/>
      <c r="B315" s="200" t="s">
        <v>56</v>
      </c>
      <c r="C315" s="308"/>
      <c r="D315" s="162">
        <f t="shared" ref="D315:V315" si="483">IFERROR(+D22*1000/D260,"-")</f>
        <v>21175.931775110548</v>
      </c>
      <c r="E315" s="162">
        <f t="shared" si="483"/>
        <v>20592.082616179003</v>
      </c>
      <c r="F315" s="162">
        <f t="shared" si="483"/>
        <v>21375.046416635723</v>
      </c>
      <c r="G315" s="162">
        <f t="shared" si="483"/>
        <v>26886.252256899665</v>
      </c>
      <c r="H315" s="162">
        <f t="shared" si="483"/>
        <v>24635.32110091743</v>
      </c>
      <c r="I315" s="162">
        <f t="shared" si="483"/>
        <v>28975.443383356072</v>
      </c>
      <c r="J315" s="162">
        <f t="shared" si="483"/>
        <v>19703.583061889251</v>
      </c>
      <c r="K315" s="162">
        <f t="shared" si="483"/>
        <v>20001.292824822238</v>
      </c>
      <c r="L315" s="337">
        <f t="shared" si="483"/>
        <v>23254.432229776958</v>
      </c>
      <c r="M315" s="162">
        <f t="shared" si="483"/>
        <v>12200</v>
      </c>
      <c r="N315" s="162">
        <f t="shared" si="483"/>
        <v>15518.987341772152</v>
      </c>
      <c r="O315" s="162">
        <f t="shared" si="483"/>
        <v>13244.946492271105</v>
      </c>
      <c r="P315" s="162">
        <f t="shared" si="483"/>
        <v>15559.006211180124</v>
      </c>
      <c r="Q315" s="162">
        <f t="shared" si="483"/>
        <v>14670.478170478171</v>
      </c>
      <c r="R315" s="162">
        <f t="shared" si="483"/>
        <v>15808.823529411764</v>
      </c>
      <c r="S315" s="162">
        <f t="shared" si="483"/>
        <v>13536.121673003803</v>
      </c>
      <c r="T315" s="162">
        <f t="shared" si="483"/>
        <v>15419.834710743802</v>
      </c>
      <c r="U315" s="162">
        <f t="shared" si="483"/>
        <v>10684.21052631579</v>
      </c>
      <c r="V315" s="162">
        <f t="shared" si="483"/>
        <v>2369.8630136986303</v>
      </c>
      <c r="W315" s="162"/>
      <c r="X315" s="162"/>
      <c r="Y315" s="162">
        <f t="shared" ref="Y315:AN315" si="484">IFERROR(+Y22*1000/Y260,"-")</f>
        <v>7423.7288135593217</v>
      </c>
      <c r="Z315" s="162">
        <f t="shared" si="484"/>
        <v>15520.969245107177</v>
      </c>
      <c r="AA315" s="162">
        <f t="shared" si="484"/>
        <v>16657.894736842107</v>
      </c>
      <c r="AB315" s="162">
        <f t="shared" si="484"/>
        <v>15016.649323621228</v>
      </c>
      <c r="AC315" s="162">
        <f t="shared" si="484"/>
        <v>14596.808510638299</v>
      </c>
      <c r="AD315" s="162">
        <f t="shared" si="484"/>
        <v>15806.517311608961</v>
      </c>
      <c r="AE315" s="162">
        <f t="shared" si="484"/>
        <v>12440.528634361233</v>
      </c>
      <c r="AF315" s="162">
        <f t="shared" si="484"/>
        <v>13935.371785962474</v>
      </c>
      <c r="AG315" s="337">
        <f t="shared" si="484"/>
        <v>14349.258502797265</v>
      </c>
      <c r="AH315" s="337">
        <f t="shared" si="484"/>
        <v>14739.224137931034</v>
      </c>
      <c r="AI315" s="337">
        <f t="shared" si="484"/>
        <v>13594.735470419599</v>
      </c>
      <c r="AJ315" s="162" t="str">
        <f t="shared" si="484"/>
        <v>-</v>
      </c>
      <c r="AK315" s="162" t="str">
        <f t="shared" si="484"/>
        <v>-</v>
      </c>
      <c r="AL315" s="162">
        <f t="shared" si="484"/>
        <v>64666.666666666664</v>
      </c>
      <c r="AM315" s="337">
        <f t="shared" si="484"/>
        <v>422333.33333333331</v>
      </c>
      <c r="AN315" s="338">
        <f t="shared" si="484"/>
        <v>19584.793155809046</v>
      </c>
      <c r="AQ315" s="337">
        <f>IFERROR(+AQ22*1000/AQ260,"-")</f>
        <v>20001.292824822238</v>
      </c>
      <c r="AR315" s="337">
        <f>IFERROR(+AR22*1000/AR260,"-")</f>
        <v>14349.258502797264</v>
      </c>
      <c r="AS315" s="337">
        <f>IFERROR(+AS22*1000/AS260,"-")</f>
        <v>14739.224137931033</v>
      </c>
      <c r="AT315" s="337">
        <f>IFERROR(+AT22*1000/AT260,"-")</f>
        <v>13594.735470419599</v>
      </c>
      <c r="AU315" s="337">
        <f>IFERROR(+AU22*1000/AU260,"-")</f>
        <v>422333.33333333331</v>
      </c>
      <c r="AV315" s="338">
        <f t="shared" ref="AV315" si="485">IFERROR(+AV22*1000/AV260,"-")</f>
        <v>19584.793155809042</v>
      </c>
      <c r="AX315" s="337">
        <f>IFERROR(+AX22*1000/AX260,"-")</f>
        <v>23822.193380921479</v>
      </c>
      <c r="AY315" s="337">
        <f>IFERROR(+AY22*1000/AY260,"-")</f>
        <v>15290.654205607476</v>
      </c>
      <c r="AZ315" s="337">
        <f>IFERROR(+AZ22*1000/AZ260,"-")</f>
        <v>14596.808510638299</v>
      </c>
      <c r="BA315" s="337">
        <f>IFERROR(+BA22*1000/BA260,"-")</f>
        <v>13942.731277533039</v>
      </c>
      <c r="BB315" s="337" t="str">
        <f>IFERROR(+BB22*1000/BB260,"-")</f>
        <v>-</v>
      </c>
      <c r="BC315" s="338">
        <f t="shared" ref="BC315" si="486">IFERROR(+BC22*1000/BC260,"-")</f>
        <v>16915.702479338845</v>
      </c>
    </row>
    <row r="316" spans="1:55" s="204" customFormat="1">
      <c r="A316" s="199"/>
      <c r="B316" s="200" t="s">
        <v>55</v>
      </c>
      <c r="C316" s="308"/>
      <c r="D316" s="162">
        <f t="shared" ref="D316:V316" si="487">IFERROR(+(D42*1000)/D283,"-")</f>
        <v>156597.70114942529</v>
      </c>
      <c r="E316" s="162">
        <f t="shared" si="487"/>
        <v>162442.81524926686</v>
      </c>
      <c r="F316" s="162">
        <f t="shared" si="487"/>
        <v>158264.26116838487</v>
      </c>
      <c r="G316" s="162">
        <f t="shared" si="487"/>
        <v>211267.38916256157</v>
      </c>
      <c r="H316" s="162">
        <f t="shared" si="487"/>
        <v>176996.24866023581</v>
      </c>
      <c r="I316" s="162">
        <f t="shared" si="487"/>
        <v>172507.09779179812</v>
      </c>
      <c r="J316" s="162">
        <f t="shared" si="487"/>
        <v>160566.40106241699</v>
      </c>
      <c r="K316" s="162">
        <f t="shared" si="487"/>
        <v>192141.27290260367</v>
      </c>
      <c r="L316" s="337">
        <f t="shared" si="487"/>
        <v>179520.92174084674</v>
      </c>
      <c r="M316" s="162">
        <f t="shared" si="487"/>
        <v>95333.333333333328</v>
      </c>
      <c r="N316" s="162">
        <f t="shared" si="487"/>
        <v>113350.68493150685</v>
      </c>
      <c r="O316" s="162">
        <f t="shared" si="487"/>
        <v>119995.22102747909</v>
      </c>
      <c r="P316" s="162">
        <f t="shared" si="487"/>
        <v>111878.04878048781</v>
      </c>
      <c r="Q316" s="162">
        <f t="shared" si="487"/>
        <v>154653.47885402455</v>
      </c>
      <c r="R316" s="162">
        <f t="shared" si="487"/>
        <v>170670.78189300411</v>
      </c>
      <c r="S316" s="162">
        <f t="shared" si="487"/>
        <v>117804.40771349863</v>
      </c>
      <c r="T316" s="162">
        <f t="shared" si="487"/>
        <v>142517.85714285713</v>
      </c>
      <c r="U316" s="162">
        <f t="shared" si="487"/>
        <v>143446.06413994168</v>
      </c>
      <c r="V316" s="162">
        <f t="shared" si="487"/>
        <v>152600</v>
      </c>
      <c r="W316" s="162"/>
      <c r="X316" s="162"/>
      <c r="Y316" s="162">
        <f t="shared" ref="Y316:AN316" si="488">IFERROR(+(Y42*1000)/Y283,"-")</f>
        <v>153064.76683937825</v>
      </c>
      <c r="Z316" s="162">
        <f t="shared" si="488"/>
        <v>132347.34133790739</v>
      </c>
      <c r="AA316" s="162">
        <f t="shared" si="488"/>
        <v>132551.53203342619</v>
      </c>
      <c r="AB316" s="162">
        <f t="shared" si="488"/>
        <v>127383.29764453962</v>
      </c>
      <c r="AC316" s="162">
        <f t="shared" si="488"/>
        <v>120093.23116219668</v>
      </c>
      <c r="AD316" s="162">
        <f t="shared" si="488"/>
        <v>138697.56097560975</v>
      </c>
      <c r="AE316" s="162">
        <f t="shared" si="488"/>
        <v>160644.73684210525</v>
      </c>
      <c r="AF316" s="162">
        <f t="shared" si="488"/>
        <v>137418.89117043122</v>
      </c>
      <c r="AG316" s="337">
        <f t="shared" si="488"/>
        <v>132904.91452991453</v>
      </c>
      <c r="AH316" s="337">
        <f t="shared" si="488"/>
        <v>133692.07317073172</v>
      </c>
      <c r="AI316" s="337">
        <f t="shared" si="488"/>
        <v>131799.65753424657</v>
      </c>
      <c r="AJ316" s="162">
        <f t="shared" si="488"/>
        <v>123762.47987117553</v>
      </c>
      <c r="AK316" s="162">
        <f t="shared" si="488"/>
        <v>100050.95541401274</v>
      </c>
      <c r="AL316" s="162">
        <f t="shared" si="488"/>
        <v>149257.30994152048</v>
      </c>
      <c r="AM316" s="337">
        <f t="shared" si="488"/>
        <v>124168.15286624203</v>
      </c>
      <c r="AN316" s="338">
        <f t="shared" si="488"/>
        <v>163671.71183079973</v>
      </c>
      <c r="AQ316" s="337">
        <f>IFERROR(+(AQ42*1000)/AQ283,"-")</f>
        <v>192141.27290260367</v>
      </c>
      <c r="AR316" s="337">
        <f>IFERROR(+(AR42*1000)/AR283,"-")</f>
        <v>132904.91452991453</v>
      </c>
      <c r="AS316" s="337">
        <f>IFERROR(+(AS42*1000)/AS283,"-")</f>
        <v>133692.07317073169</v>
      </c>
      <c r="AT316" s="337">
        <f>IFERROR(+(AT42*1000)/AT283,"-")</f>
        <v>131799.65753424657</v>
      </c>
      <c r="AU316" s="337">
        <f>IFERROR(+(AU42*1000)/AU283,"-")</f>
        <v>124168.15286624203</v>
      </c>
      <c r="AV316" s="338">
        <f t="shared" ref="AV316" si="489">IFERROR(+(AV42*1000)/AV283,"-")</f>
        <v>163671.71183079973</v>
      </c>
      <c r="AX316" s="337">
        <f>IFERROR(+(AX42*1000)/AX283,"-")</f>
        <v>173264.52633958851</v>
      </c>
      <c r="AY316" s="337">
        <f>IFERROR(+(AY42*1000)/AY283,"-")</f>
        <v>145664.57286432161</v>
      </c>
      <c r="AZ316" s="337">
        <f>IFERROR(+(AZ42*1000)/AZ283,"-")</f>
        <v>128285.12960436562</v>
      </c>
      <c r="BA316" s="337">
        <f>IFERROR(+(BA42*1000)/BA283,"-")</f>
        <v>119116.99164345404</v>
      </c>
      <c r="BB316" s="337">
        <f>IFERROR(+(BB42*1000)/BB283,"-")</f>
        <v>149257.30994152048</v>
      </c>
      <c r="BC316" s="338">
        <f t="shared" ref="BC316" si="490">IFERROR(+(BC42*1000)/BC283,"-")</f>
        <v>132783.73015873015</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91">IFERROR(+(D46*1000)/D283,"-")</f>
        <v>91918.688803746278</v>
      </c>
      <c r="E320" s="162">
        <f t="shared" si="491"/>
        <v>89944.281524926686</v>
      </c>
      <c r="F320" s="162">
        <f t="shared" si="491"/>
        <v>93146.391752577314</v>
      </c>
      <c r="G320" s="162">
        <f t="shared" si="491"/>
        <v>110030.93596059113</v>
      </c>
      <c r="H320" s="162">
        <f t="shared" si="491"/>
        <v>91845.659163987133</v>
      </c>
      <c r="I320" s="162">
        <f t="shared" si="491"/>
        <v>101055.20504731861</v>
      </c>
      <c r="J320" s="162">
        <f t="shared" si="491"/>
        <v>88100.929614873836</v>
      </c>
      <c r="K320" s="162">
        <f t="shared" si="491"/>
        <v>100376.08486017358</v>
      </c>
      <c r="L320" s="337">
        <f t="shared" si="491"/>
        <v>98854.238626270599</v>
      </c>
      <c r="M320" s="162">
        <f t="shared" si="491"/>
        <v>75289.855072463775</v>
      </c>
      <c r="N320" s="162">
        <f t="shared" si="491"/>
        <v>68942.465753424651</v>
      </c>
      <c r="O320" s="162">
        <f t="shared" si="491"/>
        <v>72118.279569892475</v>
      </c>
      <c r="P320" s="162">
        <f t="shared" si="491"/>
        <v>68386.491557223271</v>
      </c>
      <c r="Q320" s="162">
        <f t="shared" si="491"/>
        <v>92226.466575716229</v>
      </c>
      <c r="R320" s="162">
        <f t="shared" si="491"/>
        <v>82641.975308641981</v>
      </c>
      <c r="S320" s="162">
        <f t="shared" si="491"/>
        <v>68688.705234159774</v>
      </c>
      <c r="T320" s="162">
        <f t="shared" si="491"/>
        <v>78567.460317460311</v>
      </c>
      <c r="U320" s="162">
        <f t="shared" si="491"/>
        <v>61877.551020408166</v>
      </c>
      <c r="V320" s="162">
        <f t="shared" si="491"/>
        <v>93787.096774193546</v>
      </c>
      <c r="W320" s="162"/>
      <c r="X320" s="162"/>
      <c r="Y320" s="162">
        <f t="shared" ref="Y320:AN320" si="492">IFERROR(+(Y46*1000)/Y283,"-")</f>
        <v>73023.316062176164</v>
      </c>
      <c r="Z320" s="162">
        <f t="shared" si="492"/>
        <v>77406.518010291591</v>
      </c>
      <c r="AA320" s="162">
        <f t="shared" si="492"/>
        <v>75415.041782729808</v>
      </c>
      <c r="AB320" s="162">
        <f t="shared" si="492"/>
        <v>71211.991434689509</v>
      </c>
      <c r="AC320" s="162">
        <f t="shared" si="492"/>
        <v>71312.899106002558</v>
      </c>
      <c r="AD320" s="162">
        <f t="shared" si="492"/>
        <v>75729.268292682929</v>
      </c>
      <c r="AE320" s="162">
        <f t="shared" si="492"/>
        <v>87486.84210526316</v>
      </c>
      <c r="AF320" s="162">
        <f t="shared" si="492"/>
        <v>64008.213552361398</v>
      </c>
      <c r="AG320" s="337">
        <f t="shared" si="492"/>
        <v>74842.592592592599</v>
      </c>
      <c r="AH320" s="337">
        <f t="shared" si="492"/>
        <v>76397.9674796748</v>
      </c>
      <c r="AI320" s="337">
        <f t="shared" si="492"/>
        <v>72658.675799086763</v>
      </c>
      <c r="AJ320" s="162">
        <f t="shared" si="492"/>
        <v>69061.996779388079</v>
      </c>
      <c r="AK320" s="162">
        <f t="shared" si="492"/>
        <v>55828.025477707008</v>
      </c>
      <c r="AL320" s="162">
        <f t="shared" si="492"/>
        <v>83122.807017543862</v>
      </c>
      <c r="AM320" s="337">
        <f t="shared" si="492"/>
        <v>69270.063694267519</v>
      </c>
      <c r="AN320" s="338">
        <f t="shared" si="492"/>
        <v>90634.76536682088</v>
      </c>
      <c r="AQ320" s="337">
        <f>IFERROR(+(AQ46*1000)/AQ283,"-")</f>
        <v>100376.08486017358</v>
      </c>
      <c r="AR320" s="337">
        <f>IFERROR(+(AR46*1000)/AR283,"-")</f>
        <v>74842.592592592599</v>
      </c>
      <c r="AS320" s="337">
        <f>IFERROR(+(AS46*1000)/AS283,"-")</f>
        <v>76397.967479674786</v>
      </c>
      <c r="AT320" s="337">
        <f>IFERROR(+(AT46*1000)/AT283,"-")</f>
        <v>72658.675799086748</v>
      </c>
      <c r="AU320" s="337">
        <f>IFERROR(+(AU46*1000)/AU283,"-")</f>
        <v>69270.063694267519</v>
      </c>
      <c r="AV320" s="338">
        <f t="shared" ref="AV320" si="493">IFERROR(+(AV46*1000)/AV283,"-")</f>
        <v>90634.76536682088</v>
      </c>
      <c r="AX320" s="337">
        <f>IFERROR(+(AX46*1000)/AX283,"-")</f>
        <v>95884.467555957497</v>
      </c>
      <c r="AY320" s="337">
        <f>IFERROR(+(AY46*1000)/AY283,"-")</f>
        <v>74417.08542713568</v>
      </c>
      <c r="AZ320" s="337">
        <f>IFERROR(+(AZ46*1000)/AZ283,"-")</f>
        <v>76177.353342428381</v>
      </c>
      <c r="BA320" s="337">
        <f>IFERROR(+(BA46*1000)/BA283,"-")</f>
        <v>69454.038997214491</v>
      </c>
      <c r="BB320" s="337">
        <f>IFERROR(+(BB46*1000)/BB283,"-")</f>
        <v>83122.807017543862</v>
      </c>
      <c r="BC320" s="338">
        <f t="shared" ref="BC320" si="494">IFERROR(+(BC46*1000)/BC283,"-")</f>
        <v>72321.428571428565</v>
      </c>
    </row>
    <row r="321" spans="1:55" s="204" customFormat="1">
      <c r="A321" s="341"/>
      <c r="B321" s="173" t="s">
        <v>52</v>
      </c>
      <c r="C321" s="308"/>
      <c r="D321" s="162">
        <f t="shared" ref="D321:V321" si="495">IFERROR(+(D46*1000)/D266,"-")</f>
        <v>10934.720956143015</v>
      </c>
      <c r="E321" s="162">
        <f t="shared" si="495"/>
        <v>20907.293796864349</v>
      </c>
      <c r="F321" s="162">
        <f t="shared" si="495"/>
        <v>14505.05699149141</v>
      </c>
      <c r="G321" s="162">
        <f t="shared" si="495"/>
        <v>16673.842938190504</v>
      </c>
      <c r="H321" s="162">
        <f t="shared" si="495"/>
        <v>14508.084313891475</v>
      </c>
      <c r="I321" s="162">
        <f t="shared" si="495"/>
        <v>20868.248194994841</v>
      </c>
      <c r="J321" s="162">
        <f t="shared" si="495"/>
        <v>13245.482679444944</v>
      </c>
      <c r="K321" s="162">
        <f t="shared" si="495"/>
        <v>12261.750500647897</v>
      </c>
      <c r="L321" s="337">
        <f t="shared" si="495"/>
        <v>15167.239525763518</v>
      </c>
      <c r="M321" s="162">
        <f t="shared" si="495"/>
        <v>10400.4004004004</v>
      </c>
      <c r="N321" s="162">
        <f t="shared" si="495"/>
        <v>8101.7385705086926</v>
      </c>
      <c r="O321" s="162">
        <f t="shared" si="495"/>
        <v>8998.6583184257597</v>
      </c>
      <c r="P321" s="162">
        <f t="shared" si="495"/>
        <v>8287.8581173260573</v>
      </c>
      <c r="Q321" s="162">
        <f t="shared" si="495"/>
        <v>8909.0669478123345</v>
      </c>
      <c r="R321" s="162">
        <f t="shared" si="495"/>
        <v>6317.0808430324005</v>
      </c>
      <c r="S321" s="162">
        <f t="shared" si="495"/>
        <v>6577.1564231073598</v>
      </c>
      <c r="T321" s="162">
        <f t="shared" si="495"/>
        <v>9138.7029771520884</v>
      </c>
      <c r="U321" s="162">
        <f t="shared" si="495"/>
        <v>4324.3683781581094</v>
      </c>
      <c r="V321" s="162">
        <f t="shared" si="495"/>
        <v>5784.7194588141665</v>
      </c>
      <c r="W321" s="162"/>
      <c r="X321" s="162"/>
      <c r="Y321" s="162">
        <f t="shared" ref="Y321:AN321" si="496">IFERROR(+(Y46*1000)/Y266,"-")</f>
        <v>4848.9592293136075</v>
      </c>
      <c r="Z321" s="162">
        <f t="shared" si="496"/>
        <v>9054.5746388443022</v>
      </c>
      <c r="AA321" s="162">
        <f t="shared" si="496"/>
        <v>8120.5758848230353</v>
      </c>
      <c r="AB321" s="162">
        <f t="shared" si="496"/>
        <v>8013.4939759036142</v>
      </c>
      <c r="AC321" s="162">
        <f t="shared" si="496"/>
        <v>8132.5371395281099</v>
      </c>
      <c r="AD321" s="162">
        <f t="shared" si="496"/>
        <v>7636.2518445646829</v>
      </c>
      <c r="AE321" s="162">
        <f t="shared" si="496"/>
        <v>7668.9734717416377</v>
      </c>
      <c r="AF321" s="162">
        <f t="shared" si="496"/>
        <v>6586.0976125079233</v>
      </c>
      <c r="AG321" s="337">
        <f t="shared" si="496"/>
        <v>7671.2132089016513</v>
      </c>
      <c r="AH321" s="337">
        <f t="shared" si="496"/>
        <v>8492.1151326194031</v>
      </c>
      <c r="AI321" s="337">
        <f t="shared" si="496"/>
        <v>6713.1443638760711</v>
      </c>
      <c r="AJ321" s="162">
        <f t="shared" si="496"/>
        <v>4290.6808063628632</v>
      </c>
      <c r="AK321" s="162">
        <f t="shared" si="496"/>
        <v>6463.8643067846606</v>
      </c>
      <c r="AL321" s="162">
        <f t="shared" si="496"/>
        <v>6425.8589511754071</v>
      </c>
      <c r="AM321" s="337">
        <f t="shared" si="496"/>
        <v>4616.2400781017868</v>
      </c>
      <c r="AN321" s="338">
        <f t="shared" si="496"/>
        <v>11531.703050893067</v>
      </c>
      <c r="AQ321" s="337">
        <f>IFERROR(+(AQ46*1000)/AQ266,"-")</f>
        <v>12261.750500647897</v>
      </c>
      <c r="AR321" s="337">
        <f>IFERROR(+(AR46*1000)/AR266,"-")</f>
        <v>7671.2132089016523</v>
      </c>
      <c r="AS321" s="337">
        <f>IFERROR(+(AS46*1000)/AS266,"-")</f>
        <v>8492.1151326194031</v>
      </c>
      <c r="AT321" s="337">
        <f>IFERROR(+(AT46*1000)/AT266,"-")</f>
        <v>6713.1443638760711</v>
      </c>
      <c r="AU321" s="337">
        <f>IFERROR(+(AU46*1000)/AU266,"-")</f>
        <v>4616.2400781017877</v>
      </c>
      <c r="AV321" s="338">
        <f t="shared" ref="AV321" si="497">IFERROR(+(AV46*1000)/AV266,"-")</f>
        <v>11531.703050893067</v>
      </c>
      <c r="AX321" s="337">
        <f>IFERROR(+(AX46*1000)/AX266,"-")</f>
        <v>11980.479674567077</v>
      </c>
      <c r="AY321" s="337">
        <f>IFERROR(+(AY46*1000)/AY266,"-")</f>
        <v>6982.9069904514909</v>
      </c>
      <c r="AZ321" s="337">
        <f>IFERROR(+(AZ46*1000)/AZ266,"-")</f>
        <v>8324.0906380441265</v>
      </c>
      <c r="BA321" s="337">
        <f>IFERROR(+(BA46*1000)/BA266,"-")</f>
        <v>7478.7042591481704</v>
      </c>
      <c r="BB321" s="337">
        <f>IFERROR(+(BB46*1000)/BB266,"-")</f>
        <v>6425.8589511754071</v>
      </c>
      <c r="BC321" s="338">
        <f t="shared" ref="BC321" si="498">IFERROR(+(BC46*1000)/BC266,"-")</f>
        <v>7701.2465666596236</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9">+D65</f>
        <v>18458</v>
      </c>
      <c r="E324" s="162">
        <f t="shared" si="499"/>
        <v>-5103</v>
      </c>
      <c r="F324" s="162">
        <f t="shared" si="499"/>
        <v>5943</v>
      </c>
      <c r="G324" s="162">
        <f t="shared" si="499"/>
        <v>66397</v>
      </c>
      <c r="H324" s="162">
        <f t="shared" si="499"/>
        <v>2695</v>
      </c>
      <c r="I324" s="162">
        <f t="shared" si="499"/>
        <v>32621</v>
      </c>
      <c r="J324" s="162">
        <f t="shared" si="499"/>
        <v>11476</v>
      </c>
      <c r="K324" s="162">
        <f t="shared" si="499"/>
        <v>18405</v>
      </c>
      <c r="L324" s="337">
        <f t="shared" si="499"/>
        <v>150892</v>
      </c>
      <c r="M324" s="162">
        <f t="shared" si="499"/>
        <v>-3625</v>
      </c>
      <c r="N324" s="162">
        <f t="shared" si="499"/>
        <v>2053</v>
      </c>
      <c r="O324" s="162">
        <f t="shared" si="499"/>
        <v>5963</v>
      </c>
      <c r="P324" s="162">
        <f t="shared" si="499"/>
        <v>1944</v>
      </c>
      <c r="Q324" s="162">
        <f t="shared" si="499"/>
        <v>4028</v>
      </c>
      <c r="R324" s="162">
        <f t="shared" si="499"/>
        <v>3395</v>
      </c>
      <c r="S324" s="162">
        <f t="shared" si="499"/>
        <v>1158</v>
      </c>
      <c r="T324" s="162">
        <f t="shared" si="499"/>
        <v>3051</v>
      </c>
      <c r="U324" s="162">
        <f t="shared" si="499"/>
        <v>2395</v>
      </c>
      <c r="V324" s="162">
        <f t="shared" si="499"/>
        <v>-1313</v>
      </c>
      <c r="W324" s="162"/>
      <c r="X324" s="162"/>
      <c r="Y324" s="162">
        <f t="shared" ref="Y324:AN324" si="500">+Y65</f>
        <v>2023</v>
      </c>
      <c r="Z324" s="162">
        <f t="shared" si="500"/>
        <v>11168</v>
      </c>
      <c r="AA324" s="162">
        <f t="shared" si="500"/>
        <v>1697</v>
      </c>
      <c r="AB324" s="162">
        <f t="shared" si="500"/>
        <v>4698</v>
      </c>
      <c r="AC324" s="162">
        <f t="shared" si="500"/>
        <v>257</v>
      </c>
      <c r="AD324" s="162">
        <f t="shared" si="500"/>
        <v>1213</v>
      </c>
      <c r="AE324" s="162">
        <f t="shared" si="500"/>
        <v>185</v>
      </c>
      <c r="AF324" s="162">
        <f t="shared" si="500"/>
        <v>3453</v>
      </c>
      <c r="AG324" s="337">
        <f t="shared" si="500"/>
        <v>43743</v>
      </c>
      <c r="AH324" s="337">
        <f t="shared" si="500"/>
        <v>29133</v>
      </c>
      <c r="AI324" s="337">
        <f t="shared" si="500"/>
        <v>14610</v>
      </c>
      <c r="AJ324" s="162">
        <f t="shared" si="500"/>
        <v>5993</v>
      </c>
      <c r="AK324" s="162">
        <f t="shared" si="500"/>
        <v>2544</v>
      </c>
      <c r="AL324" s="162">
        <f t="shared" si="500"/>
        <v>422</v>
      </c>
      <c r="AM324" s="337">
        <f t="shared" si="500"/>
        <v>8959</v>
      </c>
      <c r="AN324" s="338">
        <f t="shared" si="500"/>
        <v>203594</v>
      </c>
      <c r="AQ324" s="337">
        <f>+AQ65</f>
        <v>2300.625</v>
      </c>
      <c r="AR324" s="337">
        <f>+AR65</f>
        <v>2430.1666666666665</v>
      </c>
      <c r="AS324" s="337">
        <f>+AS65</f>
        <v>4161.8571428571431</v>
      </c>
      <c r="AT324" s="337">
        <f>+AT65</f>
        <v>1328.1818181818182</v>
      </c>
      <c r="AU324" s="337">
        <f>+AU65</f>
        <v>2986.3333333333335</v>
      </c>
      <c r="AV324" s="338">
        <f t="shared" ref="AV324" si="501">+AV65</f>
        <v>7020.4827586206893</v>
      </c>
      <c r="AX324" s="337">
        <f>+AX65</f>
        <v>14940.5</v>
      </c>
      <c r="AY324" s="337">
        <f>+AY65</f>
        <v>2038</v>
      </c>
      <c r="AZ324" s="337">
        <f>+AZ65</f>
        <v>3453</v>
      </c>
      <c r="BA324" s="337">
        <f>+BA65</f>
        <v>1944</v>
      </c>
      <c r="BB324" s="337">
        <f>+BB65</f>
        <v>2544</v>
      </c>
      <c r="BC324" s="338">
        <f t="shared" ref="BC324" si="502">+BC65</f>
        <v>2695</v>
      </c>
    </row>
    <row r="325" spans="1:55" s="204" customFormat="1">
      <c r="A325" s="245"/>
      <c r="B325" s="173" t="s">
        <v>49</v>
      </c>
      <c r="C325" s="308"/>
      <c r="D325" s="163">
        <f t="shared" ref="D325:V325" si="503">+D293</f>
        <v>5.0178334529479569E-2</v>
      </c>
      <c r="E325" s="163">
        <f t="shared" si="503"/>
        <v>-4.606177675879624E-2</v>
      </c>
      <c r="F325" s="163">
        <f t="shared" si="503"/>
        <v>1.2904164377731795E-2</v>
      </c>
      <c r="G325" s="163">
        <f t="shared" si="503"/>
        <v>6.1926986276583641E-2</v>
      </c>
      <c r="H325" s="163">
        <f t="shared" si="503"/>
        <v>8.1598667776852617E-3</v>
      </c>
      <c r="I325" s="163">
        <f t="shared" si="503"/>
        <v>4.9710690213755508E-2</v>
      </c>
      <c r="J325" s="163">
        <f t="shared" si="503"/>
        <v>4.7458159817710378E-2</v>
      </c>
      <c r="K325" s="163">
        <f t="shared" si="503"/>
        <v>4.6185580462784287E-2</v>
      </c>
      <c r="L325" s="322">
        <f t="shared" si="503"/>
        <v>4.1474686044168894E-2</v>
      </c>
      <c r="M325" s="163">
        <f t="shared" si="503"/>
        <v>-0.27553967771359078</v>
      </c>
      <c r="N325" s="163">
        <f t="shared" si="503"/>
        <v>4.9621733981098787E-2</v>
      </c>
      <c r="O325" s="163">
        <f t="shared" si="503"/>
        <v>5.9371141821657571E-2</v>
      </c>
      <c r="P325" s="163">
        <f t="shared" si="503"/>
        <v>3.2600493032147709E-2</v>
      </c>
      <c r="Q325" s="163">
        <f t="shared" si="503"/>
        <v>3.5532502359718068E-2</v>
      </c>
      <c r="R325" s="163">
        <f t="shared" si="503"/>
        <v>8.1860487546114344E-2</v>
      </c>
      <c r="S325" s="163">
        <f t="shared" si="503"/>
        <v>2.7079484601173914E-2</v>
      </c>
      <c r="T325" s="163">
        <f t="shared" si="503"/>
        <v>4.2475880215511838E-2</v>
      </c>
      <c r="U325" s="163">
        <f t="shared" si="503"/>
        <v>4.867688305353441E-2</v>
      </c>
      <c r="V325" s="163">
        <f t="shared" si="503"/>
        <v>-5.5510928846235152E-2</v>
      </c>
      <c r="W325" s="163"/>
      <c r="X325" s="163"/>
      <c r="Y325" s="163">
        <f t="shared" ref="Y325:AN325" si="504">+Y293</f>
        <v>3.4239967503342753E-2</v>
      </c>
      <c r="Z325" s="163">
        <f t="shared" si="504"/>
        <v>7.2370510053979792E-2</v>
      </c>
      <c r="AA325" s="163">
        <f t="shared" si="504"/>
        <v>3.5661749253982265E-2</v>
      </c>
      <c r="AB325" s="163">
        <f t="shared" si="504"/>
        <v>7.8973910704679934E-2</v>
      </c>
      <c r="AC325" s="163">
        <f t="shared" si="504"/>
        <v>2.7330830665830081E-3</v>
      </c>
      <c r="AD325" s="163">
        <f t="shared" si="504"/>
        <v>2.1330847958358247E-2</v>
      </c>
      <c r="AE325" s="163">
        <f t="shared" si="504"/>
        <v>7.5763780817429769E-3</v>
      </c>
      <c r="AF325" s="163">
        <f t="shared" si="504"/>
        <v>5.1596611030587394E-2</v>
      </c>
      <c r="AG325" s="322">
        <f t="shared" si="504"/>
        <v>3.9070517715844445E-2</v>
      </c>
      <c r="AH325" s="322">
        <f t="shared" si="504"/>
        <v>4.4290894164329207E-2</v>
      </c>
      <c r="AI325" s="322">
        <f t="shared" si="504"/>
        <v>3.1635291213573946E-2</v>
      </c>
      <c r="AJ325" s="163">
        <f t="shared" si="504"/>
        <v>3.8988244325463689E-2</v>
      </c>
      <c r="AK325" s="163">
        <f t="shared" si="504"/>
        <v>0.16195569136745608</v>
      </c>
      <c r="AL325" s="163">
        <f t="shared" si="504"/>
        <v>1.6534106492183519E-2</v>
      </c>
      <c r="AM325" s="322">
        <f t="shared" si="504"/>
        <v>4.5956787590282336E-2</v>
      </c>
      <c r="AN325" s="323">
        <f t="shared" si="504"/>
        <v>4.1107628839668661E-2</v>
      </c>
      <c r="AQ325" s="322">
        <f>+AQ293</f>
        <v>4.6185580462784287E-2</v>
      </c>
      <c r="AR325" s="322">
        <f>+AR293</f>
        <v>3.9070517715844445E-2</v>
      </c>
      <c r="AS325" s="322">
        <f>+AS293</f>
        <v>4.4290894164329214E-2</v>
      </c>
      <c r="AT325" s="322">
        <f>+AT293</f>
        <v>3.1635291213573946E-2</v>
      </c>
      <c r="AU325" s="322">
        <f>+AU293</f>
        <v>4.5956787590282336E-2</v>
      </c>
      <c r="AV325" s="323">
        <f t="shared" ref="AV325" si="505">+AV293</f>
        <v>4.1107628839668654E-2</v>
      </c>
      <c r="AX325" s="322">
        <f>+AX293</f>
        <v>3.8991373382101367E-2</v>
      </c>
      <c r="AY325" s="322">
        <f>+AY293</f>
        <v>3.5153386402642539E-2</v>
      </c>
      <c r="AZ325" s="322">
        <f>+AZ293</f>
        <v>3.6721151085257302E-2</v>
      </c>
      <c r="BA325" s="322">
        <f>+BA293</f>
        <v>4.5459860159483667E-2</v>
      </c>
      <c r="BB325" s="322">
        <f>+BB293</f>
        <v>9.9674803118755637E-2</v>
      </c>
      <c r="BC325" s="323">
        <f t="shared" ref="BC325" si="506">+BC293</f>
        <v>4.0270161230070378E-2</v>
      </c>
    </row>
    <row r="326" spans="1:55" s="204" customFormat="1">
      <c r="A326" s="341"/>
      <c r="B326" s="173" t="s">
        <v>48</v>
      </c>
      <c r="C326" s="308"/>
      <c r="D326" s="163">
        <f t="shared" ref="D326:V326" si="507">IFERROR(+(D69-D67+D53+D60)/D42,"-")</f>
        <v>0.18453546029881907</v>
      </c>
      <c r="E326" s="163">
        <f t="shared" si="507"/>
        <v>2.4317151986713123E-2</v>
      </c>
      <c r="F326" s="163">
        <f t="shared" si="507"/>
        <v>0.12793644107358826</v>
      </c>
      <c r="G326" s="163">
        <f t="shared" si="507"/>
        <v>0.17704177089337444</v>
      </c>
      <c r="H326" s="163">
        <f t="shared" si="507"/>
        <v>0.15452880175611233</v>
      </c>
      <c r="I326" s="163">
        <f t="shared" si="507"/>
        <v>0.14216333926125047</v>
      </c>
      <c r="J326" s="163">
        <f t="shared" si="507"/>
        <v>0.13819769822135286</v>
      </c>
      <c r="K326" s="163">
        <f t="shared" si="507"/>
        <v>0.14881518490543311</v>
      </c>
      <c r="L326" s="322">
        <f t="shared" si="507"/>
        <v>0.15292436776611104</v>
      </c>
      <c r="M326" s="163">
        <f t="shared" si="507"/>
        <v>-0.16889632107023411</v>
      </c>
      <c r="N326" s="163">
        <f t="shared" si="507"/>
        <v>0.14572305609938849</v>
      </c>
      <c r="O326" s="163">
        <f t="shared" si="507"/>
        <v>0.12708590545222828</v>
      </c>
      <c r="P326" s="163">
        <f t="shared" si="507"/>
        <v>0.13296775167278765</v>
      </c>
      <c r="Q326" s="163">
        <f t="shared" si="507"/>
        <v>0.16034615079260062</v>
      </c>
      <c r="R326" s="163">
        <f t="shared" si="507"/>
        <v>0.16581872543582571</v>
      </c>
      <c r="S326" s="163">
        <f t="shared" si="507"/>
        <v>9.1948647195005034E-2</v>
      </c>
      <c r="T326" s="163">
        <f t="shared" si="507"/>
        <v>0.1261746648289688</v>
      </c>
      <c r="U326" s="163">
        <f t="shared" si="507"/>
        <v>0.15688386650949149</v>
      </c>
      <c r="V326" s="163">
        <f t="shared" si="507"/>
        <v>2.2195915951464931E-2</v>
      </c>
      <c r="W326" s="163"/>
      <c r="X326" s="163"/>
      <c r="Y326" s="163">
        <f t="shared" ref="Y326:AN326" si="508">IFERROR(+(Y69-Y67+Y53+Y60)/Y42,"-")</f>
        <v>0.11199499009867475</v>
      </c>
      <c r="Z326" s="163">
        <f t="shared" si="508"/>
        <v>0.15107862387164084</v>
      </c>
      <c r="AA326" s="163">
        <f t="shared" si="508"/>
        <v>0.11186063127810701</v>
      </c>
      <c r="AB326" s="163">
        <f t="shared" si="508"/>
        <v>0.14700443786982248</v>
      </c>
      <c r="AC326" s="163">
        <f t="shared" si="508"/>
        <v>9.5817425797326466E-2</v>
      </c>
      <c r="AD326" s="163">
        <f t="shared" si="508"/>
        <v>9.0704463123834983E-2</v>
      </c>
      <c r="AE326" s="163">
        <f t="shared" si="508"/>
        <v>9.2759439757555906E-2</v>
      </c>
      <c r="AF326" s="163">
        <f t="shared" si="508"/>
        <v>0.11662657083513889</v>
      </c>
      <c r="AG326" s="322">
        <f t="shared" si="508"/>
        <v>0.12417927618210578</v>
      </c>
      <c r="AH326" s="322">
        <f t="shared" si="508"/>
        <v>0.12966789050800817</v>
      </c>
      <c r="AI326" s="322">
        <f t="shared" si="508"/>
        <v>0.11636200646996921</v>
      </c>
      <c r="AJ326" s="163">
        <f t="shared" si="508"/>
        <v>9.4604880524093604E-2</v>
      </c>
      <c r="AK326" s="163">
        <f t="shared" si="508"/>
        <v>0.20702826585179526</v>
      </c>
      <c r="AL326" s="163">
        <f t="shared" si="508"/>
        <v>8.0593974062610194E-2</v>
      </c>
      <c r="AM326" s="322">
        <f t="shared" si="508"/>
        <v>0.10182924326986212</v>
      </c>
      <c r="AN326" s="323">
        <f t="shared" si="508"/>
        <v>0.14441519444118023</v>
      </c>
      <c r="AQ326" s="322">
        <f>IFERROR(+(AQ69-AQ67+AQ53+AQ60)/AQ42,"-")</f>
        <v>0.14881518490543311</v>
      </c>
      <c r="AR326" s="322">
        <f>IFERROR(+(AR69-AR67+AR53+AR60)/AR42,"-")</f>
        <v>0.12417927618210578</v>
      </c>
      <c r="AS326" s="322">
        <f>IFERROR(+(AS69-AS67+AS53+AS60)/AS42,"-")</f>
        <v>0.1296678905080082</v>
      </c>
      <c r="AT326" s="322">
        <f>IFERROR(+(AT69-AT67+AT53+AT60)/AT42,"-")</f>
        <v>0.11636200646996921</v>
      </c>
      <c r="AU326" s="322">
        <f>IFERROR(+(AU69-AU67+AU53+AU60)/AU42,"-")</f>
        <v>0.1018292432698621</v>
      </c>
      <c r="AV326" s="323">
        <f t="shared" ref="AV326" si="509">IFERROR(+(AV69-AV67+AV53+AV60)/AV42,"-")</f>
        <v>0.14441519444118023</v>
      </c>
      <c r="AX326" s="322">
        <f>IFERROR(+(AX69-AX67+AX53+AX60)/AX42,"-")</f>
        <v>0.16727757196786319</v>
      </c>
      <c r="AY326" s="322">
        <f>IFERROR(+(AY69-AY67+AY53+AY60)/AY42,"-")</f>
        <v>0.11087633356044468</v>
      </c>
      <c r="AZ326" s="322">
        <f>IFERROR(+(AZ69-AZ67+AZ53+AZ60)/AZ42,"-")</f>
        <v>0.11252964384843618</v>
      </c>
      <c r="BA326" s="322">
        <f>IFERROR(+(BA69-BA67+BA53+BA60)/BA42,"-")</f>
        <v>0.12965647873161379</v>
      </c>
      <c r="BB326" s="322">
        <f>IFERROR(+(BB69-BB67+BB53+BB60)/BB42,"-")</f>
        <v>0.16398934294557849</v>
      </c>
      <c r="BC326" s="323">
        <f t="shared" ref="BC326" si="510">IFERROR(+(BC69-BC67+BC53+BC60)/BC42,"-")</f>
        <v>0.13623866234329005</v>
      </c>
    </row>
    <row r="327" spans="1:55" s="204" customFormat="1">
      <c r="A327" s="341"/>
      <c r="B327" s="173" t="s">
        <v>47</v>
      </c>
      <c r="C327" s="308"/>
      <c r="D327" s="163">
        <f t="shared" ref="D327:V327" si="511">+D294</f>
        <v>0.18404612774841783</v>
      </c>
      <c r="E327" s="163">
        <f t="shared" si="511"/>
        <v>1.5453216110338851E-2</v>
      </c>
      <c r="F327" s="163">
        <f t="shared" si="511"/>
        <v>0.11811772471550258</v>
      </c>
      <c r="G327" s="163">
        <f t="shared" si="511"/>
        <v>0.17212842595753333</v>
      </c>
      <c r="H327" s="163">
        <f t="shared" si="511"/>
        <v>9.4581787904019374E-2</v>
      </c>
      <c r="I327" s="163">
        <f t="shared" si="511"/>
        <v>0.10561597764154236</v>
      </c>
      <c r="J327" s="163">
        <f t="shared" si="511"/>
        <v>0.12913284232030536</v>
      </c>
      <c r="K327" s="163">
        <f t="shared" si="511"/>
        <v>0.14462448023969826</v>
      </c>
      <c r="L327" s="322">
        <f t="shared" si="511"/>
        <v>0.1368184727985573</v>
      </c>
      <c r="M327" s="163">
        <f t="shared" si="511"/>
        <v>-0.25212830647613255</v>
      </c>
      <c r="N327" s="163">
        <f t="shared" si="511"/>
        <v>0.13296110990259347</v>
      </c>
      <c r="O327" s="163">
        <f t="shared" si="511"/>
        <v>0.10253295631048628</v>
      </c>
      <c r="P327" s="163">
        <f t="shared" si="511"/>
        <v>0.11269306233335011</v>
      </c>
      <c r="Q327" s="163">
        <f t="shared" si="511"/>
        <v>0.15992272474660599</v>
      </c>
      <c r="R327" s="163">
        <f t="shared" si="511"/>
        <v>0.14662551539555857</v>
      </c>
      <c r="S327" s="163">
        <f t="shared" si="511"/>
        <v>7.6655052264808357E-2</v>
      </c>
      <c r="T327" s="163">
        <f t="shared" si="511"/>
        <v>0.12106530788400229</v>
      </c>
      <c r="U327" s="163">
        <f t="shared" si="511"/>
        <v>0.13897809032153163</v>
      </c>
      <c r="V327" s="163">
        <f t="shared" si="511"/>
        <v>1.2006933581363887E-2</v>
      </c>
      <c r="W327" s="163"/>
      <c r="X327" s="163"/>
      <c r="Y327" s="163">
        <f t="shared" ref="Y327:AN327" si="512">+Y294</f>
        <v>7.7179560956620347E-2</v>
      </c>
      <c r="Z327" s="163">
        <f t="shared" si="512"/>
        <v>0.14452069441474369</v>
      </c>
      <c r="AA327" s="163">
        <f t="shared" si="512"/>
        <v>0.10448451225150254</v>
      </c>
      <c r="AB327" s="163">
        <f t="shared" si="512"/>
        <v>0.1293538192576654</v>
      </c>
      <c r="AC327" s="163">
        <f t="shared" si="512"/>
        <v>9.5083640849489004E-2</v>
      </c>
      <c r="AD327" s="163">
        <f t="shared" si="512"/>
        <v>8.3265923398867514E-2</v>
      </c>
      <c r="AE327" s="163">
        <f t="shared" si="512"/>
        <v>7.6582848718158736E-2</v>
      </c>
      <c r="AF327" s="163">
        <f t="shared" si="512"/>
        <v>0.10822886003317245</v>
      </c>
      <c r="AG327" s="322">
        <f t="shared" si="512"/>
        <v>0.11149250038630178</v>
      </c>
      <c r="AH327" s="322">
        <f t="shared" si="512"/>
        <v>0.12214696738196773</v>
      </c>
      <c r="AI327" s="322">
        <f t="shared" si="512"/>
        <v>9.6317660764010687E-2</v>
      </c>
      <c r="AJ327" s="163">
        <f t="shared" si="512"/>
        <v>7.082680059591577E-2</v>
      </c>
      <c r="AK327" s="163">
        <f t="shared" si="512"/>
        <v>3.3613445378151259E-2</v>
      </c>
      <c r="AL327" s="163">
        <f t="shared" si="512"/>
        <v>3.9454609567840769E-2</v>
      </c>
      <c r="AM327" s="322">
        <f t="shared" si="512"/>
        <v>6.3720863427445831E-2</v>
      </c>
      <c r="AN327" s="323">
        <f t="shared" si="512"/>
        <v>0.12821617111938402</v>
      </c>
      <c r="AQ327" s="322">
        <f>+AQ294</f>
        <v>0.14462448023969826</v>
      </c>
      <c r="AR327" s="322">
        <f>+AR294</f>
        <v>0.11149250038630178</v>
      </c>
      <c r="AS327" s="322">
        <f>+AS294</f>
        <v>0.12214696738196774</v>
      </c>
      <c r="AT327" s="322">
        <f>+AT294</f>
        <v>9.6317660764010687E-2</v>
      </c>
      <c r="AU327" s="322">
        <f>+AU294</f>
        <v>6.3720863427445817E-2</v>
      </c>
      <c r="AV327" s="323">
        <f t="shared" ref="AV327" si="513">+AV294</f>
        <v>0.12821617111938402</v>
      </c>
      <c r="AX327" s="322">
        <f>+AX294</f>
        <v>0.15022398411167759</v>
      </c>
      <c r="AY327" s="322">
        <f>+AY294</f>
        <v>9.7103036679919624E-2</v>
      </c>
      <c r="AZ327" s="322">
        <f>+AZ294</f>
        <v>0.11182776259398296</v>
      </c>
      <c r="BA327" s="322">
        <f>+BA294</f>
        <v>0.11032902275331478</v>
      </c>
      <c r="BB327" s="322">
        <f>+BB294</f>
        <v>5.7262077342005252E-2</v>
      </c>
      <c r="BC327" s="323">
        <f t="shared" ref="BC327" si="514">+BC294</f>
        <v>0.11600645517983355</v>
      </c>
    </row>
    <row r="328" spans="1:55" s="204" customFormat="1">
      <c r="A328" s="341"/>
      <c r="B328" s="173" t="s">
        <v>46</v>
      </c>
      <c r="C328" s="308"/>
      <c r="D328" s="163">
        <f t="shared" ref="D328:V328" si="515">IFERROR(+D34/D42,"-")</f>
        <v>4.8933255040125266E-4</v>
      </c>
      <c r="E328" s="163">
        <f t="shared" si="515"/>
        <v>8.8639358763742716E-3</v>
      </c>
      <c r="F328" s="163">
        <f t="shared" si="515"/>
        <v>9.8187163580856756E-3</v>
      </c>
      <c r="G328" s="163">
        <f t="shared" si="515"/>
        <v>4.9133449358411165E-3</v>
      </c>
      <c r="H328" s="163">
        <f t="shared" si="515"/>
        <v>5.9947013852092952E-2</v>
      </c>
      <c r="I328" s="163">
        <f t="shared" si="515"/>
        <v>3.6547361619708112E-2</v>
      </c>
      <c r="J328" s="163">
        <f t="shared" si="515"/>
        <v>9.0648559010475041E-3</v>
      </c>
      <c r="K328" s="163">
        <f t="shared" si="515"/>
        <v>4.1907046657348413E-3</v>
      </c>
      <c r="L328" s="322">
        <f t="shared" si="515"/>
        <v>1.6105894967553751E-2</v>
      </c>
      <c r="M328" s="163">
        <f t="shared" si="515"/>
        <v>8.3231985405898448E-2</v>
      </c>
      <c r="N328" s="163">
        <f t="shared" si="515"/>
        <v>1.2761946196795011E-2</v>
      </c>
      <c r="O328" s="163">
        <f t="shared" si="515"/>
        <v>2.4552949141742005E-2</v>
      </c>
      <c r="P328" s="163">
        <f t="shared" si="515"/>
        <v>2.0274689339437543E-2</v>
      </c>
      <c r="Q328" s="163">
        <f t="shared" si="515"/>
        <v>4.2342604599465423E-4</v>
      </c>
      <c r="R328" s="163">
        <f t="shared" si="515"/>
        <v>1.9193210040267163E-2</v>
      </c>
      <c r="S328" s="163">
        <f t="shared" si="515"/>
        <v>1.5293594930196665E-2</v>
      </c>
      <c r="T328" s="163">
        <f t="shared" si="515"/>
        <v>5.109356944966518E-3</v>
      </c>
      <c r="U328" s="163">
        <f t="shared" si="515"/>
        <v>1.790577618795984E-2</v>
      </c>
      <c r="V328" s="163">
        <f t="shared" si="515"/>
        <v>1.0188982370101045E-2</v>
      </c>
      <c r="W328" s="163"/>
      <c r="X328" s="163"/>
      <c r="Y328" s="163">
        <f t="shared" ref="Y328:AN328" si="516">IFERROR(+Y34/Y42,"-")</f>
        <v>3.4815429142054398E-2</v>
      </c>
      <c r="Z328" s="163">
        <f t="shared" si="516"/>
        <v>6.5579294568971665E-3</v>
      </c>
      <c r="AA328" s="163">
        <f t="shared" si="516"/>
        <v>7.3761190266044638E-3</v>
      </c>
      <c r="AB328" s="163">
        <f t="shared" si="516"/>
        <v>1.7650618612157075E-2</v>
      </c>
      <c r="AC328" s="163">
        <f t="shared" si="516"/>
        <v>7.3378494783746132E-4</v>
      </c>
      <c r="AD328" s="163">
        <f t="shared" si="516"/>
        <v>7.4385397249674672E-3</v>
      </c>
      <c r="AE328" s="163">
        <f t="shared" si="516"/>
        <v>1.6176591039397167E-2</v>
      </c>
      <c r="AF328" s="163">
        <f t="shared" si="516"/>
        <v>8.3977108019664386E-3</v>
      </c>
      <c r="AG328" s="322">
        <f t="shared" si="516"/>
        <v>1.2686775795804003E-2</v>
      </c>
      <c r="AH328" s="322">
        <f t="shared" si="516"/>
        <v>7.5209231260404555E-3</v>
      </c>
      <c r="AI328" s="322">
        <f t="shared" si="516"/>
        <v>2.0044345705958522E-2</v>
      </c>
      <c r="AJ328" s="163">
        <f t="shared" si="516"/>
        <v>2.3778079928177837E-2</v>
      </c>
      <c r="AK328" s="163">
        <f t="shared" si="516"/>
        <v>0.17341482047364401</v>
      </c>
      <c r="AL328" s="163">
        <f t="shared" si="516"/>
        <v>4.1139364494769425E-2</v>
      </c>
      <c r="AM328" s="322">
        <f t="shared" si="516"/>
        <v>3.810837984241628E-2</v>
      </c>
      <c r="AN328" s="323">
        <f t="shared" si="516"/>
        <v>1.6199023321796208E-2</v>
      </c>
      <c r="AQ328" s="322">
        <f>IFERROR(+AQ34/AQ42,"-")</f>
        <v>4.1907046657348413E-3</v>
      </c>
      <c r="AR328" s="322">
        <f>IFERROR(+AR34/AR42,"-")</f>
        <v>1.2686775795804003E-2</v>
      </c>
      <c r="AS328" s="322">
        <f>IFERROR(+AS34/AS42,"-")</f>
        <v>7.5209231260404555E-3</v>
      </c>
      <c r="AT328" s="322">
        <f>IFERROR(+AT34/AT42,"-")</f>
        <v>2.0044345705958522E-2</v>
      </c>
      <c r="AU328" s="322">
        <f>IFERROR(+AU34/AU42,"-")</f>
        <v>3.8108379842416287E-2</v>
      </c>
      <c r="AV328" s="323">
        <f t="shared" ref="AV328" si="517">IFERROR(+AV34/AV42,"-")</f>
        <v>1.6199023321796204E-2</v>
      </c>
      <c r="AX328" s="322">
        <f>IFERROR(+AX34/AX42,"-")</f>
        <v>8.7610214145252361E-3</v>
      </c>
      <c r="AY328" s="322">
        <f>IFERROR(+AY34/AY42,"-")</f>
        <v>1.0487369446912004E-2</v>
      </c>
      <c r="AZ328" s="322">
        <f>IFERROR(+AZ34/AZ42,"-")</f>
        <v>4.4984207671774799E-3</v>
      </c>
      <c r="BA328" s="322">
        <f>IFERROR(+BA34/BA42,"-")</f>
        <v>1.8614222575591047E-2</v>
      </c>
      <c r="BB328" s="322">
        <f>IFERROR(+BB34/BB42,"-")</f>
        <v>0.10672726560357325</v>
      </c>
      <c r="BC328" s="323">
        <f t="shared" ref="BC328" si="518">IFERROR(+BC34/BC42,"-")</f>
        <v>1.512185646190398E-2</v>
      </c>
    </row>
    <row r="329" spans="1:55" s="204" customFormat="1">
      <c r="A329" s="341"/>
      <c r="B329" s="173" t="s">
        <v>45</v>
      </c>
      <c r="C329" s="308"/>
      <c r="D329" s="163">
        <f t="shared" ref="D329:V329" si="519">IFERROR(+D178/D170,"-")</f>
        <v>0.16395249307441348</v>
      </c>
      <c r="E329" s="163">
        <f t="shared" si="519"/>
        <v>-2.9561209473654985E-2</v>
      </c>
      <c r="F329" s="163">
        <f t="shared" si="519"/>
        <v>0.15627809987068708</v>
      </c>
      <c r="G329" s="163">
        <f t="shared" si="519"/>
        <v>0.18417044098471688</v>
      </c>
      <c r="H329" s="163">
        <f t="shared" si="519"/>
        <v>0.1553697196420086</v>
      </c>
      <c r="I329" s="163">
        <f t="shared" si="519"/>
        <v>0.13427235643751997</v>
      </c>
      <c r="J329" s="163">
        <f t="shared" si="519"/>
        <v>0.14783777982089844</v>
      </c>
      <c r="K329" s="163">
        <f t="shared" si="519"/>
        <v>0.16443899268410686</v>
      </c>
      <c r="L329" s="322">
        <f t="shared" si="519"/>
        <v>0.15615613486308338</v>
      </c>
      <c r="M329" s="163">
        <f t="shared" si="519"/>
        <v>-0.46686159844054581</v>
      </c>
      <c r="N329" s="163">
        <f t="shared" si="519"/>
        <v>0.14233692597208983</v>
      </c>
      <c r="O329" s="163">
        <f t="shared" si="519"/>
        <v>0.14218421555513089</v>
      </c>
      <c r="P329" s="163">
        <f t="shared" si="519"/>
        <v>0.15872858698881076</v>
      </c>
      <c r="Q329" s="163">
        <f t="shared" si="519"/>
        <v>0.1185594627899916</v>
      </c>
      <c r="R329" s="163">
        <f t="shared" si="519"/>
        <v>0.19500824111137274</v>
      </c>
      <c r="S329" s="163">
        <f t="shared" si="519"/>
        <v>0.11149414649946786</v>
      </c>
      <c r="T329" s="163">
        <f t="shared" si="519"/>
        <v>0.13127450572897184</v>
      </c>
      <c r="U329" s="163">
        <f t="shared" si="519"/>
        <v>0.20683253588516745</v>
      </c>
      <c r="V329" s="163">
        <f t="shared" si="519"/>
        <v>8.5188087774294666E-2</v>
      </c>
      <c r="W329" s="163"/>
      <c r="X329" s="163"/>
      <c r="Y329" s="163">
        <f t="shared" ref="Y329:AN329" si="520">IFERROR(+Y178/Y170,"-")</f>
        <v>0.14511035682320955</v>
      </c>
      <c r="Z329" s="163">
        <f t="shared" si="520"/>
        <v>0.12903561690192175</v>
      </c>
      <c r="AA329" s="163">
        <f t="shared" si="520"/>
        <v>6.6270585782780903E-2</v>
      </c>
      <c r="AB329" s="163">
        <f t="shared" si="520"/>
        <v>0.20583825171478703</v>
      </c>
      <c r="AC329" s="163">
        <f t="shared" si="520"/>
        <v>8.3145925723533493E-2</v>
      </c>
      <c r="AD329" s="163">
        <f t="shared" si="520"/>
        <v>0.11893138959475726</v>
      </c>
      <c r="AE329" s="163">
        <f t="shared" si="520"/>
        <v>8.9835951740300318E-2</v>
      </c>
      <c r="AF329" s="163">
        <f t="shared" si="520"/>
        <v>0.10528826915381537</v>
      </c>
      <c r="AG329" s="322">
        <f t="shared" si="520"/>
        <v>0.12577544246614564</v>
      </c>
      <c r="AH329" s="322">
        <f t="shared" si="520"/>
        <v>0.11975230739968057</v>
      </c>
      <c r="AI329" s="322">
        <f t="shared" si="520"/>
        <v>0.13427952717305586</v>
      </c>
      <c r="AJ329" s="163">
        <f t="shared" si="520"/>
        <v>6.8155765675627325E-2</v>
      </c>
      <c r="AK329" s="163">
        <f t="shared" si="520"/>
        <v>0.22317431896661977</v>
      </c>
      <c r="AL329" s="163">
        <f t="shared" si="520"/>
        <v>5.0913783772532369E-2</v>
      </c>
      <c r="AM329" s="322">
        <f t="shared" si="520"/>
        <v>7.8702683415714306E-2</v>
      </c>
      <c r="AN329" s="323">
        <f t="shared" si="520"/>
        <v>0.14630648904995369</v>
      </c>
      <c r="AQ329" s="322">
        <f>IFERROR(+AQ178/AQ170,"-")</f>
        <v>0.16443899268410686</v>
      </c>
      <c r="AR329" s="322">
        <f>IFERROR(+AR178/AR170,"-")</f>
        <v>0.12577544246614564</v>
      </c>
      <c r="AS329" s="322">
        <f>IFERROR(+AS178/AS170,"-")</f>
        <v>0.11975230739968058</v>
      </c>
      <c r="AT329" s="322">
        <f>IFERROR(+AT178/AT170,"-")</f>
        <v>0.13427952717305586</v>
      </c>
      <c r="AU329" s="322">
        <f>IFERROR(+AU178/AU170,"-")</f>
        <v>7.8702683415714306E-2</v>
      </c>
      <c r="AV329" s="323">
        <f t="shared" ref="AV329" si="521">IFERROR(+AV178/AV170,"-")</f>
        <v>0.14630648904995369</v>
      </c>
      <c r="AX329" s="322">
        <f>IFERROR(+AX178/AX170,"-")</f>
        <v>0.16420942059750762</v>
      </c>
      <c r="AY329" s="322">
        <f>IFERROR(+AY178/AY170,"-")</f>
        <v>0.13604630648643654</v>
      </c>
      <c r="AZ329" s="322">
        <f>IFERROR(+AZ178/AZ170,"-")</f>
        <v>9.9571239412345788E-2</v>
      </c>
      <c r="BA329" s="322">
        <f>IFERROR(+BA178/BA170,"-")</f>
        <v>0.13474619406783583</v>
      </c>
      <c r="BB329" s="322">
        <f>IFERROR(+BB178/BB170,"-")</f>
        <v>0.1452895383206361</v>
      </c>
      <c r="BC329" s="323">
        <f t="shared" ref="BC329" si="522">IFERROR(+BC178/BC170,"-")</f>
        <v>0.14582756179394835</v>
      </c>
    </row>
    <row r="330" spans="1:55" s="204" customFormat="1">
      <c r="A330" s="341"/>
      <c r="B330" s="173" t="s">
        <v>44</v>
      </c>
      <c r="C330" s="308"/>
      <c r="D330" s="163">
        <f t="shared" ref="D330:V330" si="523">IFERROR(+(D69-D67+D60)/D42,"-")</f>
        <v>0.17774461190491725</v>
      </c>
      <c r="E330" s="163">
        <f t="shared" si="523"/>
        <v>2.4262993519036703E-2</v>
      </c>
      <c r="F330" s="163">
        <f t="shared" si="523"/>
        <v>0.12581288853086209</v>
      </c>
      <c r="G330" s="163">
        <f t="shared" si="523"/>
        <v>0.17691026336946525</v>
      </c>
      <c r="H330" s="163">
        <f t="shared" si="523"/>
        <v>0.14132768147755659</v>
      </c>
      <c r="I330" s="163">
        <f t="shared" si="523"/>
        <v>0.14216333926125047</v>
      </c>
      <c r="J330" s="163">
        <f t="shared" si="523"/>
        <v>0.13753602990740779</v>
      </c>
      <c r="K330" s="163">
        <f t="shared" si="523"/>
        <v>0.14749774780991767</v>
      </c>
      <c r="L330" s="322">
        <f t="shared" si="523"/>
        <v>0.1505418519360415</v>
      </c>
      <c r="M330" s="163">
        <f t="shared" si="523"/>
        <v>-0.16889632107023411</v>
      </c>
      <c r="N330" s="163">
        <f t="shared" si="523"/>
        <v>0.14572305609938849</v>
      </c>
      <c r="O330" s="163">
        <f t="shared" si="523"/>
        <v>0.12708590545222828</v>
      </c>
      <c r="P330" s="163">
        <f t="shared" si="523"/>
        <v>0.13296775167278765</v>
      </c>
      <c r="Q330" s="163">
        <f t="shared" si="523"/>
        <v>0.14593202247686593</v>
      </c>
      <c r="R330" s="163">
        <f t="shared" si="523"/>
        <v>0.16581872543582571</v>
      </c>
      <c r="S330" s="163">
        <f t="shared" si="523"/>
        <v>9.1948647195005034E-2</v>
      </c>
      <c r="T330" s="163">
        <f t="shared" si="523"/>
        <v>0.1261746648289688</v>
      </c>
      <c r="U330" s="163">
        <f t="shared" si="523"/>
        <v>0.15688386650949149</v>
      </c>
      <c r="V330" s="163">
        <f t="shared" si="523"/>
        <v>2.2195915951464931E-2</v>
      </c>
      <c r="W330" s="163"/>
      <c r="X330" s="163"/>
      <c r="Y330" s="163">
        <f t="shared" ref="Y330:AN330" si="524">IFERROR(+(Y69-Y67+Y60)/Y42,"-")</f>
        <v>0.11199499009867475</v>
      </c>
      <c r="Z330" s="163">
        <f t="shared" si="524"/>
        <v>0.15020380126622471</v>
      </c>
      <c r="AA330" s="163">
        <f t="shared" si="524"/>
        <v>0.11068381456730972</v>
      </c>
      <c r="AB330" s="163">
        <f t="shared" si="524"/>
        <v>0.14700443786982248</v>
      </c>
      <c r="AC330" s="163">
        <f t="shared" si="524"/>
        <v>8.2694373251943468E-2</v>
      </c>
      <c r="AD330" s="163">
        <f t="shared" si="524"/>
        <v>9.0704463123834983E-2</v>
      </c>
      <c r="AE330" s="163">
        <f t="shared" si="524"/>
        <v>8.4159226799901718E-2</v>
      </c>
      <c r="AF330" s="163">
        <f t="shared" si="524"/>
        <v>0.11662657083513889</v>
      </c>
      <c r="AG330" s="322">
        <f t="shared" si="524"/>
        <v>0.1212594599277772</v>
      </c>
      <c r="AH330" s="322">
        <f t="shared" si="524"/>
        <v>0.12510243019923528</v>
      </c>
      <c r="AI330" s="322">
        <f t="shared" si="524"/>
        <v>0.11578603196875013</v>
      </c>
      <c r="AJ330" s="163">
        <f t="shared" si="524"/>
        <v>9.4604880524093604E-2</v>
      </c>
      <c r="AK330" s="163">
        <f t="shared" si="524"/>
        <v>0.20620066208301502</v>
      </c>
      <c r="AL330" s="163">
        <f t="shared" si="524"/>
        <v>8.0593974062610194E-2</v>
      </c>
      <c r="AM330" s="322">
        <f t="shared" si="524"/>
        <v>0.10176255745239658</v>
      </c>
      <c r="AN330" s="323">
        <f t="shared" si="524"/>
        <v>0.14200237203661997</v>
      </c>
      <c r="AQ330" s="322">
        <f>IFERROR(+(AQ69-AQ67+AQ60)/AQ42,"-")</f>
        <v>0.14749774780991767</v>
      </c>
      <c r="AR330" s="322">
        <f>IFERROR(+(AR69-AR67+AR60)/AR42,"-")</f>
        <v>0.12125945992777719</v>
      </c>
      <c r="AS330" s="322">
        <f>IFERROR(+(AS69-AS67+AS60)/AS42,"-")</f>
        <v>0.12510243019923531</v>
      </c>
      <c r="AT330" s="322">
        <f>IFERROR(+(AT69-AT67+AT60)/AT42,"-")</f>
        <v>0.11578603196875013</v>
      </c>
      <c r="AU330" s="322">
        <f>IFERROR(+(AU69-AU67+AU60)/AU42,"-")</f>
        <v>0.10176255745239658</v>
      </c>
      <c r="AV330" s="323">
        <f t="shared" ref="AV330" si="525">IFERROR(+(AV69-AV67+AV60)/AV42,"-")</f>
        <v>0.14200237203661997</v>
      </c>
      <c r="AX330" s="322">
        <f>IFERROR(+(AX69-AX67+AX60)/AX42,"-")</f>
        <v>0.16590743903887131</v>
      </c>
      <c r="AY330" s="322">
        <f>IFERROR(+(AY69-AY67+AY60)/AY42,"-")</f>
        <v>0.11087633356044468</v>
      </c>
      <c r="AZ330" s="322">
        <f>IFERROR(+(AZ69-AZ67+AZ60)/AZ42,"-")</f>
        <v>0.10525028447459935</v>
      </c>
      <c r="BA330" s="322">
        <f>IFERROR(+(BA69-BA67+BA60)/BA42,"-")</f>
        <v>0.12965647873161379</v>
      </c>
      <c r="BB330" s="322">
        <f>IFERROR(+(BB69-BB67+BB60)/BB42,"-")</f>
        <v>0.16373467068918229</v>
      </c>
      <c r="BC330" s="323">
        <f t="shared" ref="BC330" si="526">IFERROR(+(BC69-BC67+BC60)/BC42,"-")</f>
        <v>0.13481164920879218</v>
      </c>
    </row>
    <row r="331" spans="1:55" s="204" customFormat="1">
      <c r="A331" s="341"/>
      <c r="B331" s="173" t="s">
        <v>43</v>
      </c>
      <c r="C331" s="308"/>
      <c r="D331" s="163">
        <f t="shared" ref="D331:V331" si="527">IFERROR(+D65/D357,"-")</f>
        <v>2.3725667629849765E-2</v>
      </c>
      <c r="E331" s="163">
        <f t="shared" si="527"/>
        <v>-1.9637799396588881E-2</v>
      </c>
      <c r="F331" s="163">
        <f t="shared" si="527"/>
        <v>4.7353600642536485E-3</v>
      </c>
      <c r="G331" s="163">
        <f t="shared" si="527"/>
        <v>2.8356790669169352E-2</v>
      </c>
      <c r="H331" s="163">
        <f t="shared" si="527"/>
        <v>1.8224445371633295E-3</v>
      </c>
      <c r="I331" s="163">
        <f t="shared" si="527"/>
        <v>1.6970323133763874E-2</v>
      </c>
      <c r="J331" s="163">
        <f t="shared" si="527"/>
        <v>2.4215006298518107E-2</v>
      </c>
      <c r="K331" s="163">
        <f t="shared" si="527"/>
        <v>2.1316220132101497E-2</v>
      </c>
      <c r="L331" s="322">
        <f t="shared" si="527"/>
        <v>1.6099075699754776E-2</v>
      </c>
      <c r="M331" s="163">
        <f t="shared" si="527"/>
        <v>-7.9330342488237227E-2</v>
      </c>
      <c r="N331" s="163">
        <f t="shared" si="527"/>
        <v>1.866397570864925E-2</v>
      </c>
      <c r="O331" s="163">
        <f t="shared" si="527"/>
        <v>2.0528939504523735E-2</v>
      </c>
      <c r="P331" s="163">
        <f t="shared" si="527"/>
        <v>1.2160488421263339E-2</v>
      </c>
      <c r="Q331" s="163">
        <f t="shared" si="527"/>
        <v>1.2819574357032147E-2</v>
      </c>
      <c r="R331" s="163">
        <f t="shared" si="527"/>
        <v>3.0153922674506391E-2</v>
      </c>
      <c r="S331" s="163">
        <f t="shared" si="527"/>
        <v>2.1022056821276211E-2</v>
      </c>
      <c r="T331" s="163">
        <f t="shared" si="527"/>
        <v>2.6185919167818185E-2</v>
      </c>
      <c r="U331" s="163">
        <f t="shared" si="527"/>
        <v>2.2084113269831902E-2</v>
      </c>
      <c r="V331" s="163">
        <f t="shared" si="527"/>
        <v>-5.3084822511522599E-2</v>
      </c>
      <c r="W331" s="163"/>
      <c r="X331" s="163"/>
      <c r="Y331" s="163">
        <f t="shared" ref="Y331:AN331" si="528">IFERROR(+Y65/Y357,"-")</f>
        <v>2.1841463151303146E-2</v>
      </c>
      <c r="Z331" s="163">
        <f t="shared" si="528"/>
        <v>3.6339853117749843E-2</v>
      </c>
      <c r="AA331" s="163">
        <f t="shared" si="528"/>
        <v>1.398077129039965E-2</v>
      </c>
      <c r="AB331" s="163">
        <f t="shared" si="528"/>
        <v>4.63519313304721E-2</v>
      </c>
      <c r="AC331" s="163">
        <f t="shared" si="528"/>
        <v>1.3836322230178257E-3</v>
      </c>
      <c r="AD331" s="163">
        <f t="shared" si="528"/>
        <v>1.2734908136482939E-2</v>
      </c>
      <c r="AE331" s="163">
        <f t="shared" si="528"/>
        <v>5.0230790116752647E-3</v>
      </c>
      <c r="AF331" s="163">
        <f t="shared" si="528"/>
        <v>3.7130629274377394E-2</v>
      </c>
      <c r="AG331" s="322">
        <f t="shared" si="528"/>
        <v>1.8448415038096275E-2</v>
      </c>
      <c r="AH331" s="322">
        <f t="shared" si="528"/>
        <v>2.0772222135076127E-2</v>
      </c>
      <c r="AI331" s="322">
        <f t="shared" si="528"/>
        <v>1.5083625851744786E-2</v>
      </c>
      <c r="AJ331" s="163">
        <f t="shared" si="528"/>
        <v>3.115463992555741E-2</v>
      </c>
      <c r="AK331" s="163">
        <f t="shared" si="528"/>
        <v>3.3063436569928391E-2</v>
      </c>
      <c r="AL331" s="163">
        <f t="shared" si="528"/>
        <v>7.5743978174247044E-3</v>
      </c>
      <c r="AM331" s="322">
        <f t="shared" si="528"/>
        <v>2.7564457571841734E-2</v>
      </c>
      <c r="AN331" s="323">
        <f t="shared" si="528"/>
        <v>1.6869406562193684E-2</v>
      </c>
      <c r="AQ331" s="322">
        <f>IFERROR(+AQ65/AQ357,"-")</f>
        <v>2.1316220132101497E-2</v>
      </c>
      <c r="AR331" s="322">
        <f>IFERROR(+AR65/AR357,"-")</f>
        <v>1.8448415038096275E-2</v>
      </c>
      <c r="AS331" s="322">
        <f>IFERROR(+AS65/AS357,"-")</f>
        <v>2.0772222135076127E-2</v>
      </c>
      <c r="AT331" s="322">
        <f>IFERROR(+AT65/AT357,"-")</f>
        <v>1.5083625851744787E-2</v>
      </c>
      <c r="AU331" s="322">
        <f>IFERROR(+AU65/AU357,"-")</f>
        <v>2.7564457571841734E-2</v>
      </c>
      <c r="AV331" s="323">
        <f t="shared" ref="AV331" si="529">IFERROR(+AV65/AV357,"-")</f>
        <v>1.686940656219368E-2</v>
      </c>
      <c r="AX331" s="322">
        <f>IFERROR(+AX65/AX357,"-")</f>
        <v>1.4711355920187165E-2</v>
      </c>
      <c r="AY331" s="322">
        <f>IFERROR(+AY65/AY357,"-")</f>
        <v>1.9307104218573852E-2</v>
      </c>
      <c r="AZ331" s="322">
        <f>IFERROR(+AZ65/AZ357,"-")</f>
        <v>1.9442348622200199E-2</v>
      </c>
      <c r="BA331" s="322">
        <f>IFERROR(+BA65/BA357,"-")</f>
        <v>2.1767854343493157E-2</v>
      </c>
      <c r="BB331" s="322">
        <f>IFERROR(+BB65/BB357,"-")</f>
        <v>2.7292916072137408E-2</v>
      </c>
      <c r="BC331" s="323">
        <f t="shared" ref="BC331" si="530">IFERROR(+BC65/BC357,"-")</f>
        <v>2.0866562398377132E-2</v>
      </c>
    </row>
    <row r="332" spans="1:55" s="204" customFormat="1">
      <c r="A332" s="341"/>
      <c r="B332" s="173" t="s">
        <v>42</v>
      </c>
      <c r="C332" s="308"/>
      <c r="D332" s="163">
        <f t="shared" ref="D332:V332" si="531">IFERROR(+D65/D127,"-")</f>
        <v>3.526341530513992E-2</v>
      </c>
      <c r="E332" s="163">
        <f t="shared" si="531"/>
        <v>-2.385248200430027E-2</v>
      </c>
      <c r="F332" s="163">
        <f t="shared" si="531"/>
        <v>5.554626097863483E-3</v>
      </c>
      <c r="G332" s="163">
        <f t="shared" si="531"/>
        <v>3.3847405535218443E-2</v>
      </c>
      <c r="H332" s="163">
        <f t="shared" si="531"/>
        <v>2.0557062056392713E-3</v>
      </c>
      <c r="I332" s="163">
        <f t="shared" si="531"/>
        <v>1.8760563995889136E-2</v>
      </c>
      <c r="J332" s="163">
        <f t="shared" si="531"/>
        <v>2.898785016039809E-2</v>
      </c>
      <c r="K332" s="163">
        <f t="shared" si="531"/>
        <v>2.6797882377607714E-2</v>
      </c>
      <c r="L332" s="322">
        <f t="shared" si="531"/>
        <v>1.9096777067667936E-2</v>
      </c>
      <c r="M332" s="163">
        <f t="shared" si="531"/>
        <v>-8.293486467317944E-2</v>
      </c>
      <c r="N332" s="163">
        <f t="shared" si="531"/>
        <v>2.0852589560500949E-2</v>
      </c>
      <c r="O332" s="163">
        <f t="shared" si="531"/>
        <v>2.2244272929730777E-2</v>
      </c>
      <c r="P332" s="163">
        <f t="shared" si="531"/>
        <v>1.4717572509028141E-2</v>
      </c>
      <c r="Q332" s="163">
        <f t="shared" si="531"/>
        <v>1.624101865217286E-2</v>
      </c>
      <c r="R332" s="163">
        <f t="shared" si="531"/>
        <v>3.4334894163573659E-2</v>
      </c>
      <c r="S332" s="163">
        <f t="shared" si="531"/>
        <v>2.4152171192591665E-2</v>
      </c>
      <c r="T332" s="163">
        <f t="shared" si="531"/>
        <v>3.0558588155166714E-2</v>
      </c>
      <c r="U332" s="163">
        <f t="shared" si="531"/>
        <v>2.4131711789777022E-2</v>
      </c>
      <c r="V332" s="163">
        <f t="shared" si="531"/>
        <v>-6.3125000000000001E-2</v>
      </c>
      <c r="W332" s="163"/>
      <c r="X332" s="163"/>
      <c r="Y332" s="163">
        <f t="shared" ref="Y332:AN332" si="532">IFERROR(+Y65/Y127,"-")</f>
        <v>2.4877640866720774E-2</v>
      </c>
      <c r="Z332" s="163">
        <f t="shared" si="532"/>
        <v>4.1745319164046994E-2</v>
      </c>
      <c r="AA332" s="163">
        <f t="shared" si="532"/>
        <v>1.7210604247378348E-2</v>
      </c>
      <c r="AB332" s="163">
        <f t="shared" si="532"/>
        <v>5.9277017222888147E-2</v>
      </c>
      <c r="AC332" s="163">
        <f t="shared" si="532"/>
        <v>2.0386146938905017E-3</v>
      </c>
      <c r="AD332" s="163">
        <f t="shared" si="532"/>
        <v>1.5569246566551148E-2</v>
      </c>
      <c r="AE332" s="163">
        <f t="shared" si="532"/>
        <v>7.194524383604262E-3</v>
      </c>
      <c r="AF332" s="163">
        <f t="shared" si="532"/>
        <v>5.0704845814977972E-2</v>
      </c>
      <c r="AG332" s="322">
        <f t="shared" si="532"/>
        <v>2.2075288021369269E-2</v>
      </c>
      <c r="AH332" s="322">
        <f t="shared" si="532"/>
        <v>2.5211873024169926E-2</v>
      </c>
      <c r="AI332" s="322">
        <f t="shared" si="532"/>
        <v>1.7687437198096876E-2</v>
      </c>
      <c r="AJ332" s="163">
        <f t="shared" si="532"/>
        <v>3.4670076016151984E-2</v>
      </c>
      <c r="AK332" s="163">
        <f t="shared" si="532"/>
        <v>3.4335227349412224E-2</v>
      </c>
      <c r="AL332" s="163">
        <f t="shared" si="532"/>
        <v>8.6738469127682315E-3</v>
      </c>
      <c r="AM332" s="322">
        <f t="shared" si="532"/>
        <v>3.0307540857163154E-2</v>
      </c>
      <c r="AN332" s="323">
        <f t="shared" si="532"/>
        <v>2.0002204630155607E-2</v>
      </c>
      <c r="AQ332" s="322">
        <f>IFERROR(+AQ65/AQ127,"-")</f>
        <v>2.6797882377607714E-2</v>
      </c>
      <c r="AR332" s="322">
        <f>IFERROR(+AR65/AR127,"-")</f>
        <v>2.2075288021369269E-2</v>
      </c>
      <c r="AS332" s="322">
        <f>IFERROR(+AS65/AS127,"-")</f>
        <v>2.5211873024169926E-2</v>
      </c>
      <c r="AT332" s="322">
        <f>IFERROR(+AT65/AT127,"-")</f>
        <v>1.7687437198096876E-2</v>
      </c>
      <c r="AU332" s="322">
        <f>IFERROR(+AU65/AU127,"-")</f>
        <v>3.0307540857163157E-2</v>
      </c>
      <c r="AV332" s="323">
        <f t="shared" ref="AV332" si="533">IFERROR(+AV65/AV127,"-")</f>
        <v>2.0002204630155604E-2</v>
      </c>
      <c r="AX332" s="322">
        <f>IFERROR(+AX65/AX127,"-")</f>
        <v>1.7009472729684238E-2</v>
      </c>
      <c r="AY332" s="322">
        <f>IFERROR(+AY65/AY127,"-")</f>
        <v>2.0684580447083302E-2</v>
      </c>
      <c r="AZ332" s="322">
        <f>IFERROR(+AZ65/AZ127,"-")</f>
        <v>2.7390414544762268E-2</v>
      </c>
      <c r="BA332" s="322">
        <f>IFERROR(+BA65/BA127,"-")</f>
        <v>2.3906146240684718E-2</v>
      </c>
      <c r="BB332" s="322">
        <f>IFERROR(+BB65/BB127,"-")</f>
        <v>3.4335227349412224E-2</v>
      </c>
      <c r="BC332" s="323">
        <f t="shared" ref="BC332" si="534">IFERROR(+BC65/BC127,"-")</f>
        <v>2.6992918740797869E-2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5">IFERROR(+D266/D280,"-")</f>
        <v>17.397356828193832</v>
      </c>
      <c r="E338" s="161">
        <f t="shared" si="535"/>
        <v>12.432203389830509</v>
      </c>
      <c r="F338" s="161">
        <f t="shared" si="535"/>
        <v>15.958155422715627</v>
      </c>
      <c r="G338" s="161">
        <f t="shared" si="535"/>
        <v>15.341273476866697</v>
      </c>
      <c r="H338" s="161">
        <f t="shared" si="535"/>
        <v>18.145929339477728</v>
      </c>
      <c r="I338" s="161">
        <f t="shared" si="535"/>
        <v>14.807877813504824</v>
      </c>
      <c r="J338" s="161">
        <f t="shared" si="535"/>
        <v>17.481675392670159</v>
      </c>
      <c r="K338" s="161">
        <f t="shared" si="535"/>
        <v>20.332934131736526</v>
      </c>
      <c r="L338" s="347">
        <f t="shared" si="535"/>
        <v>16.453163926258096</v>
      </c>
      <c r="M338" s="161">
        <f t="shared" si="535"/>
        <v>12.645569620253164</v>
      </c>
      <c r="N338" s="161">
        <f t="shared" si="535"/>
        <v>15.928205128205128</v>
      </c>
      <c r="O338" s="161">
        <f t="shared" si="535"/>
        <v>16.77</v>
      </c>
      <c r="P338" s="161">
        <f t="shared" si="535"/>
        <v>14.611295681063122</v>
      </c>
      <c r="Q338" s="161">
        <f t="shared" si="535"/>
        <v>23.565217391304348</v>
      </c>
      <c r="R338" s="161">
        <f t="shared" si="535"/>
        <v>25.637096774193548</v>
      </c>
      <c r="S338" s="161">
        <f t="shared" si="535"/>
        <v>20.164893617021278</v>
      </c>
      <c r="T338" s="161">
        <f t="shared" si="535"/>
        <v>18.839130434782607</v>
      </c>
      <c r="U338" s="161">
        <f t="shared" si="535"/>
        <v>30.296296296296298</v>
      </c>
      <c r="V338" s="161">
        <f t="shared" si="535"/>
        <v>32.636363636363633</v>
      </c>
      <c r="W338" s="161"/>
      <c r="X338" s="161"/>
      <c r="Y338" s="161">
        <f t="shared" ref="Y338:AN338" si="536">IFERROR(+Y266/Y280,"-")</f>
        <v>49.683760683760681</v>
      </c>
      <c r="Z338" s="161">
        <f t="shared" si="536"/>
        <v>17.245674740484429</v>
      </c>
      <c r="AA338" s="161">
        <f t="shared" si="536"/>
        <v>16.838383838383837</v>
      </c>
      <c r="AB338" s="161">
        <f t="shared" si="536"/>
        <v>15.601503759398497</v>
      </c>
      <c r="AC338" s="161">
        <f t="shared" si="536"/>
        <v>19.340845070422535</v>
      </c>
      <c r="AD338" s="161">
        <f t="shared" si="536"/>
        <v>18.911627906976744</v>
      </c>
      <c r="AE338" s="161">
        <f t="shared" si="536"/>
        <v>19.266666666666666</v>
      </c>
      <c r="AF338" s="161">
        <f t="shared" si="536"/>
        <v>18.064885496183205</v>
      </c>
      <c r="AG338" s="347">
        <f t="shared" si="536"/>
        <v>19.761240682856457</v>
      </c>
      <c r="AH338" s="347">
        <f t="shared" si="536"/>
        <v>18.739204064352244</v>
      </c>
      <c r="AI338" s="347">
        <f t="shared" si="536"/>
        <v>21.104618809126322</v>
      </c>
      <c r="AJ338" s="161">
        <f t="shared" si="536"/>
        <v>27.650069156293224</v>
      </c>
      <c r="AK338" s="161">
        <f t="shared" si="536"/>
        <v>28.851063829787233</v>
      </c>
      <c r="AL338" s="161">
        <f t="shared" si="536"/>
        <v>26.023529411764706</v>
      </c>
      <c r="AM338" s="347">
        <f t="shared" si="536"/>
        <v>27.554385964912282</v>
      </c>
      <c r="AN338" s="348">
        <f t="shared" si="536"/>
        <v>18.235853396718294</v>
      </c>
      <c r="AQ338" s="347">
        <f>IFERROR(+AQ266/AQ280,"-")</f>
        <v>20.332934131736526</v>
      </c>
      <c r="AR338" s="347">
        <f>IFERROR(+AR266/AR280,"-")</f>
        <v>19.761240682856457</v>
      </c>
      <c r="AS338" s="347">
        <f>IFERROR(+AS266/AS280,"-")</f>
        <v>18.739204064352244</v>
      </c>
      <c r="AT338" s="347">
        <f>IFERROR(+AT266/AT280,"-")</f>
        <v>21.104618809126318</v>
      </c>
      <c r="AU338" s="347">
        <f>IFERROR(+AU266/AU280,"-")</f>
        <v>27.554385964912282</v>
      </c>
      <c r="AV338" s="348">
        <f t="shared" ref="AV338" si="537">IFERROR(+AV266/AV280,"-")</f>
        <v>18.235853396718294</v>
      </c>
      <c r="AX338" s="347">
        <f>IFERROR(+AX266/AX280,"-")</f>
        <v>17.969035532994923</v>
      </c>
      <c r="AY338" s="347">
        <f>IFERROR(+AY266/AY280,"-")</f>
        <v>20.53995157384988</v>
      </c>
      <c r="AZ338" s="347">
        <f>IFERROR(+AZ266/AZ280,"-")</f>
        <v>20.832298136645964</v>
      </c>
      <c r="BA338" s="347">
        <f>IFERROR(+BA266/BA280,"-")</f>
        <v>20.580246913580247</v>
      </c>
      <c r="BB338" s="347">
        <f>IFERROR(+BB266/BB280,"-")</f>
        <v>26.023529411764706</v>
      </c>
      <c r="BC338" s="348">
        <f t="shared" ref="BC338" si="538">IFERROR(+BC266/BC280,"-")</f>
        <v>18.064885496183205</v>
      </c>
    </row>
    <row r="339" spans="1:55" s="204" customFormat="1">
      <c r="A339" s="287"/>
      <c r="B339" s="173"/>
      <c r="C339" s="308" t="s">
        <v>38</v>
      </c>
      <c r="D339" s="161">
        <f t="shared" ref="D339:V339" si="539">IFERROR(+D266/D283,"-")</f>
        <v>8.4061302681992345</v>
      </c>
      <c r="E339" s="161">
        <f t="shared" si="539"/>
        <v>4.3020527859237534</v>
      </c>
      <c r="F339" s="161">
        <f t="shared" si="539"/>
        <v>6.4216494845360828</v>
      </c>
      <c r="G339" s="161">
        <f t="shared" si="539"/>
        <v>6.599014778325123</v>
      </c>
      <c r="H339" s="161">
        <f t="shared" si="539"/>
        <v>6.330653804930332</v>
      </c>
      <c r="I339" s="161">
        <f t="shared" si="539"/>
        <v>4.8425341745531023</v>
      </c>
      <c r="J339" s="161">
        <f t="shared" si="539"/>
        <v>6.6513944223107568</v>
      </c>
      <c r="K339" s="161">
        <f t="shared" si="539"/>
        <v>8.1861137897782061</v>
      </c>
      <c r="L339" s="347">
        <f t="shared" si="539"/>
        <v>6.5176157110431268</v>
      </c>
      <c r="M339" s="161">
        <f t="shared" si="539"/>
        <v>7.2391304347826084</v>
      </c>
      <c r="N339" s="161">
        <f t="shared" si="539"/>
        <v>8.5095890410958912</v>
      </c>
      <c r="O339" s="161">
        <f t="shared" si="539"/>
        <v>8.0143369175627246</v>
      </c>
      <c r="P339" s="161">
        <f t="shared" si="539"/>
        <v>8.2514071294559095</v>
      </c>
      <c r="Q339" s="161">
        <f t="shared" si="539"/>
        <v>10.351978171896317</v>
      </c>
      <c r="R339" s="161">
        <f t="shared" si="539"/>
        <v>13.08230452674897</v>
      </c>
      <c r="S339" s="161">
        <f t="shared" si="539"/>
        <v>10.443526170798899</v>
      </c>
      <c r="T339" s="161">
        <f t="shared" si="539"/>
        <v>8.5972222222222214</v>
      </c>
      <c r="U339" s="161">
        <f t="shared" si="539"/>
        <v>14.309037900874635</v>
      </c>
      <c r="V339" s="161">
        <f t="shared" si="539"/>
        <v>16.212903225806453</v>
      </c>
      <c r="W339" s="161"/>
      <c r="X339" s="161"/>
      <c r="Y339" s="161">
        <f t="shared" ref="Y339:AN339" si="540">IFERROR(+Y266/Y283,"-")</f>
        <v>15.059585492227979</v>
      </c>
      <c r="Z339" s="161">
        <f t="shared" si="540"/>
        <v>8.5488850771869647</v>
      </c>
      <c r="AA339" s="161">
        <f t="shared" si="540"/>
        <v>9.2869080779944291</v>
      </c>
      <c r="AB339" s="161">
        <f t="shared" si="540"/>
        <v>8.8865096359743045</v>
      </c>
      <c r="AC339" s="161">
        <f t="shared" si="540"/>
        <v>8.7688378033205616</v>
      </c>
      <c r="AD339" s="161">
        <f t="shared" si="540"/>
        <v>9.9170731707317081</v>
      </c>
      <c r="AE339" s="161">
        <f t="shared" si="540"/>
        <v>11.407894736842104</v>
      </c>
      <c r="AF339" s="161">
        <f t="shared" si="540"/>
        <v>9.7186858316221763</v>
      </c>
      <c r="AG339" s="347">
        <f t="shared" si="540"/>
        <v>9.7562915479582148</v>
      </c>
      <c r="AH339" s="347">
        <f t="shared" si="540"/>
        <v>8.9963414634146339</v>
      </c>
      <c r="AI339" s="347">
        <f t="shared" si="540"/>
        <v>10.823344748858448</v>
      </c>
      <c r="AJ339" s="161">
        <f t="shared" si="540"/>
        <v>16.095813204508858</v>
      </c>
      <c r="AK339" s="161">
        <f t="shared" si="540"/>
        <v>8.6369426751592364</v>
      </c>
      <c r="AL339" s="161">
        <f t="shared" si="540"/>
        <v>12.935672514619883</v>
      </c>
      <c r="AM339" s="347">
        <f t="shared" si="540"/>
        <v>15.005732484076432</v>
      </c>
      <c r="AN339" s="348">
        <f t="shared" si="540"/>
        <v>7.8596166556510241</v>
      </c>
      <c r="AQ339" s="347">
        <f>IFERROR(+AQ266/AQ283,"-")</f>
        <v>8.1861137897782061</v>
      </c>
      <c r="AR339" s="347">
        <f>IFERROR(+AR266/AR283,"-")</f>
        <v>9.7562915479582148</v>
      </c>
      <c r="AS339" s="347">
        <f>IFERROR(+AS266/AS283,"-")</f>
        <v>8.9963414634146339</v>
      </c>
      <c r="AT339" s="347">
        <f>IFERROR(+AT266/AT283,"-")</f>
        <v>10.823344748858446</v>
      </c>
      <c r="AU339" s="347">
        <f>IFERROR(+AU266/AU283,"-")</f>
        <v>15.005732484076432</v>
      </c>
      <c r="AV339" s="348">
        <f t="shared" ref="AV339" si="541">IFERROR(+AV266/AV283,"-")</f>
        <v>7.8596166556510241</v>
      </c>
      <c r="AX339" s="347">
        <f>IFERROR(+AX266/AX283,"-")</f>
        <v>8.003391363328058</v>
      </c>
      <c r="AY339" s="347">
        <f>IFERROR(+AY266/AY283,"-")</f>
        <v>10.657035175879397</v>
      </c>
      <c r="AZ339" s="347">
        <f>IFERROR(+AZ266/AZ283,"-")</f>
        <v>9.151432469304229</v>
      </c>
      <c r="BA339" s="347">
        <f>IFERROR(+BA266/BA283,"-")</f>
        <v>9.2869080779944291</v>
      </c>
      <c r="BB339" s="347">
        <f>IFERROR(+BB266/BB283,"-")</f>
        <v>12.935672514619883</v>
      </c>
      <c r="BC339" s="348">
        <f t="shared" ref="BC339" si="542">IFERROR(+BC266/BC283,"-")</f>
        <v>9.3908730158730158</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43">IFERROR(+(D281+D282)/D280,"-")</f>
        <v>1.0696035242290749</v>
      </c>
      <c r="E341" s="167">
        <f t="shared" si="543"/>
        <v>1.8898305084745763</v>
      </c>
      <c r="F341" s="167">
        <f t="shared" si="543"/>
        <v>1.4850555081127241</v>
      </c>
      <c r="G341" s="167">
        <f t="shared" si="543"/>
        <v>1.3247824095281722</v>
      </c>
      <c r="H341" s="167">
        <f t="shared" si="543"/>
        <v>1.8663594470046083</v>
      </c>
      <c r="I341" s="167">
        <f t="shared" si="543"/>
        <v>2.057877813504823</v>
      </c>
      <c r="J341" s="167">
        <f t="shared" si="543"/>
        <v>1.6282722513089005</v>
      </c>
      <c r="K341" s="167">
        <f t="shared" si="543"/>
        <v>1.4838323353293412</v>
      </c>
      <c r="L341" s="351">
        <f t="shared" si="543"/>
        <v>1.5244145490782262</v>
      </c>
      <c r="M341" s="167">
        <f t="shared" si="543"/>
        <v>0.74683544303797467</v>
      </c>
      <c r="N341" s="167">
        <f t="shared" si="543"/>
        <v>0.87179487179487181</v>
      </c>
      <c r="O341" s="167">
        <f t="shared" si="543"/>
        <v>1.0925</v>
      </c>
      <c r="P341" s="167">
        <f t="shared" si="543"/>
        <v>0.77076411960132896</v>
      </c>
      <c r="Q341" s="167">
        <f t="shared" si="543"/>
        <v>1.2763975155279503</v>
      </c>
      <c r="R341" s="167">
        <f t="shared" si="543"/>
        <v>0.95967741935483875</v>
      </c>
      <c r="S341" s="167">
        <f t="shared" si="543"/>
        <v>0.93085106382978722</v>
      </c>
      <c r="T341" s="167">
        <f t="shared" si="543"/>
        <v>1.191304347826087</v>
      </c>
      <c r="U341" s="167">
        <f t="shared" si="543"/>
        <v>1.117283950617284</v>
      </c>
      <c r="V341" s="167">
        <f t="shared" si="543"/>
        <v>1.0129870129870129</v>
      </c>
      <c r="W341" s="167"/>
      <c r="X341" s="167"/>
      <c r="Y341" s="167">
        <f t="shared" ref="Y341:AN341" si="544">IFERROR(+(Y281+Y282)/Y280,"-")</f>
        <v>2.299145299145299</v>
      </c>
      <c r="Z341" s="167">
        <f t="shared" si="544"/>
        <v>1.0173010380622838</v>
      </c>
      <c r="AA341" s="167">
        <f t="shared" si="544"/>
        <v>0.81313131313131315</v>
      </c>
      <c r="AB341" s="167">
        <f t="shared" si="544"/>
        <v>0.75563909774436089</v>
      </c>
      <c r="AC341" s="167">
        <f t="shared" si="544"/>
        <v>1.2056338028169014</v>
      </c>
      <c r="AD341" s="167">
        <f t="shared" si="544"/>
        <v>0.90697674418604646</v>
      </c>
      <c r="AE341" s="167">
        <f t="shared" si="544"/>
        <v>0.68888888888888888</v>
      </c>
      <c r="AF341" s="167">
        <f t="shared" si="544"/>
        <v>0.85877862595419852</v>
      </c>
      <c r="AG341" s="351">
        <f t="shared" si="544"/>
        <v>1.0254868958884347</v>
      </c>
      <c r="AH341" s="351">
        <f t="shared" si="544"/>
        <v>1.0829805249788316</v>
      </c>
      <c r="AI341" s="351">
        <f t="shared" si="544"/>
        <v>0.94991652754590983</v>
      </c>
      <c r="AJ341" s="167">
        <f t="shared" si="544"/>
        <v>0.71784232365145229</v>
      </c>
      <c r="AK341" s="167">
        <f t="shared" si="544"/>
        <v>2.3404255319148937</v>
      </c>
      <c r="AL341" s="167">
        <f t="shared" si="544"/>
        <v>1.0117647058823529</v>
      </c>
      <c r="AM341" s="351">
        <f t="shared" si="544"/>
        <v>0.83625730994152048</v>
      </c>
      <c r="AN341" s="352">
        <f t="shared" si="544"/>
        <v>1.3201962889127434</v>
      </c>
      <c r="AQ341" s="351">
        <f>IFERROR(+(AQ281+AQ282)/AQ280,"-")</f>
        <v>1.4838323353293412</v>
      </c>
      <c r="AR341" s="351">
        <f>IFERROR(+(AR281+AR282)/AR280,"-")</f>
        <v>1.0254868958884347</v>
      </c>
      <c r="AS341" s="351">
        <f>IFERROR(+(AS281+AS282)/AS280,"-")</f>
        <v>1.0829805249788316</v>
      </c>
      <c r="AT341" s="351">
        <f>IFERROR(+(AT281+AT282)/AT280,"-")</f>
        <v>0.94991652754590983</v>
      </c>
      <c r="AU341" s="351">
        <f>IFERROR(+(AU281+AU282)/AU280,"-")</f>
        <v>0.83625730994152037</v>
      </c>
      <c r="AV341" s="352">
        <f t="shared" ref="AV341" si="545">IFERROR(+(AV281+AV282)/AV280,"-")</f>
        <v>1.3201962889127437</v>
      </c>
      <c r="AX341" s="351">
        <f>IFERROR(+(AX281+AX282)/AX280,"-")</f>
        <v>1.3208121827411168</v>
      </c>
      <c r="AY341" s="351">
        <f>IFERROR(+(AY281+AY282)/AY280,"-")</f>
        <v>0.96125907990314774</v>
      </c>
      <c r="AZ341" s="351">
        <f>IFERROR(+(AZ281+AZ282)/AZ280,"-")</f>
        <v>1.313664596273292</v>
      </c>
      <c r="BA341" s="351">
        <f>IFERROR(+(BA281+BA282)/BA280,"-")</f>
        <v>1.0432098765432098</v>
      </c>
      <c r="BB341" s="351">
        <f>IFERROR(+(BB281+BB282)/BB280,"-")</f>
        <v>1.2588235294117647</v>
      </c>
      <c r="BC341" s="352">
        <f t="shared" ref="BC341" si="546">IFERROR(+(BC281+BC282)/BC280,"-")</f>
        <v>1.0076335877862594</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7">IFERROR(+(D274+D275)/D266,"-")</f>
        <v>1.4498126202775246</v>
      </c>
      <c r="E343" s="161">
        <f t="shared" si="547"/>
        <v>1.9894342194955692</v>
      </c>
      <c r="F343" s="161">
        <f t="shared" si="547"/>
        <v>1.6922459463798363</v>
      </c>
      <c r="G343" s="161">
        <f t="shared" si="547"/>
        <v>0</v>
      </c>
      <c r="H343" s="161">
        <f t="shared" si="547"/>
        <v>1.2535342419368491</v>
      </c>
      <c r="I343" s="161">
        <f t="shared" si="547"/>
        <v>1.1183431952662721</v>
      </c>
      <c r="J343" s="161">
        <f t="shared" si="547"/>
        <v>1.2808226015773185</v>
      </c>
      <c r="K343" s="161">
        <f t="shared" si="547"/>
        <v>1.2633407939686654</v>
      </c>
      <c r="L343" s="347">
        <f t="shared" si="547"/>
        <v>1.027936344502824</v>
      </c>
      <c r="M343" s="161">
        <f t="shared" si="547"/>
        <v>2.5725725725725725</v>
      </c>
      <c r="N343" s="161">
        <f t="shared" si="547"/>
        <v>2.0309079201545397</v>
      </c>
      <c r="O343" s="161">
        <f t="shared" si="547"/>
        <v>0</v>
      </c>
      <c r="P343" s="161">
        <f t="shared" si="547"/>
        <v>2.2137335152341975</v>
      </c>
      <c r="Q343" s="161">
        <f t="shared" si="547"/>
        <v>2.1859515023721667</v>
      </c>
      <c r="R343" s="161">
        <f t="shared" si="547"/>
        <v>2.3240012582573137</v>
      </c>
      <c r="S343" s="161">
        <f t="shared" si="547"/>
        <v>2.3703508309153256</v>
      </c>
      <c r="T343" s="161">
        <f t="shared" si="547"/>
        <v>1.6676667435956611</v>
      </c>
      <c r="U343" s="161">
        <f t="shared" si="547"/>
        <v>2.6670741646291769</v>
      </c>
      <c r="V343" s="161">
        <f t="shared" si="547"/>
        <v>3.0943095901313171</v>
      </c>
      <c r="W343" s="161"/>
      <c r="X343" s="161"/>
      <c r="Y343" s="161">
        <f t="shared" ref="Y343:AN343" si="548">IFERROR(+(Y274+Y275)/Y266,"-")</f>
        <v>0</v>
      </c>
      <c r="Z343" s="161">
        <f t="shared" si="548"/>
        <v>1.9564606741573034</v>
      </c>
      <c r="AA343" s="161">
        <f t="shared" si="548"/>
        <v>1.8017396520695861</v>
      </c>
      <c r="AB343" s="161">
        <f t="shared" si="548"/>
        <v>1.8318072289156626</v>
      </c>
      <c r="AC343" s="161">
        <f t="shared" si="548"/>
        <v>0</v>
      </c>
      <c r="AD343" s="161">
        <f t="shared" si="548"/>
        <v>0</v>
      </c>
      <c r="AE343" s="161">
        <f t="shared" si="548"/>
        <v>3.3483275663206458</v>
      </c>
      <c r="AF343" s="161">
        <f t="shared" si="548"/>
        <v>1.724276357489964</v>
      </c>
      <c r="AG343" s="347">
        <f t="shared" si="548"/>
        <v>1.5421538686166911</v>
      </c>
      <c r="AH343" s="347">
        <f t="shared" si="548"/>
        <v>1.162984049523293</v>
      </c>
      <c r="AI343" s="347">
        <f t="shared" si="548"/>
        <v>1.9846802900461438</v>
      </c>
      <c r="AJ343" s="161">
        <f t="shared" si="548"/>
        <v>1.5655544995247861</v>
      </c>
      <c r="AK343" s="161">
        <f t="shared" si="548"/>
        <v>2.4432153392330385</v>
      </c>
      <c r="AL343" s="161">
        <f t="shared" si="548"/>
        <v>2.6622965641952985</v>
      </c>
      <c r="AM343" s="347">
        <f t="shared" si="548"/>
        <v>1.7190457999066173</v>
      </c>
      <c r="AN343" s="348">
        <f t="shared" si="548"/>
        <v>1.2740926368192673</v>
      </c>
      <c r="AQ343" s="347">
        <f>IFERROR(+(AQ274+AQ275)/AQ266,"-")</f>
        <v>1.2633407939686654</v>
      </c>
      <c r="AR343" s="347">
        <f>IFERROR(+(AR274+AR275)/AR266,"-")</f>
        <v>1.5421538686166911</v>
      </c>
      <c r="AS343" s="347">
        <f>IFERROR(+(AS274+AS275)/AS266,"-")</f>
        <v>1.162984049523293</v>
      </c>
      <c r="AT343" s="347">
        <f>IFERROR(+(AT274+AT275)/AT266,"-")</f>
        <v>1.984680290046144</v>
      </c>
      <c r="AU343" s="347">
        <f>IFERROR(+(AU274+AU275)/AU266,"-")</f>
        <v>1.7190457999066175</v>
      </c>
      <c r="AV343" s="348">
        <f t="shared" ref="AV343" si="549">IFERROR(+(AV274+AV275)/AV266,"-")</f>
        <v>1.2740926368192673</v>
      </c>
      <c r="AX343" s="347">
        <f>IFERROR(+(AX274+AX275)/AX266,"-")</f>
        <v>1.1835927568575384</v>
      </c>
      <c r="AY343" s="347">
        <f>IFERROR(+(AY274+AY275)/AY266,"-")</f>
        <v>1.9140634209595662</v>
      </c>
      <c r="AZ343" s="347">
        <f>IFERROR(+(AZ274+AZ275)/AZ266,"-")</f>
        <v>1.909809183064997</v>
      </c>
      <c r="BA343" s="347">
        <f>IFERROR(+(BA274+BA275)/BA266,"-")</f>
        <v>2.3276844631073783</v>
      </c>
      <c r="BB343" s="347">
        <f>IFERROR(+(BB274+BB275)/BB266,"-")</f>
        <v>2.6622965641952985</v>
      </c>
      <c r="BC343" s="348">
        <f t="shared" ref="BC343" si="550">IFERROR(+(BC274+BC275)/BC266,"-")</f>
        <v>1.7091696598351998</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51">IFERROR(+D134/(D88+D110+D119),"-")</f>
        <v>0.67281252892120069</v>
      </c>
      <c r="E347" s="168">
        <f t="shared" si="551"/>
        <v>0.82330213656794538</v>
      </c>
      <c r="F347" s="168">
        <f t="shared" si="551"/>
        <v>0.85250743809291596</v>
      </c>
      <c r="G347" s="168">
        <f t="shared" si="551"/>
        <v>0.83778328710198868</v>
      </c>
      <c r="H347" s="168">
        <f t="shared" si="551"/>
        <v>0.88652966662451493</v>
      </c>
      <c r="I347" s="168">
        <f t="shared" si="551"/>
        <v>0.90457425147146187</v>
      </c>
      <c r="J347" s="168">
        <f t="shared" si="551"/>
        <v>0.83535019549671785</v>
      </c>
      <c r="K347" s="168">
        <f t="shared" si="551"/>
        <v>0.79544304266602739</v>
      </c>
      <c r="L347" s="320">
        <f t="shared" si="551"/>
        <v>0.8430256898963715</v>
      </c>
      <c r="M347" s="168">
        <f t="shared" si="551"/>
        <v>0.95653791443265124</v>
      </c>
      <c r="N347" s="168">
        <f t="shared" si="551"/>
        <v>0.89504354624629534</v>
      </c>
      <c r="O347" s="168">
        <f t="shared" si="551"/>
        <v>0.92288651417712109</v>
      </c>
      <c r="P347" s="168">
        <f t="shared" si="551"/>
        <v>0.82625639614167223</v>
      </c>
      <c r="Q347" s="168">
        <f t="shared" si="551"/>
        <v>0.78933314661990339</v>
      </c>
      <c r="R347" s="168">
        <f t="shared" si="551"/>
        <v>0.87822966719661777</v>
      </c>
      <c r="S347" s="168">
        <f t="shared" si="551"/>
        <v>0.87041844422256509</v>
      </c>
      <c r="T347" s="168">
        <f t="shared" si="551"/>
        <v>0.85690867113540981</v>
      </c>
      <c r="U347" s="168">
        <f t="shared" si="551"/>
        <v>0.91514905623841625</v>
      </c>
      <c r="V347" s="168">
        <f t="shared" si="551"/>
        <v>0.84094768335085313</v>
      </c>
      <c r="W347" s="168"/>
      <c r="X347" s="168"/>
      <c r="Y347" s="168">
        <f t="shared" ref="Y347:AN347" si="552">IFERROR(+Y134/(Y88+Y110+Y119),"-")</f>
        <v>0.87795556131372676</v>
      </c>
      <c r="Z347" s="168">
        <f t="shared" si="552"/>
        <v>0.8705132418546081</v>
      </c>
      <c r="AA347" s="168">
        <f t="shared" si="552"/>
        <v>0.81233471465880158</v>
      </c>
      <c r="AB347" s="168">
        <f t="shared" si="552"/>
        <v>0.78195451630407975</v>
      </c>
      <c r="AC347" s="168">
        <f t="shared" si="552"/>
        <v>0.67871198376251052</v>
      </c>
      <c r="AD347" s="168">
        <f t="shared" si="552"/>
        <v>0.81797375328083988</v>
      </c>
      <c r="AE347" s="168">
        <f t="shared" si="552"/>
        <v>0.69818083084442029</v>
      </c>
      <c r="AF347" s="168">
        <f t="shared" si="552"/>
        <v>0.73228956084132646</v>
      </c>
      <c r="AG347" s="320">
        <f t="shared" si="552"/>
        <v>0.83570565198064362</v>
      </c>
      <c r="AH347" s="320">
        <f t="shared" si="552"/>
        <v>0.82390777027846029</v>
      </c>
      <c r="AI347" s="320">
        <f t="shared" si="552"/>
        <v>0.85278856080941567</v>
      </c>
      <c r="AJ347" s="168">
        <f t="shared" si="552"/>
        <v>0.89860316173068622</v>
      </c>
      <c r="AK347" s="168">
        <f t="shared" si="552"/>
        <v>0.96295959346529247</v>
      </c>
      <c r="AL347" s="168">
        <f t="shared" si="552"/>
        <v>0.87324550382309651</v>
      </c>
      <c r="AM347" s="320">
        <f t="shared" si="552"/>
        <v>0.90949172358624086</v>
      </c>
      <c r="AN347" s="321">
        <f t="shared" si="552"/>
        <v>0.84337752706766111</v>
      </c>
      <c r="AQ347" s="320">
        <f>IFERROR(+AQ134/(AQ88+AQ110+AQ119),"-")</f>
        <v>0.79544304266602739</v>
      </c>
      <c r="AR347" s="320">
        <f>IFERROR(+AR134/(AR88+AR110+AR119),"-")</f>
        <v>0.83570565198064373</v>
      </c>
      <c r="AS347" s="320">
        <f>IFERROR(+AS134/(AS88+AS110+AS119),"-")</f>
        <v>0.82390777027846018</v>
      </c>
      <c r="AT347" s="320">
        <f>IFERROR(+AT134/(AT88+AT110+AT119),"-")</f>
        <v>0.85278856080941556</v>
      </c>
      <c r="AU347" s="320">
        <f>IFERROR(+AU134/(AU88+AU110+AU119),"-")</f>
        <v>0.90949172358624075</v>
      </c>
      <c r="AV347" s="321">
        <f t="shared" ref="AV347" si="553">IFERROR(+AV134/(AV88+AV110+AV119),"-")</f>
        <v>0.843377527067661</v>
      </c>
      <c r="AX347" s="320">
        <f>IFERROR(+AX134/(AX88+AX110+AX119),"-")</f>
        <v>0.86489145076291685</v>
      </c>
      <c r="AY347" s="320">
        <f>IFERROR(+AY134/(AY88+AY110+AY119),"-")</f>
        <v>0.93340564813323612</v>
      </c>
      <c r="AZ347" s="320">
        <f>IFERROR(+AZ134/(AZ88+AZ110+AZ119),"-")</f>
        <v>0.70982308757784263</v>
      </c>
      <c r="BA347" s="320">
        <f>IFERROR(+BA134/(BA88+BA110+BA119),"-")</f>
        <v>0.91055472196716902</v>
      </c>
      <c r="BB347" s="320">
        <f>IFERROR(+BB134/(BB88+BB110+BB119),"-")</f>
        <v>0.79489545225348934</v>
      </c>
      <c r="BC347" s="321">
        <f t="shared" ref="BC347" si="554">IFERROR(+BC134/(BC88+BC110+BC119),"-")</f>
        <v>0.77303838828065718</v>
      </c>
    </row>
    <row r="348" spans="1:55" s="204" customFormat="1">
      <c r="A348" s="287"/>
      <c r="B348" s="173" t="s">
        <v>31</v>
      </c>
      <c r="C348" s="308"/>
      <c r="D348" s="168">
        <f t="shared" ref="D348:L348" si="555">IFERROR(+(D91+D96+D122)/(D88+D110+D119),"-")</f>
        <v>0.1325876376649151</v>
      </c>
      <c r="E348" s="168">
        <f t="shared" si="555"/>
        <v>3.0897881903823657E-2</v>
      </c>
      <c r="F348" s="168">
        <f t="shared" si="555"/>
        <v>1.0465121838113314E-2</v>
      </c>
      <c r="G348" s="168">
        <f t="shared" si="555"/>
        <v>1.9714839087160499E-2</v>
      </c>
      <c r="H348" s="168">
        <f t="shared" si="555"/>
        <v>3.4087489509955146E-2</v>
      </c>
      <c r="I348" s="168">
        <f t="shared" si="555"/>
        <v>0</v>
      </c>
      <c r="J348" s="168">
        <f t="shared" si="555"/>
        <v>0</v>
      </c>
      <c r="K348" s="168">
        <f t="shared" si="555"/>
        <v>6.7174179172066653E-2</v>
      </c>
      <c r="L348" s="320">
        <f t="shared" si="555"/>
        <v>2.975478175366959E-2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320">
        <f t="shared" ref="AG348:AN348" si="556">IFERROR(+(AG91+AG96+AG122)/(AG88+AG110+AG119),"-")</f>
        <v>2.7202165410286711E-2</v>
      </c>
      <c r="AH348" s="320">
        <f t="shared" si="556"/>
        <v>3.2090598346664306E-2</v>
      </c>
      <c r="AI348" s="320">
        <f t="shared" si="556"/>
        <v>2.0123890150733018E-2</v>
      </c>
      <c r="AJ348" s="168">
        <f t="shared" si="556"/>
        <v>0</v>
      </c>
      <c r="AK348" s="168">
        <f t="shared" si="556"/>
        <v>0</v>
      </c>
      <c r="AL348" s="168">
        <f t="shared" si="556"/>
        <v>0</v>
      </c>
      <c r="AM348" s="320">
        <f t="shared" si="556"/>
        <v>0</v>
      </c>
      <c r="AN348" s="321">
        <f t="shared" si="556"/>
        <v>2.8451970903559002E-2</v>
      </c>
      <c r="AQ348" s="320">
        <f>IFERROR(+(AQ91+AQ96+AQ122)/(AQ88+AQ110+AQ119),"-")</f>
        <v>6.7174179172066653E-2</v>
      </c>
      <c r="AR348" s="320">
        <f>IFERROR(+(AR91+AR96+AR122)/(AR88+AR110+AR119),"-")</f>
        <v>2.7202165410286715E-2</v>
      </c>
      <c r="AS348" s="320">
        <f>IFERROR(+(AS91+AS96+AS122)/(AS88+AS110+AS119),"-")</f>
        <v>3.2090598346664313E-2</v>
      </c>
      <c r="AT348" s="320">
        <f>IFERROR(+(AT91+AT96+AT122)/(AT88+AT110+AT119),"-")</f>
        <v>2.0123890150733015E-2</v>
      </c>
      <c r="AU348" s="320">
        <f>IFERROR(+(AU91+AU96+AU122)/(AU88+AU110+AU119),"-")</f>
        <v>0</v>
      </c>
      <c r="AV348" s="321">
        <f t="shared" ref="AV348" si="557">IFERROR(+(AV91+AV96+AV122)/(AV88+AV110+AV119),"-")</f>
        <v>2.8451970903559002E-2</v>
      </c>
      <c r="AX348" s="320">
        <f>IFERROR(+(AX91+AX96+AX122)/(AX88+AX110+AX119),"-")</f>
        <v>4.664889678369713E-2</v>
      </c>
      <c r="AY348" s="320" t="str">
        <f>IFERROR(+(AY91+AY96+AY122)/(AY88+AY110+AY119),"-")</f>
        <v>-</v>
      </c>
      <c r="AZ348" s="320" t="str">
        <f>IFERROR(+(AZ91+AZ96+AZ122)/(AZ88+AZ110+AZ119),"-")</f>
        <v>-</v>
      </c>
      <c r="BA348" s="320" t="str">
        <f>IFERROR(+(BA91+BA96+BA122)/(BA88+BA110+BA119),"-")</f>
        <v>-</v>
      </c>
      <c r="BB348" s="320">
        <f>IFERROR(+(BB91+BB96+BB122)/(BB88+BB110+BB119),"-")</f>
        <v>0</v>
      </c>
      <c r="BC348" s="321">
        <f t="shared" ref="BC348" si="558">IFERROR(+(BC91+BC96+BC122)/(BC88+BC110+BC119),"-")</f>
        <v>1.4316242625083233E-2</v>
      </c>
    </row>
    <row r="349" spans="1:55" s="204" customFormat="1">
      <c r="A349" s="287"/>
      <c r="B349" s="173" t="s">
        <v>30</v>
      </c>
      <c r="C349" s="308"/>
      <c r="D349" s="169">
        <f t="shared" ref="D349:K349" si="559">IF(D65&lt;0.00001,"Loss",+IF(D365&gt;+D96+D97+D122+D123, "No net debt",(+D96+D97+D122+D123-D365)/D65))</f>
        <v>6.9666269368295586</v>
      </c>
      <c r="E349" s="169" t="str">
        <f t="shared" si="559"/>
        <v>Loss</v>
      </c>
      <c r="F349" s="169" t="str">
        <f t="shared" si="559"/>
        <v>No net debt</v>
      </c>
      <c r="G349" s="169" t="str">
        <f t="shared" si="559"/>
        <v>No net debt</v>
      </c>
      <c r="H349" s="169" t="str">
        <f>IF(H65&lt;0.00001,"Loss",+IF(H365&gt;+H96+H97+H122+H123, "No net debt",(+H96+H97+H122+H123-H365)/H65))</f>
        <v>No net debt</v>
      </c>
      <c r="I349" s="169" t="str">
        <f t="shared" si="559"/>
        <v>No net debt</v>
      </c>
      <c r="J349" s="169" t="str">
        <f t="shared" si="559"/>
        <v>No net debt</v>
      </c>
      <c r="K349" s="169">
        <f t="shared" si="559"/>
        <v>1.3539255637055148</v>
      </c>
      <c r="L349" s="324"/>
      <c r="M349" s="169" t="str">
        <f t="shared" ref="M349:AF349" si="560">IF(M65&lt;0.00001,"Loss",+IF(M365&gt;+M95+M96+M122+M123, "No net debt",(+M95+M96+M122+M123-M365)/M65))</f>
        <v>Loss</v>
      </c>
      <c r="N349" s="169" t="str">
        <f t="shared" si="560"/>
        <v>No net debt</v>
      </c>
      <c r="O349" s="169" t="str">
        <f t="shared" si="560"/>
        <v>No net debt</v>
      </c>
      <c r="P349" s="169" t="str">
        <f t="shared" si="560"/>
        <v>No net debt</v>
      </c>
      <c r="Q349" s="169">
        <f t="shared" si="560"/>
        <v>7.1382820258192652</v>
      </c>
      <c r="R349" s="169" t="str">
        <f t="shared" si="560"/>
        <v>No net debt</v>
      </c>
      <c r="S349" s="169" t="str">
        <f t="shared" si="560"/>
        <v>No net debt</v>
      </c>
      <c r="T349" s="169" t="str">
        <f t="shared" si="560"/>
        <v>No net debt</v>
      </c>
      <c r="U349" s="169" t="str">
        <f t="shared" si="560"/>
        <v>No net debt</v>
      </c>
      <c r="V349" s="169" t="str">
        <f t="shared" si="560"/>
        <v>Loss</v>
      </c>
      <c r="W349" s="169" t="str">
        <f t="shared" si="560"/>
        <v>Loss</v>
      </c>
      <c r="X349" s="169" t="str">
        <f t="shared" si="560"/>
        <v>Loss</v>
      </c>
      <c r="Y349" s="169" t="str">
        <f t="shared" si="560"/>
        <v>No net debt</v>
      </c>
      <c r="Z349" s="169" t="str">
        <f>IF(Z65&lt;0.00001,"Loss",+IF(Z365&gt;+Z95+Z96+Z122+Z123, "No net debt",(+Z95+Z96+Z122+Z123-Z365)/Z65))</f>
        <v>No net debt</v>
      </c>
      <c r="AA349" s="169" t="str">
        <f t="shared" si="560"/>
        <v>No net debt</v>
      </c>
      <c r="AB349" s="169" t="str">
        <f t="shared" si="560"/>
        <v>No net debt</v>
      </c>
      <c r="AC349" s="169">
        <f t="shared" si="560"/>
        <v>88.883268482490266</v>
      </c>
      <c r="AD349" s="169" t="str">
        <f t="shared" si="560"/>
        <v>No net debt</v>
      </c>
      <c r="AE349" s="169" t="str">
        <f t="shared" si="560"/>
        <v>No net debt</v>
      </c>
      <c r="AF349" s="169" t="str">
        <f t="shared" si="560"/>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61">IFERROR(+D53/D63,"-")</f>
        <v>7.1496035948367155E-3</v>
      </c>
      <c r="E350" s="168">
        <f t="shared" si="561"/>
        <v>5.1773679986884E-5</v>
      </c>
      <c r="F350" s="168">
        <f t="shared" si="561"/>
        <v>2.1513134450491193E-3</v>
      </c>
      <c r="G350" s="168">
        <f t="shared" si="561"/>
        <v>1.4018900659683729E-4</v>
      </c>
      <c r="H350" s="168">
        <f t="shared" si="561"/>
        <v>1.3309725868490141E-2</v>
      </c>
      <c r="I350" s="168">
        <f t="shared" si="561"/>
        <v>0</v>
      </c>
      <c r="J350" s="168">
        <f t="shared" si="561"/>
        <v>6.9463438353369196E-4</v>
      </c>
      <c r="K350" s="168">
        <f t="shared" si="561"/>
        <v>1.3812300050513554E-3</v>
      </c>
      <c r="L350" s="320">
        <f t="shared" si="561"/>
        <v>2.4856055394478042E-3</v>
      </c>
      <c r="M350" s="168">
        <f t="shared" si="561"/>
        <v>0</v>
      </c>
      <c r="N350" s="168">
        <f t="shared" si="561"/>
        <v>0</v>
      </c>
      <c r="O350" s="168">
        <f t="shared" si="561"/>
        <v>0</v>
      </c>
      <c r="P350" s="168">
        <f t="shared" si="561"/>
        <v>0</v>
      </c>
      <c r="Q350" s="168">
        <f t="shared" si="561"/>
        <v>1.4945167515754622E-2</v>
      </c>
      <c r="R350" s="168">
        <f t="shared" si="561"/>
        <v>0</v>
      </c>
      <c r="S350" s="168">
        <f t="shared" si="561"/>
        <v>0</v>
      </c>
      <c r="T350" s="168">
        <f t="shared" si="561"/>
        <v>0</v>
      </c>
      <c r="U350" s="168">
        <f t="shared" si="561"/>
        <v>0</v>
      </c>
      <c r="V350" s="168">
        <f t="shared" si="561"/>
        <v>0</v>
      </c>
      <c r="W350" s="168"/>
      <c r="X350" s="168"/>
      <c r="Y350" s="168">
        <f t="shared" ref="Y350:AN350" si="562">IFERROR(+Y53/Y63,"-")</f>
        <v>0</v>
      </c>
      <c r="Z350" s="168">
        <f t="shared" si="562"/>
        <v>9.430733012455553E-4</v>
      </c>
      <c r="AA350" s="168">
        <f t="shared" si="562"/>
        <v>1.2203360282420624E-3</v>
      </c>
      <c r="AB350" s="168">
        <f t="shared" si="562"/>
        <v>0</v>
      </c>
      <c r="AC350" s="168">
        <f t="shared" si="562"/>
        <v>1.3159017232554172E-2</v>
      </c>
      <c r="AD350" s="168">
        <f t="shared" si="562"/>
        <v>0</v>
      </c>
      <c r="AE350" s="168">
        <f t="shared" si="562"/>
        <v>8.6658688565179713E-3</v>
      </c>
      <c r="AF350" s="168">
        <f t="shared" si="562"/>
        <v>0</v>
      </c>
      <c r="AG350" s="320">
        <f t="shared" si="562"/>
        <v>3.0385333244101398E-3</v>
      </c>
      <c r="AH350" s="320">
        <f t="shared" si="562"/>
        <v>4.7770396670866258E-3</v>
      </c>
      <c r="AI350" s="320">
        <f t="shared" si="562"/>
        <v>5.9479088404708238E-4</v>
      </c>
      <c r="AJ350" s="168">
        <f t="shared" si="562"/>
        <v>0</v>
      </c>
      <c r="AK350" s="168">
        <f t="shared" si="562"/>
        <v>9.8754178061379516E-4</v>
      </c>
      <c r="AL350" s="168">
        <f t="shared" si="562"/>
        <v>0</v>
      </c>
      <c r="AM350" s="320">
        <f t="shared" si="562"/>
        <v>6.9898110062639464E-5</v>
      </c>
      <c r="AN350" s="321">
        <f t="shared" si="562"/>
        <v>2.5162598818473853E-3</v>
      </c>
      <c r="AQ350" s="320">
        <f>IFERROR(+AQ53/AQ63,"-")</f>
        <v>1.3812300050513554E-3</v>
      </c>
      <c r="AR350" s="320">
        <f>IFERROR(+AR53/AR63,"-")</f>
        <v>3.0385333244101398E-3</v>
      </c>
      <c r="AS350" s="320">
        <f>IFERROR(+AS53/AS63,"-")</f>
        <v>4.7770396670866258E-3</v>
      </c>
      <c r="AT350" s="320">
        <f>IFERROR(+AT53/AT63,"-")</f>
        <v>5.9479088404708238E-4</v>
      </c>
      <c r="AU350" s="320">
        <f>IFERROR(+AU53/AU63,"-")</f>
        <v>6.989811006263945E-5</v>
      </c>
      <c r="AV350" s="321">
        <f t="shared" ref="AV350" si="563">IFERROR(+AV53/AV63,"-")</f>
        <v>2.5162598818473853E-3</v>
      </c>
      <c r="AX350" s="320">
        <f>IFERROR(+AX53/AX63,"-")</f>
        <v>1.4393696383480971E-3</v>
      </c>
      <c r="AY350" s="320">
        <f>IFERROR(+AY53/AY63,"-")</f>
        <v>0</v>
      </c>
      <c r="AZ350" s="320">
        <f>IFERROR(+AZ53/AZ63,"-")</f>
        <v>7.2993089916396523E-3</v>
      </c>
      <c r="BA350" s="320">
        <f>IFERROR(+BA53/BA63,"-")</f>
        <v>0</v>
      </c>
      <c r="BB350" s="320">
        <f>IFERROR(+BB53/BB63,"-")</f>
        <v>2.5895382654077525E-4</v>
      </c>
      <c r="BC350" s="321">
        <f t="shared" ref="BC350" si="564">IFERROR(+BC53/BC63,"-")</f>
        <v>1.5046478651331338E-3</v>
      </c>
    </row>
    <row r="351" spans="1:55" s="204" customFormat="1">
      <c r="A351" s="287"/>
      <c r="B351" s="173" t="s">
        <v>28</v>
      </c>
      <c r="C351" s="308"/>
      <c r="D351" s="169">
        <f t="shared" ref="D351:K351" si="565">IFERROR(IF(D34&gt;D53, "Positive int",(D65+D53-D34+D60)/(D53-D34)),"-")</f>
        <v>29.206643658326144</v>
      </c>
      <c r="E351" s="169" t="str">
        <f t="shared" si="565"/>
        <v>Positive int</v>
      </c>
      <c r="F351" s="169" t="str">
        <f t="shared" si="565"/>
        <v>Positive int</v>
      </c>
      <c r="G351" s="169" t="str">
        <f t="shared" si="565"/>
        <v>Positive int</v>
      </c>
      <c r="H351" s="169" t="str">
        <f t="shared" si="565"/>
        <v>Positive int</v>
      </c>
      <c r="I351" s="169" t="str">
        <f t="shared" si="565"/>
        <v>Positive int</v>
      </c>
      <c r="J351" s="169" t="str">
        <f t="shared" si="565"/>
        <v>Positive int</v>
      </c>
      <c r="K351" s="169" t="str">
        <f t="shared" si="565"/>
        <v>Positive int</v>
      </c>
      <c r="L351" s="324"/>
      <c r="M351" s="169" t="str">
        <f t="shared" ref="M351:V351" si="566">IFERROR(IF(M34&gt;M53, "Positive int",(M65+M53-M34+M60)/(M53-M34)),"-")</f>
        <v>Positive int</v>
      </c>
      <c r="N351" s="169" t="str">
        <f t="shared" si="566"/>
        <v>Positive int</v>
      </c>
      <c r="O351" s="169" t="str">
        <f t="shared" si="566"/>
        <v>Positive int</v>
      </c>
      <c r="P351" s="169" t="str">
        <f t="shared" si="566"/>
        <v>Positive int</v>
      </c>
      <c r="Q351" s="169">
        <f t="shared" si="566"/>
        <v>11.430643127364439</v>
      </c>
      <c r="R351" s="169" t="str">
        <f t="shared" si="566"/>
        <v>Positive int</v>
      </c>
      <c r="S351" s="169" t="str">
        <f t="shared" si="566"/>
        <v>Positive int</v>
      </c>
      <c r="T351" s="169" t="str">
        <f t="shared" si="566"/>
        <v>Positive int</v>
      </c>
      <c r="U351" s="169" t="str">
        <f t="shared" si="566"/>
        <v>Positive int</v>
      </c>
      <c r="V351" s="169" t="str">
        <f t="shared" si="566"/>
        <v>Positive int</v>
      </c>
      <c r="W351" s="169"/>
      <c r="X351" s="169"/>
      <c r="Y351" s="169" t="str">
        <f t="shared" ref="Y351:AF351" si="567">IFERROR(IF(Y34&gt;Y53, "Positive int",(Y65+Y53-Y34+Y60)/(Y53-Y34)),"-")</f>
        <v>Positive int</v>
      </c>
      <c r="Z351" s="169" t="str">
        <f t="shared" si="567"/>
        <v>Positive int</v>
      </c>
      <c r="AA351" s="169" t="str">
        <f t="shared" si="567"/>
        <v>Positive int</v>
      </c>
      <c r="AB351" s="169" t="str">
        <f t="shared" si="567"/>
        <v>Positive int</v>
      </c>
      <c r="AC351" s="169">
        <f t="shared" si="567"/>
        <v>7.6746781115879825</v>
      </c>
      <c r="AD351" s="169" t="str">
        <f t="shared" si="567"/>
        <v>Positive int</v>
      </c>
      <c r="AE351" s="169" t="str">
        <f t="shared" si="567"/>
        <v>Positive int</v>
      </c>
      <c r="AF351" s="169" t="str">
        <f t="shared" si="567"/>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8">IFERROR(+D187/D58,"-")</f>
        <v>2.6869401118639442</v>
      </c>
      <c r="E355" s="167">
        <f t="shared" si="568"/>
        <v>1.2072453861927546</v>
      </c>
      <c r="F355" s="167">
        <f t="shared" si="568"/>
        <v>1.3173863042341871</v>
      </c>
      <c r="G355" s="167">
        <f t="shared" si="568"/>
        <v>2.0742914640281738</v>
      </c>
      <c r="H355" s="167">
        <f t="shared" si="568"/>
        <v>2.6641125915147104</v>
      </c>
      <c r="I355" s="167">
        <f t="shared" si="568"/>
        <v>0.68355914089702485</v>
      </c>
      <c r="J355" s="167">
        <f t="shared" si="568"/>
        <v>1.8097488921713443</v>
      </c>
      <c r="K355" s="167">
        <f t="shared" si="568"/>
        <v>2.0827037871845047</v>
      </c>
      <c r="L355" s="351">
        <f t="shared" si="568"/>
        <v>1.873358428997222</v>
      </c>
      <c r="M355" s="167">
        <f t="shared" si="568"/>
        <v>0.27549342105263158</v>
      </c>
      <c r="N355" s="167">
        <f t="shared" si="568"/>
        <v>1.2104677060133631</v>
      </c>
      <c r="O355" s="167">
        <f t="shared" si="568"/>
        <v>4.2654472794343681</v>
      </c>
      <c r="P355" s="167">
        <f t="shared" si="568"/>
        <v>1.1396226415094339</v>
      </c>
      <c r="Q355" s="167">
        <f t="shared" si="568"/>
        <v>0.49354758138373156</v>
      </c>
      <c r="R355" s="167">
        <f t="shared" si="568"/>
        <v>0.92561746122917865</v>
      </c>
      <c r="S355" s="167">
        <f t="shared" si="568"/>
        <v>0.97955974842767291</v>
      </c>
      <c r="T355" s="167">
        <f t="shared" si="568"/>
        <v>2.5967219749089439</v>
      </c>
      <c r="U355" s="167">
        <f t="shared" si="568"/>
        <v>0.80447032306536437</v>
      </c>
      <c r="V355" s="167">
        <f t="shared" si="568"/>
        <v>1.6126224156692057</v>
      </c>
      <c r="W355" s="167"/>
      <c r="X355" s="167"/>
      <c r="Y355" s="167">
        <f t="shared" ref="Y355:AN355" si="569">IFERROR(+Y187/Y58,"-")</f>
        <v>1.741543139490688</v>
      </c>
      <c r="Z355" s="167">
        <f t="shared" si="569"/>
        <v>1.3196236782948962</v>
      </c>
      <c r="AA355" s="167">
        <f t="shared" si="569"/>
        <v>1.6879551820728291</v>
      </c>
      <c r="AB355" s="167">
        <f t="shared" si="569"/>
        <v>1.0411866359447004</v>
      </c>
      <c r="AC355" s="167">
        <f t="shared" si="569"/>
        <v>1.1204947466418407</v>
      </c>
      <c r="AD355" s="167">
        <f t="shared" si="569"/>
        <v>1.233420365535248</v>
      </c>
      <c r="AE355" s="167">
        <f t="shared" si="569"/>
        <v>0.31481481481481483</v>
      </c>
      <c r="AF355" s="167">
        <f t="shared" si="569"/>
        <v>0.65140210959608957</v>
      </c>
      <c r="AG355" s="351">
        <f t="shared" si="569"/>
        <v>1.3633367878060993</v>
      </c>
      <c r="AH355" s="351">
        <f t="shared" si="569"/>
        <v>1.539127519425709</v>
      </c>
      <c r="AI355" s="351">
        <f t="shared" si="569"/>
        <v>1.1099138543769369</v>
      </c>
      <c r="AJ355" s="167">
        <f t="shared" si="569"/>
        <v>0.81838431838431835</v>
      </c>
      <c r="AK355" s="167">
        <f t="shared" si="569"/>
        <v>0.52374100719424466</v>
      </c>
      <c r="AL355" s="167">
        <f t="shared" si="569"/>
        <v>1.3528591352859136</v>
      </c>
      <c r="AM355" s="351">
        <f t="shared" si="569"/>
        <v>0.88175561322351348</v>
      </c>
      <c r="AN355" s="352">
        <f t="shared" si="569"/>
        <v>1.7614294227822238</v>
      </c>
      <c r="AQ355" s="351">
        <f>IFERROR(+AQ187/AQ58,"-")</f>
        <v>2.0827037871845047</v>
      </c>
      <c r="AR355" s="351">
        <f>IFERROR(+AR187/AR58,"-")</f>
        <v>1.3633367878060993</v>
      </c>
      <c r="AS355" s="351">
        <f>IFERROR(+AS187/AS58,"-")</f>
        <v>1.539127519425709</v>
      </c>
      <c r="AT355" s="351">
        <f>IFERROR(+AT187/AT58,"-")</f>
        <v>1.1099138543769369</v>
      </c>
      <c r="AU355" s="351">
        <f>IFERROR(+AU187/AU58,"-")</f>
        <v>0.88175561322351348</v>
      </c>
      <c r="AV355" s="352">
        <f t="shared" ref="AV355" si="570">IFERROR(+AV187/AV58,"-")</f>
        <v>1.7614294227822236</v>
      </c>
      <c r="AX355" s="351">
        <f>IFERROR(+AX187/AX58,"-")</f>
        <v>1.6721499704424538</v>
      </c>
      <c r="AY355" s="351">
        <f>IFERROR(+AY187/AY58,"-")</f>
        <v>1.2031797359202372</v>
      </c>
      <c r="AZ355" s="351">
        <f>IFERROR(+AZ187/AZ58,"-")</f>
        <v>1.2949584998462957</v>
      </c>
      <c r="BA355" s="351">
        <f>IFERROR(+BA187/BA58,"-")</f>
        <v>1.0411866359447004</v>
      </c>
      <c r="BB355" s="351">
        <f>IFERROR(+BB187/BB58,"-")</f>
        <v>1.3528591352859136</v>
      </c>
      <c r="BC355" s="352">
        <f t="shared" ref="BC355" si="571">IFERROR(+BC187/BC58,"-")</f>
        <v>1.1134485349361383</v>
      </c>
    </row>
    <row r="356" spans="1:55" s="204" customFormat="1">
      <c r="A356" s="287"/>
      <c r="B356" s="173" t="s">
        <v>25</v>
      </c>
      <c r="C356" s="308"/>
      <c r="D356" s="162">
        <f t="shared" ref="D356:V356" si="572">IFERROR(+(D110*1000)/D266,"-")</f>
        <v>36212.701306593743</v>
      </c>
      <c r="E356" s="162">
        <f t="shared" si="572"/>
        <v>60785.276073619629</v>
      </c>
      <c r="F356" s="162">
        <f t="shared" si="572"/>
        <v>57387.221062770914</v>
      </c>
      <c r="G356" s="162">
        <f t="shared" si="572"/>
        <v>61213.825022394747</v>
      </c>
      <c r="H356" s="162">
        <f t="shared" si="572"/>
        <v>79765.597223397956</v>
      </c>
      <c r="I356" s="162">
        <f t="shared" si="572"/>
        <v>82660.659030454379</v>
      </c>
      <c r="J356" s="162">
        <f t="shared" si="572"/>
        <v>40489.667565139265</v>
      </c>
      <c r="K356" s="162">
        <f t="shared" si="572"/>
        <v>44967.369537047947</v>
      </c>
      <c r="L356" s="337">
        <f t="shared" si="572"/>
        <v>57915.676150386869</v>
      </c>
      <c r="M356" s="162">
        <f t="shared" si="572"/>
        <v>23752.752752752753</v>
      </c>
      <c r="N356" s="162">
        <f t="shared" si="572"/>
        <v>29464.584674822923</v>
      </c>
      <c r="O356" s="162">
        <f t="shared" si="572"/>
        <v>32505.81395348837</v>
      </c>
      <c r="P356" s="162">
        <f t="shared" si="572"/>
        <v>26003.410641200546</v>
      </c>
      <c r="Q356" s="162">
        <f t="shared" si="572"/>
        <v>40279.783869267267</v>
      </c>
      <c r="R356" s="162">
        <f t="shared" si="572"/>
        <v>28265.492293173953</v>
      </c>
      <c r="S356" s="162">
        <f t="shared" si="572"/>
        <v>10006.33078343445</v>
      </c>
      <c r="T356" s="162">
        <f t="shared" si="572"/>
        <v>23263.327948303715</v>
      </c>
      <c r="U356" s="162">
        <f t="shared" si="572"/>
        <v>16250.203748981256</v>
      </c>
      <c r="V356" s="162">
        <f t="shared" si="572"/>
        <v>6265.0218861918029</v>
      </c>
      <c r="W356" s="162"/>
      <c r="X356" s="162"/>
      <c r="Y356" s="162">
        <f t="shared" ref="Y356:AN356" si="573">IFERROR(+(Y110*1000)/Y266,"-")</f>
        <v>5645.1057973507659</v>
      </c>
      <c r="Z356" s="162">
        <f t="shared" si="573"/>
        <v>28868.077849117173</v>
      </c>
      <c r="AA356" s="162">
        <f t="shared" si="573"/>
        <v>31745.050989802039</v>
      </c>
      <c r="AB356" s="162">
        <f t="shared" si="573"/>
        <v>16113.493975903615</v>
      </c>
      <c r="AC356" s="162">
        <f t="shared" si="573"/>
        <v>23017.477424992718</v>
      </c>
      <c r="AD356" s="162">
        <f t="shared" si="573"/>
        <v>19010.329562223316</v>
      </c>
      <c r="AE356" s="162">
        <f t="shared" si="573"/>
        <v>14370.818915801614</v>
      </c>
      <c r="AF356" s="162">
        <f t="shared" si="573"/>
        <v>14699.133741812804</v>
      </c>
      <c r="AG356" s="337">
        <f t="shared" si="573"/>
        <v>23124.046382031222</v>
      </c>
      <c r="AH356" s="337">
        <f t="shared" si="573"/>
        <v>27498.847770096247</v>
      </c>
      <c r="AI356" s="337">
        <f t="shared" si="573"/>
        <v>18018.246539222149</v>
      </c>
      <c r="AJ356" s="162">
        <f t="shared" si="573"/>
        <v>4846.2308038617375</v>
      </c>
      <c r="AK356" s="162">
        <f t="shared" si="573"/>
        <v>11905.604719764011</v>
      </c>
      <c r="AL356" s="162">
        <f t="shared" si="573"/>
        <v>14556.057866184448</v>
      </c>
      <c r="AM356" s="337">
        <f t="shared" si="573"/>
        <v>6164.2259858228281</v>
      </c>
      <c r="AN356" s="338">
        <f t="shared" si="573"/>
        <v>40766.46119950217</v>
      </c>
      <c r="AQ356" s="337">
        <f>IFERROR(+(AQ110*1000)/AQ266,"-")</f>
        <v>44967.369537047947</v>
      </c>
      <c r="AR356" s="337">
        <f>IFERROR(+(AR110*1000)/AR266,"-")</f>
        <v>23124.046382031222</v>
      </c>
      <c r="AS356" s="337">
        <f>IFERROR(+(AS110*1000)/AS266,"-")</f>
        <v>27498.847770096247</v>
      </c>
      <c r="AT356" s="337">
        <f>IFERROR(+(AT110*1000)/AT266,"-")</f>
        <v>18018.246539222149</v>
      </c>
      <c r="AU356" s="337">
        <f>IFERROR(+(AU110*1000)/AU266,"-")</f>
        <v>6164.2259858228272</v>
      </c>
      <c r="AV356" s="338">
        <f t="shared" ref="AV356" si="574">IFERROR(+(AV110*1000)/AV266,"-")</f>
        <v>40766.46119950217</v>
      </c>
      <c r="AX356" s="337">
        <f>IFERROR(+(AX110*1000)/AX266,"-")</f>
        <v>48185.739710161302</v>
      </c>
      <c r="AY356" s="337">
        <f>IFERROR(+(AY110*1000)/AY266,"-")</f>
        <v>19994.34162442532</v>
      </c>
      <c r="AZ356" s="337">
        <f>IFERROR(+(AZ110*1000)/AZ266,"-")</f>
        <v>23559.630292188431</v>
      </c>
      <c r="BA356" s="337">
        <f>IFERROR(+(BA110*1000)/BA266,"-")</f>
        <v>20057.288542291542</v>
      </c>
      <c r="BB356" s="337">
        <f>IFERROR(+(BB110*1000)/BB266,"-")</f>
        <v>14556.057866184448</v>
      </c>
      <c r="BC356" s="338">
        <f t="shared" ref="BC356" si="575">IFERROR(+(BC110*1000)/BC266,"-")</f>
        <v>21297.274455947601</v>
      </c>
    </row>
    <row r="357" spans="1:55" s="204" customFormat="1">
      <c r="A357" s="287"/>
      <c r="B357" s="173" t="s">
        <v>24</v>
      </c>
      <c r="C357" s="308"/>
      <c r="D357" s="162">
        <f t="shared" ref="D357:V357" si="576">+D88+D110+D119</f>
        <v>777976</v>
      </c>
      <c r="E357" s="162">
        <f t="shared" si="576"/>
        <v>259856</v>
      </c>
      <c r="F357" s="162">
        <f t="shared" si="576"/>
        <v>1255026</v>
      </c>
      <c r="G357" s="162">
        <f t="shared" si="576"/>
        <v>2341485</v>
      </c>
      <c r="H357" s="162">
        <f t="shared" si="576"/>
        <v>1478783</v>
      </c>
      <c r="I357" s="162">
        <f t="shared" si="576"/>
        <v>1922238</v>
      </c>
      <c r="J357" s="162">
        <f t="shared" si="576"/>
        <v>473921</v>
      </c>
      <c r="K357" s="162">
        <f t="shared" si="576"/>
        <v>863427</v>
      </c>
      <c r="L357" s="337">
        <f t="shared" si="576"/>
        <v>9372712</v>
      </c>
      <c r="M357" s="162">
        <f t="shared" si="576"/>
        <v>45695</v>
      </c>
      <c r="N357" s="162">
        <f t="shared" si="576"/>
        <v>109998</v>
      </c>
      <c r="O357" s="162">
        <f t="shared" si="576"/>
        <v>290468</v>
      </c>
      <c r="P357" s="162">
        <f t="shared" si="576"/>
        <v>159862</v>
      </c>
      <c r="Q357" s="162">
        <f t="shared" si="576"/>
        <v>314207</v>
      </c>
      <c r="R357" s="162">
        <f t="shared" si="576"/>
        <v>112589</v>
      </c>
      <c r="S357" s="162">
        <f t="shared" si="576"/>
        <v>55085</v>
      </c>
      <c r="T357" s="162">
        <f t="shared" si="576"/>
        <v>116513</v>
      </c>
      <c r="U357" s="162">
        <f t="shared" si="576"/>
        <v>108449</v>
      </c>
      <c r="V357" s="162">
        <f t="shared" si="576"/>
        <v>24734</v>
      </c>
      <c r="W357" s="162"/>
      <c r="X357" s="162"/>
      <c r="Y357" s="162">
        <f t="shared" ref="Y357:AN357" si="577">+Y88+Y110+Y119</f>
        <v>92622</v>
      </c>
      <c r="Z357" s="162">
        <f t="shared" si="577"/>
        <v>307321</v>
      </c>
      <c r="AA357" s="162">
        <f t="shared" si="577"/>
        <v>121381</v>
      </c>
      <c r="AB357" s="162">
        <f t="shared" si="577"/>
        <v>101355</v>
      </c>
      <c r="AC357" s="162">
        <f t="shared" si="577"/>
        <v>185743</v>
      </c>
      <c r="AD357" s="162">
        <f t="shared" si="577"/>
        <v>95250</v>
      </c>
      <c r="AE357" s="162">
        <f t="shared" si="577"/>
        <v>36830</v>
      </c>
      <c r="AF357" s="162">
        <f t="shared" si="577"/>
        <v>92996</v>
      </c>
      <c r="AG357" s="337">
        <f t="shared" si="577"/>
        <v>2371098</v>
      </c>
      <c r="AH357" s="337">
        <f t="shared" si="577"/>
        <v>1402498</v>
      </c>
      <c r="AI357" s="337">
        <f t="shared" si="577"/>
        <v>968600</v>
      </c>
      <c r="AJ357" s="162">
        <f t="shared" si="577"/>
        <v>192363</v>
      </c>
      <c r="AK357" s="162">
        <f t="shared" si="577"/>
        <v>76943</v>
      </c>
      <c r="AL357" s="162">
        <f t="shared" si="577"/>
        <v>55714</v>
      </c>
      <c r="AM357" s="337">
        <f t="shared" si="577"/>
        <v>325020</v>
      </c>
      <c r="AN357" s="338">
        <f t="shared" si="577"/>
        <v>12068830</v>
      </c>
      <c r="AQ357" s="337">
        <f>+AQ88+AQ110+AQ119</f>
        <v>107928.375</v>
      </c>
      <c r="AR357" s="337">
        <f>+AR88+AR110+AR119</f>
        <v>131727.66666666666</v>
      </c>
      <c r="AS357" s="337">
        <f>+AS88+AS110+AS119</f>
        <v>200356.85714285716</v>
      </c>
      <c r="AT357" s="337">
        <f>+AT88+AT110+AT119</f>
        <v>88054.545454545456</v>
      </c>
      <c r="AU357" s="337">
        <f>+AU88+AU110+AU119</f>
        <v>108340</v>
      </c>
      <c r="AV357" s="338">
        <f t="shared" ref="AV357" si="578">+AV88+AV110+AV119</f>
        <v>416166.55172413797</v>
      </c>
      <c r="AX357" s="337">
        <f>+AX88+AX110+AX119</f>
        <v>1015576</v>
      </c>
      <c r="AY357" s="337">
        <f>+AY88+AY110+AY119</f>
        <v>105557</v>
      </c>
      <c r="AZ357" s="337">
        <f>+AZ88+AZ110+AZ119</f>
        <v>177602</v>
      </c>
      <c r="BA357" s="337">
        <f>+BA88+BA110+BA119</f>
        <v>89306</v>
      </c>
      <c r="BB357" s="337">
        <f>+BB88+BB110+BB119</f>
        <v>93211</v>
      </c>
      <c r="BC357" s="338">
        <f t="shared" ref="BC357" si="579">+BC88+BC110+BC119</f>
        <v>129154</v>
      </c>
    </row>
    <row r="358" spans="1:55" s="204" customFormat="1">
      <c r="A358" s="287"/>
      <c r="B358" s="173" t="s">
        <v>23</v>
      </c>
      <c r="C358" s="308"/>
      <c r="D358" s="167">
        <f t="shared" ref="D358:V358" si="580">IFERROR(+D42/D357,"-")</f>
        <v>0.47282692525219289</v>
      </c>
      <c r="E358" s="167">
        <f t="shared" si="580"/>
        <v>0.42633612462286807</v>
      </c>
      <c r="F358" s="167">
        <f t="shared" si="580"/>
        <v>0.3669637123055618</v>
      </c>
      <c r="G358" s="167">
        <f t="shared" si="580"/>
        <v>0.45790684117130798</v>
      </c>
      <c r="H358" s="167">
        <f t="shared" si="580"/>
        <v>0.22334243766664885</v>
      </c>
      <c r="I358" s="167">
        <f t="shared" si="580"/>
        <v>0.34138176438089352</v>
      </c>
      <c r="J358" s="167">
        <f t="shared" si="580"/>
        <v>0.51023904828019861</v>
      </c>
      <c r="K358" s="167">
        <f t="shared" si="580"/>
        <v>0.46153409610771956</v>
      </c>
      <c r="L358" s="351">
        <f t="shared" si="580"/>
        <v>0.38816630661435025</v>
      </c>
      <c r="M358" s="167">
        <f t="shared" si="580"/>
        <v>0.28790896159317214</v>
      </c>
      <c r="N358" s="167">
        <f t="shared" si="580"/>
        <v>0.37612502045491736</v>
      </c>
      <c r="O358" s="167">
        <f t="shared" si="580"/>
        <v>0.34577302835424212</v>
      </c>
      <c r="P358" s="167">
        <f t="shared" si="580"/>
        <v>0.37301547584791883</v>
      </c>
      <c r="Q358" s="167">
        <f t="shared" si="580"/>
        <v>0.36078445101477691</v>
      </c>
      <c r="R358" s="167">
        <f t="shared" si="580"/>
        <v>0.36835747719581841</v>
      </c>
      <c r="S358" s="167">
        <f t="shared" si="580"/>
        <v>0.77630934011073793</v>
      </c>
      <c r="T358" s="167">
        <f t="shared" si="580"/>
        <v>0.61648914713379621</v>
      </c>
      <c r="U358" s="167">
        <f t="shared" si="580"/>
        <v>0.4536879086022001</v>
      </c>
      <c r="V358" s="167">
        <f t="shared" si="580"/>
        <v>0.95629497857200618</v>
      </c>
      <c r="W358" s="167"/>
      <c r="X358" s="167"/>
      <c r="Y358" s="167">
        <f t="shared" ref="Y358:AN358" si="581">IFERROR(+Y42/Y357,"-")</f>
        <v>0.63789380492755499</v>
      </c>
      <c r="Z358" s="167">
        <f t="shared" si="581"/>
        <v>0.50213620286280469</v>
      </c>
      <c r="AA358" s="167">
        <f t="shared" si="581"/>
        <v>0.39203829264876711</v>
      </c>
      <c r="AB358" s="167">
        <f t="shared" si="581"/>
        <v>0.58692713728972423</v>
      </c>
      <c r="AC358" s="167">
        <f t="shared" si="581"/>
        <v>0.50625326391842496</v>
      </c>
      <c r="AD358" s="167">
        <f t="shared" si="581"/>
        <v>0.59701837270341207</v>
      </c>
      <c r="AE358" s="167">
        <f t="shared" si="581"/>
        <v>0.66299212598425195</v>
      </c>
      <c r="AF358" s="167">
        <f t="shared" si="581"/>
        <v>0.71963310249903223</v>
      </c>
      <c r="AG358" s="351">
        <f t="shared" si="581"/>
        <v>0.47218250785079319</v>
      </c>
      <c r="AH358" s="351">
        <f t="shared" si="581"/>
        <v>0.46899532120544912</v>
      </c>
      <c r="AI358" s="351">
        <f t="shared" si="581"/>
        <v>0.47679743960355153</v>
      </c>
      <c r="AJ358" s="167">
        <f t="shared" si="581"/>
        <v>0.79907778522896811</v>
      </c>
      <c r="AK358" s="167">
        <f t="shared" si="581"/>
        <v>0.2041511248586616</v>
      </c>
      <c r="AL358" s="167">
        <f t="shared" si="581"/>
        <v>0.45810747747424346</v>
      </c>
      <c r="AM358" s="351">
        <f t="shared" si="581"/>
        <v>0.59979078210571657</v>
      </c>
      <c r="AN358" s="352">
        <f t="shared" si="581"/>
        <v>0.41037167645910994</v>
      </c>
      <c r="AQ358" s="351">
        <f>IFERROR(+AQ42/AQ357,"-")</f>
        <v>0.46153409610771956</v>
      </c>
      <c r="AR358" s="351">
        <f>IFERROR(+AR42/AR357,"-")</f>
        <v>0.47218250785079319</v>
      </c>
      <c r="AS358" s="351">
        <f>IFERROR(+AS42/AS357,"-")</f>
        <v>0.46899532120544907</v>
      </c>
      <c r="AT358" s="351">
        <f>IFERROR(+AT42/AT357,"-")</f>
        <v>0.47679743960355148</v>
      </c>
      <c r="AU358" s="351">
        <f>IFERROR(+AU42/AU357,"-")</f>
        <v>0.59979078210571657</v>
      </c>
      <c r="AV358" s="352">
        <f t="shared" ref="AV358" si="582">IFERROR(+AV42/AV357,"-")</f>
        <v>0.41037167645910994</v>
      </c>
      <c r="AX358" s="351">
        <f>IFERROR(+AX42/AX357,"-")</f>
        <v>0.37729771085571145</v>
      </c>
      <c r="AY358" s="351">
        <f>IFERROR(+AY42/AY357,"-")</f>
        <v>0.54922458955824816</v>
      </c>
      <c r="AZ358" s="351">
        <f>IFERROR(+AZ42/AZ357,"-")</f>
        <v>0.52945912771252579</v>
      </c>
      <c r="BA358" s="351">
        <f>IFERROR(+BA42/BA357,"-")</f>
        <v>0.47883680827715941</v>
      </c>
      <c r="BB358" s="351">
        <f>IFERROR(+BB42/BB357,"-")</f>
        <v>0.27381961356492257</v>
      </c>
      <c r="BC358" s="352">
        <f t="shared" ref="BC358" si="583">IFERROR(+BC42/BC357,"-")</f>
        <v>0.5181643619245242</v>
      </c>
    </row>
    <row r="359" spans="1:55" s="204" customFormat="1">
      <c r="A359" s="287"/>
      <c r="B359" s="173" t="s">
        <v>22</v>
      </c>
      <c r="C359" s="308"/>
      <c r="D359" s="161">
        <f t="shared" ref="D359:V359" si="584">IFERROR(+D287/D266,"-")</f>
        <v>11.00582396434721</v>
      </c>
      <c r="E359" s="161">
        <f t="shared" si="584"/>
        <v>0</v>
      </c>
      <c r="F359" s="161">
        <f t="shared" si="584"/>
        <v>21.37020388505378</v>
      </c>
      <c r="G359" s="161">
        <f t="shared" si="584"/>
        <v>0</v>
      </c>
      <c r="H359" s="161">
        <f t="shared" si="584"/>
        <v>0</v>
      </c>
      <c r="I359" s="161">
        <f t="shared" si="584"/>
        <v>15.370772487921395</v>
      </c>
      <c r="J359" s="161">
        <f t="shared" si="584"/>
        <v>14.896475990815613</v>
      </c>
      <c r="K359" s="161">
        <f t="shared" si="584"/>
        <v>17.028978678289551</v>
      </c>
      <c r="L359" s="347">
        <f t="shared" si="584"/>
        <v>10.130876852959435</v>
      </c>
      <c r="M359" s="161">
        <f t="shared" si="584"/>
        <v>17.78978978978979</v>
      </c>
      <c r="N359" s="161">
        <f t="shared" si="584"/>
        <v>11.38023180940116</v>
      </c>
      <c r="O359" s="161">
        <f t="shared" si="584"/>
        <v>12.752981514609422</v>
      </c>
      <c r="P359" s="161">
        <f t="shared" si="584"/>
        <v>13.131423374261027</v>
      </c>
      <c r="Q359" s="161">
        <f t="shared" si="584"/>
        <v>11.801660516605166</v>
      </c>
      <c r="R359" s="161">
        <f t="shared" si="584"/>
        <v>11.984586347908147</v>
      </c>
      <c r="S359" s="161">
        <f t="shared" si="584"/>
        <v>6.0026378264310205</v>
      </c>
      <c r="T359" s="161">
        <f t="shared" si="584"/>
        <v>8.8869143780290791</v>
      </c>
      <c r="U359" s="161">
        <f t="shared" si="584"/>
        <v>7.9284841075794619</v>
      </c>
      <c r="V359" s="161">
        <f t="shared" si="584"/>
        <v>3.8010346199761242</v>
      </c>
      <c r="W359" s="161"/>
      <c r="X359" s="161"/>
      <c r="Y359" s="161">
        <f t="shared" ref="Y359:AN359" si="585">IFERROR(+Y287/Y266,"-")</f>
        <v>2.3161878548081885</v>
      </c>
      <c r="Z359" s="161">
        <f t="shared" si="585"/>
        <v>12.925762439807384</v>
      </c>
      <c r="AA359" s="161">
        <f t="shared" si="585"/>
        <v>18.043191361727654</v>
      </c>
      <c r="AB359" s="161">
        <f t="shared" si="585"/>
        <v>11.22843373493976</v>
      </c>
      <c r="AC359" s="161">
        <f t="shared" si="585"/>
        <v>9.6886105447130788</v>
      </c>
      <c r="AD359" s="161">
        <f t="shared" si="585"/>
        <v>0</v>
      </c>
      <c r="AE359" s="161">
        <f t="shared" si="585"/>
        <v>8.3062283737024227</v>
      </c>
      <c r="AF359" s="161">
        <f t="shared" si="585"/>
        <v>6.7654764420029583</v>
      </c>
      <c r="AG359" s="347">
        <f t="shared" si="585"/>
        <v>9.682845218830229</v>
      </c>
      <c r="AH359" s="347">
        <f t="shared" si="585"/>
        <v>9.9632190140526866</v>
      </c>
      <c r="AI359" s="347">
        <f t="shared" si="585"/>
        <v>9.3556229400131841</v>
      </c>
      <c r="AJ359" s="161">
        <f t="shared" si="585"/>
        <v>4.7815516982642192</v>
      </c>
      <c r="AK359" s="161">
        <f t="shared" si="585"/>
        <v>0</v>
      </c>
      <c r="AL359" s="161">
        <f t="shared" si="585"/>
        <v>5.5443037974683547</v>
      </c>
      <c r="AM359" s="347">
        <f t="shared" si="585"/>
        <v>4.5779532238210452</v>
      </c>
      <c r="AN359" s="348">
        <f t="shared" si="585"/>
        <v>9.4259939789431186</v>
      </c>
      <c r="AQ359" s="347">
        <f>IFERROR(+AQ287/AQ266,"-")</f>
        <v>17.028978678289551</v>
      </c>
      <c r="AR359" s="347">
        <f>IFERROR(+AR287/AR266,"-")</f>
        <v>9.682845218830229</v>
      </c>
      <c r="AS359" s="347">
        <f>IFERROR(+AS287/AS266,"-")</f>
        <v>9.9632190140526866</v>
      </c>
      <c r="AT359" s="347">
        <f>IFERROR(+AT287/AT266,"-")</f>
        <v>9.3556229400131841</v>
      </c>
      <c r="AU359" s="347">
        <f>IFERROR(+AU287/AU266,"-")</f>
        <v>4.5779532238210443</v>
      </c>
      <c r="AV359" s="348">
        <f t="shared" ref="AV359" si="586">IFERROR(+AV287/AV266,"-")</f>
        <v>9.4259939789431186</v>
      </c>
      <c r="AX359" s="347">
        <f>IFERROR(+AX287/AX266,"-")</f>
        <v>15.997344557755868</v>
      </c>
      <c r="AY359" s="347">
        <f>IFERROR(+AY287/AY266,"-")</f>
        <v>9.0786278439231403</v>
      </c>
      <c r="AZ359" s="347">
        <f>IFERROR(+AZ287/AZ266,"-")</f>
        <v>11.33489862850328</v>
      </c>
      <c r="BA359" s="347">
        <f>IFERROR(+BA287/BA266,"-")</f>
        <v>10.601979604079185</v>
      </c>
      <c r="BB359" s="347">
        <f>IFERROR(+BB287/BB266,"-")</f>
        <v>24.378842676311031</v>
      </c>
      <c r="BC359" s="348">
        <f t="shared" ref="BC359" si="587">IFERROR(+BC287/BC266,"-")</f>
        <v>11.023663638284386</v>
      </c>
    </row>
    <row r="360" spans="1:55" s="204" customFormat="1">
      <c r="A360" s="287"/>
      <c r="B360" s="173" t="s">
        <v>21</v>
      </c>
      <c r="C360" s="308"/>
      <c r="D360" s="162">
        <f t="shared" ref="D360:V360" si="588">IFERROR(+(D51*1000)/D287,"-")</f>
        <v>119.46383460411097</v>
      </c>
      <c r="E360" s="162" t="str">
        <f t="shared" si="588"/>
        <v>-</v>
      </c>
      <c r="F360" s="162">
        <f t="shared" si="588"/>
        <v>57.699482903254079</v>
      </c>
      <c r="G360" s="162" t="str">
        <f t="shared" si="588"/>
        <v>-</v>
      </c>
      <c r="H360" s="162" t="str">
        <f t="shared" si="588"/>
        <v>-</v>
      </c>
      <c r="I360" s="162">
        <f t="shared" si="588"/>
        <v>129.12818520546011</v>
      </c>
      <c r="J360" s="162">
        <f t="shared" si="588"/>
        <v>71.378788081866801</v>
      </c>
      <c r="K360" s="162">
        <f t="shared" si="588"/>
        <v>115.31277886537677</v>
      </c>
      <c r="L360" s="337">
        <f t="shared" si="588"/>
        <v>162.83636999522474</v>
      </c>
      <c r="M360" s="162">
        <f t="shared" si="588"/>
        <v>78.325455773126265</v>
      </c>
      <c r="N360" s="162">
        <f t="shared" si="588"/>
        <v>75.536820663705541</v>
      </c>
      <c r="O360" s="162">
        <f t="shared" si="588"/>
        <v>93.562603013548113</v>
      </c>
      <c r="P360" s="162">
        <f t="shared" si="588"/>
        <v>69.815763956226618</v>
      </c>
      <c r="Q360" s="162">
        <f t="shared" si="588"/>
        <v>66.900425455885468</v>
      </c>
      <c r="R360" s="162">
        <f t="shared" si="588"/>
        <v>96.275492795086478</v>
      </c>
      <c r="S360" s="162">
        <f t="shared" si="588"/>
        <v>159.51836878185972</v>
      </c>
      <c r="T360" s="162">
        <f t="shared" si="588"/>
        <v>136.41675539512298</v>
      </c>
      <c r="U360" s="162">
        <f t="shared" si="588"/>
        <v>37.005627939249095</v>
      </c>
      <c r="V360" s="162">
        <f t="shared" si="588"/>
        <v>286.95561139028473</v>
      </c>
      <c r="W360" s="162"/>
      <c r="X360" s="162"/>
      <c r="Y360" s="162">
        <f t="shared" ref="Y360:AN360" si="589">IFERROR(+(Y51*1000)/Y287,"-")</f>
        <v>101.15864527629233</v>
      </c>
      <c r="Z360" s="162">
        <f t="shared" si="589"/>
        <v>56.968116481947163</v>
      </c>
      <c r="AA360" s="162">
        <f t="shared" si="589"/>
        <v>58.049072411729504</v>
      </c>
      <c r="AB360" s="162">
        <f t="shared" si="589"/>
        <v>87.729087085282629</v>
      </c>
      <c r="AC360" s="162">
        <f t="shared" si="589"/>
        <v>64.504975797480526</v>
      </c>
      <c r="AD360" s="162" t="str">
        <f t="shared" si="589"/>
        <v>-</v>
      </c>
      <c r="AE360" s="162">
        <f t="shared" si="589"/>
        <v>101.57606054294244</v>
      </c>
      <c r="AF360" s="162">
        <f t="shared" si="589"/>
        <v>179.44473938977546</v>
      </c>
      <c r="AG360" s="337">
        <f t="shared" si="589"/>
        <v>92.002553392543888</v>
      </c>
      <c r="AH360" s="337">
        <f t="shared" si="589"/>
        <v>98.047130106668604</v>
      </c>
      <c r="AI360" s="337">
        <f t="shared" si="589"/>
        <v>84.489814324205497</v>
      </c>
      <c r="AJ360" s="162">
        <f t="shared" si="589"/>
        <v>134.7972548855505</v>
      </c>
      <c r="AK360" s="162" t="str">
        <f t="shared" si="589"/>
        <v>-</v>
      </c>
      <c r="AL360" s="162">
        <f t="shared" si="589"/>
        <v>88.470319634703202</v>
      </c>
      <c r="AM360" s="337">
        <f t="shared" si="589"/>
        <v>138.66224084857026</v>
      </c>
      <c r="AN360" s="338">
        <f t="shared" si="589"/>
        <v>136.52849960500544</v>
      </c>
      <c r="AQ360" s="337">
        <f>IFERROR(+(AQ51*1000)/AQ287,"-")</f>
        <v>115.31277886537677</v>
      </c>
      <c r="AR360" s="337">
        <f>IFERROR(+(AR51*1000)/AR287,"-")</f>
        <v>92.002553392543888</v>
      </c>
      <c r="AS360" s="337">
        <f>IFERROR(+(AS51*1000)/AS287,"-")</f>
        <v>98.04713010666859</v>
      </c>
      <c r="AT360" s="337">
        <f>IFERROR(+(AT51*1000)/AT287,"-")</f>
        <v>84.489814324205497</v>
      </c>
      <c r="AU360" s="337">
        <f>IFERROR(+(AU51*1000)/AU287,"-")</f>
        <v>138.66224084857026</v>
      </c>
      <c r="AV360" s="338">
        <f t="shared" ref="AV360" si="590">IFERROR(+(AV51*1000)/AV287,"-")</f>
        <v>136.52849960500541</v>
      </c>
      <c r="AX360" s="337">
        <f>IFERROR(+(AX51*1000)/AX287,"-")</f>
        <v>89.48595242720161</v>
      </c>
      <c r="AY360" s="337">
        <f>IFERROR(+(AY51*1000)/AY287,"-")</f>
        <v>99.981821487002364</v>
      </c>
      <c r="AZ360" s="337">
        <f>IFERROR(+(AZ51*1000)/AZ287,"-")</f>
        <v>78.793179411977462</v>
      </c>
      <c r="BA360" s="337">
        <f>IFERROR(+(BA51*1000)/BA287,"-")</f>
        <v>77.545477692590609</v>
      </c>
      <c r="BB360" s="337">
        <f>IFERROR(+(BB51*1000)/BB287,"-")</f>
        <v>20.120164670103474</v>
      </c>
      <c r="BC360" s="338">
        <f t="shared" ref="BC360" si="591">IFERROR(+(BC51*1000)/BC287,"-")</f>
        <v>82.242453282223281</v>
      </c>
    </row>
    <row r="361" spans="1:55" s="204" customFormat="1">
      <c r="A361" s="287"/>
      <c r="B361" s="173" t="s">
        <v>20</v>
      </c>
      <c r="C361" s="308"/>
      <c r="D361" s="163">
        <f t="shared" ref="D361:V361" si="592">IFERROR(+D58/D110,"-")</f>
        <v>6.1508469266742742E-2</v>
      </c>
      <c r="E361" s="163">
        <f t="shared" si="592"/>
        <v>4.1016238281074778E-2</v>
      </c>
      <c r="F361" s="163">
        <f t="shared" si="592"/>
        <v>4.4596440677175851E-2</v>
      </c>
      <c r="G361" s="163">
        <f t="shared" si="592"/>
        <v>5.5265454371622953E-2</v>
      </c>
      <c r="H361" s="163">
        <f t="shared" si="592"/>
        <v>4.6676593039582034E-2</v>
      </c>
      <c r="I361" s="163">
        <f t="shared" si="592"/>
        <v>3.8099628815282408E-2</v>
      </c>
      <c r="J361" s="163">
        <f t="shared" si="592"/>
        <v>5.0075816413328894E-2</v>
      </c>
      <c r="K361" s="163">
        <f t="shared" si="592"/>
        <v>5.2881894961857655E-2</v>
      </c>
      <c r="L361" s="322">
        <f t="shared" si="592"/>
        <v>4.9033379739472013E-2</v>
      </c>
      <c r="M361" s="163">
        <f t="shared" si="592"/>
        <v>5.1245311643979941E-2</v>
      </c>
      <c r="N361" s="163">
        <f t="shared" si="592"/>
        <v>3.9249538337139546E-2</v>
      </c>
      <c r="O361" s="163">
        <f t="shared" si="592"/>
        <v>2.9837330141390239E-2</v>
      </c>
      <c r="P361" s="163">
        <f t="shared" si="592"/>
        <v>5.0978026109843221E-2</v>
      </c>
      <c r="Q361" s="163">
        <f t="shared" si="592"/>
        <v>3.9297481048150951E-2</v>
      </c>
      <c r="R361" s="163">
        <f t="shared" si="592"/>
        <v>3.8750890313390317E-2</v>
      </c>
      <c r="S361" s="163">
        <f t="shared" si="592"/>
        <v>6.706384773554068E-2</v>
      </c>
      <c r="T361" s="163">
        <f t="shared" si="592"/>
        <v>4.9027777777777781E-2</v>
      </c>
      <c r="U361" s="163">
        <f t="shared" si="592"/>
        <v>6.6753598475349812E-2</v>
      </c>
      <c r="V361" s="163">
        <f t="shared" si="592"/>
        <v>0.11674288617886179</v>
      </c>
      <c r="W361" s="163"/>
      <c r="X361" s="163"/>
      <c r="Y361" s="163">
        <f t="shared" ref="Y361:AN361" si="593">IFERROR(+Y58/Y110,"-")</f>
        <v>8.0176748438214235E-2</v>
      </c>
      <c r="Z361" s="163">
        <f t="shared" si="593"/>
        <v>4.1740079303023037E-2</v>
      </c>
      <c r="AA361" s="163">
        <f t="shared" si="593"/>
        <v>3.3730796122375707E-2</v>
      </c>
      <c r="AB361" s="163">
        <f t="shared" si="593"/>
        <v>5.1920862556265046E-2</v>
      </c>
      <c r="AC361" s="163">
        <f t="shared" si="593"/>
        <v>4.7577164985636369E-2</v>
      </c>
      <c r="AD361" s="163">
        <f t="shared" si="593"/>
        <v>4.954978265369489E-2</v>
      </c>
      <c r="AE361" s="163">
        <f t="shared" si="593"/>
        <v>6.7177655604157477E-2</v>
      </c>
      <c r="AF361" s="163">
        <f t="shared" si="593"/>
        <v>5.5870980724727258E-2</v>
      </c>
      <c r="AG361" s="322">
        <f t="shared" si="593"/>
        <v>4.5187677322130644E-2</v>
      </c>
      <c r="AH361" s="322">
        <f t="shared" si="593"/>
        <v>4.1659477765344399E-2</v>
      </c>
      <c r="AI361" s="322">
        <f t="shared" si="593"/>
        <v>5.1472030110837619E-2</v>
      </c>
      <c r="AJ361" s="163">
        <f t="shared" si="593"/>
        <v>6.9507953055810742E-2</v>
      </c>
      <c r="AK361" s="163">
        <f t="shared" si="593"/>
        <v>4.3050049554013876E-2</v>
      </c>
      <c r="AL361" s="163">
        <f t="shared" si="593"/>
        <v>4.4536927759488164E-2</v>
      </c>
      <c r="AM361" s="322">
        <f t="shared" si="593"/>
        <v>6.1030277573111698E-2</v>
      </c>
      <c r="AN361" s="323">
        <f t="shared" si="593"/>
        <v>4.8459249787196602E-2</v>
      </c>
      <c r="AQ361" s="322">
        <f>IFERROR(+AQ58/AQ110,"-")</f>
        <v>5.2881894961857655E-2</v>
      </c>
      <c r="AR361" s="322">
        <f>IFERROR(+AR58/AR110,"-")</f>
        <v>4.5187677322130644E-2</v>
      </c>
      <c r="AS361" s="322">
        <f>IFERROR(+AS58/AS110,"-")</f>
        <v>4.1659477765344399E-2</v>
      </c>
      <c r="AT361" s="322">
        <f>IFERROR(+AT58/AT110,"-")</f>
        <v>5.1472030110837619E-2</v>
      </c>
      <c r="AU361" s="322">
        <f>IFERROR(+AU58/AU110,"-")</f>
        <v>6.1030277573111705E-2</v>
      </c>
      <c r="AV361" s="323">
        <f t="shared" ref="AV361" si="594">IFERROR(+AV58/AV110,"-")</f>
        <v>4.8459249787196602E-2</v>
      </c>
      <c r="AX361" s="322">
        <f>IFERROR(+AX58/AX110,"-")</f>
        <v>5.1569799856600734E-2</v>
      </c>
      <c r="AY361" s="322">
        <f>IFERROR(+AY58/AY110,"-")</f>
        <v>4.3758696318656698E-2</v>
      </c>
      <c r="AZ361" s="322">
        <f>IFERROR(+AZ58/AZ110,"-")</f>
        <v>4.1167314190258042E-2</v>
      </c>
      <c r="BA361" s="322">
        <f>IFERROR(+BA58/BA110,"-")</f>
        <v>5.1920862556265046E-2</v>
      </c>
      <c r="BB361" s="322">
        <f>IFERROR(+BB58/BB110,"-")</f>
        <v>4.4536927759488164E-2</v>
      </c>
      <c r="BC361" s="323">
        <f t="shared" ref="BC361" si="595">IFERROR(+BC58/BC110,"-")</f>
        <v>5.2817460317460319E-2</v>
      </c>
    </row>
    <row r="362" spans="1:55" s="204" customFormat="1">
      <c r="A362" s="287"/>
      <c r="B362" s="173" t="s">
        <v>19</v>
      </c>
      <c r="C362" s="308"/>
      <c r="D362" s="163">
        <f t="shared" ref="D362:V362" si="596">IFERROR(+(D69-D67+D53+D60)/D110,"-")</f>
        <v>9.4931026381150571E-2</v>
      </c>
      <c r="E362" s="163">
        <f t="shared" si="596"/>
        <v>1.5105638541246131E-2</v>
      </c>
      <c r="F362" s="163">
        <f t="shared" si="596"/>
        <v>5.4943374409615858E-2</v>
      </c>
      <c r="G362" s="163">
        <f t="shared" si="596"/>
        <v>9.2593306215308785E-2</v>
      </c>
      <c r="H362" s="163">
        <f t="shared" si="596"/>
        <v>5.416382335867282E-2</v>
      </c>
      <c r="I362" s="163">
        <f t="shared" si="596"/>
        <v>6.1266493814901506E-2</v>
      </c>
      <c r="J362" s="163">
        <f t="shared" si="596"/>
        <v>8.2394565873984485E-2</v>
      </c>
      <c r="K362" s="163">
        <f t="shared" si="596"/>
        <v>7.7677037052560988E-2</v>
      </c>
      <c r="L362" s="322">
        <f t="shared" si="596"/>
        <v>7.272887703680464E-2</v>
      </c>
      <c r="M362" s="163">
        <f t="shared" si="596"/>
        <v>-9.3640692823127814E-2</v>
      </c>
      <c r="N362" s="163">
        <f t="shared" si="596"/>
        <v>6.5878470666652103E-2</v>
      </c>
      <c r="O362" s="163">
        <f t="shared" si="596"/>
        <v>5.8537301248801875E-2</v>
      </c>
      <c r="P362" s="163">
        <f t="shared" si="596"/>
        <v>6.9331864326749038E-2</v>
      </c>
      <c r="Q362" s="163">
        <f t="shared" si="596"/>
        <v>5.9471344019002559E-2</v>
      </c>
      <c r="R362" s="163">
        <f t="shared" si="596"/>
        <v>7.6533564814814811E-2</v>
      </c>
      <c r="S362" s="163">
        <f t="shared" si="596"/>
        <v>0.10365371434596932</v>
      </c>
      <c r="T362" s="163">
        <f t="shared" si="596"/>
        <v>8.9910714285714288E-2</v>
      </c>
      <c r="U362" s="163">
        <f t="shared" si="596"/>
        <v>9.6782687195947639E-2</v>
      </c>
      <c r="V362" s="163">
        <f t="shared" si="596"/>
        <v>3.3346036585365856E-2</v>
      </c>
      <c r="W362" s="163"/>
      <c r="X362" s="163"/>
      <c r="Y362" s="163">
        <f t="shared" ref="Y362:AN362" si="597">IFERROR(+(Y69-Y67+Y53+Y60)/Y110,"-")</f>
        <v>0.2016455889075118</v>
      </c>
      <c r="Z362" s="163">
        <f t="shared" si="597"/>
        <v>8.1019749302362762E-2</v>
      </c>
      <c r="AA362" s="163">
        <f t="shared" si="597"/>
        <v>5.0293845310757951E-2</v>
      </c>
      <c r="AB362" s="163">
        <f t="shared" si="597"/>
        <v>0.13077417714704431</v>
      </c>
      <c r="AC362" s="163">
        <f t="shared" si="597"/>
        <v>5.701160480390792E-2</v>
      </c>
      <c r="AD362" s="163">
        <f t="shared" si="597"/>
        <v>6.6730490581660112E-2</v>
      </c>
      <c r="AE362" s="163">
        <f t="shared" si="597"/>
        <v>9.0894498174084029E-2</v>
      </c>
      <c r="AF362" s="163">
        <f t="shared" si="597"/>
        <v>0.1121875494099553</v>
      </c>
      <c r="AG362" s="322">
        <f t="shared" si="597"/>
        <v>7.3154587013074479E-2</v>
      </c>
      <c r="AH362" s="322">
        <f t="shared" si="597"/>
        <v>7.0074123734547966E-2</v>
      </c>
      <c r="AI362" s="322">
        <f t="shared" si="597"/>
        <v>7.8641441620740424E-2</v>
      </c>
      <c r="AJ362" s="163">
        <f t="shared" si="597"/>
        <v>0.15010167112230469</v>
      </c>
      <c r="AK362" s="163">
        <f t="shared" si="597"/>
        <v>0.2014370664023786</v>
      </c>
      <c r="AL362" s="163">
        <f t="shared" si="597"/>
        <v>6.3885955649419221E-2</v>
      </c>
      <c r="AM362" s="322">
        <f t="shared" si="597"/>
        <v>0.13669322352519916</v>
      </c>
      <c r="AN362" s="323">
        <f t="shared" si="597"/>
        <v>7.3770399653697472E-2</v>
      </c>
      <c r="AQ362" s="322">
        <f>IFERROR(+(AQ69-AQ67+AQ53+AQ60)/AQ110,"-")</f>
        <v>7.7677037052560988E-2</v>
      </c>
      <c r="AR362" s="322">
        <f>IFERROR(+(AR69-AR67+AR53+AR60)/AR110,"-")</f>
        <v>7.3154587013074479E-2</v>
      </c>
      <c r="AS362" s="322">
        <f>IFERROR(+(AS69-AS67+AS53+AS60)/AS110,"-")</f>
        <v>7.0074123734547966E-2</v>
      </c>
      <c r="AT362" s="322">
        <f>IFERROR(+(AT69-AT67+AT53+AT60)/AT110,"-")</f>
        <v>7.864144162074041E-2</v>
      </c>
      <c r="AU362" s="322">
        <f>IFERROR(+(AU69-AU67+AU53+AU60)/AU110,"-")</f>
        <v>0.13669322352519919</v>
      </c>
      <c r="AV362" s="323">
        <f t="shared" ref="AV362" si="598">IFERROR(+(AV69-AV67+AV53+AV60)/AV110,"-")</f>
        <v>7.3770399653697472E-2</v>
      </c>
      <c r="AX362" s="322">
        <f>IFERROR(+(AX69-AX67+AX53+AX60)/AX110,"-")</f>
        <v>7.515446492903026E-2</v>
      </c>
      <c r="AY362" s="322">
        <f>IFERROR(+(AY69-AY67+AY53+AY60)/AY110,"-")</f>
        <v>7.5796523830861023E-2</v>
      </c>
      <c r="AZ362" s="322">
        <f>IFERROR(+(AZ69-AZ67+AZ53+AZ60)/AZ110,"-")</f>
        <v>6.6955415786076763E-2</v>
      </c>
      <c r="BA362" s="322">
        <f>IFERROR(+(BA69-BA67+BA53+BA60)/BA110,"-")</f>
        <v>8.2913370519358168E-2</v>
      </c>
      <c r="BB362" s="322">
        <f>IFERROR(+(BB69-BB67+BB53+BB60)/BB110,"-")</f>
        <v>0.12999254612087707</v>
      </c>
      <c r="BC362" s="323">
        <f t="shared" ref="BC362" si="599">IFERROR(+(BC69-BC67+BC53+BC60)/BC110,"-")</f>
        <v>9.0451388888888887E-2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AF365" si="600">+D81+D82-D91+D113</f>
        <v>9710</v>
      </c>
      <c r="E365" s="162">
        <f t="shared" si="600"/>
        <v>29610</v>
      </c>
      <c r="F365" s="162">
        <f t="shared" si="600"/>
        <v>92467</v>
      </c>
      <c r="G365" s="162">
        <f t="shared" si="600"/>
        <v>66180</v>
      </c>
      <c r="H365" s="162">
        <f t="shared" si="600"/>
        <v>372702</v>
      </c>
      <c r="I365" s="162">
        <f t="shared" si="600"/>
        <v>152742</v>
      </c>
      <c r="J365" s="162">
        <f t="shared" si="600"/>
        <v>32392</v>
      </c>
      <c r="K365" s="162">
        <f t="shared" si="600"/>
        <v>35332</v>
      </c>
      <c r="L365" s="337">
        <f t="shared" si="600"/>
        <v>791135</v>
      </c>
      <c r="M365" s="162">
        <f t="shared" si="600"/>
        <v>20874</v>
      </c>
      <c r="N365" s="162">
        <f t="shared" si="600"/>
        <v>11141</v>
      </c>
      <c r="O365" s="162">
        <f t="shared" si="600"/>
        <v>59692</v>
      </c>
      <c r="P365" s="162">
        <f t="shared" si="600"/>
        <v>26022</v>
      </c>
      <c r="Q365" s="162">
        <f t="shared" si="600"/>
        <v>4247</v>
      </c>
      <c r="R365" s="162">
        <f t="shared" si="600"/>
        <v>18082</v>
      </c>
      <c r="S365" s="162">
        <f t="shared" si="600"/>
        <v>15297</v>
      </c>
      <c r="T365" s="162">
        <f t="shared" si="600"/>
        <v>3313</v>
      </c>
      <c r="U365" s="162">
        <f t="shared" si="600"/>
        <v>25214</v>
      </c>
      <c r="V365" s="162">
        <f t="shared" si="600"/>
        <v>4877</v>
      </c>
      <c r="W365" s="162">
        <f t="shared" si="600"/>
        <v>0</v>
      </c>
      <c r="X365" s="162">
        <f t="shared" si="600"/>
        <v>0</v>
      </c>
      <c r="Y365" s="162">
        <f t="shared" si="600"/>
        <v>43989</v>
      </c>
      <c r="Z365" s="162">
        <f t="shared" si="600"/>
        <v>14582</v>
      </c>
      <c r="AA365" s="162">
        <f t="shared" si="600"/>
        <v>5295</v>
      </c>
      <c r="AB365" s="162">
        <f t="shared" si="600"/>
        <v>26150</v>
      </c>
      <c r="AC365" s="162">
        <f t="shared" si="600"/>
        <v>-2343</v>
      </c>
      <c r="AD365" s="162">
        <f t="shared" si="600"/>
        <v>11226</v>
      </c>
      <c r="AE365" s="162">
        <f t="shared" si="600"/>
        <v>8130</v>
      </c>
      <c r="AF365" s="162">
        <f t="shared" si="600"/>
        <v>10706</v>
      </c>
      <c r="AG365" s="337">
        <f t="shared" ref="AG365:AN365" si="601">+AG81+AG82-AG91+AG113</f>
        <v>310788</v>
      </c>
      <c r="AH365" s="337">
        <f t="shared" si="601"/>
        <v>105717</v>
      </c>
      <c r="AI365" s="337">
        <f t="shared" si="601"/>
        <v>205071</v>
      </c>
      <c r="AJ365" s="162">
        <f t="shared" si="601"/>
        <v>67551</v>
      </c>
      <c r="AK365" s="162">
        <f t="shared" si="601"/>
        <v>58501</v>
      </c>
      <c r="AL365" s="162">
        <f t="shared" si="601"/>
        <v>20043</v>
      </c>
      <c r="AM365" s="337">
        <f t="shared" si="601"/>
        <v>146095</v>
      </c>
      <c r="AN365" s="338">
        <f t="shared" si="601"/>
        <v>1248018</v>
      </c>
      <c r="AQ365" s="337">
        <f>+AQ81+AQ82-AQ91+AQ113</f>
        <v>4416.5</v>
      </c>
      <c r="AR365" s="337">
        <f>+AR81+AR82-AR91+AR113</f>
        <v>17266</v>
      </c>
      <c r="AS365" s="337">
        <f>+AS81+AS82-AS91+AS113</f>
        <v>15102.428571428572</v>
      </c>
      <c r="AT365" s="337">
        <f>+AT81+AT82-AT91+AT113</f>
        <v>18642.81818181818</v>
      </c>
      <c r="AU365" s="337">
        <f>+AU81+AU82-AU91+AU113</f>
        <v>48698.333333333336</v>
      </c>
      <c r="AV365" s="338">
        <f t="shared" ref="AV365" si="602">+AV81+AV82-AV91+AV113</f>
        <v>43035.103448275855</v>
      </c>
      <c r="AX365" s="337">
        <f>+AX81+AX82-AX91+AX113</f>
        <v>34364</v>
      </c>
      <c r="AY365" s="337" t="e">
        <f>+AY81+AY82-AY91+AY113</f>
        <v>#NUM!</v>
      </c>
      <c r="AZ365" s="337" t="e">
        <f>+AZ81+AZ82-AZ91+AZ113</f>
        <v>#NUM!</v>
      </c>
      <c r="BA365" s="337" t="e">
        <f>+BA81+BA82-BA91+BA113</f>
        <v>#NUM!</v>
      </c>
      <c r="BB365" s="337">
        <f>+BB81+BB82-BB91+BB113</f>
        <v>57271</v>
      </c>
      <c r="BC365" s="338">
        <f t="shared" ref="BC365" si="603">+BC81+BC82-BC91+BC113</f>
        <v>22189.5</v>
      </c>
    </row>
    <row r="366" spans="1:55" s="204" customFormat="1">
      <c r="A366" s="287"/>
      <c r="B366" s="173" t="s">
        <v>16</v>
      </c>
      <c r="C366" s="308"/>
      <c r="D366" s="161">
        <f t="shared" ref="D366:L366" si="604">IFERROR(+D88/D100,"-")</f>
        <v>0.17209877843302443</v>
      </c>
      <c r="E366" s="161">
        <f t="shared" si="604"/>
        <v>1.9815919028835276</v>
      </c>
      <c r="F366" s="161">
        <f t="shared" si="604"/>
        <v>1.0477856135401975</v>
      </c>
      <c r="G366" s="161">
        <f t="shared" si="604"/>
        <v>0.52673470742590001</v>
      </c>
      <c r="H366" s="161">
        <f t="shared" si="604"/>
        <v>4.2397928092626449</v>
      </c>
      <c r="I366" s="161">
        <f t="shared" si="604"/>
        <v>1.2969692421058376</v>
      </c>
      <c r="J366" s="161">
        <f t="shared" si="604"/>
        <v>1.0225592238496679</v>
      </c>
      <c r="K366" s="161">
        <f t="shared" si="604"/>
        <v>1.0135913031960959</v>
      </c>
      <c r="L366" s="347">
        <f t="shared" si="604"/>
        <v>1.0717216009107102</v>
      </c>
      <c r="M366" s="161" t="str">
        <f t="shared" ref="M366:V366" si="605">IFERROR(+M88/M99,"-")</f>
        <v>-</v>
      </c>
      <c r="N366" s="161" t="str">
        <f t="shared" si="605"/>
        <v>-</v>
      </c>
      <c r="O366" s="161" t="str">
        <f t="shared" si="605"/>
        <v>-</v>
      </c>
      <c r="P366" s="161">
        <f t="shared" si="605"/>
        <v>44415</v>
      </c>
      <c r="Q366" s="161" t="str">
        <f t="shared" si="605"/>
        <v>-</v>
      </c>
      <c r="R366" s="161" t="str">
        <f t="shared" si="605"/>
        <v>-</v>
      </c>
      <c r="S366" s="161" t="str">
        <f t="shared" si="605"/>
        <v>-</v>
      </c>
      <c r="T366" s="161" t="str">
        <f t="shared" si="605"/>
        <v>-</v>
      </c>
      <c r="U366" s="161">
        <f t="shared" si="605"/>
        <v>23.450540315876975</v>
      </c>
      <c r="V366" s="161" t="str">
        <f t="shared" si="605"/>
        <v>-</v>
      </c>
      <c r="W366" s="161"/>
      <c r="X366" s="161"/>
      <c r="Y366" s="161" t="str">
        <f t="shared" ref="Y366:AF366" si="606">IFERROR(+Y88/Y99,"-")</f>
        <v>-</v>
      </c>
      <c r="Z366" s="161" t="str">
        <f t="shared" si="606"/>
        <v>-</v>
      </c>
      <c r="AA366" s="161" t="str">
        <f t="shared" si="606"/>
        <v>-</v>
      </c>
      <c r="AB366" s="161" t="str">
        <f t="shared" si="606"/>
        <v>-</v>
      </c>
      <c r="AC366" s="161" t="str">
        <f t="shared" si="606"/>
        <v>-</v>
      </c>
      <c r="AD366" s="161" t="str">
        <f t="shared" si="606"/>
        <v>-</v>
      </c>
      <c r="AE366" s="161" t="str">
        <f t="shared" si="606"/>
        <v>-</v>
      </c>
      <c r="AF366" s="161">
        <f t="shared" si="606"/>
        <v>51.455399061032864</v>
      </c>
      <c r="AG366" s="347">
        <f t="shared" ref="AG366:AN366" si="607">IFERROR(+AG88/AG100,"-")</f>
        <v>273.08834355828219</v>
      </c>
      <c r="AH366" s="347">
        <f t="shared" si="607"/>
        <v>402.52112676056339</v>
      </c>
      <c r="AI366" s="347">
        <f t="shared" si="607"/>
        <v>227.2923588039867</v>
      </c>
      <c r="AJ366" s="161">
        <f t="shared" si="607"/>
        <v>4.270956992606477</v>
      </c>
      <c r="AK366" s="161">
        <f t="shared" si="607"/>
        <v>21.807388809182211</v>
      </c>
      <c r="AL366" s="161">
        <f t="shared" si="607"/>
        <v>3.2996318323421128</v>
      </c>
      <c r="AM366" s="347">
        <f t="shared" si="607"/>
        <v>5.7175454295154182</v>
      </c>
      <c r="AN366" s="348">
        <f t="shared" si="607"/>
        <v>1.6622653145407986</v>
      </c>
      <c r="AQ366" s="347">
        <f>IFERROR(+AQ88/AQ100,"-")</f>
        <v>1.0135913031960959</v>
      </c>
      <c r="AR366" s="347">
        <f>IFERROR(+AR88/AR100,"-")</f>
        <v>273.08834355828219</v>
      </c>
      <c r="AS366" s="347">
        <f>IFERROR(+AS88/AS100,"-")</f>
        <v>402.52112676056339</v>
      </c>
      <c r="AT366" s="347">
        <f>IFERROR(+AT88/AT100,"-")</f>
        <v>227.29235880398673</v>
      </c>
      <c r="AU366" s="347">
        <f>IFERROR(+AU88/AU100,"-")</f>
        <v>5.7175454295154182</v>
      </c>
      <c r="AV366" s="348">
        <f t="shared" ref="AV366" si="608">IFERROR(+AV88/AV100,"-")</f>
        <v>1.6622653145407986</v>
      </c>
      <c r="AX366" s="347">
        <f>IFERROR(+AX88/AX100,"-")</f>
        <v>1.1695308411479328</v>
      </c>
      <c r="AY366" s="347" t="str">
        <f>IFERROR(+AY88/AY100,"-")</f>
        <v>-</v>
      </c>
      <c r="AZ366" s="347" t="str">
        <f>IFERROR(+AZ88/AZ100,"-")</f>
        <v>-</v>
      </c>
      <c r="BA366" s="347" t="str">
        <f>IFERROR(+BA88/BA100,"-")</f>
        <v>-</v>
      </c>
      <c r="BB366" s="347">
        <f>IFERROR(+BB88/BB100,"-")</f>
        <v>8.6093174738034559</v>
      </c>
      <c r="BC366" s="348">
        <f t="shared" ref="BC366" si="609">IFERROR(+BC88/BC100,"-")</f>
        <v>13.803056877975445</v>
      </c>
    </row>
    <row r="367" spans="1:55" s="204" customFormat="1">
      <c r="A367" s="287"/>
      <c r="B367" s="173" t="s">
        <v>15</v>
      </c>
      <c r="C367" s="308"/>
      <c r="D367" s="164">
        <f t="shared" ref="D367:V367" si="610">+D141</f>
        <v>49850</v>
      </c>
      <c r="E367" s="164">
        <f t="shared" si="610"/>
        <v>0</v>
      </c>
      <c r="F367" s="164">
        <f t="shared" si="610"/>
        <v>15000</v>
      </c>
      <c r="G367" s="164">
        <f t="shared" si="610"/>
        <v>258500</v>
      </c>
      <c r="H367" s="164">
        <f t="shared" si="610"/>
        <v>0</v>
      </c>
      <c r="I367" s="164">
        <f t="shared" si="610"/>
        <v>0</v>
      </c>
      <c r="J367" s="164">
        <f t="shared" si="610"/>
        <v>0</v>
      </c>
      <c r="K367" s="164">
        <f t="shared" si="610"/>
        <v>22000</v>
      </c>
      <c r="L367" s="353">
        <f t="shared" si="610"/>
        <v>345350</v>
      </c>
      <c r="M367" s="164">
        <f t="shared" si="610"/>
        <v>0</v>
      </c>
      <c r="N367" s="164">
        <f t="shared" si="610"/>
        <v>10000</v>
      </c>
      <c r="O367" s="164">
        <f t="shared" si="610"/>
        <v>0</v>
      </c>
      <c r="P367" s="164">
        <f t="shared" si="610"/>
        <v>0</v>
      </c>
      <c r="Q367" s="164">
        <f t="shared" si="610"/>
        <v>52000</v>
      </c>
      <c r="R367" s="164">
        <f t="shared" si="610"/>
        <v>0</v>
      </c>
      <c r="S367" s="164">
        <f t="shared" si="610"/>
        <v>0</v>
      </c>
      <c r="T367" s="164">
        <f t="shared" si="610"/>
        <v>3380</v>
      </c>
      <c r="U367" s="164">
        <f t="shared" si="610"/>
        <v>0</v>
      </c>
      <c r="V367" s="164">
        <f t="shared" si="610"/>
        <v>0</v>
      </c>
      <c r="W367" s="164"/>
      <c r="X367" s="164"/>
      <c r="Y367" s="164">
        <f t="shared" ref="Y367:AN367" si="611">+Y141</f>
        <v>0</v>
      </c>
      <c r="Z367" s="164">
        <f t="shared" si="611"/>
        <v>105000</v>
      </c>
      <c r="AA367" s="164">
        <f t="shared" si="611"/>
        <v>0</v>
      </c>
      <c r="AB367" s="164">
        <f t="shared" si="611"/>
        <v>0</v>
      </c>
      <c r="AC367" s="164">
        <f t="shared" si="611"/>
        <v>10657</v>
      </c>
      <c r="AD367" s="164">
        <f t="shared" si="611"/>
        <v>0</v>
      </c>
      <c r="AE367" s="164">
        <f t="shared" si="611"/>
        <v>0</v>
      </c>
      <c r="AF367" s="164">
        <f t="shared" si="611"/>
        <v>4000</v>
      </c>
      <c r="AG367" s="353">
        <f t="shared" si="611"/>
        <v>185037</v>
      </c>
      <c r="AH367" s="353">
        <f t="shared" si="611"/>
        <v>175037</v>
      </c>
      <c r="AI367" s="353">
        <f t="shared" si="611"/>
        <v>10000</v>
      </c>
      <c r="AJ367" s="164">
        <f t="shared" si="611"/>
        <v>0</v>
      </c>
      <c r="AK367" s="164">
        <f t="shared" si="611"/>
        <v>0</v>
      </c>
      <c r="AL367" s="164">
        <f t="shared" si="611"/>
        <v>0</v>
      </c>
      <c r="AM367" s="353">
        <f t="shared" si="611"/>
        <v>0</v>
      </c>
      <c r="AN367" s="354">
        <f t="shared" si="611"/>
        <v>530387</v>
      </c>
      <c r="AQ367" s="353">
        <f>+AQ141</f>
        <v>2750</v>
      </c>
      <c r="AR367" s="353">
        <f>+AR141</f>
        <v>10279.833333333334</v>
      </c>
      <c r="AS367" s="353">
        <f>+AS141</f>
        <v>25005.285714285714</v>
      </c>
      <c r="AT367" s="353">
        <f>+AT141</f>
        <v>909.09090909090912</v>
      </c>
      <c r="AU367" s="353">
        <f>+AU141</f>
        <v>0</v>
      </c>
      <c r="AV367" s="354">
        <f t="shared" ref="AV367" si="612">+AV141</f>
        <v>18289.206896551725</v>
      </c>
      <c r="AX367" s="353">
        <f>+AX141</f>
        <v>22000</v>
      </c>
      <c r="AY367" s="353">
        <f>+AY141</f>
        <v>3380</v>
      </c>
      <c r="AZ367" s="353">
        <f>+AZ141</f>
        <v>10657</v>
      </c>
      <c r="BA367" s="353">
        <f>+BA141</f>
        <v>0</v>
      </c>
      <c r="BB367" s="353">
        <f>+BB141</f>
        <v>0</v>
      </c>
      <c r="BC367" s="354">
        <f t="shared" ref="BC367" si="613">+BC141</f>
        <v>4000</v>
      </c>
    </row>
    <row r="368" spans="1:55" s="204" customFormat="1">
      <c r="A368" s="287"/>
      <c r="B368" s="173" t="s">
        <v>14</v>
      </c>
      <c r="C368" s="308"/>
      <c r="D368" s="163">
        <f t="shared" ref="D368:V368" si="614">IFERROR(+D141/+D176,"-")</f>
        <v>0.16305769985607746</v>
      </c>
      <c r="E368" s="163">
        <f t="shared" si="614"/>
        <v>0</v>
      </c>
      <c r="F368" s="163">
        <f t="shared" si="614"/>
        <v>3.8062468122682949E-2</v>
      </c>
      <c r="G368" s="163">
        <f t="shared" si="614"/>
        <v>0.29198284021930904</v>
      </c>
      <c r="H368" s="163">
        <f t="shared" si="614"/>
        <v>0</v>
      </c>
      <c r="I368" s="163">
        <f t="shared" si="614"/>
        <v>0</v>
      </c>
      <c r="J368" s="163">
        <f t="shared" si="614"/>
        <v>0</v>
      </c>
      <c r="K368" s="163">
        <f t="shared" si="614"/>
        <v>6.4336891358385731E-2</v>
      </c>
      <c r="L368" s="322">
        <f t="shared" si="614"/>
        <v>0.11161089407646227</v>
      </c>
      <c r="M368" s="163">
        <f t="shared" si="614"/>
        <v>0</v>
      </c>
      <c r="N368" s="163">
        <f t="shared" si="614"/>
        <v>0.28495711395434986</v>
      </c>
      <c r="O368" s="163">
        <f t="shared" si="614"/>
        <v>0</v>
      </c>
      <c r="P368" s="163">
        <f t="shared" si="614"/>
        <v>0</v>
      </c>
      <c r="Q368" s="163">
        <f t="shared" si="614"/>
        <v>0.52680100092190174</v>
      </c>
      <c r="R368" s="163">
        <f t="shared" si="614"/>
        <v>0</v>
      </c>
      <c r="S368" s="163">
        <f t="shared" si="614"/>
        <v>0</v>
      </c>
      <c r="T368" s="163">
        <f t="shared" si="614"/>
        <v>5.3905776530254218E-2</v>
      </c>
      <c r="U368" s="163">
        <f t="shared" si="614"/>
        <v>0</v>
      </c>
      <c r="V368" s="163">
        <f t="shared" si="614"/>
        <v>0</v>
      </c>
      <c r="W368" s="163"/>
      <c r="X368" s="163"/>
      <c r="Y368" s="163">
        <f t="shared" ref="Y368:AN368" si="615">IFERROR(+Y141/+Y176,"-")</f>
        <v>0</v>
      </c>
      <c r="Z368" s="163">
        <f t="shared" si="615"/>
        <v>0.78454813763215903</v>
      </c>
      <c r="AA368" s="163">
        <f t="shared" si="615"/>
        <v>0</v>
      </c>
      <c r="AB368" s="163">
        <f t="shared" si="615"/>
        <v>0</v>
      </c>
      <c r="AC368" s="163">
        <f t="shared" si="615"/>
        <v>0.12214886642367559</v>
      </c>
      <c r="AD368" s="163">
        <f t="shared" si="615"/>
        <v>0</v>
      </c>
      <c r="AE368" s="163">
        <f t="shared" si="615"/>
        <v>0</v>
      </c>
      <c r="AF368" s="163">
        <f t="shared" si="615"/>
        <v>6.8807733989300401E-2</v>
      </c>
      <c r="AG368" s="322">
        <f t="shared" si="615"/>
        <v>0.18704152401284566</v>
      </c>
      <c r="AH368" s="322">
        <f t="shared" si="615"/>
        <v>0.30018041316673127</v>
      </c>
      <c r="AI368" s="322">
        <f t="shared" si="615"/>
        <v>2.4619808605607901E-2</v>
      </c>
      <c r="AJ368" s="163">
        <f t="shared" si="615"/>
        <v>0</v>
      </c>
      <c r="AK368" s="163">
        <f t="shared" si="615"/>
        <v>0</v>
      </c>
      <c r="AL368" s="163">
        <f t="shared" si="615"/>
        <v>0</v>
      </c>
      <c r="AM368" s="322">
        <f t="shared" si="615"/>
        <v>0</v>
      </c>
      <c r="AN368" s="323">
        <f t="shared" si="615"/>
        <v>0.12453047526070099</v>
      </c>
      <c r="AQ368" s="322">
        <f>IFERROR(+AQ141/+AQ176,"-")</f>
        <v>6.4336891358385731E-2</v>
      </c>
      <c r="AR368" s="322">
        <f>IFERROR(+AR141/+AR176,"-")</f>
        <v>0.18704152401284568</v>
      </c>
      <c r="AS368" s="322">
        <f>IFERROR(+AS141/+AS176,"-")</f>
        <v>0.30018041316673127</v>
      </c>
      <c r="AT368" s="322">
        <f>IFERROR(+AT141/+AT176,"-")</f>
        <v>2.4619808605607901E-2</v>
      </c>
      <c r="AU368" s="322">
        <f>IFERROR(+AU141/+AU176,"-")</f>
        <v>0</v>
      </c>
      <c r="AV368" s="323">
        <f t="shared" ref="AV368" si="616">IFERROR(+AV141/+AV176,"-")</f>
        <v>0.12453047526070098</v>
      </c>
      <c r="AX368" s="322">
        <f>IFERROR(+AX141/+AX176,"-")</f>
        <v>6.7935831519137832E-2</v>
      </c>
      <c r="AY368" s="322">
        <f>IFERROR(+AY141/+AY176,"-")</f>
        <v>6.7323971715964548E-2</v>
      </c>
      <c r="AZ368" s="322">
        <f>IFERROR(+AZ141/+AZ176,"-")</f>
        <v>0.12214886642367559</v>
      </c>
      <c r="BA368" s="322">
        <f>IFERROR(+BA141/+BA176,"-")</f>
        <v>0</v>
      </c>
      <c r="BB368" s="322">
        <f>IFERROR(+BB141/+BB176,"-")</f>
        <v>0</v>
      </c>
      <c r="BC368" s="323">
        <f t="shared" ref="BC368" si="617">IFERROR(+BC141/+BC176,"-")</f>
        <v>6.8807733989300401E-2</v>
      </c>
    </row>
    <row r="369" spans="1:55" s="204" customFormat="1">
      <c r="A369" s="287"/>
      <c r="B369" s="173" t="s">
        <v>13</v>
      </c>
      <c r="C369" s="308"/>
      <c r="D369" s="163">
        <f t="shared" ref="D369:V369" si="618">+D296</f>
        <v>3.1761088577783592E-2</v>
      </c>
      <c r="E369" s="163">
        <f t="shared" si="618"/>
        <v>0.26617883693961758</v>
      </c>
      <c r="F369" s="163">
        <f t="shared" si="618"/>
        <v>0.2346348159933416</v>
      </c>
      <c r="G369" s="163">
        <f t="shared" si="618"/>
        <v>7.4752125205856376E-2</v>
      </c>
      <c r="H369" s="163">
        <f t="shared" si="618"/>
        <v>1.3355383154462221</v>
      </c>
      <c r="I369" s="163">
        <f t="shared" si="618"/>
        <v>0.26965113877300984</v>
      </c>
      <c r="J369" s="163">
        <f t="shared" si="618"/>
        <v>0.15395583608209204</v>
      </c>
      <c r="K369" s="163">
        <f t="shared" si="618"/>
        <v>0.10332504752156749</v>
      </c>
      <c r="L369" s="322">
        <f t="shared" si="618"/>
        <v>0.2556805695241986</v>
      </c>
      <c r="M369" s="163" t="str">
        <f t="shared" si="618"/>
        <v>-</v>
      </c>
      <c r="N369" s="163" t="str">
        <f t="shared" si="618"/>
        <v>-</v>
      </c>
      <c r="O369" s="163" t="str">
        <f t="shared" si="618"/>
        <v>-</v>
      </c>
      <c r="P369" s="163" t="str">
        <f t="shared" si="618"/>
        <v>-</v>
      </c>
      <c r="Q369" s="163" t="str">
        <f t="shared" si="618"/>
        <v>-</v>
      </c>
      <c r="R369" s="163" t="str">
        <f t="shared" si="618"/>
        <v>-</v>
      </c>
      <c r="S369" s="163" t="str">
        <f t="shared" si="618"/>
        <v>-</v>
      </c>
      <c r="T369" s="163" t="str">
        <f t="shared" si="618"/>
        <v>-</v>
      </c>
      <c r="U369" s="163" t="str">
        <f t="shared" si="618"/>
        <v>-</v>
      </c>
      <c r="V369" s="163" t="str">
        <f t="shared" si="618"/>
        <v>-</v>
      </c>
      <c r="W369" s="163"/>
      <c r="X369" s="163"/>
      <c r="Y369" s="163" t="str">
        <f t="shared" ref="Y369:AN369" si="619">+Y296</f>
        <v>-</v>
      </c>
      <c r="Z369" s="163" t="str">
        <f t="shared" si="619"/>
        <v>-</v>
      </c>
      <c r="AA369" s="163" t="str">
        <f t="shared" si="619"/>
        <v>-</v>
      </c>
      <c r="AB369" s="163" t="str">
        <f t="shared" si="619"/>
        <v>-</v>
      </c>
      <c r="AC369" s="163" t="str">
        <f t="shared" si="619"/>
        <v>-</v>
      </c>
      <c r="AD369" s="163" t="str">
        <f t="shared" si="619"/>
        <v>-</v>
      </c>
      <c r="AE369" s="163" t="str">
        <f t="shared" si="619"/>
        <v>-</v>
      </c>
      <c r="AF369" s="163" t="str">
        <f t="shared" si="619"/>
        <v>-</v>
      </c>
      <c r="AG369" s="322">
        <f t="shared" si="619"/>
        <v>0.31415479695900972</v>
      </c>
      <c r="AH369" s="322">
        <f t="shared" si="619"/>
        <v>0.18129979797841217</v>
      </c>
      <c r="AI369" s="322">
        <f t="shared" si="619"/>
        <v>0.50488087705606177</v>
      </c>
      <c r="AJ369" s="163">
        <f t="shared" si="619"/>
        <v>0.48033534092282748</v>
      </c>
      <c r="AK369" s="163">
        <f t="shared" si="619"/>
        <v>4.815689825485677</v>
      </c>
      <c r="AL369" s="163">
        <f t="shared" si="619"/>
        <v>0.87915606632160714</v>
      </c>
      <c r="AM369" s="322">
        <f t="shared" si="619"/>
        <v>0.83207558990539876</v>
      </c>
      <c r="AN369" s="323">
        <f t="shared" si="619"/>
        <v>0.29302429108162442</v>
      </c>
      <c r="AQ369" s="322">
        <f>+AQ296</f>
        <v>0.10332504752156749</v>
      </c>
      <c r="AR369" s="322">
        <f>+AR296</f>
        <v>0.31415479695900972</v>
      </c>
      <c r="AS369" s="322">
        <f>+AS296</f>
        <v>0.18129979797841217</v>
      </c>
      <c r="AT369" s="322">
        <f>+AT296</f>
        <v>0.50488087705606177</v>
      </c>
      <c r="AU369" s="322">
        <f>+AU296</f>
        <v>0.83207558990539876</v>
      </c>
      <c r="AV369" s="323">
        <f t="shared" ref="AV369" si="620">+AV296</f>
        <v>0.29302429108162431</v>
      </c>
      <c r="AX369" s="322">
        <f>+AX296</f>
        <v>0.1061157688328933</v>
      </c>
      <c r="AY369" s="322" t="str">
        <f>+AY296</f>
        <v>-</v>
      </c>
      <c r="AZ369" s="322" t="str">
        <f>+AZ296</f>
        <v>-</v>
      </c>
      <c r="BA369" s="322" t="str">
        <f>+BA296</f>
        <v>-</v>
      </c>
      <c r="BB369" s="322">
        <f>+BB296</f>
        <v>2.5121063251162381</v>
      </c>
      <c r="BC369" s="323">
        <f t="shared" ref="BC369" si="621">+BC296</f>
        <v>0.38170230333889527</v>
      </c>
    </row>
    <row r="370" spans="1:55" s="204" customFormat="1">
      <c r="A370" s="287"/>
      <c r="B370" s="173" t="s">
        <v>12</v>
      </c>
      <c r="C370" s="308"/>
      <c r="D370" s="163">
        <f t="shared" ref="D370:V370" si="622">IFERROR(+D368+D369,"-")</f>
        <v>0.19481878843386105</v>
      </c>
      <c r="E370" s="163">
        <f t="shared" si="622"/>
        <v>0.26617883693961758</v>
      </c>
      <c r="F370" s="163">
        <f t="shared" si="622"/>
        <v>0.27269728411602456</v>
      </c>
      <c r="G370" s="163">
        <f t="shared" si="622"/>
        <v>0.36673496542516543</v>
      </c>
      <c r="H370" s="163">
        <f t="shared" si="622"/>
        <v>1.3355383154462221</v>
      </c>
      <c r="I370" s="163">
        <f t="shared" si="622"/>
        <v>0.26965113877300984</v>
      </c>
      <c r="J370" s="163">
        <f t="shared" si="622"/>
        <v>0.15395583608209204</v>
      </c>
      <c r="K370" s="163">
        <f t="shared" si="622"/>
        <v>0.16766193887995323</v>
      </c>
      <c r="L370" s="322">
        <f t="shared" si="622"/>
        <v>0.36729146360066089</v>
      </c>
      <c r="M370" s="163" t="str">
        <f t="shared" si="622"/>
        <v>-</v>
      </c>
      <c r="N370" s="163" t="str">
        <f t="shared" si="622"/>
        <v>-</v>
      </c>
      <c r="O370" s="163" t="str">
        <f t="shared" si="622"/>
        <v>-</v>
      </c>
      <c r="P370" s="163" t="str">
        <f t="shared" si="622"/>
        <v>-</v>
      </c>
      <c r="Q370" s="163" t="str">
        <f t="shared" si="622"/>
        <v>-</v>
      </c>
      <c r="R370" s="163" t="str">
        <f t="shared" si="622"/>
        <v>-</v>
      </c>
      <c r="S370" s="163" t="str">
        <f t="shared" si="622"/>
        <v>-</v>
      </c>
      <c r="T370" s="163" t="str">
        <f t="shared" si="622"/>
        <v>-</v>
      </c>
      <c r="U370" s="163" t="str">
        <f t="shared" si="622"/>
        <v>-</v>
      </c>
      <c r="V370" s="163" t="str">
        <f t="shared" si="622"/>
        <v>-</v>
      </c>
      <c r="W370" s="163"/>
      <c r="X370" s="163"/>
      <c r="Y370" s="163" t="str">
        <f t="shared" ref="Y370:AN370" si="623">IFERROR(+Y368+Y369,"-")</f>
        <v>-</v>
      </c>
      <c r="Z370" s="163" t="str">
        <f t="shared" si="623"/>
        <v>-</v>
      </c>
      <c r="AA370" s="163" t="str">
        <f t="shared" si="623"/>
        <v>-</v>
      </c>
      <c r="AB370" s="163" t="str">
        <f t="shared" si="623"/>
        <v>-</v>
      </c>
      <c r="AC370" s="163" t="str">
        <f t="shared" si="623"/>
        <v>-</v>
      </c>
      <c r="AD370" s="163" t="str">
        <f t="shared" si="623"/>
        <v>-</v>
      </c>
      <c r="AE370" s="163" t="str">
        <f t="shared" si="623"/>
        <v>-</v>
      </c>
      <c r="AF370" s="163" t="str">
        <f t="shared" si="623"/>
        <v>-</v>
      </c>
      <c r="AG370" s="322">
        <f t="shared" si="623"/>
        <v>0.5011963209718554</v>
      </c>
      <c r="AH370" s="322">
        <f t="shared" si="623"/>
        <v>0.48148021114514344</v>
      </c>
      <c r="AI370" s="322">
        <f t="shared" si="623"/>
        <v>0.52950068566166963</v>
      </c>
      <c r="AJ370" s="163">
        <f t="shared" si="623"/>
        <v>0.48033534092282748</v>
      </c>
      <c r="AK370" s="163">
        <f t="shared" si="623"/>
        <v>4.815689825485677</v>
      </c>
      <c r="AL370" s="163">
        <f t="shared" si="623"/>
        <v>0.87915606632160714</v>
      </c>
      <c r="AM370" s="322">
        <f t="shared" si="623"/>
        <v>0.83207558990539876</v>
      </c>
      <c r="AN370" s="323">
        <f t="shared" si="623"/>
        <v>0.41755476634232541</v>
      </c>
      <c r="AQ370" s="322">
        <f>IFERROR(+AQ368+AQ369,"-")</f>
        <v>0.16766193887995323</v>
      </c>
      <c r="AR370" s="322">
        <f>IFERROR(+AR368+AR369,"-")</f>
        <v>0.5011963209718554</v>
      </c>
      <c r="AS370" s="322">
        <f>IFERROR(+AS368+AS369,"-")</f>
        <v>0.48148021114514344</v>
      </c>
      <c r="AT370" s="322">
        <f>IFERROR(+AT368+AT369,"-")</f>
        <v>0.52950068566166963</v>
      </c>
      <c r="AU370" s="322">
        <f>IFERROR(+AU368+AU369,"-")</f>
        <v>0.83207558990539876</v>
      </c>
      <c r="AV370" s="323">
        <f t="shared" ref="AV370" si="624">IFERROR(+AV368+AV369,"-")</f>
        <v>0.4175547663423253</v>
      </c>
      <c r="AX370" s="322">
        <f>IFERROR(+AX368+AX369,"-")</f>
        <v>0.17405160035203113</v>
      </c>
      <c r="AY370" s="322" t="str">
        <f>IFERROR(+AY368+AY369,"-")</f>
        <v>-</v>
      </c>
      <c r="AZ370" s="322" t="str">
        <f>IFERROR(+AZ368+AZ369,"-")</f>
        <v>-</v>
      </c>
      <c r="BA370" s="322" t="str">
        <f>IFERROR(+BA368+BA369,"-")</f>
        <v>-</v>
      </c>
      <c r="BB370" s="322">
        <f>IFERROR(+BB368+BB369,"-")</f>
        <v>2.5121063251162381</v>
      </c>
      <c r="BC370" s="323">
        <f t="shared" ref="BC370" si="625">IFERROR(+BC368+BC369,"-")</f>
        <v>0.45051003732819567</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6">IFERROR(+(D13+D16+D26+D28+D33)/D42,"-")</f>
        <v>0.43482090428655312</v>
      </c>
      <c r="E373" s="166">
        <f t="shared" si="626"/>
        <v>0.39074431787409963</v>
      </c>
      <c r="F373" s="166">
        <f t="shared" si="626"/>
        <v>0.42509266115006222</v>
      </c>
      <c r="G373" s="166">
        <f t="shared" si="626"/>
        <v>0.38839674607482683</v>
      </c>
      <c r="H373" s="166">
        <f t="shared" si="626"/>
        <v>0.47980622208765422</v>
      </c>
      <c r="I373" s="166">
        <f t="shared" si="626"/>
        <v>0.42718948152821401</v>
      </c>
      <c r="J373" s="166">
        <f t="shared" si="626"/>
        <v>0.42103608987109875</v>
      </c>
      <c r="K373" s="166">
        <f t="shared" si="626"/>
        <v>0.42250333123379868</v>
      </c>
      <c r="L373" s="357">
        <f t="shared" si="626"/>
        <v>0.41900779265185722</v>
      </c>
      <c r="M373" s="166">
        <f t="shared" si="626"/>
        <v>0.60664335664335667</v>
      </c>
      <c r="N373" s="166">
        <f t="shared" si="626"/>
        <v>0.603146979914437</v>
      </c>
      <c r="O373" s="166">
        <f t="shared" si="626"/>
        <v>0.55986897128519653</v>
      </c>
      <c r="P373" s="166">
        <f t="shared" si="626"/>
        <v>0.65164092502222004</v>
      </c>
      <c r="Q373" s="166">
        <f t="shared" si="626"/>
        <v>0.56598830285547941</v>
      </c>
      <c r="R373" s="166">
        <f t="shared" si="626"/>
        <v>0.47684035396523039</v>
      </c>
      <c r="S373" s="166">
        <f t="shared" si="626"/>
        <v>0.6032083810770994</v>
      </c>
      <c r="T373" s="166">
        <f t="shared" si="626"/>
        <v>0.50436453243119073</v>
      </c>
      <c r="U373" s="166">
        <f t="shared" si="626"/>
        <v>0.5952806796471688</v>
      </c>
      <c r="V373" s="166">
        <f t="shared" si="626"/>
        <v>0.70925464000338223</v>
      </c>
      <c r="W373" s="166"/>
      <c r="X373" s="166"/>
      <c r="Y373" s="166">
        <f t="shared" ref="Y373:AN373" si="627">IFERROR(+(Y13+Y16+Y26+Y28+Y33)/Y42,"-")</f>
        <v>0.6422998155137688</v>
      </c>
      <c r="Z373" s="166">
        <f t="shared" si="627"/>
        <v>0.44656129914396986</v>
      </c>
      <c r="AA373" s="166">
        <f t="shared" si="627"/>
        <v>0.59464968688269659</v>
      </c>
      <c r="AB373" s="166">
        <f t="shared" si="627"/>
        <v>0.45541958041958042</v>
      </c>
      <c r="AC373" s="166">
        <f t="shared" si="627"/>
        <v>0.49983516425084812</v>
      </c>
      <c r="AD373" s="166">
        <f t="shared" si="627"/>
        <v>0.50298948405022337</v>
      </c>
      <c r="AE373" s="166">
        <f t="shared" si="627"/>
        <v>0.56134818576459988</v>
      </c>
      <c r="AF373" s="166">
        <f t="shared" si="627"/>
        <v>0.43379705034143717</v>
      </c>
      <c r="AG373" s="357">
        <f t="shared" si="627"/>
        <v>0.5364825190627649</v>
      </c>
      <c r="AH373" s="357">
        <f t="shared" si="627"/>
        <v>0.50195282509710915</v>
      </c>
      <c r="AI373" s="357">
        <f t="shared" si="627"/>
        <v>0.58566213249145782</v>
      </c>
      <c r="AJ373" s="166">
        <f t="shared" si="627"/>
        <v>0.86680371861846428</v>
      </c>
      <c r="AK373" s="166">
        <f t="shared" si="627"/>
        <v>0.67812579577285459</v>
      </c>
      <c r="AL373" s="166">
        <f t="shared" si="627"/>
        <v>0.72679543940759317</v>
      </c>
      <c r="AM373" s="357">
        <f t="shared" si="627"/>
        <v>0.83327006730137887</v>
      </c>
      <c r="AN373" s="358">
        <f t="shared" si="627"/>
        <v>0.46186953152478666</v>
      </c>
      <c r="AQ373" s="357">
        <f>IFERROR(+(AQ13+AQ16+AQ26+AQ28+AQ33)/AQ42,"-")</f>
        <v>0.42250333123379868</v>
      </c>
      <c r="AR373" s="357">
        <f>IFERROR(+(AR13+AR16+AR26+AR28+AR33)/AR42,"-")</f>
        <v>0.5364825190627649</v>
      </c>
      <c r="AS373" s="357">
        <f>IFERROR(+(AS13+AS16+AS26+AS28+AS33)/AS42,"-")</f>
        <v>0.50195282509710915</v>
      </c>
      <c r="AT373" s="357">
        <f>IFERROR(+(AT13+AT16+AT26+AT28+AT33)/AT42,"-")</f>
        <v>0.58566213249145793</v>
      </c>
      <c r="AU373" s="357">
        <f>IFERROR(+(AU13+AU16+AU26+AU28+AU33)/AU42,"-")</f>
        <v>0.83327006730137887</v>
      </c>
      <c r="AV373" s="358">
        <f t="shared" ref="AV373" si="628">IFERROR(+(AV13+AV16+AV26+AV28+AV33)/AV42,"-")</f>
        <v>0.46186953152478655</v>
      </c>
      <c r="AX373" s="357">
        <f>IFERROR(+(AX13+AX16+AX26+AX28+AX33)/AX42,"-")</f>
        <v>0.45039531597222676</v>
      </c>
      <c r="AY373" s="357">
        <f>IFERROR(+(AY13+AY16+AY26+AY28+AY33)/AY42,"-")</f>
        <v>0.50401469611639604</v>
      </c>
      <c r="AZ373" s="357">
        <f>IFERROR(+(AZ13+AZ16+AZ26+AZ28+AZ33)/AZ42,"-")</f>
        <v>0.5294311571469591</v>
      </c>
      <c r="BA373" s="357">
        <f>IFERROR(+(BA13+BA16+BA26+BA28+BA33)/BA42,"-")</f>
        <v>0.59307111287795522</v>
      </c>
      <c r="BB373" s="357">
        <f>IFERROR(+(BB13+BB16+BB26+BB28+BB33)/BB42,"-")</f>
        <v>0.75684676566234377</v>
      </c>
      <c r="BC373" s="358">
        <f t="shared" ref="BC373" si="629">IFERROR(+(BC13+BC16+BC26+BC28+BC33)/BC42,"-")</f>
        <v>0.54201843910165415</v>
      </c>
    </row>
    <row r="374" spans="1:55" s="204" customFormat="1">
      <c r="A374" s="287"/>
      <c r="B374" s="173" t="s">
        <v>9</v>
      </c>
      <c r="C374" s="308"/>
      <c r="D374" s="166">
        <f t="shared" ref="D374:V374" si="630">IFERROR(+(D20+D21)/D42,"-")</f>
        <v>0.24630825775863943</v>
      </c>
      <c r="E374" s="166">
        <f t="shared" si="630"/>
        <v>9.0128716624844299E-2</v>
      </c>
      <c r="F374" s="166">
        <f t="shared" si="630"/>
        <v>0.21830033286360409</v>
      </c>
      <c r="G374" s="166">
        <f t="shared" si="630"/>
        <v>0.15993739868790932</v>
      </c>
      <c r="H374" s="166">
        <f t="shared" si="630"/>
        <v>0.21199606388615547</v>
      </c>
      <c r="I374" s="166">
        <f t="shared" si="630"/>
        <v>0.17506861297406193</v>
      </c>
      <c r="J374" s="166">
        <f t="shared" si="630"/>
        <v>0.20874808219574631</v>
      </c>
      <c r="K374" s="166">
        <f t="shared" si="630"/>
        <v>0.24003201999493101</v>
      </c>
      <c r="L374" s="357">
        <f t="shared" si="630"/>
        <v>0.1934048729430255</v>
      </c>
      <c r="M374" s="166">
        <f t="shared" si="630"/>
        <v>0.22362420188507146</v>
      </c>
      <c r="N374" s="166">
        <f t="shared" si="630"/>
        <v>0.24182437821767819</v>
      </c>
      <c r="O374" s="166">
        <f t="shared" si="630"/>
        <v>0.22218128957744235</v>
      </c>
      <c r="P374" s="166">
        <f t="shared" si="630"/>
        <v>0.18084553336351897</v>
      </c>
      <c r="Q374" s="166">
        <f t="shared" si="630"/>
        <v>0.22916170464269017</v>
      </c>
      <c r="R374" s="166">
        <f t="shared" si="630"/>
        <v>0.15877800014467244</v>
      </c>
      <c r="S374" s="166">
        <f t="shared" si="630"/>
        <v>0.1519304071276571</v>
      </c>
      <c r="T374" s="166">
        <f t="shared" si="630"/>
        <v>0.26941764468390206</v>
      </c>
      <c r="U374" s="166">
        <f t="shared" si="630"/>
        <v>8.4285191658875658E-2</v>
      </c>
      <c r="V374" s="166">
        <f t="shared" si="630"/>
        <v>0.21680125142688031</v>
      </c>
      <c r="W374" s="166"/>
      <c r="X374" s="166"/>
      <c r="Y374" s="166">
        <f t="shared" ref="Y374:AN374" si="631">IFERROR(+(Y20+Y21)/Y42,"-")</f>
        <v>0.27100858114855375</v>
      </c>
      <c r="Z374" s="166">
        <f t="shared" si="631"/>
        <v>0.2274473972407447</v>
      </c>
      <c r="AA374" s="166">
        <f t="shared" si="631"/>
        <v>0.2856512419619216</v>
      </c>
      <c r="AB374" s="166">
        <f t="shared" si="631"/>
        <v>0.18316299085529855</v>
      </c>
      <c r="AC374" s="166">
        <f t="shared" si="631"/>
        <v>0.22197526400306275</v>
      </c>
      <c r="AD374" s="166">
        <f t="shared" si="631"/>
        <v>0.19356029965181304</v>
      </c>
      <c r="AE374" s="166">
        <f t="shared" si="631"/>
        <v>0.24142026373986403</v>
      </c>
      <c r="AF374" s="166">
        <f t="shared" si="631"/>
        <v>0.18362894669993873</v>
      </c>
      <c r="AG374" s="357">
        <f t="shared" si="631"/>
        <v>0.2138254058848276</v>
      </c>
      <c r="AH374" s="357">
        <f t="shared" si="631"/>
        <v>0.22335180497594126</v>
      </c>
      <c r="AI374" s="357">
        <f t="shared" si="631"/>
        <v>0.20025723973964221</v>
      </c>
      <c r="AJ374" s="166">
        <f t="shared" si="631"/>
        <v>3.4831146357172132E-2</v>
      </c>
      <c r="AK374" s="166">
        <f t="shared" si="631"/>
        <v>0.11694677871148459</v>
      </c>
      <c r="AL374" s="166">
        <f t="shared" si="631"/>
        <v>0.12279120793010226</v>
      </c>
      <c r="AM374" s="357">
        <f t="shared" si="631"/>
        <v>5.2963928102429413E-2</v>
      </c>
      <c r="AN374" s="358">
        <f t="shared" si="631"/>
        <v>0.19249315424739527</v>
      </c>
      <c r="AQ374" s="357">
        <f>IFERROR(+(AQ20+AQ21)/AQ42,"-")</f>
        <v>0.24003201999493101</v>
      </c>
      <c r="AR374" s="357">
        <f>IFERROR(+(AR20+AR21)/AR42,"-")</f>
        <v>0.21382540588482757</v>
      </c>
      <c r="AS374" s="357">
        <f>IFERROR(+(AS20+AS21)/AS42,"-")</f>
        <v>0.22335180497594129</v>
      </c>
      <c r="AT374" s="357">
        <f>IFERROR(+(AT20+AT21)/AT42,"-")</f>
        <v>0.20025723973964221</v>
      </c>
      <c r="AU374" s="357">
        <f>IFERROR(+(AU20+AU21)/AU42,"-")</f>
        <v>5.2963928102429413E-2</v>
      </c>
      <c r="AV374" s="358">
        <f t="shared" ref="AV374" si="632">IFERROR(+(AV20+AV21)/AV42,"-")</f>
        <v>0.19249315424739522</v>
      </c>
      <c r="AX374" s="357">
        <f>IFERROR(+(AX20+AX21)/AX42,"-")</f>
        <v>0.23805211463706483</v>
      </c>
      <c r="AY374" s="357">
        <f>IFERROR(+(AY20+AY21)/AY42,"-")</f>
        <v>0.18759109608534788</v>
      </c>
      <c r="AZ374" s="357">
        <f>IFERROR(+(AZ20+AZ21)/AZ42,"-")</f>
        <v>0.21923154637201833</v>
      </c>
      <c r="BA374" s="357">
        <f>IFERROR(+(BA20+BA21)/BA42,"-")</f>
        <v>0.15678273273624396</v>
      </c>
      <c r="BB374" s="357">
        <f>IFERROR(+(BB20+BB21)/BB42,"-")</f>
        <v>0.12279120793010226</v>
      </c>
      <c r="BC374" s="358">
        <f t="shared" ref="BC374" si="633">IFERROR(+(BC20+BC21)/BC42,"-")</f>
        <v>0.19111516220133587</v>
      </c>
    </row>
    <row r="375" spans="1:55" s="204" customFormat="1">
      <c r="A375" s="287"/>
      <c r="B375" s="173" t="s">
        <v>8</v>
      </c>
      <c r="C375" s="308"/>
      <c r="D375" s="166">
        <f t="shared" ref="D375:V375" si="634">IFERROR(+D22/D42,"-")</f>
        <v>0.18225734542528435</v>
      </c>
      <c r="E375" s="166">
        <f t="shared" si="634"/>
        <v>0.1079919845467839</v>
      </c>
      <c r="F375" s="166">
        <f t="shared" si="634"/>
        <v>0.1249877863158969</v>
      </c>
      <c r="G375" s="166">
        <f t="shared" si="634"/>
        <v>9.7220434590396032E-2</v>
      </c>
      <c r="H375" s="166">
        <f t="shared" si="634"/>
        <v>6.5042767390810691E-2</v>
      </c>
      <c r="I375" s="166">
        <f t="shared" si="634"/>
        <v>6.4731636028935544E-2</v>
      </c>
      <c r="J375" s="166">
        <f t="shared" si="634"/>
        <v>0.12507598847042964</v>
      </c>
      <c r="K375" s="166">
        <f t="shared" si="634"/>
        <v>7.7645978303693089E-2</v>
      </c>
      <c r="L375" s="357">
        <f t="shared" si="634"/>
        <v>0.10058763043298405</v>
      </c>
      <c r="M375" s="166">
        <f t="shared" si="634"/>
        <v>1.8546670720583764E-2</v>
      </c>
      <c r="N375" s="166">
        <f t="shared" si="634"/>
        <v>2.963285234331569E-2</v>
      </c>
      <c r="O375" s="166">
        <f t="shared" si="634"/>
        <v>0.11090644788721175</v>
      </c>
      <c r="P375" s="166">
        <f t="shared" si="634"/>
        <v>8.4016702721738695E-2</v>
      </c>
      <c r="Q375" s="166">
        <f t="shared" si="634"/>
        <v>0.12449607889838657</v>
      </c>
      <c r="R375" s="166">
        <f t="shared" si="634"/>
        <v>0.20736382706821305</v>
      </c>
      <c r="S375" s="166">
        <f t="shared" si="634"/>
        <v>0.16649907630428173</v>
      </c>
      <c r="T375" s="166">
        <f t="shared" si="634"/>
        <v>0.1298779044675549</v>
      </c>
      <c r="U375" s="166">
        <f t="shared" si="634"/>
        <v>0.18153733588065527</v>
      </c>
      <c r="V375" s="166">
        <f t="shared" si="634"/>
        <v>7.314082780197015E-3</v>
      </c>
      <c r="W375" s="166"/>
      <c r="X375" s="166"/>
      <c r="Y375" s="166">
        <f t="shared" ref="Y375:AN375" si="635">IFERROR(+Y22/Y42,"-")</f>
        <v>7.4132999339911647E-3</v>
      </c>
      <c r="Z375" s="166">
        <f t="shared" si="635"/>
        <v>0.21584141734222412</v>
      </c>
      <c r="AA375" s="166">
        <f t="shared" si="635"/>
        <v>6.651115874416845E-2</v>
      </c>
      <c r="AB375" s="166">
        <f t="shared" si="635"/>
        <v>0.24258674018289403</v>
      </c>
      <c r="AC375" s="166">
        <f t="shared" si="635"/>
        <v>0.14591685897504067</v>
      </c>
      <c r="AD375" s="166">
        <f t="shared" si="635"/>
        <v>0.13647873949284281</v>
      </c>
      <c r="AE375" s="166">
        <f t="shared" si="635"/>
        <v>0.11565238758293063</v>
      </c>
      <c r="AF375" s="166">
        <f t="shared" si="635"/>
        <v>0.29964287315272775</v>
      </c>
      <c r="AG375" s="357">
        <f t="shared" si="635"/>
        <v>0.1443268122019559</v>
      </c>
      <c r="AH375" s="357">
        <f t="shared" si="635"/>
        <v>0.1663572856567315</v>
      </c>
      <c r="AI375" s="357">
        <f t="shared" si="635"/>
        <v>0.11294946581612988</v>
      </c>
      <c r="AJ375" s="166">
        <f t="shared" si="635"/>
        <v>6.9805416588056965E-3</v>
      </c>
      <c r="AK375" s="166">
        <f t="shared" si="635"/>
        <v>0</v>
      </c>
      <c r="AL375" s="166">
        <f t="shared" si="635"/>
        <v>7.6009873447478744E-3</v>
      </c>
      <c r="AM375" s="357">
        <f t="shared" si="635"/>
        <v>6.4993023637557453E-3</v>
      </c>
      <c r="AN375" s="358">
        <f t="shared" si="635"/>
        <v>0.10677173246302123</v>
      </c>
      <c r="AQ375" s="357">
        <f>IFERROR(+AQ22/AQ42,"-")</f>
        <v>7.7645978303693089E-2</v>
      </c>
      <c r="AR375" s="357">
        <f>IFERROR(+AR22/AR42,"-")</f>
        <v>0.14432681220195587</v>
      </c>
      <c r="AS375" s="357">
        <f>IFERROR(+AS22/AS42,"-")</f>
        <v>0.16635728565673152</v>
      </c>
      <c r="AT375" s="357">
        <f>IFERROR(+AT22/AT42,"-")</f>
        <v>0.11294946581612988</v>
      </c>
      <c r="AU375" s="357">
        <f>IFERROR(+AU22/AU42,"-")</f>
        <v>6.4993023637557445E-3</v>
      </c>
      <c r="AV375" s="358">
        <f t="shared" ref="AV375" si="636">IFERROR(+AV22/AV42,"-")</f>
        <v>0.10677173246302121</v>
      </c>
      <c r="AX375" s="357">
        <f>IFERROR(+AX22/AX42,"-")</f>
        <v>9.5804913949127615E-2</v>
      </c>
      <c r="AY375" s="357">
        <f>IFERROR(+AY22/AY42,"-")</f>
        <v>0.14110514105339417</v>
      </c>
      <c r="AZ375" s="357">
        <f>IFERROR(+AZ22/AZ42,"-")</f>
        <v>0.14591685897504067</v>
      </c>
      <c r="BA375" s="357">
        <f>IFERROR(+BA22/BA42,"-")</f>
        <v>7.4012580969529729E-2</v>
      </c>
      <c r="BB375" s="357">
        <f>IFERROR(+BB22/BB42,"-")</f>
        <v>2.4820749911844218E-2</v>
      </c>
      <c r="BC375" s="358">
        <f t="shared" ref="BC375" si="637">IFERROR(+BC22/BC42,"-")</f>
        <v>0.15292201485289064</v>
      </c>
    </row>
    <row r="376" spans="1:55" s="204" customFormat="1">
      <c r="A376" s="287"/>
      <c r="B376" s="173" t="s">
        <v>7</v>
      </c>
      <c r="C376" s="308"/>
      <c r="D376" s="166">
        <f t="shared" ref="D376:V376" si="638">IFERROR(+(D30-D26-D28)/D42,"-")</f>
        <v>3.0189099845588395E-2</v>
      </c>
      <c r="E376" s="166">
        <f t="shared" si="638"/>
        <v>0.212454642283321</v>
      </c>
      <c r="F376" s="166">
        <f t="shared" si="638"/>
        <v>9.5110400847683962E-2</v>
      </c>
      <c r="G376" s="166">
        <f t="shared" si="638"/>
        <v>0.22964664581199834</v>
      </c>
      <c r="H376" s="166">
        <f t="shared" si="638"/>
        <v>8.3061085459087122E-2</v>
      </c>
      <c r="I376" s="166">
        <f t="shared" si="638"/>
        <v>0.14039563132317512</v>
      </c>
      <c r="J376" s="166">
        <f t="shared" si="638"/>
        <v>0.13574125460583178</v>
      </c>
      <c r="K376" s="166">
        <f t="shared" si="638"/>
        <v>9.7545551955954934E-2</v>
      </c>
      <c r="L376" s="357">
        <f t="shared" si="638"/>
        <v>0.14180944216200941</v>
      </c>
      <c r="M376" s="166">
        <f t="shared" si="638"/>
        <v>0</v>
      </c>
      <c r="N376" s="166">
        <f t="shared" si="638"/>
        <v>0</v>
      </c>
      <c r="O376" s="166">
        <f t="shared" si="638"/>
        <v>7.766139631207933E-4</v>
      </c>
      <c r="P376" s="166">
        <f t="shared" si="638"/>
        <v>3.7396656101692074E-3</v>
      </c>
      <c r="Q376" s="166">
        <f t="shared" si="638"/>
        <v>0</v>
      </c>
      <c r="R376" s="166">
        <f t="shared" si="638"/>
        <v>0</v>
      </c>
      <c r="S376" s="166">
        <f t="shared" si="638"/>
        <v>0</v>
      </c>
      <c r="T376" s="166">
        <f t="shared" si="638"/>
        <v>1.1596987289256429E-2</v>
      </c>
      <c r="U376" s="166">
        <f t="shared" si="638"/>
        <v>0</v>
      </c>
      <c r="V376" s="166">
        <f t="shared" si="638"/>
        <v>0</v>
      </c>
      <c r="W376" s="166"/>
      <c r="X376" s="166"/>
      <c r="Y376" s="166">
        <f t="shared" ref="Y376:AN376" si="639">IFERROR(+(Y30-Y26-Y28)/Y42,"-")</f>
        <v>0</v>
      </c>
      <c r="Z376" s="166">
        <f t="shared" si="639"/>
        <v>1.036826791604295E-4</v>
      </c>
      <c r="AA376" s="166">
        <f t="shared" si="639"/>
        <v>0</v>
      </c>
      <c r="AB376" s="166">
        <f t="shared" si="639"/>
        <v>5.6481979558902634E-3</v>
      </c>
      <c r="AC376" s="166">
        <f t="shared" si="639"/>
        <v>4.9982452968638669E-3</v>
      </c>
      <c r="AD376" s="166">
        <f t="shared" si="639"/>
        <v>7.7374881299898009E-4</v>
      </c>
      <c r="AE376" s="166">
        <f t="shared" si="639"/>
        <v>0</v>
      </c>
      <c r="AF376" s="166">
        <f t="shared" si="639"/>
        <v>3.1379346413041854E-4</v>
      </c>
      <c r="AG376" s="357">
        <f t="shared" si="639"/>
        <v>1.8051234781272804E-3</v>
      </c>
      <c r="AH376" s="357">
        <f t="shared" si="639"/>
        <v>2.2226783121631587E-3</v>
      </c>
      <c r="AI376" s="357">
        <f t="shared" si="639"/>
        <v>1.2104125796295574E-3</v>
      </c>
      <c r="AJ376" s="166">
        <f t="shared" si="639"/>
        <v>0</v>
      </c>
      <c r="AK376" s="166">
        <f t="shared" si="639"/>
        <v>0</v>
      </c>
      <c r="AL376" s="166">
        <f t="shared" si="639"/>
        <v>9.4032833130901546E-3</v>
      </c>
      <c r="AM376" s="357">
        <f t="shared" si="639"/>
        <v>1.2311227839789888E-3</v>
      </c>
      <c r="AN376" s="358">
        <f t="shared" si="639"/>
        <v>0.10462724821542002</v>
      </c>
      <c r="AQ376" s="357">
        <f>IFERROR(+(AQ30-AQ26-AQ28)/AQ42,"-")</f>
        <v>9.7545551955954934E-2</v>
      </c>
      <c r="AR376" s="357">
        <f>IFERROR(+(AR30-AR26-AR28)/AR42,"-")</f>
        <v>1.8051234781272802E-3</v>
      </c>
      <c r="AS376" s="357">
        <f>IFERROR(+(AS30-AS26-AS28)/AS42,"-")</f>
        <v>2.2226783121631591E-3</v>
      </c>
      <c r="AT376" s="357">
        <f>IFERROR(+(AT30-AT26-AT28)/AT42,"-")</f>
        <v>1.2104125796295574E-3</v>
      </c>
      <c r="AU376" s="357">
        <f>IFERROR(+(AU30-AU26-AU28)/AU42,"-")</f>
        <v>1.2311227839789897E-3</v>
      </c>
      <c r="AV376" s="358">
        <f t="shared" ref="AV376" si="640">IFERROR(+(AV30-AV26-AV28)/AV42,"-")</f>
        <v>0.10462724821541999</v>
      </c>
      <c r="AX376" s="357">
        <f>IFERROR(+(AX30-AX26-AX28)/AX42,"-")</f>
        <v>8.21805730809331E-2</v>
      </c>
      <c r="AY376" s="357">
        <f>IFERROR(+(AY30-AY26-AY28)/AY42,"-")</f>
        <v>-3.4497925812210544E-5</v>
      </c>
      <c r="AZ376" s="357">
        <f>IFERROR(+(AZ30-AZ26-AZ28)/AZ42,"-")</f>
        <v>8.2949602799017364E-4</v>
      </c>
      <c r="BA376" s="357">
        <f>IFERROR(+(BA30-BA26-BA28)/BA42,"-")</f>
        <v>-1.1692350864064729E-3</v>
      </c>
      <c r="BB376" s="357">
        <f>IFERROR(+(BB30-BB26-BB28)/BB42,"-")</f>
        <v>-2.0334600164557459E-2</v>
      </c>
      <c r="BC376" s="358">
        <f t="shared" ref="BC376" si="641">IFERROR(+(BC30-BC26-BC28)/BC42,"-")</f>
        <v>-1.1580473081003542E-3</v>
      </c>
    </row>
    <row r="377" spans="1:55" s="204" customFormat="1">
      <c r="A377" s="287"/>
      <c r="B377" s="173" t="s">
        <v>6</v>
      </c>
      <c r="C377" s="308"/>
      <c r="D377" s="166">
        <f t="shared" ref="D377:V377" si="642">IFERROR(+D34/D42,"-")</f>
        <v>4.8933255040125266E-4</v>
      </c>
      <c r="E377" s="166">
        <f t="shared" si="642"/>
        <v>8.8639358763742716E-3</v>
      </c>
      <c r="F377" s="166">
        <f t="shared" si="642"/>
        <v>9.8187163580856756E-3</v>
      </c>
      <c r="G377" s="166">
        <f t="shared" si="642"/>
        <v>4.9133449358411165E-3</v>
      </c>
      <c r="H377" s="166">
        <f t="shared" si="642"/>
        <v>5.9947013852092952E-2</v>
      </c>
      <c r="I377" s="166">
        <f t="shared" si="642"/>
        <v>3.6547361619708112E-2</v>
      </c>
      <c r="J377" s="166">
        <f t="shared" si="642"/>
        <v>9.0648559010475041E-3</v>
      </c>
      <c r="K377" s="166">
        <f t="shared" si="642"/>
        <v>4.1907046657348413E-3</v>
      </c>
      <c r="L377" s="357">
        <f t="shared" si="642"/>
        <v>1.6105894967553751E-2</v>
      </c>
      <c r="M377" s="166">
        <f t="shared" si="642"/>
        <v>8.3231985405898448E-2</v>
      </c>
      <c r="N377" s="166">
        <f t="shared" si="642"/>
        <v>1.2761946196795011E-2</v>
      </c>
      <c r="O377" s="166">
        <f t="shared" si="642"/>
        <v>2.4552949141742005E-2</v>
      </c>
      <c r="P377" s="166">
        <f t="shared" si="642"/>
        <v>2.0274689339437543E-2</v>
      </c>
      <c r="Q377" s="166">
        <f t="shared" si="642"/>
        <v>4.2342604599465423E-4</v>
      </c>
      <c r="R377" s="166">
        <f t="shared" si="642"/>
        <v>1.9193210040267163E-2</v>
      </c>
      <c r="S377" s="166">
        <f t="shared" si="642"/>
        <v>1.5293594930196665E-2</v>
      </c>
      <c r="T377" s="166">
        <f t="shared" si="642"/>
        <v>5.109356944966518E-3</v>
      </c>
      <c r="U377" s="166">
        <f t="shared" si="642"/>
        <v>1.790577618795984E-2</v>
      </c>
      <c r="V377" s="166">
        <f t="shared" si="642"/>
        <v>1.0188982370101045E-2</v>
      </c>
      <c r="W377" s="166"/>
      <c r="X377" s="166"/>
      <c r="Y377" s="166">
        <f t="shared" ref="Y377:AN377" si="643">IFERROR(+Y34/Y42,"-")</f>
        <v>3.4815429142054398E-2</v>
      </c>
      <c r="Z377" s="166">
        <f t="shared" si="643"/>
        <v>6.5579294568971665E-3</v>
      </c>
      <c r="AA377" s="166">
        <f t="shared" si="643"/>
        <v>7.3761190266044638E-3</v>
      </c>
      <c r="AB377" s="166">
        <f t="shared" si="643"/>
        <v>1.7650618612157075E-2</v>
      </c>
      <c r="AC377" s="166">
        <f t="shared" si="643"/>
        <v>7.3378494783746132E-4</v>
      </c>
      <c r="AD377" s="166">
        <f t="shared" si="643"/>
        <v>7.4385397249674672E-3</v>
      </c>
      <c r="AE377" s="166">
        <f t="shared" si="643"/>
        <v>1.6176591039397167E-2</v>
      </c>
      <c r="AF377" s="166">
        <f t="shared" si="643"/>
        <v>8.3977108019664386E-3</v>
      </c>
      <c r="AG377" s="357">
        <f t="shared" si="643"/>
        <v>1.2686775795804003E-2</v>
      </c>
      <c r="AH377" s="357">
        <f t="shared" si="643"/>
        <v>7.5209231260404555E-3</v>
      </c>
      <c r="AI377" s="357">
        <f t="shared" si="643"/>
        <v>2.0044345705958522E-2</v>
      </c>
      <c r="AJ377" s="166">
        <f t="shared" si="643"/>
        <v>2.3778079928177837E-2</v>
      </c>
      <c r="AK377" s="166">
        <f t="shared" si="643"/>
        <v>0.17341482047364401</v>
      </c>
      <c r="AL377" s="166">
        <f t="shared" si="643"/>
        <v>4.1139364494769425E-2</v>
      </c>
      <c r="AM377" s="357">
        <f t="shared" si="643"/>
        <v>3.810837984241628E-2</v>
      </c>
      <c r="AN377" s="358">
        <f t="shared" si="643"/>
        <v>1.6199023321796208E-2</v>
      </c>
      <c r="AQ377" s="357">
        <f>IFERROR(+AQ34/AQ42,"-")</f>
        <v>4.1907046657348413E-3</v>
      </c>
      <c r="AR377" s="357">
        <f>IFERROR(+AR34/AR42,"-")</f>
        <v>1.2686775795804003E-2</v>
      </c>
      <c r="AS377" s="357">
        <f>IFERROR(+AS34/AS42,"-")</f>
        <v>7.5209231260404555E-3</v>
      </c>
      <c r="AT377" s="357">
        <f>IFERROR(+AT34/AT42,"-")</f>
        <v>2.0044345705958522E-2</v>
      </c>
      <c r="AU377" s="357">
        <f>IFERROR(+AU34/AU42,"-")</f>
        <v>3.8108379842416287E-2</v>
      </c>
      <c r="AV377" s="358">
        <f t="shared" ref="AV377" si="644">IFERROR(+AV34/AV42,"-")</f>
        <v>1.6199023321796204E-2</v>
      </c>
      <c r="AX377" s="357">
        <f>IFERROR(+AX34/AX42,"-")</f>
        <v>8.7610214145252361E-3</v>
      </c>
      <c r="AY377" s="357">
        <f>IFERROR(+AY34/AY42,"-")</f>
        <v>1.0487369446912004E-2</v>
      </c>
      <c r="AZ377" s="357">
        <f>IFERROR(+AZ34/AZ42,"-")</f>
        <v>4.4984207671774799E-3</v>
      </c>
      <c r="BA377" s="357">
        <f>IFERROR(+BA34/BA42,"-")</f>
        <v>1.8614222575591047E-2</v>
      </c>
      <c r="BB377" s="357">
        <f>IFERROR(+BB34/BB42,"-")</f>
        <v>0.10672726560357325</v>
      </c>
      <c r="BC377" s="358">
        <f t="shared" ref="BC377" si="645">IFERROR(+BC34/BC42,"-")</f>
        <v>1.512185646190398E-2</v>
      </c>
    </row>
    <row r="378" spans="1:55" s="204" customFormat="1">
      <c r="A378" s="287"/>
      <c r="B378" s="173" t="s">
        <v>5</v>
      </c>
      <c r="C378" s="308"/>
      <c r="D378" s="166">
        <f t="shared" ref="D378:V378" si="646">IFERROR(+(D14+D15+D35+D36+D37+D38)/D42,"-")</f>
        <v>0.10593506013353342</v>
      </c>
      <c r="E378" s="166">
        <f t="shared" si="646"/>
        <v>0.18981640279457693</v>
      </c>
      <c r="F378" s="166">
        <f t="shared" si="646"/>
        <v>0.12669010246466716</v>
      </c>
      <c r="G378" s="166">
        <f t="shared" si="646"/>
        <v>0.11988542989902834</v>
      </c>
      <c r="H378" s="166">
        <f t="shared" si="646"/>
        <v>0.10014684732419953</v>
      </c>
      <c r="I378" s="166">
        <f t="shared" si="646"/>
        <v>0.1560672765259053</v>
      </c>
      <c r="J378" s="166">
        <f t="shared" si="646"/>
        <v>0.10033372895584605</v>
      </c>
      <c r="K378" s="166">
        <f t="shared" si="646"/>
        <v>0.15808241384588748</v>
      </c>
      <c r="L378" s="357">
        <f t="shared" si="646"/>
        <v>0.12908436684257008</v>
      </c>
      <c r="M378" s="166">
        <f t="shared" si="646"/>
        <v>6.7953785345089696E-2</v>
      </c>
      <c r="N378" s="166">
        <f t="shared" si="646"/>
        <v>0.11263384332777415</v>
      </c>
      <c r="O378" s="166">
        <f t="shared" si="646"/>
        <v>8.1713728145286546E-2</v>
      </c>
      <c r="P378" s="166">
        <f t="shared" si="646"/>
        <v>5.9482483942915595E-2</v>
      </c>
      <c r="Q378" s="166">
        <f t="shared" si="646"/>
        <v>7.9930487557449206E-2</v>
      </c>
      <c r="R378" s="166">
        <f t="shared" si="646"/>
        <v>0.13782460878161695</v>
      </c>
      <c r="S378" s="166">
        <f t="shared" si="646"/>
        <v>6.3068540560765149E-2</v>
      </c>
      <c r="T378" s="166">
        <f t="shared" si="646"/>
        <v>7.9633574183129371E-2</v>
      </c>
      <c r="U378" s="166">
        <f t="shared" si="646"/>
        <v>0.12099101662534044</v>
      </c>
      <c r="V378" s="166">
        <f t="shared" si="646"/>
        <v>5.6441043419439396E-2</v>
      </c>
      <c r="W378" s="166"/>
      <c r="X378" s="166"/>
      <c r="Y378" s="166">
        <f t="shared" ref="Y378:AN378" si="647">IFERROR(+(Y14+Y15+Y35+Y36+Y37+Y38)/Y42,"-")</f>
        <v>4.4462874261631945E-2</v>
      </c>
      <c r="Z378" s="166">
        <f t="shared" si="647"/>
        <v>0.10348827413700371</v>
      </c>
      <c r="AA378" s="166">
        <f t="shared" si="647"/>
        <v>4.5811793384608918E-2</v>
      </c>
      <c r="AB378" s="166">
        <f t="shared" si="647"/>
        <v>9.5531871974179672E-2</v>
      </c>
      <c r="AC378" s="166">
        <f t="shared" si="647"/>
        <v>0.12654068252634712</v>
      </c>
      <c r="AD378" s="166">
        <f t="shared" si="647"/>
        <v>0.15875918826715435</v>
      </c>
      <c r="AE378" s="166">
        <f t="shared" si="647"/>
        <v>6.540257187320829E-2</v>
      </c>
      <c r="AF378" s="166">
        <f t="shared" si="647"/>
        <v>7.4219625539799466E-2</v>
      </c>
      <c r="AG378" s="357">
        <f t="shared" si="647"/>
        <v>9.0714376946581382E-2</v>
      </c>
      <c r="AH378" s="357">
        <f t="shared" si="647"/>
        <v>9.8594482832014468E-2</v>
      </c>
      <c r="AI378" s="357">
        <f t="shared" si="647"/>
        <v>7.9876403667182017E-2</v>
      </c>
      <c r="AJ378" s="166">
        <f t="shared" si="647"/>
        <v>6.7606513437380056E-2</v>
      </c>
      <c r="AK378" s="166">
        <f t="shared" si="647"/>
        <v>3.1512605042016806E-2</v>
      </c>
      <c r="AL378" s="166">
        <f t="shared" si="647"/>
        <v>9.2269717509697133E-2</v>
      </c>
      <c r="AM378" s="357">
        <f t="shared" si="647"/>
        <v>6.7927199606040711E-2</v>
      </c>
      <c r="AN378" s="358">
        <f t="shared" si="647"/>
        <v>0.11800337027879305</v>
      </c>
      <c r="AQ378" s="357">
        <f>IFERROR(+(AQ14+AQ15+AQ35+AQ36+AQ37+AQ38)/AQ42,"-")</f>
        <v>0.15808241384588748</v>
      </c>
      <c r="AR378" s="357">
        <f>IFERROR(+(AR14+AR15+AR35+AR36+AR37+AR38)/AR42,"-")</f>
        <v>9.0714376946581396E-2</v>
      </c>
      <c r="AS378" s="357">
        <f>IFERROR(+(AS14+AS15+AS35+AS36+AS37+AS38)/AS42,"-")</f>
        <v>9.8594482832014468E-2</v>
      </c>
      <c r="AT378" s="357">
        <f>IFERROR(+(AT14+AT15+AT35+AT36+AT37+AT38)/AT42,"-")</f>
        <v>7.9876403667182003E-2</v>
      </c>
      <c r="AU378" s="357">
        <f>IFERROR(+(AU14+AU15+AU35+AU36+AU37+AU38)/AU42,"-")</f>
        <v>6.7927199606040711E-2</v>
      </c>
      <c r="AV378" s="358">
        <f t="shared" ref="AV378" si="648">IFERROR(+(AV14+AV15+AV35+AV36+AV37+AV38)/AV42,"-")</f>
        <v>0.11800337027879304</v>
      </c>
      <c r="AX378" s="357">
        <f>IFERROR(+(AX14+AX15+AX35+AX36+AX37+AX38)/AX42,"-")</f>
        <v>0.1225081522909275</v>
      </c>
      <c r="AY378" s="357">
        <f>IFERROR(+(AY14+AY15+AY35+AY36+AY37+AY38)/AY42,"-")</f>
        <v>7.8914005295431619E-2</v>
      </c>
      <c r="AZ378" s="357">
        <f>IFERROR(+(AZ14+AZ15+AZ35+AZ36+AZ37+AZ38)/AZ42,"-")</f>
        <v>9.1058458200844378E-2</v>
      </c>
      <c r="BA378" s="357">
        <f>IFERROR(+(BA14+BA15+BA35+BA36+BA37+BA38)/BA42,"-")</f>
        <v>5.3609428711736781E-2</v>
      </c>
      <c r="BB378" s="357">
        <f>IFERROR(+(BB14+BB15+BB35+BB36+BB37+BB38)/BB42,"-")</f>
        <v>0.13967793754652666</v>
      </c>
      <c r="BC378" s="358">
        <f t="shared" ref="BC378" si="649">IFERROR(+(BC14+BC15+BC35+BC36+BC37+BC38)/BC42,"-")</f>
        <v>8.4963316049788559E-2</v>
      </c>
    </row>
    <row r="379" spans="1:55" s="204" customFormat="1" ht="15" thickBot="1">
      <c r="A379" s="359"/>
      <c r="B379" s="360" t="s">
        <v>4</v>
      </c>
      <c r="C379" s="361"/>
      <c r="D379" s="362">
        <f t="shared" ref="D379:V379" si="650">IFERROR(+D42/D42,"-")</f>
        <v>1</v>
      </c>
      <c r="E379" s="362">
        <f t="shared" si="650"/>
        <v>1</v>
      </c>
      <c r="F379" s="362">
        <f t="shared" si="650"/>
        <v>1</v>
      </c>
      <c r="G379" s="362">
        <f t="shared" si="650"/>
        <v>1</v>
      </c>
      <c r="H379" s="362">
        <f t="shared" si="650"/>
        <v>1</v>
      </c>
      <c r="I379" s="362">
        <f t="shared" si="650"/>
        <v>1</v>
      </c>
      <c r="J379" s="362">
        <f t="shared" si="650"/>
        <v>1</v>
      </c>
      <c r="K379" s="362">
        <f t="shared" si="650"/>
        <v>1</v>
      </c>
      <c r="L379" s="363">
        <f t="shared" si="650"/>
        <v>1</v>
      </c>
      <c r="M379" s="362">
        <f t="shared" si="650"/>
        <v>1</v>
      </c>
      <c r="N379" s="362">
        <f t="shared" si="650"/>
        <v>1</v>
      </c>
      <c r="O379" s="362">
        <f t="shared" si="650"/>
        <v>1</v>
      </c>
      <c r="P379" s="362">
        <f t="shared" si="650"/>
        <v>1</v>
      </c>
      <c r="Q379" s="362">
        <f t="shared" si="650"/>
        <v>1</v>
      </c>
      <c r="R379" s="362">
        <f t="shared" si="650"/>
        <v>1</v>
      </c>
      <c r="S379" s="362">
        <f t="shared" si="650"/>
        <v>1</v>
      </c>
      <c r="T379" s="362">
        <f t="shared" si="650"/>
        <v>1</v>
      </c>
      <c r="U379" s="362">
        <f t="shared" si="650"/>
        <v>1</v>
      </c>
      <c r="V379" s="362">
        <f t="shared" si="650"/>
        <v>1</v>
      </c>
      <c r="W379" s="362"/>
      <c r="X379" s="362"/>
      <c r="Y379" s="362">
        <f t="shared" ref="Y379:AN379" si="651">IFERROR(+Y42/Y42,"-")</f>
        <v>1</v>
      </c>
      <c r="Z379" s="362">
        <f t="shared" si="651"/>
        <v>1</v>
      </c>
      <c r="AA379" s="362">
        <f t="shared" si="651"/>
        <v>1</v>
      </c>
      <c r="AB379" s="362">
        <f t="shared" si="651"/>
        <v>1</v>
      </c>
      <c r="AC379" s="362">
        <f t="shared" si="651"/>
        <v>1</v>
      </c>
      <c r="AD379" s="362">
        <f t="shared" si="651"/>
        <v>1</v>
      </c>
      <c r="AE379" s="362">
        <f t="shared" si="651"/>
        <v>1</v>
      </c>
      <c r="AF379" s="362">
        <f t="shared" si="651"/>
        <v>1</v>
      </c>
      <c r="AG379" s="363">
        <f t="shared" si="651"/>
        <v>1</v>
      </c>
      <c r="AH379" s="363">
        <f t="shared" si="651"/>
        <v>1</v>
      </c>
      <c r="AI379" s="363">
        <f t="shared" si="651"/>
        <v>1</v>
      </c>
      <c r="AJ379" s="362">
        <f t="shared" si="651"/>
        <v>1</v>
      </c>
      <c r="AK379" s="362">
        <f t="shared" si="651"/>
        <v>1</v>
      </c>
      <c r="AL379" s="362">
        <f t="shared" si="651"/>
        <v>1</v>
      </c>
      <c r="AM379" s="363">
        <f t="shared" si="651"/>
        <v>1</v>
      </c>
      <c r="AN379" s="364">
        <f t="shared" si="651"/>
        <v>1</v>
      </c>
      <c r="AQ379" s="363">
        <f>IFERROR(+AQ42/AQ42,"-")</f>
        <v>1</v>
      </c>
      <c r="AR379" s="363">
        <f>IFERROR(+AR42/AR42,"-")</f>
        <v>1</v>
      </c>
      <c r="AS379" s="363">
        <f>IFERROR(+AS42/AS42,"-")</f>
        <v>1</v>
      </c>
      <c r="AT379" s="363">
        <f>IFERROR(+AT42/AT42,"-")</f>
        <v>1</v>
      </c>
      <c r="AU379" s="363">
        <f>IFERROR(+AU42/AU42,"-")</f>
        <v>1</v>
      </c>
      <c r="AV379" s="364">
        <f t="shared" ref="AV379" si="652">IFERROR(+AV42/AV42,"-")</f>
        <v>1</v>
      </c>
      <c r="AX379" s="363">
        <f>IFERROR(+AX42/AX42,"-")</f>
        <v>1</v>
      </c>
      <c r="AY379" s="363">
        <f>IFERROR(+AY42/AY42,"-")</f>
        <v>1</v>
      </c>
      <c r="AZ379" s="363">
        <f>IFERROR(+AZ42/AZ42,"-")</f>
        <v>1</v>
      </c>
      <c r="BA379" s="363">
        <f>IFERROR(+BA42/BA42,"-")</f>
        <v>1</v>
      </c>
      <c r="BB379" s="363">
        <f>IFERROR(+BB42/BB42,"-")</f>
        <v>1</v>
      </c>
      <c r="BC379" s="364">
        <f t="shared" ref="BC379" si="653">IFERROR(+BC42/BC42,"-")</f>
        <v>1</v>
      </c>
    </row>
    <row r="380" spans="1:55" ht="13.5" thickTop="1">
      <c r="C380" s="365" t="s">
        <v>3</v>
      </c>
      <c r="D380" s="143">
        <f t="shared" ref="D380:V380" si="654">D42-D11-D20-D22</f>
        <v>59734</v>
      </c>
      <c r="E380" s="143">
        <f t="shared" si="654"/>
        <v>46774</v>
      </c>
      <c r="F380" s="143">
        <f t="shared" si="654"/>
        <v>114371</v>
      </c>
      <c r="G380" s="143">
        <f t="shared" si="654"/>
        <v>380030</v>
      </c>
      <c r="H380" s="143">
        <f t="shared" si="654"/>
        <v>89018</v>
      </c>
      <c r="I380" s="143">
        <f t="shared" si="654"/>
        <v>226604</v>
      </c>
      <c r="J380" s="143">
        <f t="shared" si="654"/>
        <v>63140</v>
      </c>
      <c r="K380" s="143">
        <f t="shared" si="654"/>
        <v>115303</v>
      </c>
      <c r="L380" s="143">
        <f t="shared" si="654"/>
        <v>1094974</v>
      </c>
      <c r="M380" s="143">
        <f t="shared" si="654"/>
        <v>1490</v>
      </c>
      <c r="N380" s="143">
        <f t="shared" si="654"/>
        <v>4750</v>
      </c>
      <c r="O380" s="143">
        <f t="shared" si="654"/>
        <v>9791</v>
      </c>
      <c r="P380" s="143">
        <f t="shared" si="654"/>
        <v>5192</v>
      </c>
      <c r="Q380" s="143">
        <f t="shared" si="654"/>
        <v>8075</v>
      </c>
      <c r="R380" s="143">
        <f t="shared" si="654"/>
        <v>6590</v>
      </c>
      <c r="S380" s="143">
        <f t="shared" si="654"/>
        <v>1713</v>
      </c>
      <c r="T380" s="143">
        <f t="shared" si="654"/>
        <v>8704</v>
      </c>
      <c r="U380" s="143">
        <f t="shared" si="654"/>
        <v>4893</v>
      </c>
      <c r="V380" s="143">
        <f t="shared" si="654"/>
        <v>1576</v>
      </c>
      <c r="W380" s="143"/>
      <c r="X380" s="143"/>
      <c r="Y380" s="143">
        <f t="shared" ref="Y380:AV380" si="655">Y42-Y11-Y20-Y22</f>
        <v>2289</v>
      </c>
      <c r="Z380" s="143">
        <f t="shared" si="655"/>
        <v>18889</v>
      </c>
      <c r="AA380" s="143">
        <f t="shared" si="655"/>
        <v>3671</v>
      </c>
      <c r="AB380" s="143">
        <f t="shared" si="655"/>
        <v>7212</v>
      </c>
      <c r="AC380" s="143">
        <f t="shared" si="655"/>
        <v>10316</v>
      </c>
      <c r="AD380" s="143">
        <f t="shared" si="655"/>
        <v>7007</v>
      </c>
      <c r="AE380" s="143">
        <f t="shared" si="655"/>
        <v>1865</v>
      </c>
      <c r="AF380" s="143">
        <f t="shared" si="655"/>
        <v>5882</v>
      </c>
      <c r="AG380" s="143">
        <f t="shared" si="655"/>
        <v>109905</v>
      </c>
      <c r="AH380" s="143">
        <f t="shared" si="655"/>
        <v>68664</v>
      </c>
      <c r="AI380" s="143">
        <f t="shared" si="655"/>
        <v>41241</v>
      </c>
      <c r="AJ380" s="143">
        <f t="shared" si="655"/>
        <v>14047</v>
      </c>
      <c r="AK380" s="143">
        <f t="shared" si="655"/>
        <v>3219</v>
      </c>
      <c r="AL380" s="143">
        <f t="shared" si="655"/>
        <v>3645</v>
      </c>
      <c r="AM380" s="143">
        <f t="shared" si="655"/>
        <v>20911</v>
      </c>
      <c r="AN380" s="143">
        <f t="shared" si="655"/>
        <v>1225790</v>
      </c>
      <c r="AO380" s="143">
        <f t="shared" si="655"/>
        <v>0</v>
      </c>
      <c r="AP380" s="143">
        <f t="shared" si="655"/>
        <v>0</v>
      </c>
      <c r="AQ380" s="143">
        <f t="shared" si="655"/>
        <v>14412.875</v>
      </c>
      <c r="AR380" s="143">
        <f t="shared" si="655"/>
        <v>6105.8333333333321</v>
      </c>
      <c r="AS380" s="143">
        <f t="shared" si="655"/>
        <v>9809.1428571428514</v>
      </c>
      <c r="AT380" s="143">
        <f t="shared" si="655"/>
        <v>3749.1818181818153</v>
      </c>
      <c r="AU380" s="143">
        <f t="shared" si="655"/>
        <v>6970.3333333333367</v>
      </c>
      <c r="AV380" s="143">
        <f t="shared" si="655"/>
        <v>42268.620689655188</v>
      </c>
      <c r="AX380" s="143">
        <f>AX42-AX11-AX20-AX22</f>
        <v>99801</v>
      </c>
      <c r="AY380" s="143">
        <f>AY42-AY11-AY20-AY22</f>
        <v>9238</v>
      </c>
      <c r="AZ380" s="143">
        <f>AZ42-AZ11-AZ20-AZ22</f>
        <v>10316</v>
      </c>
      <c r="BA380" s="143">
        <f>BA42-BA11-BA20-BA22</f>
        <v>5628</v>
      </c>
      <c r="BB380" s="143">
        <f>BB42-BB11-BB20-BB22</f>
        <v>3205.5</v>
      </c>
      <c r="BC380" s="143">
        <f t="shared" ref="BC380" si="656">BC42-BC11-BC20-BC22</f>
        <v>5581</v>
      </c>
    </row>
    <row r="381" spans="1:55" ht="13">
      <c r="C381" s="365" t="s">
        <v>2</v>
      </c>
      <c r="D381" s="143">
        <f>D91+D96+D97</f>
        <v>6485</v>
      </c>
      <c r="E381" s="143">
        <f t="shared" ref="E381:AN381" si="657">E91+E96+E97</f>
        <v>235</v>
      </c>
      <c r="F381" s="143">
        <f t="shared" si="657"/>
        <v>13134</v>
      </c>
      <c r="G381" s="143">
        <f t="shared" si="657"/>
        <v>620</v>
      </c>
      <c r="H381" s="143">
        <f t="shared" si="657"/>
        <v>2032</v>
      </c>
      <c r="I381" s="143">
        <f t="shared" si="657"/>
        <v>0</v>
      </c>
      <c r="J381" s="143">
        <f t="shared" si="657"/>
        <v>5</v>
      </c>
      <c r="K381" s="143">
        <f t="shared" si="657"/>
        <v>710</v>
      </c>
      <c r="L381" s="143">
        <f t="shared" si="657"/>
        <v>23221</v>
      </c>
      <c r="M381" s="143">
        <f t="shared" si="657"/>
        <v>0</v>
      </c>
      <c r="N381" s="143">
        <f t="shared" si="657"/>
        <v>0</v>
      </c>
      <c r="O381" s="143">
        <f t="shared" si="657"/>
        <v>551</v>
      </c>
      <c r="P381" s="143">
        <f t="shared" si="657"/>
        <v>0</v>
      </c>
      <c r="Q381" s="143">
        <f t="shared" si="657"/>
        <v>10000</v>
      </c>
      <c r="R381" s="143">
        <f t="shared" si="657"/>
        <v>0</v>
      </c>
      <c r="S381" s="143">
        <f t="shared" si="657"/>
        <v>0</v>
      </c>
      <c r="T381" s="143">
        <f t="shared" si="657"/>
        <v>0</v>
      </c>
      <c r="U381" s="143">
        <f t="shared" si="657"/>
        <v>0</v>
      </c>
      <c r="V381" s="143">
        <f t="shared" si="657"/>
        <v>0</v>
      </c>
      <c r="W381" s="143">
        <f t="shared" si="657"/>
        <v>0</v>
      </c>
      <c r="X381" s="143">
        <f t="shared" si="657"/>
        <v>0</v>
      </c>
      <c r="Y381" s="143">
        <f t="shared" si="657"/>
        <v>0</v>
      </c>
      <c r="Z381" s="143">
        <f t="shared" si="657"/>
        <v>1222</v>
      </c>
      <c r="AA381" s="143">
        <f t="shared" si="657"/>
        <v>3877</v>
      </c>
      <c r="AB381" s="143">
        <f t="shared" si="657"/>
        <v>0</v>
      </c>
      <c r="AC381" s="143">
        <f t="shared" si="657"/>
        <v>4294</v>
      </c>
      <c r="AD381" s="143">
        <f t="shared" si="657"/>
        <v>0</v>
      </c>
      <c r="AE381" s="143">
        <f t="shared" si="657"/>
        <v>0</v>
      </c>
      <c r="AF381" s="143">
        <f t="shared" si="657"/>
        <v>0</v>
      </c>
      <c r="AG381" s="143">
        <f t="shared" si="657"/>
        <v>30912</v>
      </c>
      <c r="AH381" s="143">
        <f t="shared" si="657"/>
        <v>11507</v>
      </c>
      <c r="AI381" s="143">
        <f t="shared" si="657"/>
        <v>19405</v>
      </c>
      <c r="AJ381" s="143">
        <f t="shared" si="657"/>
        <v>0</v>
      </c>
      <c r="AK381" s="143">
        <f t="shared" si="657"/>
        <v>32</v>
      </c>
      <c r="AL381" s="143">
        <f t="shared" si="657"/>
        <v>0</v>
      </c>
      <c r="AM381" s="143">
        <f t="shared" si="657"/>
        <v>32</v>
      </c>
      <c r="AN381" s="143">
        <f t="shared" si="657"/>
        <v>54165</v>
      </c>
      <c r="AQ381" s="143">
        <f>AQ91+AQ96</f>
        <v>0</v>
      </c>
      <c r="AR381" s="143">
        <f>AR91+AR96</f>
        <v>964.16666666666663</v>
      </c>
      <c r="AS381" s="143">
        <f>AS91+AS96</f>
        <v>215.28571428571428</v>
      </c>
      <c r="AT381" s="143">
        <f>AT91+AT96</f>
        <v>1440.7272727272727</v>
      </c>
      <c r="AU381" s="143">
        <f>AU91+AU96</f>
        <v>0</v>
      </c>
      <c r="AV381" s="143">
        <f t="shared" ref="AV381" si="658">AV91+AV96</f>
        <v>1150.1379310344828</v>
      </c>
      <c r="AX381" s="143">
        <f>AX91+AX96</f>
        <v>416.5</v>
      </c>
      <c r="AY381" s="143" t="e">
        <f>AY91+AY96</f>
        <v>#NUM!</v>
      </c>
      <c r="AZ381" s="143" t="e">
        <f>AZ91+AZ96</f>
        <v>#NUM!</v>
      </c>
      <c r="BA381" s="143" t="e">
        <f>BA91+BA96</f>
        <v>#NUM!</v>
      </c>
      <c r="BB381" s="143">
        <f>BB91+BB96</f>
        <v>0</v>
      </c>
      <c r="BC381" s="143">
        <f t="shared" ref="BC381" si="659">BC91+BC96</f>
        <v>27</v>
      </c>
    </row>
    <row r="382" spans="1:55" ht="13">
      <c r="C382" s="365" t="s">
        <v>1</v>
      </c>
      <c r="D382" s="143">
        <f>D122+D123</f>
        <v>131815</v>
      </c>
      <c r="E382" s="143">
        <f t="shared" ref="E382:BC382" si="660">E122+E123</f>
        <v>7816</v>
      </c>
      <c r="F382" s="143">
        <f t="shared" si="660"/>
        <v>0</v>
      </c>
      <c r="G382" s="143">
        <f t="shared" si="660"/>
        <v>45542</v>
      </c>
      <c r="H382" s="143">
        <f t="shared" si="660"/>
        <v>48376</v>
      </c>
      <c r="I382" s="143">
        <f t="shared" si="660"/>
        <v>0</v>
      </c>
      <c r="J382" s="143">
        <f t="shared" si="660"/>
        <v>1318</v>
      </c>
      <c r="K382" s="143">
        <f t="shared" si="660"/>
        <v>59541</v>
      </c>
      <c r="L382" s="143">
        <f t="shared" si="660"/>
        <v>294408</v>
      </c>
      <c r="M382" s="143">
        <f t="shared" si="660"/>
        <v>0</v>
      </c>
      <c r="N382" s="143">
        <f t="shared" si="660"/>
        <v>0</v>
      </c>
      <c r="O382" s="143">
        <f t="shared" si="660"/>
        <v>480</v>
      </c>
      <c r="P382" s="143">
        <f t="shared" si="660"/>
        <v>0</v>
      </c>
      <c r="Q382" s="143">
        <f t="shared" si="660"/>
        <v>23000</v>
      </c>
      <c r="R382" s="143">
        <f t="shared" si="660"/>
        <v>0</v>
      </c>
      <c r="S382" s="143">
        <f t="shared" si="660"/>
        <v>0</v>
      </c>
      <c r="T382" s="143">
        <f t="shared" si="660"/>
        <v>0</v>
      </c>
      <c r="U382" s="143">
        <f t="shared" si="660"/>
        <v>0</v>
      </c>
      <c r="V382" s="143">
        <f t="shared" si="660"/>
        <v>0</v>
      </c>
      <c r="W382" s="143">
        <f t="shared" si="660"/>
        <v>0</v>
      </c>
      <c r="X382" s="143">
        <f t="shared" si="660"/>
        <v>0</v>
      </c>
      <c r="Y382" s="143">
        <f t="shared" si="660"/>
        <v>0</v>
      </c>
      <c r="Z382" s="143">
        <f t="shared" si="660"/>
        <v>1857</v>
      </c>
      <c r="AA382" s="143">
        <f t="shared" si="660"/>
        <v>452</v>
      </c>
      <c r="AB382" s="143">
        <f t="shared" si="660"/>
        <v>0</v>
      </c>
      <c r="AC382" s="143">
        <f t="shared" si="660"/>
        <v>20500</v>
      </c>
      <c r="AD382" s="143">
        <f t="shared" si="660"/>
        <v>0</v>
      </c>
      <c r="AE382" s="143">
        <f t="shared" si="660"/>
        <v>3644</v>
      </c>
      <c r="AF382" s="143">
        <f t="shared" si="660"/>
        <v>0</v>
      </c>
      <c r="AG382" s="143">
        <f t="shared" si="660"/>
        <v>47144</v>
      </c>
      <c r="AH382" s="143">
        <f t="shared" si="660"/>
        <v>45837</v>
      </c>
      <c r="AI382" s="143">
        <f t="shared" si="660"/>
        <v>4096</v>
      </c>
      <c r="AJ382" s="143">
        <f t="shared" si="660"/>
        <v>0</v>
      </c>
      <c r="AK382" s="143">
        <f t="shared" si="660"/>
        <v>62</v>
      </c>
      <c r="AL382" s="143">
        <f t="shared" si="660"/>
        <v>0</v>
      </c>
      <c r="AM382" s="143">
        <f t="shared" si="660"/>
        <v>62</v>
      </c>
      <c r="AN382" s="143">
        <f t="shared" si="660"/>
        <v>341614</v>
      </c>
      <c r="AO382" s="143"/>
      <c r="AP382" s="143"/>
      <c r="AQ382" s="143">
        <f t="shared" si="660"/>
        <v>7442.625</v>
      </c>
      <c r="AR382" s="143">
        <f t="shared" si="660"/>
        <v>2619.1111111111113</v>
      </c>
      <c r="AS382" s="143">
        <f t="shared" si="660"/>
        <v>6548.1428571428578</v>
      </c>
      <c r="AT382" s="143">
        <f t="shared" si="660"/>
        <v>372.36363636363637</v>
      </c>
      <c r="AU382" s="143">
        <f t="shared" si="660"/>
        <v>20.666666666666668</v>
      </c>
      <c r="AV382" s="143">
        <f t="shared" si="660"/>
        <v>11779.793103448275</v>
      </c>
      <c r="AW382" s="143"/>
      <c r="AX382" s="143">
        <f t="shared" si="660"/>
        <v>47618</v>
      </c>
      <c r="AY382" s="143">
        <f t="shared" si="660"/>
        <v>0</v>
      </c>
      <c r="AZ382" s="143">
        <f t="shared" si="660"/>
        <v>20740</v>
      </c>
      <c r="BA382" s="143">
        <f t="shared" si="660"/>
        <v>0</v>
      </c>
      <c r="BB382" s="143">
        <f t="shared" si="660"/>
        <v>31</v>
      </c>
      <c r="BC382" s="143">
        <f t="shared" si="660"/>
        <v>1822</v>
      </c>
    </row>
    <row r="383" spans="1:55" ht="13">
      <c r="C383" s="365" t="s">
        <v>0</v>
      </c>
      <c r="D383" s="143">
        <f t="shared" ref="D383:L383" si="661">(D125+D100)-(D382+D381)</f>
        <v>116244</v>
      </c>
      <c r="E383" s="143">
        <f t="shared" si="661"/>
        <v>37865</v>
      </c>
      <c r="F383" s="143">
        <f t="shared" si="661"/>
        <v>171973</v>
      </c>
      <c r="G383" s="143">
        <f t="shared" si="661"/>
        <v>333666</v>
      </c>
      <c r="H383" s="143">
        <f t="shared" si="661"/>
        <v>117390</v>
      </c>
      <c r="I383" s="143">
        <f t="shared" si="661"/>
        <v>183431</v>
      </c>
      <c r="J383" s="143">
        <f t="shared" si="661"/>
        <v>76708</v>
      </c>
      <c r="K383" s="143">
        <f t="shared" si="661"/>
        <v>116368</v>
      </c>
      <c r="L383" s="143">
        <f t="shared" si="661"/>
        <v>1153645</v>
      </c>
      <c r="M383" s="143">
        <f t="shared" ref="M383:V383" si="662">(M125+M99)-(M382+M381)</f>
        <v>0</v>
      </c>
      <c r="N383" s="143">
        <f t="shared" si="662"/>
        <v>261</v>
      </c>
      <c r="O383" s="143">
        <f t="shared" si="662"/>
        <v>278</v>
      </c>
      <c r="P383" s="143">
        <f t="shared" si="662"/>
        <v>153</v>
      </c>
      <c r="Q383" s="143">
        <f t="shared" si="662"/>
        <v>-7679</v>
      </c>
      <c r="R383" s="143">
        <f t="shared" si="662"/>
        <v>147</v>
      </c>
      <c r="S383" s="143">
        <f t="shared" si="662"/>
        <v>0</v>
      </c>
      <c r="T383" s="143">
        <f t="shared" si="662"/>
        <v>186</v>
      </c>
      <c r="U383" s="143">
        <f t="shared" si="662"/>
        <v>1404</v>
      </c>
      <c r="V383" s="143">
        <f t="shared" si="662"/>
        <v>35</v>
      </c>
      <c r="W383" s="143"/>
      <c r="X383" s="143"/>
      <c r="Y383" s="143">
        <f t="shared" ref="Y383:AF383" si="663">(Y125+Y99)-(Y382+Y381)</f>
        <v>0</v>
      </c>
      <c r="Z383" s="143">
        <f t="shared" si="663"/>
        <v>113</v>
      </c>
      <c r="AA383" s="143">
        <f t="shared" si="663"/>
        <v>-3339</v>
      </c>
      <c r="AB383" s="143">
        <f t="shared" si="663"/>
        <v>0</v>
      </c>
      <c r="AC383" s="143">
        <f t="shared" si="663"/>
        <v>-4005</v>
      </c>
      <c r="AD383" s="143">
        <f t="shared" si="663"/>
        <v>766</v>
      </c>
      <c r="AE383" s="143">
        <f t="shared" si="663"/>
        <v>178</v>
      </c>
      <c r="AF383" s="143">
        <f t="shared" si="663"/>
        <v>2920</v>
      </c>
      <c r="AG383" s="143">
        <f t="shared" ref="AG383:AN383" si="664">(AG125+AG100)-(AG382+AG381)</f>
        <v>-16761</v>
      </c>
      <c r="AH383" s="143">
        <f t="shared" si="664"/>
        <v>-2861</v>
      </c>
      <c r="AI383" s="143">
        <f t="shared" si="664"/>
        <v>-16689</v>
      </c>
      <c r="AJ383" s="143">
        <f t="shared" si="664"/>
        <v>19505</v>
      </c>
      <c r="AK383" s="143">
        <f t="shared" si="664"/>
        <v>2756</v>
      </c>
      <c r="AL383" s="143">
        <f t="shared" si="664"/>
        <v>7062</v>
      </c>
      <c r="AM383" s="143">
        <f t="shared" si="664"/>
        <v>29323</v>
      </c>
      <c r="AN383" s="143">
        <f t="shared" si="664"/>
        <v>1166207</v>
      </c>
      <c r="AQ383" s="143">
        <f>(AQ125+AQ100)-(AQ382+AQ381)</f>
        <v>14634.75</v>
      </c>
      <c r="AR383" s="143">
        <f>(AR125+AR100)-(AR382+AR381)</f>
        <v>-178</v>
      </c>
      <c r="AS383" s="143">
        <f>(AS125+AS100)-(AS382+AS381)</f>
        <v>1019.8571428571422</v>
      </c>
      <c r="AT383" s="143">
        <f>(AT125+AT100)-(AT382+AT381)</f>
        <v>-1193.8181818181818</v>
      </c>
      <c r="AU383" s="143">
        <f>(AU125+AU100)-(AU382+AU381)</f>
        <v>9785.0000000000018</v>
      </c>
      <c r="AV383" s="143">
        <f t="shared" ref="AV383" si="665">(AV125+AV100)-(AV382+AV381)</f>
        <v>40931.655172413797</v>
      </c>
      <c r="AX383" s="143">
        <f>(AX125+AX100)-(AX382+AX381)</f>
        <v>118904.5</v>
      </c>
      <c r="AY383" s="143" t="e">
        <f>(AY125+AY100)-(AY382+AY381)</f>
        <v>#NUM!</v>
      </c>
      <c r="AZ383" s="143" t="e">
        <f>(AZ125+AZ100)-(AZ382+AZ381)</f>
        <v>#NUM!</v>
      </c>
      <c r="BA383" s="143" t="e">
        <f>(BA125+BA100)-(BA382+BA381)</f>
        <v>#NUM!</v>
      </c>
      <c r="BB383" s="143">
        <f>(BB125+BB100)-(BB382+BB381)</f>
        <v>7093</v>
      </c>
      <c r="BC383" s="143">
        <f t="shared" ref="BC383" si="666">(BC125+BC100)-(BC382+BC381)</f>
        <v>1136.5</v>
      </c>
    </row>
  </sheetData>
  <hyperlinks>
    <hyperlink ref="AH8" location="Metro_ITPs" display="Metro ITP"/>
    <hyperlink ref="W8" location="EIT_and_Tairawhiti_merger" display="Tairawhiti Polytechnic                  "/>
    <hyperlink ref="P8" location="EIT_and_Tairawhiti_merger" display="Eastern Institute of Technology"/>
    <hyperlink ref="X8" location="Lincoln_and_Telford_merger" display="Telford Rural Polytechnic"/>
    <hyperlink ref="AE8" location="WITT_audited_results" display="Western Institute of Technology Taranaki"/>
    <hyperlink ref="AI8" location="Regional_ITPs" display="Rural ITP"/>
    <hyperlink ref="E8" location="Lincoln" display="Lincoln University"/>
    <hyperlink ref="H8" location="UC_Earthquake_Impacts" display="University of Canterbury"/>
    <hyperlink ref="O8" location="CPIT_Earthquake_Impacts" display="Christchurch Polytechnic Institute of Technology"/>
    <hyperlink ref="Q8" location="MIT_Mainzeal_Collapse" display="Manukau Institute of Technogy"/>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5" width="12.7265625" style="181" customWidth="1"/>
    <col min="16" max="17" width="9.1796875" style="181"/>
    <col min="18" max="18" width="11.7265625" style="182" customWidth="1"/>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0" width="9.1796875" style="182"/>
    <col min="31" max="31" width="12.453125" style="182" customWidth="1"/>
    <col min="32"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2014</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c r="X7" s="109"/>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197">
        <v>2014</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46"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46"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174"/>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V11" si="0">D17+D26+D28+D33</f>
        <v>152475</v>
      </c>
      <c r="E11" s="117">
        <f t="shared" si="0"/>
        <v>40445</v>
      </c>
      <c r="F11" s="117">
        <f t="shared" si="0"/>
        <v>191342</v>
      </c>
      <c r="G11" s="117">
        <f t="shared" si="0"/>
        <v>399278</v>
      </c>
      <c r="H11" s="117">
        <f t="shared" si="0"/>
        <v>153972</v>
      </c>
      <c r="I11" s="117">
        <f t="shared" si="0"/>
        <v>275456</v>
      </c>
      <c r="J11" s="117">
        <f t="shared" si="0"/>
        <v>99819</v>
      </c>
      <c r="K11" s="117">
        <f t="shared" si="0"/>
        <v>163817</v>
      </c>
      <c r="L11" s="97">
        <f t="shared" si="0"/>
        <v>1476604</v>
      </c>
      <c r="M11" s="117">
        <f t="shared" si="0"/>
        <v>8042</v>
      </c>
      <c r="N11" s="117">
        <f t="shared" si="0"/>
        <v>23993</v>
      </c>
      <c r="O11" s="117">
        <f t="shared" si="0"/>
        <v>58651</v>
      </c>
      <c r="P11" s="117">
        <f t="shared" si="0"/>
        <v>39219</v>
      </c>
      <c r="Q11" s="117">
        <f t="shared" si="0"/>
        <v>60226</v>
      </c>
      <c r="R11" s="117">
        <f t="shared" si="0"/>
        <v>19556</v>
      </c>
      <c r="S11" s="117">
        <f t="shared" si="0"/>
        <v>26686</v>
      </c>
      <c r="T11" s="117">
        <f t="shared" si="0"/>
        <v>35945</v>
      </c>
      <c r="U11" s="117">
        <f t="shared" si="0"/>
        <v>32082</v>
      </c>
      <c r="V11" s="117">
        <f t="shared" si="0"/>
        <v>18754</v>
      </c>
      <c r="W11" s="117"/>
      <c r="X11" s="117"/>
      <c r="Y11" s="117">
        <f t="shared" ref="Y11:AN11" si="1">Y17+Y26+Y28+Y33</f>
        <v>39810</v>
      </c>
      <c r="Z11" s="117">
        <f t="shared" si="1"/>
        <v>71590</v>
      </c>
      <c r="AA11" s="117">
        <f t="shared" si="1"/>
        <v>28953</v>
      </c>
      <c r="AB11" s="117">
        <f t="shared" si="1"/>
        <v>27673</v>
      </c>
      <c r="AC11" s="117">
        <f t="shared" si="1"/>
        <v>49918</v>
      </c>
      <c r="AD11" s="117">
        <f t="shared" si="1"/>
        <v>32263</v>
      </c>
      <c r="AE11" s="117">
        <f t="shared" si="1"/>
        <v>15116</v>
      </c>
      <c r="AF11" s="117">
        <f t="shared" si="1"/>
        <v>29714</v>
      </c>
      <c r="AG11" s="97">
        <f t="shared" si="1"/>
        <v>618191</v>
      </c>
      <c r="AH11" s="97">
        <f t="shared" si="1"/>
        <v>338307</v>
      </c>
      <c r="AI11" s="97">
        <f t="shared" si="1"/>
        <v>279884</v>
      </c>
      <c r="AJ11" s="117">
        <f t="shared" si="1"/>
        <v>135282</v>
      </c>
      <c r="AK11" s="117">
        <f t="shared" si="1"/>
        <v>10650</v>
      </c>
      <c r="AL11" s="117">
        <f t="shared" si="1"/>
        <v>21774</v>
      </c>
      <c r="AM11" s="97">
        <f t="shared" si="1"/>
        <v>167706</v>
      </c>
      <c r="AN11" s="98">
        <f t="shared" si="1"/>
        <v>2262501</v>
      </c>
      <c r="AQ11" s="43">
        <f>K11/AQ$5</f>
        <v>20477.125</v>
      </c>
      <c r="AR11" s="43">
        <f>AG11/AR$5</f>
        <v>34343.944444444445</v>
      </c>
      <c r="AS11" s="43">
        <f>AH11/AS$5</f>
        <v>48329.571428571428</v>
      </c>
      <c r="AT11" s="43">
        <f>AI11/AT$5</f>
        <v>25444</v>
      </c>
      <c r="AU11" s="43">
        <f>AM11/AU$5</f>
        <v>55902</v>
      </c>
      <c r="AV11" s="44">
        <f>AN11/AV$5</f>
        <v>78017.275862068971</v>
      </c>
      <c r="AW11" s="122"/>
      <c r="AX11" s="43">
        <f t="shared" ref="AX11:AX18" si="2">MEDIAN($D11:$K11)</f>
        <v>158894.5</v>
      </c>
      <c r="AY11" s="43">
        <f t="shared" ref="AY11:AZ18" si="3">MEDIAN($M11:$AF11)</f>
        <v>30898</v>
      </c>
      <c r="AZ11" s="43">
        <f>MEDIAN($AC11,$AD11,$Z11,$T11,$O11,Q11,AF11)</f>
        <v>49918</v>
      </c>
      <c r="BA11" s="43">
        <f>MEDIAN($AE11,$AB11,$AA11,$Y11,$V11,$U11,$S11,$R11,$Q11,$P11,$N11,$M11)</f>
        <v>27179.5</v>
      </c>
      <c r="BB11" s="43">
        <f t="shared" ref="BB11:BB18" si="4">MEDIAN($AJ11:$AL11)</f>
        <v>21774</v>
      </c>
      <c r="BC11" s="44">
        <f>MEDIAN((D11:K11,M11:V11,Y11:AF11,AJ11:AL11))</f>
        <v>39219</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134861</v>
      </c>
      <c r="E13" s="160">
        <v>28220</v>
      </c>
      <c r="F13" s="160">
        <v>143906</v>
      </c>
      <c r="G13" s="160">
        <v>303160</v>
      </c>
      <c r="H13" s="144">
        <v>119867</v>
      </c>
      <c r="I13" s="144">
        <v>217578</v>
      </c>
      <c r="J13" s="160">
        <v>70614</v>
      </c>
      <c r="K13" s="144">
        <v>127776</v>
      </c>
      <c r="L13" s="43">
        <f>+SUM(D13:K13)</f>
        <v>1145982</v>
      </c>
      <c r="M13" s="160">
        <v>7522</v>
      </c>
      <c r="N13" s="160">
        <v>21987</v>
      </c>
      <c r="O13" s="160">
        <v>53765</v>
      </c>
      <c r="P13" s="160">
        <v>35064</v>
      </c>
      <c r="Q13" s="160">
        <v>53932</v>
      </c>
      <c r="R13" s="160">
        <v>17608</v>
      </c>
      <c r="S13" s="160">
        <v>25066</v>
      </c>
      <c r="T13" s="160">
        <v>33406</v>
      </c>
      <c r="U13" s="160">
        <v>30172</v>
      </c>
      <c r="V13" s="144">
        <v>18696</v>
      </c>
      <c r="W13" s="144"/>
      <c r="X13" s="144"/>
      <c r="Y13" s="160">
        <v>37203</v>
      </c>
      <c r="Z13" s="160">
        <v>66399</v>
      </c>
      <c r="AA13" s="160">
        <v>26893</v>
      </c>
      <c r="AB13" s="160">
        <v>25251</v>
      </c>
      <c r="AC13" s="160">
        <v>45094</v>
      </c>
      <c r="AD13" s="160">
        <v>26005</v>
      </c>
      <c r="AE13" s="160">
        <v>13916</v>
      </c>
      <c r="AF13" s="160">
        <v>29024</v>
      </c>
      <c r="AG13" s="43">
        <f>+SUM(M13:AF13)</f>
        <v>567003</v>
      </c>
      <c r="AH13" s="43">
        <f>O13+Q13+Z13+AC13+AD13+AF13+T13</f>
        <v>307625</v>
      </c>
      <c r="AI13" s="43">
        <f>M13+N13+P13+R13+S13+U13+V13+Y13+AA13+AB13+AE13</f>
        <v>259378</v>
      </c>
      <c r="AJ13" s="160">
        <v>133353</v>
      </c>
      <c r="AK13" s="144">
        <v>10150</v>
      </c>
      <c r="AL13" s="160">
        <v>20337</v>
      </c>
      <c r="AM13" s="43">
        <f>+SUM(AJ13:AL13)</f>
        <v>163840</v>
      </c>
      <c r="AN13" s="44">
        <f>+AM13+AG13+L13</f>
        <v>1876825</v>
      </c>
      <c r="AQ13" s="43">
        <f>K13/AQ$5</f>
        <v>15972</v>
      </c>
      <c r="AR13" s="43">
        <f t="shared" ref="AR13:AT17" si="5">AG13/AR$5</f>
        <v>31500.166666666668</v>
      </c>
      <c r="AS13" s="43">
        <f t="shared" si="5"/>
        <v>43946.428571428572</v>
      </c>
      <c r="AT13" s="43">
        <f t="shared" si="5"/>
        <v>23579.81818181818</v>
      </c>
      <c r="AU13" s="43">
        <f t="shared" ref="AU13:AV17" si="6">AM13/AU$5</f>
        <v>54613.333333333336</v>
      </c>
      <c r="AV13" s="44">
        <f t="shared" si="6"/>
        <v>64718.103448275862</v>
      </c>
      <c r="AW13" s="122"/>
      <c r="AX13" s="43">
        <f t="shared" si="2"/>
        <v>131318.5</v>
      </c>
      <c r="AY13" s="43">
        <f t="shared" si="3"/>
        <v>27958.5</v>
      </c>
      <c r="AZ13" s="43">
        <f>MEDIAN($AC13,$AD13,$Z13,$T13,$O13,Q13,AF13)</f>
        <v>45094</v>
      </c>
      <c r="BA13" s="43">
        <f t="shared" ref="BA13:BA18" si="7">MEDIAN($AE13,$AB13,$AA13,$Y13,$V13,$U13,$S13,$R13,$P13,$N13,$M13)</f>
        <v>25066</v>
      </c>
      <c r="BB13" s="43">
        <f t="shared" si="4"/>
        <v>20337</v>
      </c>
      <c r="BC13" s="44">
        <f>MEDIAN((D13:K13,M13:V13,Y13:AF13,AJ13:AL13))</f>
        <v>33406</v>
      </c>
    </row>
    <row r="14" spans="1:55" s="204" customFormat="1">
      <c r="A14" s="199"/>
      <c r="B14" s="200"/>
      <c r="C14" s="201" t="s">
        <v>280</v>
      </c>
      <c r="D14" s="144">
        <v>0</v>
      </c>
      <c r="E14" s="160"/>
      <c r="F14" s="160">
        <v>0</v>
      </c>
      <c r="G14" s="160"/>
      <c r="H14" s="144" t="s">
        <v>352</v>
      </c>
      <c r="I14" s="144">
        <v>2214</v>
      </c>
      <c r="J14" s="160">
        <v>0</v>
      </c>
      <c r="K14" s="144">
        <v>0</v>
      </c>
      <c r="L14" s="43">
        <f>+SUM(D14:K14)</f>
        <v>2214</v>
      </c>
      <c r="M14" s="160">
        <v>339</v>
      </c>
      <c r="N14" s="160"/>
      <c r="O14" s="160"/>
      <c r="P14" s="160"/>
      <c r="Q14" s="160">
        <v>0</v>
      </c>
      <c r="R14" s="160">
        <v>0</v>
      </c>
      <c r="S14" s="160">
        <v>366</v>
      </c>
      <c r="T14" s="160">
        <v>0</v>
      </c>
      <c r="U14" s="160"/>
      <c r="V14" s="144"/>
      <c r="W14" s="144"/>
      <c r="X14" s="144"/>
      <c r="Y14" s="160">
        <v>0</v>
      </c>
      <c r="Z14" s="160"/>
      <c r="AA14" s="160"/>
      <c r="AB14" s="160"/>
      <c r="AC14" s="160"/>
      <c r="AD14" s="160"/>
      <c r="AE14" s="160">
        <v>0</v>
      </c>
      <c r="AF14" s="160"/>
      <c r="AG14" s="43">
        <f>+SUM(M14:AF14)</f>
        <v>705</v>
      </c>
      <c r="AH14" s="43">
        <f>O14+Q14+Z14+AC14+AD14+AF14+T14</f>
        <v>0</v>
      </c>
      <c r="AI14" s="43">
        <f t="shared" ref="AI14:AI17" si="8">M14+N14+P14+R14+S14+U14+V14+Y14+AA14+AB14+AE14</f>
        <v>705</v>
      </c>
      <c r="AJ14" s="160"/>
      <c r="AK14" s="144"/>
      <c r="AL14" s="160">
        <v>0</v>
      </c>
      <c r="AM14" s="43">
        <f>+SUM(AJ14:AL14)</f>
        <v>0</v>
      </c>
      <c r="AN14" s="44">
        <f>+AM14+AG14+L14</f>
        <v>2919</v>
      </c>
      <c r="AQ14" s="43">
        <f>K14/AQ$5</f>
        <v>0</v>
      </c>
      <c r="AR14" s="43">
        <f t="shared" si="5"/>
        <v>39.166666666666664</v>
      </c>
      <c r="AS14" s="43">
        <f t="shared" si="5"/>
        <v>0</v>
      </c>
      <c r="AT14" s="43">
        <f t="shared" si="5"/>
        <v>64.090909090909093</v>
      </c>
      <c r="AU14" s="43">
        <f t="shared" si="6"/>
        <v>0</v>
      </c>
      <c r="AV14" s="44">
        <f t="shared" si="6"/>
        <v>100.65517241379311</v>
      </c>
      <c r="AW14" s="122"/>
      <c r="AX14" s="43">
        <f t="shared" si="2"/>
        <v>0</v>
      </c>
      <c r="AY14" s="43">
        <f t="shared" si="3"/>
        <v>0</v>
      </c>
      <c r="AZ14" s="43">
        <f>MEDIAN($AC14,$AD14,$Z14,$T14,$O14,Q14,AF14)</f>
        <v>0</v>
      </c>
      <c r="BA14" s="43">
        <f t="shared" si="7"/>
        <v>0</v>
      </c>
      <c r="BB14" s="43">
        <f t="shared" si="4"/>
        <v>0</v>
      </c>
      <c r="BC14" s="44">
        <f>MEDIAN((D14:K14,M14:V14,Y14:AF14,AJ14:AL14))</f>
        <v>0</v>
      </c>
    </row>
    <row r="15" spans="1:55" s="204" customFormat="1">
      <c r="A15" s="199"/>
      <c r="B15" s="200"/>
      <c r="C15" s="201" t="s">
        <v>279</v>
      </c>
      <c r="D15" s="144">
        <v>0</v>
      </c>
      <c r="E15" s="160"/>
      <c r="F15" s="160">
        <v>0</v>
      </c>
      <c r="G15" s="160"/>
      <c r="H15" s="144" t="s">
        <v>352</v>
      </c>
      <c r="I15" s="144"/>
      <c r="J15" s="160">
        <v>0</v>
      </c>
      <c r="K15" s="144">
        <v>0</v>
      </c>
      <c r="L15" s="43"/>
      <c r="M15" s="160">
        <v>145</v>
      </c>
      <c r="N15" s="160">
        <v>260</v>
      </c>
      <c r="O15" s="160">
        <v>1483</v>
      </c>
      <c r="P15" s="160">
        <v>326</v>
      </c>
      <c r="Q15" s="160">
        <v>0</v>
      </c>
      <c r="R15" s="160">
        <v>232</v>
      </c>
      <c r="S15" s="160">
        <v>951</v>
      </c>
      <c r="T15" s="160">
        <v>164</v>
      </c>
      <c r="U15" s="160">
        <v>1770</v>
      </c>
      <c r="V15" s="144"/>
      <c r="W15" s="144"/>
      <c r="X15" s="144"/>
      <c r="Y15" s="160">
        <v>2190</v>
      </c>
      <c r="Z15" s="160">
        <v>293</v>
      </c>
      <c r="AA15" s="160">
        <v>254</v>
      </c>
      <c r="AB15" s="160">
        <v>593</v>
      </c>
      <c r="AC15" s="160">
        <v>2763</v>
      </c>
      <c r="AD15" s="160">
        <v>2979</v>
      </c>
      <c r="AE15" s="160">
        <v>211</v>
      </c>
      <c r="AF15" s="160"/>
      <c r="AG15" s="43">
        <f>+SUM(M15:AF15)</f>
        <v>14614</v>
      </c>
      <c r="AH15" s="43">
        <f>O15+Q15+Z15+AC15+AD15+AF15+T15</f>
        <v>7682</v>
      </c>
      <c r="AI15" s="43">
        <f t="shared" si="8"/>
        <v>6932</v>
      </c>
      <c r="AJ15" s="160"/>
      <c r="AK15" s="144"/>
      <c r="AL15" s="160">
        <v>0</v>
      </c>
      <c r="AM15" s="43">
        <f>+SUM(AJ15:AL15)</f>
        <v>0</v>
      </c>
      <c r="AN15" s="44">
        <f>+AM15+AG15+L15</f>
        <v>14614</v>
      </c>
      <c r="AQ15" s="43">
        <f>K15/AQ$5</f>
        <v>0</v>
      </c>
      <c r="AR15" s="43">
        <f t="shared" si="5"/>
        <v>811.88888888888891</v>
      </c>
      <c r="AS15" s="43">
        <f t="shared" si="5"/>
        <v>1097.4285714285713</v>
      </c>
      <c r="AT15" s="43">
        <f t="shared" si="5"/>
        <v>630.18181818181813</v>
      </c>
      <c r="AU15" s="43">
        <f t="shared" si="6"/>
        <v>0</v>
      </c>
      <c r="AV15" s="44">
        <f t="shared" si="6"/>
        <v>503.93103448275861</v>
      </c>
      <c r="AW15" s="122"/>
      <c r="AX15" s="43">
        <f t="shared" si="2"/>
        <v>0</v>
      </c>
      <c r="AY15" s="43">
        <f t="shared" si="3"/>
        <v>309.5</v>
      </c>
      <c r="AZ15" s="43">
        <f>MEDIAN($AC15,$AD15,$Z15,$T15,$O15,Q15,AF15)</f>
        <v>888</v>
      </c>
      <c r="BA15" s="43">
        <f t="shared" si="7"/>
        <v>293</v>
      </c>
      <c r="BB15" s="43">
        <f t="shared" si="4"/>
        <v>0</v>
      </c>
      <c r="BC15" s="44">
        <f>MEDIAN((D15:K15,M15:V15,Y15:AF15,AJ15:AL15))</f>
        <v>254</v>
      </c>
    </row>
    <row r="16" spans="1:55" s="204" customFormat="1">
      <c r="A16" s="199"/>
      <c r="B16" s="200"/>
      <c r="C16" s="201" t="s">
        <v>278</v>
      </c>
      <c r="D16" s="144">
        <v>4937</v>
      </c>
      <c r="E16" s="160">
        <v>111</v>
      </c>
      <c r="F16" s="160">
        <v>1250</v>
      </c>
      <c r="G16" s="160">
        <v>12623</v>
      </c>
      <c r="H16" s="144">
        <v>720</v>
      </c>
      <c r="I16" s="144"/>
      <c r="J16" s="160">
        <v>1029</v>
      </c>
      <c r="K16" s="144">
        <v>1149</v>
      </c>
      <c r="L16" s="43">
        <f>+SUM(D16:K16)</f>
        <v>21819</v>
      </c>
      <c r="M16" s="160">
        <v>36</v>
      </c>
      <c r="N16" s="160">
        <v>929</v>
      </c>
      <c r="O16" s="160">
        <v>720</v>
      </c>
      <c r="P16" s="160">
        <v>296</v>
      </c>
      <c r="Q16" s="160">
        <v>2182</v>
      </c>
      <c r="R16" s="160">
        <v>503</v>
      </c>
      <c r="S16" s="160">
        <v>153</v>
      </c>
      <c r="T16" s="160">
        <v>169</v>
      </c>
      <c r="U16" s="160">
        <v>140</v>
      </c>
      <c r="V16" s="144">
        <v>58</v>
      </c>
      <c r="W16" s="144"/>
      <c r="X16" s="144"/>
      <c r="Y16" s="160">
        <v>260</v>
      </c>
      <c r="Z16" s="160">
        <v>1362</v>
      </c>
      <c r="AA16" s="160">
        <v>164</v>
      </c>
      <c r="AB16" s="160">
        <v>671</v>
      </c>
      <c r="AC16" s="160">
        <v>1540</v>
      </c>
      <c r="AD16" s="160">
        <v>878</v>
      </c>
      <c r="AE16" s="160">
        <v>159</v>
      </c>
      <c r="AF16" s="160">
        <v>515</v>
      </c>
      <c r="AG16" s="43">
        <f>+SUM(M16:AF16)</f>
        <v>10735</v>
      </c>
      <c r="AH16" s="43">
        <f>O16+Q16+Z16+AC16+AD16+AF16+T16</f>
        <v>7366</v>
      </c>
      <c r="AI16" s="43">
        <f t="shared" si="8"/>
        <v>3369</v>
      </c>
      <c r="AJ16" s="160">
        <v>981</v>
      </c>
      <c r="AK16" s="144"/>
      <c r="AL16" s="160">
        <v>983</v>
      </c>
      <c r="AM16" s="43">
        <f>+SUM(AJ16:AL16)</f>
        <v>1964</v>
      </c>
      <c r="AN16" s="44">
        <f>+AM16+AG16+L16</f>
        <v>34518</v>
      </c>
      <c r="AQ16" s="43">
        <f>K16/AQ$5</f>
        <v>143.625</v>
      </c>
      <c r="AR16" s="43">
        <f t="shared" si="5"/>
        <v>596.38888888888891</v>
      </c>
      <c r="AS16" s="43">
        <f t="shared" si="5"/>
        <v>1052.2857142857142</v>
      </c>
      <c r="AT16" s="43">
        <f t="shared" si="5"/>
        <v>306.27272727272725</v>
      </c>
      <c r="AU16" s="43">
        <f t="shared" si="6"/>
        <v>654.66666666666663</v>
      </c>
      <c r="AV16" s="44">
        <f t="shared" si="6"/>
        <v>1190.2758620689656</v>
      </c>
      <c r="AW16" s="122"/>
      <c r="AX16" s="43">
        <f t="shared" si="2"/>
        <v>1149</v>
      </c>
      <c r="AY16" s="43">
        <f t="shared" si="3"/>
        <v>399.5</v>
      </c>
      <c r="AZ16" s="43">
        <f>MEDIAN($AC16,$AD16,$Z16,$T16,$O16,Q16,AF16)</f>
        <v>878</v>
      </c>
      <c r="BA16" s="43">
        <f t="shared" si="7"/>
        <v>164</v>
      </c>
      <c r="BB16" s="43">
        <f t="shared" si="4"/>
        <v>982</v>
      </c>
      <c r="BC16" s="44">
        <f>MEDIAN((D16:K16,M16:V16,Y16:AF16,AJ16:AL16))</f>
        <v>720</v>
      </c>
    </row>
    <row r="17" spans="1:55" s="204" customFormat="1">
      <c r="A17" s="199"/>
      <c r="B17" s="200"/>
      <c r="C17" s="210" t="s">
        <v>277</v>
      </c>
      <c r="D17" s="46">
        <f t="shared" ref="D17:K17" si="9">SUM(D13:D16)</f>
        <v>139798</v>
      </c>
      <c r="E17" s="118">
        <f t="shared" si="9"/>
        <v>28331</v>
      </c>
      <c r="F17" s="118">
        <f t="shared" si="9"/>
        <v>145156</v>
      </c>
      <c r="G17" s="118">
        <f t="shared" si="9"/>
        <v>315783</v>
      </c>
      <c r="H17" s="118">
        <f t="shared" si="9"/>
        <v>120587</v>
      </c>
      <c r="I17" s="118">
        <f t="shared" si="9"/>
        <v>219792</v>
      </c>
      <c r="J17" s="118">
        <f t="shared" si="9"/>
        <v>71643</v>
      </c>
      <c r="K17" s="118">
        <f t="shared" si="9"/>
        <v>128925</v>
      </c>
      <c r="L17" s="45">
        <f>+SUM(D17:K17)</f>
        <v>1170015</v>
      </c>
      <c r="M17" s="118">
        <f t="shared" ref="M17:V17" si="10">SUM(M13:M16)</f>
        <v>8042</v>
      </c>
      <c r="N17" s="118">
        <f t="shared" si="10"/>
        <v>23176</v>
      </c>
      <c r="O17" s="118">
        <f t="shared" si="10"/>
        <v>55968</v>
      </c>
      <c r="P17" s="118">
        <f t="shared" si="10"/>
        <v>35686</v>
      </c>
      <c r="Q17" s="118">
        <f t="shared" si="10"/>
        <v>56114</v>
      </c>
      <c r="R17" s="118">
        <f t="shared" si="10"/>
        <v>18343</v>
      </c>
      <c r="S17" s="118">
        <f t="shared" si="10"/>
        <v>26536</v>
      </c>
      <c r="T17" s="118">
        <f t="shared" si="10"/>
        <v>33739</v>
      </c>
      <c r="U17" s="118">
        <f t="shared" si="10"/>
        <v>32082</v>
      </c>
      <c r="V17" s="118">
        <f t="shared" si="10"/>
        <v>18754</v>
      </c>
      <c r="W17" s="118"/>
      <c r="X17" s="118"/>
      <c r="Y17" s="118">
        <f t="shared" ref="Y17:AF17" si="11">SUM(Y13:Y16)</f>
        <v>39653</v>
      </c>
      <c r="Z17" s="118">
        <f t="shared" si="11"/>
        <v>68054</v>
      </c>
      <c r="AA17" s="118">
        <f t="shared" si="11"/>
        <v>27311</v>
      </c>
      <c r="AB17" s="118">
        <f t="shared" si="11"/>
        <v>26515</v>
      </c>
      <c r="AC17" s="118">
        <f t="shared" si="11"/>
        <v>49397</v>
      </c>
      <c r="AD17" s="118">
        <f t="shared" si="11"/>
        <v>29862</v>
      </c>
      <c r="AE17" s="118">
        <f t="shared" si="11"/>
        <v>14286</v>
      </c>
      <c r="AF17" s="118">
        <f t="shared" si="11"/>
        <v>29539</v>
      </c>
      <c r="AG17" s="45">
        <f>+SUM(M17:AF17)</f>
        <v>593057</v>
      </c>
      <c r="AH17" s="45">
        <f>O17+Q17+Z17+AC17+AD17+AF17+T17</f>
        <v>322673</v>
      </c>
      <c r="AI17" s="45">
        <f t="shared" si="8"/>
        <v>270384</v>
      </c>
      <c r="AJ17" s="118">
        <f>SUM(AJ13:AJ16)</f>
        <v>134334</v>
      </c>
      <c r="AK17" s="118">
        <f>SUM(AK13:AK16)</f>
        <v>10150</v>
      </c>
      <c r="AL17" s="118">
        <f>SUM(AL13:AL16)</f>
        <v>21320</v>
      </c>
      <c r="AM17" s="45">
        <f>+SUM(AJ17:AL17)</f>
        <v>165804</v>
      </c>
      <c r="AN17" s="211">
        <f>+AM17+AG17+L17</f>
        <v>1928876</v>
      </c>
      <c r="AQ17" s="45">
        <f>K17/AQ$5</f>
        <v>16115.625</v>
      </c>
      <c r="AR17" s="45">
        <f t="shared" si="5"/>
        <v>32947.611111111109</v>
      </c>
      <c r="AS17" s="45">
        <f t="shared" si="5"/>
        <v>46096.142857142855</v>
      </c>
      <c r="AT17" s="45">
        <f t="shared" si="5"/>
        <v>24580.363636363636</v>
      </c>
      <c r="AU17" s="45">
        <f t="shared" si="6"/>
        <v>55268</v>
      </c>
      <c r="AV17" s="211">
        <f t="shared" si="6"/>
        <v>66512.965517241377</v>
      </c>
      <c r="AW17" s="122"/>
      <c r="AX17" s="45">
        <f t="shared" si="2"/>
        <v>134361.5</v>
      </c>
      <c r="AY17" s="45">
        <f t="shared" si="3"/>
        <v>29700.5</v>
      </c>
      <c r="AZ17" s="45">
        <f>MEDIAN($AC17,$AD17,$Z17,$T17,$O17,Q17,AF17)</f>
        <v>49397</v>
      </c>
      <c r="BA17" s="45">
        <f t="shared" si="7"/>
        <v>26515</v>
      </c>
      <c r="BB17" s="45">
        <f t="shared" si="4"/>
        <v>21320</v>
      </c>
      <c r="BC17" s="211">
        <f>MEDIAN((D17:K17,M17:V17,Y17:AF17,AJ17:AL17))</f>
        <v>33739</v>
      </c>
    </row>
    <row r="18" spans="1:55" s="204" customFormat="1">
      <c r="A18" s="199"/>
      <c r="B18" s="200"/>
      <c r="C18" s="212" t="s">
        <v>259</v>
      </c>
      <c r="D18" s="213">
        <f t="shared" ref="D18:V18" si="12">+D17/D$42</f>
        <v>0.40137238013207005</v>
      </c>
      <c r="E18" s="214">
        <f t="shared" si="12"/>
        <v>0.24746905654114584</v>
      </c>
      <c r="F18" s="214">
        <f t="shared" si="12"/>
        <v>0.32437819839549487</v>
      </c>
      <c r="G18" s="214">
        <f t="shared" si="12"/>
        <v>0.31178005586277779</v>
      </c>
      <c r="H18" s="119">
        <f t="shared" si="12"/>
        <v>0.40411328456194556</v>
      </c>
      <c r="I18" s="119">
        <f t="shared" si="12"/>
        <v>0.34462850736556566</v>
      </c>
      <c r="J18" s="214">
        <f t="shared" si="12"/>
        <v>0.31223523874274356</v>
      </c>
      <c r="K18" s="119">
        <f t="shared" si="12"/>
        <v>0.34166618081210148</v>
      </c>
      <c r="L18" s="84">
        <f t="shared" si="12"/>
        <v>0.33756242660996461</v>
      </c>
      <c r="M18" s="214">
        <f t="shared" si="12"/>
        <v>0.61596200980392157</v>
      </c>
      <c r="N18" s="215">
        <f t="shared" si="12"/>
        <v>0.58219453376205788</v>
      </c>
      <c r="O18" s="214">
        <f t="shared" si="12"/>
        <v>0.56679325535470149</v>
      </c>
      <c r="P18" s="214">
        <f t="shared" si="12"/>
        <v>0.60987114194893532</v>
      </c>
      <c r="Q18" s="214">
        <f t="shared" si="12"/>
        <v>0.5285745236009457</v>
      </c>
      <c r="R18" s="214">
        <f t="shared" si="12"/>
        <v>0.54298146942158543</v>
      </c>
      <c r="S18" s="214">
        <f t="shared" si="12"/>
        <v>0.71241408934707906</v>
      </c>
      <c r="T18" s="214">
        <f t="shared" si="12"/>
        <v>0.48967358964311114</v>
      </c>
      <c r="U18" s="214">
        <f t="shared" si="12"/>
        <v>0.65807880863982282</v>
      </c>
      <c r="V18" s="119">
        <f t="shared" si="12"/>
        <v>0.72901846452866859</v>
      </c>
      <c r="W18" s="119"/>
      <c r="X18" s="119"/>
      <c r="Y18" s="214">
        <f t="shared" ref="Y18:AN18" si="13">+Y17/Y$42</f>
        <v>0.69277403123798875</v>
      </c>
      <c r="Z18" s="215">
        <f t="shared" si="13"/>
        <v>0.45921927190525996</v>
      </c>
      <c r="AA18" s="214">
        <f t="shared" si="13"/>
        <v>0.57953146882824769</v>
      </c>
      <c r="AB18" s="214">
        <f t="shared" si="13"/>
        <v>0.49321056547619047</v>
      </c>
      <c r="AC18" s="214">
        <f t="shared" si="13"/>
        <v>0.53177379939929592</v>
      </c>
      <c r="AD18" s="214">
        <f t="shared" si="13"/>
        <v>0.53799589233596368</v>
      </c>
      <c r="AE18" s="215">
        <f t="shared" si="13"/>
        <v>0.56339472335055407</v>
      </c>
      <c r="AF18" s="215">
        <f t="shared" si="13"/>
        <v>0.47871323231504742</v>
      </c>
      <c r="AG18" s="84">
        <f t="shared" si="13"/>
        <v>0.55298288342133894</v>
      </c>
      <c r="AH18" s="84">
        <f t="shared" si="13"/>
        <v>0.51047454216394772</v>
      </c>
      <c r="AI18" s="84">
        <f t="shared" si="13"/>
        <v>0.61399975020721442</v>
      </c>
      <c r="AJ18" s="214">
        <f t="shared" si="13"/>
        <v>0.86752730114241805</v>
      </c>
      <c r="AK18" s="119">
        <f t="shared" si="13"/>
        <v>0.64935064935064934</v>
      </c>
      <c r="AL18" s="214">
        <f t="shared" si="13"/>
        <v>0.75455671562555304</v>
      </c>
      <c r="AM18" s="84">
        <f t="shared" si="13"/>
        <v>0.83430532422899062</v>
      </c>
      <c r="AN18" s="86">
        <f t="shared" si="13"/>
        <v>0.40717020259761316</v>
      </c>
      <c r="AQ18" s="84">
        <f t="shared" ref="AQ18:AV18" si="14">+AQ17/AQ$42</f>
        <v>0.34166618081210148</v>
      </c>
      <c r="AR18" s="84">
        <f t="shared" si="14"/>
        <v>0.55298288342133894</v>
      </c>
      <c r="AS18" s="84">
        <f t="shared" si="14"/>
        <v>0.51047454216394761</v>
      </c>
      <c r="AT18" s="84">
        <f t="shared" si="14"/>
        <v>0.61399975020721453</v>
      </c>
      <c r="AU18" s="84">
        <f t="shared" si="14"/>
        <v>0.83430532422899073</v>
      </c>
      <c r="AV18" s="86">
        <f t="shared" si="14"/>
        <v>0.40717020259761316</v>
      </c>
      <c r="AW18" s="85"/>
      <c r="AX18" s="84">
        <f t="shared" si="2"/>
        <v>0.33302218960379815</v>
      </c>
      <c r="AY18" s="84">
        <f t="shared" si="3"/>
        <v>0.56509398935262778</v>
      </c>
      <c r="AZ18" s="84">
        <f t="shared" si="3"/>
        <v>0.56509398935262778</v>
      </c>
      <c r="BA18" s="84">
        <f t="shared" si="7"/>
        <v>0.60987114194893532</v>
      </c>
      <c r="BB18" s="84">
        <f t="shared" si="4"/>
        <v>0.75455671562555304</v>
      </c>
      <c r="BC18" s="86">
        <f t="shared" ref="BC18" si="15">+BC17/BC$42</f>
        <v>0.54677902925208655</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75654</v>
      </c>
      <c r="E20" s="160">
        <v>8997</v>
      </c>
      <c r="F20" s="160">
        <v>89896</v>
      </c>
      <c r="G20" s="160">
        <v>163000</v>
      </c>
      <c r="H20" s="144">
        <v>59363</v>
      </c>
      <c r="I20" s="144">
        <v>101742</v>
      </c>
      <c r="J20" s="160">
        <v>44628</v>
      </c>
      <c r="K20" s="144">
        <v>79833</v>
      </c>
      <c r="L20" s="43">
        <f>+SUM(D20:K20)</f>
        <v>623113</v>
      </c>
      <c r="M20" s="160">
        <v>2921</v>
      </c>
      <c r="N20" s="160">
        <v>9804</v>
      </c>
      <c r="O20" s="160">
        <v>21573</v>
      </c>
      <c r="P20" s="160">
        <v>9969</v>
      </c>
      <c r="Q20" s="160">
        <v>25071</v>
      </c>
      <c r="R20" s="160">
        <v>5982</v>
      </c>
      <c r="S20" s="160">
        <v>5885</v>
      </c>
      <c r="T20" s="160">
        <v>16755</v>
      </c>
      <c r="U20" s="160">
        <v>4452</v>
      </c>
      <c r="V20" s="144">
        <v>4746</v>
      </c>
      <c r="W20" s="144"/>
      <c r="X20" s="144"/>
      <c r="Y20" s="160">
        <v>14844</v>
      </c>
      <c r="Z20" s="160">
        <v>32047</v>
      </c>
      <c r="AA20" s="160">
        <v>12084</v>
      </c>
      <c r="AB20" s="160">
        <v>11104</v>
      </c>
      <c r="AC20" s="160">
        <v>18682</v>
      </c>
      <c r="AD20" s="160">
        <v>11282</v>
      </c>
      <c r="AE20" s="160">
        <v>6138</v>
      </c>
      <c r="AF20" s="160">
        <v>11771</v>
      </c>
      <c r="AG20" s="43">
        <f>+SUM(M20:AF20)</f>
        <v>225110</v>
      </c>
      <c r="AH20" s="43">
        <f>O20+Q20+Z20+AC20+AD20+AF20+T20</f>
        <v>137181</v>
      </c>
      <c r="AI20" s="43">
        <f t="shared" ref="AI20:AI23" si="16">M20+N20+P20+R20+S20+U20+V20+Y20+AA20+AB20+AE20</f>
        <v>87929</v>
      </c>
      <c r="AJ20" s="160">
        <v>5696</v>
      </c>
      <c r="AK20" s="144">
        <v>1989</v>
      </c>
      <c r="AL20" s="160">
        <v>3155</v>
      </c>
      <c r="AM20" s="43">
        <f>+SUM(AJ20:AL20)</f>
        <v>10840</v>
      </c>
      <c r="AN20" s="44">
        <f>+AM20+AG20+L20</f>
        <v>859063</v>
      </c>
      <c r="AQ20" s="43">
        <f t="shared" ref="AQ20:AQ22" si="17">K20/AQ$5</f>
        <v>9979.125</v>
      </c>
      <c r="AR20" s="43">
        <f t="shared" ref="AR20:AT22" si="18">AG20/AR$5</f>
        <v>12506.111111111111</v>
      </c>
      <c r="AS20" s="43">
        <f t="shared" si="18"/>
        <v>19597.285714285714</v>
      </c>
      <c r="AT20" s="43">
        <f t="shared" si="18"/>
        <v>7993.545454545455</v>
      </c>
      <c r="AU20" s="43">
        <f t="shared" ref="AU20:AV22" si="19">AM20/AU$5</f>
        <v>3613.3333333333335</v>
      </c>
      <c r="AV20" s="44">
        <f t="shared" si="19"/>
        <v>29622.862068965518</v>
      </c>
      <c r="AW20" s="122"/>
      <c r="AX20" s="43">
        <f>MEDIAN($D20:$K20)</f>
        <v>77743.5</v>
      </c>
      <c r="AY20" s="43">
        <f>MEDIAN($M20:$AF20)</f>
        <v>11193</v>
      </c>
      <c r="AZ20" s="43">
        <f>MEDIAN($AC20,$AD20,$Z20,$T20,$O20,Q20,AF20)</f>
        <v>18682</v>
      </c>
      <c r="BA20" s="43">
        <f>MEDIAN($AE20,$AB20,$AA20,$Y20,$V20,$U20,$S20,$R20,$P20,$N20,$M20)</f>
        <v>6138</v>
      </c>
      <c r="BB20" s="43">
        <f>MEDIAN($AJ20:$AL20)</f>
        <v>3155</v>
      </c>
      <c r="BC20" s="44">
        <f>MEDIAN((D20:K20,M20:V20,Y20:AF20,AJ20:AL20))</f>
        <v>11771</v>
      </c>
    </row>
    <row r="21" spans="1:55" s="204" customFormat="1">
      <c r="A21" s="199"/>
      <c r="B21" s="200"/>
      <c r="C21" s="201" t="s">
        <v>274</v>
      </c>
      <c r="D21" s="144">
        <v>8534</v>
      </c>
      <c r="E21" s="160">
        <v>1224</v>
      </c>
      <c r="F21" s="160">
        <v>7373</v>
      </c>
      <c r="G21" s="160"/>
      <c r="H21" s="144">
        <v>8705</v>
      </c>
      <c r="I21" s="144">
        <v>10862</v>
      </c>
      <c r="J21" s="160">
        <v>3664</v>
      </c>
      <c r="K21" s="144">
        <v>11225</v>
      </c>
      <c r="L21" s="43">
        <f>+SUM(D21:K21)</f>
        <v>51587</v>
      </c>
      <c r="M21" s="160">
        <v>44</v>
      </c>
      <c r="N21" s="160"/>
      <c r="O21" s="160">
        <v>788</v>
      </c>
      <c r="P21" s="160">
        <v>434</v>
      </c>
      <c r="Q21" s="160">
        <v>612</v>
      </c>
      <c r="R21" s="160">
        <v>271</v>
      </c>
      <c r="S21" s="160">
        <v>44</v>
      </c>
      <c r="T21" s="160">
        <v>1964</v>
      </c>
      <c r="U21" s="160"/>
      <c r="V21" s="144"/>
      <c r="W21" s="144"/>
      <c r="X21" s="144"/>
      <c r="Y21" s="160">
        <v>0</v>
      </c>
      <c r="Z21" s="160">
        <v>2252</v>
      </c>
      <c r="AA21" s="160">
        <v>1361</v>
      </c>
      <c r="AB21" s="160">
        <v>509</v>
      </c>
      <c r="AC21" s="160"/>
      <c r="AD21" s="160">
        <v>490</v>
      </c>
      <c r="AE21" s="160">
        <v>132</v>
      </c>
      <c r="AF21" s="160">
        <v>259</v>
      </c>
      <c r="AG21" s="43">
        <f>+SUM(M21:AF21)</f>
        <v>9160</v>
      </c>
      <c r="AH21" s="43">
        <f>O21+Q21+Z21+AC21+AD21+AF21+T21</f>
        <v>6365</v>
      </c>
      <c r="AI21" s="43">
        <f t="shared" si="16"/>
        <v>2795</v>
      </c>
      <c r="AJ21" s="160"/>
      <c r="AK21" s="144"/>
      <c r="AL21" s="160">
        <v>0</v>
      </c>
      <c r="AM21" s="43">
        <f>+SUM(AJ21:AL21)</f>
        <v>0</v>
      </c>
      <c r="AN21" s="44">
        <f>+AM21+AG21+L21</f>
        <v>60747</v>
      </c>
      <c r="AQ21" s="43">
        <f t="shared" si="17"/>
        <v>1403.125</v>
      </c>
      <c r="AR21" s="43">
        <f t="shared" si="18"/>
        <v>508.88888888888891</v>
      </c>
      <c r="AS21" s="43">
        <f t="shared" si="18"/>
        <v>909.28571428571433</v>
      </c>
      <c r="AT21" s="43">
        <f t="shared" si="18"/>
        <v>254.09090909090909</v>
      </c>
      <c r="AU21" s="43">
        <f t="shared" si="19"/>
        <v>0</v>
      </c>
      <c r="AV21" s="44">
        <f t="shared" si="19"/>
        <v>2094.7241379310344</v>
      </c>
      <c r="AW21" s="122"/>
      <c r="AX21" s="43">
        <f>MEDIAN($D21:$K21)</f>
        <v>8534</v>
      </c>
      <c r="AY21" s="43">
        <f>MEDIAN($M21:$AF21)</f>
        <v>462</v>
      </c>
      <c r="AZ21" s="43">
        <f>MEDIAN($AC21,$AD21,$Z21,$T21,$O21,Q21,AF21)</f>
        <v>700</v>
      </c>
      <c r="BA21" s="43">
        <f>MEDIAN($AE21,$AB21,$AA21,$Y21,$V21,$U21,$S21,$R21,$P21,$N21,$M21)</f>
        <v>201.5</v>
      </c>
      <c r="BB21" s="43">
        <f>MEDIAN($AJ21:$AL21)</f>
        <v>0</v>
      </c>
      <c r="BC21" s="44">
        <f>MEDIAN((D21:K21,M21:V21,Y21:AF21,AJ21:AL21))</f>
        <v>700</v>
      </c>
    </row>
    <row r="22" spans="1:55" s="204" customFormat="1">
      <c r="A22" s="199"/>
      <c r="B22" s="200"/>
      <c r="C22" s="201" t="s">
        <v>131</v>
      </c>
      <c r="D22" s="144">
        <v>63036</v>
      </c>
      <c r="E22" s="160">
        <v>11188</v>
      </c>
      <c r="F22" s="160">
        <v>52125</v>
      </c>
      <c r="G22" s="160">
        <v>94764</v>
      </c>
      <c r="H22" s="144">
        <v>18522</v>
      </c>
      <c r="I22" s="144">
        <v>43617</v>
      </c>
      <c r="J22" s="160">
        <v>27372</v>
      </c>
      <c r="K22" s="144">
        <v>29369</v>
      </c>
      <c r="L22" s="43">
        <f>+SUM(D22:K22)</f>
        <v>339993</v>
      </c>
      <c r="M22" s="160">
        <v>190</v>
      </c>
      <c r="N22" s="160">
        <v>1087</v>
      </c>
      <c r="O22" s="160">
        <v>8586</v>
      </c>
      <c r="P22" s="160">
        <v>3956</v>
      </c>
      <c r="Q22" s="160">
        <v>8456</v>
      </c>
      <c r="R22" s="160">
        <v>3793</v>
      </c>
      <c r="S22" s="160">
        <v>2924</v>
      </c>
      <c r="T22" s="160">
        <v>7640</v>
      </c>
      <c r="U22" s="160">
        <v>6282</v>
      </c>
      <c r="V22" s="144">
        <v>112</v>
      </c>
      <c r="W22" s="144"/>
      <c r="X22" s="144"/>
      <c r="Y22" s="160">
        <v>453</v>
      </c>
      <c r="Z22" s="160">
        <v>27455</v>
      </c>
      <c r="AA22" s="160">
        <v>2397</v>
      </c>
      <c r="AB22" s="160">
        <v>9793</v>
      </c>
      <c r="AC22" s="160">
        <v>11421</v>
      </c>
      <c r="AD22" s="160">
        <v>5664</v>
      </c>
      <c r="AE22" s="160">
        <v>1631</v>
      </c>
      <c r="AF22" s="160">
        <v>14698</v>
      </c>
      <c r="AG22" s="43">
        <f>+SUM(M22:AF22)</f>
        <v>116538</v>
      </c>
      <c r="AH22" s="43">
        <f>O22+Q22+Z22+AC22+AD22+AF22+T22</f>
        <v>83920</v>
      </c>
      <c r="AI22" s="43">
        <f t="shared" si="16"/>
        <v>32618</v>
      </c>
      <c r="AJ22" s="160">
        <v>652</v>
      </c>
      <c r="AK22" s="144"/>
      <c r="AL22" s="160">
        <v>34</v>
      </c>
      <c r="AM22" s="43">
        <f>+SUM(AJ22:AL22)</f>
        <v>686</v>
      </c>
      <c r="AN22" s="44">
        <f>+AM22+AG22+L22</f>
        <v>457217</v>
      </c>
      <c r="AQ22" s="43">
        <f t="shared" si="17"/>
        <v>3671.125</v>
      </c>
      <c r="AR22" s="43">
        <f t="shared" si="18"/>
        <v>6474.333333333333</v>
      </c>
      <c r="AS22" s="43">
        <f t="shared" si="18"/>
        <v>11988.571428571429</v>
      </c>
      <c r="AT22" s="43">
        <f t="shared" si="18"/>
        <v>2965.2727272727275</v>
      </c>
      <c r="AU22" s="43">
        <f t="shared" si="19"/>
        <v>228.66666666666666</v>
      </c>
      <c r="AV22" s="44">
        <f t="shared" si="19"/>
        <v>15766.103448275862</v>
      </c>
      <c r="AW22" s="122"/>
      <c r="AX22" s="43">
        <f>MEDIAN($D22:$K22)</f>
        <v>36493</v>
      </c>
      <c r="AY22" s="43">
        <f>MEDIAN($M22:$AF22)</f>
        <v>4810</v>
      </c>
      <c r="AZ22" s="43">
        <f>MEDIAN($AC22,$AD22,$Z22,$T22,$O22,Q22,AF22)</f>
        <v>8586</v>
      </c>
      <c r="BA22" s="43">
        <f>MEDIAN($AE22,$AB22,$AA22,$Y22,$V22,$U22,$S22,$R22,$P22,$N22,$M22)</f>
        <v>2397</v>
      </c>
      <c r="BB22" s="43">
        <f>MEDIAN($AJ22:$AL22)</f>
        <v>343</v>
      </c>
      <c r="BC22" s="44">
        <f>MEDIAN((D22:K22,M22:V22,Y22:AF22,AJ22:AL22))</f>
        <v>8048</v>
      </c>
    </row>
    <row r="23" spans="1:55" s="204" customFormat="1">
      <c r="A23" s="199"/>
      <c r="B23" s="200"/>
      <c r="C23" s="210" t="s">
        <v>273</v>
      </c>
      <c r="D23" s="46">
        <f t="shared" ref="D23:K23" si="20">SUM(D20:D22)</f>
        <v>147224</v>
      </c>
      <c r="E23" s="118">
        <f t="shared" si="20"/>
        <v>21409</v>
      </c>
      <c r="F23" s="118">
        <f t="shared" si="20"/>
        <v>149394</v>
      </c>
      <c r="G23" s="118">
        <f t="shared" si="20"/>
        <v>257764</v>
      </c>
      <c r="H23" s="118">
        <f t="shared" si="20"/>
        <v>86590</v>
      </c>
      <c r="I23" s="118">
        <f t="shared" si="20"/>
        <v>156221</v>
      </c>
      <c r="J23" s="118">
        <f t="shared" si="20"/>
        <v>75664</v>
      </c>
      <c r="K23" s="88">
        <f t="shared" si="20"/>
        <v>120427</v>
      </c>
      <c r="L23" s="45">
        <f>+SUM(D23:K23)</f>
        <v>1014693</v>
      </c>
      <c r="M23" s="46">
        <f t="shared" ref="M23:V23" si="21">SUM(M20:M22)</f>
        <v>3155</v>
      </c>
      <c r="N23" s="118">
        <f t="shared" si="21"/>
        <v>10891</v>
      </c>
      <c r="O23" s="118">
        <f t="shared" si="21"/>
        <v>30947</v>
      </c>
      <c r="P23" s="118">
        <f t="shared" si="21"/>
        <v>14359</v>
      </c>
      <c r="Q23" s="118">
        <f t="shared" si="21"/>
        <v>34139</v>
      </c>
      <c r="R23" s="118">
        <f t="shared" si="21"/>
        <v>10046</v>
      </c>
      <c r="S23" s="118">
        <f t="shared" si="21"/>
        <v>8853</v>
      </c>
      <c r="T23" s="118">
        <f t="shared" si="21"/>
        <v>26359</v>
      </c>
      <c r="U23" s="118">
        <f t="shared" si="21"/>
        <v>10734</v>
      </c>
      <c r="V23" s="118">
        <f t="shared" si="21"/>
        <v>4858</v>
      </c>
      <c r="W23" s="118"/>
      <c r="X23" s="118"/>
      <c r="Y23" s="118">
        <f t="shared" ref="Y23:AF23" si="22">SUM(Y20:Y22)</f>
        <v>15297</v>
      </c>
      <c r="Z23" s="118">
        <f t="shared" si="22"/>
        <v>61754</v>
      </c>
      <c r="AA23" s="118">
        <f t="shared" si="22"/>
        <v>15842</v>
      </c>
      <c r="AB23" s="118">
        <f t="shared" si="22"/>
        <v>21406</v>
      </c>
      <c r="AC23" s="118">
        <f t="shared" si="22"/>
        <v>30103</v>
      </c>
      <c r="AD23" s="118">
        <f t="shared" si="22"/>
        <v>17436</v>
      </c>
      <c r="AE23" s="118">
        <f t="shared" si="22"/>
        <v>7901</v>
      </c>
      <c r="AF23" s="88">
        <f t="shared" si="22"/>
        <v>26728</v>
      </c>
      <c r="AG23" s="45">
        <f>+SUM(M23:AF23)</f>
        <v>350808</v>
      </c>
      <c r="AH23" s="45">
        <f>O23+Q23+Z23+AC23+AD23+AF23+T23</f>
        <v>227466</v>
      </c>
      <c r="AI23" s="45">
        <f t="shared" si="16"/>
        <v>123342</v>
      </c>
      <c r="AJ23" s="46">
        <f>SUM(AJ20:AJ22)</f>
        <v>6348</v>
      </c>
      <c r="AK23" s="118">
        <f>SUM(AK20:AK22)</f>
        <v>1989</v>
      </c>
      <c r="AL23" s="88">
        <f>SUM(AL20:AL22)</f>
        <v>3189</v>
      </c>
      <c r="AM23" s="45">
        <f>+SUM(AJ23:AL23)</f>
        <v>11526</v>
      </c>
      <c r="AN23" s="211">
        <f>+AM23+AG23+L23</f>
        <v>1377027</v>
      </c>
      <c r="AQ23" s="45">
        <f>K23/AQ$5</f>
        <v>15053.375</v>
      </c>
      <c r="AR23" s="45">
        <f>AG23/AR$5</f>
        <v>19489.333333333332</v>
      </c>
      <c r="AS23" s="45">
        <f>AH23/AS$5</f>
        <v>32495.142857142859</v>
      </c>
      <c r="AT23" s="45">
        <f>AI23/AT$5</f>
        <v>11212.90909090909</v>
      </c>
      <c r="AU23" s="45">
        <f>AM23/AU$5</f>
        <v>3842</v>
      </c>
      <c r="AV23" s="211">
        <f>AN23/AV$5</f>
        <v>47483.689655172413</v>
      </c>
      <c r="AW23" s="122"/>
      <c r="AX23" s="45">
        <f>MEDIAN($D23:$K23)</f>
        <v>133825.5</v>
      </c>
      <c r="AY23" s="45">
        <f>MEDIAN($M23:$AF23)</f>
        <v>15569.5</v>
      </c>
      <c r="AZ23" s="45">
        <f>MEDIAN($AC23,$AD23,$Z23,$T23,$O23,Q23,AF23)</f>
        <v>30103</v>
      </c>
      <c r="BA23" s="45">
        <f>MEDIAN($AE23,$AB23,$AA23,$Y23,$V23,$U23,$S23,$R23,$P23,$N23,$M23)</f>
        <v>10734</v>
      </c>
      <c r="BB23" s="45">
        <f>MEDIAN($AJ23:$AL23)</f>
        <v>3189</v>
      </c>
      <c r="BC23" s="211">
        <f>MEDIAN((D23:K23,M23:V23,Y23:AF23,AJ23:AL23))</f>
        <v>21406</v>
      </c>
    </row>
    <row r="24" spans="1:55" s="204" customFormat="1">
      <c r="A24" s="199"/>
      <c r="B24" s="200"/>
      <c r="C24" s="212" t="s">
        <v>259</v>
      </c>
      <c r="D24" s="213">
        <f t="shared" ref="D24:V24" si="23">+D23/D$42</f>
        <v>0.42269308067757683</v>
      </c>
      <c r="E24" s="214">
        <f t="shared" si="23"/>
        <v>0.18700593101159124</v>
      </c>
      <c r="F24" s="214">
        <f t="shared" si="23"/>
        <v>0.33384880109052717</v>
      </c>
      <c r="G24" s="214">
        <f t="shared" si="23"/>
        <v>0.25449651919011806</v>
      </c>
      <c r="H24" s="119">
        <f t="shared" si="23"/>
        <v>0.29018193760702954</v>
      </c>
      <c r="I24" s="119">
        <f t="shared" si="23"/>
        <v>0.24495072636472681</v>
      </c>
      <c r="J24" s="214">
        <f t="shared" si="23"/>
        <v>0.32975960113662117</v>
      </c>
      <c r="K24" s="119">
        <f t="shared" si="23"/>
        <v>0.31914549665820396</v>
      </c>
      <c r="L24" s="84">
        <f t="shared" si="23"/>
        <v>0.29275029067502967</v>
      </c>
      <c r="M24" s="214">
        <f t="shared" si="23"/>
        <v>0.24165134803921567</v>
      </c>
      <c r="N24" s="215">
        <f t="shared" si="23"/>
        <v>0.27358822347266881</v>
      </c>
      <c r="O24" s="214">
        <f t="shared" si="23"/>
        <v>0.31340321028912854</v>
      </c>
      <c r="P24" s="214">
        <f t="shared" si="23"/>
        <v>0.24539426462043271</v>
      </c>
      <c r="Q24" s="214">
        <f t="shared" si="23"/>
        <v>0.32157760382814782</v>
      </c>
      <c r="R24" s="214">
        <f t="shared" si="23"/>
        <v>0.29737730152152031</v>
      </c>
      <c r="S24" s="214">
        <f t="shared" si="23"/>
        <v>0.23767719072164947</v>
      </c>
      <c r="T24" s="214">
        <f t="shared" si="23"/>
        <v>0.38256338804952034</v>
      </c>
      <c r="U24" s="214">
        <f t="shared" si="23"/>
        <v>0.22018009886976678</v>
      </c>
      <c r="V24" s="119">
        <f t="shared" si="23"/>
        <v>0.18884353741496598</v>
      </c>
      <c r="W24" s="119"/>
      <c r="X24" s="119"/>
      <c r="Y24" s="214">
        <f t="shared" ref="Y24:AN24" si="24">+Y23/Y$42</f>
        <v>0.26725252454662984</v>
      </c>
      <c r="Z24" s="215">
        <f t="shared" si="24"/>
        <v>0.41670771618475655</v>
      </c>
      <c r="AA24" s="214">
        <f t="shared" si="24"/>
        <v>0.3361626278487459</v>
      </c>
      <c r="AB24" s="214">
        <f t="shared" si="24"/>
        <v>0.39817708333333335</v>
      </c>
      <c r="AC24" s="214">
        <f t="shared" si="24"/>
        <v>0.32406799367000033</v>
      </c>
      <c r="AD24" s="214">
        <f t="shared" si="24"/>
        <v>0.31412820235650202</v>
      </c>
      <c r="AE24" s="215">
        <f t="shared" si="24"/>
        <v>0.31159048783373428</v>
      </c>
      <c r="AF24" s="215">
        <f t="shared" si="24"/>
        <v>0.43315776679361478</v>
      </c>
      <c r="AG24" s="84">
        <f t="shared" si="24"/>
        <v>0.32710316102376852</v>
      </c>
      <c r="AH24" s="84">
        <f t="shared" si="24"/>
        <v>0.35985534026046345</v>
      </c>
      <c r="AI24" s="84">
        <f t="shared" si="24"/>
        <v>0.28009037957149185</v>
      </c>
      <c r="AJ24" s="214">
        <f t="shared" si="24"/>
        <v>4.0995305043042489E-2</v>
      </c>
      <c r="AK24" s="119">
        <f t="shared" si="24"/>
        <v>0.12724713709935384</v>
      </c>
      <c r="AL24" s="214">
        <f t="shared" si="24"/>
        <v>0.11286497964961954</v>
      </c>
      <c r="AM24" s="84">
        <f t="shared" si="24"/>
        <v>5.7997413615252624E-2</v>
      </c>
      <c r="AN24" s="86">
        <f t="shared" si="24"/>
        <v>0.29067931923689416</v>
      </c>
      <c r="AQ24" s="84">
        <f t="shared" ref="AQ24:AV24" si="25">+AQ23/AQ$42</f>
        <v>0.31914549665820396</v>
      </c>
      <c r="AR24" s="84">
        <f t="shared" si="25"/>
        <v>0.32710316102376852</v>
      </c>
      <c r="AS24" s="84">
        <f t="shared" si="25"/>
        <v>0.35985534026046345</v>
      </c>
      <c r="AT24" s="84">
        <f t="shared" si="25"/>
        <v>0.2800903795714918</v>
      </c>
      <c r="AU24" s="84">
        <f t="shared" si="25"/>
        <v>5.7997413615252631E-2</v>
      </c>
      <c r="AV24" s="86">
        <f t="shared" si="25"/>
        <v>0.29067931923689416</v>
      </c>
      <c r="AW24" s="85"/>
      <c r="AX24" s="84">
        <f>MEDIAN($D24:$K24)</f>
        <v>0.30466371713261675</v>
      </c>
      <c r="AY24" s="84">
        <f>MEDIAN($M24:$AF24)</f>
        <v>0.31249684906143138</v>
      </c>
      <c r="AZ24" s="84">
        <f t="shared" ref="AZ24" si="26">MEDIAN($M24:$AF24)</f>
        <v>0.31249684906143138</v>
      </c>
      <c r="BA24" s="84">
        <f>MEDIAN($AE24,$AB24,$AA24,$Y24,$V24,$U24,$S24,$R24,$P24,$N24,$M24)</f>
        <v>0.26725252454662984</v>
      </c>
      <c r="BB24" s="84">
        <f>MEDIAN($AJ24:$AL24)</f>
        <v>0.11286497964961954</v>
      </c>
      <c r="BC24" s="86">
        <f t="shared" ref="BC24" si="27">+BC23/BC$42</f>
        <v>0.34690867838910949</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12677</v>
      </c>
      <c r="E26" s="160">
        <v>9140</v>
      </c>
      <c r="F26" s="160">
        <v>36476</v>
      </c>
      <c r="G26" s="160">
        <v>83495</v>
      </c>
      <c r="H26" s="144">
        <v>25763</v>
      </c>
      <c r="I26" s="144">
        <v>55664</v>
      </c>
      <c r="J26" s="160">
        <v>15248</v>
      </c>
      <c r="K26" s="144">
        <v>28788</v>
      </c>
      <c r="L26" s="43">
        <f>+SUM(D26:K26)</f>
        <v>267251</v>
      </c>
      <c r="M26" s="160"/>
      <c r="N26" s="160"/>
      <c r="O26" s="160">
        <v>469</v>
      </c>
      <c r="P26" s="160">
        <v>487</v>
      </c>
      <c r="Q26" s="160">
        <v>381</v>
      </c>
      <c r="R26" s="160">
        <v>0</v>
      </c>
      <c r="S26" s="160">
        <v>95</v>
      </c>
      <c r="T26" s="160">
        <v>1128</v>
      </c>
      <c r="U26" s="160"/>
      <c r="V26" s="144"/>
      <c r="W26" s="144"/>
      <c r="X26" s="144"/>
      <c r="Y26" s="160">
        <v>157</v>
      </c>
      <c r="Z26" s="160">
        <v>3532</v>
      </c>
      <c r="AA26" s="160"/>
      <c r="AB26" s="160"/>
      <c r="AC26" s="160">
        <v>521</v>
      </c>
      <c r="AD26" s="160">
        <v>161</v>
      </c>
      <c r="AE26" s="160">
        <v>0</v>
      </c>
      <c r="AF26" s="160">
        <v>175</v>
      </c>
      <c r="AG26" s="43">
        <f>+SUM(M26:AF26)</f>
        <v>7106</v>
      </c>
      <c r="AH26" s="43">
        <f t="shared" ref="AH26:AH30" si="28">O26+Q26+Z26+AC26+AD26+AF26+T26</f>
        <v>6367</v>
      </c>
      <c r="AI26" s="43">
        <f t="shared" ref="AI26:AI30" si="29">M26+N26+P26+R26+S26+U26+V26+Y26+AA26+AB26+AE26</f>
        <v>739</v>
      </c>
      <c r="AJ26" s="160"/>
      <c r="AK26" s="144"/>
      <c r="AL26" s="160">
        <v>454</v>
      </c>
      <c r="AM26" s="43">
        <f>+SUM(AJ26:AL26)</f>
        <v>454</v>
      </c>
      <c r="AN26" s="44">
        <f>+AM26+AG26+L26</f>
        <v>274811</v>
      </c>
      <c r="AQ26" s="43">
        <f t="shared" ref="AQ26:AQ29" si="30">K26/AQ$5</f>
        <v>3598.5</v>
      </c>
      <c r="AR26" s="43">
        <f t="shared" ref="AR26:AT29" si="31">AG26/AR$5</f>
        <v>394.77777777777777</v>
      </c>
      <c r="AS26" s="43">
        <f t="shared" si="31"/>
        <v>909.57142857142856</v>
      </c>
      <c r="AT26" s="43">
        <f t="shared" si="31"/>
        <v>67.181818181818187</v>
      </c>
      <c r="AU26" s="43">
        <f t="shared" ref="AU26:AV29" si="32">AM26/AU$5</f>
        <v>151.33333333333334</v>
      </c>
      <c r="AV26" s="44">
        <f t="shared" si="32"/>
        <v>9476.2413793103442</v>
      </c>
      <c r="AW26" s="122"/>
      <c r="AX26" s="43">
        <f t="shared" ref="AX26:AX31" si="33">MEDIAN($D26:$K26)</f>
        <v>27275.5</v>
      </c>
      <c r="AY26" s="43">
        <f t="shared" ref="AY26:AZ31" si="34">MEDIAN($M26:$AF26)</f>
        <v>278</v>
      </c>
      <c r="AZ26" s="43">
        <f t="shared" ref="AZ26:AZ30" si="35">MEDIAN($AC26,$AD26,$Z26,$T26,$O26,Q26,AF26)</f>
        <v>469</v>
      </c>
      <c r="BA26" s="43">
        <f t="shared" ref="BA26:BA31" si="36">MEDIAN($AE26,$AB26,$AA26,$Y26,$V26,$U26,$S26,$R26,$P26,$N26,$M26)</f>
        <v>95</v>
      </c>
      <c r="BB26" s="43">
        <f t="shared" ref="BB26:BB31" si="37">MEDIAN($AJ26:$AL26)</f>
        <v>454</v>
      </c>
      <c r="BC26" s="44">
        <f>MEDIAN((D26:K26,M26:V26,Y26:AF26,AJ26:AL26))</f>
        <v>521</v>
      </c>
    </row>
    <row r="27" spans="1:55" s="204" customFormat="1">
      <c r="A27" s="199"/>
      <c r="B27" s="200"/>
      <c r="C27" s="201" t="s">
        <v>270</v>
      </c>
      <c r="D27" s="144">
        <v>9719</v>
      </c>
      <c r="E27" s="160">
        <v>24306</v>
      </c>
      <c r="F27" s="160">
        <v>51843</v>
      </c>
      <c r="G27" s="160">
        <v>139143</v>
      </c>
      <c r="H27" s="144">
        <v>26666</v>
      </c>
      <c r="I27" s="144">
        <v>86216</v>
      </c>
      <c r="J27" s="160">
        <v>27969</v>
      </c>
      <c r="K27" s="144">
        <v>30794</v>
      </c>
      <c r="L27" s="43">
        <f>+SUM(D27:K27)</f>
        <v>396656</v>
      </c>
      <c r="M27" s="160"/>
      <c r="N27" s="160"/>
      <c r="O27" s="160">
        <v>178</v>
      </c>
      <c r="P27" s="160">
        <v>223</v>
      </c>
      <c r="Q27" s="160">
        <v>0</v>
      </c>
      <c r="R27" s="160">
        <v>0</v>
      </c>
      <c r="S27" s="160">
        <v>0</v>
      </c>
      <c r="T27" s="160">
        <v>1026</v>
      </c>
      <c r="U27" s="160"/>
      <c r="V27" s="144"/>
      <c r="W27" s="144"/>
      <c r="X27" s="144"/>
      <c r="Y27" s="160">
        <v>0</v>
      </c>
      <c r="Z27" s="160">
        <v>260</v>
      </c>
      <c r="AA27" s="160"/>
      <c r="AB27" s="160"/>
      <c r="AC27" s="160"/>
      <c r="AD27" s="160"/>
      <c r="AE27" s="160">
        <v>0</v>
      </c>
      <c r="AF27" s="160">
        <v>5</v>
      </c>
      <c r="AG27" s="43">
        <f>+SUM(M27:AF27)</f>
        <v>1692</v>
      </c>
      <c r="AH27" s="43">
        <f t="shared" si="28"/>
        <v>1469</v>
      </c>
      <c r="AI27" s="43">
        <f t="shared" si="29"/>
        <v>223</v>
      </c>
      <c r="AJ27" s="160"/>
      <c r="AK27" s="144"/>
      <c r="AL27" s="160">
        <v>38</v>
      </c>
      <c r="AM27" s="43">
        <f>+SUM(AJ27:AL27)</f>
        <v>38</v>
      </c>
      <c r="AN27" s="44">
        <f>+AM27+AG27+L27</f>
        <v>398386</v>
      </c>
      <c r="AQ27" s="43">
        <f t="shared" si="30"/>
        <v>3849.25</v>
      </c>
      <c r="AR27" s="43">
        <f t="shared" si="31"/>
        <v>94</v>
      </c>
      <c r="AS27" s="43">
        <f t="shared" si="31"/>
        <v>209.85714285714286</v>
      </c>
      <c r="AT27" s="43">
        <f t="shared" si="31"/>
        <v>20.272727272727273</v>
      </c>
      <c r="AU27" s="43">
        <f t="shared" si="32"/>
        <v>12.666666666666666</v>
      </c>
      <c r="AV27" s="44">
        <f t="shared" si="32"/>
        <v>13737.448275862069</v>
      </c>
      <c r="AW27" s="122"/>
      <c r="AX27" s="43">
        <f t="shared" si="33"/>
        <v>29381.5</v>
      </c>
      <c r="AY27" s="43">
        <f t="shared" si="34"/>
        <v>2.5</v>
      </c>
      <c r="AZ27" s="43">
        <f t="shared" si="35"/>
        <v>178</v>
      </c>
      <c r="BA27" s="43">
        <f t="shared" si="36"/>
        <v>0</v>
      </c>
      <c r="BB27" s="43">
        <f t="shared" si="37"/>
        <v>38</v>
      </c>
      <c r="BC27" s="44">
        <f>MEDIAN((D27:K27,M27:V27,Y27:AF27,AJ27:AL27))</f>
        <v>260</v>
      </c>
    </row>
    <row r="28" spans="1:55" s="204" customFormat="1">
      <c r="A28" s="199"/>
      <c r="B28" s="200"/>
      <c r="C28" s="201" t="s">
        <v>269</v>
      </c>
      <c r="D28" s="144">
        <v>0</v>
      </c>
      <c r="E28" s="160">
        <v>2974</v>
      </c>
      <c r="F28" s="160">
        <v>5872</v>
      </c>
      <c r="G28" s="160"/>
      <c r="H28" s="144"/>
      <c r="I28" s="144"/>
      <c r="J28" s="160">
        <v>0</v>
      </c>
      <c r="K28" s="144">
        <v>4659</v>
      </c>
      <c r="L28" s="43">
        <f>+SUM(D28:K28)</f>
        <v>13505</v>
      </c>
      <c r="M28" s="160"/>
      <c r="N28" s="160"/>
      <c r="O28" s="160"/>
      <c r="P28" s="160"/>
      <c r="Q28" s="160">
        <v>0</v>
      </c>
      <c r="R28" s="160">
        <v>0</v>
      </c>
      <c r="S28" s="160">
        <v>0</v>
      </c>
      <c r="T28" s="160">
        <v>0</v>
      </c>
      <c r="U28" s="160"/>
      <c r="V28" s="144"/>
      <c r="W28" s="144"/>
      <c r="X28" s="144"/>
      <c r="Y28" s="160">
        <v>0</v>
      </c>
      <c r="Z28" s="160"/>
      <c r="AA28" s="160"/>
      <c r="AB28" s="160"/>
      <c r="AC28" s="160"/>
      <c r="AD28" s="160"/>
      <c r="AE28" s="160">
        <v>0</v>
      </c>
      <c r="AF28" s="160"/>
      <c r="AG28" s="43">
        <f>+SUM(M28:AF28)</f>
        <v>0</v>
      </c>
      <c r="AH28" s="43">
        <f t="shared" si="28"/>
        <v>0</v>
      </c>
      <c r="AI28" s="43">
        <f t="shared" si="29"/>
        <v>0</v>
      </c>
      <c r="AJ28" s="160">
        <v>603</v>
      </c>
      <c r="AK28" s="144">
        <v>500</v>
      </c>
      <c r="AL28" s="160">
        <v>0</v>
      </c>
      <c r="AM28" s="43">
        <f>+SUM(AJ28:AL28)</f>
        <v>1103</v>
      </c>
      <c r="AN28" s="44">
        <f>+AM28+AG28+L28</f>
        <v>14608</v>
      </c>
      <c r="AQ28" s="43">
        <f t="shared" si="30"/>
        <v>582.375</v>
      </c>
      <c r="AR28" s="43">
        <f t="shared" si="31"/>
        <v>0</v>
      </c>
      <c r="AS28" s="43">
        <f t="shared" si="31"/>
        <v>0</v>
      </c>
      <c r="AT28" s="43">
        <f t="shared" si="31"/>
        <v>0</v>
      </c>
      <c r="AU28" s="43">
        <f t="shared" si="32"/>
        <v>367.66666666666669</v>
      </c>
      <c r="AV28" s="44">
        <f t="shared" si="32"/>
        <v>503.72413793103448</v>
      </c>
      <c r="AW28" s="122"/>
      <c r="AX28" s="43">
        <f t="shared" si="33"/>
        <v>2974</v>
      </c>
      <c r="AY28" s="43">
        <f t="shared" si="34"/>
        <v>0</v>
      </c>
      <c r="AZ28" s="43">
        <f t="shared" si="35"/>
        <v>0</v>
      </c>
      <c r="BA28" s="43">
        <f t="shared" si="36"/>
        <v>0</v>
      </c>
      <c r="BB28" s="43">
        <f t="shared" si="37"/>
        <v>500</v>
      </c>
      <c r="BC28" s="44">
        <f>MEDIAN((D28:K28,M28:V28,Y28:AF28,AJ28:AL28))</f>
        <v>0</v>
      </c>
    </row>
    <row r="29" spans="1:55" s="204" customFormat="1">
      <c r="A29" s="199"/>
      <c r="B29" s="200"/>
      <c r="C29" s="201" t="s">
        <v>268</v>
      </c>
      <c r="D29" s="144">
        <v>0</v>
      </c>
      <c r="E29" s="160">
        <v>1044</v>
      </c>
      <c r="F29" s="160">
        <v>0</v>
      </c>
      <c r="G29" s="160">
        <v>95512</v>
      </c>
      <c r="H29" s="144"/>
      <c r="I29" s="144"/>
      <c r="J29" s="160">
        <v>0</v>
      </c>
      <c r="K29" s="144">
        <v>7094</v>
      </c>
      <c r="L29" s="43">
        <f>+SUM(D29:K29)</f>
        <v>103650</v>
      </c>
      <c r="M29" s="160"/>
      <c r="N29" s="160"/>
      <c r="O29" s="160"/>
      <c r="P29" s="160"/>
      <c r="Q29" s="160">
        <v>0</v>
      </c>
      <c r="R29" s="160">
        <v>0</v>
      </c>
      <c r="S29" s="160">
        <v>0</v>
      </c>
      <c r="T29" s="160">
        <v>0</v>
      </c>
      <c r="U29" s="160"/>
      <c r="V29" s="144"/>
      <c r="W29" s="144"/>
      <c r="X29" s="144"/>
      <c r="Y29" s="160">
        <v>0</v>
      </c>
      <c r="Z29" s="160"/>
      <c r="AA29" s="160"/>
      <c r="AB29" s="160"/>
      <c r="AC29" s="160">
        <v>266</v>
      </c>
      <c r="AD29" s="160">
        <v>27</v>
      </c>
      <c r="AE29" s="160">
        <v>0</v>
      </c>
      <c r="AF29" s="160"/>
      <c r="AG29" s="43">
        <f>+SUM(M29:AF29)</f>
        <v>293</v>
      </c>
      <c r="AH29" s="43">
        <f t="shared" si="28"/>
        <v>293</v>
      </c>
      <c r="AI29" s="43">
        <f t="shared" si="29"/>
        <v>0</v>
      </c>
      <c r="AJ29" s="160"/>
      <c r="AK29" s="144"/>
      <c r="AL29" s="160">
        <v>0</v>
      </c>
      <c r="AM29" s="43">
        <f>+SUM(AJ29:AL29)</f>
        <v>0</v>
      </c>
      <c r="AN29" s="44">
        <f>+AM29+AG29+L29</f>
        <v>103943</v>
      </c>
      <c r="AQ29" s="43">
        <f t="shared" si="30"/>
        <v>886.75</v>
      </c>
      <c r="AR29" s="43">
        <f t="shared" si="31"/>
        <v>16.277777777777779</v>
      </c>
      <c r="AS29" s="43">
        <f t="shared" si="31"/>
        <v>41.857142857142854</v>
      </c>
      <c r="AT29" s="43">
        <f t="shared" si="31"/>
        <v>0</v>
      </c>
      <c r="AU29" s="43">
        <f t="shared" si="32"/>
        <v>0</v>
      </c>
      <c r="AV29" s="44">
        <f t="shared" si="32"/>
        <v>3584.2413793103447</v>
      </c>
      <c r="AW29" s="122"/>
      <c r="AX29" s="43">
        <f t="shared" si="33"/>
        <v>522</v>
      </c>
      <c r="AY29" s="43">
        <f t="shared" si="34"/>
        <v>0</v>
      </c>
      <c r="AZ29" s="43">
        <f t="shared" si="35"/>
        <v>13.5</v>
      </c>
      <c r="BA29" s="43">
        <f t="shared" si="36"/>
        <v>0</v>
      </c>
      <c r="BB29" s="43">
        <f t="shared" si="37"/>
        <v>0</v>
      </c>
      <c r="BC29" s="44">
        <f>MEDIAN((D29:K29,M29:V29,Y29:AF29,AJ29:AL29))</f>
        <v>0</v>
      </c>
    </row>
    <row r="30" spans="1:55" s="204" customFormat="1">
      <c r="A30" s="199"/>
      <c r="B30" s="200"/>
      <c r="C30" s="210" t="s">
        <v>267</v>
      </c>
      <c r="D30" s="46">
        <f t="shared" ref="D30:K30" si="38">SUM(D26:D29)</f>
        <v>22396</v>
      </c>
      <c r="E30" s="118">
        <f t="shared" si="38"/>
        <v>37464</v>
      </c>
      <c r="F30" s="118">
        <f t="shared" si="38"/>
        <v>94191</v>
      </c>
      <c r="G30" s="118">
        <f t="shared" si="38"/>
        <v>318150</v>
      </c>
      <c r="H30" s="118">
        <f t="shared" si="38"/>
        <v>52429</v>
      </c>
      <c r="I30" s="118">
        <f t="shared" si="38"/>
        <v>141880</v>
      </c>
      <c r="J30" s="118">
        <f t="shared" si="38"/>
        <v>43217</v>
      </c>
      <c r="K30" s="88">
        <f t="shared" si="38"/>
        <v>71335</v>
      </c>
      <c r="L30" s="45">
        <f>+SUM(D30:K30)</f>
        <v>781062</v>
      </c>
      <c r="M30" s="46">
        <f t="shared" ref="M30:V30" si="39">SUM(M26:M29)</f>
        <v>0</v>
      </c>
      <c r="N30" s="118">
        <f t="shared" si="39"/>
        <v>0</v>
      </c>
      <c r="O30" s="118">
        <f t="shared" si="39"/>
        <v>647</v>
      </c>
      <c r="P30" s="118">
        <f t="shared" si="39"/>
        <v>710</v>
      </c>
      <c r="Q30" s="118">
        <f t="shared" si="39"/>
        <v>381</v>
      </c>
      <c r="R30" s="118">
        <f t="shared" si="39"/>
        <v>0</v>
      </c>
      <c r="S30" s="118">
        <f t="shared" si="39"/>
        <v>95</v>
      </c>
      <c r="T30" s="118">
        <f t="shared" si="39"/>
        <v>2154</v>
      </c>
      <c r="U30" s="118">
        <f t="shared" si="39"/>
        <v>0</v>
      </c>
      <c r="V30" s="118">
        <f t="shared" si="39"/>
        <v>0</v>
      </c>
      <c r="W30" s="118"/>
      <c r="X30" s="118"/>
      <c r="Y30" s="118">
        <f t="shared" ref="Y30:AF30" si="40">SUM(Y26:Y29)</f>
        <v>157</v>
      </c>
      <c r="Z30" s="118">
        <f t="shared" si="40"/>
        <v>3792</v>
      </c>
      <c r="AA30" s="118">
        <f t="shared" si="40"/>
        <v>0</v>
      </c>
      <c r="AB30" s="118">
        <f t="shared" si="40"/>
        <v>0</v>
      </c>
      <c r="AC30" s="118">
        <f t="shared" si="40"/>
        <v>787</v>
      </c>
      <c r="AD30" s="118">
        <f t="shared" si="40"/>
        <v>188</v>
      </c>
      <c r="AE30" s="118">
        <f t="shared" si="40"/>
        <v>0</v>
      </c>
      <c r="AF30" s="88">
        <f t="shared" si="40"/>
        <v>180</v>
      </c>
      <c r="AG30" s="45">
        <f>+SUM(M30:AF30)</f>
        <v>9091</v>
      </c>
      <c r="AH30" s="45">
        <f t="shared" si="28"/>
        <v>8129</v>
      </c>
      <c r="AI30" s="45">
        <f t="shared" si="29"/>
        <v>962</v>
      </c>
      <c r="AJ30" s="46">
        <f>SUM(AJ26:AJ29)</f>
        <v>603</v>
      </c>
      <c r="AK30" s="118">
        <f>SUM(AK26:AK29)</f>
        <v>500</v>
      </c>
      <c r="AL30" s="88">
        <f>SUM(AL26:AL29)</f>
        <v>492</v>
      </c>
      <c r="AM30" s="45">
        <f>+SUM(AJ30:AL30)</f>
        <v>1595</v>
      </c>
      <c r="AN30" s="211">
        <f>+AM30+AG30+L30</f>
        <v>791748</v>
      </c>
      <c r="AQ30" s="45">
        <f>K30/AQ$5</f>
        <v>8916.875</v>
      </c>
      <c r="AR30" s="45">
        <f>AG30/AR$5</f>
        <v>505.05555555555554</v>
      </c>
      <c r="AS30" s="45">
        <f>AH30/AS$5</f>
        <v>1161.2857142857142</v>
      </c>
      <c r="AT30" s="45">
        <f>AI30/AT$5</f>
        <v>87.454545454545453</v>
      </c>
      <c r="AU30" s="45">
        <f>AM30/AU$5</f>
        <v>531.66666666666663</v>
      </c>
      <c r="AV30" s="211">
        <f>AN30/AV$5</f>
        <v>27301.655172413793</v>
      </c>
      <c r="AW30" s="122"/>
      <c r="AX30" s="45">
        <f t="shared" si="33"/>
        <v>61882</v>
      </c>
      <c r="AY30" s="45">
        <f t="shared" si="34"/>
        <v>126</v>
      </c>
      <c r="AZ30" s="45">
        <f t="shared" si="35"/>
        <v>647</v>
      </c>
      <c r="BA30" s="45">
        <f t="shared" si="36"/>
        <v>0</v>
      </c>
      <c r="BB30" s="45">
        <f t="shared" si="37"/>
        <v>500</v>
      </c>
      <c r="BC30" s="211">
        <f>MEDIAN((D30:K30,M30:V30,Y30:AF30,AJ30:AL30))</f>
        <v>500</v>
      </c>
    </row>
    <row r="31" spans="1:55" s="204" customFormat="1">
      <c r="A31" s="199"/>
      <c r="B31" s="200"/>
      <c r="C31" s="212" t="s">
        <v>259</v>
      </c>
      <c r="D31" s="213">
        <f t="shared" ref="D31:V31" si="41">+D30/D$42</f>
        <v>6.4300890037324143E-2</v>
      </c>
      <c r="E31" s="214">
        <f t="shared" si="41"/>
        <v>0.3272450931579361</v>
      </c>
      <c r="F31" s="214">
        <f t="shared" si="41"/>
        <v>0.2104873851929652</v>
      </c>
      <c r="G31" s="214">
        <f t="shared" si="41"/>
        <v>0.31411705117990124</v>
      </c>
      <c r="H31" s="119">
        <f t="shared" si="41"/>
        <v>0.17570099095506353</v>
      </c>
      <c r="I31" s="119">
        <f t="shared" si="41"/>
        <v>0.22246438735270829</v>
      </c>
      <c r="J31" s="214">
        <f t="shared" si="41"/>
        <v>0.18834876139671913</v>
      </c>
      <c r="K31" s="119">
        <f t="shared" si="41"/>
        <v>0.18904601131069429</v>
      </c>
      <c r="L31" s="84">
        <f t="shared" si="41"/>
        <v>0.22534513151782856</v>
      </c>
      <c r="M31" s="214">
        <f t="shared" si="41"/>
        <v>0</v>
      </c>
      <c r="N31" s="215">
        <f t="shared" si="41"/>
        <v>0</v>
      </c>
      <c r="O31" s="214">
        <f t="shared" si="41"/>
        <v>6.5522304926831738E-3</v>
      </c>
      <c r="P31" s="214">
        <f t="shared" si="41"/>
        <v>1.2133848309806201E-2</v>
      </c>
      <c r="Q31" s="214">
        <f t="shared" si="41"/>
        <v>3.588888574900387E-3</v>
      </c>
      <c r="R31" s="214">
        <f t="shared" si="41"/>
        <v>0</v>
      </c>
      <c r="S31" s="214">
        <f t="shared" si="41"/>
        <v>2.5504725085910653E-3</v>
      </c>
      <c r="T31" s="214">
        <f t="shared" si="41"/>
        <v>3.126224583097488E-2</v>
      </c>
      <c r="U31" s="214">
        <f t="shared" si="41"/>
        <v>0</v>
      </c>
      <c r="V31" s="119">
        <f t="shared" si="41"/>
        <v>0</v>
      </c>
      <c r="W31" s="119"/>
      <c r="X31" s="119"/>
      <c r="Y31" s="214">
        <f t="shared" ref="Y31:AN31" si="42">+Y30/Y$42</f>
        <v>2.7429330165274816E-3</v>
      </c>
      <c r="Z31" s="215">
        <f t="shared" si="42"/>
        <v>2.5587907824150612E-2</v>
      </c>
      <c r="AA31" s="214">
        <f t="shared" si="42"/>
        <v>0</v>
      </c>
      <c r="AB31" s="214">
        <f t="shared" si="42"/>
        <v>0</v>
      </c>
      <c r="AC31" s="214">
        <f t="shared" si="42"/>
        <v>8.4722954861073726E-3</v>
      </c>
      <c r="AD31" s="214">
        <f t="shared" si="42"/>
        <v>3.3870212229308544E-3</v>
      </c>
      <c r="AE31" s="215">
        <f t="shared" si="42"/>
        <v>0</v>
      </c>
      <c r="AF31" s="215">
        <f t="shared" si="42"/>
        <v>2.9171055830159629E-3</v>
      </c>
      <c r="AG31" s="84">
        <f t="shared" si="42"/>
        <v>8.4767018906840193E-3</v>
      </c>
      <c r="AH31" s="84">
        <f t="shared" si="42"/>
        <v>1.2860225532507309E-2</v>
      </c>
      <c r="AI31" s="84">
        <f t="shared" si="42"/>
        <v>2.1845514516367105E-3</v>
      </c>
      <c r="AJ31" s="214">
        <f t="shared" si="42"/>
        <v>3.8941664998353213E-3</v>
      </c>
      <c r="AK31" s="119">
        <f t="shared" si="42"/>
        <v>3.1987716716780759E-2</v>
      </c>
      <c r="AL31" s="214">
        <f t="shared" si="42"/>
        <v>1.7412847283666606E-2</v>
      </c>
      <c r="AM31" s="84">
        <f t="shared" si="42"/>
        <v>8.0258437199659839E-3</v>
      </c>
      <c r="AN31" s="86">
        <f t="shared" si="42"/>
        <v>0.16713163187589819</v>
      </c>
      <c r="AQ31" s="84">
        <f t="shared" ref="AQ31:AV31" si="43">+AQ30/AQ$42</f>
        <v>0.18904601131069429</v>
      </c>
      <c r="AR31" s="84">
        <f t="shared" si="43"/>
        <v>8.4767018906840193E-3</v>
      </c>
      <c r="AS31" s="84">
        <f t="shared" si="43"/>
        <v>1.2860225532507307E-2</v>
      </c>
      <c r="AT31" s="84">
        <f t="shared" si="43"/>
        <v>2.1845514516367105E-3</v>
      </c>
      <c r="AU31" s="84">
        <f t="shared" si="43"/>
        <v>8.0258437199659839E-3</v>
      </c>
      <c r="AV31" s="86">
        <f t="shared" si="43"/>
        <v>0.16713163187589822</v>
      </c>
      <c r="AW31" s="85"/>
      <c r="AX31" s="84">
        <f t="shared" si="33"/>
        <v>0.19976669825182974</v>
      </c>
      <c r="AY31" s="84">
        <f t="shared" si="34"/>
        <v>2.6467027625592734E-3</v>
      </c>
      <c r="AZ31" s="84">
        <f t="shared" si="34"/>
        <v>2.6467027625592734E-3</v>
      </c>
      <c r="BA31" s="84">
        <f t="shared" si="36"/>
        <v>0</v>
      </c>
      <c r="BB31" s="84">
        <f t="shared" si="37"/>
        <v>1.7412847283666606E-2</v>
      </c>
      <c r="BC31" s="86">
        <f t="shared" ref="BC31" si="44">+BC30/BC$42</f>
        <v>8.1030710639332301E-3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c r="F33" s="160">
        <v>3838</v>
      </c>
      <c r="G33" s="160"/>
      <c r="H33" s="144">
        <v>7622</v>
      </c>
      <c r="I33" s="144"/>
      <c r="J33" s="160">
        <v>12928</v>
      </c>
      <c r="K33" s="144">
        <v>1445</v>
      </c>
      <c r="L33" s="43">
        <f t="shared" ref="L33:L39" si="45">+SUM(D33:K33)</f>
        <v>25833</v>
      </c>
      <c r="M33" s="160"/>
      <c r="N33" s="160">
        <v>817</v>
      </c>
      <c r="O33" s="160">
        <v>2214</v>
      </c>
      <c r="P33" s="160">
        <v>3046</v>
      </c>
      <c r="Q33" s="160">
        <v>3731</v>
      </c>
      <c r="R33" s="160">
        <v>1213</v>
      </c>
      <c r="S33" s="160">
        <v>55</v>
      </c>
      <c r="T33" s="160">
        <v>1078</v>
      </c>
      <c r="U33" s="160"/>
      <c r="V33" s="144"/>
      <c r="W33" s="144"/>
      <c r="X33" s="144"/>
      <c r="Y33" s="160">
        <v>0</v>
      </c>
      <c r="Z33" s="160">
        <v>4</v>
      </c>
      <c r="AA33" s="160">
        <v>1642</v>
      </c>
      <c r="AB33" s="160">
        <v>1158</v>
      </c>
      <c r="AC33" s="160"/>
      <c r="AD33" s="160">
        <v>2240</v>
      </c>
      <c r="AE33" s="160">
        <v>830</v>
      </c>
      <c r="AF33" s="160"/>
      <c r="AG33" s="43">
        <f>+SUM(M33:AF33)</f>
        <v>18028</v>
      </c>
      <c r="AH33" s="43">
        <f t="shared" ref="AH33:AH39" si="46">O33+Q33+Z33+AC33+AD33+AF33+T33</f>
        <v>9267</v>
      </c>
      <c r="AI33" s="43">
        <f t="shared" ref="AI33:AI39" si="47">M33+N33+P33+R33+S33+U33+V33+Y33+AA33+AB33+AE33</f>
        <v>8761</v>
      </c>
      <c r="AJ33" s="160">
        <v>345</v>
      </c>
      <c r="AK33" s="144"/>
      <c r="AL33" s="160">
        <v>0</v>
      </c>
      <c r="AM33" s="43">
        <f t="shared" ref="AM33:AM39" si="48">+SUM(AJ33:AL33)</f>
        <v>345</v>
      </c>
      <c r="AN33" s="44">
        <f t="shared" ref="AN33:AN39" si="49">+AM33+AG33+L33</f>
        <v>44206</v>
      </c>
      <c r="AQ33" s="43">
        <f t="shared" ref="AQ33:AQ38" si="50">K33/AQ$5</f>
        <v>180.625</v>
      </c>
      <c r="AR33" s="43">
        <f t="shared" ref="AR33:AT38" si="51">AG33/AR$5</f>
        <v>1001.5555555555555</v>
      </c>
      <c r="AS33" s="43">
        <f t="shared" si="51"/>
        <v>1323.8571428571429</v>
      </c>
      <c r="AT33" s="43">
        <f t="shared" si="51"/>
        <v>796.4545454545455</v>
      </c>
      <c r="AU33" s="43">
        <f t="shared" ref="AU33:AV38" si="52">AM33/AU$5</f>
        <v>115</v>
      </c>
      <c r="AV33" s="44">
        <f t="shared" si="52"/>
        <v>1524.344827586207</v>
      </c>
      <c r="AW33" s="122"/>
      <c r="AX33" s="43">
        <f t="shared" ref="AX33:AX40" si="53">MEDIAN($D33:$K33)</f>
        <v>3838</v>
      </c>
      <c r="AY33" s="43">
        <f t="shared" ref="AY33:AZ40" si="54">MEDIAN($M33:$AF33)</f>
        <v>1158</v>
      </c>
      <c r="AZ33" s="43">
        <f t="shared" ref="AZ33:AZ39" si="55">MEDIAN($AC33,$AD33,$Z33,$T33,$O33,Q33,AF33)</f>
        <v>2214</v>
      </c>
      <c r="BA33" s="43">
        <f t="shared" ref="BA33:BA40" si="56">MEDIAN($AE33,$AB33,$AA33,$Y33,$V33,$U33,$S33,$R33,$P33,$N33,$M33)</f>
        <v>994</v>
      </c>
      <c r="BB33" s="43">
        <f t="shared" ref="BB33:BB40" si="57">MEDIAN($AJ33:$AL33)</f>
        <v>172.5</v>
      </c>
      <c r="BC33" s="44">
        <f>MEDIAN((D33:K33,M33:V33,Y33:AF33,AJ33:AL33))</f>
        <v>1185.5</v>
      </c>
    </row>
    <row r="34" spans="1:55" s="204" customFormat="1">
      <c r="A34" s="199"/>
      <c r="B34" s="200"/>
      <c r="C34" s="201" t="s">
        <v>264</v>
      </c>
      <c r="D34" s="220">
        <v>291</v>
      </c>
      <c r="E34" s="160">
        <v>1133</v>
      </c>
      <c r="F34" s="160">
        <v>4538</v>
      </c>
      <c r="G34" s="160">
        <v>3993</v>
      </c>
      <c r="H34" s="144">
        <v>6104</v>
      </c>
      <c r="I34" s="144">
        <v>11285</v>
      </c>
      <c r="J34" s="160">
        <v>1780</v>
      </c>
      <c r="K34" s="144">
        <v>1914</v>
      </c>
      <c r="L34" s="43">
        <f t="shared" si="45"/>
        <v>31038</v>
      </c>
      <c r="M34" s="160">
        <v>1278</v>
      </c>
      <c r="N34" s="160">
        <v>485</v>
      </c>
      <c r="O34" s="160">
        <v>2613</v>
      </c>
      <c r="P34" s="160">
        <v>1024</v>
      </c>
      <c r="Q34" s="160">
        <v>97</v>
      </c>
      <c r="R34" s="160">
        <v>567</v>
      </c>
      <c r="S34" s="160">
        <v>587</v>
      </c>
      <c r="T34" s="160">
        <v>398</v>
      </c>
      <c r="U34" s="160">
        <v>882</v>
      </c>
      <c r="V34" s="144">
        <v>236</v>
      </c>
      <c r="W34" s="144"/>
      <c r="X34" s="144"/>
      <c r="Y34" s="160">
        <v>1901</v>
      </c>
      <c r="Z34" s="160">
        <v>861</v>
      </c>
      <c r="AA34" s="160">
        <v>428</v>
      </c>
      <c r="AB34" s="160">
        <v>864</v>
      </c>
      <c r="AC34" s="160">
        <v>157</v>
      </c>
      <c r="AD34" s="160">
        <v>560</v>
      </c>
      <c r="AE34" s="160">
        <v>399</v>
      </c>
      <c r="AF34" s="160">
        <v>335</v>
      </c>
      <c r="AG34" s="43">
        <f>+SUM(M34:AF34)</f>
        <v>13672</v>
      </c>
      <c r="AH34" s="43">
        <f t="shared" si="46"/>
        <v>5021</v>
      </c>
      <c r="AI34" s="43">
        <f t="shared" si="47"/>
        <v>8651</v>
      </c>
      <c r="AJ34" s="160">
        <v>3196</v>
      </c>
      <c r="AK34" s="144">
        <v>2548</v>
      </c>
      <c r="AL34" s="160">
        <v>1199</v>
      </c>
      <c r="AM34" s="43">
        <f t="shared" si="48"/>
        <v>6943</v>
      </c>
      <c r="AN34" s="44">
        <f t="shared" si="49"/>
        <v>51653</v>
      </c>
      <c r="AQ34" s="43">
        <f t="shared" si="50"/>
        <v>239.25</v>
      </c>
      <c r="AR34" s="43">
        <f t="shared" si="51"/>
        <v>759.55555555555554</v>
      </c>
      <c r="AS34" s="43">
        <f t="shared" si="51"/>
        <v>717.28571428571433</v>
      </c>
      <c r="AT34" s="43">
        <f t="shared" si="51"/>
        <v>786.4545454545455</v>
      </c>
      <c r="AU34" s="43">
        <f t="shared" si="52"/>
        <v>2314.3333333333335</v>
      </c>
      <c r="AV34" s="44">
        <f t="shared" si="52"/>
        <v>1781.1379310344828</v>
      </c>
      <c r="AW34" s="122"/>
      <c r="AX34" s="43">
        <f t="shared" si="53"/>
        <v>2953.5</v>
      </c>
      <c r="AY34" s="43">
        <f t="shared" si="54"/>
        <v>563.5</v>
      </c>
      <c r="AZ34" s="43">
        <f t="shared" si="55"/>
        <v>398</v>
      </c>
      <c r="BA34" s="43">
        <f t="shared" si="56"/>
        <v>587</v>
      </c>
      <c r="BB34" s="43">
        <f t="shared" si="57"/>
        <v>2548</v>
      </c>
      <c r="BC34" s="44">
        <f>MEDIAN((D34:K34,M34:V34,Y34:AF34,AJ34:AL34))</f>
        <v>882</v>
      </c>
    </row>
    <row r="35" spans="1:55" s="204" customFormat="1">
      <c r="A35" s="199"/>
      <c r="B35" s="200"/>
      <c r="C35" s="201" t="s">
        <v>263</v>
      </c>
      <c r="D35" s="220">
        <v>0</v>
      </c>
      <c r="E35" s="160">
        <v>17</v>
      </c>
      <c r="F35" s="160">
        <v>0</v>
      </c>
      <c r="G35" s="160">
        <v>22</v>
      </c>
      <c r="H35" s="144"/>
      <c r="I35" s="144">
        <v>4806</v>
      </c>
      <c r="J35" s="160">
        <v>32</v>
      </c>
      <c r="K35" s="144">
        <v>70</v>
      </c>
      <c r="L35" s="43">
        <f t="shared" si="45"/>
        <v>4947</v>
      </c>
      <c r="M35" s="160"/>
      <c r="N35" s="160">
        <v>39</v>
      </c>
      <c r="O35" s="160"/>
      <c r="P35" s="160"/>
      <c r="Q35" s="160">
        <v>0</v>
      </c>
      <c r="R35" s="160">
        <v>0</v>
      </c>
      <c r="S35" s="160">
        <v>0</v>
      </c>
      <c r="T35" s="160">
        <v>0</v>
      </c>
      <c r="U35" s="160"/>
      <c r="V35" s="144"/>
      <c r="W35" s="144"/>
      <c r="X35" s="144"/>
      <c r="Y35" s="160">
        <v>0</v>
      </c>
      <c r="Z35" s="160"/>
      <c r="AA35" s="160"/>
      <c r="AB35" s="160"/>
      <c r="AC35" s="160"/>
      <c r="AD35" s="160">
        <v>139</v>
      </c>
      <c r="AE35" s="160">
        <v>1</v>
      </c>
      <c r="AF35" s="160">
        <v>139</v>
      </c>
      <c r="AG35" s="43"/>
      <c r="AH35" s="43">
        <f t="shared" si="46"/>
        <v>278</v>
      </c>
      <c r="AI35" s="43">
        <f t="shared" si="47"/>
        <v>40</v>
      </c>
      <c r="AJ35" s="160">
        <v>1</v>
      </c>
      <c r="AK35" s="144"/>
      <c r="AL35" s="160">
        <v>0</v>
      </c>
      <c r="AM35" s="43">
        <f t="shared" si="48"/>
        <v>1</v>
      </c>
      <c r="AN35" s="44">
        <f t="shared" si="49"/>
        <v>4948</v>
      </c>
      <c r="AQ35" s="43">
        <f t="shared" si="50"/>
        <v>8.75</v>
      </c>
      <c r="AR35" s="43">
        <f t="shared" si="51"/>
        <v>0</v>
      </c>
      <c r="AS35" s="43">
        <f t="shared" si="51"/>
        <v>39.714285714285715</v>
      </c>
      <c r="AT35" s="43">
        <f t="shared" si="51"/>
        <v>3.6363636363636362</v>
      </c>
      <c r="AU35" s="43">
        <f t="shared" si="52"/>
        <v>0.33333333333333331</v>
      </c>
      <c r="AV35" s="44">
        <f t="shared" si="52"/>
        <v>170.62068965517241</v>
      </c>
      <c r="AW35" s="122"/>
      <c r="AX35" s="43">
        <f t="shared" si="53"/>
        <v>22</v>
      </c>
      <c r="AY35" s="43">
        <f t="shared" si="54"/>
        <v>0</v>
      </c>
      <c r="AZ35" s="43">
        <f t="shared" si="55"/>
        <v>69.5</v>
      </c>
      <c r="BA35" s="43">
        <f t="shared" si="56"/>
        <v>0</v>
      </c>
      <c r="BB35" s="43">
        <f t="shared" si="57"/>
        <v>0.5</v>
      </c>
      <c r="BC35" s="44">
        <f>MEDIAN((D35:K35,M35:V35,Y35:AF35,AJ35:AL35))</f>
        <v>1</v>
      </c>
    </row>
    <row r="36" spans="1:55" s="204" customFormat="1">
      <c r="A36" s="199"/>
      <c r="B36" s="200"/>
      <c r="C36" s="201" t="s">
        <v>262</v>
      </c>
      <c r="D36" s="144">
        <v>0</v>
      </c>
      <c r="E36" s="160"/>
      <c r="F36" s="160">
        <v>0</v>
      </c>
      <c r="G36" s="160"/>
      <c r="H36" s="144"/>
      <c r="I36" s="144"/>
      <c r="J36" s="160">
        <v>1289</v>
      </c>
      <c r="K36" s="144">
        <v>0</v>
      </c>
      <c r="L36" s="43">
        <f t="shared" si="45"/>
        <v>1289</v>
      </c>
      <c r="M36" s="160"/>
      <c r="N36" s="160"/>
      <c r="O36" s="160"/>
      <c r="P36" s="160"/>
      <c r="Q36" s="160">
        <v>1954</v>
      </c>
      <c r="R36" s="160">
        <v>0</v>
      </c>
      <c r="S36" s="160">
        <v>0</v>
      </c>
      <c r="T36" s="160">
        <v>0</v>
      </c>
      <c r="U36" s="160"/>
      <c r="V36" s="144"/>
      <c r="W36" s="144"/>
      <c r="X36" s="144"/>
      <c r="Y36" s="160">
        <v>0</v>
      </c>
      <c r="Z36" s="160"/>
      <c r="AA36" s="160"/>
      <c r="AB36" s="160"/>
      <c r="AC36" s="160"/>
      <c r="AD36" s="160"/>
      <c r="AE36" s="160">
        <v>0</v>
      </c>
      <c r="AF36" s="160">
        <v>2109</v>
      </c>
      <c r="AG36" s="43">
        <f>+SUM(M36:AF36)</f>
        <v>4063</v>
      </c>
      <c r="AH36" s="43">
        <f t="shared" si="46"/>
        <v>4063</v>
      </c>
      <c r="AI36" s="43">
        <f t="shared" si="47"/>
        <v>0</v>
      </c>
      <c r="AJ36" s="160">
        <v>4604</v>
      </c>
      <c r="AK36" s="144"/>
      <c r="AL36" s="160">
        <v>1543</v>
      </c>
      <c r="AM36" s="43">
        <f t="shared" si="48"/>
        <v>6147</v>
      </c>
      <c r="AN36" s="44">
        <f t="shared" si="49"/>
        <v>11499</v>
      </c>
      <c r="AQ36" s="43">
        <f t="shared" si="50"/>
        <v>0</v>
      </c>
      <c r="AR36" s="43">
        <f t="shared" si="51"/>
        <v>225.72222222222223</v>
      </c>
      <c r="AS36" s="43">
        <f t="shared" si="51"/>
        <v>580.42857142857144</v>
      </c>
      <c r="AT36" s="43">
        <f t="shared" si="51"/>
        <v>0</v>
      </c>
      <c r="AU36" s="43">
        <f t="shared" si="52"/>
        <v>2049</v>
      </c>
      <c r="AV36" s="44">
        <f t="shared" si="52"/>
        <v>396.51724137931035</v>
      </c>
      <c r="AW36" s="122"/>
      <c r="AX36" s="43">
        <f t="shared" si="53"/>
        <v>0</v>
      </c>
      <c r="AY36" s="43">
        <f t="shared" si="54"/>
        <v>0</v>
      </c>
      <c r="AZ36" s="43">
        <f t="shared" si="55"/>
        <v>1954</v>
      </c>
      <c r="BA36" s="43">
        <f t="shared" si="56"/>
        <v>0</v>
      </c>
      <c r="BB36" s="43">
        <f t="shared" si="57"/>
        <v>3073.5</v>
      </c>
      <c r="BC36" s="44">
        <f>MEDIAN((D36:K36,M36:V36,Y36:AF36,AJ36:AL36))</f>
        <v>0</v>
      </c>
    </row>
    <row r="37" spans="1:55" s="204" customFormat="1">
      <c r="A37" s="199"/>
      <c r="B37" s="200"/>
      <c r="C37" s="217" t="s">
        <v>5</v>
      </c>
      <c r="D37" s="144">
        <v>32996</v>
      </c>
      <c r="E37" s="160">
        <v>25470</v>
      </c>
      <c r="F37" s="160">
        <v>46989</v>
      </c>
      <c r="G37" s="160">
        <v>117127</v>
      </c>
      <c r="H37" s="144">
        <v>25067</v>
      </c>
      <c r="I37" s="144">
        <v>103781</v>
      </c>
      <c r="J37" s="160">
        <v>21094</v>
      </c>
      <c r="K37" s="144">
        <v>49106</v>
      </c>
      <c r="L37" s="43">
        <f t="shared" si="45"/>
        <v>421630</v>
      </c>
      <c r="M37" s="160">
        <v>581</v>
      </c>
      <c r="N37" s="160">
        <v>4400</v>
      </c>
      <c r="O37" s="160">
        <v>5344</v>
      </c>
      <c r="P37" s="160">
        <v>3632</v>
      </c>
      <c r="Q37" s="160">
        <v>9745</v>
      </c>
      <c r="R37" s="160">
        <v>3730</v>
      </c>
      <c r="S37" s="160">
        <v>1122</v>
      </c>
      <c r="T37" s="160">
        <v>5146</v>
      </c>
      <c r="U37" s="160">
        <v>5100</v>
      </c>
      <c r="V37" s="144">
        <v>1877</v>
      </c>
      <c r="W37" s="144"/>
      <c r="X37" s="144"/>
      <c r="Y37" s="160">
        <v>230</v>
      </c>
      <c r="Z37" s="160">
        <v>13763</v>
      </c>
      <c r="AA37" s="160">
        <v>1903</v>
      </c>
      <c r="AB37" s="160">
        <v>3817</v>
      </c>
      <c r="AC37" s="160"/>
      <c r="AD37" s="160">
        <v>5081</v>
      </c>
      <c r="AE37" s="160">
        <v>1940</v>
      </c>
      <c r="AF37" s="160">
        <v>2675</v>
      </c>
      <c r="AG37" s="43">
        <f>+SUM(M37:AF37)</f>
        <v>70086</v>
      </c>
      <c r="AH37" s="43">
        <f t="shared" si="46"/>
        <v>41754</v>
      </c>
      <c r="AI37" s="43">
        <f t="shared" si="47"/>
        <v>28332</v>
      </c>
      <c r="AJ37" s="160">
        <v>5441</v>
      </c>
      <c r="AK37" s="144">
        <v>444</v>
      </c>
      <c r="AL37" s="160">
        <v>512</v>
      </c>
      <c r="AM37" s="43">
        <f t="shared" si="48"/>
        <v>6397</v>
      </c>
      <c r="AN37" s="44">
        <f t="shared" si="49"/>
        <v>498113</v>
      </c>
      <c r="AQ37" s="43">
        <f t="shared" si="50"/>
        <v>6138.25</v>
      </c>
      <c r="AR37" s="43">
        <f t="shared" si="51"/>
        <v>3893.6666666666665</v>
      </c>
      <c r="AS37" s="43">
        <f t="shared" si="51"/>
        <v>5964.8571428571431</v>
      </c>
      <c r="AT37" s="43">
        <f t="shared" si="51"/>
        <v>2575.6363636363635</v>
      </c>
      <c r="AU37" s="43">
        <f t="shared" si="52"/>
        <v>2132.3333333333335</v>
      </c>
      <c r="AV37" s="44">
        <f t="shared" si="52"/>
        <v>17176.310344827587</v>
      </c>
      <c r="AW37" s="122"/>
      <c r="AX37" s="43">
        <f t="shared" si="53"/>
        <v>39992.5</v>
      </c>
      <c r="AY37" s="43">
        <f t="shared" si="54"/>
        <v>3730</v>
      </c>
      <c r="AZ37" s="43">
        <f t="shared" si="55"/>
        <v>5245</v>
      </c>
      <c r="BA37" s="43">
        <f t="shared" si="56"/>
        <v>1940</v>
      </c>
      <c r="BB37" s="43">
        <f t="shared" si="57"/>
        <v>512</v>
      </c>
      <c r="BC37" s="44">
        <f>MEDIAN((D37:K37,M37:V37,Y37:AF37,AJ37:AL37))</f>
        <v>5090.5</v>
      </c>
    </row>
    <row r="38" spans="1:55" s="204" customFormat="1">
      <c r="A38" s="199"/>
      <c r="B38" s="200"/>
      <c r="C38" s="201" t="s">
        <v>261</v>
      </c>
      <c r="D38" s="144">
        <v>5595</v>
      </c>
      <c r="E38" s="160">
        <v>659</v>
      </c>
      <c r="F38" s="160">
        <v>3384</v>
      </c>
      <c r="G38" s="160"/>
      <c r="H38" s="144"/>
      <c r="I38" s="144"/>
      <c r="J38" s="160">
        <v>1805</v>
      </c>
      <c r="K38" s="144">
        <v>4120</v>
      </c>
      <c r="L38" s="43">
        <f t="shared" si="45"/>
        <v>15563</v>
      </c>
      <c r="M38" s="160"/>
      <c r="N38" s="160"/>
      <c r="O38" s="160">
        <v>1012</v>
      </c>
      <c r="P38" s="160">
        <v>57</v>
      </c>
      <c r="Q38" s="160">
        <v>0</v>
      </c>
      <c r="R38" s="160">
        <v>-117</v>
      </c>
      <c r="S38" s="160">
        <v>0</v>
      </c>
      <c r="T38" s="160">
        <v>27</v>
      </c>
      <c r="U38" s="160">
        <v>-47</v>
      </c>
      <c r="V38" s="144"/>
      <c r="W38" s="144"/>
      <c r="X38" s="144"/>
      <c r="Y38" s="160">
        <v>0</v>
      </c>
      <c r="Z38" s="160">
        <v>-33</v>
      </c>
      <c r="AA38" s="160"/>
      <c r="AB38" s="160"/>
      <c r="AC38" s="160">
        <v>12447</v>
      </c>
      <c r="AD38" s="160"/>
      <c r="AE38" s="160">
        <v>0</v>
      </c>
      <c r="AF38" s="160"/>
      <c r="AG38" s="43">
        <f>+SUM(M38:AF38)</f>
        <v>13346</v>
      </c>
      <c r="AH38" s="43">
        <f t="shared" si="46"/>
        <v>13453</v>
      </c>
      <c r="AI38" s="43">
        <f t="shared" si="47"/>
        <v>-107</v>
      </c>
      <c r="AJ38" s="160">
        <v>-25</v>
      </c>
      <c r="AK38" s="144"/>
      <c r="AL38" s="160">
        <v>0</v>
      </c>
      <c r="AM38" s="43">
        <f t="shared" si="48"/>
        <v>-25</v>
      </c>
      <c r="AN38" s="44">
        <f t="shared" si="49"/>
        <v>28884</v>
      </c>
      <c r="AQ38" s="43">
        <f t="shared" si="50"/>
        <v>515</v>
      </c>
      <c r="AR38" s="43">
        <f t="shared" si="51"/>
        <v>741.44444444444446</v>
      </c>
      <c r="AS38" s="43">
        <f t="shared" si="51"/>
        <v>1921.8571428571429</v>
      </c>
      <c r="AT38" s="43">
        <f t="shared" si="51"/>
        <v>-9.7272727272727266</v>
      </c>
      <c r="AU38" s="43">
        <f t="shared" si="52"/>
        <v>-8.3333333333333339</v>
      </c>
      <c r="AV38" s="44">
        <f t="shared" si="52"/>
        <v>996</v>
      </c>
      <c r="AW38" s="122"/>
      <c r="AX38" s="43">
        <f t="shared" si="53"/>
        <v>3384</v>
      </c>
      <c r="AY38" s="43">
        <f t="shared" si="54"/>
        <v>0</v>
      </c>
      <c r="AZ38" s="43">
        <f t="shared" si="55"/>
        <v>27</v>
      </c>
      <c r="BA38" s="43">
        <f t="shared" si="56"/>
        <v>0</v>
      </c>
      <c r="BB38" s="43">
        <f t="shared" si="57"/>
        <v>-12.5</v>
      </c>
      <c r="BC38" s="44">
        <f>MEDIAN((D38:K38,M38:V38,Y38:AF38,AJ38:AL38))</f>
        <v>13.5</v>
      </c>
    </row>
    <row r="39" spans="1:55" s="204" customFormat="1">
      <c r="A39" s="199"/>
      <c r="B39" s="200"/>
      <c r="C39" s="210" t="s">
        <v>260</v>
      </c>
      <c r="D39" s="221">
        <f t="shared" ref="D39:K39" si="58">SUM(D33:D38)</f>
        <v>38882</v>
      </c>
      <c r="E39" s="222">
        <f t="shared" si="58"/>
        <v>27279</v>
      </c>
      <c r="F39" s="222">
        <f t="shared" si="58"/>
        <v>58749</v>
      </c>
      <c r="G39" s="222">
        <f t="shared" si="58"/>
        <v>121142</v>
      </c>
      <c r="H39" s="222">
        <f t="shared" si="58"/>
        <v>38793</v>
      </c>
      <c r="I39" s="222">
        <f t="shared" si="58"/>
        <v>119872</v>
      </c>
      <c r="J39" s="222">
        <f t="shared" si="58"/>
        <v>38928</v>
      </c>
      <c r="K39" s="223">
        <f t="shared" si="58"/>
        <v>56655</v>
      </c>
      <c r="L39" s="45">
        <f t="shared" si="45"/>
        <v>500300</v>
      </c>
      <c r="M39" s="221">
        <f t="shared" ref="M39:V39" si="59">SUM(M33:M38)</f>
        <v>1859</v>
      </c>
      <c r="N39" s="222">
        <f t="shared" si="59"/>
        <v>5741</v>
      </c>
      <c r="O39" s="222">
        <f t="shared" si="59"/>
        <v>11183</v>
      </c>
      <c r="P39" s="222">
        <f t="shared" si="59"/>
        <v>7759</v>
      </c>
      <c r="Q39" s="222">
        <f t="shared" si="59"/>
        <v>15527</v>
      </c>
      <c r="R39" s="222">
        <f t="shared" si="59"/>
        <v>5393</v>
      </c>
      <c r="S39" s="222">
        <f t="shared" si="59"/>
        <v>1764</v>
      </c>
      <c r="T39" s="222">
        <f t="shared" si="59"/>
        <v>6649</v>
      </c>
      <c r="U39" s="222">
        <f t="shared" si="59"/>
        <v>5935</v>
      </c>
      <c r="V39" s="222">
        <f t="shared" si="59"/>
        <v>2113</v>
      </c>
      <c r="W39" s="222"/>
      <c r="X39" s="222"/>
      <c r="Y39" s="222">
        <f t="shared" ref="Y39:AF39" si="60">SUM(Y33:Y38)</f>
        <v>2131</v>
      </c>
      <c r="Z39" s="222">
        <f t="shared" si="60"/>
        <v>14595</v>
      </c>
      <c r="AA39" s="222">
        <f t="shared" si="60"/>
        <v>3973</v>
      </c>
      <c r="AB39" s="222">
        <f t="shared" si="60"/>
        <v>5839</v>
      </c>
      <c r="AC39" s="222">
        <f t="shared" si="60"/>
        <v>12604</v>
      </c>
      <c r="AD39" s="222">
        <f t="shared" si="60"/>
        <v>8020</v>
      </c>
      <c r="AE39" s="222">
        <f t="shared" si="60"/>
        <v>3170</v>
      </c>
      <c r="AF39" s="223">
        <f t="shared" si="60"/>
        <v>5258</v>
      </c>
      <c r="AG39" s="45">
        <f>+SUM(M39:AF39)</f>
        <v>119513</v>
      </c>
      <c r="AH39" s="45">
        <f t="shared" si="46"/>
        <v>73836</v>
      </c>
      <c r="AI39" s="45">
        <f t="shared" si="47"/>
        <v>45677</v>
      </c>
      <c r="AJ39" s="221">
        <f>SUM(AJ33:AJ38)</f>
        <v>13562</v>
      </c>
      <c r="AK39" s="222">
        <f>SUM(AK33:AK38)</f>
        <v>2992</v>
      </c>
      <c r="AL39" s="223">
        <f>SUM(AL33:AL38)</f>
        <v>3254</v>
      </c>
      <c r="AM39" s="45">
        <f t="shared" si="48"/>
        <v>19808</v>
      </c>
      <c r="AN39" s="211">
        <f t="shared" si="49"/>
        <v>639621</v>
      </c>
      <c r="AP39" s="224">
        <f>SUM(AQ33:AQ38)</f>
        <v>7081.875</v>
      </c>
      <c r="AQ39" s="45">
        <f>K39/AQ$5</f>
        <v>7081.875</v>
      </c>
      <c r="AR39" s="45">
        <f>AG39/AR$5</f>
        <v>6639.6111111111113</v>
      </c>
      <c r="AS39" s="45">
        <f>AH39/AS$5</f>
        <v>10548</v>
      </c>
      <c r="AT39" s="45">
        <f>AI39/AT$5</f>
        <v>4152.454545454545</v>
      </c>
      <c r="AU39" s="45">
        <f>AM39/AU$5</f>
        <v>6602.666666666667</v>
      </c>
      <c r="AV39" s="211">
        <f>AN39/AV$5</f>
        <v>22055.896551724138</v>
      </c>
      <c r="AW39" s="122"/>
      <c r="AX39" s="45">
        <f t="shared" si="53"/>
        <v>47791.5</v>
      </c>
      <c r="AY39" s="45">
        <f t="shared" si="54"/>
        <v>5790</v>
      </c>
      <c r="AZ39" s="45">
        <f t="shared" si="55"/>
        <v>11183</v>
      </c>
      <c r="BA39" s="45">
        <f t="shared" si="56"/>
        <v>3973</v>
      </c>
      <c r="BB39" s="45">
        <f t="shared" si="57"/>
        <v>3254</v>
      </c>
      <c r="BC39" s="211">
        <f>MEDIAN((D39:K39,M39:V39,Y39:AF39,AJ39:AL39))</f>
        <v>7759</v>
      </c>
    </row>
    <row r="40" spans="1:55" s="204" customFormat="1">
      <c r="A40" s="199"/>
      <c r="B40" s="200"/>
      <c r="C40" s="212" t="s">
        <v>259</v>
      </c>
      <c r="D40" s="213">
        <f t="shared" ref="D40:V40" si="61">+D39/D$42</f>
        <v>0.11163364915302899</v>
      </c>
      <c r="E40" s="214">
        <f t="shared" si="61"/>
        <v>0.23827991928932679</v>
      </c>
      <c r="F40" s="214">
        <f t="shared" si="61"/>
        <v>0.13128561532101277</v>
      </c>
      <c r="G40" s="214">
        <f t="shared" si="61"/>
        <v>0.11960637376720289</v>
      </c>
      <c r="H40" s="119">
        <f t="shared" si="61"/>
        <v>0.13000378687596137</v>
      </c>
      <c r="I40" s="119">
        <f t="shared" si="61"/>
        <v>0.18795637891699921</v>
      </c>
      <c r="J40" s="214">
        <f t="shared" si="61"/>
        <v>0.16965639872391611</v>
      </c>
      <c r="K40" s="119">
        <f t="shared" si="61"/>
        <v>0.15014231121900026</v>
      </c>
      <c r="L40" s="84">
        <f t="shared" si="61"/>
        <v>0.14434215119717719</v>
      </c>
      <c r="M40" s="214">
        <f t="shared" si="61"/>
        <v>0.14238664215686275</v>
      </c>
      <c r="N40" s="215">
        <f t="shared" si="61"/>
        <v>0.14421724276527331</v>
      </c>
      <c r="O40" s="214">
        <f t="shared" si="61"/>
        <v>0.11325130386348675</v>
      </c>
      <c r="P40" s="214">
        <f t="shared" si="61"/>
        <v>0.13260074512082579</v>
      </c>
      <c r="Q40" s="214">
        <f t="shared" si="61"/>
        <v>0.14625898399600606</v>
      </c>
      <c r="R40" s="214">
        <f t="shared" si="61"/>
        <v>0.15964122905689421</v>
      </c>
      <c r="S40" s="214">
        <f t="shared" si="61"/>
        <v>4.7358247422680411E-2</v>
      </c>
      <c r="T40" s="214">
        <f t="shared" si="61"/>
        <v>9.6500776476393671E-2</v>
      </c>
      <c r="U40" s="214">
        <f t="shared" si="61"/>
        <v>0.12174109249041046</v>
      </c>
      <c r="V40" s="119">
        <f t="shared" si="61"/>
        <v>8.2137998056365402E-2</v>
      </c>
      <c r="W40" s="119"/>
      <c r="X40" s="119"/>
      <c r="Y40" s="214">
        <f t="shared" ref="Y40:AN40" si="62">+Y39/Y$42</f>
        <v>3.7230511198853906E-2</v>
      </c>
      <c r="Z40" s="215">
        <f t="shared" si="62"/>
        <v>9.8485104085832859E-2</v>
      </c>
      <c r="AA40" s="214">
        <f t="shared" si="62"/>
        <v>8.4305903323006415E-2</v>
      </c>
      <c r="AB40" s="214">
        <f t="shared" si="62"/>
        <v>0.10861235119047619</v>
      </c>
      <c r="AC40" s="214">
        <f t="shared" si="62"/>
        <v>0.13568591144459635</v>
      </c>
      <c r="AD40" s="214">
        <f t="shared" si="62"/>
        <v>0.14448888408460347</v>
      </c>
      <c r="AE40" s="215">
        <f t="shared" si="62"/>
        <v>0.12501478881571162</v>
      </c>
      <c r="AF40" s="215">
        <f t="shared" si="62"/>
        <v>8.521189530832185E-2</v>
      </c>
      <c r="AG40" s="84">
        <f t="shared" si="62"/>
        <v>0.11143725366420848</v>
      </c>
      <c r="AH40" s="84">
        <f t="shared" si="62"/>
        <v>0.11680989204308152</v>
      </c>
      <c r="AI40" s="84">
        <f t="shared" si="62"/>
        <v>0.10372531876965699</v>
      </c>
      <c r="AJ40" s="214">
        <f t="shared" si="62"/>
        <v>8.7583227314704193E-2</v>
      </c>
      <c r="AK40" s="119">
        <f t="shared" si="62"/>
        <v>0.19141449683321604</v>
      </c>
      <c r="AL40" s="214">
        <f t="shared" si="62"/>
        <v>0.11516545744116086</v>
      </c>
      <c r="AM40" s="84">
        <f t="shared" si="62"/>
        <v>9.9671418435790735E-2</v>
      </c>
      <c r="AN40" s="86">
        <f t="shared" si="62"/>
        <v>0.13501884628959451</v>
      </c>
      <c r="AQ40" s="84">
        <f t="shared" ref="AQ40:AV40" si="63">+AQ39/AQ$42</f>
        <v>0.15014231121900026</v>
      </c>
      <c r="AR40" s="84">
        <f t="shared" si="63"/>
        <v>0.11143725366420848</v>
      </c>
      <c r="AS40" s="84">
        <f t="shared" si="63"/>
        <v>0.11680989204308151</v>
      </c>
      <c r="AT40" s="84">
        <f t="shared" si="63"/>
        <v>0.10372531876965699</v>
      </c>
      <c r="AU40" s="84">
        <f t="shared" si="63"/>
        <v>9.9671418435790748E-2</v>
      </c>
      <c r="AV40" s="86">
        <f t="shared" si="63"/>
        <v>0.13501884628959454</v>
      </c>
      <c r="AW40" s="85"/>
      <c r="AX40" s="84">
        <f t="shared" si="53"/>
        <v>0.14071396327000651</v>
      </c>
      <c r="AY40" s="84">
        <f t="shared" si="54"/>
        <v>0.1174961981769486</v>
      </c>
      <c r="AZ40" s="84">
        <f t="shared" si="54"/>
        <v>0.1174961981769486</v>
      </c>
      <c r="BA40" s="84">
        <f t="shared" si="56"/>
        <v>0.12174109249041046</v>
      </c>
      <c r="BB40" s="84">
        <f t="shared" si="57"/>
        <v>0.11516545744116086</v>
      </c>
      <c r="BC40" s="86">
        <f t="shared" ref="BC40" si="64">+BC39/BC$42</f>
        <v>0.12574345677011586</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5">D39+D30+D23+D17</f>
        <v>348300</v>
      </c>
      <c r="E42" s="122">
        <f t="shared" si="65"/>
        <v>114483</v>
      </c>
      <c r="F42" s="122">
        <f t="shared" si="65"/>
        <v>447490</v>
      </c>
      <c r="G42" s="122">
        <f t="shared" si="65"/>
        <v>1012839</v>
      </c>
      <c r="H42" s="122">
        <f t="shared" si="65"/>
        <v>298399</v>
      </c>
      <c r="I42" s="122">
        <f t="shared" si="65"/>
        <v>637765</v>
      </c>
      <c r="J42" s="122">
        <f t="shared" si="65"/>
        <v>229452</v>
      </c>
      <c r="K42" s="122">
        <f t="shared" si="65"/>
        <v>377342</v>
      </c>
      <c r="L42" s="43">
        <f>+SUM(D42:K42)</f>
        <v>3466070</v>
      </c>
      <c r="M42" s="122">
        <f t="shared" ref="M42:V42" si="66">M39+M30+M23+M17</f>
        <v>13056</v>
      </c>
      <c r="N42" s="122">
        <f t="shared" si="66"/>
        <v>39808</v>
      </c>
      <c r="O42" s="122">
        <f t="shared" si="66"/>
        <v>98745</v>
      </c>
      <c r="P42" s="122">
        <f t="shared" si="66"/>
        <v>58514</v>
      </c>
      <c r="Q42" s="122">
        <f t="shared" si="66"/>
        <v>106161</v>
      </c>
      <c r="R42" s="122">
        <f t="shared" si="66"/>
        <v>33782</v>
      </c>
      <c r="S42" s="122">
        <f t="shared" si="66"/>
        <v>37248</v>
      </c>
      <c r="T42" s="122">
        <f t="shared" si="66"/>
        <v>68901</v>
      </c>
      <c r="U42" s="122">
        <f t="shared" si="66"/>
        <v>48751</v>
      </c>
      <c r="V42" s="122">
        <f t="shared" si="66"/>
        <v>25725</v>
      </c>
      <c r="W42" s="122"/>
      <c r="X42" s="122"/>
      <c r="Y42" s="122">
        <f t="shared" ref="Y42:AF42" si="67">Y39+Y30+Y23+Y17</f>
        <v>57238</v>
      </c>
      <c r="Z42" s="122">
        <f t="shared" si="67"/>
        <v>148195</v>
      </c>
      <c r="AA42" s="122">
        <f t="shared" si="67"/>
        <v>47126</v>
      </c>
      <c r="AB42" s="122">
        <f t="shared" si="67"/>
        <v>53760</v>
      </c>
      <c r="AC42" s="122">
        <f t="shared" si="67"/>
        <v>92891</v>
      </c>
      <c r="AD42" s="122">
        <f t="shared" si="67"/>
        <v>55506</v>
      </c>
      <c r="AE42" s="122">
        <f t="shared" si="67"/>
        <v>25357</v>
      </c>
      <c r="AF42" s="122">
        <f t="shared" si="67"/>
        <v>61705</v>
      </c>
      <c r="AG42" s="43">
        <f>+SUM(M42:AF42)</f>
        <v>1072469</v>
      </c>
      <c r="AH42" s="43">
        <f t="shared" ref="AH42:AH55" si="68">O42+Q42+Z42+AC42+AD42+AF42+T42</f>
        <v>632104</v>
      </c>
      <c r="AI42" s="43">
        <f t="shared" ref="AI42" si="69">M42+N42+P42+R42+S42+U42+V42+Y42+AA42+AB42+AE42</f>
        <v>440365</v>
      </c>
      <c r="AJ42" s="122">
        <f>AJ39+AJ30+AJ23+AJ17</f>
        <v>154847</v>
      </c>
      <c r="AK42" s="122">
        <f>AK39+AK30+AK23+AK17</f>
        <v>15631</v>
      </c>
      <c r="AL42" s="122">
        <f>AL39+AL30+AL23+AL17</f>
        <v>28255</v>
      </c>
      <c r="AM42" s="43">
        <f>+SUM(AJ42:AL42)</f>
        <v>198733</v>
      </c>
      <c r="AN42" s="44">
        <f>+AM42+AG42+L42</f>
        <v>4737272</v>
      </c>
      <c r="AQ42" s="43">
        <f>K42/AQ$5</f>
        <v>47167.75</v>
      </c>
      <c r="AR42" s="43">
        <f>AG42/AR$5</f>
        <v>59581.611111111109</v>
      </c>
      <c r="AS42" s="43">
        <f>AH42/AS$5</f>
        <v>90300.571428571435</v>
      </c>
      <c r="AT42" s="43">
        <f>AI42/AT$5</f>
        <v>40033.181818181816</v>
      </c>
      <c r="AU42" s="43">
        <f>AM42/AU$5</f>
        <v>66244.333333333328</v>
      </c>
      <c r="AV42" s="44">
        <f>AN42/AV$5</f>
        <v>163354.20689655171</v>
      </c>
      <c r="AW42" s="122"/>
      <c r="AX42" s="43">
        <f>MEDIAN($D42:$K42)</f>
        <v>362821</v>
      </c>
      <c r="AY42" s="43">
        <f>MEDIAN($M42:$AF42)</f>
        <v>54633</v>
      </c>
      <c r="AZ42" s="43">
        <f>MEDIAN($AC42,$AD42,$Z42,$T42,$O42,Q42,AF42)</f>
        <v>92891</v>
      </c>
      <c r="BA42" s="43">
        <f>MEDIAN($AE42,$AB42,$AA42,$Y42,$V42,$U42,$S42,$R42,$P42,$N42,$M42)</f>
        <v>39808</v>
      </c>
      <c r="BB42" s="43">
        <f>MEDIAN($AJ42:$AL42)</f>
        <v>28255</v>
      </c>
      <c r="BC42" s="44">
        <f>MEDIAN((D42:K42,M42:V42,Y42:AF42,AJ42:AL42))</f>
        <v>61705</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203657</v>
      </c>
      <c r="E46" s="160">
        <v>61184</v>
      </c>
      <c r="F46" s="160">
        <v>263441</v>
      </c>
      <c r="G46" s="160">
        <v>547682</v>
      </c>
      <c r="H46" s="144">
        <v>167790</v>
      </c>
      <c r="I46" s="144">
        <v>374786</v>
      </c>
      <c r="J46" s="160">
        <v>129341</v>
      </c>
      <c r="K46" s="144">
        <v>197016</v>
      </c>
      <c r="L46" s="43">
        <f>+SUM(D46:K46)</f>
        <v>1944897</v>
      </c>
      <c r="M46" s="160">
        <v>9287</v>
      </c>
      <c r="N46" s="160">
        <v>24350</v>
      </c>
      <c r="O46" s="160">
        <v>59115</v>
      </c>
      <c r="P46" s="160">
        <v>34647</v>
      </c>
      <c r="Q46" s="160">
        <v>66468</v>
      </c>
      <c r="R46" s="160">
        <v>17265</v>
      </c>
      <c r="S46" s="160">
        <v>22868</v>
      </c>
      <c r="T46" s="160">
        <v>39046</v>
      </c>
      <c r="U46" s="160">
        <v>21014</v>
      </c>
      <c r="V46" s="144">
        <v>14127</v>
      </c>
      <c r="W46" s="144"/>
      <c r="X46" s="144"/>
      <c r="Y46" s="160">
        <v>26945</v>
      </c>
      <c r="Z46" s="160">
        <v>90792</v>
      </c>
      <c r="AA46" s="160">
        <v>27098</v>
      </c>
      <c r="AB46" s="160">
        <v>31904</v>
      </c>
      <c r="AC46" s="160">
        <v>54761</v>
      </c>
      <c r="AD46" s="160">
        <v>30928</v>
      </c>
      <c r="AE46" s="160">
        <v>13578</v>
      </c>
      <c r="AF46" s="160">
        <v>30700</v>
      </c>
      <c r="AG46" s="43">
        <f>+SUM(M46:AF46)</f>
        <v>614893</v>
      </c>
      <c r="AH46" s="43">
        <f t="shared" si="68"/>
        <v>371810</v>
      </c>
      <c r="AI46" s="43">
        <f>M46+N46+P46+R46+S46+U46+V46+Y46+AA46+AB46+AE46</f>
        <v>243083</v>
      </c>
      <c r="AJ46" s="160">
        <v>85607</v>
      </c>
      <c r="AK46" s="144">
        <v>9299</v>
      </c>
      <c r="AL46" s="160">
        <v>12819</v>
      </c>
      <c r="AM46" s="43">
        <f>+SUM(AJ46:AL46)</f>
        <v>107725</v>
      </c>
      <c r="AN46" s="44">
        <f>+AM46+AG46+L46</f>
        <v>2667515</v>
      </c>
      <c r="AQ46" s="43">
        <f>K46/AQ$5</f>
        <v>24627</v>
      </c>
      <c r="AR46" s="43">
        <f>AG46/AR$5</f>
        <v>34160.722222222219</v>
      </c>
      <c r="AS46" s="43">
        <f>AH46/AS$5</f>
        <v>53115.714285714283</v>
      </c>
      <c r="AT46" s="43">
        <f>AI46/AT$5</f>
        <v>22098.454545454544</v>
      </c>
      <c r="AU46" s="43">
        <f>AM46/AU$5</f>
        <v>35908.333333333336</v>
      </c>
      <c r="AV46" s="44">
        <f>AN46/AV$5</f>
        <v>91983.275862068971</v>
      </c>
      <c r="AW46" s="122"/>
      <c r="AX46" s="43">
        <f>MEDIAN($D46:$K46)</f>
        <v>200336.5</v>
      </c>
      <c r="AY46" s="43">
        <f>MEDIAN($M46:$AF46)</f>
        <v>28899</v>
      </c>
      <c r="AZ46" s="43">
        <f>MEDIAN($AC46,$AD46,$Z46,$T46,$O46,Q46,AF46)</f>
        <v>54761</v>
      </c>
      <c r="BA46" s="43">
        <f>MEDIAN($AE46,$AB46,$AA46,$Y46,$V46,$U46,$S46,$R46,$P46,$N46,$M46)</f>
        <v>22868</v>
      </c>
      <c r="BB46" s="43">
        <f>MEDIAN($AJ46:$AL46)</f>
        <v>12819</v>
      </c>
      <c r="BC46" s="44">
        <f>MEDIAN((D46:K46,M46:V46,Y46:AF46,AJ46:AL46))</f>
        <v>34647</v>
      </c>
    </row>
    <row r="47" spans="1:55" s="204" customFormat="1">
      <c r="A47" s="199"/>
      <c r="B47" s="200"/>
      <c r="C47" s="212" t="s">
        <v>243</v>
      </c>
      <c r="D47" s="213">
        <f t="shared" ref="D47:V47" si="70">+D46/D63</f>
        <v>0.61976798680470602</v>
      </c>
      <c r="E47" s="214">
        <f t="shared" si="70"/>
        <v>0.53714466314329357</v>
      </c>
      <c r="F47" s="214">
        <f t="shared" si="70"/>
        <v>0.60097637759350298</v>
      </c>
      <c r="G47" s="214">
        <f t="shared" si="70"/>
        <v>0.56565278911002548</v>
      </c>
      <c r="H47" s="119">
        <f t="shared" si="70"/>
        <v>0.55554819783727227</v>
      </c>
      <c r="I47" s="119">
        <f t="shared" si="70"/>
        <v>0.61967150231310786</v>
      </c>
      <c r="J47" s="214">
        <f t="shared" si="70"/>
        <v>0.59367498221375625</v>
      </c>
      <c r="K47" s="119">
        <f t="shared" si="70"/>
        <v>0.54598965752323736</v>
      </c>
      <c r="L47" s="84">
        <f t="shared" si="70"/>
        <v>0.58324046973586352</v>
      </c>
      <c r="M47" s="214">
        <f t="shared" si="70"/>
        <v>0.58295147824995297</v>
      </c>
      <c r="N47" s="215">
        <f t="shared" si="70"/>
        <v>0.61157855079743817</v>
      </c>
      <c r="O47" s="214">
        <f t="shared" si="70"/>
        <v>0.64412966494143287</v>
      </c>
      <c r="P47" s="214">
        <f t="shared" si="70"/>
        <v>0.60760759005296205</v>
      </c>
      <c r="Q47" s="214">
        <f t="shared" si="70"/>
        <v>0.62431198692540346</v>
      </c>
      <c r="R47" s="214">
        <f t="shared" si="70"/>
        <v>0.52291243904655182</v>
      </c>
      <c r="S47" s="214">
        <f t="shared" si="70"/>
        <v>0.61295164575962258</v>
      </c>
      <c r="T47" s="214">
        <f t="shared" si="70"/>
        <v>0.59027347352189752</v>
      </c>
      <c r="U47" s="214">
        <f t="shared" si="70"/>
        <v>0.4375</v>
      </c>
      <c r="V47" s="119">
        <f t="shared" si="70"/>
        <v>0.58618257261410789</v>
      </c>
      <c r="W47" s="119"/>
      <c r="X47" s="119"/>
      <c r="Y47" s="214">
        <f t="shared" ref="Y47:AI47" si="71">+Y46/Y63</f>
        <v>0.49150872840699733</v>
      </c>
      <c r="Z47" s="215">
        <f t="shared" si="71"/>
        <v>0.62330600980351769</v>
      </c>
      <c r="AA47" s="214">
        <f t="shared" si="71"/>
        <v>0.57988444254226412</v>
      </c>
      <c r="AB47" s="214">
        <f t="shared" si="71"/>
        <v>0.63605733766622141</v>
      </c>
      <c r="AC47" s="214">
        <f t="shared" si="71"/>
        <v>0.59335146438981046</v>
      </c>
      <c r="AD47" s="214">
        <f t="shared" si="71"/>
        <v>0.56900009198785761</v>
      </c>
      <c r="AE47" s="215">
        <f t="shared" si="71"/>
        <v>0.55341349093132264</v>
      </c>
      <c r="AF47" s="215">
        <f t="shared" si="71"/>
        <v>0.50968738067172481</v>
      </c>
      <c r="AG47" s="84">
        <f t="shared" si="71"/>
        <v>0.58650554511107866</v>
      </c>
      <c r="AH47" s="84">
        <f t="shared" si="71"/>
        <v>0.60267679853986911</v>
      </c>
      <c r="AI47" s="84">
        <f t="shared" si="71"/>
        <v>0.56338331749600201</v>
      </c>
      <c r="AJ47" s="214">
        <f>+AJ46/AJ63</f>
        <v>0.58056356176460611</v>
      </c>
      <c r="AK47" s="119">
        <f>+AK46/AK63</f>
        <v>0.63194019707781179</v>
      </c>
      <c r="AL47" s="214">
        <f>+AL46/AL63</f>
        <v>0.48399154270180472</v>
      </c>
      <c r="AM47" s="84">
        <f>+AM46/AM63</f>
        <v>0.57101284878297009</v>
      </c>
      <c r="AN47" s="86">
        <f>+AN46/AN63</f>
        <v>0.58348464476101547</v>
      </c>
      <c r="AQ47" s="84">
        <f t="shared" ref="AQ47:AU47" si="72">+AQ46/AQ63</f>
        <v>0.54598965752323736</v>
      </c>
      <c r="AR47" s="84">
        <f t="shared" si="72"/>
        <v>0.58650554511107866</v>
      </c>
      <c r="AS47" s="84">
        <f t="shared" si="72"/>
        <v>0.60267679853986911</v>
      </c>
      <c r="AT47" s="84">
        <f t="shared" si="72"/>
        <v>0.56338331749600201</v>
      </c>
      <c r="AU47" s="84">
        <f t="shared" si="72"/>
        <v>0.57101284878297009</v>
      </c>
      <c r="AV47" s="86">
        <f>+AV46/AV63</f>
        <v>0.58348464476101547</v>
      </c>
      <c r="AW47" s="85"/>
      <c r="AX47" s="84">
        <f>MEDIAN($D47:$K47)</f>
        <v>0.57966388566189087</v>
      </c>
      <c r="AY47" s="84">
        <f>MEDIAN($M47:$AF47)</f>
        <v>0.5882280230680027</v>
      </c>
      <c r="AZ47" s="84">
        <f t="shared" ref="AZ47" si="73">MEDIAN($M47:$AF47)</f>
        <v>0.5882280230680027</v>
      </c>
      <c r="BA47" s="84">
        <f>MEDIAN($AE47,$AB47,$AA47,$Y47,$V47,$U47,$S47,$R47,$P47,$N47,$M47)</f>
        <v>0.58295147824995297</v>
      </c>
      <c r="BB47" s="84">
        <f>MEDIAN($AJ47:$AL47)</f>
        <v>0.58056356176460611</v>
      </c>
      <c r="BC47" s="86">
        <f>+BC46/BC63</f>
        <v>0.57521624358740231</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29465</v>
      </c>
      <c r="E49" s="160">
        <v>31270</v>
      </c>
      <c r="F49" s="160">
        <v>74464</v>
      </c>
      <c r="G49" s="160">
        <v>106994</v>
      </c>
      <c r="H49" s="144">
        <v>49710</v>
      </c>
      <c r="I49" s="144">
        <v>108229</v>
      </c>
      <c r="J49" s="160">
        <v>9247</v>
      </c>
      <c r="K49" s="144">
        <v>69446</v>
      </c>
      <c r="L49" s="43">
        <f t="shared" ref="L49:L55" si="74">+SUM(D49:K49)</f>
        <v>478825</v>
      </c>
      <c r="M49" s="160">
        <v>1442</v>
      </c>
      <c r="N49" s="160">
        <v>3582</v>
      </c>
      <c r="O49" s="160">
        <v>17789</v>
      </c>
      <c r="P49" s="160">
        <v>6778</v>
      </c>
      <c r="Q49" s="160">
        <v>12630</v>
      </c>
      <c r="R49" s="160">
        <v>5147</v>
      </c>
      <c r="S49" s="160">
        <v>5733</v>
      </c>
      <c r="T49" s="160">
        <v>4449</v>
      </c>
      <c r="U49" s="160">
        <v>16346</v>
      </c>
      <c r="V49" s="144">
        <v>5546</v>
      </c>
      <c r="W49" s="144"/>
      <c r="X49" s="144"/>
      <c r="Y49" s="160">
        <v>12595</v>
      </c>
      <c r="Z49" s="160">
        <v>5878</v>
      </c>
      <c r="AA49" s="160">
        <v>6485</v>
      </c>
      <c r="AB49" s="160">
        <v>2298</v>
      </c>
      <c r="AC49" s="160">
        <v>19691</v>
      </c>
      <c r="AD49" s="160">
        <v>3670</v>
      </c>
      <c r="AE49" s="160">
        <v>4796</v>
      </c>
      <c r="AF49" s="160">
        <v>2370</v>
      </c>
      <c r="AG49" s="43">
        <f t="shared" ref="AG49:AG55" si="75">+SUM(M49:AF49)</f>
        <v>137225</v>
      </c>
      <c r="AH49" s="43">
        <f t="shared" si="68"/>
        <v>66477</v>
      </c>
      <c r="AI49" s="43">
        <f t="shared" ref="AI49:AI55" si="76">M49+N49+P49+R49+S49+U49+V49+Y49+AA49+AB49+AE49</f>
        <v>70748</v>
      </c>
      <c r="AJ49" s="160">
        <v>35019</v>
      </c>
      <c r="AK49" s="144">
        <v>2148</v>
      </c>
      <c r="AL49" s="160">
        <v>4661</v>
      </c>
      <c r="AM49" s="43">
        <f t="shared" ref="AM49:AM55" si="77">+SUM(AJ49:AL49)</f>
        <v>41828</v>
      </c>
      <c r="AN49" s="44">
        <f t="shared" ref="AN49:AN55" si="78">+AM49+AG49+L49</f>
        <v>657878</v>
      </c>
      <c r="AQ49" s="43">
        <f t="shared" ref="AQ49:AQ54" si="79">K49/AQ$5</f>
        <v>8680.75</v>
      </c>
      <c r="AR49" s="43">
        <f t="shared" ref="AR49:AT54" si="80">AG49/AR$5</f>
        <v>7623.6111111111113</v>
      </c>
      <c r="AS49" s="43">
        <f t="shared" si="80"/>
        <v>9496.7142857142862</v>
      </c>
      <c r="AT49" s="43">
        <f t="shared" si="80"/>
        <v>6431.636363636364</v>
      </c>
      <c r="AU49" s="43">
        <f t="shared" ref="AU49:AV54" si="81">AM49/AU$5</f>
        <v>13942.666666666666</v>
      </c>
      <c r="AV49" s="44">
        <f t="shared" si="81"/>
        <v>22685.448275862069</v>
      </c>
      <c r="AW49" s="122"/>
      <c r="AX49" s="43">
        <f t="shared" ref="AX49:AX56" si="82">MEDIAN($D49:$K49)</f>
        <v>59578</v>
      </c>
      <c r="AY49" s="43">
        <f t="shared" ref="AY49:AZ56" si="83">MEDIAN($M49:$AF49)</f>
        <v>5639.5</v>
      </c>
      <c r="AZ49" s="43">
        <f t="shared" ref="AZ49:AZ55" si="84">MEDIAN($AC49,$AD49,$Z49,$T49,$O49,Q49,AF49)</f>
        <v>5878</v>
      </c>
      <c r="BA49" s="43">
        <f t="shared" ref="BA49:BA56" si="85">MEDIAN($AE49,$AB49,$AA49,$Y49,$V49,$U49,$S49,$R49,$P49,$N49,$M49)</f>
        <v>5546</v>
      </c>
      <c r="BB49" s="43">
        <f t="shared" ref="BB49:BB56" si="86">MEDIAN($AJ49:$AL49)</f>
        <v>4661</v>
      </c>
      <c r="BC49" s="44">
        <f>MEDIAN((D49:K49,M49:V49,Y49:AF49,AJ49:AL49))</f>
        <v>6778</v>
      </c>
    </row>
    <row r="50" spans="1:55" s="204" customFormat="1">
      <c r="A50" s="199"/>
      <c r="B50" s="200"/>
      <c r="C50" s="201" t="s">
        <v>253</v>
      </c>
      <c r="D50" s="144">
        <v>0</v>
      </c>
      <c r="E50" s="160">
        <v>3404</v>
      </c>
      <c r="F50" s="160">
        <v>0</v>
      </c>
      <c r="G50" s="160">
        <v>37917</v>
      </c>
      <c r="H50" s="144"/>
      <c r="I50" s="144"/>
      <c r="J50" s="160">
        <v>1534</v>
      </c>
      <c r="K50" s="144">
        <v>0</v>
      </c>
      <c r="L50" s="43">
        <f t="shared" si="74"/>
        <v>42855</v>
      </c>
      <c r="M50" s="160">
        <v>754</v>
      </c>
      <c r="N50" s="160"/>
      <c r="O50" s="160"/>
      <c r="P50" s="160"/>
      <c r="Q50" s="160">
        <v>0</v>
      </c>
      <c r="R50" s="160">
        <v>3697</v>
      </c>
      <c r="S50" s="160">
        <v>167</v>
      </c>
      <c r="T50" s="160">
        <v>4127</v>
      </c>
      <c r="U50" s="160">
        <v>3342</v>
      </c>
      <c r="V50" s="144"/>
      <c r="W50" s="144"/>
      <c r="X50" s="144"/>
      <c r="Y50" s="160">
        <v>0</v>
      </c>
      <c r="Z50" s="160">
        <v>767</v>
      </c>
      <c r="AA50" s="160"/>
      <c r="AB50" s="160"/>
      <c r="AC50" s="160">
        <v>3777</v>
      </c>
      <c r="AD50" s="160"/>
      <c r="AE50" s="160">
        <v>1727</v>
      </c>
      <c r="AF50" s="160">
        <v>8294</v>
      </c>
      <c r="AG50" s="43">
        <f t="shared" si="75"/>
        <v>26652</v>
      </c>
      <c r="AH50" s="43">
        <f t="shared" si="68"/>
        <v>16965</v>
      </c>
      <c r="AI50" s="43">
        <f t="shared" si="76"/>
        <v>9687</v>
      </c>
      <c r="AJ50" s="160">
        <v>4187</v>
      </c>
      <c r="AK50" s="144">
        <v>897</v>
      </c>
      <c r="AL50" s="160">
        <v>5011</v>
      </c>
      <c r="AM50" s="43">
        <f t="shared" si="77"/>
        <v>10095</v>
      </c>
      <c r="AN50" s="44">
        <f t="shared" si="78"/>
        <v>79602</v>
      </c>
      <c r="AQ50" s="43">
        <f t="shared" si="79"/>
        <v>0</v>
      </c>
      <c r="AR50" s="43">
        <f t="shared" si="80"/>
        <v>1480.6666666666667</v>
      </c>
      <c r="AS50" s="43">
        <f t="shared" si="80"/>
        <v>2423.5714285714284</v>
      </c>
      <c r="AT50" s="43">
        <f t="shared" si="80"/>
        <v>880.63636363636363</v>
      </c>
      <c r="AU50" s="43">
        <f t="shared" si="81"/>
        <v>3365</v>
      </c>
      <c r="AV50" s="44">
        <f t="shared" si="81"/>
        <v>2744.8965517241381</v>
      </c>
      <c r="AW50" s="122"/>
      <c r="AX50" s="43">
        <f t="shared" si="82"/>
        <v>767</v>
      </c>
      <c r="AY50" s="43">
        <f t="shared" si="83"/>
        <v>1727</v>
      </c>
      <c r="AZ50" s="43">
        <f t="shared" si="84"/>
        <v>3777</v>
      </c>
      <c r="BA50" s="43">
        <f t="shared" si="85"/>
        <v>1240.5</v>
      </c>
      <c r="BB50" s="43">
        <f t="shared" si="86"/>
        <v>4187</v>
      </c>
      <c r="BC50" s="44">
        <f>MEDIAN((D50:K50,M50:V50,Y50:AF50,AJ50:AL50))</f>
        <v>1630.5</v>
      </c>
    </row>
    <row r="51" spans="1:55" s="204" customFormat="1">
      <c r="A51" s="199"/>
      <c r="B51" s="200"/>
      <c r="C51" s="201" t="s">
        <v>252</v>
      </c>
      <c r="D51" s="144">
        <v>25598</v>
      </c>
      <c r="E51" s="160">
        <v>4637</v>
      </c>
      <c r="F51" s="160">
        <v>24335</v>
      </c>
      <c r="G51" s="160">
        <v>64588</v>
      </c>
      <c r="H51" s="144">
        <v>15539</v>
      </c>
      <c r="I51" s="144">
        <v>33926</v>
      </c>
      <c r="J51" s="160">
        <v>9696</v>
      </c>
      <c r="K51" s="144">
        <v>30898</v>
      </c>
      <c r="L51" s="43">
        <f t="shared" si="74"/>
        <v>209217</v>
      </c>
      <c r="M51" s="160">
        <v>1327</v>
      </c>
      <c r="N51" s="160">
        <v>2573</v>
      </c>
      <c r="O51" s="160">
        <v>7743</v>
      </c>
      <c r="P51" s="160">
        <v>3834</v>
      </c>
      <c r="Q51" s="160">
        <v>6254</v>
      </c>
      <c r="R51" s="160">
        <v>2667</v>
      </c>
      <c r="S51" s="160">
        <v>3607</v>
      </c>
      <c r="T51" s="160">
        <v>5072</v>
      </c>
      <c r="U51" s="160">
        <v>2387</v>
      </c>
      <c r="V51" s="144">
        <v>2634</v>
      </c>
      <c r="W51" s="144"/>
      <c r="X51" s="144"/>
      <c r="Y51" s="160">
        <v>1446</v>
      </c>
      <c r="Z51" s="160">
        <v>7309</v>
      </c>
      <c r="AA51" s="160">
        <v>3674</v>
      </c>
      <c r="AB51" s="160">
        <v>4035</v>
      </c>
      <c r="AC51" s="160">
        <v>4752</v>
      </c>
      <c r="AD51" s="160">
        <v>5918</v>
      </c>
      <c r="AE51" s="160">
        <v>1325</v>
      </c>
      <c r="AF51" s="160">
        <v>5745</v>
      </c>
      <c r="AG51" s="43">
        <f t="shared" si="75"/>
        <v>72302</v>
      </c>
      <c r="AH51" s="43">
        <f t="shared" si="68"/>
        <v>42793</v>
      </c>
      <c r="AI51" s="43">
        <f t="shared" si="76"/>
        <v>29509</v>
      </c>
      <c r="AJ51" s="160">
        <v>12968</v>
      </c>
      <c r="AK51" s="144">
        <v>1048</v>
      </c>
      <c r="AL51" s="160">
        <v>1008</v>
      </c>
      <c r="AM51" s="43">
        <f t="shared" si="77"/>
        <v>15024</v>
      </c>
      <c r="AN51" s="44">
        <f t="shared" si="78"/>
        <v>296543</v>
      </c>
      <c r="AQ51" s="43">
        <f t="shared" si="79"/>
        <v>3862.25</v>
      </c>
      <c r="AR51" s="43">
        <f t="shared" si="80"/>
        <v>4016.7777777777778</v>
      </c>
      <c r="AS51" s="43">
        <f t="shared" si="80"/>
        <v>6113.2857142857147</v>
      </c>
      <c r="AT51" s="43">
        <f t="shared" si="80"/>
        <v>2682.6363636363635</v>
      </c>
      <c r="AU51" s="43">
        <f t="shared" si="81"/>
        <v>5008</v>
      </c>
      <c r="AV51" s="44">
        <f t="shared" si="81"/>
        <v>10225.620689655172</v>
      </c>
      <c r="AW51" s="122"/>
      <c r="AX51" s="43">
        <f t="shared" si="82"/>
        <v>24966.5</v>
      </c>
      <c r="AY51" s="43">
        <f t="shared" si="83"/>
        <v>3754</v>
      </c>
      <c r="AZ51" s="43">
        <f t="shared" si="84"/>
        <v>5918</v>
      </c>
      <c r="BA51" s="43">
        <f t="shared" si="85"/>
        <v>2634</v>
      </c>
      <c r="BB51" s="43">
        <f t="shared" si="86"/>
        <v>1048</v>
      </c>
      <c r="BC51" s="44">
        <f>MEDIAN((D51:K51,M51:V51,Y51:AF51,AJ51:AL51))</f>
        <v>4752</v>
      </c>
    </row>
    <row r="52" spans="1:55" s="204" customFormat="1">
      <c r="A52" s="199"/>
      <c r="B52" s="200"/>
      <c r="C52" s="201" t="s">
        <v>251</v>
      </c>
      <c r="D52" s="220">
        <v>1287</v>
      </c>
      <c r="E52" s="160"/>
      <c r="F52" s="160">
        <v>673</v>
      </c>
      <c r="G52" s="160">
        <v>8992</v>
      </c>
      <c r="H52" s="144">
        <v>161</v>
      </c>
      <c r="I52" s="144"/>
      <c r="J52" s="160">
        <v>1120</v>
      </c>
      <c r="K52" s="144">
        <v>180</v>
      </c>
      <c r="L52" s="43">
        <f t="shared" si="74"/>
        <v>12413</v>
      </c>
      <c r="M52" s="160">
        <v>0</v>
      </c>
      <c r="N52" s="160"/>
      <c r="O52" s="160">
        <v>218</v>
      </c>
      <c r="P52" s="160"/>
      <c r="Q52" s="160">
        <v>0</v>
      </c>
      <c r="R52" s="160">
        <v>0</v>
      </c>
      <c r="S52" s="160">
        <v>8</v>
      </c>
      <c r="T52" s="160">
        <v>0</v>
      </c>
      <c r="U52" s="160"/>
      <c r="V52" s="144">
        <v>0</v>
      </c>
      <c r="W52" s="144"/>
      <c r="X52" s="144"/>
      <c r="Y52" s="160">
        <v>0</v>
      </c>
      <c r="Z52" s="160">
        <v>417</v>
      </c>
      <c r="AA52" s="160">
        <v>17</v>
      </c>
      <c r="AB52" s="160"/>
      <c r="AC52" s="160">
        <v>210</v>
      </c>
      <c r="AD52" s="160">
        <v>114</v>
      </c>
      <c r="AE52" s="160">
        <v>4</v>
      </c>
      <c r="AF52" s="160"/>
      <c r="AG52" s="43">
        <f t="shared" si="75"/>
        <v>988</v>
      </c>
      <c r="AH52" s="43">
        <f t="shared" si="68"/>
        <v>959</v>
      </c>
      <c r="AI52" s="43">
        <f t="shared" si="76"/>
        <v>29</v>
      </c>
      <c r="AJ52" s="160"/>
      <c r="AK52" s="144"/>
      <c r="AL52" s="160">
        <v>197</v>
      </c>
      <c r="AM52" s="43">
        <f t="shared" si="77"/>
        <v>197</v>
      </c>
      <c r="AN52" s="44">
        <f t="shared" si="78"/>
        <v>13598</v>
      </c>
      <c r="AQ52" s="43">
        <f t="shared" si="79"/>
        <v>22.5</v>
      </c>
      <c r="AR52" s="43">
        <f t="shared" si="80"/>
        <v>54.888888888888886</v>
      </c>
      <c r="AS52" s="43">
        <f t="shared" si="80"/>
        <v>137</v>
      </c>
      <c r="AT52" s="43">
        <f t="shared" si="80"/>
        <v>2.6363636363636362</v>
      </c>
      <c r="AU52" s="43">
        <f t="shared" si="81"/>
        <v>65.666666666666671</v>
      </c>
      <c r="AV52" s="44">
        <f t="shared" si="81"/>
        <v>468.89655172413791</v>
      </c>
      <c r="AW52" s="122"/>
      <c r="AX52" s="43">
        <f t="shared" si="82"/>
        <v>896.5</v>
      </c>
      <c r="AY52" s="43">
        <f t="shared" si="83"/>
        <v>4</v>
      </c>
      <c r="AZ52" s="43">
        <f t="shared" si="84"/>
        <v>162</v>
      </c>
      <c r="BA52" s="43">
        <f t="shared" si="85"/>
        <v>0</v>
      </c>
      <c r="BB52" s="43">
        <f t="shared" si="86"/>
        <v>197</v>
      </c>
      <c r="BC52" s="44">
        <f>MEDIAN((D52:K52,M52:V52,Y52:AF52,AJ52:AL52))</f>
        <v>137.5</v>
      </c>
    </row>
    <row r="53" spans="1:55" s="204" customFormat="1">
      <c r="A53" s="199"/>
      <c r="B53" s="200"/>
      <c r="C53" s="201" t="s">
        <v>250</v>
      </c>
      <c r="D53" s="220">
        <v>2339</v>
      </c>
      <c r="E53" s="160">
        <v>13</v>
      </c>
      <c r="F53" s="160">
        <v>1034</v>
      </c>
      <c r="G53" s="160">
        <v>413</v>
      </c>
      <c r="H53" s="144">
        <v>3815</v>
      </c>
      <c r="I53" s="144"/>
      <c r="J53" s="160">
        <v>162</v>
      </c>
      <c r="K53" s="144">
        <v>854</v>
      </c>
      <c r="L53" s="43">
        <f t="shared" si="74"/>
        <v>8630</v>
      </c>
      <c r="M53" s="160">
        <v>0</v>
      </c>
      <c r="N53" s="160">
        <v>0</v>
      </c>
      <c r="O53" s="160"/>
      <c r="P53" s="160"/>
      <c r="Q53" s="160">
        <v>1599</v>
      </c>
      <c r="R53" s="160">
        <v>0</v>
      </c>
      <c r="S53" s="160">
        <v>0</v>
      </c>
      <c r="T53" s="160">
        <v>0</v>
      </c>
      <c r="U53" s="160"/>
      <c r="V53" s="144"/>
      <c r="W53" s="144"/>
      <c r="X53" s="144"/>
      <c r="Y53" s="160">
        <v>0</v>
      </c>
      <c r="Z53" s="160">
        <v>189</v>
      </c>
      <c r="AA53" s="160">
        <v>99</v>
      </c>
      <c r="AB53" s="160"/>
      <c r="AC53" s="160">
        <v>1289</v>
      </c>
      <c r="AD53" s="160"/>
      <c r="AE53" s="160">
        <v>305</v>
      </c>
      <c r="AF53" s="160"/>
      <c r="AG53" s="43">
        <f t="shared" si="75"/>
        <v>3481</v>
      </c>
      <c r="AH53" s="43">
        <f t="shared" si="68"/>
        <v>3077</v>
      </c>
      <c r="AI53" s="43">
        <f t="shared" si="76"/>
        <v>404</v>
      </c>
      <c r="AJ53" s="160"/>
      <c r="AK53" s="144">
        <v>5</v>
      </c>
      <c r="AL53" s="160">
        <v>3</v>
      </c>
      <c r="AM53" s="43">
        <f t="shared" si="77"/>
        <v>8</v>
      </c>
      <c r="AN53" s="44">
        <f t="shared" si="78"/>
        <v>12119</v>
      </c>
      <c r="AQ53" s="43">
        <f t="shared" si="79"/>
        <v>106.75</v>
      </c>
      <c r="AR53" s="43">
        <f t="shared" si="80"/>
        <v>193.38888888888889</v>
      </c>
      <c r="AS53" s="43">
        <f t="shared" si="80"/>
        <v>439.57142857142856</v>
      </c>
      <c r="AT53" s="43">
        <f t="shared" si="80"/>
        <v>36.727272727272727</v>
      </c>
      <c r="AU53" s="43">
        <f t="shared" si="81"/>
        <v>2.6666666666666665</v>
      </c>
      <c r="AV53" s="44">
        <f t="shared" si="81"/>
        <v>417.89655172413791</v>
      </c>
      <c r="AW53" s="122"/>
      <c r="AX53" s="43">
        <f t="shared" si="82"/>
        <v>854</v>
      </c>
      <c r="AY53" s="43">
        <f t="shared" si="83"/>
        <v>0</v>
      </c>
      <c r="AZ53" s="43">
        <f t="shared" si="84"/>
        <v>739</v>
      </c>
      <c r="BA53" s="43">
        <f t="shared" si="85"/>
        <v>0</v>
      </c>
      <c r="BB53" s="43">
        <f t="shared" si="86"/>
        <v>4</v>
      </c>
      <c r="BC53" s="44">
        <f>MEDIAN((D53:K53,M53:V53,Y53:AF53,AJ53:AL53))</f>
        <v>130.5</v>
      </c>
    </row>
    <row r="54" spans="1:55" s="204" customFormat="1">
      <c r="A54" s="199"/>
      <c r="B54" s="200"/>
      <c r="C54" s="217" t="s">
        <v>125</v>
      </c>
      <c r="D54" s="144">
        <v>25310</v>
      </c>
      <c r="E54" s="160">
        <v>5414</v>
      </c>
      <c r="F54" s="160">
        <v>26163</v>
      </c>
      <c r="G54" s="160">
        <v>83696</v>
      </c>
      <c r="H54" s="144">
        <v>24582</v>
      </c>
      <c r="I54" s="144">
        <v>31559</v>
      </c>
      <c r="J54" s="160">
        <v>46038</v>
      </c>
      <c r="K54" s="144">
        <v>23407</v>
      </c>
      <c r="L54" s="43">
        <f t="shared" si="74"/>
        <v>266169</v>
      </c>
      <c r="M54" s="160">
        <v>1620</v>
      </c>
      <c r="N54" s="160">
        <v>4074</v>
      </c>
      <c r="O54" s="160"/>
      <c r="P54" s="160">
        <v>5382</v>
      </c>
      <c r="Q54" s="160">
        <v>9861</v>
      </c>
      <c r="R54" s="160">
        <v>864</v>
      </c>
      <c r="S54" s="160">
        <v>2213</v>
      </c>
      <c r="T54" s="160">
        <v>7924</v>
      </c>
      <c r="U54" s="160"/>
      <c r="V54" s="144"/>
      <c r="W54" s="144"/>
      <c r="X54" s="144"/>
      <c r="Y54" s="160">
        <v>9499</v>
      </c>
      <c r="Z54" s="160">
        <v>27471</v>
      </c>
      <c r="AA54" s="160">
        <v>5544</v>
      </c>
      <c r="AB54" s="160">
        <v>7853</v>
      </c>
      <c r="AC54" s="160">
        <v>859</v>
      </c>
      <c r="AD54" s="160">
        <v>9646</v>
      </c>
      <c r="AE54" s="160">
        <v>862</v>
      </c>
      <c r="AF54" s="160">
        <v>8766</v>
      </c>
      <c r="AG54" s="43">
        <f t="shared" si="75"/>
        <v>102438</v>
      </c>
      <c r="AH54" s="43">
        <f t="shared" si="68"/>
        <v>64527</v>
      </c>
      <c r="AI54" s="43">
        <f t="shared" si="76"/>
        <v>37911</v>
      </c>
      <c r="AJ54" s="160">
        <v>109</v>
      </c>
      <c r="AK54" s="144">
        <v>315</v>
      </c>
      <c r="AL54" s="160">
        <v>966</v>
      </c>
      <c r="AM54" s="43">
        <f t="shared" si="77"/>
        <v>1390</v>
      </c>
      <c r="AN54" s="44">
        <f t="shared" si="78"/>
        <v>369997</v>
      </c>
      <c r="AQ54" s="43">
        <f t="shared" si="79"/>
        <v>2925.875</v>
      </c>
      <c r="AR54" s="43">
        <f t="shared" si="80"/>
        <v>5691</v>
      </c>
      <c r="AS54" s="43">
        <f t="shared" si="80"/>
        <v>9218.1428571428569</v>
      </c>
      <c r="AT54" s="43">
        <f t="shared" si="80"/>
        <v>3446.4545454545455</v>
      </c>
      <c r="AU54" s="43">
        <f t="shared" si="81"/>
        <v>463.33333333333331</v>
      </c>
      <c r="AV54" s="44">
        <f t="shared" si="81"/>
        <v>12758.51724137931</v>
      </c>
      <c r="AW54" s="122"/>
      <c r="AX54" s="43">
        <f t="shared" si="82"/>
        <v>25736.5</v>
      </c>
      <c r="AY54" s="43">
        <f t="shared" si="83"/>
        <v>5544</v>
      </c>
      <c r="AZ54" s="43">
        <f t="shared" si="84"/>
        <v>9206</v>
      </c>
      <c r="BA54" s="43">
        <f t="shared" si="85"/>
        <v>4074</v>
      </c>
      <c r="BB54" s="43">
        <f t="shared" si="86"/>
        <v>315</v>
      </c>
      <c r="BC54" s="44">
        <f>MEDIAN((D54:K54,M54:V54,Y54:AF54,AJ54:AL54))</f>
        <v>7888.5</v>
      </c>
    </row>
    <row r="55" spans="1:55" s="204" customFormat="1">
      <c r="A55" s="199"/>
      <c r="B55" s="200"/>
      <c r="C55" s="210" t="s">
        <v>249</v>
      </c>
      <c r="D55" s="46">
        <f t="shared" ref="D55:K55" si="87">SUM(D49:D54)</f>
        <v>83999</v>
      </c>
      <c r="E55" s="118">
        <f t="shared" si="87"/>
        <v>44738</v>
      </c>
      <c r="F55" s="118">
        <f t="shared" si="87"/>
        <v>126669</v>
      </c>
      <c r="G55" s="118">
        <f t="shared" si="87"/>
        <v>302600</v>
      </c>
      <c r="H55" s="118">
        <f t="shared" si="87"/>
        <v>93807</v>
      </c>
      <c r="I55" s="118">
        <f t="shared" si="87"/>
        <v>173714</v>
      </c>
      <c r="J55" s="118">
        <f t="shared" si="87"/>
        <v>67797</v>
      </c>
      <c r="K55" s="88">
        <f t="shared" si="87"/>
        <v>124785</v>
      </c>
      <c r="L55" s="45">
        <f t="shared" si="74"/>
        <v>1018109</v>
      </c>
      <c r="M55" s="46">
        <f t="shared" ref="M55:V55" si="88">M54+M53+M52+M51+M50+M49</f>
        <v>5143</v>
      </c>
      <c r="N55" s="118">
        <f t="shared" si="88"/>
        <v>10229</v>
      </c>
      <c r="O55" s="118">
        <f t="shared" si="88"/>
        <v>25750</v>
      </c>
      <c r="P55" s="118">
        <f t="shared" si="88"/>
        <v>15994</v>
      </c>
      <c r="Q55" s="118">
        <f t="shared" si="88"/>
        <v>30344</v>
      </c>
      <c r="R55" s="118">
        <f t="shared" si="88"/>
        <v>12375</v>
      </c>
      <c r="S55" s="118">
        <f t="shared" si="88"/>
        <v>11728</v>
      </c>
      <c r="T55" s="118">
        <f t="shared" si="88"/>
        <v>21572</v>
      </c>
      <c r="U55" s="118">
        <f t="shared" si="88"/>
        <v>22075</v>
      </c>
      <c r="V55" s="118">
        <f t="shared" si="88"/>
        <v>8180</v>
      </c>
      <c r="W55" s="118"/>
      <c r="X55" s="118"/>
      <c r="Y55" s="118">
        <f t="shared" ref="Y55:AF55" si="89">Y54+Y53+Y52+Y51+Y50+Y49</f>
        <v>23540</v>
      </c>
      <c r="Z55" s="118">
        <f t="shared" si="89"/>
        <v>42031</v>
      </c>
      <c r="AA55" s="118">
        <f t="shared" si="89"/>
        <v>15819</v>
      </c>
      <c r="AB55" s="118">
        <f t="shared" si="89"/>
        <v>14186</v>
      </c>
      <c r="AC55" s="118">
        <f t="shared" si="89"/>
        <v>30578</v>
      </c>
      <c r="AD55" s="118">
        <f t="shared" si="89"/>
        <v>19348</v>
      </c>
      <c r="AE55" s="118">
        <f t="shared" si="89"/>
        <v>9019</v>
      </c>
      <c r="AF55" s="88">
        <f t="shared" si="89"/>
        <v>25175</v>
      </c>
      <c r="AG55" s="45">
        <f t="shared" si="75"/>
        <v>343086</v>
      </c>
      <c r="AH55" s="45">
        <f t="shared" si="68"/>
        <v>194798</v>
      </c>
      <c r="AI55" s="45">
        <f t="shared" si="76"/>
        <v>148288</v>
      </c>
      <c r="AJ55" s="46">
        <f>AJ54+AJ53+AJ52+AJ51+AJ50+AJ49</f>
        <v>52283</v>
      </c>
      <c r="AK55" s="118">
        <f>AK54+AK53+AK52+AK51+AK50+AK49</f>
        <v>4413</v>
      </c>
      <c r="AL55" s="88">
        <f>AL54+AL53+AL52+AL51+AL50+AL49</f>
        <v>11846</v>
      </c>
      <c r="AM55" s="45">
        <f t="shared" si="77"/>
        <v>68542</v>
      </c>
      <c r="AN55" s="211">
        <f t="shared" si="78"/>
        <v>1429737</v>
      </c>
      <c r="AQ55" s="45">
        <f>K55/AQ$5</f>
        <v>15598.125</v>
      </c>
      <c r="AR55" s="45">
        <f>AG55/AR$5</f>
        <v>19060.333333333332</v>
      </c>
      <c r="AS55" s="45">
        <f>AH55/AS$5</f>
        <v>27828.285714285714</v>
      </c>
      <c r="AT55" s="45">
        <f>AI55/AT$5</f>
        <v>13480.727272727272</v>
      </c>
      <c r="AU55" s="45">
        <f>AM55/AU$5</f>
        <v>22847.333333333332</v>
      </c>
      <c r="AV55" s="211">
        <f>AN55/AV$5</f>
        <v>49301.275862068964</v>
      </c>
      <c r="AW55" s="122"/>
      <c r="AX55" s="45">
        <f t="shared" si="82"/>
        <v>109296</v>
      </c>
      <c r="AY55" s="45">
        <f t="shared" si="83"/>
        <v>17671</v>
      </c>
      <c r="AZ55" s="45">
        <f t="shared" si="84"/>
        <v>25750</v>
      </c>
      <c r="BA55" s="45">
        <f t="shared" si="85"/>
        <v>12375</v>
      </c>
      <c r="BB55" s="45">
        <f t="shared" si="86"/>
        <v>11846</v>
      </c>
      <c r="BC55" s="211">
        <f>MEDIAN((D55:K55,M55:V55,Y55:AF55,AJ55:AL55))</f>
        <v>23540</v>
      </c>
    </row>
    <row r="56" spans="1:55" s="229" customFormat="1" ht="12">
      <c r="A56" s="227"/>
      <c r="B56" s="228"/>
      <c r="C56" s="212" t="s">
        <v>248</v>
      </c>
      <c r="D56" s="87">
        <f t="shared" ref="D56:V56" si="90">+D55/D$63</f>
        <v>0.2556253461634439</v>
      </c>
      <c r="E56" s="214">
        <f t="shared" si="90"/>
        <v>0.39276245325092618</v>
      </c>
      <c r="F56" s="214">
        <f t="shared" si="90"/>
        <v>0.28896442381175075</v>
      </c>
      <c r="G56" s="214">
        <f t="shared" si="90"/>
        <v>0.31252904785020086</v>
      </c>
      <c r="H56" s="119">
        <f t="shared" si="90"/>
        <v>0.31059246554932357</v>
      </c>
      <c r="I56" s="119">
        <f t="shared" si="90"/>
        <v>0.28721888051533201</v>
      </c>
      <c r="J56" s="214">
        <f t="shared" si="90"/>
        <v>0.31118812108415761</v>
      </c>
      <c r="K56" s="119">
        <f t="shared" si="90"/>
        <v>0.3458161743921162</v>
      </c>
      <c r="L56" s="84">
        <f t="shared" si="90"/>
        <v>0.30531301729721949</v>
      </c>
      <c r="M56" s="214">
        <f t="shared" si="90"/>
        <v>0.32282970309459547</v>
      </c>
      <c r="N56" s="215">
        <f t="shared" si="90"/>
        <v>0.25691322365942482</v>
      </c>
      <c r="O56" s="214">
        <f t="shared" si="90"/>
        <v>0.28057749931898668</v>
      </c>
      <c r="P56" s="214">
        <f t="shared" si="90"/>
        <v>0.28048823261197431</v>
      </c>
      <c r="Q56" s="214">
        <f t="shared" si="90"/>
        <v>0.28501117727725284</v>
      </c>
      <c r="R56" s="214">
        <f t="shared" si="90"/>
        <v>0.37480691764848412</v>
      </c>
      <c r="S56" s="214">
        <f t="shared" si="90"/>
        <v>0.31435617025838963</v>
      </c>
      <c r="T56" s="214">
        <f t="shared" si="90"/>
        <v>0.32611226171219521</v>
      </c>
      <c r="U56" s="214">
        <f t="shared" si="90"/>
        <v>0.45958944037308463</v>
      </c>
      <c r="V56" s="119">
        <f t="shared" si="90"/>
        <v>0.33941908713692948</v>
      </c>
      <c r="W56" s="119"/>
      <c r="X56" s="119"/>
      <c r="Y56" s="214">
        <f t="shared" ref="Y56:AN56" si="91">+Y55/Y$63</f>
        <v>0.42939749366118823</v>
      </c>
      <c r="Z56" s="215">
        <f t="shared" si="91"/>
        <v>0.2885515783114333</v>
      </c>
      <c r="AA56" s="214">
        <f t="shared" si="91"/>
        <v>0.33851915257864329</v>
      </c>
      <c r="AB56" s="214">
        <f t="shared" si="91"/>
        <v>0.28282063039534283</v>
      </c>
      <c r="AC56" s="214">
        <f t="shared" si="91"/>
        <v>0.33132158065250134</v>
      </c>
      <c r="AD56" s="214">
        <f t="shared" si="91"/>
        <v>0.35595621377978109</v>
      </c>
      <c r="AE56" s="215">
        <f t="shared" si="91"/>
        <v>0.36759730996535561</v>
      </c>
      <c r="AF56" s="215">
        <f t="shared" si="91"/>
        <v>0.4179602543456245</v>
      </c>
      <c r="AG56" s="84">
        <f t="shared" si="91"/>
        <v>0.32724692174082243</v>
      </c>
      <c r="AH56" s="84">
        <f t="shared" si="91"/>
        <v>0.31575330142268748</v>
      </c>
      <c r="AI56" s="84">
        <f t="shared" si="91"/>
        <v>0.34368090481377617</v>
      </c>
      <c r="AJ56" s="214">
        <f t="shared" si="91"/>
        <v>0.35456919060052217</v>
      </c>
      <c r="AK56" s="119">
        <f t="shared" si="91"/>
        <v>0.29989806320081547</v>
      </c>
      <c r="AL56" s="214">
        <f t="shared" si="91"/>
        <v>0.44725515366608776</v>
      </c>
      <c r="AM56" s="84">
        <f t="shared" si="91"/>
        <v>0.36331736069883808</v>
      </c>
      <c r="AN56" s="86">
        <f t="shared" si="91"/>
        <v>0.31273660524746061</v>
      </c>
      <c r="AQ56" s="84">
        <f t="shared" ref="AQ56:AV56" si="92">+AQ55/AQ$63</f>
        <v>0.3458161743921162</v>
      </c>
      <c r="AR56" s="84">
        <f t="shared" si="92"/>
        <v>0.32724692174082243</v>
      </c>
      <c r="AS56" s="84">
        <f t="shared" si="92"/>
        <v>0.31575330142268748</v>
      </c>
      <c r="AT56" s="84">
        <f t="shared" si="92"/>
        <v>0.34368090481377611</v>
      </c>
      <c r="AU56" s="84">
        <f t="shared" si="92"/>
        <v>0.36331736069883808</v>
      </c>
      <c r="AV56" s="86">
        <f t="shared" si="92"/>
        <v>0.31273660524746061</v>
      </c>
      <c r="AW56" s="85"/>
      <c r="AX56" s="84">
        <f t="shared" si="82"/>
        <v>0.31089029331674056</v>
      </c>
      <c r="AY56" s="84">
        <f t="shared" si="83"/>
        <v>0.3287169211823483</v>
      </c>
      <c r="AZ56" s="84">
        <f t="shared" si="83"/>
        <v>0.3287169211823483</v>
      </c>
      <c r="BA56" s="84">
        <f t="shared" si="85"/>
        <v>0.33851915257864329</v>
      </c>
      <c r="BB56" s="84">
        <f t="shared" si="86"/>
        <v>0.35456919060052217</v>
      </c>
      <c r="BC56" s="86">
        <f t="shared" ref="BC56" si="93">+BC55/BC$63</f>
        <v>0.39081566583102284</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38859</v>
      </c>
      <c r="E58" s="160">
        <v>7515</v>
      </c>
      <c r="F58" s="160">
        <v>45980</v>
      </c>
      <c r="G58" s="160">
        <v>107112</v>
      </c>
      <c r="H58" s="144">
        <v>40429</v>
      </c>
      <c r="I58" s="144">
        <v>53774</v>
      </c>
      <c r="J58" s="160">
        <v>20363</v>
      </c>
      <c r="K58" s="144">
        <v>39041</v>
      </c>
      <c r="L58" s="43">
        <f>+SUM(D58:K58)</f>
        <v>353073</v>
      </c>
      <c r="M58" s="160">
        <v>1279</v>
      </c>
      <c r="N58" s="160">
        <v>4732</v>
      </c>
      <c r="O58" s="160">
        <v>6591</v>
      </c>
      <c r="P58" s="160">
        <v>6116</v>
      </c>
      <c r="Q58" s="160">
        <v>9207</v>
      </c>
      <c r="R58" s="160">
        <v>3377</v>
      </c>
      <c r="S58" s="160">
        <v>2533</v>
      </c>
      <c r="T58" s="160">
        <v>4450</v>
      </c>
      <c r="U58" s="160">
        <v>4943</v>
      </c>
      <c r="V58" s="144">
        <v>1793</v>
      </c>
      <c r="W58" s="144"/>
      <c r="X58" s="144"/>
      <c r="Y58" s="160">
        <v>2620</v>
      </c>
      <c r="Z58" s="160">
        <v>12839</v>
      </c>
      <c r="AA58" s="160">
        <v>3813</v>
      </c>
      <c r="AB58" s="160">
        <v>3436</v>
      </c>
      <c r="AC58" s="160">
        <v>5474</v>
      </c>
      <c r="AD58" s="160">
        <v>3957</v>
      </c>
      <c r="AE58" s="160">
        <v>1802</v>
      </c>
      <c r="AF58" s="160">
        <v>3915</v>
      </c>
      <c r="AG58" s="43">
        <f>+SUM(M58:AF58)</f>
        <v>82877</v>
      </c>
      <c r="AH58" s="43">
        <f t="shared" ref="AH58:AH60" si="94">O58+Q58+Z58+AC58+AD58+AF58+T58</f>
        <v>46433</v>
      </c>
      <c r="AI58" s="43">
        <f t="shared" ref="AI58:AI59" si="95">M58+N58+P58+R58+S58+U58+V58+Y58+AA58+AB58+AE58</f>
        <v>36444</v>
      </c>
      <c r="AJ58" s="160">
        <v>7492</v>
      </c>
      <c r="AK58" s="144">
        <v>1003</v>
      </c>
      <c r="AL58" s="160">
        <v>1555</v>
      </c>
      <c r="AM58" s="43">
        <f>+SUM(AJ58:AL58)</f>
        <v>10050</v>
      </c>
      <c r="AN58" s="44">
        <f>+AM58+AG58+L58</f>
        <v>446000</v>
      </c>
      <c r="AQ58" s="43">
        <f t="shared" ref="AQ58:AQ59" si="96">K58/AQ$5</f>
        <v>4880.125</v>
      </c>
      <c r="AR58" s="43">
        <f t="shared" ref="AR58:AT59" si="97">AG58/AR$5</f>
        <v>4604.2777777777774</v>
      </c>
      <c r="AS58" s="43">
        <f t="shared" si="97"/>
        <v>6633.2857142857147</v>
      </c>
      <c r="AT58" s="43">
        <f t="shared" si="97"/>
        <v>3313.090909090909</v>
      </c>
      <c r="AU58" s="43">
        <f t="shared" ref="AU58:AV59" si="98">AM58/AU$5</f>
        <v>3350</v>
      </c>
      <c r="AV58" s="44">
        <f t="shared" si="98"/>
        <v>15379.310344827587</v>
      </c>
      <c r="AW58" s="122"/>
      <c r="AX58" s="43">
        <f>MEDIAN($D58:$K58)</f>
        <v>39735</v>
      </c>
      <c r="AY58" s="43">
        <f>MEDIAN($M58:$AF58)</f>
        <v>3936</v>
      </c>
      <c r="AZ58" s="43">
        <f t="shared" ref="AZ58:AZ60" si="99">MEDIAN($AC58,$AD58,$Z58,$T58,$O58,Q58,AF58)</f>
        <v>5474</v>
      </c>
      <c r="BA58" s="43">
        <f>MEDIAN($AE58,$AB58,$AA58,$Y58,$V58,$U58,$S58,$R58,$P58,$N58,$M58)</f>
        <v>3377</v>
      </c>
      <c r="BB58" s="43">
        <f>MEDIAN($AJ58:$AL58)</f>
        <v>1555</v>
      </c>
      <c r="BC58" s="44">
        <f>MEDIAN((D58:K58,M58:V58,Y58:AF58,AJ58:AL58))</f>
        <v>4943</v>
      </c>
    </row>
    <row r="59" spans="1:55" s="204" customFormat="1">
      <c r="A59" s="199"/>
      <c r="B59" s="200"/>
      <c r="C59" s="201" t="s">
        <v>245</v>
      </c>
      <c r="D59" s="144">
        <v>2087</v>
      </c>
      <c r="E59" s="160">
        <v>469</v>
      </c>
      <c r="F59" s="160">
        <v>2265</v>
      </c>
      <c r="G59" s="160">
        <v>10836</v>
      </c>
      <c r="H59" s="144"/>
      <c r="I59" s="144">
        <v>2540</v>
      </c>
      <c r="J59" s="160">
        <v>364</v>
      </c>
      <c r="K59" s="144">
        <v>0</v>
      </c>
      <c r="L59" s="43">
        <f>+SUM(D59:K59)</f>
        <v>18561</v>
      </c>
      <c r="M59" s="160">
        <v>222</v>
      </c>
      <c r="N59" s="160">
        <v>504</v>
      </c>
      <c r="O59" s="160">
        <v>319</v>
      </c>
      <c r="P59" s="160">
        <v>265</v>
      </c>
      <c r="Q59" s="160">
        <v>447</v>
      </c>
      <c r="R59" s="160">
        <v>0</v>
      </c>
      <c r="S59" s="160">
        <v>179</v>
      </c>
      <c r="T59" s="160">
        <v>1081</v>
      </c>
      <c r="U59" s="160"/>
      <c r="V59" s="144"/>
      <c r="W59" s="144"/>
      <c r="X59" s="144"/>
      <c r="Y59" s="160">
        <v>1716</v>
      </c>
      <c r="Z59" s="160"/>
      <c r="AA59" s="160"/>
      <c r="AB59" s="160">
        <v>633</v>
      </c>
      <c r="AC59" s="160">
        <v>1478</v>
      </c>
      <c r="AD59" s="160">
        <v>122</v>
      </c>
      <c r="AE59" s="160">
        <v>136</v>
      </c>
      <c r="AF59" s="160">
        <v>443</v>
      </c>
      <c r="AG59" s="43">
        <f>+SUM(M59:AF59)</f>
        <v>7545</v>
      </c>
      <c r="AH59" s="43">
        <f t="shared" si="94"/>
        <v>3890</v>
      </c>
      <c r="AI59" s="43">
        <f t="shared" si="95"/>
        <v>3655</v>
      </c>
      <c r="AJ59" s="160">
        <v>2073</v>
      </c>
      <c r="AK59" s="144"/>
      <c r="AL59" s="160">
        <v>266</v>
      </c>
      <c r="AM59" s="43">
        <f>+SUM(AJ59:AL59)</f>
        <v>2339</v>
      </c>
      <c r="AN59" s="44">
        <f>+AM59+AG59+L59</f>
        <v>28445</v>
      </c>
      <c r="AQ59" s="43">
        <f t="shared" si="96"/>
        <v>0</v>
      </c>
      <c r="AR59" s="43">
        <f t="shared" si="97"/>
        <v>419.16666666666669</v>
      </c>
      <c r="AS59" s="43">
        <f t="shared" si="97"/>
        <v>555.71428571428567</v>
      </c>
      <c r="AT59" s="43">
        <f t="shared" si="97"/>
        <v>332.27272727272725</v>
      </c>
      <c r="AU59" s="43">
        <f t="shared" si="98"/>
        <v>779.66666666666663</v>
      </c>
      <c r="AV59" s="44">
        <f t="shared" si="98"/>
        <v>980.86206896551721</v>
      </c>
      <c r="AW59" s="122"/>
      <c r="AX59" s="43">
        <f>MEDIAN($D59:$K59)</f>
        <v>2087</v>
      </c>
      <c r="AY59" s="43">
        <f>MEDIAN($M59:$AF59)</f>
        <v>381</v>
      </c>
      <c r="AZ59" s="43">
        <f t="shared" si="99"/>
        <v>445</v>
      </c>
      <c r="BA59" s="43">
        <f>MEDIAN($AE59,$AB59,$AA59,$Y59,$V59,$U59,$S59,$R59,$P59,$N59,$M59)</f>
        <v>243.5</v>
      </c>
      <c r="BB59" s="43">
        <f>MEDIAN($AJ59:$AL59)</f>
        <v>1169.5</v>
      </c>
      <c r="BC59" s="44">
        <f>MEDIAN((D59:K59,M59:V59,Y59:AF59,AJ59:AL59))</f>
        <v>447</v>
      </c>
    </row>
    <row r="60" spans="1:55" s="204" customFormat="1">
      <c r="A60" s="199"/>
      <c r="B60" s="200"/>
      <c r="C60" s="210" t="s">
        <v>244</v>
      </c>
      <c r="D60" s="46">
        <f t="shared" ref="D60:V60" si="100">D59+D58</f>
        <v>40946</v>
      </c>
      <c r="E60" s="118">
        <f t="shared" si="100"/>
        <v>7984</v>
      </c>
      <c r="F60" s="118">
        <f t="shared" si="100"/>
        <v>48245</v>
      </c>
      <c r="G60" s="118">
        <f t="shared" si="100"/>
        <v>117948</v>
      </c>
      <c r="H60" s="118">
        <f t="shared" si="100"/>
        <v>40429</v>
      </c>
      <c r="I60" s="118">
        <f t="shared" si="100"/>
        <v>56314</v>
      </c>
      <c r="J60" s="118">
        <f t="shared" si="100"/>
        <v>20727</v>
      </c>
      <c r="K60" s="88">
        <f t="shared" si="100"/>
        <v>39041</v>
      </c>
      <c r="L60" s="45">
        <f t="shared" si="100"/>
        <v>371634</v>
      </c>
      <c r="M60" s="46">
        <f t="shared" si="100"/>
        <v>1501</v>
      </c>
      <c r="N60" s="118">
        <f t="shared" si="100"/>
        <v>5236</v>
      </c>
      <c r="O60" s="118">
        <f t="shared" si="100"/>
        <v>6910</v>
      </c>
      <c r="P60" s="118">
        <f t="shared" si="100"/>
        <v>6381</v>
      </c>
      <c r="Q60" s="118">
        <f t="shared" si="100"/>
        <v>9654</v>
      </c>
      <c r="R60" s="118">
        <f t="shared" si="100"/>
        <v>3377</v>
      </c>
      <c r="S60" s="118">
        <f t="shared" si="100"/>
        <v>2712</v>
      </c>
      <c r="T60" s="118">
        <f t="shared" si="100"/>
        <v>5531</v>
      </c>
      <c r="U60" s="118">
        <f t="shared" si="100"/>
        <v>4943</v>
      </c>
      <c r="V60" s="118">
        <f t="shared" si="100"/>
        <v>1793</v>
      </c>
      <c r="W60" s="118"/>
      <c r="X60" s="118"/>
      <c r="Y60" s="118">
        <f t="shared" ref="Y60:AF60" si="101">Y59+Y58</f>
        <v>4336</v>
      </c>
      <c r="Z60" s="118">
        <f t="shared" si="101"/>
        <v>12839</v>
      </c>
      <c r="AA60" s="118">
        <f t="shared" si="101"/>
        <v>3813</v>
      </c>
      <c r="AB60" s="118">
        <f t="shared" si="101"/>
        <v>4069</v>
      </c>
      <c r="AC60" s="118">
        <f t="shared" si="101"/>
        <v>6952</v>
      </c>
      <c r="AD60" s="118">
        <f t="shared" si="101"/>
        <v>4079</v>
      </c>
      <c r="AE60" s="118">
        <f t="shared" si="101"/>
        <v>1938</v>
      </c>
      <c r="AF60" s="88">
        <f t="shared" si="101"/>
        <v>4358</v>
      </c>
      <c r="AG60" s="45">
        <f>+SUM(M60:AF60)</f>
        <v>90422</v>
      </c>
      <c r="AH60" s="45">
        <f t="shared" si="94"/>
        <v>50323</v>
      </c>
      <c r="AI60" s="45">
        <f>M60+N60+P60+R60+S60+U60+V60+Y60+AA60+AB60+AE60</f>
        <v>40099</v>
      </c>
      <c r="AJ60" s="46">
        <f>AJ59+AJ58</f>
        <v>9565</v>
      </c>
      <c r="AK60" s="118">
        <f>AK59+AK58</f>
        <v>1003</v>
      </c>
      <c r="AL60" s="88">
        <f>AL59+AL58</f>
        <v>1821</v>
      </c>
      <c r="AM60" s="45">
        <f>+SUM(AJ60:AL60)</f>
        <v>12389</v>
      </c>
      <c r="AN60" s="211">
        <f>+AM60+AG60+L60</f>
        <v>474445</v>
      </c>
      <c r="AQ60" s="45">
        <f>K60/AQ$5</f>
        <v>4880.125</v>
      </c>
      <c r="AR60" s="45">
        <f>AG60/AR$5</f>
        <v>5023.4444444444443</v>
      </c>
      <c r="AS60" s="45">
        <f>AH60/AS$5</f>
        <v>7189</v>
      </c>
      <c r="AT60" s="45">
        <f>AI60/AT$5</f>
        <v>3645.3636363636365</v>
      </c>
      <c r="AU60" s="45">
        <f>AM60/AU$5</f>
        <v>4129.666666666667</v>
      </c>
      <c r="AV60" s="211">
        <f>AN60/AV$5</f>
        <v>16360.172413793103</v>
      </c>
      <c r="AW60" s="122"/>
      <c r="AX60" s="45">
        <f>MEDIAN($D60:$K60)</f>
        <v>40687.5</v>
      </c>
      <c r="AY60" s="45">
        <f>MEDIAN($M60:$AF60)</f>
        <v>4347</v>
      </c>
      <c r="AZ60" s="45">
        <f t="shared" si="99"/>
        <v>6910</v>
      </c>
      <c r="BA60" s="45">
        <f>MEDIAN($AE60,$AB60,$AA60,$Y60,$V60,$U60,$S60,$R60,$P60,$N60,$M60)</f>
        <v>3813</v>
      </c>
      <c r="BB60" s="45">
        <f>MEDIAN($AJ60:$AL60)</f>
        <v>1821</v>
      </c>
      <c r="BC60" s="211">
        <f>MEDIAN((D60:K60,M60:V60,Y60:AF60,AJ60:AL60))</f>
        <v>5531</v>
      </c>
    </row>
    <row r="61" spans="1:55" s="229" customFormat="1" ht="12">
      <c r="A61" s="227"/>
      <c r="B61" s="228"/>
      <c r="C61" s="212" t="s">
        <v>243</v>
      </c>
      <c r="D61" s="87">
        <f t="shared" ref="D61:V61" si="102">+D60/D$63</f>
        <v>0.12460666703185008</v>
      </c>
      <c r="E61" s="214">
        <f t="shared" si="102"/>
        <v>7.0092883605780198E-2</v>
      </c>
      <c r="F61" s="214">
        <f t="shared" si="102"/>
        <v>0.11005919859474626</v>
      </c>
      <c r="G61" s="214">
        <f t="shared" si="102"/>
        <v>0.12181816303977361</v>
      </c>
      <c r="H61" s="119">
        <f t="shared" si="102"/>
        <v>0.13385933661340416</v>
      </c>
      <c r="I61" s="119">
        <f t="shared" si="102"/>
        <v>9.3109617171560188E-2</v>
      </c>
      <c r="J61" s="214">
        <f t="shared" si="102"/>
        <v>9.5136896702086152E-2</v>
      </c>
      <c r="K61" s="119">
        <f t="shared" si="102"/>
        <v>0.10819416808464646</v>
      </c>
      <c r="L61" s="84">
        <f t="shared" si="102"/>
        <v>0.11144651296691697</v>
      </c>
      <c r="M61" s="214">
        <f t="shared" si="102"/>
        <v>9.4218818655451633E-2</v>
      </c>
      <c r="N61" s="215">
        <f t="shared" si="102"/>
        <v>0.13150822554313701</v>
      </c>
      <c r="O61" s="214">
        <f t="shared" si="102"/>
        <v>7.5292835739580496E-2</v>
      </c>
      <c r="P61" s="214">
        <f t="shared" si="102"/>
        <v>0.11190417733506366</v>
      </c>
      <c r="Q61" s="214">
        <f t="shared" si="102"/>
        <v>9.0676835797343758E-2</v>
      </c>
      <c r="R61" s="214">
        <f t="shared" si="102"/>
        <v>0.10228064330496411</v>
      </c>
      <c r="S61" s="214">
        <f t="shared" si="102"/>
        <v>7.2692183981987776E-2</v>
      </c>
      <c r="T61" s="214">
        <f t="shared" si="102"/>
        <v>8.3614264765907276E-2</v>
      </c>
      <c r="U61" s="214">
        <f t="shared" si="102"/>
        <v>0.10291055962691539</v>
      </c>
      <c r="V61" s="119">
        <f t="shared" si="102"/>
        <v>7.4398340248962649E-2</v>
      </c>
      <c r="W61" s="119"/>
      <c r="X61" s="119"/>
      <c r="Y61" s="214">
        <f t="shared" ref="Y61:AN61" si="103">+Y60/Y$63</f>
        <v>7.9093777931814449E-2</v>
      </c>
      <c r="Z61" s="215">
        <f t="shared" si="103"/>
        <v>8.8142411885048955E-2</v>
      </c>
      <c r="AA61" s="214">
        <f t="shared" si="103"/>
        <v>8.1596404879092657E-2</v>
      </c>
      <c r="AB61" s="214">
        <f t="shared" si="103"/>
        <v>8.1122031938435771E-2</v>
      </c>
      <c r="AC61" s="214">
        <f t="shared" si="103"/>
        <v>7.532695495768818E-2</v>
      </c>
      <c r="AD61" s="214">
        <f t="shared" si="103"/>
        <v>7.5043694232361333E-2</v>
      </c>
      <c r="AE61" s="215">
        <f t="shared" si="103"/>
        <v>7.8989199103321792E-2</v>
      </c>
      <c r="AF61" s="215">
        <f t="shared" si="103"/>
        <v>7.2352364982650713E-2</v>
      </c>
      <c r="AG61" s="84">
        <f t="shared" si="103"/>
        <v>8.6247533148098868E-2</v>
      </c>
      <c r="AH61" s="84">
        <f t="shared" si="103"/>
        <v>8.156990003744341E-2</v>
      </c>
      <c r="AI61" s="84">
        <f t="shared" si="103"/>
        <v>9.2935777690221794E-2</v>
      </c>
      <c r="AJ61" s="214">
        <f t="shared" si="103"/>
        <v>6.4867247634871658E-2</v>
      </c>
      <c r="AK61" s="119">
        <f t="shared" si="103"/>
        <v>6.8161739721372752E-2</v>
      </c>
      <c r="AL61" s="214">
        <f t="shared" si="103"/>
        <v>6.8753303632107535E-2</v>
      </c>
      <c r="AM61" s="84">
        <f t="shared" si="103"/>
        <v>6.5669790518191842E-2</v>
      </c>
      <c r="AN61" s="86">
        <f t="shared" si="103"/>
        <v>0.10377874999152394</v>
      </c>
      <c r="AQ61" s="84">
        <f t="shared" ref="AQ61:AV61" si="104">+AQ60/AQ$63</f>
        <v>0.10819416808464646</v>
      </c>
      <c r="AR61" s="84">
        <f t="shared" si="104"/>
        <v>8.6247533148098868E-2</v>
      </c>
      <c r="AS61" s="84">
        <f t="shared" si="104"/>
        <v>8.156990003744341E-2</v>
      </c>
      <c r="AT61" s="84">
        <f t="shared" si="104"/>
        <v>9.2935777690221794E-2</v>
      </c>
      <c r="AU61" s="84">
        <f t="shared" si="104"/>
        <v>6.5669790518191842E-2</v>
      </c>
      <c r="AV61" s="86">
        <f t="shared" si="104"/>
        <v>0.10377874999152392</v>
      </c>
      <c r="AW61" s="85"/>
      <c r="AX61" s="84">
        <f>MEDIAN($D61:$K61)</f>
        <v>0.10912668333969636</v>
      </c>
      <c r="AY61" s="84">
        <f>MEDIAN($M61:$AF61)</f>
        <v>8.1359218408764214E-2</v>
      </c>
      <c r="AZ61" s="84">
        <f t="shared" ref="AZ61" si="105">MEDIAN($M61:$AF61)</f>
        <v>8.1359218408764214E-2</v>
      </c>
      <c r="BA61" s="84">
        <f>MEDIAN($AE61,$AB61,$AA61,$Y61,$V61,$U61,$S61,$R61,$P61,$N61,$M61)</f>
        <v>8.1596404879092657E-2</v>
      </c>
      <c r="BB61" s="84">
        <f>MEDIAN($AJ61:$AL61)</f>
        <v>6.8161739721372752E-2</v>
      </c>
      <c r="BC61" s="86">
        <f t="shared" ref="BC61" si="106">+BC60/BC$63</f>
        <v>9.1826739494961229E-2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7">D60+D55+D46</f>
        <v>328602</v>
      </c>
      <c r="E63" s="125">
        <f t="shared" si="107"/>
        <v>113906</v>
      </c>
      <c r="F63" s="125">
        <f t="shared" si="107"/>
        <v>438355</v>
      </c>
      <c r="G63" s="125">
        <f t="shared" si="107"/>
        <v>968230</v>
      </c>
      <c r="H63" s="125">
        <f t="shared" si="107"/>
        <v>302026</v>
      </c>
      <c r="I63" s="125">
        <f t="shared" si="107"/>
        <v>604814</v>
      </c>
      <c r="J63" s="125">
        <f t="shared" si="107"/>
        <v>217865</v>
      </c>
      <c r="K63" s="80">
        <f t="shared" si="107"/>
        <v>360842</v>
      </c>
      <c r="L63" s="45">
        <f>+SUM(D63:K63)</f>
        <v>3334640</v>
      </c>
      <c r="M63" s="81">
        <f t="shared" ref="M63:V63" si="108">M60+M55+M46</f>
        <v>15931</v>
      </c>
      <c r="N63" s="125">
        <f t="shared" si="108"/>
        <v>39815</v>
      </c>
      <c r="O63" s="125">
        <f t="shared" si="108"/>
        <v>91775</v>
      </c>
      <c r="P63" s="125">
        <f t="shared" si="108"/>
        <v>57022</v>
      </c>
      <c r="Q63" s="125">
        <f t="shared" si="108"/>
        <v>106466</v>
      </c>
      <c r="R63" s="125">
        <f t="shared" si="108"/>
        <v>33017</v>
      </c>
      <c r="S63" s="125">
        <f t="shared" si="108"/>
        <v>37308</v>
      </c>
      <c r="T63" s="125">
        <f t="shared" si="108"/>
        <v>66149</v>
      </c>
      <c r="U63" s="125">
        <f t="shared" si="108"/>
        <v>48032</v>
      </c>
      <c r="V63" s="125">
        <f t="shared" si="108"/>
        <v>24100</v>
      </c>
      <c r="W63" s="125"/>
      <c r="X63" s="125"/>
      <c r="Y63" s="125">
        <f t="shared" ref="Y63:AF63" si="109">Y60+Y55+Y46</f>
        <v>54821</v>
      </c>
      <c r="Z63" s="125">
        <f t="shared" si="109"/>
        <v>145662</v>
      </c>
      <c r="AA63" s="125">
        <f t="shared" si="109"/>
        <v>46730</v>
      </c>
      <c r="AB63" s="125">
        <f t="shared" si="109"/>
        <v>50159</v>
      </c>
      <c r="AC63" s="125">
        <f t="shared" si="109"/>
        <v>92291</v>
      </c>
      <c r="AD63" s="125">
        <f t="shared" si="109"/>
        <v>54355</v>
      </c>
      <c r="AE63" s="125">
        <f t="shared" si="109"/>
        <v>24535</v>
      </c>
      <c r="AF63" s="80">
        <f t="shared" si="109"/>
        <v>60233</v>
      </c>
      <c r="AG63" s="45">
        <f>+SUM(M63:AF63)</f>
        <v>1048401</v>
      </c>
      <c r="AH63" s="45">
        <f t="shared" ref="AH63:AH69" si="110">O63+Q63+Z63+AC63+AD63+AF63+T63</f>
        <v>616931</v>
      </c>
      <c r="AI63" s="45">
        <f>M63+N63+P63+R63+S63+U63+V63+Y63+AA63+AB63+AE63</f>
        <v>431470</v>
      </c>
      <c r="AJ63" s="81">
        <f>AJ60+AJ55+AJ46</f>
        <v>147455</v>
      </c>
      <c r="AK63" s="125">
        <f>AK60+AK55+AK46</f>
        <v>14715</v>
      </c>
      <c r="AL63" s="80">
        <f>AL60+AL55+AL46</f>
        <v>26486</v>
      </c>
      <c r="AM63" s="45">
        <f>+SUM(AJ63:AL63)</f>
        <v>188656</v>
      </c>
      <c r="AN63" s="211">
        <f>+AM63+AG63+L63</f>
        <v>4571697</v>
      </c>
      <c r="AQ63" s="45">
        <f>K63/AQ$5</f>
        <v>45105.25</v>
      </c>
      <c r="AR63" s="45">
        <f>AG63/AR$5</f>
        <v>58244.5</v>
      </c>
      <c r="AS63" s="45">
        <f>AH63/AS$5</f>
        <v>88133</v>
      </c>
      <c r="AT63" s="45">
        <f>AI63/AT$5</f>
        <v>39224.545454545456</v>
      </c>
      <c r="AU63" s="45">
        <f>AM63/AU$5</f>
        <v>62885.333333333336</v>
      </c>
      <c r="AV63" s="211">
        <f>AN63/AV$5</f>
        <v>157644.72413793104</v>
      </c>
      <c r="AW63" s="122"/>
      <c r="AX63" s="45">
        <f>MEDIAN($D63:$K63)</f>
        <v>344722</v>
      </c>
      <c r="AY63" s="45">
        <f>MEDIAN($M63:$AF63)</f>
        <v>52257</v>
      </c>
      <c r="AZ63" s="45">
        <f>MEDIAN($AC63,$AD63,$Z63,$T63,$O63,Q63,AF63)</f>
        <v>91775</v>
      </c>
      <c r="BA63" s="45">
        <f>MEDIAN($AE63,$AB63,$AA63,$Y63,$V63,$U63,$S63,$R63,$P63,$N63,$M63)</f>
        <v>39815</v>
      </c>
      <c r="BB63" s="45">
        <f>MEDIAN($AJ63:$AL63)</f>
        <v>26486</v>
      </c>
      <c r="BC63" s="211">
        <f>MEDIAN((D63:K63,M63:V63,Y63:AF63,AJ63:AL63))</f>
        <v>60233</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1">D42-D63</f>
        <v>19698</v>
      </c>
      <c r="E65" s="125">
        <f t="shared" si="111"/>
        <v>577</v>
      </c>
      <c r="F65" s="125">
        <f t="shared" si="111"/>
        <v>9135</v>
      </c>
      <c r="G65" s="125">
        <f t="shared" si="111"/>
        <v>44609</v>
      </c>
      <c r="H65" s="125">
        <f t="shared" si="111"/>
        <v>-3627</v>
      </c>
      <c r="I65" s="125">
        <f t="shared" si="111"/>
        <v>32951</v>
      </c>
      <c r="J65" s="125">
        <f t="shared" si="111"/>
        <v>11587</v>
      </c>
      <c r="K65" s="80">
        <f t="shared" si="111"/>
        <v>16500</v>
      </c>
      <c r="L65" s="45">
        <f>+SUM(D65:K65)</f>
        <v>131430</v>
      </c>
      <c r="M65" s="81">
        <f t="shared" ref="M65:V65" si="112">M42-M63</f>
        <v>-2875</v>
      </c>
      <c r="N65" s="125">
        <f t="shared" si="112"/>
        <v>-7</v>
      </c>
      <c r="O65" s="125">
        <f t="shared" si="112"/>
        <v>6970</v>
      </c>
      <c r="P65" s="125">
        <f t="shared" si="112"/>
        <v>1492</v>
      </c>
      <c r="Q65" s="125">
        <f t="shared" si="112"/>
        <v>-305</v>
      </c>
      <c r="R65" s="125">
        <f t="shared" si="112"/>
        <v>765</v>
      </c>
      <c r="S65" s="125">
        <f t="shared" si="112"/>
        <v>-60</v>
      </c>
      <c r="T65" s="125">
        <f t="shared" si="112"/>
        <v>2752</v>
      </c>
      <c r="U65" s="125">
        <f t="shared" si="112"/>
        <v>719</v>
      </c>
      <c r="V65" s="125">
        <f t="shared" si="112"/>
        <v>1625</v>
      </c>
      <c r="W65" s="125"/>
      <c r="X65" s="125"/>
      <c r="Y65" s="125">
        <f t="shared" ref="Y65:AF65" si="113">Y42-Y63</f>
        <v>2417</v>
      </c>
      <c r="Z65" s="125">
        <f t="shared" si="113"/>
        <v>2533</v>
      </c>
      <c r="AA65" s="125">
        <f t="shared" si="113"/>
        <v>396</v>
      </c>
      <c r="AB65" s="125">
        <f t="shared" si="113"/>
        <v>3601</v>
      </c>
      <c r="AC65" s="125">
        <f t="shared" si="113"/>
        <v>600</v>
      </c>
      <c r="AD65" s="125">
        <f t="shared" si="113"/>
        <v>1151</v>
      </c>
      <c r="AE65" s="125">
        <f t="shared" si="113"/>
        <v>822</v>
      </c>
      <c r="AF65" s="80">
        <f t="shared" si="113"/>
        <v>1472</v>
      </c>
      <c r="AG65" s="45">
        <f>+SUM(M65:AF65)</f>
        <v>24068</v>
      </c>
      <c r="AH65" s="45">
        <f t="shared" si="110"/>
        <v>15173</v>
      </c>
      <c r="AI65" s="45">
        <f>M65+N65+P65+R65+S65+U65+V65+Y65+AA65+AB65+AE65</f>
        <v>8895</v>
      </c>
      <c r="AJ65" s="81">
        <f>AJ42-AJ63</f>
        <v>7392</v>
      </c>
      <c r="AK65" s="125">
        <f>AK42-AK63</f>
        <v>916</v>
      </c>
      <c r="AL65" s="80">
        <f>AL42-AL63</f>
        <v>1769</v>
      </c>
      <c r="AM65" s="45">
        <f>+SUM(AJ65:AL65)</f>
        <v>10077</v>
      </c>
      <c r="AN65" s="211">
        <f>+AM65+AG65+L65</f>
        <v>165575</v>
      </c>
      <c r="AQ65" s="45">
        <f>K65/AQ$5</f>
        <v>2062.5</v>
      </c>
      <c r="AR65" s="45">
        <f>AG65/AR$5</f>
        <v>1337.1111111111111</v>
      </c>
      <c r="AS65" s="45">
        <f>AH65/AS$5</f>
        <v>2167.5714285714284</v>
      </c>
      <c r="AT65" s="45">
        <f>AI65/AT$5</f>
        <v>808.63636363636363</v>
      </c>
      <c r="AU65" s="45">
        <f>AM65/AU$5</f>
        <v>3359</v>
      </c>
      <c r="AV65" s="211">
        <f>AN65/AV$5</f>
        <v>5709.4827586206893</v>
      </c>
      <c r="AW65" s="122"/>
      <c r="AX65" s="45">
        <f>MEDIAN($D65:$K65)</f>
        <v>14043.5</v>
      </c>
      <c r="AY65" s="45">
        <f>MEDIAN($M65:$AF65)</f>
        <v>986.5</v>
      </c>
      <c r="AZ65" s="45">
        <f>MEDIAN($AC65,$AD65,$Z65,$T65,$O65,Q65,AF65)</f>
        <v>1472</v>
      </c>
      <c r="BA65" s="45">
        <f>MEDIAN($AE65,$AB65,$AA65,$Y65,$V65,$U65,$S65,$R65,$P65,$N65,$M65)</f>
        <v>765</v>
      </c>
      <c r="BB65" s="45">
        <f>MEDIAN($AJ65:$AL65)</f>
        <v>1769</v>
      </c>
      <c r="BC65" s="211">
        <f>MEDIAN((D65:K65,M65:V65,Y65:AF65,AJ65:AL65))</f>
        <v>1492</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-2247</v>
      </c>
      <c r="F67" s="160">
        <v>0</v>
      </c>
      <c r="G67" s="160">
        <v>-6</v>
      </c>
      <c r="H67" s="144">
        <v>436904</v>
      </c>
      <c r="I67" s="144"/>
      <c r="J67" s="160"/>
      <c r="K67" s="144"/>
      <c r="L67" s="43">
        <f>+SUM(D67:K67)</f>
        <v>434651</v>
      </c>
      <c r="M67" s="160">
        <v>239</v>
      </c>
      <c r="N67" s="160">
        <v>-2778</v>
      </c>
      <c r="O67" s="160">
        <v>-241</v>
      </c>
      <c r="P67" s="160">
        <v>1500</v>
      </c>
      <c r="Q67" s="160">
        <v>-1684</v>
      </c>
      <c r="R67" s="160">
        <v>0</v>
      </c>
      <c r="S67" s="160">
        <v>-375</v>
      </c>
      <c r="T67" s="160">
        <v>0</v>
      </c>
      <c r="U67" s="160"/>
      <c r="V67" s="144">
        <v>-435</v>
      </c>
      <c r="W67" s="144"/>
      <c r="X67" s="144"/>
      <c r="Y67" s="160">
        <v>0</v>
      </c>
      <c r="Z67" s="160">
        <v>-715</v>
      </c>
      <c r="AA67" s="160">
        <v>-381</v>
      </c>
      <c r="AB67" s="160"/>
      <c r="AC67" s="160">
        <v>-2405</v>
      </c>
      <c r="AD67" s="160">
        <v>-852</v>
      </c>
      <c r="AE67" s="160">
        <v>0</v>
      </c>
      <c r="AF67" s="160">
        <v>-656</v>
      </c>
      <c r="AG67" s="43">
        <f>+SUM(M67:AF67)</f>
        <v>-8783</v>
      </c>
      <c r="AH67" s="43">
        <f t="shared" si="110"/>
        <v>-6553</v>
      </c>
      <c r="AI67" s="43">
        <f>M67+N67+P67+R67+S67+U67+V67+Y67+AA67+AB67+AE67</f>
        <v>-2230</v>
      </c>
      <c r="AJ67" s="160">
        <v>-2509</v>
      </c>
      <c r="AK67" s="144"/>
      <c r="AL67" s="160"/>
      <c r="AM67" s="43">
        <f>+SUM(AJ67:AL67)</f>
        <v>-2509</v>
      </c>
      <c r="AN67" s="44">
        <f>+AM67+AG67+L67</f>
        <v>423359</v>
      </c>
      <c r="AQ67" s="43">
        <f>K67/AQ$5</f>
        <v>0</v>
      </c>
      <c r="AR67" s="43">
        <f>AG67/AR$5</f>
        <v>-487.94444444444446</v>
      </c>
      <c r="AS67" s="43">
        <f>AH67/AS$5</f>
        <v>-936.14285714285711</v>
      </c>
      <c r="AT67" s="43">
        <f>AI67/AT$5</f>
        <v>-202.72727272727272</v>
      </c>
      <c r="AU67" s="43">
        <f>AM67/AU$5</f>
        <v>-836.33333333333337</v>
      </c>
      <c r="AV67" s="44">
        <f>AN67/AV$5</f>
        <v>14598.586206896553</v>
      </c>
      <c r="AW67" s="122"/>
      <c r="AX67" s="43">
        <f>MEDIAN($D67:$K67)</f>
        <v>0</v>
      </c>
      <c r="AY67" s="43">
        <f>MEDIAN($M67:$AF67)</f>
        <v>-378</v>
      </c>
      <c r="AZ67" s="43">
        <f>MEDIAN($AC67,$AD67,$Z67,$T67,$O67,Q67,AF67)</f>
        <v>-715</v>
      </c>
      <c r="BA67" s="43">
        <f>MEDIAN($AE67,$AB67,$AA67,$Y67,$V67,$U67,$S67,$R67,$P67,$N67,$M67)</f>
        <v>0</v>
      </c>
      <c r="BB67" s="43">
        <f>MEDIAN($AJ67:$AL67)</f>
        <v>-2509</v>
      </c>
      <c r="BC67" s="44">
        <f>MEDIAN((D67:K67,M67:V67,Y67:AF67,AJ67:AL67))</f>
        <v>-308</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4">D65+D67</f>
        <v>19698</v>
      </c>
      <c r="E69" s="126">
        <f t="shared" si="114"/>
        <v>-1670</v>
      </c>
      <c r="F69" s="126">
        <f t="shared" si="114"/>
        <v>9135</v>
      </c>
      <c r="G69" s="126">
        <f t="shared" si="114"/>
        <v>44603</v>
      </c>
      <c r="H69" s="126">
        <f t="shared" si="114"/>
        <v>433277</v>
      </c>
      <c r="I69" s="126">
        <f t="shared" si="114"/>
        <v>32951</v>
      </c>
      <c r="J69" s="126">
        <f t="shared" si="114"/>
        <v>11587</v>
      </c>
      <c r="K69" s="78">
        <f t="shared" si="114"/>
        <v>16500</v>
      </c>
      <c r="L69" s="42">
        <f>+SUM(D69:K69)</f>
        <v>566081</v>
      </c>
      <c r="M69" s="79">
        <f t="shared" ref="M69:V69" si="115">M65+M67</f>
        <v>-2636</v>
      </c>
      <c r="N69" s="126">
        <f t="shared" si="115"/>
        <v>-2785</v>
      </c>
      <c r="O69" s="126">
        <f t="shared" si="115"/>
        <v>6729</v>
      </c>
      <c r="P69" s="126">
        <f t="shared" si="115"/>
        <v>2992</v>
      </c>
      <c r="Q69" s="126">
        <f t="shared" si="115"/>
        <v>-1989</v>
      </c>
      <c r="R69" s="126">
        <f t="shared" si="115"/>
        <v>765</v>
      </c>
      <c r="S69" s="126">
        <f t="shared" si="115"/>
        <v>-435</v>
      </c>
      <c r="T69" s="126">
        <f t="shared" si="115"/>
        <v>2752</v>
      </c>
      <c r="U69" s="126">
        <f t="shared" si="115"/>
        <v>719</v>
      </c>
      <c r="V69" s="126">
        <f t="shared" si="115"/>
        <v>1190</v>
      </c>
      <c r="W69" s="126"/>
      <c r="X69" s="126"/>
      <c r="Y69" s="126">
        <f t="shared" ref="Y69:AF69" si="116">Y65+Y67</f>
        <v>2417</v>
      </c>
      <c r="Z69" s="126">
        <f t="shared" si="116"/>
        <v>1818</v>
      </c>
      <c r="AA69" s="126">
        <f t="shared" si="116"/>
        <v>15</v>
      </c>
      <c r="AB69" s="126">
        <f t="shared" si="116"/>
        <v>3601</v>
      </c>
      <c r="AC69" s="126">
        <f t="shared" si="116"/>
        <v>-1805</v>
      </c>
      <c r="AD69" s="126">
        <f t="shared" si="116"/>
        <v>299</v>
      </c>
      <c r="AE69" s="126">
        <f t="shared" si="116"/>
        <v>822</v>
      </c>
      <c r="AF69" s="78">
        <f t="shared" si="116"/>
        <v>816</v>
      </c>
      <c r="AG69" s="42">
        <f>+SUM(M69:AF69)</f>
        <v>15285</v>
      </c>
      <c r="AH69" s="42">
        <f t="shared" si="110"/>
        <v>8620</v>
      </c>
      <c r="AI69" s="42">
        <f>M69+N69+P69+R69+S69+U69+V69+Y69+AA69+AB69+AE69</f>
        <v>6665</v>
      </c>
      <c r="AJ69" s="79">
        <f>AJ65+AJ67</f>
        <v>4883</v>
      </c>
      <c r="AK69" s="126">
        <f>AK65+AK67</f>
        <v>916</v>
      </c>
      <c r="AL69" s="78">
        <f>AL65+AL67</f>
        <v>1769</v>
      </c>
      <c r="AM69" s="42">
        <f>+SUM(AJ69:AL69)</f>
        <v>7568</v>
      </c>
      <c r="AN69" s="230">
        <f>+AM69+AG69+L69</f>
        <v>588934</v>
      </c>
      <c r="AQ69" s="42">
        <f>K69/AQ$5</f>
        <v>2062.5</v>
      </c>
      <c r="AR69" s="42">
        <f>AG69/AR$5</f>
        <v>849.16666666666663</v>
      </c>
      <c r="AS69" s="42">
        <f>AH69/AS$5</f>
        <v>1231.4285714285713</v>
      </c>
      <c r="AT69" s="42">
        <f>AI69/AT$5</f>
        <v>605.90909090909088</v>
      </c>
      <c r="AU69" s="42">
        <f>AM69/AU$5</f>
        <v>2522.6666666666665</v>
      </c>
      <c r="AV69" s="230">
        <f>AN69/AV$5</f>
        <v>20308.068965517243</v>
      </c>
      <c r="AW69" s="122"/>
      <c r="AX69" s="42">
        <f>MEDIAN($D69:$K69)</f>
        <v>18099</v>
      </c>
      <c r="AY69" s="42">
        <f>MEDIAN($M69:$AF69)</f>
        <v>790.5</v>
      </c>
      <c r="AZ69" s="42">
        <f>MEDIAN($AC69,$AD69,$Z69,$T69,$O69,Q69,AF69)</f>
        <v>816</v>
      </c>
      <c r="BA69" s="42">
        <f>MEDIAN($AE69,$AB69,$AA69,$Y69,$V69,$U69,$S69,$R69,$P69,$N69,$M69)</f>
        <v>765</v>
      </c>
      <c r="BB69" s="42">
        <f>MEDIAN($AJ69:$AL69)</f>
        <v>1769</v>
      </c>
      <c r="BC69" s="230">
        <f>MEDIAN((D69:K69,M69:V69,Y69:AF69,AJ69:AL69))</f>
        <v>1769</v>
      </c>
    </row>
    <row r="70" spans="1:55" s="204" customFormat="1" ht="15" thickTop="1">
      <c r="A70" s="199"/>
      <c r="B70" s="231"/>
      <c r="C70" s="232" t="s">
        <v>238</v>
      </c>
      <c r="D70" s="77">
        <f t="shared" ref="D70:V70" si="117">+D65/D42</f>
        <v>5.6554694229112835E-2</v>
      </c>
      <c r="E70" s="233">
        <f t="shared" si="117"/>
        <v>5.0400496143532224E-3</v>
      </c>
      <c r="F70" s="233">
        <f t="shared" si="117"/>
        <v>2.0413863996960827E-2</v>
      </c>
      <c r="G70" s="233">
        <f t="shared" si="117"/>
        <v>4.404352518021127E-2</v>
      </c>
      <c r="H70" s="127">
        <f t="shared" si="117"/>
        <v>-1.2154866470732141E-2</v>
      </c>
      <c r="I70" s="127">
        <f t="shared" si="117"/>
        <v>5.1666366137997535E-2</v>
      </c>
      <c r="J70" s="233">
        <f t="shared" si="117"/>
        <v>5.0498579223541305E-2</v>
      </c>
      <c r="K70" s="127">
        <f t="shared" si="117"/>
        <v>4.3726910866004845E-2</v>
      </c>
      <c r="L70" s="75">
        <f t="shared" si="117"/>
        <v>3.7919026447821309E-2</v>
      </c>
      <c r="M70" s="233">
        <f t="shared" si="117"/>
        <v>-0.22020526960784315</v>
      </c>
      <c r="N70" s="127">
        <f t="shared" si="117"/>
        <v>-1.7584405144694534E-4</v>
      </c>
      <c r="O70" s="233">
        <f t="shared" si="117"/>
        <v>7.0585852448225225E-2</v>
      </c>
      <c r="P70" s="233">
        <f t="shared" si="117"/>
        <v>2.5498171377789931E-2</v>
      </c>
      <c r="Q70" s="233">
        <f t="shared" si="117"/>
        <v>-2.872994790930756E-3</v>
      </c>
      <c r="R70" s="233">
        <f t="shared" si="117"/>
        <v>2.2645195666331181E-2</v>
      </c>
      <c r="S70" s="233">
        <f t="shared" si="117"/>
        <v>-1.6108247422680412E-3</v>
      </c>
      <c r="T70" s="233">
        <f t="shared" si="117"/>
        <v>3.9941365147095106E-2</v>
      </c>
      <c r="U70" s="233">
        <f t="shared" si="117"/>
        <v>1.4748415417119649E-2</v>
      </c>
      <c r="V70" s="127">
        <f t="shared" si="117"/>
        <v>6.3168124392614183E-2</v>
      </c>
      <c r="W70" s="127"/>
      <c r="X70" s="127"/>
      <c r="Y70" s="233">
        <f t="shared" ref="Y70:AG70" si="118">+Y65/Y42</f>
        <v>4.2227191725776582E-2</v>
      </c>
      <c r="Z70" s="127">
        <f t="shared" si="118"/>
        <v>1.7092344546037315E-2</v>
      </c>
      <c r="AA70" s="233">
        <f t="shared" si="118"/>
        <v>8.4030047107753678E-3</v>
      </c>
      <c r="AB70" s="233">
        <f t="shared" si="118"/>
        <v>6.698288690476191E-2</v>
      </c>
      <c r="AC70" s="233">
        <f t="shared" si="118"/>
        <v>6.4591833439192172E-3</v>
      </c>
      <c r="AD70" s="233">
        <f t="shared" si="118"/>
        <v>2.0736496955284112E-2</v>
      </c>
      <c r="AE70" s="127">
        <f t="shared" si="118"/>
        <v>3.2417084039910081E-2</v>
      </c>
      <c r="AF70" s="127">
        <f t="shared" si="118"/>
        <v>2.3855441212219431E-2</v>
      </c>
      <c r="AG70" s="75">
        <f t="shared" si="118"/>
        <v>2.2441674304805082E-2</v>
      </c>
      <c r="AH70" s="75">
        <f>AH65/AH42</f>
        <v>2.4003961373444876E-2</v>
      </c>
      <c r="AI70" s="75">
        <f>AI65/AI42</f>
        <v>2.0199152975372701E-2</v>
      </c>
      <c r="AJ70" s="233">
        <f>+AJ65/AJ42</f>
        <v>4.7737444057682744E-2</v>
      </c>
      <c r="AK70" s="127">
        <f>+AK65/AK42</f>
        <v>5.8601497025142342E-2</v>
      </c>
      <c r="AL70" s="233">
        <f>+AL65/AL42</f>
        <v>6.2608387895947623E-2</v>
      </c>
      <c r="AM70" s="75">
        <f>+AM65/AM42</f>
        <v>5.0706223928587604E-2</v>
      </c>
      <c r="AN70" s="76">
        <f>+AN65/AN42</f>
        <v>3.4951550174868576E-2</v>
      </c>
      <c r="AQ70" s="75">
        <f>AQ65/AQ42</f>
        <v>4.3726910866004845E-2</v>
      </c>
      <c r="AR70" s="75">
        <f>AR65/AR42</f>
        <v>2.2441674304805082E-2</v>
      </c>
      <c r="AS70" s="75">
        <f>AS65/AS42</f>
        <v>2.4003961373444873E-2</v>
      </c>
      <c r="AT70" s="75">
        <f>AT65/AT42</f>
        <v>2.0199152975372704E-2</v>
      </c>
      <c r="AU70" s="75">
        <f>AU65/AU42</f>
        <v>5.0706223928587604E-2</v>
      </c>
      <c r="AV70" s="76">
        <f>+AV65/AV42</f>
        <v>3.4951550174868576E-2</v>
      </c>
      <c r="AW70" s="71"/>
      <c r="AX70" s="75">
        <f>MEDIAN($D70:$K70)</f>
        <v>4.3885218023108061E-2</v>
      </c>
      <c r="AY70" s="75">
        <f>MEDIAN($M70:$AF70)</f>
        <v>2.1690846310807647E-2</v>
      </c>
      <c r="AZ70" s="75">
        <f t="shared" ref="AZ70:AZ71" si="119">MEDIAN($M70:$AF70)</f>
        <v>2.1690846310807647E-2</v>
      </c>
      <c r="BA70" s="75">
        <f>MEDIAN($AE70,$AB70,$AA70,$Y70,$V70,$U70,$S70,$R70,$P70,$N70,$M70)</f>
        <v>2.2645195666331181E-2</v>
      </c>
      <c r="BB70" s="75">
        <f>MEDIAN($AJ70:$AL70)</f>
        <v>5.8601497025142342E-2</v>
      </c>
      <c r="BC70" s="76">
        <f>+BC65/BC42</f>
        <v>2.417956405477676E-2</v>
      </c>
    </row>
    <row r="71" spans="1:55" s="204" customFormat="1">
      <c r="A71" s="199"/>
      <c r="B71" s="200"/>
      <c r="C71" s="232" t="s">
        <v>237</v>
      </c>
      <c r="D71" s="74">
        <f t="shared" ref="D71:V71" si="120">+D69/D42</f>
        <v>5.6554694229112835E-2</v>
      </c>
      <c r="E71" s="234">
        <f t="shared" si="120"/>
        <v>-1.4587318641195637E-2</v>
      </c>
      <c r="F71" s="234">
        <f t="shared" si="120"/>
        <v>2.0413863996960827E-2</v>
      </c>
      <c r="G71" s="234">
        <f t="shared" si="120"/>
        <v>4.4037601237709056E-2</v>
      </c>
      <c r="H71" s="128">
        <f t="shared" si="120"/>
        <v>1.4520055362115825</v>
      </c>
      <c r="I71" s="128">
        <f t="shared" si="120"/>
        <v>5.1666366137997535E-2</v>
      </c>
      <c r="J71" s="234">
        <f t="shared" si="120"/>
        <v>5.0498579223541305E-2</v>
      </c>
      <c r="K71" s="128">
        <f t="shared" si="120"/>
        <v>4.3726910866004845E-2</v>
      </c>
      <c r="L71" s="73">
        <f t="shared" si="120"/>
        <v>0.16332070616000255</v>
      </c>
      <c r="M71" s="234">
        <f t="shared" si="120"/>
        <v>-0.20189950980392157</v>
      </c>
      <c r="N71" s="235">
        <f t="shared" si="120"/>
        <v>-6.9960811897106109E-2</v>
      </c>
      <c r="O71" s="234">
        <f t="shared" si="120"/>
        <v>6.8145222542913567E-2</v>
      </c>
      <c r="P71" s="234">
        <f t="shared" si="120"/>
        <v>5.1133062173155143E-2</v>
      </c>
      <c r="Q71" s="234">
        <f t="shared" si="120"/>
        <v>-1.8735693898889422E-2</v>
      </c>
      <c r="R71" s="234">
        <f t="shared" si="120"/>
        <v>2.2645195666331181E-2</v>
      </c>
      <c r="S71" s="234">
        <f t="shared" si="120"/>
        <v>-1.1678479381443299E-2</v>
      </c>
      <c r="T71" s="234">
        <f t="shared" si="120"/>
        <v>3.9941365147095106E-2</v>
      </c>
      <c r="U71" s="234">
        <f t="shared" si="120"/>
        <v>1.4748415417119649E-2</v>
      </c>
      <c r="V71" s="128">
        <f t="shared" si="120"/>
        <v>4.6258503401360541E-2</v>
      </c>
      <c r="W71" s="128"/>
      <c r="X71" s="128"/>
      <c r="Y71" s="234">
        <f t="shared" ref="Y71:AG71" si="121">+Y69/Y42</f>
        <v>4.2227191725776582E-2</v>
      </c>
      <c r="Z71" s="235">
        <f t="shared" si="121"/>
        <v>1.226762036505955E-2</v>
      </c>
      <c r="AA71" s="234">
        <f t="shared" si="121"/>
        <v>3.1829563298391546E-4</v>
      </c>
      <c r="AB71" s="234">
        <f t="shared" si="121"/>
        <v>6.698288690476191E-2</v>
      </c>
      <c r="AC71" s="234">
        <f t="shared" si="121"/>
        <v>-1.9431376559623646E-2</v>
      </c>
      <c r="AD71" s="234">
        <f t="shared" si="121"/>
        <v>5.3868050300868373E-3</v>
      </c>
      <c r="AE71" s="235">
        <f t="shared" si="121"/>
        <v>3.2417084039910081E-2</v>
      </c>
      <c r="AF71" s="235">
        <f t="shared" si="121"/>
        <v>1.3224211976339032E-2</v>
      </c>
      <c r="AG71" s="70">
        <f t="shared" si="121"/>
        <v>1.4252160202299554E-2</v>
      </c>
      <c r="AH71" s="70">
        <f>AH69/AH42</f>
        <v>1.3636996443623201E-2</v>
      </c>
      <c r="AI71" s="70">
        <f>AI69/AI42</f>
        <v>1.5135171959624402E-2</v>
      </c>
      <c r="AJ71" s="234">
        <f>+AJ69/AJ42</f>
        <v>3.1534353264835613E-2</v>
      </c>
      <c r="AK71" s="128">
        <f>+AK69/AK42</f>
        <v>5.8601497025142342E-2</v>
      </c>
      <c r="AL71" s="234">
        <f>+AL69/AL42</f>
        <v>6.2608387895947623E-2</v>
      </c>
      <c r="AM71" s="70">
        <f>+AM69/AM42</f>
        <v>3.8081244685079979E-2</v>
      </c>
      <c r="AN71" s="72">
        <f>+AN69/AN42</f>
        <v>0.12431922845046685</v>
      </c>
      <c r="AQ71" s="70">
        <f>AQ69/AQ42</f>
        <v>4.3726910866004845E-2</v>
      </c>
      <c r="AR71" s="70">
        <f>AR69/AR42</f>
        <v>1.4252160202299554E-2</v>
      </c>
      <c r="AS71" s="70">
        <f>AS69/AS42</f>
        <v>1.3636996443623199E-2</v>
      </c>
      <c r="AT71" s="70">
        <f>AT69/AT42</f>
        <v>1.5135171959624402E-2</v>
      </c>
      <c r="AU71" s="70">
        <f>AU69/AU42</f>
        <v>3.8081244685079979E-2</v>
      </c>
      <c r="AV71" s="72">
        <f>+AV69/AV42</f>
        <v>0.12431922845046688</v>
      </c>
      <c r="AW71" s="71"/>
      <c r="AX71" s="70">
        <f>MEDIAN($D71:$K71)</f>
        <v>4.7268090230625184E-2</v>
      </c>
      <c r="AY71" s="70">
        <f>MEDIAN($M71:$AF71)</f>
        <v>1.3986313696729341E-2</v>
      </c>
      <c r="AZ71" s="70">
        <f t="shared" si="119"/>
        <v>1.3986313696729341E-2</v>
      </c>
      <c r="BA71" s="70">
        <f>MEDIAN($AE71,$AB71,$AA71,$Y71,$V71,$U71,$S71,$R71,$P71,$N71,$M71)</f>
        <v>2.2645195666331181E-2</v>
      </c>
      <c r="BB71" s="70">
        <f>MEDIAN($AJ71:$AL71)</f>
        <v>5.8601497025142342E-2</v>
      </c>
      <c r="BC71" s="72">
        <f>+BC69/BC42</f>
        <v>2.8668665424195772E-2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2014</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2">D81+D82+D113</f>
        <v>6589</v>
      </c>
      <c r="E77" s="130">
        <f t="shared" si="122"/>
        <v>15240</v>
      </c>
      <c r="F77" s="130">
        <f t="shared" si="122"/>
        <v>72236</v>
      </c>
      <c r="G77" s="130">
        <f t="shared" si="122"/>
        <v>33143</v>
      </c>
      <c r="H77" s="130">
        <f t="shared" si="122"/>
        <v>205102</v>
      </c>
      <c r="I77" s="130">
        <f t="shared" si="122"/>
        <v>130887</v>
      </c>
      <c r="J77" s="130">
        <f t="shared" si="122"/>
        <v>35919</v>
      </c>
      <c r="K77" s="130">
        <f t="shared" si="122"/>
        <v>38656</v>
      </c>
      <c r="L77" s="130">
        <f t="shared" si="122"/>
        <v>537772</v>
      </c>
      <c r="M77" s="130">
        <f t="shared" si="122"/>
        <v>26438</v>
      </c>
      <c r="N77" s="130">
        <f t="shared" si="122"/>
        <v>9626</v>
      </c>
      <c r="O77" s="130">
        <f t="shared" si="122"/>
        <v>49511</v>
      </c>
      <c r="P77" s="130">
        <f t="shared" si="122"/>
        <v>23004</v>
      </c>
      <c r="Q77" s="130">
        <f t="shared" si="122"/>
        <v>5002</v>
      </c>
      <c r="R77" s="130">
        <f t="shared" si="122"/>
        <v>14008</v>
      </c>
      <c r="S77" s="130">
        <f t="shared" si="122"/>
        <v>12971</v>
      </c>
      <c r="T77" s="130">
        <f t="shared" si="122"/>
        <v>7389</v>
      </c>
      <c r="U77" s="130">
        <f t="shared" si="122"/>
        <v>18716</v>
      </c>
      <c r="V77" s="130">
        <f t="shared" si="122"/>
        <v>5772</v>
      </c>
      <c r="W77" s="130"/>
      <c r="X77" s="130"/>
      <c r="Y77" s="130">
        <f t="shared" ref="Y77:AF77" si="123">Y81+Y82+Y113</f>
        <v>43531</v>
      </c>
      <c r="Z77" s="130">
        <f t="shared" si="123"/>
        <v>9148</v>
      </c>
      <c r="AA77" s="130">
        <f t="shared" si="123"/>
        <v>7339</v>
      </c>
      <c r="AB77" s="130">
        <f t="shared" si="123"/>
        <v>16821</v>
      </c>
      <c r="AC77" s="130">
        <f t="shared" si="123"/>
        <v>1336</v>
      </c>
      <c r="AD77" s="130">
        <f t="shared" si="123"/>
        <v>8938</v>
      </c>
      <c r="AE77" s="130">
        <f t="shared" si="123"/>
        <v>6655</v>
      </c>
      <c r="AF77" s="130">
        <f t="shared" si="123"/>
        <v>6397</v>
      </c>
      <c r="AG77" s="43">
        <f t="shared" ref="AG77:AG78" si="124">+SUM(M77:AF77)</f>
        <v>272602</v>
      </c>
      <c r="AH77" s="43">
        <f t="shared" ref="AH77:AH78" si="125">O77+Q77+Z77+AC77+AD77+AF77+T77</f>
        <v>87721</v>
      </c>
      <c r="AI77" s="43">
        <f t="shared" ref="AI77:AI78" si="126">M77+N77+P77+R77+S77+U77+V77+Y77+AA77+AB77+AE77</f>
        <v>184881</v>
      </c>
      <c r="AJ77" s="130">
        <f t="shared" ref="AJ77:AL77" si="127">AJ81+AJ82+AJ113</f>
        <v>61162</v>
      </c>
      <c r="AK77" s="130">
        <f t="shared" si="127"/>
        <v>55414</v>
      </c>
      <c r="AL77" s="130">
        <f t="shared" si="127"/>
        <v>20738</v>
      </c>
      <c r="AM77" s="43">
        <f t="shared" ref="AM77:AM78" si="128">+SUM(AJ77:AL77)</f>
        <v>137314</v>
      </c>
      <c r="AN77" s="44">
        <f t="shared" ref="AN77:AN78" si="129">+AM77+AG77+L77</f>
        <v>947688</v>
      </c>
      <c r="AQ77" s="43">
        <f>K77/AQ$5</f>
        <v>4832</v>
      </c>
      <c r="AR77" s="43">
        <f t="shared" ref="AR77:AT78" si="130">AG77/AR$5</f>
        <v>15144.555555555555</v>
      </c>
      <c r="AS77" s="43">
        <f t="shared" si="130"/>
        <v>12531.571428571429</v>
      </c>
      <c r="AT77" s="43">
        <f t="shared" si="130"/>
        <v>16807.363636363636</v>
      </c>
      <c r="AU77" s="43">
        <f>AM77/AU$5</f>
        <v>45771.333333333336</v>
      </c>
      <c r="AV77" s="44">
        <f>AN77/AV$5</f>
        <v>32678.896551724138</v>
      </c>
      <c r="AW77" s="50"/>
      <c r="AX77" s="43">
        <f t="shared" ref="AX77:AX78" si="131">MEDIAN($D77:$K77)</f>
        <v>37287.5</v>
      </c>
      <c r="AY77" s="43">
        <f t="shared" ref="AY77:AY78" si="132">MEDIAN($M77:$AF77)</f>
        <v>9387</v>
      </c>
      <c r="AZ77" s="43">
        <f t="shared" ref="AZ77:AZ78" si="133">MEDIAN($AC77,$AD77,$Z77,$T77,$O77,Q77,AF77)</f>
        <v>7389</v>
      </c>
      <c r="BA77" s="43">
        <f>MEDIAN($AE77,$AB77,$AA77,$Y77,$V77,$U77,$S77,$R77,$P77,$N77,$M77)</f>
        <v>14008</v>
      </c>
      <c r="BB77" s="43">
        <f t="shared" ref="BB77:BB78" si="134">MEDIAN($AJ77:$AL77)</f>
        <v>55414</v>
      </c>
      <c r="BC77" s="44">
        <f t="shared" ref="BC77:BC78" si="135">AVERAGE(K77:R77,T77:AC77,AF77:AM77,AQ77:AS77)</f>
        <v>61955.782480893591</v>
      </c>
    </row>
    <row r="78" spans="1:55" s="204" customFormat="1">
      <c r="A78" s="199"/>
      <c r="B78" s="200"/>
      <c r="C78" s="201" t="s">
        <v>234</v>
      </c>
      <c r="D78" s="131">
        <f t="shared" ref="D78:V78" si="136">D88+D119</f>
        <v>53358</v>
      </c>
      <c r="E78" s="131">
        <f t="shared" si="136"/>
        <v>69610</v>
      </c>
      <c r="F78" s="131">
        <f t="shared" si="136"/>
        <v>154782</v>
      </c>
      <c r="G78" s="131">
        <f t="shared" si="136"/>
        <v>137655</v>
      </c>
      <c r="H78" s="131">
        <f t="shared" si="136"/>
        <v>503918</v>
      </c>
      <c r="I78" s="131">
        <f t="shared" si="136"/>
        <v>358796</v>
      </c>
      <c r="J78" s="131">
        <f t="shared" si="136"/>
        <v>65855</v>
      </c>
      <c r="K78" s="131">
        <f t="shared" si="136"/>
        <v>93198</v>
      </c>
      <c r="L78" s="68">
        <f t="shared" si="136"/>
        <v>1437172</v>
      </c>
      <c r="M78" s="131">
        <f t="shared" si="136"/>
        <v>27533</v>
      </c>
      <c r="N78" s="131">
        <f t="shared" si="136"/>
        <v>15395</v>
      </c>
      <c r="O78" s="131">
        <f t="shared" si="136"/>
        <v>62244</v>
      </c>
      <c r="P78" s="131">
        <f t="shared" si="136"/>
        <v>25678</v>
      </c>
      <c r="Q78" s="131">
        <f t="shared" si="136"/>
        <v>10312</v>
      </c>
      <c r="R78" s="131">
        <f t="shared" si="136"/>
        <v>16575</v>
      </c>
      <c r="S78" s="131">
        <f t="shared" si="136"/>
        <v>14774</v>
      </c>
      <c r="T78" s="131">
        <f t="shared" si="136"/>
        <v>17640</v>
      </c>
      <c r="U78" s="131">
        <f t="shared" si="136"/>
        <v>23371</v>
      </c>
      <c r="V78" s="131">
        <f t="shared" si="136"/>
        <v>10371</v>
      </c>
      <c r="W78" s="131"/>
      <c r="X78" s="131"/>
      <c r="Y78" s="131">
        <f t="shared" ref="Y78:AL78" si="137">Y88+Y119</f>
        <v>58071</v>
      </c>
      <c r="Z78" s="131">
        <f t="shared" si="137"/>
        <v>15179</v>
      </c>
      <c r="AA78" s="131">
        <f t="shared" si="137"/>
        <v>16615</v>
      </c>
      <c r="AB78" s="131">
        <f t="shared" si="137"/>
        <v>25088</v>
      </c>
      <c r="AC78" s="131">
        <f t="shared" si="137"/>
        <v>22679</v>
      </c>
      <c r="AD78" s="131">
        <f t="shared" si="137"/>
        <v>16426</v>
      </c>
      <c r="AE78" s="131">
        <f t="shared" si="137"/>
        <v>9174</v>
      </c>
      <c r="AF78" s="131">
        <f t="shared" si="137"/>
        <v>14380</v>
      </c>
      <c r="AG78" s="43">
        <f t="shared" si="124"/>
        <v>401505</v>
      </c>
      <c r="AH78" s="43">
        <f t="shared" si="125"/>
        <v>158860</v>
      </c>
      <c r="AI78" s="43">
        <f t="shared" si="126"/>
        <v>242645</v>
      </c>
      <c r="AJ78" s="131">
        <f t="shared" si="137"/>
        <v>76800</v>
      </c>
      <c r="AK78" s="131">
        <f t="shared" si="137"/>
        <v>57228</v>
      </c>
      <c r="AL78" s="131">
        <f t="shared" si="137"/>
        <v>22425</v>
      </c>
      <c r="AM78" s="43">
        <f t="shared" si="128"/>
        <v>156453</v>
      </c>
      <c r="AN78" s="44">
        <f t="shared" si="129"/>
        <v>1995130</v>
      </c>
      <c r="AQ78" s="43">
        <f>K78/AQ$5</f>
        <v>11649.75</v>
      </c>
      <c r="AR78" s="43">
        <f t="shared" si="130"/>
        <v>22305.833333333332</v>
      </c>
      <c r="AS78" s="43">
        <f t="shared" si="130"/>
        <v>22694.285714285714</v>
      </c>
      <c r="AT78" s="43">
        <f t="shared" si="130"/>
        <v>22058.636363636364</v>
      </c>
      <c r="AU78" s="43">
        <f>AM78/AU$5</f>
        <v>52151</v>
      </c>
      <c r="AV78" s="44">
        <f>AN78/AV$5</f>
        <v>68797.586206896551</v>
      </c>
      <c r="AW78" s="131"/>
      <c r="AX78" s="43">
        <f t="shared" si="131"/>
        <v>115426.5</v>
      </c>
      <c r="AY78" s="43">
        <f t="shared" si="132"/>
        <v>16595</v>
      </c>
      <c r="AZ78" s="43">
        <f t="shared" si="133"/>
        <v>16426</v>
      </c>
      <c r="BA78" s="43">
        <f>MEDIAN($AE78,$AB78,$AA78,$Y78,$V78,$U78,$S78,$R78,$P78,$N78,$M78)</f>
        <v>16615</v>
      </c>
      <c r="BB78" s="43">
        <f t="shared" si="134"/>
        <v>57228</v>
      </c>
      <c r="BC78" s="44">
        <f t="shared" si="135"/>
        <v>113483.9581128748</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6488</v>
      </c>
      <c r="E81" s="246">
        <v>6735</v>
      </c>
      <c r="F81" s="247">
        <v>50661</v>
      </c>
      <c r="G81" s="247">
        <v>10372</v>
      </c>
      <c r="H81" s="144">
        <v>98756</v>
      </c>
      <c r="I81" s="144">
        <v>14377</v>
      </c>
      <c r="J81" s="247">
        <v>35919</v>
      </c>
      <c r="K81" s="144">
        <v>35164</v>
      </c>
      <c r="L81" s="43">
        <f t="shared" ref="L81:L88" si="138">+SUM(D81:K81)</f>
        <v>258472</v>
      </c>
      <c r="M81" s="246">
        <v>3938</v>
      </c>
      <c r="N81" s="160">
        <v>9626</v>
      </c>
      <c r="O81" s="247">
        <v>7007</v>
      </c>
      <c r="P81" s="246">
        <v>3004</v>
      </c>
      <c r="Q81" s="247">
        <v>5002</v>
      </c>
      <c r="R81" s="247">
        <v>2133</v>
      </c>
      <c r="S81" s="247">
        <v>12971</v>
      </c>
      <c r="T81" s="246">
        <v>142</v>
      </c>
      <c r="U81" s="247">
        <v>11100</v>
      </c>
      <c r="V81" s="248">
        <v>5590</v>
      </c>
      <c r="W81" s="248"/>
      <c r="X81" s="248"/>
      <c r="Y81" s="247">
        <v>192</v>
      </c>
      <c r="Z81" s="160">
        <v>2209</v>
      </c>
      <c r="AA81" s="249">
        <v>7339</v>
      </c>
      <c r="AB81" s="247">
        <v>3821</v>
      </c>
      <c r="AC81" s="247">
        <v>1336</v>
      </c>
      <c r="AD81" s="246">
        <v>8938</v>
      </c>
      <c r="AE81" s="246">
        <v>655</v>
      </c>
      <c r="AF81" s="246">
        <v>4030</v>
      </c>
      <c r="AG81" s="43">
        <f t="shared" ref="AG81:AG88" si="139">+SUM(M81:AF81)</f>
        <v>89033</v>
      </c>
      <c r="AH81" s="43">
        <f t="shared" ref="AH81:AH88" si="140">O81+Q81+Z81+AC81+AD81+AF81+T81</f>
        <v>28664</v>
      </c>
      <c r="AI81" s="43">
        <f t="shared" ref="AI81:AI88" si="141">M81+N81+P81+R81+S81+U81+V81+Y81+AA81+AB81+AE81</f>
        <v>60369</v>
      </c>
      <c r="AJ81" s="247">
        <v>5136</v>
      </c>
      <c r="AK81" s="248">
        <v>78</v>
      </c>
      <c r="AL81" s="247">
        <v>2152</v>
      </c>
      <c r="AM81" s="43">
        <f t="shared" ref="AM81:AM88" si="142">+SUM(AJ81:AL81)</f>
        <v>7366</v>
      </c>
      <c r="AN81" s="44">
        <f t="shared" ref="AN81:AN88" si="143">+AM81+AG81+L81</f>
        <v>354871</v>
      </c>
      <c r="AQ81" s="43">
        <f t="shared" ref="AQ81:AQ87" si="144">K81/AQ$5</f>
        <v>4395.5</v>
      </c>
      <c r="AR81" s="43">
        <f t="shared" ref="AR81:AT87" si="145">AG81/AR$5</f>
        <v>4946.2777777777774</v>
      </c>
      <c r="AS81" s="43">
        <f t="shared" si="145"/>
        <v>4094.8571428571427</v>
      </c>
      <c r="AT81" s="43">
        <f t="shared" si="145"/>
        <v>5488.090909090909</v>
      </c>
      <c r="AU81" s="43">
        <f t="shared" ref="AU81:AV87" si="146">AM81/AU$5</f>
        <v>2455.3333333333335</v>
      </c>
      <c r="AV81" s="44">
        <f t="shared" si="146"/>
        <v>12236.931034482759</v>
      </c>
      <c r="AW81" s="122"/>
      <c r="AX81" s="43">
        <f t="shared" ref="AX81:AX88" si="147">MEDIAN($D81:$K81)</f>
        <v>24770.5</v>
      </c>
      <c r="AY81" s="43">
        <f t="shared" ref="AY81:AY88" si="148">MEDIAN($M81:$AF81)</f>
        <v>3984</v>
      </c>
      <c r="AZ81" s="43">
        <f t="shared" ref="AZ81:AZ88" si="149">MEDIAN($AC81,$AD81,$Z81,$T81,$O81,Q81,AF81)</f>
        <v>4030</v>
      </c>
      <c r="BA81" s="43">
        <f t="shared" ref="BA81:BA88" si="150">MEDIAN($AE81,$AB81,$AA81,$Y81,$V81,$U81,$S81,$R81,$P81,$N81,$M81)</f>
        <v>3938</v>
      </c>
      <c r="BB81" s="43">
        <f t="shared" ref="BB81:BB88" si="151">MEDIAN($AJ81:$AL81)</f>
        <v>2152</v>
      </c>
      <c r="BC81" s="44">
        <f>MEDIAN((D81:K81,M81:V81,Y81:AF81,AJ81:AL81))</f>
        <v>5590</v>
      </c>
    </row>
    <row r="82" spans="1:55" s="204" customFormat="1">
      <c r="A82" s="199"/>
      <c r="B82" s="200" t="s">
        <v>231</v>
      </c>
      <c r="C82" s="201"/>
      <c r="D82" s="144">
        <v>0</v>
      </c>
      <c r="E82" s="160">
        <v>8505</v>
      </c>
      <c r="F82" s="160">
        <v>19114</v>
      </c>
      <c r="G82" s="160">
        <v>22771</v>
      </c>
      <c r="H82" s="144">
        <v>66846</v>
      </c>
      <c r="I82" s="144">
        <v>116510</v>
      </c>
      <c r="J82" s="160">
        <v>0</v>
      </c>
      <c r="K82" s="144">
        <v>3492</v>
      </c>
      <c r="L82" s="43">
        <f t="shared" si="138"/>
        <v>237238</v>
      </c>
      <c r="M82" s="160">
        <v>15000</v>
      </c>
      <c r="N82" s="160"/>
      <c r="O82" s="160">
        <v>42504</v>
      </c>
      <c r="P82" s="160">
        <v>20000</v>
      </c>
      <c r="Q82" s="160">
        <v>0</v>
      </c>
      <c r="R82" s="160">
        <v>11875</v>
      </c>
      <c r="S82" s="160">
        <v>0</v>
      </c>
      <c r="T82" s="160">
        <v>7182</v>
      </c>
      <c r="U82" s="160">
        <v>7616</v>
      </c>
      <c r="V82" s="144"/>
      <c r="W82" s="144"/>
      <c r="X82" s="144"/>
      <c r="Y82" s="160">
        <v>43339</v>
      </c>
      <c r="Z82" s="160">
        <v>6939</v>
      </c>
      <c r="AA82" s="250"/>
      <c r="AB82" s="160">
        <v>13000</v>
      </c>
      <c r="AC82" s="160"/>
      <c r="AD82" s="160"/>
      <c r="AE82" s="160">
        <v>6000</v>
      </c>
      <c r="AF82" s="160">
        <v>2367</v>
      </c>
      <c r="AG82" s="43">
        <f t="shared" si="139"/>
        <v>175822</v>
      </c>
      <c r="AH82" s="43">
        <f t="shared" si="140"/>
        <v>58992</v>
      </c>
      <c r="AI82" s="43">
        <f t="shared" si="141"/>
        <v>116830</v>
      </c>
      <c r="AJ82" s="160">
        <v>30526</v>
      </c>
      <c r="AK82" s="144">
        <v>41673</v>
      </c>
      <c r="AL82" s="160">
        <v>18586</v>
      </c>
      <c r="AM82" s="43">
        <f t="shared" si="142"/>
        <v>90785</v>
      </c>
      <c r="AN82" s="44">
        <f t="shared" si="143"/>
        <v>503845</v>
      </c>
      <c r="AQ82" s="43">
        <f t="shared" si="144"/>
        <v>436.5</v>
      </c>
      <c r="AR82" s="43">
        <f t="shared" si="145"/>
        <v>9767.8888888888887</v>
      </c>
      <c r="AS82" s="43">
        <f t="shared" si="145"/>
        <v>8427.4285714285706</v>
      </c>
      <c r="AT82" s="43">
        <f t="shared" si="145"/>
        <v>10620.90909090909</v>
      </c>
      <c r="AU82" s="43">
        <f t="shared" si="146"/>
        <v>30261.666666666668</v>
      </c>
      <c r="AV82" s="44">
        <f t="shared" si="146"/>
        <v>17373.96551724138</v>
      </c>
      <c r="AW82" s="122"/>
      <c r="AX82" s="43">
        <f t="shared" si="147"/>
        <v>13809.5</v>
      </c>
      <c r="AY82" s="43">
        <f t="shared" si="148"/>
        <v>7616</v>
      </c>
      <c r="AZ82" s="43">
        <f t="shared" si="149"/>
        <v>6939</v>
      </c>
      <c r="BA82" s="43">
        <f t="shared" si="150"/>
        <v>12437.5</v>
      </c>
      <c r="BB82" s="43">
        <f t="shared" si="151"/>
        <v>30526</v>
      </c>
      <c r="BC82" s="44">
        <f>MEDIAN((D82:K82,M82:V82,Y82:AF82,AJ82:AL82))</f>
        <v>12437.5</v>
      </c>
    </row>
    <row r="83" spans="1:55" s="204" customFormat="1">
      <c r="A83" s="199"/>
      <c r="B83" s="200" t="s">
        <v>230</v>
      </c>
      <c r="C83" s="201"/>
      <c r="D83" s="144">
        <v>710</v>
      </c>
      <c r="E83" s="160">
        <v>15277</v>
      </c>
      <c r="F83" s="160">
        <v>13925</v>
      </c>
      <c r="G83" s="160"/>
      <c r="H83" s="144" t="s">
        <v>352</v>
      </c>
      <c r="I83" s="144"/>
      <c r="J83" s="160">
        <v>0</v>
      </c>
      <c r="K83" s="144">
        <v>32288</v>
      </c>
      <c r="L83" s="43">
        <f t="shared" si="138"/>
        <v>62200</v>
      </c>
      <c r="M83" s="160">
        <v>20</v>
      </c>
      <c r="N83" s="160"/>
      <c r="O83" s="160">
        <v>1616</v>
      </c>
      <c r="P83" s="160">
        <v>145</v>
      </c>
      <c r="Q83" s="160">
        <v>0</v>
      </c>
      <c r="R83" s="160">
        <v>485</v>
      </c>
      <c r="S83" s="160">
        <v>0</v>
      </c>
      <c r="T83" s="160">
        <v>0</v>
      </c>
      <c r="U83" s="160">
        <v>6</v>
      </c>
      <c r="V83" s="144">
        <v>276</v>
      </c>
      <c r="W83" s="144"/>
      <c r="X83" s="144"/>
      <c r="Y83" s="160">
        <v>0</v>
      </c>
      <c r="Z83" s="160">
        <v>284</v>
      </c>
      <c r="AA83" s="250"/>
      <c r="AB83" s="160"/>
      <c r="AC83" s="160"/>
      <c r="AD83" s="160"/>
      <c r="AE83" s="160">
        <v>95</v>
      </c>
      <c r="AF83" s="160"/>
      <c r="AG83" s="43">
        <f t="shared" si="139"/>
        <v>2927</v>
      </c>
      <c r="AH83" s="43">
        <f t="shared" si="140"/>
        <v>1900</v>
      </c>
      <c r="AI83" s="43">
        <f t="shared" si="141"/>
        <v>1027</v>
      </c>
      <c r="AJ83" s="160">
        <v>2100</v>
      </c>
      <c r="AK83" s="144"/>
      <c r="AL83" s="160">
        <v>0</v>
      </c>
      <c r="AM83" s="43">
        <f t="shared" si="142"/>
        <v>2100</v>
      </c>
      <c r="AN83" s="44">
        <f t="shared" si="143"/>
        <v>67227</v>
      </c>
      <c r="AQ83" s="43">
        <f t="shared" si="144"/>
        <v>4036</v>
      </c>
      <c r="AR83" s="43">
        <f t="shared" si="145"/>
        <v>162.61111111111111</v>
      </c>
      <c r="AS83" s="43">
        <f t="shared" si="145"/>
        <v>271.42857142857144</v>
      </c>
      <c r="AT83" s="43">
        <f t="shared" si="145"/>
        <v>93.36363636363636</v>
      </c>
      <c r="AU83" s="43">
        <f t="shared" si="146"/>
        <v>700</v>
      </c>
      <c r="AV83" s="44">
        <f t="shared" si="146"/>
        <v>2318.1724137931033</v>
      </c>
      <c r="AW83" s="122"/>
      <c r="AX83" s="43">
        <f t="shared" si="147"/>
        <v>13925</v>
      </c>
      <c r="AY83" s="43">
        <f t="shared" si="148"/>
        <v>57.5</v>
      </c>
      <c r="AZ83" s="43">
        <f t="shared" si="149"/>
        <v>142</v>
      </c>
      <c r="BA83" s="43">
        <f t="shared" si="150"/>
        <v>57.5</v>
      </c>
      <c r="BB83" s="43">
        <f t="shared" si="151"/>
        <v>1050</v>
      </c>
      <c r="BC83" s="44">
        <f>MEDIAN((D83:K83,M83:V83,Y83:AF83,AJ83:AL83))</f>
        <v>145</v>
      </c>
    </row>
    <row r="84" spans="1:55" s="204" customFormat="1">
      <c r="A84" s="199"/>
      <c r="B84" s="200" t="s">
        <v>229</v>
      </c>
      <c r="C84" s="201"/>
      <c r="D84" s="144">
        <v>5932</v>
      </c>
      <c r="E84" s="160">
        <v>16225</v>
      </c>
      <c r="F84" s="160">
        <v>16750</v>
      </c>
      <c r="G84" s="160">
        <v>62149</v>
      </c>
      <c r="H84" s="144">
        <v>276851</v>
      </c>
      <c r="I84" s="144">
        <v>24759</v>
      </c>
      <c r="J84" s="160">
        <v>20793</v>
      </c>
      <c r="K84" s="144">
        <v>9210</v>
      </c>
      <c r="L84" s="43">
        <f t="shared" si="138"/>
        <v>432669</v>
      </c>
      <c r="M84" s="160">
        <v>854</v>
      </c>
      <c r="N84" s="160">
        <v>5518</v>
      </c>
      <c r="O84" s="160">
        <v>6553</v>
      </c>
      <c r="P84" s="160">
        <v>1114</v>
      </c>
      <c r="Q84" s="160">
        <v>4766</v>
      </c>
      <c r="R84" s="160">
        <v>949</v>
      </c>
      <c r="S84" s="160">
        <v>763</v>
      </c>
      <c r="T84" s="160">
        <v>2857</v>
      </c>
      <c r="U84" s="160">
        <v>1712</v>
      </c>
      <c r="V84" s="144">
        <v>3995</v>
      </c>
      <c r="W84" s="144"/>
      <c r="X84" s="144"/>
      <c r="Y84" s="160">
        <v>5276</v>
      </c>
      <c r="Z84" s="160">
        <v>3502</v>
      </c>
      <c r="AA84" s="250">
        <v>8653</v>
      </c>
      <c r="AB84" s="160">
        <v>7882</v>
      </c>
      <c r="AC84" s="160">
        <v>16284</v>
      </c>
      <c r="AD84" s="160">
        <v>6414</v>
      </c>
      <c r="AE84" s="160">
        <v>1261</v>
      </c>
      <c r="AF84" s="160">
        <v>4224</v>
      </c>
      <c r="AG84" s="43">
        <f t="shared" si="139"/>
        <v>82577</v>
      </c>
      <c r="AH84" s="43">
        <f t="shared" si="140"/>
        <v>44600</v>
      </c>
      <c r="AI84" s="43">
        <f t="shared" si="141"/>
        <v>37977</v>
      </c>
      <c r="AJ84" s="160">
        <v>3219</v>
      </c>
      <c r="AK84" s="144">
        <v>1770</v>
      </c>
      <c r="AL84" s="160">
        <v>1620</v>
      </c>
      <c r="AM84" s="43">
        <f t="shared" si="142"/>
        <v>6609</v>
      </c>
      <c r="AN84" s="44">
        <f t="shared" si="143"/>
        <v>521855</v>
      </c>
      <c r="AQ84" s="43">
        <f t="shared" si="144"/>
        <v>1151.25</v>
      </c>
      <c r="AR84" s="43">
        <f t="shared" si="145"/>
        <v>4587.6111111111113</v>
      </c>
      <c r="AS84" s="43">
        <f t="shared" si="145"/>
        <v>6371.4285714285716</v>
      </c>
      <c r="AT84" s="43">
        <f t="shared" si="145"/>
        <v>3452.4545454545455</v>
      </c>
      <c r="AU84" s="43">
        <f t="shared" si="146"/>
        <v>2203</v>
      </c>
      <c r="AV84" s="44">
        <f t="shared" si="146"/>
        <v>17995</v>
      </c>
      <c r="AW84" s="122"/>
      <c r="AX84" s="43">
        <f t="shared" si="147"/>
        <v>18771.5</v>
      </c>
      <c r="AY84" s="43">
        <f t="shared" si="148"/>
        <v>4109.5</v>
      </c>
      <c r="AZ84" s="43">
        <f t="shared" si="149"/>
        <v>4766</v>
      </c>
      <c r="BA84" s="43">
        <f t="shared" si="150"/>
        <v>1712</v>
      </c>
      <c r="BB84" s="43">
        <f t="shared" si="151"/>
        <v>1770</v>
      </c>
      <c r="BC84" s="44">
        <f>MEDIAN((D84:K84,M84:V84,Y84:AF84,AJ84:AL84))</f>
        <v>5276</v>
      </c>
    </row>
    <row r="85" spans="1:55" s="204" customFormat="1">
      <c r="A85" s="199"/>
      <c r="B85" s="200" t="s">
        <v>228</v>
      </c>
      <c r="C85" s="201"/>
      <c r="D85" s="144">
        <v>2045</v>
      </c>
      <c r="E85" s="160">
        <v>2466</v>
      </c>
      <c r="F85" s="160">
        <v>9256</v>
      </c>
      <c r="G85" s="160">
        <v>15452</v>
      </c>
      <c r="H85" s="144">
        <v>8239</v>
      </c>
      <c r="I85" s="144">
        <v>6587</v>
      </c>
      <c r="J85" s="160">
        <v>4171</v>
      </c>
      <c r="K85" s="144">
        <v>10665</v>
      </c>
      <c r="L85" s="43">
        <f t="shared" si="138"/>
        <v>58881</v>
      </c>
      <c r="M85" s="160">
        <v>29</v>
      </c>
      <c r="N85" s="160">
        <v>247</v>
      </c>
      <c r="O85" s="160">
        <v>805</v>
      </c>
      <c r="P85" s="160">
        <v>303</v>
      </c>
      <c r="Q85" s="160">
        <v>0</v>
      </c>
      <c r="R85" s="160">
        <v>686</v>
      </c>
      <c r="S85" s="160">
        <v>363</v>
      </c>
      <c r="T85" s="160">
        <v>349</v>
      </c>
      <c r="U85" s="160">
        <v>858</v>
      </c>
      <c r="V85" s="144">
        <v>60</v>
      </c>
      <c r="W85" s="144"/>
      <c r="X85" s="144"/>
      <c r="Y85" s="160">
        <v>2317</v>
      </c>
      <c r="Z85" s="160">
        <v>1180</v>
      </c>
      <c r="AA85" s="250">
        <v>326</v>
      </c>
      <c r="AB85" s="160">
        <v>212</v>
      </c>
      <c r="AC85" s="160">
        <v>284</v>
      </c>
      <c r="AD85" s="160"/>
      <c r="AE85" s="160">
        <v>137</v>
      </c>
      <c r="AF85" s="160">
        <v>680</v>
      </c>
      <c r="AG85" s="43">
        <f t="shared" si="139"/>
        <v>8836</v>
      </c>
      <c r="AH85" s="43">
        <f t="shared" si="140"/>
        <v>3298</v>
      </c>
      <c r="AI85" s="43">
        <f t="shared" si="141"/>
        <v>5538</v>
      </c>
      <c r="AJ85" s="160">
        <v>848</v>
      </c>
      <c r="AK85" s="144">
        <v>44</v>
      </c>
      <c r="AL85" s="160">
        <v>65</v>
      </c>
      <c r="AM85" s="43">
        <f t="shared" si="142"/>
        <v>957</v>
      </c>
      <c r="AN85" s="44">
        <f t="shared" si="143"/>
        <v>68674</v>
      </c>
      <c r="AQ85" s="43">
        <f t="shared" si="144"/>
        <v>1333.125</v>
      </c>
      <c r="AR85" s="43">
        <f t="shared" si="145"/>
        <v>490.88888888888891</v>
      </c>
      <c r="AS85" s="43">
        <f t="shared" si="145"/>
        <v>471.14285714285717</v>
      </c>
      <c r="AT85" s="43">
        <f t="shared" si="145"/>
        <v>503.45454545454544</v>
      </c>
      <c r="AU85" s="43">
        <f t="shared" si="146"/>
        <v>319</v>
      </c>
      <c r="AV85" s="44">
        <f t="shared" si="146"/>
        <v>2368.0689655172414</v>
      </c>
      <c r="AW85" s="122"/>
      <c r="AX85" s="43">
        <f t="shared" si="147"/>
        <v>7413</v>
      </c>
      <c r="AY85" s="43">
        <f t="shared" si="148"/>
        <v>326</v>
      </c>
      <c r="AZ85" s="43">
        <f t="shared" si="149"/>
        <v>514.5</v>
      </c>
      <c r="BA85" s="43">
        <f t="shared" si="150"/>
        <v>303</v>
      </c>
      <c r="BB85" s="43">
        <f t="shared" si="151"/>
        <v>65</v>
      </c>
      <c r="BC85" s="44">
        <f>MEDIAN((D85:K85,M85:V85,Y85:AF85,AJ85:AL85))</f>
        <v>683</v>
      </c>
    </row>
    <row r="86" spans="1:55" s="204" customFormat="1">
      <c r="A86" s="199"/>
      <c r="B86" s="200" t="s">
        <v>227</v>
      </c>
      <c r="C86" s="201"/>
      <c r="D86" s="144">
        <v>112</v>
      </c>
      <c r="E86" s="160">
        <v>905</v>
      </c>
      <c r="F86" s="160">
        <v>4836</v>
      </c>
      <c r="G86" s="160">
        <v>1787</v>
      </c>
      <c r="H86" s="144">
        <v>1139</v>
      </c>
      <c r="I86" s="144">
        <v>785</v>
      </c>
      <c r="J86" s="160">
        <v>1014</v>
      </c>
      <c r="K86" s="144">
        <v>175</v>
      </c>
      <c r="L86" s="43">
        <f t="shared" si="138"/>
        <v>10753</v>
      </c>
      <c r="M86" s="160">
        <v>110</v>
      </c>
      <c r="N86" s="160"/>
      <c r="O86" s="160">
        <v>999</v>
      </c>
      <c r="P86" s="160">
        <v>307</v>
      </c>
      <c r="Q86" s="160">
        <v>544</v>
      </c>
      <c r="R86" s="160">
        <v>0</v>
      </c>
      <c r="S86" s="160">
        <v>29</v>
      </c>
      <c r="T86" s="160">
        <v>189</v>
      </c>
      <c r="U86" s="160">
        <v>1324</v>
      </c>
      <c r="V86" s="144"/>
      <c r="W86" s="144"/>
      <c r="X86" s="144"/>
      <c r="Y86" s="160">
        <v>553</v>
      </c>
      <c r="Z86" s="160">
        <v>312</v>
      </c>
      <c r="AA86" s="250">
        <v>238</v>
      </c>
      <c r="AB86" s="160">
        <v>83</v>
      </c>
      <c r="AC86" s="160">
        <v>108</v>
      </c>
      <c r="AD86" s="160">
        <v>295</v>
      </c>
      <c r="AE86" s="160">
        <v>29</v>
      </c>
      <c r="AF86" s="160">
        <v>271</v>
      </c>
      <c r="AG86" s="43">
        <f t="shared" si="139"/>
        <v>5391</v>
      </c>
      <c r="AH86" s="43">
        <f t="shared" si="140"/>
        <v>2718</v>
      </c>
      <c r="AI86" s="43">
        <f t="shared" si="141"/>
        <v>2673</v>
      </c>
      <c r="AJ86" s="160">
        <v>1882</v>
      </c>
      <c r="AK86" s="144"/>
      <c r="AL86" s="160">
        <v>0</v>
      </c>
      <c r="AM86" s="43">
        <f t="shared" si="142"/>
        <v>1882</v>
      </c>
      <c r="AN86" s="44">
        <f t="shared" si="143"/>
        <v>18026</v>
      </c>
      <c r="AQ86" s="43">
        <f t="shared" si="144"/>
        <v>21.875</v>
      </c>
      <c r="AR86" s="43">
        <f t="shared" si="145"/>
        <v>299.5</v>
      </c>
      <c r="AS86" s="43">
        <f t="shared" si="145"/>
        <v>388.28571428571428</v>
      </c>
      <c r="AT86" s="43">
        <f t="shared" si="145"/>
        <v>243</v>
      </c>
      <c r="AU86" s="43">
        <f t="shared" si="146"/>
        <v>627.33333333333337</v>
      </c>
      <c r="AV86" s="44">
        <f t="shared" si="146"/>
        <v>621.58620689655174</v>
      </c>
      <c r="AW86" s="122"/>
      <c r="AX86" s="43">
        <f t="shared" si="147"/>
        <v>959.5</v>
      </c>
      <c r="AY86" s="43">
        <f t="shared" si="148"/>
        <v>254.5</v>
      </c>
      <c r="AZ86" s="43">
        <f t="shared" si="149"/>
        <v>295</v>
      </c>
      <c r="BA86" s="43">
        <f t="shared" si="150"/>
        <v>110</v>
      </c>
      <c r="BB86" s="43">
        <f t="shared" si="151"/>
        <v>941</v>
      </c>
      <c r="BC86" s="44">
        <f>MEDIAN((D86:K86,M86:V86,Y86:AF86,AJ86:AL86))</f>
        <v>301</v>
      </c>
    </row>
    <row r="87" spans="1:55" s="204" customFormat="1">
      <c r="A87" s="199"/>
      <c r="B87" s="251" t="s">
        <v>125</v>
      </c>
      <c r="C87" s="201"/>
      <c r="D87" s="144">
        <v>0</v>
      </c>
      <c r="E87" s="160">
        <v>3586</v>
      </c>
      <c r="F87" s="160">
        <v>13236</v>
      </c>
      <c r="G87" s="160">
        <v>443</v>
      </c>
      <c r="H87" s="144">
        <v>150</v>
      </c>
      <c r="I87" s="144"/>
      <c r="J87" s="160">
        <v>2</v>
      </c>
      <c r="K87" s="144">
        <v>1840</v>
      </c>
      <c r="L87" s="43">
        <f t="shared" si="138"/>
        <v>19257</v>
      </c>
      <c r="M87" s="160"/>
      <c r="N87" s="160"/>
      <c r="O87" s="160"/>
      <c r="P87" s="160"/>
      <c r="Q87" s="160">
        <v>0</v>
      </c>
      <c r="R87" s="160">
        <v>0</v>
      </c>
      <c r="S87" s="160">
        <v>0</v>
      </c>
      <c r="T87" s="160">
        <v>0</v>
      </c>
      <c r="U87" s="160"/>
      <c r="V87" s="144"/>
      <c r="W87" s="144"/>
      <c r="X87" s="144"/>
      <c r="Y87" s="160">
        <v>0</v>
      </c>
      <c r="Z87" s="160"/>
      <c r="AA87" s="250">
        <v>52</v>
      </c>
      <c r="AB87" s="160"/>
      <c r="AC87" s="160">
        <v>4667</v>
      </c>
      <c r="AD87" s="160"/>
      <c r="AE87" s="160">
        <v>543</v>
      </c>
      <c r="AF87" s="160">
        <v>1310</v>
      </c>
      <c r="AG87" s="43">
        <f t="shared" si="139"/>
        <v>6572</v>
      </c>
      <c r="AH87" s="43">
        <f t="shared" si="140"/>
        <v>5977</v>
      </c>
      <c r="AI87" s="43">
        <f t="shared" si="141"/>
        <v>595</v>
      </c>
      <c r="AJ87" s="160">
        <v>739</v>
      </c>
      <c r="AK87" s="144"/>
      <c r="AL87" s="160">
        <v>0</v>
      </c>
      <c r="AM87" s="43">
        <f t="shared" si="142"/>
        <v>739</v>
      </c>
      <c r="AN87" s="44">
        <f t="shared" si="143"/>
        <v>26568</v>
      </c>
      <c r="AQ87" s="43">
        <f t="shared" si="144"/>
        <v>230</v>
      </c>
      <c r="AR87" s="43">
        <f t="shared" si="145"/>
        <v>365.11111111111109</v>
      </c>
      <c r="AS87" s="43">
        <f t="shared" si="145"/>
        <v>853.85714285714289</v>
      </c>
      <c r="AT87" s="43">
        <f t="shared" si="145"/>
        <v>54.090909090909093</v>
      </c>
      <c r="AU87" s="43">
        <f t="shared" si="146"/>
        <v>246.33333333333334</v>
      </c>
      <c r="AV87" s="44">
        <f t="shared" si="146"/>
        <v>916.13793103448279</v>
      </c>
      <c r="AW87" s="122"/>
      <c r="AX87" s="43">
        <f t="shared" si="147"/>
        <v>443</v>
      </c>
      <c r="AY87" s="43">
        <f t="shared" si="148"/>
        <v>0</v>
      </c>
      <c r="AZ87" s="43">
        <f t="shared" si="149"/>
        <v>655</v>
      </c>
      <c r="BA87" s="43">
        <f t="shared" si="150"/>
        <v>0</v>
      </c>
      <c r="BB87" s="43">
        <f t="shared" si="151"/>
        <v>369.5</v>
      </c>
      <c r="BC87" s="44">
        <f>MEDIAN((D87:K87,M87:V87,Y87:AF87,AJ87:AL87))</f>
        <v>101</v>
      </c>
    </row>
    <row r="88" spans="1:55" s="204" customFormat="1">
      <c r="A88" s="199"/>
      <c r="B88" s="200"/>
      <c r="C88" s="210" t="s">
        <v>226</v>
      </c>
      <c r="D88" s="252">
        <f t="shared" ref="D88:K88" si="152">SUM(D81:D87)</f>
        <v>15287</v>
      </c>
      <c r="E88" s="252">
        <f t="shared" si="152"/>
        <v>53699</v>
      </c>
      <c r="F88" s="252">
        <f t="shared" si="152"/>
        <v>127778</v>
      </c>
      <c r="G88" s="252">
        <f t="shared" si="152"/>
        <v>112974</v>
      </c>
      <c r="H88" s="252">
        <f t="shared" si="152"/>
        <v>451981</v>
      </c>
      <c r="I88" s="252">
        <f t="shared" si="152"/>
        <v>163018</v>
      </c>
      <c r="J88" s="252">
        <f t="shared" si="152"/>
        <v>61899</v>
      </c>
      <c r="K88" s="252">
        <f t="shared" si="152"/>
        <v>92834</v>
      </c>
      <c r="L88" s="45">
        <f t="shared" si="138"/>
        <v>1079470</v>
      </c>
      <c r="M88" s="252">
        <f t="shared" ref="M88:V88" si="153">SUM(M81:M87)</f>
        <v>19951</v>
      </c>
      <c r="N88" s="252">
        <f t="shared" si="153"/>
        <v>15391</v>
      </c>
      <c r="O88" s="252">
        <f t="shared" si="153"/>
        <v>59484</v>
      </c>
      <c r="P88" s="252">
        <f t="shared" si="153"/>
        <v>24873</v>
      </c>
      <c r="Q88" s="252">
        <f t="shared" si="153"/>
        <v>10312</v>
      </c>
      <c r="R88" s="252">
        <f t="shared" si="153"/>
        <v>16128</v>
      </c>
      <c r="S88" s="252">
        <f t="shared" si="153"/>
        <v>14126</v>
      </c>
      <c r="T88" s="252">
        <f t="shared" si="153"/>
        <v>10719</v>
      </c>
      <c r="U88" s="252">
        <f t="shared" si="153"/>
        <v>22616</v>
      </c>
      <c r="V88" s="252">
        <f t="shared" si="153"/>
        <v>9921</v>
      </c>
      <c r="W88" s="252"/>
      <c r="X88" s="252"/>
      <c r="Y88" s="252">
        <f t="shared" ref="Y88:AF88" si="154">SUM(Y81:Y87)</f>
        <v>51677</v>
      </c>
      <c r="Z88" s="252">
        <f t="shared" si="154"/>
        <v>14426</v>
      </c>
      <c r="AA88" s="252">
        <f t="shared" si="154"/>
        <v>16608</v>
      </c>
      <c r="AB88" s="252">
        <f t="shared" si="154"/>
        <v>24998</v>
      </c>
      <c r="AC88" s="252">
        <f t="shared" si="154"/>
        <v>22679</v>
      </c>
      <c r="AD88" s="252">
        <f t="shared" si="154"/>
        <v>15647</v>
      </c>
      <c r="AE88" s="252">
        <f t="shared" si="154"/>
        <v>8720</v>
      </c>
      <c r="AF88" s="252">
        <f t="shared" si="154"/>
        <v>12882</v>
      </c>
      <c r="AG88" s="45">
        <f t="shared" si="139"/>
        <v>371158</v>
      </c>
      <c r="AH88" s="45">
        <f t="shared" si="140"/>
        <v>146149</v>
      </c>
      <c r="AI88" s="45">
        <f t="shared" si="141"/>
        <v>225009</v>
      </c>
      <c r="AJ88" s="252">
        <f>SUM(AJ81:AJ87)</f>
        <v>44450</v>
      </c>
      <c r="AK88" s="252">
        <f>SUM(AK81:AK87)</f>
        <v>43565</v>
      </c>
      <c r="AL88" s="252">
        <f>SUM(AL81:AL87)</f>
        <v>22423</v>
      </c>
      <c r="AM88" s="45">
        <f t="shared" si="142"/>
        <v>110438</v>
      </c>
      <c r="AN88" s="211">
        <f t="shared" si="143"/>
        <v>1561066</v>
      </c>
      <c r="AQ88" s="45">
        <f>K88/AQ$5</f>
        <v>11604.25</v>
      </c>
      <c r="AR88" s="45">
        <f>AG88/AR$5</f>
        <v>20619.888888888891</v>
      </c>
      <c r="AS88" s="45">
        <f>AH88/AS$5</f>
        <v>20878.428571428572</v>
      </c>
      <c r="AT88" s="45">
        <f>AI88/AT$5</f>
        <v>20455.363636363636</v>
      </c>
      <c r="AU88" s="45">
        <f>AM88/AU$5</f>
        <v>36812.666666666664</v>
      </c>
      <c r="AV88" s="211">
        <f>AN88/AV$5</f>
        <v>53829.862068965514</v>
      </c>
      <c r="AW88" s="122"/>
      <c r="AX88" s="45">
        <f t="shared" si="147"/>
        <v>102904</v>
      </c>
      <c r="AY88" s="45">
        <f t="shared" si="148"/>
        <v>15887.5</v>
      </c>
      <c r="AZ88" s="45">
        <f t="shared" si="149"/>
        <v>14426</v>
      </c>
      <c r="BA88" s="45">
        <f t="shared" si="150"/>
        <v>16608</v>
      </c>
      <c r="BB88" s="45">
        <f t="shared" si="151"/>
        <v>43565</v>
      </c>
      <c r="BC88" s="211">
        <f>MEDIAN((D88:K88,M88:V88,Y88:AF88,AJ88:AL88))</f>
        <v>22616</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v>0</v>
      </c>
      <c r="G91" s="160"/>
      <c r="H91" s="144"/>
      <c r="I91" s="144"/>
      <c r="J91" s="160">
        <v>0</v>
      </c>
      <c r="K91" s="144">
        <v>0</v>
      </c>
      <c r="L91" s="43"/>
      <c r="M91" s="160"/>
      <c r="N91" s="160"/>
      <c r="O91" s="160"/>
      <c r="P91" s="160"/>
      <c r="Q91" s="160">
        <v>0</v>
      </c>
      <c r="R91" s="160">
        <v>0</v>
      </c>
      <c r="S91" s="160">
        <v>0</v>
      </c>
      <c r="T91" s="160">
        <v>0</v>
      </c>
      <c r="U91" s="160"/>
      <c r="V91" s="144"/>
      <c r="W91" s="144"/>
      <c r="X91" s="144"/>
      <c r="Y91" s="160">
        <v>0</v>
      </c>
      <c r="Z91" s="160"/>
      <c r="AA91" s="250"/>
      <c r="AB91" s="160"/>
      <c r="AC91" s="160"/>
      <c r="AD91" s="160"/>
      <c r="AE91" s="160">
        <v>0</v>
      </c>
      <c r="AF91" s="160"/>
      <c r="AG91" s="43">
        <f t="shared" ref="AG91" si="155">+SUM(M90:AF90)</f>
        <v>0</v>
      </c>
      <c r="AH91" s="43">
        <f t="shared" ref="AH91" si="156">O90+Q90+Z90+AC90+AD90+AF90+T90</f>
        <v>0</v>
      </c>
      <c r="AI91" s="43">
        <f t="shared" ref="AI91" si="157">M90+N90+P90+R90+S90+U90+V90+Y90+AA90+AB90+AE90</f>
        <v>0</v>
      </c>
      <c r="AJ91" s="160"/>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204" customFormat="1">
      <c r="A92" s="199"/>
      <c r="B92" s="200" t="s">
        <v>223</v>
      </c>
      <c r="C92" s="201"/>
      <c r="D92" s="144">
        <v>35984</v>
      </c>
      <c r="E92" s="160">
        <v>17620</v>
      </c>
      <c r="F92" s="160">
        <v>39863</v>
      </c>
      <c r="G92" s="160">
        <v>136192</v>
      </c>
      <c r="H92" s="144">
        <v>26118</v>
      </c>
      <c r="I92" s="144">
        <v>48541</v>
      </c>
      <c r="J92" s="160">
        <v>15070</v>
      </c>
      <c r="K92" s="144">
        <v>39389</v>
      </c>
      <c r="L92" s="43">
        <f t="shared" ref="L92:L100" si="165">+SUM(D92:K92)</f>
        <v>358777</v>
      </c>
      <c r="M92" s="160">
        <v>2815</v>
      </c>
      <c r="N92" s="160">
        <v>2417</v>
      </c>
      <c r="O92" s="160">
        <v>8558</v>
      </c>
      <c r="P92" s="160">
        <v>3492</v>
      </c>
      <c r="Q92" s="160">
        <v>20884</v>
      </c>
      <c r="R92" s="160">
        <v>3632</v>
      </c>
      <c r="S92" s="160">
        <v>2583</v>
      </c>
      <c r="T92" s="160">
        <v>5912</v>
      </c>
      <c r="U92" s="160">
        <v>297</v>
      </c>
      <c r="V92" s="144">
        <v>1007</v>
      </c>
      <c r="W92" s="144"/>
      <c r="X92" s="144"/>
      <c r="Y92" s="160">
        <v>3783</v>
      </c>
      <c r="Z92" s="160">
        <v>11465</v>
      </c>
      <c r="AA92" s="250">
        <v>4783</v>
      </c>
      <c r="AB92" s="160">
        <v>3110</v>
      </c>
      <c r="AC92" s="160">
        <v>6066</v>
      </c>
      <c r="AD92" s="160">
        <v>6991</v>
      </c>
      <c r="AE92" s="160">
        <v>3001</v>
      </c>
      <c r="AF92" s="160">
        <v>3290</v>
      </c>
      <c r="AG92" s="43">
        <f t="shared" ref="AG92:AG100" si="166">+SUM(M91:AF91)</f>
        <v>0</v>
      </c>
      <c r="AH92" s="43">
        <f t="shared" ref="AH92:AH100" si="167">O91+Q91+Z91+AC91+AD91+AF91+T91</f>
        <v>0</v>
      </c>
      <c r="AI92" s="43">
        <f t="shared" ref="AI92:AI100" si="168">M91+N91+P91+R91+S91+U91+V91+Y91+AA91+AB91+AE91</f>
        <v>0</v>
      </c>
      <c r="AJ92" s="160">
        <v>9912</v>
      </c>
      <c r="AK92" s="144">
        <v>951</v>
      </c>
      <c r="AL92" s="160">
        <v>4291</v>
      </c>
      <c r="AM92" s="43">
        <f t="shared" si="158"/>
        <v>15154</v>
      </c>
      <c r="AN92" s="44">
        <f t="shared" si="159"/>
        <v>373931</v>
      </c>
      <c r="AQ92" s="43">
        <f t="shared" ref="AQ92:AQ99" si="169">K92/AQ$5</f>
        <v>4923.625</v>
      </c>
      <c r="AR92" s="43">
        <f t="shared" ref="AR92:AT99" si="170">AG92/AR$5</f>
        <v>0</v>
      </c>
      <c r="AS92" s="43">
        <f t="shared" si="170"/>
        <v>0</v>
      </c>
      <c r="AT92" s="43">
        <f t="shared" si="170"/>
        <v>0</v>
      </c>
      <c r="AU92" s="43">
        <f t="shared" ref="AU92:AV99" si="171">AM92/AU$5</f>
        <v>5051.333333333333</v>
      </c>
      <c r="AV92" s="44">
        <f t="shared" si="171"/>
        <v>12894.172413793103</v>
      </c>
      <c r="AW92" s="122"/>
      <c r="AX92" s="43">
        <f t="shared" si="160"/>
        <v>37686.5</v>
      </c>
      <c r="AY92" s="43">
        <f t="shared" ref="AY92:AY100" si="172">MEDIAN($M91:$AF91)</f>
        <v>0</v>
      </c>
      <c r="AZ92" s="43">
        <f t="shared" ref="AZ92:AZ100" si="173">MEDIAN($AC91,$AD91,$Z91,$T91,$O91,Q91,AF91)</f>
        <v>0</v>
      </c>
      <c r="BA92" s="43">
        <f t="shared" ref="BA92:BA100" si="174">MEDIAN($AE91,$AB91,$AA91,$Y91,$V91,$U91,$S91,$R91,$P91,$N91,$M91)</f>
        <v>0</v>
      </c>
      <c r="BB92" s="43">
        <f t="shared" si="164"/>
        <v>4291</v>
      </c>
      <c r="BC92" s="44">
        <f>MEDIAN((D92:K92,M91:V91,Y91:AF91,AJ92:AL92))</f>
        <v>9912</v>
      </c>
    </row>
    <row r="93" spans="1:55" s="204" customFormat="1">
      <c r="A93" s="199"/>
      <c r="B93" s="200" t="s">
        <v>222</v>
      </c>
      <c r="C93" s="201"/>
      <c r="D93" s="144">
        <v>20745</v>
      </c>
      <c r="E93" s="160">
        <v>4071</v>
      </c>
      <c r="F93" s="160">
        <v>17213</v>
      </c>
      <c r="G93" s="160">
        <v>43565</v>
      </c>
      <c r="H93" s="144">
        <v>8968</v>
      </c>
      <c r="I93" s="144">
        <v>44999</v>
      </c>
      <c r="J93" s="160">
        <v>13318</v>
      </c>
      <c r="K93" s="144">
        <v>15106</v>
      </c>
      <c r="L93" s="43">
        <f t="shared" si="165"/>
        <v>167985</v>
      </c>
      <c r="M93" s="160">
        <v>585</v>
      </c>
      <c r="N93" s="160">
        <v>1531</v>
      </c>
      <c r="O93" s="160">
        <v>3730</v>
      </c>
      <c r="P93" s="160">
        <v>3502</v>
      </c>
      <c r="Q93" s="160">
        <v>6358</v>
      </c>
      <c r="R93" s="160">
        <v>1026</v>
      </c>
      <c r="S93" s="160">
        <v>1161</v>
      </c>
      <c r="T93" s="160">
        <v>2621</v>
      </c>
      <c r="U93" s="160">
        <v>1920</v>
      </c>
      <c r="V93" s="144">
        <v>837</v>
      </c>
      <c r="W93" s="144"/>
      <c r="X93" s="144"/>
      <c r="Y93" s="160">
        <v>3067</v>
      </c>
      <c r="Z93" s="160">
        <v>8625</v>
      </c>
      <c r="AA93" s="250">
        <v>2656</v>
      </c>
      <c r="AB93" s="160">
        <v>898</v>
      </c>
      <c r="AC93" s="160">
        <v>3680</v>
      </c>
      <c r="AD93" s="160">
        <v>2684</v>
      </c>
      <c r="AE93" s="160">
        <v>1052</v>
      </c>
      <c r="AF93" s="160">
        <v>3084</v>
      </c>
      <c r="AG93" s="43">
        <f t="shared" si="166"/>
        <v>94086</v>
      </c>
      <c r="AH93" s="43">
        <f t="shared" si="167"/>
        <v>63166</v>
      </c>
      <c r="AI93" s="43">
        <f t="shared" si="168"/>
        <v>30920</v>
      </c>
      <c r="AJ93" s="160">
        <v>8587</v>
      </c>
      <c r="AK93" s="144">
        <v>853</v>
      </c>
      <c r="AL93" s="160">
        <v>1374</v>
      </c>
      <c r="AM93" s="43">
        <f t="shared" si="158"/>
        <v>10814</v>
      </c>
      <c r="AN93" s="44">
        <f t="shared" si="159"/>
        <v>272885</v>
      </c>
      <c r="AQ93" s="43">
        <f t="shared" si="169"/>
        <v>1888.25</v>
      </c>
      <c r="AR93" s="43">
        <f t="shared" si="170"/>
        <v>5227</v>
      </c>
      <c r="AS93" s="43">
        <f t="shared" si="170"/>
        <v>9023.7142857142862</v>
      </c>
      <c r="AT93" s="43">
        <f t="shared" si="170"/>
        <v>2810.909090909091</v>
      </c>
      <c r="AU93" s="43">
        <f t="shared" si="171"/>
        <v>3604.6666666666665</v>
      </c>
      <c r="AV93" s="44">
        <f t="shared" si="171"/>
        <v>9409.8275862068967</v>
      </c>
      <c r="AW93" s="122"/>
      <c r="AX93" s="43">
        <f t="shared" si="160"/>
        <v>16159.5</v>
      </c>
      <c r="AY93" s="43">
        <f t="shared" si="172"/>
        <v>3562</v>
      </c>
      <c r="AZ93" s="43">
        <f t="shared" si="173"/>
        <v>6991</v>
      </c>
      <c r="BA93" s="43">
        <f t="shared" si="174"/>
        <v>3001</v>
      </c>
      <c r="BB93" s="43">
        <f t="shared" si="164"/>
        <v>1374</v>
      </c>
      <c r="BC93" s="44">
        <f>MEDIAN((D93:K93,M92:V92,Y92:AF92,AJ93:AL93))</f>
        <v>4783</v>
      </c>
    </row>
    <row r="94" spans="1:55" s="204" customFormat="1">
      <c r="A94" s="199"/>
      <c r="B94" s="200" t="s">
        <v>221</v>
      </c>
      <c r="C94" s="201"/>
      <c r="D94" s="144">
        <v>47061</v>
      </c>
      <c r="E94" s="160">
        <v>3629</v>
      </c>
      <c r="F94" s="160">
        <v>22496</v>
      </c>
      <c r="G94" s="160">
        <v>28825</v>
      </c>
      <c r="H94" s="144">
        <v>5649</v>
      </c>
      <c r="I94" s="144">
        <v>6847</v>
      </c>
      <c r="J94" s="160">
        <v>23183</v>
      </c>
      <c r="K94" s="144">
        <v>8519</v>
      </c>
      <c r="L94" s="43">
        <f t="shared" si="165"/>
        <v>146209</v>
      </c>
      <c r="M94" s="160">
        <v>77</v>
      </c>
      <c r="N94" s="160">
        <v>5191</v>
      </c>
      <c r="O94" s="160">
        <v>5660</v>
      </c>
      <c r="P94" s="160">
        <v>1968</v>
      </c>
      <c r="Q94" s="160">
        <v>8133</v>
      </c>
      <c r="R94" s="160">
        <v>5536</v>
      </c>
      <c r="S94" s="160">
        <v>2205</v>
      </c>
      <c r="T94" s="160">
        <v>3773</v>
      </c>
      <c r="U94" s="160">
        <v>3115</v>
      </c>
      <c r="V94" s="144">
        <v>250</v>
      </c>
      <c r="W94" s="144"/>
      <c r="X94" s="144"/>
      <c r="Y94" s="160">
        <v>2070</v>
      </c>
      <c r="Z94" s="160">
        <v>9246</v>
      </c>
      <c r="AA94" s="250">
        <v>9570</v>
      </c>
      <c r="AB94" s="160">
        <v>14289</v>
      </c>
      <c r="AC94" s="160">
        <v>22214</v>
      </c>
      <c r="AD94" s="160">
        <v>5066</v>
      </c>
      <c r="AE94" s="160">
        <v>2064</v>
      </c>
      <c r="AF94" s="160">
        <v>13077</v>
      </c>
      <c r="AG94" s="43">
        <f t="shared" si="166"/>
        <v>49017</v>
      </c>
      <c r="AH94" s="43">
        <f t="shared" si="167"/>
        <v>30782</v>
      </c>
      <c r="AI94" s="43">
        <f t="shared" si="168"/>
        <v>18235</v>
      </c>
      <c r="AJ94" s="160">
        <v>26</v>
      </c>
      <c r="AK94" s="144">
        <v>66</v>
      </c>
      <c r="AL94" s="160">
        <v>1121</v>
      </c>
      <c r="AM94" s="43">
        <f t="shared" si="158"/>
        <v>1213</v>
      </c>
      <c r="AN94" s="44">
        <f t="shared" si="159"/>
        <v>196439</v>
      </c>
      <c r="AQ94" s="43">
        <f t="shared" si="169"/>
        <v>1064.875</v>
      </c>
      <c r="AR94" s="43">
        <f t="shared" si="170"/>
        <v>2723.1666666666665</v>
      </c>
      <c r="AS94" s="43">
        <f t="shared" si="170"/>
        <v>4397.4285714285716</v>
      </c>
      <c r="AT94" s="43">
        <f t="shared" si="170"/>
        <v>1657.7272727272727</v>
      </c>
      <c r="AU94" s="43">
        <f t="shared" si="171"/>
        <v>404.33333333333331</v>
      </c>
      <c r="AV94" s="44">
        <f t="shared" si="171"/>
        <v>6773.7586206896549</v>
      </c>
      <c r="AW94" s="122"/>
      <c r="AX94" s="43">
        <f t="shared" si="160"/>
        <v>15507.5</v>
      </c>
      <c r="AY94" s="43">
        <f t="shared" si="172"/>
        <v>2638.5</v>
      </c>
      <c r="AZ94" s="43">
        <f t="shared" si="173"/>
        <v>3680</v>
      </c>
      <c r="BA94" s="43">
        <f t="shared" si="174"/>
        <v>1161</v>
      </c>
      <c r="BB94" s="43">
        <f t="shared" si="164"/>
        <v>66</v>
      </c>
      <c r="BC94" s="44">
        <f>MEDIAN((D94:K94,M93:V93,Y93:AF93,AJ94:AL94))</f>
        <v>3067</v>
      </c>
    </row>
    <row r="95" spans="1:55" s="204" customFormat="1">
      <c r="A95" s="199"/>
      <c r="B95" s="200" t="s">
        <v>220</v>
      </c>
      <c r="C95" s="201"/>
      <c r="D95" s="144">
        <v>0</v>
      </c>
      <c r="E95" s="160">
        <v>10142</v>
      </c>
      <c r="F95" s="160">
        <v>39707</v>
      </c>
      <c r="G95" s="160">
        <v>75280</v>
      </c>
      <c r="H95" s="144">
        <v>18573</v>
      </c>
      <c r="I95" s="144">
        <v>35535</v>
      </c>
      <c r="J95" s="160">
        <v>7284</v>
      </c>
      <c r="K95" s="144">
        <v>22404</v>
      </c>
      <c r="L95" s="43">
        <f t="shared" si="165"/>
        <v>208925</v>
      </c>
      <c r="M95" s="160">
        <v>0</v>
      </c>
      <c r="N95" s="160">
        <v>370</v>
      </c>
      <c r="O95" s="160">
        <v>839</v>
      </c>
      <c r="P95" s="160">
        <v>1501</v>
      </c>
      <c r="Q95" s="160">
        <v>0</v>
      </c>
      <c r="R95" s="160">
        <v>49</v>
      </c>
      <c r="S95" s="160">
        <v>0</v>
      </c>
      <c r="T95" s="160">
        <v>0</v>
      </c>
      <c r="U95" s="160">
        <v>352</v>
      </c>
      <c r="V95" s="144"/>
      <c r="W95" s="144"/>
      <c r="X95" s="144"/>
      <c r="Y95" s="160">
        <v>1139</v>
      </c>
      <c r="Z95" s="160"/>
      <c r="AA95" s="250"/>
      <c r="AB95" s="160"/>
      <c r="AC95" s="160"/>
      <c r="AD95" s="160">
        <v>827</v>
      </c>
      <c r="AE95" s="160">
        <v>0</v>
      </c>
      <c r="AF95" s="160">
        <v>57</v>
      </c>
      <c r="AG95" s="43">
        <f t="shared" si="166"/>
        <v>113504</v>
      </c>
      <c r="AH95" s="43">
        <f t="shared" si="167"/>
        <v>67169</v>
      </c>
      <c r="AI95" s="43">
        <f t="shared" si="168"/>
        <v>46335</v>
      </c>
      <c r="AJ95" s="160"/>
      <c r="AK95" s="144"/>
      <c r="AL95" s="160">
        <v>0</v>
      </c>
      <c r="AM95" s="43">
        <f t="shared" si="158"/>
        <v>0</v>
      </c>
      <c r="AN95" s="44">
        <f t="shared" si="159"/>
        <v>322429</v>
      </c>
      <c r="AQ95" s="43">
        <f t="shared" si="169"/>
        <v>2800.5</v>
      </c>
      <c r="AR95" s="43">
        <f t="shared" si="170"/>
        <v>6305.7777777777774</v>
      </c>
      <c r="AS95" s="43">
        <f t="shared" si="170"/>
        <v>9595.5714285714294</v>
      </c>
      <c r="AT95" s="43">
        <f t="shared" si="170"/>
        <v>4212.272727272727</v>
      </c>
      <c r="AU95" s="43">
        <f t="shared" si="171"/>
        <v>0</v>
      </c>
      <c r="AV95" s="44">
        <f t="shared" si="171"/>
        <v>11118.241379310344</v>
      </c>
      <c r="AW95" s="122"/>
      <c r="AX95" s="43">
        <f t="shared" si="160"/>
        <v>20488.5</v>
      </c>
      <c r="AY95" s="43">
        <f t="shared" si="172"/>
        <v>5128.5</v>
      </c>
      <c r="AZ95" s="43">
        <f t="shared" si="173"/>
        <v>8133</v>
      </c>
      <c r="BA95" s="43">
        <f t="shared" si="174"/>
        <v>2205</v>
      </c>
      <c r="BB95" s="43">
        <f t="shared" si="164"/>
        <v>0</v>
      </c>
      <c r="BC95" s="44">
        <f>MEDIAN((D95:K95,M94:V94,Y94:AF94,AJ95:AL95))</f>
        <v>5660</v>
      </c>
    </row>
    <row r="96" spans="1:55" s="204" customFormat="1">
      <c r="A96" s="199"/>
      <c r="B96" s="200" t="s">
        <v>219</v>
      </c>
      <c r="C96" s="201"/>
      <c r="D96" s="144">
        <v>0</v>
      </c>
      <c r="E96" s="160">
        <v>106</v>
      </c>
      <c r="F96" s="160">
        <v>708</v>
      </c>
      <c r="G96" s="160">
        <v>618</v>
      </c>
      <c r="H96" s="144">
        <v>2032</v>
      </c>
      <c r="I96" s="144"/>
      <c r="J96" s="160">
        <v>0</v>
      </c>
      <c r="K96" s="144">
        <v>0</v>
      </c>
      <c r="L96" s="43">
        <f t="shared" si="165"/>
        <v>3464</v>
      </c>
      <c r="M96" s="160">
        <v>0</v>
      </c>
      <c r="N96" s="160"/>
      <c r="O96" s="160"/>
      <c r="P96" s="160"/>
      <c r="Q96" s="160">
        <v>264</v>
      </c>
      <c r="R96" s="160">
        <v>0</v>
      </c>
      <c r="S96" s="160">
        <v>0</v>
      </c>
      <c r="T96" s="160">
        <v>0</v>
      </c>
      <c r="U96" s="160"/>
      <c r="V96" s="144"/>
      <c r="W96" s="144"/>
      <c r="X96" s="144"/>
      <c r="Y96" s="160">
        <v>0</v>
      </c>
      <c r="Z96" s="160">
        <v>0</v>
      </c>
      <c r="AA96" s="250">
        <v>3557</v>
      </c>
      <c r="AB96" s="160"/>
      <c r="AC96" s="160">
        <v>6292</v>
      </c>
      <c r="AD96" s="160"/>
      <c r="AE96" s="160">
        <v>0</v>
      </c>
      <c r="AF96" s="160"/>
      <c r="AG96" s="43">
        <f t="shared" si="166"/>
        <v>5134</v>
      </c>
      <c r="AH96" s="43">
        <f t="shared" si="167"/>
        <v>1723</v>
      </c>
      <c r="AI96" s="43">
        <f t="shared" si="168"/>
        <v>3411</v>
      </c>
      <c r="AJ96" s="160"/>
      <c r="AK96" s="144"/>
      <c r="AL96" s="160">
        <v>0</v>
      </c>
      <c r="AM96" s="43">
        <f t="shared" si="158"/>
        <v>0</v>
      </c>
      <c r="AN96" s="44">
        <f t="shared" si="159"/>
        <v>8598</v>
      </c>
      <c r="AQ96" s="43">
        <f t="shared" si="169"/>
        <v>0</v>
      </c>
      <c r="AR96" s="43">
        <f t="shared" si="170"/>
        <v>285.22222222222223</v>
      </c>
      <c r="AS96" s="43">
        <f t="shared" si="170"/>
        <v>246.14285714285714</v>
      </c>
      <c r="AT96" s="43">
        <f t="shared" si="170"/>
        <v>310.09090909090907</v>
      </c>
      <c r="AU96" s="43">
        <f t="shared" si="171"/>
        <v>0</v>
      </c>
      <c r="AV96" s="44">
        <f t="shared" si="171"/>
        <v>296.48275862068965</v>
      </c>
      <c r="AW96" s="122"/>
      <c r="AX96" s="43">
        <f t="shared" si="160"/>
        <v>106</v>
      </c>
      <c r="AY96" s="43">
        <f t="shared" si="172"/>
        <v>57</v>
      </c>
      <c r="AZ96" s="43">
        <f t="shared" si="173"/>
        <v>57</v>
      </c>
      <c r="BA96" s="43">
        <f t="shared" si="174"/>
        <v>200.5</v>
      </c>
      <c r="BB96" s="43">
        <f t="shared" si="164"/>
        <v>0</v>
      </c>
      <c r="BC96" s="44">
        <f>MEDIAN((D96:K96,M95:V95,Y95:AF95,AJ96:AL96))</f>
        <v>57</v>
      </c>
    </row>
    <row r="97" spans="1:55" s="204" customFormat="1">
      <c r="A97" s="199"/>
      <c r="B97" s="200" t="s">
        <v>218</v>
      </c>
      <c r="C97" s="201"/>
      <c r="D97" s="144">
        <v>6250</v>
      </c>
      <c r="E97" s="160">
        <v>82</v>
      </c>
      <c r="F97" s="160">
        <v>0</v>
      </c>
      <c r="G97" s="160"/>
      <c r="H97" s="144"/>
      <c r="I97" s="144"/>
      <c r="J97" s="160">
        <v>4</v>
      </c>
      <c r="K97" s="144">
        <v>630</v>
      </c>
      <c r="L97" s="43">
        <f t="shared" si="165"/>
        <v>6966</v>
      </c>
      <c r="M97" s="160">
        <v>0</v>
      </c>
      <c r="N97" s="160"/>
      <c r="O97" s="160">
        <v>572</v>
      </c>
      <c r="P97" s="160"/>
      <c r="Q97" s="160">
        <v>0</v>
      </c>
      <c r="R97" s="160">
        <v>0</v>
      </c>
      <c r="S97" s="160">
        <v>0</v>
      </c>
      <c r="T97" s="160">
        <v>0</v>
      </c>
      <c r="U97" s="160"/>
      <c r="V97" s="144"/>
      <c r="W97" s="144"/>
      <c r="X97" s="144"/>
      <c r="Y97" s="160">
        <v>0</v>
      </c>
      <c r="Z97" s="160">
        <v>1501</v>
      </c>
      <c r="AA97" s="250">
        <v>352</v>
      </c>
      <c r="AB97" s="160"/>
      <c r="AC97" s="160"/>
      <c r="AD97" s="160"/>
      <c r="AE97" s="160">
        <v>0</v>
      </c>
      <c r="AF97" s="160"/>
      <c r="AG97" s="43">
        <f t="shared" si="166"/>
        <v>10113</v>
      </c>
      <c r="AH97" s="43">
        <f t="shared" si="167"/>
        <v>6556</v>
      </c>
      <c r="AI97" s="43">
        <f t="shared" si="168"/>
        <v>3557</v>
      </c>
      <c r="AJ97" s="160"/>
      <c r="AK97" s="144">
        <v>31</v>
      </c>
      <c r="AL97" s="160">
        <v>0</v>
      </c>
      <c r="AM97" s="43">
        <f t="shared" si="158"/>
        <v>31</v>
      </c>
      <c r="AN97" s="44">
        <f t="shared" si="159"/>
        <v>17110</v>
      </c>
      <c r="AQ97" s="43">
        <f t="shared" si="169"/>
        <v>78.75</v>
      </c>
      <c r="AR97" s="43">
        <f t="shared" si="170"/>
        <v>561.83333333333337</v>
      </c>
      <c r="AS97" s="43">
        <f t="shared" si="170"/>
        <v>936.57142857142856</v>
      </c>
      <c r="AT97" s="43">
        <f t="shared" si="170"/>
        <v>323.36363636363637</v>
      </c>
      <c r="AU97" s="43">
        <f t="shared" si="171"/>
        <v>10.333333333333334</v>
      </c>
      <c r="AV97" s="44">
        <f t="shared" si="171"/>
        <v>590</v>
      </c>
      <c r="AW97" s="122"/>
      <c r="AX97" s="43">
        <f t="shared" si="160"/>
        <v>82</v>
      </c>
      <c r="AY97" s="43">
        <f t="shared" si="172"/>
        <v>0</v>
      </c>
      <c r="AZ97" s="43">
        <f t="shared" si="173"/>
        <v>132</v>
      </c>
      <c r="BA97" s="43">
        <f t="shared" si="174"/>
        <v>0</v>
      </c>
      <c r="BB97" s="43">
        <f t="shared" si="164"/>
        <v>15.5</v>
      </c>
      <c r="BC97" s="44">
        <f>MEDIAN((D97:K97,M96:V96,Y96:AF96,AJ97:AL97))</f>
        <v>0</v>
      </c>
    </row>
    <row r="98" spans="1:55" s="204" customFormat="1">
      <c r="A98" s="199"/>
      <c r="B98" s="200" t="s">
        <v>217</v>
      </c>
      <c r="C98" s="201"/>
      <c r="D98" s="144">
        <v>0</v>
      </c>
      <c r="E98" s="160">
        <v>0</v>
      </c>
      <c r="F98" s="160">
        <v>0</v>
      </c>
      <c r="G98" s="160"/>
      <c r="H98" s="144"/>
      <c r="I98" s="144"/>
      <c r="J98" s="160">
        <v>2</v>
      </c>
      <c r="K98" s="144">
        <v>599</v>
      </c>
      <c r="L98" s="367">
        <f t="shared" si="165"/>
        <v>601</v>
      </c>
      <c r="M98" s="160">
        <v>20</v>
      </c>
      <c r="N98" s="160"/>
      <c r="O98" s="160">
        <v>67</v>
      </c>
      <c r="P98" s="160">
        <v>11</v>
      </c>
      <c r="Q98" s="160">
        <v>569</v>
      </c>
      <c r="R98" s="160">
        <v>3</v>
      </c>
      <c r="S98" s="160">
        <v>0</v>
      </c>
      <c r="T98" s="160">
        <v>0</v>
      </c>
      <c r="U98" s="160"/>
      <c r="V98" s="144">
        <v>274</v>
      </c>
      <c r="W98" s="144"/>
      <c r="X98" s="144"/>
      <c r="Y98" s="160">
        <v>0</v>
      </c>
      <c r="Z98" s="160">
        <v>114</v>
      </c>
      <c r="AA98" s="250"/>
      <c r="AB98" s="160"/>
      <c r="AC98" s="160"/>
      <c r="AD98" s="160"/>
      <c r="AE98" s="160">
        <v>0</v>
      </c>
      <c r="AF98" s="160">
        <v>223</v>
      </c>
      <c r="AG98" s="368">
        <f t="shared" si="166"/>
        <v>2425</v>
      </c>
      <c r="AH98" s="43">
        <f t="shared" si="167"/>
        <v>2073</v>
      </c>
      <c r="AI98" s="43">
        <f t="shared" si="168"/>
        <v>352</v>
      </c>
      <c r="AJ98" s="160"/>
      <c r="AK98" s="144"/>
      <c r="AL98" s="160">
        <v>0</v>
      </c>
      <c r="AM98" s="43">
        <f t="shared" si="158"/>
        <v>0</v>
      </c>
      <c r="AN98" s="44">
        <f t="shared" si="159"/>
        <v>3026</v>
      </c>
      <c r="AQ98" s="43">
        <f t="shared" si="169"/>
        <v>74.875</v>
      </c>
      <c r="AR98" s="43">
        <f t="shared" si="170"/>
        <v>134.72222222222223</v>
      </c>
      <c r="AS98" s="43">
        <f t="shared" si="170"/>
        <v>296.14285714285717</v>
      </c>
      <c r="AT98" s="43">
        <f t="shared" si="170"/>
        <v>32</v>
      </c>
      <c r="AU98" s="43">
        <f t="shared" si="171"/>
        <v>0</v>
      </c>
      <c r="AV98" s="44">
        <f t="shared" si="171"/>
        <v>104.34482758620689</v>
      </c>
      <c r="AW98" s="122"/>
      <c r="AX98" s="43">
        <f t="shared" si="160"/>
        <v>0</v>
      </c>
      <c r="AY98" s="43">
        <f t="shared" si="172"/>
        <v>0</v>
      </c>
      <c r="AZ98" s="43">
        <f t="shared" si="173"/>
        <v>286</v>
      </c>
      <c r="BA98" s="43">
        <f t="shared" si="174"/>
        <v>0</v>
      </c>
      <c r="BB98" s="43">
        <f t="shared" si="164"/>
        <v>0</v>
      </c>
      <c r="BC98" s="44">
        <f>MEDIAN((D98:K98,M97:V97,Y97:AF97,AJ98:AL98))</f>
        <v>0</v>
      </c>
    </row>
    <row r="99" spans="1:55" s="204" customFormat="1">
      <c r="A99" s="199"/>
      <c r="B99" s="251" t="s">
        <v>198</v>
      </c>
      <c r="C99" s="201"/>
      <c r="D99" s="144">
        <v>1106</v>
      </c>
      <c r="E99" s="160">
        <v>0</v>
      </c>
      <c r="F99" s="160">
        <v>0</v>
      </c>
      <c r="G99" s="160"/>
      <c r="H99" s="144"/>
      <c r="I99" s="144"/>
      <c r="J99" s="160">
        <v>0</v>
      </c>
      <c r="K99" s="144">
        <v>0</v>
      </c>
      <c r="L99" s="367">
        <f t="shared" si="165"/>
        <v>1106</v>
      </c>
      <c r="M99" s="160">
        <v>0</v>
      </c>
      <c r="N99" s="160"/>
      <c r="O99" s="160"/>
      <c r="P99" s="160"/>
      <c r="Q99" s="160">
        <v>0</v>
      </c>
      <c r="R99" s="160">
        <v>0</v>
      </c>
      <c r="S99" s="160">
        <v>0</v>
      </c>
      <c r="T99" s="160">
        <v>0</v>
      </c>
      <c r="U99" s="160">
        <v>1091</v>
      </c>
      <c r="V99" s="160"/>
      <c r="W99" s="160"/>
      <c r="X99" s="160"/>
      <c r="Y99" s="160">
        <v>0</v>
      </c>
      <c r="Z99" s="160"/>
      <c r="AA99" s="160">
        <v>0</v>
      </c>
      <c r="AB99" s="160"/>
      <c r="AC99" s="160"/>
      <c r="AD99" s="160"/>
      <c r="AE99" s="160">
        <v>0</v>
      </c>
      <c r="AF99" s="160">
        <v>420</v>
      </c>
      <c r="AG99" s="368">
        <f t="shared" si="166"/>
        <v>1281</v>
      </c>
      <c r="AH99" s="43">
        <f t="shared" si="167"/>
        <v>973</v>
      </c>
      <c r="AI99" s="43">
        <f t="shared" si="168"/>
        <v>308</v>
      </c>
      <c r="AJ99" s="160">
        <v>104</v>
      </c>
      <c r="AK99" s="144"/>
      <c r="AL99" s="160">
        <v>0</v>
      </c>
      <c r="AM99" s="43">
        <f t="shared" si="158"/>
        <v>104</v>
      </c>
      <c r="AN99" s="44">
        <f t="shared" si="159"/>
        <v>2491</v>
      </c>
      <c r="AQ99" s="43">
        <f t="shared" si="169"/>
        <v>0</v>
      </c>
      <c r="AR99" s="43">
        <f t="shared" si="170"/>
        <v>71.166666666666671</v>
      </c>
      <c r="AS99" s="43">
        <f t="shared" si="170"/>
        <v>139</v>
      </c>
      <c r="AT99" s="43">
        <f t="shared" si="170"/>
        <v>28</v>
      </c>
      <c r="AU99" s="43">
        <f t="shared" si="171"/>
        <v>34.666666666666664</v>
      </c>
      <c r="AV99" s="44">
        <f t="shared" si="171"/>
        <v>85.896551724137936</v>
      </c>
      <c r="AW99" s="122"/>
      <c r="AX99" s="43">
        <f t="shared" si="160"/>
        <v>0</v>
      </c>
      <c r="AY99" s="43">
        <f t="shared" si="172"/>
        <v>15.5</v>
      </c>
      <c r="AZ99" s="43">
        <f t="shared" si="173"/>
        <v>114</v>
      </c>
      <c r="BA99" s="43">
        <f t="shared" si="174"/>
        <v>3</v>
      </c>
      <c r="BB99" s="43">
        <f t="shared" si="164"/>
        <v>52</v>
      </c>
      <c r="BC99" s="44">
        <f>MEDIAN((D99:K99,M98:V98,Y98:AF98,AJ99:AL99))</f>
        <v>3</v>
      </c>
    </row>
    <row r="100" spans="1:55" s="204" customFormat="1">
      <c r="A100" s="199"/>
      <c r="B100" s="200"/>
      <c r="C100" s="210" t="s">
        <v>216</v>
      </c>
      <c r="D100" s="252">
        <f t="shared" ref="D100:AF100" si="175">SUM(D91:D99)</f>
        <v>111146</v>
      </c>
      <c r="E100" s="252">
        <f t="shared" si="175"/>
        <v>35650</v>
      </c>
      <c r="F100" s="252">
        <f t="shared" si="175"/>
        <v>119987</v>
      </c>
      <c r="G100" s="252">
        <f t="shared" si="175"/>
        <v>284480</v>
      </c>
      <c r="H100" s="252">
        <f t="shared" si="175"/>
        <v>61340</v>
      </c>
      <c r="I100" s="252">
        <f t="shared" si="175"/>
        <v>135922</v>
      </c>
      <c r="J100" s="252">
        <f t="shared" si="175"/>
        <v>58861</v>
      </c>
      <c r="K100" s="252">
        <f t="shared" si="175"/>
        <v>86647</v>
      </c>
      <c r="L100" s="45">
        <f t="shared" si="165"/>
        <v>894033</v>
      </c>
      <c r="M100" s="252">
        <f t="shared" si="175"/>
        <v>3497</v>
      </c>
      <c r="N100" s="252">
        <f t="shared" si="175"/>
        <v>9509</v>
      </c>
      <c r="O100" s="252">
        <f t="shared" si="175"/>
        <v>19426</v>
      </c>
      <c r="P100" s="252">
        <f t="shared" si="175"/>
        <v>10474</v>
      </c>
      <c r="Q100" s="252">
        <f t="shared" si="175"/>
        <v>36208</v>
      </c>
      <c r="R100" s="252">
        <f t="shared" si="175"/>
        <v>10246</v>
      </c>
      <c r="S100" s="252">
        <f t="shared" si="175"/>
        <v>5949</v>
      </c>
      <c r="T100" s="252">
        <f t="shared" si="175"/>
        <v>12306</v>
      </c>
      <c r="U100" s="252">
        <f t="shared" si="175"/>
        <v>6775</v>
      </c>
      <c r="V100" s="252">
        <f t="shared" si="175"/>
        <v>2368</v>
      </c>
      <c r="W100" s="252">
        <f t="shared" si="175"/>
        <v>0</v>
      </c>
      <c r="X100" s="252">
        <f t="shared" si="175"/>
        <v>0</v>
      </c>
      <c r="Y100" s="252">
        <f t="shared" si="175"/>
        <v>10059</v>
      </c>
      <c r="Z100" s="252">
        <f t="shared" si="175"/>
        <v>30951</v>
      </c>
      <c r="AA100" s="252">
        <f t="shared" si="175"/>
        <v>20918</v>
      </c>
      <c r="AB100" s="252">
        <f t="shared" si="175"/>
        <v>18297</v>
      </c>
      <c r="AC100" s="252">
        <f t="shared" si="175"/>
        <v>38252</v>
      </c>
      <c r="AD100" s="252">
        <f t="shared" si="175"/>
        <v>15568</v>
      </c>
      <c r="AE100" s="252">
        <f t="shared" si="175"/>
        <v>6117</v>
      </c>
      <c r="AF100" s="252">
        <f t="shared" si="175"/>
        <v>20151</v>
      </c>
      <c r="AG100" s="45">
        <f t="shared" si="166"/>
        <v>1511</v>
      </c>
      <c r="AH100" s="45">
        <f t="shared" si="167"/>
        <v>420</v>
      </c>
      <c r="AI100" s="45">
        <f t="shared" si="168"/>
        <v>1091</v>
      </c>
      <c r="AJ100" s="252">
        <f>SUM(AJ91:AJ99)</f>
        <v>18629</v>
      </c>
      <c r="AK100" s="252">
        <f>SUM(AK91:AK99)</f>
        <v>1901</v>
      </c>
      <c r="AL100" s="252">
        <f>SUM(AL91:AL99)</f>
        <v>6786</v>
      </c>
      <c r="AM100" s="45">
        <f t="shared" si="158"/>
        <v>27316</v>
      </c>
      <c r="AN100" s="211">
        <f t="shared" si="159"/>
        <v>922860</v>
      </c>
      <c r="AQ100" s="45">
        <f>K100/AQ$5</f>
        <v>10830.875</v>
      </c>
      <c r="AR100" s="45">
        <f>AG100/AR$5</f>
        <v>83.944444444444443</v>
      </c>
      <c r="AS100" s="45">
        <f>AH100/AS$5</f>
        <v>60</v>
      </c>
      <c r="AT100" s="45">
        <f>AI100/AT$5</f>
        <v>99.181818181818187</v>
      </c>
      <c r="AU100" s="45">
        <f>AM100/AU$5</f>
        <v>9105.3333333333339</v>
      </c>
      <c r="AV100" s="211">
        <f>AN100/AV$5</f>
        <v>31822.758620689656</v>
      </c>
      <c r="AW100" s="122"/>
      <c r="AX100" s="45">
        <f t="shared" si="160"/>
        <v>98896.5</v>
      </c>
      <c r="AY100" s="45">
        <f t="shared" si="172"/>
        <v>0</v>
      </c>
      <c r="AZ100" s="45">
        <f t="shared" si="173"/>
        <v>0</v>
      </c>
      <c r="BA100" s="45">
        <f t="shared" si="174"/>
        <v>0</v>
      </c>
      <c r="BB100" s="45">
        <f t="shared" si="164"/>
        <v>6786</v>
      </c>
      <c r="BC100" s="211">
        <f>MEDIAN((D100:K100,M99:V99,Y99:AF99,AJ100:AL100))</f>
        <v>1901</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6">D88-D100</f>
        <v>-95859</v>
      </c>
      <c r="E102" s="256">
        <f t="shared" si="176"/>
        <v>18049</v>
      </c>
      <c r="F102" s="256">
        <f t="shared" si="176"/>
        <v>7791</v>
      </c>
      <c r="G102" s="256">
        <f t="shared" si="176"/>
        <v>-171506</v>
      </c>
      <c r="H102" s="256">
        <f t="shared" si="176"/>
        <v>390641</v>
      </c>
      <c r="I102" s="256">
        <f t="shared" si="176"/>
        <v>27096</v>
      </c>
      <c r="J102" s="256">
        <f t="shared" si="176"/>
        <v>3038</v>
      </c>
      <c r="K102" s="256">
        <f t="shared" si="176"/>
        <v>6187</v>
      </c>
      <c r="L102" s="42">
        <f>+SUM(D102:K102)</f>
        <v>185437</v>
      </c>
      <c r="M102" s="256">
        <f>M88-M100</f>
        <v>16454</v>
      </c>
      <c r="N102" s="256">
        <f t="shared" ref="N102:V102" si="177">N88-N100</f>
        <v>5882</v>
      </c>
      <c r="O102" s="256">
        <f t="shared" si="177"/>
        <v>40058</v>
      </c>
      <c r="P102" s="256">
        <f t="shared" si="177"/>
        <v>14399</v>
      </c>
      <c r="Q102" s="256">
        <f t="shared" si="177"/>
        <v>-25896</v>
      </c>
      <c r="R102" s="256">
        <f t="shared" si="177"/>
        <v>5882</v>
      </c>
      <c r="S102" s="256">
        <f t="shared" si="177"/>
        <v>8177</v>
      </c>
      <c r="T102" s="256">
        <f t="shared" si="177"/>
        <v>-1587</v>
      </c>
      <c r="U102" s="256">
        <f t="shared" si="177"/>
        <v>15841</v>
      </c>
      <c r="V102" s="256">
        <f t="shared" si="177"/>
        <v>7553</v>
      </c>
      <c r="W102" s="256"/>
      <c r="X102" s="256"/>
      <c r="Y102" s="256">
        <f t="shared" ref="Y102:AF102" si="178">Y88-Y100</f>
        <v>41618</v>
      </c>
      <c r="Z102" s="256">
        <f t="shared" si="178"/>
        <v>-16525</v>
      </c>
      <c r="AA102" s="256">
        <f t="shared" si="178"/>
        <v>-4310</v>
      </c>
      <c r="AB102" s="256">
        <f t="shared" si="178"/>
        <v>6701</v>
      </c>
      <c r="AC102" s="256">
        <f t="shared" si="178"/>
        <v>-15573</v>
      </c>
      <c r="AD102" s="256">
        <f t="shared" si="178"/>
        <v>79</v>
      </c>
      <c r="AE102" s="256">
        <f t="shared" si="178"/>
        <v>2603</v>
      </c>
      <c r="AF102" s="256">
        <f t="shared" si="178"/>
        <v>-7269</v>
      </c>
      <c r="AG102" s="42">
        <f>+SUM(M102:AF102)</f>
        <v>94087</v>
      </c>
      <c r="AH102" s="42">
        <f t="shared" ref="AH102" si="179">O102+Q102+Z102+AC102+AD102+AF102+T102</f>
        <v>-26713</v>
      </c>
      <c r="AI102" s="42">
        <f>M102+N102+P102+R102+S102+U102+V102+Y102+AA102+AB102+AE102</f>
        <v>120800</v>
      </c>
      <c r="AJ102" s="256">
        <f>AJ88-AJ100</f>
        <v>25821</v>
      </c>
      <c r="AK102" s="256">
        <f>AK88-AK100</f>
        <v>41664</v>
      </c>
      <c r="AL102" s="256">
        <f>AL88-AL100</f>
        <v>15637</v>
      </c>
      <c r="AM102" s="42">
        <f>+SUM(AJ102:AL102)</f>
        <v>83122</v>
      </c>
      <c r="AN102" s="230">
        <f>+AM102+AG102+L102</f>
        <v>362646</v>
      </c>
      <c r="AQ102" s="42">
        <f>K102/AQ$5</f>
        <v>773.375</v>
      </c>
      <c r="AR102" s="42">
        <f>AG102/AR$5</f>
        <v>5227.0555555555557</v>
      </c>
      <c r="AS102" s="42">
        <f>AH102/AS$5</f>
        <v>-3816.1428571428573</v>
      </c>
      <c r="AT102" s="42">
        <f>AI102/AT$5</f>
        <v>10981.818181818182</v>
      </c>
      <c r="AU102" s="42">
        <f>AM102/AU$5</f>
        <v>27707.333333333332</v>
      </c>
      <c r="AV102" s="230">
        <f>AN102/AV$5</f>
        <v>12505.034482758621</v>
      </c>
      <c r="AW102" s="122"/>
      <c r="AX102" s="42">
        <f t="shared" si="160"/>
        <v>6989</v>
      </c>
      <c r="AY102" s="42">
        <f t="shared" ref="AY102" si="180">MEDIAN($M102:$AF102)</f>
        <v>5882</v>
      </c>
      <c r="AZ102" s="42">
        <f>MEDIAN($AC102,$AD102,$Z102,$T102,$O102,Q102,AF102)</f>
        <v>-7269</v>
      </c>
      <c r="BA102" s="42">
        <f>MEDIAN($AE102,$AB102,$AA102,$Y102,$V102,$U102,$S102,$R102,$P102,$N102,$M102)</f>
        <v>7553</v>
      </c>
      <c r="BB102" s="42">
        <f t="shared" si="164"/>
        <v>25821</v>
      </c>
      <c r="BC102" s="230">
        <f>MEDIAN((D102:K102,M102:V102,Y102:AF102,AJ102:AL102))</f>
        <v>6701</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541393</v>
      </c>
      <c r="E105" s="160">
        <v>141594</v>
      </c>
      <c r="F105" s="160">
        <v>907939</v>
      </c>
      <c r="G105" s="160">
        <v>1536502</v>
      </c>
      <c r="H105" s="144">
        <v>633208</v>
      </c>
      <c r="I105" s="144">
        <v>1243918</v>
      </c>
      <c r="J105" s="160">
        <v>316255</v>
      </c>
      <c r="K105" s="144">
        <v>560377</v>
      </c>
      <c r="L105" s="43">
        <f t="shared" ref="L105:L110" si="181">+SUM(D105:K105)</f>
        <v>5881186</v>
      </c>
      <c r="M105" s="160">
        <v>23641</v>
      </c>
      <c r="N105" s="160">
        <v>74502</v>
      </c>
      <c r="O105" s="160">
        <v>164441</v>
      </c>
      <c r="P105" s="160">
        <v>107952</v>
      </c>
      <c r="Q105" s="160">
        <v>252008</v>
      </c>
      <c r="R105" s="160">
        <v>79033</v>
      </c>
      <c r="S105" s="160">
        <v>33907</v>
      </c>
      <c r="T105" s="160">
        <v>76955</v>
      </c>
      <c r="U105" s="160">
        <v>72048</v>
      </c>
      <c r="V105" s="144">
        <v>11252</v>
      </c>
      <c r="W105" s="144"/>
      <c r="X105" s="144"/>
      <c r="Y105" s="160">
        <v>22664</v>
      </c>
      <c r="Z105" s="160">
        <v>235142</v>
      </c>
      <c r="AA105" s="250">
        <v>94890</v>
      </c>
      <c r="AB105" s="160">
        <v>47753</v>
      </c>
      <c r="AC105" s="160">
        <v>135309</v>
      </c>
      <c r="AD105" s="160">
        <v>64335</v>
      </c>
      <c r="AE105" s="160">
        <v>22365</v>
      </c>
      <c r="AF105" s="160">
        <v>58513</v>
      </c>
      <c r="AG105" s="43">
        <f>+SUM(M105:AF105)</f>
        <v>1576710</v>
      </c>
      <c r="AH105" s="43">
        <f t="shared" ref="AH105:AH110" si="182">O105+Q105+Z105+AC105+AD105+AF105+T105</f>
        <v>986703</v>
      </c>
      <c r="AI105" s="43">
        <f t="shared" ref="AI105:AI110" si="183">M105+N105+P105+R105+S105+U105+V105+Y105+AA105+AB105+AE105</f>
        <v>590007</v>
      </c>
      <c r="AJ105" s="160">
        <v>76606</v>
      </c>
      <c r="AK105" s="144">
        <v>14917</v>
      </c>
      <c r="AL105" s="160">
        <v>30238</v>
      </c>
      <c r="AM105" s="43">
        <f t="shared" ref="AM105:AM110" si="184">+SUM(AJ105:AL105)</f>
        <v>121761</v>
      </c>
      <c r="AN105" s="44">
        <f t="shared" ref="AN105:AN110" si="185">+AM105+AG105+L105</f>
        <v>7579657</v>
      </c>
      <c r="AQ105" s="43">
        <f t="shared" ref="AQ105:AQ109" si="186">K105/AQ$5</f>
        <v>70047.125</v>
      </c>
      <c r="AR105" s="43">
        <f t="shared" ref="AR105:AT109" si="187">AG105/AR$5</f>
        <v>87595</v>
      </c>
      <c r="AS105" s="43">
        <f t="shared" si="187"/>
        <v>140957.57142857142</v>
      </c>
      <c r="AT105" s="43">
        <f t="shared" si="187"/>
        <v>53637</v>
      </c>
      <c r="AU105" s="43">
        <f t="shared" ref="AU105:AV109" si="188">AM105/AU$5</f>
        <v>40587</v>
      </c>
      <c r="AV105" s="44">
        <f t="shared" si="188"/>
        <v>261367.4827586207</v>
      </c>
      <c r="AW105" s="122"/>
      <c r="AX105" s="43">
        <f t="shared" ref="AX105:AX110" si="189">MEDIAN($D105:$K105)</f>
        <v>596792.5</v>
      </c>
      <c r="AY105" s="43">
        <f>MEDIAN($M105:$AF105)</f>
        <v>73275</v>
      </c>
      <c r="AZ105" s="43">
        <f t="shared" ref="AZ105:AZ110" si="190">MEDIAN($AC105,$AD105,$Z105,$T105,$O105,Q105,AF105)</f>
        <v>135309</v>
      </c>
      <c r="BA105" s="43">
        <f t="shared" ref="BA105:BA110" si="191">MEDIAN($AE105,$AB105,$AA105,$Y105,$V105,$U105,$S105,$R105,$P105,$N105,$M105)</f>
        <v>47753</v>
      </c>
      <c r="BB105" s="43">
        <f t="shared" ref="BB105:BB110" si="192">MEDIAN($AJ105:$AL105)</f>
        <v>30238</v>
      </c>
      <c r="BC105" s="44">
        <f>MEDIAN((D105:K105,M105:V105,Y105:AF105,AJ105:AL105))</f>
        <v>79033</v>
      </c>
    </row>
    <row r="106" spans="1:55" s="204" customFormat="1">
      <c r="A106" s="199"/>
      <c r="B106" s="200" t="s">
        <v>212</v>
      </c>
      <c r="C106" s="201"/>
      <c r="D106" s="144">
        <v>39751</v>
      </c>
      <c r="E106" s="160">
        <v>11228</v>
      </c>
      <c r="F106" s="160">
        <v>32293</v>
      </c>
      <c r="G106" s="160">
        <v>54792</v>
      </c>
      <c r="H106" s="144">
        <v>78524</v>
      </c>
      <c r="I106" s="144">
        <v>152337</v>
      </c>
      <c r="J106" s="160">
        <v>41385</v>
      </c>
      <c r="K106" s="144">
        <v>71761</v>
      </c>
      <c r="L106" s="43">
        <f t="shared" si="181"/>
        <v>482071</v>
      </c>
      <c r="M106" s="160">
        <v>525</v>
      </c>
      <c r="N106" s="160">
        <v>3669</v>
      </c>
      <c r="O106" s="160">
        <v>6525</v>
      </c>
      <c r="P106" s="160"/>
      <c r="Q106" s="160">
        <v>16127</v>
      </c>
      <c r="R106" s="160">
        <v>4274</v>
      </c>
      <c r="S106" s="160">
        <v>1952</v>
      </c>
      <c r="T106" s="160">
        <v>8081</v>
      </c>
      <c r="U106" s="160">
        <v>3434</v>
      </c>
      <c r="V106" s="144">
        <v>816</v>
      </c>
      <c r="W106" s="144"/>
      <c r="X106" s="144"/>
      <c r="Y106" s="160">
        <v>5048</v>
      </c>
      <c r="Z106" s="160">
        <v>13874</v>
      </c>
      <c r="AA106" s="250">
        <v>2415</v>
      </c>
      <c r="AB106" s="160">
        <v>2847</v>
      </c>
      <c r="AC106" s="160">
        <v>6172</v>
      </c>
      <c r="AD106" s="160">
        <v>1376</v>
      </c>
      <c r="AE106" s="160">
        <v>1612</v>
      </c>
      <c r="AF106" s="160">
        <v>1675</v>
      </c>
      <c r="AG106" s="43">
        <f>+SUM(M106:AF106)</f>
        <v>80422</v>
      </c>
      <c r="AH106" s="43">
        <f t="shared" si="182"/>
        <v>53830</v>
      </c>
      <c r="AI106" s="43">
        <f t="shared" si="183"/>
        <v>26592</v>
      </c>
      <c r="AJ106" s="160">
        <v>2581</v>
      </c>
      <c r="AK106" s="144">
        <v>312</v>
      </c>
      <c r="AL106" s="160">
        <v>1274</v>
      </c>
      <c r="AM106" s="43">
        <f t="shared" si="184"/>
        <v>4167</v>
      </c>
      <c r="AN106" s="44">
        <f t="shared" si="185"/>
        <v>566660</v>
      </c>
      <c r="AQ106" s="43">
        <f t="shared" si="186"/>
        <v>8970.125</v>
      </c>
      <c r="AR106" s="43">
        <f t="shared" si="187"/>
        <v>4467.8888888888887</v>
      </c>
      <c r="AS106" s="43">
        <f t="shared" si="187"/>
        <v>7690</v>
      </c>
      <c r="AT106" s="43">
        <f t="shared" si="187"/>
        <v>2417.4545454545455</v>
      </c>
      <c r="AU106" s="43">
        <f t="shared" si="188"/>
        <v>1389</v>
      </c>
      <c r="AV106" s="44">
        <f t="shared" si="188"/>
        <v>19540</v>
      </c>
      <c r="AW106" s="122"/>
      <c r="AX106" s="43">
        <f t="shared" si="189"/>
        <v>48088.5</v>
      </c>
      <c r="AY106" s="43">
        <f>MEDIAN($M106:$AF106)</f>
        <v>3434</v>
      </c>
      <c r="AZ106" s="43">
        <f t="shared" si="190"/>
        <v>6525</v>
      </c>
      <c r="BA106" s="43">
        <f t="shared" si="191"/>
        <v>2631</v>
      </c>
      <c r="BB106" s="43">
        <f t="shared" si="192"/>
        <v>1274</v>
      </c>
      <c r="BC106" s="44">
        <f>MEDIAN((D106:K106,M106:V106,Y106:AF106,AJ106:AL106))</f>
        <v>4661</v>
      </c>
    </row>
    <row r="107" spans="1:55" s="204" customFormat="1">
      <c r="A107" s="199"/>
      <c r="B107" s="200" t="s">
        <v>211</v>
      </c>
      <c r="C107" s="201"/>
      <c r="D107" s="144">
        <v>25079</v>
      </c>
      <c r="E107" s="160">
        <v>10612</v>
      </c>
      <c r="F107" s="160">
        <v>58440</v>
      </c>
      <c r="G107" s="160">
        <v>106128</v>
      </c>
      <c r="H107" s="144">
        <v>25232</v>
      </c>
      <c r="I107" s="144">
        <v>85006</v>
      </c>
      <c r="J107" s="160">
        <v>16814</v>
      </c>
      <c r="K107" s="144">
        <v>38444</v>
      </c>
      <c r="L107" s="43">
        <f t="shared" si="181"/>
        <v>365755</v>
      </c>
      <c r="M107" s="160">
        <v>1513</v>
      </c>
      <c r="N107" s="160">
        <v>3786</v>
      </c>
      <c r="O107" s="160">
        <v>5378</v>
      </c>
      <c r="P107" s="160">
        <v>6984</v>
      </c>
      <c r="Q107" s="160">
        <v>10599</v>
      </c>
      <c r="R107" s="160">
        <v>2256</v>
      </c>
      <c r="S107" s="160">
        <v>2150</v>
      </c>
      <c r="T107" s="160">
        <v>6466</v>
      </c>
      <c r="U107" s="160">
        <v>2997</v>
      </c>
      <c r="V107" s="144">
        <v>1712</v>
      </c>
      <c r="W107" s="144"/>
      <c r="X107" s="144"/>
      <c r="Y107" s="160">
        <v>92</v>
      </c>
      <c r="Z107" s="160">
        <v>5964</v>
      </c>
      <c r="AA107" s="250">
        <v>4169</v>
      </c>
      <c r="AB107" s="160">
        <v>4572</v>
      </c>
      <c r="AC107" s="160">
        <v>9723</v>
      </c>
      <c r="AD107" s="160">
        <v>7840</v>
      </c>
      <c r="AE107" s="160">
        <v>1779</v>
      </c>
      <c r="AF107" s="160">
        <v>1111</v>
      </c>
      <c r="AG107" s="43">
        <f t="shared" ref="AG107:AG110" si="193">+SUM(M107:AF107)</f>
        <v>79091</v>
      </c>
      <c r="AH107" s="43">
        <f t="shared" si="182"/>
        <v>47081</v>
      </c>
      <c r="AI107" s="43">
        <f t="shared" si="183"/>
        <v>32010</v>
      </c>
      <c r="AJ107" s="160">
        <v>2195</v>
      </c>
      <c r="AK107" s="144">
        <v>1024</v>
      </c>
      <c r="AL107" s="160">
        <v>1049</v>
      </c>
      <c r="AM107" s="43">
        <f t="shared" si="184"/>
        <v>4268</v>
      </c>
      <c r="AN107" s="44">
        <f t="shared" si="185"/>
        <v>449114</v>
      </c>
      <c r="AQ107" s="43">
        <f t="shared" si="186"/>
        <v>4805.5</v>
      </c>
      <c r="AR107" s="43">
        <f t="shared" si="187"/>
        <v>4393.9444444444443</v>
      </c>
      <c r="AS107" s="43">
        <f t="shared" si="187"/>
        <v>6725.8571428571431</v>
      </c>
      <c r="AT107" s="43">
        <f t="shared" si="187"/>
        <v>2910</v>
      </c>
      <c r="AU107" s="43">
        <f t="shared" si="188"/>
        <v>1422.6666666666667</v>
      </c>
      <c r="AV107" s="44">
        <f t="shared" si="188"/>
        <v>15486.689655172413</v>
      </c>
      <c r="AW107" s="122"/>
      <c r="AX107" s="43">
        <f t="shared" si="189"/>
        <v>31838</v>
      </c>
      <c r="AY107" s="43">
        <f t="shared" ref="AY107:AY110" si="194">MEDIAN($M107:$AF107)</f>
        <v>3977.5</v>
      </c>
      <c r="AZ107" s="43">
        <f t="shared" si="190"/>
        <v>6466</v>
      </c>
      <c r="BA107" s="43">
        <f t="shared" si="191"/>
        <v>2256</v>
      </c>
      <c r="BB107" s="43">
        <f t="shared" si="192"/>
        <v>1049</v>
      </c>
      <c r="BC107" s="44">
        <f>MEDIAN((D107:K107,M107:V107,Y107:AF107,AJ107:AL107))</f>
        <v>5378</v>
      </c>
    </row>
    <row r="108" spans="1:55" s="204" customFormat="1">
      <c r="A108" s="199"/>
      <c r="B108" s="200" t="s">
        <v>210</v>
      </c>
      <c r="C108" s="201"/>
      <c r="D108" s="144">
        <v>0</v>
      </c>
      <c r="E108" s="160">
        <v>8459</v>
      </c>
      <c r="F108" s="160">
        <v>0</v>
      </c>
      <c r="G108" s="160"/>
      <c r="H108" s="144"/>
      <c r="I108" s="144">
        <v>0</v>
      </c>
      <c r="J108" s="160">
        <v>0</v>
      </c>
      <c r="K108" s="144">
        <v>10</v>
      </c>
      <c r="L108" s="43">
        <f t="shared" si="181"/>
        <v>8469</v>
      </c>
      <c r="M108" s="160">
        <v>0</v>
      </c>
      <c r="N108" s="160"/>
      <c r="O108" s="160">
        <v>18596</v>
      </c>
      <c r="P108" s="160"/>
      <c r="Q108" s="160">
        <v>0</v>
      </c>
      <c r="R108" s="160">
        <v>0</v>
      </c>
      <c r="S108" s="160">
        <v>0</v>
      </c>
      <c r="T108" s="160">
        <v>0</v>
      </c>
      <c r="U108" s="160"/>
      <c r="V108" s="144">
        <v>24</v>
      </c>
      <c r="W108" s="144"/>
      <c r="X108" s="144"/>
      <c r="Y108" s="160">
        <v>0</v>
      </c>
      <c r="Z108" s="160">
        <v>4</v>
      </c>
      <c r="AA108" s="250"/>
      <c r="AB108" s="160"/>
      <c r="AC108" s="160"/>
      <c r="AD108" s="160"/>
      <c r="AE108" s="160">
        <v>0</v>
      </c>
      <c r="AF108" s="160"/>
      <c r="AG108" s="43">
        <f t="shared" si="193"/>
        <v>18624</v>
      </c>
      <c r="AH108" s="43">
        <f t="shared" si="182"/>
        <v>18600</v>
      </c>
      <c r="AI108" s="43">
        <f t="shared" si="183"/>
        <v>24</v>
      </c>
      <c r="AJ108" s="160"/>
      <c r="AK108" s="144"/>
      <c r="AL108" s="160">
        <v>0</v>
      </c>
      <c r="AM108" s="43">
        <f t="shared" si="184"/>
        <v>0</v>
      </c>
      <c r="AN108" s="44">
        <f t="shared" si="185"/>
        <v>27093</v>
      </c>
      <c r="AQ108" s="43">
        <f t="shared" si="186"/>
        <v>1.25</v>
      </c>
      <c r="AR108" s="43">
        <f t="shared" si="187"/>
        <v>1034.6666666666667</v>
      </c>
      <c r="AS108" s="43">
        <f t="shared" si="187"/>
        <v>2657.1428571428573</v>
      </c>
      <c r="AT108" s="43">
        <f t="shared" si="187"/>
        <v>2.1818181818181817</v>
      </c>
      <c r="AU108" s="43">
        <f t="shared" si="188"/>
        <v>0</v>
      </c>
      <c r="AV108" s="44">
        <f t="shared" si="188"/>
        <v>934.24137931034488</v>
      </c>
      <c r="AW108" s="122"/>
      <c r="AX108" s="43">
        <f t="shared" si="189"/>
        <v>0</v>
      </c>
      <c r="AY108" s="43">
        <f t="shared" si="194"/>
        <v>0</v>
      </c>
      <c r="AZ108" s="43">
        <f t="shared" si="190"/>
        <v>2</v>
      </c>
      <c r="BA108" s="43">
        <f t="shared" si="191"/>
        <v>0</v>
      </c>
      <c r="BB108" s="43">
        <f t="shared" si="192"/>
        <v>0</v>
      </c>
      <c r="BC108" s="44">
        <f>MEDIAN((D108:K108,M108:V108,Y108:AF108,AJ108:AL108))</f>
        <v>0</v>
      </c>
    </row>
    <row r="109" spans="1:55" s="204" customFormat="1">
      <c r="A109" s="199"/>
      <c r="B109" s="251" t="s">
        <v>198</v>
      </c>
      <c r="C109" s="201"/>
      <c r="D109" s="144">
        <v>5438</v>
      </c>
      <c r="E109" s="160">
        <v>3366</v>
      </c>
      <c r="F109" s="160">
        <v>79724</v>
      </c>
      <c r="G109" s="160">
        <v>127684</v>
      </c>
      <c r="H109" s="144">
        <v>84340</v>
      </c>
      <c r="I109" s="144">
        <v>37378</v>
      </c>
      <c r="J109" s="160">
        <v>17199</v>
      </c>
      <c r="K109" s="144">
        <v>27100</v>
      </c>
      <c r="L109" s="43">
        <f t="shared" si="181"/>
        <v>382229</v>
      </c>
      <c r="M109" s="160">
        <v>0</v>
      </c>
      <c r="N109" s="160">
        <v>1071</v>
      </c>
      <c r="O109" s="160">
        <v>1576</v>
      </c>
      <c r="P109" s="160"/>
      <c r="Q109" s="160">
        <v>3724</v>
      </c>
      <c r="R109" s="160">
        <v>107</v>
      </c>
      <c r="S109" s="160">
        <v>201</v>
      </c>
      <c r="T109" s="160">
        <v>91</v>
      </c>
      <c r="U109" s="160">
        <v>1976</v>
      </c>
      <c r="V109" s="144">
        <v>648</v>
      </c>
      <c r="W109" s="144"/>
      <c r="X109" s="144"/>
      <c r="Y109" s="160">
        <v>0</v>
      </c>
      <c r="Z109" s="160">
        <v>5378</v>
      </c>
      <c r="AA109" s="250">
        <v>1293</v>
      </c>
      <c r="AB109" s="160">
        <v>10930</v>
      </c>
      <c r="AC109" s="160">
        <v>10757</v>
      </c>
      <c r="AD109" s="160"/>
      <c r="AE109" s="160">
        <v>292</v>
      </c>
      <c r="AF109" s="160">
        <v>9208</v>
      </c>
      <c r="AG109" s="43">
        <f t="shared" si="193"/>
        <v>47252</v>
      </c>
      <c r="AH109" s="43">
        <f t="shared" si="182"/>
        <v>30734</v>
      </c>
      <c r="AI109" s="43">
        <f t="shared" si="183"/>
        <v>16518</v>
      </c>
      <c r="AJ109" s="160">
        <v>7980</v>
      </c>
      <c r="AK109" s="144">
        <v>62</v>
      </c>
      <c r="AL109" s="160">
        <v>487</v>
      </c>
      <c r="AM109" s="43">
        <f t="shared" si="184"/>
        <v>8529</v>
      </c>
      <c r="AN109" s="44">
        <f t="shared" si="185"/>
        <v>438010</v>
      </c>
      <c r="AQ109" s="43">
        <f t="shared" si="186"/>
        <v>3387.5</v>
      </c>
      <c r="AR109" s="43">
        <f t="shared" si="187"/>
        <v>2625.1111111111113</v>
      </c>
      <c r="AS109" s="43">
        <f t="shared" si="187"/>
        <v>4390.5714285714284</v>
      </c>
      <c r="AT109" s="43">
        <f t="shared" si="187"/>
        <v>1501.6363636363637</v>
      </c>
      <c r="AU109" s="43">
        <f t="shared" si="188"/>
        <v>2843</v>
      </c>
      <c r="AV109" s="44">
        <f t="shared" si="188"/>
        <v>15103.793103448275</v>
      </c>
      <c r="AW109" s="122"/>
      <c r="AX109" s="43">
        <f t="shared" si="189"/>
        <v>32239</v>
      </c>
      <c r="AY109" s="43">
        <f t="shared" si="194"/>
        <v>1182</v>
      </c>
      <c r="AZ109" s="43">
        <f t="shared" si="190"/>
        <v>4551</v>
      </c>
      <c r="BA109" s="43">
        <f t="shared" si="191"/>
        <v>470</v>
      </c>
      <c r="BB109" s="43">
        <f t="shared" si="192"/>
        <v>487</v>
      </c>
      <c r="BC109" s="44">
        <f>MEDIAN((D109:K109,M109:V109,Y109:AF109,AJ109:AL109))</f>
        <v>3366</v>
      </c>
    </row>
    <row r="110" spans="1:55" s="204" customFormat="1">
      <c r="A110" s="199"/>
      <c r="B110" s="200"/>
      <c r="C110" s="210" t="s">
        <v>209</v>
      </c>
      <c r="D110" s="252">
        <f t="shared" ref="D110:K110" si="195">SUM(D105:D109)</f>
        <v>611661</v>
      </c>
      <c r="E110" s="252">
        <f t="shared" si="195"/>
        <v>175259</v>
      </c>
      <c r="F110" s="252">
        <f t="shared" si="195"/>
        <v>1078396</v>
      </c>
      <c r="G110" s="252">
        <f t="shared" si="195"/>
        <v>1825106</v>
      </c>
      <c r="H110" s="252">
        <f t="shared" si="195"/>
        <v>821304</v>
      </c>
      <c r="I110" s="252">
        <f t="shared" si="195"/>
        <v>1518639</v>
      </c>
      <c r="J110" s="252">
        <f t="shared" si="195"/>
        <v>391653</v>
      </c>
      <c r="K110" s="252">
        <f t="shared" si="195"/>
        <v>697692</v>
      </c>
      <c r="L110" s="45">
        <f t="shared" si="181"/>
        <v>7119710</v>
      </c>
      <c r="M110" s="252">
        <f t="shared" ref="M110:V110" si="196">SUM(M105:M109)</f>
        <v>25679</v>
      </c>
      <c r="N110" s="252">
        <f t="shared" si="196"/>
        <v>83028</v>
      </c>
      <c r="O110" s="252">
        <f t="shared" si="196"/>
        <v>196516</v>
      </c>
      <c r="P110" s="252">
        <f t="shared" si="196"/>
        <v>114936</v>
      </c>
      <c r="Q110" s="252">
        <f t="shared" si="196"/>
        <v>282458</v>
      </c>
      <c r="R110" s="252">
        <f t="shared" si="196"/>
        <v>85670</v>
      </c>
      <c r="S110" s="252">
        <f t="shared" si="196"/>
        <v>38210</v>
      </c>
      <c r="T110" s="252">
        <f t="shared" si="196"/>
        <v>91593</v>
      </c>
      <c r="U110" s="252">
        <f t="shared" si="196"/>
        <v>80455</v>
      </c>
      <c r="V110" s="252">
        <f t="shared" si="196"/>
        <v>14452</v>
      </c>
      <c r="W110" s="252"/>
      <c r="X110" s="252"/>
      <c r="Y110" s="252">
        <f t="shared" ref="Y110:AF110" si="197">SUM(Y105:Y109)</f>
        <v>27804</v>
      </c>
      <c r="Z110" s="252">
        <f t="shared" si="197"/>
        <v>260362</v>
      </c>
      <c r="AA110" s="252">
        <f t="shared" si="197"/>
        <v>102767</v>
      </c>
      <c r="AB110" s="252">
        <f t="shared" si="197"/>
        <v>66102</v>
      </c>
      <c r="AC110" s="252">
        <f t="shared" si="197"/>
        <v>161961</v>
      </c>
      <c r="AD110" s="252">
        <f t="shared" si="197"/>
        <v>73551</v>
      </c>
      <c r="AE110" s="252">
        <f t="shared" si="197"/>
        <v>26048</v>
      </c>
      <c r="AF110" s="252">
        <f t="shared" si="197"/>
        <v>70507</v>
      </c>
      <c r="AG110" s="45">
        <f t="shared" si="193"/>
        <v>1802099</v>
      </c>
      <c r="AH110" s="45">
        <f t="shared" si="182"/>
        <v>1136948</v>
      </c>
      <c r="AI110" s="45">
        <f t="shared" si="183"/>
        <v>665151</v>
      </c>
      <c r="AJ110" s="252">
        <f>SUM(AJ105:AJ109)</f>
        <v>89362</v>
      </c>
      <c r="AK110" s="252">
        <f>SUM(AK105:AK109)</f>
        <v>16315</v>
      </c>
      <c r="AL110" s="252">
        <f>SUM(AL105:AL109)</f>
        <v>33048</v>
      </c>
      <c r="AM110" s="45">
        <f t="shared" si="184"/>
        <v>138725</v>
      </c>
      <c r="AN110" s="211">
        <f t="shared" si="185"/>
        <v>9060534</v>
      </c>
      <c r="AQ110" s="45">
        <f>K110/AQ$5</f>
        <v>87211.5</v>
      </c>
      <c r="AR110" s="45">
        <f>AG110/AR$5</f>
        <v>100116.61111111111</v>
      </c>
      <c r="AS110" s="45">
        <f>AH110/AS$5</f>
        <v>162421.14285714287</v>
      </c>
      <c r="AT110" s="45">
        <f>AI110/AT$5</f>
        <v>60468.272727272728</v>
      </c>
      <c r="AU110" s="45">
        <f>AM110/AU$5</f>
        <v>46241.666666666664</v>
      </c>
      <c r="AV110" s="211">
        <f>AN110/AV$5</f>
        <v>312432.20689655171</v>
      </c>
      <c r="AW110" s="122"/>
      <c r="AX110" s="45">
        <f t="shared" si="189"/>
        <v>759498</v>
      </c>
      <c r="AY110" s="45">
        <f t="shared" si="194"/>
        <v>81741.5</v>
      </c>
      <c r="AZ110" s="45">
        <f t="shared" si="190"/>
        <v>161961</v>
      </c>
      <c r="BA110" s="45">
        <f t="shared" si="191"/>
        <v>66102</v>
      </c>
      <c r="BB110" s="45">
        <f t="shared" si="192"/>
        <v>33048</v>
      </c>
      <c r="BC110" s="211">
        <f>MEDIAN((D110:K110,M110:V110,Y110:AF110,AJ110:AL110))</f>
        <v>91593</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101</v>
      </c>
      <c r="E113" s="160">
        <v>0</v>
      </c>
      <c r="F113" s="160">
        <v>2461</v>
      </c>
      <c r="G113" s="160"/>
      <c r="H113" s="144">
        <v>39500</v>
      </c>
      <c r="I113" s="144"/>
      <c r="J113" s="160">
        <v>0</v>
      </c>
      <c r="K113" s="144">
        <v>0</v>
      </c>
      <c r="L113" s="43">
        <f>+SUM(D113:K113)</f>
        <v>42062</v>
      </c>
      <c r="M113" s="160">
        <v>7500</v>
      </c>
      <c r="N113" s="160"/>
      <c r="O113" s="160"/>
      <c r="P113" s="160"/>
      <c r="Q113" s="160">
        <v>0</v>
      </c>
      <c r="R113" s="160">
        <v>0</v>
      </c>
      <c r="S113" s="160">
        <v>0</v>
      </c>
      <c r="T113" s="160">
        <v>65</v>
      </c>
      <c r="U113" s="160"/>
      <c r="V113" s="144">
        <v>182</v>
      </c>
      <c r="W113" s="144"/>
      <c r="X113" s="144"/>
      <c r="Y113" s="160">
        <v>0</v>
      </c>
      <c r="Z113" s="160"/>
      <c r="AA113" s="250"/>
      <c r="AB113" s="160"/>
      <c r="AC113" s="160"/>
      <c r="AD113" s="160"/>
      <c r="AE113" s="160">
        <v>0</v>
      </c>
      <c r="AF113" s="160"/>
      <c r="AG113" s="43">
        <f>+SUM(M113:AF113)</f>
        <v>7747</v>
      </c>
      <c r="AH113" s="43">
        <f t="shared" ref="AH113:AH119" si="198">O113+Q113+Z113+AC113+AD113+AF113+T113</f>
        <v>65</v>
      </c>
      <c r="AI113" s="43">
        <f t="shared" ref="AI113:AI119" si="199">M113+N113+P113+R113+S113+U113+V113+Y113+AA113+AB113+AE113</f>
        <v>7682</v>
      </c>
      <c r="AJ113" s="160">
        <v>25500</v>
      </c>
      <c r="AK113" s="144">
        <v>13663</v>
      </c>
      <c r="AL113" s="160">
        <v>0</v>
      </c>
      <c r="AM113" s="43">
        <f t="shared" ref="AM113:AM119" si="200">+SUM(AJ113:AL113)</f>
        <v>39163</v>
      </c>
      <c r="AN113" s="44">
        <f t="shared" ref="AN113:AN119" si="201">+AM113+AG113+L113</f>
        <v>88972</v>
      </c>
      <c r="AQ113" s="43">
        <f t="shared" ref="AQ113:AQ114" si="202">K113/AQ$5</f>
        <v>0</v>
      </c>
      <c r="AR113" s="43">
        <f t="shared" ref="AR113:AT114" si="203">AG113/AR$5</f>
        <v>430.38888888888891</v>
      </c>
      <c r="AS113" s="43">
        <f t="shared" si="203"/>
        <v>9.2857142857142865</v>
      </c>
      <c r="AT113" s="43">
        <f t="shared" si="203"/>
        <v>698.36363636363637</v>
      </c>
      <c r="AU113" s="43">
        <f t="shared" ref="AU113:AV114" si="204">AM113/AU$5</f>
        <v>13054.333333333334</v>
      </c>
      <c r="AV113" s="44">
        <f t="shared" si="204"/>
        <v>3068</v>
      </c>
      <c r="AW113" s="122"/>
      <c r="AX113" s="43">
        <f t="shared" ref="AX113:AX119" si="205">MEDIAN($D113:$K113)</f>
        <v>50.5</v>
      </c>
      <c r="AY113" s="43">
        <f>MEDIAN($M113:$AF113)</f>
        <v>0</v>
      </c>
      <c r="AZ113" s="43">
        <f t="shared" ref="AZ113:AZ119" si="206">MEDIAN($AC113,$AD113,$Z113,$T113,$O113,Q113,AF113)</f>
        <v>32.5</v>
      </c>
      <c r="BA113" s="43">
        <f t="shared" ref="BA113:BA119" si="207">MEDIAN($AE113,$AB113,$AA113,$Y113,$V113,$U113,$S113,$R113,$P113,$N113,$M113)</f>
        <v>0</v>
      </c>
      <c r="BB113" s="43">
        <f t="shared" ref="BB113:BB119" si="208">MEDIAN($AJ113:$AL113)</f>
        <v>13663</v>
      </c>
      <c r="BC113" s="44">
        <f>MEDIAN((D113:K113,M113:V113,Y113:AF113,AJ113:AL113))</f>
        <v>0</v>
      </c>
    </row>
    <row r="114" spans="1:55" s="204" customFormat="1">
      <c r="A114" s="199"/>
      <c r="B114" s="200" t="s">
        <v>206</v>
      </c>
      <c r="C114" s="201"/>
      <c r="D114" s="144">
        <v>2111</v>
      </c>
      <c r="E114" s="160">
        <v>15911</v>
      </c>
      <c r="F114" s="160">
        <v>1844</v>
      </c>
      <c r="G114" s="160">
        <v>24681</v>
      </c>
      <c r="H114" s="144">
        <v>786</v>
      </c>
      <c r="I114" s="144">
        <v>180978</v>
      </c>
      <c r="J114" s="160">
        <v>3884</v>
      </c>
      <c r="K114" s="144">
        <v>364</v>
      </c>
      <c r="L114" s="43">
        <f>+SUM(D114:K114)</f>
        <v>230559</v>
      </c>
      <c r="M114" s="160">
        <v>0</v>
      </c>
      <c r="N114" s="160">
        <v>4</v>
      </c>
      <c r="O114" s="160"/>
      <c r="P114" s="160">
        <v>2</v>
      </c>
      <c r="Q114" s="160">
        <v>0</v>
      </c>
      <c r="R114" s="160">
        <v>0</v>
      </c>
      <c r="S114" s="160">
        <v>0</v>
      </c>
      <c r="T114" s="160">
        <v>5584</v>
      </c>
      <c r="U114" s="160">
        <v>4</v>
      </c>
      <c r="V114" s="144"/>
      <c r="W114" s="144"/>
      <c r="X114" s="144"/>
      <c r="Y114" s="160">
        <v>0</v>
      </c>
      <c r="Z114" s="160">
        <v>753</v>
      </c>
      <c r="AA114" s="250">
        <v>0</v>
      </c>
      <c r="AB114" s="160">
        <v>90</v>
      </c>
      <c r="AC114" s="160">
        <v>0</v>
      </c>
      <c r="AD114" s="160">
        <v>577</v>
      </c>
      <c r="AE114" s="160">
        <v>7</v>
      </c>
      <c r="AF114" s="160">
        <v>716</v>
      </c>
      <c r="AG114" s="43">
        <f>+SUM(M114:AF114)</f>
        <v>7737</v>
      </c>
      <c r="AH114" s="43">
        <f t="shared" si="198"/>
        <v>7630</v>
      </c>
      <c r="AI114" s="43">
        <f t="shared" si="199"/>
        <v>107</v>
      </c>
      <c r="AJ114" s="160"/>
      <c r="AK114" s="144"/>
      <c r="AL114" s="160">
        <v>0</v>
      </c>
      <c r="AM114" s="43">
        <f t="shared" si="200"/>
        <v>0</v>
      </c>
      <c r="AN114" s="44">
        <f t="shared" si="201"/>
        <v>238296</v>
      </c>
      <c r="AQ114" s="43">
        <f t="shared" si="202"/>
        <v>45.5</v>
      </c>
      <c r="AR114" s="43">
        <f t="shared" si="203"/>
        <v>429.83333333333331</v>
      </c>
      <c r="AS114" s="43">
        <f t="shared" si="203"/>
        <v>1090</v>
      </c>
      <c r="AT114" s="43">
        <f t="shared" si="203"/>
        <v>9.7272727272727266</v>
      </c>
      <c r="AU114" s="43">
        <f t="shared" si="204"/>
        <v>0</v>
      </c>
      <c r="AV114" s="44">
        <f t="shared" si="204"/>
        <v>8217.1034482758623</v>
      </c>
      <c r="AW114" s="122"/>
      <c r="AX114" s="258">
        <f t="shared" si="205"/>
        <v>2997.5</v>
      </c>
      <c r="AY114" s="258">
        <f t="shared" ref="AY114:AY119" si="209">MEDIAN($M114:$AF114)</f>
        <v>3</v>
      </c>
      <c r="AZ114" s="258">
        <f t="shared" si="206"/>
        <v>646.5</v>
      </c>
      <c r="BA114" s="258">
        <f t="shared" si="207"/>
        <v>1</v>
      </c>
      <c r="BB114" s="258">
        <f t="shared" si="208"/>
        <v>0</v>
      </c>
      <c r="BC114" s="44">
        <f>MEDIAN((D114:K114,M114:V114,Y114:AF114,AJ114:AL114))</f>
        <v>90</v>
      </c>
    </row>
    <row r="115" spans="1:55" s="204" customFormat="1">
      <c r="A115" s="245"/>
      <c r="B115" s="200" t="s">
        <v>205</v>
      </c>
      <c r="C115" s="201"/>
      <c r="D115" s="259">
        <f t="shared" ref="D115:V115" si="210">D113+D114</f>
        <v>2212</v>
      </c>
      <c r="E115" s="252">
        <f t="shared" si="210"/>
        <v>15911</v>
      </c>
      <c r="F115" s="252">
        <f t="shared" si="210"/>
        <v>4305</v>
      </c>
      <c r="G115" s="252">
        <f t="shared" si="210"/>
        <v>24681</v>
      </c>
      <c r="H115" s="252">
        <f t="shared" si="210"/>
        <v>40286</v>
      </c>
      <c r="I115" s="252">
        <f t="shared" si="210"/>
        <v>180978</v>
      </c>
      <c r="J115" s="252">
        <f t="shared" si="210"/>
        <v>3884</v>
      </c>
      <c r="K115" s="252">
        <f t="shared" si="210"/>
        <v>364</v>
      </c>
      <c r="L115" s="45">
        <f t="shared" si="210"/>
        <v>272621</v>
      </c>
      <c r="M115" s="252">
        <f t="shared" si="210"/>
        <v>7500</v>
      </c>
      <c r="N115" s="252">
        <f t="shared" si="210"/>
        <v>4</v>
      </c>
      <c r="O115" s="252">
        <f t="shared" si="210"/>
        <v>0</v>
      </c>
      <c r="P115" s="252">
        <f t="shared" si="210"/>
        <v>2</v>
      </c>
      <c r="Q115" s="252">
        <f t="shared" si="210"/>
        <v>0</v>
      </c>
      <c r="R115" s="252">
        <f t="shared" si="210"/>
        <v>0</v>
      </c>
      <c r="S115" s="252">
        <f t="shared" si="210"/>
        <v>0</v>
      </c>
      <c r="T115" s="252">
        <f t="shared" si="210"/>
        <v>5649</v>
      </c>
      <c r="U115" s="252">
        <f t="shared" si="210"/>
        <v>4</v>
      </c>
      <c r="V115" s="252">
        <f t="shared" si="210"/>
        <v>182</v>
      </c>
      <c r="W115" s="252"/>
      <c r="X115" s="252"/>
      <c r="Y115" s="252">
        <f t="shared" ref="Y115:AL115" si="211">Y113+Y114</f>
        <v>0</v>
      </c>
      <c r="Z115" s="252">
        <f t="shared" si="211"/>
        <v>753</v>
      </c>
      <c r="AA115" s="252">
        <f t="shared" si="211"/>
        <v>0</v>
      </c>
      <c r="AB115" s="252">
        <f t="shared" si="211"/>
        <v>90</v>
      </c>
      <c r="AC115" s="252">
        <f t="shared" si="211"/>
        <v>0</v>
      </c>
      <c r="AD115" s="252">
        <f t="shared" si="211"/>
        <v>577</v>
      </c>
      <c r="AE115" s="252">
        <f t="shared" si="211"/>
        <v>7</v>
      </c>
      <c r="AF115" s="252">
        <f t="shared" si="211"/>
        <v>716</v>
      </c>
      <c r="AG115" s="45">
        <f t="shared" si="211"/>
        <v>15484</v>
      </c>
      <c r="AH115" s="45">
        <f t="shared" si="198"/>
        <v>7695</v>
      </c>
      <c r="AI115" s="45">
        <f t="shared" si="199"/>
        <v>7789</v>
      </c>
      <c r="AJ115" s="252">
        <f t="shared" si="211"/>
        <v>25500</v>
      </c>
      <c r="AK115" s="252">
        <f t="shared" si="211"/>
        <v>13663</v>
      </c>
      <c r="AL115" s="252">
        <f t="shared" si="211"/>
        <v>0</v>
      </c>
      <c r="AM115" s="45">
        <f t="shared" si="200"/>
        <v>39163</v>
      </c>
      <c r="AN115" s="211">
        <f t="shared" si="201"/>
        <v>327268</v>
      </c>
      <c r="AQ115" s="45">
        <f>K115/AQ$5</f>
        <v>45.5</v>
      </c>
      <c r="AR115" s="45">
        <f>AG115/AR$5</f>
        <v>860.22222222222217</v>
      </c>
      <c r="AS115" s="45">
        <f>AH115/AS$5</f>
        <v>1099.2857142857142</v>
      </c>
      <c r="AT115" s="45">
        <f>AI115/AT$5</f>
        <v>708.09090909090912</v>
      </c>
      <c r="AU115" s="45">
        <f>AM115/AU$5</f>
        <v>13054.333333333334</v>
      </c>
      <c r="AV115" s="211">
        <f>AN115/AV$5</f>
        <v>11285.103448275862</v>
      </c>
      <c r="AW115" s="122"/>
      <c r="AX115" s="43">
        <f t="shared" si="205"/>
        <v>10108</v>
      </c>
      <c r="AY115" s="43">
        <f t="shared" si="209"/>
        <v>4</v>
      </c>
      <c r="AZ115" s="43">
        <f t="shared" si="206"/>
        <v>577</v>
      </c>
      <c r="BA115" s="43">
        <f t="shared" si="207"/>
        <v>4</v>
      </c>
      <c r="BB115" s="43">
        <f t="shared" si="208"/>
        <v>13663</v>
      </c>
      <c r="BC115" s="211">
        <f>MEDIAN((D115:K115,M115:V115,Y115:AF115,AJ115:AL115))</f>
        <v>364</v>
      </c>
    </row>
    <row r="116" spans="1:55" s="204" customFormat="1">
      <c r="A116" s="199"/>
      <c r="B116" s="200" t="s">
        <v>204</v>
      </c>
      <c r="C116" s="201"/>
      <c r="D116" s="144">
        <v>0</v>
      </c>
      <c r="E116" s="160"/>
      <c r="F116" s="160">
        <v>0</v>
      </c>
      <c r="G116" s="160"/>
      <c r="H116" s="144"/>
      <c r="I116" s="144"/>
      <c r="J116" s="160">
        <v>0</v>
      </c>
      <c r="K116" s="144">
        <v>0</v>
      </c>
      <c r="L116" s="43"/>
      <c r="M116" s="160">
        <v>82</v>
      </c>
      <c r="N116" s="160"/>
      <c r="O116" s="160"/>
      <c r="P116" s="160"/>
      <c r="Q116" s="160">
        <v>0</v>
      </c>
      <c r="R116" s="160">
        <v>237</v>
      </c>
      <c r="S116" s="160">
        <v>648</v>
      </c>
      <c r="T116" s="160">
        <v>1272</v>
      </c>
      <c r="U116" s="160">
        <v>395</v>
      </c>
      <c r="V116" s="144">
        <v>250</v>
      </c>
      <c r="W116" s="144"/>
      <c r="X116" s="144"/>
      <c r="Y116" s="160">
        <v>6394</v>
      </c>
      <c r="Z116" s="160"/>
      <c r="AA116" s="250"/>
      <c r="AB116" s="160"/>
      <c r="AC116" s="160"/>
      <c r="AD116" s="160">
        <v>202</v>
      </c>
      <c r="AE116" s="160">
        <v>447</v>
      </c>
      <c r="AF116" s="160">
        <v>21</v>
      </c>
      <c r="AG116" s="43">
        <f>+SUM(M116:AF116)</f>
        <v>9948</v>
      </c>
      <c r="AH116" s="43">
        <f t="shared" si="198"/>
        <v>1495</v>
      </c>
      <c r="AI116" s="43">
        <f t="shared" si="199"/>
        <v>8453</v>
      </c>
      <c r="AJ116" s="160">
        <v>4347</v>
      </c>
      <c r="AK116" s="144"/>
      <c r="AL116" s="160">
        <v>2</v>
      </c>
      <c r="AM116" s="43">
        <f t="shared" si="200"/>
        <v>4349</v>
      </c>
      <c r="AN116" s="44">
        <f t="shared" si="201"/>
        <v>14297</v>
      </c>
      <c r="AQ116" s="43">
        <f t="shared" ref="AQ116:AQ118" si="212">K116/AQ$5</f>
        <v>0</v>
      </c>
      <c r="AR116" s="43">
        <f t="shared" ref="AR116:AT118" si="213">AG116/AR$5</f>
        <v>552.66666666666663</v>
      </c>
      <c r="AS116" s="43">
        <f t="shared" si="213"/>
        <v>213.57142857142858</v>
      </c>
      <c r="AT116" s="43">
        <f t="shared" si="213"/>
        <v>768.4545454545455</v>
      </c>
      <c r="AU116" s="43">
        <f t="shared" ref="AU116:AV118" si="214">AM116/AU$5</f>
        <v>1449.6666666666667</v>
      </c>
      <c r="AV116" s="44">
        <f t="shared" si="214"/>
        <v>493</v>
      </c>
      <c r="AW116" s="122"/>
      <c r="AX116" s="43">
        <f t="shared" si="205"/>
        <v>0</v>
      </c>
      <c r="AY116" s="43">
        <f t="shared" si="209"/>
        <v>250</v>
      </c>
      <c r="AZ116" s="43">
        <f t="shared" si="206"/>
        <v>111.5</v>
      </c>
      <c r="BA116" s="43">
        <f t="shared" si="207"/>
        <v>395</v>
      </c>
      <c r="BB116" s="43">
        <f t="shared" si="208"/>
        <v>2174.5</v>
      </c>
      <c r="BC116" s="44">
        <f>MEDIAN((D116:K116,M116:V116,Y116:AF116,AJ116:AL116))</f>
        <v>202</v>
      </c>
    </row>
    <row r="117" spans="1:55" s="204" customFormat="1">
      <c r="A117" s="199"/>
      <c r="B117" s="200" t="s">
        <v>203</v>
      </c>
      <c r="C117" s="201"/>
      <c r="D117" s="144">
        <v>35859</v>
      </c>
      <c r="E117" s="160"/>
      <c r="F117" s="160">
        <v>21260</v>
      </c>
      <c r="G117" s="160"/>
      <c r="H117" s="144"/>
      <c r="I117" s="144"/>
      <c r="J117" s="160">
        <v>72</v>
      </c>
      <c r="K117" s="144">
        <v>0</v>
      </c>
      <c r="L117" s="43">
        <f>+SUM(D117:K117)</f>
        <v>57191</v>
      </c>
      <c r="M117" s="160">
        <v>0</v>
      </c>
      <c r="N117" s="160"/>
      <c r="O117" s="160">
        <v>2760</v>
      </c>
      <c r="P117" s="160">
        <v>803</v>
      </c>
      <c r="Q117" s="160">
        <v>0</v>
      </c>
      <c r="R117" s="160">
        <v>0</v>
      </c>
      <c r="S117" s="160">
        <v>0</v>
      </c>
      <c r="T117" s="160">
        <v>0</v>
      </c>
      <c r="U117" s="160">
        <v>68</v>
      </c>
      <c r="V117" s="144">
        <v>18</v>
      </c>
      <c r="W117" s="144"/>
      <c r="X117" s="144"/>
      <c r="Y117" s="160">
        <v>0</v>
      </c>
      <c r="Z117" s="160"/>
      <c r="AA117" s="250"/>
      <c r="AB117" s="160"/>
      <c r="AC117" s="160"/>
      <c r="AD117" s="160"/>
      <c r="AE117" s="160">
        <v>0</v>
      </c>
      <c r="AF117" s="160"/>
      <c r="AG117" s="43">
        <f>+SUM(M117:AF117)</f>
        <v>3649</v>
      </c>
      <c r="AH117" s="43">
        <f t="shared" si="198"/>
        <v>2760</v>
      </c>
      <c r="AI117" s="43">
        <f t="shared" si="199"/>
        <v>889</v>
      </c>
      <c r="AJ117" s="160"/>
      <c r="AK117" s="144"/>
      <c r="AL117" s="160">
        <v>0</v>
      </c>
      <c r="AM117" s="43">
        <f t="shared" si="200"/>
        <v>0</v>
      </c>
      <c r="AN117" s="44">
        <f t="shared" si="201"/>
        <v>60840</v>
      </c>
      <c r="AQ117" s="43">
        <f t="shared" si="212"/>
        <v>0</v>
      </c>
      <c r="AR117" s="43">
        <f t="shared" si="213"/>
        <v>202.72222222222223</v>
      </c>
      <c r="AS117" s="43">
        <f t="shared" si="213"/>
        <v>394.28571428571428</v>
      </c>
      <c r="AT117" s="43">
        <f t="shared" si="213"/>
        <v>80.818181818181813</v>
      </c>
      <c r="AU117" s="43">
        <f t="shared" si="214"/>
        <v>0</v>
      </c>
      <c r="AV117" s="44">
        <f t="shared" si="214"/>
        <v>2097.9310344827586</v>
      </c>
      <c r="AW117" s="122"/>
      <c r="AX117" s="43">
        <f t="shared" si="205"/>
        <v>10666</v>
      </c>
      <c r="AY117" s="43">
        <f t="shared" si="209"/>
        <v>0</v>
      </c>
      <c r="AZ117" s="43">
        <f t="shared" si="206"/>
        <v>0</v>
      </c>
      <c r="BA117" s="43">
        <f t="shared" si="207"/>
        <v>0</v>
      </c>
      <c r="BB117" s="43">
        <f t="shared" si="208"/>
        <v>0</v>
      </c>
      <c r="BC117" s="44">
        <f>MEDIAN((D117:K117,M117:V117,Y117:AF117,AJ117:AL117))</f>
        <v>0</v>
      </c>
    </row>
    <row r="118" spans="1:55" s="204" customFormat="1">
      <c r="A118" s="199"/>
      <c r="B118" s="251" t="s">
        <v>198</v>
      </c>
      <c r="C118" s="201"/>
      <c r="D118" s="144">
        <v>0</v>
      </c>
      <c r="E118" s="160"/>
      <c r="F118" s="160">
        <v>1439</v>
      </c>
      <c r="G118" s="160"/>
      <c r="H118" s="144">
        <v>11651</v>
      </c>
      <c r="I118" s="144">
        <v>14800</v>
      </c>
      <c r="J118" s="160">
        <v>0</v>
      </c>
      <c r="K118" s="144">
        <v>0</v>
      </c>
      <c r="L118" s="43">
        <f>+SUM(D118:K118)</f>
        <v>27890</v>
      </c>
      <c r="M118" s="160">
        <v>0</v>
      </c>
      <c r="N118" s="160"/>
      <c r="O118" s="160"/>
      <c r="P118" s="160"/>
      <c r="Q118" s="160">
        <v>0</v>
      </c>
      <c r="R118" s="160">
        <v>210</v>
      </c>
      <c r="S118" s="160">
        <v>0</v>
      </c>
      <c r="T118" s="160">
        <v>0</v>
      </c>
      <c r="U118" s="160">
        <v>288</v>
      </c>
      <c r="V118" s="144"/>
      <c r="W118" s="144"/>
      <c r="X118" s="144"/>
      <c r="Y118" s="160">
        <v>0</v>
      </c>
      <c r="Z118" s="160"/>
      <c r="AA118" s="250">
        <v>7</v>
      </c>
      <c r="AB118" s="160"/>
      <c r="AC118" s="160"/>
      <c r="AD118" s="160"/>
      <c r="AE118" s="160">
        <v>0</v>
      </c>
      <c r="AF118" s="160">
        <v>761</v>
      </c>
      <c r="AG118" s="43">
        <f>+SUM(M118:AF118)</f>
        <v>1266</v>
      </c>
      <c r="AH118" s="43">
        <f t="shared" si="198"/>
        <v>761</v>
      </c>
      <c r="AI118" s="43">
        <f t="shared" si="199"/>
        <v>505</v>
      </c>
      <c r="AJ118" s="160">
        <v>2503</v>
      </c>
      <c r="AK118" s="144"/>
      <c r="AL118" s="160">
        <v>0</v>
      </c>
      <c r="AM118" s="43">
        <f t="shared" si="200"/>
        <v>2503</v>
      </c>
      <c r="AN118" s="44">
        <f t="shared" si="201"/>
        <v>31659</v>
      </c>
      <c r="AQ118" s="43">
        <f t="shared" si="212"/>
        <v>0</v>
      </c>
      <c r="AR118" s="43">
        <f t="shared" si="213"/>
        <v>70.333333333333329</v>
      </c>
      <c r="AS118" s="43">
        <f t="shared" si="213"/>
        <v>108.71428571428571</v>
      </c>
      <c r="AT118" s="43">
        <f t="shared" si="213"/>
        <v>45.909090909090907</v>
      </c>
      <c r="AU118" s="43">
        <f t="shared" si="214"/>
        <v>834.33333333333337</v>
      </c>
      <c r="AV118" s="44">
        <f t="shared" si="214"/>
        <v>1091.6896551724137</v>
      </c>
      <c r="AW118" s="122"/>
      <c r="AX118" s="43">
        <f t="shared" si="205"/>
        <v>719.5</v>
      </c>
      <c r="AY118" s="43">
        <f t="shared" si="209"/>
        <v>0</v>
      </c>
      <c r="AZ118" s="43">
        <f t="shared" si="206"/>
        <v>0</v>
      </c>
      <c r="BA118" s="43">
        <f t="shared" si="207"/>
        <v>0</v>
      </c>
      <c r="BB118" s="43">
        <f t="shared" si="208"/>
        <v>1251.5</v>
      </c>
      <c r="BC118" s="44">
        <f>MEDIAN((D118:K118,M118:V118,Y118:AF118,AJ118:AL118))</f>
        <v>0</v>
      </c>
    </row>
    <row r="119" spans="1:55" s="204" customFormat="1">
      <c r="A119" s="199"/>
      <c r="B119" s="200"/>
      <c r="C119" s="210" t="s">
        <v>202</v>
      </c>
      <c r="D119" s="252">
        <f t="shared" ref="D119:K119" si="215">SUM(D115:D118)</f>
        <v>38071</v>
      </c>
      <c r="E119" s="252">
        <f t="shared" si="215"/>
        <v>15911</v>
      </c>
      <c r="F119" s="252">
        <f t="shared" si="215"/>
        <v>27004</v>
      </c>
      <c r="G119" s="252">
        <f t="shared" si="215"/>
        <v>24681</v>
      </c>
      <c r="H119" s="252">
        <f t="shared" si="215"/>
        <v>51937</v>
      </c>
      <c r="I119" s="252">
        <f t="shared" si="215"/>
        <v>195778</v>
      </c>
      <c r="J119" s="252">
        <f t="shared" si="215"/>
        <v>3956</v>
      </c>
      <c r="K119" s="252">
        <f t="shared" si="215"/>
        <v>364</v>
      </c>
      <c r="L119" s="45">
        <f>+SUM(D119:K119)</f>
        <v>357702</v>
      </c>
      <c r="M119" s="252">
        <f t="shared" ref="M119:V119" si="216">SUM(M115:M118)</f>
        <v>7582</v>
      </c>
      <c r="N119" s="252">
        <f t="shared" si="216"/>
        <v>4</v>
      </c>
      <c r="O119" s="252">
        <f t="shared" si="216"/>
        <v>2760</v>
      </c>
      <c r="P119" s="252">
        <f t="shared" si="216"/>
        <v>805</v>
      </c>
      <c r="Q119" s="252">
        <f t="shared" si="216"/>
        <v>0</v>
      </c>
      <c r="R119" s="252">
        <f t="shared" si="216"/>
        <v>447</v>
      </c>
      <c r="S119" s="252">
        <f t="shared" si="216"/>
        <v>648</v>
      </c>
      <c r="T119" s="252">
        <f t="shared" si="216"/>
        <v>6921</v>
      </c>
      <c r="U119" s="252">
        <f t="shared" si="216"/>
        <v>755</v>
      </c>
      <c r="V119" s="252">
        <f t="shared" si="216"/>
        <v>450</v>
      </c>
      <c r="W119" s="252"/>
      <c r="X119" s="252"/>
      <c r="Y119" s="252">
        <f t="shared" ref="Y119:AF119" si="217">SUM(Y115:Y118)</f>
        <v>6394</v>
      </c>
      <c r="Z119" s="252">
        <f t="shared" si="217"/>
        <v>753</v>
      </c>
      <c r="AA119" s="252">
        <f t="shared" si="217"/>
        <v>7</v>
      </c>
      <c r="AB119" s="252">
        <f t="shared" si="217"/>
        <v>90</v>
      </c>
      <c r="AC119" s="252">
        <f t="shared" si="217"/>
        <v>0</v>
      </c>
      <c r="AD119" s="252">
        <f t="shared" si="217"/>
        <v>779</v>
      </c>
      <c r="AE119" s="252">
        <f t="shared" si="217"/>
        <v>454</v>
      </c>
      <c r="AF119" s="252">
        <f t="shared" si="217"/>
        <v>1498</v>
      </c>
      <c r="AG119" s="45">
        <f>+SUM(M119:AF119)</f>
        <v>30347</v>
      </c>
      <c r="AH119" s="45">
        <f t="shared" si="198"/>
        <v>12711</v>
      </c>
      <c r="AI119" s="45">
        <f t="shared" si="199"/>
        <v>17636</v>
      </c>
      <c r="AJ119" s="252">
        <f>SUM(AJ115:AJ118)</f>
        <v>32350</v>
      </c>
      <c r="AK119" s="252">
        <f>SUM(AK115:AK118)</f>
        <v>13663</v>
      </c>
      <c r="AL119" s="252">
        <f>SUM(AL115:AL118)</f>
        <v>2</v>
      </c>
      <c r="AM119" s="45">
        <f t="shared" si="200"/>
        <v>46015</v>
      </c>
      <c r="AN119" s="211">
        <f t="shared" si="201"/>
        <v>434064</v>
      </c>
      <c r="AQ119" s="45">
        <f>K119/AQ$5</f>
        <v>45.5</v>
      </c>
      <c r="AR119" s="45">
        <f>AG119/AR$5</f>
        <v>1685.9444444444443</v>
      </c>
      <c r="AS119" s="45">
        <f>AH119/AS$5</f>
        <v>1815.8571428571429</v>
      </c>
      <c r="AT119" s="45">
        <f>AI119/AT$5</f>
        <v>1603.2727272727273</v>
      </c>
      <c r="AU119" s="45">
        <f>AM119/AU$5</f>
        <v>15338.333333333334</v>
      </c>
      <c r="AV119" s="211">
        <f>AN119/AV$5</f>
        <v>14967.724137931034</v>
      </c>
      <c r="AW119" s="122"/>
      <c r="AX119" s="45">
        <f t="shared" si="205"/>
        <v>25842.5</v>
      </c>
      <c r="AY119" s="45">
        <f t="shared" si="209"/>
        <v>700.5</v>
      </c>
      <c r="AZ119" s="45">
        <f t="shared" si="206"/>
        <v>779</v>
      </c>
      <c r="BA119" s="45">
        <f t="shared" si="207"/>
        <v>454</v>
      </c>
      <c r="BB119" s="45">
        <f t="shared" si="208"/>
        <v>13663</v>
      </c>
      <c r="BC119" s="211">
        <f>MEDIAN((D119:K119,M119:V119,Y119:AF119,AJ119:AL119))</f>
        <v>805</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34300</v>
      </c>
      <c r="E122" s="160">
        <v>7816</v>
      </c>
      <c r="F122" s="160">
        <v>13135</v>
      </c>
      <c r="G122" s="160">
        <v>9211</v>
      </c>
      <c r="H122" s="144">
        <v>48288</v>
      </c>
      <c r="I122" s="144"/>
      <c r="J122" s="160">
        <v>0</v>
      </c>
      <c r="K122" s="144">
        <v>35000</v>
      </c>
      <c r="L122" s="43">
        <f>+SUM(D122:K122)</f>
        <v>147750</v>
      </c>
      <c r="M122" s="160">
        <v>0</v>
      </c>
      <c r="N122" s="160"/>
      <c r="O122" s="160"/>
      <c r="P122" s="160"/>
      <c r="Q122" s="160">
        <v>40000</v>
      </c>
      <c r="R122" s="160">
        <v>0</v>
      </c>
      <c r="S122" s="160">
        <v>0</v>
      </c>
      <c r="T122" s="160">
        <v>0</v>
      </c>
      <c r="U122" s="160"/>
      <c r="V122" s="144"/>
      <c r="W122" s="144"/>
      <c r="X122" s="144"/>
      <c r="Y122" s="160">
        <v>0</v>
      </c>
      <c r="Z122" s="160"/>
      <c r="AA122" s="250"/>
      <c r="AB122" s="160"/>
      <c r="AC122" s="160">
        <v>18500</v>
      </c>
      <c r="AD122" s="160"/>
      <c r="AE122" s="160">
        <v>3463</v>
      </c>
      <c r="AF122" s="160"/>
      <c r="AG122" s="43">
        <f>+SUM(M122:AF122)</f>
        <v>61963</v>
      </c>
      <c r="AH122" s="43">
        <f t="shared" ref="AH122:AH125" si="218">O122+Q122+Z122+AC122+AD122+AF122+T122</f>
        <v>58500</v>
      </c>
      <c r="AI122" s="43">
        <f t="shared" ref="AI122:AI125" si="219">M122+N122+P122+R122+S122+U122+V122+Y122+AA122+AB122+AE122</f>
        <v>3463</v>
      </c>
      <c r="AJ122" s="160"/>
      <c r="AK122" s="144"/>
      <c r="AL122" s="160">
        <v>0</v>
      </c>
      <c r="AM122" s="43">
        <f>+SUM(AJ122:AL122)</f>
        <v>0</v>
      </c>
      <c r="AN122" s="44">
        <f>+AM122+AG122+L122</f>
        <v>209713</v>
      </c>
      <c r="AQ122" s="43">
        <f t="shared" ref="AQ122:AQ124" si="220">K122/AQ$5</f>
        <v>4375</v>
      </c>
      <c r="AR122" s="43">
        <f t="shared" ref="AR122:AT124" si="221">AG122/AR$5</f>
        <v>3442.3888888888887</v>
      </c>
      <c r="AS122" s="43">
        <f t="shared" si="221"/>
        <v>8357.1428571428569</v>
      </c>
      <c r="AT122" s="43">
        <f t="shared" si="221"/>
        <v>314.81818181818181</v>
      </c>
      <c r="AU122" s="43">
        <f t="shared" ref="AU122:AV124" si="222">AM122/AU$5</f>
        <v>0</v>
      </c>
      <c r="AV122" s="44">
        <f t="shared" si="222"/>
        <v>7231.4827586206893</v>
      </c>
      <c r="AW122" s="122"/>
      <c r="AX122" s="43">
        <f>MEDIAN($D122:$K122)</f>
        <v>13135</v>
      </c>
      <c r="AY122" s="43">
        <f>MEDIAN($M122:$AF122)</f>
        <v>0</v>
      </c>
      <c r="AZ122" s="43">
        <f t="shared" ref="AZ122:AZ125" si="223">MEDIAN($AC122,$AD122,$Z122,$T122,$O122,Q122,AF122)</f>
        <v>18500</v>
      </c>
      <c r="BA122" s="43">
        <f>MEDIAN($AE122,$AB122,$AA122,$Y122,$V122,$U122,$S122,$R122,$P122,$N122,$M122)</f>
        <v>0</v>
      </c>
      <c r="BB122" s="43">
        <f>MEDIAN($AJ122:$AL122)</f>
        <v>0</v>
      </c>
      <c r="BC122" s="44">
        <f>MEDIAN((D122:K122,M122:V122,Y122:AF122,AJ122:AL122))</f>
        <v>5639.5</v>
      </c>
    </row>
    <row r="123" spans="1:55" s="204" customFormat="1">
      <c r="A123" s="199"/>
      <c r="B123" s="200" t="s">
        <v>199</v>
      </c>
      <c r="C123" s="201"/>
      <c r="D123" s="144">
        <v>30981</v>
      </c>
      <c r="E123" s="160">
        <v>22</v>
      </c>
      <c r="F123" s="160">
        <v>0</v>
      </c>
      <c r="G123" s="160"/>
      <c r="H123" s="144"/>
      <c r="I123" s="144"/>
      <c r="J123" s="160">
        <v>1322</v>
      </c>
      <c r="K123" s="144">
        <v>2291</v>
      </c>
      <c r="L123" s="43">
        <f>+SUM(D123:K123)</f>
        <v>34616</v>
      </c>
      <c r="M123" s="160">
        <v>0</v>
      </c>
      <c r="N123" s="160"/>
      <c r="O123" s="160">
        <v>531</v>
      </c>
      <c r="P123" s="160"/>
      <c r="Q123" s="160">
        <v>0</v>
      </c>
      <c r="R123" s="160">
        <v>0</v>
      </c>
      <c r="S123" s="160">
        <v>0</v>
      </c>
      <c r="T123" s="160">
        <v>0</v>
      </c>
      <c r="U123" s="160"/>
      <c r="V123" s="144"/>
      <c r="W123" s="144"/>
      <c r="X123" s="144"/>
      <c r="Y123" s="160">
        <v>0</v>
      </c>
      <c r="Z123" s="160">
        <v>1289</v>
      </c>
      <c r="AA123" s="250">
        <v>201</v>
      </c>
      <c r="AB123" s="160"/>
      <c r="AC123" s="160"/>
      <c r="AD123" s="160"/>
      <c r="AE123" s="160">
        <v>0</v>
      </c>
      <c r="AF123" s="160"/>
      <c r="AG123" s="43"/>
      <c r="AH123" s="43">
        <f t="shared" si="218"/>
        <v>1820</v>
      </c>
      <c r="AI123" s="43">
        <f t="shared" si="219"/>
        <v>201</v>
      </c>
      <c r="AJ123" s="160"/>
      <c r="AK123" s="144">
        <v>92</v>
      </c>
      <c r="AL123" s="160">
        <v>0</v>
      </c>
      <c r="AM123" s="43">
        <f>+SUM(AJ123:AL123)</f>
        <v>92</v>
      </c>
      <c r="AN123" s="44">
        <f>+AM123+AG123+L123</f>
        <v>34708</v>
      </c>
      <c r="AQ123" s="43">
        <f t="shared" si="220"/>
        <v>286.375</v>
      </c>
      <c r="AR123" s="43">
        <f t="shared" si="221"/>
        <v>0</v>
      </c>
      <c r="AS123" s="43">
        <f t="shared" si="221"/>
        <v>260</v>
      </c>
      <c r="AT123" s="43">
        <f t="shared" si="221"/>
        <v>18.272727272727273</v>
      </c>
      <c r="AU123" s="43">
        <f t="shared" si="222"/>
        <v>30.666666666666668</v>
      </c>
      <c r="AV123" s="44">
        <f t="shared" si="222"/>
        <v>1196.8275862068965</v>
      </c>
      <c r="AW123" s="122"/>
      <c r="AX123" s="43">
        <f>MEDIAN($D123:$K123)</f>
        <v>1322</v>
      </c>
      <c r="AY123" s="43">
        <f>MEDIAN($M123:$AF123)</f>
        <v>0</v>
      </c>
      <c r="AZ123" s="43">
        <f t="shared" si="223"/>
        <v>265.5</v>
      </c>
      <c r="BA123" s="43">
        <f>MEDIAN($AE123,$AB123,$AA123,$Y123,$V123,$U123,$S123,$R123,$P123,$N123,$M123)</f>
        <v>0</v>
      </c>
      <c r="BB123" s="43">
        <f>MEDIAN($AJ123:$AL123)</f>
        <v>46</v>
      </c>
      <c r="BC123" s="44">
        <f>MEDIAN((D123:K123,M123:V123,Y123:AF123,AJ123:AL123))</f>
        <v>0</v>
      </c>
    </row>
    <row r="124" spans="1:55" s="204" customFormat="1">
      <c r="A124" s="199"/>
      <c r="B124" s="251" t="s">
        <v>198</v>
      </c>
      <c r="C124" s="201"/>
      <c r="D124" s="144">
        <v>7545</v>
      </c>
      <c r="E124" s="160">
        <v>5279</v>
      </c>
      <c r="F124" s="160">
        <v>36800</v>
      </c>
      <c r="G124" s="160">
        <v>44333</v>
      </c>
      <c r="H124" s="144">
        <v>51082</v>
      </c>
      <c r="I124" s="144">
        <v>35477</v>
      </c>
      <c r="J124" s="160">
        <v>12248</v>
      </c>
      <c r="K124" s="144">
        <v>17968</v>
      </c>
      <c r="L124" s="43">
        <f>+SUM(D124:K124)</f>
        <v>210732</v>
      </c>
      <c r="M124" s="160">
        <v>0</v>
      </c>
      <c r="N124" s="160">
        <v>227</v>
      </c>
      <c r="O124" s="160">
        <v>829</v>
      </c>
      <c r="P124" s="160">
        <v>185</v>
      </c>
      <c r="Q124" s="160">
        <v>1617</v>
      </c>
      <c r="R124" s="160">
        <v>136</v>
      </c>
      <c r="S124" s="160">
        <v>0</v>
      </c>
      <c r="T124" s="160">
        <v>183</v>
      </c>
      <c r="U124" s="160">
        <v>199</v>
      </c>
      <c r="V124" s="144">
        <v>40</v>
      </c>
      <c r="W124" s="144"/>
      <c r="X124" s="144"/>
      <c r="Y124" s="160">
        <v>0</v>
      </c>
      <c r="Z124" s="160">
        <v>1300</v>
      </c>
      <c r="AA124" s="250">
        <v>541</v>
      </c>
      <c r="AB124" s="160">
        <v>14</v>
      </c>
      <c r="AC124" s="160">
        <v>280</v>
      </c>
      <c r="AD124" s="160">
        <v>470</v>
      </c>
      <c r="AE124" s="160">
        <v>113</v>
      </c>
      <c r="AF124" s="160">
        <v>2885</v>
      </c>
      <c r="AG124" s="43">
        <f>+SUM(M124:AF124)</f>
        <v>9019</v>
      </c>
      <c r="AH124" s="43">
        <f t="shared" si="218"/>
        <v>7564</v>
      </c>
      <c r="AI124" s="43">
        <f t="shared" si="219"/>
        <v>1455</v>
      </c>
      <c r="AJ124" s="160">
        <v>343</v>
      </c>
      <c r="AK124" s="144"/>
      <c r="AL124" s="160">
        <v>33</v>
      </c>
      <c r="AM124" s="43">
        <f>+SUM(AJ124:AL124)</f>
        <v>376</v>
      </c>
      <c r="AN124" s="44">
        <f>+AM124+AG124+L124</f>
        <v>220127</v>
      </c>
      <c r="AQ124" s="43">
        <f t="shared" si="220"/>
        <v>2246</v>
      </c>
      <c r="AR124" s="43">
        <f t="shared" si="221"/>
        <v>501.05555555555554</v>
      </c>
      <c r="AS124" s="43">
        <f t="shared" si="221"/>
        <v>1080.5714285714287</v>
      </c>
      <c r="AT124" s="43">
        <f t="shared" si="221"/>
        <v>132.27272727272728</v>
      </c>
      <c r="AU124" s="43">
        <f t="shared" si="222"/>
        <v>125.33333333333333</v>
      </c>
      <c r="AV124" s="44">
        <f t="shared" si="222"/>
        <v>7590.5862068965516</v>
      </c>
      <c r="AW124" s="122"/>
      <c r="AX124" s="43">
        <f>MEDIAN($D124:$K124)</f>
        <v>26722.5</v>
      </c>
      <c r="AY124" s="43">
        <f>MEDIAN($M124:$AF124)</f>
        <v>192</v>
      </c>
      <c r="AZ124" s="43">
        <f t="shared" si="223"/>
        <v>829</v>
      </c>
      <c r="BA124" s="43">
        <f>MEDIAN($AE124,$AB124,$AA124,$Y124,$V124,$U124,$S124,$R124,$P124,$N124,$M124)</f>
        <v>113</v>
      </c>
      <c r="BB124" s="43">
        <f>MEDIAN($AJ124:$AL124)</f>
        <v>188</v>
      </c>
      <c r="BC124" s="44">
        <f>MEDIAN((D124:K124,M124:V124,Y124:AF124,AJ124:AL124))</f>
        <v>406.5</v>
      </c>
    </row>
    <row r="125" spans="1:55" s="204" customFormat="1">
      <c r="A125" s="199"/>
      <c r="B125" s="200"/>
      <c r="C125" s="210" t="s">
        <v>197</v>
      </c>
      <c r="D125" s="252">
        <f t="shared" ref="D125:K125" si="224">SUM(D122:D124)</f>
        <v>72826</v>
      </c>
      <c r="E125" s="252">
        <f t="shared" si="224"/>
        <v>13117</v>
      </c>
      <c r="F125" s="252">
        <f t="shared" si="224"/>
        <v>49935</v>
      </c>
      <c r="G125" s="252">
        <f t="shared" si="224"/>
        <v>53544</v>
      </c>
      <c r="H125" s="252">
        <f t="shared" si="224"/>
        <v>99370</v>
      </c>
      <c r="I125" s="252">
        <f t="shared" si="224"/>
        <v>35477</v>
      </c>
      <c r="J125" s="252">
        <f t="shared" si="224"/>
        <v>13570</v>
      </c>
      <c r="K125" s="252">
        <f t="shared" si="224"/>
        <v>55259</v>
      </c>
      <c r="L125" s="45">
        <f>+SUM(D125:K125)</f>
        <v>393098</v>
      </c>
      <c r="M125" s="252">
        <f t="shared" ref="M125:V125" si="225">SUM(M122:M124)</f>
        <v>0</v>
      </c>
      <c r="N125" s="252">
        <f t="shared" si="225"/>
        <v>227</v>
      </c>
      <c r="O125" s="252">
        <f t="shared" si="225"/>
        <v>1360</v>
      </c>
      <c r="P125" s="252">
        <f t="shared" si="225"/>
        <v>185</v>
      </c>
      <c r="Q125" s="252">
        <f t="shared" si="225"/>
        <v>41617</v>
      </c>
      <c r="R125" s="252">
        <f t="shared" si="225"/>
        <v>136</v>
      </c>
      <c r="S125" s="252">
        <f t="shared" si="225"/>
        <v>0</v>
      </c>
      <c r="T125" s="252">
        <f t="shared" si="225"/>
        <v>183</v>
      </c>
      <c r="U125" s="252">
        <f t="shared" si="225"/>
        <v>199</v>
      </c>
      <c r="V125" s="252">
        <f t="shared" si="225"/>
        <v>40</v>
      </c>
      <c r="W125" s="252"/>
      <c r="X125" s="252"/>
      <c r="Y125" s="252">
        <f t="shared" ref="Y125:AF125" si="226">SUM(Y122:Y124)</f>
        <v>0</v>
      </c>
      <c r="Z125" s="252">
        <f t="shared" si="226"/>
        <v>2589</v>
      </c>
      <c r="AA125" s="252">
        <f t="shared" si="226"/>
        <v>742</v>
      </c>
      <c r="AB125" s="252">
        <f t="shared" si="226"/>
        <v>14</v>
      </c>
      <c r="AC125" s="252">
        <f t="shared" si="226"/>
        <v>18780</v>
      </c>
      <c r="AD125" s="252">
        <f t="shared" si="226"/>
        <v>470</v>
      </c>
      <c r="AE125" s="252">
        <f t="shared" si="226"/>
        <v>3576</v>
      </c>
      <c r="AF125" s="252">
        <f t="shared" si="226"/>
        <v>2885</v>
      </c>
      <c r="AG125" s="45">
        <f>+SUM(M125:AF125)</f>
        <v>73003</v>
      </c>
      <c r="AH125" s="45">
        <f t="shared" si="218"/>
        <v>67884</v>
      </c>
      <c r="AI125" s="45">
        <f t="shared" si="219"/>
        <v>5119</v>
      </c>
      <c r="AJ125" s="252">
        <f>SUM(AJ122:AJ124)</f>
        <v>343</v>
      </c>
      <c r="AK125" s="252">
        <f>SUM(AK122:AK124)</f>
        <v>92</v>
      </c>
      <c r="AL125" s="252">
        <f>SUM(AL122:AL124)</f>
        <v>33</v>
      </c>
      <c r="AM125" s="45">
        <f>+SUM(AJ125:AL125)</f>
        <v>468</v>
      </c>
      <c r="AN125" s="211">
        <f>+AM125+AG125+L125</f>
        <v>466569</v>
      </c>
      <c r="AQ125" s="45">
        <f>K125/AQ$5</f>
        <v>6907.375</v>
      </c>
      <c r="AR125" s="45">
        <f>AG125/AR$5</f>
        <v>4055.7222222222222</v>
      </c>
      <c r="AS125" s="45">
        <f>AH125/AS$5</f>
        <v>9697.7142857142862</v>
      </c>
      <c r="AT125" s="45">
        <f>AI125/AT$5</f>
        <v>465.36363636363637</v>
      </c>
      <c r="AU125" s="45">
        <f>AM125/AU$5</f>
        <v>156</v>
      </c>
      <c r="AV125" s="211">
        <f>AN125/AV$5</f>
        <v>16088.586206896553</v>
      </c>
      <c r="AW125" s="122"/>
      <c r="AX125" s="45">
        <f>MEDIAN($D125:$K125)</f>
        <v>51739.5</v>
      </c>
      <c r="AY125" s="45">
        <f>MEDIAN($M125:$AF125)</f>
        <v>213</v>
      </c>
      <c r="AZ125" s="45">
        <f t="shared" si="223"/>
        <v>2589</v>
      </c>
      <c r="BA125" s="45">
        <f>MEDIAN($AE125,$AB125,$AA125,$Y125,$V125,$U125,$S125,$R125,$P125,$N125,$M125)</f>
        <v>136</v>
      </c>
      <c r="BB125" s="45">
        <f>MEDIAN($AJ125:$AL125)</f>
        <v>92</v>
      </c>
      <c r="BC125" s="211">
        <f>MEDIAN((D125:K125,M125:V125,Y125:AF125,AJ125:AL125))</f>
        <v>742</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7">D102+D110+D119-D125</f>
        <v>481047</v>
      </c>
      <c r="E127" s="256">
        <f t="shared" si="227"/>
        <v>196102</v>
      </c>
      <c r="F127" s="256">
        <f t="shared" si="227"/>
        <v>1063256</v>
      </c>
      <c r="G127" s="256">
        <f t="shared" si="227"/>
        <v>1624737</v>
      </c>
      <c r="H127" s="256">
        <f t="shared" si="227"/>
        <v>1164512</v>
      </c>
      <c r="I127" s="256">
        <f t="shared" si="227"/>
        <v>1706036</v>
      </c>
      <c r="J127" s="256">
        <f t="shared" si="227"/>
        <v>385077</v>
      </c>
      <c r="K127" s="256">
        <f t="shared" si="227"/>
        <v>648984</v>
      </c>
      <c r="L127" s="42">
        <f>+SUM(D127:K127)</f>
        <v>7269751</v>
      </c>
      <c r="M127" s="256">
        <f t="shared" ref="M127:V127" si="228">M102+M110+M119-M125</f>
        <v>49715</v>
      </c>
      <c r="N127" s="256">
        <f t="shared" si="228"/>
        <v>88687</v>
      </c>
      <c r="O127" s="256">
        <f t="shared" si="228"/>
        <v>237974</v>
      </c>
      <c r="P127" s="256">
        <f t="shared" si="228"/>
        <v>129955</v>
      </c>
      <c r="Q127" s="256">
        <f t="shared" si="228"/>
        <v>214945</v>
      </c>
      <c r="R127" s="256">
        <f t="shared" si="228"/>
        <v>91863</v>
      </c>
      <c r="S127" s="256">
        <f t="shared" si="228"/>
        <v>47035</v>
      </c>
      <c r="T127" s="256">
        <f t="shared" si="228"/>
        <v>96744</v>
      </c>
      <c r="U127" s="256">
        <f t="shared" si="228"/>
        <v>96852</v>
      </c>
      <c r="V127" s="256">
        <f t="shared" si="228"/>
        <v>22415</v>
      </c>
      <c r="W127" s="256"/>
      <c r="X127" s="256"/>
      <c r="Y127" s="256">
        <f t="shared" ref="Y127:AF127" si="229">Y102+Y110+Y119-Y125</f>
        <v>75816</v>
      </c>
      <c r="Z127" s="256">
        <f t="shared" si="229"/>
        <v>242001</v>
      </c>
      <c r="AA127" s="256">
        <f t="shared" si="229"/>
        <v>97722</v>
      </c>
      <c r="AB127" s="256">
        <f t="shared" si="229"/>
        <v>72879</v>
      </c>
      <c r="AC127" s="256">
        <f t="shared" si="229"/>
        <v>127608</v>
      </c>
      <c r="AD127" s="256">
        <f t="shared" si="229"/>
        <v>73939</v>
      </c>
      <c r="AE127" s="256">
        <f t="shared" si="229"/>
        <v>25529</v>
      </c>
      <c r="AF127" s="256">
        <f t="shared" si="229"/>
        <v>61851</v>
      </c>
      <c r="AG127" s="42">
        <f>+SUM(M127:AF127)</f>
        <v>1853530</v>
      </c>
      <c r="AH127" s="42">
        <f t="shared" ref="AH127" si="230">O127+Q127+Z127+AC127+AD127+AF127+T127</f>
        <v>1055062</v>
      </c>
      <c r="AI127" s="42">
        <f>M127+N127+P127+R127+S127+U127+V127+Y127+AA127+AB127+AE127</f>
        <v>798468</v>
      </c>
      <c r="AJ127" s="256">
        <f>AJ102+AJ110+AJ119-AJ125</f>
        <v>147190</v>
      </c>
      <c r="AK127" s="256">
        <f>AK102+AK110+AK119-AK125</f>
        <v>71550</v>
      </c>
      <c r="AL127" s="256">
        <f>AL102+AL110+AL119-AL125</f>
        <v>48654</v>
      </c>
      <c r="AM127" s="42">
        <f>+SUM(AJ127:AL127)</f>
        <v>267394</v>
      </c>
      <c r="AN127" s="230">
        <f>+AM127+AG127+L127</f>
        <v>9390675</v>
      </c>
      <c r="AQ127" s="42">
        <f>K127/AQ$5</f>
        <v>81123</v>
      </c>
      <c r="AR127" s="42">
        <f>AG127/AR$5</f>
        <v>102973.88888888889</v>
      </c>
      <c r="AS127" s="42">
        <f>AH127/AS$5</f>
        <v>150723.14285714287</v>
      </c>
      <c r="AT127" s="42">
        <f>AI127/AT$5</f>
        <v>72588</v>
      </c>
      <c r="AU127" s="42">
        <f>AM127/AU$5</f>
        <v>89131.333333333328</v>
      </c>
      <c r="AV127" s="230">
        <f>AN127/AV$5</f>
        <v>323816.37931034481</v>
      </c>
      <c r="AW127" s="122"/>
      <c r="AX127" s="42">
        <f>MEDIAN($D127:$K127)</f>
        <v>856120</v>
      </c>
      <c r="AY127" s="42">
        <f>MEDIAN($M127:$AF127)</f>
        <v>90275</v>
      </c>
      <c r="AZ127" s="42">
        <f>MEDIAN($AC127,$AD127,$Z127,$T127,$O127,Q127,AF127)</f>
        <v>127608</v>
      </c>
      <c r="BA127" s="42">
        <f>MEDIAN($AE127,$AB127,$AA127,$Y127,$V127,$U127,$S127,$R127,$P127,$N127,$M127)</f>
        <v>75816</v>
      </c>
      <c r="BB127" s="42">
        <f>MEDIAN($AJ127:$AL127)</f>
        <v>71550</v>
      </c>
      <c r="BC127" s="230">
        <f>MEDIAN((D127:K127,M127:V127,Y127:AF127,AJ127:AL127))</f>
        <v>97722</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273126</v>
      </c>
      <c r="E130" s="160">
        <v>92542</v>
      </c>
      <c r="F130" s="160">
        <v>545541</v>
      </c>
      <c r="G130" s="160">
        <v>1091036</v>
      </c>
      <c r="H130" s="144">
        <v>1021820</v>
      </c>
      <c r="I130" s="144">
        <v>932187</v>
      </c>
      <c r="J130" s="160">
        <v>210525</v>
      </c>
      <c r="K130" s="144">
        <v>330141</v>
      </c>
      <c r="L130" s="43">
        <f>+SUM(D130:K130)</f>
        <v>4496918</v>
      </c>
      <c r="M130" s="160">
        <v>38269</v>
      </c>
      <c r="N130" s="160">
        <v>59423</v>
      </c>
      <c r="O130" s="160">
        <v>143731</v>
      </c>
      <c r="P130" s="160">
        <v>84519</v>
      </c>
      <c r="Q130" s="160">
        <v>114933</v>
      </c>
      <c r="R130" s="160">
        <v>45401</v>
      </c>
      <c r="S130" s="160">
        <v>30269</v>
      </c>
      <c r="T130" s="160">
        <v>64717</v>
      </c>
      <c r="U130" s="160">
        <v>80971</v>
      </c>
      <c r="V130" s="144">
        <v>22335</v>
      </c>
      <c r="W130" s="144"/>
      <c r="X130" s="144"/>
      <c r="Y130" s="160">
        <v>53614</v>
      </c>
      <c r="Z130" s="160">
        <v>104022</v>
      </c>
      <c r="AA130" s="250">
        <v>31403</v>
      </c>
      <c r="AB130" s="160">
        <v>54062</v>
      </c>
      <c r="AC130" s="160">
        <v>105546</v>
      </c>
      <c r="AD130" s="160">
        <v>47282</v>
      </c>
      <c r="AE130" s="160">
        <v>29495</v>
      </c>
      <c r="AF130" s="160">
        <v>44760</v>
      </c>
      <c r="AG130" s="43">
        <f>+SUM(M130:AF130)</f>
        <v>1154752</v>
      </c>
      <c r="AH130" s="43">
        <f t="shared" ref="AH130:AH134" si="231">O130+Q130+Z130+AC130+AD130+AF130+T130</f>
        <v>624991</v>
      </c>
      <c r="AI130" s="43">
        <f t="shared" ref="AI130:AI134" si="232">M130+N130+P130+R130+S130+U130+V130+Y130+AA130+AB130+AE130</f>
        <v>529761</v>
      </c>
      <c r="AJ130" s="160">
        <v>135635</v>
      </c>
      <c r="AK130" s="144">
        <v>66050</v>
      </c>
      <c r="AL130" s="160">
        <v>44612</v>
      </c>
      <c r="AM130" s="43">
        <f>+SUM(AJ130:AL130)</f>
        <v>246297</v>
      </c>
      <c r="AN130" s="44">
        <f>+AM130+AG130+L130</f>
        <v>5897967</v>
      </c>
      <c r="AQ130" s="43">
        <f t="shared" ref="AQ130:AQ133" si="233">K130/AQ$5</f>
        <v>41267.625</v>
      </c>
      <c r="AR130" s="43">
        <f t="shared" ref="AR130:AT133" si="234">AG130/AR$5</f>
        <v>64152.888888888891</v>
      </c>
      <c r="AS130" s="43">
        <f t="shared" si="234"/>
        <v>89284.428571428565</v>
      </c>
      <c r="AT130" s="43">
        <f t="shared" si="234"/>
        <v>48160.090909090912</v>
      </c>
      <c r="AU130" s="43">
        <f t="shared" ref="AU130:AV133" si="235">AM130/AU$5</f>
        <v>82099</v>
      </c>
      <c r="AV130" s="44">
        <f t="shared" si="235"/>
        <v>203378.1724137931</v>
      </c>
      <c r="AW130" s="122"/>
      <c r="AX130" s="43">
        <f>MEDIAN($D130:$K130)</f>
        <v>437841</v>
      </c>
      <c r="AY130" s="43">
        <f>MEDIAN($M130:$AF130)</f>
        <v>53838</v>
      </c>
      <c r="AZ130" s="43">
        <f t="shared" ref="AZ130:AZ134" si="236">MEDIAN($AC130,$AD130,$Z130,$T130,$O130,Q130,AF130)</f>
        <v>104022</v>
      </c>
      <c r="BA130" s="43">
        <f>MEDIAN($AE130,$AB130,$AA130,$Y130,$V130,$U130,$S130,$R130,$P130,$N130,$M130)</f>
        <v>45401</v>
      </c>
      <c r="BB130" s="43">
        <f>MEDIAN($AJ130:$AL130)</f>
        <v>66050</v>
      </c>
      <c r="BC130" s="44">
        <f>MEDIAN((D130:K130,M130:V130,Y130:AF130,AJ130:AL130))</f>
        <v>80971</v>
      </c>
    </row>
    <row r="131" spans="1:55" s="204" customFormat="1">
      <c r="A131" s="199"/>
      <c r="B131" s="200" t="s">
        <v>194</v>
      </c>
      <c r="C131" s="201"/>
      <c r="D131" s="144">
        <v>171352</v>
      </c>
      <c r="E131" s="160">
        <v>82715</v>
      </c>
      <c r="F131" s="160">
        <v>482530</v>
      </c>
      <c r="G131" s="160">
        <v>497451</v>
      </c>
      <c r="H131" s="144">
        <v>146913</v>
      </c>
      <c r="I131" s="144">
        <v>773849</v>
      </c>
      <c r="J131" s="160">
        <v>152429</v>
      </c>
      <c r="K131" s="144">
        <v>287143</v>
      </c>
      <c r="L131" s="43">
        <f>+SUM(D131:K131)</f>
        <v>2594382</v>
      </c>
      <c r="M131" s="160">
        <v>11446</v>
      </c>
      <c r="N131" s="160">
        <v>27822</v>
      </c>
      <c r="O131" s="160">
        <v>71343</v>
      </c>
      <c r="P131" s="160">
        <v>44499</v>
      </c>
      <c r="Q131" s="160">
        <v>100581</v>
      </c>
      <c r="R131" s="160">
        <v>43125</v>
      </c>
      <c r="S131" s="160">
        <v>16684</v>
      </c>
      <c r="T131" s="160">
        <v>31551</v>
      </c>
      <c r="U131" s="160">
        <v>15807</v>
      </c>
      <c r="V131" s="144"/>
      <c r="W131" s="144"/>
      <c r="X131" s="144"/>
      <c r="Y131" s="160">
        <v>22202</v>
      </c>
      <c r="Z131" s="160">
        <v>137715</v>
      </c>
      <c r="AA131" s="250">
        <v>2662</v>
      </c>
      <c r="AB131" s="160">
        <v>18817</v>
      </c>
      <c r="AC131" s="160">
        <v>21925</v>
      </c>
      <c r="AD131" s="160">
        <v>26656</v>
      </c>
      <c r="AE131" s="160">
        <v>8092</v>
      </c>
      <c r="AF131" s="160">
        <v>17079</v>
      </c>
      <c r="AG131" s="43">
        <f>+SUM(M131:AF131)</f>
        <v>618006</v>
      </c>
      <c r="AH131" s="43">
        <f t="shared" si="231"/>
        <v>406850</v>
      </c>
      <c r="AI131" s="43">
        <f t="shared" si="232"/>
        <v>211156</v>
      </c>
      <c r="AJ131" s="160">
        <v>9402</v>
      </c>
      <c r="AK131" s="144"/>
      <c r="AL131" s="160">
        <v>3350</v>
      </c>
      <c r="AM131" s="43">
        <f>+SUM(AJ131:AL131)</f>
        <v>12752</v>
      </c>
      <c r="AN131" s="44">
        <f>+AM131+AG131+L131</f>
        <v>3225140</v>
      </c>
      <c r="AQ131" s="43">
        <f t="shared" si="233"/>
        <v>35892.875</v>
      </c>
      <c r="AR131" s="43">
        <f t="shared" si="234"/>
        <v>34333.666666666664</v>
      </c>
      <c r="AS131" s="43">
        <f t="shared" si="234"/>
        <v>58121.428571428572</v>
      </c>
      <c r="AT131" s="43">
        <f t="shared" si="234"/>
        <v>19196</v>
      </c>
      <c r="AU131" s="43">
        <f t="shared" si="235"/>
        <v>4250.666666666667</v>
      </c>
      <c r="AV131" s="44">
        <f t="shared" si="235"/>
        <v>111211.72413793103</v>
      </c>
      <c r="AW131" s="122"/>
      <c r="AX131" s="43">
        <f>MEDIAN($D131:$K131)</f>
        <v>229247.5</v>
      </c>
      <c r="AY131" s="43">
        <f>MEDIAN($M131:$AF131)</f>
        <v>22202</v>
      </c>
      <c r="AZ131" s="43">
        <f t="shared" si="236"/>
        <v>31551</v>
      </c>
      <c r="BA131" s="43">
        <f>MEDIAN($AE131,$AB131,$AA131,$Y131,$V131,$U131,$S131,$R131,$P131,$N131,$M131)</f>
        <v>17750.5</v>
      </c>
      <c r="BB131" s="43">
        <f>MEDIAN($AJ131:$AL131)</f>
        <v>6376</v>
      </c>
      <c r="BC131" s="44">
        <f>MEDIAN((D131:K131,M131:V131,Y131:AF131,AJ131:AL131))</f>
        <v>31551</v>
      </c>
    </row>
    <row r="132" spans="1:55" s="204" customFormat="1">
      <c r="A132" s="199"/>
      <c r="B132" s="251" t="s">
        <v>193</v>
      </c>
      <c r="C132" s="201"/>
      <c r="D132" s="144">
        <v>36569</v>
      </c>
      <c r="E132" s="160">
        <v>19847</v>
      </c>
      <c r="F132" s="160">
        <v>35185</v>
      </c>
      <c r="G132" s="160">
        <v>36250</v>
      </c>
      <c r="H132" s="144"/>
      <c r="I132" s="144"/>
      <c r="J132" s="160">
        <v>19216</v>
      </c>
      <c r="K132" s="144">
        <v>31698</v>
      </c>
      <c r="L132" s="43">
        <f>+SUM(D132:K132)</f>
        <v>178765</v>
      </c>
      <c r="M132" s="160">
        <v>0</v>
      </c>
      <c r="N132" s="160"/>
      <c r="O132" s="160">
        <v>22900</v>
      </c>
      <c r="P132" s="160">
        <v>937</v>
      </c>
      <c r="Q132" s="160">
        <v>-569</v>
      </c>
      <c r="R132" s="160">
        <v>482</v>
      </c>
      <c r="S132" s="160">
        <v>0</v>
      </c>
      <c r="T132" s="160">
        <v>0</v>
      </c>
      <c r="U132" s="160">
        <v>74</v>
      </c>
      <c r="V132" s="144">
        <v>44</v>
      </c>
      <c r="W132" s="144"/>
      <c r="X132" s="144"/>
      <c r="Y132" s="160">
        <v>0</v>
      </c>
      <c r="Z132" s="160">
        <v>264</v>
      </c>
      <c r="AA132" s="250"/>
      <c r="AB132" s="160"/>
      <c r="AC132" s="160"/>
      <c r="AD132" s="160"/>
      <c r="AE132" s="160">
        <v>95</v>
      </c>
      <c r="AF132" s="160"/>
      <c r="AG132" s="43">
        <f>+SUM(M132:AF132)</f>
        <v>24227</v>
      </c>
      <c r="AH132" s="43">
        <f t="shared" si="231"/>
        <v>22595</v>
      </c>
      <c r="AI132" s="43">
        <f t="shared" si="232"/>
        <v>1632</v>
      </c>
      <c r="AJ132" s="160">
        <v>2153</v>
      </c>
      <c r="AK132" s="144">
        <v>5500</v>
      </c>
      <c r="AL132" s="160">
        <v>0</v>
      </c>
      <c r="AM132" s="43">
        <f>+SUM(AJ132:AL132)</f>
        <v>7653</v>
      </c>
      <c r="AN132" s="44">
        <f>+AM132+AG132+L132</f>
        <v>210645</v>
      </c>
      <c r="AQ132" s="43">
        <f t="shared" si="233"/>
        <v>3962.25</v>
      </c>
      <c r="AR132" s="43">
        <f t="shared" si="234"/>
        <v>1345.9444444444443</v>
      </c>
      <c r="AS132" s="43">
        <f t="shared" si="234"/>
        <v>3227.8571428571427</v>
      </c>
      <c r="AT132" s="43">
        <f t="shared" si="234"/>
        <v>148.36363636363637</v>
      </c>
      <c r="AU132" s="43">
        <f t="shared" si="235"/>
        <v>2551</v>
      </c>
      <c r="AV132" s="44">
        <f t="shared" si="235"/>
        <v>7263.6206896551721</v>
      </c>
      <c r="AW132" s="122"/>
      <c r="AX132" s="43">
        <f>MEDIAN($D132:$K132)</f>
        <v>33441.5</v>
      </c>
      <c r="AY132" s="43">
        <f>MEDIAN($M132:$AF132)</f>
        <v>59</v>
      </c>
      <c r="AZ132" s="43">
        <f t="shared" si="236"/>
        <v>132</v>
      </c>
      <c r="BA132" s="43">
        <f>MEDIAN($AE132,$AB132,$AA132,$Y132,$V132,$U132,$S132,$R132,$P132,$N132,$M132)</f>
        <v>59</v>
      </c>
      <c r="BB132" s="43">
        <f>MEDIAN($AJ132:$AL132)</f>
        <v>2153</v>
      </c>
      <c r="BC132" s="44">
        <f>MEDIAN((D132:K132,M132:V132,Y132:AF132,AJ132:AL132))</f>
        <v>482</v>
      </c>
    </row>
    <row r="133" spans="1:55" s="204" customFormat="1">
      <c r="A133" s="199"/>
      <c r="B133" s="200" t="s">
        <v>192</v>
      </c>
      <c r="C133" s="201"/>
      <c r="D133" s="144">
        <v>0</v>
      </c>
      <c r="E133" s="160">
        <v>998</v>
      </c>
      <c r="F133" s="160">
        <v>0</v>
      </c>
      <c r="G133" s="160"/>
      <c r="H133" s="144">
        <v>-4221</v>
      </c>
      <c r="I133" s="144"/>
      <c r="J133" s="160">
        <v>2907</v>
      </c>
      <c r="K133" s="144">
        <v>0</v>
      </c>
      <c r="L133" s="43">
        <f>+SUM(D133:K133)</f>
        <v>-316</v>
      </c>
      <c r="M133" s="160">
        <v>0</v>
      </c>
      <c r="N133" s="160">
        <v>1442</v>
      </c>
      <c r="O133" s="160"/>
      <c r="P133" s="160"/>
      <c r="Q133" s="160">
        <v>0</v>
      </c>
      <c r="R133" s="160">
        <v>2855</v>
      </c>
      <c r="S133" s="160">
        <v>81</v>
      </c>
      <c r="T133" s="160">
        <v>476</v>
      </c>
      <c r="U133" s="160"/>
      <c r="V133" s="144">
        <v>36</v>
      </c>
      <c r="W133" s="144"/>
      <c r="X133" s="144"/>
      <c r="Y133" s="160">
        <v>0</v>
      </c>
      <c r="Z133" s="160"/>
      <c r="AA133" s="250">
        <v>63657</v>
      </c>
      <c r="AB133" s="160"/>
      <c r="AC133" s="160">
        <v>137</v>
      </c>
      <c r="AD133" s="160"/>
      <c r="AE133" s="160">
        <v>-12153</v>
      </c>
      <c r="AF133" s="160">
        <v>12</v>
      </c>
      <c r="AG133" s="43">
        <f>+SUM(M133:AF133)</f>
        <v>56543</v>
      </c>
      <c r="AH133" s="43">
        <f t="shared" si="231"/>
        <v>625</v>
      </c>
      <c r="AI133" s="43">
        <f t="shared" si="232"/>
        <v>55918</v>
      </c>
      <c r="AJ133" s="160"/>
      <c r="AK133" s="144"/>
      <c r="AL133" s="160">
        <v>692</v>
      </c>
      <c r="AM133" s="43">
        <f>+SUM(AJ133:AL133)</f>
        <v>692</v>
      </c>
      <c r="AN133" s="44">
        <f>+AM133+AG133+L133</f>
        <v>56919</v>
      </c>
      <c r="AQ133" s="43">
        <f t="shared" si="233"/>
        <v>0</v>
      </c>
      <c r="AR133" s="43">
        <f t="shared" si="234"/>
        <v>3141.2777777777778</v>
      </c>
      <c r="AS133" s="43">
        <f t="shared" si="234"/>
        <v>89.285714285714292</v>
      </c>
      <c r="AT133" s="43">
        <f t="shared" si="234"/>
        <v>5083.454545454545</v>
      </c>
      <c r="AU133" s="43">
        <f t="shared" si="235"/>
        <v>230.66666666666666</v>
      </c>
      <c r="AV133" s="44">
        <f t="shared" si="235"/>
        <v>1962.7241379310344</v>
      </c>
      <c r="AW133" s="122"/>
      <c r="AX133" s="43">
        <f>MEDIAN($D133:$K133)</f>
        <v>0</v>
      </c>
      <c r="AY133" s="43">
        <f>MEDIAN($M133:$AF133)</f>
        <v>58.5</v>
      </c>
      <c r="AZ133" s="43">
        <f t="shared" si="236"/>
        <v>74.5</v>
      </c>
      <c r="BA133" s="43">
        <f>MEDIAN($AE133,$AB133,$AA133,$Y133,$V133,$U133,$S133,$R133,$P133,$N133,$M133)</f>
        <v>58.5</v>
      </c>
      <c r="BB133" s="43">
        <f>MEDIAN($AJ133:$AL133)</f>
        <v>692</v>
      </c>
      <c r="BC133" s="44">
        <f>MEDIAN((D133:K133,M133:V133,Y133:AF133,AJ133:AL133))</f>
        <v>36</v>
      </c>
    </row>
    <row r="134" spans="1:55" s="204" customFormat="1" ht="15" thickBot="1">
      <c r="A134" s="260"/>
      <c r="B134" s="261"/>
      <c r="C134" s="262" t="s">
        <v>191</v>
      </c>
      <c r="D134" s="263">
        <f t="shared" ref="D134:K134" si="237">SUM(D130:D133)</f>
        <v>481047</v>
      </c>
      <c r="E134" s="256">
        <f t="shared" si="237"/>
        <v>196102</v>
      </c>
      <c r="F134" s="256">
        <f t="shared" si="237"/>
        <v>1063256</v>
      </c>
      <c r="G134" s="256">
        <f t="shared" si="237"/>
        <v>1624737</v>
      </c>
      <c r="H134" s="256">
        <f t="shared" si="237"/>
        <v>1164512</v>
      </c>
      <c r="I134" s="256">
        <f t="shared" si="237"/>
        <v>1706036</v>
      </c>
      <c r="J134" s="256">
        <f t="shared" si="237"/>
        <v>385077</v>
      </c>
      <c r="K134" s="256">
        <f t="shared" si="237"/>
        <v>648982</v>
      </c>
      <c r="L134" s="42">
        <f>+SUM(D134:K134)</f>
        <v>7269749</v>
      </c>
      <c r="M134" s="256">
        <f t="shared" ref="M134:V134" si="238">SUM(M130:M133)</f>
        <v>49715</v>
      </c>
      <c r="N134" s="256">
        <f t="shared" si="238"/>
        <v>88687</v>
      </c>
      <c r="O134" s="256">
        <f t="shared" si="238"/>
        <v>237974</v>
      </c>
      <c r="P134" s="256">
        <f t="shared" si="238"/>
        <v>129955</v>
      </c>
      <c r="Q134" s="256">
        <f t="shared" si="238"/>
        <v>214945</v>
      </c>
      <c r="R134" s="256">
        <f t="shared" si="238"/>
        <v>91863</v>
      </c>
      <c r="S134" s="256">
        <f t="shared" si="238"/>
        <v>47034</v>
      </c>
      <c r="T134" s="256">
        <f t="shared" si="238"/>
        <v>96744</v>
      </c>
      <c r="U134" s="256">
        <f t="shared" si="238"/>
        <v>96852</v>
      </c>
      <c r="V134" s="256">
        <f t="shared" si="238"/>
        <v>22415</v>
      </c>
      <c r="W134" s="256"/>
      <c r="X134" s="256"/>
      <c r="Y134" s="256">
        <f t="shared" ref="Y134:AF134" si="239">SUM(Y130:Y133)</f>
        <v>75816</v>
      </c>
      <c r="Z134" s="256">
        <f t="shared" si="239"/>
        <v>242001</v>
      </c>
      <c r="AA134" s="256">
        <f t="shared" si="239"/>
        <v>97722</v>
      </c>
      <c r="AB134" s="256">
        <f t="shared" si="239"/>
        <v>72879</v>
      </c>
      <c r="AC134" s="256">
        <f t="shared" si="239"/>
        <v>127608</v>
      </c>
      <c r="AD134" s="256">
        <f t="shared" si="239"/>
        <v>73938</v>
      </c>
      <c r="AE134" s="256">
        <f t="shared" si="239"/>
        <v>25529</v>
      </c>
      <c r="AF134" s="256">
        <f t="shared" si="239"/>
        <v>61851</v>
      </c>
      <c r="AG134" s="42">
        <f>+SUM(M134:AF134)</f>
        <v>1853528</v>
      </c>
      <c r="AH134" s="42">
        <f t="shared" si="231"/>
        <v>1055061</v>
      </c>
      <c r="AI134" s="42">
        <f t="shared" si="232"/>
        <v>798467</v>
      </c>
      <c r="AJ134" s="256">
        <f>SUM(AJ130:AJ133)</f>
        <v>147190</v>
      </c>
      <c r="AK134" s="256">
        <f>SUM(AK130:AK133)</f>
        <v>71550</v>
      </c>
      <c r="AL134" s="256">
        <f>SUM(AL130:AL133)</f>
        <v>48654</v>
      </c>
      <c r="AM134" s="42">
        <f>+SUM(AJ134:AL134)</f>
        <v>267394</v>
      </c>
      <c r="AN134" s="230">
        <f>+AM134+AG134+L134</f>
        <v>9390671</v>
      </c>
      <c r="AQ134" s="42">
        <f>K134/AQ$5</f>
        <v>81122.75</v>
      </c>
      <c r="AR134" s="42">
        <f>AG134/AR$5</f>
        <v>102973.77777777778</v>
      </c>
      <c r="AS134" s="42">
        <f>AH134/AS$5</f>
        <v>150723</v>
      </c>
      <c r="AT134" s="42">
        <f>AI134/AT$5</f>
        <v>72587.909090909088</v>
      </c>
      <c r="AU134" s="42">
        <f>AM134/AU$5</f>
        <v>89131.333333333328</v>
      </c>
      <c r="AV134" s="230">
        <f>AN134/AV$5</f>
        <v>323816.24137931032</v>
      </c>
      <c r="AW134" s="122"/>
      <c r="AX134" s="42">
        <f>MEDIAN($D134:$K134)</f>
        <v>856119</v>
      </c>
      <c r="AY134" s="42">
        <f>MEDIAN($M134:$AF134)</f>
        <v>90275</v>
      </c>
      <c r="AZ134" s="42">
        <f t="shared" si="236"/>
        <v>127608</v>
      </c>
      <c r="BA134" s="42">
        <f>MEDIAN($AE134,$AB134,$AA134,$Y134,$V134,$U134,$S134,$R134,$P134,$N134,$M134)</f>
        <v>75816</v>
      </c>
      <c r="BB134" s="42">
        <f>MEDIAN($AJ134:$AL134)</f>
        <v>71550</v>
      </c>
      <c r="BC134" s="230">
        <f>MEDIAN((D134:K134,M134:V134,Y134:AF134,AJ134:AL134))</f>
        <v>97722</v>
      </c>
    </row>
    <row r="135" spans="1:55"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2014</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46651</v>
      </c>
      <c r="E138" s="28">
        <v>11948</v>
      </c>
      <c r="F138" s="28">
        <v>68871</v>
      </c>
      <c r="G138" s="28">
        <v>182725</v>
      </c>
      <c r="H138" s="141">
        <v>123532</v>
      </c>
      <c r="I138" s="141">
        <v>56857</v>
      </c>
      <c r="J138" s="28">
        <v>25942</v>
      </c>
      <c r="K138" s="141">
        <v>57170</v>
      </c>
      <c r="L138" s="25">
        <f>+SUM(D138:K138)</f>
        <v>573696</v>
      </c>
      <c r="M138" s="28">
        <v>377</v>
      </c>
      <c r="N138" s="28">
        <v>2112</v>
      </c>
      <c r="O138" s="28">
        <v>20775</v>
      </c>
      <c r="P138" s="28">
        <v>4010</v>
      </c>
      <c r="Q138" s="28">
        <v>41802</v>
      </c>
      <c r="R138" s="28">
        <v>6064</v>
      </c>
      <c r="S138" s="28">
        <v>1794</v>
      </c>
      <c r="T138" s="28">
        <v>9526</v>
      </c>
      <c r="U138" s="28">
        <v>7246</v>
      </c>
      <c r="V138" s="141">
        <v>2170</v>
      </c>
      <c r="W138" s="141"/>
      <c r="X138" s="141"/>
      <c r="Y138" s="28">
        <v>6133</v>
      </c>
      <c r="Z138" s="28">
        <v>9764</v>
      </c>
      <c r="AA138" s="29">
        <v>2291</v>
      </c>
      <c r="AB138" s="28">
        <v>11168</v>
      </c>
      <c r="AC138" s="269"/>
      <c r="AD138" s="28">
        <v>11067</v>
      </c>
      <c r="AE138" s="28">
        <v>1055</v>
      </c>
      <c r="AF138" s="28">
        <v>1335</v>
      </c>
      <c r="AG138" s="25">
        <f>+SUM(M138:AF138)</f>
        <v>138689</v>
      </c>
      <c r="AH138" s="25">
        <f t="shared" ref="AH138:AH141" si="240">O138+Q138+Z138+AC138+AD138+AF138+T138</f>
        <v>94269</v>
      </c>
      <c r="AI138" s="25">
        <f t="shared" ref="AI138:AI141" si="241">M138+N138+P138+R138+S138+U138+V138+Y138+AA138+AB138+AE138</f>
        <v>44420</v>
      </c>
      <c r="AJ138" s="28">
        <v>14181</v>
      </c>
      <c r="AK138" s="141"/>
      <c r="AL138" s="28">
        <v>707</v>
      </c>
      <c r="AM138" s="25">
        <f>+SUM(AJ138:AL138)</f>
        <v>14888</v>
      </c>
      <c r="AN138" s="270">
        <f>+AM138+AG138+L138</f>
        <v>727273</v>
      </c>
      <c r="AQ138" s="43">
        <f t="shared" ref="AQ138" si="242">K138/AQ$5</f>
        <v>7146.25</v>
      </c>
      <c r="AR138" s="43">
        <f t="shared" ref="AR138:AT138" si="243">AG138/AR$5</f>
        <v>7704.9444444444443</v>
      </c>
      <c r="AS138" s="43">
        <f t="shared" si="243"/>
        <v>13467</v>
      </c>
      <c r="AT138" s="43">
        <f t="shared" si="243"/>
        <v>4038.181818181818</v>
      </c>
      <c r="AU138" s="43">
        <f t="shared" ref="AU138:AV138" si="244">AM138/AU$5</f>
        <v>4962.666666666667</v>
      </c>
      <c r="AV138" s="44">
        <f t="shared" si="244"/>
        <v>25078.379310344826</v>
      </c>
      <c r="AW138" s="23"/>
      <c r="AX138" s="25">
        <f>MEDIAN($D138:$K138)</f>
        <v>57013.5</v>
      </c>
      <c r="AY138" s="25">
        <f>MEDIAN($M138:$AF138)</f>
        <v>6064</v>
      </c>
      <c r="AZ138" s="25">
        <f>MEDIAN($AC138,$AD138,$Z138,$T138,$O138,Q138,AF138)</f>
        <v>10415.5</v>
      </c>
      <c r="BA138" s="25">
        <f>MEDIAN($AE138,$AB138,$AA138,$Y138,$V138,$U138,$S138,$R138,$P138,$N138,$M138)</f>
        <v>2291</v>
      </c>
      <c r="BB138" s="25">
        <f>MEDIAN($AJ138:$AL138)</f>
        <v>7444</v>
      </c>
      <c r="BC138" s="270">
        <f>MEDIAN((D138:K138,M138:V138,Y138:AF138,AJ138:AL138))</f>
        <v>9764</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40"/>
        <v>0</v>
      </c>
      <c r="AI139" s="22">
        <f t="shared" si="241"/>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110000</v>
      </c>
      <c r="E140" s="162"/>
      <c r="F140" s="162">
        <v>13843</v>
      </c>
      <c r="G140" s="162">
        <v>300000</v>
      </c>
      <c r="H140" s="137"/>
      <c r="I140" s="137"/>
      <c r="J140" s="162">
        <v>0</v>
      </c>
      <c r="K140" s="137">
        <v>45000</v>
      </c>
      <c r="L140" s="22">
        <f>+SUM(D140:K140)</f>
        <v>468843</v>
      </c>
      <c r="M140" s="162"/>
      <c r="N140" s="162"/>
      <c r="O140" s="162"/>
      <c r="P140" s="162"/>
      <c r="Q140" s="162">
        <v>75000</v>
      </c>
      <c r="R140" s="162">
        <v>0</v>
      </c>
      <c r="S140" s="162">
        <v>0</v>
      </c>
      <c r="T140" s="162">
        <v>3380</v>
      </c>
      <c r="U140" s="162"/>
      <c r="V140" s="137"/>
      <c r="W140" s="137"/>
      <c r="X140" s="137"/>
      <c r="Y140" s="162">
        <v>0</v>
      </c>
      <c r="Z140" s="162">
        <v>25000</v>
      </c>
      <c r="AA140" s="271"/>
      <c r="AB140" s="162"/>
      <c r="AC140" s="162"/>
      <c r="AD140" s="162"/>
      <c r="AE140" s="162">
        <v>0</v>
      </c>
      <c r="AF140" s="162">
        <v>4000</v>
      </c>
      <c r="AG140" s="22">
        <f>+SUM(M140:AF140)</f>
        <v>107380</v>
      </c>
      <c r="AH140" s="22">
        <f t="shared" si="240"/>
        <v>107380</v>
      </c>
      <c r="AI140" s="22">
        <f t="shared" si="241"/>
        <v>0</v>
      </c>
      <c r="AJ140" s="162"/>
      <c r="AK140" s="137"/>
      <c r="AL140" s="162">
        <v>0</v>
      </c>
      <c r="AM140" s="22">
        <f>+SUM(AJ140:AL140)</f>
        <v>0</v>
      </c>
      <c r="AN140" s="65">
        <f>+AM140+AG140+L140</f>
        <v>576223</v>
      </c>
      <c r="AQ140" s="43">
        <f t="shared" ref="AQ140:AQ141" si="245">K140/AQ$5</f>
        <v>5625</v>
      </c>
      <c r="AR140" s="43">
        <f t="shared" ref="AR140:AT141" si="246">AG140/AR$5</f>
        <v>5965.5555555555557</v>
      </c>
      <c r="AS140" s="43">
        <f t="shared" si="246"/>
        <v>15340</v>
      </c>
      <c r="AT140" s="43">
        <f t="shared" si="246"/>
        <v>0</v>
      </c>
      <c r="AU140" s="43">
        <f t="shared" ref="AU140:AV141" si="247">AM140/AU$5</f>
        <v>0</v>
      </c>
      <c r="AV140" s="44">
        <f t="shared" si="247"/>
        <v>19869.758620689656</v>
      </c>
      <c r="AW140" s="23"/>
      <c r="AX140" s="22">
        <f>MEDIAN($D140:$K140)</f>
        <v>45000</v>
      </c>
      <c r="AY140" s="22">
        <f>MEDIAN($M140:$AF140)</f>
        <v>1690</v>
      </c>
      <c r="AZ140" s="22">
        <f t="shared" ref="AZ140:AZ141" si="248">MEDIAN($AC140,$AD140,$Z140,$T140,$O140,Q140,AF140)</f>
        <v>14500</v>
      </c>
      <c r="BA140" s="22">
        <f>MEDIAN($AE140,$AB140,$AA140,$Y140,$V140,$U140,$S140,$R140,$P140,$N140,$M140)</f>
        <v>0</v>
      </c>
      <c r="BB140" s="22">
        <f>MEDIAN($AJ140:$AL140)</f>
        <v>0</v>
      </c>
      <c r="BC140" s="65">
        <f>MEDIAN((D140:K140,M140:V140,Y140:AF140,AJ140:AL140))</f>
        <v>3690</v>
      </c>
    </row>
    <row r="141" spans="1:55" s="204" customFormat="1">
      <c r="A141" s="272" t="s">
        <v>188</v>
      </c>
      <c r="B141" s="261"/>
      <c r="C141" s="273"/>
      <c r="D141" s="112">
        <v>75700</v>
      </c>
      <c r="E141" s="274"/>
      <c r="F141" s="274">
        <v>0</v>
      </c>
      <c r="G141" s="274">
        <v>296500</v>
      </c>
      <c r="H141" s="275"/>
      <c r="I141" s="275"/>
      <c r="J141" s="274">
        <v>0</v>
      </c>
      <c r="K141" s="275">
        <v>10000</v>
      </c>
      <c r="L141" s="276">
        <f>+SUM(D141:K141)</f>
        <v>382200</v>
      </c>
      <c r="M141" s="274"/>
      <c r="N141" s="274"/>
      <c r="O141" s="274"/>
      <c r="P141" s="274"/>
      <c r="Q141" s="274">
        <v>35000</v>
      </c>
      <c r="R141" s="274">
        <v>0</v>
      </c>
      <c r="S141" s="274">
        <v>0</v>
      </c>
      <c r="T141" s="274">
        <v>3380</v>
      </c>
      <c r="U141" s="274"/>
      <c r="V141" s="275"/>
      <c r="W141" s="275"/>
      <c r="X141" s="275"/>
      <c r="Y141" s="274">
        <v>0</v>
      </c>
      <c r="Z141" s="277">
        <v>22210</v>
      </c>
      <c r="AA141" s="277"/>
      <c r="AB141" s="274"/>
      <c r="AC141" s="274"/>
      <c r="AD141" s="274"/>
      <c r="AE141" s="274">
        <v>0</v>
      </c>
      <c r="AF141" s="274">
        <v>4000</v>
      </c>
      <c r="AG141" s="276">
        <f>+SUM(M141:AF141)</f>
        <v>64590</v>
      </c>
      <c r="AH141" s="276">
        <f t="shared" si="240"/>
        <v>64590</v>
      </c>
      <c r="AI141" s="276">
        <f t="shared" si="241"/>
        <v>0</v>
      </c>
      <c r="AJ141" s="274"/>
      <c r="AK141" s="275"/>
      <c r="AL141" s="274">
        <v>0</v>
      </c>
      <c r="AM141" s="276">
        <f>+SUM(AJ141:AL141)</f>
        <v>0</v>
      </c>
      <c r="AN141" s="278">
        <f>+AM141+AG141+L141</f>
        <v>446790</v>
      </c>
      <c r="AQ141" s="258">
        <f t="shared" si="245"/>
        <v>1250</v>
      </c>
      <c r="AR141" s="258">
        <f t="shared" si="246"/>
        <v>3588.3333333333335</v>
      </c>
      <c r="AS141" s="258">
        <f t="shared" si="246"/>
        <v>9227.1428571428569</v>
      </c>
      <c r="AT141" s="258">
        <f t="shared" si="246"/>
        <v>0</v>
      </c>
      <c r="AU141" s="258">
        <f t="shared" si="247"/>
        <v>0</v>
      </c>
      <c r="AV141" s="397">
        <f t="shared" si="247"/>
        <v>15406.551724137931</v>
      </c>
      <c r="AW141" s="23"/>
      <c r="AX141" s="276">
        <f>MEDIAN($D141:$K141)</f>
        <v>10000</v>
      </c>
      <c r="AY141" s="276">
        <f>MEDIAN($M141:$AF141)</f>
        <v>1690</v>
      </c>
      <c r="AZ141" s="276">
        <f t="shared" si="248"/>
        <v>13105</v>
      </c>
      <c r="BA141" s="276">
        <f>MEDIAN($AE141,$AB141,$AA141,$Y141,$V141,$U141,$S141,$R141,$P141,$N141,$M141)</f>
        <v>0</v>
      </c>
      <c r="BB141" s="276">
        <f>MEDIAN($AJ141:$AL141)</f>
        <v>0</v>
      </c>
      <c r="BC141" s="278">
        <f>MEDIAN((D141:K141,M141:V141,Y141:AF141,AJ141:AL141))</f>
        <v>1690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2014</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449664</v>
      </c>
      <c r="E149" s="160">
        <v>223398</v>
      </c>
      <c r="F149" s="160">
        <v>949464</v>
      </c>
      <c r="G149" s="160">
        <v>1543523</v>
      </c>
      <c r="H149" s="144">
        <v>604205</v>
      </c>
      <c r="I149" s="144">
        <v>1489866</v>
      </c>
      <c r="J149" s="160">
        <v>353285</v>
      </c>
      <c r="K149" s="144">
        <v>635651</v>
      </c>
      <c r="L149" s="43">
        <f>+SUM(D149:K149)</f>
        <v>6249056</v>
      </c>
      <c r="M149" s="160">
        <v>50423</v>
      </c>
      <c r="N149" s="160">
        <v>91678</v>
      </c>
      <c r="O149" s="160">
        <v>235689</v>
      </c>
      <c r="P149" s="160">
        <v>130405</v>
      </c>
      <c r="Q149" s="160">
        <v>216936</v>
      </c>
      <c r="R149" s="160">
        <v>91109</v>
      </c>
      <c r="S149" s="160">
        <v>47385</v>
      </c>
      <c r="T149" s="160">
        <v>91816</v>
      </c>
      <c r="U149" s="160">
        <v>96133</v>
      </c>
      <c r="V149" s="144">
        <v>19202</v>
      </c>
      <c r="W149" s="144"/>
      <c r="X149" s="144"/>
      <c r="Y149" s="160">
        <v>74105</v>
      </c>
      <c r="Z149" s="160">
        <v>240838</v>
      </c>
      <c r="AA149" s="250">
        <v>99870</v>
      </c>
      <c r="AB149" s="160">
        <v>69275</v>
      </c>
      <c r="AC149" s="160">
        <v>127570</v>
      </c>
      <c r="AD149" s="160">
        <v>72526</v>
      </c>
      <c r="AE149" s="160">
        <v>24707</v>
      </c>
      <c r="AF149" s="160">
        <v>61035</v>
      </c>
      <c r="AG149" s="43">
        <f>+SUM(M149:AF149)</f>
        <v>1840702</v>
      </c>
      <c r="AH149" s="43">
        <f t="shared" ref="AH149:AH156" si="249">O149+Q149+Z149+AC149+AD149+AF149+T149</f>
        <v>1046410</v>
      </c>
      <c r="AI149" s="43">
        <f t="shared" ref="AI149:AI155" si="250">M149+N149+P149+R149+S149+U149+V149+Y149+AA149+AB149+AE149</f>
        <v>794292</v>
      </c>
      <c r="AJ149" s="160">
        <v>142793</v>
      </c>
      <c r="AK149" s="144">
        <v>65134</v>
      </c>
      <c r="AL149" s="160">
        <v>45656</v>
      </c>
      <c r="AM149" s="43">
        <f>+SUM(AJ149:AL149)</f>
        <v>253583</v>
      </c>
      <c r="AN149" s="62">
        <f>+AM149+AG149+L149</f>
        <v>8343341</v>
      </c>
      <c r="AQ149" s="43">
        <f t="shared" ref="AQ149" si="251">K149/AQ$5</f>
        <v>79456.375</v>
      </c>
      <c r="AR149" s="43">
        <f t="shared" ref="AR149:AT149" si="252">AG149/AR$5</f>
        <v>102261.22222222222</v>
      </c>
      <c r="AS149" s="43">
        <f t="shared" si="252"/>
        <v>149487.14285714287</v>
      </c>
      <c r="AT149" s="43">
        <f t="shared" si="252"/>
        <v>72208.363636363632</v>
      </c>
      <c r="AU149" s="43">
        <f t="shared" ref="AU149:AV149" si="253">AM149/AU$5</f>
        <v>84527.666666666672</v>
      </c>
      <c r="AV149" s="44">
        <f t="shared" si="253"/>
        <v>287701.41379310342</v>
      </c>
      <c r="AW149" s="122"/>
      <c r="AX149" s="43">
        <f>MEDIAN($D149:$K149)</f>
        <v>619928</v>
      </c>
      <c r="AY149" s="43">
        <f>MEDIAN($M149:$AF149)</f>
        <v>91393.5</v>
      </c>
      <c r="AZ149" s="43">
        <f>MEDIAN($AC149,$AD149,$Z149,$T149,$O149,Q149,AF149)</f>
        <v>127570</v>
      </c>
      <c r="BA149" s="43">
        <f>MEDIAN($AE149,$AB149,$AA149,$Y149,$V149,$U149,$S149,$R149,$P149,$N149,$M149)</f>
        <v>74105</v>
      </c>
      <c r="BB149" s="43">
        <f>MEDIAN($AJ149:$AL149)</f>
        <v>65134</v>
      </c>
      <c r="BC149" s="62">
        <f>MEDIAN((D149:K149,M149:V149,Y149:AF149,AJ149:AL149))</f>
        <v>99870</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9"/>
        <v>0</v>
      </c>
      <c r="AI150" s="43">
        <f t="shared" si="250"/>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19698</v>
      </c>
      <c r="E151" s="160">
        <v>-1670</v>
      </c>
      <c r="F151" s="160">
        <v>9134</v>
      </c>
      <c r="G151" s="160">
        <v>44603</v>
      </c>
      <c r="H151" s="144">
        <v>433277</v>
      </c>
      <c r="I151" s="144">
        <v>32952</v>
      </c>
      <c r="J151" s="160">
        <v>11587</v>
      </c>
      <c r="K151" s="144">
        <v>16498</v>
      </c>
      <c r="L151" s="43">
        <f>+SUM(D151:K151)</f>
        <v>566079</v>
      </c>
      <c r="M151" s="160">
        <v>-2637</v>
      </c>
      <c r="N151" s="160">
        <v>-2785</v>
      </c>
      <c r="O151" s="160">
        <v>6729</v>
      </c>
      <c r="P151" s="160">
        <v>2993</v>
      </c>
      <c r="Q151" s="160">
        <v>-1988</v>
      </c>
      <c r="R151" s="160">
        <v>765</v>
      </c>
      <c r="S151" s="160">
        <v>-435</v>
      </c>
      <c r="T151" s="160">
        <v>2752</v>
      </c>
      <c r="U151" s="160">
        <v>719</v>
      </c>
      <c r="V151" s="144">
        <v>741</v>
      </c>
      <c r="W151" s="144"/>
      <c r="X151" s="144"/>
      <c r="Y151" s="160">
        <v>2417</v>
      </c>
      <c r="Z151" s="160">
        <v>1818</v>
      </c>
      <c r="AA151" s="250">
        <v>102</v>
      </c>
      <c r="AB151" s="160">
        <v>3604</v>
      </c>
      <c r="AC151" s="160">
        <v>-1805</v>
      </c>
      <c r="AD151" s="160">
        <v>299</v>
      </c>
      <c r="AE151" s="160">
        <v>822</v>
      </c>
      <c r="AF151" s="160">
        <v>816</v>
      </c>
      <c r="AG151" s="43">
        <f>+SUM(M151:AF151)</f>
        <v>14927</v>
      </c>
      <c r="AH151" s="43">
        <f t="shared" si="249"/>
        <v>8621</v>
      </c>
      <c r="AI151" s="43">
        <f t="shared" si="250"/>
        <v>6306</v>
      </c>
      <c r="AJ151" s="160">
        <v>4883</v>
      </c>
      <c r="AK151" s="144">
        <v>916</v>
      </c>
      <c r="AL151" s="160">
        <v>1769</v>
      </c>
      <c r="AM151" s="43">
        <f>+SUM(AJ151:AL151)</f>
        <v>7568</v>
      </c>
      <c r="AN151" s="62">
        <f>+AM151+AG151+L151</f>
        <v>588574</v>
      </c>
      <c r="AQ151" s="43">
        <f t="shared" ref="AQ151:AQ154" si="254">K151/AQ$5</f>
        <v>2062.25</v>
      </c>
      <c r="AR151" s="43">
        <f t="shared" ref="AR151:AT154" si="255">AG151/AR$5</f>
        <v>829.27777777777783</v>
      </c>
      <c r="AS151" s="43">
        <f t="shared" si="255"/>
        <v>1231.5714285714287</v>
      </c>
      <c r="AT151" s="43">
        <f t="shared" si="255"/>
        <v>573.27272727272725</v>
      </c>
      <c r="AU151" s="43">
        <f t="shared" ref="AU151:AV154" si="256">AM151/AU$5</f>
        <v>2522.6666666666665</v>
      </c>
      <c r="AV151" s="44">
        <f t="shared" si="256"/>
        <v>20295.655172413793</v>
      </c>
      <c r="AW151" s="122"/>
      <c r="AX151" s="43">
        <f>MEDIAN($D151:$K151)</f>
        <v>18098</v>
      </c>
      <c r="AY151" s="43">
        <f>MEDIAN($M151:$AF151)</f>
        <v>753</v>
      </c>
      <c r="AZ151" s="43">
        <f t="shared" ref="AZ151:AZ154" si="257">MEDIAN($AC151,$AD151,$Z151,$T151,$O151,Q151,AF151)</f>
        <v>816</v>
      </c>
      <c r="BA151" s="43">
        <f>MEDIAN($AE151,$AB151,$AA151,$Y151,$V151,$U151,$S151,$R151,$P151,$N151,$M151)</f>
        <v>741</v>
      </c>
      <c r="BB151" s="43">
        <f>MEDIAN($AJ151:$AL151)</f>
        <v>1769</v>
      </c>
      <c r="BC151" s="62">
        <f>MEDIAN((D151:K151,M151:V151,Y151:AF151,AJ151:AL151))</f>
        <v>1769</v>
      </c>
    </row>
    <row r="152" spans="1:55" s="204" customFormat="1">
      <c r="A152" s="199" t="s">
        <v>184</v>
      </c>
      <c r="B152" s="200"/>
      <c r="C152" s="201"/>
      <c r="D152" s="144">
        <v>11643</v>
      </c>
      <c r="E152" s="160">
        <v>1743</v>
      </c>
      <c r="F152" s="160">
        <v>104603</v>
      </c>
      <c r="G152" s="160">
        <v>36611</v>
      </c>
      <c r="H152" s="144">
        <v>29692</v>
      </c>
      <c r="I152" s="144">
        <v>183218</v>
      </c>
      <c r="J152" s="160">
        <v>20872</v>
      </c>
      <c r="K152" s="144">
        <v>-3166</v>
      </c>
      <c r="L152" s="43">
        <f>+SUM(D152:K152)</f>
        <v>385216</v>
      </c>
      <c r="M152" s="160">
        <v>1929</v>
      </c>
      <c r="N152" s="160">
        <v>-206</v>
      </c>
      <c r="O152" s="160">
        <v>-4444</v>
      </c>
      <c r="P152" s="160">
        <v>-3443</v>
      </c>
      <c r="Q152" s="160">
        <v>0</v>
      </c>
      <c r="R152" s="160">
        <v>0</v>
      </c>
      <c r="S152" s="160">
        <v>84</v>
      </c>
      <c r="T152" s="160">
        <v>2176</v>
      </c>
      <c r="U152" s="160"/>
      <c r="V152" s="144">
        <v>-6</v>
      </c>
      <c r="W152" s="144"/>
      <c r="X152" s="144"/>
      <c r="Y152" s="160">
        <v>-706</v>
      </c>
      <c r="Z152" s="160">
        <v>-656</v>
      </c>
      <c r="AA152" s="250">
        <v>-2169</v>
      </c>
      <c r="AB152" s="160">
        <v>0</v>
      </c>
      <c r="AC152" s="160">
        <v>-1014</v>
      </c>
      <c r="AD152" s="160">
        <v>1113</v>
      </c>
      <c r="AE152" s="160">
        <v>0</v>
      </c>
      <c r="AF152" s="160"/>
      <c r="AG152" s="43">
        <f>+SUM(M152:AF152)</f>
        <v>-7342</v>
      </c>
      <c r="AH152" s="43">
        <f t="shared" si="249"/>
        <v>-2825</v>
      </c>
      <c r="AI152" s="43">
        <f t="shared" si="250"/>
        <v>-4517</v>
      </c>
      <c r="AJ152" s="160">
        <v>0</v>
      </c>
      <c r="AK152" s="144"/>
      <c r="AL152" s="160">
        <v>1508</v>
      </c>
      <c r="AM152" s="43">
        <f>+SUM(AJ152:AL152)</f>
        <v>1508</v>
      </c>
      <c r="AN152" s="62">
        <f>+AM152+AG152+L152</f>
        <v>379382</v>
      </c>
      <c r="AQ152" s="43">
        <f t="shared" si="254"/>
        <v>-395.75</v>
      </c>
      <c r="AR152" s="43">
        <f t="shared" si="255"/>
        <v>-407.88888888888891</v>
      </c>
      <c r="AS152" s="43">
        <f t="shared" si="255"/>
        <v>-403.57142857142856</v>
      </c>
      <c r="AT152" s="43">
        <f t="shared" si="255"/>
        <v>-410.63636363636363</v>
      </c>
      <c r="AU152" s="43">
        <f t="shared" si="256"/>
        <v>502.66666666666669</v>
      </c>
      <c r="AV152" s="44">
        <f t="shared" si="256"/>
        <v>13082.137931034482</v>
      </c>
      <c r="AW152" s="122"/>
      <c r="AX152" s="43">
        <f>MEDIAN($D152:$K152)</f>
        <v>25282</v>
      </c>
      <c r="AY152" s="43">
        <f>MEDIAN($M152:$AF152)</f>
        <v>-3</v>
      </c>
      <c r="AZ152" s="43">
        <f t="shared" si="257"/>
        <v>-328</v>
      </c>
      <c r="BA152" s="43">
        <f>MEDIAN($AE152,$AB152,$AA152,$Y152,$V152,$U152,$S152,$R152,$P152,$N152,$M152)</f>
        <v>-3</v>
      </c>
      <c r="BB152" s="43">
        <f>MEDIAN($AJ152:$AL152)</f>
        <v>754</v>
      </c>
      <c r="BC152" s="62">
        <f>MEDIAN((D152:K152,M152:V152,Y152:AF152,AJ152:AL152))</f>
        <v>0</v>
      </c>
    </row>
    <row r="153" spans="1:55" s="204" customFormat="1">
      <c r="A153" s="199" t="s">
        <v>183</v>
      </c>
      <c r="B153" s="200"/>
      <c r="C153" s="201"/>
      <c r="D153" s="144">
        <v>0</v>
      </c>
      <c r="E153" s="160">
        <v>7500</v>
      </c>
      <c r="F153" s="160">
        <v>0</v>
      </c>
      <c r="G153" s="160"/>
      <c r="H153" s="144">
        <v>100000</v>
      </c>
      <c r="I153" s="144"/>
      <c r="J153" s="160">
        <v>0</v>
      </c>
      <c r="K153" s="144">
        <v>0</v>
      </c>
      <c r="L153" s="43"/>
      <c r="M153" s="160"/>
      <c r="N153" s="160"/>
      <c r="O153" s="160"/>
      <c r="P153" s="160"/>
      <c r="Q153" s="160">
        <v>0</v>
      </c>
      <c r="R153" s="160">
        <v>0</v>
      </c>
      <c r="S153" s="160"/>
      <c r="T153" s="160">
        <v>0</v>
      </c>
      <c r="U153" s="160"/>
      <c r="V153" s="144"/>
      <c r="W153" s="144"/>
      <c r="X153" s="144"/>
      <c r="Y153" s="160">
        <v>0</v>
      </c>
      <c r="Z153" s="160"/>
      <c r="AA153" s="250">
        <v>798</v>
      </c>
      <c r="AB153" s="160"/>
      <c r="AC153" s="160"/>
      <c r="AD153" s="160"/>
      <c r="AE153" s="160">
        <v>0</v>
      </c>
      <c r="AF153" s="160"/>
      <c r="AG153" s="43">
        <f>+SUM(M153:AF153)</f>
        <v>798</v>
      </c>
      <c r="AH153" s="43">
        <f t="shared" si="249"/>
        <v>0</v>
      </c>
      <c r="AI153" s="43">
        <f t="shared" si="250"/>
        <v>798</v>
      </c>
      <c r="AJ153" s="160"/>
      <c r="AK153" s="144"/>
      <c r="AL153" s="160">
        <v>0</v>
      </c>
      <c r="AM153" s="43">
        <f>+SUM(AJ153:AL153)</f>
        <v>0</v>
      </c>
      <c r="AN153" s="62">
        <f>+AM153+AG153+L153</f>
        <v>798</v>
      </c>
      <c r="AQ153" s="43">
        <f t="shared" si="254"/>
        <v>0</v>
      </c>
      <c r="AR153" s="43">
        <f t="shared" si="255"/>
        <v>44.333333333333336</v>
      </c>
      <c r="AS153" s="43">
        <f t="shared" si="255"/>
        <v>0</v>
      </c>
      <c r="AT153" s="43">
        <f t="shared" si="255"/>
        <v>72.545454545454547</v>
      </c>
      <c r="AU153" s="43">
        <f t="shared" si="256"/>
        <v>0</v>
      </c>
      <c r="AV153" s="44">
        <f t="shared" si="256"/>
        <v>27.517241379310345</v>
      </c>
      <c r="AW153" s="122"/>
      <c r="AX153" s="43">
        <f>MEDIAN($D153:$K153)</f>
        <v>0</v>
      </c>
      <c r="AY153" s="43">
        <f>MEDIAN($M153:$AF153)</f>
        <v>0</v>
      </c>
      <c r="AZ153" s="43">
        <f t="shared" si="257"/>
        <v>0</v>
      </c>
      <c r="BA153" s="43">
        <f>MEDIAN($AE153,$AB153,$AA153,$Y153,$V153,$U153,$S153,$R153,$P153,$N153,$M153)</f>
        <v>0</v>
      </c>
      <c r="BB153" s="43">
        <f>MEDIAN($AJ153:$AL153)</f>
        <v>0</v>
      </c>
      <c r="BC153" s="62">
        <f>MEDIAN((D153:K153,M153:V153,Y153:AF153,AJ153:AL153))</f>
        <v>0</v>
      </c>
    </row>
    <row r="154" spans="1:55" s="204" customFormat="1">
      <c r="A154" s="199" t="s">
        <v>125</v>
      </c>
      <c r="B154" s="200"/>
      <c r="C154" s="201"/>
      <c r="D154" s="144">
        <v>42</v>
      </c>
      <c r="E154" s="160">
        <v>-34869</v>
      </c>
      <c r="F154" s="160">
        <v>55</v>
      </c>
      <c r="G154" s="160"/>
      <c r="H154" s="144">
        <v>-2662</v>
      </c>
      <c r="I154" s="144"/>
      <c r="J154" s="160">
        <v>-667</v>
      </c>
      <c r="K154" s="144"/>
      <c r="L154" s="43">
        <f>+SUM(D154:K154)</f>
        <v>-38101</v>
      </c>
      <c r="M154" s="160"/>
      <c r="N154" s="160"/>
      <c r="O154" s="160"/>
      <c r="P154" s="160"/>
      <c r="Q154" s="160">
        <v>-3</v>
      </c>
      <c r="R154" s="160">
        <v>-10</v>
      </c>
      <c r="S154" s="160"/>
      <c r="T154" s="160">
        <v>0</v>
      </c>
      <c r="U154" s="160"/>
      <c r="V154" s="144"/>
      <c r="W154" s="144"/>
      <c r="X154" s="144"/>
      <c r="Y154" s="160">
        <v>0</v>
      </c>
      <c r="Z154" s="160"/>
      <c r="AA154" s="250">
        <v>-792</v>
      </c>
      <c r="AB154" s="160"/>
      <c r="AC154" s="160"/>
      <c r="AD154" s="160"/>
      <c r="AE154" s="160">
        <v>0</v>
      </c>
      <c r="AF154" s="160"/>
      <c r="AG154" s="43">
        <f>+SUM(M154:AF154)</f>
        <v>-805</v>
      </c>
      <c r="AH154" s="43">
        <f t="shared" si="249"/>
        <v>-3</v>
      </c>
      <c r="AI154" s="43">
        <f t="shared" si="250"/>
        <v>-802</v>
      </c>
      <c r="AJ154" s="160"/>
      <c r="AK154" s="144"/>
      <c r="AL154" s="160">
        <v>-279</v>
      </c>
      <c r="AM154" s="43">
        <f>+SUM(AJ154:AL154)</f>
        <v>-279</v>
      </c>
      <c r="AN154" s="62">
        <f>+AM154+AG154+L154</f>
        <v>-39185</v>
      </c>
      <c r="AQ154" s="43">
        <f t="shared" si="254"/>
        <v>0</v>
      </c>
      <c r="AR154" s="43">
        <f t="shared" si="255"/>
        <v>-44.722222222222221</v>
      </c>
      <c r="AS154" s="43">
        <f t="shared" si="255"/>
        <v>-0.42857142857142855</v>
      </c>
      <c r="AT154" s="43">
        <f t="shared" si="255"/>
        <v>-72.909090909090907</v>
      </c>
      <c r="AU154" s="43">
        <f t="shared" si="256"/>
        <v>-93</v>
      </c>
      <c r="AV154" s="44">
        <f t="shared" si="256"/>
        <v>-1351.2068965517242</v>
      </c>
      <c r="AW154" s="122"/>
      <c r="AX154" s="43">
        <f>MEDIAN($D154:$K154)</f>
        <v>-667</v>
      </c>
      <c r="AY154" s="43">
        <f>MEDIAN($M154:$AF154)</f>
        <v>-1.5</v>
      </c>
      <c r="AZ154" s="43">
        <f t="shared" si="257"/>
        <v>-1.5</v>
      </c>
      <c r="BA154" s="43">
        <f>MEDIAN($AE154,$AB154,$AA154,$Y154,$V154,$U154,$S154,$R154,$P154,$N154,$M154)</f>
        <v>-5</v>
      </c>
      <c r="BB154" s="43">
        <f>MEDIAN($AJ154:$AL154)</f>
        <v>-279</v>
      </c>
      <c r="BC154" s="62">
        <f>MEDIAN((D154:K154,M154:V154,Y154:AF154,AJ154:AL154))</f>
        <v>-6.5</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9"/>
        <v>0</v>
      </c>
      <c r="AI155" s="43">
        <f t="shared" si="250"/>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8">SUM(D149:D155)</f>
        <v>481047</v>
      </c>
      <c r="E156" s="280">
        <f t="shared" si="258"/>
        <v>196102</v>
      </c>
      <c r="F156" s="280">
        <f t="shared" si="258"/>
        <v>1063256</v>
      </c>
      <c r="G156" s="280">
        <f t="shared" si="258"/>
        <v>1624737</v>
      </c>
      <c r="H156" s="280">
        <f t="shared" si="258"/>
        <v>1164512</v>
      </c>
      <c r="I156" s="280">
        <f t="shared" si="258"/>
        <v>1706036</v>
      </c>
      <c r="J156" s="280">
        <f t="shared" si="258"/>
        <v>385077</v>
      </c>
      <c r="K156" s="280">
        <f t="shared" si="258"/>
        <v>648983</v>
      </c>
      <c r="L156" s="42">
        <f>+SUM(D156:K156)</f>
        <v>7269750</v>
      </c>
      <c r="M156" s="280">
        <f t="shared" ref="M156:V156" si="259">SUM(M149:M155)</f>
        <v>49715</v>
      </c>
      <c r="N156" s="280">
        <f t="shared" si="259"/>
        <v>88687</v>
      </c>
      <c r="O156" s="280">
        <f t="shared" si="259"/>
        <v>237974</v>
      </c>
      <c r="P156" s="280">
        <f t="shared" si="259"/>
        <v>129955</v>
      </c>
      <c r="Q156" s="280">
        <f t="shared" si="259"/>
        <v>214945</v>
      </c>
      <c r="R156" s="280">
        <f t="shared" si="259"/>
        <v>91864</v>
      </c>
      <c r="S156" s="280">
        <f t="shared" si="259"/>
        <v>47034</v>
      </c>
      <c r="T156" s="280">
        <f t="shared" si="259"/>
        <v>96744</v>
      </c>
      <c r="U156" s="280">
        <f t="shared" si="259"/>
        <v>96852</v>
      </c>
      <c r="V156" s="280">
        <f t="shared" si="259"/>
        <v>19937</v>
      </c>
      <c r="W156" s="280"/>
      <c r="X156" s="280"/>
      <c r="Y156" s="280">
        <f t="shared" ref="Y156:AF156" si="260">SUM(Y149:Y155)</f>
        <v>75816</v>
      </c>
      <c r="Z156" s="280">
        <f t="shared" si="260"/>
        <v>242000</v>
      </c>
      <c r="AA156" s="280">
        <f t="shared" si="260"/>
        <v>97809</v>
      </c>
      <c r="AB156" s="280">
        <f t="shared" si="260"/>
        <v>72879</v>
      </c>
      <c r="AC156" s="280">
        <f t="shared" si="260"/>
        <v>124751</v>
      </c>
      <c r="AD156" s="280">
        <f t="shared" si="260"/>
        <v>73938</v>
      </c>
      <c r="AE156" s="280">
        <f t="shared" si="260"/>
        <v>25529</v>
      </c>
      <c r="AF156" s="280">
        <f t="shared" si="260"/>
        <v>61851</v>
      </c>
      <c r="AG156" s="42">
        <f>+SUM(M156:AF156)</f>
        <v>1848280</v>
      </c>
      <c r="AH156" s="42">
        <f t="shared" si="249"/>
        <v>1052203</v>
      </c>
      <c r="AI156" s="42">
        <f>M156+N156+P156+R156+S156+U156+V156+Y156+AA156+AB156+AE156</f>
        <v>796077</v>
      </c>
      <c r="AJ156" s="280">
        <f>SUM(AJ149:AJ155)</f>
        <v>147676</v>
      </c>
      <c r="AK156" s="280">
        <f>SUM(AK149:AK155)</f>
        <v>66050</v>
      </c>
      <c r="AL156" s="280">
        <f>SUM(AL149:AL155)</f>
        <v>48654</v>
      </c>
      <c r="AM156" s="42">
        <f>+SUM(AJ156:AL156)</f>
        <v>262380</v>
      </c>
      <c r="AN156" s="281">
        <f>+AM156+AG156+L156</f>
        <v>9380410</v>
      </c>
      <c r="AQ156" s="42">
        <f>K156/AQ$5</f>
        <v>81122.875</v>
      </c>
      <c r="AR156" s="42">
        <f>AG156/AR$5</f>
        <v>102682.22222222222</v>
      </c>
      <c r="AS156" s="42">
        <f>AH156/AS$5</f>
        <v>150314.71428571429</v>
      </c>
      <c r="AT156" s="42">
        <f>AI156/AT$5</f>
        <v>72370.636363636368</v>
      </c>
      <c r="AU156" s="42">
        <f>AM156/AU$5</f>
        <v>87460</v>
      </c>
      <c r="AV156" s="281">
        <f>AN156/AV$5</f>
        <v>323462.41379310342</v>
      </c>
      <c r="AW156" s="122"/>
      <c r="AX156" s="42">
        <f>MEDIAN($D156:$K156)</f>
        <v>856119.5</v>
      </c>
      <c r="AY156" s="42">
        <f>MEDIAN($M156:$AF156)</f>
        <v>90275.5</v>
      </c>
      <c r="AZ156" s="42">
        <f>MEDIAN($AC156,$AD156,$Z156,$T156,$O156,Q156,AF156)</f>
        <v>124751</v>
      </c>
      <c r="BA156" s="42">
        <f>MEDIAN($AE156,$AB156,$AA156,$Y156,$V156,$U156,$S156,$R156,$P156,$N156,$M156)</f>
        <v>75816</v>
      </c>
      <c r="BB156" s="42">
        <f>MEDIAN($AJ156:$AL156)</f>
        <v>66050</v>
      </c>
      <c r="BC156" s="281">
        <f>MEDIAN((D156:K156,M156:V156,Y156:AF156,AJ156:AL156))</f>
        <v>97809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2014</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152475</v>
      </c>
      <c r="E165" s="160">
        <v>37471</v>
      </c>
      <c r="F165" s="160">
        <v>186691</v>
      </c>
      <c r="G165" s="160">
        <v>396215</v>
      </c>
      <c r="H165" s="144">
        <v>153972</v>
      </c>
      <c r="I165" s="144">
        <v>274510</v>
      </c>
      <c r="J165" s="160">
        <v>99701</v>
      </c>
      <c r="K165" s="144">
        <v>157249</v>
      </c>
      <c r="L165" s="43">
        <f t="shared" ref="L165:L170" si="261">+SUM(D165:K165)</f>
        <v>1458284</v>
      </c>
      <c r="M165" s="160">
        <v>6111</v>
      </c>
      <c r="N165" s="160">
        <v>24281</v>
      </c>
      <c r="O165" s="160">
        <v>57270</v>
      </c>
      <c r="P165" s="160">
        <v>40868</v>
      </c>
      <c r="Q165" s="160">
        <v>65021</v>
      </c>
      <c r="R165" s="160">
        <v>18785</v>
      </c>
      <c r="S165" s="160">
        <v>27291</v>
      </c>
      <c r="T165" s="160">
        <v>36393</v>
      </c>
      <c r="U165" s="160">
        <v>33013</v>
      </c>
      <c r="V165" s="144">
        <v>18518</v>
      </c>
      <c r="W165" s="144"/>
      <c r="X165" s="144"/>
      <c r="Y165" s="160">
        <v>38075</v>
      </c>
      <c r="Z165" s="160">
        <v>68244</v>
      </c>
      <c r="AA165" s="250">
        <v>27032</v>
      </c>
      <c r="AB165" s="160">
        <v>26286</v>
      </c>
      <c r="AC165" s="160">
        <v>47331</v>
      </c>
      <c r="AD165" s="160"/>
      <c r="AE165" s="160">
        <v>14584</v>
      </c>
      <c r="AF165" s="160">
        <v>29714</v>
      </c>
      <c r="AG165" s="43">
        <f t="shared" ref="AG165:AG170" si="262">+SUM(M165:AF165)</f>
        <v>578817</v>
      </c>
      <c r="AH165" s="43">
        <f t="shared" ref="AH165:AH170" si="263">O165+Q165+Z165+AC165+AD165+AF165+T165</f>
        <v>303973</v>
      </c>
      <c r="AI165" s="43">
        <f t="shared" ref="AI165:AI170" si="264">M165+N165+P165+R165+S165+U165+V165+Y165+AA165+AB165+AE165</f>
        <v>274844</v>
      </c>
      <c r="AJ165" s="160">
        <v>135382</v>
      </c>
      <c r="AK165" s="144">
        <v>10650</v>
      </c>
      <c r="AL165" s="160">
        <v>22093</v>
      </c>
      <c r="AM165" s="43">
        <f t="shared" ref="AM165:AM170" si="265">+SUM(AJ165:AL165)</f>
        <v>168125</v>
      </c>
      <c r="AN165" s="44">
        <f t="shared" ref="AN165:AN170" si="266">+AM165+AG165+L165</f>
        <v>2205226</v>
      </c>
      <c r="AQ165" s="43">
        <f t="shared" ref="AQ165:AQ169" si="267">K165/AQ$5</f>
        <v>19656.125</v>
      </c>
      <c r="AR165" s="43">
        <f t="shared" ref="AR165:AT169" si="268">AG165/AR$5</f>
        <v>32156.5</v>
      </c>
      <c r="AS165" s="43">
        <f t="shared" si="268"/>
        <v>43424.714285714283</v>
      </c>
      <c r="AT165" s="43">
        <f t="shared" si="268"/>
        <v>24985.81818181818</v>
      </c>
      <c r="AU165" s="43">
        <f t="shared" ref="AU165:AV169" si="269">AM165/AU$5</f>
        <v>56041.666666666664</v>
      </c>
      <c r="AV165" s="44">
        <f t="shared" si="269"/>
        <v>76042.275862068971</v>
      </c>
      <c r="AW165" s="122"/>
      <c r="AX165" s="43">
        <f t="shared" ref="AX165:AX170" si="270">MEDIAN($D165:$K165)</f>
        <v>155610.5</v>
      </c>
      <c r="AY165" s="43">
        <f t="shared" ref="AY165:AY170" si="271">MEDIAN($M165:$AF165)</f>
        <v>29714</v>
      </c>
      <c r="AZ165" s="43">
        <f t="shared" ref="AZ165:AZ170" si="272">MEDIAN($AC165,$AD165,$Z165,$T165,$O165,Q165,AF165)</f>
        <v>52300.5</v>
      </c>
      <c r="BA165" s="43">
        <f t="shared" ref="BA165:BA170" si="273">MEDIAN($AE165,$AB165,$AA165,$Y165,$V165,$U165,$S165,$R165,$P165,$N165,$M165)</f>
        <v>26286</v>
      </c>
      <c r="BB165" s="43">
        <f t="shared" ref="BB165:BB170" si="274">MEDIAN($AJ165:$AL165)</f>
        <v>22093</v>
      </c>
      <c r="BC165" s="44">
        <f>MEDIAN((D165:K165,M165:V165,Y165:AF165,AJ165:AL165))</f>
        <v>37773</v>
      </c>
    </row>
    <row r="166" spans="1:55" s="204" customFormat="1">
      <c r="A166" s="199"/>
      <c r="B166" s="200"/>
      <c r="C166" s="201" t="s">
        <v>178</v>
      </c>
      <c r="D166" s="144">
        <v>153495</v>
      </c>
      <c r="E166" s="160">
        <v>20768</v>
      </c>
      <c r="F166" s="160">
        <v>152395</v>
      </c>
      <c r="G166" s="160">
        <v>262711</v>
      </c>
      <c r="H166" s="144">
        <v>78612</v>
      </c>
      <c r="I166" s="144">
        <v>155132</v>
      </c>
      <c r="J166" s="160">
        <v>75861</v>
      </c>
      <c r="K166" s="144">
        <v>120427</v>
      </c>
      <c r="L166" s="43">
        <f t="shared" si="261"/>
        <v>1019401</v>
      </c>
      <c r="M166" s="160">
        <v>4228</v>
      </c>
      <c r="N166" s="160">
        <v>10730</v>
      </c>
      <c r="O166" s="160">
        <v>32296</v>
      </c>
      <c r="P166" s="160">
        <v>14425</v>
      </c>
      <c r="Q166" s="160">
        <v>58631</v>
      </c>
      <c r="R166" s="160">
        <v>13151</v>
      </c>
      <c r="S166" s="160">
        <v>9962</v>
      </c>
      <c r="T166" s="160">
        <v>25090</v>
      </c>
      <c r="U166" s="160">
        <v>15190</v>
      </c>
      <c r="V166" s="144">
        <v>4593</v>
      </c>
      <c r="W166" s="144"/>
      <c r="X166" s="144"/>
      <c r="Y166" s="160">
        <v>16165</v>
      </c>
      <c r="Z166" s="160">
        <v>65812</v>
      </c>
      <c r="AA166" s="250">
        <v>16947</v>
      </c>
      <c r="AB166" s="160">
        <v>22863</v>
      </c>
      <c r="AC166" s="160">
        <v>31799</v>
      </c>
      <c r="AD166" s="160"/>
      <c r="AE166" s="160">
        <v>7115</v>
      </c>
      <c r="AF166" s="160">
        <v>28866</v>
      </c>
      <c r="AG166" s="43">
        <f t="shared" si="262"/>
        <v>377863</v>
      </c>
      <c r="AH166" s="43">
        <f t="shared" si="263"/>
        <v>242494</v>
      </c>
      <c r="AI166" s="43">
        <f t="shared" si="264"/>
        <v>135369</v>
      </c>
      <c r="AJ166" s="160">
        <v>6261</v>
      </c>
      <c r="AK166" s="144">
        <v>1802</v>
      </c>
      <c r="AL166" s="160">
        <v>3481</v>
      </c>
      <c r="AM166" s="43">
        <f t="shared" si="265"/>
        <v>11544</v>
      </c>
      <c r="AN166" s="44">
        <f t="shared" si="266"/>
        <v>1408808</v>
      </c>
      <c r="AQ166" s="43">
        <f t="shared" si="267"/>
        <v>15053.375</v>
      </c>
      <c r="AR166" s="43">
        <f t="shared" si="268"/>
        <v>20992.388888888891</v>
      </c>
      <c r="AS166" s="43">
        <f t="shared" si="268"/>
        <v>34642</v>
      </c>
      <c r="AT166" s="43">
        <f t="shared" si="268"/>
        <v>12306.272727272728</v>
      </c>
      <c r="AU166" s="43">
        <f t="shared" si="269"/>
        <v>3848</v>
      </c>
      <c r="AV166" s="44">
        <f t="shared" si="269"/>
        <v>48579.586206896551</v>
      </c>
      <c r="AW166" s="122"/>
      <c r="AX166" s="43">
        <f t="shared" si="270"/>
        <v>136411</v>
      </c>
      <c r="AY166" s="43">
        <f t="shared" si="271"/>
        <v>16165</v>
      </c>
      <c r="AZ166" s="43">
        <f t="shared" si="272"/>
        <v>32047.5</v>
      </c>
      <c r="BA166" s="43">
        <f t="shared" si="273"/>
        <v>13151</v>
      </c>
      <c r="BB166" s="43">
        <f t="shared" si="274"/>
        <v>3481</v>
      </c>
      <c r="BC166" s="44">
        <f>MEDIAN((D166:K166,M166:V166,Y166:AF166,AJ166:AL166))</f>
        <v>21815.5</v>
      </c>
    </row>
    <row r="167" spans="1:55" s="204" customFormat="1">
      <c r="A167" s="199"/>
      <c r="B167" s="200"/>
      <c r="C167" s="201" t="s">
        <v>177</v>
      </c>
      <c r="D167" s="144">
        <v>33457</v>
      </c>
      <c r="E167" s="160">
        <v>48231</v>
      </c>
      <c r="F167" s="160">
        <v>106594</v>
      </c>
      <c r="G167" s="160">
        <v>348995</v>
      </c>
      <c r="H167" s="144">
        <v>57845</v>
      </c>
      <c r="I167" s="144">
        <v>179801</v>
      </c>
      <c r="J167" s="160">
        <v>58498</v>
      </c>
      <c r="K167" s="144">
        <v>91648</v>
      </c>
      <c r="L167" s="43">
        <f t="shared" si="261"/>
        <v>925069</v>
      </c>
      <c r="M167" s="160">
        <v>0</v>
      </c>
      <c r="N167" s="160">
        <v>4808</v>
      </c>
      <c r="O167" s="160">
        <v>15272</v>
      </c>
      <c r="P167" s="160">
        <v>4338</v>
      </c>
      <c r="Q167" s="160">
        <v>0</v>
      </c>
      <c r="R167" s="160">
        <v>5155</v>
      </c>
      <c r="S167" s="160">
        <v>1543</v>
      </c>
      <c r="T167" s="160">
        <v>8727</v>
      </c>
      <c r="U167" s="160"/>
      <c r="V167" s="144">
        <v>1853</v>
      </c>
      <c r="W167" s="144"/>
      <c r="X167" s="144"/>
      <c r="Y167" s="160">
        <v>1694</v>
      </c>
      <c r="Z167" s="160">
        <v>20929</v>
      </c>
      <c r="AA167" s="250">
        <v>4705</v>
      </c>
      <c r="AB167" s="160"/>
      <c r="AC167" s="160">
        <v>16523</v>
      </c>
      <c r="AD167" s="160">
        <v>55838</v>
      </c>
      <c r="AE167" s="160">
        <v>0</v>
      </c>
      <c r="AF167" s="160">
        <v>4729</v>
      </c>
      <c r="AG167" s="43">
        <f t="shared" si="262"/>
        <v>146114</v>
      </c>
      <c r="AH167" s="43">
        <f t="shared" si="263"/>
        <v>122018</v>
      </c>
      <c r="AI167" s="43">
        <f t="shared" si="264"/>
        <v>24096</v>
      </c>
      <c r="AJ167" s="160"/>
      <c r="AK167" s="144">
        <v>684</v>
      </c>
      <c r="AL167" s="160">
        <v>0</v>
      </c>
      <c r="AM167" s="43">
        <f t="shared" si="265"/>
        <v>684</v>
      </c>
      <c r="AN167" s="44">
        <f t="shared" si="266"/>
        <v>1071867</v>
      </c>
      <c r="AQ167" s="43">
        <f t="shared" si="267"/>
        <v>11456</v>
      </c>
      <c r="AR167" s="43">
        <f t="shared" si="268"/>
        <v>8117.4444444444443</v>
      </c>
      <c r="AS167" s="43">
        <f t="shared" si="268"/>
        <v>17431.142857142859</v>
      </c>
      <c r="AT167" s="43">
        <f t="shared" si="268"/>
        <v>2190.5454545454545</v>
      </c>
      <c r="AU167" s="43">
        <f t="shared" si="269"/>
        <v>228</v>
      </c>
      <c r="AV167" s="44">
        <f t="shared" si="269"/>
        <v>36960.931034482761</v>
      </c>
      <c r="AW167" s="122"/>
      <c r="AX167" s="43">
        <f t="shared" si="270"/>
        <v>75073</v>
      </c>
      <c r="AY167" s="43">
        <f t="shared" si="271"/>
        <v>4717</v>
      </c>
      <c r="AZ167" s="43">
        <f t="shared" si="272"/>
        <v>15272</v>
      </c>
      <c r="BA167" s="43">
        <f t="shared" si="273"/>
        <v>1853</v>
      </c>
      <c r="BB167" s="43">
        <f t="shared" si="274"/>
        <v>342</v>
      </c>
      <c r="BC167" s="44">
        <f>MEDIAN((D167:K167,M167:V167,Y167:AF167,AJ167:AL167))</f>
        <v>6941</v>
      </c>
    </row>
    <row r="168" spans="1:55" s="204" customFormat="1">
      <c r="A168" s="199"/>
      <c r="B168" s="200"/>
      <c r="C168" s="201" t="s">
        <v>176</v>
      </c>
      <c r="D168" s="144">
        <v>283</v>
      </c>
      <c r="E168" s="160">
        <v>1580</v>
      </c>
      <c r="F168" s="160">
        <v>5194</v>
      </c>
      <c r="G168" s="160"/>
      <c r="H168" s="144">
        <v>4585</v>
      </c>
      <c r="I168" s="144">
        <v>12714</v>
      </c>
      <c r="J168" s="160">
        <v>1849</v>
      </c>
      <c r="K168" s="144">
        <v>1397</v>
      </c>
      <c r="L168" s="43">
        <f t="shared" si="261"/>
        <v>27602</v>
      </c>
      <c r="M168" s="160">
        <v>1154</v>
      </c>
      <c r="N168" s="160">
        <v>440</v>
      </c>
      <c r="O168" s="160">
        <v>2646</v>
      </c>
      <c r="P168" s="160">
        <v>1073</v>
      </c>
      <c r="Q168" s="160">
        <v>202</v>
      </c>
      <c r="R168" s="160">
        <v>545</v>
      </c>
      <c r="S168" s="160">
        <v>587</v>
      </c>
      <c r="T168" s="160">
        <v>398</v>
      </c>
      <c r="U168" s="160">
        <v>886</v>
      </c>
      <c r="V168" s="144">
        <v>236</v>
      </c>
      <c r="W168" s="144"/>
      <c r="X168" s="144"/>
      <c r="Y168" s="160">
        <v>1800</v>
      </c>
      <c r="Z168" s="160">
        <v>871</v>
      </c>
      <c r="AA168" s="250">
        <v>417</v>
      </c>
      <c r="AB168" s="160">
        <v>751</v>
      </c>
      <c r="AC168" s="160">
        <v>157</v>
      </c>
      <c r="AD168" s="160">
        <v>574</v>
      </c>
      <c r="AE168" s="160">
        <v>416</v>
      </c>
      <c r="AF168" s="160">
        <v>335</v>
      </c>
      <c r="AG168" s="43">
        <f t="shared" si="262"/>
        <v>13488</v>
      </c>
      <c r="AH168" s="43">
        <f t="shared" si="263"/>
        <v>5183</v>
      </c>
      <c r="AI168" s="43">
        <f t="shared" si="264"/>
        <v>8305</v>
      </c>
      <c r="AJ168" s="160">
        <v>2606</v>
      </c>
      <c r="AK168" s="144">
        <v>2490</v>
      </c>
      <c r="AL168" s="160">
        <v>1003</v>
      </c>
      <c r="AM168" s="43">
        <f t="shared" si="265"/>
        <v>6099</v>
      </c>
      <c r="AN168" s="44">
        <f t="shared" si="266"/>
        <v>47189</v>
      </c>
      <c r="AQ168" s="43">
        <f t="shared" si="267"/>
        <v>174.625</v>
      </c>
      <c r="AR168" s="43">
        <f t="shared" si="268"/>
        <v>749.33333333333337</v>
      </c>
      <c r="AS168" s="43">
        <f t="shared" si="268"/>
        <v>740.42857142857144</v>
      </c>
      <c r="AT168" s="43">
        <f t="shared" si="268"/>
        <v>755</v>
      </c>
      <c r="AU168" s="43">
        <f t="shared" si="269"/>
        <v>2033</v>
      </c>
      <c r="AV168" s="44">
        <f t="shared" si="269"/>
        <v>1627.2068965517242</v>
      </c>
      <c r="AW168" s="122"/>
      <c r="AX168" s="43">
        <f t="shared" si="270"/>
        <v>1849</v>
      </c>
      <c r="AY168" s="43">
        <f t="shared" si="271"/>
        <v>559.5</v>
      </c>
      <c r="AZ168" s="43">
        <f t="shared" si="272"/>
        <v>398</v>
      </c>
      <c r="BA168" s="43">
        <f t="shared" si="273"/>
        <v>587</v>
      </c>
      <c r="BB168" s="43">
        <f t="shared" si="274"/>
        <v>2490</v>
      </c>
      <c r="BC168" s="44">
        <f>MEDIAN((D168:K168,M168:V168,Y168:AF168,AJ168:AL168))</f>
        <v>878.5</v>
      </c>
    </row>
    <row r="169" spans="1:55" s="204" customFormat="1">
      <c r="A169" s="199"/>
      <c r="B169" s="200"/>
      <c r="C169" s="201" t="s">
        <v>125</v>
      </c>
      <c r="D169" s="144">
        <v>12660</v>
      </c>
      <c r="E169" s="160">
        <v>0</v>
      </c>
      <c r="F169" s="160">
        <v>4923</v>
      </c>
      <c r="G169" s="160"/>
      <c r="H169" s="144"/>
      <c r="I169" s="144"/>
      <c r="J169" s="160">
        <v>0</v>
      </c>
      <c r="K169" s="144">
        <v>0</v>
      </c>
      <c r="L169" s="43">
        <f t="shared" si="261"/>
        <v>17583</v>
      </c>
      <c r="M169" s="160">
        <v>0</v>
      </c>
      <c r="N169" s="160"/>
      <c r="O169" s="160">
        <v>305</v>
      </c>
      <c r="P169" s="160"/>
      <c r="Q169" s="160">
        <v>0</v>
      </c>
      <c r="R169" s="160">
        <v>0</v>
      </c>
      <c r="S169" s="160">
        <v>0</v>
      </c>
      <c r="T169" s="160">
        <v>0</v>
      </c>
      <c r="U169" s="160"/>
      <c r="V169" s="144"/>
      <c r="W169" s="144"/>
      <c r="X169" s="144"/>
      <c r="Y169" s="160">
        <v>0</v>
      </c>
      <c r="Z169" s="160"/>
      <c r="AA169" s="250"/>
      <c r="AB169" s="160">
        <v>7206</v>
      </c>
      <c r="AC169" s="160"/>
      <c r="AD169" s="160"/>
      <c r="AE169" s="160">
        <v>2291</v>
      </c>
      <c r="AF169" s="160"/>
      <c r="AG169" s="43">
        <f t="shared" si="262"/>
        <v>9802</v>
      </c>
      <c r="AH169" s="43">
        <f t="shared" si="263"/>
        <v>305</v>
      </c>
      <c r="AI169" s="43">
        <f t="shared" si="264"/>
        <v>9497</v>
      </c>
      <c r="AJ169" s="160">
        <v>10187</v>
      </c>
      <c r="AK169" s="144">
        <v>82</v>
      </c>
      <c r="AL169" s="160">
        <v>1688</v>
      </c>
      <c r="AM169" s="43">
        <f t="shared" si="265"/>
        <v>11957</v>
      </c>
      <c r="AN169" s="44">
        <f t="shared" si="266"/>
        <v>39342</v>
      </c>
      <c r="AQ169" s="43">
        <f t="shared" si="267"/>
        <v>0</v>
      </c>
      <c r="AR169" s="43">
        <f t="shared" si="268"/>
        <v>544.55555555555554</v>
      </c>
      <c r="AS169" s="43">
        <f t="shared" si="268"/>
        <v>43.571428571428569</v>
      </c>
      <c r="AT169" s="43">
        <f t="shared" si="268"/>
        <v>863.36363636363637</v>
      </c>
      <c r="AU169" s="43">
        <f t="shared" si="269"/>
        <v>3985.6666666666665</v>
      </c>
      <c r="AV169" s="44">
        <f t="shared" si="269"/>
        <v>1356.6206896551723</v>
      </c>
      <c r="AW169" s="122"/>
      <c r="AX169" s="43">
        <f t="shared" si="270"/>
        <v>0</v>
      </c>
      <c r="AY169" s="43">
        <f t="shared" si="271"/>
        <v>0</v>
      </c>
      <c r="AZ169" s="43">
        <f t="shared" si="272"/>
        <v>0</v>
      </c>
      <c r="BA169" s="43">
        <f t="shared" si="273"/>
        <v>0</v>
      </c>
      <c r="BB169" s="43">
        <f t="shared" si="274"/>
        <v>1688</v>
      </c>
      <c r="BC169" s="44">
        <f>MEDIAN((D169:K169,M169:V169,Y169:AF169,AJ169:AL169))</f>
        <v>0</v>
      </c>
    </row>
    <row r="170" spans="1:55" s="204" customFormat="1">
      <c r="A170" s="199"/>
      <c r="B170" s="200"/>
      <c r="C170" s="210" t="s">
        <v>158</v>
      </c>
      <c r="D170" s="252">
        <f t="shared" ref="D170:K170" si="275">SUM(D165:D169)</f>
        <v>352370</v>
      </c>
      <c r="E170" s="252">
        <f t="shared" si="275"/>
        <v>108050</v>
      </c>
      <c r="F170" s="252">
        <f t="shared" si="275"/>
        <v>455797</v>
      </c>
      <c r="G170" s="252">
        <f t="shared" si="275"/>
        <v>1007921</v>
      </c>
      <c r="H170" s="252">
        <f t="shared" si="275"/>
        <v>295014</v>
      </c>
      <c r="I170" s="252">
        <f t="shared" si="275"/>
        <v>622157</v>
      </c>
      <c r="J170" s="252">
        <f t="shared" si="275"/>
        <v>235909</v>
      </c>
      <c r="K170" s="252">
        <f t="shared" si="275"/>
        <v>370721</v>
      </c>
      <c r="L170" s="45">
        <f t="shared" si="261"/>
        <v>3447939</v>
      </c>
      <c r="M170" s="252">
        <f t="shared" ref="M170:V170" si="276">SUM(M165:M169)</f>
        <v>11493</v>
      </c>
      <c r="N170" s="252">
        <f t="shared" si="276"/>
        <v>40259</v>
      </c>
      <c r="O170" s="252">
        <f t="shared" si="276"/>
        <v>107789</v>
      </c>
      <c r="P170" s="252">
        <f t="shared" si="276"/>
        <v>60704</v>
      </c>
      <c r="Q170" s="252">
        <f t="shared" si="276"/>
        <v>123854</v>
      </c>
      <c r="R170" s="252">
        <f t="shared" si="276"/>
        <v>37636</v>
      </c>
      <c r="S170" s="252">
        <f t="shared" si="276"/>
        <v>39383</v>
      </c>
      <c r="T170" s="252">
        <f t="shared" si="276"/>
        <v>70608</v>
      </c>
      <c r="U170" s="252">
        <f t="shared" si="276"/>
        <v>49089</v>
      </c>
      <c r="V170" s="252">
        <f t="shared" si="276"/>
        <v>25200</v>
      </c>
      <c r="W170" s="252"/>
      <c r="X170" s="252"/>
      <c r="Y170" s="252">
        <f t="shared" ref="Y170:AF170" si="277">SUM(Y165:Y169)</f>
        <v>57734</v>
      </c>
      <c r="Z170" s="252">
        <f t="shared" si="277"/>
        <v>155856</v>
      </c>
      <c r="AA170" s="252">
        <f t="shared" si="277"/>
        <v>49101</v>
      </c>
      <c r="AB170" s="252">
        <f t="shared" si="277"/>
        <v>57106</v>
      </c>
      <c r="AC170" s="252">
        <f t="shared" si="277"/>
        <v>95810</v>
      </c>
      <c r="AD170" s="252">
        <f t="shared" si="277"/>
        <v>56412</v>
      </c>
      <c r="AE170" s="252">
        <f t="shared" si="277"/>
        <v>24406</v>
      </c>
      <c r="AF170" s="252">
        <f t="shared" si="277"/>
        <v>63644</v>
      </c>
      <c r="AG170" s="45">
        <f t="shared" si="262"/>
        <v>1126084</v>
      </c>
      <c r="AH170" s="45">
        <f t="shared" si="263"/>
        <v>673973</v>
      </c>
      <c r="AI170" s="45">
        <f t="shared" si="264"/>
        <v>452111</v>
      </c>
      <c r="AJ170" s="252">
        <f>SUM(AJ165:AJ169)</f>
        <v>154436</v>
      </c>
      <c r="AK170" s="252">
        <f>SUM(AK165:AK169)</f>
        <v>15708</v>
      </c>
      <c r="AL170" s="252">
        <f>SUM(AL165:AL169)</f>
        <v>28265</v>
      </c>
      <c r="AM170" s="45">
        <f t="shared" si="265"/>
        <v>198409</v>
      </c>
      <c r="AN170" s="211">
        <f t="shared" si="266"/>
        <v>4772432</v>
      </c>
      <c r="AQ170" s="45">
        <f>K170/AQ$5</f>
        <v>46340.125</v>
      </c>
      <c r="AR170" s="45">
        <f>AG170/AR$5</f>
        <v>62560.222222222219</v>
      </c>
      <c r="AS170" s="45">
        <f>AH170/AS$5</f>
        <v>96281.857142857145</v>
      </c>
      <c r="AT170" s="45">
        <f>AI170/AT$5</f>
        <v>41101</v>
      </c>
      <c r="AU170" s="45">
        <f>AM170/AU$5</f>
        <v>66136.333333333328</v>
      </c>
      <c r="AV170" s="211">
        <f>AN170/AV$5</f>
        <v>164566.62068965516</v>
      </c>
      <c r="AW170" s="122"/>
      <c r="AX170" s="45">
        <f t="shared" si="270"/>
        <v>361545.5</v>
      </c>
      <c r="AY170" s="45">
        <f t="shared" si="271"/>
        <v>56759</v>
      </c>
      <c r="AZ170" s="45">
        <f t="shared" si="272"/>
        <v>95810</v>
      </c>
      <c r="BA170" s="45">
        <f t="shared" si="273"/>
        <v>40259</v>
      </c>
      <c r="BB170" s="45">
        <f t="shared" si="274"/>
        <v>28265</v>
      </c>
      <c r="BC170" s="211">
        <f>MEDIAN((D170:K170,M170:V170,Y170:AF170,AJ170:AL170))</f>
        <v>63644</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282616</v>
      </c>
      <c r="E172" s="160">
        <v>106787</v>
      </c>
      <c r="F172" s="160">
        <v>382568</v>
      </c>
      <c r="G172" s="160">
        <v>828038</v>
      </c>
      <c r="H172" s="144">
        <v>257283</v>
      </c>
      <c r="I172" s="144">
        <v>542234</v>
      </c>
      <c r="J172" s="160">
        <v>195848</v>
      </c>
      <c r="K172" s="144">
        <v>311414</v>
      </c>
      <c r="L172" s="43">
        <f>+SUM(D172:K172)</f>
        <v>2906788</v>
      </c>
      <c r="M172" s="160">
        <v>15803</v>
      </c>
      <c r="N172" s="160">
        <v>34684</v>
      </c>
      <c r="O172" s="160">
        <v>92579</v>
      </c>
      <c r="P172" s="160">
        <v>49172</v>
      </c>
      <c r="Q172" s="160">
        <v>102466</v>
      </c>
      <c r="R172" s="160">
        <v>28592</v>
      </c>
      <c r="S172" s="160">
        <v>34819</v>
      </c>
      <c r="T172" s="160">
        <v>59885</v>
      </c>
      <c r="U172" s="160">
        <v>44465</v>
      </c>
      <c r="V172" s="144">
        <v>22967</v>
      </c>
      <c r="W172" s="144"/>
      <c r="X172" s="144"/>
      <c r="Y172" s="160">
        <v>49801</v>
      </c>
      <c r="Z172" s="160">
        <v>141563</v>
      </c>
      <c r="AA172" s="250">
        <v>43857</v>
      </c>
      <c r="AB172" s="160">
        <v>47018</v>
      </c>
      <c r="AC172" s="160">
        <v>84234</v>
      </c>
      <c r="AD172" s="160">
        <v>48187</v>
      </c>
      <c r="AE172" s="160">
        <v>24827</v>
      </c>
      <c r="AF172" s="160">
        <v>58436</v>
      </c>
      <c r="AG172" s="43">
        <f>+SUM(M172:AF172)</f>
        <v>983355</v>
      </c>
      <c r="AH172" s="43">
        <f t="shared" ref="AH172:AH176" si="278">O172+Q172+Z172+AC172+AD172+AF172+T172</f>
        <v>587350</v>
      </c>
      <c r="AI172" s="43">
        <f t="shared" ref="AI172:AI176" si="279">M172+N172+P172+R172+S172+U172+V172+Y172+AA172+AB172+AE172</f>
        <v>396005</v>
      </c>
      <c r="AJ172" s="160">
        <v>135441</v>
      </c>
      <c r="AK172" s="144">
        <v>12842</v>
      </c>
      <c r="AL172" s="160">
        <v>22277</v>
      </c>
      <c r="AM172" s="43">
        <f>+SUM(AJ172:AL172)</f>
        <v>170560</v>
      </c>
      <c r="AN172" s="44">
        <f>+AM172+AG172+L172</f>
        <v>4060703</v>
      </c>
      <c r="AQ172" s="43">
        <f t="shared" ref="AQ172:AQ175" si="280">K172/AQ$5</f>
        <v>38926.75</v>
      </c>
      <c r="AR172" s="43">
        <f t="shared" ref="AR172:AT175" si="281">AG172/AR$5</f>
        <v>54630.833333333336</v>
      </c>
      <c r="AS172" s="43">
        <f t="shared" si="281"/>
        <v>83907.142857142855</v>
      </c>
      <c r="AT172" s="43">
        <f t="shared" si="281"/>
        <v>36000.454545454544</v>
      </c>
      <c r="AU172" s="43">
        <f t="shared" ref="AU172:AV175" si="282">AM172/AU$5</f>
        <v>56853.333333333336</v>
      </c>
      <c r="AV172" s="44">
        <f t="shared" si="282"/>
        <v>140024.24137931035</v>
      </c>
      <c r="AW172" s="122"/>
      <c r="AX172" s="43">
        <f>MEDIAN($D172:$K172)</f>
        <v>297015</v>
      </c>
      <c r="AY172" s="43">
        <f>MEDIAN($M172:$AF172)</f>
        <v>47602.5</v>
      </c>
      <c r="AZ172" s="43">
        <f t="shared" ref="AZ172:AZ176" si="283">MEDIAN($AC172,$AD172,$Z172,$T172,$O172,Q172,AF172)</f>
        <v>84234</v>
      </c>
      <c r="BA172" s="43">
        <f>MEDIAN($AE172,$AB172,$AA172,$Y172,$V172,$U172,$S172,$R172,$P172,$N172,$M172)</f>
        <v>34819</v>
      </c>
      <c r="BB172" s="43">
        <f>MEDIAN($AJ172:$AL172)</f>
        <v>22277</v>
      </c>
      <c r="BC172" s="44">
        <f>MEDIAN((D172:K172,M172:V172,Y172:AF172,AJ172:AL172))</f>
        <v>58436</v>
      </c>
    </row>
    <row r="173" spans="1:55" s="204" customFormat="1">
      <c r="A173" s="199"/>
      <c r="B173" s="200"/>
      <c r="C173" s="201" t="s">
        <v>174</v>
      </c>
      <c r="D173" s="144">
        <v>2339</v>
      </c>
      <c r="E173" s="160">
        <v>13</v>
      </c>
      <c r="F173" s="160">
        <v>1030</v>
      </c>
      <c r="G173" s="160"/>
      <c r="H173" s="144">
        <v>3727</v>
      </c>
      <c r="I173" s="144"/>
      <c r="J173" s="160">
        <v>170</v>
      </c>
      <c r="K173" s="144">
        <v>854</v>
      </c>
      <c r="L173" s="43">
        <f>+SUM(D173:K173)</f>
        <v>8133</v>
      </c>
      <c r="M173" s="160">
        <v>0</v>
      </c>
      <c r="N173" s="160"/>
      <c r="O173" s="160">
        <v>0</v>
      </c>
      <c r="P173" s="160"/>
      <c r="Q173" s="160">
        <v>1629</v>
      </c>
      <c r="R173" s="160">
        <v>0</v>
      </c>
      <c r="S173" s="160">
        <v>0</v>
      </c>
      <c r="T173" s="160">
        <v>0</v>
      </c>
      <c r="U173" s="160"/>
      <c r="V173" s="144"/>
      <c r="W173" s="144"/>
      <c r="X173" s="144"/>
      <c r="Y173" s="160">
        <v>0</v>
      </c>
      <c r="Z173" s="160">
        <v>187</v>
      </c>
      <c r="AA173" s="250"/>
      <c r="AB173" s="160"/>
      <c r="AC173" s="160">
        <v>1289</v>
      </c>
      <c r="AD173" s="160"/>
      <c r="AE173" s="160">
        <v>0</v>
      </c>
      <c r="AF173" s="160"/>
      <c r="AG173" s="43">
        <f>+SUM(M173:AF173)</f>
        <v>3105</v>
      </c>
      <c r="AH173" s="43">
        <f t="shared" si="278"/>
        <v>3105</v>
      </c>
      <c r="AI173" s="43">
        <f t="shared" si="279"/>
        <v>0</v>
      </c>
      <c r="AJ173" s="160"/>
      <c r="AK173" s="144"/>
      <c r="AL173" s="160">
        <v>0</v>
      </c>
      <c r="AM173" s="43">
        <f>+SUM(AJ173:AL173)</f>
        <v>0</v>
      </c>
      <c r="AN173" s="44">
        <f>+AM173+AG173+L173</f>
        <v>11238</v>
      </c>
      <c r="AQ173" s="43">
        <f t="shared" si="280"/>
        <v>106.75</v>
      </c>
      <c r="AR173" s="43">
        <f t="shared" si="281"/>
        <v>172.5</v>
      </c>
      <c r="AS173" s="43">
        <f t="shared" si="281"/>
        <v>443.57142857142856</v>
      </c>
      <c r="AT173" s="43">
        <f t="shared" si="281"/>
        <v>0</v>
      </c>
      <c r="AU173" s="43">
        <f t="shared" si="282"/>
        <v>0</v>
      </c>
      <c r="AV173" s="44">
        <f t="shared" si="282"/>
        <v>387.51724137931035</v>
      </c>
      <c r="AW173" s="122"/>
      <c r="AX173" s="43">
        <f>MEDIAN($D173:$K173)</f>
        <v>942</v>
      </c>
      <c r="AY173" s="43">
        <f>MEDIAN($M173:$AF173)</f>
        <v>0</v>
      </c>
      <c r="AZ173" s="43">
        <f t="shared" si="283"/>
        <v>187</v>
      </c>
      <c r="BA173" s="43">
        <f>MEDIAN($AE173,$AB173,$AA173,$Y173,$V173,$U173,$S173,$R173,$P173,$N173,$M173)</f>
        <v>0</v>
      </c>
      <c r="BB173" s="43">
        <f>MEDIAN($AJ173:$AL173)</f>
        <v>0</v>
      </c>
      <c r="BC173" s="44">
        <f>MEDIAN((D173:K173,M173:V173,Y173:AF173,AJ173:AL173))</f>
        <v>13</v>
      </c>
    </row>
    <row r="174" spans="1:55" s="204" customFormat="1">
      <c r="A174" s="199"/>
      <c r="B174" s="200"/>
      <c r="C174" s="201" t="s">
        <v>173</v>
      </c>
      <c r="D174" s="144">
        <v>5023</v>
      </c>
      <c r="E174" s="160">
        <v>605</v>
      </c>
      <c r="F174" s="160">
        <v>-268</v>
      </c>
      <c r="G174" s="160">
        <v>-2953</v>
      </c>
      <c r="H174" s="144">
        <v>-4134</v>
      </c>
      <c r="I174" s="144"/>
      <c r="J174" s="160">
        <v>316</v>
      </c>
      <c r="K174" s="144">
        <v>0</v>
      </c>
      <c r="L174" s="43">
        <f>+SUM(D174:K174)</f>
        <v>-1411</v>
      </c>
      <c r="M174" s="160">
        <v>-9</v>
      </c>
      <c r="N174" s="160"/>
      <c r="O174" s="160"/>
      <c r="P174" s="160"/>
      <c r="Q174" s="160">
        <v>2872</v>
      </c>
      <c r="R174" s="160">
        <v>-447</v>
      </c>
      <c r="S174" s="160">
        <v>-35</v>
      </c>
      <c r="T174" s="160">
        <v>-93</v>
      </c>
      <c r="U174" s="160">
        <v>-16</v>
      </c>
      <c r="V174" s="144">
        <v>-105</v>
      </c>
      <c r="W174" s="144"/>
      <c r="X174" s="144"/>
      <c r="Y174" s="160">
        <v>38</v>
      </c>
      <c r="Z174" s="160">
        <v>1165</v>
      </c>
      <c r="AA174" s="250">
        <v>-14</v>
      </c>
      <c r="AB174" s="160">
        <v>-260</v>
      </c>
      <c r="AC174" s="160">
        <v>-124</v>
      </c>
      <c r="AD174" s="160">
        <v>234</v>
      </c>
      <c r="AE174" s="160">
        <v>62</v>
      </c>
      <c r="AF174" s="160">
        <v>234</v>
      </c>
      <c r="AG174" s="43">
        <f>+SUM(M174:AF174)</f>
        <v>3502</v>
      </c>
      <c r="AH174" s="43">
        <f t="shared" si="278"/>
        <v>4288</v>
      </c>
      <c r="AI174" s="43">
        <f t="shared" si="279"/>
        <v>-786</v>
      </c>
      <c r="AJ174" s="160"/>
      <c r="AK174" s="144"/>
      <c r="AL174" s="160">
        <v>185</v>
      </c>
      <c r="AM174" s="43">
        <f>+SUM(AJ174:AL174)</f>
        <v>185</v>
      </c>
      <c r="AN174" s="44">
        <f>+AM174+AG174+L174</f>
        <v>2276</v>
      </c>
      <c r="AQ174" s="43">
        <f t="shared" si="280"/>
        <v>0</v>
      </c>
      <c r="AR174" s="43">
        <f t="shared" si="281"/>
        <v>194.55555555555554</v>
      </c>
      <c r="AS174" s="43">
        <f t="shared" si="281"/>
        <v>612.57142857142856</v>
      </c>
      <c r="AT174" s="43">
        <f t="shared" si="281"/>
        <v>-71.454545454545453</v>
      </c>
      <c r="AU174" s="43">
        <f t="shared" si="282"/>
        <v>61.666666666666664</v>
      </c>
      <c r="AV174" s="44">
        <f t="shared" si="282"/>
        <v>78.482758620689651</v>
      </c>
      <c r="AW174" s="122"/>
      <c r="AX174" s="43">
        <f>MEDIAN($D174:$K174)</f>
        <v>0</v>
      </c>
      <c r="AY174" s="43">
        <f>MEDIAN($M174:$AF174)</f>
        <v>-14</v>
      </c>
      <c r="AZ174" s="43">
        <f t="shared" si="283"/>
        <v>234</v>
      </c>
      <c r="BA174" s="43">
        <f>MEDIAN($AE174,$AB174,$AA174,$Y174,$V174,$U174,$S174,$R174,$P174,$N174,$M174)</f>
        <v>-16</v>
      </c>
      <c r="BB174" s="43">
        <f>MEDIAN($AJ174:$AL174)</f>
        <v>185</v>
      </c>
      <c r="BC174" s="44">
        <f>MEDIAN((D174:K174,M174:V174,Y174:AF174,AJ174:AL174))</f>
        <v>-9</v>
      </c>
    </row>
    <row r="175" spans="1:55" s="204" customFormat="1">
      <c r="A175" s="199"/>
      <c r="B175" s="200"/>
      <c r="C175" s="201" t="s">
        <v>125</v>
      </c>
      <c r="D175" s="144">
        <v>0</v>
      </c>
      <c r="E175" s="160">
        <v>1465</v>
      </c>
      <c r="F175" s="160">
        <v>-71</v>
      </c>
      <c r="G175" s="160"/>
      <c r="H175" s="144"/>
      <c r="I175" s="144"/>
      <c r="J175" s="160">
        <v>0</v>
      </c>
      <c r="K175" s="144">
        <v>0</v>
      </c>
      <c r="L175" s="43">
        <f>+SUM(D175:K175)</f>
        <v>1394</v>
      </c>
      <c r="M175" s="160">
        <v>0</v>
      </c>
      <c r="N175" s="160"/>
      <c r="O175" s="160">
        <v>-713</v>
      </c>
      <c r="P175" s="160"/>
      <c r="Q175" s="160">
        <v>0</v>
      </c>
      <c r="R175" s="160">
        <v>0</v>
      </c>
      <c r="S175" s="160">
        <v>0</v>
      </c>
      <c r="T175" s="160">
        <v>0</v>
      </c>
      <c r="U175" s="160"/>
      <c r="V175" s="144"/>
      <c r="W175" s="144"/>
      <c r="X175" s="144"/>
      <c r="Y175" s="160">
        <v>0</v>
      </c>
      <c r="Z175" s="160"/>
      <c r="AA175" s="250"/>
      <c r="AB175" s="160"/>
      <c r="AC175" s="160"/>
      <c r="AD175" s="160"/>
      <c r="AE175" s="160">
        <v>0</v>
      </c>
      <c r="AF175" s="160">
        <v>38</v>
      </c>
      <c r="AG175" s="43">
        <f>+SUM(M175:AF175)</f>
        <v>-675</v>
      </c>
      <c r="AH175" s="43">
        <f t="shared" si="278"/>
        <v>-675</v>
      </c>
      <c r="AI175" s="43">
        <f t="shared" si="279"/>
        <v>0</v>
      </c>
      <c r="AJ175" s="160"/>
      <c r="AK175" s="144"/>
      <c r="AL175" s="160">
        <v>5933</v>
      </c>
      <c r="AM175" s="43">
        <f>+SUM(AJ175:AL175)</f>
        <v>5933</v>
      </c>
      <c r="AN175" s="44">
        <f>+AM175+AG175+L175</f>
        <v>6652</v>
      </c>
      <c r="AQ175" s="43">
        <f t="shared" si="280"/>
        <v>0</v>
      </c>
      <c r="AR175" s="43">
        <f t="shared" si="281"/>
        <v>-37.5</v>
      </c>
      <c r="AS175" s="43">
        <f t="shared" si="281"/>
        <v>-96.428571428571431</v>
      </c>
      <c r="AT175" s="43">
        <f t="shared" si="281"/>
        <v>0</v>
      </c>
      <c r="AU175" s="43">
        <f t="shared" si="282"/>
        <v>1977.6666666666667</v>
      </c>
      <c r="AV175" s="44">
        <f t="shared" si="282"/>
        <v>229.37931034482759</v>
      </c>
      <c r="AW175" s="122"/>
      <c r="AX175" s="43">
        <f>MEDIAN($D175:$K175)</f>
        <v>0</v>
      </c>
      <c r="AY175" s="43">
        <f>MEDIAN($M175:$AF175)</f>
        <v>0</v>
      </c>
      <c r="AZ175" s="43">
        <f t="shared" si="283"/>
        <v>0</v>
      </c>
      <c r="BA175" s="43">
        <f>MEDIAN($AE175,$AB175,$AA175,$Y175,$V175,$U175,$S175,$R175,$P175,$N175,$M175)</f>
        <v>0</v>
      </c>
      <c r="BB175" s="43">
        <f>MEDIAN($AJ175:$AL175)</f>
        <v>5933</v>
      </c>
      <c r="BC175" s="44">
        <f>MEDIAN((D175:K175,M175:V175,Y175:AF175,AJ175:AL175))</f>
        <v>0</v>
      </c>
    </row>
    <row r="176" spans="1:55" s="204" customFormat="1">
      <c r="A176" s="199"/>
      <c r="B176" s="200"/>
      <c r="C176" s="210" t="s">
        <v>158</v>
      </c>
      <c r="D176" s="252">
        <f t="shared" ref="D176:K176" si="284">SUM(D172:D175)</f>
        <v>289978</v>
      </c>
      <c r="E176" s="252">
        <f t="shared" si="284"/>
        <v>108870</v>
      </c>
      <c r="F176" s="252">
        <f t="shared" si="284"/>
        <v>383259</v>
      </c>
      <c r="G176" s="252">
        <f t="shared" si="284"/>
        <v>825085</v>
      </c>
      <c r="H176" s="252">
        <f t="shared" si="284"/>
        <v>256876</v>
      </c>
      <c r="I176" s="252">
        <f t="shared" si="284"/>
        <v>542234</v>
      </c>
      <c r="J176" s="252">
        <f t="shared" si="284"/>
        <v>196334</v>
      </c>
      <c r="K176" s="252">
        <f t="shared" si="284"/>
        <v>312268</v>
      </c>
      <c r="L176" s="45">
        <f>+SUM(D176:K176)</f>
        <v>2914904</v>
      </c>
      <c r="M176" s="252">
        <f t="shared" ref="M176:V176" si="285">SUM(M172:M175)</f>
        <v>15794</v>
      </c>
      <c r="N176" s="252">
        <f t="shared" si="285"/>
        <v>34684</v>
      </c>
      <c r="O176" s="252">
        <f t="shared" si="285"/>
        <v>91866</v>
      </c>
      <c r="P176" s="252">
        <f t="shared" si="285"/>
        <v>49172</v>
      </c>
      <c r="Q176" s="252">
        <f t="shared" si="285"/>
        <v>106967</v>
      </c>
      <c r="R176" s="252">
        <f t="shared" si="285"/>
        <v>28145</v>
      </c>
      <c r="S176" s="252">
        <f t="shared" si="285"/>
        <v>34784</v>
      </c>
      <c r="T176" s="252">
        <f t="shared" si="285"/>
        <v>59792</v>
      </c>
      <c r="U176" s="252">
        <f t="shared" si="285"/>
        <v>44449</v>
      </c>
      <c r="V176" s="252">
        <f t="shared" si="285"/>
        <v>22862</v>
      </c>
      <c r="W176" s="252"/>
      <c r="X176" s="252"/>
      <c r="Y176" s="252">
        <f t="shared" ref="Y176:AF176" si="286">SUM(Y172:Y175)</f>
        <v>49839</v>
      </c>
      <c r="Z176" s="252">
        <f t="shared" si="286"/>
        <v>142915</v>
      </c>
      <c r="AA176" s="252">
        <f t="shared" si="286"/>
        <v>43843</v>
      </c>
      <c r="AB176" s="252">
        <f t="shared" si="286"/>
        <v>46758</v>
      </c>
      <c r="AC176" s="252">
        <f t="shared" si="286"/>
        <v>85399</v>
      </c>
      <c r="AD176" s="252">
        <f t="shared" si="286"/>
        <v>48421</v>
      </c>
      <c r="AE176" s="252">
        <f t="shared" si="286"/>
        <v>24889</v>
      </c>
      <c r="AF176" s="252">
        <f t="shared" si="286"/>
        <v>58708</v>
      </c>
      <c r="AG176" s="45">
        <f>+SUM(M176:AF176)</f>
        <v>989287</v>
      </c>
      <c r="AH176" s="45">
        <f t="shared" si="278"/>
        <v>594068</v>
      </c>
      <c r="AI176" s="45">
        <f t="shared" si="279"/>
        <v>395219</v>
      </c>
      <c r="AJ176" s="252">
        <f>SUM(AJ172:AJ175)</f>
        <v>135441</v>
      </c>
      <c r="AK176" s="252">
        <f>SUM(AK172:AK175)</f>
        <v>12842</v>
      </c>
      <c r="AL176" s="252">
        <f>SUM(AL172:AL175)</f>
        <v>28395</v>
      </c>
      <c r="AM176" s="45">
        <f>+SUM(AJ176:AL176)</f>
        <v>176678</v>
      </c>
      <c r="AN176" s="211">
        <f>+AM176+AG176+L176</f>
        <v>4080869</v>
      </c>
      <c r="AQ176" s="45">
        <f>K176/AQ$5</f>
        <v>39033.5</v>
      </c>
      <c r="AR176" s="45">
        <f>AG176/AR$5</f>
        <v>54960.388888888891</v>
      </c>
      <c r="AS176" s="45">
        <f>AH176/AS$5</f>
        <v>84866.857142857145</v>
      </c>
      <c r="AT176" s="45">
        <f>AI176/AT$5</f>
        <v>35929</v>
      </c>
      <c r="AU176" s="45">
        <f>AM176/AU$5</f>
        <v>58892.666666666664</v>
      </c>
      <c r="AV176" s="211">
        <f>AN176/AV$5</f>
        <v>140719.62068965516</v>
      </c>
      <c r="AW176" s="122"/>
      <c r="AX176" s="45">
        <f>MEDIAN($D176:$K176)</f>
        <v>301123</v>
      </c>
      <c r="AY176" s="45">
        <f>MEDIAN($M176:$AF176)</f>
        <v>47589.5</v>
      </c>
      <c r="AZ176" s="45">
        <f t="shared" si="283"/>
        <v>85399</v>
      </c>
      <c r="BA176" s="45">
        <f>MEDIAN($AE176,$AB176,$AA176,$Y176,$V176,$U176,$S176,$R176,$P176,$N176,$M176)</f>
        <v>34784</v>
      </c>
      <c r="BB176" s="45">
        <f>MEDIAN($AJ176:$AL176)</f>
        <v>28395</v>
      </c>
      <c r="BC176" s="211">
        <f>MEDIAN((D176:K176,M176:V176,Y176:AF176,AJ176:AL176))</f>
        <v>58708</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7">D170-D176</f>
        <v>62392</v>
      </c>
      <c r="E178" s="256">
        <f t="shared" si="287"/>
        <v>-820</v>
      </c>
      <c r="F178" s="256">
        <f t="shared" si="287"/>
        <v>72538</v>
      </c>
      <c r="G178" s="256">
        <f t="shared" si="287"/>
        <v>182836</v>
      </c>
      <c r="H178" s="256">
        <f t="shared" si="287"/>
        <v>38138</v>
      </c>
      <c r="I178" s="256">
        <f t="shared" si="287"/>
        <v>79923</v>
      </c>
      <c r="J178" s="256">
        <f t="shared" si="287"/>
        <v>39575</v>
      </c>
      <c r="K178" s="256">
        <f t="shared" si="287"/>
        <v>58453</v>
      </c>
      <c r="L178" s="42">
        <f>+SUM(D178:K178)</f>
        <v>533035</v>
      </c>
      <c r="M178" s="256">
        <f t="shared" ref="M178:V178" si="288">M170-M176</f>
        <v>-4301</v>
      </c>
      <c r="N178" s="256">
        <f t="shared" si="288"/>
        <v>5575</v>
      </c>
      <c r="O178" s="256">
        <f t="shared" si="288"/>
        <v>15923</v>
      </c>
      <c r="P178" s="256">
        <f t="shared" si="288"/>
        <v>11532</v>
      </c>
      <c r="Q178" s="256">
        <f t="shared" si="288"/>
        <v>16887</v>
      </c>
      <c r="R178" s="256">
        <f t="shared" si="288"/>
        <v>9491</v>
      </c>
      <c r="S178" s="256">
        <f t="shared" si="288"/>
        <v>4599</v>
      </c>
      <c r="T178" s="256">
        <f t="shared" si="288"/>
        <v>10816</v>
      </c>
      <c r="U178" s="256">
        <f t="shared" si="288"/>
        <v>4640</v>
      </c>
      <c r="V178" s="256">
        <f t="shared" si="288"/>
        <v>2338</v>
      </c>
      <c r="W178" s="256"/>
      <c r="X178" s="256"/>
      <c r="Y178" s="256">
        <f t="shared" ref="Y178:AF178" si="289">Y170-Y176</f>
        <v>7895</v>
      </c>
      <c r="Z178" s="256">
        <f t="shared" si="289"/>
        <v>12941</v>
      </c>
      <c r="AA178" s="256">
        <f t="shared" si="289"/>
        <v>5258</v>
      </c>
      <c r="AB178" s="256">
        <f t="shared" si="289"/>
        <v>10348</v>
      </c>
      <c r="AC178" s="256">
        <f t="shared" si="289"/>
        <v>10411</v>
      </c>
      <c r="AD178" s="256">
        <f t="shared" si="289"/>
        <v>7991</v>
      </c>
      <c r="AE178" s="256">
        <f t="shared" si="289"/>
        <v>-483</v>
      </c>
      <c r="AF178" s="256">
        <f t="shared" si="289"/>
        <v>4936</v>
      </c>
      <c r="AG178" s="42">
        <f>+SUM(M178:AF178)</f>
        <v>136797</v>
      </c>
      <c r="AH178" s="42">
        <f t="shared" ref="AH178" si="290">O178+Q178+Z178+AC178+AD178+AF178+T178</f>
        <v>79905</v>
      </c>
      <c r="AI178" s="42">
        <f>M178+N178+P178+R178+S178+U178+V178+Y178+AA178+AB178+AE178</f>
        <v>56892</v>
      </c>
      <c r="AJ178" s="256">
        <f>AJ170-AJ176</f>
        <v>18995</v>
      </c>
      <c r="AK178" s="256">
        <f>AK170-AK176</f>
        <v>2866</v>
      </c>
      <c r="AL178" s="256">
        <f>AL170-AL176</f>
        <v>-130</v>
      </c>
      <c r="AM178" s="42">
        <f>+SUM(AJ178:AL178)</f>
        <v>21731</v>
      </c>
      <c r="AN178" s="230">
        <f>+AM178+AG178+L178</f>
        <v>691563</v>
      </c>
      <c r="AQ178" s="42">
        <f>K178/AQ$5</f>
        <v>7306.625</v>
      </c>
      <c r="AR178" s="42">
        <f>AG178/AR$5</f>
        <v>7599.833333333333</v>
      </c>
      <c r="AS178" s="42">
        <f>AH178/AS$5</f>
        <v>11415</v>
      </c>
      <c r="AT178" s="42">
        <f>AI178/AT$5</f>
        <v>5172</v>
      </c>
      <c r="AU178" s="42">
        <f>AM178/AU$5</f>
        <v>7243.666666666667</v>
      </c>
      <c r="AV178" s="230">
        <f>AN178/AV$5</f>
        <v>23847</v>
      </c>
      <c r="AW178" s="122"/>
      <c r="AX178" s="42">
        <f>MEDIAN($D178:$K178)</f>
        <v>60422.5</v>
      </c>
      <c r="AY178" s="42">
        <f>MEDIAN($M178:$AF178)</f>
        <v>7943</v>
      </c>
      <c r="AZ178" s="42">
        <f>MEDIAN($AC178,$AD178,$Z178,$T178,$O178,Q178,AF178)</f>
        <v>10816</v>
      </c>
      <c r="BA178" s="42">
        <f>MEDIAN($AE178,$AB178,$AA178,$Y178,$V178,$U178,$S178,$R178,$P178,$N178,$M178)</f>
        <v>5258</v>
      </c>
      <c r="BB178" s="42">
        <f>MEDIAN($AJ178:$AL178)</f>
        <v>2866</v>
      </c>
      <c r="BC178" s="230">
        <f>MEDIAN((D178:K178,M178:V178,Y178:AF178,AJ178:AL178))</f>
        <v>10348</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22</v>
      </c>
      <c r="E182" s="160"/>
      <c r="F182" s="160">
        <v>1951</v>
      </c>
      <c r="G182" s="160">
        <v>60655</v>
      </c>
      <c r="H182" s="144">
        <v>3485</v>
      </c>
      <c r="I182" s="144">
        <v>184</v>
      </c>
      <c r="J182" s="160">
        <v>303</v>
      </c>
      <c r="K182" s="144">
        <v>0</v>
      </c>
      <c r="L182" s="43">
        <f>+SUM(D182:K182)</f>
        <v>66600</v>
      </c>
      <c r="M182" s="160">
        <v>7</v>
      </c>
      <c r="N182" s="160">
        <v>82</v>
      </c>
      <c r="O182" s="160">
        <v>36</v>
      </c>
      <c r="P182" s="160">
        <v>54</v>
      </c>
      <c r="Q182" s="160">
        <v>0</v>
      </c>
      <c r="R182" s="160">
        <v>22</v>
      </c>
      <c r="S182" s="160">
        <v>30</v>
      </c>
      <c r="T182" s="160">
        <v>0</v>
      </c>
      <c r="U182" s="160">
        <v>39</v>
      </c>
      <c r="V182" s="144">
        <v>25</v>
      </c>
      <c r="W182" s="144"/>
      <c r="X182" s="144"/>
      <c r="Y182" s="160">
        <v>0</v>
      </c>
      <c r="Z182" s="160">
        <v>159</v>
      </c>
      <c r="AA182" s="250">
        <v>33</v>
      </c>
      <c r="AB182" s="160">
        <v>16</v>
      </c>
      <c r="AC182" s="160">
        <v>132</v>
      </c>
      <c r="AD182" s="160"/>
      <c r="AE182" s="160">
        <v>56</v>
      </c>
      <c r="AF182" s="160"/>
      <c r="AG182" s="43">
        <f>+SUM(M182:AF182)</f>
        <v>691</v>
      </c>
      <c r="AH182" s="43">
        <f t="shared" ref="AH182:AH185" si="291">O182+Q182+Z182+AC182+AD182+AF182+T182</f>
        <v>327</v>
      </c>
      <c r="AI182" s="43">
        <f t="shared" ref="AI182:AI185" si="292">M182+N182+P182+R182+S182+U182+V182+Y182+AA182+AB182+AE182</f>
        <v>364</v>
      </c>
      <c r="AJ182" s="160">
        <v>57</v>
      </c>
      <c r="AK182" s="144">
        <v>25</v>
      </c>
      <c r="AL182" s="160">
        <v>4</v>
      </c>
      <c r="AM182" s="43">
        <f>+SUM(AJ182:AL182)</f>
        <v>86</v>
      </c>
      <c r="AN182" s="44">
        <f>+AM182+AG182+L182</f>
        <v>67377</v>
      </c>
      <c r="AQ182" s="43">
        <f t="shared" ref="AQ182:AQ184" si="293">K182/AQ$5</f>
        <v>0</v>
      </c>
      <c r="AR182" s="43">
        <f t="shared" ref="AR182:AT184" si="294">AG182/AR$5</f>
        <v>38.388888888888886</v>
      </c>
      <c r="AS182" s="43">
        <f t="shared" si="294"/>
        <v>46.714285714285715</v>
      </c>
      <c r="AT182" s="43">
        <f t="shared" si="294"/>
        <v>33.090909090909093</v>
      </c>
      <c r="AU182" s="43">
        <f t="shared" ref="AU182:AV184" si="295">AM182/AU$5</f>
        <v>28.666666666666668</v>
      </c>
      <c r="AV182" s="44">
        <f t="shared" si="295"/>
        <v>2323.344827586207</v>
      </c>
      <c r="AW182" s="122"/>
      <c r="AX182" s="43">
        <f>MEDIAN($D182:$K182)</f>
        <v>303</v>
      </c>
      <c r="AY182" s="43">
        <f>MEDIAN($M182:$AF182)</f>
        <v>31.5</v>
      </c>
      <c r="AZ182" s="43">
        <f t="shared" ref="AZ182:AZ185" si="296">MEDIAN($AC182,$AD182,$Z182,$T182,$O182,Q182,AF182)</f>
        <v>36</v>
      </c>
      <c r="BA182" s="43">
        <f>MEDIAN($AE182,$AB182,$AA182,$Y182,$V182,$U182,$S182,$R182,$P182,$N182,$M182)</f>
        <v>30</v>
      </c>
      <c r="BB182" s="43">
        <f>MEDIAN($AJ182:$AL182)</f>
        <v>25</v>
      </c>
      <c r="BC182" s="44">
        <f>MEDIAN((D182:K182,M182:V182,Y182:AF182,AJ182:AL182))</f>
        <v>34.5</v>
      </c>
    </row>
    <row r="183" spans="1:55" s="204" customFormat="1">
      <c r="A183" s="199"/>
      <c r="B183" s="200"/>
      <c r="C183" s="201" t="s">
        <v>170</v>
      </c>
      <c r="D183" s="144">
        <v>0</v>
      </c>
      <c r="E183" s="160">
        <v>2</v>
      </c>
      <c r="F183" s="160">
        <v>149572</v>
      </c>
      <c r="G183" s="160"/>
      <c r="H183" s="144">
        <v>329</v>
      </c>
      <c r="I183" s="144">
        <v>15874</v>
      </c>
      <c r="J183" s="160">
        <v>0</v>
      </c>
      <c r="K183" s="144">
        <v>12660</v>
      </c>
      <c r="L183" s="43">
        <f>+SUM(D183:K183)</f>
        <v>178437</v>
      </c>
      <c r="M183" s="160">
        <v>12713</v>
      </c>
      <c r="N183" s="160"/>
      <c r="O183" s="160">
        <v>511</v>
      </c>
      <c r="P183" s="160">
        <v>13081</v>
      </c>
      <c r="Q183" s="160">
        <v>0</v>
      </c>
      <c r="R183" s="160">
        <v>18</v>
      </c>
      <c r="S183" s="160">
        <v>0</v>
      </c>
      <c r="T183" s="160">
        <v>0</v>
      </c>
      <c r="U183" s="160">
        <v>10338</v>
      </c>
      <c r="V183" s="144">
        <v>2</v>
      </c>
      <c r="W183" s="144"/>
      <c r="X183" s="144"/>
      <c r="Y183" s="160">
        <v>13</v>
      </c>
      <c r="Z183" s="160">
        <v>67</v>
      </c>
      <c r="AA183" s="250"/>
      <c r="AB183" s="160"/>
      <c r="AC183" s="160"/>
      <c r="AD183" s="160"/>
      <c r="AE183" s="160">
        <v>33</v>
      </c>
      <c r="AF183" s="160">
        <v>19</v>
      </c>
      <c r="AG183" s="43">
        <f>+SUM(M183:AF183)</f>
        <v>36795</v>
      </c>
      <c r="AH183" s="43">
        <f t="shared" si="291"/>
        <v>597</v>
      </c>
      <c r="AI183" s="43">
        <f t="shared" si="292"/>
        <v>36198</v>
      </c>
      <c r="AJ183" s="160">
        <v>42249</v>
      </c>
      <c r="AK183" s="144">
        <v>89252</v>
      </c>
      <c r="AL183" s="160">
        <v>621</v>
      </c>
      <c r="AM183" s="43">
        <f>+SUM(AJ183:AL183)</f>
        <v>132122</v>
      </c>
      <c r="AN183" s="44">
        <f>+AM183+AG183+L183</f>
        <v>347354</v>
      </c>
      <c r="AQ183" s="43">
        <f t="shared" si="293"/>
        <v>1582.5</v>
      </c>
      <c r="AR183" s="43">
        <f t="shared" si="294"/>
        <v>2044.1666666666667</v>
      </c>
      <c r="AS183" s="43">
        <f t="shared" si="294"/>
        <v>85.285714285714292</v>
      </c>
      <c r="AT183" s="43">
        <f t="shared" si="294"/>
        <v>3290.7272727272725</v>
      </c>
      <c r="AU183" s="43">
        <f t="shared" si="295"/>
        <v>44040.666666666664</v>
      </c>
      <c r="AV183" s="44">
        <f t="shared" si="295"/>
        <v>11977.724137931034</v>
      </c>
      <c r="AW183" s="122"/>
      <c r="AX183" s="43">
        <f>MEDIAN($D183:$K183)</f>
        <v>329</v>
      </c>
      <c r="AY183" s="43">
        <f>MEDIAN($M183:$AF183)</f>
        <v>19</v>
      </c>
      <c r="AZ183" s="43">
        <f t="shared" si="296"/>
        <v>19</v>
      </c>
      <c r="BA183" s="43">
        <f>MEDIAN($AE183,$AB183,$AA183,$Y183,$V183,$U183,$S183,$R183,$P183,$N183,$M183)</f>
        <v>25.5</v>
      </c>
      <c r="BB183" s="43">
        <f>MEDIAN($AJ183:$AL183)</f>
        <v>42249</v>
      </c>
      <c r="BC183" s="44">
        <f>MEDIAN((D183:K183,M183:V183,Y183:AF183,AJ183:AL183))</f>
        <v>67</v>
      </c>
    </row>
    <row r="184" spans="1:55" s="204" customFormat="1">
      <c r="A184" s="199"/>
      <c r="B184" s="200"/>
      <c r="C184" s="201" t="s">
        <v>125</v>
      </c>
      <c r="D184" s="144">
        <v>0</v>
      </c>
      <c r="E184" s="160">
        <v>6921</v>
      </c>
      <c r="F184" s="160">
        <v>0</v>
      </c>
      <c r="G184" s="160">
        <v>3539</v>
      </c>
      <c r="H184" s="144">
        <v>110877</v>
      </c>
      <c r="I184" s="144"/>
      <c r="J184" s="160">
        <v>-1564</v>
      </c>
      <c r="K184" s="144">
        <v>0</v>
      </c>
      <c r="L184" s="43">
        <f>+SUM(D184:K184)</f>
        <v>119773</v>
      </c>
      <c r="M184" s="160">
        <v>1</v>
      </c>
      <c r="N184" s="160">
        <v>39</v>
      </c>
      <c r="O184" s="160"/>
      <c r="P184" s="160"/>
      <c r="Q184" s="160">
        <v>0</v>
      </c>
      <c r="R184" s="160">
        <v>0</v>
      </c>
      <c r="S184" s="160">
        <v>-3</v>
      </c>
      <c r="T184" s="160">
        <v>150</v>
      </c>
      <c r="U184" s="160"/>
      <c r="V184" s="144"/>
      <c r="W184" s="144"/>
      <c r="X184" s="144"/>
      <c r="Y184" s="160">
        <v>0</v>
      </c>
      <c r="Z184" s="160"/>
      <c r="AA184" s="250"/>
      <c r="AB184" s="160"/>
      <c r="AC184" s="160"/>
      <c r="AD184" s="160"/>
      <c r="AE184" s="160">
        <v>0</v>
      </c>
      <c r="AF184" s="160"/>
      <c r="AG184" s="43">
        <f>+SUM(M184:AF184)</f>
        <v>187</v>
      </c>
      <c r="AH184" s="43">
        <f t="shared" si="291"/>
        <v>150</v>
      </c>
      <c r="AI184" s="43">
        <f t="shared" si="292"/>
        <v>37</v>
      </c>
      <c r="AJ184" s="160"/>
      <c r="AK184" s="144"/>
      <c r="AL184" s="160">
        <v>0</v>
      </c>
      <c r="AM184" s="43">
        <f>+SUM(AJ184:AL184)</f>
        <v>0</v>
      </c>
      <c r="AN184" s="44">
        <f>+AM184+AG184+L184</f>
        <v>119960</v>
      </c>
      <c r="AQ184" s="43">
        <f t="shared" si="293"/>
        <v>0</v>
      </c>
      <c r="AR184" s="43">
        <f t="shared" si="294"/>
        <v>10.388888888888889</v>
      </c>
      <c r="AS184" s="43">
        <f t="shared" si="294"/>
        <v>21.428571428571427</v>
      </c>
      <c r="AT184" s="43">
        <f t="shared" si="294"/>
        <v>3.3636363636363638</v>
      </c>
      <c r="AU184" s="43">
        <f t="shared" si="295"/>
        <v>0</v>
      </c>
      <c r="AV184" s="44">
        <f t="shared" si="295"/>
        <v>4136.5517241379312</v>
      </c>
      <c r="AW184" s="122"/>
      <c r="AX184" s="43">
        <f>MEDIAN($D184:$K184)</f>
        <v>0</v>
      </c>
      <c r="AY184" s="43">
        <f>MEDIAN($M184:$AF184)</f>
        <v>0</v>
      </c>
      <c r="AZ184" s="43">
        <f t="shared" si="296"/>
        <v>75</v>
      </c>
      <c r="BA184" s="43">
        <f>MEDIAN($AE184,$AB184,$AA184,$Y184,$V184,$U184,$S184,$R184,$P184,$N184,$M184)</f>
        <v>0</v>
      </c>
      <c r="BB184" s="43">
        <f>MEDIAN($AJ184:$AL184)</f>
        <v>0</v>
      </c>
      <c r="BC184" s="44">
        <f>MEDIAN((D184:K184,M184:V184,Y184:AF184,AJ184:AL184))</f>
        <v>0</v>
      </c>
    </row>
    <row r="185" spans="1:55" s="204" customFormat="1">
      <c r="A185" s="199"/>
      <c r="B185" s="200"/>
      <c r="C185" s="210" t="s">
        <v>158</v>
      </c>
      <c r="D185" s="283">
        <f t="shared" ref="D185:K185" si="297">SUM(D182:D184)</f>
        <v>22</v>
      </c>
      <c r="E185" s="283">
        <f t="shared" si="297"/>
        <v>6923</v>
      </c>
      <c r="F185" s="283">
        <f t="shared" si="297"/>
        <v>151523</v>
      </c>
      <c r="G185" s="283">
        <f t="shared" si="297"/>
        <v>64194</v>
      </c>
      <c r="H185" s="283">
        <f t="shared" si="297"/>
        <v>114691</v>
      </c>
      <c r="I185" s="283">
        <f t="shared" si="297"/>
        <v>16058</v>
      </c>
      <c r="J185" s="283">
        <f t="shared" si="297"/>
        <v>-1261</v>
      </c>
      <c r="K185" s="283">
        <f t="shared" si="297"/>
        <v>12660</v>
      </c>
      <c r="L185" s="45">
        <f>+SUM(D185:K185)</f>
        <v>364810</v>
      </c>
      <c r="M185" s="283">
        <f t="shared" ref="M185:V185" si="298">SUM(M182:M184)</f>
        <v>12721</v>
      </c>
      <c r="N185" s="283">
        <f t="shared" si="298"/>
        <v>121</v>
      </c>
      <c r="O185" s="283">
        <f t="shared" si="298"/>
        <v>547</v>
      </c>
      <c r="P185" s="283">
        <f t="shared" si="298"/>
        <v>13135</v>
      </c>
      <c r="Q185" s="283">
        <f t="shared" si="298"/>
        <v>0</v>
      </c>
      <c r="R185" s="283">
        <f t="shared" si="298"/>
        <v>40</v>
      </c>
      <c r="S185" s="283">
        <f t="shared" si="298"/>
        <v>27</v>
      </c>
      <c r="T185" s="283">
        <f t="shared" si="298"/>
        <v>150</v>
      </c>
      <c r="U185" s="283">
        <f t="shared" si="298"/>
        <v>10377</v>
      </c>
      <c r="V185" s="283">
        <f t="shared" si="298"/>
        <v>27</v>
      </c>
      <c r="W185" s="283"/>
      <c r="X185" s="283"/>
      <c r="Y185" s="283">
        <f t="shared" ref="Y185:AF185" si="299">SUM(Y182:Y184)</f>
        <v>13</v>
      </c>
      <c r="Z185" s="283">
        <f t="shared" si="299"/>
        <v>226</v>
      </c>
      <c r="AA185" s="283">
        <f t="shared" si="299"/>
        <v>33</v>
      </c>
      <c r="AB185" s="283">
        <f t="shared" si="299"/>
        <v>16</v>
      </c>
      <c r="AC185" s="283">
        <f t="shared" si="299"/>
        <v>132</v>
      </c>
      <c r="AD185" s="283">
        <f t="shared" si="299"/>
        <v>0</v>
      </c>
      <c r="AE185" s="283">
        <f t="shared" si="299"/>
        <v>89</v>
      </c>
      <c r="AF185" s="283">
        <f t="shared" si="299"/>
        <v>19</v>
      </c>
      <c r="AG185" s="45">
        <f>+SUM(M185:AF185)</f>
        <v>37673</v>
      </c>
      <c r="AH185" s="45">
        <f t="shared" si="291"/>
        <v>1074</v>
      </c>
      <c r="AI185" s="45">
        <f t="shared" si="292"/>
        <v>36599</v>
      </c>
      <c r="AJ185" s="283">
        <f>SUM(AJ182:AJ184)</f>
        <v>42306</v>
      </c>
      <c r="AK185" s="283">
        <f>SUM(AK182:AK184)</f>
        <v>89277</v>
      </c>
      <c r="AL185" s="283">
        <f>SUM(AL182:AL184)</f>
        <v>625</v>
      </c>
      <c r="AM185" s="45">
        <f>+SUM(AJ185:AL185)</f>
        <v>132208</v>
      </c>
      <c r="AN185" s="211">
        <f>+AM185+AG185+L185</f>
        <v>534691</v>
      </c>
      <c r="AQ185" s="45">
        <f>K185/AQ$5</f>
        <v>1582.5</v>
      </c>
      <c r="AR185" s="45">
        <f>AG185/AR$5</f>
        <v>2092.9444444444443</v>
      </c>
      <c r="AS185" s="45">
        <f>AH185/AS$5</f>
        <v>153.42857142857142</v>
      </c>
      <c r="AT185" s="45">
        <f>AI185/AT$5</f>
        <v>3327.181818181818</v>
      </c>
      <c r="AU185" s="45">
        <f>AM185/AU$5</f>
        <v>44069.333333333336</v>
      </c>
      <c r="AV185" s="211">
        <f>AN185/AV$5</f>
        <v>18437.620689655174</v>
      </c>
      <c r="AW185" s="122"/>
      <c r="AX185" s="45">
        <f>MEDIAN($D185:$K185)</f>
        <v>14359</v>
      </c>
      <c r="AY185" s="45">
        <f>MEDIAN($M185:$AF185)</f>
        <v>64.5</v>
      </c>
      <c r="AZ185" s="45">
        <f t="shared" si="296"/>
        <v>132</v>
      </c>
      <c r="BA185" s="45">
        <f>MEDIAN($AE185,$AB185,$AA185,$Y185,$V185,$U185,$S185,$R185,$P185,$N185,$M185)</f>
        <v>40</v>
      </c>
      <c r="BB185" s="45">
        <f>MEDIAN($AJ185:$AL185)</f>
        <v>42306</v>
      </c>
      <c r="BC185" s="211">
        <f>MEDIAN((D185:K185,M185:V185,Y185:AF185,AJ185:AL185))</f>
        <v>150</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46651</v>
      </c>
      <c r="E187" s="160">
        <v>11948</v>
      </c>
      <c r="F187" s="160">
        <v>66568</v>
      </c>
      <c r="G187" s="160">
        <v>183353</v>
      </c>
      <c r="H187" s="144">
        <v>129843</v>
      </c>
      <c r="I187" s="144">
        <v>63814</v>
      </c>
      <c r="J187" s="160">
        <v>23212</v>
      </c>
      <c r="K187" s="144">
        <v>48269</v>
      </c>
      <c r="L187" s="43">
        <f>+SUM(D187:K187)</f>
        <v>573658</v>
      </c>
      <c r="M187" s="160">
        <v>377</v>
      </c>
      <c r="N187" s="160">
        <v>2093</v>
      </c>
      <c r="O187" s="160">
        <v>19265</v>
      </c>
      <c r="P187" s="160">
        <v>4405</v>
      </c>
      <c r="Q187" s="160">
        <v>41802</v>
      </c>
      <c r="R187" s="160">
        <v>5827</v>
      </c>
      <c r="S187" s="160">
        <v>1829</v>
      </c>
      <c r="T187" s="160">
        <v>8005</v>
      </c>
      <c r="U187" s="160">
        <v>7246</v>
      </c>
      <c r="V187" s="144">
        <v>1757</v>
      </c>
      <c r="W187" s="144"/>
      <c r="X187" s="144"/>
      <c r="Y187" s="160">
        <v>3172</v>
      </c>
      <c r="Z187" s="160">
        <v>8406</v>
      </c>
      <c r="AA187" s="250">
        <v>2291</v>
      </c>
      <c r="AB187" s="160">
        <v>11168</v>
      </c>
      <c r="AC187" s="160">
        <v>19142</v>
      </c>
      <c r="AD187" s="160">
        <v>10938</v>
      </c>
      <c r="AE187" s="160">
        <v>1029</v>
      </c>
      <c r="AF187" s="160">
        <v>1225</v>
      </c>
      <c r="AG187" s="43">
        <f>+SUM(M187:AF187)</f>
        <v>149977</v>
      </c>
      <c r="AH187" s="43">
        <f t="shared" ref="AH187:AH191" si="300">O187+Q187+Z187+AC187+AD187+AF187+T187</f>
        <v>108783</v>
      </c>
      <c r="AI187" s="43">
        <f t="shared" ref="AI187:AI191" si="301">M187+N187+P187+R187+S187+U187+V187+Y187+AA187+AB187+AE187</f>
        <v>41194</v>
      </c>
      <c r="AJ187" s="160">
        <v>8052</v>
      </c>
      <c r="AK187" s="144">
        <v>310</v>
      </c>
      <c r="AL187" s="160">
        <v>706</v>
      </c>
      <c r="AM187" s="43">
        <f>+SUM(AJ187:AL187)</f>
        <v>9068</v>
      </c>
      <c r="AN187" s="44">
        <f>+AM187+AG187+L187</f>
        <v>732703</v>
      </c>
      <c r="AQ187" s="43">
        <f t="shared" ref="AQ187:AQ190" si="302">K187/AQ$5</f>
        <v>6033.625</v>
      </c>
      <c r="AR187" s="43">
        <f t="shared" ref="AR187:AT190" si="303">AG187/AR$5</f>
        <v>8332.0555555555547</v>
      </c>
      <c r="AS187" s="43">
        <f t="shared" si="303"/>
        <v>15540.428571428571</v>
      </c>
      <c r="AT187" s="43">
        <f t="shared" si="303"/>
        <v>3744.909090909091</v>
      </c>
      <c r="AU187" s="43">
        <f t="shared" ref="AU187:AV190" si="304">AM187/AU$5</f>
        <v>3022.6666666666665</v>
      </c>
      <c r="AV187" s="44">
        <f t="shared" si="304"/>
        <v>25265.620689655174</v>
      </c>
      <c r="AW187" s="122"/>
      <c r="AX187" s="43">
        <f>MEDIAN($D187:$K187)</f>
        <v>56041.5</v>
      </c>
      <c r="AY187" s="43">
        <f>MEDIAN($M187:$AF187)</f>
        <v>5116</v>
      </c>
      <c r="AZ187" s="43">
        <f t="shared" ref="AZ187:AZ191" si="305">MEDIAN($AC187,$AD187,$Z187,$T187,$O187,Q187,AF187)</f>
        <v>10938</v>
      </c>
      <c r="BA187" s="43">
        <f>MEDIAN($AE187,$AB187,$AA187,$Y187,$V187,$U187,$S187,$R187,$P187,$N187,$M187)</f>
        <v>2291</v>
      </c>
      <c r="BB187" s="43">
        <f>MEDIAN($AJ187:$AL187)</f>
        <v>706</v>
      </c>
      <c r="BC187" s="44">
        <f>MEDIAN((D187:K187,M187:V187,Y187:AF187,AJ187:AL187))</f>
        <v>8052</v>
      </c>
    </row>
    <row r="188" spans="1:55" s="204" customFormat="1">
      <c r="A188" s="199"/>
      <c r="B188" s="200"/>
      <c r="C188" s="201" t="s">
        <v>168</v>
      </c>
      <c r="D188" s="144">
        <v>0</v>
      </c>
      <c r="E188" s="160">
        <v>0</v>
      </c>
      <c r="F188" s="160">
        <v>0</v>
      </c>
      <c r="G188" s="160"/>
      <c r="H188" s="144"/>
      <c r="I188" s="144"/>
      <c r="J188" s="160">
        <v>0</v>
      </c>
      <c r="K188" s="144">
        <v>0</v>
      </c>
      <c r="L188" s="43"/>
      <c r="M188" s="160">
        <v>78</v>
      </c>
      <c r="N188" s="160"/>
      <c r="O188" s="160"/>
      <c r="P188" s="160"/>
      <c r="Q188" s="160">
        <v>0</v>
      </c>
      <c r="R188" s="160">
        <v>237</v>
      </c>
      <c r="S188" s="160">
        <v>0</v>
      </c>
      <c r="T188" s="160">
        <v>482</v>
      </c>
      <c r="U188" s="160"/>
      <c r="V188" s="144">
        <v>413</v>
      </c>
      <c r="W188" s="144"/>
      <c r="X188" s="144"/>
      <c r="Y188" s="160">
        <v>2961</v>
      </c>
      <c r="Z188" s="160">
        <v>338</v>
      </c>
      <c r="AA188" s="250"/>
      <c r="AB188" s="160"/>
      <c r="AC188" s="160"/>
      <c r="AD188" s="160">
        <v>129</v>
      </c>
      <c r="AE188" s="160">
        <v>156</v>
      </c>
      <c r="AF188" s="160"/>
      <c r="AG188" s="43">
        <f>+SUM(M188:AF188)</f>
        <v>4794</v>
      </c>
      <c r="AH188" s="43">
        <f t="shared" si="300"/>
        <v>949</v>
      </c>
      <c r="AI188" s="43">
        <f t="shared" si="301"/>
        <v>3845</v>
      </c>
      <c r="AJ188" s="160">
        <v>1577</v>
      </c>
      <c r="AK188" s="144"/>
      <c r="AL188" s="160">
        <v>0</v>
      </c>
      <c r="AM188" s="43">
        <f>+SUM(AJ188:AL188)</f>
        <v>1577</v>
      </c>
      <c r="AN188" s="44">
        <f>+AM188+AG188+L188</f>
        <v>6371</v>
      </c>
      <c r="AQ188" s="43">
        <f t="shared" si="302"/>
        <v>0</v>
      </c>
      <c r="AR188" s="43">
        <f t="shared" si="303"/>
        <v>266.33333333333331</v>
      </c>
      <c r="AS188" s="43">
        <f t="shared" si="303"/>
        <v>135.57142857142858</v>
      </c>
      <c r="AT188" s="43">
        <f t="shared" si="303"/>
        <v>349.54545454545456</v>
      </c>
      <c r="AU188" s="43">
        <f t="shared" si="304"/>
        <v>525.66666666666663</v>
      </c>
      <c r="AV188" s="44">
        <f t="shared" si="304"/>
        <v>219.68965517241378</v>
      </c>
      <c r="AW188" s="122"/>
      <c r="AX188" s="43">
        <f>MEDIAN($D188:$K188)</f>
        <v>0</v>
      </c>
      <c r="AY188" s="43">
        <f>MEDIAN($M188:$AF188)</f>
        <v>196.5</v>
      </c>
      <c r="AZ188" s="43">
        <f t="shared" si="305"/>
        <v>233.5</v>
      </c>
      <c r="BA188" s="43">
        <f>MEDIAN($AE188,$AB188,$AA188,$Y188,$V188,$U188,$S188,$R188,$P188,$N188,$M188)</f>
        <v>196.5</v>
      </c>
      <c r="BB188" s="43">
        <f>MEDIAN($AJ188:$AL188)</f>
        <v>788.5</v>
      </c>
      <c r="BC188" s="44">
        <f>MEDIAN((D188:K188,M188:V188,Y188:AF188,AJ188:AL188))</f>
        <v>78</v>
      </c>
    </row>
    <row r="189" spans="1:55" s="204" customFormat="1">
      <c r="A189" s="199"/>
      <c r="B189" s="200"/>
      <c r="C189" s="201" t="s">
        <v>167</v>
      </c>
      <c r="D189" s="144">
        <v>1597</v>
      </c>
      <c r="E189" s="160">
        <v>7</v>
      </c>
      <c r="F189" s="160">
        <v>136707</v>
      </c>
      <c r="G189" s="160">
        <v>2320</v>
      </c>
      <c r="H189" s="144">
        <v>88846</v>
      </c>
      <c r="I189" s="144">
        <v>36829</v>
      </c>
      <c r="J189" s="160">
        <v>410</v>
      </c>
      <c r="K189" s="144">
        <v>4874</v>
      </c>
      <c r="L189" s="43">
        <f>+SUM(D189:K189)</f>
        <v>271590</v>
      </c>
      <c r="M189" s="160">
        <v>7500</v>
      </c>
      <c r="N189" s="160"/>
      <c r="O189" s="160">
        <v>0</v>
      </c>
      <c r="P189" s="160">
        <v>20064</v>
      </c>
      <c r="Q189" s="160">
        <v>0</v>
      </c>
      <c r="R189" s="160">
        <v>5575</v>
      </c>
      <c r="S189" s="160">
        <v>0</v>
      </c>
      <c r="T189" s="160">
        <v>0</v>
      </c>
      <c r="U189" s="160"/>
      <c r="V189" s="144">
        <v>2</v>
      </c>
      <c r="W189" s="144"/>
      <c r="X189" s="144"/>
      <c r="Y189" s="160">
        <v>0</v>
      </c>
      <c r="Z189" s="160"/>
      <c r="AA189" s="250"/>
      <c r="AB189" s="160">
        <v>936</v>
      </c>
      <c r="AC189" s="160">
        <v>506</v>
      </c>
      <c r="AD189" s="160"/>
      <c r="AE189" s="160">
        <v>250</v>
      </c>
      <c r="AF189" s="160">
        <v>2000</v>
      </c>
      <c r="AG189" s="43">
        <f>+SUM(M189:AF189)</f>
        <v>36833</v>
      </c>
      <c r="AH189" s="43">
        <f t="shared" si="300"/>
        <v>2506</v>
      </c>
      <c r="AI189" s="43">
        <f t="shared" si="301"/>
        <v>34327</v>
      </c>
      <c r="AJ189" s="160">
        <v>49570</v>
      </c>
      <c r="AK189" s="144">
        <v>85175</v>
      </c>
      <c r="AL189" s="160">
        <v>0</v>
      </c>
      <c r="AM189" s="43">
        <f>+SUM(AJ189:AL189)</f>
        <v>134745</v>
      </c>
      <c r="AN189" s="44">
        <f>+AM189+AG189+L189</f>
        <v>443168</v>
      </c>
      <c r="AQ189" s="43">
        <f t="shared" si="302"/>
        <v>609.25</v>
      </c>
      <c r="AR189" s="43">
        <f t="shared" si="303"/>
        <v>2046.2777777777778</v>
      </c>
      <c r="AS189" s="43">
        <f t="shared" si="303"/>
        <v>358</v>
      </c>
      <c r="AT189" s="43">
        <f t="shared" si="303"/>
        <v>3120.6363636363635</v>
      </c>
      <c r="AU189" s="43">
        <f t="shared" si="304"/>
        <v>44915</v>
      </c>
      <c r="AV189" s="44">
        <f t="shared" si="304"/>
        <v>15281.655172413793</v>
      </c>
      <c r="AW189" s="122"/>
      <c r="AX189" s="43">
        <f>MEDIAN($D189:$K189)</f>
        <v>3597</v>
      </c>
      <c r="AY189" s="43">
        <f>MEDIAN($M189:$AF189)</f>
        <v>250</v>
      </c>
      <c r="AZ189" s="43">
        <f t="shared" si="305"/>
        <v>0</v>
      </c>
      <c r="BA189" s="43">
        <f>MEDIAN($AE189,$AB189,$AA189,$Y189,$V189,$U189,$S189,$R189,$P189,$N189,$M189)</f>
        <v>593</v>
      </c>
      <c r="BB189" s="43">
        <f>MEDIAN($AJ189:$AL189)</f>
        <v>49570</v>
      </c>
      <c r="BC189" s="44">
        <f>MEDIAN((D189:K189,M189:V189,Y189:AF189,AJ189:AL189))</f>
        <v>1266.5</v>
      </c>
    </row>
    <row r="190" spans="1:55" s="204" customFormat="1">
      <c r="A190" s="199"/>
      <c r="B190" s="200"/>
      <c r="C190" s="201" t="s">
        <v>125</v>
      </c>
      <c r="D190" s="144">
        <v>710</v>
      </c>
      <c r="E190" s="160">
        <v>14850</v>
      </c>
      <c r="F190" s="160">
        <v>1902</v>
      </c>
      <c r="G190" s="160">
        <v>312</v>
      </c>
      <c r="H190" s="144"/>
      <c r="I190" s="144"/>
      <c r="J190" s="160">
        <v>140</v>
      </c>
      <c r="K190" s="144">
        <v>0</v>
      </c>
      <c r="L190" s="43">
        <f>+SUM(D190:K190)</f>
        <v>17914</v>
      </c>
      <c r="M190" s="160"/>
      <c r="N190" s="160"/>
      <c r="O190" s="160">
        <v>1529</v>
      </c>
      <c r="P190" s="160"/>
      <c r="Q190" s="160">
        <v>0</v>
      </c>
      <c r="R190" s="160">
        <v>0</v>
      </c>
      <c r="S190" s="160">
        <v>0</v>
      </c>
      <c r="T190" s="160">
        <v>0</v>
      </c>
      <c r="U190" s="160">
        <v>306</v>
      </c>
      <c r="V190" s="144">
        <v>6</v>
      </c>
      <c r="W190" s="144"/>
      <c r="X190" s="144"/>
      <c r="Y190" s="160">
        <v>0</v>
      </c>
      <c r="Z190" s="160">
        <v>1020</v>
      </c>
      <c r="AA190" s="250"/>
      <c r="AB190" s="160"/>
      <c r="AC190" s="160">
        <v>2358</v>
      </c>
      <c r="AD190" s="160"/>
      <c r="AE190" s="160">
        <v>0</v>
      </c>
      <c r="AF190" s="160">
        <v>551</v>
      </c>
      <c r="AG190" s="43">
        <f>+SUM(M190:AF190)</f>
        <v>5770</v>
      </c>
      <c r="AH190" s="43">
        <f t="shared" si="300"/>
        <v>5458</v>
      </c>
      <c r="AI190" s="43">
        <f t="shared" si="301"/>
        <v>312</v>
      </c>
      <c r="AJ190" s="160"/>
      <c r="AK190" s="144">
        <v>21023</v>
      </c>
      <c r="AL190" s="160">
        <v>0</v>
      </c>
      <c r="AM190" s="43">
        <f>+SUM(AJ190:AL190)</f>
        <v>21023</v>
      </c>
      <c r="AN190" s="44">
        <f>+AM190+AG190+L190</f>
        <v>44707</v>
      </c>
      <c r="AQ190" s="43">
        <f t="shared" si="302"/>
        <v>0</v>
      </c>
      <c r="AR190" s="43">
        <f t="shared" si="303"/>
        <v>320.55555555555554</v>
      </c>
      <c r="AS190" s="43">
        <f t="shared" si="303"/>
        <v>779.71428571428567</v>
      </c>
      <c r="AT190" s="43">
        <f t="shared" si="303"/>
        <v>28.363636363636363</v>
      </c>
      <c r="AU190" s="43">
        <f t="shared" si="304"/>
        <v>7007.666666666667</v>
      </c>
      <c r="AV190" s="44">
        <f t="shared" si="304"/>
        <v>1541.6206896551723</v>
      </c>
      <c r="AW190" s="122"/>
      <c r="AX190" s="43">
        <f>MEDIAN($D190:$K190)</f>
        <v>511</v>
      </c>
      <c r="AY190" s="43">
        <f>MEDIAN($M190:$AF190)</f>
        <v>3</v>
      </c>
      <c r="AZ190" s="43">
        <f t="shared" si="305"/>
        <v>785.5</v>
      </c>
      <c r="BA190" s="43">
        <f>MEDIAN($AE190,$AB190,$AA190,$Y190,$V190,$U190,$S190,$R190,$P190,$N190,$M190)</f>
        <v>0</v>
      </c>
      <c r="BB190" s="43">
        <f>MEDIAN($AJ190:$AL190)</f>
        <v>10511.5</v>
      </c>
      <c r="BC190" s="44">
        <f>MEDIAN((D190:K190,M190:V190,Y190:AF190,AJ190:AL190))</f>
        <v>223</v>
      </c>
    </row>
    <row r="191" spans="1:55" s="204" customFormat="1">
      <c r="A191" s="199"/>
      <c r="B191" s="200"/>
      <c r="C191" s="210" t="s">
        <v>158</v>
      </c>
      <c r="D191" s="252">
        <f t="shared" ref="D191:K191" si="306">SUM(D187:D190)</f>
        <v>48958</v>
      </c>
      <c r="E191" s="252">
        <f t="shared" si="306"/>
        <v>26805</v>
      </c>
      <c r="F191" s="252">
        <f t="shared" si="306"/>
        <v>205177</v>
      </c>
      <c r="G191" s="252">
        <f t="shared" si="306"/>
        <v>185985</v>
      </c>
      <c r="H191" s="252">
        <f t="shared" si="306"/>
        <v>218689</v>
      </c>
      <c r="I191" s="252">
        <f t="shared" si="306"/>
        <v>100643</v>
      </c>
      <c r="J191" s="252">
        <f t="shared" si="306"/>
        <v>23762</v>
      </c>
      <c r="K191" s="252">
        <f t="shared" si="306"/>
        <v>53143</v>
      </c>
      <c r="L191" s="45">
        <f>+SUM(D191:K191)</f>
        <v>863162</v>
      </c>
      <c r="M191" s="252">
        <f t="shared" ref="M191:V191" si="307">SUM(M187:M190)</f>
        <v>7955</v>
      </c>
      <c r="N191" s="252">
        <f t="shared" si="307"/>
        <v>2093</v>
      </c>
      <c r="O191" s="252">
        <f t="shared" si="307"/>
        <v>20794</v>
      </c>
      <c r="P191" s="252">
        <f t="shared" si="307"/>
        <v>24469</v>
      </c>
      <c r="Q191" s="252">
        <f t="shared" si="307"/>
        <v>41802</v>
      </c>
      <c r="R191" s="252">
        <f t="shared" si="307"/>
        <v>11639</v>
      </c>
      <c r="S191" s="252">
        <f t="shared" si="307"/>
        <v>1829</v>
      </c>
      <c r="T191" s="252">
        <f t="shared" si="307"/>
        <v>8487</v>
      </c>
      <c r="U191" s="252">
        <f t="shared" si="307"/>
        <v>7552</v>
      </c>
      <c r="V191" s="252">
        <f t="shared" si="307"/>
        <v>2178</v>
      </c>
      <c r="W191" s="252"/>
      <c r="X191" s="252"/>
      <c r="Y191" s="252">
        <f t="shared" ref="Y191:AF191" si="308">SUM(Y187:Y190)</f>
        <v>6133</v>
      </c>
      <c r="Z191" s="252">
        <f t="shared" si="308"/>
        <v>9764</v>
      </c>
      <c r="AA191" s="252">
        <f t="shared" si="308"/>
        <v>2291</v>
      </c>
      <c r="AB191" s="252">
        <f t="shared" si="308"/>
        <v>12104</v>
      </c>
      <c r="AC191" s="252">
        <f t="shared" si="308"/>
        <v>22006</v>
      </c>
      <c r="AD191" s="252">
        <f t="shared" si="308"/>
        <v>11067</v>
      </c>
      <c r="AE191" s="252">
        <f t="shared" si="308"/>
        <v>1435</v>
      </c>
      <c r="AF191" s="252">
        <f t="shared" si="308"/>
        <v>3776</v>
      </c>
      <c r="AG191" s="45">
        <f>+SUM(M191:AF191)</f>
        <v>197374</v>
      </c>
      <c r="AH191" s="45">
        <f t="shared" si="300"/>
        <v>117696</v>
      </c>
      <c r="AI191" s="45">
        <f t="shared" si="301"/>
        <v>79678</v>
      </c>
      <c r="AJ191" s="252">
        <f>SUM(AJ187:AJ190)</f>
        <v>59199</v>
      </c>
      <c r="AK191" s="252">
        <f>SUM(AK187:AK190)</f>
        <v>106508</v>
      </c>
      <c r="AL191" s="252">
        <f>SUM(AL187:AL190)</f>
        <v>706</v>
      </c>
      <c r="AM191" s="45">
        <f>+SUM(AJ191:AL191)</f>
        <v>166413</v>
      </c>
      <c r="AN191" s="211">
        <f>+AM191+AG191+L191</f>
        <v>1226949</v>
      </c>
      <c r="AQ191" s="45">
        <f>K191/AQ$5</f>
        <v>6642.875</v>
      </c>
      <c r="AR191" s="45">
        <f>AG191/AR$5</f>
        <v>10965.222222222223</v>
      </c>
      <c r="AS191" s="45">
        <f>AH191/AS$5</f>
        <v>16813.714285714286</v>
      </c>
      <c r="AT191" s="45">
        <f>AI191/AT$5</f>
        <v>7243.454545454545</v>
      </c>
      <c r="AU191" s="45">
        <f>AM191/AU$5</f>
        <v>55471</v>
      </c>
      <c r="AV191" s="211">
        <f>AN191/AV$5</f>
        <v>42308.586206896551</v>
      </c>
      <c r="AW191" s="122"/>
      <c r="AX191" s="45">
        <f>MEDIAN($D191:$K191)</f>
        <v>76893</v>
      </c>
      <c r="AY191" s="45">
        <f>MEDIAN($M191:$AF191)</f>
        <v>8221</v>
      </c>
      <c r="AZ191" s="45">
        <f t="shared" si="305"/>
        <v>11067</v>
      </c>
      <c r="BA191" s="45">
        <f>MEDIAN($AE191,$AB191,$AA191,$Y191,$V191,$U191,$S191,$R191,$P191,$N191,$M191)</f>
        <v>6133</v>
      </c>
      <c r="BB191" s="45">
        <f>MEDIAN($AJ191:$AL191)</f>
        <v>59199</v>
      </c>
      <c r="BC191" s="211">
        <f>MEDIAN((D191:K191,M191:V191,Y191:AF191,AJ191:AL191))</f>
        <v>12104</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9">D185-D191</f>
        <v>-48936</v>
      </c>
      <c r="E193" s="256">
        <f t="shared" si="309"/>
        <v>-19882</v>
      </c>
      <c r="F193" s="256">
        <f t="shared" si="309"/>
        <v>-53654</v>
      </c>
      <c r="G193" s="256">
        <f t="shared" si="309"/>
        <v>-121791</v>
      </c>
      <c r="H193" s="256">
        <f t="shared" si="309"/>
        <v>-103998</v>
      </c>
      <c r="I193" s="256">
        <f t="shared" si="309"/>
        <v>-84585</v>
      </c>
      <c r="J193" s="256">
        <f t="shared" si="309"/>
        <v>-25023</v>
      </c>
      <c r="K193" s="256">
        <f t="shared" si="309"/>
        <v>-40483</v>
      </c>
      <c r="L193" s="42">
        <f>+SUM(D193:K193)</f>
        <v>-498352</v>
      </c>
      <c r="M193" s="256">
        <f t="shared" ref="M193:V193" si="310">M185-M191</f>
        <v>4766</v>
      </c>
      <c r="N193" s="256">
        <f t="shared" si="310"/>
        <v>-1972</v>
      </c>
      <c r="O193" s="256">
        <f t="shared" si="310"/>
        <v>-20247</v>
      </c>
      <c r="P193" s="256">
        <f t="shared" si="310"/>
        <v>-11334</v>
      </c>
      <c r="Q193" s="256">
        <f t="shared" si="310"/>
        <v>-41802</v>
      </c>
      <c r="R193" s="256">
        <f t="shared" si="310"/>
        <v>-11599</v>
      </c>
      <c r="S193" s="256">
        <f t="shared" si="310"/>
        <v>-1802</v>
      </c>
      <c r="T193" s="256">
        <f t="shared" si="310"/>
        <v>-8337</v>
      </c>
      <c r="U193" s="256">
        <f t="shared" si="310"/>
        <v>2825</v>
      </c>
      <c r="V193" s="256">
        <f t="shared" si="310"/>
        <v>-2151</v>
      </c>
      <c r="W193" s="256"/>
      <c r="X193" s="256"/>
      <c r="Y193" s="256">
        <f t="shared" ref="Y193:AF193" si="311">Y185-Y191</f>
        <v>-6120</v>
      </c>
      <c r="Z193" s="256">
        <f t="shared" si="311"/>
        <v>-9538</v>
      </c>
      <c r="AA193" s="256">
        <f t="shared" si="311"/>
        <v>-2258</v>
      </c>
      <c r="AB193" s="256">
        <f t="shared" si="311"/>
        <v>-12088</v>
      </c>
      <c r="AC193" s="256">
        <f t="shared" si="311"/>
        <v>-21874</v>
      </c>
      <c r="AD193" s="256">
        <f t="shared" si="311"/>
        <v>-11067</v>
      </c>
      <c r="AE193" s="256">
        <f t="shared" si="311"/>
        <v>-1346</v>
      </c>
      <c r="AF193" s="256">
        <f t="shared" si="311"/>
        <v>-3757</v>
      </c>
      <c r="AG193" s="42">
        <f>+SUM(M193:AF193)</f>
        <v>-159701</v>
      </c>
      <c r="AH193" s="42">
        <f t="shared" ref="AH193" si="312">O193+Q193+Z193+AC193+AD193+AF193+T193</f>
        <v>-116622</v>
      </c>
      <c r="AI193" s="42">
        <f>M193+N193+P193+R193+S193+U193+V193+Y193+AA193+AB193+AE193</f>
        <v>-43079</v>
      </c>
      <c r="AJ193" s="256">
        <f>AJ185-AJ191</f>
        <v>-16893</v>
      </c>
      <c r="AK193" s="256">
        <f>AK185-AK191</f>
        <v>-17231</v>
      </c>
      <c r="AL193" s="256">
        <f>AL185-AL191</f>
        <v>-81</v>
      </c>
      <c r="AM193" s="42">
        <f>+SUM(AJ193:AL193)</f>
        <v>-34205</v>
      </c>
      <c r="AN193" s="230">
        <f>+AM193+AG193+L193</f>
        <v>-692258</v>
      </c>
      <c r="AQ193" s="42">
        <f>K193/AQ$5</f>
        <v>-5060.375</v>
      </c>
      <c r="AR193" s="42">
        <f>AG193/AR$5</f>
        <v>-8872.2777777777774</v>
      </c>
      <c r="AS193" s="42">
        <f>AH193/AS$5</f>
        <v>-16660.285714285714</v>
      </c>
      <c r="AT193" s="42">
        <f>AI193/AT$5</f>
        <v>-3916.2727272727275</v>
      </c>
      <c r="AU193" s="42">
        <f>AM193/AU$5</f>
        <v>-11401.666666666666</v>
      </c>
      <c r="AV193" s="230">
        <f>AN193/AV$5</f>
        <v>-23870.96551724138</v>
      </c>
      <c r="AW193" s="122"/>
      <c r="AX193" s="42">
        <f>MEDIAN($D193:$K193)</f>
        <v>-51295</v>
      </c>
      <c r="AY193" s="42">
        <f>MEDIAN($M193:$AF193)</f>
        <v>-7228.5</v>
      </c>
      <c r="AZ193" s="42">
        <f>MEDIAN($AC193,$AD193,$Z193,$T193,$O193,Q193,AF193)</f>
        <v>-11067</v>
      </c>
      <c r="BA193" s="42">
        <f>MEDIAN($AE193,$AB193,$AA193,$Y193,$V193,$U193,$S193,$R193,$P193,$N193,$M193)</f>
        <v>-2151</v>
      </c>
      <c r="BB193" s="42">
        <f>MEDIAN($AJ193:$AL193)</f>
        <v>-16893</v>
      </c>
      <c r="BC193" s="230">
        <f>MEDIAN((D193:K193,M193:V193,Y193:AF193,AJ193:AL193))</f>
        <v>-11599</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7922</v>
      </c>
      <c r="F197" s="160">
        <v>0</v>
      </c>
      <c r="G197" s="160">
        <v>64000</v>
      </c>
      <c r="H197" s="144"/>
      <c r="I197" s="144"/>
      <c r="J197" s="160">
        <v>0</v>
      </c>
      <c r="K197" s="144">
        <v>35000</v>
      </c>
      <c r="L197" s="43">
        <f>+SUM(D197:K197)</f>
        <v>106922</v>
      </c>
      <c r="M197" s="160"/>
      <c r="N197" s="160"/>
      <c r="O197" s="160"/>
      <c r="P197" s="160"/>
      <c r="Q197" s="160">
        <v>40000</v>
      </c>
      <c r="R197" s="160">
        <v>0</v>
      </c>
      <c r="S197" s="160">
        <v>0</v>
      </c>
      <c r="T197" s="160">
        <v>0</v>
      </c>
      <c r="U197" s="160"/>
      <c r="V197" s="144"/>
      <c r="W197" s="144"/>
      <c r="X197" s="144"/>
      <c r="Y197" s="160">
        <v>0</v>
      </c>
      <c r="Z197" s="160"/>
      <c r="AA197" s="250"/>
      <c r="AB197" s="160"/>
      <c r="AC197" s="160">
        <v>7500</v>
      </c>
      <c r="AD197" s="160"/>
      <c r="AE197" s="160">
        <v>0</v>
      </c>
      <c r="AF197" s="160"/>
      <c r="AG197" s="43">
        <f>+SUM(M197:AF197)</f>
        <v>47500</v>
      </c>
      <c r="AH197" s="43">
        <f t="shared" ref="AH197:AH200" si="313">O197+Q197+Z197+AC197+AD197+AF197+T197</f>
        <v>47500</v>
      </c>
      <c r="AI197" s="43">
        <f t="shared" ref="AI197:AI200" si="314">M197+N197+P197+R197+S197+U197+V197+Y197+AA197+AB197+AE197</f>
        <v>0</v>
      </c>
      <c r="AJ197" s="160"/>
      <c r="AK197" s="144">
        <v>130</v>
      </c>
      <c r="AL197" s="160">
        <v>0</v>
      </c>
      <c r="AM197" s="43">
        <f>+SUM(AJ197:AL197)</f>
        <v>130</v>
      </c>
      <c r="AN197" s="44">
        <f>+AM197+AG197+L197</f>
        <v>154552</v>
      </c>
      <c r="AQ197" s="43">
        <f t="shared" ref="AQ197:AQ199" si="315">K197/AQ$5</f>
        <v>4375</v>
      </c>
      <c r="AR197" s="43">
        <f t="shared" ref="AR197:AT199" si="316">AG197/AR$5</f>
        <v>2638.8888888888887</v>
      </c>
      <c r="AS197" s="43">
        <f t="shared" si="316"/>
        <v>6785.7142857142853</v>
      </c>
      <c r="AT197" s="43">
        <f t="shared" si="316"/>
        <v>0</v>
      </c>
      <c r="AU197" s="43">
        <f t="shared" ref="AU197:AV199" si="317">AM197/AU$5</f>
        <v>43.333333333333336</v>
      </c>
      <c r="AV197" s="44">
        <f t="shared" si="317"/>
        <v>5329.3793103448279</v>
      </c>
      <c r="AW197" s="122"/>
      <c r="AX197" s="43">
        <f>MEDIAN($D197:$K197)</f>
        <v>3961</v>
      </c>
      <c r="AY197" s="43">
        <f>MEDIAN($M197:$AF197)</f>
        <v>0</v>
      </c>
      <c r="AZ197" s="43">
        <f t="shared" ref="AZ197:AZ200" si="318">MEDIAN($AC197,$AD197,$Z197,$T197,$O197,Q197,AF197)</f>
        <v>7500</v>
      </c>
      <c r="BA197" s="43">
        <f>MEDIAN($AE197,$AB197,$AA197,$Y197,$V197,$U197,$S197,$R197,$P197,$N197,$M197)</f>
        <v>0</v>
      </c>
      <c r="BB197" s="43">
        <f>MEDIAN($AJ197:$AL197)</f>
        <v>65</v>
      </c>
      <c r="BC197" s="44">
        <f>MEDIAN((D197:K197,M197:V197,Y197:AF197,AJ197:AL197))</f>
        <v>0</v>
      </c>
    </row>
    <row r="198" spans="1:55" s="204" customFormat="1">
      <c r="A198" s="199"/>
      <c r="B198" s="200"/>
      <c r="C198" s="201" t="s">
        <v>162</v>
      </c>
      <c r="D198" s="144">
        <v>0</v>
      </c>
      <c r="E198" s="160"/>
      <c r="F198" s="160">
        <v>0</v>
      </c>
      <c r="G198" s="160"/>
      <c r="H198" s="144"/>
      <c r="I198" s="144"/>
      <c r="J198" s="160">
        <v>0</v>
      </c>
      <c r="K198" s="144">
        <v>0</v>
      </c>
      <c r="L198" s="43">
        <f>+SUM(D198:K198)</f>
        <v>0</v>
      </c>
      <c r="M198" s="160"/>
      <c r="N198" s="160"/>
      <c r="O198" s="160">
        <v>0</v>
      </c>
      <c r="P198" s="160"/>
      <c r="Q198" s="160">
        <v>0</v>
      </c>
      <c r="R198" s="160">
        <v>0</v>
      </c>
      <c r="S198" s="160">
        <v>0</v>
      </c>
      <c r="T198" s="160">
        <v>0</v>
      </c>
      <c r="U198" s="160"/>
      <c r="V198" s="144"/>
      <c r="W198" s="144"/>
      <c r="X198" s="144"/>
      <c r="Y198" s="160">
        <v>0</v>
      </c>
      <c r="Z198" s="160"/>
      <c r="AA198" s="250"/>
      <c r="AB198" s="160"/>
      <c r="AC198" s="160"/>
      <c r="AD198" s="160"/>
      <c r="AE198" s="160">
        <v>0</v>
      </c>
      <c r="AF198" s="160"/>
      <c r="AG198" s="43">
        <f>+SUM(M198:AF198)</f>
        <v>0</v>
      </c>
      <c r="AH198" s="43">
        <f t="shared" si="313"/>
        <v>0</v>
      </c>
      <c r="AI198" s="43">
        <f t="shared" si="314"/>
        <v>0</v>
      </c>
      <c r="AJ198" s="160"/>
      <c r="AK198" s="144"/>
      <c r="AL198" s="160">
        <v>0</v>
      </c>
      <c r="AM198" s="43">
        <f>+SUM(AJ198:AL198)</f>
        <v>0</v>
      </c>
      <c r="AN198" s="44">
        <f>+AM198+AG198+L198</f>
        <v>0</v>
      </c>
      <c r="AQ198" s="43">
        <f t="shared" si="315"/>
        <v>0</v>
      </c>
      <c r="AR198" s="43">
        <f t="shared" si="316"/>
        <v>0</v>
      </c>
      <c r="AS198" s="43">
        <f t="shared" si="316"/>
        <v>0</v>
      </c>
      <c r="AT198" s="43">
        <f t="shared" si="316"/>
        <v>0</v>
      </c>
      <c r="AU198" s="43">
        <f t="shared" si="317"/>
        <v>0</v>
      </c>
      <c r="AV198" s="44">
        <f t="shared" si="317"/>
        <v>0</v>
      </c>
      <c r="AW198" s="122"/>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v>7500</v>
      </c>
      <c r="F199" s="160">
        <v>0</v>
      </c>
      <c r="G199" s="160"/>
      <c r="H199" s="144">
        <v>100000</v>
      </c>
      <c r="I199" s="144"/>
      <c r="J199" s="160">
        <v>0</v>
      </c>
      <c r="K199" s="144">
        <v>0</v>
      </c>
      <c r="L199" s="43">
        <f>+SUM(D199:K199)</f>
        <v>107500</v>
      </c>
      <c r="M199" s="160"/>
      <c r="N199" s="160"/>
      <c r="O199" s="160">
        <v>50</v>
      </c>
      <c r="P199" s="160"/>
      <c r="Q199" s="160">
        <v>0</v>
      </c>
      <c r="R199" s="160">
        <v>0</v>
      </c>
      <c r="S199" s="160">
        <v>0</v>
      </c>
      <c r="T199" s="160">
        <v>0</v>
      </c>
      <c r="U199" s="160">
        <v>1</v>
      </c>
      <c r="V199" s="144"/>
      <c r="W199" s="144"/>
      <c r="X199" s="144"/>
      <c r="Y199" s="160">
        <v>0</v>
      </c>
      <c r="Z199" s="160"/>
      <c r="AA199" s="250"/>
      <c r="AB199" s="160"/>
      <c r="AC199" s="160"/>
      <c r="AD199" s="160"/>
      <c r="AE199" s="160">
        <v>0</v>
      </c>
      <c r="AF199" s="160"/>
      <c r="AG199" s="43">
        <f>+SUM(M199:AF199)</f>
        <v>51</v>
      </c>
      <c r="AH199" s="43">
        <f t="shared" si="313"/>
        <v>50</v>
      </c>
      <c r="AI199" s="43">
        <f t="shared" si="314"/>
        <v>1</v>
      </c>
      <c r="AJ199" s="160"/>
      <c r="AK199" s="144"/>
      <c r="AL199" s="160">
        <v>0</v>
      </c>
      <c r="AM199" s="43">
        <f>+SUM(AJ199:AL199)</f>
        <v>0</v>
      </c>
      <c r="AN199" s="44">
        <f>+AM199+AG199+L199</f>
        <v>107551</v>
      </c>
      <c r="AQ199" s="43">
        <f t="shared" si="315"/>
        <v>0</v>
      </c>
      <c r="AR199" s="43">
        <f t="shared" si="316"/>
        <v>2.8333333333333335</v>
      </c>
      <c r="AS199" s="43">
        <f t="shared" si="316"/>
        <v>7.1428571428571432</v>
      </c>
      <c r="AT199" s="43">
        <f t="shared" si="316"/>
        <v>9.0909090909090912E-2</v>
      </c>
      <c r="AU199" s="43">
        <f t="shared" si="317"/>
        <v>0</v>
      </c>
      <c r="AV199" s="44">
        <f t="shared" si="317"/>
        <v>3708.655172413793</v>
      </c>
      <c r="AW199" s="122"/>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9">SUM(D197:D199)</f>
        <v>0</v>
      </c>
      <c r="E200" s="252">
        <f t="shared" si="319"/>
        <v>15422</v>
      </c>
      <c r="F200" s="252">
        <f t="shared" si="319"/>
        <v>0</v>
      </c>
      <c r="G200" s="252">
        <f t="shared" si="319"/>
        <v>64000</v>
      </c>
      <c r="H200" s="252">
        <f t="shared" si="319"/>
        <v>100000</v>
      </c>
      <c r="I200" s="252">
        <f t="shared" si="319"/>
        <v>0</v>
      </c>
      <c r="J200" s="252">
        <f t="shared" si="319"/>
        <v>0</v>
      </c>
      <c r="K200" s="252">
        <f t="shared" si="319"/>
        <v>35000</v>
      </c>
      <c r="L200" s="45">
        <f>+SUM(D200:K200)</f>
        <v>214422</v>
      </c>
      <c r="M200" s="252">
        <f t="shared" ref="M200:V200" si="320">SUM(M197:M199)</f>
        <v>0</v>
      </c>
      <c r="N200" s="252">
        <f t="shared" si="320"/>
        <v>0</v>
      </c>
      <c r="O200" s="252">
        <f t="shared" si="320"/>
        <v>50</v>
      </c>
      <c r="P200" s="252">
        <f t="shared" si="320"/>
        <v>0</v>
      </c>
      <c r="Q200" s="252">
        <f t="shared" si="320"/>
        <v>40000</v>
      </c>
      <c r="R200" s="252">
        <f t="shared" si="320"/>
        <v>0</v>
      </c>
      <c r="S200" s="252">
        <f t="shared" si="320"/>
        <v>0</v>
      </c>
      <c r="T200" s="252">
        <f t="shared" si="320"/>
        <v>0</v>
      </c>
      <c r="U200" s="252">
        <f t="shared" si="320"/>
        <v>1</v>
      </c>
      <c r="V200" s="252">
        <f t="shared" si="320"/>
        <v>0</v>
      </c>
      <c r="W200" s="252"/>
      <c r="X200" s="252"/>
      <c r="Y200" s="252">
        <f t="shared" ref="Y200:AF200" si="321">SUM(Y197:Y199)</f>
        <v>0</v>
      </c>
      <c r="Z200" s="252">
        <f t="shared" si="321"/>
        <v>0</v>
      </c>
      <c r="AA200" s="252">
        <f t="shared" si="321"/>
        <v>0</v>
      </c>
      <c r="AB200" s="252">
        <f t="shared" si="321"/>
        <v>0</v>
      </c>
      <c r="AC200" s="252">
        <f t="shared" si="321"/>
        <v>7500</v>
      </c>
      <c r="AD200" s="252">
        <f t="shared" si="321"/>
        <v>0</v>
      </c>
      <c r="AE200" s="252">
        <f t="shared" si="321"/>
        <v>0</v>
      </c>
      <c r="AF200" s="252">
        <f t="shared" si="321"/>
        <v>0</v>
      </c>
      <c r="AG200" s="45">
        <f>+SUM(M200:AF200)</f>
        <v>47551</v>
      </c>
      <c r="AH200" s="45">
        <f t="shared" si="313"/>
        <v>47550</v>
      </c>
      <c r="AI200" s="45">
        <f t="shared" si="314"/>
        <v>1</v>
      </c>
      <c r="AJ200" s="252">
        <f>SUM(AJ197:AJ199)</f>
        <v>0</v>
      </c>
      <c r="AK200" s="252">
        <f>SUM(AK197:AK199)</f>
        <v>130</v>
      </c>
      <c r="AL200" s="252">
        <f>SUM(AL197:AL199)</f>
        <v>0</v>
      </c>
      <c r="AM200" s="45">
        <f>+SUM(AJ200:AL200)</f>
        <v>130</v>
      </c>
      <c r="AN200" s="211">
        <f>+AM200+AG200+L200</f>
        <v>262103</v>
      </c>
      <c r="AQ200" s="45">
        <f>K200/AQ$5</f>
        <v>4375</v>
      </c>
      <c r="AR200" s="45">
        <f>AG200/AR$5</f>
        <v>2641.7222222222222</v>
      </c>
      <c r="AS200" s="45">
        <f>AH200/AS$5</f>
        <v>6792.8571428571431</v>
      </c>
      <c r="AT200" s="45">
        <f>AI200/AT$5</f>
        <v>9.0909090909090912E-2</v>
      </c>
      <c r="AU200" s="45">
        <f>AM200/AU$5</f>
        <v>43.333333333333336</v>
      </c>
      <c r="AV200" s="211">
        <f>AN200/AV$5</f>
        <v>9038.0344827586214</v>
      </c>
      <c r="AW200" s="122"/>
      <c r="AX200" s="45">
        <f>MEDIAN($D200:$K200)</f>
        <v>7711</v>
      </c>
      <c r="AY200" s="45">
        <f>MEDIAN($M200:$AF200)</f>
        <v>0</v>
      </c>
      <c r="AZ200" s="45">
        <f t="shared" si="318"/>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9020</v>
      </c>
      <c r="E202" s="160">
        <v>75</v>
      </c>
      <c r="F202" s="160">
        <v>664</v>
      </c>
      <c r="G202" s="160">
        <v>120380</v>
      </c>
      <c r="H202" s="144">
        <v>1032</v>
      </c>
      <c r="I202" s="144"/>
      <c r="J202" s="160">
        <v>3</v>
      </c>
      <c r="K202" s="144">
        <v>37500</v>
      </c>
      <c r="L202" s="43">
        <f>+SUM(D202:K202)</f>
        <v>168674</v>
      </c>
      <c r="M202" s="160"/>
      <c r="N202" s="160"/>
      <c r="O202" s="160">
        <v>0</v>
      </c>
      <c r="P202" s="160"/>
      <c r="Q202" s="160">
        <v>12000</v>
      </c>
      <c r="R202" s="160">
        <v>0</v>
      </c>
      <c r="S202" s="160">
        <v>0</v>
      </c>
      <c r="T202" s="160">
        <v>0</v>
      </c>
      <c r="U202" s="160"/>
      <c r="V202" s="144"/>
      <c r="W202" s="144"/>
      <c r="X202" s="144"/>
      <c r="Y202" s="160">
        <v>0</v>
      </c>
      <c r="Z202" s="160"/>
      <c r="AA202" s="250"/>
      <c r="AB202" s="160"/>
      <c r="AC202" s="160">
        <v>80</v>
      </c>
      <c r="AD202" s="160"/>
      <c r="AE202" s="160">
        <v>0</v>
      </c>
      <c r="AF202" s="160"/>
      <c r="AG202" s="43">
        <f>+SUM(M202:AF202)</f>
        <v>12080</v>
      </c>
      <c r="AH202" s="43">
        <f t="shared" ref="AH202:AH204" si="322">O202+Q202+Z202+AC202+AD202+AF202+T202</f>
        <v>12080</v>
      </c>
      <c r="AI202" s="43">
        <f t="shared" ref="AI202:AI204" si="323">M202+N202+P202+R202+S202+U202+V202+Y202+AA202+AB202+AE202</f>
        <v>0</v>
      </c>
      <c r="AJ202" s="160"/>
      <c r="AK202" s="144"/>
      <c r="AL202" s="160">
        <v>0</v>
      </c>
      <c r="AM202" s="43">
        <f>+SUM(AJ202:AL202)</f>
        <v>0</v>
      </c>
      <c r="AN202" s="44">
        <f>+AM202+AG202+L202</f>
        <v>180754</v>
      </c>
      <c r="AQ202" s="43">
        <f t="shared" ref="AQ202:AQ203" si="324">K202/AQ$5</f>
        <v>4687.5</v>
      </c>
      <c r="AR202" s="43">
        <f t="shared" ref="AR202:AT203" si="325">AG202/AR$5</f>
        <v>671.11111111111109</v>
      </c>
      <c r="AS202" s="43">
        <f t="shared" si="325"/>
        <v>1725.7142857142858</v>
      </c>
      <c r="AT202" s="43">
        <f t="shared" si="325"/>
        <v>0</v>
      </c>
      <c r="AU202" s="43">
        <f t="shared" ref="AU202:AV203" si="326">AM202/AU$5</f>
        <v>0</v>
      </c>
      <c r="AV202" s="44">
        <f t="shared" si="326"/>
        <v>6232.8965517241377</v>
      </c>
      <c r="AW202" s="122"/>
      <c r="AX202" s="43">
        <f>MEDIAN($D202:$K202)</f>
        <v>1032</v>
      </c>
      <c r="AY202" s="43">
        <f>MEDIAN($M202:$AF202)</f>
        <v>0</v>
      </c>
      <c r="AZ202" s="43">
        <f t="shared" ref="AZ202:AZ204" si="327">MEDIAN($AC202,$AD202,$Z202,$T202,$O202,Q202,AF202)</f>
        <v>40</v>
      </c>
      <c r="BA202" s="43">
        <f>MEDIAN($AE202,$AB202,$AA202,$Y202,$V202,$U202,$S202,$R202,$P202,$N202,$M202)</f>
        <v>0</v>
      </c>
      <c r="BB202" s="43">
        <f>MEDIAN($AJ202:$AL202)</f>
        <v>0</v>
      </c>
      <c r="BC202" s="44">
        <f>MEDIAN((D202:K202,M202:V202,Y202:AF202,AJ202:AL202))</f>
        <v>39</v>
      </c>
    </row>
    <row r="203" spans="1:55" s="204" customFormat="1">
      <c r="A203" s="199"/>
      <c r="B203" s="200"/>
      <c r="C203" s="201" t="s">
        <v>125</v>
      </c>
      <c r="D203" s="144">
        <v>5996</v>
      </c>
      <c r="E203" s="160">
        <v>0</v>
      </c>
      <c r="F203" s="160">
        <v>-53</v>
      </c>
      <c r="G203" s="160">
        <v>158</v>
      </c>
      <c r="H203" s="144"/>
      <c r="I203" s="144"/>
      <c r="J203" s="160">
        <v>0</v>
      </c>
      <c r="K203" s="144">
        <v>831</v>
      </c>
      <c r="L203" s="43">
        <f>+SUM(D203:K203)</f>
        <v>6932</v>
      </c>
      <c r="M203" s="160"/>
      <c r="N203" s="160"/>
      <c r="O203" s="160">
        <v>658</v>
      </c>
      <c r="P203" s="160"/>
      <c r="Q203" s="160">
        <v>0</v>
      </c>
      <c r="R203" s="160">
        <v>0</v>
      </c>
      <c r="S203" s="160">
        <v>0</v>
      </c>
      <c r="T203" s="160">
        <v>0</v>
      </c>
      <c r="U203" s="160"/>
      <c r="V203" s="144"/>
      <c r="W203" s="144"/>
      <c r="X203" s="144"/>
      <c r="Y203" s="160">
        <v>0</v>
      </c>
      <c r="Z203" s="160">
        <v>1809</v>
      </c>
      <c r="AA203" s="250">
        <v>2153</v>
      </c>
      <c r="AB203" s="160"/>
      <c r="AC203" s="160"/>
      <c r="AD203" s="160"/>
      <c r="AE203" s="160">
        <v>0</v>
      </c>
      <c r="AF203" s="160"/>
      <c r="AG203" s="43">
        <f>+SUM(M203:AF203)</f>
        <v>4620</v>
      </c>
      <c r="AH203" s="43">
        <f t="shared" si="322"/>
        <v>2467</v>
      </c>
      <c r="AI203" s="43">
        <f t="shared" si="323"/>
        <v>2153</v>
      </c>
      <c r="AJ203" s="160"/>
      <c r="AK203" s="144">
        <v>8</v>
      </c>
      <c r="AL203" s="160">
        <v>0</v>
      </c>
      <c r="AM203" s="43">
        <f>+SUM(AJ203:AL203)</f>
        <v>8</v>
      </c>
      <c r="AN203" s="44">
        <f>+AM203+AG203+L203</f>
        <v>11560</v>
      </c>
      <c r="AQ203" s="43">
        <f t="shared" si="324"/>
        <v>103.875</v>
      </c>
      <c r="AR203" s="43">
        <f t="shared" si="325"/>
        <v>256.66666666666669</v>
      </c>
      <c r="AS203" s="43">
        <f t="shared" si="325"/>
        <v>352.42857142857144</v>
      </c>
      <c r="AT203" s="43">
        <f t="shared" si="325"/>
        <v>195.72727272727272</v>
      </c>
      <c r="AU203" s="43">
        <f t="shared" si="326"/>
        <v>2.6666666666666665</v>
      </c>
      <c r="AV203" s="44">
        <f t="shared" si="326"/>
        <v>398.62068965517244</v>
      </c>
      <c r="AW203" s="122"/>
      <c r="AX203" s="43">
        <f>MEDIAN($D203:$K203)</f>
        <v>79</v>
      </c>
      <c r="AY203" s="43">
        <f>MEDIAN($M203:$AF203)</f>
        <v>0</v>
      </c>
      <c r="AZ203" s="43">
        <f t="shared" si="327"/>
        <v>329</v>
      </c>
      <c r="BA203" s="43">
        <f>MEDIAN($AE203,$AB203,$AA203,$Y203,$V203,$U203,$S203,$R203,$P203,$N203,$M203)</f>
        <v>0</v>
      </c>
      <c r="BB203" s="43">
        <f>MEDIAN($AJ203:$AL203)</f>
        <v>4</v>
      </c>
      <c r="BC203" s="44">
        <f>MEDIAN((D203:K203,M203:V203,Y203:AF203,AJ203:AL203))</f>
        <v>0</v>
      </c>
    </row>
    <row r="204" spans="1:55" s="204" customFormat="1">
      <c r="A204" s="199"/>
      <c r="B204" s="200"/>
      <c r="C204" s="210" t="s">
        <v>158</v>
      </c>
      <c r="D204" s="252">
        <f t="shared" ref="D204:K204" si="328">SUM(D202:D203)</f>
        <v>15016</v>
      </c>
      <c r="E204" s="252">
        <f t="shared" si="328"/>
        <v>75</v>
      </c>
      <c r="F204" s="252">
        <f t="shared" si="328"/>
        <v>611</v>
      </c>
      <c r="G204" s="252">
        <f t="shared" si="328"/>
        <v>120538</v>
      </c>
      <c r="H204" s="252">
        <f t="shared" si="328"/>
        <v>1032</v>
      </c>
      <c r="I204" s="252">
        <f t="shared" si="328"/>
        <v>0</v>
      </c>
      <c r="J204" s="252">
        <f t="shared" si="328"/>
        <v>3</v>
      </c>
      <c r="K204" s="252">
        <f t="shared" si="328"/>
        <v>38331</v>
      </c>
      <c r="L204" s="45">
        <f>+SUM(D204:K204)</f>
        <v>175606</v>
      </c>
      <c r="M204" s="252">
        <f t="shared" ref="M204:V204" si="329">SUM(M202:M203)</f>
        <v>0</v>
      </c>
      <c r="N204" s="252">
        <f t="shared" si="329"/>
        <v>0</v>
      </c>
      <c r="O204" s="252">
        <f t="shared" si="329"/>
        <v>658</v>
      </c>
      <c r="P204" s="252">
        <f t="shared" si="329"/>
        <v>0</v>
      </c>
      <c r="Q204" s="252">
        <f t="shared" si="329"/>
        <v>12000</v>
      </c>
      <c r="R204" s="252">
        <f t="shared" si="329"/>
        <v>0</v>
      </c>
      <c r="S204" s="252">
        <f t="shared" si="329"/>
        <v>0</v>
      </c>
      <c r="T204" s="252">
        <f t="shared" si="329"/>
        <v>0</v>
      </c>
      <c r="U204" s="252">
        <f t="shared" si="329"/>
        <v>0</v>
      </c>
      <c r="V204" s="252">
        <f t="shared" si="329"/>
        <v>0</v>
      </c>
      <c r="W204" s="252"/>
      <c r="X204" s="252"/>
      <c r="Y204" s="252">
        <f t="shared" ref="Y204:AF204" si="330">SUM(Y202:Y203)</f>
        <v>0</v>
      </c>
      <c r="Z204" s="252">
        <f t="shared" si="330"/>
        <v>1809</v>
      </c>
      <c r="AA204" s="252">
        <f t="shared" si="330"/>
        <v>2153</v>
      </c>
      <c r="AB204" s="252">
        <f t="shared" si="330"/>
        <v>0</v>
      </c>
      <c r="AC204" s="252">
        <f t="shared" si="330"/>
        <v>80</v>
      </c>
      <c r="AD204" s="252">
        <f t="shared" si="330"/>
        <v>0</v>
      </c>
      <c r="AE204" s="252">
        <f t="shared" si="330"/>
        <v>0</v>
      </c>
      <c r="AF204" s="252">
        <f t="shared" si="330"/>
        <v>0</v>
      </c>
      <c r="AG204" s="45">
        <f>+SUM(M204:AF204)</f>
        <v>16700</v>
      </c>
      <c r="AH204" s="45">
        <f t="shared" si="322"/>
        <v>14547</v>
      </c>
      <c r="AI204" s="45">
        <f t="shared" si="323"/>
        <v>2153</v>
      </c>
      <c r="AJ204" s="252">
        <f>SUM(AJ202:AJ203)</f>
        <v>0</v>
      </c>
      <c r="AK204" s="252">
        <f>SUM(AK202:AK203)</f>
        <v>8</v>
      </c>
      <c r="AL204" s="252">
        <f>SUM(AL202:AL203)</f>
        <v>0</v>
      </c>
      <c r="AM204" s="45">
        <f>+SUM(AJ204:AL204)</f>
        <v>8</v>
      </c>
      <c r="AN204" s="211">
        <f>+AM204+AG204+L204</f>
        <v>192314</v>
      </c>
      <c r="AQ204" s="45">
        <f>K204/AQ$5</f>
        <v>4791.375</v>
      </c>
      <c r="AR204" s="45">
        <f>AG204/AR$5</f>
        <v>927.77777777777783</v>
      </c>
      <c r="AS204" s="45">
        <f>AH204/AS$5</f>
        <v>2078.1428571428573</v>
      </c>
      <c r="AT204" s="45">
        <f>AI204/AT$5</f>
        <v>195.72727272727272</v>
      </c>
      <c r="AU204" s="45">
        <f>AM204/AU$5</f>
        <v>2.6666666666666665</v>
      </c>
      <c r="AV204" s="211">
        <f>AN204/AV$5</f>
        <v>6631.5172413793107</v>
      </c>
      <c r="AW204" s="122"/>
      <c r="AX204" s="45">
        <f>MEDIAN($D204:$K204)</f>
        <v>821.5</v>
      </c>
      <c r="AY204" s="45">
        <f>MEDIAN($M204:$AF204)</f>
        <v>0</v>
      </c>
      <c r="AZ204" s="45">
        <f t="shared" si="327"/>
        <v>80</v>
      </c>
      <c r="BA204" s="45">
        <f>MEDIAN($AE204,$AB204,$AA204,$Y204,$V204,$U204,$S204,$R204,$P204,$N204,$M204)</f>
        <v>0</v>
      </c>
      <c r="BB204" s="45">
        <f>MEDIAN($AJ204:$AL204)</f>
        <v>0</v>
      </c>
      <c r="BC204" s="211">
        <f>MEDIAN((D204:K204,M204:V204,Y204:AF204,AJ204:AL204))</f>
        <v>0</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31">D200-D204</f>
        <v>-15016</v>
      </c>
      <c r="E206" s="256">
        <f t="shared" si="331"/>
        <v>15347</v>
      </c>
      <c r="F206" s="256">
        <f t="shared" si="331"/>
        <v>-611</v>
      </c>
      <c r="G206" s="256">
        <f t="shared" si="331"/>
        <v>-56538</v>
      </c>
      <c r="H206" s="256">
        <f t="shared" si="331"/>
        <v>98968</v>
      </c>
      <c r="I206" s="256">
        <f t="shared" si="331"/>
        <v>0</v>
      </c>
      <c r="J206" s="256">
        <f t="shared" si="331"/>
        <v>-3</v>
      </c>
      <c r="K206" s="256">
        <f t="shared" si="331"/>
        <v>-3331</v>
      </c>
      <c r="L206" s="42">
        <f>+SUM(D206:K206)</f>
        <v>38816</v>
      </c>
      <c r="M206" s="256">
        <f t="shared" ref="M206:V206" si="332">M200-M204</f>
        <v>0</v>
      </c>
      <c r="N206" s="256">
        <f t="shared" si="332"/>
        <v>0</v>
      </c>
      <c r="O206" s="256">
        <f t="shared" si="332"/>
        <v>-608</v>
      </c>
      <c r="P206" s="256">
        <f t="shared" si="332"/>
        <v>0</v>
      </c>
      <c r="Q206" s="256">
        <f t="shared" si="332"/>
        <v>28000</v>
      </c>
      <c r="R206" s="256">
        <f t="shared" si="332"/>
        <v>0</v>
      </c>
      <c r="S206" s="256">
        <f t="shared" si="332"/>
        <v>0</v>
      </c>
      <c r="T206" s="256">
        <f t="shared" si="332"/>
        <v>0</v>
      </c>
      <c r="U206" s="256">
        <f t="shared" si="332"/>
        <v>1</v>
      </c>
      <c r="V206" s="256">
        <f t="shared" si="332"/>
        <v>0</v>
      </c>
      <c r="W206" s="256"/>
      <c r="X206" s="256"/>
      <c r="Y206" s="256">
        <f t="shared" ref="Y206:AF206" si="333">Y200-Y204</f>
        <v>0</v>
      </c>
      <c r="Z206" s="256">
        <f t="shared" si="333"/>
        <v>-1809</v>
      </c>
      <c r="AA206" s="256">
        <f t="shared" si="333"/>
        <v>-2153</v>
      </c>
      <c r="AB206" s="256">
        <f t="shared" si="333"/>
        <v>0</v>
      </c>
      <c r="AC206" s="256">
        <f t="shared" si="333"/>
        <v>7420</v>
      </c>
      <c r="AD206" s="256">
        <f t="shared" si="333"/>
        <v>0</v>
      </c>
      <c r="AE206" s="256">
        <f t="shared" si="333"/>
        <v>0</v>
      </c>
      <c r="AF206" s="256">
        <f t="shared" si="333"/>
        <v>0</v>
      </c>
      <c r="AG206" s="42">
        <f>+SUM(M206:AF206)</f>
        <v>30851</v>
      </c>
      <c r="AH206" s="42">
        <f t="shared" ref="AH206" si="334">O206+Q206+Z206+AC206+AD206+AF206+T206</f>
        <v>33003</v>
      </c>
      <c r="AI206" s="42">
        <f>M206+N206+P206+R206+S206+U206+V206+Y206+AA206+AB206+AE206</f>
        <v>-2152</v>
      </c>
      <c r="AJ206" s="256">
        <f>AJ200-AJ204</f>
        <v>0</v>
      </c>
      <c r="AK206" s="256">
        <f>AK200-AK204</f>
        <v>122</v>
      </c>
      <c r="AL206" s="256">
        <f>AL200-AL204</f>
        <v>0</v>
      </c>
      <c r="AM206" s="42">
        <f>+SUM(AJ206:AL206)</f>
        <v>122</v>
      </c>
      <c r="AN206" s="230">
        <f>+AM206+AG206+L206</f>
        <v>69789</v>
      </c>
      <c r="AQ206" s="42">
        <f>K206/AQ$5</f>
        <v>-416.375</v>
      </c>
      <c r="AR206" s="42">
        <f>AG206/AR$5</f>
        <v>1713.9444444444443</v>
      </c>
      <c r="AS206" s="42">
        <f>AH206/AS$5</f>
        <v>4714.7142857142853</v>
      </c>
      <c r="AT206" s="42">
        <f>AI206/AT$5</f>
        <v>-195.63636363636363</v>
      </c>
      <c r="AU206" s="42">
        <f>AM206/AU$5</f>
        <v>40.666666666666664</v>
      </c>
      <c r="AV206" s="230">
        <f>AN206/AV$5</f>
        <v>2406.5172413793102</v>
      </c>
      <c r="AW206" s="122"/>
      <c r="AX206" s="42">
        <f>MEDIAN($D206:$K206)</f>
        <v>-307</v>
      </c>
      <c r="AY206" s="42">
        <f>MEDIAN($M206:$AF206)</f>
        <v>0</v>
      </c>
      <c r="AZ206" s="42">
        <f>MEDIAN($AC206,$AD206,$Z206,$T206,$O206,Q206,AF206)</f>
        <v>0</v>
      </c>
      <c r="BA206" s="42">
        <f>MEDIAN($AE206,$AB206,$AA206,$Y206,$V206,$U206,$S206,$R206,$P206,$N206,$M206)</f>
        <v>0</v>
      </c>
      <c r="BB206" s="42">
        <f>MEDIAN($AJ206:$AL206)</f>
        <v>0</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5">D178+D193+D206</f>
        <v>-1560</v>
      </c>
      <c r="E208" s="256">
        <f t="shared" si="335"/>
        <v>-5355</v>
      </c>
      <c r="F208" s="256">
        <f t="shared" si="335"/>
        <v>18273</v>
      </c>
      <c r="G208" s="256">
        <f t="shared" si="335"/>
        <v>4507</v>
      </c>
      <c r="H208" s="256">
        <f t="shared" si="335"/>
        <v>33108</v>
      </c>
      <c r="I208" s="256">
        <f t="shared" si="335"/>
        <v>-4662</v>
      </c>
      <c r="J208" s="256">
        <f t="shared" si="335"/>
        <v>14549</v>
      </c>
      <c r="K208" s="256">
        <f t="shared" si="335"/>
        <v>14639</v>
      </c>
      <c r="L208" s="42">
        <f>+SUM(D208:K208)</f>
        <v>73499</v>
      </c>
      <c r="M208" s="256">
        <f t="shared" ref="M208:V208" si="336">M178+M193+M206</f>
        <v>465</v>
      </c>
      <c r="N208" s="256">
        <f t="shared" si="336"/>
        <v>3603</v>
      </c>
      <c r="O208" s="256">
        <f t="shared" si="336"/>
        <v>-4932</v>
      </c>
      <c r="P208" s="256">
        <f t="shared" si="336"/>
        <v>198</v>
      </c>
      <c r="Q208" s="256">
        <f t="shared" si="336"/>
        <v>3085</v>
      </c>
      <c r="R208" s="256">
        <f t="shared" si="336"/>
        <v>-2108</v>
      </c>
      <c r="S208" s="256">
        <f t="shared" si="336"/>
        <v>2797</v>
      </c>
      <c r="T208" s="256">
        <f t="shared" si="336"/>
        <v>2479</v>
      </c>
      <c r="U208" s="256">
        <f t="shared" si="336"/>
        <v>7466</v>
      </c>
      <c r="V208" s="256">
        <f t="shared" si="336"/>
        <v>187</v>
      </c>
      <c r="W208" s="256"/>
      <c r="X208" s="256"/>
      <c r="Y208" s="256">
        <f t="shared" ref="Y208:AF208" si="337">Y178+Y193+Y206</f>
        <v>1775</v>
      </c>
      <c r="Z208" s="256">
        <f t="shared" si="337"/>
        <v>1594</v>
      </c>
      <c r="AA208" s="256">
        <f t="shared" si="337"/>
        <v>847</v>
      </c>
      <c r="AB208" s="256">
        <f t="shared" si="337"/>
        <v>-1740</v>
      </c>
      <c r="AC208" s="256">
        <f t="shared" si="337"/>
        <v>-4043</v>
      </c>
      <c r="AD208" s="256">
        <f t="shared" si="337"/>
        <v>-3076</v>
      </c>
      <c r="AE208" s="256">
        <f t="shared" si="337"/>
        <v>-1829</v>
      </c>
      <c r="AF208" s="256">
        <f t="shared" si="337"/>
        <v>1179</v>
      </c>
      <c r="AG208" s="42">
        <f>+SUM(M208:AF208)</f>
        <v>7947</v>
      </c>
      <c r="AH208" s="42">
        <f t="shared" ref="AH208" si="338">O208+Q208+Z208+AC208+AD208+AF208+T208</f>
        <v>-3714</v>
      </c>
      <c r="AI208" s="42">
        <f>M208+N208+P208+R208+S208+U208+V208+Y208+AA208+AB208+AE208</f>
        <v>11661</v>
      </c>
      <c r="AJ208" s="256">
        <f>AJ178+AJ193+AJ206</f>
        <v>2102</v>
      </c>
      <c r="AK208" s="256">
        <f>AK178+AK193+AK206</f>
        <v>-14243</v>
      </c>
      <c r="AL208" s="256">
        <f>AL178+AL193+AL206</f>
        <v>-211</v>
      </c>
      <c r="AM208" s="42">
        <f>+SUM(AJ208:AL208)</f>
        <v>-12352</v>
      </c>
      <c r="AN208" s="230">
        <f>+AM208+AG208+L208</f>
        <v>69094</v>
      </c>
      <c r="AQ208" s="42">
        <f>K208/AQ$5</f>
        <v>1829.875</v>
      </c>
      <c r="AR208" s="42">
        <f>AG208/AR$5</f>
        <v>441.5</v>
      </c>
      <c r="AS208" s="42">
        <f>AH208/AS$5</f>
        <v>-530.57142857142856</v>
      </c>
      <c r="AT208" s="42">
        <f>AI208/AT$5</f>
        <v>1060.090909090909</v>
      </c>
      <c r="AU208" s="42">
        <f>AM208/AU$5</f>
        <v>-4117.333333333333</v>
      </c>
      <c r="AV208" s="230">
        <f>AN208/AV$5</f>
        <v>2382.5517241379312</v>
      </c>
      <c r="AW208" s="122"/>
      <c r="AX208" s="42">
        <f>MEDIAN($D208:$K208)</f>
        <v>9528</v>
      </c>
      <c r="AY208" s="42">
        <f>MEDIAN($M208:$AF208)</f>
        <v>656</v>
      </c>
      <c r="AZ208" s="42">
        <f>MEDIAN($AC208,$AD208,$Z208,$T208,$O208,Q208,AF208)</f>
        <v>1179</v>
      </c>
      <c r="BA208" s="42">
        <f>MEDIAN($AE208,$AB208,$AA208,$Y208,$V208,$U208,$S208,$R208,$P208,$N208,$M208)</f>
        <v>465</v>
      </c>
      <c r="BB208" s="42">
        <f>MEDIAN($AJ208:$AL208)</f>
        <v>-211</v>
      </c>
      <c r="BC208" s="230">
        <f>MEDIAN((D208:K208,M208:V208,Y208:AF208,AJ208:AL208))</f>
        <v>847</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8048</v>
      </c>
      <c r="E210" s="160">
        <v>12090</v>
      </c>
      <c r="F210" s="160">
        <v>32388</v>
      </c>
      <c r="G210" s="160">
        <v>5763</v>
      </c>
      <c r="H210" s="144">
        <v>65648</v>
      </c>
      <c r="I210" s="144">
        <v>135549</v>
      </c>
      <c r="J210" s="160">
        <v>21370</v>
      </c>
      <c r="K210" s="144">
        <v>26394</v>
      </c>
      <c r="L210" s="43">
        <f>+SUM(D210:K210)</f>
        <v>307250</v>
      </c>
      <c r="M210" s="160">
        <v>3473</v>
      </c>
      <c r="N210" s="160">
        <v>6023</v>
      </c>
      <c r="O210" s="160">
        <v>54443</v>
      </c>
      <c r="P210" s="160">
        <v>2837</v>
      </c>
      <c r="Q210" s="160">
        <v>1917</v>
      </c>
      <c r="R210" s="160">
        <v>4726</v>
      </c>
      <c r="S210" s="160">
        <v>10174</v>
      </c>
      <c r="T210" s="160">
        <v>4845</v>
      </c>
      <c r="U210" s="160">
        <v>3634</v>
      </c>
      <c r="V210" s="144">
        <v>5405</v>
      </c>
      <c r="W210" s="144"/>
      <c r="X210" s="144"/>
      <c r="Y210" s="160">
        <v>41756</v>
      </c>
      <c r="Z210" s="160">
        <v>7836</v>
      </c>
      <c r="AA210" s="250">
        <v>6492</v>
      </c>
      <c r="AB210" s="160">
        <v>5561</v>
      </c>
      <c r="AC210" s="160">
        <v>-833</v>
      </c>
      <c r="AD210" s="160">
        <v>12014</v>
      </c>
      <c r="AE210" s="160">
        <v>2484</v>
      </c>
      <c r="AF210" s="160">
        <v>2851</v>
      </c>
      <c r="AG210" s="43">
        <f>+SUM(M210:AF210)</f>
        <v>175638</v>
      </c>
      <c r="AH210" s="43">
        <f t="shared" ref="AH210" si="339">O210+Q210+Z210+AC210+AD210+AF210+T210</f>
        <v>83073</v>
      </c>
      <c r="AI210" s="43">
        <f>M210+N210+P210+R210+S210+U210+V210+Y210+AA210+AB210+AE210</f>
        <v>92565</v>
      </c>
      <c r="AJ210" s="160">
        <v>3034</v>
      </c>
      <c r="AK210" s="144">
        <v>14320</v>
      </c>
      <c r="AL210" s="160">
        <v>2363</v>
      </c>
      <c r="AM210" s="43">
        <f>+SUM(AJ210:AL210)</f>
        <v>19717</v>
      </c>
      <c r="AN210" s="44">
        <f>+AM210+AG210+L210</f>
        <v>502605</v>
      </c>
      <c r="AQ210" s="43">
        <f t="shared" ref="AQ210" si="340">K210/AQ$5</f>
        <v>3299.25</v>
      </c>
      <c r="AR210" s="43">
        <f t="shared" ref="AR210:AT210" si="341">AG210/AR$5</f>
        <v>9757.6666666666661</v>
      </c>
      <c r="AS210" s="43">
        <f t="shared" si="341"/>
        <v>11867.571428571429</v>
      </c>
      <c r="AT210" s="43">
        <f t="shared" si="341"/>
        <v>8415</v>
      </c>
      <c r="AU210" s="43">
        <f t="shared" ref="AU210:AV210" si="342">AM210/AU$5</f>
        <v>6572.333333333333</v>
      </c>
      <c r="AV210" s="44">
        <f t="shared" si="342"/>
        <v>17331.206896551725</v>
      </c>
      <c r="AW210" s="122"/>
      <c r="AX210" s="43">
        <f>MEDIAN($D210:$K210)</f>
        <v>23882</v>
      </c>
      <c r="AY210" s="43">
        <f>MEDIAN($M210:$AF210)</f>
        <v>5125</v>
      </c>
      <c r="AZ210" s="43">
        <f>MEDIAN($AC210,$AD210,$Z210,$T210,$O210,Q210,AF210)</f>
        <v>4845</v>
      </c>
      <c r="BA210" s="43">
        <f>MEDIAN($AE210,$AB210,$AA210,$Y210,$V210,$U210,$S210,$R210,$P210,$N210,$M210)</f>
        <v>5405</v>
      </c>
      <c r="BB210" s="43">
        <f>MEDIAN($AJ210:$AL210)</f>
        <v>3034</v>
      </c>
      <c r="BC210" s="44">
        <f>MEDIAN((D210:K210,M210:V210,Y210:AF210,AJ210:AL210))</f>
        <v>6023</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43">D208+D210</f>
        <v>6488</v>
      </c>
      <c r="E212" s="280">
        <f t="shared" si="343"/>
        <v>6735</v>
      </c>
      <c r="F212" s="280">
        <f t="shared" si="343"/>
        <v>50661</v>
      </c>
      <c r="G212" s="280">
        <f t="shared" si="343"/>
        <v>10270</v>
      </c>
      <c r="H212" s="280">
        <f t="shared" si="343"/>
        <v>98756</v>
      </c>
      <c r="I212" s="280">
        <f t="shared" si="343"/>
        <v>130887</v>
      </c>
      <c r="J212" s="280">
        <f t="shared" si="343"/>
        <v>35919</v>
      </c>
      <c r="K212" s="280">
        <f t="shared" si="343"/>
        <v>41033</v>
      </c>
      <c r="L212" s="42">
        <f t="shared" si="343"/>
        <v>380749</v>
      </c>
      <c r="M212" s="280">
        <f t="shared" si="343"/>
        <v>3938</v>
      </c>
      <c r="N212" s="280">
        <f t="shared" si="343"/>
        <v>9626</v>
      </c>
      <c r="O212" s="280">
        <f t="shared" si="343"/>
        <v>49511</v>
      </c>
      <c r="P212" s="280">
        <f t="shared" si="343"/>
        <v>3035</v>
      </c>
      <c r="Q212" s="280">
        <f t="shared" si="343"/>
        <v>5002</v>
      </c>
      <c r="R212" s="280">
        <f t="shared" si="343"/>
        <v>2618</v>
      </c>
      <c r="S212" s="280">
        <f t="shared" si="343"/>
        <v>12971</v>
      </c>
      <c r="T212" s="280">
        <f t="shared" si="343"/>
        <v>7324</v>
      </c>
      <c r="U212" s="280">
        <f t="shared" si="343"/>
        <v>11100</v>
      </c>
      <c r="V212" s="280">
        <f t="shared" si="343"/>
        <v>5592</v>
      </c>
      <c r="W212" s="280"/>
      <c r="X212" s="280"/>
      <c r="Y212" s="280">
        <f t="shared" ref="Y212:AN212" si="344">Y208+Y210</f>
        <v>43531</v>
      </c>
      <c r="Z212" s="280">
        <f t="shared" si="344"/>
        <v>9430</v>
      </c>
      <c r="AA212" s="280">
        <f t="shared" si="344"/>
        <v>7339</v>
      </c>
      <c r="AB212" s="280">
        <f t="shared" si="344"/>
        <v>3821</v>
      </c>
      <c r="AC212" s="280">
        <f t="shared" si="344"/>
        <v>-4876</v>
      </c>
      <c r="AD212" s="280">
        <f t="shared" si="344"/>
        <v>8938</v>
      </c>
      <c r="AE212" s="280">
        <f t="shared" si="344"/>
        <v>655</v>
      </c>
      <c r="AF212" s="280">
        <f t="shared" si="344"/>
        <v>4030</v>
      </c>
      <c r="AG212" s="42">
        <f t="shared" si="344"/>
        <v>183585</v>
      </c>
      <c r="AH212" s="42">
        <f t="shared" ref="AH212" si="345">O212+Q212+Z212+AC212+AD212+AF212+T212</f>
        <v>79359</v>
      </c>
      <c r="AI212" s="42">
        <f>M212+N212+P212+R212+S212+U212+V212+Y212+AA212+AB212+AE212</f>
        <v>104226</v>
      </c>
      <c r="AJ212" s="284">
        <f t="shared" si="344"/>
        <v>5136</v>
      </c>
      <c r="AK212" s="280">
        <f t="shared" si="344"/>
        <v>77</v>
      </c>
      <c r="AL212" s="285">
        <f t="shared" si="344"/>
        <v>2152</v>
      </c>
      <c r="AM212" s="42">
        <f t="shared" si="344"/>
        <v>7365</v>
      </c>
      <c r="AN212" s="230">
        <f t="shared" si="344"/>
        <v>571699</v>
      </c>
      <c r="AQ212" s="42">
        <f>K212/AQ$5</f>
        <v>5129.125</v>
      </c>
      <c r="AR212" s="42">
        <f>AG212/AR$5</f>
        <v>10199.166666666666</v>
      </c>
      <c r="AS212" s="42">
        <f>AH212/AS$5</f>
        <v>11337</v>
      </c>
      <c r="AT212" s="42">
        <f>AI212/AT$5</f>
        <v>9475.0909090909099</v>
      </c>
      <c r="AU212" s="42">
        <f>AM212/AU$5</f>
        <v>2455</v>
      </c>
      <c r="AV212" s="230">
        <f>AN212/AV$5</f>
        <v>19713.758620689656</v>
      </c>
      <c r="AW212" s="122"/>
      <c r="AX212" s="42">
        <f>MEDIAN($D212:$K212)</f>
        <v>38476</v>
      </c>
      <c r="AY212" s="42">
        <f>MEDIAN($M212:$AF212)</f>
        <v>6458</v>
      </c>
      <c r="AZ212" s="42">
        <f>MEDIAN($AC212,$AD212,$Z212,$T212,$O212,Q212,AF212)</f>
        <v>7324</v>
      </c>
      <c r="BA212" s="42">
        <f>MEDIAN($AE212,$AB212,$AA212,$Y212,$V212,$U212,$S212,$R212,$P212,$N212,$M212)</f>
        <v>5592</v>
      </c>
      <c r="BB212" s="42">
        <f>MEDIAN($AJ212:$AL212)</f>
        <v>2152</v>
      </c>
      <c r="BC212" s="230">
        <f>MEDIAN((D212:K212,M212:V212,Y212:AF212,AJ212:AL212))</f>
        <v>7324</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v>-485</v>
      </c>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101</v>
      </c>
      <c r="E215" s="160">
        <v>8505</v>
      </c>
      <c r="F215" s="160">
        <v>21575</v>
      </c>
      <c r="G215" s="160">
        <v>102</v>
      </c>
      <c r="H215" s="144">
        <v>106346</v>
      </c>
      <c r="I215" s="144"/>
      <c r="J215" s="160"/>
      <c r="K215" s="144">
        <v>-2377</v>
      </c>
      <c r="L215" s="43">
        <f>+SUM(D215:K215)</f>
        <v>134252</v>
      </c>
      <c r="M215" s="160">
        <v>22500</v>
      </c>
      <c r="N215" s="160"/>
      <c r="O215" s="160"/>
      <c r="P215" s="160">
        <v>20000</v>
      </c>
      <c r="Q215" s="160">
        <v>0</v>
      </c>
      <c r="R215" s="160">
        <v>11875</v>
      </c>
      <c r="S215" s="160">
        <v>0</v>
      </c>
      <c r="T215" s="160">
        <v>65</v>
      </c>
      <c r="U215" s="160"/>
      <c r="V215" s="144">
        <v>182</v>
      </c>
      <c r="W215" s="144"/>
      <c r="X215" s="144"/>
      <c r="Y215" s="160">
        <v>0</v>
      </c>
      <c r="Z215" s="160"/>
      <c r="AA215" s="250"/>
      <c r="AB215" s="160">
        <v>13000</v>
      </c>
      <c r="AC215" s="160"/>
      <c r="AD215" s="160"/>
      <c r="AE215" s="160">
        <v>6000</v>
      </c>
      <c r="AF215" s="160">
        <v>2367</v>
      </c>
      <c r="AG215" s="43">
        <f>+SUM(M215:AF215)</f>
        <v>75989</v>
      </c>
      <c r="AH215" s="43">
        <f t="shared" ref="AH215" si="346">O215+Q215+Z215+AC215+AD215+AF215+T215</f>
        <v>2432</v>
      </c>
      <c r="AI215" s="43">
        <f>M215+N215+P215+R215+S215+U215+V215+Y215+AA215+AB215+AE215</f>
        <v>73557</v>
      </c>
      <c r="AJ215" s="160"/>
      <c r="AK215" s="144"/>
      <c r="AL215" s="160">
        <v>18586</v>
      </c>
      <c r="AM215" s="43">
        <f>+SUM(AJ215:AL215)</f>
        <v>18586</v>
      </c>
      <c r="AN215" s="44">
        <f>+AM215+AG215+L215</f>
        <v>228827</v>
      </c>
      <c r="AQ215" s="43">
        <f t="shared" ref="AQ215" si="347">K215/AQ$5</f>
        <v>-297.125</v>
      </c>
      <c r="AR215" s="43">
        <f t="shared" ref="AR215:AT215" si="348">AG215/AR$5</f>
        <v>4221.6111111111113</v>
      </c>
      <c r="AS215" s="43">
        <f t="shared" si="348"/>
        <v>347.42857142857144</v>
      </c>
      <c r="AT215" s="43">
        <f t="shared" si="348"/>
        <v>6687</v>
      </c>
      <c r="AU215" s="43">
        <f t="shared" ref="AU215:AV215" si="349">AM215/AU$5</f>
        <v>6195.333333333333</v>
      </c>
      <c r="AV215" s="44">
        <f t="shared" si="349"/>
        <v>7890.5862068965516</v>
      </c>
      <c r="AW215" s="122"/>
      <c r="AX215" s="43">
        <f>MEDIAN($D215:$K215)</f>
        <v>4303.5</v>
      </c>
      <c r="AY215" s="43">
        <f>MEDIAN($M215:$AF215)</f>
        <v>2367</v>
      </c>
      <c r="AZ215" s="43">
        <f>MEDIAN($AC215,$AD215,$Z215,$T215,$O215,Q215,AF215)</f>
        <v>65</v>
      </c>
      <c r="BA215" s="43">
        <f>MEDIAN($AE215,$AB215,$AA215,$Y215,$V215,$U215,$S215,$R215,$P215,$N215,$M215)</f>
        <v>8937.5</v>
      </c>
      <c r="BB215" s="43">
        <f>MEDIAN($AJ215:$AL215)</f>
        <v>18586</v>
      </c>
      <c r="BC215" s="44">
        <f>MEDIAN((D215:K215,M215:V215,Y215:AF215,AJ215:AL215))</f>
        <v>4183.5</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50">D215+D212</f>
        <v>6589</v>
      </c>
      <c r="E217" s="280">
        <f t="shared" si="350"/>
        <v>15240</v>
      </c>
      <c r="F217" s="280">
        <f t="shared" si="350"/>
        <v>72236</v>
      </c>
      <c r="G217" s="280">
        <f t="shared" si="350"/>
        <v>10372</v>
      </c>
      <c r="H217" s="280">
        <f t="shared" si="350"/>
        <v>205102</v>
      </c>
      <c r="I217" s="280">
        <f t="shared" si="350"/>
        <v>130887</v>
      </c>
      <c r="J217" s="280">
        <f t="shared" si="350"/>
        <v>35919</v>
      </c>
      <c r="K217" s="280">
        <f t="shared" si="350"/>
        <v>38656</v>
      </c>
      <c r="L217" s="42">
        <f>+SUM(D217:K217)</f>
        <v>515001</v>
      </c>
      <c r="M217" s="280">
        <f t="shared" ref="M217:V217" si="351">M215+M212</f>
        <v>26438</v>
      </c>
      <c r="N217" s="280">
        <f t="shared" si="351"/>
        <v>9626</v>
      </c>
      <c r="O217" s="280">
        <f t="shared" si="351"/>
        <v>49511</v>
      </c>
      <c r="P217" s="280">
        <f t="shared" si="351"/>
        <v>23035</v>
      </c>
      <c r="Q217" s="280">
        <f t="shared" si="351"/>
        <v>5002</v>
      </c>
      <c r="R217" s="280">
        <f t="shared" si="351"/>
        <v>14493</v>
      </c>
      <c r="S217" s="280">
        <f t="shared" si="351"/>
        <v>12971</v>
      </c>
      <c r="T217" s="280">
        <f t="shared" si="351"/>
        <v>7389</v>
      </c>
      <c r="U217" s="280">
        <f t="shared" si="351"/>
        <v>11100</v>
      </c>
      <c r="V217" s="280">
        <f t="shared" si="351"/>
        <v>5774</v>
      </c>
      <c r="W217" s="280"/>
      <c r="X217" s="280"/>
      <c r="Y217" s="280">
        <f t="shared" ref="Y217:AF217" si="352">Y215+Y212</f>
        <v>43531</v>
      </c>
      <c r="Z217" s="280">
        <f t="shared" si="352"/>
        <v>9430</v>
      </c>
      <c r="AA217" s="280">
        <f t="shared" si="352"/>
        <v>7339</v>
      </c>
      <c r="AB217" s="280">
        <f t="shared" si="352"/>
        <v>16821</v>
      </c>
      <c r="AC217" s="280">
        <f t="shared" si="352"/>
        <v>-4876</v>
      </c>
      <c r="AD217" s="280">
        <f t="shared" si="352"/>
        <v>8938</v>
      </c>
      <c r="AE217" s="280">
        <f t="shared" si="352"/>
        <v>6655</v>
      </c>
      <c r="AF217" s="280">
        <f t="shared" si="352"/>
        <v>6397</v>
      </c>
      <c r="AG217" s="42">
        <f>+SUM(M217:AF217)</f>
        <v>259574</v>
      </c>
      <c r="AH217" s="42">
        <f t="shared" ref="AH217" si="353">O217+Q217+Z217+AC217+AD217+AF217+T217</f>
        <v>81791</v>
      </c>
      <c r="AI217" s="42">
        <f>M217+N217+P217+R217+S217+U217+V217+Y217+AA217+AB217+AE217</f>
        <v>177783</v>
      </c>
      <c r="AJ217" s="280">
        <f>AJ215+AJ212</f>
        <v>5136</v>
      </c>
      <c r="AK217" s="280">
        <f>AK215+AK212</f>
        <v>77</v>
      </c>
      <c r="AL217" s="280">
        <f>AL215+AL212</f>
        <v>20738</v>
      </c>
      <c r="AM217" s="42">
        <f>+SUM(AJ217:AL217)</f>
        <v>25951</v>
      </c>
      <c r="AN217" s="230">
        <f>+AM217+AG217+L217</f>
        <v>800526</v>
      </c>
      <c r="AQ217" s="42">
        <f>K217/AQ$5</f>
        <v>4832</v>
      </c>
      <c r="AR217" s="42">
        <f>AG217/AR$5</f>
        <v>14420.777777777777</v>
      </c>
      <c r="AS217" s="42">
        <f>AH217/AS$5</f>
        <v>11684.428571428571</v>
      </c>
      <c r="AT217" s="42">
        <f>AI217/AT$5</f>
        <v>16162.09090909091</v>
      </c>
      <c r="AU217" s="42">
        <f>AM217/AU$5</f>
        <v>8650.3333333333339</v>
      </c>
      <c r="AV217" s="230">
        <f>AN217/AV$5</f>
        <v>27604.344827586207</v>
      </c>
      <c r="AW217" s="122"/>
      <c r="AX217" s="42">
        <f>MEDIAN($D217:$K217)</f>
        <v>37287.5</v>
      </c>
      <c r="AY217" s="42">
        <f>MEDIAN($M217:$AF217)</f>
        <v>9528</v>
      </c>
      <c r="AZ217" s="42">
        <f>MEDIAN($AC217,$AD217,$Z217,$T217,$O217,Q217,AF217)</f>
        <v>7389</v>
      </c>
      <c r="BA217" s="42">
        <f>MEDIAN($AE217,$AB217,$AA217,$Y217,$V217,$U217,$S217,$R217,$P217,$N217,$M217)</f>
        <v>12971</v>
      </c>
      <c r="BB217" s="42">
        <f>MEDIAN($AJ217:$AL217)</f>
        <v>5136</v>
      </c>
      <c r="BC217" s="230">
        <f>MEDIAN((D217:K217,M217:V217,Y217:AF217,AJ217:AL217))</f>
        <v>11100</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2014</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19698</v>
      </c>
      <c r="E225" s="17">
        <v>-1670</v>
      </c>
      <c r="F225" s="17">
        <v>9135</v>
      </c>
      <c r="G225" s="17">
        <v>44603</v>
      </c>
      <c r="H225" s="135">
        <v>433277</v>
      </c>
      <c r="I225" s="135">
        <v>32951</v>
      </c>
      <c r="J225" s="17">
        <v>11587</v>
      </c>
      <c r="K225" s="135">
        <v>16498</v>
      </c>
      <c r="L225" s="43">
        <f>+SUM(D225:K225)</f>
        <v>566079</v>
      </c>
      <c r="M225" s="160">
        <v>-2636</v>
      </c>
      <c r="N225" s="160">
        <v>-2785</v>
      </c>
      <c r="O225" s="160">
        <v>6729</v>
      </c>
      <c r="P225" s="160">
        <v>2992</v>
      </c>
      <c r="Q225" s="160">
        <v>-1990</v>
      </c>
      <c r="R225" s="160">
        <v>765</v>
      </c>
      <c r="S225" s="160">
        <v>-435</v>
      </c>
      <c r="T225" s="160">
        <v>2752</v>
      </c>
      <c r="U225" s="160">
        <v>719</v>
      </c>
      <c r="V225" s="144">
        <v>1190</v>
      </c>
      <c r="W225" s="144"/>
      <c r="X225" s="144"/>
      <c r="Y225" s="160">
        <v>2417</v>
      </c>
      <c r="Z225" s="160">
        <v>1818</v>
      </c>
      <c r="AA225" s="250">
        <v>15</v>
      </c>
      <c r="AB225" s="160">
        <v>3601</v>
      </c>
      <c r="AC225" s="160">
        <v>-1805</v>
      </c>
      <c r="AD225" s="160">
        <v>299</v>
      </c>
      <c r="AE225" s="160">
        <v>822</v>
      </c>
      <c r="AF225" s="160">
        <v>816</v>
      </c>
      <c r="AG225" s="43">
        <f>+SUM(M225:AF225)</f>
        <v>15284</v>
      </c>
      <c r="AH225" s="43">
        <f t="shared" ref="AH225" si="354">O225+Q225+Z225+AC225+AD225+AF225+T225</f>
        <v>8619</v>
      </c>
      <c r="AI225" s="43">
        <f>M225+N225+P225+R225+S225+U225+V225+Y225+AA225+AB225+AE225</f>
        <v>6665</v>
      </c>
      <c r="AJ225" s="160">
        <v>4883</v>
      </c>
      <c r="AK225" s="144">
        <v>916</v>
      </c>
      <c r="AL225" s="160">
        <v>1769</v>
      </c>
      <c r="AM225" s="43">
        <f>+SUM(AJ225:AL225)</f>
        <v>7568</v>
      </c>
      <c r="AN225" s="44">
        <f>+AM225+AG225+L225</f>
        <v>588931</v>
      </c>
      <c r="AQ225" s="43">
        <f t="shared" ref="AQ225" si="355">K225/AQ$5</f>
        <v>2062.25</v>
      </c>
      <c r="AR225" s="43">
        <f t="shared" ref="AR225:AT225" si="356">AG225/AR$5</f>
        <v>849.11111111111109</v>
      </c>
      <c r="AS225" s="43">
        <f t="shared" si="356"/>
        <v>1231.2857142857142</v>
      </c>
      <c r="AT225" s="43">
        <f t="shared" si="356"/>
        <v>605.90909090909088</v>
      </c>
      <c r="AU225" s="43">
        <f t="shared" ref="AU225:AV225" si="357">AM225/AU$5</f>
        <v>2522.6666666666665</v>
      </c>
      <c r="AV225" s="44">
        <f t="shared" si="357"/>
        <v>20307.96551724138</v>
      </c>
      <c r="AW225" s="122"/>
      <c r="AX225" s="43">
        <f>MEDIAN($D225:$K225)</f>
        <v>18098</v>
      </c>
      <c r="AY225" s="43">
        <f>MEDIAN($M225:$AF225)</f>
        <v>790.5</v>
      </c>
      <c r="AZ225" s="43">
        <f>MEDIAN($AC225,$AD225,$Z225,$T225,$O225,Q225,AF225)</f>
        <v>816</v>
      </c>
      <c r="BA225" s="43">
        <f>MEDIAN($AE225,$AB225,$AA225,$Y225,$V225,$U225,$S225,$R225,$P225,$N225,$M225)</f>
        <v>765</v>
      </c>
      <c r="BB225" s="43">
        <f>MEDIAN($AJ225:$AL225)</f>
        <v>1769</v>
      </c>
      <c r="BC225" s="44">
        <f>MEDIAN((D225:K225,M225:V225,Y225:AF225,AJ225:AL225))</f>
        <v>1769</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40946</v>
      </c>
      <c r="E228" s="160">
        <v>7984</v>
      </c>
      <c r="F228" s="160">
        <v>48245</v>
      </c>
      <c r="G228" s="160">
        <v>117948</v>
      </c>
      <c r="H228" s="144">
        <v>40429</v>
      </c>
      <c r="I228" s="144">
        <v>56314</v>
      </c>
      <c r="J228" s="160">
        <v>20727</v>
      </c>
      <c r="K228" s="144">
        <v>39041</v>
      </c>
      <c r="L228" s="43">
        <f>+SUM(D228:K228)</f>
        <v>371634</v>
      </c>
      <c r="M228" s="160">
        <v>1501</v>
      </c>
      <c r="N228" s="160">
        <v>5236</v>
      </c>
      <c r="O228" s="160">
        <v>7195</v>
      </c>
      <c r="P228" s="160">
        <v>6381</v>
      </c>
      <c r="Q228" s="160">
        <v>9654</v>
      </c>
      <c r="R228" s="160">
        <v>3377</v>
      </c>
      <c r="S228" s="160">
        <v>2712</v>
      </c>
      <c r="T228" s="160">
        <v>5517</v>
      </c>
      <c r="U228" s="160">
        <v>4943</v>
      </c>
      <c r="V228" s="144">
        <v>1793</v>
      </c>
      <c r="W228" s="144"/>
      <c r="X228" s="144"/>
      <c r="Y228" s="160">
        <v>4336</v>
      </c>
      <c r="Z228" s="160">
        <v>12839</v>
      </c>
      <c r="AA228" s="250">
        <v>3813</v>
      </c>
      <c r="AB228" s="160">
        <v>4069</v>
      </c>
      <c r="AC228" s="160">
        <v>6922</v>
      </c>
      <c r="AD228" s="160">
        <v>4080</v>
      </c>
      <c r="AE228" s="160">
        <v>1937</v>
      </c>
      <c r="AF228" s="160">
        <v>4556</v>
      </c>
      <c r="AG228" s="43">
        <f>+SUM(M228:AF228)</f>
        <v>90861</v>
      </c>
      <c r="AH228" s="43">
        <f t="shared" ref="AH228:AH232" si="358">O228+Q228+Z228+AC228+AD228+AF228+T228</f>
        <v>50763</v>
      </c>
      <c r="AI228" s="43">
        <f t="shared" ref="AI228:AI232" si="359">M228+N228+P228+R228+S228+U228+V228+Y228+AA228+AB228+AE228</f>
        <v>40098</v>
      </c>
      <c r="AJ228" s="160">
        <v>9565</v>
      </c>
      <c r="AK228" s="144">
        <v>1003</v>
      </c>
      <c r="AL228" s="160">
        <v>1821</v>
      </c>
      <c r="AM228" s="43">
        <f>+SUM(AJ228:AL228)</f>
        <v>12389</v>
      </c>
      <c r="AN228" s="44">
        <f>+AM228+AG228+L228</f>
        <v>474884</v>
      </c>
      <c r="AQ228" s="43">
        <f t="shared" ref="AQ228:AQ231" si="360">K228/AQ$5</f>
        <v>4880.125</v>
      </c>
      <c r="AR228" s="43">
        <f t="shared" ref="AR228:AT231" si="361">AG228/AR$5</f>
        <v>5047.833333333333</v>
      </c>
      <c r="AS228" s="43">
        <f t="shared" si="361"/>
        <v>7251.8571428571431</v>
      </c>
      <c r="AT228" s="43">
        <f t="shared" si="361"/>
        <v>3645.2727272727275</v>
      </c>
      <c r="AU228" s="43">
        <f t="shared" ref="AU228:AV231" si="362">AM228/AU$5</f>
        <v>4129.666666666667</v>
      </c>
      <c r="AV228" s="44">
        <f t="shared" si="362"/>
        <v>16375.310344827587</v>
      </c>
      <c r="AW228" s="122"/>
      <c r="AX228" s="43">
        <f>MEDIAN($D228:$K228)</f>
        <v>40687.5</v>
      </c>
      <c r="AY228" s="43">
        <f>MEDIAN($M228:$AF228)</f>
        <v>4446</v>
      </c>
      <c r="AZ228" s="43">
        <f t="shared" ref="AZ228:AZ232" si="363">MEDIAN($AC228,$AD228,$Z228,$T228,$O228,Q228,AF228)</f>
        <v>6922</v>
      </c>
      <c r="BA228" s="43">
        <f>MEDIAN($AE228,$AB228,$AA228,$Y228,$V228,$U228,$S228,$R228,$P228,$N228,$M228)</f>
        <v>3813</v>
      </c>
      <c r="BB228" s="43">
        <f>MEDIAN($AJ228:$AL228)</f>
        <v>1821</v>
      </c>
      <c r="BC228" s="44">
        <f>MEDIAN((D228:K228,M228:V228,Y228:AF228,AJ228:AL228))</f>
        <v>5517</v>
      </c>
    </row>
    <row r="229" spans="1:55" s="204" customFormat="1">
      <c r="A229" s="199"/>
      <c r="B229" s="200" t="s">
        <v>142</v>
      </c>
      <c r="C229" s="201"/>
      <c r="D229" s="144">
        <v>0</v>
      </c>
      <c r="E229" s="160">
        <v>-3673</v>
      </c>
      <c r="F229" s="160">
        <v>-561</v>
      </c>
      <c r="G229" s="160"/>
      <c r="H229" s="144"/>
      <c r="I229" s="144">
        <v>48</v>
      </c>
      <c r="J229" s="160">
        <v>62</v>
      </c>
      <c r="K229" s="144">
        <v>1129</v>
      </c>
      <c r="L229" s="43">
        <f>+SUM(D229:K229)</f>
        <v>-2995</v>
      </c>
      <c r="M229" s="160">
        <v>-172</v>
      </c>
      <c r="N229" s="160">
        <v>40</v>
      </c>
      <c r="O229" s="160">
        <v>-36</v>
      </c>
      <c r="P229" s="160">
        <v>-69</v>
      </c>
      <c r="Q229" s="160">
        <v>1454</v>
      </c>
      <c r="R229" s="160">
        <v>-9</v>
      </c>
      <c r="S229" s="160">
        <v>21</v>
      </c>
      <c r="T229" s="160">
        <v>14</v>
      </c>
      <c r="U229" s="160">
        <v>14</v>
      </c>
      <c r="V229" s="144">
        <v>-24</v>
      </c>
      <c r="W229" s="144"/>
      <c r="X229" s="144"/>
      <c r="Y229" s="160">
        <v>3</v>
      </c>
      <c r="Z229" s="160">
        <v>189</v>
      </c>
      <c r="AA229" s="250">
        <v>37</v>
      </c>
      <c r="AB229" s="160">
        <v>7</v>
      </c>
      <c r="AC229" s="160">
        <v>-83</v>
      </c>
      <c r="AD229" s="160">
        <v>1</v>
      </c>
      <c r="AE229" s="160">
        <v>0</v>
      </c>
      <c r="AF229" s="160">
        <v>-9</v>
      </c>
      <c r="AG229" s="43">
        <f>+SUM(M229:AF229)</f>
        <v>1378</v>
      </c>
      <c r="AH229" s="43">
        <f t="shared" si="358"/>
        <v>1530</v>
      </c>
      <c r="AI229" s="43">
        <f t="shared" si="359"/>
        <v>-152</v>
      </c>
      <c r="AJ229" s="160">
        <v>-8</v>
      </c>
      <c r="AK229" s="144"/>
      <c r="AL229" s="160">
        <v>0</v>
      </c>
      <c r="AM229" s="43">
        <f>+SUM(AJ229:AL229)</f>
        <v>-8</v>
      </c>
      <c r="AN229" s="44">
        <f>+AM229+AG229+L229</f>
        <v>-1625</v>
      </c>
      <c r="AQ229" s="43">
        <f t="shared" si="360"/>
        <v>141.125</v>
      </c>
      <c r="AR229" s="43">
        <f t="shared" si="361"/>
        <v>76.555555555555557</v>
      </c>
      <c r="AS229" s="43">
        <f t="shared" si="361"/>
        <v>218.57142857142858</v>
      </c>
      <c r="AT229" s="43">
        <f t="shared" si="361"/>
        <v>-13.818181818181818</v>
      </c>
      <c r="AU229" s="43">
        <f t="shared" si="362"/>
        <v>-2.6666666666666665</v>
      </c>
      <c r="AV229" s="44">
        <f t="shared" si="362"/>
        <v>-56.03448275862069</v>
      </c>
      <c r="AW229" s="122"/>
      <c r="AX229" s="43">
        <f>MEDIAN($D229:$K229)</f>
        <v>24</v>
      </c>
      <c r="AY229" s="43">
        <f>MEDIAN($M229:$AF229)</f>
        <v>2</v>
      </c>
      <c r="AZ229" s="43">
        <f t="shared" si="363"/>
        <v>1</v>
      </c>
      <c r="BA229" s="43">
        <f>MEDIAN($AE229,$AB229,$AA229,$Y229,$V229,$U229,$S229,$R229,$P229,$N229,$M229)</f>
        <v>3</v>
      </c>
      <c r="BB229" s="43">
        <f>MEDIAN($AJ229:$AL229)</f>
        <v>-4</v>
      </c>
      <c r="BC229" s="44">
        <f>MEDIAN((D229:K229,M229:V229,Y229:AF229,AJ229:AL229))</f>
        <v>0.5</v>
      </c>
    </row>
    <row r="230" spans="1:55" s="204" customFormat="1">
      <c r="A230" s="199"/>
      <c r="B230" s="200" t="s">
        <v>141</v>
      </c>
      <c r="C230" s="201"/>
      <c r="D230" s="144">
        <v>0</v>
      </c>
      <c r="E230" s="160"/>
      <c r="F230" s="160">
        <v>0</v>
      </c>
      <c r="G230" s="160"/>
      <c r="H230" s="144">
        <v>-3162</v>
      </c>
      <c r="I230" s="144"/>
      <c r="J230" s="160">
        <v>0</v>
      </c>
      <c r="K230" s="144"/>
      <c r="L230" s="43">
        <f>+SUM(D230:K230)</f>
        <v>-3162</v>
      </c>
      <c r="M230" s="160">
        <v>0</v>
      </c>
      <c r="N230" s="160">
        <v>2778</v>
      </c>
      <c r="O230" s="160"/>
      <c r="P230" s="160"/>
      <c r="Q230" s="160">
        <v>0</v>
      </c>
      <c r="R230" s="160">
        <v>0</v>
      </c>
      <c r="S230" s="160">
        <v>0</v>
      </c>
      <c r="T230" s="160">
        <v>0</v>
      </c>
      <c r="U230" s="160"/>
      <c r="V230" s="144">
        <v>92</v>
      </c>
      <c r="W230" s="144"/>
      <c r="X230" s="144"/>
      <c r="Y230" s="160">
        <v>900</v>
      </c>
      <c r="Z230" s="160"/>
      <c r="AA230" s="250">
        <v>12</v>
      </c>
      <c r="AB230" s="160"/>
      <c r="AC230" s="160">
        <v>3253</v>
      </c>
      <c r="AD230" s="160"/>
      <c r="AE230" s="160">
        <v>-29</v>
      </c>
      <c r="AF230" s="160"/>
      <c r="AG230" s="43">
        <f>+SUM(M230:AF230)</f>
        <v>7006</v>
      </c>
      <c r="AH230" s="43">
        <f t="shared" si="358"/>
        <v>3253</v>
      </c>
      <c r="AI230" s="43">
        <f t="shared" si="359"/>
        <v>3753</v>
      </c>
      <c r="AJ230" s="160">
        <v>880</v>
      </c>
      <c r="AK230" s="144"/>
      <c r="AL230" s="160">
        <v>0</v>
      </c>
      <c r="AM230" s="43">
        <f>+SUM(AJ230:AL230)</f>
        <v>880</v>
      </c>
      <c r="AN230" s="44">
        <f>+AM230+AG230+L230</f>
        <v>4724</v>
      </c>
      <c r="AQ230" s="43">
        <f t="shared" si="360"/>
        <v>0</v>
      </c>
      <c r="AR230" s="43">
        <f t="shared" si="361"/>
        <v>389.22222222222223</v>
      </c>
      <c r="AS230" s="43">
        <f t="shared" si="361"/>
        <v>464.71428571428572</v>
      </c>
      <c r="AT230" s="43">
        <f t="shared" si="361"/>
        <v>341.18181818181819</v>
      </c>
      <c r="AU230" s="43">
        <f t="shared" si="362"/>
        <v>293.33333333333331</v>
      </c>
      <c r="AV230" s="44">
        <f t="shared" si="362"/>
        <v>162.89655172413794</v>
      </c>
      <c r="AW230" s="122"/>
      <c r="AX230" s="43">
        <f>MEDIAN($D230:$K230)</f>
        <v>0</v>
      </c>
      <c r="AY230" s="43">
        <f>MEDIAN($M230:$AF230)</f>
        <v>0</v>
      </c>
      <c r="AZ230" s="43">
        <f t="shared" si="363"/>
        <v>0</v>
      </c>
      <c r="BA230" s="43">
        <f>MEDIAN($AE230,$AB230,$AA230,$Y230,$V230,$U230,$S230,$R230,$P230,$N230,$M230)</f>
        <v>6</v>
      </c>
      <c r="BB230" s="43">
        <f>MEDIAN($AJ230:$AL230)</f>
        <v>440</v>
      </c>
      <c r="BC230" s="44">
        <f>MEDIAN((D230:K230,M230:V230,Y230:AF230,AJ230:AL230))</f>
        <v>0</v>
      </c>
    </row>
    <row r="231" spans="1:55" s="204" customFormat="1">
      <c r="A231" s="199"/>
      <c r="B231" s="200" t="s">
        <v>125</v>
      </c>
      <c r="C231" s="201"/>
      <c r="D231" s="144">
        <v>-6074</v>
      </c>
      <c r="E231" s="160"/>
      <c r="F231" s="160">
        <v>-12</v>
      </c>
      <c r="G231" s="160">
        <v>-3243</v>
      </c>
      <c r="H231" s="144">
        <v>-64218</v>
      </c>
      <c r="I231" s="144">
        <v>-13391</v>
      </c>
      <c r="J231" s="160">
        <v>145</v>
      </c>
      <c r="K231" s="144">
        <v>-8136</v>
      </c>
      <c r="L231" s="43">
        <f>+SUM(D231:K231)</f>
        <v>-94929</v>
      </c>
      <c r="M231" s="160">
        <v>-411</v>
      </c>
      <c r="N231" s="160">
        <v>-39</v>
      </c>
      <c r="O231" s="160">
        <v>-124</v>
      </c>
      <c r="P231" s="160">
        <v>88</v>
      </c>
      <c r="Q231" s="160">
        <v>1186</v>
      </c>
      <c r="R231" s="160">
        <v>41</v>
      </c>
      <c r="S231" s="160">
        <v>6</v>
      </c>
      <c r="T231" s="160">
        <v>-4</v>
      </c>
      <c r="U231" s="160">
        <v>-26</v>
      </c>
      <c r="V231" s="144">
        <v>-29</v>
      </c>
      <c r="W231" s="144"/>
      <c r="X231" s="144"/>
      <c r="Y231" s="160">
        <v>0</v>
      </c>
      <c r="Z231" s="160">
        <v>794</v>
      </c>
      <c r="AA231" s="250">
        <v>802</v>
      </c>
      <c r="AB231" s="160">
        <v>45</v>
      </c>
      <c r="AC231" s="160"/>
      <c r="AD231" s="160">
        <v>255</v>
      </c>
      <c r="AE231" s="160">
        <v>-158</v>
      </c>
      <c r="AF231" s="160">
        <v>-277</v>
      </c>
      <c r="AG231" s="43">
        <f>+SUM(M231:AF231)</f>
        <v>2149</v>
      </c>
      <c r="AH231" s="43">
        <f t="shared" si="358"/>
        <v>1830</v>
      </c>
      <c r="AI231" s="43">
        <f t="shared" si="359"/>
        <v>319</v>
      </c>
      <c r="AJ231" s="160">
        <v>101</v>
      </c>
      <c r="AK231" s="144"/>
      <c r="AL231" s="160">
        <v>-277</v>
      </c>
      <c r="AM231" s="43">
        <f>+SUM(AJ231:AL231)</f>
        <v>-176</v>
      </c>
      <c r="AN231" s="44">
        <f>+AM231+AG231+L231</f>
        <v>-92956</v>
      </c>
      <c r="AQ231" s="43">
        <f t="shared" si="360"/>
        <v>-1017</v>
      </c>
      <c r="AR231" s="43">
        <f t="shared" si="361"/>
        <v>119.38888888888889</v>
      </c>
      <c r="AS231" s="43">
        <f t="shared" si="361"/>
        <v>261.42857142857144</v>
      </c>
      <c r="AT231" s="43">
        <f t="shared" si="361"/>
        <v>29</v>
      </c>
      <c r="AU231" s="43">
        <f t="shared" si="362"/>
        <v>-58.666666666666664</v>
      </c>
      <c r="AV231" s="44">
        <f t="shared" si="362"/>
        <v>-3205.3793103448274</v>
      </c>
      <c r="AW231" s="122"/>
      <c r="AX231" s="258">
        <f>MEDIAN($D231:$K231)</f>
        <v>-6074</v>
      </c>
      <c r="AY231" s="258">
        <f>MEDIAN($M231:$AF231)</f>
        <v>0</v>
      </c>
      <c r="AZ231" s="258">
        <f t="shared" si="363"/>
        <v>125.5</v>
      </c>
      <c r="BA231" s="258">
        <f>MEDIAN($AE231,$AB231,$AA231,$Y231,$V231,$U231,$S231,$R231,$P231,$N231,$M231)</f>
        <v>0</v>
      </c>
      <c r="BB231" s="258">
        <f>MEDIAN($AJ231:$AL231)</f>
        <v>-88</v>
      </c>
      <c r="BC231" s="44">
        <f>MEDIAN((D231:K231,M231:V231,Y231:AF231,AJ231:AL231))</f>
        <v>-19</v>
      </c>
    </row>
    <row r="232" spans="1:55" s="204" customFormat="1">
      <c r="A232" s="199"/>
      <c r="B232" s="200"/>
      <c r="C232" s="201"/>
      <c r="D232" s="46">
        <f t="shared" ref="D232:V232" si="364">SUM(D228:D231)</f>
        <v>34872</v>
      </c>
      <c r="E232" s="252">
        <f t="shared" si="364"/>
        <v>4311</v>
      </c>
      <c r="F232" s="252">
        <f t="shared" si="364"/>
        <v>47672</v>
      </c>
      <c r="G232" s="252">
        <f t="shared" si="364"/>
        <v>114705</v>
      </c>
      <c r="H232" s="118">
        <f t="shared" si="364"/>
        <v>-26951</v>
      </c>
      <c r="I232" s="118">
        <f t="shared" si="364"/>
        <v>42971</v>
      </c>
      <c r="J232" s="252">
        <f t="shared" si="364"/>
        <v>20934</v>
      </c>
      <c r="K232" s="118">
        <f t="shared" si="364"/>
        <v>32034</v>
      </c>
      <c r="L232" s="45">
        <f t="shared" si="364"/>
        <v>270548</v>
      </c>
      <c r="M232" s="252">
        <f t="shared" si="364"/>
        <v>918</v>
      </c>
      <c r="N232" s="252">
        <f t="shared" si="364"/>
        <v>8015</v>
      </c>
      <c r="O232" s="252">
        <f t="shared" si="364"/>
        <v>7035</v>
      </c>
      <c r="P232" s="252">
        <f t="shared" si="364"/>
        <v>6400</v>
      </c>
      <c r="Q232" s="252">
        <f t="shared" si="364"/>
        <v>12294</v>
      </c>
      <c r="R232" s="252">
        <f t="shared" si="364"/>
        <v>3409</v>
      </c>
      <c r="S232" s="252">
        <f t="shared" si="364"/>
        <v>2739</v>
      </c>
      <c r="T232" s="252">
        <f t="shared" si="364"/>
        <v>5527</v>
      </c>
      <c r="U232" s="252">
        <f t="shared" si="364"/>
        <v>4931</v>
      </c>
      <c r="V232" s="118">
        <f t="shared" si="364"/>
        <v>1832</v>
      </c>
      <c r="W232" s="118"/>
      <c r="X232" s="118"/>
      <c r="Y232" s="252">
        <f t="shared" ref="Y232:AN232" si="365">SUM(Y228:Y231)</f>
        <v>5239</v>
      </c>
      <c r="Z232" s="252">
        <f t="shared" si="365"/>
        <v>13822</v>
      </c>
      <c r="AA232" s="292">
        <f t="shared" si="365"/>
        <v>4664</v>
      </c>
      <c r="AB232" s="252">
        <f t="shared" si="365"/>
        <v>4121</v>
      </c>
      <c r="AC232" s="252">
        <f t="shared" si="365"/>
        <v>10092</v>
      </c>
      <c r="AD232" s="252">
        <f t="shared" si="365"/>
        <v>4336</v>
      </c>
      <c r="AE232" s="252"/>
      <c r="AF232" s="252">
        <f t="shared" si="365"/>
        <v>4270</v>
      </c>
      <c r="AG232" s="45">
        <f t="shared" si="365"/>
        <v>101394</v>
      </c>
      <c r="AH232" s="45">
        <f t="shared" si="358"/>
        <v>57376</v>
      </c>
      <c r="AI232" s="45">
        <f t="shared" si="359"/>
        <v>42268</v>
      </c>
      <c r="AJ232" s="252">
        <f t="shared" si="365"/>
        <v>10538</v>
      </c>
      <c r="AK232" s="118">
        <f t="shared" si="365"/>
        <v>1003</v>
      </c>
      <c r="AL232" s="252">
        <f t="shared" si="365"/>
        <v>1544</v>
      </c>
      <c r="AM232" s="45">
        <f t="shared" si="365"/>
        <v>13085</v>
      </c>
      <c r="AN232" s="211">
        <f t="shared" si="365"/>
        <v>385027</v>
      </c>
      <c r="AQ232" s="45">
        <f>K232/AQ$5</f>
        <v>4004.25</v>
      </c>
      <c r="AR232" s="45">
        <f>AG232/AR$5</f>
        <v>5633</v>
      </c>
      <c r="AS232" s="45">
        <f>AH232/AS$5</f>
        <v>8196.5714285714294</v>
      </c>
      <c r="AT232" s="45">
        <f>AI232/AT$5</f>
        <v>3842.5454545454545</v>
      </c>
      <c r="AU232" s="45">
        <f>AM232/AU$5</f>
        <v>4361.666666666667</v>
      </c>
      <c r="AV232" s="211">
        <f>AN232/AV$5</f>
        <v>13276.793103448275</v>
      </c>
      <c r="AW232" s="122"/>
      <c r="AX232" s="43">
        <f>MEDIAN($D232:$K232)</f>
        <v>33453</v>
      </c>
      <c r="AY232" s="43">
        <f>MEDIAN($M232:$AF232)</f>
        <v>4931</v>
      </c>
      <c r="AZ232" s="43">
        <f t="shared" si="363"/>
        <v>7035</v>
      </c>
      <c r="BA232" s="43">
        <f>MEDIAN($AE232,$AB232,$AA232,$Y232,$V232,$U232,$S232,$R232,$P232,$N232,$M232)</f>
        <v>4392.5</v>
      </c>
      <c r="BB232" s="43">
        <f>MEDIAN($AJ232:$AL232)</f>
        <v>1544</v>
      </c>
      <c r="BC232" s="211">
        <f>MEDIAN((D232:K232,M232:V232,Y232:AF232,AJ232:AL232))</f>
        <v>5383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33437</v>
      </c>
      <c r="E235" s="160">
        <v>-4544</v>
      </c>
      <c r="F235" s="160">
        <v>75</v>
      </c>
      <c r="G235" s="160">
        <v>7267</v>
      </c>
      <c r="H235" s="144">
        <v>-261290</v>
      </c>
      <c r="I235" s="144">
        <v>3148</v>
      </c>
      <c r="J235" s="160">
        <v>4644</v>
      </c>
      <c r="K235" s="144">
        <v>-927</v>
      </c>
      <c r="L235" s="43">
        <f>+SUM(D235:K235)</f>
        <v>-218190</v>
      </c>
      <c r="M235" s="160">
        <v>-16</v>
      </c>
      <c r="N235" s="160">
        <v>-303</v>
      </c>
      <c r="O235" s="160">
        <v>1207</v>
      </c>
      <c r="P235" s="160">
        <v>-143</v>
      </c>
      <c r="Q235" s="160">
        <v>922</v>
      </c>
      <c r="R235" s="160">
        <v>501</v>
      </c>
      <c r="S235" s="160">
        <v>-289</v>
      </c>
      <c r="T235" s="160">
        <v>429</v>
      </c>
      <c r="U235" s="160">
        <v>-395</v>
      </c>
      <c r="V235" s="144">
        <v>-98</v>
      </c>
      <c r="W235" s="144"/>
      <c r="X235" s="144"/>
      <c r="Y235" s="160">
        <v>-1105</v>
      </c>
      <c r="Z235" s="160">
        <v>400</v>
      </c>
      <c r="AA235" s="250">
        <v>-945</v>
      </c>
      <c r="AB235" s="160">
        <v>-3993</v>
      </c>
      <c r="AC235" s="160">
        <v>3454</v>
      </c>
      <c r="AD235" s="160">
        <v>934</v>
      </c>
      <c r="AE235" s="160">
        <v>-1714</v>
      </c>
      <c r="AF235" s="160">
        <v>395</v>
      </c>
      <c r="AG235" s="43">
        <f>+SUM(M235:AF235)</f>
        <v>-759</v>
      </c>
      <c r="AH235" s="43">
        <f t="shared" ref="AH235:AH238" si="366">O235+Q235+Z235+AC235+AD235+AF235+T235</f>
        <v>7741</v>
      </c>
      <c r="AI235" s="43">
        <f t="shared" ref="AI235:AI238" si="367">M235+N235+P235+R235+S235+U235+V235+Y235+AA235+AB235+AE235</f>
        <v>-8500</v>
      </c>
      <c r="AJ235" s="160">
        <v>704</v>
      </c>
      <c r="AK235" s="144">
        <v>383</v>
      </c>
      <c r="AL235" s="160">
        <v>79</v>
      </c>
      <c r="AM235" s="43">
        <f>+SUM(AJ235:AL235)</f>
        <v>1166</v>
      </c>
      <c r="AN235" s="44">
        <f>+AM235+AG235+L235</f>
        <v>-217783</v>
      </c>
      <c r="AQ235" s="43">
        <f t="shared" ref="AQ235:AQ237" si="368">K235/AQ$5</f>
        <v>-115.875</v>
      </c>
      <c r="AR235" s="43">
        <f t="shared" ref="AR235:AT237" si="369">AG235/AR$5</f>
        <v>-42.166666666666664</v>
      </c>
      <c r="AS235" s="43">
        <f t="shared" si="369"/>
        <v>1105.8571428571429</v>
      </c>
      <c r="AT235" s="43">
        <f t="shared" si="369"/>
        <v>-772.72727272727275</v>
      </c>
      <c r="AU235" s="43">
        <f t="shared" ref="AU235:AV237" si="370">AM235/AU$5</f>
        <v>388.66666666666669</v>
      </c>
      <c r="AV235" s="44">
        <f t="shared" si="370"/>
        <v>-7509.7586206896549</v>
      </c>
      <c r="AW235" s="122"/>
      <c r="AX235" s="43">
        <f>MEDIAN($D235:$K235)</f>
        <v>1611.5</v>
      </c>
      <c r="AY235" s="43">
        <f>MEDIAN($M235:$AF235)</f>
        <v>-57</v>
      </c>
      <c r="AZ235" s="43">
        <f t="shared" ref="AZ235:AZ238" si="371">MEDIAN($AC235,$AD235,$Z235,$T235,$O235,Q235,AF235)</f>
        <v>922</v>
      </c>
      <c r="BA235" s="43">
        <f>MEDIAN($AE235,$AB235,$AA235,$Y235,$V235,$U235,$S235,$R235,$P235,$N235,$M235)</f>
        <v>-303</v>
      </c>
      <c r="BB235" s="43">
        <f>MEDIAN($AJ235:$AL235)</f>
        <v>383</v>
      </c>
      <c r="BC235" s="44">
        <f>MEDIAN((D235:K235,M235:V235,Y235:AF235,AJ235:AL235))</f>
        <v>79</v>
      </c>
    </row>
    <row r="236" spans="1:55" s="204" customFormat="1">
      <c r="A236" s="199"/>
      <c r="B236" s="200" t="s">
        <v>138</v>
      </c>
      <c r="C236" s="201"/>
      <c r="D236" s="144">
        <v>-23243</v>
      </c>
      <c r="E236" s="160">
        <v>1282</v>
      </c>
      <c r="F236" s="160">
        <v>15430</v>
      </c>
      <c r="G236" s="160">
        <v>14902</v>
      </c>
      <c r="H236" s="144">
        <v>-5588</v>
      </c>
      <c r="I236" s="144">
        <v>931</v>
      </c>
      <c r="J236" s="160">
        <v>1975</v>
      </c>
      <c r="K236" s="144">
        <v>10849</v>
      </c>
      <c r="L236" s="43">
        <f>+SUM(D236:K236)</f>
        <v>16538</v>
      </c>
      <c r="M236" s="160">
        <v>-2567</v>
      </c>
      <c r="N236" s="160">
        <v>-209</v>
      </c>
      <c r="O236" s="160">
        <v>952</v>
      </c>
      <c r="P236" s="160">
        <v>2282</v>
      </c>
      <c r="Q236" s="160">
        <v>5029</v>
      </c>
      <c r="R236" s="160">
        <v>4816</v>
      </c>
      <c r="S236" s="160">
        <v>2584</v>
      </c>
      <c r="T236" s="160">
        <v>1623</v>
      </c>
      <c r="U236" s="160">
        <v>-1099</v>
      </c>
      <c r="V236" s="144">
        <v>-138</v>
      </c>
      <c r="W236" s="144"/>
      <c r="X236" s="144"/>
      <c r="Y236" s="160">
        <v>1344</v>
      </c>
      <c r="Z236" s="160">
        <v>-3098</v>
      </c>
      <c r="AA236" s="250">
        <v>1524</v>
      </c>
      <c r="AB236" s="160">
        <v>6616</v>
      </c>
      <c r="AC236" s="160">
        <v>112</v>
      </c>
      <c r="AD236" s="160">
        <v>2422</v>
      </c>
      <c r="AE236" s="160">
        <v>-1341</v>
      </c>
      <c r="AF236" s="160">
        <v>-545</v>
      </c>
      <c r="AG236" s="43">
        <f>+SUM(M236:AF236)</f>
        <v>20307</v>
      </c>
      <c r="AH236" s="43">
        <f t="shared" si="366"/>
        <v>6495</v>
      </c>
      <c r="AI236" s="43">
        <f t="shared" si="367"/>
        <v>13812</v>
      </c>
      <c r="AJ236" s="160">
        <v>2677</v>
      </c>
      <c r="AK236" s="144">
        <v>562</v>
      </c>
      <c r="AL236" s="160">
        <v>-3522</v>
      </c>
      <c r="AM236" s="43">
        <f>+SUM(AJ236:AL236)</f>
        <v>-283</v>
      </c>
      <c r="AN236" s="44">
        <f>+AM236+AG236+L236</f>
        <v>36562</v>
      </c>
      <c r="AQ236" s="43">
        <f t="shared" si="368"/>
        <v>1356.125</v>
      </c>
      <c r="AR236" s="43">
        <f t="shared" si="369"/>
        <v>1128.1666666666667</v>
      </c>
      <c r="AS236" s="43">
        <f t="shared" si="369"/>
        <v>927.85714285714289</v>
      </c>
      <c r="AT236" s="43">
        <f t="shared" si="369"/>
        <v>1255.6363636363637</v>
      </c>
      <c r="AU236" s="43">
        <f t="shared" si="370"/>
        <v>-94.333333333333329</v>
      </c>
      <c r="AV236" s="44">
        <f t="shared" si="370"/>
        <v>1260.7586206896551</v>
      </c>
      <c r="AW236" s="122"/>
      <c r="AX236" s="43">
        <f>MEDIAN($D236:$K236)</f>
        <v>1628.5</v>
      </c>
      <c r="AY236" s="43">
        <f>MEDIAN($M236:$AF236)</f>
        <v>1148</v>
      </c>
      <c r="AZ236" s="43">
        <f t="shared" si="371"/>
        <v>952</v>
      </c>
      <c r="BA236" s="43">
        <f>MEDIAN($AE236,$AB236,$AA236,$Y236,$V236,$U236,$S236,$R236,$P236,$N236,$M236)</f>
        <v>1344</v>
      </c>
      <c r="BB236" s="43">
        <f>MEDIAN($AJ236:$AL236)</f>
        <v>562</v>
      </c>
      <c r="BC236" s="44">
        <f>MEDIAN((D236:K236,M236:V236,Y236:AF236,AJ236:AL236))</f>
        <v>1282</v>
      </c>
    </row>
    <row r="237" spans="1:55" s="204" customFormat="1">
      <c r="A237" s="199"/>
      <c r="B237" s="200" t="s">
        <v>125</v>
      </c>
      <c r="C237" s="201"/>
      <c r="D237" s="144">
        <v>-2372</v>
      </c>
      <c r="E237" s="160">
        <v>-199</v>
      </c>
      <c r="F237" s="160">
        <v>155</v>
      </c>
      <c r="G237" s="160">
        <v>1359</v>
      </c>
      <c r="H237" s="144">
        <v>-101310</v>
      </c>
      <c r="I237" s="144">
        <v>-78</v>
      </c>
      <c r="J237" s="160">
        <v>435</v>
      </c>
      <c r="K237" s="144">
        <v>0</v>
      </c>
      <c r="L237" s="43">
        <f>+SUM(D237:K237)</f>
        <v>-102010</v>
      </c>
      <c r="M237" s="160">
        <v>0</v>
      </c>
      <c r="N237" s="160">
        <v>857</v>
      </c>
      <c r="O237" s="160"/>
      <c r="P237" s="160"/>
      <c r="Q237" s="160">
        <v>632</v>
      </c>
      <c r="R237" s="160">
        <v>0</v>
      </c>
      <c r="S237" s="160">
        <v>0</v>
      </c>
      <c r="T237" s="160">
        <v>0</v>
      </c>
      <c r="U237" s="160">
        <v>484</v>
      </c>
      <c r="V237" s="144"/>
      <c r="W237" s="144"/>
      <c r="X237" s="144"/>
      <c r="Y237" s="160">
        <v>0</v>
      </c>
      <c r="Z237" s="160"/>
      <c r="AA237" s="250"/>
      <c r="AB237" s="160"/>
      <c r="AC237" s="160">
        <v>-5689</v>
      </c>
      <c r="AD237" s="160"/>
      <c r="AE237" s="160">
        <v>0</v>
      </c>
      <c r="AF237" s="160"/>
      <c r="AG237" s="43">
        <f>+SUM(M237:AF237)</f>
        <v>-3716</v>
      </c>
      <c r="AH237" s="43">
        <f t="shared" si="366"/>
        <v>-5057</v>
      </c>
      <c r="AI237" s="43">
        <f t="shared" si="367"/>
        <v>1341</v>
      </c>
      <c r="AJ237" s="160"/>
      <c r="AK237" s="144"/>
      <c r="AL237" s="160">
        <v>0</v>
      </c>
      <c r="AM237" s="43">
        <f>+SUM(AJ237:AL237)</f>
        <v>0</v>
      </c>
      <c r="AN237" s="44">
        <f>+AM237+AG237+L237</f>
        <v>-105726</v>
      </c>
      <c r="AQ237" s="43">
        <f t="shared" si="368"/>
        <v>0</v>
      </c>
      <c r="AR237" s="43">
        <f t="shared" si="369"/>
        <v>-206.44444444444446</v>
      </c>
      <c r="AS237" s="43">
        <f t="shared" si="369"/>
        <v>-722.42857142857144</v>
      </c>
      <c r="AT237" s="43">
        <f t="shared" si="369"/>
        <v>121.90909090909091</v>
      </c>
      <c r="AU237" s="43">
        <f t="shared" si="370"/>
        <v>0</v>
      </c>
      <c r="AV237" s="44">
        <f t="shared" si="370"/>
        <v>-3645.7241379310344</v>
      </c>
      <c r="AW237" s="122"/>
      <c r="AX237" s="258">
        <f>MEDIAN($D237:$K237)</f>
        <v>-39</v>
      </c>
      <c r="AY237" s="258">
        <f>MEDIAN($M237:$AF237)</f>
        <v>0</v>
      </c>
      <c r="AZ237" s="258">
        <f t="shared" si="371"/>
        <v>0</v>
      </c>
      <c r="BA237" s="258">
        <f>MEDIAN($AE237,$AB237,$AA237,$Y237,$V237,$U237,$S237,$R237,$P237,$N237,$M237)</f>
        <v>0</v>
      </c>
      <c r="BB237" s="258">
        <f>MEDIAN($AJ237:$AL237)</f>
        <v>0</v>
      </c>
      <c r="BC237" s="44">
        <f>MEDIAN((D237:K237,M237:V237,Y237:AF237,AJ237:AL237))</f>
        <v>0</v>
      </c>
    </row>
    <row r="238" spans="1:55" s="204" customFormat="1">
      <c r="A238" s="199"/>
      <c r="B238" s="200"/>
      <c r="C238" s="201"/>
      <c r="D238" s="46">
        <f t="shared" ref="D238:V238" si="372">SUM(D235:D237)</f>
        <v>7822</v>
      </c>
      <c r="E238" s="252">
        <f t="shared" si="372"/>
        <v>-3461</v>
      </c>
      <c r="F238" s="252">
        <f t="shared" si="372"/>
        <v>15660</v>
      </c>
      <c r="G238" s="252">
        <f t="shared" si="372"/>
        <v>23528</v>
      </c>
      <c r="H238" s="118">
        <f t="shared" si="372"/>
        <v>-368188</v>
      </c>
      <c r="I238" s="118">
        <f t="shared" si="372"/>
        <v>4001</v>
      </c>
      <c r="J238" s="252">
        <f t="shared" si="372"/>
        <v>7054</v>
      </c>
      <c r="K238" s="118">
        <f t="shared" si="372"/>
        <v>9922</v>
      </c>
      <c r="L238" s="45">
        <f t="shared" si="372"/>
        <v>-303662</v>
      </c>
      <c r="M238" s="252">
        <f t="shared" si="372"/>
        <v>-2583</v>
      </c>
      <c r="N238" s="252">
        <f t="shared" si="372"/>
        <v>345</v>
      </c>
      <c r="O238" s="252">
        <f t="shared" si="372"/>
        <v>2159</v>
      </c>
      <c r="P238" s="252">
        <f t="shared" si="372"/>
        <v>2139</v>
      </c>
      <c r="Q238" s="252">
        <f t="shared" si="372"/>
        <v>6583</v>
      </c>
      <c r="R238" s="252">
        <f t="shared" si="372"/>
        <v>5317</v>
      </c>
      <c r="S238" s="252">
        <f t="shared" si="372"/>
        <v>2295</v>
      </c>
      <c r="T238" s="252">
        <f t="shared" si="372"/>
        <v>2052</v>
      </c>
      <c r="U238" s="252">
        <f t="shared" si="372"/>
        <v>-1010</v>
      </c>
      <c r="V238" s="118">
        <f t="shared" si="372"/>
        <v>-236</v>
      </c>
      <c r="W238" s="118"/>
      <c r="X238" s="118"/>
      <c r="Y238" s="252">
        <f t="shared" ref="Y238:AN238" si="373">SUM(Y235:Y237)</f>
        <v>239</v>
      </c>
      <c r="Z238" s="252">
        <f t="shared" si="373"/>
        <v>-2698</v>
      </c>
      <c r="AA238" s="292">
        <f t="shared" si="373"/>
        <v>579</v>
      </c>
      <c r="AB238" s="252">
        <f t="shared" si="373"/>
        <v>2623</v>
      </c>
      <c r="AC238" s="252">
        <f t="shared" si="373"/>
        <v>-2123</v>
      </c>
      <c r="AD238" s="252">
        <f t="shared" si="373"/>
        <v>3356</v>
      </c>
      <c r="AE238" s="252"/>
      <c r="AF238" s="252">
        <f t="shared" si="373"/>
        <v>-150</v>
      </c>
      <c r="AG238" s="45">
        <f t="shared" si="373"/>
        <v>15832</v>
      </c>
      <c r="AH238" s="45">
        <f t="shared" si="366"/>
        <v>9179</v>
      </c>
      <c r="AI238" s="45">
        <f t="shared" si="367"/>
        <v>9708</v>
      </c>
      <c r="AJ238" s="252">
        <f t="shared" si="373"/>
        <v>3381</v>
      </c>
      <c r="AK238" s="118">
        <f t="shared" si="373"/>
        <v>945</v>
      </c>
      <c r="AL238" s="252">
        <f t="shared" si="373"/>
        <v>-3443</v>
      </c>
      <c r="AM238" s="45">
        <f t="shared" si="373"/>
        <v>883</v>
      </c>
      <c r="AN238" s="211">
        <f t="shared" si="373"/>
        <v>-286947</v>
      </c>
      <c r="AQ238" s="45">
        <f>K238/AQ$5</f>
        <v>1240.25</v>
      </c>
      <c r="AR238" s="45">
        <f>AG238/AR$5</f>
        <v>879.55555555555554</v>
      </c>
      <c r="AS238" s="45">
        <f>AH238/AS$5</f>
        <v>1311.2857142857142</v>
      </c>
      <c r="AT238" s="45">
        <f>AI238/AT$5</f>
        <v>882.5454545454545</v>
      </c>
      <c r="AU238" s="45">
        <f>AM238/AU$5</f>
        <v>294.33333333333331</v>
      </c>
      <c r="AV238" s="211">
        <f>AN238/AV$5</f>
        <v>-9894.7241379310344</v>
      </c>
      <c r="AW238" s="122"/>
      <c r="AX238" s="43">
        <f>MEDIAN($D238:$K238)</f>
        <v>7438</v>
      </c>
      <c r="AY238" s="43">
        <f>MEDIAN($M238:$AF238)</f>
        <v>579</v>
      </c>
      <c r="AZ238" s="43">
        <f t="shared" si="371"/>
        <v>2052</v>
      </c>
      <c r="BA238" s="43">
        <f>MEDIAN($AE238,$AB238,$AA238,$Y238,$V238,$U238,$S238,$R238,$P238,$N238,$M238)</f>
        <v>462</v>
      </c>
      <c r="BB238" s="43">
        <f>MEDIAN($AJ238:$AL238)</f>
        <v>945</v>
      </c>
      <c r="BC238" s="211">
        <f>MEDIAN((D238:K238,M238:V238,Y238:AF238,AJ238:AL238))</f>
        <v>2095.5</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74">D225+D232+D238</f>
        <v>62392</v>
      </c>
      <c r="E240" s="256">
        <f t="shared" si="374"/>
        <v>-820</v>
      </c>
      <c r="F240" s="256">
        <f t="shared" si="374"/>
        <v>72467</v>
      </c>
      <c r="G240" s="256">
        <f t="shared" si="374"/>
        <v>182836</v>
      </c>
      <c r="H240" s="256">
        <f t="shared" si="374"/>
        <v>38138</v>
      </c>
      <c r="I240" s="256">
        <f t="shared" si="374"/>
        <v>79923</v>
      </c>
      <c r="J240" s="256">
        <f t="shared" si="374"/>
        <v>39575</v>
      </c>
      <c r="K240" s="256">
        <f t="shared" si="374"/>
        <v>58454</v>
      </c>
      <c r="L240" s="42">
        <f t="shared" si="374"/>
        <v>532965</v>
      </c>
      <c r="M240" s="256">
        <f t="shared" si="374"/>
        <v>-4301</v>
      </c>
      <c r="N240" s="256">
        <f t="shared" si="374"/>
        <v>5575</v>
      </c>
      <c r="O240" s="256">
        <f t="shared" si="374"/>
        <v>15923</v>
      </c>
      <c r="P240" s="256">
        <f t="shared" si="374"/>
        <v>11531</v>
      </c>
      <c r="Q240" s="256">
        <f t="shared" si="374"/>
        <v>16887</v>
      </c>
      <c r="R240" s="256">
        <f t="shared" si="374"/>
        <v>9491</v>
      </c>
      <c r="S240" s="256">
        <f t="shared" si="374"/>
        <v>4599</v>
      </c>
      <c r="T240" s="256">
        <f t="shared" si="374"/>
        <v>10331</v>
      </c>
      <c r="U240" s="256">
        <f t="shared" si="374"/>
        <v>4640</v>
      </c>
      <c r="V240" s="256">
        <f t="shared" si="374"/>
        <v>2786</v>
      </c>
      <c r="W240" s="256"/>
      <c r="X240" s="256"/>
      <c r="Y240" s="256">
        <f t="shared" ref="Y240:AN240" si="375">Y225+Y232+Y238</f>
        <v>7895</v>
      </c>
      <c r="Z240" s="256">
        <f t="shared" si="375"/>
        <v>12942</v>
      </c>
      <c r="AA240" s="256">
        <f t="shared" si="375"/>
        <v>5258</v>
      </c>
      <c r="AB240" s="256">
        <f t="shared" si="375"/>
        <v>10345</v>
      </c>
      <c r="AC240" s="256">
        <f t="shared" si="375"/>
        <v>6164</v>
      </c>
      <c r="AD240" s="256">
        <f t="shared" si="375"/>
        <v>7991</v>
      </c>
      <c r="AE240" s="256"/>
      <c r="AF240" s="256">
        <f t="shared" si="375"/>
        <v>4936</v>
      </c>
      <c r="AG240" s="42">
        <f t="shared" si="375"/>
        <v>132510</v>
      </c>
      <c r="AH240" s="42">
        <f t="shared" ref="AH240" si="376">O240+Q240+Z240+AC240+AD240+AF240+T240</f>
        <v>75174</v>
      </c>
      <c r="AI240" s="42">
        <f>M240+N240+P240+R240+S240+U240+V240+Y240+AA240+AB240+AE240</f>
        <v>57819</v>
      </c>
      <c r="AJ240" s="256">
        <f t="shared" si="375"/>
        <v>18802</v>
      </c>
      <c r="AK240" s="256">
        <f t="shared" si="375"/>
        <v>2864</v>
      </c>
      <c r="AL240" s="256">
        <f t="shared" si="375"/>
        <v>-130</v>
      </c>
      <c r="AM240" s="42">
        <f t="shared" si="375"/>
        <v>21536</v>
      </c>
      <c r="AN240" s="230">
        <f t="shared" si="375"/>
        <v>687011</v>
      </c>
      <c r="AQ240" s="42">
        <f t="shared" ref="AQ240" si="377">K240/AQ$5</f>
        <v>7306.75</v>
      </c>
      <c r="AR240" s="42">
        <f t="shared" ref="AR240:AT240" si="378">AG240/AR$5</f>
        <v>7361.666666666667</v>
      </c>
      <c r="AS240" s="42">
        <f t="shared" si="378"/>
        <v>10739.142857142857</v>
      </c>
      <c r="AT240" s="42">
        <f t="shared" si="378"/>
        <v>5256.272727272727</v>
      </c>
      <c r="AU240" s="42">
        <f t="shared" ref="AU240:AV240" si="379">AM240/AU$5</f>
        <v>7178.666666666667</v>
      </c>
      <c r="AV240" s="230">
        <f t="shared" si="379"/>
        <v>23690.03448275862</v>
      </c>
      <c r="AW240" s="122"/>
      <c r="AX240" s="42">
        <f>MEDIAN($D240:$K240)</f>
        <v>60423</v>
      </c>
      <c r="AY240" s="42">
        <f>MEDIAN($M240:$AF240)</f>
        <v>7895</v>
      </c>
      <c r="AZ240" s="42">
        <f>MEDIAN($AC240,$AD240,$Z240,$T240,$O240,Q240,AF240)</f>
        <v>10331</v>
      </c>
      <c r="BA240" s="42">
        <f>MEDIAN($AE240,$AB240,$AA240,$Y240,$V240,$U240,$S240,$R240,$P240,$N240,$M240)</f>
        <v>5416.5</v>
      </c>
      <c r="BB240" s="42">
        <f>MEDIAN($AJ240:$AL240)</f>
        <v>2864</v>
      </c>
      <c r="BC240" s="230">
        <f>MEDIAN((D240:K240,M240:V240,Y240:AF240,AJ240:AL240))</f>
        <v>9911</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2014</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v>0</v>
      </c>
      <c r="F249" s="162">
        <v>153</v>
      </c>
      <c r="G249" s="162"/>
      <c r="H249" s="137"/>
      <c r="I249" s="137">
        <v>0</v>
      </c>
      <c r="J249" s="162">
        <v>0</v>
      </c>
      <c r="K249" s="137">
        <v>21</v>
      </c>
      <c r="L249" s="22">
        <f>+SUM(D249:K249)</f>
        <v>174</v>
      </c>
      <c r="M249" s="162">
        <v>7</v>
      </c>
      <c r="N249" s="162">
        <v>55</v>
      </c>
      <c r="O249" s="162">
        <v>87</v>
      </c>
      <c r="P249" s="162">
        <v>100</v>
      </c>
      <c r="Q249" s="162">
        <v>136</v>
      </c>
      <c r="R249" s="162">
        <v>30</v>
      </c>
      <c r="S249" s="162">
        <v>89</v>
      </c>
      <c r="T249" s="162">
        <v>19</v>
      </c>
      <c r="U249" s="162">
        <v>24</v>
      </c>
      <c r="V249" s="137">
        <v>15</v>
      </c>
      <c r="W249" s="137"/>
      <c r="X249" s="137"/>
      <c r="Y249" s="162">
        <v>0</v>
      </c>
      <c r="Z249" s="162">
        <v>260</v>
      </c>
      <c r="AA249" s="271">
        <v>81</v>
      </c>
      <c r="AB249" s="162">
        <v>71</v>
      </c>
      <c r="AC249" s="162">
        <v>114.87</v>
      </c>
      <c r="AD249" s="162">
        <v>39</v>
      </c>
      <c r="AE249" s="162">
        <v>37</v>
      </c>
      <c r="AF249" s="162">
        <v>47</v>
      </c>
      <c r="AG249" s="22">
        <f>+SUM(M249:AF249)</f>
        <v>1211.8699999999999</v>
      </c>
      <c r="AH249" s="22">
        <f t="shared" ref="AH249:AH254" si="380">O249+Q249+Z249+AC249+AD249+AF249+T249</f>
        <v>702.87</v>
      </c>
      <c r="AI249" s="22">
        <f t="shared" ref="AI249:AI254" si="381">M249+N249+P249+R249+S249+U249+V249+Y249+AA249+AB249+AE249</f>
        <v>509</v>
      </c>
      <c r="AJ249" s="162"/>
      <c r="AK249" s="137"/>
      <c r="AL249" s="162">
        <v>498</v>
      </c>
      <c r="AM249" s="22">
        <f>+SUM(AJ249:AL249)</f>
        <v>498</v>
      </c>
      <c r="AN249" s="24">
        <f>+AM249+AG249+L249</f>
        <v>1883.87</v>
      </c>
      <c r="AQ249" s="43">
        <f t="shared" ref="AQ249:AQ253" si="382">K249/AQ$5</f>
        <v>2.625</v>
      </c>
      <c r="AR249" s="43">
        <f t="shared" ref="AR249:AT253" si="383">AG249/AR$5</f>
        <v>67.326111111111103</v>
      </c>
      <c r="AS249" s="43">
        <f t="shared" si="383"/>
        <v>100.41</v>
      </c>
      <c r="AT249" s="43">
        <f t="shared" si="383"/>
        <v>46.272727272727273</v>
      </c>
      <c r="AU249" s="43">
        <f t="shared" ref="AU249:AV253" si="384">AM249/AU$5</f>
        <v>166</v>
      </c>
      <c r="AV249" s="44">
        <f t="shared" si="384"/>
        <v>64.96103448275862</v>
      </c>
      <c r="AW249" s="23"/>
      <c r="AX249" s="22">
        <f t="shared" ref="AX249:AX254" si="385">MEDIAN($D249:$K249)</f>
        <v>0</v>
      </c>
      <c r="AY249" s="22">
        <f t="shared" ref="AY249:AY254" si="386">MEDIAN($M249:$AF249)</f>
        <v>51</v>
      </c>
      <c r="AZ249" s="22">
        <f t="shared" ref="AZ249:AZ254" si="387">MEDIAN($AC249,$AD249,$Z249,$T249,$O249,Q249,AF249)</f>
        <v>87</v>
      </c>
      <c r="BA249" s="22">
        <f t="shared" ref="BA249:BA254" si="388">MEDIAN($AE249,$AB249,$AA249,$Y249,$V249,$U249,$S249,$R249,$P249,$N249,$M249)</f>
        <v>37</v>
      </c>
      <c r="BB249" s="22">
        <f t="shared" ref="BB249:BB254" si="389">MEDIAN($AJ249:$AL249)</f>
        <v>498</v>
      </c>
      <c r="BC249" s="24">
        <f>MEDIAN((D249:K249,M249:V249,Y249:AF249,AJ249:AL249))</f>
        <v>39</v>
      </c>
    </row>
    <row r="250" spans="1:55" s="204" customFormat="1">
      <c r="A250" s="199"/>
      <c r="B250" s="200"/>
      <c r="C250" s="201" t="s">
        <v>130</v>
      </c>
      <c r="D250" s="137">
        <v>920</v>
      </c>
      <c r="E250" s="162">
        <v>637</v>
      </c>
      <c r="F250" s="162">
        <v>12511</v>
      </c>
      <c r="G250" s="162"/>
      <c r="H250" s="137">
        <v>131</v>
      </c>
      <c r="I250" s="137">
        <v>139</v>
      </c>
      <c r="J250" s="162">
        <v>0</v>
      </c>
      <c r="K250" s="137">
        <v>44</v>
      </c>
      <c r="L250" s="22">
        <f>+SUM(D250:K250)</f>
        <v>14382</v>
      </c>
      <c r="M250" s="162">
        <v>906</v>
      </c>
      <c r="N250" s="162">
        <v>2702</v>
      </c>
      <c r="O250" s="162">
        <v>3152</v>
      </c>
      <c r="P250" s="162">
        <v>2655</v>
      </c>
      <c r="Q250" s="162">
        <v>3896</v>
      </c>
      <c r="R250" s="162">
        <v>1638</v>
      </c>
      <c r="S250" s="162">
        <v>2638</v>
      </c>
      <c r="T250" s="162">
        <v>1779</v>
      </c>
      <c r="U250" s="162">
        <v>3083</v>
      </c>
      <c r="V250" s="137">
        <v>2142</v>
      </c>
      <c r="W250" s="137"/>
      <c r="X250" s="137"/>
      <c r="Y250" s="162">
        <v>3345</v>
      </c>
      <c r="Z250" s="162">
        <v>3343</v>
      </c>
      <c r="AA250" s="271">
        <v>2077</v>
      </c>
      <c r="AB250" s="162">
        <v>2097</v>
      </c>
      <c r="AC250" s="162">
        <v>2656.81</v>
      </c>
      <c r="AD250" s="162">
        <v>1970</v>
      </c>
      <c r="AE250" s="162">
        <v>1326</v>
      </c>
      <c r="AF250" s="162">
        <v>2053</v>
      </c>
      <c r="AG250" s="22">
        <f>+SUM(M250:AF250)</f>
        <v>43458.81</v>
      </c>
      <c r="AH250" s="22">
        <f t="shared" si="380"/>
        <v>18849.809999999998</v>
      </c>
      <c r="AI250" s="22">
        <f t="shared" si="381"/>
        <v>24609</v>
      </c>
      <c r="AJ250" s="162">
        <v>19169</v>
      </c>
      <c r="AK250" s="137">
        <v>358</v>
      </c>
      <c r="AL250" s="162">
        <v>1170</v>
      </c>
      <c r="AM250" s="22">
        <f>+SUM(AJ250:AL250)</f>
        <v>20697</v>
      </c>
      <c r="AN250" s="24">
        <f>+AM250+AG250+L250</f>
        <v>78537.81</v>
      </c>
      <c r="AQ250" s="43">
        <f t="shared" si="382"/>
        <v>5.5</v>
      </c>
      <c r="AR250" s="43">
        <f t="shared" si="383"/>
        <v>2414.3783333333331</v>
      </c>
      <c r="AS250" s="43">
        <f t="shared" si="383"/>
        <v>2692.8299999999995</v>
      </c>
      <c r="AT250" s="43">
        <f t="shared" si="383"/>
        <v>2237.181818181818</v>
      </c>
      <c r="AU250" s="43">
        <f t="shared" si="384"/>
        <v>6899</v>
      </c>
      <c r="AV250" s="44">
        <f t="shared" si="384"/>
        <v>2708.2003448275859</v>
      </c>
      <c r="AW250" s="23"/>
      <c r="AX250" s="22">
        <f t="shared" si="385"/>
        <v>139</v>
      </c>
      <c r="AY250" s="22">
        <f t="shared" si="386"/>
        <v>2390</v>
      </c>
      <c r="AZ250" s="22">
        <f t="shared" si="387"/>
        <v>2656.81</v>
      </c>
      <c r="BA250" s="22">
        <f t="shared" si="388"/>
        <v>2142</v>
      </c>
      <c r="BB250" s="22">
        <f t="shared" si="389"/>
        <v>1170</v>
      </c>
      <c r="BC250" s="24">
        <f>MEDIAN((D250:K250,M250:V250,Y250:AF250,AJ250:AL250))</f>
        <v>2065</v>
      </c>
    </row>
    <row r="251" spans="1:55" s="204" customFormat="1">
      <c r="A251" s="199"/>
      <c r="B251" s="200"/>
      <c r="C251" s="201" t="s">
        <v>129</v>
      </c>
      <c r="D251" s="137">
        <v>13238</v>
      </c>
      <c r="E251" s="162">
        <v>1297</v>
      </c>
      <c r="F251" s="162">
        <v>1980</v>
      </c>
      <c r="G251" s="162">
        <v>23169</v>
      </c>
      <c r="H251" s="137">
        <v>8840</v>
      </c>
      <c r="I251" s="137">
        <v>14341</v>
      </c>
      <c r="J251" s="162">
        <v>6974</v>
      </c>
      <c r="K251" s="137">
        <v>12866</v>
      </c>
      <c r="L251" s="22">
        <f>+SUM(D251:K251)</f>
        <v>82705</v>
      </c>
      <c r="M251" s="162">
        <v>0</v>
      </c>
      <c r="N251" s="162">
        <v>88</v>
      </c>
      <c r="O251" s="162">
        <v>2551</v>
      </c>
      <c r="P251" s="162">
        <v>1143</v>
      </c>
      <c r="Q251" s="162">
        <v>1933</v>
      </c>
      <c r="R251" s="162">
        <v>408</v>
      </c>
      <c r="S251" s="162">
        <v>435</v>
      </c>
      <c r="T251" s="162">
        <v>1840</v>
      </c>
      <c r="U251" s="162">
        <v>437</v>
      </c>
      <c r="V251" s="137">
        <v>19</v>
      </c>
      <c r="W251" s="137"/>
      <c r="X251" s="137"/>
      <c r="Y251" s="162">
        <v>1756</v>
      </c>
      <c r="Z251" s="162">
        <v>3709</v>
      </c>
      <c r="AA251" s="271">
        <v>1021</v>
      </c>
      <c r="AB251" s="162">
        <v>767</v>
      </c>
      <c r="AC251" s="162">
        <v>2102.98</v>
      </c>
      <c r="AD251" s="162">
        <v>860</v>
      </c>
      <c r="AE251" s="162">
        <v>144</v>
      </c>
      <c r="AF251" s="162">
        <v>1027</v>
      </c>
      <c r="AG251" s="22">
        <f>+SUM(M251:AF251)</f>
        <v>20240.98</v>
      </c>
      <c r="AH251" s="22">
        <f t="shared" si="380"/>
        <v>14022.98</v>
      </c>
      <c r="AI251" s="22">
        <f t="shared" si="381"/>
        <v>6218</v>
      </c>
      <c r="AJ251" s="162">
        <v>1208</v>
      </c>
      <c r="AK251" s="137">
        <v>834</v>
      </c>
      <c r="AL251" s="162">
        <v>1183</v>
      </c>
      <c r="AM251" s="22">
        <f>+SUM(AJ251:AL251)</f>
        <v>3225</v>
      </c>
      <c r="AN251" s="24">
        <f>+AM251+AG251+L251</f>
        <v>106170.98</v>
      </c>
      <c r="AQ251" s="43">
        <f t="shared" si="382"/>
        <v>1608.25</v>
      </c>
      <c r="AR251" s="43">
        <f t="shared" si="383"/>
        <v>1124.4988888888888</v>
      </c>
      <c r="AS251" s="43">
        <f t="shared" si="383"/>
        <v>2003.282857142857</v>
      </c>
      <c r="AT251" s="43">
        <f t="shared" si="383"/>
        <v>565.27272727272725</v>
      </c>
      <c r="AU251" s="43">
        <f t="shared" si="384"/>
        <v>1075</v>
      </c>
      <c r="AV251" s="44">
        <f t="shared" si="384"/>
        <v>3661.0682758620687</v>
      </c>
      <c r="AW251" s="23"/>
      <c r="AX251" s="22">
        <f t="shared" si="385"/>
        <v>10853</v>
      </c>
      <c r="AY251" s="22">
        <f t="shared" si="386"/>
        <v>940.5</v>
      </c>
      <c r="AZ251" s="22">
        <f t="shared" si="387"/>
        <v>1933</v>
      </c>
      <c r="BA251" s="22">
        <f t="shared" si="388"/>
        <v>435</v>
      </c>
      <c r="BB251" s="22">
        <f t="shared" si="389"/>
        <v>1183</v>
      </c>
      <c r="BC251" s="24">
        <f>MEDIAN((D251:K251,M251:V251,Y251:AF251,AJ251:AL251))</f>
        <v>1208</v>
      </c>
    </row>
    <row r="252" spans="1:55" s="204" customFormat="1">
      <c r="A252" s="199"/>
      <c r="B252" s="200"/>
      <c r="C252" s="201" t="s">
        <v>128</v>
      </c>
      <c r="D252" s="137">
        <v>1016</v>
      </c>
      <c r="E252" s="162">
        <v>76</v>
      </c>
      <c r="F252" s="162">
        <v>1459</v>
      </c>
      <c r="G252" s="162">
        <v>3869</v>
      </c>
      <c r="H252" s="137">
        <v>1025</v>
      </c>
      <c r="I252" s="137">
        <v>1186</v>
      </c>
      <c r="J252" s="162">
        <v>923</v>
      </c>
      <c r="K252" s="137">
        <v>1393</v>
      </c>
      <c r="L252" s="22">
        <f>+SUM(D252:K252)</f>
        <v>10947</v>
      </c>
      <c r="M252" s="162">
        <v>0</v>
      </c>
      <c r="N252" s="162"/>
      <c r="O252" s="162"/>
      <c r="P252" s="162">
        <v>76</v>
      </c>
      <c r="Q252" s="162">
        <v>4</v>
      </c>
      <c r="R252" s="162">
        <v>0</v>
      </c>
      <c r="S252" s="162">
        <v>0</v>
      </c>
      <c r="T252" s="162">
        <v>48</v>
      </c>
      <c r="U252" s="162">
        <v>37</v>
      </c>
      <c r="V252" s="137"/>
      <c r="W252" s="137"/>
      <c r="X252" s="137"/>
      <c r="Y252" s="162">
        <v>0</v>
      </c>
      <c r="Z252" s="162">
        <v>216</v>
      </c>
      <c r="AA252" s="271">
        <v>15</v>
      </c>
      <c r="AB252" s="162">
        <v>15</v>
      </c>
      <c r="AC252" s="162">
        <v>57.875</v>
      </c>
      <c r="AD252" s="162"/>
      <c r="AE252" s="162">
        <v>0</v>
      </c>
      <c r="AF252" s="162">
        <v>145</v>
      </c>
      <c r="AG252" s="22">
        <f>+SUM(M252:AF252)</f>
        <v>613.875</v>
      </c>
      <c r="AH252" s="22">
        <f t="shared" si="380"/>
        <v>470.875</v>
      </c>
      <c r="AI252" s="22">
        <f t="shared" si="381"/>
        <v>143</v>
      </c>
      <c r="AJ252" s="162">
        <v>40</v>
      </c>
      <c r="AK252" s="137">
        <v>81</v>
      </c>
      <c r="AL252" s="162">
        <v>73</v>
      </c>
      <c r="AM252" s="22">
        <f>+SUM(AJ252:AL252)</f>
        <v>194</v>
      </c>
      <c r="AN252" s="24">
        <f>+AM252+AG252+L252</f>
        <v>11754.875</v>
      </c>
      <c r="AQ252" s="43">
        <f t="shared" si="382"/>
        <v>174.125</v>
      </c>
      <c r="AR252" s="43">
        <f t="shared" si="383"/>
        <v>34.104166666666664</v>
      </c>
      <c r="AS252" s="43">
        <f t="shared" si="383"/>
        <v>67.267857142857139</v>
      </c>
      <c r="AT252" s="43">
        <f t="shared" si="383"/>
        <v>13</v>
      </c>
      <c r="AU252" s="43">
        <f t="shared" si="384"/>
        <v>64.666666666666671</v>
      </c>
      <c r="AV252" s="44">
        <f t="shared" si="384"/>
        <v>405.3405172413793</v>
      </c>
      <c r="AW252" s="23"/>
      <c r="AX252" s="22">
        <f t="shared" si="385"/>
        <v>1105.5</v>
      </c>
      <c r="AY252" s="22">
        <f t="shared" si="386"/>
        <v>15</v>
      </c>
      <c r="AZ252" s="22">
        <f t="shared" si="387"/>
        <v>57.875</v>
      </c>
      <c r="BA252" s="22">
        <f t="shared" si="388"/>
        <v>0</v>
      </c>
      <c r="BB252" s="22">
        <f t="shared" si="389"/>
        <v>73</v>
      </c>
      <c r="BC252" s="24">
        <f>MEDIAN((D252:K252,M252:V252,Y252:AF252,AJ252:AL252))</f>
        <v>73</v>
      </c>
    </row>
    <row r="253" spans="1:55" s="204" customFormat="1">
      <c r="A253" s="199"/>
      <c r="B253" s="200"/>
      <c r="C253" s="201" t="s">
        <v>127</v>
      </c>
      <c r="D253" s="137">
        <v>761</v>
      </c>
      <c r="E253" s="162">
        <v>226</v>
      </c>
      <c r="F253" s="162"/>
      <c r="G253" s="162">
        <v>2556</v>
      </c>
      <c r="H253" s="137">
        <v>1036</v>
      </c>
      <c r="I253" s="137">
        <v>1587</v>
      </c>
      <c r="J253" s="162">
        <v>576</v>
      </c>
      <c r="K253" s="137">
        <v>1070</v>
      </c>
      <c r="L253" s="22">
        <f>+SUM(D253:K253)</f>
        <v>7812</v>
      </c>
      <c r="M253" s="162">
        <v>0</v>
      </c>
      <c r="N253" s="162"/>
      <c r="O253" s="162"/>
      <c r="P253" s="162">
        <v>28</v>
      </c>
      <c r="Q253" s="162">
        <v>0</v>
      </c>
      <c r="R253" s="162">
        <v>0</v>
      </c>
      <c r="S253" s="162">
        <v>0</v>
      </c>
      <c r="T253" s="162">
        <v>39</v>
      </c>
      <c r="U253" s="162">
        <v>20</v>
      </c>
      <c r="V253" s="137"/>
      <c r="W253" s="137"/>
      <c r="X253" s="137"/>
      <c r="Y253" s="162">
        <v>0</v>
      </c>
      <c r="Z253" s="162">
        <v>110</v>
      </c>
      <c r="AA253" s="271">
        <v>1</v>
      </c>
      <c r="AB253" s="162"/>
      <c r="AC253" s="162">
        <v>37.909999999999997</v>
      </c>
      <c r="AD253" s="162"/>
      <c r="AE253" s="162">
        <v>0</v>
      </c>
      <c r="AF253" s="162">
        <v>0</v>
      </c>
      <c r="AG253" s="22">
        <f>+SUM(M253:AF253)</f>
        <v>235.91</v>
      </c>
      <c r="AH253" s="22">
        <f t="shared" si="380"/>
        <v>186.91</v>
      </c>
      <c r="AI253" s="22">
        <f t="shared" si="381"/>
        <v>49</v>
      </c>
      <c r="AJ253" s="162" t="s">
        <v>353</v>
      </c>
      <c r="AK253" s="137">
        <v>60</v>
      </c>
      <c r="AL253" s="162">
        <v>91</v>
      </c>
      <c r="AM253" s="22">
        <f>+SUM(AJ253:AL253)</f>
        <v>151</v>
      </c>
      <c r="AN253" s="24">
        <f>+AM253+AG253+L253</f>
        <v>8198.91</v>
      </c>
      <c r="AQ253" s="43">
        <f t="shared" si="382"/>
        <v>133.75</v>
      </c>
      <c r="AR253" s="43">
        <f t="shared" si="383"/>
        <v>13.106111111111112</v>
      </c>
      <c r="AS253" s="43">
        <f t="shared" si="383"/>
        <v>26.701428571428572</v>
      </c>
      <c r="AT253" s="43">
        <f t="shared" si="383"/>
        <v>4.4545454545454541</v>
      </c>
      <c r="AU253" s="43">
        <f t="shared" si="384"/>
        <v>50.333333333333336</v>
      </c>
      <c r="AV253" s="44">
        <f t="shared" si="384"/>
        <v>282.72103448275863</v>
      </c>
      <c r="AW253" s="23"/>
      <c r="AX253" s="276">
        <f t="shared" si="385"/>
        <v>1036</v>
      </c>
      <c r="AY253" s="276">
        <f t="shared" si="386"/>
        <v>0</v>
      </c>
      <c r="AZ253" s="276">
        <f t="shared" si="387"/>
        <v>37.909999999999997</v>
      </c>
      <c r="BA253" s="276">
        <f t="shared" si="388"/>
        <v>0</v>
      </c>
      <c r="BB253" s="276">
        <f t="shared" si="389"/>
        <v>75.5</v>
      </c>
      <c r="BC253" s="24">
        <f>MEDIAN((D253:K253,M253:V253,Y253:AF253,AJ253:AL253))</f>
        <v>38.454999999999998</v>
      </c>
    </row>
    <row r="254" spans="1:55" s="204" customFormat="1">
      <c r="A254" s="199"/>
      <c r="B254" s="200"/>
      <c r="C254" s="201" t="s">
        <v>132</v>
      </c>
      <c r="D254" s="110">
        <f t="shared" ref="D254:V254" si="390">SUM(D249:D253)</f>
        <v>15935</v>
      </c>
      <c r="E254" s="28">
        <f t="shared" si="390"/>
        <v>2236</v>
      </c>
      <c r="F254" s="28">
        <f t="shared" si="390"/>
        <v>16103</v>
      </c>
      <c r="G254" s="28">
        <f t="shared" si="390"/>
        <v>29594</v>
      </c>
      <c r="H254" s="141">
        <f t="shared" si="390"/>
        <v>11032</v>
      </c>
      <c r="I254" s="141">
        <f t="shared" si="390"/>
        <v>17253</v>
      </c>
      <c r="J254" s="28">
        <f t="shared" si="390"/>
        <v>8473</v>
      </c>
      <c r="K254" s="141">
        <f t="shared" si="390"/>
        <v>15394</v>
      </c>
      <c r="L254" s="25">
        <f t="shared" si="390"/>
        <v>116020</v>
      </c>
      <c r="M254" s="28">
        <f t="shared" si="390"/>
        <v>913</v>
      </c>
      <c r="N254" s="28">
        <f t="shared" si="390"/>
        <v>2845</v>
      </c>
      <c r="O254" s="28">
        <f t="shared" si="390"/>
        <v>5790</v>
      </c>
      <c r="P254" s="28">
        <f t="shared" si="390"/>
        <v>4002</v>
      </c>
      <c r="Q254" s="28">
        <f t="shared" si="390"/>
        <v>5969</v>
      </c>
      <c r="R254" s="28">
        <f t="shared" si="390"/>
        <v>2076</v>
      </c>
      <c r="S254" s="28">
        <f t="shared" si="390"/>
        <v>3162</v>
      </c>
      <c r="T254" s="28">
        <f t="shared" si="390"/>
        <v>3725</v>
      </c>
      <c r="U254" s="28">
        <f t="shared" si="390"/>
        <v>3601</v>
      </c>
      <c r="V254" s="141">
        <f t="shared" si="390"/>
        <v>2176</v>
      </c>
      <c r="W254" s="141"/>
      <c r="X254" s="141"/>
      <c r="Y254" s="28">
        <f t="shared" ref="Y254:AN254" si="391">SUM(Y249:Y253)</f>
        <v>5101</v>
      </c>
      <c r="Z254" s="28">
        <f t="shared" si="391"/>
        <v>7638</v>
      </c>
      <c r="AA254" s="29">
        <f t="shared" si="391"/>
        <v>3195</v>
      </c>
      <c r="AB254" s="28">
        <f t="shared" si="391"/>
        <v>2950</v>
      </c>
      <c r="AC254" s="28">
        <f t="shared" si="391"/>
        <v>4970.4449999999997</v>
      </c>
      <c r="AD254" s="28">
        <f t="shared" si="391"/>
        <v>2869</v>
      </c>
      <c r="AE254" s="28">
        <f t="shared" si="391"/>
        <v>1507</v>
      </c>
      <c r="AF254" s="28">
        <f t="shared" si="391"/>
        <v>3272</v>
      </c>
      <c r="AG254" s="25">
        <f t="shared" si="391"/>
        <v>65761.445000000007</v>
      </c>
      <c r="AH254" s="25">
        <f t="shared" si="380"/>
        <v>34233.445</v>
      </c>
      <c r="AI254" s="25">
        <f t="shared" si="381"/>
        <v>31528</v>
      </c>
      <c r="AJ254" s="28">
        <f t="shared" si="391"/>
        <v>20417</v>
      </c>
      <c r="AK254" s="141">
        <f t="shared" si="391"/>
        <v>1333</v>
      </c>
      <c r="AL254" s="28">
        <f t="shared" si="391"/>
        <v>3015</v>
      </c>
      <c r="AM254" s="25">
        <f t="shared" si="391"/>
        <v>24765</v>
      </c>
      <c r="AN254" s="305">
        <f t="shared" si="391"/>
        <v>206546.44499999998</v>
      </c>
      <c r="AQ254" s="45">
        <f>K254/AQ$5</f>
        <v>1924.25</v>
      </c>
      <c r="AR254" s="45">
        <f>AG254/AR$5</f>
        <v>3653.4136111111115</v>
      </c>
      <c r="AS254" s="45">
        <f>AH254/AS$5</f>
        <v>4890.4921428571424</v>
      </c>
      <c r="AT254" s="45">
        <f>AI254/AT$5</f>
        <v>2866.181818181818</v>
      </c>
      <c r="AU254" s="45">
        <f>AM254/AU$5</f>
        <v>8255</v>
      </c>
      <c r="AV254" s="211">
        <f>AN254/AV$5</f>
        <v>7122.2912068965506</v>
      </c>
      <c r="AW254" s="23"/>
      <c r="AX254" s="22">
        <f t="shared" si="385"/>
        <v>15664.5</v>
      </c>
      <c r="AY254" s="22">
        <f t="shared" si="386"/>
        <v>3233.5</v>
      </c>
      <c r="AZ254" s="22">
        <f t="shared" si="387"/>
        <v>4970.4449999999997</v>
      </c>
      <c r="BA254" s="22">
        <f t="shared" si="388"/>
        <v>2950</v>
      </c>
      <c r="BB254" s="22">
        <f t="shared" si="389"/>
        <v>3015</v>
      </c>
      <c r="BC254" s="305">
        <f>MEDIAN((D254:K254,M254:V254,Y254:AF254,AJ254:AL254))</f>
        <v>3725</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401</v>
      </c>
      <c r="E256" s="162">
        <v>103</v>
      </c>
      <c r="F256" s="162">
        <v>317</v>
      </c>
      <c r="G256" s="162"/>
      <c r="H256" s="137">
        <v>21</v>
      </c>
      <c r="I256" s="137">
        <v>125</v>
      </c>
      <c r="J256" s="162">
        <v>331</v>
      </c>
      <c r="K256" s="137">
        <v>312</v>
      </c>
      <c r="L256" s="22">
        <f>+SUM(D256:K256)</f>
        <v>1610</v>
      </c>
      <c r="M256" s="162">
        <v>15</v>
      </c>
      <c r="N256" s="162">
        <v>66</v>
      </c>
      <c r="O256" s="162">
        <v>328</v>
      </c>
      <c r="P256" s="162">
        <v>219</v>
      </c>
      <c r="Q256" s="162">
        <v>373</v>
      </c>
      <c r="R256" s="162">
        <v>134</v>
      </c>
      <c r="S256" s="162">
        <v>65</v>
      </c>
      <c r="T256" s="162">
        <v>118</v>
      </c>
      <c r="U256" s="162">
        <v>356</v>
      </c>
      <c r="V256" s="137">
        <v>55</v>
      </c>
      <c r="W256" s="137"/>
      <c r="X256" s="137"/>
      <c r="Y256" s="162">
        <v>20</v>
      </c>
      <c r="Z256" s="162">
        <v>634</v>
      </c>
      <c r="AA256" s="271">
        <v>64</v>
      </c>
      <c r="AB256" s="162">
        <v>417</v>
      </c>
      <c r="AC256" s="162">
        <v>366.16</v>
      </c>
      <c r="AD256" s="162">
        <v>157</v>
      </c>
      <c r="AE256" s="162">
        <v>103</v>
      </c>
      <c r="AF256" s="162">
        <v>560</v>
      </c>
      <c r="AG256" s="22">
        <f>+SUM(M256:AF256)</f>
        <v>4050.16</v>
      </c>
      <c r="AH256" s="22">
        <f t="shared" ref="AH256:AH260" si="392">O256+Q256+Z256+AC256+AD256+AF256+T256</f>
        <v>2536.16</v>
      </c>
      <c r="AI256" s="22">
        <f t="shared" ref="AI256:AI260" si="393">M256+N256+P256+R256+S256+U256+V256+Y256+AA256+AB256+AE256</f>
        <v>1514</v>
      </c>
      <c r="AJ256" s="162"/>
      <c r="AK256" s="137"/>
      <c r="AL256" s="162">
        <v>0</v>
      </c>
      <c r="AM256" s="22">
        <f>+SUM(AJ256:AL256)</f>
        <v>0</v>
      </c>
      <c r="AN256" s="24">
        <f>+AM256+AG256+L256</f>
        <v>5660.16</v>
      </c>
      <c r="AQ256" s="43">
        <f t="shared" ref="AQ256:AQ259" si="394">K256/AQ$5</f>
        <v>39</v>
      </c>
      <c r="AR256" s="43">
        <f t="shared" ref="AR256:AT259" si="395">AG256/AR$5</f>
        <v>225.00888888888889</v>
      </c>
      <c r="AS256" s="43">
        <f t="shared" si="395"/>
        <v>362.30857142857138</v>
      </c>
      <c r="AT256" s="43">
        <f t="shared" si="395"/>
        <v>137.63636363636363</v>
      </c>
      <c r="AU256" s="43">
        <f t="shared" ref="AU256:AV259" si="396">AM256/AU$5</f>
        <v>0</v>
      </c>
      <c r="AV256" s="44">
        <f t="shared" si="396"/>
        <v>195.17793103448275</v>
      </c>
      <c r="AW256" s="23"/>
      <c r="AX256" s="22">
        <f>MEDIAN($D256:$K256)</f>
        <v>312</v>
      </c>
      <c r="AY256" s="22">
        <f>MEDIAN($M256:$AF256)</f>
        <v>145.5</v>
      </c>
      <c r="AZ256" s="22">
        <f t="shared" ref="AZ256:AZ260" si="397">MEDIAN($AC256,$AD256,$Z256,$T256,$O256,Q256,AF256)</f>
        <v>366.16</v>
      </c>
      <c r="BA256" s="22">
        <f>MEDIAN($AE256,$AB256,$AA256,$Y256,$V256,$U256,$S256,$R256,$P256,$N256,$M256)</f>
        <v>66</v>
      </c>
      <c r="BB256" s="22">
        <f>MEDIAN($AJ256:$AL256)</f>
        <v>0</v>
      </c>
      <c r="BC256" s="24">
        <f>MEDIAN((D256:K256,M256:V256,Y256:AF256,AJ256:AL256))</f>
        <v>145.5</v>
      </c>
    </row>
    <row r="257" spans="1:55" s="204" customFormat="1">
      <c r="A257" s="199"/>
      <c r="B257" s="200"/>
      <c r="C257" s="201" t="s">
        <v>129</v>
      </c>
      <c r="D257" s="137">
        <v>2253</v>
      </c>
      <c r="E257" s="162">
        <v>369</v>
      </c>
      <c r="F257" s="162">
        <v>1524</v>
      </c>
      <c r="G257" s="162">
        <v>2768</v>
      </c>
      <c r="H257" s="137">
        <v>644</v>
      </c>
      <c r="I257" s="137">
        <v>1234</v>
      </c>
      <c r="J257" s="162">
        <v>835</v>
      </c>
      <c r="K257" s="137">
        <v>944</v>
      </c>
      <c r="L257" s="22">
        <f>+SUM(D257:K257)</f>
        <v>10571</v>
      </c>
      <c r="M257" s="162">
        <v>0</v>
      </c>
      <c r="N257" s="162">
        <v>2</v>
      </c>
      <c r="O257" s="162">
        <v>333</v>
      </c>
      <c r="P257" s="162">
        <v>101</v>
      </c>
      <c r="Q257" s="162">
        <v>244</v>
      </c>
      <c r="R257" s="162">
        <v>53</v>
      </c>
      <c r="S257" s="162">
        <v>103</v>
      </c>
      <c r="T257" s="162">
        <v>381</v>
      </c>
      <c r="U257" s="162">
        <v>96</v>
      </c>
      <c r="V257" s="137"/>
      <c r="W257" s="137"/>
      <c r="X257" s="137"/>
      <c r="Y257" s="162">
        <v>31</v>
      </c>
      <c r="Z257" s="162">
        <v>1163</v>
      </c>
      <c r="AA257" s="271">
        <v>93</v>
      </c>
      <c r="AB257" s="162">
        <v>285</v>
      </c>
      <c r="AC257" s="162">
        <v>424.4</v>
      </c>
      <c r="AD257" s="162">
        <v>208</v>
      </c>
      <c r="AE257" s="162">
        <v>29</v>
      </c>
      <c r="AF257" s="162">
        <v>513</v>
      </c>
      <c r="AG257" s="22">
        <f>+SUM(M257:AF257)</f>
        <v>4059.4</v>
      </c>
      <c r="AH257" s="22">
        <f t="shared" si="392"/>
        <v>3266.4</v>
      </c>
      <c r="AI257" s="22">
        <f t="shared" si="393"/>
        <v>793</v>
      </c>
      <c r="AJ257" s="162"/>
      <c r="AK257" s="137"/>
      <c r="AL257" s="162">
        <v>0</v>
      </c>
      <c r="AM257" s="22">
        <f>+SUM(AJ257:AL257)</f>
        <v>0</v>
      </c>
      <c r="AN257" s="24">
        <f>+AM257+AG257+L257</f>
        <v>14630.4</v>
      </c>
      <c r="AQ257" s="43">
        <f t="shared" si="394"/>
        <v>118</v>
      </c>
      <c r="AR257" s="43">
        <f t="shared" si="395"/>
        <v>225.52222222222224</v>
      </c>
      <c r="AS257" s="43">
        <f t="shared" si="395"/>
        <v>466.62857142857143</v>
      </c>
      <c r="AT257" s="43">
        <f t="shared" si="395"/>
        <v>72.090909090909093</v>
      </c>
      <c r="AU257" s="43">
        <f t="shared" si="396"/>
        <v>0</v>
      </c>
      <c r="AV257" s="44">
        <f t="shared" si="396"/>
        <v>504.49655172413793</v>
      </c>
      <c r="AW257" s="23"/>
      <c r="AX257" s="22">
        <f>MEDIAN($D257:$K257)</f>
        <v>1089</v>
      </c>
      <c r="AY257" s="22">
        <f>MEDIAN($M257:$AF257)</f>
        <v>103</v>
      </c>
      <c r="AZ257" s="22">
        <f t="shared" si="397"/>
        <v>381</v>
      </c>
      <c r="BA257" s="22">
        <f>MEDIAN($AE257,$AB257,$AA257,$Y257,$V257,$U257,$S257,$R257,$P257,$N257,$M257)</f>
        <v>73</v>
      </c>
      <c r="BB257" s="22">
        <f>MEDIAN($AJ257:$AL257)</f>
        <v>0</v>
      </c>
      <c r="BC257" s="24">
        <f>MEDIAN((D257:K257,M257:V257,Y257:AF257,AJ257:AL257))</f>
        <v>309</v>
      </c>
    </row>
    <row r="258" spans="1:55" s="204" customFormat="1">
      <c r="A258" s="199"/>
      <c r="B258" s="200"/>
      <c r="C258" s="201" t="s">
        <v>128</v>
      </c>
      <c r="D258" s="137">
        <v>619</v>
      </c>
      <c r="E258" s="162">
        <v>56</v>
      </c>
      <c r="F258" s="162">
        <v>565</v>
      </c>
      <c r="G258" s="162">
        <v>770</v>
      </c>
      <c r="H258" s="137">
        <v>80</v>
      </c>
      <c r="I258" s="137">
        <v>119</v>
      </c>
      <c r="J258" s="162">
        <v>236</v>
      </c>
      <c r="K258" s="137">
        <v>264</v>
      </c>
      <c r="L258" s="22">
        <f>+SUM(D258:K258)</f>
        <v>2709</v>
      </c>
      <c r="M258" s="162">
        <v>0</v>
      </c>
      <c r="N258" s="162"/>
      <c r="O258" s="162"/>
      <c r="P258" s="162">
        <v>10</v>
      </c>
      <c r="Q258" s="162">
        <v>0</v>
      </c>
      <c r="R258" s="162">
        <v>9</v>
      </c>
      <c r="S258" s="162">
        <v>0</v>
      </c>
      <c r="T258" s="162">
        <v>0</v>
      </c>
      <c r="U258" s="162">
        <v>70</v>
      </c>
      <c r="V258" s="137"/>
      <c r="W258" s="137"/>
      <c r="X258" s="137"/>
      <c r="Y258" s="162">
        <v>0</v>
      </c>
      <c r="Z258" s="162">
        <v>110</v>
      </c>
      <c r="AA258" s="271">
        <v>3</v>
      </c>
      <c r="AB258" s="162">
        <v>84</v>
      </c>
      <c r="AC258" s="162">
        <v>19.25</v>
      </c>
      <c r="AD258" s="162"/>
      <c r="AE258" s="162">
        <v>0</v>
      </c>
      <c r="AF258" s="162">
        <v>45</v>
      </c>
      <c r="AG258" s="22">
        <f>+SUM(M258:AF258)</f>
        <v>350.25</v>
      </c>
      <c r="AH258" s="22">
        <f t="shared" si="392"/>
        <v>174.25</v>
      </c>
      <c r="AI258" s="22">
        <f t="shared" si="393"/>
        <v>176</v>
      </c>
      <c r="AJ258" s="162"/>
      <c r="AK258" s="137"/>
      <c r="AL258" s="162">
        <v>0</v>
      </c>
      <c r="AM258" s="22">
        <f>+SUM(AJ258:AL258)</f>
        <v>0</v>
      </c>
      <c r="AN258" s="24">
        <f>+AM258+AG258+L258</f>
        <v>3059.25</v>
      </c>
      <c r="AQ258" s="43">
        <f t="shared" si="394"/>
        <v>33</v>
      </c>
      <c r="AR258" s="43">
        <f t="shared" si="395"/>
        <v>19.458333333333332</v>
      </c>
      <c r="AS258" s="43">
        <f t="shared" si="395"/>
        <v>24.892857142857142</v>
      </c>
      <c r="AT258" s="43">
        <f t="shared" si="395"/>
        <v>16</v>
      </c>
      <c r="AU258" s="43">
        <f t="shared" si="396"/>
        <v>0</v>
      </c>
      <c r="AV258" s="44">
        <f t="shared" si="396"/>
        <v>105.49137931034483</v>
      </c>
      <c r="AW258" s="23"/>
      <c r="AX258" s="22">
        <f>MEDIAN($D258:$K258)</f>
        <v>250</v>
      </c>
      <c r="AY258" s="22">
        <f>MEDIAN($M258:$AF258)</f>
        <v>6</v>
      </c>
      <c r="AZ258" s="22">
        <f t="shared" si="397"/>
        <v>19.25</v>
      </c>
      <c r="BA258" s="22">
        <f>MEDIAN($AE258,$AB258,$AA258,$Y258,$V258,$U258,$S258,$R258,$P258,$N258,$M258)</f>
        <v>3</v>
      </c>
      <c r="BB258" s="22">
        <f>MEDIAN($AJ258:$AL258)</f>
        <v>0</v>
      </c>
      <c r="BC258" s="24">
        <f>MEDIAN((D258:K258,M258:V258,Y258:AF258,AJ258:AL258))</f>
        <v>45</v>
      </c>
    </row>
    <row r="259" spans="1:55" s="204" customFormat="1">
      <c r="A259" s="199"/>
      <c r="B259" s="200"/>
      <c r="C259" s="201" t="s">
        <v>127</v>
      </c>
      <c r="D259" s="137">
        <v>19</v>
      </c>
      <c r="E259" s="162">
        <v>21</v>
      </c>
      <c r="F259" s="162">
        <v>59</v>
      </c>
      <c r="G259" s="162">
        <v>117</v>
      </c>
      <c r="H259" s="137">
        <v>11</v>
      </c>
      <c r="I259" s="137">
        <v>44</v>
      </c>
      <c r="J259" s="162">
        <v>0</v>
      </c>
      <c r="K259" s="137">
        <v>7</v>
      </c>
      <c r="L259" s="22">
        <f>+SUM(D259:K259)</f>
        <v>278</v>
      </c>
      <c r="M259" s="162">
        <v>0</v>
      </c>
      <c r="N259" s="162"/>
      <c r="O259" s="162"/>
      <c r="P259" s="162">
        <v>0</v>
      </c>
      <c r="Q259" s="162">
        <v>0</v>
      </c>
      <c r="R259" s="162">
        <v>0</v>
      </c>
      <c r="S259" s="162">
        <v>0</v>
      </c>
      <c r="T259" s="162">
        <v>3</v>
      </c>
      <c r="U259" s="162">
        <v>142</v>
      </c>
      <c r="V259" s="137"/>
      <c r="W259" s="137"/>
      <c r="X259" s="137"/>
      <c r="Y259" s="162">
        <v>0</v>
      </c>
      <c r="Z259" s="162">
        <v>28</v>
      </c>
      <c r="AA259" s="271"/>
      <c r="AB259" s="162"/>
      <c r="AC259" s="162">
        <v>0.75</v>
      </c>
      <c r="AD259" s="162"/>
      <c r="AE259" s="162">
        <v>0</v>
      </c>
      <c r="AF259" s="162">
        <v>0</v>
      </c>
      <c r="AG259" s="22">
        <f>+SUM(M259:AF259)</f>
        <v>173.75</v>
      </c>
      <c r="AH259" s="22">
        <f t="shared" si="392"/>
        <v>31.75</v>
      </c>
      <c r="AI259" s="22">
        <f t="shared" si="393"/>
        <v>142</v>
      </c>
      <c r="AJ259" s="162"/>
      <c r="AK259" s="137"/>
      <c r="AL259" s="162">
        <v>1</v>
      </c>
      <c r="AM259" s="22">
        <f>+SUM(AJ259:AL259)</f>
        <v>1</v>
      </c>
      <c r="AN259" s="24">
        <f>+AM259+AG259+L259</f>
        <v>452.75</v>
      </c>
      <c r="AQ259" s="43">
        <f t="shared" si="394"/>
        <v>0.875</v>
      </c>
      <c r="AR259" s="43">
        <f t="shared" si="395"/>
        <v>9.6527777777777786</v>
      </c>
      <c r="AS259" s="43">
        <f t="shared" si="395"/>
        <v>4.5357142857142856</v>
      </c>
      <c r="AT259" s="43">
        <f t="shared" si="395"/>
        <v>12.909090909090908</v>
      </c>
      <c r="AU259" s="43">
        <f t="shared" si="396"/>
        <v>0.33333333333333331</v>
      </c>
      <c r="AV259" s="44">
        <f t="shared" si="396"/>
        <v>15.612068965517242</v>
      </c>
      <c r="AW259" s="23"/>
      <c r="AX259" s="276">
        <f>MEDIAN($D259:$K259)</f>
        <v>20</v>
      </c>
      <c r="AY259" s="276">
        <f>MEDIAN($M259:$AF259)</f>
        <v>0</v>
      </c>
      <c r="AZ259" s="276">
        <f t="shared" si="397"/>
        <v>0.75</v>
      </c>
      <c r="BA259" s="276">
        <f>MEDIAN($AE259,$AB259,$AA259,$Y259,$V259,$U259,$S259,$R259,$P259,$N259,$M259)</f>
        <v>0</v>
      </c>
      <c r="BB259" s="276">
        <f>MEDIAN($AJ259:$AL259)</f>
        <v>1</v>
      </c>
      <c r="BC259" s="24">
        <f>MEDIAN((D259:K259,M259:V259,Y259:AF259,AJ259:AL259))</f>
        <v>1</v>
      </c>
    </row>
    <row r="260" spans="1:55" s="204" customFormat="1">
      <c r="A260" s="199"/>
      <c r="B260" s="200"/>
      <c r="C260" s="201" t="s">
        <v>126</v>
      </c>
      <c r="D260" s="110">
        <f t="shared" ref="D260:V260" si="398">SUM(D256:D259)</f>
        <v>3292</v>
      </c>
      <c r="E260" s="28">
        <f t="shared" si="398"/>
        <v>549</v>
      </c>
      <c r="F260" s="28">
        <f t="shared" si="398"/>
        <v>2465</v>
      </c>
      <c r="G260" s="28">
        <f t="shared" si="398"/>
        <v>3655</v>
      </c>
      <c r="H260" s="141">
        <f t="shared" si="398"/>
        <v>756</v>
      </c>
      <c r="I260" s="141">
        <f t="shared" si="398"/>
        <v>1522</v>
      </c>
      <c r="J260" s="28">
        <f t="shared" si="398"/>
        <v>1402</v>
      </c>
      <c r="K260" s="141">
        <f t="shared" si="398"/>
        <v>1527</v>
      </c>
      <c r="L260" s="25">
        <f t="shared" si="398"/>
        <v>15168</v>
      </c>
      <c r="M260" s="28">
        <f t="shared" si="398"/>
        <v>15</v>
      </c>
      <c r="N260" s="28">
        <f t="shared" si="398"/>
        <v>68</v>
      </c>
      <c r="O260" s="28">
        <f t="shared" si="398"/>
        <v>661</v>
      </c>
      <c r="P260" s="28">
        <f t="shared" si="398"/>
        <v>330</v>
      </c>
      <c r="Q260" s="28">
        <f t="shared" si="398"/>
        <v>617</v>
      </c>
      <c r="R260" s="28">
        <f t="shared" si="398"/>
        <v>196</v>
      </c>
      <c r="S260" s="28">
        <f t="shared" si="398"/>
        <v>168</v>
      </c>
      <c r="T260" s="28">
        <f t="shared" si="398"/>
        <v>502</v>
      </c>
      <c r="U260" s="28">
        <f t="shared" si="398"/>
        <v>664</v>
      </c>
      <c r="V260" s="141">
        <f t="shared" si="398"/>
        <v>55</v>
      </c>
      <c r="W260" s="141"/>
      <c r="X260" s="141"/>
      <c r="Y260" s="28">
        <f t="shared" ref="Y260:AN260" si="399">SUM(Y256:Y259)</f>
        <v>51</v>
      </c>
      <c r="Z260" s="28">
        <f t="shared" si="399"/>
        <v>1935</v>
      </c>
      <c r="AA260" s="29">
        <f t="shared" si="399"/>
        <v>160</v>
      </c>
      <c r="AB260" s="28">
        <f t="shared" si="399"/>
        <v>786</v>
      </c>
      <c r="AC260" s="28">
        <f t="shared" si="399"/>
        <v>810.56</v>
      </c>
      <c r="AD260" s="28">
        <f t="shared" si="399"/>
        <v>365</v>
      </c>
      <c r="AE260" s="28">
        <f t="shared" si="399"/>
        <v>132</v>
      </c>
      <c r="AF260" s="28">
        <f t="shared" si="399"/>
        <v>1118</v>
      </c>
      <c r="AG260" s="25">
        <f t="shared" si="399"/>
        <v>8633.56</v>
      </c>
      <c r="AH260" s="25">
        <f t="shared" si="392"/>
        <v>6008.5599999999995</v>
      </c>
      <c r="AI260" s="25">
        <f t="shared" si="393"/>
        <v>2625</v>
      </c>
      <c r="AJ260" s="28">
        <f t="shared" si="399"/>
        <v>0</v>
      </c>
      <c r="AK260" s="141">
        <f t="shared" si="399"/>
        <v>0</v>
      </c>
      <c r="AL260" s="28">
        <f t="shared" si="399"/>
        <v>1</v>
      </c>
      <c r="AM260" s="25">
        <f t="shared" si="399"/>
        <v>1</v>
      </c>
      <c r="AN260" s="305">
        <f t="shared" si="399"/>
        <v>23802.559999999998</v>
      </c>
      <c r="AQ260" s="45">
        <f>K260/AQ$5</f>
        <v>190.875</v>
      </c>
      <c r="AR260" s="45">
        <f>AG260/AR$5</f>
        <v>479.64222222222219</v>
      </c>
      <c r="AS260" s="45">
        <f>AH260/AS$5</f>
        <v>858.36571428571426</v>
      </c>
      <c r="AT260" s="45">
        <f>AI260/AT$5</f>
        <v>238.63636363636363</v>
      </c>
      <c r="AU260" s="45">
        <f>AM260/AU$5</f>
        <v>0.33333333333333331</v>
      </c>
      <c r="AV260" s="211">
        <f>AN260/AV$5</f>
        <v>820.77793103448266</v>
      </c>
      <c r="AW260" s="23"/>
      <c r="AX260" s="22">
        <f>MEDIAN($D260:$K260)</f>
        <v>1524.5</v>
      </c>
      <c r="AY260" s="22">
        <f>MEDIAN($M260:$AF260)</f>
        <v>347.5</v>
      </c>
      <c r="AZ260" s="22">
        <f t="shared" si="397"/>
        <v>661</v>
      </c>
      <c r="BA260" s="22">
        <f>MEDIAN($AE260,$AB260,$AA260,$Y260,$V260,$U260,$S260,$R260,$P260,$N260,$M260)</f>
        <v>160</v>
      </c>
      <c r="BB260" s="22">
        <f>MEDIAN($AJ260:$AL260)</f>
        <v>0</v>
      </c>
      <c r="BC260" s="305">
        <f>MEDIAN((D260:K260,M260:V260,Y260:AF260,AJ260:AL260))</f>
        <v>549</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52</v>
      </c>
      <c r="E262" s="162">
        <v>99</v>
      </c>
      <c r="F262" s="162">
        <v>5</v>
      </c>
      <c r="G262" s="162"/>
      <c r="H262" s="137">
        <v>14</v>
      </c>
      <c r="I262" s="137">
        <v>49</v>
      </c>
      <c r="J262" s="162">
        <v>16</v>
      </c>
      <c r="K262" s="137">
        <v>0</v>
      </c>
      <c r="L262" s="22">
        <f>+SUM(D262:K262)</f>
        <v>235</v>
      </c>
      <c r="M262" s="162">
        <v>0</v>
      </c>
      <c r="N262" s="162">
        <v>72</v>
      </c>
      <c r="O262" s="162"/>
      <c r="P262" s="162">
        <v>178</v>
      </c>
      <c r="Q262" s="162">
        <v>181</v>
      </c>
      <c r="R262" s="162">
        <v>0</v>
      </c>
      <c r="S262" s="162">
        <v>0</v>
      </c>
      <c r="T262" s="162">
        <v>0</v>
      </c>
      <c r="U262" s="162"/>
      <c r="V262" s="137"/>
      <c r="W262" s="137"/>
      <c r="X262" s="137"/>
      <c r="Y262" s="162">
        <v>0</v>
      </c>
      <c r="Z262" s="162">
        <v>121</v>
      </c>
      <c r="AA262" s="271"/>
      <c r="AB262" s="162"/>
      <c r="AC262" s="162">
        <v>173.4</v>
      </c>
      <c r="AD262" s="162"/>
      <c r="AE262" s="162">
        <v>0</v>
      </c>
      <c r="AF262" s="162">
        <v>37</v>
      </c>
      <c r="AG262" s="22">
        <f>+SUM(M262:AF262)</f>
        <v>762.4</v>
      </c>
      <c r="AH262" s="22">
        <f t="shared" ref="AH262:AH266" si="400">O262+Q262+Z262+AC262+AD262+AF262+T262</f>
        <v>512.4</v>
      </c>
      <c r="AI262" s="22">
        <f t="shared" ref="AI262:AI266" si="401">M262+N262+P262+R262+S262+U262+V262+Y262+AA262+AB262+AE262</f>
        <v>250</v>
      </c>
      <c r="AJ262" s="162"/>
      <c r="AK262" s="137"/>
      <c r="AL262" s="162">
        <v>0</v>
      </c>
      <c r="AM262" s="22">
        <f>+SUM(AJ262:AL262)</f>
        <v>0</v>
      </c>
      <c r="AN262" s="24">
        <f>+AM262+AG262+L262</f>
        <v>997.4</v>
      </c>
      <c r="AQ262" s="43">
        <f t="shared" ref="AQ262:AQ264" si="402">K262/AQ$5</f>
        <v>0</v>
      </c>
      <c r="AR262" s="43">
        <f t="shared" ref="AR262:AT264" si="403">AG262/AR$5</f>
        <v>42.355555555555554</v>
      </c>
      <c r="AS262" s="43">
        <f t="shared" si="403"/>
        <v>73.2</v>
      </c>
      <c r="AT262" s="43">
        <f t="shared" si="403"/>
        <v>22.727272727272727</v>
      </c>
      <c r="AU262" s="43">
        <f t="shared" ref="AU262:AV264" si="404">AM262/AU$5</f>
        <v>0</v>
      </c>
      <c r="AV262" s="44">
        <f t="shared" si="404"/>
        <v>34.393103448275859</v>
      </c>
      <c r="AW262" s="23"/>
      <c r="AX262" s="22">
        <f>MEDIAN($D262:$K262)</f>
        <v>16</v>
      </c>
      <c r="AY262" s="22">
        <f>MEDIAN($M262:$AF262)</f>
        <v>18.5</v>
      </c>
      <c r="AZ262" s="22">
        <f t="shared" ref="AZ262:AZ266" si="405">MEDIAN($AC262,$AD262,$Z262,$T262,$O262,Q262,AF262)</f>
        <v>121</v>
      </c>
      <c r="BA262" s="22">
        <f>MEDIAN($AE262,$AB262,$AA262,$Y262,$V262,$U262,$S262,$R262,$P262,$N262,$M262)</f>
        <v>0</v>
      </c>
      <c r="BB262" s="22">
        <f>MEDIAN($AJ262:$AL262)</f>
        <v>0</v>
      </c>
      <c r="BC262" s="24">
        <f>MEDIAN((D262:K262,M262:V262,Y262:AF262,AJ262:AL262))</f>
        <v>15</v>
      </c>
    </row>
    <row r="263" spans="1:55" s="204" customFormat="1">
      <c r="A263" s="199"/>
      <c r="B263" s="200"/>
      <c r="C263" s="201" t="s">
        <v>123</v>
      </c>
      <c r="D263" s="137">
        <v>170</v>
      </c>
      <c r="E263" s="162">
        <v>8</v>
      </c>
      <c r="F263" s="162">
        <v>80</v>
      </c>
      <c r="G263" s="162"/>
      <c r="H263" s="137">
        <v>30</v>
      </c>
      <c r="I263" s="137">
        <v>5</v>
      </c>
      <c r="J263" s="162">
        <v>13</v>
      </c>
      <c r="K263" s="137">
        <v>0</v>
      </c>
      <c r="L263" s="22">
        <f>+SUM(D263:K263)</f>
        <v>306</v>
      </c>
      <c r="M263" s="162">
        <v>43</v>
      </c>
      <c r="N263" s="162">
        <v>77</v>
      </c>
      <c r="O263" s="162">
        <v>193</v>
      </c>
      <c r="P263" s="162">
        <v>64</v>
      </c>
      <c r="Q263" s="162">
        <v>131</v>
      </c>
      <c r="R263" s="162">
        <v>22</v>
      </c>
      <c r="S263" s="162">
        <v>170</v>
      </c>
      <c r="T263" s="162">
        <v>43</v>
      </c>
      <c r="U263" s="162">
        <v>529</v>
      </c>
      <c r="V263" s="137">
        <v>328</v>
      </c>
      <c r="W263" s="137"/>
      <c r="X263" s="137"/>
      <c r="Y263" s="162">
        <v>552</v>
      </c>
      <c r="Z263" s="162">
        <v>39</v>
      </c>
      <c r="AA263" s="271"/>
      <c r="AB263" s="162">
        <v>269</v>
      </c>
      <c r="AC263" s="162">
        <v>1118.58</v>
      </c>
      <c r="AD263" s="162">
        <v>867</v>
      </c>
      <c r="AE263" s="162">
        <v>127</v>
      </c>
      <c r="AF263" s="162">
        <v>0</v>
      </c>
      <c r="AG263" s="22">
        <f>+SUM(M263:AF263)</f>
        <v>4572.58</v>
      </c>
      <c r="AH263" s="22">
        <f t="shared" si="400"/>
        <v>2391.58</v>
      </c>
      <c r="AI263" s="22">
        <f t="shared" si="401"/>
        <v>2181</v>
      </c>
      <c r="AJ263" s="162"/>
      <c r="AK263" s="137"/>
      <c r="AL263" s="162">
        <v>0</v>
      </c>
      <c r="AM263" s="22">
        <f>+SUM(AJ263:AL263)</f>
        <v>0</v>
      </c>
      <c r="AN263" s="24">
        <f>+AM263+AG263+L263</f>
        <v>4878.58</v>
      </c>
      <c r="AQ263" s="43">
        <f t="shared" si="402"/>
        <v>0</v>
      </c>
      <c r="AR263" s="43">
        <f t="shared" si="403"/>
        <v>254.03222222222223</v>
      </c>
      <c r="AS263" s="43">
        <f t="shared" si="403"/>
        <v>341.65428571428572</v>
      </c>
      <c r="AT263" s="43">
        <f t="shared" si="403"/>
        <v>198.27272727272728</v>
      </c>
      <c r="AU263" s="43">
        <f t="shared" si="404"/>
        <v>0</v>
      </c>
      <c r="AV263" s="44">
        <f t="shared" si="404"/>
        <v>168.22689655172414</v>
      </c>
      <c r="AW263" s="23"/>
      <c r="AX263" s="22">
        <f>MEDIAN($D263:$K263)</f>
        <v>13</v>
      </c>
      <c r="AY263" s="22">
        <f>MEDIAN($M263:$AF263)</f>
        <v>131</v>
      </c>
      <c r="AZ263" s="22">
        <f t="shared" si="405"/>
        <v>131</v>
      </c>
      <c r="BA263" s="22">
        <f>MEDIAN($AE263,$AB263,$AA263,$Y263,$V263,$U263,$S263,$R263,$P263,$N263,$M263)</f>
        <v>148.5</v>
      </c>
      <c r="BB263" s="22">
        <f>MEDIAN($AJ263:$AL263)</f>
        <v>0</v>
      </c>
      <c r="BC263" s="24">
        <f>MEDIAN((D263:K263,M263:V263,Y263:AF263,AJ263:AL263))</f>
        <v>77</v>
      </c>
    </row>
    <row r="264" spans="1:55" s="204" customFormat="1">
      <c r="A264" s="199"/>
      <c r="B264" s="200"/>
      <c r="C264" s="201" t="s">
        <v>122</v>
      </c>
      <c r="D264" s="137">
        <v>35</v>
      </c>
      <c r="E264" s="162">
        <v>92</v>
      </c>
      <c r="F264" s="162">
        <v>39</v>
      </c>
      <c r="G264" s="162">
        <v>220</v>
      </c>
      <c r="H264" s="137"/>
      <c r="I264" s="137">
        <v>1</v>
      </c>
      <c r="J264" s="162">
        <v>0</v>
      </c>
      <c r="K264" s="137">
        <v>0</v>
      </c>
      <c r="L264" s="22">
        <f>+SUM(D264:K264)</f>
        <v>387</v>
      </c>
      <c r="M264" s="162">
        <v>14</v>
      </c>
      <c r="N264" s="162"/>
      <c r="O264" s="162"/>
      <c r="P264" s="162"/>
      <c r="Q264" s="162">
        <v>280</v>
      </c>
      <c r="R264" s="162">
        <v>427</v>
      </c>
      <c r="S264" s="162">
        <v>0</v>
      </c>
      <c r="T264" s="162">
        <v>0</v>
      </c>
      <c r="U264" s="162"/>
      <c r="V264" s="137"/>
      <c r="W264" s="137"/>
      <c r="X264" s="137"/>
      <c r="Y264" s="162">
        <v>0</v>
      </c>
      <c r="Z264" s="162">
        <v>37</v>
      </c>
      <c r="AA264" s="271">
        <v>62</v>
      </c>
      <c r="AB264" s="162"/>
      <c r="AC264" s="162"/>
      <c r="AD264" s="162"/>
      <c r="AE264" s="162">
        <v>0</v>
      </c>
      <c r="AF264" s="162">
        <v>44</v>
      </c>
      <c r="AG264" s="22">
        <f>+SUM(M264:AF264)</f>
        <v>864</v>
      </c>
      <c r="AH264" s="22">
        <f t="shared" si="400"/>
        <v>361</v>
      </c>
      <c r="AI264" s="22">
        <f t="shared" si="401"/>
        <v>503</v>
      </c>
      <c r="AJ264" s="162"/>
      <c r="AK264" s="137"/>
      <c r="AL264" s="162">
        <v>0</v>
      </c>
      <c r="AM264" s="22">
        <f>+SUM(AJ264:AL264)</f>
        <v>0</v>
      </c>
      <c r="AN264" s="24">
        <f>+AM264+AG264+L264</f>
        <v>1251</v>
      </c>
      <c r="AQ264" s="43">
        <f t="shared" si="402"/>
        <v>0</v>
      </c>
      <c r="AR264" s="43">
        <f t="shared" si="403"/>
        <v>48</v>
      </c>
      <c r="AS264" s="43">
        <f t="shared" si="403"/>
        <v>51.571428571428569</v>
      </c>
      <c r="AT264" s="43">
        <f t="shared" si="403"/>
        <v>45.727272727272727</v>
      </c>
      <c r="AU264" s="43">
        <f t="shared" si="404"/>
        <v>0</v>
      </c>
      <c r="AV264" s="44">
        <f t="shared" si="404"/>
        <v>43.137931034482762</v>
      </c>
      <c r="AW264" s="23"/>
      <c r="AX264" s="276">
        <f>MEDIAN($D264:$K264)</f>
        <v>35</v>
      </c>
      <c r="AY264" s="276">
        <f>MEDIAN($M264:$AF264)</f>
        <v>25.5</v>
      </c>
      <c r="AZ264" s="276">
        <f t="shared" si="405"/>
        <v>40.5</v>
      </c>
      <c r="BA264" s="276">
        <f>MEDIAN($AE264,$AB264,$AA264,$Y264,$V264,$U264,$S264,$R264,$P264,$N264,$M264)</f>
        <v>7</v>
      </c>
      <c r="BB264" s="276">
        <f>MEDIAN($AJ264:$AL264)</f>
        <v>0</v>
      </c>
      <c r="BC264" s="24">
        <f>MEDIAN((D264:K264,M264:V264,Y264:AF264,AJ264:AL264))</f>
        <v>24.5</v>
      </c>
    </row>
    <row r="265" spans="1:55" s="204" customFormat="1">
      <c r="A265" s="199"/>
      <c r="B265" s="200"/>
      <c r="C265" s="201" t="s">
        <v>121</v>
      </c>
      <c r="D265" s="27">
        <f t="shared" ref="D265:V265" si="406">SUM(D262:D264)</f>
        <v>257</v>
      </c>
      <c r="E265" s="28">
        <f t="shared" si="406"/>
        <v>199</v>
      </c>
      <c r="F265" s="28">
        <f t="shared" si="406"/>
        <v>124</v>
      </c>
      <c r="G265" s="28">
        <f t="shared" si="406"/>
        <v>220</v>
      </c>
      <c r="H265" s="141">
        <f t="shared" si="406"/>
        <v>44</v>
      </c>
      <c r="I265" s="141">
        <f t="shared" si="406"/>
        <v>55</v>
      </c>
      <c r="J265" s="28">
        <f t="shared" si="406"/>
        <v>29</v>
      </c>
      <c r="K265" s="141">
        <f t="shared" si="406"/>
        <v>0</v>
      </c>
      <c r="L265" s="25">
        <f t="shared" si="406"/>
        <v>928</v>
      </c>
      <c r="M265" s="28">
        <f t="shared" si="406"/>
        <v>57</v>
      </c>
      <c r="N265" s="28">
        <f t="shared" si="406"/>
        <v>149</v>
      </c>
      <c r="O265" s="28">
        <f t="shared" si="406"/>
        <v>193</v>
      </c>
      <c r="P265" s="28">
        <f t="shared" si="406"/>
        <v>242</v>
      </c>
      <c r="Q265" s="28">
        <f t="shared" si="406"/>
        <v>592</v>
      </c>
      <c r="R265" s="28">
        <f t="shared" si="406"/>
        <v>449</v>
      </c>
      <c r="S265" s="28">
        <f t="shared" si="406"/>
        <v>170</v>
      </c>
      <c r="T265" s="28">
        <f t="shared" si="406"/>
        <v>43</v>
      </c>
      <c r="U265" s="28">
        <f t="shared" si="406"/>
        <v>529</v>
      </c>
      <c r="V265" s="141">
        <f t="shared" si="406"/>
        <v>328</v>
      </c>
      <c r="W265" s="141"/>
      <c r="X265" s="141"/>
      <c r="Y265" s="28">
        <f t="shared" ref="Y265:AN265" si="407">SUM(Y262:Y264)</f>
        <v>552</v>
      </c>
      <c r="Z265" s="28">
        <f t="shared" si="407"/>
        <v>197</v>
      </c>
      <c r="AA265" s="29">
        <f t="shared" si="407"/>
        <v>62</v>
      </c>
      <c r="AB265" s="28">
        <f t="shared" si="407"/>
        <v>269</v>
      </c>
      <c r="AC265" s="28">
        <f t="shared" si="407"/>
        <v>1291.98</v>
      </c>
      <c r="AD265" s="28">
        <f t="shared" si="407"/>
        <v>867</v>
      </c>
      <c r="AE265" s="28">
        <f t="shared" si="407"/>
        <v>127</v>
      </c>
      <c r="AF265" s="28">
        <f t="shared" si="407"/>
        <v>81</v>
      </c>
      <c r="AG265" s="25">
        <f t="shared" si="407"/>
        <v>6198.98</v>
      </c>
      <c r="AH265" s="25">
        <f t="shared" si="400"/>
        <v>3264.98</v>
      </c>
      <c r="AI265" s="25">
        <f t="shared" si="401"/>
        <v>2934</v>
      </c>
      <c r="AJ265" s="28">
        <f t="shared" si="407"/>
        <v>0</v>
      </c>
      <c r="AK265" s="141">
        <f t="shared" si="407"/>
        <v>0</v>
      </c>
      <c r="AL265" s="28">
        <f t="shared" si="407"/>
        <v>0</v>
      </c>
      <c r="AM265" s="25">
        <f t="shared" si="407"/>
        <v>0</v>
      </c>
      <c r="AN265" s="305">
        <f t="shared" si="407"/>
        <v>7126.98</v>
      </c>
      <c r="AQ265" s="45">
        <f>K265/AQ$5</f>
        <v>0</v>
      </c>
      <c r="AR265" s="45">
        <f t="shared" ref="AR265:AT266" si="408">AG265/AR$5</f>
        <v>344.38777777777773</v>
      </c>
      <c r="AS265" s="45">
        <f t="shared" si="408"/>
        <v>466.42571428571426</v>
      </c>
      <c r="AT265" s="45">
        <f t="shared" si="408"/>
        <v>266.72727272727275</v>
      </c>
      <c r="AU265" s="45">
        <f>AM265/AU$5</f>
        <v>0</v>
      </c>
      <c r="AV265" s="211">
        <f>AN265/AV$5</f>
        <v>245.75793103448274</v>
      </c>
      <c r="AW265" s="23"/>
      <c r="AX265" s="22">
        <f>MEDIAN($D265:$K265)</f>
        <v>89.5</v>
      </c>
      <c r="AY265" s="22">
        <f>MEDIAN($M265:$AF265)</f>
        <v>219.5</v>
      </c>
      <c r="AZ265" s="22">
        <f t="shared" si="405"/>
        <v>197</v>
      </c>
      <c r="BA265" s="22">
        <f>MEDIAN($AE265,$AB265,$AA265,$Y265,$V265,$U265,$S265,$R265,$P265,$N265,$M265)</f>
        <v>242</v>
      </c>
      <c r="BB265" s="22">
        <f>MEDIAN($AJ265:$AL265)</f>
        <v>0</v>
      </c>
      <c r="BC265" s="305">
        <f>MEDIAN((D265:K265,M265:V265,Y265:AF265,AJ265:AL265))</f>
        <v>170</v>
      </c>
    </row>
    <row r="266" spans="1:55" s="204" customFormat="1">
      <c r="A266" s="199"/>
      <c r="B266" s="207" t="s">
        <v>120</v>
      </c>
      <c r="C266" s="201"/>
      <c r="D266" s="26">
        <f t="shared" ref="D266:V266" si="409">D254+D260+D265</f>
        <v>19484</v>
      </c>
      <c r="E266" s="306">
        <f t="shared" si="409"/>
        <v>2984</v>
      </c>
      <c r="F266" s="306">
        <f t="shared" si="409"/>
        <v>18692</v>
      </c>
      <c r="G266" s="306">
        <f t="shared" si="409"/>
        <v>33469</v>
      </c>
      <c r="H266" s="142">
        <f t="shared" si="409"/>
        <v>11832</v>
      </c>
      <c r="I266" s="142">
        <f t="shared" si="409"/>
        <v>18830</v>
      </c>
      <c r="J266" s="306">
        <f t="shared" si="409"/>
        <v>9904</v>
      </c>
      <c r="K266" s="142">
        <f t="shared" si="409"/>
        <v>16921</v>
      </c>
      <c r="L266" s="25">
        <f t="shared" si="409"/>
        <v>132116</v>
      </c>
      <c r="M266" s="306">
        <f t="shared" si="409"/>
        <v>985</v>
      </c>
      <c r="N266" s="306">
        <f t="shared" si="409"/>
        <v>3062</v>
      </c>
      <c r="O266" s="306">
        <f t="shared" si="409"/>
        <v>6644</v>
      </c>
      <c r="P266" s="306">
        <f t="shared" si="409"/>
        <v>4574</v>
      </c>
      <c r="Q266" s="306">
        <f t="shared" si="409"/>
        <v>7178</v>
      </c>
      <c r="R266" s="306">
        <f t="shared" si="409"/>
        <v>2721</v>
      </c>
      <c r="S266" s="306">
        <f t="shared" si="409"/>
        <v>3500</v>
      </c>
      <c r="T266" s="306">
        <f t="shared" si="409"/>
        <v>4270</v>
      </c>
      <c r="U266" s="306">
        <f t="shared" si="409"/>
        <v>4794</v>
      </c>
      <c r="V266" s="142">
        <f t="shared" si="409"/>
        <v>2559</v>
      </c>
      <c r="W266" s="142"/>
      <c r="X266" s="142"/>
      <c r="Y266" s="306">
        <f t="shared" ref="Y266:AN266" si="410">Y254+Y260+Y265</f>
        <v>5704</v>
      </c>
      <c r="Z266" s="306">
        <f t="shared" si="410"/>
        <v>9770</v>
      </c>
      <c r="AA266" s="307">
        <f t="shared" si="410"/>
        <v>3417</v>
      </c>
      <c r="AB266" s="306">
        <f t="shared" si="410"/>
        <v>4005</v>
      </c>
      <c r="AC266" s="306">
        <f t="shared" si="410"/>
        <v>7072.9849999999988</v>
      </c>
      <c r="AD266" s="306">
        <f t="shared" si="410"/>
        <v>4101</v>
      </c>
      <c r="AE266" s="306">
        <f t="shared" si="410"/>
        <v>1766</v>
      </c>
      <c r="AF266" s="306">
        <f t="shared" si="410"/>
        <v>4471</v>
      </c>
      <c r="AG266" s="25">
        <f t="shared" si="410"/>
        <v>80593.985000000001</v>
      </c>
      <c r="AH266" s="25">
        <f t="shared" si="400"/>
        <v>43506.985000000001</v>
      </c>
      <c r="AI266" s="25">
        <f t="shared" si="401"/>
        <v>37087</v>
      </c>
      <c r="AJ266" s="306">
        <f t="shared" si="410"/>
        <v>20417</v>
      </c>
      <c r="AK266" s="142">
        <f t="shared" si="410"/>
        <v>1333</v>
      </c>
      <c r="AL266" s="306">
        <f t="shared" si="410"/>
        <v>3016</v>
      </c>
      <c r="AM266" s="25">
        <f t="shared" si="410"/>
        <v>24766</v>
      </c>
      <c r="AN266" s="305">
        <f t="shared" si="410"/>
        <v>237475.98499999999</v>
      </c>
      <c r="AQ266" s="45">
        <f>K266/AQ$5</f>
        <v>2115.125</v>
      </c>
      <c r="AR266" s="45">
        <f t="shared" si="408"/>
        <v>4477.4436111111108</v>
      </c>
      <c r="AS266" s="45">
        <f t="shared" si="408"/>
        <v>6215.2835714285711</v>
      </c>
      <c r="AT266" s="45">
        <f t="shared" si="408"/>
        <v>3371.5454545454545</v>
      </c>
      <c r="AU266" s="45">
        <f>AM266/AU$5</f>
        <v>8255.3333333333339</v>
      </c>
      <c r="AV266" s="211">
        <f>AN266/AV$5</f>
        <v>8188.8270689655164</v>
      </c>
      <c r="AW266" s="23"/>
      <c r="AX266" s="25">
        <f>MEDIAN($D266:$K266)</f>
        <v>17806.5</v>
      </c>
      <c r="AY266" s="25">
        <f>MEDIAN($M266:$AF266)</f>
        <v>4185.5</v>
      </c>
      <c r="AZ266" s="25">
        <f t="shared" si="405"/>
        <v>6644</v>
      </c>
      <c r="BA266" s="25">
        <f>MEDIAN($AE266,$AB266,$AA266,$Y266,$V266,$U266,$S266,$R266,$P266,$N266,$M266)</f>
        <v>3417</v>
      </c>
      <c r="BB266" s="25">
        <f>MEDIAN($AJ266:$AL266)</f>
        <v>3016</v>
      </c>
      <c r="BC266" s="305">
        <f>MEDIAN((D266:K266,M266:V266,Y266:AF266,AJ266:AL266))</f>
        <v>4574</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19227</v>
      </c>
      <c r="E268" s="162">
        <v>2400</v>
      </c>
      <c r="F268" s="162">
        <v>12502</v>
      </c>
      <c r="G268" s="162"/>
      <c r="H268" s="137">
        <v>11830</v>
      </c>
      <c r="I268" s="137">
        <v>18156</v>
      </c>
      <c r="J268" s="162">
        <v>9028</v>
      </c>
      <c r="K268" s="137">
        <v>16254</v>
      </c>
      <c r="L268" s="22">
        <f>+SUM(D268:K268)</f>
        <v>89397</v>
      </c>
      <c r="M268" s="162">
        <v>908</v>
      </c>
      <c r="N268" s="162">
        <v>2825</v>
      </c>
      <c r="O268" s="162">
        <v>6644</v>
      </c>
      <c r="P268" s="162">
        <v>4528</v>
      </c>
      <c r="Q268" s="162">
        <v>7116</v>
      </c>
      <c r="R268" s="162">
        <v>2297</v>
      </c>
      <c r="S268" s="162">
        <v>3389</v>
      </c>
      <c r="T268" s="162">
        <v>3464</v>
      </c>
      <c r="U268" s="162">
        <v>3204</v>
      </c>
      <c r="V268" s="137">
        <v>2559</v>
      </c>
      <c r="W268" s="137"/>
      <c r="X268" s="137"/>
      <c r="Y268" s="162">
        <v>0</v>
      </c>
      <c r="Z268" s="162">
        <v>9267</v>
      </c>
      <c r="AA268" s="271">
        <v>3418</v>
      </c>
      <c r="AB268" s="162">
        <v>3890</v>
      </c>
      <c r="AC268" s="162">
        <v>6209.11</v>
      </c>
      <c r="AD268" s="162"/>
      <c r="AE268" s="162">
        <v>1531</v>
      </c>
      <c r="AF268" s="162">
        <v>4136</v>
      </c>
      <c r="AG268" s="22">
        <f>+SUM(M268:AF268)</f>
        <v>65385.11</v>
      </c>
      <c r="AH268" s="22">
        <f t="shared" ref="AH268:AH271" si="411">O268+Q268+Z268+AC268+AD268+AF268+T268</f>
        <v>36836.11</v>
      </c>
      <c r="AI268" s="22">
        <f t="shared" ref="AI268:AI271" si="412">M268+N268+P268+R268+S268+U268+V268+Y268+AA268+AB268+AE268</f>
        <v>28549</v>
      </c>
      <c r="AJ268" s="162">
        <v>20417</v>
      </c>
      <c r="AK268" s="137">
        <v>1333</v>
      </c>
      <c r="AL268" s="162">
        <v>1442</v>
      </c>
      <c r="AM268" s="22">
        <f>+SUM(AJ268:AL268)</f>
        <v>23192</v>
      </c>
      <c r="AN268" s="24">
        <f>+AM268+AG268+L268</f>
        <v>177974.11</v>
      </c>
      <c r="AQ268" s="43">
        <f t="shared" ref="AQ268:AQ270" si="413">K268/AQ$5</f>
        <v>2031.75</v>
      </c>
      <c r="AR268" s="43">
        <f t="shared" ref="AR268:AT270" si="414">AG268/AR$5</f>
        <v>3632.5061111111113</v>
      </c>
      <c r="AS268" s="43">
        <f t="shared" si="414"/>
        <v>5262.3014285714289</v>
      </c>
      <c r="AT268" s="43">
        <f t="shared" si="414"/>
        <v>2595.3636363636365</v>
      </c>
      <c r="AU268" s="43">
        <f t="shared" ref="AU268:AV270" si="415">AM268/AU$5</f>
        <v>7730.666666666667</v>
      </c>
      <c r="AV268" s="44">
        <f t="shared" si="415"/>
        <v>6137.0382758620681</v>
      </c>
      <c r="AW268" s="23"/>
      <c r="AX268" s="22">
        <f>MEDIAN($D268:$K268)</f>
        <v>12502</v>
      </c>
      <c r="AY268" s="22">
        <f>MEDIAN($M268:$AF268)</f>
        <v>3418</v>
      </c>
      <c r="AZ268" s="22">
        <f t="shared" ref="AZ268:AZ271" si="416">MEDIAN($AC268,$AD268,$Z268,$T268,$O268,Q268,AF268)</f>
        <v>6426.5550000000003</v>
      </c>
      <c r="BA268" s="22">
        <f>MEDIAN($AE268,$AB268,$AA268,$Y268,$V268,$U268,$S268,$R268,$P268,$N268,$M268)</f>
        <v>2825</v>
      </c>
      <c r="BB268" s="22">
        <f>MEDIAN($AJ268:$AL268)</f>
        <v>1442</v>
      </c>
      <c r="BC268" s="24">
        <f>MEDIAN((D268:K268,M268:V268,Y268:AF268,AJ268:AL268))</f>
        <v>3890</v>
      </c>
    </row>
    <row r="269" spans="1:55" s="204" customFormat="1">
      <c r="A269" s="199"/>
      <c r="B269" s="200"/>
      <c r="C269" s="201" t="s">
        <v>117</v>
      </c>
      <c r="D269" s="137">
        <v>52</v>
      </c>
      <c r="E269" s="162">
        <v>218</v>
      </c>
      <c r="F269" s="162">
        <v>6190</v>
      </c>
      <c r="G269" s="162"/>
      <c r="H269" s="137"/>
      <c r="I269" s="137">
        <v>674</v>
      </c>
      <c r="J269" s="162">
        <v>876</v>
      </c>
      <c r="K269" s="137">
        <v>667</v>
      </c>
      <c r="L269" s="22">
        <f>+SUM(D269:K269)</f>
        <v>8677</v>
      </c>
      <c r="M269" s="162">
        <v>0</v>
      </c>
      <c r="N269" s="162">
        <v>237</v>
      </c>
      <c r="O269" s="162"/>
      <c r="P269" s="162">
        <v>46</v>
      </c>
      <c r="Q269" s="162">
        <v>62</v>
      </c>
      <c r="R269" s="162">
        <v>0</v>
      </c>
      <c r="S269" s="162">
        <v>43</v>
      </c>
      <c r="T269" s="162">
        <v>477</v>
      </c>
      <c r="U269" s="162">
        <v>1035</v>
      </c>
      <c r="V269" s="137"/>
      <c r="W269" s="137"/>
      <c r="X269" s="137"/>
      <c r="Y269" s="162">
        <v>5704</v>
      </c>
      <c r="Z269" s="162">
        <v>213</v>
      </c>
      <c r="AA269" s="271"/>
      <c r="AB269" s="162">
        <v>29</v>
      </c>
      <c r="AC269" s="162">
        <v>458.83</v>
      </c>
      <c r="AD269" s="162"/>
      <c r="AE269" s="162">
        <v>0</v>
      </c>
      <c r="AF269" s="162">
        <v>189</v>
      </c>
      <c r="AG269" s="22">
        <f>+SUM(M269:AF269)</f>
        <v>8493.83</v>
      </c>
      <c r="AH269" s="22">
        <f t="shared" si="411"/>
        <v>1399.83</v>
      </c>
      <c r="AI269" s="22">
        <f t="shared" si="412"/>
        <v>7094</v>
      </c>
      <c r="AJ269" s="162">
        <v>0</v>
      </c>
      <c r="AK269" s="137"/>
      <c r="AL269" s="162">
        <v>0</v>
      </c>
      <c r="AM269" s="22">
        <f>+SUM(AJ269:AL269)</f>
        <v>0</v>
      </c>
      <c r="AN269" s="24">
        <f>+AM269+AG269+L269</f>
        <v>17170.830000000002</v>
      </c>
      <c r="AQ269" s="43">
        <f t="shared" si="413"/>
        <v>83.375</v>
      </c>
      <c r="AR269" s="43">
        <f t="shared" si="414"/>
        <v>471.87944444444446</v>
      </c>
      <c r="AS269" s="43">
        <f t="shared" si="414"/>
        <v>199.97571428571428</v>
      </c>
      <c r="AT269" s="43">
        <f t="shared" si="414"/>
        <v>644.90909090909088</v>
      </c>
      <c r="AU269" s="43">
        <f t="shared" si="415"/>
        <v>0</v>
      </c>
      <c r="AV269" s="44">
        <f t="shared" si="415"/>
        <v>592.09758620689661</v>
      </c>
      <c r="AW269" s="23"/>
      <c r="AX269" s="22">
        <f>MEDIAN($D269:$K269)</f>
        <v>670.5</v>
      </c>
      <c r="AY269" s="22">
        <f>MEDIAN($M269:$AF269)</f>
        <v>125.5</v>
      </c>
      <c r="AZ269" s="22">
        <f t="shared" si="416"/>
        <v>213</v>
      </c>
      <c r="BA269" s="22">
        <f>MEDIAN($AE269,$AB269,$AA269,$Y269,$V269,$U269,$S269,$R269,$P269,$N269,$M269)</f>
        <v>43</v>
      </c>
      <c r="BB269" s="22">
        <f>MEDIAN($AJ269:$AL269)</f>
        <v>0</v>
      </c>
      <c r="BC269" s="24">
        <f>MEDIAN((D269:K269,M269:V269,Y269:AF269,AJ269:AL269))</f>
        <v>201</v>
      </c>
    </row>
    <row r="270" spans="1:55" s="204" customFormat="1">
      <c r="A270" s="199"/>
      <c r="B270" s="200"/>
      <c r="C270" s="201" t="s">
        <v>116</v>
      </c>
      <c r="D270" s="137">
        <v>205</v>
      </c>
      <c r="E270" s="162">
        <v>366</v>
      </c>
      <c r="F270" s="162">
        <v>0</v>
      </c>
      <c r="G270" s="162"/>
      <c r="H270" s="137"/>
      <c r="I270" s="137"/>
      <c r="J270" s="162">
        <v>0</v>
      </c>
      <c r="K270" s="137"/>
      <c r="L270" s="22">
        <f>+SUM(D270:K270)</f>
        <v>571</v>
      </c>
      <c r="M270" s="162">
        <v>77</v>
      </c>
      <c r="N270" s="162"/>
      <c r="O270" s="162"/>
      <c r="P270" s="162"/>
      <c r="Q270" s="162">
        <v>0</v>
      </c>
      <c r="R270" s="162">
        <v>424</v>
      </c>
      <c r="S270" s="162">
        <v>67</v>
      </c>
      <c r="T270" s="162">
        <v>328</v>
      </c>
      <c r="U270" s="162">
        <v>555</v>
      </c>
      <c r="V270" s="137"/>
      <c r="W270" s="137"/>
      <c r="X270" s="137"/>
      <c r="Y270" s="162">
        <v>0</v>
      </c>
      <c r="Z270" s="162">
        <v>291</v>
      </c>
      <c r="AA270" s="271"/>
      <c r="AB270" s="162">
        <v>86</v>
      </c>
      <c r="AC270" s="162">
        <v>405.05</v>
      </c>
      <c r="AD270" s="162"/>
      <c r="AE270" s="162">
        <v>235</v>
      </c>
      <c r="AF270" s="162">
        <v>146</v>
      </c>
      <c r="AG270" s="22">
        <f>+SUM(M270:AF270)</f>
        <v>2614.0500000000002</v>
      </c>
      <c r="AH270" s="22">
        <f t="shared" si="411"/>
        <v>1170.05</v>
      </c>
      <c r="AI270" s="22">
        <f t="shared" si="412"/>
        <v>1444</v>
      </c>
      <c r="AJ270" s="162"/>
      <c r="AK270" s="137"/>
      <c r="AL270" s="162">
        <v>1574</v>
      </c>
      <c r="AM270" s="22">
        <f>+SUM(AJ270:AL270)</f>
        <v>1574</v>
      </c>
      <c r="AN270" s="24">
        <f>+AM270+AG270+L270</f>
        <v>4759.05</v>
      </c>
      <c r="AQ270" s="43">
        <f t="shared" si="413"/>
        <v>0</v>
      </c>
      <c r="AR270" s="43">
        <f t="shared" si="414"/>
        <v>145.22500000000002</v>
      </c>
      <c r="AS270" s="43">
        <f t="shared" si="414"/>
        <v>167.15</v>
      </c>
      <c r="AT270" s="43">
        <f t="shared" si="414"/>
        <v>131.27272727272728</v>
      </c>
      <c r="AU270" s="43">
        <f t="shared" si="415"/>
        <v>524.66666666666663</v>
      </c>
      <c r="AV270" s="44">
        <f t="shared" si="415"/>
        <v>164.1051724137931</v>
      </c>
      <c r="AW270" s="23"/>
      <c r="AX270" s="22">
        <f>MEDIAN($D270:$K270)</f>
        <v>102.5</v>
      </c>
      <c r="AY270" s="22">
        <f>MEDIAN($M270:$AF270)</f>
        <v>190.5</v>
      </c>
      <c r="AZ270" s="22">
        <f t="shared" si="416"/>
        <v>291</v>
      </c>
      <c r="BA270" s="22">
        <f>MEDIAN($AE270,$AB270,$AA270,$Y270,$V270,$U270,$S270,$R270,$P270,$N270,$M270)</f>
        <v>86</v>
      </c>
      <c r="BB270" s="22">
        <f>MEDIAN($AJ270:$AL270)</f>
        <v>1574</v>
      </c>
      <c r="BC270" s="24">
        <f>MEDIAN((D270:K270,M270:V270,Y270:AF270,AJ270:AL270))</f>
        <v>205</v>
      </c>
    </row>
    <row r="271" spans="1:55" s="204" customFormat="1">
      <c r="A271" s="199"/>
      <c r="B271" s="207" t="s">
        <v>115</v>
      </c>
      <c r="C271" s="201"/>
      <c r="D271" s="26">
        <f t="shared" ref="D271:V271" si="417">SUM(D268:D270)</f>
        <v>19484</v>
      </c>
      <c r="E271" s="306">
        <f t="shared" si="417"/>
        <v>2984</v>
      </c>
      <c r="F271" s="306">
        <f t="shared" si="417"/>
        <v>18692</v>
      </c>
      <c r="G271" s="306">
        <f t="shared" si="417"/>
        <v>0</v>
      </c>
      <c r="H271" s="142">
        <f t="shared" si="417"/>
        <v>11830</v>
      </c>
      <c r="I271" s="142">
        <f t="shared" si="417"/>
        <v>18830</v>
      </c>
      <c r="J271" s="306">
        <f t="shared" si="417"/>
        <v>9904</v>
      </c>
      <c r="K271" s="142">
        <f t="shared" si="417"/>
        <v>16921</v>
      </c>
      <c r="L271" s="25">
        <f t="shared" si="417"/>
        <v>98645</v>
      </c>
      <c r="M271" s="306">
        <f t="shared" si="417"/>
        <v>985</v>
      </c>
      <c r="N271" s="306">
        <f t="shared" si="417"/>
        <v>3062</v>
      </c>
      <c r="O271" s="306">
        <f t="shared" si="417"/>
        <v>6644</v>
      </c>
      <c r="P271" s="306">
        <f t="shared" si="417"/>
        <v>4574</v>
      </c>
      <c r="Q271" s="306">
        <f t="shared" si="417"/>
        <v>7178</v>
      </c>
      <c r="R271" s="306">
        <f t="shared" si="417"/>
        <v>2721</v>
      </c>
      <c r="S271" s="306">
        <f t="shared" si="417"/>
        <v>3499</v>
      </c>
      <c r="T271" s="306">
        <f t="shared" si="417"/>
        <v>4269</v>
      </c>
      <c r="U271" s="306">
        <f t="shared" si="417"/>
        <v>4794</v>
      </c>
      <c r="V271" s="142">
        <f t="shared" si="417"/>
        <v>2559</v>
      </c>
      <c r="W271" s="142"/>
      <c r="X271" s="142"/>
      <c r="Y271" s="306">
        <f t="shared" ref="Y271:AN271" si="418">SUM(Y268:Y270)</f>
        <v>5704</v>
      </c>
      <c r="Z271" s="306">
        <f t="shared" si="418"/>
        <v>9771</v>
      </c>
      <c r="AA271" s="307">
        <f t="shared" si="418"/>
        <v>3418</v>
      </c>
      <c r="AB271" s="306">
        <f t="shared" si="418"/>
        <v>4005</v>
      </c>
      <c r="AC271" s="306">
        <f t="shared" si="418"/>
        <v>7072.99</v>
      </c>
      <c r="AD271" s="306">
        <f t="shared" si="418"/>
        <v>0</v>
      </c>
      <c r="AE271" s="306">
        <f t="shared" si="418"/>
        <v>1766</v>
      </c>
      <c r="AF271" s="306">
        <f t="shared" si="418"/>
        <v>4471</v>
      </c>
      <c r="AG271" s="25">
        <f t="shared" si="418"/>
        <v>76492.990000000005</v>
      </c>
      <c r="AH271" s="25">
        <f t="shared" si="411"/>
        <v>39405.99</v>
      </c>
      <c r="AI271" s="25">
        <f t="shared" si="412"/>
        <v>37087</v>
      </c>
      <c r="AJ271" s="306">
        <f t="shared" si="418"/>
        <v>20417</v>
      </c>
      <c r="AK271" s="142">
        <f t="shared" si="418"/>
        <v>1333</v>
      </c>
      <c r="AL271" s="306">
        <f t="shared" si="418"/>
        <v>3016</v>
      </c>
      <c r="AM271" s="25">
        <f t="shared" si="418"/>
        <v>24766</v>
      </c>
      <c r="AN271" s="305">
        <f t="shared" si="418"/>
        <v>199903.99</v>
      </c>
      <c r="AQ271" s="45">
        <f>K271/AQ$5</f>
        <v>2115.125</v>
      </c>
      <c r="AR271" s="45">
        <f>AG271/AR$5</f>
        <v>4249.6105555555559</v>
      </c>
      <c r="AS271" s="45">
        <f>AH271/AS$5</f>
        <v>5629.4271428571428</v>
      </c>
      <c r="AT271" s="45">
        <f>AI271/AT$5</f>
        <v>3371.5454545454545</v>
      </c>
      <c r="AU271" s="45">
        <f>AM271/AU$5</f>
        <v>8255.3333333333339</v>
      </c>
      <c r="AV271" s="211">
        <f>AN271/AV$5</f>
        <v>6893.2410344827586</v>
      </c>
      <c r="AW271" s="23"/>
      <c r="AX271" s="25">
        <f>MEDIAN($D271:$K271)</f>
        <v>14375.5</v>
      </c>
      <c r="AY271" s="25">
        <f>MEDIAN($M271:$AF271)</f>
        <v>4137</v>
      </c>
      <c r="AZ271" s="25">
        <f t="shared" si="416"/>
        <v>6644</v>
      </c>
      <c r="BA271" s="25">
        <f>MEDIAN($AE271,$AB271,$AA271,$Y271,$V271,$U271,$S271,$R271,$P271,$N271,$M271)</f>
        <v>3418</v>
      </c>
      <c r="BB271" s="25">
        <f>MEDIAN($AJ271:$AL271)</f>
        <v>3016</v>
      </c>
      <c r="BC271" s="305">
        <f>MEDIAN((D271:K271,M271:V271,Y271:AF271,AJ271:AL271))</f>
        <v>4471</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27941</v>
      </c>
      <c r="E274" s="162">
        <v>5927</v>
      </c>
      <c r="F274" s="162">
        <v>31474</v>
      </c>
      <c r="G274" s="162"/>
      <c r="H274" s="137">
        <v>14698</v>
      </c>
      <c r="I274" s="137">
        <v>21113</v>
      </c>
      <c r="J274" s="162">
        <v>12232</v>
      </c>
      <c r="K274" s="137">
        <v>21191</v>
      </c>
      <c r="L274" s="22">
        <f>+SUM(D274:K274)</f>
        <v>134576</v>
      </c>
      <c r="M274" s="162">
        <v>2499</v>
      </c>
      <c r="N274" s="162">
        <v>5711</v>
      </c>
      <c r="O274" s="162"/>
      <c r="P274" s="162">
        <v>8645</v>
      </c>
      <c r="Q274" s="162">
        <v>13967</v>
      </c>
      <c r="R274" s="162">
        <v>6678</v>
      </c>
      <c r="S274" s="162">
        <v>7304</v>
      </c>
      <c r="T274" s="162">
        <v>6977</v>
      </c>
      <c r="U274" s="162">
        <v>11753</v>
      </c>
      <c r="V274" s="137">
        <v>8684</v>
      </c>
      <c r="W274" s="137"/>
      <c r="X274" s="137"/>
      <c r="Y274" s="162"/>
      <c r="Z274" s="162">
        <v>16011</v>
      </c>
      <c r="AA274" s="271">
        <v>5557</v>
      </c>
      <c r="AB274" s="162">
        <v>6504</v>
      </c>
      <c r="AC274" s="162">
        <v>21920</v>
      </c>
      <c r="AD274" s="162"/>
      <c r="AE274" s="162">
        <v>5416</v>
      </c>
      <c r="AF274" s="162">
        <v>7377</v>
      </c>
      <c r="AG274" s="22">
        <f>+SUM(M274:AF274)</f>
        <v>135003</v>
      </c>
      <c r="AH274" s="22">
        <f t="shared" ref="AH274:AH283" si="419">O274+Q274+Z274+AC274+AD274+AF274+T274</f>
        <v>66252</v>
      </c>
      <c r="AI274" s="22">
        <f>M274+N274+P274+R274+S274+U274+V274+Y274+AA274+AB274+AE274</f>
        <v>68751</v>
      </c>
      <c r="AJ274" s="162">
        <v>32235</v>
      </c>
      <c r="AK274" s="137">
        <v>2768</v>
      </c>
      <c r="AL274" s="162">
        <v>4446</v>
      </c>
      <c r="AM274" s="22">
        <f>+SUM(AJ274:AL274)</f>
        <v>39449</v>
      </c>
      <c r="AN274" s="24">
        <f>+AM274+AG274+L274</f>
        <v>309028</v>
      </c>
      <c r="AQ274" s="43">
        <f t="shared" ref="AQ274:AQ275" si="420">K274/AQ$5</f>
        <v>2648.875</v>
      </c>
      <c r="AR274" s="43">
        <f t="shared" ref="AR274:AT275" si="421">AG274/AR$5</f>
        <v>7500.166666666667</v>
      </c>
      <c r="AS274" s="43">
        <f t="shared" si="421"/>
        <v>9464.5714285714294</v>
      </c>
      <c r="AT274" s="43">
        <f t="shared" si="421"/>
        <v>6250.090909090909</v>
      </c>
      <c r="AU274" s="43">
        <f t="shared" ref="AU274:AV275" si="422">AM274/AU$5</f>
        <v>13149.666666666666</v>
      </c>
      <c r="AV274" s="44">
        <f t="shared" si="422"/>
        <v>10656.137931034482</v>
      </c>
      <c r="AW274" s="23"/>
      <c r="AX274" s="22">
        <f>MEDIAN($D274:$K274)</f>
        <v>21113</v>
      </c>
      <c r="AY274" s="22">
        <f>MEDIAN($M274:$AF274)</f>
        <v>7304</v>
      </c>
      <c r="AZ274" s="22">
        <f t="shared" ref="AZ274:AZ275" si="423">MEDIAN($AC274,$AD274,$Z274,$T274,$O274,Q274,AF274)</f>
        <v>13967</v>
      </c>
      <c r="BA274" s="22">
        <f>MEDIAN($AE274,$AB274,$AA274,$Y274,$V274,$U274,$S274,$R274,$P274,$N274,$M274)</f>
        <v>6591</v>
      </c>
      <c r="BB274" s="22">
        <f>MEDIAN($AJ274:$AL274)</f>
        <v>4446</v>
      </c>
      <c r="BC274" s="24">
        <f>MEDIAN((D274:K274,M274:V274,Y274:AF274,AJ274:AL274))</f>
        <v>8645</v>
      </c>
    </row>
    <row r="275" spans="1:55" s="204" customFormat="1">
      <c r="A275" s="199"/>
      <c r="B275" s="200"/>
      <c r="C275" s="201" t="s">
        <v>112</v>
      </c>
      <c r="D275" s="137">
        <v>373</v>
      </c>
      <c r="E275" s="162">
        <v>0</v>
      </c>
      <c r="F275" s="162">
        <v>0</v>
      </c>
      <c r="G275" s="162"/>
      <c r="H275" s="137">
        <v>97</v>
      </c>
      <c r="I275" s="137">
        <v>0</v>
      </c>
      <c r="J275" s="162">
        <v>497</v>
      </c>
      <c r="K275" s="137">
        <v>982</v>
      </c>
      <c r="L275" s="22">
        <f>+SUM(D275:K275)</f>
        <v>1949</v>
      </c>
      <c r="M275" s="162">
        <v>0</v>
      </c>
      <c r="N275" s="162">
        <v>190</v>
      </c>
      <c r="O275" s="162"/>
      <c r="P275" s="162">
        <v>1569</v>
      </c>
      <c r="Q275" s="162">
        <v>2100</v>
      </c>
      <c r="R275" s="162">
        <v>0</v>
      </c>
      <c r="S275" s="162">
        <v>1055</v>
      </c>
      <c r="T275" s="162"/>
      <c r="U275" s="162">
        <v>481</v>
      </c>
      <c r="V275" s="137">
        <v>208</v>
      </c>
      <c r="W275" s="137"/>
      <c r="X275" s="137"/>
      <c r="Y275" s="162"/>
      <c r="Z275" s="162">
        <v>2636</v>
      </c>
      <c r="AA275" s="271">
        <v>913</v>
      </c>
      <c r="AB275" s="162">
        <v>252</v>
      </c>
      <c r="AC275" s="162">
        <v>759</v>
      </c>
      <c r="AD275" s="162"/>
      <c r="AE275" s="162">
        <v>294</v>
      </c>
      <c r="AF275" s="162">
        <v>375</v>
      </c>
      <c r="AG275" s="22">
        <f>+SUM(M275:AF275)</f>
        <v>10832</v>
      </c>
      <c r="AH275" s="22">
        <f t="shared" si="419"/>
        <v>5870</v>
      </c>
      <c r="AI275" s="22">
        <f>M275+N275+P275+R275+S275+U275+V275+Y275+AA275+AB275+AE275</f>
        <v>4962</v>
      </c>
      <c r="AJ275" s="162"/>
      <c r="AK275" s="137"/>
      <c r="AL275" s="162">
        <v>1995</v>
      </c>
      <c r="AM275" s="22">
        <f>+SUM(AJ275:AL275)</f>
        <v>1995</v>
      </c>
      <c r="AN275" s="24">
        <f>+AM275+AG275+L275</f>
        <v>14776</v>
      </c>
      <c r="AQ275" s="43">
        <f t="shared" si="420"/>
        <v>122.75</v>
      </c>
      <c r="AR275" s="43">
        <f t="shared" si="421"/>
        <v>601.77777777777783</v>
      </c>
      <c r="AS275" s="43">
        <f t="shared" si="421"/>
        <v>838.57142857142856</v>
      </c>
      <c r="AT275" s="43">
        <f t="shared" si="421"/>
        <v>451.09090909090907</v>
      </c>
      <c r="AU275" s="43">
        <f t="shared" si="422"/>
        <v>665</v>
      </c>
      <c r="AV275" s="44">
        <f t="shared" si="422"/>
        <v>509.51724137931035</v>
      </c>
      <c r="AW275" s="23"/>
      <c r="AX275" s="22">
        <f>MEDIAN($D275:$K275)</f>
        <v>97</v>
      </c>
      <c r="AY275" s="22">
        <f>MEDIAN($M275:$AF275)</f>
        <v>428</v>
      </c>
      <c r="AZ275" s="22">
        <f t="shared" si="423"/>
        <v>1429.5</v>
      </c>
      <c r="BA275" s="22">
        <f>MEDIAN($AE275,$AB275,$AA275,$Y275,$V275,$U275,$S275,$R275,$P275,$N275,$M275)</f>
        <v>273</v>
      </c>
      <c r="BB275" s="22">
        <f>MEDIAN($AJ275:$AL275)</f>
        <v>1995</v>
      </c>
      <c r="BC275" s="24">
        <f>MEDIAN((D275:K275,M275:V275,Y275:AF275,AJ275:AL275))</f>
        <v>374</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1778</v>
      </c>
      <c r="E277" s="162">
        <v>562</v>
      </c>
      <c r="F277" s="162">
        <v>1645</v>
      </c>
      <c r="G277" s="162"/>
      <c r="H277" s="137">
        <v>1419</v>
      </c>
      <c r="I277" s="137">
        <v>2882</v>
      </c>
      <c r="J277" s="162">
        <v>1386</v>
      </c>
      <c r="K277" s="137">
        <v>1677</v>
      </c>
      <c r="L277" s="22">
        <f>+SUM(D277:K277)</f>
        <v>11349</v>
      </c>
      <c r="M277" s="162">
        <v>87</v>
      </c>
      <c r="N277" s="162">
        <v>311</v>
      </c>
      <c r="O277" s="162"/>
      <c r="P277" s="162"/>
      <c r="Q277" s="162">
        <v>825</v>
      </c>
      <c r="R277" s="162">
        <v>170</v>
      </c>
      <c r="S277" s="162">
        <v>253</v>
      </c>
      <c r="T277" s="162"/>
      <c r="U277" s="162">
        <v>272</v>
      </c>
      <c r="V277" s="137">
        <v>145</v>
      </c>
      <c r="W277" s="137"/>
      <c r="X277" s="137"/>
      <c r="Y277" s="162">
        <v>353</v>
      </c>
      <c r="Z277" s="162">
        <v>867</v>
      </c>
      <c r="AA277" s="271">
        <v>266</v>
      </c>
      <c r="AB277" s="162">
        <v>591</v>
      </c>
      <c r="AC277" s="162">
        <v>591</v>
      </c>
      <c r="AD277" s="162"/>
      <c r="AE277" s="162"/>
      <c r="AF277" s="162">
        <v>0</v>
      </c>
      <c r="AG277" s="22">
        <f>+SUM(M277:AF277)</f>
        <v>4731</v>
      </c>
      <c r="AH277" s="22">
        <f t="shared" si="419"/>
        <v>2283</v>
      </c>
      <c r="AI277" s="22">
        <f t="shared" ref="AI277:AI283" si="424">M277+N277+P277+R277+S277+U277+V277+Y277+AA277+AB277+AE277</f>
        <v>2448</v>
      </c>
      <c r="AJ277" s="162">
        <v>967</v>
      </c>
      <c r="AK277" s="137">
        <v>166</v>
      </c>
      <c r="AL277" s="162">
        <v>157</v>
      </c>
      <c r="AM277" s="22">
        <f>+SUM(AJ277:AL277)</f>
        <v>1290</v>
      </c>
      <c r="AN277" s="24">
        <f>+AM277+AG277+L277</f>
        <v>17370</v>
      </c>
      <c r="AQ277" s="43">
        <f t="shared" ref="AQ277:AQ278" si="425">K277/AQ$5</f>
        <v>209.625</v>
      </c>
      <c r="AR277" s="43">
        <f t="shared" ref="AR277:AT278" si="426">AG277/AR$5</f>
        <v>262.83333333333331</v>
      </c>
      <c r="AS277" s="43">
        <f t="shared" si="426"/>
        <v>326.14285714285717</v>
      </c>
      <c r="AT277" s="43">
        <f t="shared" si="426"/>
        <v>222.54545454545453</v>
      </c>
      <c r="AU277" s="43">
        <f t="shared" ref="AU277:AV278" si="427">AM277/AU$5</f>
        <v>430</v>
      </c>
      <c r="AV277" s="44">
        <f t="shared" si="427"/>
        <v>598.9655172413793</v>
      </c>
      <c r="AW277" s="23"/>
      <c r="AX277" s="22">
        <f>MEDIAN($D277:$K277)</f>
        <v>1645</v>
      </c>
      <c r="AY277" s="22">
        <f>MEDIAN($M277:$AF277)</f>
        <v>272</v>
      </c>
      <c r="AZ277" s="22">
        <f t="shared" ref="AZ277:AZ278" si="428">MEDIAN($AC277,$AD277,$Z277,$T277,$O277,Q277,AF277)</f>
        <v>708</v>
      </c>
      <c r="BA277" s="22">
        <f>MEDIAN($AE277,$AB277,$AA277,$Y277,$V277,$U277,$S277,$R277,$P277,$N277,$M277)</f>
        <v>266</v>
      </c>
      <c r="BB277" s="22">
        <f>MEDIAN($AJ277:$AL277)</f>
        <v>166</v>
      </c>
      <c r="BC277" s="24">
        <f>MEDIAN((D277:K277,M277:V277,Y277:AF277,AJ277:AL277))</f>
        <v>562</v>
      </c>
    </row>
    <row r="278" spans="1:55" s="204" customFormat="1">
      <c r="A278" s="199"/>
      <c r="B278" s="200" t="s">
        <v>109</v>
      </c>
      <c r="C278" s="201"/>
      <c r="D278" s="137">
        <v>674</v>
      </c>
      <c r="E278" s="162">
        <v>164</v>
      </c>
      <c r="F278" s="162">
        <v>977</v>
      </c>
      <c r="G278" s="162"/>
      <c r="H278" s="137">
        <v>592</v>
      </c>
      <c r="I278" s="137">
        <v>1767</v>
      </c>
      <c r="J278" s="162">
        <v>657</v>
      </c>
      <c r="K278" s="137">
        <v>817</v>
      </c>
      <c r="L278" s="22">
        <f>+SUM(D278:K278)</f>
        <v>5648</v>
      </c>
      <c r="M278" s="162">
        <v>73</v>
      </c>
      <c r="N278" s="162">
        <v>127</v>
      </c>
      <c r="O278" s="162"/>
      <c r="P278" s="162"/>
      <c r="Q278" s="162">
        <v>240</v>
      </c>
      <c r="R278" s="162">
        <v>144</v>
      </c>
      <c r="S278" s="162">
        <v>105</v>
      </c>
      <c r="T278" s="162"/>
      <c r="U278" s="162">
        <v>139</v>
      </c>
      <c r="V278" s="137">
        <v>27</v>
      </c>
      <c r="W278" s="137"/>
      <c r="X278" s="137"/>
      <c r="Y278" s="162">
        <v>78</v>
      </c>
      <c r="Z278" s="162">
        <v>242</v>
      </c>
      <c r="AA278" s="271">
        <v>158</v>
      </c>
      <c r="AB278" s="162">
        <v>95</v>
      </c>
      <c r="AC278" s="162">
        <v>81</v>
      </c>
      <c r="AD278" s="162"/>
      <c r="AE278" s="162"/>
      <c r="AF278" s="162">
        <v>0</v>
      </c>
      <c r="AG278" s="22">
        <f>+SUM(M278:AF278)</f>
        <v>1509</v>
      </c>
      <c r="AH278" s="22">
        <f t="shared" si="419"/>
        <v>563</v>
      </c>
      <c r="AI278" s="22">
        <f t="shared" si="424"/>
        <v>946</v>
      </c>
      <c r="AJ278" s="162">
        <v>317</v>
      </c>
      <c r="AK278" s="137">
        <v>18</v>
      </c>
      <c r="AL278" s="162">
        <v>21</v>
      </c>
      <c r="AM278" s="22">
        <f>+SUM(AJ278:AL278)</f>
        <v>356</v>
      </c>
      <c r="AN278" s="24">
        <f>+AM278+AG278+L278</f>
        <v>7513</v>
      </c>
      <c r="AQ278" s="43">
        <f t="shared" si="425"/>
        <v>102.125</v>
      </c>
      <c r="AR278" s="43">
        <f t="shared" si="426"/>
        <v>83.833333333333329</v>
      </c>
      <c r="AS278" s="43">
        <f t="shared" si="426"/>
        <v>80.428571428571431</v>
      </c>
      <c r="AT278" s="43">
        <f t="shared" si="426"/>
        <v>86</v>
      </c>
      <c r="AU278" s="43">
        <f t="shared" si="427"/>
        <v>118.66666666666667</v>
      </c>
      <c r="AV278" s="44">
        <f t="shared" si="427"/>
        <v>259.06896551724139</v>
      </c>
      <c r="AW278" s="23"/>
      <c r="AX278" s="22">
        <f>MEDIAN($D278:$K278)</f>
        <v>674</v>
      </c>
      <c r="AY278" s="22">
        <f>MEDIAN($M278:$AF278)</f>
        <v>105</v>
      </c>
      <c r="AZ278" s="22">
        <f t="shared" si="428"/>
        <v>160.5</v>
      </c>
      <c r="BA278" s="22">
        <f>MEDIAN($AE278,$AB278,$AA278,$Y278,$V278,$U278,$S278,$R278,$P278,$N278,$M278)</f>
        <v>105</v>
      </c>
      <c r="BB278" s="22">
        <f>MEDIAN($AJ278:$AL278)</f>
        <v>21</v>
      </c>
      <c r="BC278" s="24">
        <f>MEDIAN((D278:K278,M278:V278,Y278:AF278,AJ278:AL278))</f>
        <v>144</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9"/>
        <v>0</v>
      </c>
      <c r="AI279" s="22">
        <f t="shared" si="424"/>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1083</v>
      </c>
      <c r="E280" s="162">
        <v>200</v>
      </c>
      <c r="F280" s="162">
        <v>1155</v>
      </c>
      <c r="G280" s="162">
        <v>2154</v>
      </c>
      <c r="H280" s="137">
        <v>664</v>
      </c>
      <c r="I280" s="137">
        <v>1241</v>
      </c>
      <c r="J280" s="162">
        <v>544</v>
      </c>
      <c r="K280" s="137">
        <v>799</v>
      </c>
      <c r="L280" s="22">
        <f>+SUM(D280:K280)</f>
        <v>7840</v>
      </c>
      <c r="M280" s="162">
        <v>75</v>
      </c>
      <c r="N280" s="162">
        <v>185</v>
      </c>
      <c r="O280" s="162">
        <v>402</v>
      </c>
      <c r="P280" s="162">
        <v>289</v>
      </c>
      <c r="Q280" s="162">
        <v>342</v>
      </c>
      <c r="R280" s="162">
        <v>115</v>
      </c>
      <c r="S280" s="162">
        <v>183</v>
      </c>
      <c r="T280" s="162">
        <v>222</v>
      </c>
      <c r="U280" s="162">
        <v>142</v>
      </c>
      <c r="V280" s="137">
        <v>75</v>
      </c>
      <c r="W280" s="137"/>
      <c r="X280" s="137"/>
      <c r="Y280" s="162">
        <v>118</v>
      </c>
      <c r="Z280" s="162">
        <v>583</v>
      </c>
      <c r="AA280" s="271">
        <v>212</v>
      </c>
      <c r="AB280" s="162">
        <v>245</v>
      </c>
      <c r="AC280" s="162">
        <v>360</v>
      </c>
      <c r="AD280" s="162">
        <v>214</v>
      </c>
      <c r="AE280" s="162">
        <v>94</v>
      </c>
      <c r="AF280" s="162">
        <v>257</v>
      </c>
      <c r="AG280" s="22">
        <f>+SUM(M280:AF280)</f>
        <v>4113</v>
      </c>
      <c r="AH280" s="22">
        <f t="shared" si="419"/>
        <v>2380</v>
      </c>
      <c r="AI280" s="22">
        <f t="shared" si="424"/>
        <v>1733</v>
      </c>
      <c r="AJ280" s="162">
        <v>667</v>
      </c>
      <c r="AK280" s="137">
        <v>56</v>
      </c>
      <c r="AL280" s="162">
        <v>87</v>
      </c>
      <c r="AM280" s="22">
        <f>+SUM(AJ280:AL280)</f>
        <v>810</v>
      </c>
      <c r="AN280" s="24">
        <f>+AM280+AG280+L280</f>
        <v>12763</v>
      </c>
      <c r="AQ280" s="43">
        <f t="shared" ref="AQ280:AQ282" si="429">K280/AQ$5</f>
        <v>99.875</v>
      </c>
      <c r="AR280" s="43">
        <f t="shared" ref="AR280:AT282" si="430">AG280/AR$5</f>
        <v>228.5</v>
      </c>
      <c r="AS280" s="43">
        <f t="shared" si="430"/>
        <v>340</v>
      </c>
      <c r="AT280" s="43">
        <f t="shared" si="430"/>
        <v>157.54545454545453</v>
      </c>
      <c r="AU280" s="43">
        <f t="shared" ref="AU280:AV282" si="431">AM280/AU$5</f>
        <v>270</v>
      </c>
      <c r="AV280" s="44">
        <f t="shared" si="431"/>
        <v>440.10344827586209</v>
      </c>
      <c r="AW280" s="23"/>
      <c r="AX280" s="22">
        <f>MEDIAN($D280:$K280)</f>
        <v>941</v>
      </c>
      <c r="AY280" s="22">
        <f>MEDIAN($M280:$AF280)</f>
        <v>213</v>
      </c>
      <c r="AZ280" s="22">
        <f t="shared" ref="AZ280:AZ283" si="432">MEDIAN($AC280,$AD280,$Z280,$T280,$O280,Q280,AF280)</f>
        <v>342</v>
      </c>
      <c r="BA280" s="22">
        <f>MEDIAN($AE280,$AB280,$AA280,$Y280,$V280,$U280,$S280,$R280,$P280,$N280,$M280)</f>
        <v>142</v>
      </c>
      <c r="BB280" s="22">
        <f>MEDIAN($AJ280:$AL280)</f>
        <v>87</v>
      </c>
      <c r="BC280" s="24">
        <f>MEDIAN((D280:K280,M280:V280,Y280:AF280,AJ280:AL280))</f>
        <v>245</v>
      </c>
    </row>
    <row r="281" spans="1:55" s="204" customFormat="1">
      <c r="A281" s="199"/>
      <c r="B281" s="200" t="s">
        <v>107</v>
      </c>
      <c r="C281" s="201"/>
      <c r="D281" s="137">
        <v>0</v>
      </c>
      <c r="E281" s="162">
        <v>36</v>
      </c>
      <c r="F281" s="162">
        <v>433</v>
      </c>
      <c r="G281" s="162"/>
      <c r="H281" s="137">
        <v>62</v>
      </c>
      <c r="I281" s="137">
        <v>585</v>
      </c>
      <c r="J281" s="162">
        <v>52</v>
      </c>
      <c r="K281" s="137">
        <v>131</v>
      </c>
      <c r="L281" s="22">
        <f>+SUM(D281:K281)</f>
        <v>1299</v>
      </c>
      <c r="M281" s="162">
        <v>0</v>
      </c>
      <c r="N281" s="162">
        <v>1</v>
      </c>
      <c r="O281" s="162"/>
      <c r="P281" s="162">
        <v>2</v>
      </c>
      <c r="Q281" s="162"/>
      <c r="R281" s="162">
        <v>0</v>
      </c>
      <c r="S281" s="162">
        <v>0</v>
      </c>
      <c r="T281" s="162">
        <v>12</v>
      </c>
      <c r="U281" s="162"/>
      <c r="V281" s="137"/>
      <c r="W281" s="137"/>
      <c r="X281" s="137"/>
      <c r="Y281" s="162"/>
      <c r="Z281" s="162">
        <v>13</v>
      </c>
      <c r="AA281" s="271"/>
      <c r="AB281" s="162">
        <v>1</v>
      </c>
      <c r="AC281" s="162">
        <v>10</v>
      </c>
      <c r="AD281" s="162"/>
      <c r="AE281" s="162">
        <v>0</v>
      </c>
      <c r="AF281" s="162">
        <v>0</v>
      </c>
      <c r="AG281" s="22">
        <f>+SUM(M281:AF281)</f>
        <v>39</v>
      </c>
      <c r="AH281" s="22">
        <f t="shared" si="419"/>
        <v>35</v>
      </c>
      <c r="AI281" s="22">
        <f t="shared" si="424"/>
        <v>4</v>
      </c>
      <c r="AJ281" s="162"/>
      <c r="AK281" s="137">
        <v>4</v>
      </c>
      <c r="AL281" s="162">
        <v>1</v>
      </c>
      <c r="AM281" s="22">
        <f>+SUM(AJ281:AL281)</f>
        <v>5</v>
      </c>
      <c r="AN281" s="24">
        <f>+AM281+AG281+L281</f>
        <v>1343</v>
      </c>
      <c r="AQ281" s="43">
        <f t="shared" si="429"/>
        <v>16.375</v>
      </c>
      <c r="AR281" s="43">
        <f t="shared" si="430"/>
        <v>2.1666666666666665</v>
      </c>
      <c r="AS281" s="43">
        <f t="shared" si="430"/>
        <v>5</v>
      </c>
      <c r="AT281" s="43">
        <f t="shared" si="430"/>
        <v>0.36363636363636365</v>
      </c>
      <c r="AU281" s="43">
        <f t="shared" si="431"/>
        <v>1.6666666666666667</v>
      </c>
      <c r="AV281" s="44">
        <f t="shared" si="431"/>
        <v>46.310344827586206</v>
      </c>
      <c r="AW281" s="23"/>
      <c r="AX281" s="22">
        <f>MEDIAN($D281:$K281)</f>
        <v>62</v>
      </c>
      <c r="AY281" s="22">
        <f>MEDIAN($M281:$AF281)</f>
        <v>1</v>
      </c>
      <c r="AZ281" s="22">
        <f t="shared" si="432"/>
        <v>11</v>
      </c>
      <c r="BA281" s="22">
        <f>MEDIAN($AE281,$AB281,$AA281,$Y281,$V281,$U281,$S281,$R281,$P281,$N281,$M281)</f>
        <v>0</v>
      </c>
      <c r="BB281" s="22">
        <f>MEDIAN($AJ281:$AL281)</f>
        <v>2.5</v>
      </c>
      <c r="BC281" s="24">
        <f>MEDIAN((D281:K281,M281:V281,Y281:AF281,AJ281:AL281))</f>
        <v>3</v>
      </c>
    </row>
    <row r="282" spans="1:55" s="204" customFormat="1">
      <c r="A282" s="199"/>
      <c r="B282" s="200" t="s">
        <v>106</v>
      </c>
      <c r="C282" s="201"/>
      <c r="D282" s="137">
        <v>1121</v>
      </c>
      <c r="E282" s="162">
        <v>422</v>
      </c>
      <c r="F282" s="162">
        <v>1229</v>
      </c>
      <c r="G282" s="162">
        <v>2789</v>
      </c>
      <c r="H282" s="137">
        <v>1160</v>
      </c>
      <c r="I282" s="137">
        <v>1962</v>
      </c>
      <c r="J282" s="162">
        <v>902</v>
      </c>
      <c r="K282" s="137">
        <v>1049</v>
      </c>
      <c r="L282" s="22">
        <f>+SUM(D282:K282)</f>
        <v>10634</v>
      </c>
      <c r="M282" s="162">
        <v>59</v>
      </c>
      <c r="N282" s="162">
        <v>171</v>
      </c>
      <c r="O282" s="162">
        <v>430</v>
      </c>
      <c r="P282" s="162">
        <v>230</v>
      </c>
      <c r="Q282" s="162">
        <v>411</v>
      </c>
      <c r="R282" s="162">
        <v>106</v>
      </c>
      <c r="S282" s="162">
        <v>165</v>
      </c>
      <c r="T282" s="162">
        <v>270</v>
      </c>
      <c r="U282" s="162">
        <v>183</v>
      </c>
      <c r="V282" s="137">
        <v>82</v>
      </c>
      <c r="W282" s="137"/>
      <c r="X282" s="137"/>
      <c r="Y282" s="162">
        <v>289</v>
      </c>
      <c r="Z282" s="162">
        <v>559</v>
      </c>
      <c r="AA282" s="271">
        <v>184</v>
      </c>
      <c r="AB282" s="162">
        <v>206</v>
      </c>
      <c r="AC282" s="162">
        <v>315</v>
      </c>
      <c r="AD282" s="162">
        <v>213</v>
      </c>
      <c r="AE282" s="162">
        <v>73</v>
      </c>
      <c r="AF282" s="162">
        <v>231</v>
      </c>
      <c r="AG282" s="22">
        <f>+SUM(M282:AF282)</f>
        <v>4177</v>
      </c>
      <c r="AH282" s="22">
        <f t="shared" si="419"/>
        <v>2429</v>
      </c>
      <c r="AI282" s="22">
        <f t="shared" si="424"/>
        <v>1748</v>
      </c>
      <c r="AJ282" s="162">
        <v>489</v>
      </c>
      <c r="AK282" s="137">
        <v>112</v>
      </c>
      <c r="AL282" s="162">
        <v>85</v>
      </c>
      <c r="AM282" s="22">
        <f>+SUM(AJ282:AL282)</f>
        <v>686</v>
      </c>
      <c r="AN282" s="24">
        <f>+AM282+AG282+L282</f>
        <v>15497</v>
      </c>
      <c r="AQ282" s="43">
        <f t="shared" si="429"/>
        <v>131.125</v>
      </c>
      <c r="AR282" s="43">
        <f t="shared" si="430"/>
        <v>232.05555555555554</v>
      </c>
      <c r="AS282" s="43">
        <f t="shared" si="430"/>
        <v>347</v>
      </c>
      <c r="AT282" s="43">
        <f t="shared" si="430"/>
        <v>158.90909090909091</v>
      </c>
      <c r="AU282" s="43">
        <f t="shared" si="431"/>
        <v>228.66666666666666</v>
      </c>
      <c r="AV282" s="44">
        <f t="shared" si="431"/>
        <v>534.37931034482756</v>
      </c>
      <c r="AW282" s="23"/>
      <c r="AX282" s="22">
        <f>MEDIAN($D282:$K282)</f>
        <v>1140.5</v>
      </c>
      <c r="AY282" s="22">
        <f>MEDIAN($M282:$AF282)</f>
        <v>209.5</v>
      </c>
      <c r="AZ282" s="22">
        <f t="shared" si="432"/>
        <v>315</v>
      </c>
      <c r="BA282" s="22">
        <f>MEDIAN($AE282,$AB282,$AA282,$Y282,$V282,$U282,$S282,$R282,$P282,$N282,$M282)</f>
        <v>171</v>
      </c>
      <c r="BB282" s="22">
        <f>MEDIAN($AJ282:$AL282)</f>
        <v>112</v>
      </c>
      <c r="BC282" s="24">
        <f>MEDIAN((D282:K282,M282:V282,Y282:AF282,AJ282:AL282))</f>
        <v>270</v>
      </c>
    </row>
    <row r="283" spans="1:55" s="204" customFormat="1">
      <c r="A283" s="199"/>
      <c r="B283" s="200" t="s">
        <v>105</v>
      </c>
      <c r="C283" s="201"/>
      <c r="D283" s="26">
        <f t="shared" ref="D283:V283" si="433">SUM(D280:D282)</f>
        <v>2204</v>
      </c>
      <c r="E283" s="306">
        <f t="shared" si="433"/>
        <v>658</v>
      </c>
      <c r="F283" s="306">
        <f t="shared" si="433"/>
        <v>2817</v>
      </c>
      <c r="G283" s="306">
        <f t="shared" si="433"/>
        <v>4943</v>
      </c>
      <c r="H283" s="142">
        <f t="shared" si="433"/>
        <v>1886</v>
      </c>
      <c r="I283" s="142">
        <f t="shared" si="433"/>
        <v>3788</v>
      </c>
      <c r="J283" s="306">
        <f t="shared" si="433"/>
        <v>1498</v>
      </c>
      <c r="K283" s="142">
        <f t="shared" si="433"/>
        <v>1979</v>
      </c>
      <c r="L283" s="25">
        <f t="shared" si="433"/>
        <v>19773</v>
      </c>
      <c r="M283" s="306">
        <f t="shared" si="433"/>
        <v>134</v>
      </c>
      <c r="N283" s="306">
        <f t="shared" si="433"/>
        <v>357</v>
      </c>
      <c r="O283" s="306">
        <f t="shared" si="433"/>
        <v>832</v>
      </c>
      <c r="P283" s="306">
        <f t="shared" si="433"/>
        <v>521</v>
      </c>
      <c r="Q283" s="306">
        <f t="shared" si="433"/>
        <v>753</v>
      </c>
      <c r="R283" s="306">
        <f t="shared" si="433"/>
        <v>221</v>
      </c>
      <c r="S283" s="306">
        <f t="shared" si="433"/>
        <v>348</v>
      </c>
      <c r="T283" s="306">
        <f t="shared" si="433"/>
        <v>504</v>
      </c>
      <c r="U283" s="306">
        <f t="shared" si="433"/>
        <v>325</v>
      </c>
      <c r="V283" s="142">
        <f t="shared" si="433"/>
        <v>157</v>
      </c>
      <c r="W283" s="142"/>
      <c r="X283" s="142"/>
      <c r="Y283" s="306">
        <f t="shared" ref="Y283:AN283" si="434">SUM(Y280:Y282)</f>
        <v>407</v>
      </c>
      <c r="Z283" s="306">
        <f t="shared" si="434"/>
        <v>1155</v>
      </c>
      <c r="AA283" s="307">
        <f t="shared" si="434"/>
        <v>396</v>
      </c>
      <c r="AB283" s="306">
        <f t="shared" si="434"/>
        <v>452</v>
      </c>
      <c r="AC283" s="306">
        <f t="shared" si="434"/>
        <v>685</v>
      </c>
      <c r="AD283" s="306">
        <f t="shared" si="434"/>
        <v>427</v>
      </c>
      <c r="AE283" s="306">
        <f t="shared" si="434"/>
        <v>167</v>
      </c>
      <c r="AF283" s="306">
        <f t="shared" si="434"/>
        <v>488</v>
      </c>
      <c r="AG283" s="25">
        <f t="shared" si="434"/>
        <v>8329</v>
      </c>
      <c r="AH283" s="25">
        <f t="shared" si="419"/>
        <v>4844</v>
      </c>
      <c r="AI283" s="25">
        <f t="shared" si="424"/>
        <v>3485</v>
      </c>
      <c r="AJ283" s="306">
        <f t="shared" si="434"/>
        <v>1156</v>
      </c>
      <c r="AK283" s="142">
        <f t="shared" si="434"/>
        <v>172</v>
      </c>
      <c r="AL283" s="306">
        <f t="shared" si="434"/>
        <v>173</v>
      </c>
      <c r="AM283" s="25">
        <f t="shared" si="434"/>
        <v>1501</v>
      </c>
      <c r="AN283" s="305">
        <f t="shared" si="434"/>
        <v>29603</v>
      </c>
      <c r="AQ283" s="45">
        <f>K283/AQ$5</f>
        <v>247.375</v>
      </c>
      <c r="AR283" s="45">
        <f>AG283/AR$5</f>
        <v>462.72222222222223</v>
      </c>
      <c r="AS283" s="45">
        <f>AH283/AS$5</f>
        <v>692</v>
      </c>
      <c r="AT283" s="45">
        <f>AI283/AT$5</f>
        <v>316.81818181818181</v>
      </c>
      <c r="AU283" s="45">
        <f>AM283/AU$5</f>
        <v>500.33333333333331</v>
      </c>
      <c r="AV283" s="211">
        <f>AN283/AV$5</f>
        <v>1020.7931034482758</v>
      </c>
      <c r="AW283" s="23"/>
      <c r="AX283" s="25">
        <f>MEDIAN($D283:$K283)</f>
        <v>2091.5</v>
      </c>
      <c r="AY283" s="25">
        <f>MEDIAN($M283:$AF283)</f>
        <v>417</v>
      </c>
      <c r="AZ283" s="25">
        <f t="shared" si="432"/>
        <v>685</v>
      </c>
      <c r="BA283" s="25">
        <f>MEDIAN($AE283,$AB283,$AA283,$Y283,$V283,$U283,$S283,$R283,$P283,$N283,$M283)</f>
        <v>348</v>
      </c>
      <c r="BB283" s="25">
        <f>MEDIAN($AJ283:$AL283)</f>
        <v>173</v>
      </c>
      <c r="BC283" s="305">
        <f>MEDIAN((D283:K283,M283:V283,Y283:AF283,AJ283:AL283))</f>
        <v>504</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34325</v>
      </c>
      <c r="E285" s="162">
        <v>26681</v>
      </c>
      <c r="F285" s="162">
        <v>61553</v>
      </c>
      <c r="G285" s="162"/>
      <c r="H285" s="137">
        <v>26666</v>
      </c>
      <c r="I285" s="137">
        <v>89245</v>
      </c>
      <c r="J285" s="162">
        <v>0</v>
      </c>
      <c r="K285" s="137"/>
      <c r="L285" s="22">
        <f>+SUM(D285:K285)</f>
        <v>238470</v>
      </c>
      <c r="M285" s="162"/>
      <c r="N285" s="162"/>
      <c r="O285" s="162">
        <v>401</v>
      </c>
      <c r="P285" s="162"/>
      <c r="Q285" s="162">
        <v>149</v>
      </c>
      <c r="R285" s="162">
        <v>0</v>
      </c>
      <c r="S285" s="162">
        <v>95</v>
      </c>
      <c r="T285" s="162">
        <v>3739</v>
      </c>
      <c r="U285" s="162">
        <v>50</v>
      </c>
      <c r="V285" s="137"/>
      <c r="W285" s="137"/>
      <c r="X285" s="137"/>
      <c r="Y285" s="162"/>
      <c r="Z285" s="162">
        <v>850</v>
      </c>
      <c r="AA285" s="271">
        <v>0</v>
      </c>
      <c r="AB285" s="162"/>
      <c r="AC285" s="162"/>
      <c r="AD285" s="162"/>
      <c r="AE285" s="162">
        <v>0</v>
      </c>
      <c r="AF285" s="162">
        <v>123</v>
      </c>
      <c r="AG285" s="22">
        <f>+SUM(M285:AF285)</f>
        <v>5407</v>
      </c>
      <c r="AH285" s="22">
        <f t="shared" ref="AH285" si="435">O285+Q285+Z285+AC285+AD285+AF285+T285</f>
        <v>5262</v>
      </c>
      <c r="AI285" s="22">
        <f>M285+N285+P285+R285+S285+U285+V285+Y285+AA285+AB285+AE285</f>
        <v>145</v>
      </c>
      <c r="AJ285" s="162">
        <v>500</v>
      </c>
      <c r="AK285" s="137"/>
      <c r="AL285" s="162">
        <v>454</v>
      </c>
      <c r="AM285" s="22">
        <f>+SUM(AJ285:AL285)</f>
        <v>954</v>
      </c>
      <c r="AN285" s="24">
        <f>+AM285+AG285+L285</f>
        <v>244831</v>
      </c>
      <c r="AQ285" s="43">
        <f t="shared" ref="AQ285" si="436">K285/AQ$5</f>
        <v>0</v>
      </c>
      <c r="AR285" s="43">
        <f t="shared" ref="AR285:AT285" si="437">AG285/AR$5</f>
        <v>300.38888888888891</v>
      </c>
      <c r="AS285" s="43">
        <f t="shared" si="437"/>
        <v>751.71428571428567</v>
      </c>
      <c r="AT285" s="43">
        <f t="shared" si="437"/>
        <v>13.181818181818182</v>
      </c>
      <c r="AU285" s="43">
        <f t="shared" ref="AU285:AV285" si="438">AM285/AU$5</f>
        <v>318</v>
      </c>
      <c r="AV285" s="44">
        <f t="shared" si="438"/>
        <v>8442.4482758620688</v>
      </c>
      <c r="AW285" s="23"/>
      <c r="AX285" s="22">
        <f>MEDIAN($D285:$K285)</f>
        <v>30503</v>
      </c>
      <c r="AY285" s="22">
        <f>MEDIAN($M285:$AF285)</f>
        <v>109</v>
      </c>
      <c r="AZ285" s="22">
        <f>MEDIAN($AC285,$AD285,$Z285,$T285,$O285,Q285,AF285)</f>
        <v>401</v>
      </c>
      <c r="BA285" s="22">
        <f>MEDIAN($AE285,$AB285,$AA285,$Y285,$V285,$U285,$S285,$R285,$P285,$N285,$M285)</f>
        <v>0</v>
      </c>
      <c r="BB285" s="22">
        <f>MEDIAN($AJ285:$AL285)</f>
        <v>477</v>
      </c>
      <c r="BC285" s="24">
        <f>MEDIAN((D285:K285,M285:V285,Y285:AF285,AJ285:AL285))</f>
        <v>427.5</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215526</v>
      </c>
      <c r="E287" s="311"/>
      <c r="F287" s="274">
        <v>389751</v>
      </c>
      <c r="G287" s="274"/>
      <c r="H287" s="275"/>
      <c r="I287" s="275">
        <v>283145</v>
      </c>
      <c r="J287" s="274">
        <v>153244</v>
      </c>
      <c r="K287" s="275">
        <v>274093</v>
      </c>
      <c r="L287" s="276">
        <f>+SUM(D287:K287)</f>
        <v>1315759</v>
      </c>
      <c r="M287" s="274">
        <v>17337</v>
      </c>
      <c r="N287" s="274">
        <v>35636</v>
      </c>
      <c r="O287" s="274">
        <v>81709</v>
      </c>
      <c r="P287" s="274">
        <v>57585</v>
      </c>
      <c r="Q287" s="274">
        <v>89551</v>
      </c>
      <c r="R287" s="274">
        <v>35599</v>
      </c>
      <c r="S287" s="274">
        <v>22756</v>
      </c>
      <c r="T287" s="274">
        <v>37507</v>
      </c>
      <c r="U287" s="274">
        <v>38913</v>
      </c>
      <c r="V287" s="275">
        <v>9072</v>
      </c>
      <c r="W287" s="275"/>
      <c r="X287" s="275"/>
      <c r="Y287" s="274">
        <v>13464</v>
      </c>
      <c r="Z287" s="274">
        <v>128844</v>
      </c>
      <c r="AA287" s="277">
        <v>60156</v>
      </c>
      <c r="AB287" s="274">
        <v>39969</v>
      </c>
      <c r="AC287" s="274">
        <v>66522</v>
      </c>
      <c r="AD287" s="274"/>
      <c r="AE287" s="274">
        <v>14403</v>
      </c>
      <c r="AF287" s="274">
        <v>32021</v>
      </c>
      <c r="AG287" s="276">
        <f>+SUM(M287:AF287)</f>
        <v>781044</v>
      </c>
      <c r="AH287" s="276">
        <f>O287+Q287+Z287+AC287+AD287+AF287+T287</f>
        <v>436154</v>
      </c>
      <c r="AI287" s="276">
        <f>M287+N287+P287+R287+S287+U287+V287+Y287+AA287+AB287+AE287</f>
        <v>344890</v>
      </c>
      <c r="AJ287" s="274">
        <v>93705</v>
      </c>
      <c r="AK287" s="275"/>
      <c r="AL287" s="274">
        <v>12264</v>
      </c>
      <c r="AM287" s="276">
        <f>+SUM(AJ287:AL287)</f>
        <v>105969</v>
      </c>
      <c r="AN287" s="312">
        <f>+AM287+AG287+L287</f>
        <v>2202772</v>
      </c>
      <c r="AQ287" s="276">
        <f>K287/AQ$5</f>
        <v>34261.625</v>
      </c>
      <c r="AR287" s="276">
        <f>AG287/AR$5</f>
        <v>43391.333333333336</v>
      </c>
      <c r="AS287" s="276">
        <f>AH287/AS$5</f>
        <v>62307.714285714283</v>
      </c>
      <c r="AT287" s="276">
        <f>AI287/AT$5</f>
        <v>31353.636363636364</v>
      </c>
      <c r="AU287" s="276">
        <f>AM287/AU$5</f>
        <v>35323</v>
      </c>
      <c r="AV287" s="312">
        <f>AN287/AV$5</f>
        <v>75957.655172413797</v>
      </c>
      <c r="AW287" s="23"/>
      <c r="AX287" s="276">
        <f>MEDIAN($D287:$K287)</f>
        <v>274093</v>
      </c>
      <c r="AY287" s="276">
        <f>MEDIAN($M287:$AF287)</f>
        <v>37507</v>
      </c>
      <c r="AZ287" s="276">
        <f>MEDIAN($AC287,$AD287,$Z287,$T287,$O287,Q287,AF287)</f>
        <v>74115.5</v>
      </c>
      <c r="BA287" s="276">
        <f>MEDIAN($AE287,$AB287,$AA287,$Y287,$V287,$U287,$S287,$R287,$P287,$N287,$M287)</f>
        <v>35599</v>
      </c>
      <c r="BB287" s="276">
        <f>MEDIAN($AJ287:$AL287)</f>
        <v>52984.5</v>
      </c>
      <c r="BC287" s="312">
        <f>MEDIAN((D287:K287,M287:V287,Y287:AF287,AJ287:AL287))</f>
        <v>48777</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2014</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9">IFERROR(+D65/D42,"-")</f>
        <v>5.6554694229112835E-2</v>
      </c>
      <c r="E293" s="168">
        <f t="shared" si="439"/>
        <v>5.0400496143532224E-3</v>
      </c>
      <c r="F293" s="168">
        <f t="shared" si="439"/>
        <v>2.0413863996960827E-2</v>
      </c>
      <c r="G293" s="168">
        <f t="shared" si="439"/>
        <v>4.404352518021127E-2</v>
      </c>
      <c r="H293" s="168">
        <f t="shared" si="439"/>
        <v>-1.2154866470732141E-2</v>
      </c>
      <c r="I293" s="168">
        <f t="shared" si="439"/>
        <v>5.1666366137997535E-2</v>
      </c>
      <c r="J293" s="168">
        <f t="shared" si="439"/>
        <v>5.0498579223541305E-2</v>
      </c>
      <c r="K293" s="168">
        <f t="shared" si="439"/>
        <v>4.3726910866004845E-2</v>
      </c>
      <c r="L293" s="320">
        <f t="shared" si="439"/>
        <v>3.7919026447821309E-2</v>
      </c>
      <c r="M293" s="168">
        <f t="shared" si="439"/>
        <v>-0.22020526960784315</v>
      </c>
      <c r="N293" s="168">
        <f t="shared" si="439"/>
        <v>-1.7584405144694534E-4</v>
      </c>
      <c r="O293" s="168">
        <f t="shared" si="439"/>
        <v>7.0585852448225225E-2</v>
      </c>
      <c r="P293" s="168">
        <f t="shared" si="439"/>
        <v>2.5498171377789931E-2</v>
      </c>
      <c r="Q293" s="168">
        <f t="shared" si="439"/>
        <v>-2.872994790930756E-3</v>
      </c>
      <c r="R293" s="168">
        <f t="shared" si="439"/>
        <v>2.2645195666331181E-2</v>
      </c>
      <c r="S293" s="168">
        <f t="shared" si="439"/>
        <v>-1.6108247422680412E-3</v>
      </c>
      <c r="T293" s="168">
        <f t="shared" si="439"/>
        <v>3.9941365147095106E-2</v>
      </c>
      <c r="U293" s="168">
        <f t="shared" si="439"/>
        <v>1.4748415417119649E-2</v>
      </c>
      <c r="V293" s="168">
        <f t="shared" si="439"/>
        <v>6.3168124392614183E-2</v>
      </c>
      <c r="W293" s="168"/>
      <c r="X293" s="168"/>
      <c r="Y293" s="168">
        <f t="shared" ref="Y293:AN293" si="440">IFERROR(+Y65/Y42,"-")</f>
        <v>4.2227191725776582E-2</v>
      </c>
      <c r="Z293" s="168">
        <f t="shared" si="440"/>
        <v>1.7092344546037315E-2</v>
      </c>
      <c r="AA293" s="168">
        <f t="shared" si="440"/>
        <v>8.4030047107753678E-3</v>
      </c>
      <c r="AB293" s="168">
        <f t="shared" si="440"/>
        <v>6.698288690476191E-2</v>
      </c>
      <c r="AC293" s="168">
        <f t="shared" si="440"/>
        <v>6.4591833439192172E-3</v>
      </c>
      <c r="AD293" s="168">
        <f t="shared" si="440"/>
        <v>2.0736496955284112E-2</v>
      </c>
      <c r="AE293" s="168">
        <f t="shared" si="440"/>
        <v>3.2417084039910081E-2</v>
      </c>
      <c r="AF293" s="168">
        <f t="shared" si="440"/>
        <v>2.3855441212219431E-2</v>
      </c>
      <c r="AG293" s="320">
        <f t="shared" si="440"/>
        <v>2.2441674304805082E-2</v>
      </c>
      <c r="AH293" s="320">
        <f t="shared" si="440"/>
        <v>2.4003961373444876E-2</v>
      </c>
      <c r="AI293" s="320">
        <f t="shared" si="440"/>
        <v>2.0199152975372701E-2</v>
      </c>
      <c r="AJ293" s="168">
        <f t="shared" si="440"/>
        <v>4.7737444057682744E-2</v>
      </c>
      <c r="AK293" s="168">
        <f t="shared" si="440"/>
        <v>5.8601497025142342E-2</v>
      </c>
      <c r="AL293" s="168">
        <f t="shared" si="440"/>
        <v>6.2608387895947623E-2</v>
      </c>
      <c r="AM293" s="320">
        <f t="shared" si="440"/>
        <v>5.0706223928587604E-2</v>
      </c>
      <c r="AN293" s="321">
        <f t="shared" si="440"/>
        <v>3.4951550174868576E-2</v>
      </c>
      <c r="AQ293" s="320">
        <f>IFERROR(+AQ65/AQ42,"-")</f>
        <v>4.3726910866004845E-2</v>
      </c>
      <c r="AR293" s="320">
        <f>IFERROR(+AR65/AR42,"-")</f>
        <v>2.2441674304805082E-2</v>
      </c>
      <c r="AS293" s="320">
        <f>IFERROR(+AS65/AS42,"-")</f>
        <v>2.4003961373444873E-2</v>
      </c>
      <c r="AT293" s="320">
        <f>IFERROR(+AT65/AT42,"-")</f>
        <v>2.0199152975372704E-2</v>
      </c>
      <c r="AU293" s="320">
        <f>IFERROR(+AU65/AU42,"-")</f>
        <v>5.0706223928587604E-2</v>
      </c>
      <c r="AV293" s="321">
        <f t="shared" ref="AV293" si="441">IFERROR(+AV65/AV42,"-")</f>
        <v>3.4951550174868576E-2</v>
      </c>
      <c r="AX293" s="320">
        <f>IFERROR(+AX65/AX42,"-")</f>
        <v>3.8706414457818042E-2</v>
      </c>
      <c r="AY293" s="320">
        <f>IFERROR(+AY65/AY42,"-")</f>
        <v>1.8056852085735726E-2</v>
      </c>
      <c r="AZ293" s="320">
        <f>IFERROR(+AZ65/AZ42,"-")</f>
        <v>1.5846529803748479E-2</v>
      </c>
      <c r="BA293" s="320">
        <f>IFERROR(+BA65/BA42,"-")</f>
        <v>1.9217242765273312E-2</v>
      </c>
      <c r="BB293" s="320">
        <f>IFERROR(+BB65/BB42,"-")</f>
        <v>6.2608387895947623E-2</v>
      </c>
      <c r="BC293" s="321">
        <f t="shared" ref="BC293" si="442">IFERROR(+BC65/BC42,"-")</f>
        <v>2.417956405477676E-2</v>
      </c>
    </row>
    <row r="294" spans="1:55" s="204" customFormat="1">
      <c r="A294" s="291"/>
      <c r="B294" s="316" t="s">
        <v>72</v>
      </c>
      <c r="C294" s="201"/>
      <c r="D294" s="168">
        <f t="shared" ref="D294:V294" si="443">IFERROR(+(D65+D60+D53-D34)/D42,"-")</f>
        <v>0.1799942578237152</v>
      </c>
      <c r="E294" s="168">
        <f t="shared" si="443"/>
        <v>6.4996549706069898E-2</v>
      </c>
      <c r="F294" s="168">
        <f t="shared" si="443"/>
        <v>0.12039598650249167</v>
      </c>
      <c r="G294" s="168">
        <f t="shared" si="443"/>
        <v>0.15696176786241445</v>
      </c>
      <c r="H294" s="168">
        <f t="shared" si="443"/>
        <v>0.11566057527002437</v>
      </c>
      <c r="I294" s="168">
        <f t="shared" si="443"/>
        <v>0.1222707423580786</v>
      </c>
      <c r="J294" s="168">
        <f t="shared" si="443"/>
        <v>0.13377961403692276</v>
      </c>
      <c r="K294" s="168">
        <f t="shared" si="443"/>
        <v>0.14438095944792786</v>
      </c>
      <c r="L294" s="320">
        <f t="shared" si="443"/>
        <v>0.13867463726929924</v>
      </c>
      <c r="M294" s="168">
        <f t="shared" si="443"/>
        <v>-0.203125</v>
      </c>
      <c r="N294" s="168">
        <f t="shared" si="443"/>
        <v>0.11917202572347267</v>
      </c>
      <c r="O294" s="168">
        <f t="shared" si="443"/>
        <v>0.11410197984708087</v>
      </c>
      <c r="P294" s="168">
        <f t="shared" si="443"/>
        <v>0.11704891137163756</v>
      </c>
      <c r="Q294" s="168">
        <f t="shared" si="443"/>
        <v>0.10221267697176929</v>
      </c>
      <c r="R294" s="168">
        <f t="shared" si="443"/>
        <v>0.10582558759102481</v>
      </c>
      <c r="S294" s="168">
        <f t="shared" si="443"/>
        <v>5.5439218213058417E-2</v>
      </c>
      <c r="T294" s="168">
        <f t="shared" si="443"/>
        <v>0.11443955820670237</v>
      </c>
      <c r="U294" s="168">
        <f t="shared" si="443"/>
        <v>9.8049270784189041E-2</v>
      </c>
      <c r="V294" s="168">
        <f t="shared" si="443"/>
        <v>0.12369290573372206</v>
      </c>
      <c r="W294" s="168"/>
      <c r="X294" s="168"/>
      <c r="Y294" s="168">
        <f t="shared" ref="Y294:AN294" si="444">IFERROR(+(Y65+Y60+Y53-Y34)/Y42,"-")</f>
        <v>8.4768859848352487E-2</v>
      </c>
      <c r="Z294" s="168">
        <f t="shared" si="444"/>
        <v>9.9193630014507914E-2</v>
      </c>
      <c r="AA294" s="168">
        <f t="shared" si="444"/>
        <v>8.2332470398506136E-2</v>
      </c>
      <c r="AB294" s="168">
        <f t="shared" si="444"/>
        <v>0.12659970238095239</v>
      </c>
      <c r="AC294" s="168">
        <f t="shared" si="444"/>
        <v>9.3485913597657469E-2</v>
      </c>
      <c r="AD294" s="168">
        <f t="shared" si="444"/>
        <v>8.4135048463229195E-2</v>
      </c>
      <c r="AE294" s="168">
        <f t="shared" si="444"/>
        <v>0.10513862049927042</v>
      </c>
      <c r="AF294" s="168">
        <f t="shared" si="444"/>
        <v>8.9052750992626203E-2</v>
      </c>
      <c r="AG294" s="320">
        <f t="shared" si="444"/>
        <v>9.7251295841651361E-2</v>
      </c>
      <c r="AH294" s="320">
        <f t="shared" si="444"/>
        <v>0.1005404173996684</v>
      </c>
      <c r="AI294" s="320">
        <f t="shared" si="444"/>
        <v>9.2530060290895055E-2</v>
      </c>
      <c r="AJ294" s="168">
        <f t="shared" si="444"/>
        <v>8.8868366839525467E-2</v>
      </c>
      <c r="AK294" s="168">
        <f t="shared" si="444"/>
        <v>-3.9920670462542385E-2</v>
      </c>
      <c r="AL294" s="168">
        <f t="shared" si="444"/>
        <v>8.4728366660768009E-2</v>
      </c>
      <c r="AM294" s="320">
        <f t="shared" si="444"/>
        <v>7.8150080761624899E-2</v>
      </c>
      <c r="AN294" s="321">
        <f t="shared" si="444"/>
        <v>0.12675776269549227</v>
      </c>
      <c r="AQ294" s="320">
        <f>IFERROR(+(AQ65+AQ60+AQ53-AQ34)/AQ42,"-")</f>
        <v>0.14438095944792786</v>
      </c>
      <c r="AR294" s="320">
        <f>IFERROR(+(AR65+AR60+AR53-AR34)/AR42,"-")</f>
        <v>9.7251295841651361E-2</v>
      </c>
      <c r="AS294" s="320">
        <f>IFERROR(+(AS65+AS60+AS53-AS34)/AS42,"-")</f>
        <v>0.1005404173996684</v>
      </c>
      <c r="AT294" s="320">
        <f>IFERROR(+(AT65+AT60+AT53-AT34)/AT42,"-")</f>
        <v>9.2530060290895069E-2</v>
      </c>
      <c r="AU294" s="320">
        <f>IFERROR(+(AU65+AU60+AU53-AU34)/AU42,"-")</f>
        <v>7.8150080761624899E-2</v>
      </c>
      <c r="AV294" s="321">
        <f t="shared" ref="AV294" si="445">IFERROR(+(AV65+AV60+AV53-AV34)/AV42,"-")</f>
        <v>0.12675776269549227</v>
      </c>
      <c r="AX294" s="320">
        <f>IFERROR(+(AX65+AX60+AX53-AX34)/AX42,"-")</f>
        <v>0.14506189002290384</v>
      </c>
      <c r="AY294" s="320">
        <f>IFERROR(+(AY65+AY60+AY53-AY34)/AY42,"-")</f>
        <v>8.7309867662401841E-2</v>
      </c>
      <c r="AZ294" s="320">
        <f>IFERROR(+(AZ65+AZ60+AZ53-AZ34)/AZ42,"-")</f>
        <v>9.3905760515012218E-2</v>
      </c>
      <c r="BA294" s="320">
        <f>IFERROR(+(BA65+BA60+BA53-BA34)/BA42,"-")</f>
        <v>0.10025622990353698</v>
      </c>
      <c r="BB294" s="320">
        <f>IFERROR(+(BB65+BB60+BB53-BB34)/BB42,"-")</f>
        <v>3.7019996460803395E-2</v>
      </c>
      <c r="BC294" s="321">
        <f t="shared" ref="BC294" si="446">IFERROR(+(BC65+BC60+BC53-BC34)/BC42,"-")</f>
        <v>0.10163682035491452</v>
      </c>
    </row>
    <row r="295" spans="1:55" s="204" customFormat="1">
      <c r="A295" s="291"/>
      <c r="B295" s="316" t="s">
        <v>71</v>
      </c>
      <c r="C295" s="201"/>
      <c r="D295" s="168">
        <f t="shared" ref="D295:V295" si="447">IFERROR(+D170/D176,"-")</f>
        <v>1.2151611501562187</v>
      </c>
      <c r="E295" s="168">
        <f t="shared" si="447"/>
        <v>0.99246808119775876</v>
      </c>
      <c r="F295" s="168">
        <f t="shared" si="447"/>
        <v>1.1892662664151397</v>
      </c>
      <c r="G295" s="168">
        <f t="shared" si="447"/>
        <v>1.2215965627783805</v>
      </c>
      <c r="H295" s="168">
        <f t="shared" si="447"/>
        <v>1.1484685217770443</v>
      </c>
      <c r="I295" s="168">
        <f t="shared" si="447"/>
        <v>1.1473957737803235</v>
      </c>
      <c r="J295" s="168">
        <f t="shared" si="447"/>
        <v>1.2015697739566249</v>
      </c>
      <c r="K295" s="168">
        <f t="shared" si="447"/>
        <v>1.1871885687934722</v>
      </c>
      <c r="L295" s="320">
        <f t="shared" si="447"/>
        <v>1.1828653705233516</v>
      </c>
      <c r="M295" s="168">
        <f t="shared" si="447"/>
        <v>0.72768139799924025</v>
      </c>
      <c r="N295" s="168">
        <f t="shared" si="447"/>
        <v>1.1607369392226963</v>
      </c>
      <c r="O295" s="168">
        <f t="shared" si="447"/>
        <v>1.1733285437485033</v>
      </c>
      <c r="P295" s="168">
        <f t="shared" si="447"/>
        <v>1.2345237126820141</v>
      </c>
      <c r="Q295" s="168">
        <f t="shared" si="447"/>
        <v>1.1578711191301991</v>
      </c>
      <c r="R295" s="168">
        <f t="shared" si="447"/>
        <v>1.3372179783265234</v>
      </c>
      <c r="S295" s="168">
        <f t="shared" si="447"/>
        <v>1.1322159613615455</v>
      </c>
      <c r="T295" s="168">
        <f t="shared" si="447"/>
        <v>1.1808937650521809</v>
      </c>
      <c r="U295" s="168">
        <f t="shared" si="447"/>
        <v>1.1043893000967402</v>
      </c>
      <c r="V295" s="168">
        <f t="shared" si="447"/>
        <v>1.1022657685241886</v>
      </c>
      <c r="W295" s="168"/>
      <c r="X295" s="168"/>
      <c r="Y295" s="168">
        <f t="shared" ref="Y295:AN295" si="448">IFERROR(+Y170/Y176,"-")</f>
        <v>1.1584100804590782</v>
      </c>
      <c r="Z295" s="168">
        <f t="shared" si="448"/>
        <v>1.0905503271175174</v>
      </c>
      <c r="AA295" s="168">
        <f t="shared" si="448"/>
        <v>1.1199279246401934</v>
      </c>
      <c r="AB295" s="168">
        <f t="shared" si="448"/>
        <v>1.2213097224004448</v>
      </c>
      <c r="AC295" s="168">
        <f t="shared" si="448"/>
        <v>1.1219100926240355</v>
      </c>
      <c r="AD295" s="168">
        <f t="shared" si="448"/>
        <v>1.1650317011214142</v>
      </c>
      <c r="AE295" s="168">
        <f t="shared" si="448"/>
        <v>0.98059383663465793</v>
      </c>
      <c r="AF295" s="168">
        <f t="shared" si="448"/>
        <v>1.0840771274783676</v>
      </c>
      <c r="AG295" s="320">
        <f t="shared" si="448"/>
        <v>1.1382783762447095</v>
      </c>
      <c r="AH295" s="320">
        <f t="shared" si="448"/>
        <v>1.134504804163833</v>
      </c>
      <c r="AI295" s="320">
        <f t="shared" si="448"/>
        <v>1.1439505691781013</v>
      </c>
      <c r="AJ295" s="168">
        <f t="shared" si="448"/>
        <v>1.1402455681809791</v>
      </c>
      <c r="AK295" s="168">
        <f t="shared" si="448"/>
        <v>1.2231739604422986</v>
      </c>
      <c r="AL295" s="168">
        <f t="shared" si="448"/>
        <v>0.99542172917767213</v>
      </c>
      <c r="AM295" s="320">
        <f t="shared" si="448"/>
        <v>1.1229977699543803</v>
      </c>
      <c r="AN295" s="321">
        <f t="shared" si="448"/>
        <v>1.1694646409870055</v>
      </c>
      <c r="AQ295" s="320">
        <f>IFERROR(+AQ170/AQ176,"-")</f>
        <v>1.1871885687934722</v>
      </c>
      <c r="AR295" s="320">
        <f>IFERROR(+AR170/AR176,"-")</f>
        <v>1.1382783762447095</v>
      </c>
      <c r="AS295" s="320">
        <f>IFERROR(+AS170/AS176,"-")</f>
        <v>1.134504804163833</v>
      </c>
      <c r="AT295" s="320">
        <f>IFERROR(+AT170/AT176,"-")</f>
        <v>1.1439505691781013</v>
      </c>
      <c r="AU295" s="320">
        <f>IFERROR(+AU170/AU176,"-")</f>
        <v>1.1229977699543803</v>
      </c>
      <c r="AV295" s="321">
        <f t="shared" ref="AV295" si="449">IFERROR(+AV170/AV176,"-")</f>
        <v>1.1694646409870055</v>
      </c>
      <c r="AX295" s="320">
        <f>IFERROR(+AX170/AX176,"-")</f>
        <v>1.2006572065235801</v>
      </c>
      <c r="AY295" s="320">
        <f>IFERROR(+AY170/AY176,"-")</f>
        <v>1.1926790573550887</v>
      </c>
      <c r="AZ295" s="320">
        <f>IFERROR(+AZ170/AZ176,"-")</f>
        <v>1.1219100926240355</v>
      </c>
      <c r="BA295" s="320">
        <f>IFERROR(+BA170/BA176,"-")</f>
        <v>1.15739995400184</v>
      </c>
      <c r="BB295" s="320">
        <f>IFERROR(+BB170/BB176,"-")</f>
        <v>0.99542172917767213</v>
      </c>
      <c r="BC295" s="321">
        <f t="shared" ref="BC295" si="450">IFERROR(+BC170/BC176,"-")</f>
        <v>1.0840771274783676</v>
      </c>
    </row>
    <row r="296" spans="1:55" s="204" customFormat="1">
      <c r="A296" s="199"/>
      <c r="B296" s="316" t="s">
        <v>70</v>
      </c>
      <c r="C296" s="201"/>
      <c r="D296" s="163">
        <f t="shared" ref="D296:L296" si="451">IFERROR(+(D81+D82-D91+D113)/D176,"-")</f>
        <v>2.2722413424466684E-2</v>
      </c>
      <c r="E296" s="163">
        <f t="shared" si="451"/>
        <v>0.13998346651970239</v>
      </c>
      <c r="F296" s="163">
        <f t="shared" si="451"/>
        <v>0.18847828752879905</v>
      </c>
      <c r="G296" s="163">
        <f t="shared" si="451"/>
        <v>4.0169194689032038E-2</v>
      </c>
      <c r="H296" s="163">
        <f t="shared" si="451"/>
        <v>0.79844749996107067</v>
      </c>
      <c r="I296" s="163">
        <f t="shared" si="451"/>
        <v>0.24138471582379564</v>
      </c>
      <c r="J296" s="163">
        <f t="shared" si="451"/>
        <v>0.18294844499679119</v>
      </c>
      <c r="K296" s="163">
        <f t="shared" si="451"/>
        <v>0.12379110251450677</v>
      </c>
      <c r="L296" s="322">
        <f t="shared" si="451"/>
        <v>0.18449046692446819</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322">
        <f t="shared" ref="AG296:AN296" si="452">IFERROR(+(AG81+AG82-AG91+AG113)/AG176,"-")</f>
        <v>0.27555401011031178</v>
      </c>
      <c r="AH296" s="322">
        <f t="shared" si="452"/>
        <v>0.14766154716295105</v>
      </c>
      <c r="AI296" s="322">
        <f t="shared" si="452"/>
        <v>0.46779380545975774</v>
      </c>
      <c r="AJ296" s="163">
        <f t="shared" si="452"/>
        <v>0.45157670129429051</v>
      </c>
      <c r="AK296" s="163">
        <f t="shared" si="452"/>
        <v>4.3150599595078649</v>
      </c>
      <c r="AL296" s="163">
        <f t="shared" si="452"/>
        <v>0.73033984856488821</v>
      </c>
      <c r="AM296" s="322">
        <f t="shared" si="452"/>
        <v>0.77719919854198027</v>
      </c>
      <c r="AN296" s="323">
        <f t="shared" si="452"/>
        <v>0.23222700851215758</v>
      </c>
      <c r="AQ296" s="322">
        <f>IFERROR(+(AQ81+AQ82-AQ91+AQ113)/AQ176,"-")</f>
        <v>0.12379110251450677</v>
      </c>
      <c r="AR296" s="322">
        <f>IFERROR(+(AR81+AR82-AR91+AR113)/AR176,"-")</f>
        <v>0.27555401011031172</v>
      </c>
      <c r="AS296" s="322">
        <f>IFERROR(+(AS81+AS82-AS91+AS113)/AS176,"-")</f>
        <v>0.14766154716295102</v>
      </c>
      <c r="AT296" s="322">
        <f>IFERROR(+(AT81+AT82-AT91+AT113)/AT176,"-")</f>
        <v>0.46779380545975774</v>
      </c>
      <c r="AU296" s="322">
        <f>IFERROR(+(AU81+AU82-AU91+AU113)/AU176,"-")</f>
        <v>0.77719919854198039</v>
      </c>
      <c r="AV296" s="323">
        <f t="shared" ref="AV296" si="453">IFERROR(+(AV81+AV82-AV91+AV113)/AV176,"-")</f>
        <v>0.23222700851215761</v>
      </c>
      <c r="AX296" s="322">
        <f>IFERROR(+(AX81+AX82-AX91+AX113)/AX176,"-")</f>
        <v>0.12828810818170647</v>
      </c>
      <c r="AY296" s="322" t="str">
        <f>IFERROR(+(AY81+AY82-AY91+AY113)/AY176,"-")</f>
        <v>-</v>
      </c>
      <c r="AZ296" s="322" t="str">
        <f>IFERROR(+(AZ81+AZ82-AZ91+AZ113)/AZ176,"-")</f>
        <v>-</v>
      </c>
      <c r="BA296" s="322" t="str">
        <f>IFERROR(+(BA81+BA82-BA91+BA113)/BA176,"-")</f>
        <v>-</v>
      </c>
      <c r="BB296" s="322">
        <f>IFERROR(+(BB81+BB82-BB91+BB113)/BB176,"-")</f>
        <v>1.632012678288431</v>
      </c>
      <c r="BC296" s="323">
        <f t="shared" ref="BC296" si="454">IFERROR(+(BC81+BC82-BC91+BC113)/BC176,"-")</f>
        <v>0.30707058663214554</v>
      </c>
    </row>
    <row r="297" spans="1:55" s="204" customFormat="1">
      <c r="A297" s="199"/>
      <c r="B297" s="316" t="s">
        <v>69</v>
      </c>
      <c r="C297" s="201"/>
      <c r="D297" s="169">
        <f t="shared" ref="D297:AI297" si="455">IF(D91+D96+D97+D122+D123=0,"No debt",+(D69-D67+D53)/D53)</f>
        <v>9.4215476699444203</v>
      </c>
      <c r="E297" s="169">
        <f t="shared" si="455"/>
        <v>45.384615384615387</v>
      </c>
      <c r="F297" s="169">
        <f t="shared" si="455"/>
        <v>9.8346228239845264</v>
      </c>
      <c r="G297" s="169">
        <f t="shared" si="455"/>
        <v>109.01210653753027</v>
      </c>
      <c r="H297" s="169">
        <f t="shared" si="455"/>
        <v>4.9279161205766711E-2</v>
      </c>
      <c r="I297" s="169" t="str">
        <f t="shared" si="455"/>
        <v>No debt</v>
      </c>
      <c r="J297" s="169">
        <f t="shared" si="455"/>
        <v>72.524691358024697</v>
      </c>
      <c r="K297" s="169">
        <f t="shared" si="455"/>
        <v>20.320843091334893</v>
      </c>
      <c r="L297" s="324">
        <f t="shared" si="455"/>
        <v>16.229432213209734</v>
      </c>
      <c r="M297" s="169" t="str">
        <f t="shared" si="455"/>
        <v>No debt</v>
      </c>
      <c r="N297" s="169" t="str">
        <f t="shared" si="455"/>
        <v>No debt</v>
      </c>
      <c r="O297" s="169" t="e">
        <f t="shared" si="455"/>
        <v>#DIV/0!</v>
      </c>
      <c r="P297" s="169" t="str">
        <f t="shared" si="455"/>
        <v>No debt</v>
      </c>
      <c r="Q297" s="169">
        <f t="shared" si="455"/>
        <v>0.80925578486554095</v>
      </c>
      <c r="R297" s="169" t="str">
        <f t="shared" si="455"/>
        <v>No debt</v>
      </c>
      <c r="S297" s="169" t="str">
        <f t="shared" si="455"/>
        <v>No debt</v>
      </c>
      <c r="T297" s="169" t="str">
        <f t="shared" si="455"/>
        <v>No debt</v>
      </c>
      <c r="U297" s="169" t="str">
        <f t="shared" si="455"/>
        <v>No debt</v>
      </c>
      <c r="V297" s="169" t="str">
        <f t="shared" si="455"/>
        <v>No debt</v>
      </c>
      <c r="W297" s="169" t="str">
        <f t="shared" si="455"/>
        <v>No debt</v>
      </c>
      <c r="X297" s="169" t="str">
        <f t="shared" si="455"/>
        <v>No debt</v>
      </c>
      <c r="Y297" s="169" t="str">
        <f t="shared" si="455"/>
        <v>No debt</v>
      </c>
      <c r="Z297" s="169">
        <f t="shared" si="455"/>
        <v>14.402116402116402</v>
      </c>
      <c r="AA297" s="169">
        <f t="shared" si="455"/>
        <v>5</v>
      </c>
      <c r="AB297" s="169" t="str">
        <f t="shared" si="455"/>
        <v>No debt</v>
      </c>
      <c r="AC297" s="169">
        <f t="shared" si="455"/>
        <v>1.465477114041893</v>
      </c>
      <c r="AD297" s="169" t="str">
        <f t="shared" si="455"/>
        <v>No debt</v>
      </c>
      <c r="AE297" s="169">
        <f t="shared" si="455"/>
        <v>3.6950819672131145</v>
      </c>
      <c r="AF297" s="169" t="str">
        <f t="shared" si="455"/>
        <v>No debt</v>
      </c>
      <c r="AG297" s="324">
        <f t="shared" si="455"/>
        <v>7.9141051422005173</v>
      </c>
      <c r="AH297" s="324">
        <f t="shared" si="455"/>
        <v>5.9311017224569387</v>
      </c>
      <c r="AI297" s="324">
        <f t="shared" si="455"/>
        <v>23.017326732673268</v>
      </c>
      <c r="AJ297" s="169" t="str">
        <f t="shared" ref="AJ297:AM297" si="456">IF(AJ91+AJ96+AJ97+AJ122+AJ123=0,"No debt",+(AJ69-AJ67+AJ53)/AJ53)</f>
        <v>No debt</v>
      </c>
      <c r="AK297" s="169">
        <f t="shared" si="456"/>
        <v>184.2</v>
      </c>
      <c r="AL297" s="169" t="str">
        <f t="shared" si="456"/>
        <v>No debt</v>
      </c>
      <c r="AM297" s="324">
        <f t="shared" si="456"/>
        <v>1260.625</v>
      </c>
      <c r="AN297" s="325">
        <v>3.1737704918032787</v>
      </c>
      <c r="AQ297" s="324">
        <f>IF(AQ91+AQ96+AQ97+AQ122+AQ123=0,"No debt",+(AQ69-AQ67+AQ53)/AQ53)</f>
        <v>20.320843091334893</v>
      </c>
      <c r="AR297" s="324">
        <f>IF(AR91+AR96+AR97+AR122+AR123=0,"No debt",+(AR69-AR67+AR53)/AR53)</f>
        <v>7.9141051422005173</v>
      </c>
      <c r="AS297" s="324">
        <f>IF(AS91+AS96+AS97+AS122+AS123=0,"No debt",+(AS69-AS67+AS53)/AS53)</f>
        <v>5.9311017224569378</v>
      </c>
      <c r="AT297" s="324">
        <f>IF(AT91+AT96+AT97+AT122+AT123=0,"No debt",+(AT69-AT67+AT53)/AT53)</f>
        <v>23.017326732673268</v>
      </c>
      <c r="AU297" s="324">
        <f>IF(AU91+AU96+AU97+AU122+AU123=0,"No debt",+(AU69-AU67+AU53)/AU53)</f>
        <v>1260.625</v>
      </c>
      <c r="AV297" s="325">
        <f t="shared" ref="AV297" si="457">IF(AV91+AV96+AV97+AV122+AV123=0,"No debt",+(AV69-AV67+AV53)/AV53)</f>
        <v>14.66243089363809</v>
      </c>
      <c r="AX297" s="324">
        <f>IF(AX91+AX96+AX97+AX122+AX123=0,"No debt",+(AX69-AX67+AX53)/AX53)</f>
        <v>22.193208430913348</v>
      </c>
      <c r="AY297" s="324" t="e">
        <f>IF(AY91+AY96+AY97+AY122+AY123=0,"No debt",+(AY69-AY67+AY53)/AY53)</f>
        <v>#NUM!</v>
      </c>
      <c r="AZ297" s="324" t="e">
        <f>IF(AZ91+AZ96+AZ97+AZ122+AZ123=0,"No debt",+(AZ69-AZ67+AZ53)/AZ53)</f>
        <v>#NUM!</v>
      </c>
      <c r="BA297" s="324" t="e">
        <f>IF(BA91+BA96+BA97+BA122+BA123=0,"No debt",+(BA69-BA67+BA53)/BA53)</f>
        <v>#NUM!</v>
      </c>
      <c r="BB297" s="324">
        <f>IF(BB91+BB96+BB97+BB122+BB123=0,"No debt",+(BB69-BB67+BB53)/BB53)</f>
        <v>1070.5</v>
      </c>
      <c r="BC297" s="325">
        <f t="shared" ref="BC297" si="458">IF(BC91+BC96+BC97+BC122+BC123=0,"No debt",+(BC69-BC67+BC53)/BC53)</f>
        <v>16.915708812260537</v>
      </c>
    </row>
    <row r="298" spans="1:55" s="204" customFormat="1">
      <c r="A298" s="199"/>
      <c r="B298" s="316" t="s">
        <v>68</v>
      </c>
      <c r="C298" s="201"/>
      <c r="D298" s="169">
        <f t="shared" ref="D298:L298" si="459">IFERROR(+(D81+D82+D84+D113)/(+D91+D92+D96+D97),"-")</f>
        <v>0.2964673012265</v>
      </c>
      <c r="E298" s="169">
        <f t="shared" si="459"/>
        <v>1.7669025157232705</v>
      </c>
      <c r="F298" s="169">
        <f t="shared" si="459"/>
        <v>2.1933400704937025</v>
      </c>
      <c r="G298" s="169">
        <f t="shared" si="459"/>
        <v>0.69652803157663912</v>
      </c>
      <c r="H298" s="169">
        <f t="shared" si="459"/>
        <v>17.120888099467141</v>
      </c>
      <c r="I298" s="169">
        <f t="shared" si="459"/>
        <v>3.206485239282256</v>
      </c>
      <c r="J298" s="169">
        <f t="shared" si="459"/>
        <v>3.7622396178851001</v>
      </c>
      <c r="K298" s="169">
        <f t="shared" si="459"/>
        <v>1.1960818611159698</v>
      </c>
      <c r="L298" s="324">
        <f t="shared" si="459"/>
        <v>2.6284469146034608</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324">
        <f t="shared" ref="AG298:AN298" si="460">IFERROR(+(AG81+AG82+AG84+AG113)/(+AG91+AG92+AG96+AG97),"-")</f>
        <v>23.295008854200827</v>
      </c>
      <c r="AH298" s="324">
        <f t="shared" si="460"/>
        <v>15.982727382534122</v>
      </c>
      <c r="AI298" s="324">
        <f t="shared" si="460"/>
        <v>31.983065442020667</v>
      </c>
      <c r="AJ298" s="169">
        <f t="shared" si="460"/>
        <v>6.4952582728006458</v>
      </c>
      <c r="AK298" s="169">
        <f t="shared" si="460"/>
        <v>58.232179226069249</v>
      </c>
      <c r="AL298" s="169">
        <f t="shared" si="460"/>
        <v>5.2104404567699838</v>
      </c>
      <c r="AM298" s="324">
        <f t="shared" si="460"/>
        <v>9.4779716825814955</v>
      </c>
      <c r="AN298" s="325">
        <f t="shared" si="460"/>
        <v>3.6771761514767078</v>
      </c>
      <c r="AQ298" s="324">
        <f>IFERROR(+(AQ81+AQ82+AQ84+AQ113)/(+AQ91+AQ92+AQ96+AQ97),"-")</f>
        <v>1.1960818611159698</v>
      </c>
      <c r="AR298" s="324">
        <f>IFERROR(+(AR81+AR82+AR84+AR113)/(+AR91+AR92+AR96+AR97),"-")</f>
        <v>23.295008854200827</v>
      </c>
      <c r="AS298" s="324">
        <f>IFERROR(+(AS81+AS82+AS84+AS113)/(+AS91+AS92+AS96+AS97),"-")</f>
        <v>15.982727382534122</v>
      </c>
      <c r="AT298" s="324">
        <f>IFERROR(+(AT81+AT82+AT84+AT113)/(+AT91+AT92+AT96+AT97),"-")</f>
        <v>31.98306544202066</v>
      </c>
      <c r="AU298" s="324">
        <f>IFERROR(+(AU81+AU82+AU84+AU113)/(+AU91+AU92+AU96+AU97),"-")</f>
        <v>9.4779716825814972</v>
      </c>
      <c r="AV298" s="325">
        <f t="shared" ref="AV298" si="461">IFERROR(+(AV81+AV82+AV84+AV113)/(+AV91+AV92+AV96+AV97),"-")</f>
        <v>3.6771761514767074</v>
      </c>
      <c r="AX298" s="324">
        <f>IFERROR(+(AX81+AX82+AX84+AX113)/(+AX91+AX92+AX96+AX97),"-")</f>
        <v>1.5155843641500217</v>
      </c>
      <c r="AY298" s="324" t="str">
        <f>IFERROR(+(AY81+AY82+AY84+AY113)/(+AY91+AY92+AY96+AY97),"-")</f>
        <v>-</v>
      </c>
      <c r="AZ298" s="324" t="str">
        <f>IFERROR(+(AZ81+AZ82+AZ84+AZ113)/(+AZ91+AZ92+AZ96+AZ97),"-")</f>
        <v>-</v>
      </c>
      <c r="BA298" s="324" t="str">
        <f>IFERROR(+(BA81+BA82+BA84+BA113)/(+BA91+BA92+BA96+BA97),"-")</f>
        <v>-</v>
      </c>
      <c r="BB298" s="324">
        <f>IFERROR(+(BB81+BB82+BB84+BB113)/(+BB91+BB92+BB96+BB97),"-")</f>
        <v>11.171717171717171</v>
      </c>
      <c r="BC298" s="325">
        <f t="shared" ref="BC298" si="462">IFERROR(+(BC81+BC82+BC84+BC113)/(+BC91+BC92+BC96+BC97),"-")</f>
        <v>2.3375965493028388</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AF302" si="463">IFERROR(+(D91+D96+D97+D122+D123)/(+D91+D96+D97+D122+D123+D134),"-")</f>
        <v>0.12944959806579343</v>
      </c>
      <c r="E302" s="172">
        <f t="shared" si="463"/>
        <v>3.9318466844332968E-2</v>
      </c>
      <c r="F302" s="172">
        <f t="shared" si="463"/>
        <v>1.285211480096073E-2</v>
      </c>
      <c r="G302" s="172">
        <f t="shared" si="463"/>
        <v>6.0132169640136892E-3</v>
      </c>
      <c r="H302" s="172">
        <f t="shared" si="463"/>
        <v>4.1421365258735361E-2</v>
      </c>
      <c r="I302" s="172">
        <f t="shared" si="463"/>
        <v>0</v>
      </c>
      <c r="J302" s="172">
        <f t="shared" si="463"/>
        <v>3.4316503753852841E-3</v>
      </c>
      <c r="K302" s="172">
        <f t="shared" si="463"/>
        <v>5.5205756853587772E-2</v>
      </c>
      <c r="L302" s="330">
        <f t="shared" si="463"/>
        <v>2.5835154092873142E-2</v>
      </c>
      <c r="M302" s="172">
        <f t="shared" si="463"/>
        <v>0</v>
      </c>
      <c r="N302" s="172">
        <f t="shared" si="463"/>
        <v>0</v>
      </c>
      <c r="O302" s="172">
        <f t="shared" si="463"/>
        <v>4.6135763791581791E-3</v>
      </c>
      <c r="P302" s="172">
        <f t="shared" si="463"/>
        <v>0</v>
      </c>
      <c r="Q302" s="172">
        <f t="shared" si="463"/>
        <v>0.15776873072658096</v>
      </c>
      <c r="R302" s="172">
        <f t="shared" si="463"/>
        <v>0</v>
      </c>
      <c r="S302" s="172">
        <f t="shared" si="463"/>
        <v>0</v>
      </c>
      <c r="T302" s="172">
        <f t="shared" si="463"/>
        <v>0</v>
      </c>
      <c r="U302" s="172">
        <f t="shared" si="463"/>
        <v>0</v>
      </c>
      <c r="V302" s="172">
        <f t="shared" si="463"/>
        <v>0</v>
      </c>
      <c r="W302" s="172" t="str">
        <f t="shared" si="463"/>
        <v>-</v>
      </c>
      <c r="X302" s="172" t="str">
        <f t="shared" si="463"/>
        <v>-</v>
      </c>
      <c r="Y302" s="172">
        <f t="shared" si="463"/>
        <v>0</v>
      </c>
      <c r="Z302" s="172">
        <f t="shared" si="463"/>
        <v>1.1397477848450311E-2</v>
      </c>
      <c r="AA302" s="172">
        <f t="shared" si="463"/>
        <v>4.0360593919396656E-2</v>
      </c>
      <c r="AB302" s="172">
        <f t="shared" si="463"/>
        <v>0</v>
      </c>
      <c r="AC302" s="172">
        <f t="shared" si="463"/>
        <v>0.16267716535433072</v>
      </c>
      <c r="AD302" s="172">
        <f t="shared" si="463"/>
        <v>0</v>
      </c>
      <c r="AE302" s="172">
        <f t="shared" si="463"/>
        <v>0.11944674392935982</v>
      </c>
      <c r="AF302" s="172">
        <f t="shared" si="463"/>
        <v>0</v>
      </c>
      <c r="AG302" s="330">
        <f t="shared" ref="AG302:AN302" si="464">IFERROR(+(AG91+AG96+AG97+AG122+AG123)/(+AG91+AG96+AG97+AG122+AG123+AG134),"-")</f>
        <v>3.9989889876306368E-2</v>
      </c>
      <c r="AH302" s="330">
        <f t="shared" si="464"/>
        <v>6.1049605752629799E-2</v>
      </c>
      <c r="AI302" s="330">
        <f t="shared" si="464"/>
        <v>1.3140542751875851E-2</v>
      </c>
      <c r="AJ302" s="172">
        <f t="shared" si="464"/>
        <v>0</v>
      </c>
      <c r="AK302" s="172">
        <f t="shared" si="464"/>
        <v>1.7161274119961492E-3</v>
      </c>
      <c r="AL302" s="172">
        <f t="shared" si="464"/>
        <v>0</v>
      </c>
      <c r="AM302" s="330">
        <f t="shared" si="464"/>
        <v>4.5978386420302263E-4</v>
      </c>
      <c r="AN302" s="331">
        <f t="shared" si="464"/>
        <v>2.7961348956608147E-2</v>
      </c>
      <c r="AQ302" s="330">
        <f>IFERROR(+(AQ91+AQ96+AQ97+AQ122+AQ123)/(+AQ91+AQ96+AQ97+AQ122+AQ123+AQ134),"-")</f>
        <v>5.5205756853587772E-2</v>
      </c>
      <c r="AR302" s="330">
        <f>IFERROR(+(AR91+AR96+AR97+AR122+AR123)/(+AR91+AR96+AR97+AR122+AR123+AR134),"-")</f>
        <v>3.9989889876306368E-2</v>
      </c>
      <c r="AS302" s="330">
        <f>IFERROR(+(AS91+AS96+AS97+AS122+AS123)/(+AS91+AS96+AS97+AS122+AS123+AS134),"-")</f>
        <v>6.1049605752629806E-2</v>
      </c>
      <c r="AT302" s="330">
        <f>IFERROR(+(AT91+AT96+AT97+AT122+AT123)/(+AT91+AT96+AT97+AT122+AT123+AT134),"-")</f>
        <v>1.3140542751875851E-2</v>
      </c>
      <c r="AU302" s="330">
        <f>IFERROR(+(AU91+AU96+AU97+AU122+AU123)/(+AU91+AU96+AU97+AU122+AU123+AU134),"-")</f>
        <v>4.5978386420302263E-4</v>
      </c>
      <c r="AV302" s="331">
        <f t="shared" ref="AV302" si="465">IFERROR(+(AV91+AV96+AV97+AV122+AV123)/(+AV91+AV96+AV97+AV122+AV123+AV134),"-")</f>
        <v>2.7961348956608147E-2</v>
      </c>
      <c r="AX302" s="330">
        <f>IFERROR(+(AX91+AX96+AX97+AX122+AX123)/(+AX91+AX96+AX97+AX122+AX123+AX134),"-")</f>
        <v>1.6818563927769179E-2</v>
      </c>
      <c r="AY302" s="330" t="str">
        <f>IFERROR(+(AY91+AY96+AY97+AY122+AY123)/(+AY91+AY96+AY97+AY122+AY123+AY134),"-")</f>
        <v>-</v>
      </c>
      <c r="AZ302" s="330" t="str">
        <f>IFERROR(+(AZ91+AZ96+AZ97+AZ122+AZ123)/(+AZ91+AZ96+AZ97+AZ122+AZ123+AZ134),"-")</f>
        <v>-</v>
      </c>
      <c r="BA302" s="330" t="str">
        <f>IFERROR(+(BA91+BA96+BA97+BA122+BA123)/(+BA91+BA96+BA97+BA122+BA123+BA134),"-")</f>
        <v>-</v>
      </c>
      <c r="BB302" s="330">
        <f>IFERROR(+(BB91+BB96+BB97+BB122+BB123)/(+BB91+BB96+BB97+BB122+BB123+BB134),"-")</f>
        <v>8.5880061163360634E-4</v>
      </c>
      <c r="BC302" s="331">
        <f t="shared" ref="BC302" si="466">IFERROR(+(BC91+BC96+BC97+BC122+BC123)/(+BC91+BC96+BC97+BC122+BC123+BC134),"-")</f>
        <v>5.5082021108409041E-2</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7">IFERROR(+(D42*1000)/D266,"-")</f>
        <v>17876.20611784028</v>
      </c>
      <c r="E308" s="162">
        <f t="shared" si="467"/>
        <v>38365.616621983914</v>
      </c>
      <c r="F308" s="162">
        <f t="shared" si="467"/>
        <v>23940.188315857053</v>
      </c>
      <c r="G308" s="162">
        <f t="shared" si="467"/>
        <v>30262.003645164183</v>
      </c>
      <c r="H308" s="162">
        <f t="shared" si="467"/>
        <v>25219.658553076402</v>
      </c>
      <c r="I308" s="162">
        <f t="shared" si="467"/>
        <v>33869.622942113645</v>
      </c>
      <c r="J308" s="162">
        <f t="shared" si="467"/>
        <v>23167.609046849757</v>
      </c>
      <c r="K308" s="162">
        <f t="shared" si="467"/>
        <v>22300.218663199576</v>
      </c>
      <c r="L308" s="337">
        <f t="shared" si="467"/>
        <v>26235.051015774017</v>
      </c>
      <c r="M308" s="162">
        <f t="shared" si="467"/>
        <v>13254.822335025381</v>
      </c>
      <c r="N308" s="162">
        <f t="shared" si="467"/>
        <v>13000.65316786414</v>
      </c>
      <c r="O308" s="162">
        <f t="shared" si="467"/>
        <v>14862.281757977122</v>
      </c>
      <c r="P308" s="162">
        <f t="shared" si="467"/>
        <v>12792.741582859642</v>
      </c>
      <c r="Q308" s="162">
        <f t="shared" si="467"/>
        <v>14789.774310392868</v>
      </c>
      <c r="R308" s="162">
        <f t="shared" si="467"/>
        <v>12415.288496876148</v>
      </c>
      <c r="S308" s="162">
        <f t="shared" si="467"/>
        <v>10642.285714285714</v>
      </c>
      <c r="T308" s="162">
        <f t="shared" si="467"/>
        <v>16136.065573770491</v>
      </c>
      <c r="U308" s="162">
        <f t="shared" si="467"/>
        <v>10169.169795577805</v>
      </c>
      <c r="V308" s="162">
        <f t="shared" si="467"/>
        <v>10052.754982415006</v>
      </c>
      <c r="W308" s="162"/>
      <c r="X308" s="162"/>
      <c r="Y308" s="162">
        <f t="shared" ref="Y308:AN308" si="468">IFERROR(+(Y42*1000)/Y266,"-")</f>
        <v>10034.712482468443</v>
      </c>
      <c r="Z308" s="162">
        <f t="shared" si="468"/>
        <v>15168.372569089048</v>
      </c>
      <c r="AA308" s="162">
        <f t="shared" si="468"/>
        <v>13791.630084869768</v>
      </c>
      <c r="AB308" s="162">
        <f t="shared" si="468"/>
        <v>13423.220973782771</v>
      </c>
      <c r="AC308" s="162">
        <f t="shared" si="468"/>
        <v>13133.210377231115</v>
      </c>
      <c r="AD308" s="162">
        <f t="shared" si="468"/>
        <v>13534.747622531089</v>
      </c>
      <c r="AE308" s="162">
        <f t="shared" si="468"/>
        <v>14358.437146092865</v>
      </c>
      <c r="AF308" s="162">
        <f t="shared" si="468"/>
        <v>13801.16305077164</v>
      </c>
      <c r="AG308" s="337">
        <f t="shared" si="468"/>
        <v>13307.060074024135</v>
      </c>
      <c r="AH308" s="337">
        <f t="shared" si="468"/>
        <v>14528.793479943508</v>
      </c>
      <c r="AI308" s="337">
        <f t="shared" si="468"/>
        <v>11873.837193625799</v>
      </c>
      <c r="AJ308" s="162">
        <f t="shared" si="468"/>
        <v>7584.2190331586426</v>
      </c>
      <c r="AK308" s="162">
        <f t="shared" si="468"/>
        <v>11726.181545386347</v>
      </c>
      <c r="AL308" s="162">
        <f t="shared" si="468"/>
        <v>9368.3687002652514</v>
      </c>
      <c r="AM308" s="337">
        <f t="shared" si="468"/>
        <v>8024.428652184446</v>
      </c>
      <c r="AN308" s="338">
        <f t="shared" si="468"/>
        <v>19948.425521848032</v>
      </c>
      <c r="AQ308" s="337">
        <f>IFERROR(+(AQ42*1000)/AQ266,"-")</f>
        <v>22300.218663199576</v>
      </c>
      <c r="AR308" s="337">
        <f>IFERROR(+(AR42*1000)/AR266,"-")</f>
        <v>13307.060074024135</v>
      </c>
      <c r="AS308" s="337">
        <f>IFERROR(+(AS42*1000)/AS266,"-")</f>
        <v>14528.79347994351</v>
      </c>
      <c r="AT308" s="337">
        <f>IFERROR(+(AT42*1000)/AT266,"-")</f>
        <v>11873.837193625797</v>
      </c>
      <c r="AU308" s="337">
        <f>IFERROR(+(AU42*1000)/AU266,"-")</f>
        <v>8024.4286521844451</v>
      </c>
      <c r="AV308" s="338">
        <f t="shared" ref="AV308" si="469">IFERROR(+(AV42*1000)/AV266,"-")</f>
        <v>19948.425521848028</v>
      </c>
      <c r="AX308" s="337">
        <f>IFERROR(+(AX42*1000)/AX266,"-")</f>
        <v>20375.761660067954</v>
      </c>
      <c r="AY308" s="337">
        <f>IFERROR(+(AY42*1000)/AY266,"-")</f>
        <v>13052.920797993071</v>
      </c>
      <c r="AZ308" s="337">
        <f>IFERROR(+(AZ42*1000)/AZ266,"-")</f>
        <v>13981.186032510535</v>
      </c>
      <c r="BA308" s="337">
        <f>IFERROR(+(BA42*1000)/BA266,"-")</f>
        <v>11649.985367281241</v>
      </c>
      <c r="BB308" s="337">
        <f>IFERROR(+(BB42*1000)/BB266,"-")</f>
        <v>9368.3687002652514</v>
      </c>
      <c r="BC308" s="338">
        <f t="shared" ref="BC308" si="470">IFERROR(+(BC42*1000)/BC266,"-")</f>
        <v>13490.380411018801</v>
      </c>
    </row>
    <row r="309" spans="1:55" s="204" customFormat="1">
      <c r="A309" s="199"/>
      <c r="B309" s="200" t="s">
        <v>61</v>
      </c>
      <c r="C309" s="201"/>
      <c r="D309" s="162">
        <f t="shared" ref="D309:V309" si="471">IFERROR(+(D63*1000)/D266,"-")</f>
        <v>16865.222746869225</v>
      </c>
      <c r="E309" s="162">
        <f t="shared" si="471"/>
        <v>38172.25201072386</v>
      </c>
      <c r="F309" s="162">
        <f t="shared" si="471"/>
        <v>23451.476567515514</v>
      </c>
      <c r="G309" s="162">
        <f t="shared" si="471"/>
        <v>28929.15832561475</v>
      </c>
      <c r="H309" s="162">
        <f t="shared" si="471"/>
        <v>25526.200135226503</v>
      </c>
      <c r="I309" s="162">
        <f t="shared" si="471"/>
        <v>32119.702602230482</v>
      </c>
      <c r="J309" s="162">
        <f t="shared" si="471"/>
        <v>21997.677705977381</v>
      </c>
      <c r="K309" s="162">
        <f t="shared" si="471"/>
        <v>21325.098989421429</v>
      </c>
      <c r="L309" s="337">
        <f t="shared" si="471"/>
        <v>25240.24342244694</v>
      </c>
      <c r="M309" s="162">
        <f t="shared" si="471"/>
        <v>16173.604060913705</v>
      </c>
      <c r="N309" s="162">
        <f t="shared" si="471"/>
        <v>13002.939255388636</v>
      </c>
      <c r="O309" s="162">
        <f t="shared" si="471"/>
        <v>13813.2149307646</v>
      </c>
      <c r="P309" s="162">
        <f t="shared" si="471"/>
        <v>12466.550065588106</v>
      </c>
      <c r="Q309" s="162">
        <f t="shared" si="471"/>
        <v>14832.265254945667</v>
      </c>
      <c r="R309" s="162">
        <f t="shared" si="471"/>
        <v>12134.141859610438</v>
      </c>
      <c r="S309" s="162">
        <f t="shared" si="471"/>
        <v>10659.428571428571</v>
      </c>
      <c r="T309" s="162">
        <f t="shared" si="471"/>
        <v>15491.569086651054</v>
      </c>
      <c r="U309" s="162">
        <f t="shared" si="471"/>
        <v>10019.190654985399</v>
      </c>
      <c r="V309" s="162">
        <f t="shared" si="471"/>
        <v>9417.7413051973435</v>
      </c>
      <c r="W309" s="162"/>
      <c r="X309" s="162"/>
      <c r="Y309" s="162">
        <f t="shared" ref="Y309:AN309" si="472">IFERROR(+(Y63*1000)/Y266,"-")</f>
        <v>9610.9747545582049</v>
      </c>
      <c r="Z309" s="162">
        <f t="shared" si="472"/>
        <v>14909.109518935516</v>
      </c>
      <c r="AA309" s="162">
        <f t="shared" si="472"/>
        <v>13675.738952297337</v>
      </c>
      <c r="AB309" s="162">
        <f t="shared" si="472"/>
        <v>12524.094881398252</v>
      </c>
      <c r="AC309" s="162">
        <f t="shared" si="472"/>
        <v>13048.380563510316</v>
      </c>
      <c r="AD309" s="162">
        <f t="shared" si="472"/>
        <v>13254.084369665936</v>
      </c>
      <c r="AE309" s="162">
        <f t="shared" si="472"/>
        <v>13892.978482446206</v>
      </c>
      <c r="AF309" s="162">
        <f t="shared" si="472"/>
        <v>13471.930216953702</v>
      </c>
      <c r="AG309" s="337">
        <f t="shared" si="472"/>
        <v>13008.42736588841</v>
      </c>
      <c r="AH309" s="337">
        <f t="shared" si="472"/>
        <v>14180.044882448186</v>
      </c>
      <c r="AI309" s="337">
        <f t="shared" si="472"/>
        <v>11633.995739747081</v>
      </c>
      <c r="AJ309" s="162">
        <f t="shared" si="472"/>
        <v>7222.1678013420187</v>
      </c>
      <c r="AK309" s="162">
        <f t="shared" si="472"/>
        <v>11039.009752438109</v>
      </c>
      <c r="AL309" s="162">
        <f t="shared" si="472"/>
        <v>8781.8302387267904</v>
      </c>
      <c r="AM309" s="337">
        <f t="shared" si="472"/>
        <v>7617.5401760478071</v>
      </c>
      <c r="AN309" s="338">
        <f t="shared" si="472"/>
        <v>19251.19712631153</v>
      </c>
      <c r="AQ309" s="337">
        <f>IFERROR(+(AQ63*1000)/AQ266,"-")</f>
        <v>21325.098989421429</v>
      </c>
      <c r="AR309" s="337">
        <f>IFERROR(+(AR63*1000)/AR266,"-")</f>
        <v>13008.42736588841</v>
      </c>
      <c r="AS309" s="337">
        <f>IFERROR(+(AS63*1000)/AS266,"-")</f>
        <v>14180.044882448186</v>
      </c>
      <c r="AT309" s="337">
        <f>IFERROR(+(AT63*1000)/AT266,"-")</f>
        <v>11633.995739747081</v>
      </c>
      <c r="AU309" s="337">
        <f>IFERROR(+(AU63*1000)/AU266,"-")</f>
        <v>7617.5401760478071</v>
      </c>
      <c r="AV309" s="338">
        <f t="shared" ref="AV309" si="473">IFERROR(+(AV63*1000)/AV266,"-")</f>
        <v>19251.197126311534</v>
      </c>
      <c r="AX309" s="337">
        <f>IFERROR(+(AX63*1000)/AX266,"-")</f>
        <v>19359.335074270632</v>
      </c>
      <c r="AY309" s="337">
        <f>IFERROR(+(AY63*1000)/AY266,"-")</f>
        <v>12485.246684983873</v>
      </c>
      <c r="AZ309" s="337">
        <f>IFERROR(+(AZ63*1000)/AZ266,"-")</f>
        <v>13813.2149307646</v>
      </c>
      <c r="BA309" s="337">
        <f>IFERROR(+(BA63*1000)/BA266,"-")</f>
        <v>11652.033947907521</v>
      </c>
      <c r="BB309" s="337">
        <f>IFERROR(+(BB63*1000)/BB266,"-")</f>
        <v>8781.8302387267904</v>
      </c>
      <c r="BC309" s="338">
        <f t="shared" ref="BC309" si="474">IFERROR(+(BC63*1000)/BC266,"-")</f>
        <v>13168.561434193267</v>
      </c>
    </row>
    <row r="310" spans="1:55" s="204" customFormat="1">
      <c r="A310" s="199"/>
      <c r="B310" s="200" t="s">
        <v>60</v>
      </c>
      <c r="C310" s="201"/>
      <c r="D310" s="162">
        <f t="shared" ref="D310:V310" si="475">IFERROR(+(D65*1000)/D266,"-")</f>
        <v>1010.9833709710532</v>
      </c>
      <c r="E310" s="162">
        <f t="shared" si="475"/>
        <v>193.36461126005361</v>
      </c>
      <c r="F310" s="162">
        <f t="shared" si="475"/>
        <v>488.71174834153646</v>
      </c>
      <c r="G310" s="162">
        <f t="shared" si="475"/>
        <v>1332.8453195494337</v>
      </c>
      <c r="H310" s="162">
        <f t="shared" si="475"/>
        <v>-306.54158215010142</v>
      </c>
      <c r="I310" s="162">
        <f t="shared" si="475"/>
        <v>1749.9203398831651</v>
      </c>
      <c r="J310" s="162">
        <f t="shared" si="475"/>
        <v>1169.9313408723749</v>
      </c>
      <c r="K310" s="162">
        <f t="shared" si="475"/>
        <v>975.11967377814551</v>
      </c>
      <c r="L310" s="337">
        <f t="shared" si="475"/>
        <v>994.80759332707623</v>
      </c>
      <c r="M310" s="162">
        <f t="shared" si="475"/>
        <v>-2918.7817258883247</v>
      </c>
      <c r="N310" s="162">
        <f t="shared" si="475"/>
        <v>-2.2860875244937948</v>
      </c>
      <c r="O310" s="162">
        <f t="shared" si="475"/>
        <v>1049.0668272125226</v>
      </c>
      <c r="P310" s="162">
        <f t="shared" si="475"/>
        <v>326.19151727153474</v>
      </c>
      <c r="Q310" s="162">
        <f t="shared" si="475"/>
        <v>-42.490944552800222</v>
      </c>
      <c r="R310" s="162">
        <f t="shared" si="475"/>
        <v>281.14663726571115</v>
      </c>
      <c r="S310" s="162">
        <f t="shared" si="475"/>
        <v>-17.142857142857142</v>
      </c>
      <c r="T310" s="162">
        <f t="shared" si="475"/>
        <v>644.49648711943792</v>
      </c>
      <c r="U310" s="162">
        <f t="shared" si="475"/>
        <v>149.97914059240716</v>
      </c>
      <c r="V310" s="162">
        <f t="shared" si="475"/>
        <v>635.01367721766314</v>
      </c>
      <c r="W310" s="162"/>
      <c r="X310" s="162"/>
      <c r="Y310" s="162">
        <f t="shared" ref="Y310:AN310" si="476">IFERROR(+(Y65*1000)/Y266,"-")</f>
        <v>423.73772791023845</v>
      </c>
      <c r="Z310" s="162">
        <f t="shared" si="476"/>
        <v>259.2630501535312</v>
      </c>
      <c r="AA310" s="162">
        <f t="shared" si="476"/>
        <v>115.89113257243196</v>
      </c>
      <c r="AB310" s="162">
        <f t="shared" si="476"/>
        <v>899.12609238451932</v>
      </c>
      <c r="AC310" s="162">
        <f t="shared" si="476"/>
        <v>84.829813720798242</v>
      </c>
      <c r="AD310" s="162">
        <f t="shared" si="476"/>
        <v>280.66325286515485</v>
      </c>
      <c r="AE310" s="162">
        <f t="shared" si="476"/>
        <v>465.45866364665909</v>
      </c>
      <c r="AF310" s="162">
        <f t="shared" si="476"/>
        <v>329.23283381793783</v>
      </c>
      <c r="AG310" s="337">
        <f t="shared" si="476"/>
        <v>298.63270813572501</v>
      </c>
      <c r="AH310" s="337">
        <f t="shared" si="476"/>
        <v>348.74859749532175</v>
      </c>
      <c r="AI310" s="337">
        <f t="shared" si="476"/>
        <v>239.8414538787176</v>
      </c>
      <c r="AJ310" s="162">
        <f t="shared" si="476"/>
        <v>362.05123181662339</v>
      </c>
      <c r="AK310" s="162">
        <f t="shared" si="476"/>
        <v>687.17179294823711</v>
      </c>
      <c r="AL310" s="162">
        <f t="shared" si="476"/>
        <v>586.53846153846155</v>
      </c>
      <c r="AM310" s="337">
        <f t="shared" si="476"/>
        <v>406.88847613663893</v>
      </c>
      <c r="AN310" s="338">
        <f t="shared" si="476"/>
        <v>697.22839553650033</v>
      </c>
      <c r="AQ310" s="337">
        <f>IFERROR(+(AQ65*1000)/AQ266,"-")</f>
        <v>975.11967377814551</v>
      </c>
      <c r="AR310" s="337">
        <f>IFERROR(+(AR65*1000)/AR266,"-")</f>
        <v>298.63270813572501</v>
      </c>
      <c r="AS310" s="337">
        <f>IFERROR(+(AS65*1000)/AS266,"-")</f>
        <v>348.74859749532175</v>
      </c>
      <c r="AT310" s="337">
        <f>IFERROR(+(AT65*1000)/AT266,"-")</f>
        <v>239.84145387871763</v>
      </c>
      <c r="AU310" s="337">
        <f>IFERROR(+(AU65*1000)/AU266,"-")</f>
        <v>406.88847613663893</v>
      </c>
      <c r="AV310" s="338">
        <f t="shared" ref="AV310" si="477">IFERROR(+(AV65*1000)/AV266,"-")</f>
        <v>697.22839553650033</v>
      </c>
      <c r="AX310" s="337">
        <f>IFERROR(+(AX65*1000)/AX266,"-")</f>
        <v>788.67267570830882</v>
      </c>
      <c r="AY310" s="337">
        <f>IFERROR(+(AY65*1000)/AY266,"-")</f>
        <v>235.69466013618444</v>
      </c>
      <c r="AZ310" s="337">
        <f>IFERROR(+(AZ65*1000)/AZ266,"-")</f>
        <v>221.55328115593016</v>
      </c>
      <c r="BA310" s="337">
        <f>IFERROR(+(BA65*1000)/BA266,"-")</f>
        <v>223.88059701492537</v>
      </c>
      <c r="BB310" s="337">
        <f>IFERROR(+(BB65*1000)/BB266,"-")</f>
        <v>586.53846153846155</v>
      </c>
      <c r="BC310" s="338">
        <f t="shared" ref="BC310" si="478">IFERROR(+(BC65*1000)/BC266,"-")</f>
        <v>326.19151727153474</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9">IFERROR(+(D20+D21)*1000/(D254+D265),"-")</f>
        <v>5199.357707509881</v>
      </c>
      <c r="E314" s="162">
        <f t="shared" si="479"/>
        <v>4197.5359342915808</v>
      </c>
      <c r="F314" s="162">
        <f t="shared" si="479"/>
        <v>5994.2688112405249</v>
      </c>
      <c r="G314" s="162">
        <f t="shared" si="479"/>
        <v>5467.2301603273627</v>
      </c>
      <c r="H314" s="162">
        <f t="shared" si="479"/>
        <v>6145.5399061032867</v>
      </c>
      <c r="I314" s="162">
        <f t="shared" si="479"/>
        <v>6505.8932285648252</v>
      </c>
      <c r="J314" s="162">
        <f t="shared" si="479"/>
        <v>5680.0752764055514</v>
      </c>
      <c r="K314" s="162">
        <f t="shared" si="479"/>
        <v>5915.1617513316878</v>
      </c>
      <c r="L314" s="337">
        <f t="shared" si="479"/>
        <v>5769.2307692307695</v>
      </c>
      <c r="M314" s="162">
        <f t="shared" si="479"/>
        <v>3056.7010309278348</v>
      </c>
      <c r="N314" s="162">
        <f t="shared" si="479"/>
        <v>3274.5490981963926</v>
      </c>
      <c r="O314" s="162">
        <f t="shared" si="479"/>
        <v>3737.4226976433229</v>
      </c>
      <c r="P314" s="162">
        <f t="shared" si="479"/>
        <v>2451.2252591894439</v>
      </c>
      <c r="Q314" s="162">
        <f t="shared" si="479"/>
        <v>3914.4947416552354</v>
      </c>
      <c r="R314" s="162">
        <f t="shared" si="479"/>
        <v>2476.4356435643563</v>
      </c>
      <c r="S314" s="162">
        <f t="shared" si="479"/>
        <v>1779.4117647058824</v>
      </c>
      <c r="T314" s="162">
        <f t="shared" si="479"/>
        <v>4967.8874734607216</v>
      </c>
      <c r="U314" s="162">
        <f t="shared" si="479"/>
        <v>1077.9661016949153</v>
      </c>
      <c r="V314" s="162">
        <f t="shared" si="479"/>
        <v>1895.367412140575</v>
      </c>
      <c r="W314" s="162"/>
      <c r="X314" s="162"/>
      <c r="Y314" s="162">
        <f t="shared" ref="Y314:AN314" si="480">IFERROR(+(Y20+Y21)*1000/(Y254+Y265),"-")</f>
        <v>2625.8623739607287</v>
      </c>
      <c r="Z314" s="162">
        <f t="shared" si="480"/>
        <v>4377.6643267389918</v>
      </c>
      <c r="AA314" s="162">
        <f t="shared" si="480"/>
        <v>4128.031931225054</v>
      </c>
      <c r="AB314" s="162">
        <f t="shared" si="480"/>
        <v>3607.642124883504</v>
      </c>
      <c r="AC314" s="162">
        <f t="shared" si="480"/>
        <v>2983.1894194341653</v>
      </c>
      <c r="AD314" s="162">
        <f t="shared" si="480"/>
        <v>3150.9635974304069</v>
      </c>
      <c r="AE314" s="162">
        <f t="shared" si="480"/>
        <v>3837.2093023255816</v>
      </c>
      <c r="AF314" s="162">
        <f t="shared" si="480"/>
        <v>3587.8317924246944</v>
      </c>
      <c r="AG314" s="337">
        <f t="shared" si="480"/>
        <v>3255.539416283325</v>
      </c>
      <c r="AH314" s="337">
        <f t="shared" si="480"/>
        <v>3828.0541116060203</v>
      </c>
      <c r="AI314" s="337">
        <f t="shared" si="480"/>
        <v>2632.5808136498172</v>
      </c>
      <c r="AJ314" s="162">
        <f t="shared" si="480"/>
        <v>278.98320027428122</v>
      </c>
      <c r="AK314" s="162">
        <f t="shared" si="480"/>
        <v>1492.1230307576893</v>
      </c>
      <c r="AL314" s="162">
        <f t="shared" si="480"/>
        <v>1046.4344941956883</v>
      </c>
      <c r="AM314" s="337">
        <f t="shared" si="480"/>
        <v>437.71451645467391</v>
      </c>
      <c r="AN314" s="338">
        <f t="shared" si="480"/>
        <v>4304.7468350357567</v>
      </c>
      <c r="AQ314" s="337">
        <f>IFERROR(+(AQ20+AQ21)*1000/(AQ254+AQ265),"-")</f>
        <v>5915.1617513316878</v>
      </c>
      <c r="AR314" s="337">
        <f>IFERROR(+(AR20+AR21)*1000/(AR254+AR265),"-")</f>
        <v>3255.539416283325</v>
      </c>
      <c r="AS314" s="337">
        <f>IFERROR(+(AS20+AS21)*1000/(AS254+AS265),"-")</f>
        <v>3828.0541116060213</v>
      </c>
      <c r="AT314" s="337">
        <f>IFERROR(+(AT20+AT21)*1000/(AT254+AT265),"-")</f>
        <v>2632.5808136498172</v>
      </c>
      <c r="AU314" s="337">
        <f>IFERROR(+(AU20+AU21)*1000/(AU254+AU265),"-")</f>
        <v>437.71451645467397</v>
      </c>
      <c r="AV314" s="338">
        <f t="shared" ref="AV314" si="481">IFERROR(+(AV20+AV21)*1000/(AV254+AV265),"-")</f>
        <v>4304.7468350357567</v>
      </c>
      <c r="AX314" s="337">
        <f>IFERROR(+(AX20+AX21)*1000/(AX254+AX265),"-")</f>
        <v>5476.5456392027418</v>
      </c>
      <c r="AY314" s="337">
        <f>IFERROR(+(AY20+AY21)*1000/(AY254+AY265),"-")</f>
        <v>3375.325803649001</v>
      </c>
      <c r="AZ314" s="337">
        <f>IFERROR(+(AZ20+AZ21)*1000/(AZ254+AZ265),"-")</f>
        <v>3750.7898003752339</v>
      </c>
      <c r="BA314" s="337">
        <f>IFERROR(+(BA20+BA21)*1000/(BA254+BA265),"-")</f>
        <v>1986.0588972431078</v>
      </c>
      <c r="BB314" s="337">
        <f>IFERROR(+(BB20+BB21)*1000/(BB254+BB265),"-")</f>
        <v>1046.4344941956883</v>
      </c>
      <c r="BC314" s="338">
        <f t="shared" ref="BC314" si="482">IFERROR(+(BC20+BC21)*1000/(BC254+BC265),"-")</f>
        <v>3201.7971758664953</v>
      </c>
    </row>
    <row r="315" spans="1:55" s="204" customFormat="1">
      <c r="A315" s="199"/>
      <c r="B315" s="200" t="s">
        <v>56</v>
      </c>
      <c r="C315" s="308"/>
      <c r="D315" s="162">
        <f t="shared" ref="D315:V315" si="483">IFERROR(+D22*1000/D260,"-")</f>
        <v>19148.23815309842</v>
      </c>
      <c r="E315" s="162">
        <f t="shared" si="483"/>
        <v>20378.870673952642</v>
      </c>
      <c r="F315" s="162">
        <f t="shared" si="483"/>
        <v>21146.04462474645</v>
      </c>
      <c r="G315" s="162">
        <f t="shared" si="483"/>
        <v>25927.222982216143</v>
      </c>
      <c r="H315" s="162">
        <f t="shared" si="483"/>
        <v>24500</v>
      </c>
      <c r="I315" s="162">
        <f t="shared" si="483"/>
        <v>28657.687253613665</v>
      </c>
      <c r="J315" s="162">
        <f t="shared" si="483"/>
        <v>19523.537803138373</v>
      </c>
      <c r="K315" s="162">
        <f t="shared" si="483"/>
        <v>19233.136869679111</v>
      </c>
      <c r="L315" s="337">
        <f t="shared" si="483"/>
        <v>22415.150316455696</v>
      </c>
      <c r="M315" s="162">
        <f t="shared" si="483"/>
        <v>12666.666666666666</v>
      </c>
      <c r="N315" s="162">
        <f t="shared" si="483"/>
        <v>15985.294117647059</v>
      </c>
      <c r="O315" s="162">
        <f t="shared" si="483"/>
        <v>12989.409984871407</v>
      </c>
      <c r="P315" s="162">
        <f t="shared" si="483"/>
        <v>11987.878787878788</v>
      </c>
      <c r="Q315" s="162">
        <f t="shared" si="483"/>
        <v>13705.024311183144</v>
      </c>
      <c r="R315" s="162">
        <f t="shared" si="483"/>
        <v>19352.040816326531</v>
      </c>
      <c r="S315" s="162">
        <f t="shared" si="483"/>
        <v>17404.761904761905</v>
      </c>
      <c r="T315" s="162">
        <f t="shared" si="483"/>
        <v>15219.123505976095</v>
      </c>
      <c r="U315" s="162">
        <f t="shared" si="483"/>
        <v>9460.8433734939754</v>
      </c>
      <c r="V315" s="162">
        <f t="shared" si="483"/>
        <v>2036.3636363636363</v>
      </c>
      <c r="W315" s="162"/>
      <c r="X315" s="162"/>
      <c r="Y315" s="162">
        <f t="shared" ref="Y315:AN315" si="484">IFERROR(+Y22*1000/Y260,"-")</f>
        <v>8882.3529411764703</v>
      </c>
      <c r="Z315" s="162">
        <f t="shared" si="484"/>
        <v>14188.630490956073</v>
      </c>
      <c r="AA315" s="162">
        <f t="shared" si="484"/>
        <v>14981.25</v>
      </c>
      <c r="AB315" s="162">
        <f t="shared" si="484"/>
        <v>12459.287531806616</v>
      </c>
      <c r="AC315" s="162">
        <f t="shared" si="484"/>
        <v>14090.25858665614</v>
      </c>
      <c r="AD315" s="162">
        <f t="shared" si="484"/>
        <v>15517.808219178081</v>
      </c>
      <c r="AE315" s="162">
        <f t="shared" si="484"/>
        <v>12356.060606060606</v>
      </c>
      <c r="AF315" s="162">
        <f t="shared" si="484"/>
        <v>13146.690518783542</v>
      </c>
      <c r="AG315" s="337">
        <f t="shared" si="484"/>
        <v>13498.255644253357</v>
      </c>
      <c r="AH315" s="337">
        <f t="shared" si="484"/>
        <v>13966.740783149375</v>
      </c>
      <c r="AI315" s="337">
        <f t="shared" si="484"/>
        <v>12425.904761904761</v>
      </c>
      <c r="AJ315" s="162" t="str">
        <f t="shared" si="484"/>
        <v>-</v>
      </c>
      <c r="AK315" s="162" t="str">
        <f t="shared" si="484"/>
        <v>-</v>
      </c>
      <c r="AL315" s="162">
        <f t="shared" si="484"/>
        <v>34000</v>
      </c>
      <c r="AM315" s="337">
        <f t="shared" si="484"/>
        <v>686000</v>
      </c>
      <c r="AN315" s="338">
        <f t="shared" si="484"/>
        <v>19208.73216998508</v>
      </c>
      <c r="AQ315" s="337">
        <f>IFERROR(+AQ22*1000/AQ260,"-")</f>
        <v>19233.136869679111</v>
      </c>
      <c r="AR315" s="337">
        <f>IFERROR(+AR22*1000/AR260,"-")</f>
        <v>13498.255644253355</v>
      </c>
      <c r="AS315" s="337">
        <f>IFERROR(+AS22*1000/AS260,"-")</f>
        <v>13966.740783149375</v>
      </c>
      <c r="AT315" s="337">
        <f>IFERROR(+AT22*1000/AT260,"-")</f>
        <v>12425.904761904763</v>
      </c>
      <c r="AU315" s="337">
        <f>IFERROR(+AU22*1000/AU260,"-")</f>
        <v>686000</v>
      </c>
      <c r="AV315" s="338">
        <f t="shared" ref="AV315" si="485">IFERROR(+AV22*1000/AV260,"-")</f>
        <v>19208.73216998508</v>
      </c>
      <c r="AX315" s="337">
        <f>IFERROR(+AX22*1000/AX260,"-")</f>
        <v>23937.684486716957</v>
      </c>
      <c r="AY315" s="337">
        <f>IFERROR(+AY22*1000/AY260,"-")</f>
        <v>13841.726618705035</v>
      </c>
      <c r="AZ315" s="337">
        <f>IFERROR(+AZ22*1000/AZ260,"-")</f>
        <v>12989.409984871407</v>
      </c>
      <c r="BA315" s="337">
        <f>IFERROR(+BA22*1000/BA260,"-")</f>
        <v>14981.25</v>
      </c>
      <c r="BB315" s="337" t="str">
        <f>IFERROR(+BB22*1000/BB260,"-")</f>
        <v>-</v>
      </c>
      <c r="BC315" s="338">
        <f t="shared" ref="BC315" si="486">IFERROR(+BC22*1000/BC260,"-")</f>
        <v>14659.380692167577</v>
      </c>
    </row>
    <row r="316" spans="1:55" s="204" customFormat="1">
      <c r="A316" s="199"/>
      <c r="B316" s="200" t="s">
        <v>55</v>
      </c>
      <c r="C316" s="308"/>
      <c r="D316" s="162">
        <f t="shared" ref="D316:V316" si="487">IFERROR(+(D42*1000)/D283,"-")</f>
        <v>158030.85299455535</v>
      </c>
      <c r="E316" s="162">
        <f t="shared" si="487"/>
        <v>173986.32218844985</v>
      </c>
      <c r="F316" s="162">
        <f t="shared" si="487"/>
        <v>158853.3901313454</v>
      </c>
      <c r="G316" s="162">
        <f t="shared" si="487"/>
        <v>204903.70220513857</v>
      </c>
      <c r="H316" s="162">
        <f t="shared" si="487"/>
        <v>158217.92152704136</v>
      </c>
      <c r="I316" s="162">
        <f t="shared" si="487"/>
        <v>168364.57233368533</v>
      </c>
      <c r="J316" s="162">
        <f t="shared" si="487"/>
        <v>153172.22963951936</v>
      </c>
      <c r="K316" s="162">
        <f t="shared" si="487"/>
        <v>190673.06720565943</v>
      </c>
      <c r="L316" s="337">
        <f t="shared" si="487"/>
        <v>175293.07641733676</v>
      </c>
      <c r="M316" s="162">
        <f t="shared" si="487"/>
        <v>97432.835820895518</v>
      </c>
      <c r="N316" s="162">
        <f t="shared" si="487"/>
        <v>111507.00280112044</v>
      </c>
      <c r="O316" s="162">
        <f t="shared" si="487"/>
        <v>118683.89423076923</v>
      </c>
      <c r="P316" s="162">
        <f t="shared" si="487"/>
        <v>112310.94049904031</v>
      </c>
      <c r="Q316" s="162">
        <f t="shared" si="487"/>
        <v>140984.06374501993</v>
      </c>
      <c r="R316" s="162">
        <f t="shared" si="487"/>
        <v>152859.72850678733</v>
      </c>
      <c r="S316" s="162">
        <f t="shared" si="487"/>
        <v>107034.4827586207</v>
      </c>
      <c r="T316" s="162">
        <f t="shared" si="487"/>
        <v>136708.33333333334</v>
      </c>
      <c r="U316" s="162">
        <f t="shared" si="487"/>
        <v>150003.07692307694</v>
      </c>
      <c r="V316" s="162">
        <f t="shared" si="487"/>
        <v>163853.50318471337</v>
      </c>
      <c r="W316" s="162"/>
      <c r="X316" s="162"/>
      <c r="Y316" s="162">
        <f t="shared" ref="Y316:AN316" si="488">IFERROR(+(Y42*1000)/Y283,"-")</f>
        <v>140633.90663390662</v>
      </c>
      <c r="Z316" s="162">
        <f t="shared" si="488"/>
        <v>128307.35930735931</v>
      </c>
      <c r="AA316" s="162">
        <f t="shared" si="488"/>
        <v>119005.0505050505</v>
      </c>
      <c r="AB316" s="162">
        <f t="shared" si="488"/>
        <v>118938.05309734514</v>
      </c>
      <c r="AC316" s="162">
        <f t="shared" si="488"/>
        <v>135607.29927007298</v>
      </c>
      <c r="AD316" s="162">
        <f t="shared" si="488"/>
        <v>129990.63231850117</v>
      </c>
      <c r="AE316" s="162">
        <f t="shared" si="488"/>
        <v>151838.32335329341</v>
      </c>
      <c r="AF316" s="162">
        <f t="shared" si="488"/>
        <v>126444.67213114754</v>
      </c>
      <c r="AG316" s="337">
        <f t="shared" si="488"/>
        <v>128763.23688317926</v>
      </c>
      <c r="AH316" s="337">
        <f t="shared" si="488"/>
        <v>130492.15524360033</v>
      </c>
      <c r="AI316" s="337">
        <f t="shared" si="488"/>
        <v>126360.11477761836</v>
      </c>
      <c r="AJ316" s="162">
        <f t="shared" si="488"/>
        <v>133950.6920415225</v>
      </c>
      <c r="AK316" s="162">
        <f t="shared" si="488"/>
        <v>90877.906976744183</v>
      </c>
      <c r="AL316" s="162">
        <f t="shared" si="488"/>
        <v>163323.69942196531</v>
      </c>
      <c r="AM316" s="337">
        <f t="shared" si="488"/>
        <v>132400.399733511</v>
      </c>
      <c r="AN316" s="338">
        <f t="shared" si="488"/>
        <v>160026.75404519812</v>
      </c>
      <c r="AQ316" s="337">
        <f>IFERROR(+(AQ42*1000)/AQ283,"-")</f>
        <v>190673.06720565943</v>
      </c>
      <c r="AR316" s="337">
        <f>IFERROR(+(AR42*1000)/AR283,"-")</f>
        <v>128763.23688317926</v>
      </c>
      <c r="AS316" s="337">
        <f>IFERROR(+(AS42*1000)/AS283,"-")</f>
        <v>130492.15524360034</v>
      </c>
      <c r="AT316" s="337">
        <f>IFERROR(+(AT42*1000)/AT283,"-")</f>
        <v>126360.11477761835</v>
      </c>
      <c r="AU316" s="337">
        <f>IFERROR(+(AU42*1000)/AU283,"-")</f>
        <v>132400.39973351097</v>
      </c>
      <c r="AV316" s="338">
        <f t="shared" ref="AV316" si="489">IFERROR(+(AV42*1000)/AV283,"-")</f>
        <v>160026.75404519812</v>
      </c>
      <c r="AX316" s="337">
        <f>IFERROR(+(AX42*1000)/AX283,"-")</f>
        <v>173474.06167822136</v>
      </c>
      <c r="AY316" s="337">
        <f>IFERROR(+(AY42*1000)/AY283,"-")</f>
        <v>131014.38848920864</v>
      </c>
      <c r="AZ316" s="337">
        <f>IFERROR(+(AZ42*1000)/AZ283,"-")</f>
        <v>135607.29927007298</v>
      </c>
      <c r="BA316" s="337">
        <f>IFERROR(+(BA42*1000)/BA283,"-")</f>
        <v>114390.80459770115</v>
      </c>
      <c r="BB316" s="337">
        <f>IFERROR(+(BB42*1000)/BB283,"-")</f>
        <v>163323.69942196531</v>
      </c>
      <c r="BC316" s="338">
        <f t="shared" ref="BC316" si="490">IFERROR(+(BC42*1000)/BC283,"-")</f>
        <v>122430.55555555556</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91">IFERROR(+(D46*1000)/D283,"-")</f>
        <v>92403.357531760441</v>
      </c>
      <c r="E320" s="162">
        <f t="shared" si="491"/>
        <v>92984.802431610937</v>
      </c>
      <c r="F320" s="162">
        <f t="shared" si="491"/>
        <v>93518.281860134899</v>
      </c>
      <c r="G320" s="162">
        <f t="shared" si="491"/>
        <v>110799.51446489985</v>
      </c>
      <c r="H320" s="162">
        <f t="shared" si="491"/>
        <v>88966.065747614004</v>
      </c>
      <c r="I320" s="162">
        <f t="shared" si="491"/>
        <v>98940.337909186899</v>
      </c>
      <c r="J320" s="162">
        <f t="shared" si="491"/>
        <v>86342.456608811743</v>
      </c>
      <c r="K320" s="162">
        <f t="shared" si="491"/>
        <v>99553.309752400208</v>
      </c>
      <c r="L320" s="337">
        <f t="shared" si="491"/>
        <v>98361.25018965255</v>
      </c>
      <c r="M320" s="162">
        <f t="shared" si="491"/>
        <v>69305.970149253728</v>
      </c>
      <c r="N320" s="162">
        <f t="shared" si="491"/>
        <v>68207.282913165269</v>
      </c>
      <c r="O320" s="162">
        <f t="shared" si="491"/>
        <v>71051.682692307688</v>
      </c>
      <c r="P320" s="162">
        <f t="shared" si="491"/>
        <v>66500.959692898279</v>
      </c>
      <c r="Q320" s="162">
        <f t="shared" si="491"/>
        <v>88270.91633466135</v>
      </c>
      <c r="R320" s="162">
        <f t="shared" si="491"/>
        <v>78122.171945701353</v>
      </c>
      <c r="S320" s="162">
        <f t="shared" si="491"/>
        <v>65712.643678160923</v>
      </c>
      <c r="T320" s="162">
        <f t="shared" si="491"/>
        <v>77472.222222222219</v>
      </c>
      <c r="U320" s="162">
        <f t="shared" si="491"/>
        <v>64658.461538461539</v>
      </c>
      <c r="V320" s="162">
        <f t="shared" si="491"/>
        <v>89980.891719745225</v>
      </c>
      <c r="W320" s="162"/>
      <c r="X320" s="162"/>
      <c r="Y320" s="162">
        <f t="shared" ref="Y320:AN320" si="492">IFERROR(+(Y46*1000)/Y283,"-")</f>
        <v>66203.931203931206</v>
      </c>
      <c r="Z320" s="162">
        <f t="shared" si="492"/>
        <v>78607.792207792212</v>
      </c>
      <c r="AA320" s="162">
        <f t="shared" si="492"/>
        <v>68429.292929292933</v>
      </c>
      <c r="AB320" s="162">
        <f t="shared" si="492"/>
        <v>70584.070796460175</v>
      </c>
      <c r="AC320" s="162">
        <f t="shared" si="492"/>
        <v>79943.065693430661</v>
      </c>
      <c r="AD320" s="162">
        <f t="shared" si="492"/>
        <v>72430.913348946138</v>
      </c>
      <c r="AE320" s="162">
        <f t="shared" si="492"/>
        <v>81305.389221556892</v>
      </c>
      <c r="AF320" s="162">
        <f t="shared" si="492"/>
        <v>62909.836065573771</v>
      </c>
      <c r="AG320" s="337">
        <f t="shared" si="492"/>
        <v>73825.549285628527</v>
      </c>
      <c r="AH320" s="337">
        <f t="shared" si="492"/>
        <v>76756.812551610245</v>
      </c>
      <c r="AI320" s="337">
        <f t="shared" si="492"/>
        <v>69751.219512195123</v>
      </c>
      <c r="AJ320" s="162">
        <f t="shared" si="492"/>
        <v>74054.498269896198</v>
      </c>
      <c r="AK320" s="162">
        <f t="shared" si="492"/>
        <v>54063.953488372092</v>
      </c>
      <c r="AL320" s="162">
        <f t="shared" si="492"/>
        <v>74098.265895953751</v>
      </c>
      <c r="AM320" s="337">
        <f t="shared" si="492"/>
        <v>71768.820786142576</v>
      </c>
      <c r="AN320" s="338">
        <f t="shared" si="492"/>
        <v>90109.617268520087</v>
      </c>
      <c r="AQ320" s="337">
        <f>IFERROR(+(AQ46*1000)/AQ283,"-")</f>
        <v>99553.309752400208</v>
      </c>
      <c r="AR320" s="337">
        <f>IFERROR(+(AR46*1000)/AR283,"-")</f>
        <v>73825.549285628513</v>
      </c>
      <c r="AS320" s="337">
        <f>IFERROR(+(AS46*1000)/AS283,"-")</f>
        <v>76756.81255161023</v>
      </c>
      <c r="AT320" s="337">
        <f>IFERROR(+(AT46*1000)/AT283,"-")</f>
        <v>69751.219512195123</v>
      </c>
      <c r="AU320" s="337">
        <f>IFERROR(+(AU46*1000)/AU283,"-")</f>
        <v>71768.820786142576</v>
      </c>
      <c r="AV320" s="338">
        <f t="shared" ref="AV320" si="493">IFERROR(+(AV46*1000)/AV283,"-")</f>
        <v>90109.617268520087</v>
      </c>
      <c r="AX320" s="337">
        <f>IFERROR(+(AX46*1000)/AX283,"-")</f>
        <v>95786.038728185507</v>
      </c>
      <c r="AY320" s="337">
        <f>IFERROR(+(AY46*1000)/AY283,"-")</f>
        <v>69302.158273381297</v>
      </c>
      <c r="AZ320" s="337">
        <f>IFERROR(+(AZ46*1000)/AZ283,"-")</f>
        <v>79943.065693430661</v>
      </c>
      <c r="BA320" s="337">
        <f>IFERROR(+(BA46*1000)/BA283,"-")</f>
        <v>65712.643678160923</v>
      </c>
      <c r="BB320" s="337">
        <f>IFERROR(+(BB46*1000)/BB283,"-")</f>
        <v>74098.265895953751</v>
      </c>
      <c r="BC320" s="338">
        <f t="shared" ref="BC320" si="494">IFERROR(+(BC46*1000)/BC283,"-")</f>
        <v>68744.047619047618</v>
      </c>
    </row>
    <row r="321" spans="1:55" s="204" customFormat="1">
      <c r="A321" s="341"/>
      <c r="B321" s="173" t="s">
        <v>52</v>
      </c>
      <c r="C321" s="308"/>
      <c r="D321" s="162">
        <f t="shared" ref="D321:V321" si="495">IFERROR(+(D46*1000)/D266,"-")</f>
        <v>10452.525148840074</v>
      </c>
      <c r="E321" s="162">
        <f t="shared" si="495"/>
        <v>20504.021447721181</v>
      </c>
      <c r="F321" s="162">
        <f t="shared" si="495"/>
        <v>14093.783436764392</v>
      </c>
      <c r="G321" s="162">
        <f t="shared" si="495"/>
        <v>16363.859093489498</v>
      </c>
      <c r="H321" s="162">
        <f t="shared" si="495"/>
        <v>14181.034482758621</v>
      </c>
      <c r="I321" s="162">
        <f t="shared" si="495"/>
        <v>19903.664365374403</v>
      </c>
      <c r="J321" s="162">
        <f t="shared" si="495"/>
        <v>13059.470920840065</v>
      </c>
      <c r="K321" s="162">
        <f t="shared" si="495"/>
        <v>11643.28349388334</v>
      </c>
      <c r="L321" s="337">
        <f t="shared" si="495"/>
        <v>14721.131429955494</v>
      </c>
      <c r="M321" s="162">
        <f t="shared" si="495"/>
        <v>9428.4263959390864</v>
      </c>
      <c r="N321" s="162">
        <f t="shared" si="495"/>
        <v>7952.3187459177007</v>
      </c>
      <c r="O321" s="162">
        <f t="shared" si="495"/>
        <v>8897.5015051173996</v>
      </c>
      <c r="P321" s="162">
        <f t="shared" si="495"/>
        <v>7574.7704416265851</v>
      </c>
      <c r="Q321" s="162">
        <f t="shared" si="495"/>
        <v>9259.9609919197555</v>
      </c>
      <c r="R321" s="162">
        <f t="shared" si="495"/>
        <v>6345.093715545755</v>
      </c>
      <c r="S321" s="162">
        <f t="shared" si="495"/>
        <v>6533.7142857142853</v>
      </c>
      <c r="T321" s="162">
        <f t="shared" si="495"/>
        <v>9144.2622950819677</v>
      </c>
      <c r="U321" s="162">
        <f t="shared" si="495"/>
        <v>4383.395911556112</v>
      </c>
      <c r="V321" s="162">
        <f t="shared" si="495"/>
        <v>5520.5158264947249</v>
      </c>
      <c r="W321" s="162"/>
      <c r="X321" s="162"/>
      <c r="Y321" s="162">
        <f t="shared" ref="Y321:AN321" si="496">IFERROR(+(Y46*1000)/Y266,"-")</f>
        <v>4723.8779803646567</v>
      </c>
      <c r="Z321" s="162">
        <f t="shared" si="496"/>
        <v>9292.9375639713417</v>
      </c>
      <c r="AA321" s="162">
        <f t="shared" si="496"/>
        <v>7930.3482587064673</v>
      </c>
      <c r="AB321" s="162">
        <f t="shared" si="496"/>
        <v>7966.0424469413238</v>
      </c>
      <c r="AC321" s="162">
        <f t="shared" si="496"/>
        <v>7742.275715274387</v>
      </c>
      <c r="AD321" s="162">
        <f t="shared" si="496"/>
        <v>7541.5752255547432</v>
      </c>
      <c r="AE321" s="162">
        <f t="shared" si="496"/>
        <v>7688.5617214043032</v>
      </c>
      <c r="AF321" s="162">
        <f t="shared" si="496"/>
        <v>6866.4728248713936</v>
      </c>
      <c r="AG321" s="337">
        <f t="shared" si="496"/>
        <v>7629.5147832682551</v>
      </c>
      <c r="AH321" s="337">
        <f t="shared" si="496"/>
        <v>8545.9840529055273</v>
      </c>
      <c r="AI321" s="337">
        <f t="shared" si="496"/>
        <v>6554.3991155930653</v>
      </c>
      <c r="AJ321" s="162">
        <f t="shared" si="496"/>
        <v>4192.9274624087766</v>
      </c>
      <c r="AK321" s="162">
        <f t="shared" si="496"/>
        <v>6975.9939984996245</v>
      </c>
      <c r="AL321" s="162">
        <f t="shared" si="496"/>
        <v>4250.3315649867372</v>
      </c>
      <c r="AM321" s="337">
        <f t="shared" si="496"/>
        <v>4349.7133166437861</v>
      </c>
      <c r="AN321" s="338">
        <f t="shared" si="496"/>
        <v>11232.777916470164</v>
      </c>
      <c r="AQ321" s="337">
        <f>IFERROR(+(AQ46*1000)/AQ266,"-")</f>
        <v>11643.28349388334</v>
      </c>
      <c r="AR321" s="337">
        <f>IFERROR(+(AR46*1000)/AR266,"-")</f>
        <v>7629.5147832682542</v>
      </c>
      <c r="AS321" s="337">
        <f>IFERROR(+(AS46*1000)/AS266,"-")</f>
        <v>8545.9840529055273</v>
      </c>
      <c r="AT321" s="337">
        <f>IFERROR(+(AT46*1000)/AT266,"-")</f>
        <v>6554.3991155930644</v>
      </c>
      <c r="AU321" s="337">
        <f>IFERROR(+(AU46*1000)/AU266,"-")</f>
        <v>4349.7133166437861</v>
      </c>
      <c r="AV321" s="338">
        <f t="shared" ref="AV321" si="497">IFERROR(+(AV46*1000)/AV266,"-")</f>
        <v>11232.777916470166</v>
      </c>
      <c r="AX321" s="337">
        <f>IFERROR(+(AX46*1000)/AX266,"-")</f>
        <v>11250.751130205263</v>
      </c>
      <c r="AY321" s="337">
        <f>IFERROR(+(AY46*1000)/AY266,"-")</f>
        <v>6904.5514275474852</v>
      </c>
      <c r="AZ321" s="337">
        <f>IFERROR(+(AZ46*1000)/AZ266,"-")</f>
        <v>8242.1733895243833</v>
      </c>
      <c r="BA321" s="337">
        <f>IFERROR(+(BA46*1000)/BA266,"-")</f>
        <v>6692.4202516827627</v>
      </c>
      <c r="BB321" s="337">
        <f>IFERROR(+(BB46*1000)/BB266,"-")</f>
        <v>4250.3315649867372</v>
      </c>
      <c r="BC321" s="338">
        <f t="shared" ref="BC321" si="498">IFERROR(+(BC46*1000)/BC266,"-")</f>
        <v>7574.7704416265851</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9">+D65</f>
        <v>19698</v>
      </c>
      <c r="E324" s="162">
        <f t="shared" si="499"/>
        <v>577</v>
      </c>
      <c r="F324" s="162">
        <f t="shared" si="499"/>
        <v>9135</v>
      </c>
      <c r="G324" s="162">
        <f t="shared" si="499"/>
        <v>44609</v>
      </c>
      <c r="H324" s="162">
        <f t="shared" si="499"/>
        <v>-3627</v>
      </c>
      <c r="I324" s="162">
        <f t="shared" si="499"/>
        <v>32951</v>
      </c>
      <c r="J324" s="162">
        <f t="shared" si="499"/>
        <v>11587</v>
      </c>
      <c r="K324" s="162">
        <f t="shared" si="499"/>
        <v>16500</v>
      </c>
      <c r="L324" s="337">
        <f t="shared" si="499"/>
        <v>131430</v>
      </c>
      <c r="M324" s="162">
        <f t="shared" si="499"/>
        <v>-2875</v>
      </c>
      <c r="N324" s="162">
        <f t="shared" si="499"/>
        <v>-7</v>
      </c>
      <c r="O324" s="162">
        <f t="shared" si="499"/>
        <v>6970</v>
      </c>
      <c r="P324" s="162">
        <f t="shared" si="499"/>
        <v>1492</v>
      </c>
      <c r="Q324" s="162">
        <f t="shared" si="499"/>
        <v>-305</v>
      </c>
      <c r="R324" s="162">
        <f t="shared" si="499"/>
        <v>765</v>
      </c>
      <c r="S324" s="162">
        <f t="shared" si="499"/>
        <v>-60</v>
      </c>
      <c r="T324" s="162">
        <f t="shared" si="499"/>
        <v>2752</v>
      </c>
      <c r="U324" s="162">
        <f t="shared" si="499"/>
        <v>719</v>
      </c>
      <c r="V324" s="162">
        <f t="shared" si="499"/>
        <v>1625</v>
      </c>
      <c r="W324" s="162"/>
      <c r="X324" s="162"/>
      <c r="Y324" s="162">
        <f t="shared" ref="Y324:AN324" si="500">+Y65</f>
        <v>2417</v>
      </c>
      <c r="Z324" s="162">
        <f t="shared" si="500"/>
        <v>2533</v>
      </c>
      <c r="AA324" s="162">
        <f t="shared" si="500"/>
        <v>396</v>
      </c>
      <c r="AB324" s="162">
        <f t="shared" si="500"/>
        <v>3601</v>
      </c>
      <c r="AC324" s="162">
        <f t="shared" si="500"/>
        <v>600</v>
      </c>
      <c r="AD324" s="162">
        <f t="shared" si="500"/>
        <v>1151</v>
      </c>
      <c r="AE324" s="162">
        <f t="shared" si="500"/>
        <v>822</v>
      </c>
      <c r="AF324" s="162">
        <f t="shared" si="500"/>
        <v>1472</v>
      </c>
      <c r="AG324" s="337">
        <f t="shared" si="500"/>
        <v>24068</v>
      </c>
      <c r="AH324" s="337">
        <f t="shared" si="500"/>
        <v>15173</v>
      </c>
      <c r="AI324" s="337">
        <f t="shared" si="500"/>
        <v>8895</v>
      </c>
      <c r="AJ324" s="162">
        <f t="shared" si="500"/>
        <v>7392</v>
      </c>
      <c r="AK324" s="162">
        <f t="shared" si="500"/>
        <v>916</v>
      </c>
      <c r="AL324" s="162">
        <f t="shared" si="500"/>
        <v>1769</v>
      </c>
      <c r="AM324" s="337">
        <f t="shared" si="500"/>
        <v>10077</v>
      </c>
      <c r="AN324" s="338">
        <f t="shared" si="500"/>
        <v>165575</v>
      </c>
      <c r="AQ324" s="337">
        <f>+AQ65</f>
        <v>2062.5</v>
      </c>
      <c r="AR324" s="337">
        <f>+AR65</f>
        <v>1337.1111111111111</v>
      </c>
      <c r="AS324" s="337">
        <f>+AS65</f>
        <v>2167.5714285714284</v>
      </c>
      <c r="AT324" s="337">
        <f>+AT65</f>
        <v>808.63636363636363</v>
      </c>
      <c r="AU324" s="337">
        <f>+AU65</f>
        <v>3359</v>
      </c>
      <c r="AV324" s="338">
        <f t="shared" ref="AV324" si="501">+AV65</f>
        <v>5709.4827586206893</v>
      </c>
      <c r="AX324" s="337">
        <f>+AX65</f>
        <v>14043.5</v>
      </c>
      <c r="AY324" s="337">
        <f>+AY65</f>
        <v>986.5</v>
      </c>
      <c r="AZ324" s="337">
        <f>+AZ65</f>
        <v>1472</v>
      </c>
      <c r="BA324" s="337">
        <f>+BA65</f>
        <v>765</v>
      </c>
      <c r="BB324" s="337">
        <f>+BB65</f>
        <v>1769</v>
      </c>
      <c r="BC324" s="338">
        <f t="shared" ref="BC324" si="502">+BC65</f>
        <v>1492</v>
      </c>
    </row>
    <row r="325" spans="1:55" s="204" customFormat="1">
      <c r="A325" s="245"/>
      <c r="B325" s="173" t="s">
        <v>49</v>
      </c>
      <c r="C325" s="308"/>
      <c r="D325" s="163">
        <f t="shared" ref="D325:V325" si="503">+D293</f>
        <v>5.6554694229112835E-2</v>
      </c>
      <c r="E325" s="163">
        <f t="shared" si="503"/>
        <v>5.0400496143532224E-3</v>
      </c>
      <c r="F325" s="163">
        <f t="shared" si="503"/>
        <v>2.0413863996960827E-2</v>
      </c>
      <c r="G325" s="163">
        <f t="shared" si="503"/>
        <v>4.404352518021127E-2</v>
      </c>
      <c r="H325" s="163">
        <f t="shared" si="503"/>
        <v>-1.2154866470732141E-2</v>
      </c>
      <c r="I325" s="163">
        <f t="shared" si="503"/>
        <v>5.1666366137997535E-2</v>
      </c>
      <c r="J325" s="163">
        <f t="shared" si="503"/>
        <v>5.0498579223541305E-2</v>
      </c>
      <c r="K325" s="163">
        <f t="shared" si="503"/>
        <v>4.3726910866004845E-2</v>
      </c>
      <c r="L325" s="322">
        <f t="shared" si="503"/>
        <v>3.7919026447821309E-2</v>
      </c>
      <c r="M325" s="163">
        <f t="shared" si="503"/>
        <v>-0.22020526960784315</v>
      </c>
      <c r="N325" s="163">
        <f t="shared" si="503"/>
        <v>-1.7584405144694534E-4</v>
      </c>
      <c r="O325" s="163">
        <f t="shared" si="503"/>
        <v>7.0585852448225225E-2</v>
      </c>
      <c r="P325" s="163">
        <f t="shared" si="503"/>
        <v>2.5498171377789931E-2</v>
      </c>
      <c r="Q325" s="163">
        <f t="shared" si="503"/>
        <v>-2.872994790930756E-3</v>
      </c>
      <c r="R325" s="163">
        <f t="shared" si="503"/>
        <v>2.2645195666331181E-2</v>
      </c>
      <c r="S325" s="163">
        <f t="shared" si="503"/>
        <v>-1.6108247422680412E-3</v>
      </c>
      <c r="T325" s="163">
        <f t="shared" si="503"/>
        <v>3.9941365147095106E-2</v>
      </c>
      <c r="U325" s="163">
        <f t="shared" si="503"/>
        <v>1.4748415417119649E-2</v>
      </c>
      <c r="V325" s="163">
        <f t="shared" si="503"/>
        <v>6.3168124392614183E-2</v>
      </c>
      <c r="W325" s="163"/>
      <c r="X325" s="163"/>
      <c r="Y325" s="163">
        <f t="shared" ref="Y325:AN325" si="504">+Y293</f>
        <v>4.2227191725776582E-2</v>
      </c>
      <c r="Z325" s="163">
        <f t="shared" si="504"/>
        <v>1.7092344546037315E-2</v>
      </c>
      <c r="AA325" s="163">
        <f t="shared" si="504"/>
        <v>8.4030047107753678E-3</v>
      </c>
      <c r="AB325" s="163">
        <f t="shared" si="504"/>
        <v>6.698288690476191E-2</v>
      </c>
      <c r="AC325" s="163">
        <f t="shared" si="504"/>
        <v>6.4591833439192172E-3</v>
      </c>
      <c r="AD325" s="163">
        <f t="shared" si="504"/>
        <v>2.0736496955284112E-2</v>
      </c>
      <c r="AE325" s="163">
        <f t="shared" si="504"/>
        <v>3.2417084039910081E-2</v>
      </c>
      <c r="AF325" s="163">
        <f t="shared" si="504"/>
        <v>2.3855441212219431E-2</v>
      </c>
      <c r="AG325" s="322">
        <f t="shared" si="504"/>
        <v>2.2441674304805082E-2</v>
      </c>
      <c r="AH325" s="322">
        <f t="shared" si="504"/>
        <v>2.4003961373444876E-2</v>
      </c>
      <c r="AI325" s="322">
        <f t="shared" si="504"/>
        <v>2.0199152975372701E-2</v>
      </c>
      <c r="AJ325" s="163">
        <f t="shared" si="504"/>
        <v>4.7737444057682744E-2</v>
      </c>
      <c r="AK325" s="163">
        <f t="shared" si="504"/>
        <v>5.8601497025142342E-2</v>
      </c>
      <c r="AL325" s="163">
        <f t="shared" si="504"/>
        <v>6.2608387895947623E-2</v>
      </c>
      <c r="AM325" s="322">
        <f t="shared" si="504"/>
        <v>5.0706223928587604E-2</v>
      </c>
      <c r="AN325" s="323">
        <f t="shared" si="504"/>
        <v>3.4951550174868576E-2</v>
      </c>
      <c r="AQ325" s="322">
        <f>+AQ293</f>
        <v>4.3726910866004845E-2</v>
      </c>
      <c r="AR325" s="322">
        <f>+AR293</f>
        <v>2.2441674304805082E-2</v>
      </c>
      <c r="AS325" s="322">
        <f>+AS293</f>
        <v>2.4003961373444873E-2</v>
      </c>
      <c r="AT325" s="322">
        <f>+AT293</f>
        <v>2.0199152975372704E-2</v>
      </c>
      <c r="AU325" s="322">
        <f>+AU293</f>
        <v>5.0706223928587604E-2</v>
      </c>
      <c r="AV325" s="323">
        <f t="shared" ref="AV325" si="505">+AV293</f>
        <v>3.4951550174868576E-2</v>
      </c>
      <c r="AX325" s="322">
        <f>+AX293</f>
        <v>3.8706414457818042E-2</v>
      </c>
      <c r="AY325" s="322">
        <f>+AY293</f>
        <v>1.8056852085735726E-2</v>
      </c>
      <c r="AZ325" s="322">
        <f>+AZ293</f>
        <v>1.5846529803748479E-2</v>
      </c>
      <c r="BA325" s="322">
        <f>+BA293</f>
        <v>1.9217242765273312E-2</v>
      </c>
      <c r="BB325" s="322">
        <f>+BB293</f>
        <v>6.2608387895947623E-2</v>
      </c>
      <c r="BC325" s="323">
        <f t="shared" ref="BC325" si="506">+BC293</f>
        <v>2.417956405477676E-2</v>
      </c>
    </row>
    <row r="326" spans="1:55" s="204" customFormat="1">
      <c r="A326" s="341"/>
      <c r="B326" s="173" t="s">
        <v>48</v>
      </c>
      <c r="C326" s="308"/>
      <c r="D326" s="163">
        <f t="shared" ref="D326:V326" si="507">IFERROR(+(D69-D67+D53+D60)/D42,"-")</f>
        <v>0.18082974447315533</v>
      </c>
      <c r="E326" s="163">
        <f t="shared" si="507"/>
        <v>7.4893215586593648E-2</v>
      </c>
      <c r="F326" s="163">
        <f t="shared" si="507"/>
        <v>0.13053699524011711</v>
      </c>
      <c r="G326" s="163">
        <f t="shared" si="507"/>
        <v>0.16090415159763793</v>
      </c>
      <c r="H326" s="163">
        <f t="shared" si="507"/>
        <v>0.13611640789680932</v>
      </c>
      <c r="I326" s="163">
        <f t="shared" si="507"/>
        <v>0.13996534773780311</v>
      </c>
      <c r="J326" s="163">
        <f t="shared" si="507"/>
        <v>0.14153722782978576</v>
      </c>
      <c r="K326" s="163">
        <f t="shared" si="507"/>
        <v>0.14945328110838443</v>
      </c>
      <c r="L326" s="322">
        <f t="shared" si="507"/>
        <v>0.14762944776072034</v>
      </c>
      <c r="M326" s="163">
        <f t="shared" si="507"/>
        <v>-0.10523897058823529</v>
      </c>
      <c r="N326" s="163">
        <f t="shared" si="507"/>
        <v>0.13135550643086816</v>
      </c>
      <c r="O326" s="163">
        <f t="shared" si="507"/>
        <v>0.14056407919388322</v>
      </c>
      <c r="P326" s="163">
        <f t="shared" si="507"/>
        <v>0.13454899682127355</v>
      </c>
      <c r="Q326" s="163">
        <f t="shared" si="507"/>
        <v>0.1031263835118358</v>
      </c>
      <c r="R326" s="163">
        <f t="shared" si="507"/>
        <v>0.12260967379077616</v>
      </c>
      <c r="S326" s="163">
        <f t="shared" si="507"/>
        <v>7.119845360824742E-2</v>
      </c>
      <c r="T326" s="163">
        <f t="shared" si="507"/>
        <v>0.12021596203248139</v>
      </c>
      <c r="U326" s="163">
        <f t="shared" si="507"/>
        <v>0.11614120735984902</v>
      </c>
      <c r="V326" s="163">
        <f t="shared" si="507"/>
        <v>0.13286686103012635</v>
      </c>
      <c r="W326" s="163"/>
      <c r="X326" s="163"/>
      <c r="Y326" s="163">
        <f t="shared" ref="Y326:AN326" si="508">IFERROR(+(Y69-Y67+Y53+Y60)/Y42,"-")</f>
        <v>0.11798106153254831</v>
      </c>
      <c r="Z326" s="163">
        <f t="shared" si="508"/>
        <v>0.10500354262964337</v>
      </c>
      <c r="AA326" s="163">
        <f t="shared" si="508"/>
        <v>9.1414505792980522E-2</v>
      </c>
      <c r="AB326" s="163">
        <f t="shared" si="508"/>
        <v>0.14267113095238096</v>
      </c>
      <c r="AC326" s="163">
        <f t="shared" si="508"/>
        <v>9.5176066572649667E-2</v>
      </c>
      <c r="AD326" s="163">
        <f t="shared" si="508"/>
        <v>9.4224047850682807E-2</v>
      </c>
      <c r="AE326" s="163">
        <f t="shared" si="508"/>
        <v>0.12087392041645305</v>
      </c>
      <c r="AF326" s="163">
        <f t="shared" si="508"/>
        <v>9.4481808605461473E-2</v>
      </c>
      <c r="AG326" s="322">
        <f t="shared" si="508"/>
        <v>0.10999944986754862</v>
      </c>
      <c r="AH326" s="322">
        <f t="shared" si="508"/>
        <v>0.10848373052535659</v>
      </c>
      <c r="AI326" s="322">
        <f t="shared" si="508"/>
        <v>0.11217512745109171</v>
      </c>
      <c r="AJ326" s="163">
        <f t="shared" si="508"/>
        <v>0.10950809508740886</v>
      </c>
      <c r="AK326" s="163">
        <f t="shared" si="508"/>
        <v>0.12308873392617235</v>
      </c>
      <c r="AL326" s="163">
        <f t="shared" si="508"/>
        <v>0.12716333392319942</v>
      </c>
      <c r="AM326" s="322">
        <f t="shared" si="508"/>
        <v>0.1130864023589439</v>
      </c>
      <c r="AN326" s="323">
        <f t="shared" si="508"/>
        <v>0.13766129536154986</v>
      </c>
      <c r="AQ326" s="322">
        <f>IFERROR(+(AQ69-AQ67+AQ53+AQ60)/AQ42,"-")</f>
        <v>0.14945328110838443</v>
      </c>
      <c r="AR326" s="322">
        <f>IFERROR(+(AR69-AR67+AR53+AR60)/AR42,"-")</f>
        <v>0.10999944986754862</v>
      </c>
      <c r="AS326" s="322">
        <f>IFERROR(+(AS69-AS67+AS53+AS60)/AS42,"-")</f>
        <v>0.10848373052535658</v>
      </c>
      <c r="AT326" s="322">
        <f>IFERROR(+(AT69-AT67+AT53+AT60)/AT42,"-")</f>
        <v>0.11217512745109172</v>
      </c>
      <c r="AU326" s="322">
        <f>IFERROR(+(AU69-AU67+AU53+AU60)/AU42,"-")</f>
        <v>0.11308640235894393</v>
      </c>
      <c r="AV326" s="323">
        <f t="shared" ref="AV326" si="509">IFERROR(+(AV69-AV67+AV53+AV60)/AV42,"-")</f>
        <v>0.13766129536154986</v>
      </c>
      <c r="AX326" s="322">
        <f>IFERROR(+(AX69-AX67+AX53+AX60)/AX42,"-")</f>
        <v>0.16437995595624288</v>
      </c>
      <c r="AY326" s="322">
        <f>IFERROR(+(AY69-AY67+AY53+AY60)/AY42,"-")</f>
        <v>0.10095546647630553</v>
      </c>
      <c r="AZ326" s="322">
        <f>IFERROR(+(AZ69-AZ67+AZ53+AZ60)/AZ42,"-")</f>
        <v>9.882550516196402E-2</v>
      </c>
      <c r="BA326" s="322">
        <f>IFERROR(+(BA69-BA67+BA53+BA60)/BA42,"-")</f>
        <v>0.11500200964630225</v>
      </c>
      <c r="BB326" s="322">
        <f>IFERROR(+(BB69-BB67+BB53+BB60)/BB42,"-")</f>
        <v>0.21599716864271809</v>
      </c>
      <c r="BC326" s="323">
        <f t="shared" ref="BC326" si="510">IFERROR(+(BC69-BC67+BC53+BC60)/BC42,"-")</f>
        <v>0.12541123085649461</v>
      </c>
    </row>
    <row r="327" spans="1:55" s="204" customFormat="1">
      <c r="A327" s="341"/>
      <c r="B327" s="173" t="s">
        <v>47</v>
      </c>
      <c r="C327" s="308"/>
      <c r="D327" s="163">
        <f t="shared" ref="D327:V327" si="511">+D294</f>
        <v>0.1799942578237152</v>
      </c>
      <c r="E327" s="163">
        <f t="shared" si="511"/>
        <v>6.4996549706069898E-2</v>
      </c>
      <c r="F327" s="163">
        <f t="shared" si="511"/>
        <v>0.12039598650249167</v>
      </c>
      <c r="G327" s="163">
        <f t="shared" si="511"/>
        <v>0.15696176786241445</v>
      </c>
      <c r="H327" s="163">
        <f t="shared" si="511"/>
        <v>0.11566057527002437</v>
      </c>
      <c r="I327" s="163">
        <f t="shared" si="511"/>
        <v>0.1222707423580786</v>
      </c>
      <c r="J327" s="163">
        <f t="shared" si="511"/>
        <v>0.13377961403692276</v>
      </c>
      <c r="K327" s="163">
        <f t="shared" si="511"/>
        <v>0.14438095944792786</v>
      </c>
      <c r="L327" s="322">
        <f t="shared" si="511"/>
        <v>0.13867463726929924</v>
      </c>
      <c r="M327" s="163">
        <f t="shared" si="511"/>
        <v>-0.203125</v>
      </c>
      <c r="N327" s="163">
        <f t="shared" si="511"/>
        <v>0.11917202572347267</v>
      </c>
      <c r="O327" s="163">
        <f t="shared" si="511"/>
        <v>0.11410197984708087</v>
      </c>
      <c r="P327" s="163">
        <f t="shared" si="511"/>
        <v>0.11704891137163756</v>
      </c>
      <c r="Q327" s="163">
        <f t="shared" si="511"/>
        <v>0.10221267697176929</v>
      </c>
      <c r="R327" s="163">
        <f t="shared" si="511"/>
        <v>0.10582558759102481</v>
      </c>
      <c r="S327" s="163">
        <f t="shared" si="511"/>
        <v>5.5439218213058417E-2</v>
      </c>
      <c r="T327" s="163">
        <f t="shared" si="511"/>
        <v>0.11443955820670237</v>
      </c>
      <c r="U327" s="163">
        <f t="shared" si="511"/>
        <v>9.8049270784189041E-2</v>
      </c>
      <c r="V327" s="163">
        <f t="shared" si="511"/>
        <v>0.12369290573372206</v>
      </c>
      <c r="W327" s="163"/>
      <c r="X327" s="163"/>
      <c r="Y327" s="163">
        <f t="shared" ref="Y327:AN327" si="512">+Y294</f>
        <v>8.4768859848352487E-2</v>
      </c>
      <c r="Z327" s="163">
        <f t="shared" si="512"/>
        <v>9.9193630014507914E-2</v>
      </c>
      <c r="AA327" s="163">
        <f t="shared" si="512"/>
        <v>8.2332470398506136E-2</v>
      </c>
      <c r="AB327" s="163">
        <f t="shared" si="512"/>
        <v>0.12659970238095239</v>
      </c>
      <c r="AC327" s="163">
        <f t="shared" si="512"/>
        <v>9.3485913597657469E-2</v>
      </c>
      <c r="AD327" s="163">
        <f t="shared" si="512"/>
        <v>8.4135048463229195E-2</v>
      </c>
      <c r="AE327" s="163">
        <f t="shared" si="512"/>
        <v>0.10513862049927042</v>
      </c>
      <c r="AF327" s="163">
        <f t="shared" si="512"/>
        <v>8.9052750992626203E-2</v>
      </c>
      <c r="AG327" s="322">
        <f t="shared" si="512"/>
        <v>9.7251295841651361E-2</v>
      </c>
      <c r="AH327" s="322">
        <f t="shared" si="512"/>
        <v>0.1005404173996684</v>
      </c>
      <c r="AI327" s="322">
        <f t="shared" si="512"/>
        <v>9.2530060290895055E-2</v>
      </c>
      <c r="AJ327" s="163">
        <f t="shared" si="512"/>
        <v>8.8868366839525467E-2</v>
      </c>
      <c r="AK327" s="163">
        <f t="shared" si="512"/>
        <v>-3.9920670462542385E-2</v>
      </c>
      <c r="AL327" s="163">
        <f t="shared" si="512"/>
        <v>8.4728366660768009E-2</v>
      </c>
      <c r="AM327" s="322">
        <f t="shared" si="512"/>
        <v>7.8150080761624899E-2</v>
      </c>
      <c r="AN327" s="323">
        <f t="shared" si="512"/>
        <v>0.12675776269549227</v>
      </c>
      <c r="AQ327" s="322">
        <f>+AQ294</f>
        <v>0.14438095944792786</v>
      </c>
      <c r="AR327" s="322">
        <f>+AR294</f>
        <v>9.7251295841651361E-2</v>
      </c>
      <c r="AS327" s="322">
        <f>+AS294</f>
        <v>0.1005404173996684</v>
      </c>
      <c r="AT327" s="322">
        <f>+AT294</f>
        <v>9.2530060290895069E-2</v>
      </c>
      <c r="AU327" s="322">
        <f>+AU294</f>
        <v>7.8150080761624899E-2</v>
      </c>
      <c r="AV327" s="323">
        <f t="shared" ref="AV327" si="513">+AV294</f>
        <v>0.12675776269549227</v>
      </c>
      <c r="AX327" s="322">
        <f>+AX294</f>
        <v>0.14506189002290384</v>
      </c>
      <c r="AY327" s="322">
        <f>+AY294</f>
        <v>8.7309867662401841E-2</v>
      </c>
      <c r="AZ327" s="322">
        <f>+AZ294</f>
        <v>9.3905760515012218E-2</v>
      </c>
      <c r="BA327" s="322">
        <f>+BA294</f>
        <v>0.10025622990353698</v>
      </c>
      <c r="BB327" s="322">
        <f>+BB294</f>
        <v>3.7019996460803395E-2</v>
      </c>
      <c r="BC327" s="323">
        <f t="shared" ref="BC327" si="514">+BC294</f>
        <v>0.10163682035491452</v>
      </c>
    </row>
    <row r="328" spans="1:55" s="204" customFormat="1">
      <c r="A328" s="341"/>
      <c r="B328" s="173" t="s">
        <v>46</v>
      </c>
      <c r="C328" s="308"/>
      <c r="D328" s="163">
        <f t="shared" ref="D328:V328" si="515">IFERROR(+D34/D42,"-")</f>
        <v>8.3548664944013782E-4</v>
      </c>
      <c r="E328" s="163">
        <f t="shared" si="515"/>
        <v>9.8966658805237466E-3</v>
      </c>
      <c r="F328" s="163">
        <f t="shared" si="515"/>
        <v>1.0141008737625423E-2</v>
      </c>
      <c r="G328" s="163">
        <f t="shared" si="515"/>
        <v>3.9423837352234661E-3</v>
      </c>
      <c r="H328" s="163">
        <f t="shared" si="515"/>
        <v>2.0455832626784944E-2</v>
      </c>
      <c r="I328" s="163">
        <f t="shared" si="515"/>
        <v>1.7694605379724507E-2</v>
      </c>
      <c r="J328" s="163">
        <f t="shared" si="515"/>
        <v>7.7576137928629949E-3</v>
      </c>
      <c r="K328" s="163">
        <f t="shared" si="515"/>
        <v>5.0723216604565621E-3</v>
      </c>
      <c r="L328" s="322">
        <f t="shared" si="515"/>
        <v>8.9548104914211196E-3</v>
      </c>
      <c r="M328" s="163">
        <f t="shared" si="515"/>
        <v>9.7886029411764705E-2</v>
      </c>
      <c r="N328" s="163">
        <f t="shared" si="515"/>
        <v>1.2183480707395498E-2</v>
      </c>
      <c r="O328" s="163">
        <f t="shared" si="515"/>
        <v>2.6462099346802371E-2</v>
      </c>
      <c r="P328" s="163">
        <f t="shared" si="515"/>
        <v>1.7500085449635983E-2</v>
      </c>
      <c r="Q328" s="163">
        <f t="shared" si="515"/>
        <v>9.1370654006650272E-4</v>
      </c>
      <c r="R328" s="163">
        <f t="shared" si="515"/>
        <v>1.6784086199751348E-2</v>
      </c>
      <c r="S328" s="163">
        <f t="shared" si="515"/>
        <v>1.5759235395189003E-2</v>
      </c>
      <c r="T328" s="163">
        <f t="shared" si="515"/>
        <v>5.7764038257790166E-3</v>
      </c>
      <c r="U328" s="163">
        <f t="shared" si="515"/>
        <v>1.8091936575659988E-2</v>
      </c>
      <c r="V328" s="163">
        <f t="shared" si="515"/>
        <v>9.1739552964042754E-3</v>
      </c>
      <c r="W328" s="163"/>
      <c r="X328" s="163"/>
      <c r="Y328" s="163">
        <f t="shared" ref="Y328:AN328" si="516">IFERROR(+Y34/Y42,"-")</f>
        <v>3.3212201684195815E-2</v>
      </c>
      <c r="Z328" s="163">
        <f t="shared" si="516"/>
        <v>5.8099126151354638E-3</v>
      </c>
      <c r="AA328" s="163">
        <f t="shared" si="516"/>
        <v>9.0820353944743876E-3</v>
      </c>
      <c r="AB328" s="163">
        <f t="shared" si="516"/>
        <v>1.607142857142857E-2</v>
      </c>
      <c r="AC328" s="163">
        <f t="shared" si="516"/>
        <v>1.6901529749921952E-3</v>
      </c>
      <c r="AD328" s="163">
        <f t="shared" si="516"/>
        <v>1.0088999387453609E-2</v>
      </c>
      <c r="AE328" s="163">
        <f t="shared" si="516"/>
        <v>1.5735299917182633E-2</v>
      </c>
      <c r="AF328" s="163">
        <f t="shared" si="516"/>
        <v>5.4290576128352645E-3</v>
      </c>
      <c r="AG328" s="322">
        <f t="shared" si="516"/>
        <v>1.2748154025897252E-2</v>
      </c>
      <c r="AH328" s="322">
        <f t="shared" si="516"/>
        <v>7.9433131256881773E-3</v>
      </c>
      <c r="AI328" s="322">
        <f t="shared" si="516"/>
        <v>1.9645067160196657E-2</v>
      </c>
      <c r="AJ328" s="163">
        <f t="shared" si="516"/>
        <v>2.0639728247883394E-2</v>
      </c>
      <c r="AK328" s="163">
        <f t="shared" si="516"/>
        <v>0.16300940438871472</v>
      </c>
      <c r="AL328" s="163">
        <f t="shared" si="516"/>
        <v>4.2434967262431428E-2</v>
      </c>
      <c r="AM328" s="322">
        <f t="shared" si="516"/>
        <v>3.4936321597319013E-2</v>
      </c>
      <c r="AN328" s="323">
        <f t="shared" si="516"/>
        <v>1.0903532666057597E-2</v>
      </c>
      <c r="AQ328" s="322">
        <f>IFERROR(+AQ34/AQ42,"-")</f>
        <v>5.0723216604565621E-3</v>
      </c>
      <c r="AR328" s="322">
        <f>IFERROR(+AR34/AR42,"-")</f>
        <v>1.2748154025897252E-2</v>
      </c>
      <c r="AS328" s="322">
        <f>IFERROR(+AS34/AS42,"-")</f>
        <v>7.9433131256881773E-3</v>
      </c>
      <c r="AT328" s="322">
        <f>IFERROR(+AT34/AT42,"-")</f>
        <v>1.9645067160196657E-2</v>
      </c>
      <c r="AU328" s="322">
        <f>IFERROR(+AU34/AU42,"-")</f>
        <v>3.493632159731902E-2</v>
      </c>
      <c r="AV328" s="323">
        <f t="shared" ref="AV328" si="517">IFERROR(+AV34/AV42,"-")</f>
        <v>1.0903532666057597E-2</v>
      </c>
      <c r="AX328" s="322">
        <f>IFERROR(+AX34/AX42,"-")</f>
        <v>8.1403777620369273E-3</v>
      </c>
      <c r="AY328" s="322">
        <f>IFERROR(+AY34/AY42,"-")</f>
        <v>1.0314278915673677E-2</v>
      </c>
      <c r="AZ328" s="322">
        <f>IFERROR(+AZ34/AZ42,"-")</f>
        <v>4.2845916181330811E-3</v>
      </c>
      <c r="BA328" s="322">
        <f>IFERROR(+BA34/BA42,"-")</f>
        <v>1.4745779742765273E-2</v>
      </c>
      <c r="BB328" s="322">
        <f>IFERROR(+BB34/BB42,"-")</f>
        <v>9.0178729428419743E-2</v>
      </c>
      <c r="BC328" s="323">
        <f t="shared" ref="BC328" si="518">IFERROR(+BC34/BC42,"-")</f>
        <v>1.4293817356778218E-2</v>
      </c>
    </row>
    <row r="329" spans="1:55" s="204" customFormat="1">
      <c r="A329" s="341"/>
      <c r="B329" s="173" t="s">
        <v>45</v>
      </c>
      <c r="C329" s="308"/>
      <c r="D329" s="163">
        <f t="shared" ref="D329:V329" si="519">IFERROR(+D178/D170,"-")</f>
        <v>0.17706388171524251</v>
      </c>
      <c r="E329" s="163">
        <f t="shared" si="519"/>
        <v>-7.5890791300323923E-3</v>
      </c>
      <c r="F329" s="163">
        <f t="shared" si="519"/>
        <v>0.15914540903077468</v>
      </c>
      <c r="G329" s="163">
        <f t="shared" si="519"/>
        <v>0.18139913743239797</v>
      </c>
      <c r="H329" s="163">
        <f t="shared" si="519"/>
        <v>0.12927522083697723</v>
      </c>
      <c r="I329" s="163">
        <f t="shared" si="519"/>
        <v>0.12846114405206402</v>
      </c>
      <c r="J329" s="163">
        <f t="shared" si="519"/>
        <v>0.16775536329686447</v>
      </c>
      <c r="K329" s="163">
        <f t="shared" si="519"/>
        <v>0.15767383018496389</v>
      </c>
      <c r="L329" s="322">
        <f t="shared" si="519"/>
        <v>0.15459525241020794</v>
      </c>
      <c r="M329" s="163">
        <f t="shared" si="519"/>
        <v>-0.37422779082920038</v>
      </c>
      <c r="N329" s="163">
        <f t="shared" si="519"/>
        <v>0.13847835266648451</v>
      </c>
      <c r="O329" s="163">
        <f t="shared" si="519"/>
        <v>0.14772379370807781</v>
      </c>
      <c r="P329" s="163">
        <f t="shared" si="519"/>
        <v>0.18997100685292567</v>
      </c>
      <c r="Q329" s="163">
        <f t="shared" si="519"/>
        <v>0.13634602031424095</v>
      </c>
      <c r="R329" s="163">
        <f t="shared" si="519"/>
        <v>0.25217876501222236</v>
      </c>
      <c r="S329" s="163">
        <f t="shared" si="519"/>
        <v>0.11677627402686439</v>
      </c>
      <c r="T329" s="163">
        <f t="shared" si="519"/>
        <v>0.15318377520960796</v>
      </c>
      <c r="U329" s="163">
        <f t="shared" si="519"/>
        <v>9.4522194381633354E-2</v>
      </c>
      <c r="V329" s="163">
        <f t="shared" si="519"/>
        <v>9.2777777777777778E-2</v>
      </c>
      <c r="W329" s="163"/>
      <c r="X329" s="163"/>
      <c r="Y329" s="163">
        <f t="shared" ref="Y329:AN329" si="520">IFERROR(+Y178/Y170,"-")</f>
        <v>0.13674784355838848</v>
      </c>
      <c r="Z329" s="163">
        <f t="shared" si="520"/>
        <v>8.3031772918591526E-2</v>
      </c>
      <c r="AA329" s="163">
        <f t="shared" si="520"/>
        <v>0.10708539540946213</v>
      </c>
      <c r="AB329" s="163">
        <f t="shared" si="520"/>
        <v>0.18120687843659161</v>
      </c>
      <c r="AC329" s="163">
        <f t="shared" si="520"/>
        <v>0.10866297881223254</v>
      </c>
      <c r="AD329" s="163">
        <f t="shared" si="520"/>
        <v>0.14165425795929945</v>
      </c>
      <c r="AE329" s="163">
        <f t="shared" si="520"/>
        <v>-1.979021552077358E-2</v>
      </c>
      <c r="AF329" s="163">
        <f t="shared" si="520"/>
        <v>7.7556407516812267E-2</v>
      </c>
      <c r="AG329" s="322">
        <f t="shared" si="520"/>
        <v>0.12148028033432674</v>
      </c>
      <c r="AH329" s="322">
        <f t="shared" si="520"/>
        <v>0.11855816182547373</v>
      </c>
      <c r="AI329" s="322">
        <f t="shared" si="520"/>
        <v>0.12583635434660956</v>
      </c>
      <c r="AJ329" s="163">
        <f t="shared" si="520"/>
        <v>0.12299593359061359</v>
      </c>
      <c r="AK329" s="163">
        <f t="shared" si="520"/>
        <v>0.18245480010185894</v>
      </c>
      <c r="AL329" s="163">
        <f t="shared" si="520"/>
        <v>-4.5993277905536879E-3</v>
      </c>
      <c r="AM329" s="322">
        <f t="shared" si="520"/>
        <v>0.10952628156988846</v>
      </c>
      <c r="AN329" s="323">
        <f t="shared" si="520"/>
        <v>0.14490787925317741</v>
      </c>
      <c r="AQ329" s="322">
        <f>IFERROR(+AQ178/AQ170,"-")</f>
        <v>0.15767383018496389</v>
      </c>
      <c r="AR329" s="322">
        <f>IFERROR(+AR178/AR170,"-")</f>
        <v>0.12148028033432674</v>
      </c>
      <c r="AS329" s="322">
        <f>IFERROR(+AS178/AS170,"-")</f>
        <v>0.11855816182547371</v>
      </c>
      <c r="AT329" s="322">
        <f>IFERROR(+AT178/AT170,"-")</f>
        <v>0.12583635434660956</v>
      </c>
      <c r="AU329" s="322">
        <f>IFERROR(+AU178/AU170,"-")</f>
        <v>0.10952628156988847</v>
      </c>
      <c r="AV329" s="323">
        <f t="shared" ref="AV329" si="521">IFERROR(+AV178/AV170,"-")</f>
        <v>0.14490787925317744</v>
      </c>
      <c r="AX329" s="322">
        <f>IFERROR(+AX178/AX170,"-")</f>
        <v>0.16712281026869372</v>
      </c>
      <c r="AY329" s="322">
        <f>IFERROR(+AY178/AY170,"-")</f>
        <v>0.13994256417484452</v>
      </c>
      <c r="AZ329" s="322">
        <f>IFERROR(+AZ178/AZ170,"-")</f>
        <v>0.11289009497964722</v>
      </c>
      <c r="BA329" s="322">
        <f>IFERROR(+BA178/BA170,"-")</f>
        <v>0.13060433691845302</v>
      </c>
      <c r="BB329" s="322">
        <f>IFERROR(+BB178/BB170,"-")</f>
        <v>0.10139748805943746</v>
      </c>
      <c r="BC329" s="323">
        <f t="shared" ref="BC329" si="522">IFERROR(+BC178/BC170,"-")</f>
        <v>0.1625919175413236</v>
      </c>
    </row>
    <row r="330" spans="1:55" s="204" customFormat="1">
      <c r="A330" s="341"/>
      <c r="B330" s="173" t="s">
        <v>44</v>
      </c>
      <c r="C330" s="308"/>
      <c r="D330" s="163">
        <f t="shared" ref="D330:V330" si="523">IFERROR(+(D69-D67+D60)/D42,"-")</f>
        <v>0.17411426930806775</v>
      </c>
      <c r="E330" s="163">
        <f t="shared" si="523"/>
        <v>7.4779661609147216E-2</v>
      </c>
      <c r="F330" s="163">
        <f t="shared" si="523"/>
        <v>0.12822632907997944</v>
      </c>
      <c r="G330" s="163">
        <f t="shared" si="523"/>
        <v>0.16049638688873552</v>
      </c>
      <c r="H330" s="163">
        <f t="shared" si="523"/>
        <v>0.12333151250506871</v>
      </c>
      <c r="I330" s="163">
        <f t="shared" si="523"/>
        <v>0.13996534773780311</v>
      </c>
      <c r="J330" s="163">
        <f t="shared" si="523"/>
        <v>0.14083119781043529</v>
      </c>
      <c r="K330" s="163">
        <f t="shared" si="523"/>
        <v>0.14719008220659244</v>
      </c>
      <c r="L330" s="322">
        <f t="shared" si="523"/>
        <v>0.14513959614202829</v>
      </c>
      <c r="M330" s="163">
        <f t="shared" si="523"/>
        <v>-0.10523897058823529</v>
      </c>
      <c r="N330" s="163">
        <f t="shared" si="523"/>
        <v>0.13135550643086816</v>
      </c>
      <c r="O330" s="163">
        <f t="shared" si="523"/>
        <v>0.14056407919388322</v>
      </c>
      <c r="P330" s="163">
        <f t="shared" si="523"/>
        <v>0.13454899682127355</v>
      </c>
      <c r="Q330" s="163">
        <f t="shared" si="523"/>
        <v>8.806435508331685E-2</v>
      </c>
      <c r="R330" s="163">
        <f t="shared" si="523"/>
        <v>0.12260967379077616</v>
      </c>
      <c r="S330" s="163">
        <f t="shared" si="523"/>
        <v>7.119845360824742E-2</v>
      </c>
      <c r="T330" s="163">
        <f t="shared" si="523"/>
        <v>0.12021596203248139</v>
      </c>
      <c r="U330" s="163">
        <f t="shared" si="523"/>
        <v>0.11614120735984902</v>
      </c>
      <c r="V330" s="163">
        <f t="shared" si="523"/>
        <v>0.13286686103012635</v>
      </c>
      <c r="W330" s="163"/>
      <c r="X330" s="163"/>
      <c r="Y330" s="163">
        <f t="shared" ref="Y330:AN330" si="524">IFERROR(+(Y69-Y67+Y60)/Y42,"-")</f>
        <v>0.11798106153254831</v>
      </c>
      <c r="Z330" s="163">
        <f t="shared" si="524"/>
        <v>0.10372819595802828</v>
      </c>
      <c r="AA330" s="163">
        <f t="shared" si="524"/>
        <v>8.9313754615286678E-2</v>
      </c>
      <c r="AB330" s="163">
        <f t="shared" si="524"/>
        <v>0.14267113095238096</v>
      </c>
      <c r="AC330" s="163">
        <f t="shared" si="524"/>
        <v>8.129958768879654E-2</v>
      </c>
      <c r="AD330" s="163">
        <f t="shared" si="524"/>
        <v>9.4224047850682807E-2</v>
      </c>
      <c r="AE330" s="163">
        <f t="shared" si="524"/>
        <v>0.1088456836376543</v>
      </c>
      <c r="AF330" s="163">
        <f t="shared" si="524"/>
        <v>9.4481808605461473E-2</v>
      </c>
      <c r="AG330" s="322">
        <f t="shared" si="524"/>
        <v>0.10675366840440144</v>
      </c>
      <c r="AH330" s="322">
        <f t="shared" si="524"/>
        <v>0.10361586068115373</v>
      </c>
      <c r="AI330" s="322">
        <f t="shared" si="524"/>
        <v>0.11125770667514448</v>
      </c>
      <c r="AJ330" s="163">
        <f t="shared" si="524"/>
        <v>0.10950809508740886</v>
      </c>
      <c r="AK330" s="163">
        <f t="shared" si="524"/>
        <v>0.12276885675900454</v>
      </c>
      <c r="AL330" s="163">
        <f t="shared" si="524"/>
        <v>0.12705715802512829</v>
      </c>
      <c r="AM330" s="322">
        <f t="shared" si="524"/>
        <v>0.11304614734342057</v>
      </c>
      <c r="AN330" s="323">
        <f t="shared" si="524"/>
        <v>0.13510307197897861</v>
      </c>
      <c r="AQ330" s="322">
        <f>IFERROR(+(AQ69-AQ67+AQ60)/AQ42,"-")</f>
        <v>0.14719008220659244</v>
      </c>
      <c r="AR330" s="322">
        <f>IFERROR(+(AR69-AR67+AR60)/AR42,"-")</f>
        <v>0.10675366840440144</v>
      </c>
      <c r="AS330" s="322">
        <f>IFERROR(+(AS69-AS67+AS60)/AS42,"-")</f>
        <v>0.10361586068115372</v>
      </c>
      <c r="AT330" s="322">
        <f>IFERROR(+(AT69-AT67+AT60)/AT42,"-")</f>
        <v>0.11125770667514449</v>
      </c>
      <c r="AU330" s="322">
        <f>IFERROR(+(AU69-AU67+AU60)/AU42,"-")</f>
        <v>0.11304614734342058</v>
      </c>
      <c r="AV330" s="323">
        <f t="shared" ref="AV330" si="525">IFERROR(+(AV69-AV67+AV60)/AV42,"-")</f>
        <v>0.13510307197897864</v>
      </c>
      <c r="AX330" s="322">
        <f>IFERROR(+(AX69-AX67+AX60)/AX42,"-")</f>
        <v>0.16202617819806461</v>
      </c>
      <c r="AY330" s="322">
        <f>IFERROR(+(AY69-AY67+AY60)/AY42,"-")</f>
        <v>0.10095546647630553</v>
      </c>
      <c r="AZ330" s="322">
        <f>IFERROR(+(AZ69-AZ67+AZ60)/AZ42,"-")</f>
        <v>9.0869944343370188E-2</v>
      </c>
      <c r="BA330" s="322">
        <f>IFERROR(+(BA69-BA67+BA60)/BA42,"-")</f>
        <v>0.11500200964630225</v>
      </c>
      <c r="BB330" s="322">
        <f>IFERROR(+(BB69-BB67+BB60)/BB42,"-")</f>
        <v>0.21585560077862326</v>
      </c>
      <c r="BC330" s="323">
        <f t="shared" ref="BC330" si="526">IFERROR(+(BC69-BC67+BC60)/BC42,"-")</f>
        <v>0.12329632930880804</v>
      </c>
    </row>
    <row r="331" spans="1:55" s="204" customFormat="1">
      <c r="A331" s="341"/>
      <c r="B331" s="173" t="s">
        <v>43</v>
      </c>
      <c r="C331" s="308"/>
      <c r="D331" s="163">
        <f t="shared" ref="D331:V331" si="527">IFERROR(+D65/D357,"-")</f>
        <v>2.9620206339969233E-2</v>
      </c>
      <c r="E331" s="163">
        <f t="shared" si="527"/>
        <v>2.3563619731366567E-3</v>
      </c>
      <c r="F331" s="163">
        <f t="shared" si="527"/>
        <v>7.4076897252464769E-3</v>
      </c>
      <c r="G331" s="163">
        <f t="shared" si="527"/>
        <v>2.2727678000530886E-2</v>
      </c>
      <c r="H331" s="163">
        <f t="shared" si="527"/>
        <v>-2.7368999307285872E-3</v>
      </c>
      <c r="I331" s="163">
        <f t="shared" si="527"/>
        <v>1.7551073672324207E-2</v>
      </c>
      <c r="J331" s="163">
        <f t="shared" si="527"/>
        <v>2.532633309144321E-2</v>
      </c>
      <c r="K331" s="163">
        <f t="shared" si="527"/>
        <v>2.0862572544854532E-2</v>
      </c>
      <c r="L331" s="322">
        <f t="shared" si="527"/>
        <v>1.5359566720681669E-2</v>
      </c>
      <c r="M331" s="163">
        <f t="shared" si="527"/>
        <v>-5.402916635345411E-2</v>
      </c>
      <c r="N331" s="163">
        <f t="shared" si="527"/>
        <v>-7.1121587433831517E-5</v>
      </c>
      <c r="O331" s="163">
        <f t="shared" si="527"/>
        <v>2.6936157056732107E-2</v>
      </c>
      <c r="P331" s="163">
        <f t="shared" si="527"/>
        <v>1.0610607763096136E-2</v>
      </c>
      <c r="Q331" s="163">
        <f t="shared" si="527"/>
        <v>-1.0417734057451241E-3</v>
      </c>
      <c r="R331" s="163">
        <f t="shared" si="527"/>
        <v>7.4820284610494399E-3</v>
      </c>
      <c r="S331" s="163">
        <f t="shared" si="527"/>
        <v>-1.1324173335346519E-3</v>
      </c>
      <c r="T331" s="163">
        <f t="shared" si="527"/>
        <v>2.5193851674860161E-2</v>
      </c>
      <c r="U331" s="163">
        <f t="shared" si="527"/>
        <v>6.9250476759193267E-3</v>
      </c>
      <c r="V331" s="163">
        <f t="shared" si="527"/>
        <v>6.5463481448656491E-2</v>
      </c>
      <c r="W331" s="163"/>
      <c r="X331" s="163"/>
      <c r="Y331" s="163">
        <f t="shared" ref="Y331:AN331" si="528">IFERROR(+Y65/Y357,"-")</f>
        <v>2.8145560407569142E-2</v>
      </c>
      <c r="Z331" s="163">
        <f t="shared" si="528"/>
        <v>9.1928242983802776E-3</v>
      </c>
      <c r="AA331" s="163">
        <f t="shared" si="528"/>
        <v>3.3170829773332662E-3</v>
      </c>
      <c r="AB331" s="163">
        <f t="shared" si="528"/>
        <v>3.9488979054720916E-2</v>
      </c>
      <c r="AC331" s="163">
        <f t="shared" si="528"/>
        <v>3.2495667244367417E-3</v>
      </c>
      <c r="AD331" s="163">
        <f t="shared" si="528"/>
        <v>1.2792157995932293E-2</v>
      </c>
      <c r="AE331" s="163">
        <f t="shared" si="528"/>
        <v>2.3337686673102039E-2</v>
      </c>
      <c r="AF331" s="163">
        <f t="shared" si="528"/>
        <v>1.7340699989397669E-2</v>
      </c>
      <c r="AG331" s="322">
        <f t="shared" si="528"/>
        <v>1.0922107601910326E-2</v>
      </c>
      <c r="AH331" s="322">
        <f t="shared" si="528"/>
        <v>1.1709296438978615E-2</v>
      </c>
      <c r="AI331" s="322">
        <f t="shared" si="528"/>
        <v>9.7984569220397541E-3</v>
      </c>
      <c r="AJ331" s="163">
        <f t="shared" si="528"/>
        <v>4.4486705744995844E-2</v>
      </c>
      <c r="AK331" s="163">
        <f t="shared" si="528"/>
        <v>1.2455298260881389E-2</v>
      </c>
      <c r="AL331" s="163">
        <f t="shared" si="528"/>
        <v>3.1889387630018209E-2</v>
      </c>
      <c r="AM331" s="322">
        <f t="shared" si="528"/>
        <v>3.4138723075567964E-2</v>
      </c>
      <c r="AN331" s="323">
        <f t="shared" si="528"/>
        <v>1.4976486260798085E-2</v>
      </c>
      <c r="AQ331" s="322">
        <f>IFERROR(+AQ65/AQ357,"-")</f>
        <v>2.0862572544854532E-2</v>
      </c>
      <c r="AR331" s="322">
        <f>IFERROR(+AR65/AR357,"-")</f>
        <v>1.0922107601910326E-2</v>
      </c>
      <c r="AS331" s="322">
        <f>IFERROR(+AS65/AS357,"-")</f>
        <v>1.1709296438978613E-2</v>
      </c>
      <c r="AT331" s="322">
        <f>IFERROR(+AT65/AT357,"-")</f>
        <v>9.7984569220397541E-3</v>
      </c>
      <c r="AU331" s="322">
        <f>IFERROR(+AU65/AU357,"-")</f>
        <v>3.4138723075567964E-2</v>
      </c>
      <c r="AV331" s="323">
        <f t="shared" ref="AV331" si="529">IFERROR(+AV65/AV357,"-")</f>
        <v>1.4976486260798085E-2</v>
      </c>
      <c r="AX331" s="322">
        <f>IFERROR(+AX65/AX357,"-")</f>
        <v>1.581039905116215E-2</v>
      </c>
      <c r="AY331" s="322">
        <f>IFERROR(+AY65/AY357,"-")</f>
        <v>1.0032594490971682E-2</v>
      </c>
      <c r="AZ331" s="322">
        <f>IFERROR(+AZ65/AZ357,"-")</f>
        <v>8.3085919420204778E-3</v>
      </c>
      <c r="BA331" s="322">
        <f>IFERROR(+BA65/BA357,"-")</f>
        <v>9.1986917416189695E-3</v>
      </c>
      <c r="BB331" s="322">
        <f>IFERROR(+BB65/BB357,"-")</f>
        <v>1.9595462802959811E-2</v>
      </c>
      <c r="BC331" s="323">
        <f t="shared" ref="BC331" si="530">IFERROR(+BC65/BC357,"-")</f>
        <v>1.2972333802841393E-2</v>
      </c>
    </row>
    <row r="332" spans="1:55" s="204" customFormat="1">
      <c r="A332" s="341"/>
      <c r="B332" s="173" t="s">
        <v>42</v>
      </c>
      <c r="C332" s="308"/>
      <c r="D332" s="163">
        <f t="shared" ref="D332:V332" si="531">IFERROR(+D65/D127,"-")</f>
        <v>4.0948181778495657E-2</v>
      </c>
      <c r="E332" s="163">
        <f t="shared" si="531"/>
        <v>2.9423463299711374E-3</v>
      </c>
      <c r="F332" s="163">
        <f t="shared" si="531"/>
        <v>8.5915339297403439E-3</v>
      </c>
      <c r="G332" s="163">
        <f t="shared" si="531"/>
        <v>2.7456135977699775E-2</v>
      </c>
      <c r="H332" s="163">
        <f t="shared" si="531"/>
        <v>-3.114609381440466E-3</v>
      </c>
      <c r="I332" s="163">
        <f t="shared" si="531"/>
        <v>1.9314363823506656E-2</v>
      </c>
      <c r="J332" s="163">
        <f t="shared" si="531"/>
        <v>3.009008587892811E-2</v>
      </c>
      <c r="K332" s="163">
        <f t="shared" si="531"/>
        <v>2.5424355608150585E-2</v>
      </c>
      <c r="L332" s="322">
        <f t="shared" si="531"/>
        <v>1.8079023614426409E-2</v>
      </c>
      <c r="M332" s="163">
        <f t="shared" si="531"/>
        <v>-5.7829628884642464E-2</v>
      </c>
      <c r="N332" s="163">
        <f t="shared" si="531"/>
        <v>-7.8929268100172518E-5</v>
      </c>
      <c r="O332" s="163">
        <f t="shared" si="531"/>
        <v>2.9288913914965499E-2</v>
      </c>
      <c r="P332" s="163">
        <f t="shared" si="531"/>
        <v>1.1480897233657805E-2</v>
      </c>
      <c r="Q332" s="163">
        <f t="shared" si="531"/>
        <v>-1.4189676428853894E-3</v>
      </c>
      <c r="R332" s="163">
        <f t="shared" si="531"/>
        <v>8.3276183011658667E-3</v>
      </c>
      <c r="S332" s="163">
        <f t="shared" si="531"/>
        <v>-1.275645795684065E-3</v>
      </c>
      <c r="T332" s="163">
        <f t="shared" si="531"/>
        <v>2.8446208550401059E-2</v>
      </c>
      <c r="U332" s="163">
        <f t="shared" si="531"/>
        <v>7.4236980134638414E-3</v>
      </c>
      <c r="V332" s="163">
        <f t="shared" si="531"/>
        <v>7.2496096364041931E-2</v>
      </c>
      <c r="W332" s="163"/>
      <c r="X332" s="163"/>
      <c r="Y332" s="163">
        <f t="shared" ref="Y332:AN332" si="532">IFERROR(+Y65/Y127,"-")</f>
        <v>3.1879814287221697E-2</v>
      </c>
      <c r="Z332" s="163">
        <f t="shared" si="532"/>
        <v>1.0466898897111995E-2</v>
      </c>
      <c r="AA332" s="163">
        <f t="shared" si="532"/>
        <v>4.0523116596058208E-3</v>
      </c>
      <c r="AB332" s="163">
        <f t="shared" si="532"/>
        <v>4.9410666995979638E-2</v>
      </c>
      <c r="AC332" s="163">
        <f t="shared" si="532"/>
        <v>4.7018995674252394E-3</v>
      </c>
      <c r="AD332" s="163">
        <f t="shared" si="532"/>
        <v>1.556688621701673E-2</v>
      </c>
      <c r="AE332" s="163">
        <f t="shared" si="532"/>
        <v>3.2198676015511768E-2</v>
      </c>
      <c r="AF332" s="163">
        <f t="shared" si="532"/>
        <v>2.3799130167660991E-2</v>
      </c>
      <c r="AG332" s="322">
        <f t="shared" si="532"/>
        <v>1.2984953035559176E-2</v>
      </c>
      <c r="AH332" s="322">
        <f t="shared" si="532"/>
        <v>1.4381145373447249E-2</v>
      </c>
      <c r="AI332" s="322">
        <f t="shared" si="532"/>
        <v>1.1140083259441831E-2</v>
      </c>
      <c r="AJ332" s="163">
        <f t="shared" si="532"/>
        <v>5.0220803043685036E-2</v>
      </c>
      <c r="AK332" s="163">
        <f t="shared" si="532"/>
        <v>1.2802236198462614E-2</v>
      </c>
      <c r="AL332" s="163">
        <f t="shared" si="532"/>
        <v>3.6358778312163442E-2</v>
      </c>
      <c r="AM332" s="322">
        <f t="shared" si="532"/>
        <v>3.768596153989992E-2</v>
      </c>
      <c r="AN332" s="323">
        <f t="shared" si="532"/>
        <v>1.7631852875325787E-2</v>
      </c>
      <c r="AQ332" s="322">
        <f>IFERROR(+AQ65/AQ127,"-")</f>
        <v>2.5424355608150585E-2</v>
      </c>
      <c r="AR332" s="322">
        <f>IFERROR(+AR65/AR127,"-")</f>
        <v>1.2984953035559176E-2</v>
      </c>
      <c r="AS332" s="322">
        <f>IFERROR(+AS65/AS127,"-")</f>
        <v>1.4381145373447245E-2</v>
      </c>
      <c r="AT332" s="322">
        <f>IFERROR(+AT65/AT127,"-")</f>
        <v>1.1140083259441831E-2</v>
      </c>
      <c r="AU332" s="322">
        <f>IFERROR(+AU65/AU127,"-")</f>
        <v>3.7685961539899927E-2</v>
      </c>
      <c r="AV332" s="323">
        <f t="shared" ref="AV332" si="533">IFERROR(+AV65/AV127,"-")</f>
        <v>1.7631852875325787E-2</v>
      </c>
      <c r="AX332" s="322">
        <f>IFERROR(+AX65/AX127,"-")</f>
        <v>1.6403658365649675E-2</v>
      </c>
      <c r="AY332" s="322">
        <f>IFERROR(+AY65/AY127,"-")</f>
        <v>1.0927720852949321E-2</v>
      </c>
      <c r="AZ332" s="322">
        <f>IFERROR(+AZ65/AZ127,"-")</f>
        <v>1.1535326938749922E-2</v>
      </c>
      <c r="BA332" s="322">
        <f>IFERROR(+BA65/BA127,"-")</f>
        <v>1.0090218423551758E-2</v>
      </c>
      <c r="BB332" s="322">
        <f>IFERROR(+BB65/BB127,"-")</f>
        <v>2.472396925227114E-2</v>
      </c>
      <c r="BC332" s="323">
        <f t="shared" ref="BC332" si="534">IFERROR(+BC65/BC127,"-")</f>
        <v>1.5267800495282537E-2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5">IFERROR(+D266/D280,"-")</f>
        <v>17.990766389658358</v>
      </c>
      <c r="E338" s="161">
        <f t="shared" si="535"/>
        <v>14.92</v>
      </c>
      <c r="F338" s="161">
        <f t="shared" si="535"/>
        <v>16.183549783549783</v>
      </c>
      <c r="G338" s="161">
        <f t="shared" si="535"/>
        <v>15.538068709377901</v>
      </c>
      <c r="H338" s="161">
        <f t="shared" si="535"/>
        <v>17.819277108433734</v>
      </c>
      <c r="I338" s="161">
        <f t="shared" si="535"/>
        <v>15.173247381144238</v>
      </c>
      <c r="J338" s="161">
        <f t="shared" si="535"/>
        <v>18.205882352941178</v>
      </c>
      <c r="K338" s="161">
        <f t="shared" si="535"/>
        <v>21.177722152690862</v>
      </c>
      <c r="L338" s="347">
        <f t="shared" si="535"/>
        <v>16.851530612244897</v>
      </c>
      <c r="M338" s="161">
        <f t="shared" si="535"/>
        <v>13.133333333333333</v>
      </c>
      <c r="N338" s="161">
        <f t="shared" si="535"/>
        <v>16.55135135135135</v>
      </c>
      <c r="O338" s="161">
        <f t="shared" si="535"/>
        <v>16.527363184079601</v>
      </c>
      <c r="P338" s="161">
        <f t="shared" si="535"/>
        <v>15.826989619377162</v>
      </c>
      <c r="Q338" s="161">
        <f t="shared" si="535"/>
        <v>20.988304093567251</v>
      </c>
      <c r="R338" s="161">
        <f t="shared" si="535"/>
        <v>23.660869565217393</v>
      </c>
      <c r="S338" s="161">
        <f t="shared" si="535"/>
        <v>19.125683060109289</v>
      </c>
      <c r="T338" s="161">
        <f t="shared" si="535"/>
        <v>19.234234234234233</v>
      </c>
      <c r="U338" s="161">
        <f t="shared" si="535"/>
        <v>33.760563380281688</v>
      </c>
      <c r="V338" s="161">
        <f t="shared" si="535"/>
        <v>34.119999999999997</v>
      </c>
      <c r="W338" s="161"/>
      <c r="X338" s="161"/>
      <c r="Y338" s="161">
        <f t="shared" ref="Y338:AN338" si="536">IFERROR(+Y266/Y280,"-")</f>
        <v>48.33898305084746</v>
      </c>
      <c r="Z338" s="161">
        <f t="shared" si="536"/>
        <v>16.758147512864493</v>
      </c>
      <c r="AA338" s="161">
        <f t="shared" si="536"/>
        <v>16.117924528301888</v>
      </c>
      <c r="AB338" s="161">
        <f t="shared" si="536"/>
        <v>16.346938775510203</v>
      </c>
      <c r="AC338" s="161">
        <f t="shared" si="536"/>
        <v>19.647180555555551</v>
      </c>
      <c r="AD338" s="161">
        <f t="shared" si="536"/>
        <v>19.16355140186916</v>
      </c>
      <c r="AE338" s="161">
        <f t="shared" si="536"/>
        <v>18.787234042553191</v>
      </c>
      <c r="AF338" s="161">
        <f t="shared" si="536"/>
        <v>17.396887159533073</v>
      </c>
      <c r="AG338" s="347">
        <f t="shared" si="536"/>
        <v>19.594939217116462</v>
      </c>
      <c r="AH338" s="347">
        <f t="shared" si="536"/>
        <v>18.280245798319328</v>
      </c>
      <c r="AI338" s="347">
        <f t="shared" si="536"/>
        <v>21.400461627236005</v>
      </c>
      <c r="AJ338" s="161">
        <f t="shared" si="536"/>
        <v>30.610194902548727</v>
      </c>
      <c r="AK338" s="161">
        <f t="shared" si="536"/>
        <v>23.803571428571427</v>
      </c>
      <c r="AL338" s="161">
        <f t="shared" si="536"/>
        <v>34.666666666666664</v>
      </c>
      <c r="AM338" s="347">
        <f t="shared" si="536"/>
        <v>30.575308641975308</v>
      </c>
      <c r="AN338" s="348">
        <f t="shared" si="536"/>
        <v>18.606596019744572</v>
      </c>
      <c r="AQ338" s="347">
        <f>IFERROR(+AQ266/AQ280,"-")</f>
        <v>21.177722152690862</v>
      </c>
      <c r="AR338" s="347">
        <f>IFERROR(+AR266/AR280,"-")</f>
        <v>19.594939217116458</v>
      </c>
      <c r="AS338" s="347">
        <f>IFERROR(+AS266/AS280,"-")</f>
        <v>18.280245798319328</v>
      </c>
      <c r="AT338" s="347">
        <f>IFERROR(+AT266/AT280,"-")</f>
        <v>21.400461627236009</v>
      </c>
      <c r="AU338" s="347">
        <f>IFERROR(+AU266/AU280,"-")</f>
        <v>30.575308641975312</v>
      </c>
      <c r="AV338" s="348">
        <f t="shared" ref="AV338" si="537">IFERROR(+AV266/AV280,"-")</f>
        <v>18.606596019744572</v>
      </c>
      <c r="AX338" s="347">
        <f>IFERROR(+AX266/AX280,"-")</f>
        <v>18.922954303931988</v>
      </c>
      <c r="AY338" s="347">
        <f>IFERROR(+AY266/AY280,"-")</f>
        <v>19.650234741784036</v>
      </c>
      <c r="AZ338" s="347">
        <f>IFERROR(+AZ266/AZ280,"-")</f>
        <v>19.426900584795323</v>
      </c>
      <c r="BA338" s="347">
        <f>IFERROR(+BA266/BA280,"-")</f>
        <v>24.06338028169014</v>
      </c>
      <c r="BB338" s="347">
        <f>IFERROR(+BB266/BB280,"-")</f>
        <v>34.666666666666664</v>
      </c>
      <c r="BC338" s="348">
        <f t="shared" ref="BC338" si="538">IFERROR(+BC266/BC280,"-")</f>
        <v>18.66938775510204</v>
      </c>
    </row>
    <row r="339" spans="1:55" s="204" customFormat="1">
      <c r="A339" s="287"/>
      <c r="B339" s="173"/>
      <c r="C339" s="308" t="s">
        <v>38</v>
      </c>
      <c r="D339" s="161">
        <f t="shared" ref="D339:V339" si="539">IFERROR(+D266/D283,"-")</f>
        <v>8.8402903811252269</v>
      </c>
      <c r="E339" s="161">
        <f t="shared" si="539"/>
        <v>4.5349544072948325</v>
      </c>
      <c r="F339" s="161">
        <f t="shared" si="539"/>
        <v>6.6354277600283993</v>
      </c>
      <c r="G339" s="161">
        <f t="shared" si="539"/>
        <v>6.7709892777665388</v>
      </c>
      <c r="H339" s="161">
        <f t="shared" si="539"/>
        <v>6.2735949098621422</v>
      </c>
      <c r="I339" s="161">
        <f t="shared" si="539"/>
        <v>4.9709609292502641</v>
      </c>
      <c r="J339" s="161">
        <f t="shared" si="539"/>
        <v>6.6114819759679575</v>
      </c>
      <c r="K339" s="161">
        <f t="shared" si="539"/>
        <v>8.5502779181404751</v>
      </c>
      <c r="L339" s="347">
        <f t="shared" si="539"/>
        <v>6.6816365751276994</v>
      </c>
      <c r="M339" s="161">
        <f t="shared" si="539"/>
        <v>7.3507462686567164</v>
      </c>
      <c r="N339" s="161">
        <f t="shared" si="539"/>
        <v>8.5770308123249297</v>
      </c>
      <c r="O339" s="161">
        <f t="shared" si="539"/>
        <v>7.9855769230769234</v>
      </c>
      <c r="P339" s="161">
        <f t="shared" si="539"/>
        <v>8.7792706333973136</v>
      </c>
      <c r="Q339" s="161">
        <f t="shared" si="539"/>
        <v>9.5325365205843298</v>
      </c>
      <c r="R339" s="161">
        <f t="shared" si="539"/>
        <v>12.312217194570136</v>
      </c>
      <c r="S339" s="161">
        <f t="shared" si="539"/>
        <v>10.057471264367816</v>
      </c>
      <c r="T339" s="161">
        <f t="shared" si="539"/>
        <v>8.4722222222222214</v>
      </c>
      <c r="U339" s="161">
        <f t="shared" si="539"/>
        <v>14.750769230769231</v>
      </c>
      <c r="V339" s="161">
        <f t="shared" si="539"/>
        <v>16.29936305732484</v>
      </c>
      <c r="W339" s="161"/>
      <c r="X339" s="161"/>
      <c r="Y339" s="161">
        <f t="shared" ref="Y339:AN339" si="540">IFERROR(+Y266/Y283,"-")</f>
        <v>14.014742014742014</v>
      </c>
      <c r="Z339" s="161">
        <f t="shared" si="540"/>
        <v>8.4588744588744582</v>
      </c>
      <c r="AA339" s="161">
        <f t="shared" si="540"/>
        <v>8.6287878787878789</v>
      </c>
      <c r="AB339" s="161">
        <f t="shared" si="540"/>
        <v>8.860619469026549</v>
      </c>
      <c r="AC339" s="161">
        <f t="shared" si="540"/>
        <v>10.325525547445254</v>
      </c>
      <c r="AD339" s="161">
        <f t="shared" si="540"/>
        <v>9.6042154566744724</v>
      </c>
      <c r="AE339" s="161">
        <f t="shared" si="540"/>
        <v>10.574850299401197</v>
      </c>
      <c r="AF339" s="161">
        <f t="shared" si="540"/>
        <v>9.1618852459016402</v>
      </c>
      <c r="AG339" s="347">
        <f t="shared" si="540"/>
        <v>9.6763098811381916</v>
      </c>
      <c r="AH339" s="347">
        <f t="shared" si="540"/>
        <v>8.9816236581337741</v>
      </c>
      <c r="AI339" s="347">
        <f t="shared" si="540"/>
        <v>10.641893830703014</v>
      </c>
      <c r="AJ339" s="161">
        <f t="shared" si="540"/>
        <v>17.661764705882351</v>
      </c>
      <c r="AK339" s="161">
        <f t="shared" si="540"/>
        <v>7.75</v>
      </c>
      <c r="AL339" s="161">
        <f t="shared" si="540"/>
        <v>17.433526011560694</v>
      </c>
      <c r="AM339" s="347">
        <f t="shared" si="540"/>
        <v>16.49966688874084</v>
      </c>
      <c r="AN339" s="348">
        <f t="shared" si="540"/>
        <v>8.0220242880789101</v>
      </c>
      <c r="AQ339" s="347">
        <f>IFERROR(+AQ266/AQ283,"-")</f>
        <v>8.5502779181404751</v>
      </c>
      <c r="AR339" s="347">
        <f>IFERROR(+AR266/AR283,"-")</f>
        <v>9.6763098811381916</v>
      </c>
      <c r="AS339" s="347">
        <f>IFERROR(+AS266/AS283,"-")</f>
        <v>8.9816236581337741</v>
      </c>
      <c r="AT339" s="347">
        <f>IFERROR(+AT266/AT283,"-")</f>
        <v>10.641893830703014</v>
      </c>
      <c r="AU339" s="347">
        <f>IFERROR(+AU266/AU283,"-")</f>
        <v>16.49966688874084</v>
      </c>
      <c r="AV339" s="348">
        <f t="shared" ref="AV339" si="541">IFERROR(+AV266/AV283,"-")</f>
        <v>8.0220242880789101</v>
      </c>
      <c r="AX339" s="347">
        <f>IFERROR(+AX266/AX283,"-")</f>
        <v>8.5137461152283045</v>
      </c>
      <c r="AY339" s="347">
        <f>IFERROR(+AY266/AY283,"-")</f>
        <v>10.037170263788969</v>
      </c>
      <c r="AZ339" s="347">
        <f>IFERROR(+AZ266/AZ283,"-")</f>
        <v>9.6992700729927002</v>
      </c>
      <c r="BA339" s="347">
        <f>IFERROR(+BA266/BA283,"-")</f>
        <v>9.818965517241379</v>
      </c>
      <c r="BB339" s="347">
        <f>IFERROR(+BB266/BB283,"-")</f>
        <v>17.433526011560694</v>
      </c>
      <c r="BC339" s="348">
        <f t="shared" ref="BC339" si="542">IFERROR(+BC266/BC283,"-")</f>
        <v>9.075396825396826</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43">IFERROR(+(D281+D282)/D280,"-")</f>
        <v>1.0350877192982457</v>
      </c>
      <c r="E341" s="167">
        <f t="shared" si="543"/>
        <v>2.29</v>
      </c>
      <c r="F341" s="167">
        <f t="shared" si="543"/>
        <v>1.438961038961039</v>
      </c>
      <c r="G341" s="167">
        <f t="shared" si="543"/>
        <v>1.2948003714020426</v>
      </c>
      <c r="H341" s="167">
        <f t="shared" si="543"/>
        <v>1.8403614457831325</v>
      </c>
      <c r="I341" s="167">
        <f t="shared" si="543"/>
        <v>2.0523771152296537</v>
      </c>
      <c r="J341" s="167">
        <f t="shared" si="543"/>
        <v>1.7536764705882353</v>
      </c>
      <c r="K341" s="167">
        <f t="shared" si="543"/>
        <v>1.4768460575719649</v>
      </c>
      <c r="L341" s="351">
        <f t="shared" si="543"/>
        <v>1.5220663265306122</v>
      </c>
      <c r="M341" s="167">
        <f t="shared" si="543"/>
        <v>0.78666666666666663</v>
      </c>
      <c r="N341" s="167">
        <f t="shared" si="543"/>
        <v>0.92972972972972978</v>
      </c>
      <c r="O341" s="167">
        <f t="shared" si="543"/>
        <v>1.0696517412935322</v>
      </c>
      <c r="P341" s="167">
        <f t="shared" si="543"/>
        <v>0.80276816608996537</v>
      </c>
      <c r="Q341" s="167">
        <f t="shared" si="543"/>
        <v>1.2017543859649122</v>
      </c>
      <c r="R341" s="167">
        <f t="shared" si="543"/>
        <v>0.92173913043478262</v>
      </c>
      <c r="S341" s="167">
        <f t="shared" si="543"/>
        <v>0.90163934426229508</v>
      </c>
      <c r="T341" s="167">
        <f t="shared" si="543"/>
        <v>1.2702702702702702</v>
      </c>
      <c r="U341" s="167">
        <f t="shared" si="543"/>
        <v>1.2887323943661972</v>
      </c>
      <c r="V341" s="167">
        <f t="shared" si="543"/>
        <v>1.0933333333333333</v>
      </c>
      <c r="W341" s="167"/>
      <c r="X341" s="167"/>
      <c r="Y341" s="167">
        <f t="shared" ref="Y341:AN341" si="544">IFERROR(+(Y281+Y282)/Y280,"-")</f>
        <v>2.4491525423728815</v>
      </c>
      <c r="Z341" s="167">
        <f t="shared" si="544"/>
        <v>0.98113207547169812</v>
      </c>
      <c r="AA341" s="167">
        <f t="shared" si="544"/>
        <v>0.86792452830188682</v>
      </c>
      <c r="AB341" s="167">
        <f t="shared" si="544"/>
        <v>0.8448979591836735</v>
      </c>
      <c r="AC341" s="167">
        <f t="shared" si="544"/>
        <v>0.90277777777777779</v>
      </c>
      <c r="AD341" s="167">
        <f t="shared" si="544"/>
        <v>0.99532710280373837</v>
      </c>
      <c r="AE341" s="167">
        <f t="shared" si="544"/>
        <v>0.77659574468085102</v>
      </c>
      <c r="AF341" s="167">
        <f t="shared" si="544"/>
        <v>0.89883268482490275</v>
      </c>
      <c r="AG341" s="351">
        <f t="shared" si="544"/>
        <v>1.0250425480184779</v>
      </c>
      <c r="AH341" s="351">
        <f t="shared" si="544"/>
        <v>1.0352941176470589</v>
      </c>
      <c r="AI341" s="351">
        <f t="shared" si="544"/>
        <v>1.0109636468551644</v>
      </c>
      <c r="AJ341" s="167">
        <f t="shared" si="544"/>
        <v>0.73313343328335834</v>
      </c>
      <c r="AK341" s="167">
        <f t="shared" si="544"/>
        <v>2.0714285714285716</v>
      </c>
      <c r="AL341" s="167">
        <f t="shared" si="544"/>
        <v>0.9885057471264368</v>
      </c>
      <c r="AM341" s="351">
        <f t="shared" si="544"/>
        <v>0.85308641975308641</v>
      </c>
      <c r="AN341" s="352">
        <f t="shared" si="544"/>
        <v>1.3194390033691139</v>
      </c>
      <c r="AQ341" s="351">
        <f>IFERROR(+(AQ281+AQ282)/AQ280,"-")</f>
        <v>1.4768460575719649</v>
      </c>
      <c r="AR341" s="351">
        <f>IFERROR(+(AR281+AR282)/AR280,"-")</f>
        <v>1.0250425480184779</v>
      </c>
      <c r="AS341" s="351">
        <f>IFERROR(+(AS281+AS282)/AS280,"-")</f>
        <v>1.0352941176470589</v>
      </c>
      <c r="AT341" s="351">
        <f>IFERROR(+(AT281+AT282)/AT280,"-")</f>
        <v>1.0109636468551646</v>
      </c>
      <c r="AU341" s="351">
        <f>IFERROR(+(AU281+AU282)/AU280,"-")</f>
        <v>0.8530864197530863</v>
      </c>
      <c r="AV341" s="352">
        <f t="shared" ref="AV341" si="545">IFERROR(+(AV281+AV282)/AV280,"-")</f>
        <v>1.3194390033691137</v>
      </c>
      <c r="AX341" s="351">
        <f>IFERROR(+(AX281+AX282)/AX280,"-")</f>
        <v>1.2778958554729012</v>
      </c>
      <c r="AY341" s="351">
        <f>IFERROR(+(AY281+AY282)/AY280,"-")</f>
        <v>0.98826291079812212</v>
      </c>
      <c r="AZ341" s="351">
        <f>IFERROR(+(AZ281+AZ282)/AZ280,"-")</f>
        <v>0.95321637426900585</v>
      </c>
      <c r="BA341" s="351">
        <f>IFERROR(+(BA281+BA282)/BA280,"-")</f>
        <v>1.204225352112676</v>
      </c>
      <c r="BB341" s="351">
        <f>IFERROR(+(BB281+BB282)/BB280,"-")</f>
        <v>1.3160919540229885</v>
      </c>
      <c r="BC341" s="352">
        <f t="shared" ref="BC341" si="546">IFERROR(+(BC281+BC282)/BC280,"-")</f>
        <v>1.1142857142857143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7">IFERROR(+(D274+D275)/D266,"-")</f>
        <v>1.4531923629644836</v>
      </c>
      <c r="E343" s="161">
        <f t="shared" si="547"/>
        <v>1.9862600536193029</v>
      </c>
      <c r="F343" s="161">
        <f t="shared" si="547"/>
        <v>1.6838219559169698</v>
      </c>
      <c r="G343" s="161">
        <f t="shared" si="547"/>
        <v>0</v>
      </c>
      <c r="H343" s="161">
        <f t="shared" si="547"/>
        <v>1.2504225828262339</v>
      </c>
      <c r="I343" s="161">
        <f t="shared" si="547"/>
        <v>1.1212426978226235</v>
      </c>
      <c r="J343" s="161">
        <f t="shared" si="547"/>
        <v>1.2852382875605817</v>
      </c>
      <c r="K343" s="161">
        <f t="shared" si="547"/>
        <v>1.310383547071686</v>
      </c>
      <c r="L343" s="347">
        <f t="shared" si="547"/>
        <v>1.0333721880771443</v>
      </c>
      <c r="M343" s="161">
        <f t="shared" si="547"/>
        <v>2.537055837563452</v>
      </c>
      <c r="N343" s="161">
        <f t="shared" si="547"/>
        <v>1.9271717831482691</v>
      </c>
      <c r="O343" s="161">
        <f t="shared" si="547"/>
        <v>0</v>
      </c>
      <c r="P343" s="161">
        <f t="shared" si="547"/>
        <v>2.2330564057717535</v>
      </c>
      <c r="Q343" s="161">
        <f t="shared" si="547"/>
        <v>2.2383672332125939</v>
      </c>
      <c r="R343" s="161">
        <f t="shared" si="547"/>
        <v>2.4542447629547959</v>
      </c>
      <c r="S343" s="161">
        <f t="shared" si="547"/>
        <v>2.3882857142857143</v>
      </c>
      <c r="T343" s="161">
        <f t="shared" si="547"/>
        <v>1.6339578454332553</v>
      </c>
      <c r="U343" s="161">
        <f t="shared" si="547"/>
        <v>2.5519399249061325</v>
      </c>
      <c r="V343" s="161">
        <f t="shared" si="547"/>
        <v>3.4747948417350529</v>
      </c>
      <c r="W343" s="161"/>
      <c r="X343" s="161"/>
      <c r="Y343" s="161">
        <f t="shared" ref="Y343:AN343" si="548">IFERROR(+(Y274+Y275)/Y266,"-")</f>
        <v>0</v>
      </c>
      <c r="Z343" s="161">
        <f t="shared" si="548"/>
        <v>1.9085977482088023</v>
      </c>
      <c r="AA343" s="161">
        <f t="shared" si="548"/>
        <v>1.8934738074334212</v>
      </c>
      <c r="AB343" s="161">
        <f t="shared" si="548"/>
        <v>1.6868913857677903</v>
      </c>
      <c r="AC343" s="161">
        <f t="shared" si="548"/>
        <v>3.2064255756233053</v>
      </c>
      <c r="AD343" s="161">
        <f t="shared" si="548"/>
        <v>0</v>
      </c>
      <c r="AE343" s="161">
        <f t="shared" si="548"/>
        <v>3.233295583238958</v>
      </c>
      <c r="AF343" s="161">
        <f t="shared" si="548"/>
        <v>1.7338403041825095</v>
      </c>
      <c r="AG343" s="347">
        <f t="shared" si="548"/>
        <v>1.8095022848169129</v>
      </c>
      <c r="AH343" s="347">
        <f t="shared" si="548"/>
        <v>1.6577108250548733</v>
      </c>
      <c r="AI343" s="347">
        <f t="shared" si="548"/>
        <v>1.987569768382452</v>
      </c>
      <c r="AJ343" s="161">
        <f t="shared" si="548"/>
        <v>1.578831366018514</v>
      </c>
      <c r="AK343" s="161">
        <f t="shared" si="548"/>
        <v>2.0765191297824455</v>
      </c>
      <c r="AL343" s="161">
        <f t="shared" si="548"/>
        <v>2.135610079575597</v>
      </c>
      <c r="AM343" s="347">
        <f t="shared" si="548"/>
        <v>1.6734232415408221</v>
      </c>
      <c r="AN343" s="348">
        <f t="shared" si="548"/>
        <v>1.3635231368763456</v>
      </c>
      <c r="AQ343" s="347">
        <f>IFERROR(+(AQ274+AQ275)/AQ266,"-")</f>
        <v>1.310383547071686</v>
      </c>
      <c r="AR343" s="347">
        <f>IFERROR(+(AR274+AR275)/AR266,"-")</f>
        <v>1.8095022848169131</v>
      </c>
      <c r="AS343" s="347">
        <f>IFERROR(+(AS274+AS275)/AS266,"-")</f>
        <v>1.6577108250548738</v>
      </c>
      <c r="AT343" s="347">
        <f>IFERROR(+(AT274+AT275)/AT266,"-")</f>
        <v>1.987569768382452</v>
      </c>
      <c r="AU343" s="347">
        <f>IFERROR(+(AU274+AU275)/AU266,"-")</f>
        <v>1.6734232415408219</v>
      </c>
      <c r="AV343" s="348">
        <f t="shared" ref="AV343" si="549">IFERROR(+(AV274+AV275)/AV266,"-")</f>
        <v>1.3635231368763456</v>
      </c>
      <c r="AX343" s="347">
        <f>IFERROR(+(AX274+AX275)/AX266,"-")</f>
        <v>1.1911380675595991</v>
      </c>
      <c r="AY343" s="347">
        <f>IFERROR(+(AY274+AY275)/AY266,"-")</f>
        <v>1.8473300680922231</v>
      </c>
      <c r="AZ343" s="347">
        <f>IFERROR(+(AZ274+AZ275)/AZ266,"-")</f>
        <v>2.3173540036122819</v>
      </c>
      <c r="BA343" s="347">
        <f>IFERROR(+(BA274+BA275)/BA266,"-")</f>
        <v>2.0087796312554871</v>
      </c>
      <c r="BB343" s="347">
        <f>IFERROR(+(BB274+BB275)/BB266,"-")</f>
        <v>2.135610079575597</v>
      </c>
      <c r="BC343" s="348">
        <f t="shared" ref="BC343" si="550">IFERROR(+(BC274+BC275)/BC266,"-")</f>
        <v>1.9717971141233057</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51">IFERROR(+D134/(D88+D110+D119),"-")</f>
        <v>0.72335827998899282</v>
      </c>
      <c r="E347" s="168">
        <f t="shared" si="551"/>
        <v>0.8008445331993842</v>
      </c>
      <c r="F347" s="168">
        <f t="shared" si="551"/>
        <v>0.86220805106805343</v>
      </c>
      <c r="G347" s="168">
        <f t="shared" si="551"/>
        <v>0.82778137531772844</v>
      </c>
      <c r="H347" s="168">
        <f t="shared" si="551"/>
        <v>0.87872975244902363</v>
      </c>
      <c r="I347" s="168">
        <f t="shared" si="551"/>
        <v>0.90870576078532683</v>
      </c>
      <c r="J347" s="168">
        <f t="shared" si="551"/>
        <v>0.84168364269040108</v>
      </c>
      <c r="K347" s="168">
        <f t="shared" si="551"/>
        <v>0.82057176092756257</v>
      </c>
      <c r="L347" s="320">
        <f t="shared" si="551"/>
        <v>0.84957920420078248</v>
      </c>
      <c r="M347" s="168">
        <f t="shared" si="551"/>
        <v>0.93428174096068561</v>
      </c>
      <c r="N347" s="168">
        <f t="shared" si="551"/>
        <v>0.9010800321063166</v>
      </c>
      <c r="O347" s="168">
        <f t="shared" si="551"/>
        <v>0.91967073736280724</v>
      </c>
      <c r="P347" s="168">
        <f t="shared" si="551"/>
        <v>0.92419673716699613</v>
      </c>
      <c r="Q347" s="168">
        <f t="shared" si="551"/>
        <v>0.73417699900946132</v>
      </c>
      <c r="R347" s="168">
        <f t="shared" si="551"/>
        <v>0.89845958237566625</v>
      </c>
      <c r="S347" s="168">
        <f t="shared" si="551"/>
        <v>0.88770194775781364</v>
      </c>
      <c r="T347" s="168">
        <f t="shared" si="551"/>
        <v>0.88566641948861613</v>
      </c>
      <c r="U347" s="168">
        <f t="shared" si="551"/>
        <v>0.93282992699323863</v>
      </c>
      <c r="V347" s="168">
        <f t="shared" si="551"/>
        <v>0.90299319179792936</v>
      </c>
      <c r="W347" s="168"/>
      <c r="X347" s="168"/>
      <c r="Y347" s="168">
        <f t="shared" ref="Y347:AN347" si="552">IFERROR(+Y134/(Y88+Y110+Y119),"-")</f>
        <v>0.88286462882096073</v>
      </c>
      <c r="Z347" s="168">
        <f t="shared" si="552"/>
        <v>0.87827582827963901</v>
      </c>
      <c r="AA347" s="168">
        <f t="shared" si="552"/>
        <v>0.81856561290646834</v>
      </c>
      <c r="AB347" s="168">
        <f t="shared" si="552"/>
        <v>0.79919947362649413</v>
      </c>
      <c r="AC347" s="168">
        <f t="shared" si="552"/>
        <v>0.69111785095320621</v>
      </c>
      <c r="AD347" s="168">
        <f t="shared" si="552"/>
        <v>0.82174333440768199</v>
      </c>
      <c r="AE347" s="168">
        <f t="shared" si="552"/>
        <v>0.72480268014309235</v>
      </c>
      <c r="AF347" s="168">
        <f t="shared" si="552"/>
        <v>0.72862746945939894</v>
      </c>
      <c r="AG347" s="320">
        <f t="shared" si="552"/>
        <v>0.84113479554402693</v>
      </c>
      <c r="AH347" s="320">
        <f t="shared" si="552"/>
        <v>0.81421090161505405</v>
      </c>
      <c r="AI347" s="320">
        <f t="shared" si="552"/>
        <v>0.87956655460037281</v>
      </c>
      <c r="AJ347" s="168">
        <f t="shared" si="552"/>
        <v>0.88582226983305445</v>
      </c>
      <c r="AK347" s="168">
        <f t="shared" si="552"/>
        <v>0.97290020804155397</v>
      </c>
      <c r="AL347" s="168">
        <f t="shared" si="552"/>
        <v>0.87707533394624415</v>
      </c>
      <c r="AM347" s="320">
        <f t="shared" si="552"/>
        <v>0.90587374397820974</v>
      </c>
      <c r="AN347" s="321">
        <f t="shared" si="552"/>
        <v>0.84939909534153712</v>
      </c>
      <c r="AQ347" s="320">
        <f>IFERROR(+AQ134/(AQ88+AQ110+AQ119),"-")</f>
        <v>0.82057176092756257</v>
      </c>
      <c r="AR347" s="320">
        <f>IFERROR(+AR134/(AR88+AR110+AR119),"-")</f>
        <v>0.84113479554402704</v>
      </c>
      <c r="AS347" s="320">
        <f>IFERROR(+AS134/(AS88+AS110+AS119),"-")</f>
        <v>0.81421090161505405</v>
      </c>
      <c r="AT347" s="320">
        <f>IFERROR(+AT134/(AT88+AT110+AT119),"-")</f>
        <v>0.87956655460037281</v>
      </c>
      <c r="AU347" s="320">
        <f>IFERROR(+AU134/(AU88+AU110+AU119),"-")</f>
        <v>0.90587374397820974</v>
      </c>
      <c r="AV347" s="321">
        <f t="shared" ref="AV347" si="553">IFERROR(+AV134/(AV88+AV110+AV119),"-")</f>
        <v>0.84939909534153724</v>
      </c>
      <c r="AX347" s="320">
        <f>IFERROR(+AX134/(AX88+AX110+AX119),"-")</f>
        <v>0.96383259339067118</v>
      </c>
      <c r="AY347" s="320">
        <f>IFERROR(+AY134/(AY88+AY110+AY119),"-")</f>
        <v>0.9180866372756904</v>
      </c>
      <c r="AZ347" s="320">
        <f>IFERROR(+AZ134/(AZ88+AZ110+AZ119),"-")</f>
        <v>0.72027364166939478</v>
      </c>
      <c r="BA347" s="320">
        <f>IFERROR(+BA134/(BA88+BA110+BA119),"-")</f>
        <v>0.91164446154586121</v>
      </c>
      <c r="BB347" s="320">
        <f>IFERROR(+BB134/(BB88+BB110+BB119),"-")</f>
        <v>0.79256945367539544</v>
      </c>
      <c r="BC347" s="321">
        <f t="shared" ref="BC347" si="554">IFERROR(+BC134/(BC88+BC110+BC119),"-")</f>
        <v>0.84965308571130471</v>
      </c>
    </row>
    <row r="348" spans="1:55" s="204" customFormat="1">
      <c r="A348" s="287"/>
      <c r="B348" s="173" t="s">
        <v>31</v>
      </c>
      <c r="C348" s="308"/>
      <c r="D348" s="168">
        <f t="shared" ref="D348:L348" si="555">IFERROR(+(D91+D96+D122)/(D88+D110+D119),"-")</f>
        <v>5.1577473726314584E-2</v>
      </c>
      <c r="E348" s="168">
        <f t="shared" si="555"/>
        <v>3.2351992289754931E-2</v>
      </c>
      <c r="F348" s="168">
        <f t="shared" si="555"/>
        <v>1.1225467856221891E-2</v>
      </c>
      <c r="G348" s="168">
        <f t="shared" si="555"/>
        <v>5.007741645569685E-3</v>
      </c>
      <c r="H348" s="168">
        <f t="shared" si="555"/>
        <v>3.7970996557557903E-2</v>
      </c>
      <c r="I348" s="168">
        <f t="shared" si="555"/>
        <v>0</v>
      </c>
      <c r="J348" s="168">
        <f t="shared" si="555"/>
        <v>0</v>
      </c>
      <c r="K348" s="168">
        <f t="shared" si="555"/>
        <v>4.4253941761812639E-2</v>
      </c>
      <c r="L348" s="320">
        <f t="shared" si="555"/>
        <v>1.7671623846162655E-2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320">
        <f t="shared" ref="AG348:AN348" si="556">IFERROR(+(AG91+AG96+AG122)/(AG88+AG110+AG119),"-")</f>
        <v>3.0448755765554971E-2</v>
      </c>
      <c r="AH348" s="320">
        <f t="shared" si="556"/>
        <v>4.647524941966711E-2</v>
      </c>
      <c r="AI348" s="320">
        <f t="shared" si="556"/>
        <v>7.5721858214841216E-3</v>
      </c>
      <c r="AJ348" s="168">
        <f t="shared" si="556"/>
        <v>0</v>
      </c>
      <c r="AK348" s="168">
        <f t="shared" si="556"/>
        <v>0</v>
      </c>
      <c r="AL348" s="168">
        <f t="shared" si="556"/>
        <v>0</v>
      </c>
      <c r="AM348" s="320">
        <f t="shared" si="556"/>
        <v>0</v>
      </c>
      <c r="AN348" s="321">
        <f t="shared" si="556"/>
        <v>1.9746529923485374E-2</v>
      </c>
      <c r="AQ348" s="320">
        <f>IFERROR(+(AQ91+AQ96+AQ122)/(AQ88+AQ110+AQ119),"-")</f>
        <v>4.4253941761812639E-2</v>
      </c>
      <c r="AR348" s="320">
        <f>IFERROR(+(AR91+AR96+AR122)/(AR88+AR110+AR119),"-")</f>
        <v>3.0448755765554971E-2</v>
      </c>
      <c r="AS348" s="320">
        <f>IFERROR(+(AS91+AS96+AS122)/(AS88+AS110+AS119),"-")</f>
        <v>4.6475249419667103E-2</v>
      </c>
      <c r="AT348" s="320">
        <f>IFERROR(+(AT91+AT96+AT122)/(AT88+AT110+AT119),"-")</f>
        <v>7.5721858214841216E-3</v>
      </c>
      <c r="AU348" s="320">
        <f>IFERROR(+(AU91+AU96+AU122)/(AU88+AU110+AU119),"-")</f>
        <v>0</v>
      </c>
      <c r="AV348" s="321">
        <f t="shared" ref="AV348" si="557">IFERROR(+(AV91+AV96+AV122)/(AV88+AV110+AV119),"-")</f>
        <v>1.9746529923485374E-2</v>
      </c>
      <c r="AX348" s="320">
        <f>IFERROR(+(AX91+AX96+AX122)/(AX88+AX110+AX119),"-")</f>
        <v>1.4906931593722224E-2</v>
      </c>
      <c r="AY348" s="320" t="str">
        <f>IFERROR(+(AY91+AY96+AY122)/(AY88+AY110+AY119),"-")</f>
        <v>-</v>
      </c>
      <c r="AZ348" s="320" t="str">
        <f>IFERROR(+(AZ91+AZ96+AZ122)/(AZ88+AZ110+AZ119),"-")</f>
        <v>-</v>
      </c>
      <c r="BA348" s="320" t="str">
        <f>IFERROR(+(BA91+BA96+BA122)/(BA88+BA110+BA119),"-")</f>
        <v>-</v>
      </c>
      <c r="BB348" s="320">
        <f>IFERROR(+(BB91+BB96+BB122)/(BB88+BB110+BB119),"-")</f>
        <v>0</v>
      </c>
      <c r="BC348" s="321">
        <f t="shared" ref="BC348" si="558">IFERROR(+(BC91+BC96+BC122)/(BC88+BC110+BC119),"-")</f>
        <v>4.9528753021371309E-2</v>
      </c>
    </row>
    <row r="349" spans="1:55" s="204" customFormat="1">
      <c r="A349" s="287"/>
      <c r="B349" s="173" t="s">
        <v>30</v>
      </c>
      <c r="C349" s="308"/>
      <c r="D349" s="169">
        <f t="shared" ref="D349:K349" si="559">IF(D65&lt;0.00001,"Loss",+IF(D365&gt;+D96+D97+D122+D123, "No net debt",(+D96+D97+D122+D123-D365)/D65))</f>
        <v>3.2968829322773887</v>
      </c>
      <c r="E349" s="169" t="str">
        <f t="shared" si="559"/>
        <v>No net debt</v>
      </c>
      <c r="F349" s="169" t="str">
        <f t="shared" si="559"/>
        <v>No net debt</v>
      </c>
      <c r="G349" s="169" t="str">
        <f t="shared" si="559"/>
        <v>No net debt</v>
      </c>
      <c r="H349" s="169" t="str">
        <f t="shared" si="559"/>
        <v>Loss</v>
      </c>
      <c r="I349" s="169" t="str">
        <f t="shared" si="559"/>
        <v>No net debt</v>
      </c>
      <c r="J349" s="169" t="str">
        <f t="shared" si="559"/>
        <v>No net debt</v>
      </c>
      <c r="K349" s="169" t="str">
        <f t="shared" si="559"/>
        <v>No net debt</v>
      </c>
      <c r="L349" s="324"/>
      <c r="M349" s="169" t="str">
        <f t="shared" ref="M349:AF349" si="560">IF(M65&lt;0.00001,"Loss",+IF(M365&gt;+M95+M96+M122+M123, "No net debt",(+M95+M96+M122+M123-M365)/M65))</f>
        <v>Loss</v>
      </c>
      <c r="N349" s="169" t="str">
        <f t="shared" si="560"/>
        <v>Loss</v>
      </c>
      <c r="O349" s="169" t="str">
        <f t="shared" si="560"/>
        <v>No net debt</v>
      </c>
      <c r="P349" s="169" t="str">
        <f t="shared" si="560"/>
        <v>No net debt</v>
      </c>
      <c r="Q349" s="169" t="str">
        <f t="shared" si="560"/>
        <v>Loss</v>
      </c>
      <c r="R349" s="169" t="str">
        <f t="shared" si="560"/>
        <v>No net debt</v>
      </c>
      <c r="S349" s="169" t="str">
        <f t="shared" si="560"/>
        <v>Loss</v>
      </c>
      <c r="T349" s="169" t="str">
        <f t="shared" si="560"/>
        <v>No net debt</v>
      </c>
      <c r="U349" s="169" t="str">
        <f t="shared" si="560"/>
        <v>No net debt</v>
      </c>
      <c r="V349" s="169" t="str">
        <f t="shared" si="560"/>
        <v>No net debt</v>
      </c>
      <c r="W349" s="169" t="str">
        <f t="shared" si="560"/>
        <v>Loss</v>
      </c>
      <c r="X349" s="169" t="str">
        <f t="shared" si="560"/>
        <v>Loss</v>
      </c>
      <c r="Y349" s="169" t="str">
        <f t="shared" si="560"/>
        <v>No net debt</v>
      </c>
      <c r="Z349" s="169" t="str">
        <f t="shared" si="560"/>
        <v>No net debt</v>
      </c>
      <c r="AA349" s="169" t="str">
        <f t="shared" si="560"/>
        <v>No net debt</v>
      </c>
      <c r="AB349" s="169" t="str">
        <f t="shared" si="560"/>
        <v>No net debt</v>
      </c>
      <c r="AC349" s="169">
        <f t="shared" si="560"/>
        <v>39.093333333333334</v>
      </c>
      <c r="AD349" s="169" t="str">
        <f t="shared" si="560"/>
        <v>No net debt</v>
      </c>
      <c r="AE349" s="169" t="str">
        <f t="shared" si="560"/>
        <v>No net debt</v>
      </c>
      <c r="AF349" s="169" t="str">
        <f t="shared" si="560"/>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61">IFERROR(+D53/D63,"-")</f>
        <v>7.1180333655912016E-3</v>
      </c>
      <c r="E350" s="168">
        <f t="shared" si="561"/>
        <v>1.1412919424788861E-4</v>
      </c>
      <c r="F350" s="168">
        <f t="shared" si="561"/>
        <v>2.358818765612346E-3</v>
      </c>
      <c r="G350" s="168">
        <f t="shared" si="561"/>
        <v>4.2655154250539646E-4</v>
      </c>
      <c r="H350" s="168">
        <f t="shared" si="561"/>
        <v>1.2631362862799891E-2</v>
      </c>
      <c r="I350" s="168">
        <f t="shared" si="561"/>
        <v>0</v>
      </c>
      <c r="J350" s="168">
        <f t="shared" si="561"/>
        <v>7.4357973974709113E-4</v>
      </c>
      <c r="K350" s="168">
        <f t="shared" si="561"/>
        <v>2.3666868047511097E-3</v>
      </c>
      <c r="L350" s="320">
        <f t="shared" si="561"/>
        <v>2.5879855096802053E-3</v>
      </c>
      <c r="M350" s="168">
        <f t="shared" si="561"/>
        <v>0</v>
      </c>
      <c r="N350" s="168">
        <f t="shared" si="561"/>
        <v>0</v>
      </c>
      <c r="O350" s="168">
        <f t="shared" si="561"/>
        <v>0</v>
      </c>
      <c r="P350" s="168">
        <f t="shared" si="561"/>
        <v>0</v>
      </c>
      <c r="Q350" s="168">
        <f t="shared" si="561"/>
        <v>1.5018879266620329E-2</v>
      </c>
      <c r="R350" s="168">
        <f t="shared" si="561"/>
        <v>0</v>
      </c>
      <c r="S350" s="168">
        <f t="shared" si="561"/>
        <v>0</v>
      </c>
      <c r="T350" s="168">
        <f t="shared" si="561"/>
        <v>0</v>
      </c>
      <c r="U350" s="168">
        <f t="shared" si="561"/>
        <v>0</v>
      </c>
      <c r="V350" s="168">
        <f t="shared" si="561"/>
        <v>0</v>
      </c>
      <c r="W350" s="168"/>
      <c r="X350" s="168"/>
      <c r="Y350" s="168">
        <f t="shared" ref="Y350:AN350" si="562">IFERROR(+Y53/Y63,"-")</f>
        <v>0</v>
      </c>
      <c r="Z350" s="168">
        <f t="shared" si="562"/>
        <v>1.2975244058162046E-3</v>
      </c>
      <c r="AA350" s="168">
        <f t="shared" si="562"/>
        <v>2.1185533918253799E-3</v>
      </c>
      <c r="AB350" s="168">
        <f t="shared" si="562"/>
        <v>0</v>
      </c>
      <c r="AC350" s="168">
        <f t="shared" si="562"/>
        <v>1.396669231019276E-2</v>
      </c>
      <c r="AD350" s="168">
        <f t="shared" si="562"/>
        <v>0</v>
      </c>
      <c r="AE350" s="168">
        <f t="shared" si="562"/>
        <v>1.2431220705115141E-2</v>
      </c>
      <c r="AF350" s="168">
        <f t="shared" si="562"/>
        <v>0</v>
      </c>
      <c r="AG350" s="320">
        <f t="shared" si="562"/>
        <v>3.3202944293261832E-3</v>
      </c>
      <c r="AH350" s="320">
        <f t="shared" si="562"/>
        <v>4.9875918052424018E-3</v>
      </c>
      <c r="AI350" s="320">
        <f t="shared" si="562"/>
        <v>9.3633392819894774E-4</v>
      </c>
      <c r="AJ350" s="168">
        <f t="shared" si="562"/>
        <v>0</v>
      </c>
      <c r="AK350" s="168">
        <f t="shared" si="562"/>
        <v>3.3978933061501872E-4</v>
      </c>
      <c r="AL350" s="168">
        <f t="shared" si="562"/>
        <v>1.1326738654383448E-4</v>
      </c>
      <c r="AM350" s="320">
        <f t="shared" si="562"/>
        <v>4.240522432363667E-5</v>
      </c>
      <c r="AN350" s="321">
        <f t="shared" si="562"/>
        <v>2.6508755938987206E-3</v>
      </c>
      <c r="AQ350" s="320">
        <f>IFERROR(+AQ53/AQ63,"-")</f>
        <v>2.3666868047511097E-3</v>
      </c>
      <c r="AR350" s="320">
        <f>IFERROR(+AR53/AR63,"-")</f>
        <v>3.3202944293261832E-3</v>
      </c>
      <c r="AS350" s="320">
        <f>IFERROR(+AS53/AS63,"-")</f>
        <v>4.987591805242401E-3</v>
      </c>
      <c r="AT350" s="320">
        <f>IFERROR(+AT53/AT63,"-")</f>
        <v>9.3633392819894774E-4</v>
      </c>
      <c r="AU350" s="320">
        <f>IFERROR(+AU53/AU63,"-")</f>
        <v>4.240522432363667E-5</v>
      </c>
      <c r="AV350" s="321">
        <f t="shared" ref="AV350" si="563">IFERROR(+AV53/AV63,"-")</f>
        <v>2.6508755938987206E-3</v>
      </c>
      <c r="AX350" s="320">
        <f>IFERROR(+AX53/AX63,"-")</f>
        <v>2.4773585671932744E-3</v>
      </c>
      <c r="AY350" s="320">
        <f>IFERROR(+AY53/AY63,"-")</f>
        <v>0</v>
      </c>
      <c r="AZ350" s="320">
        <f>IFERROR(+AZ53/AZ63,"-")</f>
        <v>8.0523018251157721E-3</v>
      </c>
      <c r="BA350" s="320">
        <f>IFERROR(+BA53/BA63,"-")</f>
        <v>0</v>
      </c>
      <c r="BB350" s="320">
        <f>IFERROR(+BB53/BB63,"-")</f>
        <v>1.5102318205844598E-4</v>
      </c>
      <c r="BC350" s="321">
        <f t="shared" ref="BC350" si="564">IFERROR(+BC53/BC63,"-")</f>
        <v>2.1665864227250844E-3</v>
      </c>
    </row>
    <row r="351" spans="1:55" s="204" customFormat="1">
      <c r="A351" s="287"/>
      <c r="B351" s="173" t="s">
        <v>28</v>
      </c>
      <c r="C351" s="308"/>
      <c r="D351" s="169">
        <f t="shared" ref="D351:K351" si="565">IFERROR(IF(D34&gt;D53, "Positive int",(D65+D53-D34+D60)/(D53-D34)),"-")</f>
        <v>30.611328125</v>
      </c>
      <c r="E351" s="169" t="str">
        <f t="shared" si="565"/>
        <v>Positive int</v>
      </c>
      <c r="F351" s="169" t="str">
        <f t="shared" si="565"/>
        <v>Positive int</v>
      </c>
      <c r="G351" s="169" t="str">
        <f t="shared" si="565"/>
        <v>Positive int</v>
      </c>
      <c r="H351" s="169" t="str">
        <f t="shared" si="565"/>
        <v>Positive int</v>
      </c>
      <c r="I351" s="169" t="str">
        <f t="shared" si="565"/>
        <v>Positive int</v>
      </c>
      <c r="J351" s="169" t="str">
        <f t="shared" si="565"/>
        <v>Positive int</v>
      </c>
      <c r="K351" s="169" t="str">
        <f t="shared" si="565"/>
        <v>Positive int</v>
      </c>
      <c r="L351" s="324"/>
      <c r="M351" s="169" t="str">
        <f t="shared" ref="M351:V351" si="566">IFERROR(IF(M34&gt;M53, "Positive int",(M65+M53-M34+M60)/(M53-M34)),"-")</f>
        <v>Positive int</v>
      </c>
      <c r="N351" s="169" t="str">
        <f t="shared" si="566"/>
        <v>Positive int</v>
      </c>
      <c r="O351" s="169" t="str">
        <f t="shared" si="566"/>
        <v>Positive int</v>
      </c>
      <c r="P351" s="169" t="str">
        <f t="shared" si="566"/>
        <v>Positive int</v>
      </c>
      <c r="Q351" s="169">
        <f t="shared" si="566"/>
        <v>7.224367509986684</v>
      </c>
      <c r="R351" s="169" t="str">
        <f t="shared" si="566"/>
        <v>Positive int</v>
      </c>
      <c r="S351" s="169" t="str">
        <f t="shared" si="566"/>
        <v>Positive int</v>
      </c>
      <c r="T351" s="169" t="str">
        <f t="shared" si="566"/>
        <v>Positive int</v>
      </c>
      <c r="U351" s="169" t="str">
        <f t="shared" si="566"/>
        <v>Positive int</v>
      </c>
      <c r="V351" s="169" t="str">
        <f t="shared" si="566"/>
        <v>Positive int</v>
      </c>
      <c r="W351" s="169"/>
      <c r="X351" s="169"/>
      <c r="Y351" s="169" t="str">
        <f t="shared" ref="Y351:AF351" si="567">IFERROR(IF(Y34&gt;Y53, "Positive int",(Y65+Y53-Y34+Y60)/(Y53-Y34)),"-")</f>
        <v>Positive int</v>
      </c>
      <c r="Z351" s="169" t="str">
        <f t="shared" si="567"/>
        <v>Positive int</v>
      </c>
      <c r="AA351" s="169" t="str">
        <f t="shared" si="567"/>
        <v>Positive int</v>
      </c>
      <c r="AB351" s="169" t="str">
        <f t="shared" si="567"/>
        <v>Positive int</v>
      </c>
      <c r="AC351" s="169">
        <f t="shared" si="567"/>
        <v>7.6713780918727918</v>
      </c>
      <c r="AD351" s="169" t="str">
        <f t="shared" si="567"/>
        <v>Positive int</v>
      </c>
      <c r="AE351" s="169" t="str">
        <f t="shared" si="567"/>
        <v>Positive int</v>
      </c>
      <c r="AF351" s="169" t="str">
        <f t="shared" si="567"/>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8">IFERROR(+D187/D58,"-")</f>
        <v>1.2005198280964513</v>
      </c>
      <c r="E355" s="167">
        <f t="shared" si="568"/>
        <v>1.5898868928809049</v>
      </c>
      <c r="F355" s="167">
        <f t="shared" si="568"/>
        <v>1.4477598956067856</v>
      </c>
      <c r="G355" s="167">
        <f t="shared" si="568"/>
        <v>1.7117876615131824</v>
      </c>
      <c r="H355" s="167">
        <f t="shared" si="568"/>
        <v>3.2116302654035471</v>
      </c>
      <c r="I355" s="167">
        <f t="shared" si="568"/>
        <v>1.1867073306802545</v>
      </c>
      <c r="J355" s="167">
        <f t="shared" si="568"/>
        <v>1.1399106222069439</v>
      </c>
      <c r="K355" s="167">
        <f t="shared" si="568"/>
        <v>1.2363668963397454</v>
      </c>
      <c r="L355" s="351">
        <f t="shared" si="568"/>
        <v>1.6247574864121583</v>
      </c>
      <c r="M355" s="167">
        <f t="shared" si="568"/>
        <v>0.29476153244722442</v>
      </c>
      <c r="N355" s="167">
        <f t="shared" si="568"/>
        <v>0.44230769230769229</v>
      </c>
      <c r="O355" s="167">
        <f t="shared" si="568"/>
        <v>2.9229252010317097</v>
      </c>
      <c r="P355" s="167">
        <f t="shared" si="568"/>
        <v>0.72024198822759977</v>
      </c>
      <c r="Q355" s="167">
        <f t="shared" si="568"/>
        <v>4.5402411208862823</v>
      </c>
      <c r="R355" s="167">
        <f t="shared" si="568"/>
        <v>1.7254960023689665</v>
      </c>
      <c r="S355" s="167">
        <f t="shared" si="568"/>
        <v>0.72206869324911171</v>
      </c>
      <c r="T355" s="167">
        <f t="shared" si="568"/>
        <v>1.7988764044943821</v>
      </c>
      <c r="U355" s="167">
        <f t="shared" si="568"/>
        <v>1.4659113898442242</v>
      </c>
      <c r="V355" s="167">
        <f t="shared" si="568"/>
        <v>0.97992191857222533</v>
      </c>
      <c r="W355" s="167"/>
      <c r="X355" s="167"/>
      <c r="Y355" s="167">
        <f t="shared" ref="Y355:AN355" si="569">IFERROR(+Y187/Y58,"-")</f>
        <v>1.2106870229007634</v>
      </c>
      <c r="Z355" s="167">
        <f t="shared" si="569"/>
        <v>0.65472388815328297</v>
      </c>
      <c r="AA355" s="167">
        <f t="shared" si="569"/>
        <v>0.60083923419879359</v>
      </c>
      <c r="AB355" s="167">
        <f t="shared" si="569"/>
        <v>3.2502910360884751</v>
      </c>
      <c r="AC355" s="167">
        <f t="shared" si="569"/>
        <v>3.4968944099378882</v>
      </c>
      <c r="AD355" s="167">
        <f t="shared" si="569"/>
        <v>2.7642153146322972</v>
      </c>
      <c r="AE355" s="167">
        <f t="shared" si="569"/>
        <v>0.5710321864594895</v>
      </c>
      <c r="AF355" s="167">
        <f t="shared" si="569"/>
        <v>0.31289910600255427</v>
      </c>
      <c r="AG355" s="351">
        <f t="shared" si="569"/>
        <v>1.8096335533380794</v>
      </c>
      <c r="AH355" s="351">
        <f t="shared" si="569"/>
        <v>2.3427949949389442</v>
      </c>
      <c r="AI355" s="351">
        <f t="shared" si="569"/>
        <v>1.1303369553287235</v>
      </c>
      <c r="AJ355" s="167">
        <f t="shared" si="569"/>
        <v>1.0747463961558996</v>
      </c>
      <c r="AK355" s="167">
        <f t="shared" si="569"/>
        <v>0.30907278165503488</v>
      </c>
      <c r="AL355" s="167">
        <f t="shared" si="569"/>
        <v>0.45401929260450163</v>
      </c>
      <c r="AM355" s="351">
        <f t="shared" si="569"/>
        <v>0.90228855721393031</v>
      </c>
      <c r="AN355" s="352">
        <f t="shared" si="569"/>
        <v>1.6428318385650225</v>
      </c>
      <c r="AQ355" s="351">
        <f>IFERROR(+AQ187/AQ58,"-")</f>
        <v>1.2363668963397454</v>
      </c>
      <c r="AR355" s="351">
        <f>IFERROR(+AR187/AR58,"-")</f>
        <v>1.8096335533380794</v>
      </c>
      <c r="AS355" s="351">
        <f>IFERROR(+AS187/AS58,"-")</f>
        <v>2.3427949949389442</v>
      </c>
      <c r="AT355" s="351">
        <f>IFERROR(+AT187/AT58,"-")</f>
        <v>1.1303369553287235</v>
      </c>
      <c r="AU355" s="351">
        <f>IFERROR(+AU187/AU58,"-")</f>
        <v>0.90228855721393031</v>
      </c>
      <c r="AV355" s="352">
        <f t="shared" ref="AV355" si="570">IFERROR(+AV187/AV58,"-")</f>
        <v>1.6428318385650225</v>
      </c>
      <c r="AX355" s="351">
        <f>IFERROR(+AX187/AX58,"-")</f>
        <v>1.41038127595319</v>
      </c>
      <c r="AY355" s="351">
        <f>IFERROR(+AY187/AY58,"-")</f>
        <v>1.2997967479674797</v>
      </c>
      <c r="AZ355" s="351">
        <f>IFERROR(+AZ187/AZ58,"-")</f>
        <v>1.9981731823164048</v>
      </c>
      <c r="BA355" s="351">
        <f>IFERROR(+BA187/BA58,"-")</f>
        <v>0.67841279241930708</v>
      </c>
      <c r="BB355" s="351">
        <f>IFERROR(+BB187/BB58,"-")</f>
        <v>0.45401929260450163</v>
      </c>
      <c r="BC355" s="352">
        <f t="shared" ref="BC355" si="571">IFERROR(+BC187/BC58,"-")</f>
        <v>1.6289702609751164</v>
      </c>
    </row>
    <row r="356" spans="1:55" s="204" customFormat="1">
      <c r="A356" s="287"/>
      <c r="B356" s="173" t="s">
        <v>25</v>
      </c>
      <c r="C356" s="308"/>
      <c r="D356" s="162">
        <f t="shared" ref="D356:V356" si="572">IFERROR(+(D110*1000)/D266,"-")</f>
        <v>31392.989119277358</v>
      </c>
      <c r="E356" s="162">
        <f t="shared" si="572"/>
        <v>58732.90884718499</v>
      </c>
      <c r="F356" s="162">
        <f t="shared" si="572"/>
        <v>57692.916755831371</v>
      </c>
      <c r="G356" s="162">
        <f t="shared" si="572"/>
        <v>54531.23786190206</v>
      </c>
      <c r="H356" s="162">
        <f t="shared" si="572"/>
        <v>69413.793103448275</v>
      </c>
      <c r="I356" s="162">
        <f t="shared" si="572"/>
        <v>80649.973446627715</v>
      </c>
      <c r="J356" s="162">
        <f t="shared" si="572"/>
        <v>39544.931340872376</v>
      </c>
      <c r="K356" s="162">
        <f t="shared" si="572"/>
        <v>41232.314875007389</v>
      </c>
      <c r="L356" s="337">
        <f t="shared" si="572"/>
        <v>53889.839232189894</v>
      </c>
      <c r="M356" s="162">
        <f t="shared" si="572"/>
        <v>26070.05076142132</v>
      </c>
      <c r="N356" s="162">
        <f t="shared" si="572"/>
        <v>27115.610711952973</v>
      </c>
      <c r="O356" s="162">
        <f t="shared" si="572"/>
        <v>29577.965081276339</v>
      </c>
      <c r="P356" s="162">
        <f t="shared" si="572"/>
        <v>25128.115435067775</v>
      </c>
      <c r="Q356" s="162">
        <f t="shared" si="572"/>
        <v>39350.515463917523</v>
      </c>
      <c r="R356" s="162">
        <f t="shared" si="572"/>
        <v>31484.748254318267</v>
      </c>
      <c r="S356" s="162">
        <f t="shared" si="572"/>
        <v>10917.142857142857</v>
      </c>
      <c r="T356" s="162">
        <f t="shared" si="572"/>
        <v>21450.351288056205</v>
      </c>
      <c r="U356" s="162">
        <f t="shared" si="572"/>
        <v>16782.43637880684</v>
      </c>
      <c r="V356" s="162">
        <f t="shared" si="572"/>
        <v>5647.5185619382573</v>
      </c>
      <c r="W356" s="162"/>
      <c r="X356" s="162"/>
      <c r="Y356" s="162">
        <f t="shared" ref="Y356:AN356" si="573">IFERROR(+(Y110*1000)/Y266,"-")</f>
        <v>4874.4740532959331</v>
      </c>
      <c r="Z356" s="162">
        <f t="shared" si="573"/>
        <v>26649.129989764584</v>
      </c>
      <c r="AA356" s="162">
        <f t="shared" si="573"/>
        <v>30075.212174422009</v>
      </c>
      <c r="AB356" s="162">
        <f t="shared" si="573"/>
        <v>16504.868913857677</v>
      </c>
      <c r="AC356" s="162">
        <f t="shared" si="573"/>
        <v>22898.535766723671</v>
      </c>
      <c r="AD356" s="162">
        <f t="shared" si="573"/>
        <v>17934.893928310168</v>
      </c>
      <c r="AE356" s="162">
        <f t="shared" si="573"/>
        <v>14749.716874292186</v>
      </c>
      <c r="AF356" s="162">
        <f t="shared" si="573"/>
        <v>15769.850145381346</v>
      </c>
      <c r="AG356" s="337">
        <f t="shared" si="573"/>
        <v>22360.217080716382</v>
      </c>
      <c r="AH356" s="337">
        <f t="shared" si="573"/>
        <v>26132.539407177952</v>
      </c>
      <c r="AI356" s="337">
        <f t="shared" si="573"/>
        <v>17934.882843044732</v>
      </c>
      <c r="AJ356" s="162">
        <f t="shared" si="573"/>
        <v>4376.8428270558852</v>
      </c>
      <c r="AK356" s="162">
        <f t="shared" si="573"/>
        <v>12239.309827456864</v>
      </c>
      <c r="AL356" s="162">
        <f t="shared" si="573"/>
        <v>10957.559681697612</v>
      </c>
      <c r="AM356" s="337">
        <f t="shared" si="573"/>
        <v>5601.4293789873209</v>
      </c>
      <c r="AN356" s="338">
        <f t="shared" si="573"/>
        <v>38153.474760826874</v>
      </c>
      <c r="AQ356" s="337">
        <f>IFERROR(+(AQ110*1000)/AQ266,"-")</f>
        <v>41232.314875007389</v>
      </c>
      <c r="AR356" s="337">
        <f>IFERROR(+(AR110*1000)/AR266,"-")</f>
        <v>22360.217080716382</v>
      </c>
      <c r="AS356" s="337">
        <f>IFERROR(+(AS110*1000)/AS266,"-")</f>
        <v>26132.539407177952</v>
      </c>
      <c r="AT356" s="337">
        <f>IFERROR(+(AT110*1000)/AT266,"-")</f>
        <v>17934.882843044732</v>
      </c>
      <c r="AU356" s="337">
        <f>IFERROR(+(AU110*1000)/AU266,"-")</f>
        <v>5601.4293789873209</v>
      </c>
      <c r="AV356" s="338">
        <f t="shared" ref="AV356" si="574">IFERROR(+(AV110*1000)/AV266,"-")</f>
        <v>38153.474760826874</v>
      </c>
      <c r="AX356" s="337">
        <f>IFERROR(+(AX110*1000)/AX266,"-")</f>
        <v>42652.851486816609</v>
      </c>
      <c r="AY356" s="337">
        <f>IFERROR(+(AY110*1000)/AY266,"-")</f>
        <v>19529.685820093178</v>
      </c>
      <c r="AZ356" s="337">
        <f>IFERROR(+(AZ110*1000)/AZ266,"-")</f>
        <v>24377.031908488862</v>
      </c>
      <c r="BA356" s="337">
        <f>IFERROR(+(BA110*1000)/BA266,"-")</f>
        <v>19345.039508340651</v>
      </c>
      <c r="BB356" s="337">
        <f>IFERROR(+(BB110*1000)/BB266,"-")</f>
        <v>10957.559681697612</v>
      </c>
      <c r="BC356" s="338">
        <f t="shared" ref="BC356" si="575">IFERROR(+(BC110*1000)/BC266,"-")</f>
        <v>20024.704853519896</v>
      </c>
    </row>
    <row r="357" spans="1:55" s="204" customFormat="1">
      <c r="A357" s="287"/>
      <c r="B357" s="173" t="s">
        <v>24</v>
      </c>
      <c r="C357" s="308"/>
      <c r="D357" s="162">
        <f t="shared" ref="D357:V357" si="576">+D88+D110+D119</f>
        <v>665019</v>
      </c>
      <c r="E357" s="162">
        <f t="shared" si="576"/>
        <v>244869</v>
      </c>
      <c r="F357" s="162">
        <f t="shared" si="576"/>
        <v>1233178</v>
      </c>
      <c r="G357" s="162">
        <f t="shared" si="576"/>
        <v>1962761</v>
      </c>
      <c r="H357" s="162">
        <f t="shared" si="576"/>
        <v>1325222</v>
      </c>
      <c r="I357" s="162">
        <f t="shared" si="576"/>
        <v>1877435</v>
      </c>
      <c r="J357" s="162">
        <f t="shared" si="576"/>
        <v>457508</v>
      </c>
      <c r="K357" s="162">
        <f t="shared" si="576"/>
        <v>790890</v>
      </c>
      <c r="L357" s="337">
        <f t="shared" si="576"/>
        <v>8556882</v>
      </c>
      <c r="M357" s="162">
        <f t="shared" si="576"/>
        <v>53212</v>
      </c>
      <c r="N357" s="162">
        <f t="shared" si="576"/>
        <v>98423</v>
      </c>
      <c r="O357" s="162">
        <f t="shared" si="576"/>
        <v>258760</v>
      </c>
      <c r="P357" s="162">
        <f t="shared" si="576"/>
        <v>140614</v>
      </c>
      <c r="Q357" s="162">
        <f t="shared" si="576"/>
        <v>292770</v>
      </c>
      <c r="R357" s="162">
        <f t="shared" si="576"/>
        <v>102245</v>
      </c>
      <c r="S357" s="162">
        <f t="shared" si="576"/>
        <v>52984</v>
      </c>
      <c r="T357" s="162">
        <f t="shared" si="576"/>
        <v>109233</v>
      </c>
      <c r="U357" s="162">
        <f t="shared" si="576"/>
        <v>103826</v>
      </c>
      <c r="V357" s="162">
        <f t="shared" si="576"/>
        <v>24823</v>
      </c>
      <c r="W357" s="162"/>
      <c r="X357" s="162"/>
      <c r="Y357" s="162">
        <f t="shared" ref="Y357:AN357" si="577">+Y88+Y110+Y119</f>
        <v>85875</v>
      </c>
      <c r="Z357" s="162">
        <f t="shared" si="577"/>
        <v>275541</v>
      </c>
      <c r="AA357" s="162">
        <f t="shared" si="577"/>
        <v>119382</v>
      </c>
      <c r="AB357" s="162">
        <f t="shared" si="577"/>
        <v>91190</v>
      </c>
      <c r="AC357" s="162">
        <f t="shared" si="577"/>
        <v>184640</v>
      </c>
      <c r="AD357" s="162">
        <f t="shared" si="577"/>
        <v>89977</v>
      </c>
      <c r="AE357" s="162">
        <f t="shared" si="577"/>
        <v>35222</v>
      </c>
      <c r="AF357" s="162">
        <f t="shared" si="577"/>
        <v>84887</v>
      </c>
      <c r="AG357" s="337">
        <f t="shared" si="577"/>
        <v>2203604</v>
      </c>
      <c r="AH357" s="337">
        <f t="shared" si="577"/>
        <v>1295808</v>
      </c>
      <c r="AI357" s="337">
        <f t="shared" si="577"/>
        <v>907796</v>
      </c>
      <c r="AJ357" s="162">
        <f t="shared" si="577"/>
        <v>166162</v>
      </c>
      <c r="AK357" s="162">
        <f t="shared" si="577"/>
        <v>73543</v>
      </c>
      <c r="AL357" s="162">
        <f t="shared" si="577"/>
        <v>55473</v>
      </c>
      <c r="AM357" s="337">
        <f t="shared" si="577"/>
        <v>295178</v>
      </c>
      <c r="AN357" s="338">
        <f t="shared" si="577"/>
        <v>11055664</v>
      </c>
      <c r="AQ357" s="337">
        <f>+AQ88+AQ110+AQ119</f>
        <v>98861.25</v>
      </c>
      <c r="AR357" s="337">
        <f>+AR88+AR110+AR119</f>
        <v>122422.44444444444</v>
      </c>
      <c r="AS357" s="337">
        <f>+AS88+AS110+AS119</f>
        <v>185115.42857142858</v>
      </c>
      <c r="AT357" s="337">
        <f>+AT88+AT110+AT119</f>
        <v>82526.909090909088</v>
      </c>
      <c r="AU357" s="337">
        <f>+AU88+AU110+AU119</f>
        <v>98392.666666666657</v>
      </c>
      <c r="AV357" s="338">
        <f t="shared" ref="AV357" si="578">+AV88+AV110+AV119</f>
        <v>381229.79310344823</v>
      </c>
      <c r="AX357" s="337">
        <f>+AX88+AX110+AX119</f>
        <v>888244.5</v>
      </c>
      <c r="AY357" s="337">
        <f>+AY88+AY110+AY119</f>
        <v>98329.5</v>
      </c>
      <c r="AZ357" s="337">
        <f>+AZ88+AZ110+AZ119</f>
        <v>177166</v>
      </c>
      <c r="BA357" s="337">
        <f>+BA88+BA110+BA119</f>
        <v>83164</v>
      </c>
      <c r="BB357" s="337">
        <f>+BB88+BB110+BB119</f>
        <v>90276</v>
      </c>
      <c r="BC357" s="338">
        <f t="shared" ref="BC357" si="579">+BC88+BC110+BC119</f>
        <v>115014</v>
      </c>
    </row>
    <row r="358" spans="1:55" s="204" customFormat="1">
      <c r="A358" s="287"/>
      <c r="B358" s="173" t="s">
        <v>23</v>
      </c>
      <c r="C358" s="308"/>
      <c r="D358" s="167">
        <f t="shared" ref="D358:V358" si="580">IFERROR(+D42/D357,"-")</f>
        <v>0.52374443436954432</v>
      </c>
      <c r="E358" s="167">
        <f t="shared" si="580"/>
        <v>0.46752753513102924</v>
      </c>
      <c r="F358" s="167">
        <f t="shared" si="580"/>
        <v>0.36287543241932635</v>
      </c>
      <c r="G358" s="167">
        <f t="shared" si="580"/>
        <v>0.51602767733819854</v>
      </c>
      <c r="H358" s="167">
        <f t="shared" si="580"/>
        <v>0.22516906601309064</v>
      </c>
      <c r="I358" s="167">
        <f t="shared" si="580"/>
        <v>0.33970017603805192</v>
      </c>
      <c r="J358" s="167">
        <f t="shared" si="580"/>
        <v>0.50152565638196489</v>
      </c>
      <c r="K358" s="167">
        <f t="shared" si="580"/>
        <v>0.47711059692245444</v>
      </c>
      <c r="L358" s="351">
        <f t="shared" si="580"/>
        <v>0.40506226450242039</v>
      </c>
      <c r="M358" s="167">
        <f t="shared" si="580"/>
        <v>0.24535818988198152</v>
      </c>
      <c r="N358" s="167">
        <f t="shared" si="580"/>
        <v>0.40445830750942363</v>
      </c>
      <c r="O358" s="167">
        <f t="shared" si="580"/>
        <v>0.38160844025351676</v>
      </c>
      <c r="P358" s="167">
        <f t="shared" si="580"/>
        <v>0.416132106333651</v>
      </c>
      <c r="Q358" s="167">
        <f t="shared" si="580"/>
        <v>0.36260887386002666</v>
      </c>
      <c r="R358" s="167">
        <f t="shared" si="580"/>
        <v>0.33040246466819895</v>
      </c>
      <c r="S358" s="167">
        <f t="shared" si="580"/>
        <v>0.7030046806583119</v>
      </c>
      <c r="T358" s="167">
        <f t="shared" si="580"/>
        <v>0.63077092087555964</v>
      </c>
      <c r="U358" s="167">
        <f t="shared" si="580"/>
        <v>0.46954520062412114</v>
      </c>
      <c r="V358" s="167">
        <f t="shared" si="580"/>
        <v>1.0363372678564235</v>
      </c>
      <c r="W358" s="167"/>
      <c r="X358" s="167"/>
      <c r="Y358" s="167">
        <f t="shared" ref="Y358:AN358" si="581">IFERROR(+Y42/Y357,"-")</f>
        <v>0.66652692867540031</v>
      </c>
      <c r="Z358" s="167">
        <f t="shared" si="581"/>
        <v>0.53783284520271035</v>
      </c>
      <c r="AA358" s="167">
        <f t="shared" si="581"/>
        <v>0.39474962724698864</v>
      </c>
      <c r="AB358" s="167">
        <f t="shared" si="581"/>
        <v>0.58953832657089589</v>
      </c>
      <c r="AC358" s="167">
        <f t="shared" si="581"/>
        <v>0.50309250433275565</v>
      </c>
      <c r="AD358" s="167">
        <f t="shared" si="581"/>
        <v>0.61689098325127534</v>
      </c>
      <c r="AE358" s="167">
        <f t="shared" si="581"/>
        <v>0.71991936857645789</v>
      </c>
      <c r="AF358" s="167">
        <f t="shared" si="581"/>
        <v>0.72690753590066792</v>
      </c>
      <c r="AG358" s="351">
        <f t="shared" si="581"/>
        <v>0.48668862463491624</v>
      </c>
      <c r="AH358" s="351">
        <f t="shared" si="581"/>
        <v>0.48780683558057986</v>
      </c>
      <c r="AI358" s="351">
        <f t="shared" si="581"/>
        <v>0.48509246570815467</v>
      </c>
      <c r="AJ358" s="167">
        <f t="shared" si="581"/>
        <v>0.93190380472069423</v>
      </c>
      <c r="AK358" s="167">
        <f t="shared" si="581"/>
        <v>0.21254232217886135</v>
      </c>
      <c r="AL358" s="167">
        <f t="shared" si="581"/>
        <v>0.50934688947776396</v>
      </c>
      <c r="AM358" s="351">
        <f t="shared" si="581"/>
        <v>0.67326494521949465</v>
      </c>
      <c r="AN358" s="352">
        <f t="shared" si="581"/>
        <v>0.42849276171924183</v>
      </c>
      <c r="AQ358" s="351">
        <f>IFERROR(+AQ42/AQ357,"-")</f>
        <v>0.47711059692245444</v>
      </c>
      <c r="AR358" s="351">
        <f>IFERROR(+AR42/AR357,"-")</f>
        <v>0.48668862463491624</v>
      </c>
      <c r="AS358" s="351">
        <f>IFERROR(+AS42/AS357,"-")</f>
        <v>0.48780683558057986</v>
      </c>
      <c r="AT358" s="351">
        <f>IFERROR(+AT42/AT357,"-")</f>
        <v>0.48509246570815467</v>
      </c>
      <c r="AU358" s="351">
        <f>IFERROR(+AU42/AU357,"-")</f>
        <v>0.67326494521949465</v>
      </c>
      <c r="AV358" s="352">
        <f t="shared" ref="AV358" si="582">IFERROR(+AV42/AV357,"-")</f>
        <v>0.42849276171924183</v>
      </c>
      <c r="AX358" s="351">
        <f>IFERROR(+AX42/AX357,"-")</f>
        <v>0.40846974003216457</v>
      </c>
      <c r="AY358" s="351">
        <f>IFERROR(+AY42/AY357,"-")</f>
        <v>0.55561148993943832</v>
      </c>
      <c r="AZ358" s="351">
        <f>IFERROR(+AZ42/AZ357,"-")</f>
        <v>0.52431617804770669</v>
      </c>
      <c r="BA358" s="351">
        <f>IFERROR(+BA42/BA357,"-")</f>
        <v>0.47866865470636333</v>
      </c>
      <c r="BB358" s="351">
        <f>IFERROR(+BB42/BB357,"-")</f>
        <v>0.31298462492799856</v>
      </c>
      <c r="BC358" s="352">
        <f t="shared" ref="BC358" si="583">IFERROR(+BC42/BC357,"-")</f>
        <v>0.53649990435946926</v>
      </c>
    </row>
    <row r="359" spans="1:55" s="204" customFormat="1">
      <c r="A359" s="287"/>
      <c r="B359" s="173" t="s">
        <v>22</v>
      </c>
      <c r="C359" s="308"/>
      <c r="D359" s="161">
        <f t="shared" ref="D359:V359" si="584">IFERROR(+D287/D266,"-")</f>
        <v>11.061691644426196</v>
      </c>
      <c r="E359" s="161">
        <f t="shared" si="584"/>
        <v>0</v>
      </c>
      <c r="F359" s="161">
        <f t="shared" si="584"/>
        <v>20.851219773164992</v>
      </c>
      <c r="G359" s="161">
        <f t="shared" si="584"/>
        <v>0</v>
      </c>
      <c r="H359" s="161">
        <f t="shared" si="584"/>
        <v>0</v>
      </c>
      <c r="I359" s="161">
        <f t="shared" si="584"/>
        <v>15.036909187466808</v>
      </c>
      <c r="J359" s="161">
        <f t="shared" si="584"/>
        <v>15.472940226171245</v>
      </c>
      <c r="K359" s="161">
        <f t="shared" si="584"/>
        <v>16.198392529992319</v>
      </c>
      <c r="L359" s="347">
        <f t="shared" si="584"/>
        <v>9.9591192588331463</v>
      </c>
      <c r="M359" s="161">
        <f t="shared" si="584"/>
        <v>17.601015228426395</v>
      </c>
      <c r="N359" s="161">
        <f t="shared" si="584"/>
        <v>11.638145003265839</v>
      </c>
      <c r="O359" s="161">
        <f t="shared" si="584"/>
        <v>12.298163756773029</v>
      </c>
      <c r="P359" s="161">
        <f t="shared" si="584"/>
        <v>12.589637079142982</v>
      </c>
      <c r="Q359" s="161">
        <f t="shared" si="584"/>
        <v>12.475759264419057</v>
      </c>
      <c r="R359" s="161">
        <f t="shared" si="584"/>
        <v>13.08305769937523</v>
      </c>
      <c r="S359" s="161">
        <f t="shared" si="584"/>
        <v>6.5017142857142858</v>
      </c>
      <c r="T359" s="161">
        <f t="shared" si="584"/>
        <v>8.7838407494145194</v>
      </c>
      <c r="U359" s="161">
        <f t="shared" si="584"/>
        <v>8.1170212765957448</v>
      </c>
      <c r="V359" s="161">
        <f t="shared" si="584"/>
        <v>3.5451348182883939</v>
      </c>
      <c r="W359" s="161"/>
      <c r="X359" s="161"/>
      <c r="Y359" s="161">
        <f t="shared" ref="Y359:AN359" si="585">IFERROR(+Y287/Y266,"-")</f>
        <v>2.3604488078541372</v>
      </c>
      <c r="Z359" s="161">
        <f t="shared" si="585"/>
        <v>13.187717502558854</v>
      </c>
      <c r="AA359" s="161">
        <f t="shared" si="585"/>
        <v>17.604916593503074</v>
      </c>
      <c r="AB359" s="161">
        <f t="shared" si="585"/>
        <v>9.9797752808988758</v>
      </c>
      <c r="AC359" s="161">
        <f t="shared" si="585"/>
        <v>9.4050814472248998</v>
      </c>
      <c r="AD359" s="161">
        <f t="shared" si="585"/>
        <v>0</v>
      </c>
      <c r="AE359" s="161">
        <f t="shared" si="585"/>
        <v>8.1557191392978474</v>
      </c>
      <c r="AF359" s="161">
        <f t="shared" si="585"/>
        <v>7.1619324535898006</v>
      </c>
      <c r="AG359" s="347">
        <f t="shared" si="585"/>
        <v>9.6910954334867547</v>
      </c>
      <c r="AH359" s="347">
        <f t="shared" si="585"/>
        <v>10.024918987146547</v>
      </c>
      <c r="AI359" s="347">
        <f t="shared" si="585"/>
        <v>9.2994849947420928</v>
      </c>
      <c r="AJ359" s="161">
        <f t="shared" si="585"/>
        <v>4.5895577215065879</v>
      </c>
      <c r="AK359" s="161">
        <f t="shared" si="585"/>
        <v>0</v>
      </c>
      <c r="AL359" s="161">
        <f t="shared" si="585"/>
        <v>4.0663129973474801</v>
      </c>
      <c r="AM359" s="347">
        <f t="shared" si="585"/>
        <v>4.2788096584026487</v>
      </c>
      <c r="AN359" s="348">
        <f t="shared" si="585"/>
        <v>9.2757674002278598</v>
      </c>
      <c r="AQ359" s="347">
        <f>IFERROR(+AQ287/AQ266,"-")</f>
        <v>16.198392529992319</v>
      </c>
      <c r="AR359" s="347">
        <f>IFERROR(+AR287/AR266,"-")</f>
        <v>9.6910954334867565</v>
      </c>
      <c r="AS359" s="347">
        <f>IFERROR(+AS287/AS266,"-")</f>
        <v>10.024918987146547</v>
      </c>
      <c r="AT359" s="347">
        <f>IFERROR(+AT287/AT266,"-")</f>
        <v>9.2994849947420928</v>
      </c>
      <c r="AU359" s="347">
        <f>IFERROR(+AU287/AU266,"-")</f>
        <v>4.2788096584026487</v>
      </c>
      <c r="AV359" s="348">
        <f t="shared" ref="AV359" si="586">IFERROR(+AV287/AV266,"-")</f>
        <v>9.2757674002278598</v>
      </c>
      <c r="AX359" s="347">
        <f>IFERROR(+AX287/AX266,"-")</f>
        <v>15.392862157077472</v>
      </c>
      <c r="AY359" s="347">
        <f>IFERROR(+AY287/AY266,"-")</f>
        <v>8.9611754867996662</v>
      </c>
      <c r="AZ359" s="347">
        <f>IFERROR(+AZ287/AZ266,"-")</f>
        <v>11.155252859723058</v>
      </c>
      <c r="BA359" s="347">
        <f>IFERROR(+BA287/BA266,"-")</f>
        <v>10.418203102136378</v>
      </c>
      <c r="BB359" s="347">
        <f>IFERROR(+BB287/BB266,"-")</f>
        <v>17.5678050397878</v>
      </c>
      <c r="BC359" s="348">
        <f t="shared" ref="BC359" si="587">IFERROR(+BC287/BC266,"-")</f>
        <v>10.663970266724967</v>
      </c>
    </row>
    <row r="360" spans="1:55" s="204" customFormat="1">
      <c r="A360" s="287"/>
      <c r="B360" s="173" t="s">
        <v>21</v>
      </c>
      <c r="C360" s="308"/>
      <c r="D360" s="162">
        <f t="shared" ref="D360:V360" si="588">IFERROR(+(D51*1000)/D287,"-")</f>
        <v>118.76989319154069</v>
      </c>
      <c r="E360" s="162" t="str">
        <f t="shared" si="588"/>
        <v>-</v>
      </c>
      <c r="F360" s="162">
        <f t="shared" si="588"/>
        <v>62.437299711867318</v>
      </c>
      <c r="G360" s="162" t="str">
        <f t="shared" si="588"/>
        <v>-</v>
      </c>
      <c r="H360" s="162" t="str">
        <f t="shared" si="588"/>
        <v>-</v>
      </c>
      <c r="I360" s="162">
        <f t="shared" si="588"/>
        <v>119.81846756961981</v>
      </c>
      <c r="J360" s="162">
        <f t="shared" si="588"/>
        <v>63.271645219388688</v>
      </c>
      <c r="K360" s="162">
        <f t="shared" si="588"/>
        <v>112.72816160938076</v>
      </c>
      <c r="L360" s="337">
        <f t="shared" si="588"/>
        <v>159.00860263923713</v>
      </c>
      <c r="M360" s="162">
        <f t="shared" si="588"/>
        <v>76.541500836361536</v>
      </c>
      <c r="N360" s="162">
        <f t="shared" si="588"/>
        <v>72.202267370075205</v>
      </c>
      <c r="O360" s="162">
        <f t="shared" si="588"/>
        <v>94.763122789411199</v>
      </c>
      <c r="P360" s="162">
        <f t="shared" si="588"/>
        <v>66.579838499609266</v>
      </c>
      <c r="Q360" s="162">
        <f t="shared" si="588"/>
        <v>69.837299415975252</v>
      </c>
      <c r="R360" s="162">
        <f t="shared" si="588"/>
        <v>74.917834770639629</v>
      </c>
      <c r="S360" s="162">
        <f t="shared" si="588"/>
        <v>158.50764633503252</v>
      </c>
      <c r="T360" s="162">
        <f t="shared" si="588"/>
        <v>135.22809075639213</v>
      </c>
      <c r="U360" s="162">
        <f t="shared" si="588"/>
        <v>61.341967979852491</v>
      </c>
      <c r="V360" s="162">
        <f t="shared" si="588"/>
        <v>290.34391534391534</v>
      </c>
      <c r="W360" s="162"/>
      <c r="X360" s="162"/>
      <c r="Y360" s="162">
        <f t="shared" ref="Y360:AN360" si="589">IFERROR(+(Y51*1000)/Y287,"-")</f>
        <v>107.39750445632798</v>
      </c>
      <c r="Z360" s="162">
        <f t="shared" si="589"/>
        <v>56.727515445034307</v>
      </c>
      <c r="AA360" s="162">
        <f t="shared" si="589"/>
        <v>61.074539530553892</v>
      </c>
      <c r="AB360" s="162">
        <f t="shared" si="589"/>
        <v>100.95323876003903</v>
      </c>
      <c r="AC360" s="162">
        <f t="shared" si="589"/>
        <v>71.435013980337331</v>
      </c>
      <c r="AD360" s="162" t="str">
        <f t="shared" si="589"/>
        <v>-</v>
      </c>
      <c r="AE360" s="162">
        <f t="shared" si="589"/>
        <v>91.99472332153023</v>
      </c>
      <c r="AF360" s="162">
        <f t="shared" si="589"/>
        <v>179.41350988413853</v>
      </c>
      <c r="AG360" s="337">
        <f t="shared" si="589"/>
        <v>92.570969113135746</v>
      </c>
      <c r="AH360" s="337">
        <f t="shared" si="589"/>
        <v>98.114427472865088</v>
      </c>
      <c r="AI360" s="337">
        <f t="shared" si="589"/>
        <v>85.560613528951265</v>
      </c>
      <c r="AJ360" s="162">
        <f t="shared" si="589"/>
        <v>138.39176137879517</v>
      </c>
      <c r="AK360" s="162" t="str">
        <f t="shared" si="589"/>
        <v>-</v>
      </c>
      <c r="AL360" s="162">
        <f t="shared" si="589"/>
        <v>82.191780821917803</v>
      </c>
      <c r="AM360" s="337">
        <f t="shared" si="589"/>
        <v>141.77731223282279</v>
      </c>
      <c r="AN360" s="338">
        <f t="shared" si="589"/>
        <v>134.62264819055264</v>
      </c>
      <c r="AQ360" s="337">
        <f>IFERROR(+(AQ51*1000)/AQ287,"-")</f>
        <v>112.72816160938076</v>
      </c>
      <c r="AR360" s="337">
        <f>IFERROR(+(AR51*1000)/AR287,"-")</f>
        <v>92.570969113135746</v>
      </c>
      <c r="AS360" s="337">
        <f>IFERROR(+(AS51*1000)/AS287,"-")</f>
        <v>98.114427472865103</v>
      </c>
      <c r="AT360" s="337">
        <f>IFERROR(+(AT51*1000)/AT287,"-")</f>
        <v>85.560613528951251</v>
      </c>
      <c r="AU360" s="337">
        <f>IFERROR(+(AU51*1000)/AU287,"-")</f>
        <v>141.77731223282279</v>
      </c>
      <c r="AV360" s="338">
        <f t="shared" ref="AV360" si="590">IFERROR(+(AV51*1000)/AV287,"-")</f>
        <v>134.62264819055261</v>
      </c>
      <c r="AX360" s="337">
        <f>IFERROR(+(AX51*1000)/AX287,"-")</f>
        <v>91.087696511767902</v>
      </c>
      <c r="AY360" s="337">
        <f>IFERROR(+(AY51*1000)/AY287,"-")</f>
        <v>100.08798357639907</v>
      </c>
      <c r="AZ360" s="337">
        <f>IFERROR(+(AZ51*1000)/AZ287,"-")</f>
        <v>79.848344813163237</v>
      </c>
      <c r="BA360" s="337">
        <f>IFERROR(+(BA51*1000)/BA287,"-")</f>
        <v>73.99084243939437</v>
      </c>
      <c r="BB360" s="337">
        <f>IFERROR(+(BB51*1000)/BB287,"-")</f>
        <v>19.779369438231935</v>
      </c>
      <c r="BC360" s="338">
        <f t="shared" ref="BC360" si="591">IFERROR(+(BC51*1000)/BC287,"-")</f>
        <v>97.42296574205055</v>
      </c>
    </row>
    <row r="361" spans="1:55" s="204" customFormat="1">
      <c r="A361" s="287"/>
      <c r="B361" s="173" t="s">
        <v>20</v>
      </c>
      <c r="C361" s="308"/>
      <c r="D361" s="163">
        <f t="shared" ref="D361:V361" si="592">IFERROR(+D58/D110,"-")</f>
        <v>6.3530288836463333E-2</v>
      </c>
      <c r="E361" s="163">
        <f t="shared" si="592"/>
        <v>4.2879395637313918E-2</v>
      </c>
      <c r="F361" s="163">
        <f t="shared" si="592"/>
        <v>4.2637398506671018E-2</v>
      </c>
      <c r="G361" s="163">
        <f t="shared" si="592"/>
        <v>5.8688098115945046E-2</v>
      </c>
      <c r="H361" s="163">
        <f t="shared" si="592"/>
        <v>4.9225378179090812E-2</v>
      </c>
      <c r="I361" s="163">
        <f t="shared" si="592"/>
        <v>3.5409336912854208E-2</v>
      </c>
      <c r="J361" s="163">
        <f t="shared" si="592"/>
        <v>5.1992452502597965E-2</v>
      </c>
      <c r="K361" s="163">
        <f t="shared" si="592"/>
        <v>5.5957356541281825E-2</v>
      </c>
      <c r="L361" s="322">
        <f t="shared" si="592"/>
        <v>4.959092434944682E-2</v>
      </c>
      <c r="M361" s="163">
        <f t="shared" si="592"/>
        <v>4.9807235484247828E-2</v>
      </c>
      <c r="N361" s="163">
        <f t="shared" si="592"/>
        <v>5.6992821698704052E-2</v>
      </c>
      <c r="O361" s="163">
        <f t="shared" si="592"/>
        <v>3.3539253801217202E-2</v>
      </c>
      <c r="P361" s="163">
        <f t="shared" si="592"/>
        <v>5.3212222454235403E-2</v>
      </c>
      <c r="Q361" s="163">
        <f t="shared" si="592"/>
        <v>3.2595996572941821E-2</v>
      </c>
      <c r="R361" s="163">
        <f t="shared" si="592"/>
        <v>3.9418699661491773E-2</v>
      </c>
      <c r="S361" s="163">
        <f t="shared" si="592"/>
        <v>6.6291546715519498E-2</v>
      </c>
      <c r="T361" s="163">
        <f t="shared" si="592"/>
        <v>4.8584498815411659E-2</v>
      </c>
      <c r="U361" s="163">
        <f t="shared" si="592"/>
        <v>6.1438070971350442E-2</v>
      </c>
      <c r="V361" s="163">
        <f t="shared" si="592"/>
        <v>0.12406587323553833</v>
      </c>
      <c r="W361" s="163"/>
      <c r="X361" s="163"/>
      <c r="Y361" s="163">
        <f t="shared" ref="Y361:AN361" si="593">IFERROR(+Y58/Y110,"-")</f>
        <v>9.4231045892677306E-2</v>
      </c>
      <c r="Z361" s="163">
        <f t="shared" si="593"/>
        <v>4.9312111598466747E-2</v>
      </c>
      <c r="AA361" s="163">
        <f t="shared" si="593"/>
        <v>3.7103350297274414E-2</v>
      </c>
      <c r="AB361" s="163">
        <f t="shared" si="593"/>
        <v>5.1980272911560918E-2</v>
      </c>
      <c r="AC361" s="163">
        <f t="shared" si="593"/>
        <v>3.3798260074956316E-2</v>
      </c>
      <c r="AD361" s="163">
        <f t="shared" si="593"/>
        <v>5.3799404494840317E-2</v>
      </c>
      <c r="AE361" s="163">
        <f t="shared" si="593"/>
        <v>6.9179975429975435E-2</v>
      </c>
      <c r="AF361" s="163">
        <f t="shared" si="593"/>
        <v>5.5526401633880326E-2</v>
      </c>
      <c r="AG361" s="322">
        <f t="shared" si="593"/>
        <v>4.598914931976545E-2</v>
      </c>
      <c r="AH361" s="322">
        <f t="shared" si="593"/>
        <v>4.0840038418643594E-2</v>
      </c>
      <c r="AI361" s="322">
        <f t="shared" si="593"/>
        <v>5.479056635260264E-2</v>
      </c>
      <c r="AJ361" s="163">
        <f t="shared" si="593"/>
        <v>8.3838768156487095E-2</v>
      </c>
      <c r="AK361" s="163">
        <f t="shared" si="593"/>
        <v>6.1477168250076618E-2</v>
      </c>
      <c r="AL361" s="163">
        <f t="shared" si="593"/>
        <v>4.7052771725974343E-2</v>
      </c>
      <c r="AM361" s="322">
        <f t="shared" si="593"/>
        <v>7.2445485673094251E-2</v>
      </c>
      <c r="AN361" s="323">
        <f t="shared" si="593"/>
        <v>4.9224471758507832E-2</v>
      </c>
      <c r="AQ361" s="322">
        <f>IFERROR(+AQ58/AQ110,"-")</f>
        <v>5.5957356541281825E-2</v>
      </c>
      <c r="AR361" s="322">
        <f>IFERROR(+AR58/AR110,"-")</f>
        <v>4.598914931976545E-2</v>
      </c>
      <c r="AS361" s="322">
        <f>IFERROR(+AS58/AS110,"-")</f>
        <v>4.0840038418643594E-2</v>
      </c>
      <c r="AT361" s="322">
        <f>IFERROR(+AT58/AT110,"-")</f>
        <v>5.479056635260264E-2</v>
      </c>
      <c r="AU361" s="322">
        <f>IFERROR(+AU58/AU110,"-")</f>
        <v>7.2445485673094251E-2</v>
      </c>
      <c r="AV361" s="323">
        <f t="shared" ref="AV361" si="594">IFERROR(+AV58/AV110,"-")</f>
        <v>4.9224471758507839E-2</v>
      </c>
      <c r="AX361" s="322">
        <f>IFERROR(+AX58/AX110,"-")</f>
        <v>5.2317451790524792E-2</v>
      </c>
      <c r="AY361" s="322">
        <f>IFERROR(+AY58/AY110,"-")</f>
        <v>4.8151795599542462E-2</v>
      </c>
      <c r="AZ361" s="322">
        <f>IFERROR(+AZ58/AZ110,"-")</f>
        <v>3.3798260074956316E-2</v>
      </c>
      <c r="BA361" s="322">
        <f>IFERROR(+BA58/BA110,"-")</f>
        <v>5.1087712928504433E-2</v>
      </c>
      <c r="BB361" s="322">
        <f>IFERROR(+BB58/BB110,"-")</f>
        <v>4.7052771725974343E-2</v>
      </c>
      <c r="BC361" s="323">
        <f t="shared" ref="BC361" si="595">IFERROR(+BC58/BC110,"-")</f>
        <v>5.3967006212265127E-2</v>
      </c>
    </row>
    <row r="362" spans="1:55" s="204" customFormat="1">
      <c r="A362" s="287"/>
      <c r="B362" s="173" t="s">
        <v>19</v>
      </c>
      <c r="C362" s="308"/>
      <c r="D362" s="163">
        <f t="shared" ref="D362:V362" si="596">IFERROR(+(D69-D67+D53+D60)/D110,"-")</f>
        <v>0.10297043623837387</v>
      </c>
      <c r="E362" s="163">
        <f t="shared" si="596"/>
        <v>4.8921881329917434E-2</v>
      </c>
      <c r="F362" s="163">
        <f t="shared" si="596"/>
        <v>5.4167485784442818E-2</v>
      </c>
      <c r="G362" s="163">
        <f t="shared" si="596"/>
        <v>8.9293443778060019E-2</v>
      </c>
      <c r="H362" s="163">
        <f t="shared" si="596"/>
        <v>4.9454282458139737E-2</v>
      </c>
      <c r="I362" s="163">
        <f t="shared" si="596"/>
        <v>5.8779604632832425E-2</v>
      </c>
      <c r="J362" s="163">
        <f t="shared" si="596"/>
        <v>8.2920340199104825E-2</v>
      </c>
      <c r="K362" s="163">
        <f t="shared" si="596"/>
        <v>8.0830796397264121E-2</v>
      </c>
      <c r="L362" s="322">
        <f t="shared" si="596"/>
        <v>7.1870062123316827E-2</v>
      </c>
      <c r="M362" s="163">
        <f t="shared" si="596"/>
        <v>-5.3506756493632929E-2</v>
      </c>
      <c r="N362" s="163">
        <f t="shared" si="596"/>
        <v>6.2978754155224748E-2</v>
      </c>
      <c r="O362" s="163">
        <f t="shared" si="596"/>
        <v>7.063038124122209E-2</v>
      </c>
      <c r="P362" s="163">
        <f t="shared" si="596"/>
        <v>6.8498990742674182E-2</v>
      </c>
      <c r="Q362" s="163">
        <f t="shared" si="596"/>
        <v>3.8759744811618008E-2</v>
      </c>
      <c r="R362" s="163">
        <f t="shared" si="596"/>
        <v>4.8348313295202519E-2</v>
      </c>
      <c r="S362" s="163">
        <f t="shared" si="596"/>
        <v>6.9405914682020411E-2</v>
      </c>
      <c r="T362" s="163">
        <f t="shared" si="596"/>
        <v>9.0432674986079722E-2</v>
      </c>
      <c r="U362" s="163">
        <f t="shared" si="596"/>
        <v>7.037474364551613E-2</v>
      </c>
      <c r="V362" s="163">
        <f t="shared" si="596"/>
        <v>0.23650705784666481</v>
      </c>
      <c r="W362" s="163"/>
      <c r="X362" s="163"/>
      <c r="Y362" s="163">
        <f t="shared" ref="Y362:AN362" si="597">IFERROR(+(Y69-Y67+Y53+Y60)/Y110,"-")</f>
        <v>0.24287872248597325</v>
      </c>
      <c r="Z362" s="163">
        <f t="shared" si="597"/>
        <v>5.9766786243768293E-2</v>
      </c>
      <c r="AA362" s="163">
        <f t="shared" si="597"/>
        <v>4.1920071618321057E-2</v>
      </c>
      <c r="AB362" s="163">
        <f t="shared" si="597"/>
        <v>0.1160327977973435</v>
      </c>
      <c r="AC362" s="163">
        <f t="shared" si="597"/>
        <v>5.4587215440754254E-2</v>
      </c>
      <c r="AD362" s="163">
        <f t="shared" si="597"/>
        <v>7.1107122948702264E-2</v>
      </c>
      <c r="AE362" s="163">
        <f t="shared" si="597"/>
        <v>0.1176673832923833</v>
      </c>
      <c r="AF362" s="163">
        <f t="shared" si="597"/>
        <v>8.2686825421589352E-2</v>
      </c>
      <c r="AG362" s="322">
        <f t="shared" si="597"/>
        <v>6.5463107187784905E-2</v>
      </c>
      <c r="AH362" s="322">
        <f t="shared" si="597"/>
        <v>6.0313224527419017E-2</v>
      </c>
      <c r="AI362" s="322">
        <f t="shared" si="597"/>
        <v>7.4265843394958439E-2</v>
      </c>
      <c r="AJ362" s="163">
        <f t="shared" si="597"/>
        <v>0.18975627224099728</v>
      </c>
      <c r="AK362" s="163">
        <f t="shared" si="597"/>
        <v>0.11792828685258964</v>
      </c>
      <c r="AL362" s="163">
        <f t="shared" si="597"/>
        <v>0.10872064875332849</v>
      </c>
      <c r="AM362" s="322">
        <f t="shared" si="597"/>
        <v>0.16200396467832043</v>
      </c>
      <c r="AN362" s="323">
        <f t="shared" si="597"/>
        <v>7.1975779793994485E-2</v>
      </c>
      <c r="AQ362" s="322">
        <f>IFERROR(+(AQ69-AQ67+AQ53+AQ60)/AQ110,"-")</f>
        <v>8.0830796397264121E-2</v>
      </c>
      <c r="AR362" s="322">
        <f>IFERROR(+(AR69-AR67+AR53+AR60)/AR110,"-")</f>
        <v>6.5463107187784905E-2</v>
      </c>
      <c r="AS362" s="322">
        <f>IFERROR(+(AS69-AS67+AS53+AS60)/AS110,"-")</f>
        <v>6.0313224527419017E-2</v>
      </c>
      <c r="AT362" s="322">
        <f>IFERROR(+(AT69-AT67+AT53+AT60)/AT110,"-")</f>
        <v>7.4265843394958439E-2</v>
      </c>
      <c r="AU362" s="322">
        <f>IFERROR(+(AU69-AU67+AU53+AU60)/AU110,"-")</f>
        <v>0.16200396467832043</v>
      </c>
      <c r="AV362" s="323">
        <f t="shared" ref="AV362" si="598">IFERROR(+(AV69-AV67+AV53+AV60)/AV110,"-")</f>
        <v>7.1975779793994485E-2</v>
      </c>
      <c r="AX362" s="322">
        <f>IFERROR(+(AX69-AX67+AX53+AX60)/AX110,"-")</f>
        <v>7.852621073393215E-2</v>
      </c>
      <c r="AY362" s="322">
        <f>IFERROR(+(AY69-AY67+AY53+AY60)/AY110,"-")</f>
        <v>6.7474905647682021E-2</v>
      </c>
      <c r="AZ362" s="322">
        <f>IFERROR(+(AZ69-AZ67+AZ53+AZ60)/AZ110,"-")</f>
        <v>5.6680311926945379E-2</v>
      </c>
      <c r="BA362" s="322">
        <f>IFERROR(+(BA69-BA67+BA53+BA60)/BA110,"-")</f>
        <v>6.925660343106109E-2</v>
      </c>
      <c r="BB362" s="322">
        <f>IFERROR(+(BB69-BB67+BB53+BB60)/BB110,"-")</f>
        <v>0.18467078189300412</v>
      </c>
      <c r="BC362" s="323">
        <f t="shared" ref="BC362" si="599">IFERROR(+(BC69-BC67+BC53+BC60)/BC110,"-")</f>
        <v>8.4487897546755758E-2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AI365" si="600">+D81+D82-D91+D113</f>
        <v>6589</v>
      </c>
      <c r="E365" s="162">
        <f t="shared" si="600"/>
        <v>15240</v>
      </c>
      <c r="F365" s="162">
        <f t="shared" si="600"/>
        <v>72236</v>
      </c>
      <c r="G365" s="162">
        <f t="shared" si="600"/>
        <v>33143</v>
      </c>
      <c r="H365" s="162">
        <f t="shared" si="600"/>
        <v>205102</v>
      </c>
      <c r="I365" s="162">
        <f t="shared" si="600"/>
        <v>130887</v>
      </c>
      <c r="J365" s="162">
        <f t="shared" si="600"/>
        <v>35919</v>
      </c>
      <c r="K365" s="162">
        <f t="shared" si="600"/>
        <v>38656</v>
      </c>
      <c r="L365" s="337">
        <f t="shared" si="600"/>
        <v>537772</v>
      </c>
      <c r="M365" s="162">
        <f t="shared" si="600"/>
        <v>26438</v>
      </c>
      <c r="N365" s="162">
        <f t="shared" si="600"/>
        <v>9626</v>
      </c>
      <c r="O365" s="162">
        <f t="shared" si="600"/>
        <v>49511</v>
      </c>
      <c r="P365" s="162">
        <f t="shared" si="600"/>
        <v>23004</v>
      </c>
      <c r="Q365" s="162">
        <f t="shared" si="600"/>
        <v>5002</v>
      </c>
      <c r="R365" s="162">
        <f t="shared" si="600"/>
        <v>14008</v>
      </c>
      <c r="S365" s="162">
        <f t="shared" si="600"/>
        <v>12971</v>
      </c>
      <c r="T365" s="162">
        <f t="shared" si="600"/>
        <v>7389</v>
      </c>
      <c r="U365" s="162">
        <f t="shared" si="600"/>
        <v>18716</v>
      </c>
      <c r="V365" s="162">
        <f t="shared" si="600"/>
        <v>5772</v>
      </c>
      <c r="W365" s="162">
        <f t="shared" si="600"/>
        <v>0</v>
      </c>
      <c r="X365" s="162">
        <f t="shared" si="600"/>
        <v>0</v>
      </c>
      <c r="Y365" s="162">
        <f t="shared" si="600"/>
        <v>43531</v>
      </c>
      <c r="Z365" s="162">
        <f t="shared" si="600"/>
        <v>9148</v>
      </c>
      <c r="AA365" s="162">
        <f t="shared" si="600"/>
        <v>7339</v>
      </c>
      <c r="AB365" s="162">
        <f t="shared" si="600"/>
        <v>16821</v>
      </c>
      <c r="AC365" s="162">
        <f t="shared" si="600"/>
        <v>1336</v>
      </c>
      <c r="AD365" s="162">
        <f t="shared" si="600"/>
        <v>8938</v>
      </c>
      <c r="AE365" s="162">
        <f t="shared" si="600"/>
        <v>6655</v>
      </c>
      <c r="AF365" s="162">
        <f t="shared" si="600"/>
        <v>6397</v>
      </c>
      <c r="AG365" s="337">
        <f t="shared" si="600"/>
        <v>272602</v>
      </c>
      <c r="AH365" s="337">
        <f t="shared" si="600"/>
        <v>87721</v>
      </c>
      <c r="AI365" s="337">
        <f t="shared" si="600"/>
        <v>184881</v>
      </c>
      <c r="AJ365" s="162">
        <f t="shared" ref="AJ365:AN365" si="601">+AJ81+AJ82-AJ91+AJ113</f>
        <v>61162</v>
      </c>
      <c r="AK365" s="162">
        <f t="shared" si="601"/>
        <v>55414</v>
      </c>
      <c r="AL365" s="162">
        <f t="shared" si="601"/>
        <v>20738</v>
      </c>
      <c r="AM365" s="337">
        <f t="shared" si="601"/>
        <v>137314</v>
      </c>
      <c r="AN365" s="338">
        <f t="shared" si="601"/>
        <v>947688</v>
      </c>
      <c r="AQ365" s="337">
        <f>+AQ81+AQ82-AQ91+AQ113</f>
        <v>4832</v>
      </c>
      <c r="AR365" s="337">
        <f>+AR81+AR82-AR91+AR113</f>
        <v>15144.555555555555</v>
      </c>
      <c r="AS365" s="337">
        <f>+AS81+AS82-AS91+AS113</f>
        <v>12531.571428571428</v>
      </c>
      <c r="AT365" s="337">
        <f>+AT81+AT82-AT91+AT113</f>
        <v>16807.363636363636</v>
      </c>
      <c r="AU365" s="337">
        <f>+AU81+AU82-AU91+AU113</f>
        <v>45771.333333333336</v>
      </c>
      <c r="AV365" s="338">
        <f t="shared" ref="AV365" si="602">+AV81+AV82-AV91+AV113</f>
        <v>32678.896551724138</v>
      </c>
      <c r="AX365" s="337">
        <f>+AX81+AX82-AX91+AX113</f>
        <v>38630.5</v>
      </c>
      <c r="AY365" s="337" t="e">
        <f>+AY81+AY82-AY91+AY113</f>
        <v>#NUM!</v>
      </c>
      <c r="AZ365" s="337" t="e">
        <f>+AZ81+AZ82-AZ91+AZ113</f>
        <v>#NUM!</v>
      </c>
      <c r="BA365" s="337" t="e">
        <f>+BA81+BA82-BA91+BA113</f>
        <v>#NUM!</v>
      </c>
      <c r="BB365" s="337">
        <f>+BB81+BB82-BB91+BB113</f>
        <v>46341</v>
      </c>
      <c r="BC365" s="338">
        <f t="shared" ref="BC365" si="603">+BC81+BC82-BC91+BC113</f>
        <v>18027.5</v>
      </c>
    </row>
    <row r="366" spans="1:55" s="204" customFormat="1">
      <c r="A366" s="287"/>
      <c r="B366" s="173" t="s">
        <v>16</v>
      </c>
      <c r="C366" s="308"/>
      <c r="D366" s="161">
        <f t="shared" ref="D366:L366" si="604">IFERROR(+D88/D100,"-")</f>
        <v>0.13753981249887534</v>
      </c>
      <c r="E366" s="161">
        <f t="shared" si="604"/>
        <v>1.5062833099579243</v>
      </c>
      <c r="F366" s="161">
        <f t="shared" si="604"/>
        <v>1.0649320343037163</v>
      </c>
      <c r="G366" s="161">
        <f t="shared" si="604"/>
        <v>0.39712457817772778</v>
      </c>
      <c r="H366" s="161">
        <f t="shared" si="604"/>
        <v>7.3684545158134984</v>
      </c>
      <c r="I366" s="161">
        <f t="shared" si="604"/>
        <v>1.1993496269919512</v>
      </c>
      <c r="J366" s="161">
        <f t="shared" si="604"/>
        <v>1.051613122441005</v>
      </c>
      <c r="K366" s="161">
        <f t="shared" si="604"/>
        <v>1.0714046649047284</v>
      </c>
      <c r="L366" s="347">
        <f t="shared" si="604"/>
        <v>1.2074162810545024</v>
      </c>
      <c r="M366" s="161" t="str">
        <f t="shared" ref="M366:V366" si="605">IFERROR(+M88/M99,"-")</f>
        <v>-</v>
      </c>
      <c r="N366" s="161" t="str">
        <f t="shared" si="605"/>
        <v>-</v>
      </c>
      <c r="O366" s="161" t="str">
        <f t="shared" si="605"/>
        <v>-</v>
      </c>
      <c r="P366" s="161" t="str">
        <f t="shared" si="605"/>
        <v>-</v>
      </c>
      <c r="Q366" s="161" t="str">
        <f t="shared" si="605"/>
        <v>-</v>
      </c>
      <c r="R366" s="161" t="str">
        <f t="shared" si="605"/>
        <v>-</v>
      </c>
      <c r="S366" s="161" t="str">
        <f t="shared" si="605"/>
        <v>-</v>
      </c>
      <c r="T366" s="161" t="str">
        <f t="shared" si="605"/>
        <v>-</v>
      </c>
      <c r="U366" s="161">
        <f t="shared" si="605"/>
        <v>20.729605866177817</v>
      </c>
      <c r="V366" s="161" t="str">
        <f t="shared" si="605"/>
        <v>-</v>
      </c>
      <c r="W366" s="161"/>
      <c r="X366" s="161"/>
      <c r="Y366" s="161" t="str">
        <f t="shared" ref="Y366:AF366" si="606">IFERROR(+Y88/Y99,"-")</f>
        <v>-</v>
      </c>
      <c r="Z366" s="161" t="str">
        <f t="shared" si="606"/>
        <v>-</v>
      </c>
      <c r="AA366" s="161" t="str">
        <f t="shared" si="606"/>
        <v>-</v>
      </c>
      <c r="AB366" s="161" t="str">
        <f t="shared" si="606"/>
        <v>-</v>
      </c>
      <c r="AC366" s="161" t="str">
        <f t="shared" si="606"/>
        <v>-</v>
      </c>
      <c r="AD366" s="161" t="str">
        <f t="shared" si="606"/>
        <v>-</v>
      </c>
      <c r="AE366" s="161" t="str">
        <f t="shared" si="606"/>
        <v>-</v>
      </c>
      <c r="AF366" s="161">
        <f t="shared" si="606"/>
        <v>30.671428571428571</v>
      </c>
      <c r="AG366" s="347">
        <f t="shared" ref="AG366:AN366" si="607">IFERROR(+AG88/AG100,"-")</f>
        <v>245.63732627399074</v>
      </c>
      <c r="AH366" s="347">
        <f t="shared" si="607"/>
        <v>347.97380952380951</v>
      </c>
      <c r="AI366" s="347">
        <f t="shared" si="607"/>
        <v>206.24106324472962</v>
      </c>
      <c r="AJ366" s="161">
        <f t="shared" si="607"/>
        <v>2.3860647377744377</v>
      </c>
      <c r="AK366" s="161">
        <f t="shared" si="607"/>
        <v>22.916885849552866</v>
      </c>
      <c r="AL366" s="161">
        <f t="shared" si="607"/>
        <v>3.30430297671677</v>
      </c>
      <c r="AM366" s="347">
        <f t="shared" si="607"/>
        <v>4.0429784741543422</v>
      </c>
      <c r="AN366" s="348">
        <f t="shared" si="607"/>
        <v>1.6915523481351451</v>
      </c>
      <c r="AQ366" s="347">
        <f>IFERROR(+AQ88/AQ100,"-")</f>
        <v>1.0714046649047284</v>
      </c>
      <c r="AR366" s="347">
        <f>IFERROR(+AR88/AR100,"-")</f>
        <v>245.63732627399077</v>
      </c>
      <c r="AS366" s="347">
        <f>IFERROR(+AS88/AS100,"-")</f>
        <v>347.97380952380956</v>
      </c>
      <c r="AT366" s="347">
        <f>IFERROR(+AT88/AT100,"-")</f>
        <v>206.24106324472959</v>
      </c>
      <c r="AU366" s="347">
        <f>IFERROR(+AU88/AU100,"-")</f>
        <v>4.0429784741543413</v>
      </c>
      <c r="AV366" s="348">
        <f t="shared" ref="AV366" si="608">IFERROR(+AV88/AV100,"-")</f>
        <v>1.6915523481351449</v>
      </c>
      <c r="AX366" s="347">
        <f>IFERROR(+AX88/AX100,"-")</f>
        <v>1.0405221620583134</v>
      </c>
      <c r="AY366" s="347" t="str">
        <f>IFERROR(+AY88/AY100,"-")</f>
        <v>-</v>
      </c>
      <c r="AZ366" s="347" t="str">
        <f>IFERROR(+AZ88/AZ100,"-")</f>
        <v>-</v>
      </c>
      <c r="BA366" s="347" t="str">
        <f>IFERROR(+BA88/BA100,"-")</f>
        <v>-</v>
      </c>
      <c r="BB366" s="347">
        <f>IFERROR(+BB88/BB100,"-")</f>
        <v>6.4198349543177127</v>
      </c>
      <c r="BC366" s="348">
        <f t="shared" ref="BC366" si="609">IFERROR(+BC88/BC100,"-")</f>
        <v>11.896896370331405</v>
      </c>
    </row>
    <row r="367" spans="1:55" s="204" customFormat="1">
      <c r="A367" s="287"/>
      <c r="B367" s="173" t="s">
        <v>15</v>
      </c>
      <c r="C367" s="308"/>
      <c r="D367" s="164">
        <f t="shared" ref="D367:V367" si="610">+D141</f>
        <v>75700</v>
      </c>
      <c r="E367" s="164">
        <f t="shared" si="610"/>
        <v>0</v>
      </c>
      <c r="F367" s="164">
        <f t="shared" si="610"/>
        <v>0</v>
      </c>
      <c r="G367" s="164">
        <f t="shared" si="610"/>
        <v>296500</v>
      </c>
      <c r="H367" s="164">
        <f t="shared" si="610"/>
        <v>0</v>
      </c>
      <c r="I367" s="164">
        <f t="shared" si="610"/>
        <v>0</v>
      </c>
      <c r="J367" s="164">
        <f t="shared" si="610"/>
        <v>0</v>
      </c>
      <c r="K367" s="164">
        <f t="shared" si="610"/>
        <v>10000</v>
      </c>
      <c r="L367" s="353">
        <f t="shared" si="610"/>
        <v>382200</v>
      </c>
      <c r="M367" s="164">
        <f t="shared" si="610"/>
        <v>0</v>
      </c>
      <c r="N367" s="164">
        <f t="shared" si="610"/>
        <v>0</v>
      </c>
      <c r="O367" s="164">
        <f t="shared" si="610"/>
        <v>0</v>
      </c>
      <c r="P367" s="164">
        <f t="shared" si="610"/>
        <v>0</v>
      </c>
      <c r="Q367" s="164">
        <f t="shared" si="610"/>
        <v>35000</v>
      </c>
      <c r="R367" s="164">
        <f t="shared" si="610"/>
        <v>0</v>
      </c>
      <c r="S367" s="164">
        <f t="shared" si="610"/>
        <v>0</v>
      </c>
      <c r="T367" s="164">
        <f t="shared" si="610"/>
        <v>3380</v>
      </c>
      <c r="U367" s="164">
        <f t="shared" si="610"/>
        <v>0</v>
      </c>
      <c r="V367" s="164">
        <f t="shared" si="610"/>
        <v>0</v>
      </c>
      <c r="W367" s="164"/>
      <c r="X367" s="164"/>
      <c r="Y367" s="164">
        <f t="shared" ref="Y367:AN367" si="611">+Y141</f>
        <v>0</v>
      </c>
      <c r="Z367" s="164">
        <f t="shared" si="611"/>
        <v>22210</v>
      </c>
      <c r="AA367" s="164">
        <f t="shared" si="611"/>
        <v>0</v>
      </c>
      <c r="AB367" s="164">
        <f t="shared" si="611"/>
        <v>0</v>
      </c>
      <c r="AC367" s="164">
        <f t="shared" si="611"/>
        <v>0</v>
      </c>
      <c r="AD367" s="164">
        <f t="shared" si="611"/>
        <v>0</v>
      </c>
      <c r="AE367" s="164">
        <f t="shared" si="611"/>
        <v>0</v>
      </c>
      <c r="AF367" s="164">
        <f t="shared" si="611"/>
        <v>4000</v>
      </c>
      <c r="AG367" s="353">
        <f t="shared" si="611"/>
        <v>64590</v>
      </c>
      <c r="AH367" s="353">
        <f t="shared" si="611"/>
        <v>64590</v>
      </c>
      <c r="AI367" s="353">
        <f t="shared" si="611"/>
        <v>0</v>
      </c>
      <c r="AJ367" s="164">
        <f t="shared" si="611"/>
        <v>0</v>
      </c>
      <c r="AK367" s="164">
        <f t="shared" si="611"/>
        <v>0</v>
      </c>
      <c r="AL367" s="164">
        <f t="shared" si="611"/>
        <v>0</v>
      </c>
      <c r="AM367" s="353">
        <f t="shared" si="611"/>
        <v>0</v>
      </c>
      <c r="AN367" s="354">
        <f t="shared" si="611"/>
        <v>446790</v>
      </c>
      <c r="AQ367" s="353">
        <f>+AQ141</f>
        <v>1250</v>
      </c>
      <c r="AR367" s="353">
        <f>+AR141</f>
        <v>3588.3333333333335</v>
      </c>
      <c r="AS367" s="353">
        <f>+AS141</f>
        <v>9227.1428571428569</v>
      </c>
      <c r="AT367" s="353">
        <f>+AT141</f>
        <v>0</v>
      </c>
      <c r="AU367" s="353">
        <f>+AU141</f>
        <v>0</v>
      </c>
      <c r="AV367" s="354">
        <f t="shared" ref="AV367" si="612">+AV141</f>
        <v>15406.551724137931</v>
      </c>
      <c r="AX367" s="353">
        <f>+AX141</f>
        <v>10000</v>
      </c>
      <c r="AY367" s="353">
        <f>+AY141</f>
        <v>1690</v>
      </c>
      <c r="AZ367" s="353">
        <f>+AZ141</f>
        <v>13105</v>
      </c>
      <c r="BA367" s="353">
        <f>+BA141</f>
        <v>0</v>
      </c>
      <c r="BB367" s="353">
        <f>+BB141</f>
        <v>0</v>
      </c>
      <c r="BC367" s="354">
        <f t="shared" ref="BC367" si="613">+BC141</f>
        <v>1690</v>
      </c>
    </row>
    <row r="368" spans="1:55" s="204" customFormat="1">
      <c r="A368" s="287"/>
      <c r="B368" s="173" t="s">
        <v>14</v>
      </c>
      <c r="C368" s="308"/>
      <c r="D368" s="163">
        <f t="shared" ref="D368:V368" si="614">IFERROR(+D141/+D176,"-")</f>
        <v>0.26105428687693549</v>
      </c>
      <c r="E368" s="163">
        <f t="shared" si="614"/>
        <v>0</v>
      </c>
      <c r="F368" s="163">
        <f t="shared" si="614"/>
        <v>0</v>
      </c>
      <c r="G368" s="163">
        <f t="shared" si="614"/>
        <v>0.35935691474211751</v>
      </c>
      <c r="H368" s="163">
        <f t="shared" si="614"/>
        <v>0</v>
      </c>
      <c r="I368" s="163">
        <f t="shared" si="614"/>
        <v>0</v>
      </c>
      <c r="J368" s="163">
        <f t="shared" si="614"/>
        <v>0</v>
      </c>
      <c r="K368" s="163">
        <f t="shared" si="614"/>
        <v>3.2023774450151796E-2</v>
      </c>
      <c r="L368" s="322">
        <f t="shared" si="614"/>
        <v>0.13111924097671826</v>
      </c>
      <c r="M368" s="163">
        <f t="shared" si="614"/>
        <v>0</v>
      </c>
      <c r="N368" s="163">
        <f t="shared" si="614"/>
        <v>0</v>
      </c>
      <c r="O368" s="163">
        <f t="shared" si="614"/>
        <v>0</v>
      </c>
      <c r="P368" s="163">
        <f t="shared" si="614"/>
        <v>0</v>
      </c>
      <c r="Q368" s="163">
        <f t="shared" si="614"/>
        <v>0.32720371703422552</v>
      </c>
      <c r="R368" s="163">
        <f t="shared" si="614"/>
        <v>0</v>
      </c>
      <c r="S368" s="163">
        <f t="shared" si="614"/>
        <v>0</v>
      </c>
      <c r="T368" s="163">
        <f t="shared" si="614"/>
        <v>5.6529301578806528E-2</v>
      </c>
      <c r="U368" s="163">
        <f t="shared" si="614"/>
        <v>0</v>
      </c>
      <c r="V368" s="163">
        <f t="shared" si="614"/>
        <v>0</v>
      </c>
      <c r="W368" s="163"/>
      <c r="X368" s="163"/>
      <c r="Y368" s="163">
        <f t="shared" ref="Y368:AN368" si="615">IFERROR(+Y141/+Y176,"-")</f>
        <v>0</v>
      </c>
      <c r="Z368" s="163">
        <f t="shared" si="615"/>
        <v>0.15540706014064304</v>
      </c>
      <c r="AA368" s="163">
        <f t="shared" si="615"/>
        <v>0</v>
      </c>
      <c r="AB368" s="163">
        <f t="shared" si="615"/>
        <v>0</v>
      </c>
      <c r="AC368" s="163">
        <f t="shared" si="615"/>
        <v>0</v>
      </c>
      <c r="AD368" s="163">
        <f t="shared" si="615"/>
        <v>0</v>
      </c>
      <c r="AE368" s="163">
        <f t="shared" si="615"/>
        <v>0</v>
      </c>
      <c r="AF368" s="163">
        <f t="shared" si="615"/>
        <v>6.8133814812291346E-2</v>
      </c>
      <c r="AG368" s="322">
        <f t="shared" si="615"/>
        <v>6.5289445833211196E-2</v>
      </c>
      <c r="AH368" s="322">
        <f t="shared" si="615"/>
        <v>0.10872492711272111</v>
      </c>
      <c r="AI368" s="322">
        <f t="shared" si="615"/>
        <v>0</v>
      </c>
      <c r="AJ368" s="163">
        <f t="shared" si="615"/>
        <v>0</v>
      </c>
      <c r="AK368" s="163">
        <f t="shared" si="615"/>
        <v>0</v>
      </c>
      <c r="AL368" s="163">
        <f t="shared" si="615"/>
        <v>0</v>
      </c>
      <c r="AM368" s="322">
        <f t="shared" si="615"/>
        <v>0</v>
      </c>
      <c r="AN368" s="323">
        <f t="shared" si="615"/>
        <v>0.10948403391532539</v>
      </c>
      <c r="AQ368" s="322">
        <f>IFERROR(+AQ141/+AQ176,"-")</f>
        <v>3.2023774450151796E-2</v>
      </c>
      <c r="AR368" s="322">
        <f>IFERROR(+AR141/+AR176,"-")</f>
        <v>6.5289445833211196E-2</v>
      </c>
      <c r="AS368" s="322">
        <f>IFERROR(+AS141/+AS176,"-")</f>
        <v>0.1087249271127211</v>
      </c>
      <c r="AT368" s="322">
        <f>IFERROR(+AT141/+AT176,"-")</f>
        <v>0</v>
      </c>
      <c r="AU368" s="322">
        <f>IFERROR(+AU141/+AU176,"-")</f>
        <v>0</v>
      </c>
      <c r="AV368" s="323">
        <f t="shared" ref="AV368" si="616">IFERROR(+AV141/+AV176,"-")</f>
        <v>0.10948403391532539</v>
      </c>
      <c r="AX368" s="322">
        <f>IFERROR(+AX141/+AX176,"-")</f>
        <v>3.3209020898436852E-2</v>
      </c>
      <c r="AY368" s="322">
        <f>IFERROR(+AY141/+AY176,"-")</f>
        <v>3.5512035217852678E-2</v>
      </c>
      <c r="AZ368" s="322">
        <f>IFERROR(+AZ141/+AZ176,"-")</f>
        <v>0.15345612946287426</v>
      </c>
      <c r="BA368" s="322">
        <f>IFERROR(+BA141/+BA176,"-")</f>
        <v>0</v>
      </c>
      <c r="BB368" s="322">
        <f>IFERROR(+BB141/+BB176,"-")</f>
        <v>0</v>
      </c>
      <c r="BC368" s="323">
        <f t="shared" ref="BC368" si="617">IFERROR(+BC141/+BC176,"-")</f>
        <v>2.878653675819309E-2</v>
      </c>
    </row>
    <row r="369" spans="1:55" s="204" customFormat="1">
      <c r="A369" s="287"/>
      <c r="B369" s="173" t="s">
        <v>13</v>
      </c>
      <c r="C369" s="308"/>
      <c r="D369" s="163">
        <f t="shared" ref="D369:V369" si="618">+D296</f>
        <v>2.2722413424466684E-2</v>
      </c>
      <c r="E369" s="163">
        <f t="shared" si="618"/>
        <v>0.13998346651970239</v>
      </c>
      <c r="F369" s="163">
        <f t="shared" si="618"/>
        <v>0.18847828752879905</v>
      </c>
      <c r="G369" s="163">
        <f t="shared" si="618"/>
        <v>4.0169194689032038E-2</v>
      </c>
      <c r="H369" s="163">
        <f t="shared" si="618"/>
        <v>0.79844749996107067</v>
      </c>
      <c r="I369" s="163">
        <f t="shared" si="618"/>
        <v>0.24138471582379564</v>
      </c>
      <c r="J369" s="163">
        <f t="shared" si="618"/>
        <v>0.18294844499679119</v>
      </c>
      <c r="K369" s="163">
        <f t="shared" si="618"/>
        <v>0.12379110251450677</v>
      </c>
      <c r="L369" s="322">
        <f t="shared" si="618"/>
        <v>0.18449046692446819</v>
      </c>
      <c r="M369" s="163" t="str">
        <f t="shared" si="618"/>
        <v>-</v>
      </c>
      <c r="N369" s="163" t="str">
        <f t="shared" si="618"/>
        <v>-</v>
      </c>
      <c r="O369" s="163" t="str">
        <f t="shared" si="618"/>
        <v>-</v>
      </c>
      <c r="P369" s="163" t="str">
        <f t="shared" si="618"/>
        <v>-</v>
      </c>
      <c r="Q369" s="163" t="str">
        <f t="shared" si="618"/>
        <v>-</v>
      </c>
      <c r="R369" s="163" t="str">
        <f t="shared" si="618"/>
        <v>-</v>
      </c>
      <c r="S369" s="163" t="str">
        <f t="shared" si="618"/>
        <v>-</v>
      </c>
      <c r="T369" s="163" t="str">
        <f t="shared" si="618"/>
        <v>-</v>
      </c>
      <c r="U369" s="163" t="str">
        <f t="shared" si="618"/>
        <v>-</v>
      </c>
      <c r="V369" s="163" t="str">
        <f t="shared" si="618"/>
        <v>-</v>
      </c>
      <c r="W369" s="163"/>
      <c r="X369" s="163"/>
      <c r="Y369" s="163" t="str">
        <f t="shared" ref="Y369:AN369" si="619">+Y296</f>
        <v>-</v>
      </c>
      <c r="Z369" s="163" t="str">
        <f t="shared" si="619"/>
        <v>-</v>
      </c>
      <c r="AA369" s="163" t="str">
        <f t="shared" si="619"/>
        <v>-</v>
      </c>
      <c r="AB369" s="163" t="str">
        <f t="shared" si="619"/>
        <v>-</v>
      </c>
      <c r="AC369" s="163" t="str">
        <f t="shared" si="619"/>
        <v>-</v>
      </c>
      <c r="AD369" s="163" t="str">
        <f t="shared" si="619"/>
        <v>-</v>
      </c>
      <c r="AE369" s="163" t="str">
        <f t="shared" si="619"/>
        <v>-</v>
      </c>
      <c r="AF369" s="163" t="str">
        <f t="shared" si="619"/>
        <v>-</v>
      </c>
      <c r="AG369" s="322">
        <f t="shared" si="619"/>
        <v>0.27555401011031178</v>
      </c>
      <c r="AH369" s="322">
        <f t="shared" si="619"/>
        <v>0.14766154716295105</v>
      </c>
      <c r="AI369" s="322">
        <f t="shared" si="619"/>
        <v>0.46779380545975774</v>
      </c>
      <c r="AJ369" s="163">
        <f t="shared" si="619"/>
        <v>0.45157670129429051</v>
      </c>
      <c r="AK369" s="163">
        <f t="shared" si="619"/>
        <v>4.3150599595078649</v>
      </c>
      <c r="AL369" s="163">
        <f t="shared" si="619"/>
        <v>0.73033984856488821</v>
      </c>
      <c r="AM369" s="322">
        <f t="shared" si="619"/>
        <v>0.77719919854198027</v>
      </c>
      <c r="AN369" s="323">
        <f t="shared" si="619"/>
        <v>0.23222700851215758</v>
      </c>
      <c r="AQ369" s="322">
        <f>+AQ296</f>
        <v>0.12379110251450677</v>
      </c>
      <c r="AR369" s="322">
        <f>+AR296</f>
        <v>0.27555401011031172</v>
      </c>
      <c r="AS369" s="322">
        <f>+AS296</f>
        <v>0.14766154716295102</v>
      </c>
      <c r="AT369" s="322">
        <f>+AT296</f>
        <v>0.46779380545975774</v>
      </c>
      <c r="AU369" s="322">
        <f>+AU296</f>
        <v>0.77719919854198039</v>
      </c>
      <c r="AV369" s="323">
        <f t="shared" ref="AV369" si="620">+AV296</f>
        <v>0.23222700851215761</v>
      </c>
      <c r="AX369" s="322">
        <f>+AX296</f>
        <v>0.12828810818170647</v>
      </c>
      <c r="AY369" s="322" t="str">
        <f>+AY296</f>
        <v>-</v>
      </c>
      <c r="AZ369" s="322" t="str">
        <f>+AZ296</f>
        <v>-</v>
      </c>
      <c r="BA369" s="322" t="str">
        <f>+BA296</f>
        <v>-</v>
      </c>
      <c r="BB369" s="322">
        <f>+BB296</f>
        <v>1.632012678288431</v>
      </c>
      <c r="BC369" s="323">
        <f t="shared" ref="BC369" si="621">+BC296</f>
        <v>0.30707058663214554</v>
      </c>
    </row>
    <row r="370" spans="1:55" s="204" customFormat="1">
      <c r="A370" s="287"/>
      <c r="B370" s="173" t="s">
        <v>12</v>
      </c>
      <c r="C370" s="308"/>
      <c r="D370" s="163">
        <f t="shared" ref="D370:V370" si="622">IFERROR(+D368+D369,"-")</f>
        <v>0.28377670030140217</v>
      </c>
      <c r="E370" s="163">
        <f t="shared" si="622"/>
        <v>0.13998346651970239</v>
      </c>
      <c r="F370" s="163">
        <f t="shared" si="622"/>
        <v>0.18847828752879905</v>
      </c>
      <c r="G370" s="163">
        <f t="shared" si="622"/>
        <v>0.39952610943114952</v>
      </c>
      <c r="H370" s="163">
        <f t="shared" si="622"/>
        <v>0.79844749996107067</v>
      </c>
      <c r="I370" s="163">
        <f t="shared" si="622"/>
        <v>0.24138471582379564</v>
      </c>
      <c r="J370" s="163">
        <f t="shared" si="622"/>
        <v>0.18294844499679119</v>
      </c>
      <c r="K370" s="163">
        <f t="shared" si="622"/>
        <v>0.15581487696465857</v>
      </c>
      <c r="L370" s="322">
        <f t="shared" si="622"/>
        <v>0.31560970790118648</v>
      </c>
      <c r="M370" s="163" t="str">
        <f t="shared" si="622"/>
        <v>-</v>
      </c>
      <c r="N370" s="163" t="str">
        <f t="shared" si="622"/>
        <v>-</v>
      </c>
      <c r="O370" s="163" t="str">
        <f t="shared" si="622"/>
        <v>-</v>
      </c>
      <c r="P370" s="163" t="str">
        <f t="shared" si="622"/>
        <v>-</v>
      </c>
      <c r="Q370" s="163" t="str">
        <f t="shared" si="622"/>
        <v>-</v>
      </c>
      <c r="R370" s="163" t="str">
        <f t="shared" si="622"/>
        <v>-</v>
      </c>
      <c r="S370" s="163" t="str">
        <f t="shared" si="622"/>
        <v>-</v>
      </c>
      <c r="T370" s="163" t="str">
        <f t="shared" si="622"/>
        <v>-</v>
      </c>
      <c r="U370" s="163" t="str">
        <f t="shared" si="622"/>
        <v>-</v>
      </c>
      <c r="V370" s="163" t="str">
        <f t="shared" si="622"/>
        <v>-</v>
      </c>
      <c r="W370" s="163"/>
      <c r="X370" s="163"/>
      <c r="Y370" s="163" t="str">
        <f t="shared" ref="Y370:AN370" si="623">IFERROR(+Y368+Y369,"-")</f>
        <v>-</v>
      </c>
      <c r="Z370" s="163" t="str">
        <f t="shared" si="623"/>
        <v>-</v>
      </c>
      <c r="AA370" s="163" t="str">
        <f t="shared" si="623"/>
        <v>-</v>
      </c>
      <c r="AB370" s="163" t="str">
        <f t="shared" si="623"/>
        <v>-</v>
      </c>
      <c r="AC370" s="163" t="str">
        <f t="shared" si="623"/>
        <v>-</v>
      </c>
      <c r="AD370" s="163" t="str">
        <f t="shared" si="623"/>
        <v>-</v>
      </c>
      <c r="AE370" s="163" t="str">
        <f t="shared" si="623"/>
        <v>-</v>
      </c>
      <c r="AF370" s="163" t="str">
        <f t="shared" si="623"/>
        <v>-</v>
      </c>
      <c r="AG370" s="322">
        <f t="shared" si="623"/>
        <v>0.34084345594352294</v>
      </c>
      <c r="AH370" s="322">
        <f t="shared" si="623"/>
        <v>0.25638647427567218</v>
      </c>
      <c r="AI370" s="322">
        <f t="shared" si="623"/>
        <v>0.46779380545975774</v>
      </c>
      <c r="AJ370" s="163">
        <f t="shared" si="623"/>
        <v>0.45157670129429051</v>
      </c>
      <c r="AK370" s="163">
        <f t="shared" si="623"/>
        <v>4.3150599595078649</v>
      </c>
      <c r="AL370" s="163">
        <f t="shared" si="623"/>
        <v>0.73033984856488821</v>
      </c>
      <c r="AM370" s="322">
        <f t="shared" si="623"/>
        <v>0.77719919854198027</v>
      </c>
      <c r="AN370" s="323">
        <f t="shared" si="623"/>
        <v>0.34171104242748296</v>
      </c>
      <c r="AQ370" s="322">
        <f>IFERROR(+AQ368+AQ369,"-")</f>
        <v>0.15581487696465857</v>
      </c>
      <c r="AR370" s="322">
        <f>IFERROR(+AR368+AR369,"-")</f>
        <v>0.34084345594352294</v>
      </c>
      <c r="AS370" s="322">
        <f>IFERROR(+AS368+AS369,"-")</f>
        <v>0.25638647427567213</v>
      </c>
      <c r="AT370" s="322">
        <f>IFERROR(+AT368+AT369,"-")</f>
        <v>0.46779380545975774</v>
      </c>
      <c r="AU370" s="322">
        <f>IFERROR(+AU368+AU369,"-")</f>
        <v>0.77719919854198039</v>
      </c>
      <c r="AV370" s="323">
        <f t="shared" ref="AV370" si="624">IFERROR(+AV368+AV369,"-")</f>
        <v>0.34171104242748301</v>
      </c>
      <c r="AX370" s="322">
        <f>IFERROR(+AX368+AX369,"-")</f>
        <v>0.16149712908014333</v>
      </c>
      <c r="AY370" s="322" t="str">
        <f>IFERROR(+AY368+AY369,"-")</f>
        <v>-</v>
      </c>
      <c r="AZ370" s="322" t="str">
        <f>IFERROR(+AZ368+AZ369,"-")</f>
        <v>-</v>
      </c>
      <c r="BA370" s="322" t="str">
        <f>IFERROR(+BA368+BA369,"-")</f>
        <v>-</v>
      </c>
      <c r="BB370" s="322">
        <f>IFERROR(+BB368+BB369,"-")</f>
        <v>1.632012678288431</v>
      </c>
      <c r="BC370" s="323">
        <f t="shared" ref="BC370" si="625">IFERROR(+BC368+BC369,"-")</f>
        <v>0.33585712339033863</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6">IFERROR(+(D13+D16+D26+D28+D33)/D42,"-")</f>
        <v>0.43776916451335057</v>
      </c>
      <c r="E373" s="166">
        <f t="shared" si="626"/>
        <v>0.35328389367853741</v>
      </c>
      <c r="F373" s="166">
        <f t="shared" si="626"/>
        <v>0.42758944333951598</v>
      </c>
      <c r="G373" s="166">
        <f t="shared" si="626"/>
        <v>0.3942166523998385</v>
      </c>
      <c r="H373" s="166">
        <f t="shared" si="626"/>
        <v>0.51599368630591924</v>
      </c>
      <c r="I373" s="166">
        <f t="shared" si="626"/>
        <v>0.42843680666076062</v>
      </c>
      <c r="J373" s="166">
        <f t="shared" si="626"/>
        <v>0.43503216358977043</v>
      </c>
      <c r="K373" s="166">
        <f t="shared" si="626"/>
        <v>0.43413402165674642</v>
      </c>
      <c r="L373" s="357">
        <f t="shared" si="626"/>
        <v>0.4253780217941357</v>
      </c>
      <c r="M373" s="166">
        <f t="shared" si="626"/>
        <v>0.57889093137254899</v>
      </c>
      <c r="N373" s="166">
        <f t="shared" si="626"/>
        <v>0.59618669614147912</v>
      </c>
      <c r="O373" s="166">
        <f t="shared" si="626"/>
        <v>0.57894576940604592</v>
      </c>
      <c r="P373" s="166">
        <f t="shared" si="626"/>
        <v>0.66467853846942615</v>
      </c>
      <c r="Q373" s="166">
        <f t="shared" si="626"/>
        <v>0.5673081451757237</v>
      </c>
      <c r="R373" s="166">
        <f t="shared" si="626"/>
        <v>0.57202060268782196</v>
      </c>
      <c r="S373" s="166">
        <f t="shared" si="626"/>
        <v>0.68108354810996563</v>
      </c>
      <c r="T373" s="166">
        <f t="shared" si="626"/>
        <v>0.51931031479949497</v>
      </c>
      <c r="U373" s="166">
        <f t="shared" si="626"/>
        <v>0.62177186109002891</v>
      </c>
      <c r="V373" s="166">
        <f t="shared" si="626"/>
        <v>0.72901846452866859</v>
      </c>
      <c r="W373" s="166"/>
      <c r="X373" s="166"/>
      <c r="Y373" s="166">
        <f t="shared" ref="Y373:AN373" si="627">IFERROR(+(Y13+Y16+Y26+Y28+Y33)/Y42,"-")</f>
        <v>0.65725566931059787</v>
      </c>
      <c r="Z373" s="166">
        <f t="shared" si="627"/>
        <v>0.48110260130233812</v>
      </c>
      <c r="AA373" s="166">
        <f t="shared" si="627"/>
        <v>0.60898442473369263</v>
      </c>
      <c r="AB373" s="166">
        <f t="shared" si="627"/>
        <v>0.50372023809523814</v>
      </c>
      <c r="AC373" s="166">
        <f t="shared" si="627"/>
        <v>0.5076379843041845</v>
      </c>
      <c r="AD373" s="166">
        <f t="shared" si="627"/>
        <v>0.52758260368248477</v>
      </c>
      <c r="AE373" s="166">
        <f t="shared" si="627"/>
        <v>0.58780612848523095</v>
      </c>
      <c r="AF373" s="166">
        <f t="shared" si="627"/>
        <v>0.48154930718742406</v>
      </c>
      <c r="AG373" s="357">
        <f t="shared" si="627"/>
        <v>0.56213466309981919</v>
      </c>
      <c r="AH373" s="357">
        <f t="shared" si="627"/>
        <v>0.52305475048409755</v>
      </c>
      <c r="AI373" s="357">
        <f t="shared" si="627"/>
        <v>0.61823033165669383</v>
      </c>
      <c r="AJ373" s="166">
        <f t="shared" si="627"/>
        <v>0.87364947335111431</v>
      </c>
      <c r="AK373" s="166">
        <f t="shared" si="627"/>
        <v>0.68133836606743015</v>
      </c>
      <c r="AL373" s="166">
        <f t="shared" si="627"/>
        <v>0.7706246682003185</v>
      </c>
      <c r="AM373" s="357">
        <f t="shared" si="627"/>
        <v>0.84387595416966488</v>
      </c>
      <c r="AN373" s="358">
        <f t="shared" si="627"/>
        <v>0.47389468031390219</v>
      </c>
      <c r="AQ373" s="357">
        <f>IFERROR(+(AQ13+AQ16+AQ26+AQ28+AQ33)/AQ42,"-")</f>
        <v>0.43413402165674642</v>
      </c>
      <c r="AR373" s="357">
        <f>IFERROR(+(AR13+AR16+AR26+AR28+AR33)/AR42,"-")</f>
        <v>0.5621346630998193</v>
      </c>
      <c r="AS373" s="357">
        <f>IFERROR(+(AS13+AS16+AS26+AS28+AS33)/AS42,"-")</f>
        <v>0.52305475048409755</v>
      </c>
      <c r="AT373" s="357">
        <f>IFERROR(+(AT13+AT16+AT26+AT28+AT33)/AT42,"-")</f>
        <v>0.61823033165669394</v>
      </c>
      <c r="AU373" s="357">
        <f>IFERROR(+(AU13+AU16+AU26+AU28+AU33)/AU42,"-")</f>
        <v>0.84387595416966488</v>
      </c>
      <c r="AV373" s="358">
        <f t="shared" ref="AV373" si="628">IFERROR(+(AV13+AV16+AV26+AV28+AV33)/AV42,"-")</f>
        <v>0.47389468031390219</v>
      </c>
      <c r="AX373" s="357">
        <f>IFERROR(+(AX13+AX16+AX26+AX28+AX33)/AX42,"-")</f>
        <v>0.45905556734588132</v>
      </c>
      <c r="AY373" s="357">
        <f>IFERROR(+(AY13+AY16+AY26+AY28+AY33)/AY42,"-")</f>
        <v>0.54534804971354311</v>
      </c>
      <c r="AZ373" s="357">
        <f>IFERROR(+(AZ13+AZ16+AZ26+AZ28+AZ33)/AZ42,"-")</f>
        <v>0.52378594266398248</v>
      </c>
      <c r="BA373" s="357">
        <f>IFERROR(+(BA13+BA16+BA26+BA28+BA33)/BA42,"-")</f>
        <v>0.66114851286173637</v>
      </c>
      <c r="BB373" s="357">
        <f>IFERROR(+(BB13+BB16+BB26+BB28+BB33)/BB42,"-")</f>
        <v>0.79439037338524154</v>
      </c>
      <c r="BC373" s="358">
        <f t="shared" ref="BC373" si="629">IFERROR(+(BC13+BC16+BC26+BC28+BC33)/BC42,"-")</f>
        <v>0.58070658779677498</v>
      </c>
    </row>
    <row r="374" spans="1:55" s="204" customFormat="1">
      <c r="A374" s="287"/>
      <c r="B374" s="173" t="s">
        <v>9</v>
      </c>
      <c r="C374" s="308"/>
      <c r="D374" s="166">
        <f t="shared" ref="D374:V374" si="630">IFERROR(+(D20+D21)/D42,"-")</f>
        <v>0.24171116853287397</v>
      </c>
      <c r="E374" s="166">
        <f t="shared" si="630"/>
        <v>8.9279631036922519E-2</v>
      </c>
      <c r="F374" s="166">
        <f t="shared" si="630"/>
        <v>0.21736575118997073</v>
      </c>
      <c r="G374" s="166">
        <f t="shared" si="630"/>
        <v>0.16093377131014899</v>
      </c>
      <c r="H374" s="166">
        <f t="shared" si="630"/>
        <v>0.2281106840170376</v>
      </c>
      <c r="I374" s="166">
        <f t="shared" si="630"/>
        <v>0.17656033178365071</v>
      </c>
      <c r="J374" s="166">
        <f t="shared" si="630"/>
        <v>0.21046667712637065</v>
      </c>
      <c r="K374" s="166">
        <f t="shared" si="630"/>
        <v>0.24131424543252541</v>
      </c>
      <c r="L374" s="357">
        <f t="shared" si="630"/>
        <v>0.19465850372323698</v>
      </c>
      <c r="M374" s="166">
        <f t="shared" si="630"/>
        <v>0.22709865196078433</v>
      </c>
      <c r="N374" s="166">
        <f t="shared" si="630"/>
        <v>0.246282154340836</v>
      </c>
      <c r="O374" s="166">
        <f t="shared" si="630"/>
        <v>0.22645197225175959</v>
      </c>
      <c r="P374" s="166">
        <f t="shared" si="630"/>
        <v>0.17778651262945619</v>
      </c>
      <c r="Q374" s="166">
        <f t="shared" si="630"/>
        <v>0.24192500070647413</v>
      </c>
      <c r="R374" s="166">
        <f t="shared" si="630"/>
        <v>0.18509857320466522</v>
      </c>
      <c r="S374" s="166">
        <f t="shared" si="630"/>
        <v>0.15917633161512026</v>
      </c>
      <c r="T374" s="166">
        <f t="shared" si="630"/>
        <v>0.27167965631848595</v>
      </c>
      <c r="U374" s="166">
        <f t="shared" si="630"/>
        <v>9.1321203667617076E-2</v>
      </c>
      <c r="V374" s="166">
        <f t="shared" si="630"/>
        <v>0.18448979591836734</v>
      </c>
      <c r="W374" s="166"/>
      <c r="X374" s="166"/>
      <c r="Y374" s="166">
        <f t="shared" ref="Y374:AN374" si="631">IFERROR(+(Y20+Y21)/Y42,"-")</f>
        <v>0.25933820189384676</v>
      </c>
      <c r="Z374" s="166">
        <f t="shared" si="631"/>
        <v>0.23144505550119773</v>
      </c>
      <c r="AA374" s="166">
        <f t="shared" si="631"/>
        <v>0.28529898569791623</v>
      </c>
      <c r="AB374" s="166">
        <f t="shared" si="631"/>
        <v>0.21601562499999999</v>
      </c>
      <c r="AC374" s="166">
        <f t="shared" si="631"/>
        <v>0.20111743871849802</v>
      </c>
      <c r="AD374" s="166">
        <f t="shared" si="631"/>
        <v>0.21208517998054263</v>
      </c>
      <c r="AE374" s="166">
        <f t="shared" si="631"/>
        <v>0.24726899869858421</v>
      </c>
      <c r="AF374" s="166">
        <f t="shared" si="631"/>
        <v>0.19495988979823353</v>
      </c>
      <c r="AG374" s="357">
        <f t="shared" si="631"/>
        <v>0.21843988031355685</v>
      </c>
      <c r="AH374" s="357">
        <f t="shared" si="631"/>
        <v>0.22709237720375128</v>
      </c>
      <c r="AI374" s="357">
        <f t="shared" si="631"/>
        <v>0.20602000613127747</v>
      </c>
      <c r="AJ374" s="166">
        <f t="shared" si="631"/>
        <v>3.6784697152673282E-2</v>
      </c>
      <c r="AK374" s="166">
        <f t="shared" si="631"/>
        <v>0.12724713709935384</v>
      </c>
      <c r="AL374" s="166">
        <f t="shared" si="631"/>
        <v>0.11166165280481331</v>
      </c>
      <c r="AM374" s="357">
        <f t="shared" si="631"/>
        <v>5.4545546034126188E-2</v>
      </c>
      <c r="AN374" s="358">
        <f t="shared" si="631"/>
        <v>0.19416448960498786</v>
      </c>
      <c r="AQ374" s="357">
        <f>IFERROR(+(AQ20+AQ21)/AQ42,"-")</f>
        <v>0.24131424543252541</v>
      </c>
      <c r="AR374" s="357">
        <f>IFERROR(+(AR20+AR21)/AR42,"-")</f>
        <v>0.21843988031355685</v>
      </c>
      <c r="AS374" s="357">
        <f>IFERROR(+(AS20+AS21)/AS42,"-")</f>
        <v>0.22709237720375125</v>
      </c>
      <c r="AT374" s="357">
        <f>IFERROR(+(AT20+AT21)/AT42,"-")</f>
        <v>0.20602000613127749</v>
      </c>
      <c r="AU374" s="357">
        <f>IFERROR(+(AU20+AU21)/AU42,"-")</f>
        <v>5.4545546034126195E-2</v>
      </c>
      <c r="AV374" s="358">
        <f t="shared" ref="AV374" si="632">IFERROR(+(AV20+AV21)/AV42,"-")</f>
        <v>0.19416448960498786</v>
      </c>
      <c r="AX374" s="357">
        <f>IFERROR(+(AX20+AX21)/AX42,"-")</f>
        <v>0.23779632380705637</v>
      </c>
      <c r="AY374" s="357">
        <f>IFERROR(+(AY20+AY21)/AY42,"-")</f>
        <v>0.21333260117511393</v>
      </c>
      <c r="AZ374" s="357">
        <f>IFERROR(+(AZ20+AZ21)/AZ42,"-")</f>
        <v>0.2086531526197371</v>
      </c>
      <c r="BA374" s="357">
        <f>IFERROR(+(BA20+BA21)/BA42,"-")</f>
        <v>0.15925190916398713</v>
      </c>
      <c r="BB374" s="357">
        <f>IFERROR(+(BB20+BB21)/BB42,"-")</f>
        <v>0.11166165280481331</v>
      </c>
      <c r="BC374" s="358">
        <f t="shared" ref="BC374" si="633">IFERROR(+(BC20+BC21)/BC42,"-")</f>
        <v>0.20210679847662263</v>
      </c>
    </row>
    <row r="375" spans="1:55" s="204" customFormat="1">
      <c r="A375" s="287"/>
      <c r="B375" s="173" t="s">
        <v>8</v>
      </c>
      <c r="C375" s="308"/>
      <c r="D375" s="166">
        <f t="shared" ref="D375:V375" si="634">IFERROR(+D22/D42,"-")</f>
        <v>0.18098191214470286</v>
      </c>
      <c r="E375" s="166">
        <f t="shared" si="634"/>
        <v>9.7726299974668723E-2</v>
      </c>
      <c r="F375" s="166">
        <f t="shared" si="634"/>
        <v>0.11648304990055644</v>
      </c>
      <c r="G375" s="166">
        <f t="shared" si="634"/>
        <v>9.3562747879969071E-2</v>
      </c>
      <c r="H375" s="166">
        <f t="shared" si="634"/>
        <v>6.2071253589991923E-2</v>
      </c>
      <c r="I375" s="166">
        <f t="shared" si="634"/>
        <v>6.8390394581076097E-2</v>
      </c>
      <c r="J375" s="166">
        <f t="shared" si="634"/>
        <v>0.1192929240102505</v>
      </c>
      <c r="K375" s="166">
        <f t="shared" si="634"/>
        <v>7.7831251225678563E-2</v>
      </c>
      <c r="L375" s="357">
        <f t="shared" si="634"/>
        <v>9.8091786951792659E-2</v>
      </c>
      <c r="M375" s="166">
        <f t="shared" si="634"/>
        <v>1.4552696078431373E-2</v>
      </c>
      <c r="N375" s="166">
        <f t="shared" si="634"/>
        <v>2.7306069131832797E-2</v>
      </c>
      <c r="O375" s="166">
        <f t="shared" si="634"/>
        <v>8.6951238037368983E-2</v>
      </c>
      <c r="P375" s="166">
        <f t="shared" si="634"/>
        <v>6.7607751990976517E-2</v>
      </c>
      <c r="Q375" s="166">
        <f t="shared" si="634"/>
        <v>7.9652603121673687E-2</v>
      </c>
      <c r="R375" s="166">
        <f t="shared" si="634"/>
        <v>0.11227872831685513</v>
      </c>
      <c r="S375" s="166">
        <f t="shared" si="634"/>
        <v>7.8500859106529208E-2</v>
      </c>
      <c r="T375" s="166">
        <f t="shared" si="634"/>
        <v>0.11088373173103439</v>
      </c>
      <c r="U375" s="166">
        <f t="shared" si="634"/>
        <v>0.12885889520214969</v>
      </c>
      <c r="V375" s="166">
        <f t="shared" si="634"/>
        <v>4.3537414965986393E-3</v>
      </c>
      <c r="W375" s="166"/>
      <c r="X375" s="166"/>
      <c r="Y375" s="166">
        <f t="shared" ref="Y375:AN375" si="635">IFERROR(+Y22/Y42,"-")</f>
        <v>7.9143226527831154E-3</v>
      </c>
      <c r="Z375" s="166">
        <f t="shared" si="635"/>
        <v>0.18526266068355882</v>
      </c>
      <c r="AA375" s="166">
        <f t="shared" si="635"/>
        <v>5.086364215082969E-2</v>
      </c>
      <c r="AB375" s="166">
        <f t="shared" si="635"/>
        <v>0.18216145833333333</v>
      </c>
      <c r="AC375" s="166">
        <f t="shared" si="635"/>
        <v>0.1229505549515023</v>
      </c>
      <c r="AD375" s="166">
        <f t="shared" si="635"/>
        <v>0.10204302237595936</v>
      </c>
      <c r="AE375" s="166">
        <f t="shared" si="635"/>
        <v>6.4321489135150053E-2</v>
      </c>
      <c r="AF375" s="166">
        <f t="shared" si="635"/>
        <v>0.23819787699538125</v>
      </c>
      <c r="AG375" s="357">
        <f t="shared" si="635"/>
        <v>0.10866328071021167</v>
      </c>
      <c r="AH375" s="357">
        <f t="shared" si="635"/>
        <v>0.13276296305671217</v>
      </c>
      <c r="AI375" s="357">
        <f t="shared" si="635"/>
        <v>7.4070373440214374E-2</v>
      </c>
      <c r="AJ375" s="166">
        <f t="shared" si="635"/>
        <v>4.2106078903692027E-3</v>
      </c>
      <c r="AK375" s="166">
        <f t="shared" si="635"/>
        <v>0</v>
      </c>
      <c r="AL375" s="166">
        <f t="shared" si="635"/>
        <v>1.2033268448062289E-3</v>
      </c>
      <c r="AM375" s="357">
        <f t="shared" si="635"/>
        <v>3.451867581126436E-3</v>
      </c>
      <c r="AN375" s="358">
        <f t="shared" si="635"/>
        <v>9.6514829631906301E-2</v>
      </c>
      <c r="AQ375" s="357">
        <f>IFERROR(+AQ22/AQ42,"-")</f>
        <v>7.7831251225678563E-2</v>
      </c>
      <c r="AR375" s="357">
        <f>IFERROR(+AR22/AR42,"-")</f>
        <v>0.10866328071021167</v>
      </c>
      <c r="AS375" s="357">
        <f>IFERROR(+AS22/AS42,"-")</f>
        <v>0.13276296305671217</v>
      </c>
      <c r="AT375" s="357">
        <f>IFERROR(+AT22/AT42,"-")</f>
        <v>7.4070373440214374E-2</v>
      </c>
      <c r="AU375" s="357">
        <f>IFERROR(+AU22/AU42,"-")</f>
        <v>3.451867581126436E-3</v>
      </c>
      <c r="AV375" s="358">
        <f t="shared" ref="AV375" si="636">IFERROR(+AV22/AV42,"-")</f>
        <v>9.6514829631906301E-2</v>
      </c>
      <c r="AX375" s="357">
        <f>IFERROR(+AX22/AX42,"-")</f>
        <v>0.10058127837142833</v>
      </c>
      <c r="AY375" s="357">
        <f>IFERROR(+AY22/AY42,"-")</f>
        <v>8.8042025881793051E-2</v>
      </c>
      <c r="AZ375" s="357">
        <f>IFERROR(+AZ22/AZ42,"-")</f>
        <v>9.2430913651483995E-2</v>
      </c>
      <c r="BA375" s="357">
        <f>IFERROR(+BA22/BA42,"-")</f>
        <v>6.0214027331189711E-2</v>
      </c>
      <c r="BB375" s="357">
        <f>IFERROR(+BB22/BB42,"-")</f>
        <v>1.2139444346133428E-2</v>
      </c>
      <c r="BC375" s="358">
        <f t="shared" ref="BC375" si="637">IFERROR(+BC22/BC42,"-")</f>
        <v>0.13042703184506929</v>
      </c>
    </row>
    <row r="376" spans="1:55" s="204" customFormat="1">
      <c r="A376" s="287"/>
      <c r="B376" s="173" t="s">
        <v>7</v>
      </c>
      <c r="C376" s="308"/>
      <c r="D376" s="166">
        <f t="shared" ref="D376:V376" si="638">IFERROR(+(D30-D26-D28)/D42,"-")</f>
        <v>2.7904105656043642E-2</v>
      </c>
      <c r="E376" s="166">
        <f t="shared" si="638"/>
        <v>0.22143025602054453</v>
      </c>
      <c r="F376" s="166">
        <f t="shared" si="638"/>
        <v>0.11585286822051889</v>
      </c>
      <c r="G376" s="166">
        <f t="shared" si="638"/>
        <v>0.23168045464284057</v>
      </c>
      <c r="H376" s="166">
        <f t="shared" si="638"/>
        <v>8.936357025325152E-2</v>
      </c>
      <c r="I376" s="166">
        <f t="shared" si="638"/>
        <v>0.13518458993516422</v>
      </c>
      <c r="J376" s="166">
        <f t="shared" si="638"/>
        <v>0.12189477537785681</v>
      </c>
      <c r="K376" s="166">
        <f t="shared" si="638"/>
        <v>0.10040758781158737</v>
      </c>
      <c r="L376" s="357">
        <f t="shared" si="638"/>
        <v>0.14434388226435127</v>
      </c>
      <c r="M376" s="166">
        <f t="shared" si="638"/>
        <v>0</v>
      </c>
      <c r="N376" s="166">
        <f t="shared" si="638"/>
        <v>0</v>
      </c>
      <c r="O376" s="166">
        <f t="shared" si="638"/>
        <v>1.8026229176160819E-3</v>
      </c>
      <c r="P376" s="166">
        <f t="shared" si="638"/>
        <v>3.8110537649109614E-3</v>
      </c>
      <c r="Q376" s="166">
        <f t="shared" si="638"/>
        <v>0</v>
      </c>
      <c r="R376" s="166">
        <f t="shared" si="638"/>
        <v>0</v>
      </c>
      <c r="S376" s="166">
        <f t="shared" si="638"/>
        <v>0</v>
      </c>
      <c r="T376" s="166">
        <f t="shared" si="638"/>
        <v>1.4890930465450428E-2</v>
      </c>
      <c r="U376" s="166">
        <f t="shared" si="638"/>
        <v>0</v>
      </c>
      <c r="V376" s="166">
        <f t="shared" si="638"/>
        <v>0</v>
      </c>
      <c r="W376" s="166"/>
      <c r="X376" s="166"/>
      <c r="Y376" s="166">
        <f t="shared" ref="Y376:AN376" si="639">IFERROR(+(Y30-Y26-Y28)/Y42,"-")</f>
        <v>0</v>
      </c>
      <c r="Z376" s="166">
        <f t="shared" si="639"/>
        <v>1.7544451567191876E-3</v>
      </c>
      <c r="AA376" s="166">
        <f t="shared" si="639"/>
        <v>0</v>
      </c>
      <c r="AB376" s="166">
        <f t="shared" si="639"/>
        <v>0</v>
      </c>
      <c r="AC376" s="166">
        <f t="shared" si="639"/>
        <v>2.8635712824708528E-3</v>
      </c>
      <c r="AD376" s="166">
        <f t="shared" si="639"/>
        <v>4.8643389903794184E-4</v>
      </c>
      <c r="AE376" s="166">
        <f t="shared" si="639"/>
        <v>0</v>
      </c>
      <c r="AF376" s="166">
        <f t="shared" si="639"/>
        <v>8.1030710639332307E-5</v>
      </c>
      <c r="AG376" s="357">
        <f t="shared" si="639"/>
        <v>1.8508693491373644E-3</v>
      </c>
      <c r="AH376" s="357">
        <f t="shared" si="639"/>
        <v>2.787515978383304E-3</v>
      </c>
      <c r="AI376" s="357">
        <f t="shared" si="639"/>
        <v>5.0639810157482995E-4</v>
      </c>
      <c r="AJ376" s="166">
        <f t="shared" si="639"/>
        <v>0</v>
      </c>
      <c r="AK376" s="166">
        <f t="shared" si="639"/>
        <v>0</v>
      </c>
      <c r="AL376" s="166">
        <f t="shared" si="639"/>
        <v>1.3448947089010795E-3</v>
      </c>
      <c r="AM376" s="357">
        <f t="shared" si="639"/>
        <v>1.9121132373586672E-4</v>
      </c>
      <c r="AN376" s="358">
        <f t="shared" si="639"/>
        <v>0.10603760983114333</v>
      </c>
      <c r="AQ376" s="357">
        <f>IFERROR(+(AQ30-AQ26-AQ28)/AQ42,"-")</f>
        <v>0.10040758781158737</v>
      </c>
      <c r="AR376" s="357">
        <f>IFERROR(+(AR30-AR26-AR28)/AR42,"-")</f>
        <v>1.8508693491373642E-3</v>
      </c>
      <c r="AS376" s="357">
        <f>IFERROR(+(AS30-AS26-AS28)/AS42,"-")</f>
        <v>2.7875159783833032E-3</v>
      </c>
      <c r="AT376" s="357">
        <f>IFERROR(+(AT30-AT26-AT28)/AT42,"-")</f>
        <v>5.0639810157482984E-4</v>
      </c>
      <c r="AU376" s="357">
        <f>IFERROR(+(AU30-AU26-AU28)/AU42,"-")</f>
        <v>1.9121132373586529E-4</v>
      </c>
      <c r="AV376" s="358">
        <f t="shared" ref="AV376" si="640">IFERROR(+(AV30-AV26-AV28)/AV42,"-")</f>
        <v>0.10603760983114333</v>
      </c>
      <c r="AX376" s="357">
        <f>IFERROR(+(AX30-AX26-AX28)/AX42,"-")</f>
        <v>8.7184865264138517E-2</v>
      </c>
      <c r="AY376" s="357">
        <f>IFERROR(+(AY30-AY26-AY28)/AY42,"-")</f>
        <v>-2.7822012336865998E-3</v>
      </c>
      <c r="AZ376" s="357">
        <f>IFERROR(+(AZ30-AZ26-AZ28)/AZ42,"-")</f>
        <v>1.9162243920293677E-3</v>
      </c>
      <c r="BA376" s="357">
        <f>IFERROR(+(BA30-BA26-BA28)/BA42,"-")</f>
        <v>-2.3864549839228296E-3</v>
      </c>
      <c r="BB376" s="357">
        <f>IFERROR(+(BB30-BB26-BB28)/BB42,"-")</f>
        <v>-1.6067952574765527E-2</v>
      </c>
      <c r="BC376" s="358">
        <f t="shared" ref="BC376" si="641">IFERROR(+(BC30-BC26-BC28)/BC42,"-")</f>
        <v>-3.4032898468519567E-4</v>
      </c>
    </row>
    <row r="377" spans="1:55" s="204" customFormat="1">
      <c r="A377" s="287"/>
      <c r="B377" s="173" t="s">
        <v>6</v>
      </c>
      <c r="C377" s="308"/>
      <c r="D377" s="166">
        <f t="shared" ref="D377:V377" si="642">IFERROR(+D34/D42,"-")</f>
        <v>8.3548664944013782E-4</v>
      </c>
      <c r="E377" s="166">
        <f t="shared" si="642"/>
        <v>9.8966658805237466E-3</v>
      </c>
      <c r="F377" s="166">
        <f t="shared" si="642"/>
        <v>1.0141008737625423E-2</v>
      </c>
      <c r="G377" s="166">
        <f t="shared" si="642"/>
        <v>3.9423837352234661E-3</v>
      </c>
      <c r="H377" s="166">
        <f t="shared" si="642"/>
        <v>2.0455832626784944E-2</v>
      </c>
      <c r="I377" s="166">
        <f t="shared" si="642"/>
        <v>1.7694605379724507E-2</v>
      </c>
      <c r="J377" s="166">
        <f t="shared" si="642"/>
        <v>7.7576137928629949E-3</v>
      </c>
      <c r="K377" s="166">
        <f t="shared" si="642"/>
        <v>5.0723216604565621E-3</v>
      </c>
      <c r="L377" s="357">
        <f t="shared" si="642"/>
        <v>8.9548104914211196E-3</v>
      </c>
      <c r="M377" s="166">
        <f t="shared" si="642"/>
        <v>9.7886029411764705E-2</v>
      </c>
      <c r="N377" s="166">
        <f t="shared" si="642"/>
        <v>1.2183480707395498E-2</v>
      </c>
      <c r="O377" s="166">
        <f t="shared" si="642"/>
        <v>2.6462099346802371E-2</v>
      </c>
      <c r="P377" s="166">
        <f t="shared" si="642"/>
        <v>1.7500085449635983E-2</v>
      </c>
      <c r="Q377" s="166">
        <f t="shared" si="642"/>
        <v>9.1370654006650272E-4</v>
      </c>
      <c r="R377" s="166">
        <f t="shared" si="642"/>
        <v>1.6784086199751348E-2</v>
      </c>
      <c r="S377" s="166">
        <f t="shared" si="642"/>
        <v>1.5759235395189003E-2</v>
      </c>
      <c r="T377" s="166">
        <f t="shared" si="642"/>
        <v>5.7764038257790166E-3</v>
      </c>
      <c r="U377" s="166">
        <f t="shared" si="642"/>
        <v>1.8091936575659988E-2</v>
      </c>
      <c r="V377" s="166">
        <f t="shared" si="642"/>
        <v>9.1739552964042754E-3</v>
      </c>
      <c r="W377" s="166"/>
      <c r="X377" s="166"/>
      <c r="Y377" s="166">
        <f t="shared" ref="Y377:AN377" si="643">IFERROR(+Y34/Y42,"-")</f>
        <v>3.3212201684195815E-2</v>
      </c>
      <c r="Z377" s="166">
        <f t="shared" si="643"/>
        <v>5.8099126151354638E-3</v>
      </c>
      <c r="AA377" s="166">
        <f t="shared" si="643"/>
        <v>9.0820353944743876E-3</v>
      </c>
      <c r="AB377" s="166">
        <f t="shared" si="643"/>
        <v>1.607142857142857E-2</v>
      </c>
      <c r="AC377" s="166">
        <f t="shared" si="643"/>
        <v>1.6901529749921952E-3</v>
      </c>
      <c r="AD377" s="166">
        <f t="shared" si="643"/>
        <v>1.0088999387453609E-2</v>
      </c>
      <c r="AE377" s="166">
        <f t="shared" si="643"/>
        <v>1.5735299917182633E-2</v>
      </c>
      <c r="AF377" s="166">
        <f t="shared" si="643"/>
        <v>5.4290576128352645E-3</v>
      </c>
      <c r="AG377" s="357">
        <f t="shared" si="643"/>
        <v>1.2748154025897252E-2</v>
      </c>
      <c r="AH377" s="357">
        <f t="shared" si="643"/>
        <v>7.9433131256881773E-3</v>
      </c>
      <c r="AI377" s="357">
        <f t="shared" si="643"/>
        <v>1.9645067160196657E-2</v>
      </c>
      <c r="AJ377" s="166">
        <f t="shared" si="643"/>
        <v>2.0639728247883394E-2</v>
      </c>
      <c r="AK377" s="166">
        <f t="shared" si="643"/>
        <v>0.16300940438871472</v>
      </c>
      <c r="AL377" s="166">
        <f t="shared" si="643"/>
        <v>4.2434967262431428E-2</v>
      </c>
      <c r="AM377" s="357">
        <f t="shared" si="643"/>
        <v>3.4936321597319013E-2</v>
      </c>
      <c r="AN377" s="358">
        <f t="shared" si="643"/>
        <v>1.0903532666057597E-2</v>
      </c>
      <c r="AQ377" s="357">
        <f>IFERROR(+AQ34/AQ42,"-")</f>
        <v>5.0723216604565621E-3</v>
      </c>
      <c r="AR377" s="357">
        <f>IFERROR(+AR34/AR42,"-")</f>
        <v>1.2748154025897252E-2</v>
      </c>
      <c r="AS377" s="357">
        <f>IFERROR(+AS34/AS42,"-")</f>
        <v>7.9433131256881773E-3</v>
      </c>
      <c r="AT377" s="357">
        <f>IFERROR(+AT34/AT42,"-")</f>
        <v>1.9645067160196657E-2</v>
      </c>
      <c r="AU377" s="357">
        <f>IFERROR(+AU34/AU42,"-")</f>
        <v>3.493632159731902E-2</v>
      </c>
      <c r="AV377" s="358">
        <f t="shared" ref="AV377" si="644">IFERROR(+AV34/AV42,"-")</f>
        <v>1.0903532666057597E-2</v>
      </c>
      <c r="AX377" s="357">
        <f>IFERROR(+AX34/AX42,"-")</f>
        <v>8.1403777620369273E-3</v>
      </c>
      <c r="AY377" s="357">
        <f>IFERROR(+AY34/AY42,"-")</f>
        <v>1.0314278915673677E-2</v>
      </c>
      <c r="AZ377" s="357">
        <f>IFERROR(+AZ34/AZ42,"-")</f>
        <v>4.2845916181330811E-3</v>
      </c>
      <c r="BA377" s="357">
        <f>IFERROR(+BA34/BA42,"-")</f>
        <v>1.4745779742765273E-2</v>
      </c>
      <c r="BB377" s="357">
        <f>IFERROR(+BB34/BB42,"-")</f>
        <v>9.0178729428419743E-2</v>
      </c>
      <c r="BC377" s="358">
        <f t="shared" ref="BC377" si="645">IFERROR(+BC34/BC42,"-")</f>
        <v>1.4293817356778218E-2</v>
      </c>
    </row>
    <row r="378" spans="1:55" s="204" customFormat="1">
      <c r="A378" s="287"/>
      <c r="B378" s="173" t="s">
        <v>5</v>
      </c>
      <c r="C378" s="308"/>
      <c r="D378" s="166">
        <f t="shared" ref="D378:V378" si="646">IFERROR(+(D14+D15+D35+D36+D37+D38)/D42,"-")</f>
        <v>0.11079816250358886</v>
      </c>
      <c r="E378" s="166">
        <f t="shared" si="646"/>
        <v>0.22838325340880306</v>
      </c>
      <c r="F378" s="166">
        <f t="shared" si="646"/>
        <v>0.11256787861181256</v>
      </c>
      <c r="G378" s="166">
        <f t="shared" si="646"/>
        <v>0.11566399003197941</v>
      </c>
      <c r="H378" s="166" t="str">
        <f t="shared" si="646"/>
        <v>-</v>
      </c>
      <c r="I378" s="166">
        <f t="shared" si="646"/>
        <v>0.17373327165962385</v>
      </c>
      <c r="J378" s="166">
        <f t="shared" si="646"/>
        <v>0.10555584610288862</v>
      </c>
      <c r="K378" s="166">
        <f t="shared" si="646"/>
        <v>0.14124057221300571</v>
      </c>
      <c r="L378" s="357">
        <f t="shared" si="646"/>
        <v>0.12857299477506223</v>
      </c>
      <c r="M378" s="166">
        <f t="shared" si="646"/>
        <v>8.157169117647059E-2</v>
      </c>
      <c r="N378" s="166">
        <f t="shared" si="646"/>
        <v>0.11804159967845659</v>
      </c>
      <c r="O378" s="166">
        <f t="shared" si="646"/>
        <v>7.9386298040407116E-2</v>
      </c>
      <c r="P378" s="166">
        <f t="shared" si="646"/>
        <v>6.8616057695594215E-2</v>
      </c>
      <c r="Q378" s="166">
        <f t="shared" si="646"/>
        <v>0.11020054445606202</v>
      </c>
      <c r="R378" s="166">
        <f t="shared" si="646"/>
        <v>0.1138180095909064</v>
      </c>
      <c r="S378" s="166">
        <f t="shared" si="646"/>
        <v>6.548002577319588E-2</v>
      </c>
      <c r="T378" s="166">
        <f t="shared" si="646"/>
        <v>7.7458962859755301E-2</v>
      </c>
      <c r="U378" s="166">
        <f t="shared" si="646"/>
        <v>0.13995610346454432</v>
      </c>
      <c r="V378" s="166">
        <f t="shared" si="646"/>
        <v>7.2964042759961129E-2</v>
      </c>
      <c r="W378" s="166"/>
      <c r="X378" s="166"/>
      <c r="Y378" s="166">
        <f t="shared" ref="Y378:AN378" si="647">IFERROR(+(Y14+Y15+Y35+Y36+Y37+Y38)/Y42,"-")</f>
        <v>4.2279604458576467E-2</v>
      </c>
      <c r="Z378" s="166">
        <f t="shared" si="647"/>
        <v>9.4625324741050648E-2</v>
      </c>
      <c r="AA378" s="166">
        <f t="shared" si="647"/>
        <v>4.5770912023087043E-2</v>
      </c>
      <c r="AB378" s="166">
        <f t="shared" si="647"/>
        <v>8.203125E-2</v>
      </c>
      <c r="AC378" s="166">
        <f t="shared" si="647"/>
        <v>0.16374029776835217</v>
      </c>
      <c r="AD378" s="166">
        <f t="shared" si="647"/>
        <v>0.14771376067452166</v>
      </c>
      <c r="AE378" s="166">
        <f t="shared" si="647"/>
        <v>8.4868083763852187E-2</v>
      </c>
      <c r="AF378" s="166">
        <f t="shared" si="647"/>
        <v>7.9782837695486594E-2</v>
      </c>
      <c r="AG378" s="357">
        <f t="shared" si="647"/>
        <v>9.5866640434362202E-2</v>
      </c>
      <c r="AH378" s="357">
        <f t="shared" si="647"/>
        <v>0.1063590801513675</v>
      </c>
      <c r="AI378" s="357">
        <f t="shared" si="647"/>
        <v>8.1527823510042799E-2</v>
      </c>
      <c r="AJ378" s="166">
        <f t="shared" si="647"/>
        <v>6.4715493357959786E-2</v>
      </c>
      <c r="AK378" s="166">
        <f t="shared" si="647"/>
        <v>2.8405092444501311E-2</v>
      </c>
      <c r="AL378" s="166">
        <f t="shared" si="647"/>
        <v>7.2730490178729429E-2</v>
      </c>
      <c r="AM378" s="357">
        <f t="shared" si="647"/>
        <v>6.2999099294027666E-2</v>
      </c>
      <c r="AN378" s="358">
        <f t="shared" si="647"/>
        <v>0.11841773071083948</v>
      </c>
      <c r="AQ378" s="357">
        <f>IFERROR(+(AQ14+AQ15+AQ35+AQ36+AQ37+AQ38)/AQ42,"-")</f>
        <v>0.14124057221300571</v>
      </c>
      <c r="AR378" s="357">
        <f>IFERROR(+(AR14+AR15+AR35+AR36+AR37+AR38)/AR42,"-")</f>
        <v>9.5866640434362202E-2</v>
      </c>
      <c r="AS378" s="357">
        <f>IFERROR(+(AS14+AS15+AS35+AS36+AS37+AS38)/AS42,"-")</f>
        <v>0.10635908015136748</v>
      </c>
      <c r="AT378" s="357">
        <f>IFERROR(+(AT14+AT15+AT35+AT36+AT37+AT38)/AT42,"-")</f>
        <v>8.1527823510042813E-2</v>
      </c>
      <c r="AU378" s="357">
        <f>IFERROR(+(AU14+AU15+AU35+AU36+AU37+AU38)/AU42,"-")</f>
        <v>6.299909929402768E-2</v>
      </c>
      <c r="AV378" s="358">
        <f t="shared" ref="AV378" si="648">IFERROR(+(AV14+AV15+AV35+AV36+AV37+AV38)/AV42,"-")</f>
        <v>0.11841773071083951</v>
      </c>
      <c r="AX378" s="357">
        <f>IFERROR(+(AX14+AX15+AX35+AX36+AX37+AX38)/AX42,"-")</f>
        <v>0.11961407967014037</v>
      </c>
      <c r="AY378" s="357">
        <f>IFERROR(+(AY14+AY15+AY35+AY36+AY37+AY38)/AY42,"-")</f>
        <v>7.3938828180769869E-2</v>
      </c>
      <c r="AZ378" s="357">
        <f>IFERROR(+(AZ14+AZ15+AZ35+AZ36+AZ37+AZ38)/AZ42,"-")</f>
        <v>8.8097878158271525E-2</v>
      </c>
      <c r="BA378" s="357">
        <f>IFERROR(+(BA14+BA15+BA35+BA36+BA37+BA38)/BA42,"-")</f>
        <v>5.6094252411575563E-2</v>
      </c>
      <c r="BB378" s="357">
        <f>IFERROR(+(BB14+BB15+BB35+BB36+BB37+BB38)/BB42,"-")</f>
        <v>0.12647319058573703</v>
      </c>
      <c r="BC378" s="358">
        <f t="shared" ref="BC378" si="649">IFERROR(+(BC14+BC15+BC35+BC36+BC37+BC38)/BC42,"-")</f>
        <v>8.6848715663236362E-2</v>
      </c>
    </row>
    <row r="379" spans="1:55" s="204" customFormat="1" ht="15" thickBot="1">
      <c r="A379" s="359"/>
      <c r="B379" s="360" t="s">
        <v>4</v>
      </c>
      <c r="C379" s="361"/>
      <c r="D379" s="362">
        <f t="shared" ref="D379:V379" si="650">IFERROR(+D42/D42,"-")</f>
        <v>1</v>
      </c>
      <c r="E379" s="362">
        <f t="shared" si="650"/>
        <v>1</v>
      </c>
      <c r="F379" s="362">
        <f t="shared" si="650"/>
        <v>1</v>
      </c>
      <c r="G379" s="362">
        <f t="shared" si="650"/>
        <v>1</v>
      </c>
      <c r="H379" s="362">
        <f t="shared" si="650"/>
        <v>1</v>
      </c>
      <c r="I379" s="362">
        <f t="shared" si="650"/>
        <v>1</v>
      </c>
      <c r="J379" s="362">
        <f t="shared" si="650"/>
        <v>1</v>
      </c>
      <c r="K379" s="362">
        <f t="shared" si="650"/>
        <v>1</v>
      </c>
      <c r="L379" s="363">
        <f t="shared" si="650"/>
        <v>1</v>
      </c>
      <c r="M379" s="362">
        <f t="shared" si="650"/>
        <v>1</v>
      </c>
      <c r="N379" s="362">
        <f t="shared" si="650"/>
        <v>1</v>
      </c>
      <c r="O379" s="362">
        <f t="shared" si="650"/>
        <v>1</v>
      </c>
      <c r="P379" s="362">
        <f t="shared" si="650"/>
        <v>1</v>
      </c>
      <c r="Q379" s="362">
        <f t="shared" si="650"/>
        <v>1</v>
      </c>
      <c r="R379" s="362">
        <f t="shared" si="650"/>
        <v>1</v>
      </c>
      <c r="S379" s="362">
        <f t="shared" si="650"/>
        <v>1</v>
      </c>
      <c r="T379" s="362">
        <f t="shared" si="650"/>
        <v>1</v>
      </c>
      <c r="U379" s="362">
        <f t="shared" si="650"/>
        <v>1</v>
      </c>
      <c r="V379" s="362">
        <f t="shared" si="650"/>
        <v>1</v>
      </c>
      <c r="W379" s="362"/>
      <c r="X379" s="362"/>
      <c r="Y379" s="362">
        <f t="shared" ref="Y379:AN379" si="651">IFERROR(+Y42/Y42,"-")</f>
        <v>1</v>
      </c>
      <c r="Z379" s="362">
        <f t="shared" si="651"/>
        <v>1</v>
      </c>
      <c r="AA379" s="362">
        <f t="shared" si="651"/>
        <v>1</v>
      </c>
      <c r="AB379" s="362">
        <f t="shared" si="651"/>
        <v>1</v>
      </c>
      <c r="AC379" s="362">
        <f t="shared" si="651"/>
        <v>1</v>
      </c>
      <c r="AD379" s="362">
        <f t="shared" si="651"/>
        <v>1</v>
      </c>
      <c r="AE379" s="362">
        <f t="shared" si="651"/>
        <v>1</v>
      </c>
      <c r="AF379" s="362">
        <f t="shared" si="651"/>
        <v>1</v>
      </c>
      <c r="AG379" s="363">
        <f t="shared" si="651"/>
        <v>1</v>
      </c>
      <c r="AH379" s="363">
        <f t="shared" si="651"/>
        <v>1</v>
      </c>
      <c r="AI379" s="363">
        <f t="shared" si="651"/>
        <v>1</v>
      </c>
      <c r="AJ379" s="362">
        <f t="shared" si="651"/>
        <v>1</v>
      </c>
      <c r="AK379" s="362">
        <f t="shared" si="651"/>
        <v>1</v>
      </c>
      <c r="AL379" s="362">
        <f t="shared" si="651"/>
        <v>1</v>
      </c>
      <c r="AM379" s="363">
        <f t="shared" si="651"/>
        <v>1</v>
      </c>
      <c r="AN379" s="364">
        <f t="shared" si="651"/>
        <v>1</v>
      </c>
      <c r="AQ379" s="363">
        <f>IFERROR(+AQ42/AQ42,"-")</f>
        <v>1</v>
      </c>
      <c r="AR379" s="363">
        <f>IFERROR(+AR42/AR42,"-")</f>
        <v>1</v>
      </c>
      <c r="AS379" s="363">
        <f>IFERROR(+AS42/AS42,"-")</f>
        <v>1</v>
      </c>
      <c r="AT379" s="363">
        <f>IFERROR(+AT42/AT42,"-")</f>
        <v>1</v>
      </c>
      <c r="AU379" s="363">
        <f>IFERROR(+AU42/AU42,"-")</f>
        <v>1</v>
      </c>
      <c r="AV379" s="364">
        <f t="shared" ref="AV379" si="652">IFERROR(+AV42/AV42,"-")</f>
        <v>1</v>
      </c>
      <c r="AX379" s="363">
        <f>IFERROR(+AX42/AX42,"-")</f>
        <v>1</v>
      </c>
      <c r="AY379" s="363">
        <f>IFERROR(+AY42/AY42,"-")</f>
        <v>1</v>
      </c>
      <c r="AZ379" s="363">
        <f>IFERROR(+AZ42/AZ42,"-")</f>
        <v>1</v>
      </c>
      <c r="BA379" s="363">
        <f>IFERROR(+BA42/BA42,"-")</f>
        <v>1</v>
      </c>
      <c r="BB379" s="363">
        <f>IFERROR(+BB42/BB42,"-")</f>
        <v>1</v>
      </c>
      <c r="BC379" s="364">
        <f t="shared" ref="BC379" si="653">IFERROR(+BC42/BC42,"-")</f>
        <v>1</v>
      </c>
    </row>
    <row r="380" spans="1:55" ht="13.5" thickTop="1">
      <c r="C380" s="365" t="s">
        <v>3</v>
      </c>
      <c r="D380" s="143">
        <f t="shared" ref="D380:V380" si="654">D42-D11-D20-D22</f>
        <v>57135</v>
      </c>
      <c r="E380" s="143">
        <f t="shared" si="654"/>
        <v>53853</v>
      </c>
      <c r="F380" s="143">
        <f t="shared" si="654"/>
        <v>114127</v>
      </c>
      <c r="G380" s="143">
        <f t="shared" si="654"/>
        <v>355797</v>
      </c>
      <c r="H380" s="143">
        <f t="shared" si="654"/>
        <v>66542</v>
      </c>
      <c r="I380" s="143">
        <f t="shared" si="654"/>
        <v>216950</v>
      </c>
      <c r="J380" s="143">
        <f t="shared" si="654"/>
        <v>57633</v>
      </c>
      <c r="K380" s="143">
        <f t="shared" si="654"/>
        <v>104323</v>
      </c>
      <c r="L380" s="143">
        <f t="shared" si="654"/>
        <v>1026360</v>
      </c>
      <c r="M380" s="143">
        <f t="shared" si="654"/>
        <v>1903</v>
      </c>
      <c r="N380" s="143">
        <f t="shared" si="654"/>
        <v>4924</v>
      </c>
      <c r="O380" s="143">
        <f t="shared" si="654"/>
        <v>9935</v>
      </c>
      <c r="P380" s="143">
        <f t="shared" si="654"/>
        <v>5370</v>
      </c>
      <c r="Q380" s="143">
        <f t="shared" si="654"/>
        <v>12408</v>
      </c>
      <c r="R380" s="143">
        <f t="shared" si="654"/>
        <v>4451</v>
      </c>
      <c r="S380" s="143">
        <f t="shared" si="654"/>
        <v>1753</v>
      </c>
      <c r="T380" s="143">
        <f t="shared" si="654"/>
        <v>8561</v>
      </c>
      <c r="U380" s="143">
        <f t="shared" si="654"/>
        <v>5935</v>
      </c>
      <c r="V380" s="143">
        <f t="shared" si="654"/>
        <v>2113</v>
      </c>
      <c r="W380" s="143"/>
      <c r="X380" s="143"/>
      <c r="Y380" s="143">
        <f t="shared" ref="Y380:AV380" si="655">Y42-Y11-Y20-Y22</f>
        <v>2131</v>
      </c>
      <c r="Z380" s="143">
        <f t="shared" si="655"/>
        <v>17103</v>
      </c>
      <c r="AA380" s="143">
        <f t="shared" si="655"/>
        <v>3692</v>
      </c>
      <c r="AB380" s="143">
        <f t="shared" si="655"/>
        <v>5190</v>
      </c>
      <c r="AC380" s="143">
        <f t="shared" si="655"/>
        <v>12870</v>
      </c>
      <c r="AD380" s="143">
        <f t="shared" si="655"/>
        <v>6297</v>
      </c>
      <c r="AE380" s="143">
        <f t="shared" si="655"/>
        <v>2472</v>
      </c>
      <c r="AF380" s="143">
        <f t="shared" si="655"/>
        <v>5522</v>
      </c>
      <c r="AG380" s="143">
        <f t="shared" si="655"/>
        <v>112630</v>
      </c>
      <c r="AH380" s="143">
        <f t="shared" si="655"/>
        <v>72696</v>
      </c>
      <c r="AI380" s="143">
        <f t="shared" si="655"/>
        <v>39934</v>
      </c>
      <c r="AJ380" s="143">
        <f t="shared" si="655"/>
        <v>13217</v>
      </c>
      <c r="AK380" s="143">
        <f t="shared" si="655"/>
        <v>2992</v>
      </c>
      <c r="AL380" s="143">
        <f t="shared" si="655"/>
        <v>3292</v>
      </c>
      <c r="AM380" s="143">
        <f t="shared" si="655"/>
        <v>19501</v>
      </c>
      <c r="AN380" s="143">
        <f t="shared" si="655"/>
        <v>1158491</v>
      </c>
      <c r="AO380" s="143">
        <f t="shared" si="655"/>
        <v>0</v>
      </c>
      <c r="AP380" s="143">
        <f t="shared" si="655"/>
        <v>0</v>
      </c>
      <c r="AQ380" s="143">
        <f t="shared" si="655"/>
        <v>13040.375</v>
      </c>
      <c r="AR380" s="143">
        <f t="shared" si="655"/>
        <v>6257.2222222222199</v>
      </c>
      <c r="AS380" s="143">
        <f t="shared" si="655"/>
        <v>10385.142857142864</v>
      </c>
      <c r="AT380" s="143">
        <f t="shared" si="655"/>
        <v>3630.3636363636338</v>
      </c>
      <c r="AU380" s="143">
        <f t="shared" si="655"/>
        <v>6500.3333333333276</v>
      </c>
      <c r="AV380" s="143">
        <f t="shared" si="655"/>
        <v>39947.965517241355</v>
      </c>
      <c r="AX380" s="143">
        <f>AX42-AX11-AX20-AX22</f>
        <v>89690</v>
      </c>
      <c r="AY380" s="143">
        <f>AY42-AY11-AY20-AY22</f>
        <v>7732</v>
      </c>
      <c r="AZ380" s="143">
        <f>AZ42-AZ11-AZ20-AZ22</f>
        <v>15705</v>
      </c>
      <c r="BA380" s="143">
        <f>BA42-BA11-BA20-BA22</f>
        <v>4093.5</v>
      </c>
      <c r="BB380" s="143">
        <f>BB42-BB11-BB20-BB22</f>
        <v>2983</v>
      </c>
      <c r="BC380" s="143">
        <f t="shared" ref="BC380" si="656">BC42-BC11-BC20-BC22</f>
        <v>2667</v>
      </c>
    </row>
    <row r="381" spans="1:55" ht="13">
      <c r="C381" s="365" t="s">
        <v>2</v>
      </c>
      <c r="D381" s="143">
        <f>D91+D96+D97</f>
        <v>6250</v>
      </c>
      <c r="E381" s="143">
        <f t="shared" ref="E381:AN381" si="657">E91+E96+E97</f>
        <v>188</v>
      </c>
      <c r="F381" s="143">
        <f t="shared" si="657"/>
        <v>708</v>
      </c>
      <c r="G381" s="143">
        <f t="shared" si="657"/>
        <v>618</v>
      </c>
      <c r="H381" s="143">
        <f t="shared" si="657"/>
        <v>2032</v>
      </c>
      <c r="I381" s="143">
        <f t="shared" si="657"/>
        <v>0</v>
      </c>
      <c r="J381" s="143">
        <f t="shared" si="657"/>
        <v>4</v>
      </c>
      <c r="K381" s="143">
        <f t="shared" si="657"/>
        <v>630</v>
      </c>
      <c r="L381" s="143">
        <f t="shared" si="657"/>
        <v>10430</v>
      </c>
      <c r="M381" s="143">
        <f t="shared" si="657"/>
        <v>0</v>
      </c>
      <c r="N381" s="143">
        <f t="shared" si="657"/>
        <v>0</v>
      </c>
      <c r="O381" s="143">
        <f t="shared" si="657"/>
        <v>572</v>
      </c>
      <c r="P381" s="143">
        <f t="shared" si="657"/>
        <v>0</v>
      </c>
      <c r="Q381" s="143">
        <f t="shared" si="657"/>
        <v>264</v>
      </c>
      <c r="R381" s="143">
        <f t="shared" si="657"/>
        <v>0</v>
      </c>
      <c r="S381" s="143">
        <f t="shared" si="657"/>
        <v>0</v>
      </c>
      <c r="T381" s="143">
        <f t="shared" si="657"/>
        <v>0</v>
      </c>
      <c r="U381" s="143">
        <f t="shared" si="657"/>
        <v>0</v>
      </c>
      <c r="V381" s="143">
        <f t="shared" si="657"/>
        <v>0</v>
      </c>
      <c r="W381" s="143">
        <f t="shared" si="657"/>
        <v>0</v>
      </c>
      <c r="X381" s="143">
        <f t="shared" si="657"/>
        <v>0</v>
      </c>
      <c r="Y381" s="143">
        <f t="shared" si="657"/>
        <v>0</v>
      </c>
      <c r="Z381" s="143">
        <f t="shared" si="657"/>
        <v>1501</v>
      </c>
      <c r="AA381" s="143">
        <f t="shared" si="657"/>
        <v>3909</v>
      </c>
      <c r="AB381" s="143">
        <f t="shared" si="657"/>
        <v>0</v>
      </c>
      <c r="AC381" s="143">
        <f t="shared" si="657"/>
        <v>6292</v>
      </c>
      <c r="AD381" s="143">
        <f t="shared" si="657"/>
        <v>0</v>
      </c>
      <c r="AE381" s="143">
        <f t="shared" si="657"/>
        <v>0</v>
      </c>
      <c r="AF381" s="143">
        <f t="shared" si="657"/>
        <v>0</v>
      </c>
      <c r="AG381" s="143">
        <f t="shared" si="657"/>
        <v>15247</v>
      </c>
      <c r="AH381" s="143">
        <f t="shared" si="657"/>
        <v>8279</v>
      </c>
      <c r="AI381" s="143">
        <f t="shared" si="657"/>
        <v>6968</v>
      </c>
      <c r="AJ381" s="143">
        <f t="shared" si="657"/>
        <v>0</v>
      </c>
      <c r="AK381" s="143">
        <f t="shared" si="657"/>
        <v>31</v>
      </c>
      <c r="AL381" s="143">
        <f t="shared" si="657"/>
        <v>0</v>
      </c>
      <c r="AM381" s="143">
        <f t="shared" si="657"/>
        <v>31</v>
      </c>
      <c r="AN381" s="143">
        <f t="shared" si="657"/>
        <v>25708</v>
      </c>
      <c r="AQ381" s="143">
        <f>AQ91+AQ96</f>
        <v>0</v>
      </c>
      <c r="AR381" s="143">
        <f>AR91+AR96</f>
        <v>285.22222222222223</v>
      </c>
      <c r="AS381" s="143">
        <f>AS91+AS96</f>
        <v>246.14285714285714</v>
      </c>
      <c r="AT381" s="143">
        <f>AT91+AT96</f>
        <v>310.09090909090907</v>
      </c>
      <c r="AU381" s="143">
        <f>AU91+AU96</f>
        <v>0</v>
      </c>
      <c r="AV381" s="143">
        <f t="shared" ref="AV381" si="658">AV91+AV96</f>
        <v>296.48275862068965</v>
      </c>
      <c r="AX381" s="143">
        <f>AX91+AX96</f>
        <v>106</v>
      </c>
      <c r="AY381" s="143" t="e">
        <f>AY91+AY96</f>
        <v>#NUM!</v>
      </c>
      <c r="AZ381" s="143" t="e">
        <f>AZ91+AZ96</f>
        <v>#NUM!</v>
      </c>
      <c r="BA381" s="143" t="e">
        <f>BA91+BA96</f>
        <v>#NUM!</v>
      </c>
      <c r="BB381" s="143">
        <f>BB91+BB96</f>
        <v>0</v>
      </c>
      <c r="BC381" s="143">
        <f t="shared" ref="BC381" si="659">BC91+BC96</f>
        <v>57</v>
      </c>
    </row>
    <row r="382" spans="1:55" ht="13">
      <c r="C382" s="365" t="s">
        <v>1</v>
      </c>
      <c r="D382" s="143">
        <f>D122+D123</f>
        <v>65281</v>
      </c>
      <c r="E382" s="143">
        <f t="shared" ref="E382:BC382" si="660">E122+E123</f>
        <v>7838</v>
      </c>
      <c r="F382" s="143">
        <f t="shared" si="660"/>
        <v>13135</v>
      </c>
      <c r="G382" s="143">
        <f t="shared" si="660"/>
        <v>9211</v>
      </c>
      <c r="H382" s="143">
        <f t="shared" si="660"/>
        <v>48288</v>
      </c>
      <c r="I382" s="143">
        <f t="shared" si="660"/>
        <v>0</v>
      </c>
      <c r="J382" s="143">
        <f t="shared" si="660"/>
        <v>1322</v>
      </c>
      <c r="K382" s="143">
        <f t="shared" si="660"/>
        <v>37291</v>
      </c>
      <c r="L382" s="143">
        <f t="shared" si="660"/>
        <v>182366</v>
      </c>
      <c r="M382" s="143">
        <f t="shared" ref="M382:AN382" si="661">M122+M123</f>
        <v>0</v>
      </c>
      <c r="N382" s="143">
        <f t="shared" si="661"/>
        <v>0</v>
      </c>
      <c r="O382" s="143">
        <f t="shared" si="661"/>
        <v>531</v>
      </c>
      <c r="P382" s="143">
        <f t="shared" si="661"/>
        <v>0</v>
      </c>
      <c r="Q382" s="143">
        <f t="shared" si="661"/>
        <v>40000</v>
      </c>
      <c r="R382" s="143">
        <f t="shared" si="661"/>
        <v>0</v>
      </c>
      <c r="S382" s="143">
        <f t="shared" si="661"/>
        <v>0</v>
      </c>
      <c r="T382" s="143">
        <f t="shared" si="661"/>
        <v>0</v>
      </c>
      <c r="U382" s="143">
        <f t="shared" si="661"/>
        <v>0</v>
      </c>
      <c r="V382" s="143">
        <f t="shared" si="661"/>
        <v>0</v>
      </c>
      <c r="W382" s="143">
        <f t="shared" si="661"/>
        <v>0</v>
      </c>
      <c r="X382" s="143">
        <f t="shared" si="661"/>
        <v>0</v>
      </c>
      <c r="Y382" s="143">
        <f t="shared" si="661"/>
        <v>0</v>
      </c>
      <c r="Z382" s="143">
        <f t="shared" si="661"/>
        <v>1289</v>
      </c>
      <c r="AA382" s="143">
        <f t="shared" si="661"/>
        <v>201</v>
      </c>
      <c r="AB382" s="143">
        <f t="shared" si="661"/>
        <v>0</v>
      </c>
      <c r="AC382" s="143">
        <f t="shared" si="661"/>
        <v>18500</v>
      </c>
      <c r="AD382" s="143">
        <f t="shared" si="661"/>
        <v>0</v>
      </c>
      <c r="AE382" s="143">
        <f t="shared" si="661"/>
        <v>3463</v>
      </c>
      <c r="AF382" s="143">
        <f t="shared" si="661"/>
        <v>0</v>
      </c>
      <c r="AG382" s="143">
        <f t="shared" si="661"/>
        <v>61963</v>
      </c>
      <c r="AH382" s="143">
        <f t="shared" si="661"/>
        <v>60320</v>
      </c>
      <c r="AI382" s="143">
        <f t="shared" si="661"/>
        <v>3664</v>
      </c>
      <c r="AJ382" s="143">
        <f t="shared" si="661"/>
        <v>0</v>
      </c>
      <c r="AK382" s="143">
        <f t="shared" si="661"/>
        <v>92</v>
      </c>
      <c r="AL382" s="143">
        <f t="shared" si="661"/>
        <v>0</v>
      </c>
      <c r="AM382" s="143">
        <f t="shared" si="661"/>
        <v>92</v>
      </c>
      <c r="AN382" s="143">
        <f t="shared" si="661"/>
        <v>244421</v>
      </c>
      <c r="AO382" s="143"/>
      <c r="AP382" s="143"/>
      <c r="AQ382" s="143">
        <f t="shared" si="660"/>
        <v>4661.375</v>
      </c>
      <c r="AR382" s="143">
        <f t="shared" si="660"/>
        <v>3442.3888888888887</v>
      </c>
      <c r="AS382" s="143">
        <f t="shared" si="660"/>
        <v>8617.1428571428569</v>
      </c>
      <c r="AT382" s="143">
        <f t="shared" si="660"/>
        <v>333.09090909090907</v>
      </c>
      <c r="AU382" s="143">
        <f t="shared" si="660"/>
        <v>30.666666666666668</v>
      </c>
      <c r="AV382" s="143">
        <f t="shared" si="660"/>
        <v>8428.3103448275851</v>
      </c>
      <c r="AW382" s="143"/>
      <c r="AX382" s="143">
        <f t="shared" si="660"/>
        <v>14457</v>
      </c>
      <c r="AY382" s="143">
        <f t="shared" si="660"/>
        <v>0</v>
      </c>
      <c r="AZ382" s="143">
        <f t="shared" si="660"/>
        <v>18765.5</v>
      </c>
      <c r="BA382" s="143">
        <f t="shared" si="660"/>
        <v>0</v>
      </c>
      <c r="BB382" s="143">
        <f t="shared" si="660"/>
        <v>46</v>
      </c>
      <c r="BC382" s="143">
        <f t="shared" si="660"/>
        <v>5639.5</v>
      </c>
    </row>
    <row r="383" spans="1:55" ht="13">
      <c r="C383" s="365" t="s">
        <v>0</v>
      </c>
      <c r="D383" s="143">
        <f t="shared" ref="D383:L383" si="662">(D125+D100)-(D382+D381)</f>
        <v>112441</v>
      </c>
      <c r="E383" s="143">
        <f t="shared" si="662"/>
        <v>40741</v>
      </c>
      <c r="F383" s="143">
        <f t="shared" si="662"/>
        <v>156079</v>
      </c>
      <c r="G383" s="143">
        <f t="shared" si="662"/>
        <v>328195</v>
      </c>
      <c r="H383" s="143">
        <f t="shared" si="662"/>
        <v>110390</v>
      </c>
      <c r="I383" s="143">
        <f t="shared" si="662"/>
        <v>171399</v>
      </c>
      <c r="J383" s="143">
        <f t="shared" si="662"/>
        <v>71105</v>
      </c>
      <c r="K383" s="143">
        <f t="shared" si="662"/>
        <v>103985</v>
      </c>
      <c r="L383" s="143">
        <f t="shared" si="662"/>
        <v>1094335</v>
      </c>
      <c r="M383" s="143">
        <f t="shared" ref="M383:AN383" si="663">(M125+M100)-(M382+M381)</f>
        <v>3497</v>
      </c>
      <c r="N383" s="143">
        <f t="shared" si="663"/>
        <v>9736</v>
      </c>
      <c r="O383" s="143">
        <f t="shared" si="663"/>
        <v>19683</v>
      </c>
      <c r="P383" s="143">
        <f t="shared" si="663"/>
        <v>10659</v>
      </c>
      <c r="Q383" s="143">
        <f t="shared" si="663"/>
        <v>37561</v>
      </c>
      <c r="R383" s="143">
        <f t="shared" si="663"/>
        <v>10382</v>
      </c>
      <c r="S383" s="143">
        <f t="shared" si="663"/>
        <v>5949</v>
      </c>
      <c r="T383" s="143">
        <f t="shared" si="663"/>
        <v>12489</v>
      </c>
      <c r="U383" s="143">
        <f t="shared" si="663"/>
        <v>6974</v>
      </c>
      <c r="V383" s="143">
        <f t="shared" si="663"/>
        <v>2408</v>
      </c>
      <c r="W383" s="143">
        <f t="shared" si="663"/>
        <v>0</v>
      </c>
      <c r="X383" s="143">
        <f t="shared" si="663"/>
        <v>0</v>
      </c>
      <c r="Y383" s="143">
        <f t="shared" si="663"/>
        <v>10059</v>
      </c>
      <c r="Z383" s="143">
        <f t="shared" si="663"/>
        <v>30750</v>
      </c>
      <c r="AA383" s="143">
        <f t="shared" si="663"/>
        <v>17550</v>
      </c>
      <c r="AB383" s="143">
        <f t="shared" si="663"/>
        <v>18311</v>
      </c>
      <c r="AC383" s="143">
        <f t="shared" si="663"/>
        <v>32240</v>
      </c>
      <c r="AD383" s="143">
        <f t="shared" si="663"/>
        <v>16038</v>
      </c>
      <c r="AE383" s="143">
        <f t="shared" si="663"/>
        <v>6230</v>
      </c>
      <c r="AF383" s="143">
        <f t="shared" si="663"/>
        <v>23036</v>
      </c>
      <c r="AG383" s="143">
        <f t="shared" si="663"/>
        <v>-2696</v>
      </c>
      <c r="AH383" s="143">
        <f t="shared" si="663"/>
        <v>-295</v>
      </c>
      <c r="AI383" s="143">
        <f t="shared" si="663"/>
        <v>-4422</v>
      </c>
      <c r="AJ383" s="143">
        <f t="shared" si="663"/>
        <v>18972</v>
      </c>
      <c r="AK383" s="143">
        <f t="shared" si="663"/>
        <v>1870</v>
      </c>
      <c r="AL383" s="143">
        <f t="shared" si="663"/>
        <v>6819</v>
      </c>
      <c r="AM383" s="143">
        <f t="shared" si="663"/>
        <v>27661</v>
      </c>
      <c r="AN383" s="143">
        <f t="shared" si="663"/>
        <v>1119300</v>
      </c>
      <c r="AQ383" s="143">
        <f>(AQ125+AQ100)-(AQ382+AQ381)</f>
        <v>13076.875</v>
      </c>
      <c r="AR383" s="143">
        <f>(AR125+AR100)-(AR382+AR381)</f>
        <v>412.05555555555611</v>
      </c>
      <c r="AS383" s="143">
        <f>(AS125+AS100)-(AS382+AS381)</f>
        <v>894.42857142857247</v>
      </c>
      <c r="AT383" s="143">
        <f>(AT125+AT100)-(AT382+AT381)</f>
        <v>-78.636363636363626</v>
      </c>
      <c r="AU383" s="143">
        <f>(AU125+AU100)-(AU382+AU381)</f>
        <v>9230.6666666666679</v>
      </c>
      <c r="AV383" s="143">
        <f t="shared" ref="AV383" si="664">(AV125+AV100)-(AV382+AV381)</f>
        <v>39186.551724137935</v>
      </c>
      <c r="AX383" s="143">
        <f>(AX125+AX100)-(AX382+AX381)</f>
        <v>136073</v>
      </c>
      <c r="AY383" s="143" t="e">
        <f>(AY125+AY100)-(AY382+AY381)</f>
        <v>#NUM!</v>
      </c>
      <c r="AZ383" s="143" t="e">
        <f>(AZ125+AZ100)-(AZ382+AZ381)</f>
        <v>#NUM!</v>
      </c>
      <c r="BA383" s="143" t="e">
        <f>(BA125+BA100)-(BA382+BA381)</f>
        <v>#NUM!</v>
      </c>
      <c r="BB383" s="143">
        <f>(BB125+BB100)-(BB382+BB381)</f>
        <v>6832</v>
      </c>
      <c r="BC383" s="143">
        <f t="shared" ref="BC383" si="665">(BC125+BC100)-(BC382+BC381)</f>
        <v>-3053.5</v>
      </c>
    </row>
  </sheetData>
  <hyperlinks>
    <hyperlink ref="AH8" location="Metro_ITPs" display="Metro ITP"/>
    <hyperlink ref="W8" location="EIT_and_Tairawhiti_merger" display="Tairawhiti Polytechnic                  "/>
    <hyperlink ref="P8" location="EIT_and_Tairawhiti_merger" display="Eastern Institute of Technology"/>
    <hyperlink ref="X8" location="Lincoln_and_Telford_merger" display="Telford Rural Polytechnic"/>
    <hyperlink ref="AE8" location="WITT_audited_results" display="Western Institute of Technology Taranaki"/>
    <hyperlink ref="AI8" location="Regional_ITPs" display="Rural ITP"/>
    <hyperlink ref="E8" location="Lincoln" display="Lincoln University"/>
    <hyperlink ref="H8" location="UC_Earthquake_Impacts" display="University of Canterbury"/>
    <hyperlink ref="O8" location="CPIT_Earthquake_Impacts" display="Christchurch Polytechnic Institute of Technology"/>
    <hyperlink ref="Q8" location="MIT_Mainzeal_Collapse" display="Manukau Institute of Technogy"/>
    <hyperlink ref="C8" location="_2014_restatements" display="_2014_restatements"/>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2013</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2013</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46"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46" t="s">
        <v>325</v>
      </c>
      <c r="AF8" s="114" t="s">
        <v>326</v>
      </c>
      <c r="AG8" s="7" t="s">
        <v>148</v>
      </c>
      <c r="AH8" s="145" t="s">
        <v>88</v>
      </c>
      <c r="AI8" s="145" t="s">
        <v>347</v>
      </c>
      <c r="AJ8" s="114" t="s">
        <v>87</v>
      </c>
      <c r="AK8" s="114" t="s">
        <v>86</v>
      </c>
      <c r="AL8" s="146"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150053</v>
      </c>
      <c r="E11" s="117">
        <f t="shared" si="0"/>
        <v>45669</v>
      </c>
      <c r="F11" s="117">
        <f t="shared" si="0"/>
        <v>194939</v>
      </c>
      <c r="G11" s="117">
        <f t="shared" si="0"/>
        <v>388838</v>
      </c>
      <c r="H11" s="117">
        <f t="shared" si="0"/>
        <v>151564</v>
      </c>
      <c r="I11" s="117">
        <f t="shared" si="0"/>
        <v>270916</v>
      </c>
      <c r="J11" s="117">
        <f>J17+J26+J28+J33</f>
        <v>101623</v>
      </c>
      <c r="K11" s="117">
        <f t="shared" si="0"/>
        <v>159498</v>
      </c>
      <c r="L11" s="97">
        <f t="shared" ref="L11:V11" si="1">L17+L26+L28+L33</f>
        <v>1463100</v>
      </c>
      <c r="M11" s="117">
        <f t="shared" si="1"/>
        <v>10386</v>
      </c>
      <c r="N11" s="117">
        <f t="shared" si="1"/>
        <v>25084</v>
      </c>
      <c r="O11" s="117">
        <f t="shared" si="1"/>
        <v>58020</v>
      </c>
      <c r="P11" s="117">
        <f t="shared" si="1"/>
        <v>36801</v>
      </c>
      <c r="Q11" s="117">
        <f t="shared" si="1"/>
        <v>66233</v>
      </c>
      <c r="R11" s="117">
        <f t="shared" si="1"/>
        <v>19418</v>
      </c>
      <c r="S11" s="117">
        <f t="shared" si="1"/>
        <v>26769</v>
      </c>
      <c r="T11" s="117">
        <f t="shared" si="1"/>
        <v>34163</v>
      </c>
      <c r="U11" s="117">
        <f t="shared" si="1"/>
        <v>31346</v>
      </c>
      <c r="V11" s="117">
        <f t="shared" si="1"/>
        <v>18661</v>
      </c>
      <c r="W11" s="117"/>
      <c r="X11" s="117"/>
      <c r="Y11" s="117">
        <f t="shared" ref="Y11:AN11" si="2">Y17+Y26+Y28+Y33</f>
        <v>39619</v>
      </c>
      <c r="Z11" s="117">
        <f t="shared" si="2"/>
        <v>75522</v>
      </c>
      <c r="AA11" s="117">
        <f t="shared" si="2"/>
        <v>30482</v>
      </c>
      <c r="AB11" s="117">
        <f t="shared" si="2"/>
        <v>27445</v>
      </c>
      <c r="AC11" s="117">
        <f t="shared" si="2"/>
        <v>50101</v>
      </c>
      <c r="AD11" s="117">
        <f t="shared" si="2"/>
        <v>31692</v>
      </c>
      <c r="AE11" s="117">
        <f t="shared" si="2"/>
        <v>14021</v>
      </c>
      <c r="AF11" s="117">
        <f t="shared" si="2"/>
        <v>29677</v>
      </c>
      <c r="AG11" s="97">
        <f t="shared" si="2"/>
        <v>625440</v>
      </c>
      <c r="AH11" s="97">
        <f t="shared" si="2"/>
        <v>345408</v>
      </c>
      <c r="AI11" s="97">
        <f t="shared" si="2"/>
        <v>280032</v>
      </c>
      <c r="AJ11" s="117">
        <f t="shared" si="2"/>
        <v>133943</v>
      </c>
      <c r="AK11" s="117">
        <f t="shared" si="2"/>
        <v>10610</v>
      </c>
      <c r="AL11" s="117">
        <f t="shared" si="2"/>
        <v>23652</v>
      </c>
      <c r="AM11" s="97">
        <f t="shared" si="2"/>
        <v>168205</v>
      </c>
      <c r="AN11" s="98">
        <f t="shared" si="2"/>
        <v>2256745</v>
      </c>
      <c r="AQ11" s="43">
        <f>K11/AQ$5</f>
        <v>19937.25</v>
      </c>
      <c r="AR11" s="43">
        <f>AG11/AR$5</f>
        <v>34746.666666666664</v>
      </c>
      <c r="AS11" s="43">
        <f>AH11/AS$5</f>
        <v>49344</v>
      </c>
      <c r="AT11" s="43">
        <f>AI11/AT$5</f>
        <v>25457.454545454544</v>
      </c>
      <c r="AU11" s="43">
        <f>AM11/AU$5</f>
        <v>56068.333333333336</v>
      </c>
      <c r="AV11" s="44">
        <f>AN11/AV$5</f>
        <v>77818.793103448275</v>
      </c>
      <c r="AW11" s="122"/>
      <c r="AX11" s="43">
        <f t="shared" ref="AX11:AX18" si="3">MEDIAN($D11:$K11)</f>
        <v>155531</v>
      </c>
      <c r="AY11" s="43">
        <f t="shared" ref="AY11:AZ18" si="4">MEDIAN($M11:$AF11)</f>
        <v>30914</v>
      </c>
      <c r="AZ11" s="43">
        <f>MEDIAN($AC11,$AD11,$Z11,$T11,$O11,Q11,AF11)</f>
        <v>50101</v>
      </c>
      <c r="BA11" s="43">
        <f>MEDIAN($AE11,$AB11,$AA11,$Y11,$V11,$U11,$S11,$R11,$Q11,$P11,$N11,$M11)</f>
        <v>27107</v>
      </c>
      <c r="BB11" s="43">
        <f t="shared" ref="BB11:BB18" si="5">MEDIAN($AJ11:$AL11)</f>
        <v>23652</v>
      </c>
      <c r="BC11" s="44">
        <f>MEDIAN((D11:K11,M11:V11,Y11:AF11,AJ11:AL11))</f>
        <v>36801</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132641</v>
      </c>
      <c r="E13" s="160">
        <v>32232</v>
      </c>
      <c r="F13" s="160">
        <v>149851</v>
      </c>
      <c r="G13" s="160">
        <v>295391</v>
      </c>
      <c r="H13" s="144">
        <v>118951</v>
      </c>
      <c r="I13" s="144">
        <v>215257</v>
      </c>
      <c r="J13" s="160">
        <v>71889</v>
      </c>
      <c r="K13" s="144">
        <v>126712</v>
      </c>
      <c r="L13" s="43">
        <f>+SUM(D13:K13)</f>
        <v>1142924</v>
      </c>
      <c r="M13" s="160">
        <v>10009</v>
      </c>
      <c r="N13" s="160">
        <v>23618</v>
      </c>
      <c r="O13" s="160">
        <v>54298</v>
      </c>
      <c r="P13" s="160">
        <v>31677</v>
      </c>
      <c r="Q13" s="160">
        <v>55148</v>
      </c>
      <c r="R13" s="160">
        <v>17350</v>
      </c>
      <c r="S13" s="160">
        <v>25480</v>
      </c>
      <c r="T13" s="160">
        <v>31547</v>
      </c>
      <c r="U13" s="160">
        <v>29618</v>
      </c>
      <c r="V13" s="144">
        <v>18457</v>
      </c>
      <c r="W13" s="144"/>
      <c r="X13" s="144"/>
      <c r="Y13" s="160">
        <v>37420</v>
      </c>
      <c r="Z13" s="160">
        <v>71111</v>
      </c>
      <c r="AA13" s="160">
        <v>27509</v>
      </c>
      <c r="AB13" s="160">
        <v>25116</v>
      </c>
      <c r="AC13" s="160">
        <v>45445</v>
      </c>
      <c r="AD13" s="160">
        <v>26533</v>
      </c>
      <c r="AE13" s="160">
        <v>13045</v>
      </c>
      <c r="AF13" s="160">
        <v>24628</v>
      </c>
      <c r="AG13" s="43">
        <f>+SUM(M13:AF13)</f>
        <v>568009</v>
      </c>
      <c r="AH13" s="43">
        <f>O13+Q13+Z13+AC13+AD13+AF13+T13</f>
        <v>308710</v>
      </c>
      <c r="AI13" s="43">
        <f t="shared" ref="AI13:AI17" si="6">M13+N13+P13+R13+S13+U13+V13+Y13+AA13+AB13+AE13</f>
        <v>259299</v>
      </c>
      <c r="AJ13" s="160">
        <v>132443</v>
      </c>
      <c r="AK13" s="144">
        <v>10110</v>
      </c>
      <c r="AL13" s="160">
        <v>22312</v>
      </c>
      <c r="AM13" s="43">
        <f>+SUM(AJ13:AL13)</f>
        <v>164865</v>
      </c>
      <c r="AN13" s="44">
        <f>+AM13+AG13+L13</f>
        <v>1875798</v>
      </c>
      <c r="AQ13" s="43">
        <f>K13/AQ$5</f>
        <v>15839</v>
      </c>
      <c r="AR13" s="43">
        <f t="shared" ref="AR13:AT17" si="7">AG13/AR$5</f>
        <v>31556.055555555555</v>
      </c>
      <c r="AS13" s="43">
        <f t="shared" si="7"/>
        <v>44101.428571428572</v>
      </c>
      <c r="AT13" s="43">
        <f t="shared" si="7"/>
        <v>23572.636363636364</v>
      </c>
      <c r="AU13" s="43">
        <f t="shared" ref="AU13:AV17" si="8">AM13/AU$5</f>
        <v>54955</v>
      </c>
      <c r="AV13" s="44">
        <f t="shared" si="8"/>
        <v>64682.689655172413</v>
      </c>
      <c r="AW13" s="122"/>
      <c r="AX13" s="43">
        <f t="shared" si="3"/>
        <v>129676.5</v>
      </c>
      <c r="AY13" s="43">
        <f t="shared" si="4"/>
        <v>27021</v>
      </c>
      <c r="AZ13" s="43">
        <f>MEDIAN($AC13,$AD13,$Z13,$T13,$O13,Q13,AF13)</f>
        <v>45445</v>
      </c>
      <c r="BA13" s="43">
        <f t="shared" ref="BA13:BA18" si="9">MEDIAN($AE13,$AB13,$AA13,$Y13,$V13,$U13,$S13,$R13,$P13,$N13,$M13)</f>
        <v>25116</v>
      </c>
      <c r="BB13" s="43">
        <f t="shared" si="5"/>
        <v>22312</v>
      </c>
      <c r="BC13" s="44">
        <f>MEDIAN((D13:K13,M13:V13,Y13:AF13,AJ13:AL13))</f>
        <v>31677</v>
      </c>
    </row>
    <row r="14" spans="1:55" s="204" customFormat="1">
      <c r="A14" s="199"/>
      <c r="B14" s="200"/>
      <c r="C14" s="201" t="s">
        <v>280</v>
      </c>
      <c r="D14" s="144">
        <v>0</v>
      </c>
      <c r="E14" s="160"/>
      <c r="F14" s="160"/>
      <c r="G14" s="160">
        <v>0</v>
      </c>
      <c r="H14" s="144"/>
      <c r="I14" s="144">
        <v>2270</v>
      </c>
      <c r="J14" s="160">
        <v>0</v>
      </c>
      <c r="K14" s="144">
        <v>0</v>
      </c>
      <c r="L14" s="43">
        <f>+SUM(D14:K14)</f>
        <v>2270</v>
      </c>
      <c r="M14" s="160">
        <v>154</v>
      </c>
      <c r="N14" s="160"/>
      <c r="O14" s="160"/>
      <c r="P14" s="160"/>
      <c r="Q14" s="160">
        <v>0</v>
      </c>
      <c r="R14" s="160">
        <v>0</v>
      </c>
      <c r="S14" s="160">
        <v>199</v>
      </c>
      <c r="T14" s="160">
        <v>0</v>
      </c>
      <c r="U14" s="160"/>
      <c r="V14" s="144"/>
      <c r="W14" s="144"/>
      <c r="X14" s="144"/>
      <c r="Y14" s="160">
        <v>0</v>
      </c>
      <c r="Z14" s="160"/>
      <c r="AA14" s="160"/>
      <c r="AB14" s="160"/>
      <c r="AC14" s="160"/>
      <c r="AD14" s="160"/>
      <c r="AE14" s="160">
        <v>0</v>
      </c>
      <c r="AF14" s="160"/>
      <c r="AG14" s="43">
        <f>+SUM(M14:AF14)</f>
        <v>353</v>
      </c>
      <c r="AH14" s="43">
        <f>O14+Q14+Z14+AC14+AD14+AF14+T14</f>
        <v>0</v>
      </c>
      <c r="AI14" s="43">
        <f t="shared" si="6"/>
        <v>353</v>
      </c>
      <c r="AJ14" s="160">
        <v>0</v>
      </c>
      <c r="AK14" s="144"/>
      <c r="AL14" s="160">
        <v>0</v>
      </c>
      <c r="AM14" s="43">
        <f>+SUM(AJ14:AL14)</f>
        <v>0</v>
      </c>
      <c r="AN14" s="44">
        <f>+AM14+AG14+L14</f>
        <v>2623</v>
      </c>
      <c r="AQ14" s="43">
        <f>K14/AQ$5</f>
        <v>0</v>
      </c>
      <c r="AR14" s="43">
        <f t="shared" si="7"/>
        <v>19.611111111111111</v>
      </c>
      <c r="AS14" s="43">
        <f t="shared" si="7"/>
        <v>0</v>
      </c>
      <c r="AT14" s="43">
        <f t="shared" si="7"/>
        <v>32.090909090909093</v>
      </c>
      <c r="AU14" s="43">
        <f t="shared" si="8"/>
        <v>0</v>
      </c>
      <c r="AV14" s="44">
        <f t="shared" si="8"/>
        <v>90.448275862068968</v>
      </c>
      <c r="AW14" s="122"/>
      <c r="AX14" s="43">
        <f t="shared" si="3"/>
        <v>0</v>
      </c>
      <c r="AY14" s="43">
        <f t="shared" si="4"/>
        <v>0</v>
      </c>
      <c r="AZ14" s="43">
        <f>MEDIAN($AC14,$AD14,$Z14,$T14,$O14,Q14,AF14)</f>
        <v>0</v>
      </c>
      <c r="BA14" s="43">
        <f t="shared" si="9"/>
        <v>0</v>
      </c>
      <c r="BB14" s="43">
        <f t="shared" si="5"/>
        <v>0</v>
      </c>
      <c r="BC14" s="44">
        <f>MEDIAN((D14:K14,M14:V14,Y14:AF14,AJ14:AL14))</f>
        <v>0</v>
      </c>
    </row>
    <row r="15" spans="1:55" s="204" customFormat="1">
      <c r="A15" s="199"/>
      <c r="B15" s="200"/>
      <c r="C15" s="201" t="s">
        <v>279</v>
      </c>
      <c r="D15" s="144">
        <v>0</v>
      </c>
      <c r="E15" s="160"/>
      <c r="F15" s="160"/>
      <c r="G15" s="160">
        <v>0</v>
      </c>
      <c r="H15" s="144"/>
      <c r="I15" s="144">
        <v>0</v>
      </c>
      <c r="J15" s="160">
        <v>0</v>
      </c>
      <c r="K15" s="144">
        <v>0</v>
      </c>
      <c r="L15" s="43"/>
      <c r="M15" s="160">
        <v>118</v>
      </c>
      <c r="N15" s="160">
        <v>194</v>
      </c>
      <c r="O15" s="160">
        <v>1057</v>
      </c>
      <c r="P15" s="160">
        <v>397</v>
      </c>
      <c r="Q15" s="160">
        <v>1358</v>
      </c>
      <c r="R15" s="160">
        <v>213</v>
      </c>
      <c r="S15" s="160">
        <v>744</v>
      </c>
      <c r="T15" s="160">
        <v>168</v>
      </c>
      <c r="U15" s="160">
        <v>1578</v>
      </c>
      <c r="V15" s="144"/>
      <c r="W15" s="144"/>
      <c r="X15" s="144"/>
      <c r="Y15" s="160">
        <v>1769</v>
      </c>
      <c r="Z15" s="160">
        <v>228</v>
      </c>
      <c r="AA15" s="160">
        <v>264</v>
      </c>
      <c r="AB15" s="160">
        <v>1713</v>
      </c>
      <c r="AC15" s="160">
        <v>2585</v>
      </c>
      <c r="AD15" s="160">
        <v>2382</v>
      </c>
      <c r="AE15" s="160">
        <v>219</v>
      </c>
      <c r="AF15" s="160"/>
      <c r="AG15" s="43">
        <f>+SUM(M15:AF15)</f>
        <v>14987</v>
      </c>
      <c r="AH15" s="43">
        <f>O15+Q15+Z15+AC15+AD15+AF15+T15</f>
        <v>7778</v>
      </c>
      <c r="AI15" s="43">
        <f t="shared" si="6"/>
        <v>7209</v>
      </c>
      <c r="AJ15" s="160">
        <v>0</v>
      </c>
      <c r="AK15" s="144"/>
      <c r="AL15" s="160">
        <v>0</v>
      </c>
      <c r="AM15" s="43">
        <f>+SUM(AJ15:AL15)</f>
        <v>0</v>
      </c>
      <c r="AN15" s="44">
        <f>+AM15+AG15+L15</f>
        <v>14987</v>
      </c>
      <c r="AQ15" s="43">
        <f>K15/AQ$5</f>
        <v>0</v>
      </c>
      <c r="AR15" s="43">
        <f t="shared" si="7"/>
        <v>832.61111111111109</v>
      </c>
      <c r="AS15" s="43">
        <f t="shared" si="7"/>
        <v>1111.1428571428571</v>
      </c>
      <c r="AT15" s="43">
        <f t="shared" si="7"/>
        <v>655.36363636363637</v>
      </c>
      <c r="AU15" s="43">
        <f t="shared" si="8"/>
        <v>0</v>
      </c>
      <c r="AV15" s="44">
        <f t="shared" si="8"/>
        <v>516.79310344827582</v>
      </c>
      <c r="AW15" s="122"/>
      <c r="AX15" s="43">
        <f t="shared" si="3"/>
        <v>0</v>
      </c>
      <c r="AY15" s="43">
        <f t="shared" si="4"/>
        <v>570.5</v>
      </c>
      <c r="AZ15" s="43">
        <f>MEDIAN($AC15,$AD15,$Z15,$T15,$O15,Q15,AF15)</f>
        <v>1207.5</v>
      </c>
      <c r="BA15" s="43">
        <f t="shared" si="9"/>
        <v>330.5</v>
      </c>
      <c r="BB15" s="43">
        <f t="shared" si="5"/>
        <v>0</v>
      </c>
      <c r="BC15" s="44">
        <f>MEDIAN((D15:K15,M15:V15,Y15:AF15,AJ15:AL15))</f>
        <v>219</v>
      </c>
    </row>
    <row r="16" spans="1:55" s="204" customFormat="1">
      <c r="A16" s="199"/>
      <c r="B16" s="200"/>
      <c r="C16" s="201" t="s">
        <v>278</v>
      </c>
      <c r="D16" s="144">
        <v>5057</v>
      </c>
      <c r="E16" s="160">
        <v>132</v>
      </c>
      <c r="F16" s="160">
        <v>1206</v>
      </c>
      <c r="G16" s="160">
        <v>12850</v>
      </c>
      <c r="H16" s="144">
        <v>865</v>
      </c>
      <c r="I16" s="144">
        <v>0</v>
      </c>
      <c r="J16" s="160">
        <v>992</v>
      </c>
      <c r="K16" s="144">
        <v>1235</v>
      </c>
      <c r="L16" s="43">
        <f>+SUM(D16:K16)</f>
        <v>22337</v>
      </c>
      <c r="M16" s="160">
        <v>104</v>
      </c>
      <c r="N16" s="160">
        <v>414</v>
      </c>
      <c r="O16" s="160">
        <v>719</v>
      </c>
      <c r="P16" s="160">
        <v>651</v>
      </c>
      <c r="Q16" s="160">
        <v>2629</v>
      </c>
      <c r="R16" s="160">
        <v>503</v>
      </c>
      <c r="S16" s="160">
        <v>149</v>
      </c>
      <c r="T16" s="160">
        <v>151</v>
      </c>
      <c r="U16" s="160">
        <v>150</v>
      </c>
      <c r="V16" s="144">
        <v>64</v>
      </c>
      <c r="W16" s="144"/>
      <c r="X16" s="144"/>
      <c r="Y16" s="160">
        <v>281</v>
      </c>
      <c r="Z16" s="160">
        <v>1297</v>
      </c>
      <c r="AA16" s="160">
        <v>361</v>
      </c>
      <c r="AB16" s="160">
        <v>616</v>
      </c>
      <c r="AC16" s="160">
        <v>1755</v>
      </c>
      <c r="AD16" s="160">
        <v>620</v>
      </c>
      <c r="AE16" s="160">
        <v>538</v>
      </c>
      <c r="AF16" s="160">
        <v>4882</v>
      </c>
      <c r="AG16" s="43">
        <f>+SUM(M16:AF16)</f>
        <v>15884</v>
      </c>
      <c r="AH16" s="43">
        <f>O16+Q16+Z16+AC16+AD16+AF16+T16</f>
        <v>12053</v>
      </c>
      <c r="AI16" s="43">
        <f t="shared" si="6"/>
        <v>3831</v>
      </c>
      <c r="AJ16" s="160">
        <v>1000</v>
      </c>
      <c r="AK16" s="144"/>
      <c r="AL16" s="160">
        <v>1030</v>
      </c>
      <c r="AM16" s="43">
        <f>+SUM(AJ16:AL16)</f>
        <v>2030</v>
      </c>
      <c r="AN16" s="44">
        <f>+AM16+AG16+L16</f>
        <v>40251</v>
      </c>
      <c r="AQ16" s="43">
        <f>K16/AQ$5</f>
        <v>154.375</v>
      </c>
      <c r="AR16" s="43">
        <f t="shared" si="7"/>
        <v>882.44444444444446</v>
      </c>
      <c r="AS16" s="43">
        <f t="shared" si="7"/>
        <v>1721.8571428571429</v>
      </c>
      <c r="AT16" s="43">
        <f t="shared" si="7"/>
        <v>348.27272727272725</v>
      </c>
      <c r="AU16" s="43">
        <f t="shared" si="8"/>
        <v>676.66666666666663</v>
      </c>
      <c r="AV16" s="44">
        <f t="shared" si="8"/>
        <v>1387.9655172413793</v>
      </c>
      <c r="AW16" s="122"/>
      <c r="AX16" s="43">
        <f t="shared" si="3"/>
        <v>1099</v>
      </c>
      <c r="AY16" s="43">
        <f t="shared" si="4"/>
        <v>520.5</v>
      </c>
      <c r="AZ16" s="43">
        <f>MEDIAN($AC16,$AD16,$Z16,$T16,$O16,Q16,AF16)</f>
        <v>1297</v>
      </c>
      <c r="BA16" s="43">
        <f t="shared" si="9"/>
        <v>361</v>
      </c>
      <c r="BB16" s="43">
        <f t="shared" si="5"/>
        <v>1015</v>
      </c>
      <c r="BC16" s="44">
        <f>MEDIAN((D16:K16,M16:V16,Y16:AF16,AJ16:AL16))</f>
        <v>635.5</v>
      </c>
    </row>
    <row r="17" spans="1:55" s="204" customFormat="1">
      <c r="A17" s="199"/>
      <c r="B17" s="200"/>
      <c r="C17" s="210" t="s">
        <v>277</v>
      </c>
      <c r="D17" s="46">
        <f t="shared" ref="D17:K17" si="10">SUM(D13:D16)</f>
        <v>137698</v>
      </c>
      <c r="E17" s="118">
        <f t="shared" si="10"/>
        <v>32364</v>
      </c>
      <c r="F17" s="118">
        <f t="shared" si="10"/>
        <v>151057</v>
      </c>
      <c r="G17" s="118">
        <f t="shared" si="10"/>
        <v>308241</v>
      </c>
      <c r="H17" s="118">
        <f t="shared" si="10"/>
        <v>119816</v>
      </c>
      <c r="I17" s="118">
        <f t="shared" si="10"/>
        <v>217527</v>
      </c>
      <c r="J17" s="118">
        <f t="shared" si="10"/>
        <v>72881</v>
      </c>
      <c r="K17" s="118">
        <f t="shared" si="10"/>
        <v>127947</v>
      </c>
      <c r="L17" s="45">
        <f>+SUM(D17:K17)</f>
        <v>1167531</v>
      </c>
      <c r="M17" s="118">
        <f t="shared" ref="M17:V17" si="11">SUM(M13:M16)</f>
        <v>10385</v>
      </c>
      <c r="N17" s="118">
        <f t="shared" si="11"/>
        <v>24226</v>
      </c>
      <c r="O17" s="118">
        <f t="shared" si="11"/>
        <v>56074</v>
      </c>
      <c r="P17" s="118">
        <f t="shared" si="11"/>
        <v>32725</v>
      </c>
      <c r="Q17" s="118">
        <f t="shared" si="11"/>
        <v>59135</v>
      </c>
      <c r="R17" s="118">
        <f t="shared" si="11"/>
        <v>18066</v>
      </c>
      <c r="S17" s="118">
        <f t="shared" si="11"/>
        <v>26572</v>
      </c>
      <c r="T17" s="118">
        <f t="shared" si="11"/>
        <v>31866</v>
      </c>
      <c r="U17" s="118">
        <f t="shared" si="11"/>
        <v>31346</v>
      </c>
      <c r="V17" s="118">
        <f t="shared" si="11"/>
        <v>18521</v>
      </c>
      <c r="W17" s="118"/>
      <c r="X17" s="118"/>
      <c r="Y17" s="118">
        <f t="shared" ref="Y17:AF17" si="12">SUM(Y13:Y16)</f>
        <v>39470</v>
      </c>
      <c r="Z17" s="118">
        <f t="shared" si="12"/>
        <v>72636</v>
      </c>
      <c r="AA17" s="118">
        <f t="shared" si="12"/>
        <v>28134</v>
      </c>
      <c r="AB17" s="118">
        <f t="shared" si="12"/>
        <v>27445</v>
      </c>
      <c r="AC17" s="118">
        <f t="shared" si="12"/>
        <v>49785</v>
      </c>
      <c r="AD17" s="118">
        <f t="shared" si="12"/>
        <v>29535</v>
      </c>
      <c r="AE17" s="118">
        <f t="shared" si="12"/>
        <v>13802</v>
      </c>
      <c r="AF17" s="118">
        <f t="shared" si="12"/>
        <v>29510</v>
      </c>
      <c r="AG17" s="45">
        <f>+SUM(M17:AF17)</f>
        <v>599233</v>
      </c>
      <c r="AH17" s="45">
        <f>O17+Q17+Z17+AC17+AD17+AF17+T17</f>
        <v>328541</v>
      </c>
      <c r="AI17" s="45">
        <f t="shared" si="6"/>
        <v>270692</v>
      </c>
      <c r="AJ17" s="118">
        <f>SUM(AJ13:AJ16)</f>
        <v>133443</v>
      </c>
      <c r="AK17" s="118">
        <f>SUM(AK13:AK16)</f>
        <v>10110</v>
      </c>
      <c r="AL17" s="118">
        <f>SUM(AL13:AL16)</f>
        <v>23342</v>
      </c>
      <c r="AM17" s="45">
        <f>+SUM(AJ17:AL17)</f>
        <v>166895</v>
      </c>
      <c r="AN17" s="211">
        <f>+AM17+AG17+L17</f>
        <v>1933659</v>
      </c>
      <c r="AQ17" s="45">
        <f>K17/AQ$5</f>
        <v>15993.375</v>
      </c>
      <c r="AR17" s="45">
        <f t="shared" si="7"/>
        <v>33290.722222222219</v>
      </c>
      <c r="AS17" s="45">
        <f t="shared" si="7"/>
        <v>46934.428571428572</v>
      </c>
      <c r="AT17" s="45">
        <f t="shared" si="7"/>
        <v>24608.363636363636</v>
      </c>
      <c r="AU17" s="45">
        <f t="shared" si="8"/>
        <v>55631.666666666664</v>
      </c>
      <c r="AV17" s="211">
        <f t="shared" si="8"/>
        <v>66677.896551724145</v>
      </c>
      <c r="AW17" s="122"/>
      <c r="AX17" s="45">
        <f t="shared" si="3"/>
        <v>132822.5</v>
      </c>
      <c r="AY17" s="45">
        <f t="shared" si="4"/>
        <v>29522.5</v>
      </c>
      <c r="AZ17" s="45">
        <f>MEDIAN($AC17,$AD17,$Z17,$T17,$O17,Q17,AF17)</f>
        <v>49785</v>
      </c>
      <c r="BA17" s="45">
        <f t="shared" si="9"/>
        <v>26572</v>
      </c>
      <c r="BB17" s="45">
        <f t="shared" si="5"/>
        <v>23342</v>
      </c>
      <c r="BC17" s="211">
        <f>MEDIAN((D17:K17,M17:V17,Y17:AF17,AJ17:AL17))</f>
        <v>32364</v>
      </c>
    </row>
    <row r="18" spans="1:55" s="204" customFormat="1">
      <c r="A18" s="199"/>
      <c r="B18" s="200"/>
      <c r="C18" s="212" t="s">
        <v>259</v>
      </c>
      <c r="D18" s="213">
        <f t="shared" ref="D18:V18" si="13">+D17/D$42</f>
        <v>0.41842939319259881</v>
      </c>
      <c r="E18" s="214">
        <f t="shared" si="13"/>
        <v>0.28341243848188169</v>
      </c>
      <c r="F18" s="214">
        <f t="shared" si="13"/>
        <v>0.34086642175667259</v>
      </c>
      <c r="G18" s="214">
        <f t="shared" si="13"/>
        <v>0.31664117369700795</v>
      </c>
      <c r="H18" s="119">
        <f t="shared" si="13"/>
        <v>0.42563107899766256</v>
      </c>
      <c r="I18" s="119">
        <f t="shared" si="13"/>
        <v>0.34579525421142238</v>
      </c>
      <c r="J18" s="214">
        <f t="shared" si="13"/>
        <v>0.31833826908125201</v>
      </c>
      <c r="K18" s="119">
        <f t="shared" si="13"/>
        <v>0.36198643120257568</v>
      </c>
      <c r="L18" s="84">
        <f t="shared" si="13"/>
        <v>0.34821849586130565</v>
      </c>
      <c r="M18" s="214">
        <f t="shared" si="13"/>
        <v>0.61819155902137035</v>
      </c>
      <c r="N18" s="215">
        <f t="shared" si="13"/>
        <v>0.58706925798478171</v>
      </c>
      <c r="O18" s="214">
        <f t="shared" si="13"/>
        <v>0.57908542630535365</v>
      </c>
      <c r="P18" s="214">
        <f t="shared" si="13"/>
        <v>0.58617539585870893</v>
      </c>
      <c r="Q18" s="214">
        <f t="shared" si="13"/>
        <v>0.54869449032234119</v>
      </c>
      <c r="R18" s="214">
        <f t="shared" si="13"/>
        <v>0.50595121404766574</v>
      </c>
      <c r="S18" s="214">
        <f t="shared" si="13"/>
        <v>0.73975501113585751</v>
      </c>
      <c r="T18" s="214">
        <f t="shared" si="13"/>
        <v>0.49911504424778763</v>
      </c>
      <c r="U18" s="214">
        <f t="shared" si="13"/>
        <v>0.694125202063819</v>
      </c>
      <c r="V18" s="119">
        <f t="shared" si="13"/>
        <v>0.73015059528502724</v>
      </c>
      <c r="W18" s="119"/>
      <c r="X18" s="119"/>
      <c r="Y18" s="214">
        <f t="shared" ref="Y18:AN18" si="14">+Y17/Y$42</f>
        <v>0.68454187550946077</v>
      </c>
      <c r="Z18" s="215">
        <f t="shared" si="14"/>
        <v>0.49433430653953736</v>
      </c>
      <c r="AA18" s="214">
        <f t="shared" si="14"/>
        <v>0.56981407218374047</v>
      </c>
      <c r="AB18" s="214">
        <f t="shared" si="14"/>
        <v>0.5416740679337636</v>
      </c>
      <c r="AC18" s="214">
        <f t="shared" si="14"/>
        <v>0.54910330223016346</v>
      </c>
      <c r="AD18" s="214">
        <f t="shared" si="14"/>
        <v>0.56009633619054844</v>
      </c>
      <c r="AE18" s="215">
        <f t="shared" si="14"/>
        <v>0.59964374158230871</v>
      </c>
      <c r="AF18" s="215">
        <f t="shared" si="14"/>
        <v>0.48448530618945984</v>
      </c>
      <c r="AG18" s="84">
        <f t="shared" si="14"/>
        <v>0.56720948679455307</v>
      </c>
      <c r="AH18" s="84">
        <f t="shared" si="14"/>
        <v>0.53016479047791176</v>
      </c>
      <c r="AI18" s="84">
        <f t="shared" si="14"/>
        <v>0.61977003493893701</v>
      </c>
      <c r="AJ18" s="214">
        <f t="shared" si="14"/>
        <v>0.879447721356312</v>
      </c>
      <c r="AK18" s="119">
        <f t="shared" si="14"/>
        <v>0.6270545183898778</v>
      </c>
      <c r="AL18" s="214">
        <f t="shared" si="14"/>
        <v>0.82308967170915759</v>
      </c>
      <c r="AM18" s="84">
        <f t="shared" si="14"/>
        <v>0.85056340684038589</v>
      </c>
      <c r="AN18" s="86">
        <f t="shared" si="14"/>
        <v>0.41985463606470808</v>
      </c>
      <c r="AQ18" s="84">
        <f t="shared" ref="AQ18:AV18" si="15">+AQ17/AQ$42</f>
        <v>0.36198643120257568</v>
      </c>
      <c r="AR18" s="84">
        <f t="shared" si="15"/>
        <v>0.56720948679455307</v>
      </c>
      <c r="AS18" s="84">
        <f t="shared" si="15"/>
        <v>0.53016479047791176</v>
      </c>
      <c r="AT18" s="84">
        <f t="shared" si="15"/>
        <v>0.61977003493893701</v>
      </c>
      <c r="AU18" s="84">
        <f t="shared" si="15"/>
        <v>0.85056340684038589</v>
      </c>
      <c r="AV18" s="86">
        <f t="shared" si="15"/>
        <v>0.41985463606470819</v>
      </c>
      <c r="AW18" s="85"/>
      <c r="AX18" s="84">
        <f t="shared" si="3"/>
        <v>0.34333083798404751</v>
      </c>
      <c r="AY18" s="84">
        <f t="shared" si="4"/>
        <v>0.57444974924454706</v>
      </c>
      <c r="AZ18" s="84">
        <f t="shared" si="4"/>
        <v>0.57444974924454706</v>
      </c>
      <c r="BA18" s="84">
        <f t="shared" si="9"/>
        <v>0.59964374158230871</v>
      </c>
      <c r="BB18" s="84">
        <f t="shared" si="5"/>
        <v>0.82308967170915759</v>
      </c>
      <c r="BC18" s="86">
        <f t="shared" ref="BC18" si="16">+BC17/BC$42</f>
        <v>0.53134132326383188</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71757</v>
      </c>
      <c r="E20" s="160">
        <v>8902</v>
      </c>
      <c r="F20" s="160">
        <v>89570</v>
      </c>
      <c r="G20" s="160">
        <v>150912</v>
      </c>
      <c r="H20" s="144">
        <v>57512</v>
      </c>
      <c r="I20" s="144">
        <v>97247</v>
      </c>
      <c r="J20" s="160">
        <v>44182</v>
      </c>
      <c r="K20" s="144">
        <v>77067</v>
      </c>
      <c r="L20" s="43">
        <f>+SUM(D20:K20)</f>
        <v>597149</v>
      </c>
      <c r="M20" s="160">
        <v>3730</v>
      </c>
      <c r="N20" s="160">
        <v>10797</v>
      </c>
      <c r="O20" s="160">
        <v>21410</v>
      </c>
      <c r="P20" s="160">
        <v>11239</v>
      </c>
      <c r="Q20" s="160">
        <v>24082</v>
      </c>
      <c r="R20" s="160">
        <v>8352</v>
      </c>
      <c r="S20" s="160">
        <v>6573</v>
      </c>
      <c r="T20" s="160">
        <v>16039</v>
      </c>
      <c r="U20" s="160">
        <v>4939</v>
      </c>
      <c r="V20" s="144">
        <v>4876</v>
      </c>
      <c r="W20" s="144"/>
      <c r="X20" s="144"/>
      <c r="Y20" s="160">
        <v>15702</v>
      </c>
      <c r="Z20" s="160">
        <v>35124</v>
      </c>
      <c r="AA20" s="160">
        <v>12707</v>
      </c>
      <c r="AB20" s="160">
        <v>10044</v>
      </c>
      <c r="AC20" s="160">
        <v>19710</v>
      </c>
      <c r="AD20" s="160">
        <v>11820</v>
      </c>
      <c r="AE20" s="160">
        <v>6217</v>
      </c>
      <c r="AF20" s="160">
        <v>12235</v>
      </c>
      <c r="AG20" s="43">
        <f>+SUM(M20:AF20)</f>
        <v>235596</v>
      </c>
      <c r="AH20" s="43">
        <f>O20+Q20+Z20+AC20+AD20+AF20+T20</f>
        <v>140420</v>
      </c>
      <c r="AI20" s="43">
        <f t="shared" ref="AI20:AI23" si="17">M20+N20+P20+R20+S20+U20+V20+Y20+AA20+AB20+AE20</f>
        <v>95176</v>
      </c>
      <c r="AJ20" s="160">
        <v>5598</v>
      </c>
      <c r="AK20" s="144">
        <v>2617</v>
      </c>
      <c r="AL20" s="160">
        <v>3030</v>
      </c>
      <c r="AM20" s="43">
        <f>+SUM(AJ20:AL20)</f>
        <v>11245</v>
      </c>
      <c r="AN20" s="44">
        <f>+AM20+AG20+L20</f>
        <v>843990</v>
      </c>
      <c r="AQ20" s="43">
        <f t="shared" ref="AQ20:AQ22" si="18">K20/AQ$5</f>
        <v>9633.375</v>
      </c>
      <c r="AR20" s="43">
        <f t="shared" ref="AR20:AT22" si="19">AG20/AR$5</f>
        <v>13088.666666666666</v>
      </c>
      <c r="AS20" s="43">
        <f t="shared" si="19"/>
        <v>20060</v>
      </c>
      <c r="AT20" s="43">
        <f t="shared" si="19"/>
        <v>8652.363636363636</v>
      </c>
      <c r="AU20" s="43">
        <f t="shared" ref="AU20:AV22" si="20">AM20/AU$5</f>
        <v>3748.3333333333335</v>
      </c>
      <c r="AV20" s="44">
        <f t="shared" si="20"/>
        <v>29103.103448275862</v>
      </c>
      <c r="AW20" s="122"/>
      <c r="AX20" s="43">
        <f>MEDIAN($D20:$K20)</f>
        <v>74412</v>
      </c>
      <c r="AY20" s="43">
        <f>MEDIAN($M20:$AF20)</f>
        <v>11529.5</v>
      </c>
      <c r="AZ20" s="43">
        <f>MEDIAN($AC20,$AD20,$Z20,$T20,$O20,Q20,AF20)</f>
        <v>19710</v>
      </c>
      <c r="BA20" s="43">
        <f>MEDIAN($AE20,$AB20,$AA20,$Y20,$V20,$U20,$S20,$R20,$P20,$N20,$M20)</f>
        <v>8352</v>
      </c>
      <c r="BB20" s="43">
        <f>MEDIAN($AJ20:$AL20)</f>
        <v>3030</v>
      </c>
      <c r="BC20" s="44">
        <f>MEDIAN((D20:K20,M20:V20,Y20:AF20,AJ20:AL20))</f>
        <v>12235</v>
      </c>
    </row>
    <row r="21" spans="1:55" s="204" customFormat="1">
      <c r="A21" s="199"/>
      <c r="B21" s="200"/>
      <c r="C21" s="201" t="s">
        <v>274</v>
      </c>
      <c r="D21" s="144">
        <v>8170</v>
      </c>
      <c r="E21" s="160">
        <v>1107</v>
      </c>
      <c r="F21" s="160">
        <v>7861</v>
      </c>
      <c r="G21" s="160">
        <v>0</v>
      </c>
      <c r="H21" s="144">
        <v>8312</v>
      </c>
      <c r="I21" s="144">
        <v>10056</v>
      </c>
      <c r="J21" s="160">
        <v>3765</v>
      </c>
      <c r="K21" s="144">
        <v>11335</v>
      </c>
      <c r="L21" s="43">
        <f>+SUM(D21:K21)</f>
        <v>50606</v>
      </c>
      <c r="M21" s="160">
        <v>62</v>
      </c>
      <c r="N21" s="160"/>
      <c r="O21" s="160">
        <v>783</v>
      </c>
      <c r="P21" s="160">
        <v>470</v>
      </c>
      <c r="Q21" s="160">
        <v>797</v>
      </c>
      <c r="R21" s="160">
        <v>279</v>
      </c>
      <c r="S21" s="160">
        <v>51</v>
      </c>
      <c r="T21" s="160">
        <v>1971</v>
      </c>
      <c r="U21" s="160"/>
      <c r="V21" s="144"/>
      <c r="W21" s="144"/>
      <c r="X21" s="144"/>
      <c r="Y21" s="160">
        <v>0</v>
      </c>
      <c r="Z21" s="160">
        <v>2340</v>
      </c>
      <c r="AA21" s="160">
        <v>1424</v>
      </c>
      <c r="AB21" s="160">
        <v>606</v>
      </c>
      <c r="AC21" s="160"/>
      <c r="AD21" s="160">
        <v>523</v>
      </c>
      <c r="AE21" s="160"/>
      <c r="AF21" s="160">
        <v>202</v>
      </c>
      <c r="AG21" s="43">
        <f>+SUM(M21:AF21)</f>
        <v>9508</v>
      </c>
      <c r="AH21" s="43">
        <f>O21+Q21+Z21+AC21+AD21+AF21+T21</f>
        <v>6616</v>
      </c>
      <c r="AI21" s="43">
        <f t="shared" si="17"/>
        <v>2892</v>
      </c>
      <c r="AJ21" s="160">
        <v>0</v>
      </c>
      <c r="AK21" s="144"/>
      <c r="AL21" s="160">
        <v>0</v>
      </c>
      <c r="AM21" s="43">
        <f>+SUM(AJ21:AL21)</f>
        <v>0</v>
      </c>
      <c r="AN21" s="44">
        <f>+AM21+AG21+L21</f>
        <v>60114</v>
      </c>
      <c r="AQ21" s="43">
        <f t="shared" si="18"/>
        <v>1416.875</v>
      </c>
      <c r="AR21" s="43">
        <f t="shared" si="19"/>
        <v>528.22222222222217</v>
      </c>
      <c r="AS21" s="43">
        <f t="shared" si="19"/>
        <v>945.14285714285711</v>
      </c>
      <c r="AT21" s="43">
        <f t="shared" si="19"/>
        <v>262.90909090909093</v>
      </c>
      <c r="AU21" s="43">
        <f t="shared" si="20"/>
        <v>0</v>
      </c>
      <c r="AV21" s="44">
        <f t="shared" si="20"/>
        <v>2072.8965517241381</v>
      </c>
      <c r="AW21" s="122"/>
      <c r="AX21" s="43">
        <f>MEDIAN($D21:$K21)</f>
        <v>8015.5</v>
      </c>
      <c r="AY21" s="43">
        <f>MEDIAN($M21:$AF21)</f>
        <v>523</v>
      </c>
      <c r="AZ21" s="43">
        <f>MEDIAN($AC21,$AD21,$Z21,$T21,$O21,Q21,AF21)</f>
        <v>790</v>
      </c>
      <c r="BA21" s="43">
        <f>MEDIAN($AE21,$AB21,$AA21,$Y21,$V21,$U21,$S21,$R21,$P21,$N21,$M21)</f>
        <v>279</v>
      </c>
      <c r="BB21" s="43">
        <f>MEDIAN($AJ21:$AL21)</f>
        <v>0</v>
      </c>
      <c r="BC21" s="44">
        <f>MEDIAN((D21:K21,M21:V21,Y21:AF21,AJ21:AL21))</f>
        <v>783</v>
      </c>
    </row>
    <row r="22" spans="1:55" s="204" customFormat="1">
      <c r="A22" s="199"/>
      <c r="B22" s="200"/>
      <c r="C22" s="201" t="s">
        <v>131</v>
      </c>
      <c r="D22" s="144">
        <v>58492</v>
      </c>
      <c r="E22" s="160">
        <v>11333</v>
      </c>
      <c r="F22" s="160">
        <v>47630</v>
      </c>
      <c r="G22" s="160">
        <v>87885</v>
      </c>
      <c r="H22" s="144">
        <v>18372</v>
      </c>
      <c r="I22" s="144">
        <v>44013</v>
      </c>
      <c r="J22" s="160">
        <v>26197</v>
      </c>
      <c r="K22" s="144">
        <v>29746</v>
      </c>
      <c r="L22" s="43">
        <f>+SUM(D22:K22)</f>
        <v>323668</v>
      </c>
      <c r="M22" s="160">
        <v>166</v>
      </c>
      <c r="N22" s="160">
        <v>993</v>
      </c>
      <c r="O22" s="160">
        <v>7409</v>
      </c>
      <c r="P22" s="160">
        <v>2890</v>
      </c>
      <c r="Q22" s="160">
        <v>7489</v>
      </c>
      <c r="R22" s="160">
        <v>3447</v>
      </c>
      <c r="S22" s="160">
        <v>1081</v>
      </c>
      <c r="T22" s="160">
        <v>5526</v>
      </c>
      <c r="U22" s="160">
        <v>4594</v>
      </c>
      <c r="V22" s="144">
        <v>75</v>
      </c>
      <c r="W22" s="144"/>
      <c r="X22" s="144"/>
      <c r="Y22" s="160">
        <v>359</v>
      </c>
      <c r="Z22" s="160">
        <v>23800</v>
      </c>
      <c r="AA22" s="160">
        <v>2636</v>
      </c>
      <c r="AB22" s="160">
        <v>8515</v>
      </c>
      <c r="AC22" s="160">
        <v>10092</v>
      </c>
      <c r="AD22" s="160">
        <v>5768</v>
      </c>
      <c r="AE22" s="160">
        <v>701</v>
      </c>
      <c r="AF22" s="160">
        <v>14331</v>
      </c>
      <c r="AG22" s="43">
        <f>+SUM(M22:AF22)</f>
        <v>99872</v>
      </c>
      <c r="AH22" s="43">
        <f>O22+Q22+Z22+AC22+AD22+AF22+T22</f>
        <v>74415</v>
      </c>
      <c r="AI22" s="43">
        <f t="shared" si="17"/>
        <v>25457</v>
      </c>
      <c r="AJ22" s="160">
        <v>902</v>
      </c>
      <c r="AK22" s="144"/>
      <c r="AL22" s="160">
        <v>112</v>
      </c>
      <c r="AM22" s="43">
        <f>+SUM(AJ22:AL22)</f>
        <v>1014</v>
      </c>
      <c r="AN22" s="44">
        <f>+AM22+AG22+L22</f>
        <v>424554</v>
      </c>
      <c r="AQ22" s="43">
        <f t="shared" si="18"/>
        <v>3718.25</v>
      </c>
      <c r="AR22" s="43">
        <f t="shared" si="19"/>
        <v>5548.4444444444443</v>
      </c>
      <c r="AS22" s="43">
        <f t="shared" si="19"/>
        <v>10630.714285714286</v>
      </c>
      <c r="AT22" s="43">
        <f t="shared" si="19"/>
        <v>2314.2727272727275</v>
      </c>
      <c r="AU22" s="43">
        <f t="shared" si="20"/>
        <v>338</v>
      </c>
      <c r="AV22" s="44">
        <f t="shared" si="20"/>
        <v>14639.793103448275</v>
      </c>
      <c r="AW22" s="122"/>
      <c r="AX22" s="43">
        <f>MEDIAN($D22:$K22)</f>
        <v>36879.5</v>
      </c>
      <c r="AY22" s="43">
        <f>MEDIAN($M22:$AF22)</f>
        <v>4020.5</v>
      </c>
      <c r="AZ22" s="43">
        <f>MEDIAN($AC22,$AD22,$Z22,$T22,$O22,Q22,AF22)</f>
        <v>7489</v>
      </c>
      <c r="BA22" s="43">
        <f>MEDIAN($AE22,$AB22,$AA22,$Y22,$V22,$U22,$S22,$R22,$P22,$N22,$M22)</f>
        <v>1081</v>
      </c>
      <c r="BB22" s="43">
        <f>MEDIAN($AJ22:$AL22)</f>
        <v>507</v>
      </c>
      <c r="BC22" s="44">
        <f>MEDIAN((D22:K22,M22:V22,Y22:AF22,AJ22:AL22))</f>
        <v>6588.5</v>
      </c>
    </row>
    <row r="23" spans="1:55" s="204" customFormat="1">
      <c r="A23" s="199"/>
      <c r="B23" s="200"/>
      <c r="C23" s="210" t="s">
        <v>273</v>
      </c>
      <c r="D23" s="46">
        <f t="shared" ref="D23:K23" si="21">SUM(D20:D22)</f>
        <v>138419</v>
      </c>
      <c r="E23" s="118">
        <f t="shared" si="21"/>
        <v>21342</v>
      </c>
      <c r="F23" s="118">
        <f t="shared" si="21"/>
        <v>145061</v>
      </c>
      <c r="G23" s="118">
        <f t="shared" si="21"/>
        <v>238797</v>
      </c>
      <c r="H23" s="118">
        <f t="shared" si="21"/>
        <v>84196</v>
      </c>
      <c r="I23" s="118">
        <f t="shared" si="21"/>
        <v>151316</v>
      </c>
      <c r="J23" s="118">
        <f t="shared" si="21"/>
        <v>74144</v>
      </c>
      <c r="K23" s="88">
        <f t="shared" si="21"/>
        <v>118148</v>
      </c>
      <c r="L23" s="45">
        <f>+SUM(D23:K23)</f>
        <v>971423</v>
      </c>
      <c r="M23" s="46">
        <f t="shared" ref="M23:V23" si="22">SUM(M20:M22)</f>
        <v>3958</v>
      </c>
      <c r="N23" s="118">
        <f t="shared" si="22"/>
        <v>11790</v>
      </c>
      <c r="O23" s="118">
        <f t="shared" si="22"/>
        <v>29602</v>
      </c>
      <c r="P23" s="118">
        <f t="shared" si="22"/>
        <v>14599</v>
      </c>
      <c r="Q23" s="118">
        <f t="shared" si="22"/>
        <v>32368</v>
      </c>
      <c r="R23" s="118">
        <f t="shared" si="22"/>
        <v>12078</v>
      </c>
      <c r="S23" s="118">
        <f t="shared" si="22"/>
        <v>7705</v>
      </c>
      <c r="T23" s="118">
        <f t="shared" si="22"/>
        <v>23536</v>
      </c>
      <c r="U23" s="118">
        <f t="shared" si="22"/>
        <v>9533</v>
      </c>
      <c r="V23" s="118">
        <f t="shared" si="22"/>
        <v>4951</v>
      </c>
      <c r="W23" s="118"/>
      <c r="X23" s="118"/>
      <c r="Y23" s="118">
        <f t="shared" ref="Y23:AF23" si="23">SUM(Y20:Y22)</f>
        <v>16061</v>
      </c>
      <c r="Z23" s="118">
        <f t="shared" si="23"/>
        <v>61264</v>
      </c>
      <c r="AA23" s="118">
        <f t="shared" si="23"/>
        <v>16767</v>
      </c>
      <c r="AB23" s="118">
        <f t="shared" si="23"/>
        <v>19165</v>
      </c>
      <c r="AC23" s="118">
        <f t="shared" si="23"/>
        <v>29802</v>
      </c>
      <c r="AD23" s="118">
        <f t="shared" si="23"/>
        <v>18111</v>
      </c>
      <c r="AE23" s="118">
        <v>6918</v>
      </c>
      <c r="AF23" s="88">
        <f t="shared" si="23"/>
        <v>26768</v>
      </c>
      <c r="AG23" s="45">
        <f>+SUM(M23:AF23)</f>
        <v>344976</v>
      </c>
      <c r="AH23" s="45">
        <f>O23+Q23+Z23+AC23+AD23+AF23+T23</f>
        <v>221451</v>
      </c>
      <c r="AI23" s="45">
        <f t="shared" si="17"/>
        <v>123525</v>
      </c>
      <c r="AJ23" s="46">
        <f>SUM(AJ20:AJ22)</f>
        <v>6500</v>
      </c>
      <c r="AK23" s="118">
        <f>SUM(AK20:AK22)</f>
        <v>2617</v>
      </c>
      <c r="AL23" s="88">
        <f>SUM(AL20:AL22)</f>
        <v>3142</v>
      </c>
      <c r="AM23" s="45">
        <f>+SUM(AJ23:AL23)</f>
        <v>12259</v>
      </c>
      <c r="AN23" s="211">
        <f>+AM23+AG23+L23</f>
        <v>1328658</v>
      </c>
      <c r="AQ23" s="45">
        <f>K23/AQ$5</f>
        <v>14768.5</v>
      </c>
      <c r="AR23" s="45">
        <f>AG23/AR$5</f>
        <v>19165.333333333332</v>
      </c>
      <c r="AS23" s="45">
        <f>AH23/AS$5</f>
        <v>31635.857142857141</v>
      </c>
      <c r="AT23" s="45">
        <f>AI23/AT$5</f>
        <v>11229.545454545454</v>
      </c>
      <c r="AU23" s="45">
        <f>AM23/AU$5</f>
        <v>4086.3333333333335</v>
      </c>
      <c r="AV23" s="211">
        <f>AN23/AV$5</f>
        <v>45815.793103448275</v>
      </c>
      <c r="AW23" s="122"/>
      <c r="AX23" s="45">
        <f>MEDIAN($D23:$K23)</f>
        <v>128283.5</v>
      </c>
      <c r="AY23" s="45">
        <f>MEDIAN($M23:$AF23)</f>
        <v>16414</v>
      </c>
      <c r="AZ23" s="45">
        <f>MEDIAN($AC23,$AD23,$Z23,$T23,$O23,Q23,AF23)</f>
        <v>29602</v>
      </c>
      <c r="BA23" s="45">
        <f>MEDIAN($AE23,$AB23,$AA23,$Y23,$V23,$U23,$S23,$R23,$P23,$N23,$M23)</f>
        <v>11790</v>
      </c>
      <c r="BB23" s="45">
        <f>MEDIAN($AJ23:$AL23)</f>
        <v>3142</v>
      </c>
      <c r="BC23" s="211">
        <f>MEDIAN((D23:K23,M23:V23,Y23:AF23,AJ23:AL23))</f>
        <v>19165</v>
      </c>
    </row>
    <row r="24" spans="1:55" s="204" customFormat="1">
      <c r="A24" s="199"/>
      <c r="B24" s="200"/>
      <c r="C24" s="212" t="s">
        <v>259</v>
      </c>
      <c r="D24" s="213">
        <f t="shared" ref="D24:V24" si="24">+D23/D$42</f>
        <v>0.42062032982560632</v>
      </c>
      <c r="E24" s="214">
        <f t="shared" si="24"/>
        <v>0.18689248121617599</v>
      </c>
      <c r="F24" s="214">
        <f t="shared" si="24"/>
        <v>0.32733619763694954</v>
      </c>
      <c r="G24" s="214">
        <f t="shared" si="24"/>
        <v>0.24530468806980382</v>
      </c>
      <c r="H24" s="119">
        <f t="shared" si="24"/>
        <v>0.29909556592848363</v>
      </c>
      <c r="I24" s="119">
        <f t="shared" si="24"/>
        <v>0.24054188531196399</v>
      </c>
      <c r="J24" s="214">
        <f t="shared" si="24"/>
        <v>0.32385495016204979</v>
      </c>
      <c r="K24" s="119">
        <f t="shared" si="24"/>
        <v>0.33426319392968895</v>
      </c>
      <c r="L24" s="84">
        <f t="shared" si="24"/>
        <v>0.28972888591829865</v>
      </c>
      <c r="M24" s="214">
        <f t="shared" si="24"/>
        <v>0.23560926245609859</v>
      </c>
      <c r="N24" s="215">
        <f t="shared" si="24"/>
        <v>0.28570736199292396</v>
      </c>
      <c r="O24" s="214">
        <f t="shared" si="24"/>
        <v>0.30570472571050894</v>
      </c>
      <c r="P24" s="214">
        <f t="shared" si="24"/>
        <v>0.26149960593250698</v>
      </c>
      <c r="Q24" s="214">
        <f t="shared" si="24"/>
        <v>0.30033217659175682</v>
      </c>
      <c r="R24" s="214">
        <f t="shared" si="24"/>
        <v>0.33825300361273702</v>
      </c>
      <c r="S24" s="214">
        <f t="shared" si="24"/>
        <v>0.2145044543429844</v>
      </c>
      <c r="T24" s="214">
        <f t="shared" si="24"/>
        <v>0.36864280679771322</v>
      </c>
      <c r="U24" s="214">
        <f t="shared" si="24"/>
        <v>0.21109856285568768</v>
      </c>
      <c r="V24" s="119">
        <f t="shared" si="24"/>
        <v>0.19518252779310888</v>
      </c>
      <c r="W24" s="119"/>
      <c r="X24" s="119"/>
      <c r="Y24" s="214">
        <f t="shared" ref="Y24:AN24" si="25">+Y23/Y$42</f>
        <v>0.27855148372326954</v>
      </c>
      <c r="Z24" s="215">
        <f t="shared" si="25"/>
        <v>0.41694059358772806</v>
      </c>
      <c r="AA24" s="214">
        <f t="shared" si="25"/>
        <v>0.33959168793292016</v>
      </c>
      <c r="AB24" s="214">
        <f t="shared" si="25"/>
        <v>0.37825409043361558</v>
      </c>
      <c r="AC24" s="214">
        <f t="shared" si="25"/>
        <v>0.32870094633048774</v>
      </c>
      <c r="AD24" s="214">
        <f t="shared" si="25"/>
        <v>0.34345369035879542</v>
      </c>
      <c r="AE24" s="215">
        <f t="shared" si="25"/>
        <v>0.30056045531563624</v>
      </c>
      <c r="AF24" s="215">
        <f t="shared" si="25"/>
        <v>0.4394680676407815</v>
      </c>
      <c r="AG24" s="84">
        <f t="shared" si="25"/>
        <v>0.32654019374172943</v>
      </c>
      <c r="AH24" s="84">
        <f t="shared" si="25"/>
        <v>0.35735425111667657</v>
      </c>
      <c r="AI24" s="84">
        <f t="shared" si="25"/>
        <v>0.28281993396861449</v>
      </c>
      <c r="AJ24" s="214">
        <f t="shared" si="25"/>
        <v>4.2837842290835995E-2</v>
      </c>
      <c r="AK24" s="119">
        <f t="shared" si="25"/>
        <v>0.16231470569993178</v>
      </c>
      <c r="AL24" s="214">
        <f t="shared" si="25"/>
        <v>0.11079375154272013</v>
      </c>
      <c r="AM24" s="84">
        <f t="shared" si="25"/>
        <v>6.2476747682412841E-2</v>
      </c>
      <c r="AN24" s="86">
        <f t="shared" si="25"/>
        <v>0.28849100128019622</v>
      </c>
      <c r="AQ24" s="84">
        <f t="shared" ref="AQ24:AV24" si="26">+AQ23/AQ$42</f>
        <v>0.33426319392968895</v>
      </c>
      <c r="AR24" s="84">
        <f t="shared" si="26"/>
        <v>0.32654019374172943</v>
      </c>
      <c r="AS24" s="84">
        <f t="shared" si="26"/>
        <v>0.35735425111667657</v>
      </c>
      <c r="AT24" s="84">
        <f t="shared" si="26"/>
        <v>0.28281993396861449</v>
      </c>
      <c r="AU24" s="84">
        <f t="shared" si="26"/>
        <v>6.2476747682412841E-2</v>
      </c>
      <c r="AV24" s="86">
        <f t="shared" si="26"/>
        <v>0.28849100128019622</v>
      </c>
      <c r="AW24" s="85"/>
      <c r="AX24" s="84">
        <f>MEDIAN($D24:$K24)</f>
        <v>0.31147525804526671</v>
      </c>
      <c r="AY24" s="84">
        <f>MEDIAN($M24:$AF24)</f>
        <v>0.30313259051307262</v>
      </c>
      <c r="AZ24" s="84">
        <f t="shared" ref="AZ24" si="27">MEDIAN($M24:$AF24)</f>
        <v>0.30313259051307262</v>
      </c>
      <c r="BA24" s="84">
        <f>MEDIAN($AE24,$AB24,$AA24,$Y24,$V24,$U24,$S24,$R24,$P24,$N24,$M24)</f>
        <v>0.27855148372326954</v>
      </c>
      <c r="BB24" s="84">
        <f>MEDIAN($AJ24:$AL24)</f>
        <v>0.11079375154272013</v>
      </c>
      <c r="BC24" s="86">
        <f t="shared" ref="BC24" si="28">+BC23/BC$42</f>
        <v>0.31464455754391724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12355</v>
      </c>
      <c r="E26" s="160">
        <v>8686</v>
      </c>
      <c r="F26" s="160">
        <v>34405</v>
      </c>
      <c r="G26" s="160">
        <v>80597</v>
      </c>
      <c r="H26" s="144">
        <v>24567</v>
      </c>
      <c r="I26" s="144">
        <v>53389</v>
      </c>
      <c r="J26" s="160">
        <v>14903</v>
      </c>
      <c r="K26" s="144">
        <v>26505</v>
      </c>
      <c r="L26" s="43">
        <f>+SUM(D26:K26)</f>
        <v>255407</v>
      </c>
      <c r="M26" s="160"/>
      <c r="N26" s="160"/>
      <c r="O26" s="160">
        <v>450</v>
      </c>
      <c r="P26" s="160">
        <v>527</v>
      </c>
      <c r="Q26" s="160">
        <v>648</v>
      </c>
      <c r="R26" s="160">
        <v>0</v>
      </c>
      <c r="S26" s="160">
        <v>91</v>
      </c>
      <c r="T26" s="160">
        <v>1122</v>
      </c>
      <c r="U26" s="160"/>
      <c r="V26" s="144"/>
      <c r="W26" s="144"/>
      <c r="X26" s="144"/>
      <c r="Y26" s="160">
        <v>149</v>
      </c>
      <c r="Z26" s="160">
        <v>2655</v>
      </c>
      <c r="AA26" s="160"/>
      <c r="AB26" s="160"/>
      <c r="AC26" s="160">
        <v>316</v>
      </c>
      <c r="AD26" s="160">
        <v>149</v>
      </c>
      <c r="AE26" s="160"/>
      <c r="AF26" s="160">
        <v>167</v>
      </c>
      <c r="AG26" s="43">
        <f>+SUM(M26:AF26)</f>
        <v>6274</v>
      </c>
      <c r="AH26" s="43">
        <f t="shared" ref="AH26:AH30" si="29">O26+Q26+Z26+AC26+AD26+AF26+T26</f>
        <v>5507</v>
      </c>
      <c r="AI26" s="43">
        <f t="shared" ref="AI26:AI30" si="30">M26+N26+P26+R26+S26+U26+V26+Y26+AA26+AB26+AE26</f>
        <v>767</v>
      </c>
      <c r="AJ26" s="160">
        <v>0</v>
      </c>
      <c r="AK26" s="144"/>
      <c r="AL26" s="160">
        <v>310</v>
      </c>
      <c r="AM26" s="43">
        <f>+SUM(AJ26:AL26)</f>
        <v>310</v>
      </c>
      <c r="AN26" s="44">
        <f>+AM26+AG26+L26</f>
        <v>261991</v>
      </c>
      <c r="AQ26" s="43">
        <f t="shared" ref="AQ26:AQ29" si="31">K26/AQ$5</f>
        <v>3313.125</v>
      </c>
      <c r="AR26" s="43">
        <f t="shared" ref="AR26:AT29" si="32">AG26/AR$5</f>
        <v>348.55555555555554</v>
      </c>
      <c r="AS26" s="43">
        <f t="shared" si="32"/>
        <v>786.71428571428567</v>
      </c>
      <c r="AT26" s="43">
        <f t="shared" si="32"/>
        <v>69.727272727272734</v>
      </c>
      <c r="AU26" s="43">
        <f t="shared" ref="AU26:AV29" si="33">AM26/AU$5</f>
        <v>103.33333333333333</v>
      </c>
      <c r="AV26" s="44">
        <f t="shared" si="33"/>
        <v>9034.1724137931033</v>
      </c>
      <c r="AW26" s="122"/>
      <c r="AX26" s="43">
        <f t="shared" ref="AX26:AX31" si="34">MEDIAN($D26:$K26)</f>
        <v>25536</v>
      </c>
      <c r="AY26" s="43">
        <f t="shared" ref="AY26:AZ31" si="35">MEDIAN($M26:$AF26)</f>
        <v>316</v>
      </c>
      <c r="AZ26" s="43">
        <f t="shared" ref="AZ26:AZ30" si="36">MEDIAN($AC26,$AD26,$Z26,$T26,$O26,Q26,AF26)</f>
        <v>450</v>
      </c>
      <c r="BA26" s="43">
        <f t="shared" ref="BA26:BA31" si="37">MEDIAN($AE26,$AB26,$AA26,$Y26,$V26,$U26,$S26,$R26,$P26,$N26,$M26)</f>
        <v>120</v>
      </c>
      <c r="BB26" s="43">
        <f t="shared" ref="BB26:BB31" si="38">MEDIAN($AJ26:$AL26)</f>
        <v>155</v>
      </c>
      <c r="BC26" s="44">
        <f>MEDIAN((D26:K26,M26:V26,Y26:AF26,AJ26:AL26))</f>
        <v>648</v>
      </c>
    </row>
    <row r="27" spans="1:55" s="204" customFormat="1">
      <c r="A27" s="199"/>
      <c r="B27" s="200"/>
      <c r="C27" s="201" t="s">
        <v>270</v>
      </c>
      <c r="D27" s="144">
        <v>9715</v>
      </c>
      <c r="E27" s="160">
        <v>19911</v>
      </c>
      <c r="F27" s="160">
        <v>30346</v>
      </c>
      <c r="G27" s="160">
        <v>134679</v>
      </c>
      <c r="H27" s="144">
        <v>26283</v>
      </c>
      <c r="I27" s="144">
        <v>85342</v>
      </c>
      <c r="J27" s="160">
        <v>28666</v>
      </c>
      <c r="K27" s="144">
        <v>23170</v>
      </c>
      <c r="L27" s="43">
        <f>+SUM(D27:K27)</f>
        <v>358112</v>
      </c>
      <c r="M27" s="160"/>
      <c r="N27" s="160"/>
      <c r="O27" s="160">
        <v>92</v>
      </c>
      <c r="P27" s="160">
        <v>369</v>
      </c>
      <c r="Q27" s="160">
        <v>0</v>
      </c>
      <c r="R27" s="160">
        <v>0</v>
      </c>
      <c r="S27" s="160">
        <v>0</v>
      </c>
      <c r="T27" s="160">
        <v>1136</v>
      </c>
      <c r="U27" s="160"/>
      <c r="V27" s="144"/>
      <c r="W27" s="144"/>
      <c r="X27" s="144"/>
      <c r="Y27" s="160">
        <v>0</v>
      </c>
      <c r="Z27" s="160">
        <v>263</v>
      </c>
      <c r="AA27" s="160"/>
      <c r="AB27" s="160"/>
      <c r="AC27" s="160"/>
      <c r="AD27" s="160"/>
      <c r="AE27" s="160"/>
      <c r="AF27" s="160"/>
      <c r="AG27" s="43">
        <f>+SUM(M27:AF27)</f>
        <v>1860</v>
      </c>
      <c r="AH27" s="43">
        <f t="shared" si="29"/>
        <v>1491</v>
      </c>
      <c r="AI27" s="43">
        <f t="shared" si="30"/>
        <v>369</v>
      </c>
      <c r="AJ27" s="160">
        <v>129</v>
      </c>
      <c r="AK27" s="144"/>
      <c r="AL27" s="160">
        <v>272</v>
      </c>
      <c r="AM27" s="43">
        <f>+SUM(AJ27:AL27)</f>
        <v>401</v>
      </c>
      <c r="AN27" s="44">
        <f>+AM27+AG27+L27</f>
        <v>360373</v>
      </c>
      <c r="AQ27" s="43">
        <f t="shared" si="31"/>
        <v>2896.25</v>
      </c>
      <c r="AR27" s="43">
        <f t="shared" si="32"/>
        <v>103.33333333333333</v>
      </c>
      <c r="AS27" s="43">
        <f t="shared" si="32"/>
        <v>213</v>
      </c>
      <c r="AT27" s="43">
        <f t="shared" si="32"/>
        <v>33.545454545454547</v>
      </c>
      <c r="AU27" s="43">
        <f t="shared" si="33"/>
        <v>133.66666666666666</v>
      </c>
      <c r="AV27" s="44">
        <f t="shared" si="33"/>
        <v>12426.655172413793</v>
      </c>
      <c r="AW27" s="122"/>
      <c r="AX27" s="43">
        <f t="shared" si="34"/>
        <v>27474.5</v>
      </c>
      <c r="AY27" s="43">
        <f t="shared" si="35"/>
        <v>46</v>
      </c>
      <c r="AZ27" s="43">
        <f t="shared" si="36"/>
        <v>177.5</v>
      </c>
      <c r="BA27" s="43">
        <f t="shared" si="37"/>
        <v>0</v>
      </c>
      <c r="BB27" s="43">
        <f t="shared" si="38"/>
        <v>200.5</v>
      </c>
      <c r="BC27" s="44">
        <f>MEDIAN((D27:K27,M27:V27,Y27:AF27,AJ27:AL27))</f>
        <v>752.5</v>
      </c>
    </row>
    <row r="28" spans="1:55" s="204" customFormat="1">
      <c r="A28" s="199"/>
      <c r="B28" s="200"/>
      <c r="C28" s="201" t="s">
        <v>269</v>
      </c>
      <c r="D28" s="144">
        <v>0</v>
      </c>
      <c r="E28" s="160">
        <v>4166</v>
      </c>
      <c r="F28" s="160">
        <v>5943</v>
      </c>
      <c r="G28" s="160">
        <v>0</v>
      </c>
      <c r="H28" s="144"/>
      <c r="I28" s="144">
        <v>0</v>
      </c>
      <c r="J28" s="160">
        <v>0</v>
      </c>
      <c r="K28" s="144">
        <v>3773</v>
      </c>
      <c r="L28" s="43">
        <f>+SUM(D28:K28)</f>
        <v>13882</v>
      </c>
      <c r="M28" s="160"/>
      <c r="N28" s="160"/>
      <c r="O28" s="160"/>
      <c r="P28" s="160"/>
      <c r="Q28" s="160">
        <v>0</v>
      </c>
      <c r="R28" s="160">
        <v>0</v>
      </c>
      <c r="S28" s="160">
        <v>0</v>
      </c>
      <c r="T28" s="160">
        <v>0</v>
      </c>
      <c r="U28" s="160"/>
      <c r="V28" s="144"/>
      <c r="W28" s="144"/>
      <c r="X28" s="144"/>
      <c r="Y28" s="160">
        <v>0</v>
      </c>
      <c r="Z28" s="160"/>
      <c r="AA28" s="160"/>
      <c r="AB28" s="160"/>
      <c r="AC28" s="160"/>
      <c r="AD28" s="160"/>
      <c r="AE28" s="160"/>
      <c r="AF28" s="160"/>
      <c r="AG28" s="43">
        <f>+SUM(M28:AF28)</f>
        <v>0</v>
      </c>
      <c r="AH28" s="43">
        <f t="shared" si="29"/>
        <v>0</v>
      </c>
      <c r="AI28" s="43">
        <f t="shared" si="30"/>
        <v>0</v>
      </c>
      <c r="AJ28" s="160">
        <v>500</v>
      </c>
      <c r="AK28" s="144">
        <v>500</v>
      </c>
      <c r="AL28" s="160">
        <v>0</v>
      </c>
      <c r="AM28" s="43">
        <f>+SUM(AJ28:AL28)</f>
        <v>1000</v>
      </c>
      <c r="AN28" s="44">
        <f>+AM28+AG28+L28</f>
        <v>14882</v>
      </c>
      <c r="AQ28" s="43">
        <f t="shared" si="31"/>
        <v>471.625</v>
      </c>
      <c r="AR28" s="43">
        <f t="shared" si="32"/>
        <v>0</v>
      </c>
      <c r="AS28" s="43">
        <f t="shared" si="32"/>
        <v>0</v>
      </c>
      <c r="AT28" s="43">
        <f t="shared" si="32"/>
        <v>0</v>
      </c>
      <c r="AU28" s="43">
        <f t="shared" si="33"/>
        <v>333.33333333333331</v>
      </c>
      <c r="AV28" s="44">
        <f t="shared" si="33"/>
        <v>513.17241379310349</v>
      </c>
      <c r="AW28" s="122"/>
      <c r="AX28" s="43">
        <f t="shared" si="34"/>
        <v>0</v>
      </c>
      <c r="AY28" s="43">
        <f t="shared" si="35"/>
        <v>0</v>
      </c>
      <c r="AZ28" s="43">
        <f t="shared" si="36"/>
        <v>0</v>
      </c>
      <c r="BA28" s="43">
        <f t="shared" si="37"/>
        <v>0</v>
      </c>
      <c r="BB28" s="43">
        <f t="shared" si="38"/>
        <v>500</v>
      </c>
      <c r="BC28" s="44">
        <f>MEDIAN((D28:K28,M28:V28,Y28:AF28,AJ28:AL28))</f>
        <v>0</v>
      </c>
    </row>
    <row r="29" spans="1:55" s="204" customFormat="1">
      <c r="A29" s="199"/>
      <c r="B29" s="200"/>
      <c r="C29" s="201" t="s">
        <v>268</v>
      </c>
      <c r="D29" s="144">
        <v>47</v>
      </c>
      <c r="E29" s="160">
        <v>5040</v>
      </c>
      <c r="F29" s="160">
        <v>18221</v>
      </c>
      <c r="G29" s="160">
        <v>95512</v>
      </c>
      <c r="H29" s="144"/>
      <c r="I29" s="144">
        <v>0</v>
      </c>
      <c r="J29" s="160">
        <v>0</v>
      </c>
      <c r="K29" s="144">
        <v>6696</v>
      </c>
      <c r="L29" s="43">
        <f>+SUM(D29:K29)</f>
        <v>125516</v>
      </c>
      <c r="M29" s="160"/>
      <c r="N29" s="160"/>
      <c r="O29" s="160"/>
      <c r="P29" s="160"/>
      <c r="Q29" s="160">
        <v>0</v>
      </c>
      <c r="R29" s="160">
        <v>6</v>
      </c>
      <c r="S29" s="160">
        <v>0</v>
      </c>
      <c r="T29" s="160">
        <v>0</v>
      </c>
      <c r="U29" s="160"/>
      <c r="V29" s="144"/>
      <c r="W29" s="144"/>
      <c r="X29" s="144"/>
      <c r="Y29" s="160">
        <v>0</v>
      </c>
      <c r="Z29" s="160"/>
      <c r="AA29" s="160"/>
      <c r="AB29" s="160"/>
      <c r="AC29" s="160"/>
      <c r="AD29" s="160"/>
      <c r="AE29" s="160"/>
      <c r="AF29" s="160"/>
      <c r="AG29" s="43">
        <f>+SUM(M29:AF29)</f>
        <v>6</v>
      </c>
      <c r="AH29" s="43">
        <f t="shared" si="29"/>
        <v>0</v>
      </c>
      <c r="AI29" s="43">
        <f t="shared" si="30"/>
        <v>6</v>
      </c>
      <c r="AJ29" s="160">
        <v>0</v>
      </c>
      <c r="AK29" s="144"/>
      <c r="AL29" s="160">
        <v>0</v>
      </c>
      <c r="AM29" s="43">
        <f>+SUM(AJ29:AL29)</f>
        <v>0</v>
      </c>
      <c r="AN29" s="44">
        <f>+AM29+AG29+L29</f>
        <v>125522</v>
      </c>
      <c r="AQ29" s="43">
        <f t="shared" si="31"/>
        <v>837</v>
      </c>
      <c r="AR29" s="43">
        <f t="shared" si="32"/>
        <v>0.33333333333333331</v>
      </c>
      <c r="AS29" s="43">
        <f t="shared" si="32"/>
        <v>0</v>
      </c>
      <c r="AT29" s="43">
        <f t="shared" si="32"/>
        <v>0.54545454545454541</v>
      </c>
      <c r="AU29" s="43">
        <f t="shared" si="33"/>
        <v>0</v>
      </c>
      <c r="AV29" s="44">
        <f t="shared" si="33"/>
        <v>4328.3448275862065</v>
      </c>
      <c r="AW29" s="122"/>
      <c r="AX29" s="43">
        <f t="shared" si="34"/>
        <v>5040</v>
      </c>
      <c r="AY29" s="43">
        <f t="shared" si="35"/>
        <v>0</v>
      </c>
      <c r="AZ29" s="43">
        <f t="shared" si="36"/>
        <v>0</v>
      </c>
      <c r="BA29" s="43">
        <f t="shared" si="37"/>
        <v>0</v>
      </c>
      <c r="BB29" s="43">
        <f t="shared" si="38"/>
        <v>0</v>
      </c>
      <c r="BC29" s="44">
        <f>MEDIAN((D29:K29,M29:V29,Y29:AF29,AJ29:AL29))</f>
        <v>0</v>
      </c>
    </row>
    <row r="30" spans="1:55" s="204" customFormat="1">
      <c r="A30" s="199"/>
      <c r="B30" s="200"/>
      <c r="C30" s="210" t="s">
        <v>267</v>
      </c>
      <c r="D30" s="46">
        <f t="shared" ref="D30:K30" si="39">SUM(D26:D29)</f>
        <v>22117</v>
      </c>
      <c r="E30" s="118">
        <f t="shared" si="39"/>
        <v>37803</v>
      </c>
      <c r="F30" s="118">
        <f t="shared" si="39"/>
        <v>88915</v>
      </c>
      <c r="G30" s="118">
        <f t="shared" si="39"/>
        <v>310788</v>
      </c>
      <c r="H30" s="118">
        <f t="shared" si="39"/>
        <v>50850</v>
      </c>
      <c r="I30" s="118">
        <f t="shared" si="39"/>
        <v>138731</v>
      </c>
      <c r="J30" s="118">
        <f t="shared" si="39"/>
        <v>43569</v>
      </c>
      <c r="K30" s="88">
        <f t="shared" si="39"/>
        <v>60144</v>
      </c>
      <c r="L30" s="45">
        <f>+SUM(D30:K30)</f>
        <v>752917</v>
      </c>
      <c r="M30" s="46">
        <f t="shared" ref="M30:V30" si="40">SUM(M26:M29)</f>
        <v>0</v>
      </c>
      <c r="N30" s="118">
        <f t="shared" si="40"/>
        <v>0</v>
      </c>
      <c r="O30" s="118">
        <f t="shared" si="40"/>
        <v>542</v>
      </c>
      <c r="P30" s="118">
        <f t="shared" si="40"/>
        <v>896</v>
      </c>
      <c r="Q30" s="118">
        <f t="shared" si="40"/>
        <v>648</v>
      </c>
      <c r="R30" s="118">
        <f t="shared" si="40"/>
        <v>6</v>
      </c>
      <c r="S30" s="118">
        <f t="shared" si="40"/>
        <v>91</v>
      </c>
      <c r="T30" s="118">
        <f t="shared" si="40"/>
        <v>2258</v>
      </c>
      <c r="U30" s="118">
        <f t="shared" si="40"/>
        <v>0</v>
      </c>
      <c r="V30" s="118">
        <f t="shared" si="40"/>
        <v>0</v>
      </c>
      <c r="W30" s="118"/>
      <c r="X30" s="118"/>
      <c r="Y30" s="118">
        <f t="shared" ref="Y30:AF30" si="41">SUM(Y26:Y29)</f>
        <v>149</v>
      </c>
      <c r="Z30" s="118">
        <f t="shared" si="41"/>
        <v>2918</v>
      </c>
      <c r="AA30" s="118">
        <f t="shared" si="41"/>
        <v>0</v>
      </c>
      <c r="AB30" s="118">
        <f t="shared" si="41"/>
        <v>0</v>
      </c>
      <c r="AC30" s="118">
        <f t="shared" si="41"/>
        <v>316</v>
      </c>
      <c r="AD30" s="118">
        <f t="shared" si="41"/>
        <v>149</v>
      </c>
      <c r="AE30" s="118">
        <f t="shared" si="41"/>
        <v>0</v>
      </c>
      <c r="AF30" s="88">
        <f t="shared" si="41"/>
        <v>167</v>
      </c>
      <c r="AG30" s="45">
        <f>+SUM(M30:AF30)</f>
        <v>8140</v>
      </c>
      <c r="AH30" s="45">
        <f t="shared" si="29"/>
        <v>6998</v>
      </c>
      <c r="AI30" s="45">
        <f t="shared" si="30"/>
        <v>1142</v>
      </c>
      <c r="AJ30" s="46">
        <f>SUM(AJ26:AJ29)</f>
        <v>629</v>
      </c>
      <c r="AK30" s="118">
        <f>SUM(AK26:AK29)</f>
        <v>500</v>
      </c>
      <c r="AL30" s="88">
        <f>SUM(AL26:AL29)</f>
        <v>582</v>
      </c>
      <c r="AM30" s="45">
        <f>+SUM(AJ30:AL30)</f>
        <v>1711</v>
      </c>
      <c r="AN30" s="211">
        <f>+AM30+AG30+L30</f>
        <v>762768</v>
      </c>
      <c r="AQ30" s="45">
        <f>K30/AQ$5</f>
        <v>7518</v>
      </c>
      <c r="AR30" s="45">
        <f>AG30/AR$5</f>
        <v>452.22222222222223</v>
      </c>
      <c r="AS30" s="45">
        <f>AH30/AS$5</f>
        <v>999.71428571428567</v>
      </c>
      <c r="AT30" s="45">
        <f>AI30/AT$5</f>
        <v>103.81818181818181</v>
      </c>
      <c r="AU30" s="45">
        <f>AM30/AU$5</f>
        <v>570.33333333333337</v>
      </c>
      <c r="AV30" s="211">
        <f>AN30/AV$5</f>
        <v>26302.344827586207</v>
      </c>
      <c r="AW30" s="122"/>
      <c r="AX30" s="45">
        <f t="shared" si="34"/>
        <v>55497</v>
      </c>
      <c r="AY30" s="45">
        <f t="shared" si="35"/>
        <v>120</v>
      </c>
      <c r="AZ30" s="45">
        <f t="shared" si="36"/>
        <v>542</v>
      </c>
      <c r="BA30" s="45">
        <f t="shared" si="37"/>
        <v>0</v>
      </c>
      <c r="BB30" s="45">
        <f t="shared" si="38"/>
        <v>582</v>
      </c>
      <c r="BC30" s="211">
        <f>MEDIAN((D30:K30,M30:V30,Y30:AF30,AJ30:AL30))</f>
        <v>542</v>
      </c>
    </row>
    <row r="31" spans="1:55" s="204" customFormat="1">
      <c r="A31" s="199"/>
      <c r="B31" s="200"/>
      <c r="C31" s="212" t="s">
        <v>259</v>
      </c>
      <c r="D31" s="213">
        <f t="shared" ref="D31:V31" si="42">+D30/D$42</f>
        <v>6.7207968810300139E-2</v>
      </c>
      <c r="E31" s="214">
        <f t="shared" si="42"/>
        <v>0.33104191113368481</v>
      </c>
      <c r="F31" s="214">
        <f t="shared" si="42"/>
        <v>0.20064040653855528</v>
      </c>
      <c r="G31" s="214">
        <f t="shared" si="42"/>
        <v>0.31925758445808861</v>
      </c>
      <c r="H31" s="119">
        <f t="shared" si="42"/>
        <v>0.1806381482191956</v>
      </c>
      <c r="I31" s="119">
        <f t="shared" si="42"/>
        <v>0.22053593996149828</v>
      </c>
      <c r="J31" s="214">
        <f t="shared" si="42"/>
        <v>0.1903058416542181</v>
      </c>
      <c r="K31" s="119">
        <f t="shared" si="42"/>
        <v>0.17015883075216859</v>
      </c>
      <c r="L31" s="84">
        <f t="shared" si="42"/>
        <v>0.22455902691098281</v>
      </c>
      <c r="M31" s="214">
        <f t="shared" si="42"/>
        <v>0</v>
      </c>
      <c r="N31" s="215">
        <f t="shared" si="42"/>
        <v>0</v>
      </c>
      <c r="O31" s="214">
        <f t="shared" si="42"/>
        <v>5.5973231989424983E-3</v>
      </c>
      <c r="P31" s="214">
        <f t="shared" si="42"/>
        <v>1.6049294260944327E-2</v>
      </c>
      <c r="Q31" s="214">
        <f t="shared" si="42"/>
        <v>6.0125818843134709E-3</v>
      </c>
      <c r="R31" s="214">
        <f t="shared" si="42"/>
        <v>1.6803427899291456E-4</v>
      </c>
      <c r="S31" s="214">
        <f t="shared" si="42"/>
        <v>2.5334075723830733E-3</v>
      </c>
      <c r="T31" s="214">
        <f t="shared" si="42"/>
        <v>3.5366904221160622E-2</v>
      </c>
      <c r="U31" s="214">
        <f t="shared" si="42"/>
        <v>0</v>
      </c>
      <c r="V31" s="119">
        <f t="shared" si="42"/>
        <v>0</v>
      </c>
      <c r="W31" s="119"/>
      <c r="X31" s="119"/>
      <c r="Y31" s="214">
        <f t="shared" ref="Y31:AN31" si="43">+Y30/Y$42</f>
        <v>2.5841585875578835E-3</v>
      </c>
      <c r="Z31" s="215">
        <f t="shared" si="43"/>
        <v>1.9858851072228234E-2</v>
      </c>
      <c r="AA31" s="214">
        <f t="shared" si="43"/>
        <v>0</v>
      </c>
      <c r="AB31" s="214">
        <f t="shared" si="43"/>
        <v>0</v>
      </c>
      <c r="AC31" s="214">
        <f t="shared" si="43"/>
        <v>3.485319744998125E-3</v>
      </c>
      <c r="AD31" s="214">
        <f t="shared" si="43"/>
        <v>2.8256087385268905E-3</v>
      </c>
      <c r="AE31" s="215">
        <f t="shared" si="43"/>
        <v>0</v>
      </c>
      <c r="AF31" s="215">
        <f t="shared" si="43"/>
        <v>2.7417501231324906E-3</v>
      </c>
      <c r="AG31" s="84">
        <f t="shared" si="43"/>
        <v>7.7049915850890428E-3</v>
      </c>
      <c r="AH31" s="84">
        <f t="shared" si="43"/>
        <v>1.1292633807544344E-2</v>
      </c>
      <c r="AI31" s="84">
        <f t="shared" si="43"/>
        <v>2.6146963334722343E-3</v>
      </c>
      <c r="AJ31" s="214">
        <f t="shared" si="43"/>
        <v>4.145385046297822E-3</v>
      </c>
      <c r="AK31" s="119">
        <f t="shared" si="43"/>
        <v>3.1011598337778327E-2</v>
      </c>
      <c r="AL31" s="214">
        <f t="shared" si="43"/>
        <v>2.0522585422617159E-2</v>
      </c>
      <c r="AM31" s="84">
        <f t="shared" si="43"/>
        <v>8.7199376200838875E-3</v>
      </c>
      <c r="AN31" s="86">
        <f t="shared" si="43"/>
        <v>0.16561952290543744</v>
      </c>
      <c r="AQ31" s="84">
        <f t="shared" ref="AQ31:AV31" si="44">+AQ30/AQ$42</f>
        <v>0.17015883075216859</v>
      </c>
      <c r="AR31" s="84">
        <f t="shared" si="44"/>
        <v>7.7049915850890428E-3</v>
      </c>
      <c r="AS31" s="84">
        <f t="shared" si="44"/>
        <v>1.1292633807544344E-2</v>
      </c>
      <c r="AT31" s="84">
        <f t="shared" si="44"/>
        <v>2.6146963334722343E-3</v>
      </c>
      <c r="AU31" s="84">
        <f t="shared" si="44"/>
        <v>8.7199376200838875E-3</v>
      </c>
      <c r="AV31" s="86">
        <f t="shared" si="44"/>
        <v>0.16561952290543747</v>
      </c>
      <c r="AW31" s="85"/>
      <c r="AX31" s="84">
        <f t="shared" si="34"/>
        <v>0.19547312409638667</v>
      </c>
      <c r="AY31" s="84">
        <f t="shared" si="35"/>
        <v>2.5587830799704784E-3</v>
      </c>
      <c r="AZ31" s="84">
        <f t="shared" si="35"/>
        <v>2.5587830799704784E-3</v>
      </c>
      <c r="BA31" s="84">
        <f t="shared" si="37"/>
        <v>0</v>
      </c>
      <c r="BB31" s="84">
        <f t="shared" si="38"/>
        <v>2.0522585422617159E-2</v>
      </c>
      <c r="BC31" s="86">
        <f t="shared" ref="BC31" si="45">+BC30/BC$42</f>
        <v>8.8983746511246097E-3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453</v>
      </c>
      <c r="F33" s="160">
        <v>3534</v>
      </c>
      <c r="G33" s="160">
        <v>0</v>
      </c>
      <c r="H33" s="144">
        <v>7181</v>
      </c>
      <c r="I33" s="144">
        <v>0</v>
      </c>
      <c r="J33" s="160">
        <v>13839</v>
      </c>
      <c r="K33" s="144">
        <v>1273</v>
      </c>
      <c r="L33" s="43">
        <f t="shared" ref="L33:L39" si="46">+SUM(D33:K33)</f>
        <v>26280</v>
      </c>
      <c r="M33" s="160">
        <v>1</v>
      </c>
      <c r="N33" s="160">
        <v>858</v>
      </c>
      <c r="O33" s="160">
        <v>1496</v>
      </c>
      <c r="P33" s="160">
        <v>3549</v>
      </c>
      <c r="Q33" s="160">
        <v>6450</v>
      </c>
      <c r="R33" s="160">
        <v>1352</v>
      </c>
      <c r="S33" s="160">
        <v>106</v>
      </c>
      <c r="T33" s="160">
        <v>1175</v>
      </c>
      <c r="U33" s="160"/>
      <c r="V33" s="144">
        <v>140</v>
      </c>
      <c r="W33" s="144"/>
      <c r="X33" s="144"/>
      <c r="Y33" s="160">
        <v>0</v>
      </c>
      <c r="Z33" s="160">
        <v>231</v>
      </c>
      <c r="AA33" s="160">
        <v>2348</v>
      </c>
      <c r="AB33" s="160"/>
      <c r="AC33" s="160"/>
      <c r="AD33" s="160">
        <v>2008</v>
      </c>
      <c r="AE33" s="160">
        <v>219</v>
      </c>
      <c r="AF33" s="160"/>
      <c r="AG33" s="43">
        <f>+SUM(M33:AF33)</f>
        <v>19933</v>
      </c>
      <c r="AH33" s="43">
        <f t="shared" ref="AH33:AH39" si="47">O33+Q33+Z33+AC33+AD33+AF33+T33</f>
        <v>11360</v>
      </c>
      <c r="AI33" s="43">
        <f t="shared" ref="AI33:AI39" si="48">M33+N33+P33+R33+S33+U33+V33+Y33+AA33+AB33+AE33</f>
        <v>8573</v>
      </c>
      <c r="AJ33" s="160">
        <v>0</v>
      </c>
      <c r="AK33" s="144"/>
      <c r="AL33" s="160">
        <v>0</v>
      </c>
      <c r="AM33" s="43">
        <f t="shared" ref="AM33:AM39" si="49">+SUM(AJ33:AL33)</f>
        <v>0</v>
      </c>
      <c r="AN33" s="44">
        <f t="shared" ref="AN33:AN39" si="50">+AM33+AG33+L33</f>
        <v>46213</v>
      </c>
      <c r="AQ33" s="43">
        <f t="shared" ref="AQ33:AQ38" si="51">K33/AQ$5</f>
        <v>159.125</v>
      </c>
      <c r="AR33" s="43">
        <f t="shared" ref="AR33:AT38" si="52">AG33/AR$5</f>
        <v>1107.3888888888889</v>
      </c>
      <c r="AS33" s="43">
        <f t="shared" si="52"/>
        <v>1622.8571428571429</v>
      </c>
      <c r="AT33" s="43">
        <f t="shared" si="52"/>
        <v>779.36363636363637</v>
      </c>
      <c r="AU33" s="43">
        <f t="shared" ref="AU33:AV38" si="53">AM33/AU$5</f>
        <v>0</v>
      </c>
      <c r="AV33" s="44">
        <f t="shared" si="53"/>
        <v>1593.5517241379309</v>
      </c>
      <c r="AW33" s="122"/>
      <c r="AX33" s="43">
        <f t="shared" ref="AX33:AX40" si="54">MEDIAN($D33:$K33)</f>
        <v>863</v>
      </c>
      <c r="AY33" s="43">
        <f t="shared" ref="AY33:AZ40" si="55">MEDIAN($M33:$AF33)</f>
        <v>1016.5</v>
      </c>
      <c r="AZ33" s="43">
        <f t="shared" ref="AZ33:AZ39" si="56">MEDIAN($AC33,$AD33,$Z33,$T33,$O33,Q33,AF33)</f>
        <v>1496</v>
      </c>
      <c r="BA33" s="43">
        <f t="shared" ref="BA33:BA40" si="57">MEDIAN($AE33,$AB33,$AA33,$Y33,$V33,$U33,$S33,$R33,$P33,$N33,$M33)</f>
        <v>219</v>
      </c>
      <c r="BB33" s="43">
        <f t="shared" ref="BB33:BB40" si="58">MEDIAN($AJ33:$AL33)</f>
        <v>0</v>
      </c>
      <c r="BC33" s="44">
        <f>MEDIAN((D33:K33,M33:V33,Y33:AF33,AJ33:AL33))</f>
        <v>655.5</v>
      </c>
    </row>
    <row r="34" spans="1:55" s="204" customFormat="1">
      <c r="A34" s="199"/>
      <c r="B34" s="200"/>
      <c r="C34" s="201" t="s">
        <v>264</v>
      </c>
      <c r="D34" s="220">
        <v>61</v>
      </c>
      <c r="E34" s="160">
        <v>1213</v>
      </c>
      <c r="F34" s="160">
        <v>4195</v>
      </c>
      <c r="G34" s="160">
        <v>3172</v>
      </c>
      <c r="H34" s="144">
        <v>4338</v>
      </c>
      <c r="I34" s="144">
        <v>6721</v>
      </c>
      <c r="J34" s="160">
        <v>1549</v>
      </c>
      <c r="K34" s="144">
        <v>747</v>
      </c>
      <c r="L34" s="43">
        <f t="shared" si="46"/>
        <v>21996</v>
      </c>
      <c r="M34" s="160">
        <v>1422</v>
      </c>
      <c r="N34" s="160">
        <v>262</v>
      </c>
      <c r="O34" s="160">
        <v>1971</v>
      </c>
      <c r="P34" s="160">
        <v>793</v>
      </c>
      <c r="Q34" s="160">
        <v>472</v>
      </c>
      <c r="R34" s="160">
        <v>770</v>
      </c>
      <c r="S34" s="160">
        <v>489</v>
      </c>
      <c r="T34" s="160">
        <v>276</v>
      </c>
      <c r="U34" s="160">
        <v>1101</v>
      </c>
      <c r="V34" s="144">
        <v>240</v>
      </c>
      <c r="W34" s="144"/>
      <c r="X34" s="144"/>
      <c r="Y34" s="160">
        <v>1789</v>
      </c>
      <c r="Z34" s="160">
        <v>645</v>
      </c>
      <c r="AA34" s="160">
        <v>346</v>
      </c>
      <c r="AB34" s="160">
        <v>656</v>
      </c>
      <c r="AC34" s="160">
        <v>827</v>
      </c>
      <c r="AD34" s="160">
        <v>574</v>
      </c>
      <c r="AE34" s="160">
        <v>358</v>
      </c>
      <c r="AF34" s="160">
        <v>237</v>
      </c>
      <c r="AG34" s="43">
        <f>+SUM(M34:AF34)</f>
        <v>13228</v>
      </c>
      <c r="AH34" s="43">
        <f t="shared" si="47"/>
        <v>5002</v>
      </c>
      <c r="AI34" s="43">
        <f t="shared" si="48"/>
        <v>8226</v>
      </c>
      <c r="AJ34" s="160">
        <v>2975</v>
      </c>
      <c r="AK34" s="144">
        <v>2334</v>
      </c>
      <c r="AL34" s="160">
        <v>755</v>
      </c>
      <c r="AM34" s="43">
        <f t="shared" si="49"/>
        <v>6064</v>
      </c>
      <c r="AN34" s="44">
        <f t="shared" si="50"/>
        <v>41288</v>
      </c>
      <c r="AQ34" s="43">
        <f t="shared" si="51"/>
        <v>93.375</v>
      </c>
      <c r="AR34" s="43">
        <f t="shared" si="52"/>
        <v>734.88888888888891</v>
      </c>
      <c r="AS34" s="43">
        <f t="shared" si="52"/>
        <v>714.57142857142856</v>
      </c>
      <c r="AT34" s="43">
        <f t="shared" si="52"/>
        <v>747.81818181818187</v>
      </c>
      <c r="AU34" s="43">
        <f t="shared" si="53"/>
        <v>2021.3333333333333</v>
      </c>
      <c r="AV34" s="44">
        <f t="shared" si="53"/>
        <v>1423.7241379310344</v>
      </c>
      <c r="AW34" s="122"/>
      <c r="AX34" s="43">
        <f t="shared" si="54"/>
        <v>2360.5</v>
      </c>
      <c r="AY34" s="43">
        <f t="shared" si="55"/>
        <v>609.5</v>
      </c>
      <c r="AZ34" s="43">
        <f t="shared" si="56"/>
        <v>574</v>
      </c>
      <c r="BA34" s="43">
        <f t="shared" si="57"/>
        <v>656</v>
      </c>
      <c r="BB34" s="43">
        <f t="shared" si="58"/>
        <v>2334</v>
      </c>
      <c r="BC34" s="44">
        <f>MEDIAN((D34:K34,M34:V34,Y34:AF34,AJ34:AL34))</f>
        <v>770</v>
      </c>
    </row>
    <row r="35" spans="1:55" s="204" customFormat="1">
      <c r="A35" s="199"/>
      <c r="B35" s="200"/>
      <c r="C35" s="201" t="s">
        <v>263</v>
      </c>
      <c r="D35" s="220">
        <v>0</v>
      </c>
      <c r="E35" s="160"/>
      <c r="F35" s="160"/>
      <c r="G35" s="160">
        <v>11</v>
      </c>
      <c r="H35" s="144"/>
      <c r="I35" s="144">
        <v>32</v>
      </c>
      <c r="J35" s="160">
        <v>0</v>
      </c>
      <c r="K35" s="144">
        <v>79</v>
      </c>
      <c r="L35" s="43">
        <f t="shared" si="46"/>
        <v>122</v>
      </c>
      <c r="M35" s="160"/>
      <c r="N35" s="160">
        <v>35</v>
      </c>
      <c r="O35" s="160"/>
      <c r="P35" s="160"/>
      <c r="Q35" s="160">
        <v>0</v>
      </c>
      <c r="R35" s="160">
        <v>0</v>
      </c>
      <c r="S35" s="160">
        <v>0</v>
      </c>
      <c r="T35" s="160">
        <v>0</v>
      </c>
      <c r="U35" s="160"/>
      <c r="V35" s="144"/>
      <c r="W35" s="144"/>
      <c r="X35" s="144"/>
      <c r="Y35" s="160">
        <v>0</v>
      </c>
      <c r="Z35" s="160"/>
      <c r="AA35" s="160"/>
      <c r="AB35" s="160"/>
      <c r="AC35" s="160"/>
      <c r="AD35" s="160"/>
      <c r="AE35" s="160">
        <v>0</v>
      </c>
      <c r="AF35" s="160"/>
      <c r="AG35" s="43"/>
      <c r="AH35" s="43">
        <f t="shared" si="47"/>
        <v>0</v>
      </c>
      <c r="AI35" s="43">
        <f t="shared" si="48"/>
        <v>35</v>
      </c>
      <c r="AJ35" s="160">
        <v>1</v>
      </c>
      <c r="AK35" s="144"/>
      <c r="AL35" s="160">
        <v>0</v>
      </c>
      <c r="AM35" s="43">
        <f t="shared" si="49"/>
        <v>1</v>
      </c>
      <c r="AN35" s="44">
        <f t="shared" si="50"/>
        <v>123</v>
      </c>
      <c r="AQ35" s="43">
        <f t="shared" si="51"/>
        <v>9.875</v>
      </c>
      <c r="AR35" s="43">
        <f t="shared" si="52"/>
        <v>0</v>
      </c>
      <c r="AS35" s="43">
        <f t="shared" si="52"/>
        <v>0</v>
      </c>
      <c r="AT35" s="43">
        <f t="shared" si="52"/>
        <v>3.1818181818181817</v>
      </c>
      <c r="AU35" s="43">
        <f t="shared" si="53"/>
        <v>0.33333333333333331</v>
      </c>
      <c r="AV35" s="44">
        <f t="shared" si="53"/>
        <v>4.2413793103448274</v>
      </c>
      <c r="AW35" s="122"/>
      <c r="AX35" s="43">
        <f t="shared" si="54"/>
        <v>11</v>
      </c>
      <c r="AY35" s="43">
        <f t="shared" si="55"/>
        <v>0</v>
      </c>
      <c r="AZ35" s="43">
        <f t="shared" si="56"/>
        <v>0</v>
      </c>
      <c r="BA35" s="43">
        <f t="shared" si="57"/>
        <v>0</v>
      </c>
      <c r="BB35" s="43">
        <f t="shared" si="58"/>
        <v>0.5</v>
      </c>
      <c r="BC35" s="44">
        <f>MEDIAN((D35:K35,M35:V35,Y35:AF35,AJ35:AL35))</f>
        <v>0</v>
      </c>
    </row>
    <row r="36" spans="1:55" s="204" customFormat="1">
      <c r="A36" s="199"/>
      <c r="B36" s="200"/>
      <c r="C36" s="201" t="s">
        <v>262</v>
      </c>
      <c r="D36" s="144">
        <v>0</v>
      </c>
      <c r="E36" s="160"/>
      <c r="F36" s="160"/>
      <c r="G36" s="160">
        <v>0</v>
      </c>
      <c r="H36" s="144"/>
      <c r="I36" s="144">
        <v>0</v>
      </c>
      <c r="J36" s="160">
        <v>1160</v>
      </c>
      <c r="K36" s="144">
        <v>0</v>
      </c>
      <c r="L36" s="43">
        <f t="shared" si="46"/>
        <v>1160</v>
      </c>
      <c r="M36" s="160"/>
      <c r="N36" s="160"/>
      <c r="O36" s="160"/>
      <c r="P36" s="160"/>
      <c r="Q36" s="160">
        <v>2620</v>
      </c>
      <c r="R36" s="160">
        <v>0</v>
      </c>
      <c r="S36" s="160">
        <v>255</v>
      </c>
      <c r="T36" s="160">
        <v>0</v>
      </c>
      <c r="U36" s="160"/>
      <c r="V36" s="144"/>
      <c r="W36" s="144"/>
      <c r="X36" s="144"/>
      <c r="Y36" s="160">
        <v>0</v>
      </c>
      <c r="Z36" s="160"/>
      <c r="AA36" s="160"/>
      <c r="AB36" s="160"/>
      <c r="AC36" s="160"/>
      <c r="AD36" s="160"/>
      <c r="AE36" s="160">
        <v>1</v>
      </c>
      <c r="AF36" s="160">
        <v>1900</v>
      </c>
      <c r="AG36" s="43">
        <f>+SUM(M36:AF36)</f>
        <v>4776</v>
      </c>
      <c r="AH36" s="43">
        <f t="shared" si="47"/>
        <v>4520</v>
      </c>
      <c r="AI36" s="43">
        <f t="shared" si="48"/>
        <v>256</v>
      </c>
      <c r="AJ36" s="160">
        <v>3209</v>
      </c>
      <c r="AK36" s="144"/>
      <c r="AL36" s="160">
        <v>0</v>
      </c>
      <c r="AM36" s="43">
        <f t="shared" si="49"/>
        <v>3209</v>
      </c>
      <c r="AN36" s="44">
        <f t="shared" si="50"/>
        <v>9145</v>
      </c>
      <c r="AQ36" s="43">
        <f t="shared" si="51"/>
        <v>0</v>
      </c>
      <c r="AR36" s="43">
        <f t="shared" si="52"/>
        <v>265.33333333333331</v>
      </c>
      <c r="AS36" s="43">
        <f t="shared" si="52"/>
        <v>645.71428571428567</v>
      </c>
      <c r="AT36" s="43">
        <f t="shared" si="52"/>
        <v>23.272727272727273</v>
      </c>
      <c r="AU36" s="43">
        <f t="shared" si="53"/>
        <v>1069.6666666666667</v>
      </c>
      <c r="AV36" s="44">
        <f t="shared" si="53"/>
        <v>315.34482758620692</v>
      </c>
      <c r="AW36" s="122"/>
      <c r="AX36" s="43">
        <f t="shared" si="54"/>
        <v>0</v>
      </c>
      <c r="AY36" s="43">
        <f t="shared" si="55"/>
        <v>1</v>
      </c>
      <c r="AZ36" s="43">
        <f t="shared" si="56"/>
        <v>1900</v>
      </c>
      <c r="BA36" s="43">
        <f t="shared" si="57"/>
        <v>0.5</v>
      </c>
      <c r="BB36" s="43">
        <f t="shared" si="58"/>
        <v>1604.5</v>
      </c>
      <c r="BC36" s="44">
        <f>MEDIAN((D36:K36,M36:V36,Y36:AF36,AJ36:AL36))</f>
        <v>0</v>
      </c>
    </row>
    <row r="37" spans="1:55" s="204" customFormat="1">
      <c r="A37" s="199"/>
      <c r="B37" s="200"/>
      <c r="C37" s="217" t="s">
        <v>5</v>
      </c>
      <c r="D37" s="144">
        <v>29714</v>
      </c>
      <c r="E37" s="160">
        <v>20859</v>
      </c>
      <c r="F37" s="160">
        <v>47873</v>
      </c>
      <c r="G37" s="160">
        <v>112462</v>
      </c>
      <c r="H37" s="144">
        <v>15121</v>
      </c>
      <c r="I37" s="144">
        <v>105829</v>
      </c>
      <c r="J37" s="160">
        <v>21255</v>
      </c>
      <c r="K37" s="144">
        <v>40964</v>
      </c>
      <c r="L37" s="43">
        <f t="shared" si="46"/>
        <v>394077</v>
      </c>
      <c r="M37" s="160">
        <v>1033</v>
      </c>
      <c r="N37" s="160">
        <v>4095</v>
      </c>
      <c r="O37" s="160">
        <v>6089</v>
      </c>
      <c r="P37" s="160">
        <v>3184</v>
      </c>
      <c r="Q37" s="160">
        <v>6081</v>
      </c>
      <c r="R37" s="160">
        <v>3483</v>
      </c>
      <c r="S37" s="160">
        <v>702</v>
      </c>
      <c r="T37" s="160">
        <v>4704</v>
      </c>
      <c r="U37" s="160">
        <v>3223</v>
      </c>
      <c r="V37" s="144">
        <v>1514</v>
      </c>
      <c r="W37" s="144"/>
      <c r="X37" s="144"/>
      <c r="Y37" s="160">
        <v>190</v>
      </c>
      <c r="Z37" s="160">
        <v>9205</v>
      </c>
      <c r="AA37" s="160">
        <v>1779</v>
      </c>
      <c r="AB37" s="160">
        <v>3401</v>
      </c>
      <c r="AC37" s="160">
        <v>9936</v>
      </c>
      <c r="AD37" s="160">
        <v>2355</v>
      </c>
      <c r="AE37" s="160">
        <v>1719</v>
      </c>
      <c r="AF37" s="160">
        <v>2328</v>
      </c>
      <c r="AG37" s="43">
        <f>+SUM(M37:AF37)</f>
        <v>65021</v>
      </c>
      <c r="AH37" s="43">
        <f t="shared" si="47"/>
        <v>40698</v>
      </c>
      <c r="AI37" s="43">
        <f t="shared" si="48"/>
        <v>24323</v>
      </c>
      <c r="AJ37" s="160">
        <v>4990</v>
      </c>
      <c r="AK37" s="144">
        <v>562</v>
      </c>
      <c r="AL37" s="160">
        <v>538</v>
      </c>
      <c r="AM37" s="43">
        <f t="shared" si="49"/>
        <v>6090</v>
      </c>
      <c r="AN37" s="44">
        <f t="shared" si="50"/>
        <v>465188</v>
      </c>
      <c r="AQ37" s="43">
        <f t="shared" si="51"/>
        <v>5120.5</v>
      </c>
      <c r="AR37" s="43">
        <f t="shared" si="52"/>
        <v>3612.2777777777778</v>
      </c>
      <c r="AS37" s="43">
        <f t="shared" si="52"/>
        <v>5814</v>
      </c>
      <c r="AT37" s="43">
        <f t="shared" si="52"/>
        <v>2211.181818181818</v>
      </c>
      <c r="AU37" s="43">
        <f t="shared" si="53"/>
        <v>2030</v>
      </c>
      <c r="AV37" s="44">
        <f t="shared" si="53"/>
        <v>16040.965517241379</v>
      </c>
      <c r="AW37" s="122"/>
      <c r="AX37" s="43">
        <f t="shared" si="54"/>
        <v>35339</v>
      </c>
      <c r="AY37" s="43">
        <f t="shared" si="55"/>
        <v>3203.5</v>
      </c>
      <c r="AZ37" s="43">
        <f t="shared" si="56"/>
        <v>6081</v>
      </c>
      <c r="BA37" s="43">
        <f t="shared" si="57"/>
        <v>1779</v>
      </c>
      <c r="BB37" s="43">
        <f t="shared" si="58"/>
        <v>562</v>
      </c>
      <c r="BC37" s="44">
        <f>MEDIAN((D37:K37,M37:V37,Y37:AF37,AJ37:AL37))</f>
        <v>4095</v>
      </c>
    </row>
    <row r="38" spans="1:55" s="204" customFormat="1">
      <c r="A38" s="199"/>
      <c r="B38" s="200"/>
      <c r="C38" s="201" t="s">
        <v>261</v>
      </c>
      <c r="D38" s="144">
        <v>1074</v>
      </c>
      <c r="E38" s="160">
        <v>160</v>
      </c>
      <c r="F38" s="160">
        <v>2521</v>
      </c>
      <c r="G38" s="160">
        <v>0</v>
      </c>
      <c r="H38" s="144"/>
      <c r="I38" s="144">
        <v>8907</v>
      </c>
      <c r="J38" s="160">
        <v>545</v>
      </c>
      <c r="K38" s="144">
        <v>4156</v>
      </c>
      <c r="L38" s="43">
        <f t="shared" si="46"/>
        <v>17363</v>
      </c>
      <c r="M38" s="160"/>
      <c r="N38" s="160"/>
      <c r="O38" s="160">
        <v>1058</v>
      </c>
      <c r="P38" s="160">
        <v>82</v>
      </c>
      <c r="Q38" s="160">
        <v>0</v>
      </c>
      <c r="R38" s="160">
        <v>-48</v>
      </c>
      <c r="S38" s="160">
        <v>0</v>
      </c>
      <c r="T38" s="160">
        <v>30</v>
      </c>
      <c r="U38" s="160">
        <v>-44</v>
      </c>
      <c r="V38" s="144"/>
      <c r="W38" s="144"/>
      <c r="X38" s="144"/>
      <c r="Y38" s="160">
        <v>0</v>
      </c>
      <c r="Z38" s="160">
        <v>38</v>
      </c>
      <c r="AA38" s="160"/>
      <c r="AB38" s="160"/>
      <c r="AC38" s="160"/>
      <c r="AD38" s="160"/>
      <c r="AE38" s="160"/>
      <c r="AF38" s="160"/>
      <c r="AG38" s="43">
        <f>+SUM(M38:AF38)</f>
        <v>1116</v>
      </c>
      <c r="AH38" s="43">
        <f t="shared" si="47"/>
        <v>1126</v>
      </c>
      <c r="AI38" s="43">
        <f t="shared" si="48"/>
        <v>-10</v>
      </c>
      <c r="AJ38" s="160">
        <v>-12</v>
      </c>
      <c r="AK38" s="144"/>
      <c r="AL38" s="160"/>
      <c r="AM38" s="43">
        <f t="shared" si="49"/>
        <v>-12</v>
      </c>
      <c r="AN38" s="44">
        <f t="shared" si="50"/>
        <v>18467</v>
      </c>
      <c r="AQ38" s="43">
        <f t="shared" si="51"/>
        <v>519.5</v>
      </c>
      <c r="AR38" s="43">
        <f t="shared" si="52"/>
        <v>62</v>
      </c>
      <c r="AS38" s="43">
        <f t="shared" si="52"/>
        <v>160.85714285714286</v>
      </c>
      <c r="AT38" s="43">
        <f t="shared" si="52"/>
        <v>-0.90909090909090906</v>
      </c>
      <c r="AU38" s="43">
        <f t="shared" si="53"/>
        <v>-4</v>
      </c>
      <c r="AV38" s="44">
        <f t="shared" si="53"/>
        <v>636.79310344827582</v>
      </c>
      <c r="AW38" s="122"/>
      <c r="AX38" s="43">
        <f t="shared" si="54"/>
        <v>1074</v>
      </c>
      <c r="AY38" s="43">
        <f t="shared" si="55"/>
        <v>0</v>
      </c>
      <c r="AZ38" s="43">
        <f t="shared" si="56"/>
        <v>34</v>
      </c>
      <c r="BA38" s="43">
        <f t="shared" si="57"/>
        <v>0</v>
      </c>
      <c r="BB38" s="43">
        <f t="shared" si="58"/>
        <v>-12</v>
      </c>
      <c r="BC38" s="44">
        <f>MEDIAN((D38:K38,M38:V38,Y38:AF38,AJ38:AL38))</f>
        <v>38</v>
      </c>
    </row>
    <row r="39" spans="1:55" s="204" customFormat="1">
      <c r="A39" s="199"/>
      <c r="B39" s="200"/>
      <c r="C39" s="210" t="s">
        <v>260</v>
      </c>
      <c r="D39" s="221">
        <f t="shared" ref="D39:K39" si="59">SUM(D33:D38)</f>
        <v>30849</v>
      </c>
      <c r="E39" s="222">
        <f t="shared" si="59"/>
        <v>22685</v>
      </c>
      <c r="F39" s="222">
        <f t="shared" si="59"/>
        <v>58123</v>
      </c>
      <c r="G39" s="222">
        <f t="shared" si="59"/>
        <v>115645</v>
      </c>
      <c r="H39" s="222">
        <f t="shared" si="59"/>
        <v>26640</v>
      </c>
      <c r="I39" s="222">
        <f t="shared" si="59"/>
        <v>121489</v>
      </c>
      <c r="J39" s="222">
        <f t="shared" si="59"/>
        <v>38348</v>
      </c>
      <c r="K39" s="223">
        <f t="shared" si="59"/>
        <v>47219</v>
      </c>
      <c r="L39" s="45">
        <f t="shared" si="46"/>
        <v>460998</v>
      </c>
      <c r="M39" s="221">
        <f t="shared" ref="M39:V39" si="60">SUM(M33:M38)</f>
        <v>2456</v>
      </c>
      <c r="N39" s="222">
        <f t="shared" si="60"/>
        <v>5250</v>
      </c>
      <c r="O39" s="222">
        <f t="shared" si="60"/>
        <v>10614</v>
      </c>
      <c r="P39" s="222">
        <f t="shared" si="60"/>
        <v>7608</v>
      </c>
      <c r="Q39" s="222">
        <f t="shared" si="60"/>
        <v>15623</v>
      </c>
      <c r="R39" s="222">
        <f t="shared" si="60"/>
        <v>5557</v>
      </c>
      <c r="S39" s="222">
        <f t="shared" si="60"/>
        <v>1552</v>
      </c>
      <c r="T39" s="222">
        <f t="shared" si="60"/>
        <v>6185</v>
      </c>
      <c r="U39" s="222">
        <f t="shared" si="60"/>
        <v>4280</v>
      </c>
      <c r="V39" s="222">
        <f t="shared" si="60"/>
        <v>1894</v>
      </c>
      <c r="W39" s="222"/>
      <c r="X39" s="222"/>
      <c r="Y39" s="222">
        <f t="shared" ref="Y39:AF39" si="61">SUM(Y33:Y38)</f>
        <v>1979</v>
      </c>
      <c r="Z39" s="222">
        <f t="shared" si="61"/>
        <v>10119</v>
      </c>
      <c r="AA39" s="222">
        <f t="shared" si="61"/>
        <v>4473</v>
      </c>
      <c r="AB39" s="222">
        <f t="shared" si="61"/>
        <v>4057</v>
      </c>
      <c r="AC39" s="222">
        <f t="shared" si="61"/>
        <v>10763</v>
      </c>
      <c r="AD39" s="222">
        <f t="shared" si="61"/>
        <v>4937</v>
      </c>
      <c r="AE39" s="222">
        <f t="shared" si="61"/>
        <v>2297</v>
      </c>
      <c r="AF39" s="223">
        <f t="shared" si="61"/>
        <v>4465</v>
      </c>
      <c r="AG39" s="45">
        <f>+SUM(M39:AF39)</f>
        <v>104109</v>
      </c>
      <c r="AH39" s="45">
        <f t="shared" si="47"/>
        <v>62706</v>
      </c>
      <c r="AI39" s="45">
        <f t="shared" si="48"/>
        <v>41403</v>
      </c>
      <c r="AJ39" s="221">
        <f>SUM(AJ33:AJ38)</f>
        <v>11163</v>
      </c>
      <c r="AK39" s="222">
        <f>SUM(AK33:AK38)</f>
        <v>2896</v>
      </c>
      <c r="AL39" s="223">
        <f>SUM(AL33:AL38)</f>
        <v>1293</v>
      </c>
      <c r="AM39" s="45">
        <f t="shared" si="49"/>
        <v>15352</v>
      </c>
      <c r="AN39" s="211">
        <f t="shared" si="50"/>
        <v>580459</v>
      </c>
      <c r="AP39" s="224">
        <f>SUM(AQ33:AQ38)</f>
        <v>5902.375</v>
      </c>
      <c r="AQ39" s="45">
        <f>K39/AQ$5</f>
        <v>5902.375</v>
      </c>
      <c r="AR39" s="45">
        <f>AG39/AR$5</f>
        <v>5783.833333333333</v>
      </c>
      <c r="AS39" s="45">
        <f>AH39/AS$5</f>
        <v>8958</v>
      </c>
      <c r="AT39" s="45">
        <f>AI39/AT$5</f>
        <v>3763.909090909091</v>
      </c>
      <c r="AU39" s="45">
        <f>AM39/AU$5</f>
        <v>5117.333333333333</v>
      </c>
      <c r="AV39" s="211">
        <f>AN39/AV$5</f>
        <v>20015.827586206895</v>
      </c>
      <c r="AW39" s="122"/>
      <c r="AX39" s="45">
        <f t="shared" si="54"/>
        <v>42783.5</v>
      </c>
      <c r="AY39" s="45">
        <f t="shared" si="55"/>
        <v>4705</v>
      </c>
      <c r="AZ39" s="45">
        <f t="shared" si="56"/>
        <v>10119</v>
      </c>
      <c r="BA39" s="45">
        <f t="shared" si="57"/>
        <v>4057</v>
      </c>
      <c r="BB39" s="45">
        <f t="shared" si="58"/>
        <v>2896</v>
      </c>
      <c r="BC39" s="211">
        <f>MEDIAN((D39:K39,M39:V39,Y39:AF39,AJ39:AL39))</f>
        <v>6185</v>
      </c>
    </row>
    <row r="40" spans="1:55" s="204" customFormat="1">
      <c r="A40" s="199"/>
      <c r="B40" s="200"/>
      <c r="C40" s="212" t="s">
        <v>259</v>
      </c>
      <c r="D40" s="213">
        <f t="shared" ref="D40:V40" si="62">+D39/D$42</f>
        <v>9.3742308171494731E-2</v>
      </c>
      <c r="E40" s="214">
        <f t="shared" si="62"/>
        <v>0.19865316916825754</v>
      </c>
      <c r="F40" s="214">
        <f t="shared" si="62"/>
        <v>0.13115697406782262</v>
      </c>
      <c r="G40" s="214">
        <f t="shared" si="62"/>
        <v>0.11879655377509962</v>
      </c>
      <c r="H40" s="119">
        <f t="shared" si="62"/>
        <v>9.4635206854658233E-2</v>
      </c>
      <c r="I40" s="119">
        <f t="shared" si="62"/>
        <v>0.19312692051511535</v>
      </c>
      <c r="J40" s="214">
        <f t="shared" si="62"/>
        <v>0.1675009391024801</v>
      </c>
      <c r="K40" s="119">
        <f t="shared" si="62"/>
        <v>0.13359154411556678</v>
      </c>
      <c r="L40" s="84">
        <f t="shared" si="62"/>
        <v>0.13749359130941291</v>
      </c>
      <c r="M40" s="214">
        <f t="shared" si="62"/>
        <v>0.14619917852253111</v>
      </c>
      <c r="N40" s="215">
        <f t="shared" si="62"/>
        <v>0.12722338002229439</v>
      </c>
      <c r="O40" s="214">
        <f t="shared" si="62"/>
        <v>0.10961252478519498</v>
      </c>
      <c r="P40" s="214">
        <f t="shared" si="62"/>
        <v>0.1362757039478398</v>
      </c>
      <c r="Q40" s="214">
        <f t="shared" si="62"/>
        <v>0.14496075120158852</v>
      </c>
      <c r="R40" s="214">
        <f t="shared" si="62"/>
        <v>0.15562774806060437</v>
      </c>
      <c r="S40" s="214">
        <f t="shared" si="62"/>
        <v>4.3207126948775057E-2</v>
      </c>
      <c r="T40" s="214">
        <f t="shared" si="62"/>
        <v>9.6875244733338556E-2</v>
      </c>
      <c r="U40" s="214">
        <f t="shared" si="62"/>
        <v>9.4776235080493362E-2</v>
      </c>
      <c r="V40" s="119">
        <f t="shared" si="62"/>
        <v>7.4666876921863912E-2</v>
      </c>
      <c r="W40" s="119"/>
      <c r="X40" s="119"/>
      <c r="Y40" s="214">
        <f t="shared" ref="Y40:AN40" si="63">+Y39/Y$42</f>
        <v>3.4322482179711754E-2</v>
      </c>
      <c r="Z40" s="215">
        <f t="shared" si="63"/>
        <v>6.8866248800506333E-2</v>
      </c>
      <c r="AA40" s="214">
        <f t="shared" si="63"/>
        <v>9.0594239883339409E-2</v>
      </c>
      <c r="AB40" s="214">
        <f t="shared" si="63"/>
        <v>8.0071841632620835E-2</v>
      </c>
      <c r="AC40" s="214">
        <f t="shared" si="63"/>
        <v>0.11871043169435069</v>
      </c>
      <c r="AD40" s="214">
        <f t="shared" si="63"/>
        <v>9.362436471212926E-2</v>
      </c>
      <c r="AE40" s="215">
        <f t="shared" si="63"/>
        <v>9.9795803102055006E-2</v>
      </c>
      <c r="AF40" s="215">
        <f t="shared" si="63"/>
        <v>7.3304876046626166E-2</v>
      </c>
      <c r="AG40" s="84">
        <f t="shared" si="63"/>
        <v>9.8545327878628394E-2</v>
      </c>
      <c r="AH40" s="84">
        <f t="shared" si="63"/>
        <v>0.10118832459786734</v>
      </c>
      <c r="AI40" s="84">
        <f t="shared" si="63"/>
        <v>9.479533475897628E-2</v>
      </c>
      <c r="AJ40" s="214">
        <f t="shared" si="63"/>
        <v>7.3569051306554195E-2</v>
      </c>
      <c r="AK40" s="119">
        <f t="shared" si="63"/>
        <v>0.17961917757241208</v>
      </c>
      <c r="AL40" s="214">
        <f t="shared" si="63"/>
        <v>4.559399132550513E-2</v>
      </c>
      <c r="AM40" s="84">
        <f t="shared" si="63"/>
        <v>7.8239907857117375E-2</v>
      </c>
      <c r="AN40" s="86">
        <f t="shared" si="63"/>
        <v>0.12603483974965823</v>
      </c>
      <c r="AQ40" s="84">
        <f t="shared" ref="AQ40:AV40" si="64">+AQ39/AQ$42</f>
        <v>0.13359154411556678</v>
      </c>
      <c r="AR40" s="84">
        <f t="shared" si="64"/>
        <v>9.8545327878628394E-2</v>
      </c>
      <c r="AS40" s="84">
        <f t="shared" si="64"/>
        <v>0.10118832459786734</v>
      </c>
      <c r="AT40" s="84">
        <f t="shared" si="64"/>
        <v>9.4795334758976293E-2</v>
      </c>
      <c r="AU40" s="84">
        <f t="shared" si="64"/>
        <v>7.8239907857117375E-2</v>
      </c>
      <c r="AV40" s="86">
        <f t="shared" si="64"/>
        <v>0.12603483974965823</v>
      </c>
      <c r="AW40" s="85"/>
      <c r="AX40" s="84">
        <f t="shared" si="54"/>
        <v>0.1323742590916947</v>
      </c>
      <c r="AY40" s="84">
        <f t="shared" si="55"/>
        <v>9.5825739906915952E-2</v>
      </c>
      <c r="AZ40" s="84">
        <f t="shared" si="55"/>
        <v>9.5825739906915952E-2</v>
      </c>
      <c r="BA40" s="84">
        <f t="shared" si="57"/>
        <v>9.4776235080493362E-2</v>
      </c>
      <c r="BB40" s="84">
        <f t="shared" si="58"/>
        <v>7.3569051306554195E-2</v>
      </c>
      <c r="BC40" s="86">
        <f t="shared" ref="BC40" si="65">+BC39/BC$42</f>
        <v>0.10154326054835003</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6">D39+D30+D23+D17</f>
        <v>329083</v>
      </c>
      <c r="E42" s="122">
        <f t="shared" si="66"/>
        <v>114194</v>
      </c>
      <c r="F42" s="122">
        <f t="shared" si="66"/>
        <v>443156</v>
      </c>
      <c r="G42" s="122">
        <f t="shared" si="66"/>
        <v>973471</v>
      </c>
      <c r="H42" s="122">
        <f t="shared" si="66"/>
        <v>281502</v>
      </c>
      <c r="I42" s="122">
        <f t="shared" si="66"/>
        <v>629063</v>
      </c>
      <c r="J42" s="122">
        <f t="shared" si="66"/>
        <v>228942</v>
      </c>
      <c r="K42" s="122">
        <f t="shared" si="66"/>
        <v>353458</v>
      </c>
      <c r="L42" s="43">
        <f>+SUM(D42:K42)</f>
        <v>3352869</v>
      </c>
      <c r="M42" s="122">
        <f t="shared" ref="M42:V42" si="67">M39+M30+M23+M17</f>
        <v>16799</v>
      </c>
      <c r="N42" s="122">
        <f t="shared" si="67"/>
        <v>41266</v>
      </c>
      <c r="O42" s="122">
        <f t="shared" si="67"/>
        <v>96832</v>
      </c>
      <c r="P42" s="122">
        <f t="shared" si="67"/>
        <v>55828</v>
      </c>
      <c r="Q42" s="122">
        <f t="shared" si="67"/>
        <v>107774</v>
      </c>
      <c r="R42" s="122">
        <f t="shared" si="67"/>
        <v>35707</v>
      </c>
      <c r="S42" s="122">
        <f t="shared" si="67"/>
        <v>35920</v>
      </c>
      <c r="T42" s="122">
        <f t="shared" si="67"/>
        <v>63845</v>
      </c>
      <c r="U42" s="122">
        <f t="shared" si="67"/>
        <v>45159</v>
      </c>
      <c r="V42" s="122">
        <f t="shared" si="67"/>
        <v>25366</v>
      </c>
      <c r="W42" s="122"/>
      <c r="X42" s="122"/>
      <c r="Y42" s="122">
        <f t="shared" ref="Y42:AF42" si="68">Y39+Y30+Y23+Y17</f>
        <v>57659</v>
      </c>
      <c r="Z42" s="122">
        <f t="shared" si="68"/>
        <v>146937</v>
      </c>
      <c r="AA42" s="122">
        <f t="shared" si="68"/>
        <v>49374</v>
      </c>
      <c r="AB42" s="122">
        <f t="shared" si="68"/>
        <v>50667</v>
      </c>
      <c r="AC42" s="122">
        <f t="shared" si="68"/>
        <v>90666</v>
      </c>
      <c r="AD42" s="122">
        <f t="shared" si="68"/>
        <v>52732</v>
      </c>
      <c r="AE42" s="122">
        <f t="shared" si="68"/>
        <v>23017</v>
      </c>
      <c r="AF42" s="122">
        <f t="shared" si="68"/>
        <v>60910</v>
      </c>
      <c r="AG42" s="43">
        <f>+SUM(M42:AF42)</f>
        <v>1056458</v>
      </c>
      <c r="AH42" s="43">
        <f t="shared" ref="AH42:AH55" si="69">O42+Q42+Z42+AC42+AD42+AF42+T42</f>
        <v>619696</v>
      </c>
      <c r="AI42" s="43">
        <f t="shared" ref="AI42" si="70">M42+N42+P42+R42+S42+U42+V42+Y42+AA42+AB42+AE42</f>
        <v>436762</v>
      </c>
      <c r="AJ42" s="122">
        <f>AJ39+AJ30+AJ23+AJ17</f>
        <v>151735</v>
      </c>
      <c r="AK42" s="122">
        <f>AK39+AK30+AK23+AK17</f>
        <v>16123</v>
      </c>
      <c r="AL42" s="122">
        <f>AL39+AL30+AL23+AL17</f>
        <v>28359</v>
      </c>
      <c r="AM42" s="43">
        <f>+SUM(AJ42:AL42)</f>
        <v>196217</v>
      </c>
      <c r="AN42" s="44">
        <f>+AM42+AG42+L42</f>
        <v>4605544</v>
      </c>
      <c r="AQ42" s="43">
        <f>K42/AQ$5</f>
        <v>44182.25</v>
      </c>
      <c r="AR42" s="43">
        <f>AG42/AR$5</f>
        <v>58692.111111111109</v>
      </c>
      <c r="AS42" s="43">
        <f>AH42/AS$5</f>
        <v>88528</v>
      </c>
      <c r="AT42" s="43">
        <f>AI42/AT$5</f>
        <v>39705.63636363636</v>
      </c>
      <c r="AU42" s="43">
        <f>AM42/AU$5</f>
        <v>65405.666666666664</v>
      </c>
      <c r="AV42" s="44">
        <f>AN42/AV$5</f>
        <v>158811.86206896551</v>
      </c>
      <c r="AW42" s="122"/>
      <c r="AX42" s="43">
        <f>MEDIAN($D42:$K42)</f>
        <v>341270.5</v>
      </c>
      <c r="AY42" s="43">
        <f>MEDIAN($M42:$AF42)</f>
        <v>51699.5</v>
      </c>
      <c r="AZ42" s="43">
        <f>MEDIAN($AC42,$AD42,$Z42,$T42,$O42,Q42,AF42)</f>
        <v>90666</v>
      </c>
      <c r="BA42" s="43">
        <f>MEDIAN($AE42,$AB42,$AA42,$Y42,$V42,$U42,$S42,$R42,$P42,$N42,$M42)</f>
        <v>41266</v>
      </c>
      <c r="BB42" s="43">
        <f>MEDIAN($AJ42:$AL42)</f>
        <v>28359</v>
      </c>
      <c r="BC42" s="44">
        <f>MEDIAN((D42:K42,M42:V42,Y42:AF42,AJ42:AL42))</f>
        <v>60910</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194199</v>
      </c>
      <c r="E46" s="160">
        <v>59743</v>
      </c>
      <c r="F46" s="160">
        <v>254861</v>
      </c>
      <c r="G46" s="160">
        <v>525927</v>
      </c>
      <c r="H46" s="144">
        <v>159186</v>
      </c>
      <c r="I46" s="144">
        <v>352873</v>
      </c>
      <c r="J46" s="160">
        <v>127628</v>
      </c>
      <c r="K46" s="144">
        <v>185101</v>
      </c>
      <c r="L46" s="43">
        <f>+SUM(D46:K46)</f>
        <v>1859518</v>
      </c>
      <c r="M46" s="160">
        <v>10010</v>
      </c>
      <c r="N46" s="160">
        <v>24732</v>
      </c>
      <c r="O46" s="160">
        <v>55500</v>
      </c>
      <c r="P46" s="160">
        <v>34886</v>
      </c>
      <c r="Q46" s="160">
        <v>65891</v>
      </c>
      <c r="R46" s="160">
        <v>16987</v>
      </c>
      <c r="S46" s="160">
        <v>21995</v>
      </c>
      <c r="T46" s="160">
        <v>37221</v>
      </c>
      <c r="U46" s="160">
        <v>20514</v>
      </c>
      <c r="V46" s="144">
        <v>14082</v>
      </c>
      <c r="W46" s="144"/>
      <c r="X46" s="144"/>
      <c r="Y46" s="160">
        <v>29195</v>
      </c>
      <c r="Z46" s="160">
        <v>91190</v>
      </c>
      <c r="AA46" s="160">
        <v>28605</v>
      </c>
      <c r="AB46" s="160">
        <v>32290</v>
      </c>
      <c r="AC46" s="160">
        <v>51563</v>
      </c>
      <c r="AD46" s="160">
        <v>30761</v>
      </c>
      <c r="AE46" s="160">
        <v>13203</v>
      </c>
      <c r="AF46" s="160">
        <v>32286</v>
      </c>
      <c r="AG46" s="43">
        <f>+SUM(M46:AF46)</f>
        <v>610911</v>
      </c>
      <c r="AH46" s="43">
        <f t="shared" si="69"/>
        <v>364412</v>
      </c>
      <c r="AI46" s="43">
        <f>M46+N46+P46+R46+S46+U46+V46+Y46+AA46+AB46+AE46</f>
        <v>246499</v>
      </c>
      <c r="AJ46" s="160">
        <v>88326</v>
      </c>
      <c r="AK46" s="144">
        <v>9871</v>
      </c>
      <c r="AL46" s="160">
        <v>11017</v>
      </c>
      <c r="AM46" s="43">
        <f>+SUM(AJ46:AL46)</f>
        <v>109214</v>
      </c>
      <c r="AN46" s="44">
        <f>+AM46+AG46+L46</f>
        <v>2579643</v>
      </c>
      <c r="AQ46" s="43">
        <f>K46/AQ$5</f>
        <v>23137.625</v>
      </c>
      <c r="AR46" s="43">
        <f>AG46/AR$5</f>
        <v>33939.5</v>
      </c>
      <c r="AS46" s="43">
        <f>AH46/AS$5</f>
        <v>52058.857142857145</v>
      </c>
      <c r="AT46" s="43">
        <f>AI46/AT$5</f>
        <v>22409</v>
      </c>
      <c r="AU46" s="43">
        <f>AM46/AU$5</f>
        <v>36404.666666666664</v>
      </c>
      <c r="AV46" s="44">
        <f>AN46/AV$5</f>
        <v>88953.206896551725</v>
      </c>
      <c r="AW46" s="122"/>
      <c r="AX46" s="43">
        <f>MEDIAN($D46:$K46)</f>
        <v>189650</v>
      </c>
      <c r="AY46" s="43">
        <f>MEDIAN($M46:$AF46)</f>
        <v>29978</v>
      </c>
      <c r="AZ46" s="43">
        <f>MEDIAN($AC46,$AD46,$Z46,$T46,$O46,Q46,AF46)</f>
        <v>51563</v>
      </c>
      <c r="BA46" s="43">
        <f>MEDIAN($AE46,$AB46,$AA46,$Y46,$V46,$U46,$S46,$R46,$P46,$N46,$M46)</f>
        <v>21995</v>
      </c>
      <c r="BB46" s="43">
        <f>MEDIAN($AJ46:$AL46)</f>
        <v>11017</v>
      </c>
      <c r="BC46" s="44">
        <f>MEDIAN((D46:K46,M46:V46,Y46:AF46,AJ46:AL46))</f>
        <v>34886</v>
      </c>
    </row>
    <row r="47" spans="1:55" s="204" customFormat="1">
      <c r="A47" s="199"/>
      <c r="B47" s="200"/>
      <c r="C47" s="212" t="s">
        <v>243</v>
      </c>
      <c r="D47" s="213">
        <f t="shared" ref="D47:V47" si="71">+D46/D63</f>
        <v>0.61790927950516095</v>
      </c>
      <c r="E47" s="214">
        <f t="shared" si="71"/>
        <v>0.51311935824651511</v>
      </c>
      <c r="F47" s="214">
        <f t="shared" si="71"/>
        <v>0.58614876519643244</v>
      </c>
      <c r="G47" s="214">
        <f t="shared" si="71"/>
        <v>0.55725356649402824</v>
      </c>
      <c r="H47" s="119">
        <f t="shared" si="71"/>
        <v>0.56254837033921967</v>
      </c>
      <c r="I47" s="119">
        <f t="shared" si="71"/>
        <v>0.60514956689652333</v>
      </c>
      <c r="J47" s="214">
        <f t="shared" si="71"/>
        <v>0.58211705465956365</v>
      </c>
      <c r="K47" s="119">
        <f t="shared" si="71"/>
        <v>0.54878074089446927</v>
      </c>
      <c r="L47" s="84">
        <f t="shared" si="71"/>
        <v>0.57535695301085599</v>
      </c>
      <c r="M47" s="214">
        <f t="shared" si="71"/>
        <v>0.54043839758125467</v>
      </c>
      <c r="N47" s="215">
        <f t="shared" si="71"/>
        <v>0.62265861027190328</v>
      </c>
      <c r="O47" s="214">
        <f t="shared" si="71"/>
        <v>0.63946722586443294</v>
      </c>
      <c r="P47" s="214">
        <f t="shared" si="71"/>
        <v>0.63237080138488588</v>
      </c>
      <c r="Q47" s="214">
        <f t="shared" si="71"/>
        <v>0.63611789579371136</v>
      </c>
      <c r="R47" s="214">
        <f t="shared" si="71"/>
        <v>0.47941184771258433</v>
      </c>
      <c r="S47" s="214">
        <f t="shared" si="71"/>
        <v>0.62828496343692875</v>
      </c>
      <c r="T47" s="214">
        <f t="shared" si="71"/>
        <v>0.60247652962123666</v>
      </c>
      <c r="U47" s="214">
        <f t="shared" si="71"/>
        <v>0.46840963580317385</v>
      </c>
      <c r="V47" s="119">
        <f t="shared" si="71"/>
        <v>0.56348285382737784</v>
      </c>
      <c r="W47" s="119"/>
      <c r="X47" s="119"/>
      <c r="Y47" s="214">
        <f t="shared" ref="Y47:AI47" si="72">+Y46/Y63</f>
        <v>0.53106923272819884</v>
      </c>
      <c r="Z47" s="215">
        <f t="shared" si="72"/>
        <v>0.63832617004297976</v>
      </c>
      <c r="AA47" s="214">
        <f t="shared" si="72"/>
        <v>0.59908268409148024</v>
      </c>
      <c r="AB47" s="214">
        <f t="shared" si="72"/>
        <v>0.65019532036567196</v>
      </c>
      <c r="AC47" s="214">
        <f t="shared" si="72"/>
        <v>0.58941267917971696</v>
      </c>
      <c r="AD47" s="214">
        <f t="shared" si="72"/>
        <v>0.57967436776843928</v>
      </c>
      <c r="AE47" s="215">
        <f t="shared" si="72"/>
        <v>0.57227688440032942</v>
      </c>
      <c r="AF47" s="215">
        <f t="shared" si="72"/>
        <v>0.5272302692816434</v>
      </c>
      <c r="AG47" s="84">
        <f t="shared" si="72"/>
        <v>0.5960758638992748</v>
      </c>
      <c r="AH47" s="84">
        <f t="shared" si="72"/>
        <v>0.610612989006312</v>
      </c>
      <c r="AI47" s="84">
        <f t="shared" si="72"/>
        <v>0.57580981613722315</v>
      </c>
      <c r="AJ47" s="214">
        <f>+AJ46/AJ63</f>
        <v>0.5979851867899747</v>
      </c>
      <c r="AK47" s="119">
        <f>+AK46/AK63</f>
        <v>0.62944777451855627</v>
      </c>
      <c r="AL47" s="214">
        <f>+AL46/AL63</f>
        <v>0.4202716105897612</v>
      </c>
      <c r="AM47" s="84">
        <f>+AM46/AM63</f>
        <v>0.57601713062098503</v>
      </c>
      <c r="AN47" s="86">
        <f>+AN46/AN63</f>
        <v>0.5801607492576063</v>
      </c>
      <c r="AQ47" s="84">
        <f t="shared" ref="AQ47:AU47" si="73">+AQ46/AQ63</f>
        <v>0.54878074089446927</v>
      </c>
      <c r="AR47" s="84">
        <f t="shared" si="73"/>
        <v>0.59607586389927492</v>
      </c>
      <c r="AS47" s="84">
        <f t="shared" si="73"/>
        <v>0.610612989006312</v>
      </c>
      <c r="AT47" s="84">
        <f t="shared" si="73"/>
        <v>0.57580981613722315</v>
      </c>
      <c r="AU47" s="84">
        <f t="shared" si="73"/>
        <v>0.57601713062098503</v>
      </c>
      <c r="AV47" s="86">
        <f>+AV46/AV63</f>
        <v>0.58016074925760641</v>
      </c>
      <c r="AW47" s="85"/>
      <c r="AX47" s="84">
        <f>MEDIAN($D47:$K47)</f>
        <v>0.57233271249939166</v>
      </c>
      <c r="AY47" s="84">
        <f>MEDIAN($M47:$AF47)</f>
        <v>0.5942476816355986</v>
      </c>
      <c r="AZ47" s="84">
        <f t="shared" ref="AZ47" si="74">MEDIAN($M47:$AF47)</f>
        <v>0.5942476816355986</v>
      </c>
      <c r="BA47" s="84">
        <f>MEDIAN($AE47,$AB47,$AA47,$Y47,$V47,$U47,$S47,$R47,$P47,$N47,$M47)</f>
        <v>0.57227688440032942</v>
      </c>
      <c r="BB47" s="84">
        <f>MEDIAN($AJ47:$AL47)</f>
        <v>0.5979851867899747</v>
      </c>
      <c r="BC47" s="86">
        <f>+BC46/BC63</f>
        <v>0.56968826036546527</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26787</v>
      </c>
      <c r="E49" s="160">
        <v>30998</v>
      </c>
      <c r="F49" s="160">
        <v>78929</v>
      </c>
      <c r="G49" s="160">
        <v>107338</v>
      </c>
      <c r="H49" s="144">
        <v>46051</v>
      </c>
      <c r="I49" s="144">
        <v>104523</v>
      </c>
      <c r="J49" s="160">
        <v>10426</v>
      </c>
      <c r="K49" s="144">
        <v>68482</v>
      </c>
      <c r="L49" s="43">
        <f t="shared" ref="L49:L55" si="75">+SUM(D49:K49)</f>
        <v>473534</v>
      </c>
      <c r="M49" s="160">
        <v>1711</v>
      </c>
      <c r="N49" s="160">
        <v>4268</v>
      </c>
      <c r="O49" s="160">
        <v>16016</v>
      </c>
      <c r="P49" s="160">
        <v>6123</v>
      </c>
      <c r="Q49" s="160">
        <v>15866</v>
      </c>
      <c r="R49" s="160">
        <v>4723</v>
      </c>
      <c r="S49" s="160">
        <v>5706</v>
      </c>
      <c r="T49" s="160">
        <v>5462</v>
      </c>
      <c r="U49" s="160">
        <v>14147</v>
      </c>
      <c r="V49" s="144">
        <v>6754</v>
      </c>
      <c r="W49" s="144"/>
      <c r="X49" s="144"/>
      <c r="Y49" s="160">
        <v>11787</v>
      </c>
      <c r="Z49" s="160">
        <v>5948</v>
      </c>
      <c r="AA49" s="160">
        <v>6225</v>
      </c>
      <c r="AB49" s="160">
        <v>2164</v>
      </c>
      <c r="AC49" s="160">
        <v>19451</v>
      </c>
      <c r="AD49" s="160">
        <v>5109</v>
      </c>
      <c r="AE49" s="160"/>
      <c r="AF49" s="160">
        <v>2384</v>
      </c>
      <c r="AG49" s="43">
        <f t="shared" ref="AG49:AG55" si="76">+SUM(M49:AF49)</f>
        <v>133844</v>
      </c>
      <c r="AH49" s="43">
        <f t="shared" si="69"/>
        <v>70236</v>
      </c>
      <c r="AI49" s="43">
        <f t="shared" ref="AI49:AI55" si="77">M49+N49+P49+R49+S49+U49+V49+Y49+AA49+AB49+AE49</f>
        <v>63608</v>
      </c>
      <c r="AJ49" s="160">
        <v>34486</v>
      </c>
      <c r="AK49" s="144">
        <v>2309</v>
      </c>
      <c r="AL49" s="160">
        <v>4618</v>
      </c>
      <c r="AM49" s="43">
        <f t="shared" ref="AM49:AM55" si="78">+SUM(AJ49:AL49)</f>
        <v>41413</v>
      </c>
      <c r="AN49" s="44">
        <f t="shared" ref="AN49:AN55" si="79">+AM49+AG49+L49</f>
        <v>648791</v>
      </c>
      <c r="AQ49" s="43">
        <f t="shared" ref="AQ49:AQ54" si="80">K49/AQ$5</f>
        <v>8560.25</v>
      </c>
      <c r="AR49" s="43">
        <f t="shared" ref="AR49:AT54" si="81">AG49/AR$5</f>
        <v>7435.7777777777774</v>
      </c>
      <c r="AS49" s="43">
        <f t="shared" si="81"/>
        <v>10033.714285714286</v>
      </c>
      <c r="AT49" s="43">
        <f t="shared" si="81"/>
        <v>5782.545454545455</v>
      </c>
      <c r="AU49" s="43">
        <f t="shared" ref="AU49:AV54" si="82">AM49/AU$5</f>
        <v>13804.333333333334</v>
      </c>
      <c r="AV49" s="44">
        <f t="shared" si="82"/>
        <v>22372.103448275862</v>
      </c>
      <c r="AW49" s="122"/>
      <c r="AX49" s="43">
        <f t="shared" ref="AX49:AX56" si="83">MEDIAN($D49:$K49)</f>
        <v>57266.5</v>
      </c>
      <c r="AY49" s="43">
        <f t="shared" ref="AY49:AZ56" si="84">MEDIAN($M49:$AF49)</f>
        <v>5948</v>
      </c>
      <c r="AZ49" s="43">
        <f t="shared" ref="AZ49:AZ55" si="85">MEDIAN($AC49,$AD49,$Z49,$T49,$O49,Q49,AF49)</f>
        <v>5948</v>
      </c>
      <c r="BA49" s="43">
        <f t="shared" ref="BA49:BA56" si="86">MEDIAN($AE49,$AB49,$AA49,$Y49,$V49,$U49,$S49,$R49,$P49,$N49,$M49)</f>
        <v>5914.5</v>
      </c>
      <c r="BB49" s="43">
        <f t="shared" ref="BB49:BB56" si="87">MEDIAN($AJ49:$AL49)</f>
        <v>4618</v>
      </c>
      <c r="BC49" s="44">
        <f>MEDIAN((D49:K49,M49:V49,Y49:AF49,AJ49:AL49))</f>
        <v>8590</v>
      </c>
    </row>
    <row r="50" spans="1:55" s="204" customFormat="1">
      <c r="A50" s="199"/>
      <c r="B50" s="200"/>
      <c r="C50" s="201" t="s">
        <v>253</v>
      </c>
      <c r="D50" s="144">
        <v>0</v>
      </c>
      <c r="E50" s="160">
        <v>5686</v>
      </c>
      <c r="F50" s="160"/>
      <c r="G50" s="160">
        <v>42080</v>
      </c>
      <c r="H50" s="144"/>
      <c r="I50" s="144">
        <v>0</v>
      </c>
      <c r="J50" s="160">
        <v>1424</v>
      </c>
      <c r="K50" s="144">
        <v>0</v>
      </c>
      <c r="L50" s="43">
        <f t="shared" si="75"/>
        <v>49190</v>
      </c>
      <c r="M50" s="160">
        <v>1839</v>
      </c>
      <c r="N50" s="160"/>
      <c r="O50" s="160">
        <v>0</v>
      </c>
      <c r="P50" s="160"/>
      <c r="Q50" s="160">
        <v>0</v>
      </c>
      <c r="R50" s="160">
        <v>6975</v>
      </c>
      <c r="S50" s="160">
        <v>11</v>
      </c>
      <c r="T50" s="160">
        <v>1513</v>
      </c>
      <c r="U50" s="160">
        <v>2235</v>
      </c>
      <c r="V50" s="144"/>
      <c r="W50" s="144"/>
      <c r="X50" s="144"/>
      <c r="Y50" s="160"/>
      <c r="Z50" s="160">
        <v>975</v>
      </c>
      <c r="AA50" s="160"/>
      <c r="AB50" s="160"/>
      <c r="AC50" s="160">
        <v>3449</v>
      </c>
      <c r="AD50" s="160"/>
      <c r="AE50" s="160"/>
      <c r="AF50" s="160">
        <v>8087</v>
      </c>
      <c r="AG50" s="43">
        <f t="shared" si="76"/>
        <v>25084</v>
      </c>
      <c r="AH50" s="43">
        <f t="shared" si="69"/>
        <v>14024</v>
      </c>
      <c r="AI50" s="43">
        <f t="shared" si="77"/>
        <v>11060</v>
      </c>
      <c r="AJ50" s="160">
        <v>4278</v>
      </c>
      <c r="AK50" s="144">
        <v>898</v>
      </c>
      <c r="AL50" s="160">
        <v>6133</v>
      </c>
      <c r="AM50" s="43">
        <f t="shared" si="78"/>
        <v>11309</v>
      </c>
      <c r="AN50" s="44">
        <f t="shared" si="79"/>
        <v>85583</v>
      </c>
      <c r="AQ50" s="43">
        <f t="shared" si="80"/>
        <v>0</v>
      </c>
      <c r="AR50" s="43">
        <f t="shared" si="81"/>
        <v>1393.5555555555557</v>
      </c>
      <c r="AS50" s="43">
        <f t="shared" si="81"/>
        <v>2003.4285714285713</v>
      </c>
      <c r="AT50" s="43">
        <f t="shared" si="81"/>
        <v>1005.4545454545455</v>
      </c>
      <c r="AU50" s="43">
        <f t="shared" si="82"/>
        <v>3769.6666666666665</v>
      </c>
      <c r="AV50" s="44">
        <f t="shared" si="82"/>
        <v>2951.1379310344828</v>
      </c>
      <c r="AW50" s="122"/>
      <c r="AX50" s="43">
        <f t="shared" si="83"/>
        <v>712</v>
      </c>
      <c r="AY50" s="43">
        <f t="shared" si="84"/>
        <v>1676</v>
      </c>
      <c r="AZ50" s="43">
        <f t="shared" si="85"/>
        <v>1244</v>
      </c>
      <c r="BA50" s="43">
        <f t="shared" si="86"/>
        <v>2037</v>
      </c>
      <c r="BB50" s="43">
        <f t="shared" si="87"/>
        <v>4278</v>
      </c>
      <c r="BC50" s="44">
        <f>MEDIAN((D50:K50,M50:V50,Y50:AF50,AJ50:AL50))</f>
        <v>1513</v>
      </c>
    </row>
    <row r="51" spans="1:55" s="204" customFormat="1">
      <c r="A51" s="199"/>
      <c r="B51" s="200"/>
      <c r="C51" s="201" t="s">
        <v>252</v>
      </c>
      <c r="D51" s="144">
        <v>24670</v>
      </c>
      <c r="E51" s="160">
        <v>4863</v>
      </c>
      <c r="F51" s="160">
        <v>24992</v>
      </c>
      <c r="G51" s="160">
        <v>69959</v>
      </c>
      <c r="H51" s="144">
        <v>14182</v>
      </c>
      <c r="I51" s="144">
        <v>39321</v>
      </c>
      <c r="J51" s="160">
        <v>10077</v>
      </c>
      <c r="K51" s="144">
        <v>27694</v>
      </c>
      <c r="L51" s="43">
        <f t="shared" si="75"/>
        <v>215758</v>
      </c>
      <c r="M51" s="160">
        <v>1367</v>
      </c>
      <c r="N51" s="160">
        <v>2569</v>
      </c>
      <c r="O51" s="160">
        <v>8069</v>
      </c>
      <c r="P51" s="160">
        <v>3593</v>
      </c>
      <c r="Q51" s="160">
        <v>8957</v>
      </c>
      <c r="R51" s="160">
        <v>2802</v>
      </c>
      <c r="S51" s="160">
        <v>2733</v>
      </c>
      <c r="T51" s="160">
        <v>4991</v>
      </c>
      <c r="U51" s="160">
        <v>2368</v>
      </c>
      <c r="V51" s="144">
        <v>2443</v>
      </c>
      <c r="W51" s="144"/>
      <c r="X51" s="144"/>
      <c r="Y51" s="160">
        <v>1483</v>
      </c>
      <c r="Z51" s="160">
        <v>7153</v>
      </c>
      <c r="AA51" s="160">
        <v>3432</v>
      </c>
      <c r="AB51" s="160">
        <v>4011</v>
      </c>
      <c r="AC51" s="160">
        <v>4537</v>
      </c>
      <c r="AD51" s="160">
        <v>5288</v>
      </c>
      <c r="AE51" s="160"/>
      <c r="AF51" s="160">
        <v>5651</v>
      </c>
      <c r="AG51" s="43">
        <f t="shared" si="76"/>
        <v>71447</v>
      </c>
      <c r="AH51" s="43">
        <f t="shared" si="69"/>
        <v>44646</v>
      </c>
      <c r="AI51" s="43">
        <f t="shared" si="77"/>
        <v>26801</v>
      </c>
      <c r="AJ51" s="160">
        <v>12279</v>
      </c>
      <c r="AK51" s="144">
        <v>1178</v>
      </c>
      <c r="AL51" s="160">
        <v>1156</v>
      </c>
      <c r="AM51" s="43">
        <f t="shared" si="78"/>
        <v>14613</v>
      </c>
      <c r="AN51" s="44">
        <f t="shared" si="79"/>
        <v>301818</v>
      </c>
      <c r="AQ51" s="43">
        <f t="shared" si="80"/>
        <v>3461.75</v>
      </c>
      <c r="AR51" s="43">
        <f t="shared" si="81"/>
        <v>3969.2777777777778</v>
      </c>
      <c r="AS51" s="43">
        <f t="shared" si="81"/>
        <v>6378</v>
      </c>
      <c r="AT51" s="43">
        <f t="shared" si="81"/>
        <v>2436.4545454545455</v>
      </c>
      <c r="AU51" s="43">
        <f t="shared" si="82"/>
        <v>4871</v>
      </c>
      <c r="AV51" s="44">
        <f t="shared" si="82"/>
        <v>10407.51724137931</v>
      </c>
      <c r="AW51" s="122"/>
      <c r="AX51" s="43">
        <f t="shared" si="83"/>
        <v>24831</v>
      </c>
      <c r="AY51" s="43">
        <f t="shared" si="84"/>
        <v>3593</v>
      </c>
      <c r="AZ51" s="43">
        <f t="shared" si="85"/>
        <v>5651</v>
      </c>
      <c r="BA51" s="43">
        <f t="shared" si="86"/>
        <v>2651</v>
      </c>
      <c r="BB51" s="43">
        <f t="shared" si="87"/>
        <v>1178</v>
      </c>
      <c r="BC51" s="44">
        <f>MEDIAN((D51:K51,M51:V51,Y51:AF51,AJ51:AL51))</f>
        <v>4927</v>
      </c>
    </row>
    <row r="52" spans="1:55" s="204" customFormat="1">
      <c r="A52" s="199"/>
      <c r="B52" s="200"/>
      <c r="C52" s="201" t="s">
        <v>251</v>
      </c>
      <c r="D52" s="220">
        <v>1307</v>
      </c>
      <c r="E52" s="160"/>
      <c r="F52" s="160">
        <v>1300</v>
      </c>
      <c r="G52" s="160">
        <v>8960</v>
      </c>
      <c r="H52" s="144">
        <v>240</v>
      </c>
      <c r="I52" s="144">
        <v>0</v>
      </c>
      <c r="J52" s="160">
        <v>1160</v>
      </c>
      <c r="K52" s="144">
        <v>201</v>
      </c>
      <c r="L52" s="43">
        <f t="shared" si="75"/>
        <v>13168</v>
      </c>
      <c r="M52" s="160"/>
      <c r="N52" s="160"/>
      <c r="O52" s="160">
        <v>335</v>
      </c>
      <c r="P52" s="160"/>
      <c r="Q52" s="160">
        <v>0</v>
      </c>
      <c r="R52" s="160">
        <v>0</v>
      </c>
      <c r="S52" s="160">
        <v>7</v>
      </c>
      <c r="T52" s="160">
        <v>0</v>
      </c>
      <c r="U52" s="160"/>
      <c r="V52" s="144"/>
      <c r="W52" s="144"/>
      <c r="X52" s="144"/>
      <c r="Y52" s="160"/>
      <c r="Z52" s="160">
        <v>427</v>
      </c>
      <c r="AA52" s="160">
        <v>90</v>
      </c>
      <c r="AB52" s="160"/>
      <c r="AC52" s="160">
        <v>176</v>
      </c>
      <c r="AD52" s="160">
        <v>105</v>
      </c>
      <c r="AE52" s="160"/>
      <c r="AF52" s="160"/>
      <c r="AG52" s="43">
        <f t="shared" si="76"/>
        <v>1140</v>
      </c>
      <c r="AH52" s="43">
        <f t="shared" si="69"/>
        <v>1043</v>
      </c>
      <c r="AI52" s="43">
        <f t="shared" si="77"/>
        <v>97</v>
      </c>
      <c r="AJ52" s="160">
        <v>0</v>
      </c>
      <c r="AK52" s="144"/>
      <c r="AL52" s="160">
        <v>179</v>
      </c>
      <c r="AM52" s="43">
        <f t="shared" si="78"/>
        <v>179</v>
      </c>
      <c r="AN52" s="44">
        <f t="shared" si="79"/>
        <v>14487</v>
      </c>
      <c r="AQ52" s="43">
        <f t="shared" si="80"/>
        <v>25.125</v>
      </c>
      <c r="AR52" s="43">
        <f t="shared" si="81"/>
        <v>63.333333333333336</v>
      </c>
      <c r="AS52" s="43">
        <f t="shared" si="81"/>
        <v>149</v>
      </c>
      <c r="AT52" s="43">
        <f t="shared" si="81"/>
        <v>8.8181818181818183</v>
      </c>
      <c r="AU52" s="43">
        <f t="shared" si="82"/>
        <v>59.666666666666664</v>
      </c>
      <c r="AV52" s="44">
        <f t="shared" si="82"/>
        <v>499.55172413793105</v>
      </c>
      <c r="AW52" s="122"/>
      <c r="AX52" s="43">
        <f t="shared" si="83"/>
        <v>1160</v>
      </c>
      <c r="AY52" s="43">
        <f t="shared" si="84"/>
        <v>90</v>
      </c>
      <c r="AZ52" s="43">
        <f t="shared" si="85"/>
        <v>140.5</v>
      </c>
      <c r="BA52" s="43">
        <f t="shared" si="86"/>
        <v>7</v>
      </c>
      <c r="BB52" s="43">
        <f t="shared" si="87"/>
        <v>89.5</v>
      </c>
      <c r="BC52" s="44">
        <f>MEDIAN((D52:K52,M52:V52,Y52:AF52,AJ52:AL52))</f>
        <v>177.5</v>
      </c>
    </row>
    <row r="53" spans="1:55" s="204" customFormat="1">
      <c r="A53" s="199"/>
      <c r="B53" s="200"/>
      <c r="C53" s="201" t="s">
        <v>250</v>
      </c>
      <c r="D53" s="220">
        <v>2991</v>
      </c>
      <c r="E53" s="160">
        <v>20</v>
      </c>
      <c r="F53" s="160">
        <v>1038</v>
      </c>
      <c r="G53" s="160">
        <v>161</v>
      </c>
      <c r="H53" s="144">
        <v>3913</v>
      </c>
      <c r="I53" s="144">
        <v>0</v>
      </c>
      <c r="J53" s="160">
        <v>290</v>
      </c>
      <c r="K53" s="144">
        <v>959</v>
      </c>
      <c r="L53" s="43">
        <f t="shared" si="75"/>
        <v>9372</v>
      </c>
      <c r="M53" s="160"/>
      <c r="N53" s="160">
        <v>19</v>
      </c>
      <c r="O53" s="160">
        <v>0</v>
      </c>
      <c r="P53" s="160"/>
      <c r="Q53" s="160">
        <v>48</v>
      </c>
      <c r="R53" s="160">
        <v>47</v>
      </c>
      <c r="S53" s="160">
        <v>0</v>
      </c>
      <c r="T53" s="160">
        <v>0</v>
      </c>
      <c r="U53" s="160"/>
      <c r="V53" s="144"/>
      <c r="W53" s="144"/>
      <c r="X53" s="144"/>
      <c r="Y53" s="160"/>
      <c r="Z53" s="160">
        <v>243</v>
      </c>
      <c r="AA53" s="160">
        <v>253</v>
      </c>
      <c r="AB53" s="160"/>
      <c r="AC53" s="160">
        <v>757</v>
      </c>
      <c r="AD53" s="160"/>
      <c r="AE53" s="160">
        <v>174</v>
      </c>
      <c r="AF53" s="160"/>
      <c r="AG53" s="43">
        <f t="shared" si="76"/>
        <v>1541</v>
      </c>
      <c r="AH53" s="43">
        <f t="shared" si="69"/>
        <v>1048</v>
      </c>
      <c r="AI53" s="43">
        <f t="shared" si="77"/>
        <v>493</v>
      </c>
      <c r="AJ53" s="160">
        <v>0</v>
      </c>
      <c r="AK53" s="144">
        <v>2</v>
      </c>
      <c r="AL53" s="160">
        <v>0</v>
      </c>
      <c r="AM53" s="43">
        <f t="shared" si="78"/>
        <v>2</v>
      </c>
      <c r="AN53" s="44">
        <f t="shared" si="79"/>
        <v>10915</v>
      </c>
      <c r="AQ53" s="43">
        <f t="shared" si="80"/>
        <v>119.875</v>
      </c>
      <c r="AR53" s="43">
        <f t="shared" si="81"/>
        <v>85.611111111111114</v>
      </c>
      <c r="AS53" s="43">
        <f t="shared" si="81"/>
        <v>149.71428571428572</v>
      </c>
      <c r="AT53" s="43">
        <f t="shared" si="81"/>
        <v>44.81818181818182</v>
      </c>
      <c r="AU53" s="43">
        <f t="shared" si="82"/>
        <v>0.66666666666666663</v>
      </c>
      <c r="AV53" s="44">
        <f t="shared" si="82"/>
        <v>376.37931034482756</v>
      </c>
      <c r="AW53" s="122"/>
      <c r="AX53" s="43">
        <f t="shared" si="83"/>
        <v>624.5</v>
      </c>
      <c r="AY53" s="43">
        <f t="shared" si="84"/>
        <v>47.5</v>
      </c>
      <c r="AZ53" s="43">
        <f t="shared" si="85"/>
        <v>48</v>
      </c>
      <c r="BA53" s="43">
        <f t="shared" si="86"/>
        <v>47</v>
      </c>
      <c r="BB53" s="43">
        <f t="shared" si="87"/>
        <v>0</v>
      </c>
      <c r="BC53" s="44">
        <f>MEDIAN((D53:K53,M53:V53,Y53:AF53,AJ53:AL53))</f>
        <v>48</v>
      </c>
    </row>
    <row r="54" spans="1:55" s="204" customFormat="1">
      <c r="A54" s="199"/>
      <c r="B54" s="200"/>
      <c r="C54" s="217" t="s">
        <v>125</v>
      </c>
      <c r="D54" s="144">
        <v>27819</v>
      </c>
      <c r="E54" s="160">
        <v>5214</v>
      </c>
      <c r="F54" s="160">
        <v>27607</v>
      </c>
      <c r="G54" s="160">
        <v>78785</v>
      </c>
      <c r="H54" s="144">
        <v>22454</v>
      </c>
      <c r="I54" s="144">
        <v>29550</v>
      </c>
      <c r="J54" s="160">
        <v>48325</v>
      </c>
      <c r="K54" s="144">
        <v>18624</v>
      </c>
      <c r="L54" s="43">
        <f t="shared" si="75"/>
        <v>258378</v>
      </c>
      <c r="M54" s="160">
        <v>1949</v>
      </c>
      <c r="N54" s="160">
        <v>3077</v>
      </c>
      <c r="O54" s="160">
        <v>0</v>
      </c>
      <c r="P54" s="160">
        <v>4726</v>
      </c>
      <c r="Q54" s="160">
        <v>2892</v>
      </c>
      <c r="R54" s="160">
        <v>540</v>
      </c>
      <c r="S54" s="160">
        <v>2290</v>
      </c>
      <c r="T54" s="160">
        <v>7062</v>
      </c>
      <c r="U54" s="160"/>
      <c r="V54" s="144"/>
      <c r="W54" s="144"/>
      <c r="X54" s="144"/>
      <c r="Y54" s="160">
        <v>6988</v>
      </c>
      <c r="Z54" s="160">
        <v>24088</v>
      </c>
      <c r="AA54" s="160">
        <v>4821</v>
      </c>
      <c r="AB54" s="160">
        <v>7257</v>
      </c>
      <c r="AC54" s="160">
        <v>1164</v>
      </c>
      <c r="AD54" s="160">
        <v>6857</v>
      </c>
      <c r="AE54" s="160">
        <v>7849</v>
      </c>
      <c r="AF54" s="160">
        <v>8381</v>
      </c>
      <c r="AG54" s="43">
        <f t="shared" si="76"/>
        <v>89941</v>
      </c>
      <c r="AH54" s="43">
        <f t="shared" si="69"/>
        <v>50444</v>
      </c>
      <c r="AI54" s="43">
        <f t="shared" si="77"/>
        <v>39497</v>
      </c>
      <c r="AJ54" s="160">
        <v>98</v>
      </c>
      <c r="AK54" s="144">
        <v>289</v>
      </c>
      <c r="AL54" s="160">
        <v>969</v>
      </c>
      <c r="AM54" s="43">
        <f t="shared" si="78"/>
        <v>1356</v>
      </c>
      <c r="AN54" s="44">
        <f t="shared" si="79"/>
        <v>349675</v>
      </c>
      <c r="AQ54" s="43">
        <f t="shared" si="80"/>
        <v>2328</v>
      </c>
      <c r="AR54" s="43">
        <f t="shared" si="81"/>
        <v>4996.7222222222226</v>
      </c>
      <c r="AS54" s="43">
        <f t="shared" si="81"/>
        <v>7206.2857142857147</v>
      </c>
      <c r="AT54" s="43">
        <f t="shared" si="81"/>
        <v>3590.6363636363635</v>
      </c>
      <c r="AU54" s="43">
        <f t="shared" si="82"/>
        <v>452</v>
      </c>
      <c r="AV54" s="44">
        <f t="shared" si="82"/>
        <v>12057.758620689656</v>
      </c>
      <c r="AW54" s="122"/>
      <c r="AX54" s="43">
        <f t="shared" si="83"/>
        <v>27713</v>
      </c>
      <c r="AY54" s="43">
        <f t="shared" si="84"/>
        <v>4773.5</v>
      </c>
      <c r="AZ54" s="43">
        <f t="shared" si="85"/>
        <v>6857</v>
      </c>
      <c r="BA54" s="43">
        <f t="shared" si="86"/>
        <v>4726</v>
      </c>
      <c r="BB54" s="43">
        <f t="shared" si="87"/>
        <v>289</v>
      </c>
      <c r="BC54" s="44">
        <f>MEDIAN((D54:K54,M54:V54,Y54:AF54,AJ54:AL54))</f>
        <v>6857</v>
      </c>
    </row>
    <row r="55" spans="1:55" s="204" customFormat="1">
      <c r="A55" s="199"/>
      <c r="B55" s="200"/>
      <c r="C55" s="210" t="s">
        <v>249</v>
      </c>
      <c r="D55" s="46">
        <f t="shared" ref="D55:K55" si="88">SUM(D49:D54)</f>
        <v>83574</v>
      </c>
      <c r="E55" s="118">
        <f t="shared" si="88"/>
        <v>46781</v>
      </c>
      <c r="F55" s="118">
        <f t="shared" si="88"/>
        <v>133866</v>
      </c>
      <c r="G55" s="118">
        <f t="shared" si="88"/>
        <v>307283</v>
      </c>
      <c r="H55" s="118">
        <f t="shared" si="88"/>
        <v>86840</v>
      </c>
      <c r="I55" s="118">
        <f t="shared" si="88"/>
        <v>173394</v>
      </c>
      <c r="J55" s="118">
        <f t="shared" si="88"/>
        <v>71702</v>
      </c>
      <c r="K55" s="88">
        <f t="shared" si="88"/>
        <v>115960</v>
      </c>
      <c r="L55" s="45">
        <f t="shared" si="75"/>
        <v>1019400</v>
      </c>
      <c r="M55" s="46">
        <f t="shared" ref="M55:V55" si="89">M54+M53+M52+M51+M50+M49</f>
        <v>6866</v>
      </c>
      <c r="N55" s="118">
        <f t="shared" si="89"/>
        <v>9933</v>
      </c>
      <c r="O55" s="118">
        <f t="shared" si="89"/>
        <v>24420</v>
      </c>
      <c r="P55" s="118">
        <f t="shared" si="89"/>
        <v>14442</v>
      </c>
      <c r="Q55" s="118">
        <f t="shared" si="89"/>
        <v>27763</v>
      </c>
      <c r="R55" s="118">
        <f t="shared" si="89"/>
        <v>15087</v>
      </c>
      <c r="S55" s="118">
        <f t="shared" si="89"/>
        <v>10747</v>
      </c>
      <c r="T55" s="118">
        <f t="shared" si="89"/>
        <v>19028</v>
      </c>
      <c r="U55" s="118">
        <f t="shared" si="89"/>
        <v>18750</v>
      </c>
      <c r="V55" s="118">
        <f t="shared" si="89"/>
        <v>9197</v>
      </c>
      <c r="W55" s="118"/>
      <c r="X55" s="118"/>
      <c r="Y55" s="118">
        <f t="shared" ref="Y55:AF55" si="90">Y54+Y53+Y52+Y51+Y50+Y49</f>
        <v>20258</v>
      </c>
      <c r="Z55" s="118">
        <f t="shared" si="90"/>
        <v>38834</v>
      </c>
      <c r="AA55" s="118">
        <f t="shared" si="90"/>
        <v>14821</v>
      </c>
      <c r="AB55" s="118">
        <f t="shared" si="90"/>
        <v>13432</v>
      </c>
      <c r="AC55" s="118">
        <f t="shared" si="90"/>
        <v>29534</v>
      </c>
      <c r="AD55" s="118">
        <f t="shared" si="90"/>
        <v>17359</v>
      </c>
      <c r="AE55" s="118">
        <f t="shared" si="90"/>
        <v>8023</v>
      </c>
      <c r="AF55" s="88">
        <f t="shared" si="90"/>
        <v>24503</v>
      </c>
      <c r="AG55" s="45">
        <f t="shared" si="76"/>
        <v>322997</v>
      </c>
      <c r="AH55" s="45">
        <f t="shared" si="69"/>
        <v>181441</v>
      </c>
      <c r="AI55" s="45">
        <f t="shared" si="77"/>
        <v>141556</v>
      </c>
      <c r="AJ55" s="46">
        <f>AJ54+AJ53+AJ52+AJ51+AJ50+AJ49</f>
        <v>51141</v>
      </c>
      <c r="AK55" s="118">
        <f>AK54+AK53+AK52+AK51+AK50+AK49</f>
        <v>4676</v>
      </c>
      <c r="AL55" s="88">
        <f>AL54+AL53+AL52+AL51+AL50+AL49</f>
        <v>13055</v>
      </c>
      <c r="AM55" s="45">
        <f t="shared" si="78"/>
        <v>68872</v>
      </c>
      <c r="AN55" s="211">
        <f t="shared" si="79"/>
        <v>1411269</v>
      </c>
      <c r="AQ55" s="45">
        <f>K55/AQ$5</f>
        <v>14495</v>
      </c>
      <c r="AR55" s="45">
        <f>AG55/AR$5</f>
        <v>17944.277777777777</v>
      </c>
      <c r="AS55" s="45">
        <f>AH55/AS$5</f>
        <v>25920.142857142859</v>
      </c>
      <c r="AT55" s="45">
        <f>AI55/AT$5</f>
        <v>12868.727272727272</v>
      </c>
      <c r="AU55" s="45">
        <f>AM55/AU$5</f>
        <v>22957.333333333332</v>
      </c>
      <c r="AV55" s="211">
        <f>AN55/AV$5</f>
        <v>48664.448275862072</v>
      </c>
      <c r="AW55" s="122"/>
      <c r="AX55" s="45">
        <f t="shared" si="83"/>
        <v>101400</v>
      </c>
      <c r="AY55" s="45">
        <f t="shared" si="84"/>
        <v>16223</v>
      </c>
      <c r="AZ55" s="45">
        <f t="shared" si="85"/>
        <v>24503</v>
      </c>
      <c r="BA55" s="45">
        <f t="shared" si="86"/>
        <v>13432</v>
      </c>
      <c r="BB55" s="45">
        <f t="shared" si="87"/>
        <v>13055</v>
      </c>
      <c r="BC55" s="211">
        <f>MEDIAN((D55:K55,M55:V55,Y55:AF55,AJ55:AL55))</f>
        <v>20258</v>
      </c>
    </row>
    <row r="56" spans="1:55" s="229" customFormat="1" ht="12">
      <c r="A56" s="227"/>
      <c r="B56" s="228"/>
      <c r="C56" s="212" t="s">
        <v>248</v>
      </c>
      <c r="D56" s="87">
        <f t="shared" ref="D56:V56" si="91">+D55/D$63</f>
        <v>0.26591872319303561</v>
      </c>
      <c r="E56" s="214">
        <f t="shared" si="91"/>
        <v>0.40179161907052247</v>
      </c>
      <c r="F56" s="214">
        <f t="shared" si="91"/>
        <v>0.30787523631228642</v>
      </c>
      <c r="G56" s="214">
        <f t="shared" si="91"/>
        <v>0.32558615106846484</v>
      </c>
      <c r="H56" s="119">
        <f t="shared" si="91"/>
        <v>0.30688440239881543</v>
      </c>
      <c r="I56" s="119">
        <f t="shared" si="91"/>
        <v>0.29735713416003995</v>
      </c>
      <c r="J56" s="214">
        <f t="shared" si="91"/>
        <v>0.32703605049989054</v>
      </c>
      <c r="K56" s="119">
        <f t="shared" si="91"/>
        <v>0.3437940082123957</v>
      </c>
      <c r="L56" s="84">
        <f t="shared" si="91"/>
        <v>0.3154144664903844</v>
      </c>
      <c r="M56" s="214">
        <f t="shared" si="91"/>
        <v>0.37069430946981968</v>
      </c>
      <c r="N56" s="215">
        <f t="shared" si="91"/>
        <v>0.25007552870090632</v>
      </c>
      <c r="O56" s="214">
        <f t="shared" si="91"/>
        <v>0.28136557938035051</v>
      </c>
      <c r="P56" s="214">
        <f t="shared" si="91"/>
        <v>0.26178693784327589</v>
      </c>
      <c r="Q56" s="214">
        <f t="shared" si="91"/>
        <v>0.26802660668256373</v>
      </c>
      <c r="R56" s="214">
        <f t="shared" si="91"/>
        <v>0.42578951824570316</v>
      </c>
      <c r="S56" s="214">
        <f t="shared" si="91"/>
        <v>0.3069869744058501</v>
      </c>
      <c r="T56" s="214">
        <f t="shared" si="91"/>
        <v>0.30799611524765297</v>
      </c>
      <c r="U56" s="214">
        <f t="shared" si="91"/>
        <v>0.4281310651900902</v>
      </c>
      <c r="V56" s="119">
        <f t="shared" si="91"/>
        <v>0.36801248449441798</v>
      </c>
      <c r="W56" s="119"/>
      <c r="X56" s="119"/>
      <c r="Y56" s="214">
        <f t="shared" ref="Y56:AN56" si="92">+Y55/Y$63</f>
        <v>0.36850147342380035</v>
      </c>
      <c r="Z56" s="215">
        <f t="shared" si="92"/>
        <v>0.27183636898178609</v>
      </c>
      <c r="AA56" s="214">
        <f t="shared" si="92"/>
        <v>0.31040043562034014</v>
      </c>
      <c r="AB56" s="214">
        <f t="shared" si="92"/>
        <v>0.27046836615520919</v>
      </c>
      <c r="AC56" s="214">
        <f t="shared" si="92"/>
        <v>0.33760087789488125</v>
      </c>
      <c r="AD56" s="214">
        <f t="shared" si="92"/>
        <v>0.32712094373044887</v>
      </c>
      <c r="AE56" s="215">
        <f t="shared" si="92"/>
        <v>0.34775258983139007</v>
      </c>
      <c r="AF56" s="215">
        <f t="shared" si="92"/>
        <v>0.40013390597187976</v>
      </c>
      <c r="AG56" s="84">
        <f t="shared" si="92"/>
        <v>0.3151534606708245</v>
      </c>
      <c r="AH56" s="84">
        <f t="shared" si="92"/>
        <v>0.30402465159844971</v>
      </c>
      <c r="AI56" s="84">
        <f t="shared" si="92"/>
        <v>0.33066801217498148</v>
      </c>
      <c r="AJ56" s="214">
        <f t="shared" si="92"/>
        <v>0.34623508862199232</v>
      </c>
      <c r="AK56" s="119">
        <f t="shared" si="92"/>
        <v>0.2981762530289504</v>
      </c>
      <c r="AL56" s="214">
        <f t="shared" si="92"/>
        <v>0.49801632715342947</v>
      </c>
      <c r="AM56" s="84">
        <f t="shared" si="92"/>
        <v>0.3632451134481704</v>
      </c>
      <c r="AN56" s="86">
        <f t="shared" si="92"/>
        <v>0.31739387211487513</v>
      </c>
      <c r="AQ56" s="84">
        <f t="shared" ref="AQ56:AV56" si="93">+AQ55/AQ$63</f>
        <v>0.3437940082123957</v>
      </c>
      <c r="AR56" s="84">
        <f t="shared" si="93"/>
        <v>0.3151534606708245</v>
      </c>
      <c r="AS56" s="84">
        <f t="shared" si="93"/>
        <v>0.30402465159844971</v>
      </c>
      <c r="AT56" s="84">
        <f t="shared" si="93"/>
        <v>0.33066801217498143</v>
      </c>
      <c r="AU56" s="84">
        <f t="shared" si="93"/>
        <v>0.3632451134481704</v>
      </c>
      <c r="AV56" s="86">
        <f t="shared" si="93"/>
        <v>0.31739387211487519</v>
      </c>
      <c r="AW56" s="85"/>
      <c r="AX56" s="84">
        <f t="shared" si="83"/>
        <v>0.31673069369037565</v>
      </c>
      <c r="AY56" s="84">
        <f t="shared" si="84"/>
        <v>0.3187606896753945</v>
      </c>
      <c r="AZ56" s="84">
        <f t="shared" si="84"/>
        <v>0.3187606896753945</v>
      </c>
      <c r="BA56" s="84">
        <f t="shared" si="86"/>
        <v>0.34775258983139007</v>
      </c>
      <c r="BB56" s="84">
        <f t="shared" si="87"/>
        <v>0.34623508862199232</v>
      </c>
      <c r="BC56" s="86">
        <f t="shared" ref="BC56" si="94">+BC55/BC$63</f>
        <v>0.33081307052925518</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35046</v>
      </c>
      <c r="E58" s="160">
        <v>9138</v>
      </c>
      <c r="F58" s="160">
        <v>44523</v>
      </c>
      <c r="G58" s="160">
        <v>101052</v>
      </c>
      <c r="H58" s="144">
        <v>36947</v>
      </c>
      <c r="I58" s="144">
        <v>53638</v>
      </c>
      <c r="J58" s="160">
        <v>19607</v>
      </c>
      <c r="K58" s="144">
        <v>36234</v>
      </c>
      <c r="L58" s="43">
        <f>+SUM(D58:K58)</f>
        <v>336185</v>
      </c>
      <c r="M58" s="160">
        <v>1418</v>
      </c>
      <c r="N58" s="160">
        <v>4677</v>
      </c>
      <c r="O58" s="160">
        <v>6595</v>
      </c>
      <c r="P58" s="160">
        <v>5567</v>
      </c>
      <c r="Q58" s="160">
        <v>9511</v>
      </c>
      <c r="R58" s="160">
        <v>3359</v>
      </c>
      <c r="S58" s="160">
        <v>1953</v>
      </c>
      <c r="T58" s="160">
        <v>4460</v>
      </c>
      <c r="U58" s="160">
        <v>4531</v>
      </c>
      <c r="V58" s="144">
        <v>1712</v>
      </c>
      <c r="W58" s="144"/>
      <c r="X58" s="144"/>
      <c r="Y58" s="160">
        <v>3760</v>
      </c>
      <c r="Z58" s="160">
        <v>12834</v>
      </c>
      <c r="AA58" s="160">
        <v>4322</v>
      </c>
      <c r="AB58" s="160">
        <v>3374</v>
      </c>
      <c r="AC58" s="160">
        <v>5065</v>
      </c>
      <c r="AD58" s="160">
        <v>4682</v>
      </c>
      <c r="AE58" s="160">
        <v>1658</v>
      </c>
      <c r="AF58" s="160">
        <v>4159</v>
      </c>
      <c r="AG58" s="43">
        <f>+SUM(M58:AF58)</f>
        <v>83637</v>
      </c>
      <c r="AH58" s="43">
        <f t="shared" ref="AH58:AH60" si="95">O58+Q58+Z58+AC58+AD58+AF58+T58</f>
        <v>47306</v>
      </c>
      <c r="AI58" s="43">
        <f t="shared" ref="AI58:AI59" si="96">M58+N58+P58+R58+S58+U58+V58+Y58+AA58+AB58+AE58</f>
        <v>36331</v>
      </c>
      <c r="AJ58" s="160">
        <v>6520</v>
      </c>
      <c r="AK58" s="144">
        <v>1135</v>
      </c>
      <c r="AL58" s="160">
        <v>1753</v>
      </c>
      <c r="AM58" s="43">
        <f>+SUM(AJ58:AL58)</f>
        <v>9408</v>
      </c>
      <c r="AN58" s="44">
        <f>+AM58+AG58+L58</f>
        <v>429230</v>
      </c>
      <c r="AQ58" s="43">
        <f t="shared" ref="AQ58:AQ59" si="97">K58/AQ$5</f>
        <v>4529.25</v>
      </c>
      <c r="AR58" s="43">
        <f t="shared" ref="AR58:AT59" si="98">AG58/AR$5</f>
        <v>4646.5</v>
      </c>
      <c r="AS58" s="43">
        <f t="shared" si="98"/>
        <v>6758</v>
      </c>
      <c r="AT58" s="43">
        <f t="shared" si="98"/>
        <v>3302.818181818182</v>
      </c>
      <c r="AU58" s="43">
        <f t="shared" ref="AU58:AV59" si="99">AM58/AU$5</f>
        <v>3136</v>
      </c>
      <c r="AV58" s="44">
        <f t="shared" si="99"/>
        <v>14801.034482758621</v>
      </c>
      <c r="AW58" s="122"/>
      <c r="AX58" s="43">
        <f>MEDIAN($D58:$K58)</f>
        <v>36590.5</v>
      </c>
      <c r="AY58" s="43">
        <f>MEDIAN($M58:$AF58)</f>
        <v>4391</v>
      </c>
      <c r="AZ58" s="43">
        <f t="shared" ref="AZ58:AZ60" si="100">MEDIAN($AC58,$AD58,$Z58,$T58,$O58,Q58,AF58)</f>
        <v>5065</v>
      </c>
      <c r="BA58" s="43">
        <f>MEDIAN($AE58,$AB58,$AA58,$Y58,$V58,$U58,$S58,$R58,$P58,$N58,$M58)</f>
        <v>3374</v>
      </c>
      <c r="BB58" s="43">
        <f>MEDIAN($AJ58:$AL58)</f>
        <v>1753</v>
      </c>
      <c r="BC58" s="44">
        <f>MEDIAN((D58:K58,M58:V58,Y58:AF58,AJ58:AL58))</f>
        <v>4682</v>
      </c>
    </row>
    <row r="59" spans="1:55" s="204" customFormat="1">
      <c r="A59" s="199"/>
      <c r="B59" s="200"/>
      <c r="C59" s="201" t="s">
        <v>245</v>
      </c>
      <c r="D59" s="144">
        <v>1465</v>
      </c>
      <c r="E59" s="160">
        <v>769</v>
      </c>
      <c r="F59" s="160">
        <v>1556</v>
      </c>
      <c r="G59" s="160">
        <v>9522</v>
      </c>
      <c r="H59" s="144"/>
      <c r="I59" s="144">
        <v>3212</v>
      </c>
      <c r="J59" s="160">
        <v>311</v>
      </c>
      <c r="K59" s="144">
        <v>0</v>
      </c>
      <c r="L59" s="43">
        <f>+SUM(D59:K59)</f>
        <v>16835</v>
      </c>
      <c r="M59" s="160">
        <v>228</v>
      </c>
      <c r="N59" s="160">
        <v>378</v>
      </c>
      <c r="O59" s="160">
        <v>276</v>
      </c>
      <c r="P59" s="160">
        <v>272</v>
      </c>
      <c r="Q59" s="160">
        <v>418</v>
      </c>
      <c r="R59" s="160">
        <v>0</v>
      </c>
      <c r="S59" s="160">
        <v>313</v>
      </c>
      <c r="T59" s="160">
        <v>1071</v>
      </c>
      <c r="U59" s="160"/>
      <c r="V59" s="144"/>
      <c r="W59" s="144"/>
      <c r="X59" s="144"/>
      <c r="Y59" s="160">
        <v>1761</v>
      </c>
      <c r="Z59" s="160">
        <v>0</v>
      </c>
      <c r="AA59" s="160"/>
      <c r="AB59" s="160">
        <v>566</v>
      </c>
      <c r="AC59" s="160">
        <v>1320</v>
      </c>
      <c r="AD59" s="160">
        <v>264</v>
      </c>
      <c r="AE59" s="160">
        <v>187</v>
      </c>
      <c r="AF59" s="160">
        <v>289</v>
      </c>
      <c r="AG59" s="43">
        <f>+SUM(M59:AF59)</f>
        <v>7343</v>
      </c>
      <c r="AH59" s="43">
        <f t="shared" si="95"/>
        <v>3638</v>
      </c>
      <c r="AI59" s="43">
        <f t="shared" si="96"/>
        <v>3705</v>
      </c>
      <c r="AJ59" s="160">
        <v>1719</v>
      </c>
      <c r="AK59" s="144"/>
      <c r="AL59" s="160">
        <v>389</v>
      </c>
      <c r="AM59" s="43">
        <f>+SUM(AJ59:AL59)</f>
        <v>2108</v>
      </c>
      <c r="AN59" s="44">
        <f>+AM59+AG59+L59</f>
        <v>26286</v>
      </c>
      <c r="AQ59" s="43">
        <f t="shared" si="97"/>
        <v>0</v>
      </c>
      <c r="AR59" s="43">
        <f t="shared" si="98"/>
        <v>407.94444444444446</v>
      </c>
      <c r="AS59" s="43">
        <f t="shared" si="98"/>
        <v>519.71428571428567</v>
      </c>
      <c r="AT59" s="43">
        <f t="shared" si="98"/>
        <v>336.81818181818181</v>
      </c>
      <c r="AU59" s="43">
        <f t="shared" si="99"/>
        <v>702.66666666666663</v>
      </c>
      <c r="AV59" s="44">
        <f t="shared" si="99"/>
        <v>906.41379310344826</v>
      </c>
      <c r="AW59" s="122"/>
      <c r="AX59" s="43">
        <f>MEDIAN($D59:$K59)</f>
        <v>1465</v>
      </c>
      <c r="AY59" s="43">
        <f>MEDIAN($M59:$AF59)</f>
        <v>289</v>
      </c>
      <c r="AZ59" s="43">
        <f t="shared" si="100"/>
        <v>289</v>
      </c>
      <c r="BA59" s="43">
        <f>MEDIAN($AE59,$AB59,$AA59,$Y59,$V59,$U59,$S59,$R59,$P59,$N59,$M59)</f>
        <v>292.5</v>
      </c>
      <c r="BB59" s="43">
        <f>MEDIAN($AJ59:$AL59)</f>
        <v>1054</v>
      </c>
      <c r="BC59" s="44">
        <f>MEDIAN((D59:K59,M59:V59,Y59:AF59,AJ59:AL59))</f>
        <v>383.5</v>
      </c>
    </row>
    <row r="60" spans="1:55" s="204" customFormat="1">
      <c r="A60" s="199"/>
      <c r="B60" s="200"/>
      <c r="C60" s="210" t="s">
        <v>244</v>
      </c>
      <c r="D60" s="46">
        <f t="shared" ref="D60:V60" si="101">D59+D58</f>
        <v>36511</v>
      </c>
      <c r="E60" s="118">
        <f t="shared" si="101"/>
        <v>9907</v>
      </c>
      <c r="F60" s="118">
        <f t="shared" si="101"/>
        <v>46079</v>
      </c>
      <c r="G60" s="118">
        <f t="shared" si="101"/>
        <v>110574</v>
      </c>
      <c r="H60" s="118">
        <f t="shared" si="101"/>
        <v>36947</v>
      </c>
      <c r="I60" s="118">
        <f t="shared" si="101"/>
        <v>56850</v>
      </c>
      <c r="J60" s="118">
        <f t="shared" si="101"/>
        <v>19918</v>
      </c>
      <c r="K60" s="88">
        <f t="shared" si="101"/>
        <v>36234</v>
      </c>
      <c r="L60" s="45">
        <f t="shared" si="101"/>
        <v>353020</v>
      </c>
      <c r="M60" s="46">
        <f t="shared" si="101"/>
        <v>1646</v>
      </c>
      <c r="N60" s="118">
        <f t="shared" si="101"/>
        <v>5055</v>
      </c>
      <c r="O60" s="118">
        <f t="shared" si="101"/>
        <v>6871</v>
      </c>
      <c r="P60" s="118">
        <f t="shared" si="101"/>
        <v>5839</v>
      </c>
      <c r="Q60" s="118">
        <f t="shared" si="101"/>
        <v>9929</v>
      </c>
      <c r="R60" s="118">
        <f t="shared" si="101"/>
        <v>3359</v>
      </c>
      <c r="S60" s="118">
        <f t="shared" si="101"/>
        <v>2266</v>
      </c>
      <c r="T60" s="118">
        <f t="shared" si="101"/>
        <v>5531</v>
      </c>
      <c r="U60" s="118">
        <f t="shared" si="101"/>
        <v>4531</v>
      </c>
      <c r="V60" s="118">
        <f t="shared" si="101"/>
        <v>1712</v>
      </c>
      <c r="W60" s="118"/>
      <c r="X60" s="118"/>
      <c r="Y60" s="118">
        <f t="shared" ref="Y60:AF60" si="102">Y59+Y58</f>
        <v>5521</v>
      </c>
      <c r="Z60" s="118">
        <f t="shared" si="102"/>
        <v>12834</v>
      </c>
      <c r="AA60" s="118">
        <f t="shared" si="102"/>
        <v>4322</v>
      </c>
      <c r="AB60" s="118">
        <f t="shared" si="102"/>
        <v>3940</v>
      </c>
      <c r="AC60" s="118">
        <f t="shared" si="102"/>
        <v>6385</v>
      </c>
      <c r="AD60" s="118">
        <f t="shared" si="102"/>
        <v>4946</v>
      </c>
      <c r="AE60" s="118">
        <f t="shared" si="102"/>
        <v>1845</v>
      </c>
      <c r="AF60" s="88">
        <f t="shared" si="102"/>
        <v>4448</v>
      </c>
      <c r="AG60" s="45">
        <f>+SUM(M60:AF60)</f>
        <v>90980</v>
      </c>
      <c r="AH60" s="45">
        <f t="shared" si="95"/>
        <v>50944</v>
      </c>
      <c r="AI60" s="45">
        <f>M60+N60+P60+R60+S60+U60+V60+Y60+AA60+AB60+AE60</f>
        <v>40036</v>
      </c>
      <c r="AJ60" s="46">
        <f>AJ59+AJ58</f>
        <v>8239</v>
      </c>
      <c r="AK60" s="118">
        <f>AK59+AK58</f>
        <v>1135</v>
      </c>
      <c r="AL60" s="88">
        <f>AL59+AL58</f>
        <v>2142</v>
      </c>
      <c r="AM60" s="45">
        <f>+SUM(AJ60:AL60)</f>
        <v>11516</v>
      </c>
      <c r="AN60" s="211">
        <f>+AM60+AG60+L60</f>
        <v>455516</v>
      </c>
      <c r="AQ60" s="45">
        <f>K60/AQ$5</f>
        <v>4529.25</v>
      </c>
      <c r="AR60" s="45">
        <f>AG60/AR$5</f>
        <v>5054.4444444444443</v>
      </c>
      <c r="AS60" s="45">
        <f>AH60/AS$5</f>
        <v>7277.7142857142853</v>
      </c>
      <c r="AT60" s="45">
        <f>AI60/AT$5</f>
        <v>3639.6363636363635</v>
      </c>
      <c r="AU60" s="45">
        <f>AM60/AU$5</f>
        <v>3838.6666666666665</v>
      </c>
      <c r="AV60" s="211">
        <f>AN60/AV$5</f>
        <v>15707.448275862069</v>
      </c>
      <c r="AW60" s="122"/>
      <c r="AX60" s="45">
        <f>MEDIAN($D60:$K60)</f>
        <v>36729</v>
      </c>
      <c r="AY60" s="45">
        <f>MEDIAN($M60:$AF60)</f>
        <v>4738.5</v>
      </c>
      <c r="AZ60" s="45">
        <f t="shared" si="100"/>
        <v>6385</v>
      </c>
      <c r="BA60" s="45">
        <f>MEDIAN($AE60,$AB60,$AA60,$Y60,$V60,$U60,$S60,$R60,$P60,$N60,$M60)</f>
        <v>3940</v>
      </c>
      <c r="BB60" s="45">
        <f>MEDIAN($AJ60:$AL60)</f>
        <v>2142</v>
      </c>
      <c r="BC60" s="211">
        <f>MEDIAN((D60:K60,M60:V60,Y60:AF60,AJ60:AL60))</f>
        <v>5531</v>
      </c>
    </row>
    <row r="61" spans="1:55" s="229" customFormat="1" ht="12">
      <c r="A61" s="227"/>
      <c r="B61" s="228"/>
      <c r="C61" s="212" t="s">
        <v>243</v>
      </c>
      <c r="D61" s="87">
        <f t="shared" ref="D61:V61" si="103">+D60/D$63</f>
        <v>0.11617199730180347</v>
      </c>
      <c r="E61" s="214">
        <f t="shared" si="103"/>
        <v>8.5089022682962437E-2</v>
      </c>
      <c r="F61" s="214">
        <f t="shared" si="103"/>
        <v>0.10597599849128117</v>
      </c>
      <c r="G61" s="214">
        <f t="shared" si="103"/>
        <v>0.11716028243750688</v>
      </c>
      <c r="H61" s="119">
        <f t="shared" si="103"/>
        <v>0.13056722726196493</v>
      </c>
      <c r="I61" s="119">
        <f t="shared" si="103"/>
        <v>9.7493298943436738E-2</v>
      </c>
      <c r="J61" s="214">
        <f t="shared" si="103"/>
        <v>9.0846894840545867E-2</v>
      </c>
      <c r="K61" s="119">
        <f t="shared" si="103"/>
        <v>0.10742525089313509</v>
      </c>
      <c r="L61" s="84">
        <f t="shared" si="103"/>
        <v>0.10922858049875957</v>
      </c>
      <c r="M61" s="214">
        <f t="shared" si="103"/>
        <v>8.8867292948925605E-2</v>
      </c>
      <c r="N61" s="215">
        <f t="shared" si="103"/>
        <v>0.12726586102719034</v>
      </c>
      <c r="O61" s="214">
        <f t="shared" si="103"/>
        <v>7.9167194755216552E-2</v>
      </c>
      <c r="P61" s="214">
        <f t="shared" si="103"/>
        <v>0.10584226077183824</v>
      </c>
      <c r="Q61" s="214">
        <f t="shared" si="103"/>
        <v>9.5855497523724936E-2</v>
      </c>
      <c r="R61" s="214">
        <f t="shared" si="103"/>
        <v>9.4798634041712529E-2</v>
      </c>
      <c r="S61" s="214">
        <f t="shared" si="103"/>
        <v>6.4728062157221211E-2</v>
      </c>
      <c r="T61" s="214">
        <f t="shared" si="103"/>
        <v>8.9527355131110389E-2</v>
      </c>
      <c r="U61" s="214">
        <f t="shared" si="103"/>
        <v>0.10345929900673592</v>
      </c>
      <c r="V61" s="119">
        <f t="shared" si="103"/>
        <v>6.8504661678204154E-2</v>
      </c>
      <c r="W61" s="119"/>
      <c r="X61" s="119"/>
      <c r="Y61" s="214">
        <f t="shared" ref="Y61:AN61" si="104">+Y60/Y$63</f>
        <v>0.10042929384800087</v>
      </c>
      <c r="Z61" s="215">
        <f t="shared" si="104"/>
        <v>8.9837460975234151E-2</v>
      </c>
      <c r="AA61" s="214">
        <f t="shared" si="104"/>
        <v>9.0516880288179613E-2</v>
      </c>
      <c r="AB61" s="214">
        <f t="shared" si="104"/>
        <v>7.9336313479118847E-2</v>
      </c>
      <c r="AC61" s="214">
        <f t="shared" si="104"/>
        <v>7.2986442925401795E-2</v>
      </c>
      <c r="AD61" s="214">
        <f t="shared" si="104"/>
        <v>9.3204688501111826E-2</v>
      </c>
      <c r="AE61" s="215">
        <f t="shared" si="104"/>
        <v>7.9970525768280523E-2</v>
      </c>
      <c r="AF61" s="215">
        <f t="shared" si="104"/>
        <v>7.2635824746476799E-2</v>
      </c>
      <c r="AG61" s="84">
        <f t="shared" si="104"/>
        <v>8.8770675429900636E-2</v>
      </c>
      <c r="AH61" s="84">
        <f t="shared" si="104"/>
        <v>8.5362359395238244E-2</v>
      </c>
      <c r="AI61" s="84">
        <f t="shared" si="104"/>
        <v>9.352217168779535E-2</v>
      </c>
      <c r="AJ61" s="214">
        <f t="shared" si="104"/>
        <v>5.5779724588032986E-2</v>
      </c>
      <c r="AK61" s="119">
        <f t="shared" si="104"/>
        <v>7.2375972452493303E-2</v>
      </c>
      <c r="AL61" s="214">
        <f t="shared" si="104"/>
        <v>8.171206225680934E-2</v>
      </c>
      <c r="AM61" s="84">
        <f t="shared" si="104"/>
        <v>6.0737755930844614E-2</v>
      </c>
      <c r="AN61" s="86">
        <f t="shared" si="104"/>
        <v>0.10244537862751854</v>
      </c>
      <c r="AQ61" s="84">
        <f t="shared" ref="AQ61:AV61" si="105">+AQ60/AQ$63</f>
        <v>0.10742525089313509</v>
      </c>
      <c r="AR61" s="84">
        <f t="shared" si="105"/>
        <v>8.8770675429900636E-2</v>
      </c>
      <c r="AS61" s="84">
        <f t="shared" si="105"/>
        <v>8.5362359395238244E-2</v>
      </c>
      <c r="AT61" s="84">
        <f t="shared" si="105"/>
        <v>9.3522171687795336E-2</v>
      </c>
      <c r="AU61" s="84">
        <f t="shared" si="105"/>
        <v>6.0737755930844614E-2</v>
      </c>
      <c r="AV61" s="86">
        <f t="shared" si="105"/>
        <v>0.10244537862751854</v>
      </c>
      <c r="AW61" s="85"/>
      <c r="AX61" s="84">
        <f>MEDIAN($D61:$K61)</f>
        <v>0.10670062469220813</v>
      </c>
      <c r="AY61" s="84">
        <f>MEDIAN($M61:$AF61)</f>
        <v>8.9682408053172263E-2</v>
      </c>
      <c r="AZ61" s="84">
        <f t="shared" ref="AZ61" si="106">MEDIAN($M61:$AF61)</f>
        <v>8.9682408053172263E-2</v>
      </c>
      <c r="BA61" s="84">
        <f>MEDIAN($AE61,$AB61,$AA61,$Y61,$V61,$U61,$S61,$R61,$P61,$N61,$M61)</f>
        <v>9.0516880288179613E-2</v>
      </c>
      <c r="BB61" s="84">
        <f>MEDIAN($AJ61:$AL61)</f>
        <v>7.2375972452493303E-2</v>
      </c>
      <c r="BC61" s="86">
        <f t="shared" ref="BC61" si="107">+BC60/BC$63</f>
        <v>9.0321211032545687E-2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8">D60+D55+D46</f>
        <v>314284</v>
      </c>
      <c r="E63" s="125">
        <f t="shared" si="108"/>
        <v>116431</v>
      </c>
      <c r="F63" s="125">
        <f t="shared" si="108"/>
        <v>434806</v>
      </c>
      <c r="G63" s="125">
        <f t="shared" si="108"/>
        <v>943784</v>
      </c>
      <c r="H63" s="125">
        <f t="shared" si="108"/>
        <v>282973</v>
      </c>
      <c r="I63" s="125">
        <f t="shared" si="108"/>
        <v>583117</v>
      </c>
      <c r="J63" s="125">
        <f t="shared" si="108"/>
        <v>219248</v>
      </c>
      <c r="K63" s="80">
        <f t="shared" si="108"/>
        <v>337295</v>
      </c>
      <c r="L63" s="45">
        <f>+SUM(D63:K63)</f>
        <v>3231938</v>
      </c>
      <c r="M63" s="81">
        <f t="shared" ref="M63:V63" si="109">M60+M55+M46</f>
        <v>18522</v>
      </c>
      <c r="N63" s="125">
        <f t="shared" si="109"/>
        <v>39720</v>
      </c>
      <c r="O63" s="125">
        <f t="shared" si="109"/>
        <v>86791</v>
      </c>
      <c r="P63" s="125">
        <f t="shared" si="109"/>
        <v>55167</v>
      </c>
      <c r="Q63" s="125">
        <f t="shared" si="109"/>
        <v>103583</v>
      </c>
      <c r="R63" s="125">
        <f t="shared" si="109"/>
        <v>35433</v>
      </c>
      <c r="S63" s="125">
        <f t="shared" si="109"/>
        <v>35008</v>
      </c>
      <c r="T63" s="125">
        <f t="shared" si="109"/>
        <v>61780</v>
      </c>
      <c r="U63" s="125">
        <f t="shared" si="109"/>
        <v>43795</v>
      </c>
      <c r="V63" s="125">
        <f t="shared" si="109"/>
        <v>24991</v>
      </c>
      <c r="W63" s="125"/>
      <c r="X63" s="125"/>
      <c r="Y63" s="125">
        <f t="shared" ref="Y63:AF63" si="110">Y60+Y55+Y46</f>
        <v>54974</v>
      </c>
      <c r="Z63" s="125">
        <f t="shared" si="110"/>
        <v>142858</v>
      </c>
      <c r="AA63" s="125">
        <f t="shared" si="110"/>
        <v>47748</v>
      </c>
      <c r="AB63" s="125">
        <f t="shared" si="110"/>
        <v>49662</v>
      </c>
      <c r="AC63" s="125">
        <f t="shared" si="110"/>
        <v>87482</v>
      </c>
      <c r="AD63" s="125">
        <f t="shared" si="110"/>
        <v>53066</v>
      </c>
      <c r="AE63" s="125">
        <f t="shared" si="110"/>
        <v>23071</v>
      </c>
      <c r="AF63" s="80">
        <f t="shared" si="110"/>
        <v>61237</v>
      </c>
      <c r="AG63" s="45">
        <f>+SUM(M63:AF63)</f>
        <v>1024888</v>
      </c>
      <c r="AH63" s="45">
        <f t="shared" ref="AH63:AH69" si="111">O63+Q63+Z63+AC63+AD63+AF63+T63</f>
        <v>596797</v>
      </c>
      <c r="AI63" s="45">
        <f>M63+N63+P63+R63+S63+U63+V63+Y63+AA63+AB63+AE63</f>
        <v>428091</v>
      </c>
      <c r="AJ63" s="81">
        <f>AJ60+AJ55+AJ46</f>
        <v>147706</v>
      </c>
      <c r="AK63" s="125">
        <f>AK60+AK55+AK46</f>
        <v>15682</v>
      </c>
      <c r="AL63" s="80">
        <f>AL60+AL55+AL46</f>
        <v>26214</v>
      </c>
      <c r="AM63" s="45">
        <f>+SUM(AJ63:AL63)</f>
        <v>189602</v>
      </c>
      <c r="AN63" s="211">
        <f>+AM63+AG63+L63</f>
        <v>4446428</v>
      </c>
      <c r="AQ63" s="45">
        <f>K63/AQ$5</f>
        <v>42161.875</v>
      </c>
      <c r="AR63" s="45">
        <f>AG63/AR$5</f>
        <v>56938.222222222219</v>
      </c>
      <c r="AS63" s="45">
        <f>AH63/AS$5</f>
        <v>85256.71428571429</v>
      </c>
      <c r="AT63" s="45">
        <f>AI63/AT$5</f>
        <v>38917.36363636364</v>
      </c>
      <c r="AU63" s="45">
        <f>AM63/AU$5</f>
        <v>63200.666666666664</v>
      </c>
      <c r="AV63" s="211">
        <f>AN63/AV$5</f>
        <v>153325.10344827586</v>
      </c>
      <c r="AW63" s="122"/>
      <c r="AX63" s="45">
        <f>MEDIAN($D63:$K63)</f>
        <v>325789.5</v>
      </c>
      <c r="AY63" s="45">
        <f>MEDIAN($M63:$AF63)</f>
        <v>51364</v>
      </c>
      <c r="AZ63" s="45">
        <f>MEDIAN($AC63,$AD63,$Z63,$T63,$O63,Q63,AF63)</f>
        <v>86791</v>
      </c>
      <c r="BA63" s="45">
        <f>MEDIAN($AE63,$AB63,$AA63,$Y63,$V63,$U63,$S63,$R63,$P63,$N63,$M63)</f>
        <v>39720</v>
      </c>
      <c r="BB63" s="45">
        <f>MEDIAN($AJ63:$AL63)</f>
        <v>26214</v>
      </c>
      <c r="BC63" s="211">
        <f>MEDIAN((D63:K63,M63:V63,Y63:AF63,AJ63:AL63))</f>
        <v>61237</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2">D42-D63</f>
        <v>14799</v>
      </c>
      <c r="E65" s="125">
        <f t="shared" si="112"/>
        <v>-2237</v>
      </c>
      <c r="F65" s="125">
        <f t="shared" si="112"/>
        <v>8350</v>
      </c>
      <c r="G65" s="125">
        <f t="shared" si="112"/>
        <v>29687</v>
      </c>
      <c r="H65" s="125">
        <f t="shared" si="112"/>
        <v>-1471</v>
      </c>
      <c r="I65" s="125">
        <f t="shared" si="112"/>
        <v>45946</v>
      </c>
      <c r="J65" s="125">
        <f t="shared" si="112"/>
        <v>9694</v>
      </c>
      <c r="K65" s="80">
        <f t="shared" si="112"/>
        <v>16163</v>
      </c>
      <c r="L65" s="45">
        <f>+SUM(D65:K65)</f>
        <v>120931</v>
      </c>
      <c r="M65" s="81">
        <f t="shared" ref="M65:V65" si="113">M42-M63</f>
        <v>-1723</v>
      </c>
      <c r="N65" s="125">
        <f t="shared" si="113"/>
        <v>1546</v>
      </c>
      <c r="O65" s="125">
        <f t="shared" si="113"/>
        <v>10041</v>
      </c>
      <c r="P65" s="125">
        <f t="shared" si="113"/>
        <v>661</v>
      </c>
      <c r="Q65" s="125">
        <f t="shared" si="113"/>
        <v>4191</v>
      </c>
      <c r="R65" s="125">
        <f t="shared" si="113"/>
        <v>274</v>
      </c>
      <c r="S65" s="125">
        <f t="shared" si="113"/>
        <v>912</v>
      </c>
      <c r="T65" s="125">
        <f t="shared" si="113"/>
        <v>2065</v>
      </c>
      <c r="U65" s="125">
        <f t="shared" si="113"/>
        <v>1364</v>
      </c>
      <c r="V65" s="125">
        <f t="shared" si="113"/>
        <v>375</v>
      </c>
      <c r="W65" s="125"/>
      <c r="X65" s="125"/>
      <c r="Y65" s="125">
        <f t="shared" ref="Y65:AF65" si="114">Y42-Y63</f>
        <v>2685</v>
      </c>
      <c r="Z65" s="125">
        <f t="shared" si="114"/>
        <v>4079</v>
      </c>
      <c r="AA65" s="125">
        <f t="shared" si="114"/>
        <v>1626</v>
      </c>
      <c r="AB65" s="125">
        <f t="shared" si="114"/>
        <v>1005</v>
      </c>
      <c r="AC65" s="125">
        <f t="shared" si="114"/>
        <v>3184</v>
      </c>
      <c r="AD65" s="125">
        <f t="shared" si="114"/>
        <v>-334</v>
      </c>
      <c r="AE65" s="125">
        <f t="shared" si="114"/>
        <v>-54</v>
      </c>
      <c r="AF65" s="80">
        <f t="shared" si="114"/>
        <v>-327</v>
      </c>
      <c r="AG65" s="45">
        <f>+SUM(M65:AF65)</f>
        <v>31570</v>
      </c>
      <c r="AH65" s="45">
        <f t="shared" si="111"/>
        <v>22899</v>
      </c>
      <c r="AI65" s="45">
        <f>M65+N65+P65+R65+S65+U65+V65+Y65+AA65+AB65+AE65</f>
        <v>8671</v>
      </c>
      <c r="AJ65" s="81">
        <f>AJ42-AJ63</f>
        <v>4029</v>
      </c>
      <c r="AK65" s="125">
        <f>AK42-AK63</f>
        <v>441</v>
      </c>
      <c r="AL65" s="80">
        <f>AL42-AL63</f>
        <v>2145</v>
      </c>
      <c r="AM65" s="45">
        <f>+SUM(AJ65:AL65)</f>
        <v>6615</v>
      </c>
      <c r="AN65" s="211">
        <f>+AM65+AG65+L65</f>
        <v>159116</v>
      </c>
      <c r="AQ65" s="45">
        <f>K65/AQ$5</f>
        <v>2020.375</v>
      </c>
      <c r="AR65" s="45">
        <f>AG65/AR$5</f>
        <v>1753.8888888888889</v>
      </c>
      <c r="AS65" s="45">
        <f>AH65/AS$5</f>
        <v>3271.2857142857142</v>
      </c>
      <c r="AT65" s="45">
        <f>AI65/AT$5</f>
        <v>788.27272727272725</v>
      </c>
      <c r="AU65" s="45">
        <f>AM65/AU$5</f>
        <v>2205</v>
      </c>
      <c r="AV65" s="211">
        <f>AN65/AV$5</f>
        <v>5486.7586206896549</v>
      </c>
      <c r="AW65" s="122"/>
      <c r="AX65" s="45">
        <f>MEDIAN($D65:$K65)</f>
        <v>12246.5</v>
      </c>
      <c r="AY65" s="45">
        <f>MEDIAN($M65:$AF65)</f>
        <v>1184.5</v>
      </c>
      <c r="AZ65" s="45">
        <f>MEDIAN($AC65,$AD65,$Z65,$T65,$O65,Q65,AF65)</f>
        <v>3184</v>
      </c>
      <c r="BA65" s="45">
        <f>MEDIAN($AE65,$AB65,$AA65,$Y65,$V65,$U65,$S65,$R65,$P65,$N65,$M65)</f>
        <v>912</v>
      </c>
      <c r="BB65" s="45">
        <f>MEDIAN($AJ65:$AL65)</f>
        <v>2145</v>
      </c>
      <c r="BC65" s="211">
        <f>MEDIAN((D65:K65,M65:V65,Y65:AF65,AJ65:AL65))</f>
        <v>1626</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5801</v>
      </c>
      <c r="F67" s="160"/>
      <c r="G67" s="160">
        <v>-226</v>
      </c>
      <c r="H67" s="144">
        <v>77800</v>
      </c>
      <c r="I67" s="144">
        <v>0</v>
      </c>
      <c r="J67" s="160">
        <v>0</v>
      </c>
      <c r="K67" s="144">
        <v>1450</v>
      </c>
      <c r="L67" s="43">
        <f>+SUM(D67:K67)</f>
        <v>84825</v>
      </c>
      <c r="M67" s="160">
        <v>-1347</v>
      </c>
      <c r="N67" s="160"/>
      <c r="O67" s="160">
        <v>320</v>
      </c>
      <c r="P67" s="160">
        <v>-548</v>
      </c>
      <c r="Q67" s="160">
        <v>-3790</v>
      </c>
      <c r="R67" s="160">
        <v>0</v>
      </c>
      <c r="S67" s="160">
        <v>-311</v>
      </c>
      <c r="T67" s="160">
        <v>0</v>
      </c>
      <c r="U67" s="160"/>
      <c r="V67" s="144">
        <v>-335</v>
      </c>
      <c r="W67" s="144"/>
      <c r="X67" s="144"/>
      <c r="Y67" s="160">
        <v>-39</v>
      </c>
      <c r="Z67" s="160">
        <v>-2122</v>
      </c>
      <c r="AA67" s="160">
        <v>-1614</v>
      </c>
      <c r="AB67" s="160">
        <v>-1445</v>
      </c>
      <c r="AC67" s="160">
        <v>12</v>
      </c>
      <c r="AD67" s="160">
        <v>-2464</v>
      </c>
      <c r="AE67" s="160">
        <v>-1361</v>
      </c>
      <c r="AF67" s="160">
        <v>-1372</v>
      </c>
      <c r="AG67" s="43">
        <f>+SUM(M67:AF67)</f>
        <v>-16416</v>
      </c>
      <c r="AH67" s="43">
        <f t="shared" si="111"/>
        <v>-9416</v>
      </c>
      <c r="AI67" s="43">
        <f>M67+N67+P67+R67+S67+U67+V67+Y67+AA67+AB67+AE67</f>
        <v>-7000</v>
      </c>
      <c r="AJ67" s="160">
        <v>0</v>
      </c>
      <c r="AK67" s="144"/>
      <c r="AL67" s="160">
        <v>0</v>
      </c>
      <c r="AM67" s="43">
        <f>+SUM(AJ67:AL67)</f>
        <v>0</v>
      </c>
      <c r="AN67" s="44">
        <f>+AM67+AG67+L67</f>
        <v>68409</v>
      </c>
      <c r="AQ67" s="43">
        <f>K67/AQ$5</f>
        <v>181.25</v>
      </c>
      <c r="AR67" s="43">
        <f>AG67/AR$5</f>
        <v>-912</v>
      </c>
      <c r="AS67" s="43">
        <f>AH67/AS$5</f>
        <v>-1345.1428571428571</v>
      </c>
      <c r="AT67" s="43">
        <f>AI67/AT$5</f>
        <v>-636.36363636363637</v>
      </c>
      <c r="AU67" s="43">
        <f>AM67/AU$5</f>
        <v>0</v>
      </c>
      <c r="AV67" s="44">
        <f>AN67/AV$5</f>
        <v>2358.9310344827586</v>
      </c>
      <c r="AW67" s="122"/>
      <c r="AX67" s="43">
        <f>MEDIAN($D67:$K67)</f>
        <v>0</v>
      </c>
      <c r="AY67" s="43">
        <f>MEDIAN($M67:$AF67)</f>
        <v>-947.5</v>
      </c>
      <c r="AZ67" s="43">
        <f>MEDIAN($AC67,$AD67,$Z67,$T67,$O67,Q67,AF67)</f>
        <v>-1372</v>
      </c>
      <c r="BA67" s="43">
        <f>MEDIAN($AE67,$AB67,$AA67,$Y67,$V67,$U67,$S67,$R67,$P67,$N67,$M67)</f>
        <v>-548</v>
      </c>
      <c r="BB67" s="43">
        <f>MEDIAN($AJ67:$AL67)</f>
        <v>0</v>
      </c>
      <c r="BC67" s="44">
        <f>MEDIAN((D67:K67,M67:V67,Y67:AF67,AJ67:AL67))</f>
        <v>-39</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5">D65+D67</f>
        <v>14799</v>
      </c>
      <c r="E69" s="126">
        <f t="shared" si="115"/>
        <v>3564</v>
      </c>
      <c r="F69" s="126">
        <f t="shared" si="115"/>
        <v>8350</v>
      </c>
      <c r="G69" s="126">
        <f t="shared" si="115"/>
        <v>29461</v>
      </c>
      <c r="H69" s="126">
        <f t="shared" si="115"/>
        <v>76329</v>
      </c>
      <c r="I69" s="126">
        <f t="shared" si="115"/>
        <v>45946</v>
      </c>
      <c r="J69" s="126">
        <f t="shared" si="115"/>
        <v>9694</v>
      </c>
      <c r="K69" s="78">
        <f t="shared" si="115"/>
        <v>17613</v>
      </c>
      <c r="L69" s="42">
        <f>+SUM(D69:K69)</f>
        <v>205756</v>
      </c>
      <c r="M69" s="79">
        <f t="shared" ref="M69:V69" si="116">M65+M67</f>
        <v>-3070</v>
      </c>
      <c r="N69" s="126">
        <f t="shared" si="116"/>
        <v>1546</v>
      </c>
      <c r="O69" s="126">
        <f t="shared" si="116"/>
        <v>10361</v>
      </c>
      <c r="P69" s="126">
        <f t="shared" si="116"/>
        <v>113</v>
      </c>
      <c r="Q69" s="126">
        <f t="shared" si="116"/>
        <v>401</v>
      </c>
      <c r="R69" s="126">
        <f t="shared" si="116"/>
        <v>274</v>
      </c>
      <c r="S69" s="126">
        <f t="shared" si="116"/>
        <v>601</v>
      </c>
      <c r="T69" s="126">
        <f t="shared" si="116"/>
        <v>2065</v>
      </c>
      <c r="U69" s="126">
        <f t="shared" si="116"/>
        <v>1364</v>
      </c>
      <c r="V69" s="126">
        <f t="shared" si="116"/>
        <v>40</v>
      </c>
      <c r="W69" s="126"/>
      <c r="X69" s="126"/>
      <c r="Y69" s="126">
        <f t="shared" ref="Y69:AF69" si="117">Y65+Y67</f>
        <v>2646</v>
      </c>
      <c r="Z69" s="126">
        <f t="shared" si="117"/>
        <v>1957</v>
      </c>
      <c r="AA69" s="126">
        <f t="shared" si="117"/>
        <v>12</v>
      </c>
      <c r="AB69" s="126">
        <f t="shared" si="117"/>
        <v>-440</v>
      </c>
      <c r="AC69" s="126">
        <f t="shared" si="117"/>
        <v>3196</v>
      </c>
      <c r="AD69" s="126">
        <f t="shared" si="117"/>
        <v>-2798</v>
      </c>
      <c r="AE69" s="126">
        <f t="shared" si="117"/>
        <v>-1415</v>
      </c>
      <c r="AF69" s="78">
        <f t="shared" si="117"/>
        <v>-1699</v>
      </c>
      <c r="AG69" s="42">
        <f>+SUM(M69:AF69)</f>
        <v>15154</v>
      </c>
      <c r="AH69" s="42">
        <f t="shared" si="111"/>
        <v>13483</v>
      </c>
      <c r="AI69" s="42">
        <f>M69+N69+P69+R69+S69+U69+V69+Y69+AA69+AB69+AE69</f>
        <v>1671</v>
      </c>
      <c r="AJ69" s="79">
        <f>AJ65+AJ67</f>
        <v>4029</v>
      </c>
      <c r="AK69" s="126">
        <f>AK65+AK67</f>
        <v>441</v>
      </c>
      <c r="AL69" s="78">
        <f>AL65+AL67</f>
        <v>2145</v>
      </c>
      <c r="AM69" s="42">
        <f>+SUM(AJ69:AL69)</f>
        <v>6615</v>
      </c>
      <c r="AN69" s="230">
        <f>+AM69+AG69+L69</f>
        <v>227525</v>
      </c>
      <c r="AQ69" s="42">
        <f>K69/AQ$5</f>
        <v>2201.625</v>
      </c>
      <c r="AR69" s="42">
        <f>AG69/AR$5</f>
        <v>841.88888888888891</v>
      </c>
      <c r="AS69" s="42">
        <f>AH69/AS$5</f>
        <v>1926.1428571428571</v>
      </c>
      <c r="AT69" s="42">
        <f>AI69/AT$5</f>
        <v>151.90909090909091</v>
      </c>
      <c r="AU69" s="42">
        <f>AM69/AU$5</f>
        <v>2205</v>
      </c>
      <c r="AV69" s="230">
        <f>AN69/AV$5</f>
        <v>7845.6896551724139</v>
      </c>
      <c r="AW69" s="122"/>
      <c r="AX69" s="42">
        <f>MEDIAN($D69:$K69)</f>
        <v>16206</v>
      </c>
      <c r="AY69" s="42">
        <f>MEDIAN($M69:$AF69)</f>
        <v>337.5</v>
      </c>
      <c r="AZ69" s="42">
        <f>MEDIAN($AC69,$AD69,$Z69,$T69,$O69,Q69,AF69)</f>
        <v>1957</v>
      </c>
      <c r="BA69" s="42">
        <f>MEDIAN($AE69,$AB69,$AA69,$Y69,$V69,$U69,$S69,$R69,$P69,$N69,$M69)</f>
        <v>113</v>
      </c>
      <c r="BB69" s="42">
        <f>MEDIAN($AJ69:$AL69)</f>
        <v>2145</v>
      </c>
      <c r="BC69" s="230">
        <f>MEDIAN((D69:K69,M69:V69,Y69:AF69,AJ69:AL69))</f>
        <v>1957</v>
      </c>
    </row>
    <row r="70" spans="1:55" s="204" customFormat="1" ht="15" thickTop="1">
      <c r="A70" s="199"/>
      <c r="B70" s="231"/>
      <c r="C70" s="232" t="s">
        <v>238</v>
      </c>
      <c r="D70" s="77">
        <f t="shared" ref="D70:V70" si="118">+D65/D42</f>
        <v>4.4970417797333802E-2</v>
      </c>
      <c r="E70" s="233">
        <f t="shared" si="118"/>
        <v>-1.9589470550116467E-2</v>
      </c>
      <c r="F70" s="233">
        <f t="shared" si="118"/>
        <v>1.8842123315491611E-2</v>
      </c>
      <c r="G70" s="233">
        <f t="shared" si="118"/>
        <v>3.0496029157519845E-2</v>
      </c>
      <c r="H70" s="127">
        <f t="shared" si="118"/>
        <v>-5.225540138258343E-3</v>
      </c>
      <c r="I70" s="127">
        <f t="shared" si="118"/>
        <v>7.3038789437623888E-2</v>
      </c>
      <c r="J70" s="233">
        <f t="shared" si="118"/>
        <v>4.2342602056416039E-2</v>
      </c>
      <c r="K70" s="127">
        <f t="shared" si="118"/>
        <v>4.5728205331326495E-2</v>
      </c>
      <c r="L70" s="75">
        <f t="shared" si="118"/>
        <v>3.6067916760243242E-2</v>
      </c>
      <c r="M70" s="233">
        <f t="shared" si="118"/>
        <v>-0.10256562890648253</v>
      </c>
      <c r="N70" s="127">
        <f t="shared" si="118"/>
        <v>3.746425628846993E-2</v>
      </c>
      <c r="O70" s="233">
        <f t="shared" si="118"/>
        <v>0.10369505948446794</v>
      </c>
      <c r="P70" s="233">
        <f t="shared" si="118"/>
        <v>1.1839936949201118E-2</v>
      </c>
      <c r="Q70" s="233">
        <f t="shared" si="118"/>
        <v>3.8886930057342214E-2</v>
      </c>
      <c r="R70" s="233">
        <f t="shared" si="118"/>
        <v>7.6735654073430979E-3</v>
      </c>
      <c r="S70" s="233">
        <f t="shared" si="118"/>
        <v>2.5389755011135856E-2</v>
      </c>
      <c r="T70" s="233">
        <f t="shared" si="118"/>
        <v>3.2343958023337768E-2</v>
      </c>
      <c r="U70" s="233">
        <f t="shared" si="118"/>
        <v>3.0204388936867513E-2</v>
      </c>
      <c r="V70" s="127">
        <f t="shared" si="118"/>
        <v>1.4783568556335253E-2</v>
      </c>
      <c r="W70" s="127"/>
      <c r="X70" s="127"/>
      <c r="Y70" s="233">
        <f t="shared" ref="Y70:AG70" si="119">+Y65/Y42</f>
        <v>4.6566884614717564E-2</v>
      </c>
      <c r="Z70" s="127">
        <f t="shared" si="119"/>
        <v>2.7760196546819386E-2</v>
      </c>
      <c r="AA70" s="233">
        <f t="shared" si="119"/>
        <v>3.2932312553165637E-2</v>
      </c>
      <c r="AB70" s="233">
        <f t="shared" si="119"/>
        <v>1.9835395819764342E-2</v>
      </c>
      <c r="AC70" s="233">
        <f t="shared" si="119"/>
        <v>3.5117905278715285E-2</v>
      </c>
      <c r="AD70" s="233">
        <f t="shared" si="119"/>
        <v>-6.3339148903891378E-3</v>
      </c>
      <c r="AE70" s="127">
        <f t="shared" si="119"/>
        <v>-2.3460920189425209E-3</v>
      </c>
      <c r="AF70" s="127">
        <f t="shared" si="119"/>
        <v>-5.3685765884091286E-3</v>
      </c>
      <c r="AG70" s="75">
        <f t="shared" si="119"/>
        <v>2.9882872769196694E-2</v>
      </c>
      <c r="AH70" s="75">
        <f>AH65/AH42</f>
        <v>3.6951989362526139E-2</v>
      </c>
      <c r="AI70" s="75">
        <f>AI65/AI42</f>
        <v>1.9852917607301002E-2</v>
      </c>
      <c r="AJ70" s="233">
        <f>+AJ65/AJ42</f>
        <v>2.6552871783042806E-2</v>
      </c>
      <c r="AK70" s="127">
        <f>+AK65/AK42</f>
        <v>2.7352229733920486E-2</v>
      </c>
      <c r="AL70" s="233">
        <f>+AL65/AL42</f>
        <v>7.5637363799851892E-2</v>
      </c>
      <c r="AM70" s="75">
        <f>+AM65/AM42</f>
        <v>3.3712675252399127E-2</v>
      </c>
      <c r="AN70" s="76">
        <f>+AN65/AN42</f>
        <v>3.454879597285359E-2</v>
      </c>
      <c r="AQ70" s="75">
        <f>AQ65/AQ42</f>
        <v>4.5728205331326495E-2</v>
      </c>
      <c r="AR70" s="75">
        <f>AR65/AR42</f>
        <v>2.9882872769196694E-2</v>
      </c>
      <c r="AS70" s="75">
        <f>AS65/AS42</f>
        <v>3.6951989362526139E-2</v>
      </c>
      <c r="AT70" s="75">
        <f>AT65/AT42</f>
        <v>1.9852917607301002E-2</v>
      </c>
      <c r="AU70" s="75">
        <f>AU65/AU42</f>
        <v>3.3712675252399134E-2</v>
      </c>
      <c r="AV70" s="76">
        <f>+AV65/AV42</f>
        <v>3.454879597285359E-2</v>
      </c>
      <c r="AW70" s="71"/>
      <c r="AX70" s="75">
        <f>MEDIAN($D70:$K70)</f>
        <v>3.6419315606967942E-2</v>
      </c>
      <c r="AY70" s="75">
        <f>MEDIAN($M70:$AF70)</f>
        <v>2.6574975778977619E-2</v>
      </c>
      <c r="AZ70" s="75">
        <f t="shared" ref="AZ70:AZ71" si="120">MEDIAN($M70:$AF70)</f>
        <v>2.6574975778977619E-2</v>
      </c>
      <c r="BA70" s="75">
        <f>MEDIAN($AE70,$AB70,$AA70,$Y70,$V70,$U70,$S70,$R70,$P70,$N70,$M70)</f>
        <v>1.9835395819764342E-2</v>
      </c>
      <c r="BB70" s="75">
        <f>MEDIAN($AJ70:$AL70)</f>
        <v>2.7352229733920486E-2</v>
      </c>
      <c r="BC70" s="76">
        <f>+BC65/BC42</f>
        <v>2.6695123953373829E-2</v>
      </c>
    </row>
    <row r="71" spans="1:55" s="204" customFormat="1">
      <c r="A71" s="199"/>
      <c r="B71" s="200"/>
      <c r="C71" s="232" t="s">
        <v>237</v>
      </c>
      <c r="D71" s="74">
        <f t="shared" ref="D71:V71" si="121">+D69/D42</f>
        <v>4.4970417797333802E-2</v>
      </c>
      <c r="E71" s="234">
        <f t="shared" si="121"/>
        <v>3.1210046061964727E-2</v>
      </c>
      <c r="F71" s="234">
        <f t="shared" si="121"/>
        <v>1.8842123315491611E-2</v>
      </c>
      <c r="G71" s="234">
        <f t="shared" si="121"/>
        <v>3.0263870212877426E-2</v>
      </c>
      <c r="H71" s="128">
        <f t="shared" si="121"/>
        <v>0.27114905045079607</v>
      </c>
      <c r="I71" s="128">
        <f t="shared" si="121"/>
        <v>7.3038789437623888E-2</v>
      </c>
      <c r="J71" s="234">
        <f t="shared" si="121"/>
        <v>4.2342602056416039E-2</v>
      </c>
      <c r="K71" s="128">
        <f t="shared" si="121"/>
        <v>4.9830531491718962E-2</v>
      </c>
      <c r="L71" s="73">
        <f t="shared" si="121"/>
        <v>6.1367145569958148E-2</v>
      </c>
      <c r="M71" s="234">
        <f t="shared" si="121"/>
        <v>-0.18274897315316388</v>
      </c>
      <c r="N71" s="235">
        <f t="shared" si="121"/>
        <v>3.746425628846993E-2</v>
      </c>
      <c r="O71" s="234">
        <f t="shared" si="121"/>
        <v>0.10699975214805023</v>
      </c>
      <c r="P71" s="234">
        <f t="shared" si="121"/>
        <v>2.0240739413914166E-3</v>
      </c>
      <c r="Q71" s="234">
        <f t="shared" si="121"/>
        <v>3.7207489747063298E-3</v>
      </c>
      <c r="R71" s="234">
        <f t="shared" si="121"/>
        <v>7.6735654073430979E-3</v>
      </c>
      <c r="S71" s="234">
        <f t="shared" si="121"/>
        <v>1.673162583518931E-2</v>
      </c>
      <c r="T71" s="234">
        <f t="shared" si="121"/>
        <v>3.2343958023337768E-2</v>
      </c>
      <c r="U71" s="234">
        <f t="shared" si="121"/>
        <v>3.0204388936867513E-2</v>
      </c>
      <c r="V71" s="128">
        <f t="shared" si="121"/>
        <v>1.5769139793424269E-3</v>
      </c>
      <c r="W71" s="128"/>
      <c r="X71" s="128"/>
      <c r="Y71" s="234">
        <f t="shared" ref="Y71:AG71" si="122">+Y69/Y42</f>
        <v>4.5890494111933959E-2</v>
      </c>
      <c r="Z71" s="235">
        <f t="shared" si="122"/>
        <v>1.3318633155706187E-2</v>
      </c>
      <c r="AA71" s="234">
        <f t="shared" si="122"/>
        <v>2.4304289707133308E-4</v>
      </c>
      <c r="AB71" s="234">
        <f t="shared" si="122"/>
        <v>-8.684153393727672E-3</v>
      </c>
      <c r="AC71" s="234">
        <f t="shared" si="122"/>
        <v>3.5250259193082299E-2</v>
      </c>
      <c r="AD71" s="234">
        <f t="shared" si="122"/>
        <v>-5.3060760069786848E-2</v>
      </c>
      <c r="AE71" s="235">
        <f t="shared" si="122"/>
        <v>-6.1476300125993831E-2</v>
      </c>
      <c r="AF71" s="235">
        <f t="shared" si="122"/>
        <v>-2.7893613528156298E-2</v>
      </c>
      <c r="AG71" s="70">
        <f t="shared" si="122"/>
        <v>1.4344157552879528E-2</v>
      </c>
      <c r="AH71" s="70">
        <f>AH69/AH42</f>
        <v>2.1757442358834009E-2</v>
      </c>
      <c r="AI71" s="70">
        <f>AI69/AI42</f>
        <v>3.8258822882943112E-3</v>
      </c>
      <c r="AJ71" s="234">
        <f>+AJ69/AJ42</f>
        <v>2.6552871783042806E-2</v>
      </c>
      <c r="AK71" s="128">
        <f>+AK69/AK42</f>
        <v>2.7352229733920486E-2</v>
      </c>
      <c r="AL71" s="234">
        <f>+AL69/AL42</f>
        <v>7.5637363799851892E-2</v>
      </c>
      <c r="AM71" s="70">
        <f>+AM69/AM42</f>
        <v>3.3712675252399127E-2</v>
      </c>
      <c r="AN71" s="72">
        <f>+AN69/AN42</f>
        <v>4.9402415870958998E-2</v>
      </c>
      <c r="AQ71" s="70">
        <f>AQ69/AQ42</f>
        <v>4.9830531491718962E-2</v>
      </c>
      <c r="AR71" s="70">
        <f>AR69/AR42</f>
        <v>1.4344157552879528E-2</v>
      </c>
      <c r="AS71" s="70">
        <f>AS69/AS42</f>
        <v>2.1757442358834009E-2</v>
      </c>
      <c r="AT71" s="70">
        <f>AT69/AT42</f>
        <v>3.8258822882943117E-3</v>
      </c>
      <c r="AU71" s="70">
        <f>AU69/AU42</f>
        <v>3.3712675252399134E-2</v>
      </c>
      <c r="AV71" s="72">
        <f>+AV69/AV42</f>
        <v>4.9402415870959004E-2</v>
      </c>
      <c r="AW71" s="71"/>
      <c r="AX71" s="70">
        <f>MEDIAN($D71:$K71)</f>
        <v>4.365650992687492E-2</v>
      </c>
      <c r="AY71" s="70">
        <f>MEDIAN($M71:$AF71)</f>
        <v>5.6971571910247138E-3</v>
      </c>
      <c r="AZ71" s="70">
        <f t="shared" si="120"/>
        <v>5.6971571910247138E-3</v>
      </c>
      <c r="BA71" s="70">
        <f>MEDIAN($AE71,$AB71,$AA71,$Y71,$V71,$U71,$S71,$R71,$P71,$N71,$M71)</f>
        <v>2.0240739413914166E-3</v>
      </c>
      <c r="BB71" s="70">
        <f>MEDIAN($AJ71:$AL71)</f>
        <v>2.7352229733920486E-2</v>
      </c>
      <c r="BC71" s="72">
        <f>+BC69/BC42</f>
        <v>3.2129371203414872E-2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2013</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3">D81+D82+D113</f>
        <v>8182</v>
      </c>
      <c r="E77" s="130">
        <f t="shared" si="123"/>
        <v>13810</v>
      </c>
      <c r="F77" s="130">
        <f t="shared" si="123"/>
        <v>79994</v>
      </c>
      <c r="G77" s="130">
        <f t="shared" si="123"/>
        <v>27566</v>
      </c>
      <c r="H77" s="130">
        <f t="shared" si="123"/>
        <v>88447</v>
      </c>
      <c r="I77" s="130">
        <f t="shared" si="123"/>
        <v>109055</v>
      </c>
      <c r="J77" s="130">
        <f t="shared" si="123"/>
        <v>21370</v>
      </c>
      <c r="K77" s="130">
        <f t="shared" si="123"/>
        <v>19202</v>
      </c>
      <c r="L77" s="130">
        <f t="shared" si="123"/>
        <v>367626</v>
      </c>
      <c r="M77" s="130">
        <f t="shared" si="123"/>
        <v>30974</v>
      </c>
      <c r="N77" s="130">
        <f t="shared" si="123"/>
        <v>6023</v>
      </c>
      <c r="O77" s="130">
        <f t="shared" si="123"/>
        <v>54443</v>
      </c>
      <c r="P77" s="130">
        <f t="shared" si="123"/>
        <v>15849</v>
      </c>
      <c r="Q77" s="130">
        <f t="shared" si="123"/>
        <v>1917</v>
      </c>
      <c r="R77" s="130">
        <f t="shared" si="123"/>
        <v>10423</v>
      </c>
      <c r="S77" s="130">
        <f t="shared" si="123"/>
        <v>10174</v>
      </c>
      <c r="T77" s="130">
        <f t="shared" si="123"/>
        <v>4902</v>
      </c>
      <c r="U77" s="130">
        <f t="shared" si="123"/>
        <v>21564</v>
      </c>
      <c r="V77" s="130">
        <f t="shared" si="123"/>
        <v>5583</v>
      </c>
      <c r="W77" s="130"/>
      <c r="X77" s="130"/>
      <c r="Y77" s="130">
        <f t="shared" ref="Y77:AL77" si="124">Y81+Y82+Y113</f>
        <v>41756</v>
      </c>
      <c r="Z77" s="130">
        <f t="shared" si="124"/>
        <v>7586</v>
      </c>
      <c r="AA77" s="130">
        <f t="shared" si="124"/>
        <v>6492</v>
      </c>
      <c r="AB77" s="130">
        <f t="shared" si="124"/>
        <v>17624</v>
      </c>
      <c r="AC77" s="130">
        <f t="shared" si="124"/>
        <v>1648</v>
      </c>
      <c r="AD77" s="130">
        <f t="shared" si="124"/>
        <v>12014</v>
      </c>
      <c r="AE77" s="130">
        <f t="shared" si="124"/>
        <v>8328</v>
      </c>
      <c r="AF77" s="130">
        <f t="shared" si="124"/>
        <v>3209</v>
      </c>
      <c r="AG77" s="43">
        <f t="shared" ref="AG77:AG78" si="125">+SUM(M77:AF77)</f>
        <v>260509</v>
      </c>
      <c r="AH77" s="43">
        <f t="shared" ref="AH77:AH78" si="126">O77+Q77+Z77+AC77+AD77+AF77+T77</f>
        <v>85719</v>
      </c>
      <c r="AI77" s="43">
        <f t="shared" ref="AI77:AI78" si="127">M77+N77+P77+R77+S77+U77+V77+Y77+AA77+AB77+AE77</f>
        <v>174790</v>
      </c>
      <c r="AJ77" s="130">
        <f t="shared" si="124"/>
        <v>51699</v>
      </c>
      <c r="AK77" s="130">
        <f t="shared" si="124"/>
        <v>73733</v>
      </c>
      <c r="AL77" s="130">
        <f t="shared" si="124"/>
        <v>21571</v>
      </c>
      <c r="AM77" s="43">
        <f t="shared" ref="AM77:AM78" si="128">+SUM(AJ77:AL77)</f>
        <v>147003</v>
      </c>
      <c r="AN77" s="44">
        <f t="shared" ref="AN77:AN78" si="129">+AM77+AG77+L77</f>
        <v>775138</v>
      </c>
      <c r="AQ77" s="43">
        <f>K77/AQ$5</f>
        <v>2400.25</v>
      </c>
      <c r="AR77" s="43">
        <f t="shared" ref="AR77:AT78" si="130">AG77/AR$5</f>
        <v>14472.722222222223</v>
      </c>
      <c r="AS77" s="43">
        <f t="shared" si="130"/>
        <v>12245.571428571429</v>
      </c>
      <c r="AT77" s="43">
        <f t="shared" si="130"/>
        <v>15890</v>
      </c>
      <c r="AU77" s="43">
        <f>AM77/AU$5</f>
        <v>49001</v>
      </c>
      <c r="AV77" s="44">
        <f>AN77/AV$5</f>
        <v>26728.896551724138</v>
      </c>
      <c r="AW77" s="50"/>
      <c r="AX77" s="43">
        <f t="shared" ref="AX77:AX78" si="131">MEDIAN($D77:$K77)</f>
        <v>24468</v>
      </c>
      <c r="AY77" s="43">
        <f t="shared" ref="AY77:AY78" si="132">MEDIAN($M77:$AF77)</f>
        <v>9251</v>
      </c>
      <c r="AZ77" s="43">
        <f t="shared" ref="AZ77:AZ78" si="133">MEDIAN($AC77,$AD77,$Z77,$T77,$O77,Q77,AF77)</f>
        <v>4902</v>
      </c>
      <c r="BA77" s="43">
        <f>MEDIAN($AE77,$AB77,$AA77,$Y77,$V77,$U77,$S77,$R77,$P77,$N77,$M77)</f>
        <v>10423</v>
      </c>
      <c r="BB77" s="43">
        <f t="shared" ref="BB77:BB78" si="134">MEDIAN($AJ77:$AL77)</f>
        <v>51699</v>
      </c>
      <c r="BC77" s="44">
        <f t="shared" ref="BC77:BC78" si="135">AVERAGE(K77:R77,T77:AC77,AF77:AM77,AQ77:AS77)</f>
        <v>54109.760875955319</v>
      </c>
    </row>
    <row r="78" spans="1:55" s="204" customFormat="1">
      <c r="A78" s="199"/>
      <c r="B78" s="200"/>
      <c r="C78" s="201" t="s">
        <v>234</v>
      </c>
      <c r="D78" s="131">
        <f t="shared" ref="D78:V78" si="136">D88+D119</f>
        <v>80433</v>
      </c>
      <c r="E78" s="131">
        <f t="shared" si="136"/>
        <v>58676</v>
      </c>
      <c r="F78" s="131">
        <f t="shared" si="136"/>
        <v>145901</v>
      </c>
      <c r="G78" s="131">
        <f t="shared" si="136"/>
        <v>200721</v>
      </c>
      <c r="H78" s="131">
        <f t="shared" si="136"/>
        <v>121102</v>
      </c>
      <c r="I78" s="131">
        <f t="shared" si="136"/>
        <v>333717</v>
      </c>
      <c r="J78" s="131">
        <f t="shared" si="136"/>
        <v>54354</v>
      </c>
      <c r="K78" s="131">
        <f t="shared" si="136"/>
        <v>75114</v>
      </c>
      <c r="L78" s="68">
        <f t="shared" si="136"/>
        <v>1070018</v>
      </c>
      <c r="M78" s="131">
        <f t="shared" si="136"/>
        <v>32019</v>
      </c>
      <c r="N78" s="131">
        <f t="shared" si="136"/>
        <v>10836</v>
      </c>
      <c r="O78" s="131">
        <f t="shared" si="136"/>
        <v>68824</v>
      </c>
      <c r="P78" s="131">
        <f t="shared" si="136"/>
        <v>18283</v>
      </c>
      <c r="Q78" s="131">
        <f t="shared" si="136"/>
        <v>6609</v>
      </c>
      <c r="R78" s="131">
        <f t="shared" si="136"/>
        <v>13390</v>
      </c>
      <c r="S78" s="131">
        <f t="shared" si="136"/>
        <v>11266</v>
      </c>
      <c r="T78" s="131">
        <f t="shared" si="136"/>
        <v>14479</v>
      </c>
      <c r="U78" s="131">
        <f t="shared" si="136"/>
        <v>25647</v>
      </c>
      <c r="V78" s="131">
        <f t="shared" si="136"/>
        <v>7583</v>
      </c>
      <c r="W78" s="131"/>
      <c r="X78" s="131"/>
      <c r="Y78" s="131">
        <f t="shared" ref="Y78:AL78" si="137">Y88+Y119</f>
        <v>54262</v>
      </c>
      <c r="Z78" s="131">
        <f t="shared" si="137"/>
        <v>13507</v>
      </c>
      <c r="AA78" s="131">
        <f t="shared" si="137"/>
        <v>14869</v>
      </c>
      <c r="AB78" s="131">
        <f t="shared" si="137"/>
        <v>21888</v>
      </c>
      <c r="AC78" s="131">
        <f t="shared" si="137"/>
        <v>15077</v>
      </c>
      <c r="AD78" s="131">
        <f t="shared" si="137"/>
        <v>18891</v>
      </c>
      <c r="AE78" s="131">
        <f t="shared" si="137"/>
        <v>9217</v>
      </c>
      <c r="AF78" s="131">
        <f t="shared" si="137"/>
        <v>11441</v>
      </c>
      <c r="AG78" s="43">
        <f t="shared" si="125"/>
        <v>368088</v>
      </c>
      <c r="AH78" s="43">
        <f t="shared" si="126"/>
        <v>148828</v>
      </c>
      <c r="AI78" s="43">
        <f t="shared" si="127"/>
        <v>219260</v>
      </c>
      <c r="AJ78" s="131">
        <f t="shared" si="137"/>
        <v>68305</v>
      </c>
      <c r="AK78" s="131">
        <f t="shared" si="137"/>
        <v>75956</v>
      </c>
      <c r="AL78" s="131">
        <f t="shared" si="137"/>
        <v>23365</v>
      </c>
      <c r="AM78" s="43">
        <f t="shared" si="128"/>
        <v>167626</v>
      </c>
      <c r="AN78" s="44">
        <f t="shared" si="129"/>
        <v>1605732</v>
      </c>
      <c r="AQ78" s="43">
        <f>K78/AQ$5</f>
        <v>9389.25</v>
      </c>
      <c r="AR78" s="43">
        <f t="shared" si="130"/>
        <v>20449.333333333332</v>
      </c>
      <c r="AS78" s="43">
        <f t="shared" si="130"/>
        <v>21261.142857142859</v>
      </c>
      <c r="AT78" s="43">
        <f t="shared" si="130"/>
        <v>19932.727272727272</v>
      </c>
      <c r="AU78" s="43">
        <f>AM78/AU$5</f>
        <v>55875.333333333336</v>
      </c>
      <c r="AV78" s="44">
        <f>AN78/AV$5</f>
        <v>55370.068965517239</v>
      </c>
      <c r="AW78" s="131"/>
      <c r="AX78" s="43">
        <f t="shared" si="131"/>
        <v>100767.5</v>
      </c>
      <c r="AY78" s="43">
        <f t="shared" si="132"/>
        <v>14674</v>
      </c>
      <c r="AZ78" s="43">
        <f t="shared" si="133"/>
        <v>14479</v>
      </c>
      <c r="BA78" s="43">
        <f>MEDIAN($AE78,$AB78,$AA78,$Y78,$V78,$U78,$S78,$R78,$P78,$N78,$M78)</f>
        <v>14869</v>
      </c>
      <c r="BB78" s="43">
        <f t="shared" si="134"/>
        <v>68305</v>
      </c>
      <c r="BC78" s="44">
        <f t="shared" si="135"/>
        <v>96161.989858906527</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8048</v>
      </c>
      <c r="E81" s="246">
        <v>12090</v>
      </c>
      <c r="F81" s="247">
        <v>32388</v>
      </c>
      <c r="G81" s="247">
        <v>5763</v>
      </c>
      <c r="H81" s="144">
        <v>65648</v>
      </c>
      <c r="I81" s="144">
        <v>17249</v>
      </c>
      <c r="J81" s="247">
        <v>21370</v>
      </c>
      <c r="K81" s="144">
        <v>17614</v>
      </c>
      <c r="L81" s="43">
        <f t="shared" ref="L81:L88" si="138">+SUM(D81:K81)</f>
        <v>180170</v>
      </c>
      <c r="M81" s="246">
        <v>3474</v>
      </c>
      <c r="N81" s="160">
        <v>6023</v>
      </c>
      <c r="O81" s="247">
        <v>6543</v>
      </c>
      <c r="P81" s="246">
        <v>2798</v>
      </c>
      <c r="Q81" s="247">
        <v>1917</v>
      </c>
      <c r="R81" s="247">
        <v>4123</v>
      </c>
      <c r="S81" s="247">
        <v>10174</v>
      </c>
      <c r="T81" s="246">
        <v>116</v>
      </c>
      <c r="U81" s="247">
        <v>3634</v>
      </c>
      <c r="V81" s="248">
        <v>5405</v>
      </c>
      <c r="W81" s="248"/>
      <c r="X81" s="248"/>
      <c r="Y81" s="247">
        <v>275</v>
      </c>
      <c r="Z81" s="160">
        <v>1765</v>
      </c>
      <c r="AA81" s="249">
        <v>3592</v>
      </c>
      <c r="AB81" s="247">
        <v>5560</v>
      </c>
      <c r="AC81" s="247">
        <v>1648</v>
      </c>
      <c r="AD81" s="246">
        <v>12014</v>
      </c>
      <c r="AE81" s="246">
        <v>2518</v>
      </c>
      <c r="AF81" s="246">
        <v>2851</v>
      </c>
      <c r="AG81" s="43">
        <f t="shared" ref="AG81:AG88" si="139">+SUM(M81:AF81)</f>
        <v>74430</v>
      </c>
      <c r="AH81" s="43">
        <f t="shared" ref="AH81:AH88" si="140">O81+Q81+Z81+AC81+AD81+AF81+T81</f>
        <v>26854</v>
      </c>
      <c r="AI81" s="43">
        <f t="shared" ref="AI81:AI88" si="141">M81+N81+P81+R81+S81+U81+V81+Y81+AA81+AB81+AE81</f>
        <v>47576</v>
      </c>
      <c r="AJ81" s="247">
        <v>2994</v>
      </c>
      <c r="AK81" s="248">
        <v>14320</v>
      </c>
      <c r="AL81" s="247">
        <v>2364</v>
      </c>
      <c r="AM81" s="43">
        <f t="shared" ref="AM81:AM88" si="142">+SUM(AJ81:AL81)</f>
        <v>19678</v>
      </c>
      <c r="AN81" s="44">
        <f t="shared" ref="AN81:AN88" si="143">+AM81+AG81+L81</f>
        <v>274278</v>
      </c>
      <c r="AQ81" s="43">
        <f t="shared" ref="AQ81:AQ87" si="144">K81/AQ$5</f>
        <v>2201.75</v>
      </c>
      <c r="AR81" s="43">
        <f t="shared" ref="AR81:AT87" si="145">AG81/AR$5</f>
        <v>4135</v>
      </c>
      <c r="AS81" s="43">
        <f t="shared" si="145"/>
        <v>3836.2857142857142</v>
      </c>
      <c r="AT81" s="43">
        <f t="shared" si="145"/>
        <v>4325.090909090909</v>
      </c>
      <c r="AU81" s="43">
        <f t="shared" ref="AU81:AV87" si="146">AM81/AU$5</f>
        <v>6559.333333333333</v>
      </c>
      <c r="AV81" s="44">
        <f t="shared" si="146"/>
        <v>9457.8620689655181</v>
      </c>
      <c r="AW81" s="122"/>
      <c r="AX81" s="43">
        <f t="shared" ref="AX81:AX88" si="147">MEDIAN($D81:$K81)</f>
        <v>17431.5</v>
      </c>
      <c r="AY81" s="43">
        <f t="shared" ref="AY81:AY88" si="148">MEDIAN($M81:$AF81)</f>
        <v>3533</v>
      </c>
      <c r="AZ81" s="43">
        <f t="shared" ref="AZ81:AZ88" si="149">MEDIAN($AC81,$AD81,$Z81,$T81,$O81,Q81,AF81)</f>
        <v>1917</v>
      </c>
      <c r="BA81" s="43">
        <f t="shared" ref="BA81:BA88" si="150">MEDIAN($AE81,$AB81,$AA81,$Y81,$V81,$U81,$S81,$R81,$P81,$N81,$M81)</f>
        <v>3634</v>
      </c>
      <c r="BB81" s="43">
        <f t="shared" ref="BB81:BB88" si="151">MEDIAN($AJ81:$AL81)</f>
        <v>2994</v>
      </c>
      <c r="BC81" s="44">
        <f>MEDIAN((D81:K81,M81:V81,Y81:AF81,AJ81:AL81))</f>
        <v>5405</v>
      </c>
    </row>
    <row r="82" spans="1:55" s="204" customFormat="1">
      <c r="A82" s="199"/>
      <c r="B82" s="200" t="s">
        <v>231</v>
      </c>
      <c r="C82" s="201"/>
      <c r="D82" s="144">
        <v>0</v>
      </c>
      <c r="E82" s="160">
        <v>1720</v>
      </c>
      <c r="F82" s="160">
        <v>32558</v>
      </c>
      <c r="G82" s="160">
        <v>21803</v>
      </c>
      <c r="H82" s="144">
        <v>5299</v>
      </c>
      <c r="I82" s="144">
        <v>91806</v>
      </c>
      <c r="J82" s="160">
        <v>0</v>
      </c>
      <c r="K82" s="144">
        <v>1588</v>
      </c>
      <c r="L82" s="43">
        <f t="shared" si="138"/>
        <v>154774</v>
      </c>
      <c r="M82" s="160">
        <v>20500</v>
      </c>
      <c r="N82" s="160"/>
      <c r="O82" s="160">
        <v>47900</v>
      </c>
      <c r="P82" s="160">
        <v>13051</v>
      </c>
      <c r="Q82" s="160">
        <v>0</v>
      </c>
      <c r="R82" s="160">
        <v>6300</v>
      </c>
      <c r="S82" s="160">
        <v>0</v>
      </c>
      <c r="T82" s="160">
        <v>4729</v>
      </c>
      <c r="U82" s="160">
        <v>17930</v>
      </c>
      <c r="V82" s="144"/>
      <c r="W82" s="144"/>
      <c r="X82" s="144"/>
      <c r="Y82" s="160">
        <v>41481</v>
      </c>
      <c r="Z82" s="160">
        <v>5821</v>
      </c>
      <c r="AA82" s="250">
        <v>2900</v>
      </c>
      <c r="AB82" s="160">
        <v>12064</v>
      </c>
      <c r="AC82" s="160"/>
      <c r="AD82" s="160"/>
      <c r="AE82" s="160">
        <v>5810</v>
      </c>
      <c r="AF82" s="160">
        <v>358</v>
      </c>
      <c r="AG82" s="43">
        <f t="shared" si="139"/>
        <v>178844</v>
      </c>
      <c r="AH82" s="43">
        <f t="shared" si="140"/>
        <v>58808</v>
      </c>
      <c r="AI82" s="43">
        <f t="shared" si="141"/>
        <v>120036</v>
      </c>
      <c r="AJ82" s="160">
        <v>36599</v>
      </c>
      <c r="AK82" s="144">
        <v>59413</v>
      </c>
      <c r="AL82" s="160">
        <v>19207</v>
      </c>
      <c r="AM82" s="43">
        <f t="shared" si="142"/>
        <v>115219</v>
      </c>
      <c r="AN82" s="44">
        <f t="shared" si="143"/>
        <v>448837</v>
      </c>
      <c r="AQ82" s="43">
        <f t="shared" si="144"/>
        <v>198.5</v>
      </c>
      <c r="AR82" s="43">
        <f t="shared" si="145"/>
        <v>9935.7777777777774</v>
      </c>
      <c r="AS82" s="43">
        <f t="shared" si="145"/>
        <v>8401.1428571428569</v>
      </c>
      <c r="AT82" s="43">
        <f t="shared" si="145"/>
        <v>10912.363636363636</v>
      </c>
      <c r="AU82" s="43">
        <f t="shared" si="146"/>
        <v>38406.333333333336</v>
      </c>
      <c r="AV82" s="44">
        <f t="shared" si="146"/>
        <v>15477.137931034482</v>
      </c>
      <c r="AW82" s="122"/>
      <c r="AX82" s="43">
        <f t="shared" si="147"/>
        <v>3509.5</v>
      </c>
      <c r="AY82" s="43">
        <f t="shared" si="148"/>
        <v>6060.5</v>
      </c>
      <c r="AZ82" s="43">
        <f t="shared" si="149"/>
        <v>4729</v>
      </c>
      <c r="BA82" s="43">
        <f t="shared" si="150"/>
        <v>12064</v>
      </c>
      <c r="BB82" s="43">
        <f t="shared" si="151"/>
        <v>36599</v>
      </c>
      <c r="BC82" s="44">
        <f>MEDIAN((D82:K82,M82:V82,Y82:AF82,AJ82:AL82))</f>
        <v>6300</v>
      </c>
    </row>
    <row r="83" spans="1:55" s="204" customFormat="1">
      <c r="A83" s="199"/>
      <c r="B83" s="200" t="s">
        <v>230</v>
      </c>
      <c r="C83" s="201"/>
      <c r="D83" s="144">
        <v>0</v>
      </c>
      <c r="E83" s="160">
        <v>14767</v>
      </c>
      <c r="F83" s="160">
        <v>26351</v>
      </c>
      <c r="G83" s="160">
        <v>0</v>
      </c>
      <c r="H83" s="144">
        <v>0</v>
      </c>
      <c r="I83" s="144">
        <v>18126</v>
      </c>
      <c r="J83" s="160">
        <v>0</v>
      </c>
      <c r="K83" s="144">
        <v>34549</v>
      </c>
      <c r="L83" s="43">
        <f t="shared" si="138"/>
        <v>93793</v>
      </c>
      <c r="M83" s="160"/>
      <c r="N83" s="160"/>
      <c r="O83" s="160">
        <v>919</v>
      </c>
      <c r="P83" s="160">
        <v>39</v>
      </c>
      <c r="Q83" s="160">
        <v>0</v>
      </c>
      <c r="R83" s="160">
        <v>603</v>
      </c>
      <c r="S83" s="160">
        <v>0</v>
      </c>
      <c r="T83" s="160">
        <v>0</v>
      </c>
      <c r="U83" s="160"/>
      <c r="V83" s="144">
        <v>275</v>
      </c>
      <c r="W83" s="144"/>
      <c r="X83" s="144"/>
      <c r="Y83" s="160">
        <v>0</v>
      </c>
      <c r="Z83" s="160">
        <v>250</v>
      </c>
      <c r="AA83" s="250"/>
      <c r="AB83" s="160"/>
      <c r="AC83" s="160"/>
      <c r="AD83" s="160">
        <v>0</v>
      </c>
      <c r="AE83" s="160"/>
      <c r="AF83" s="160"/>
      <c r="AG83" s="43">
        <f t="shared" si="139"/>
        <v>2086</v>
      </c>
      <c r="AH83" s="43">
        <f t="shared" si="140"/>
        <v>1169</v>
      </c>
      <c r="AI83" s="43">
        <f t="shared" si="141"/>
        <v>917</v>
      </c>
      <c r="AJ83" s="160">
        <v>2184</v>
      </c>
      <c r="AK83" s="144"/>
      <c r="AL83" s="160">
        <v>0</v>
      </c>
      <c r="AM83" s="43">
        <f t="shared" si="142"/>
        <v>2184</v>
      </c>
      <c r="AN83" s="44">
        <f t="shared" si="143"/>
        <v>98063</v>
      </c>
      <c r="AQ83" s="43">
        <f t="shared" si="144"/>
        <v>4318.625</v>
      </c>
      <c r="AR83" s="43">
        <f t="shared" si="145"/>
        <v>115.88888888888889</v>
      </c>
      <c r="AS83" s="43">
        <f t="shared" si="145"/>
        <v>167</v>
      </c>
      <c r="AT83" s="43">
        <f t="shared" si="145"/>
        <v>83.36363636363636</v>
      </c>
      <c r="AU83" s="43">
        <f t="shared" si="146"/>
        <v>728</v>
      </c>
      <c r="AV83" s="44">
        <f t="shared" si="146"/>
        <v>3381.4827586206898</v>
      </c>
      <c r="AW83" s="122"/>
      <c r="AX83" s="43">
        <f t="shared" si="147"/>
        <v>7383.5</v>
      </c>
      <c r="AY83" s="43">
        <f t="shared" si="148"/>
        <v>19.5</v>
      </c>
      <c r="AZ83" s="43">
        <f t="shared" si="149"/>
        <v>0</v>
      </c>
      <c r="BA83" s="43">
        <f t="shared" si="150"/>
        <v>39</v>
      </c>
      <c r="BB83" s="43">
        <f t="shared" si="151"/>
        <v>1092</v>
      </c>
      <c r="BC83" s="44">
        <f>MEDIAN((D83:K83,M83:V83,Y83:AF83,AJ83:AL83))</f>
        <v>19.5</v>
      </c>
    </row>
    <row r="84" spans="1:55" s="204" customFormat="1">
      <c r="A84" s="199"/>
      <c r="B84" s="200" t="s">
        <v>229</v>
      </c>
      <c r="C84" s="201"/>
      <c r="D84" s="144">
        <v>39904</v>
      </c>
      <c r="E84" s="160">
        <v>7955</v>
      </c>
      <c r="F84" s="160">
        <v>17707</v>
      </c>
      <c r="G84" s="160">
        <v>67209</v>
      </c>
      <c r="H84" s="144">
        <v>15313</v>
      </c>
      <c r="I84" s="144">
        <v>28902</v>
      </c>
      <c r="J84" s="160">
        <v>24436</v>
      </c>
      <c r="K84" s="144">
        <v>8887</v>
      </c>
      <c r="L84" s="43">
        <f t="shared" si="138"/>
        <v>210313</v>
      </c>
      <c r="M84" s="160">
        <v>872</v>
      </c>
      <c r="N84" s="160">
        <v>4664</v>
      </c>
      <c r="O84" s="160">
        <v>8272</v>
      </c>
      <c r="P84" s="160">
        <v>612</v>
      </c>
      <c r="Q84" s="160">
        <v>4034</v>
      </c>
      <c r="R84" s="160">
        <v>1320</v>
      </c>
      <c r="S84" s="160">
        <v>508</v>
      </c>
      <c r="T84" s="160">
        <v>1889</v>
      </c>
      <c r="U84" s="160">
        <v>1257</v>
      </c>
      <c r="V84" s="144">
        <v>1493</v>
      </c>
      <c r="W84" s="144"/>
      <c r="X84" s="144"/>
      <c r="Y84" s="160">
        <v>4087</v>
      </c>
      <c r="Z84" s="160">
        <v>3555</v>
      </c>
      <c r="AA84" s="250">
        <v>7009</v>
      </c>
      <c r="AB84" s="160">
        <v>3934</v>
      </c>
      <c r="AC84" s="160">
        <v>12832</v>
      </c>
      <c r="AD84" s="160">
        <v>6018</v>
      </c>
      <c r="AE84" s="160">
        <v>563</v>
      </c>
      <c r="AF84" s="160">
        <v>6430</v>
      </c>
      <c r="AG84" s="43">
        <f t="shared" si="139"/>
        <v>69349</v>
      </c>
      <c r="AH84" s="43">
        <f t="shared" si="140"/>
        <v>43030</v>
      </c>
      <c r="AI84" s="43">
        <f t="shared" si="141"/>
        <v>26319</v>
      </c>
      <c r="AJ84" s="160">
        <v>3132</v>
      </c>
      <c r="AK84" s="144">
        <v>2151</v>
      </c>
      <c r="AL84" s="160">
        <v>1747</v>
      </c>
      <c r="AM84" s="43">
        <f t="shared" si="142"/>
        <v>7030</v>
      </c>
      <c r="AN84" s="44">
        <f t="shared" si="143"/>
        <v>286692</v>
      </c>
      <c r="AQ84" s="43">
        <f t="shared" si="144"/>
        <v>1110.875</v>
      </c>
      <c r="AR84" s="43">
        <f t="shared" si="145"/>
        <v>3852.7222222222222</v>
      </c>
      <c r="AS84" s="43">
        <f t="shared" si="145"/>
        <v>6147.1428571428569</v>
      </c>
      <c r="AT84" s="43">
        <f t="shared" si="145"/>
        <v>2392.6363636363635</v>
      </c>
      <c r="AU84" s="43">
        <f t="shared" si="146"/>
        <v>2343.3333333333335</v>
      </c>
      <c r="AV84" s="44">
        <f t="shared" si="146"/>
        <v>9885.9310344827591</v>
      </c>
      <c r="AW84" s="122"/>
      <c r="AX84" s="43">
        <f t="shared" si="147"/>
        <v>21071.5</v>
      </c>
      <c r="AY84" s="43">
        <f t="shared" si="148"/>
        <v>3744.5</v>
      </c>
      <c r="AZ84" s="43">
        <f t="shared" si="149"/>
        <v>6018</v>
      </c>
      <c r="BA84" s="43">
        <f t="shared" si="150"/>
        <v>1320</v>
      </c>
      <c r="BB84" s="43">
        <f t="shared" si="151"/>
        <v>2151</v>
      </c>
      <c r="BC84" s="44">
        <f>MEDIAN((D84:K84,M84:V84,Y84:AF84,AJ84:AL84))</f>
        <v>4087</v>
      </c>
    </row>
    <row r="85" spans="1:55" s="204" customFormat="1">
      <c r="A85" s="199"/>
      <c r="B85" s="200" t="s">
        <v>228</v>
      </c>
      <c r="C85" s="201"/>
      <c r="D85" s="144">
        <v>1507</v>
      </c>
      <c r="E85" s="160">
        <v>2386</v>
      </c>
      <c r="F85" s="160">
        <v>8978</v>
      </c>
      <c r="G85" s="160">
        <v>19665</v>
      </c>
      <c r="H85" s="144">
        <v>8487</v>
      </c>
      <c r="I85" s="144">
        <v>4786</v>
      </c>
      <c r="J85" s="160">
        <v>5111</v>
      </c>
      <c r="K85" s="144">
        <v>9983</v>
      </c>
      <c r="L85" s="43">
        <f t="shared" si="138"/>
        <v>60903</v>
      </c>
      <c r="M85" s="160">
        <v>19</v>
      </c>
      <c r="N85" s="160">
        <v>101</v>
      </c>
      <c r="O85" s="160">
        <v>398</v>
      </c>
      <c r="P85" s="160">
        <v>249</v>
      </c>
      <c r="Q85" s="160">
        <v>0</v>
      </c>
      <c r="R85" s="160">
        <v>758</v>
      </c>
      <c r="S85" s="160">
        <v>309</v>
      </c>
      <c r="T85" s="160">
        <v>601</v>
      </c>
      <c r="U85" s="160">
        <v>965</v>
      </c>
      <c r="V85" s="144">
        <v>209</v>
      </c>
      <c r="W85" s="144"/>
      <c r="X85" s="144"/>
      <c r="Y85" s="160">
        <v>1973</v>
      </c>
      <c r="Z85" s="160">
        <v>1255</v>
      </c>
      <c r="AA85" s="250">
        <v>326</v>
      </c>
      <c r="AB85" s="160">
        <v>179</v>
      </c>
      <c r="AC85" s="160">
        <v>125</v>
      </c>
      <c r="AD85" s="160"/>
      <c r="AE85" s="160">
        <v>121</v>
      </c>
      <c r="AF85" s="160">
        <v>240</v>
      </c>
      <c r="AG85" s="43">
        <f t="shared" si="139"/>
        <v>7828</v>
      </c>
      <c r="AH85" s="43">
        <f t="shared" si="140"/>
        <v>2619</v>
      </c>
      <c r="AI85" s="43">
        <f t="shared" si="141"/>
        <v>5209</v>
      </c>
      <c r="AJ85" s="160">
        <v>897</v>
      </c>
      <c r="AK85" s="144">
        <v>72</v>
      </c>
      <c r="AL85" s="160">
        <v>16</v>
      </c>
      <c r="AM85" s="43">
        <f t="shared" si="142"/>
        <v>985</v>
      </c>
      <c r="AN85" s="44">
        <f t="shared" si="143"/>
        <v>69716</v>
      </c>
      <c r="AQ85" s="43">
        <f t="shared" si="144"/>
        <v>1247.875</v>
      </c>
      <c r="AR85" s="43">
        <f t="shared" si="145"/>
        <v>434.88888888888891</v>
      </c>
      <c r="AS85" s="43">
        <f t="shared" si="145"/>
        <v>374.14285714285717</v>
      </c>
      <c r="AT85" s="43">
        <f t="shared" si="145"/>
        <v>473.54545454545456</v>
      </c>
      <c r="AU85" s="43">
        <f t="shared" si="146"/>
        <v>328.33333333333331</v>
      </c>
      <c r="AV85" s="44">
        <f t="shared" si="146"/>
        <v>2404</v>
      </c>
      <c r="AW85" s="122"/>
      <c r="AX85" s="43">
        <f t="shared" si="147"/>
        <v>6799</v>
      </c>
      <c r="AY85" s="43">
        <f t="shared" si="148"/>
        <v>249</v>
      </c>
      <c r="AZ85" s="43">
        <f t="shared" si="149"/>
        <v>319</v>
      </c>
      <c r="BA85" s="43">
        <f t="shared" si="150"/>
        <v>249</v>
      </c>
      <c r="BB85" s="43">
        <f t="shared" si="151"/>
        <v>72</v>
      </c>
      <c r="BC85" s="44">
        <f>MEDIAN((D85:K85,M85:V85,Y85:AF85,AJ85:AL85))</f>
        <v>499.5</v>
      </c>
    </row>
    <row r="86" spans="1:55" s="204" customFormat="1">
      <c r="A86" s="199"/>
      <c r="B86" s="200" t="s">
        <v>227</v>
      </c>
      <c r="C86" s="201"/>
      <c r="D86" s="144">
        <v>125</v>
      </c>
      <c r="E86" s="160">
        <v>1068</v>
      </c>
      <c r="F86" s="160">
        <v>1537</v>
      </c>
      <c r="G86" s="160">
        <v>1912</v>
      </c>
      <c r="H86" s="144">
        <v>1391</v>
      </c>
      <c r="I86" s="144">
        <v>705</v>
      </c>
      <c r="J86" s="160">
        <v>1070</v>
      </c>
      <c r="K86" s="144">
        <v>71</v>
      </c>
      <c r="L86" s="43">
        <f t="shared" si="138"/>
        <v>7879</v>
      </c>
      <c r="M86" s="160">
        <v>106</v>
      </c>
      <c r="N86" s="160"/>
      <c r="O86" s="160">
        <v>902</v>
      </c>
      <c r="P86" s="160">
        <v>722</v>
      </c>
      <c r="Q86" s="160">
        <v>658</v>
      </c>
      <c r="R86" s="160">
        <v>0</v>
      </c>
      <c r="S86" s="160">
        <v>49</v>
      </c>
      <c r="T86" s="160">
        <v>168</v>
      </c>
      <c r="U86" s="160">
        <v>1808</v>
      </c>
      <c r="V86" s="144"/>
      <c r="W86" s="144"/>
      <c r="X86" s="144"/>
      <c r="Y86" s="160">
        <v>572</v>
      </c>
      <c r="Z86" s="160">
        <v>583</v>
      </c>
      <c r="AA86" s="250">
        <v>211</v>
      </c>
      <c r="AB86" s="160">
        <v>71</v>
      </c>
      <c r="AC86" s="160">
        <v>284</v>
      </c>
      <c r="AD86" s="160">
        <v>19</v>
      </c>
      <c r="AE86" s="160">
        <v>20</v>
      </c>
      <c r="AF86" s="160">
        <v>179</v>
      </c>
      <c r="AG86" s="43">
        <f t="shared" si="139"/>
        <v>6352</v>
      </c>
      <c r="AH86" s="43">
        <f t="shared" si="140"/>
        <v>2793</v>
      </c>
      <c r="AI86" s="43">
        <f t="shared" si="141"/>
        <v>3559</v>
      </c>
      <c r="AJ86" s="160">
        <v>2580</v>
      </c>
      <c r="AK86" s="144"/>
      <c r="AL86" s="160">
        <v>0</v>
      </c>
      <c r="AM86" s="43">
        <f t="shared" si="142"/>
        <v>2580</v>
      </c>
      <c r="AN86" s="44">
        <f t="shared" si="143"/>
        <v>16811</v>
      </c>
      <c r="AQ86" s="43">
        <f t="shared" si="144"/>
        <v>8.875</v>
      </c>
      <c r="AR86" s="43">
        <f t="shared" si="145"/>
        <v>352.88888888888891</v>
      </c>
      <c r="AS86" s="43">
        <f t="shared" si="145"/>
        <v>399</v>
      </c>
      <c r="AT86" s="43">
        <f t="shared" si="145"/>
        <v>323.54545454545456</v>
      </c>
      <c r="AU86" s="43">
        <f t="shared" si="146"/>
        <v>860</v>
      </c>
      <c r="AV86" s="44">
        <f t="shared" si="146"/>
        <v>579.68965517241384</v>
      </c>
      <c r="AW86" s="122"/>
      <c r="AX86" s="43">
        <f t="shared" si="147"/>
        <v>1069</v>
      </c>
      <c r="AY86" s="43">
        <f t="shared" si="148"/>
        <v>195</v>
      </c>
      <c r="AZ86" s="43">
        <f t="shared" si="149"/>
        <v>284</v>
      </c>
      <c r="BA86" s="43">
        <f t="shared" si="150"/>
        <v>106</v>
      </c>
      <c r="BB86" s="43">
        <f t="shared" si="151"/>
        <v>1290</v>
      </c>
      <c r="BC86" s="44">
        <f>MEDIAN((D86:K86,M86:V86,Y86:AF86,AJ86:AL86))</f>
        <v>428</v>
      </c>
    </row>
    <row r="87" spans="1:55" s="204" customFormat="1">
      <c r="A87" s="199"/>
      <c r="B87" s="251" t="s">
        <v>125</v>
      </c>
      <c r="C87" s="201"/>
      <c r="D87" s="144">
        <v>0</v>
      </c>
      <c r="E87" s="160">
        <v>4130</v>
      </c>
      <c r="F87" s="160">
        <v>3330</v>
      </c>
      <c r="G87" s="160">
        <v>61037</v>
      </c>
      <c r="H87" s="144"/>
      <c r="I87" s="144">
        <v>0</v>
      </c>
      <c r="J87" s="160">
        <v>0</v>
      </c>
      <c r="K87" s="144">
        <v>2119</v>
      </c>
      <c r="L87" s="43">
        <f t="shared" si="138"/>
        <v>70616</v>
      </c>
      <c r="M87" s="160"/>
      <c r="N87" s="160">
        <v>0</v>
      </c>
      <c r="O87" s="160">
        <v>1283</v>
      </c>
      <c r="P87" s="160"/>
      <c r="Q87" s="160">
        <v>0</v>
      </c>
      <c r="R87" s="160">
        <v>0</v>
      </c>
      <c r="S87" s="160">
        <v>10</v>
      </c>
      <c r="T87" s="160">
        <v>0</v>
      </c>
      <c r="U87" s="160"/>
      <c r="V87" s="144"/>
      <c r="W87" s="144"/>
      <c r="X87" s="144"/>
      <c r="Y87" s="160">
        <v>0</v>
      </c>
      <c r="Z87" s="160"/>
      <c r="AA87" s="250">
        <v>41</v>
      </c>
      <c r="AB87" s="160"/>
      <c r="AC87" s="160"/>
      <c r="AD87" s="160">
        <v>5</v>
      </c>
      <c r="AE87" s="160">
        <v>162</v>
      </c>
      <c r="AF87" s="160">
        <v>14</v>
      </c>
      <c r="AG87" s="43">
        <f t="shared" si="139"/>
        <v>1515</v>
      </c>
      <c r="AH87" s="43">
        <f t="shared" si="140"/>
        <v>1302</v>
      </c>
      <c r="AI87" s="43">
        <f t="shared" si="141"/>
        <v>213</v>
      </c>
      <c r="AJ87" s="160">
        <v>189</v>
      </c>
      <c r="AK87" s="144"/>
      <c r="AL87" s="160">
        <v>0</v>
      </c>
      <c r="AM87" s="43">
        <f t="shared" si="142"/>
        <v>189</v>
      </c>
      <c r="AN87" s="44">
        <f t="shared" si="143"/>
        <v>72320</v>
      </c>
      <c r="AQ87" s="43">
        <f t="shared" si="144"/>
        <v>264.875</v>
      </c>
      <c r="AR87" s="43">
        <f t="shared" si="145"/>
        <v>84.166666666666671</v>
      </c>
      <c r="AS87" s="43">
        <f t="shared" si="145"/>
        <v>186</v>
      </c>
      <c r="AT87" s="43">
        <f t="shared" si="145"/>
        <v>19.363636363636363</v>
      </c>
      <c r="AU87" s="43">
        <f t="shared" si="146"/>
        <v>63</v>
      </c>
      <c r="AV87" s="44">
        <f t="shared" si="146"/>
        <v>2493.7931034482758</v>
      </c>
      <c r="AW87" s="122"/>
      <c r="AX87" s="43">
        <f t="shared" si="147"/>
        <v>2119</v>
      </c>
      <c r="AY87" s="43">
        <f t="shared" si="148"/>
        <v>5</v>
      </c>
      <c r="AZ87" s="43">
        <f t="shared" si="149"/>
        <v>5</v>
      </c>
      <c r="BA87" s="43">
        <f t="shared" si="150"/>
        <v>5</v>
      </c>
      <c r="BB87" s="43">
        <f t="shared" si="151"/>
        <v>94.5</v>
      </c>
      <c r="BC87" s="44">
        <f>MEDIAN((D87:K87,M87:V87,Y87:AF87,AJ87:AL87))</f>
        <v>7.5</v>
      </c>
    </row>
    <row r="88" spans="1:55" s="204" customFormat="1">
      <c r="A88" s="199"/>
      <c r="B88" s="200"/>
      <c r="C88" s="210" t="s">
        <v>226</v>
      </c>
      <c r="D88" s="252">
        <f t="shared" ref="D88:K88" si="152">SUM(D81:D87)</f>
        <v>49584</v>
      </c>
      <c r="E88" s="252">
        <f t="shared" si="152"/>
        <v>44116</v>
      </c>
      <c r="F88" s="252">
        <f t="shared" si="152"/>
        <v>122849</v>
      </c>
      <c r="G88" s="252">
        <f t="shared" si="152"/>
        <v>177389</v>
      </c>
      <c r="H88" s="252">
        <f t="shared" si="152"/>
        <v>96138</v>
      </c>
      <c r="I88" s="252">
        <f t="shared" si="152"/>
        <v>161574</v>
      </c>
      <c r="J88" s="252">
        <f t="shared" si="152"/>
        <v>51987</v>
      </c>
      <c r="K88" s="252">
        <f t="shared" si="152"/>
        <v>74811</v>
      </c>
      <c r="L88" s="45">
        <f t="shared" si="138"/>
        <v>778448</v>
      </c>
      <c r="M88" s="252">
        <f t="shared" ref="M88:V88" si="153">SUM(M81:M87)</f>
        <v>24971</v>
      </c>
      <c r="N88" s="252">
        <f t="shared" si="153"/>
        <v>10788</v>
      </c>
      <c r="O88" s="252">
        <f t="shared" si="153"/>
        <v>66217</v>
      </c>
      <c r="P88" s="252">
        <f t="shared" si="153"/>
        <v>17471</v>
      </c>
      <c r="Q88" s="252">
        <f t="shared" si="153"/>
        <v>6609</v>
      </c>
      <c r="R88" s="252">
        <f t="shared" si="153"/>
        <v>13104</v>
      </c>
      <c r="S88" s="252">
        <f t="shared" si="153"/>
        <v>11050</v>
      </c>
      <c r="T88" s="252">
        <f t="shared" si="153"/>
        <v>7503</v>
      </c>
      <c r="U88" s="252">
        <f t="shared" si="153"/>
        <v>25594</v>
      </c>
      <c r="V88" s="252">
        <f t="shared" si="153"/>
        <v>7382</v>
      </c>
      <c r="W88" s="252"/>
      <c r="X88" s="252"/>
      <c r="Y88" s="252">
        <f t="shared" ref="Y88:AF88" si="154">SUM(Y81:Y87)</f>
        <v>48388</v>
      </c>
      <c r="Z88" s="252">
        <f t="shared" si="154"/>
        <v>13229</v>
      </c>
      <c r="AA88" s="252">
        <f t="shared" si="154"/>
        <v>14079</v>
      </c>
      <c r="AB88" s="252">
        <f t="shared" si="154"/>
        <v>21808</v>
      </c>
      <c r="AC88" s="252">
        <f t="shared" si="154"/>
        <v>14889</v>
      </c>
      <c r="AD88" s="252">
        <f t="shared" si="154"/>
        <v>18056</v>
      </c>
      <c r="AE88" s="252">
        <f t="shared" si="154"/>
        <v>9194</v>
      </c>
      <c r="AF88" s="252">
        <f t="shared" si="154"/>
        <v>10072</v>
      </c>
      <c r="AG88" s="45">
        <f t="shared" si="139"/>
        <v>340404</v>
      </c>
      <c r="AH88" s="45">
        <f t="shared" si="140"/>
        <v>136575</v>
      </c>
      <c r="AI88" s="45">
        <f t="shared" si="141"/>
        <v>203829</v>
      </c>
      <c r="AJ88" s="252">
        <f>SUM(AJ81:AJ87)</f>
        <v>48575</v>
      </c>
      <c r="AK88" s="252">
        <f>SUM(AK81:AK87)</f>
        <v>75956</v>
      </c>
      <c r="AL88" s="252">
        <f>SUM(AL81:AL87)</f>
        <v>23334</v>
      </c>
      <c r="AM88" s="45">
        <f t="shared" si="142"/>
        <v>147865</v>
      </c>
      <c r="AN88" s="211">
        <f t="shared" si="143"/>
        <v>1266717</v>
      </c>
      <c r="AQ88" s="45">
        <f>K88/AQ$5</f>
        <v>9351.375</v>
      </c>
      <c r="AR88" s="45">
        <f>AG88/AR$5</f>
        <v>18911.333333333332</v>
      </c>
      <c r="AS88" s="45">
        <f>AH88/AS$5</f>
        <v>19510.714285714286</v>
      </c>
      <c r="AT88" s="45">
        <f>AI88/AT$5</f>
        <v>18529.909090909092</v>
      </c>
      <c r="AU88" s="45">
        <f>AM88/AU$5</f>
        <v>49288.333333333336</v>
      </c>
      <c r="AV88" s="211">
        <f>AN88/AV$5</f>
        <v>43679.896551724138</v>
      </c>
      <c r="AW88" s="122"/>
      <c r="AX88" s="45">
        <f t="shared" si="147"/>
        <v>85474.5</v>
      </c>
      <c r="AY88" s="45">
        <f t="shared" si="148"/>
        <v>13654</v>
      </c>
      <c r="AZ88" s="45">
        <f t="shared" si="149"/>
        <v>13229</v>
      </c>
      <c r="BA88" s="45">
        <f t="shared" si="150"/>
        <v>14079</v>
      </c>
      <c r="BB88" s="45">
        <f t="shared" si="151"/>
        <v>48575</v>
      </c>
      <c r="BC88" s="211">
        <f>MEDIAN((D88:K88,M88:V88,Y88:AF88,AJ88:AL88))</f>
        <v>23334</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v>0</v>
      </c>
      <c r="K91" s="144">
        <v>0</v>
      </c>
      <c r="L91" s="43"/>
      <c r="M91" s="160"/>
      <c r="N91" s="160"/>
      <c r="O91" s="160"/>
      <c r="P91" s="160"/>
      <c r="Q91" s="160"/>
      <c r="R91" s="160">
        <v>0</v>
      </c>
      <c r="S91" s="160">
        <v>0</v>
      </c>
      <c r="T91" s="160">
        <v>0</v>
      </c>
      <c r="U91" s="160"/>
      <c r="V91" s="144"/>
      <c r="W91" s="144"/>
      <c r="X91" s="144"/>
      <c r="Y91" s="160">
        <v>0</v>
      </c>
      <c r="Z91" s="160"/>
      <c r="AA91" s="250"/>
      <c r="AB91" s="160"/>
      <c r="AC91" s="160"/>
      <c r="AD91" s="160"/>
      <c r="AE91" s="160"/>
      <c r="AF91" s="160"/>
      <c r="AG91" s="43">
        <f t="shared" ref="AG91:AG100" si="155">+SUM(M91:AF91)</f>
        <v>0</v>
      </c>
      <c r="AH91" s="43">
        <f t="shared" ref="AH91:AH100" si="156">O91+Q91+Z91+AC91+AD91+AF91+T91</f>
        <v>0</v>
      </c>
      <c r="AI91" s="43">
        <f t="shared" ref="AI91:AI100" si="157">M91+N91+P91+R91+S91+U91+V91+Y91+AA91+AB91+AE91</f>
        <v>0</v>
      </c>
      <c r="AJ91" s="160">
        <v>0</v>
      </c>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204" customFormat="1">
      <c r="A92" s="199"/>
      <c r="B92" s="200" t="s">
        <v>223</v>
      </c>
      <c r="C92" s="201"/>
      <c r="D92" s="144">
        <v>37456</v>
      </c>
      <c r="E92" s="160">
        <v>10563</v>
      </c>
      <c r="F92" s="160">
        <v>27402</v>
      </c>
      <c r="G92" s="160">
        <v>125342</v>
      </c>
      <c r="H92" s="144">
        <v>31709</v>
      </c>
      <c r="I92" s="144">
        <v>42996</v>
      </c>
      <c r="J92" s="160">
        <v>17515</v>
      </c>
      <c r="K92" s="144">
        <v>33104</v>
      </c>
      <c r="L92" s="43">
        <f t="shared" ref="L92:L100" si="165">+SUM(D92:K92)</f>
        <v>326087</v>
      </c>
      <c r="M92" s="160">
        <v>4563</v>
      </c>
      <c r="N92" s="160">
        <v>2626</v>
      </c>
      <c r="O92" s="160">
        <v>6317</v>
      </c>
      <c r="P92" s="160">
        <v>3087</v>
      </c>
      <c r="Q92" s="160">
        <v>19684</v>
      </c>
      <c r="R92" s="160">
        <v>2876</v>
      </c>
      <c r="S92" s="160">
        <v>1713</v>
      </c>
      <c r="T92" s="160">
        <v>4286</v>
      </c>
      <c r="U92" s="160">
        <v>295</v>
      </c>
      <c r="V92" s="144">
        <v>1307</v>
      </c>
      <c r="W92" s="144"/>
      <c r="X92" s="144"/>
      <c r="Y92" s="160">
        <v>3938</v>
      </c>
      <c r="Z92" s="160">
        <v>12316</v>
      </c>
      <c r="AA92" s="250">
        <v>3928</v>
      </c>
      <c r="AB92" s="160">
        <v>3583</v>
      </c>
      <c r="AC92" s="160">
        <v>8952</v>
      </c>
      <c r="AD92" s="160">
        <v>4860</v>
      </c>
      <c r="AE92" s="160">
        <v>4813</v>
      </c>
      <c r="AF92" s="160">
        <v>4910</v>
      </c>
      <c r="AG92" s="43">
        <f t="shared" si="155"/>
        <v>94054</v>
      </c>
      <c r="AH92" s="43">
        <f t="shared" si="156"/>
        <v>61325</v>
      </c>
      <c r="AI92" s="43">
        <f t="shared" si="157"/>
        <v>32729</v>
      </c>
      <c r="AJ92" s="160">
        <v>8670</v>
      </c>
      <c r="AK92" s="144">
        <v>448</v>
      </c>
      <c r="AL92" s="160">
        <v>7939</v>
      </c>
      <c r="AM92" s="43">
        <f t="shared" si="158"/>
        <v>17057</v>
      </c>
      <c r="AN92" s="44">
        <f t="shared" si="159"/>
        <v>437198</v>
      </c>
      <c r="AQ92" s="43">
        <f t="shared" ref="AQ92:AQ99" si="166">K92/AQ$5</f>
        <v>4138</v>
      </c>
      <c r="AR92" s="43">
        <f t="shared" ref="AR92:AT99" si="167">AG92/AR$5</f>
        <v>5225.2222222222226</v>
      </c>
      <c r="AS92" s="43">
        <f t="shared" si="167"/>
        <v>8760.7142857142862</v>
      </c>
      <c r="AT92" s="43">
        <f t="shared" si="167"/>
        <v>2975.3636363636365</v>
      </c>
      <c r="AU92" s="43">
        <f t="shared" ref="AU92:AV99" si="168">AM92/AU$5</f>
        <v>5685.666666666667</v>
      </c>
      <c r="AV92" s="44">
        <f t="shared" si="168"/>
        <v>15075.793103448275</v>
      </c>
      <c r="AW92" s="122"/>
      <c r="AX92" s="43">
        <f t="shared" si="160"/>
        <v>32406.5</v>
      </c>
      <c r="AY92" s="43">
        <f t="shared" si="161"/>
        <v>4112</v>
      </c>
      <c r="AZ92" s="43">
        <f t="shared" si="162"/>
        <v>6317</v>
      </c>
      <c r="BA92" s="43">
        <f t="shared" si="163"/>
        <v>3087</v>
      </c>
      <c r="BB92" s="43">
        <f t="shared" si="164"/>
        <v>7939</v>
      </c>
      <c r="BC92" s="44">
        <f>MEDIAN((D92:K92,M92:V92,Y92:AF92,AJ92:AL92))</f>
        <v>4910</v>
      </c>
    </row>
    <row r="93" spans="1:55" s="204" customFormat="1">
      <c r="A93" s="199"/>
      <c r="B93" s="200" t="s">
        <v>222</v>
      </c>
      <c r="C93" s="201"/>
      <c r="D93" s="144">
        <v>18406</v>
      </c>
      <c r="E93" s="160">
        <v>4758</v>
      </c>
      <c r="F93" s="160">
        <v>17058</v>
      </c>
      <c r="G93" s="160">
        <v>39719</v>
      </c>
      <c r="H93" s="144">
        <v>9685</v>
      </c>
      <c r="I93" s="144">
        <v>43635</v>
      </c>
      <c r="J93" s="160">
        <v>12659</v>
      </c>
      <c r="K93" s="144">
        <v>13507</v>
      </c>
      <c r="L93" s="43">
        <f t="shared" si="165"/>
        <v>159427</v>
      </c>
      <c r="M93" s="160">
        <v>737</v>
      </c>
      <c r="N93" s="160">
        <v>1406</v>
      </c>
      <c r="O93" s="160">
        <v>3312</v>
      </c>
      <c r="P93" s="160">
        <v>3176</v>
      </c>
      <c r="Q93" s="160">
        <v>3759</v>
      </c>
      <c r="R93" s="160">
        <v>1290</v>
      </c>
      <c r="S93" s="160">
        <v>1117</v>
      </c>
      <c r="T93" s="160">
        <v>2249</v>
      </c>
      <c r="U93" s="160">
        <v>1764</v>
      </c>
      <c r="V93" s="144">
        <v>751</v>
      </c>
      <c r="W93" s="144"/>
      <c r="X93" s="144"/>
      <c r="Y93" s="160">
        <v>3164</v>
      </c>
      <c r="Z93" s="160">
        <v>9151</v>
      </c>
      <c r="AA93" s="250">
        <v>2889</v>
      </c>
      <c r="AB93" s="160">
        <v>993</v>
      </c>
      <c r="AC93" s="160">
        <v>3409</v>
      </c>
      <c r="AD93" s="160">
        <v>2649</v>
      </c>
      <c r="AE93" s="160">
        <v>1094</v>
      </c>
      <c r="AF93" s="160">
        <v>3258</v>
      </c>
      <c r="AG93" s="43">
        <f t="shared" si="155"/>
        <v>46168</v>
      </c>
      <c r="AH93" s="43">
        <f t="shared" si="156"/>
        <v>27787</v>
      </c>
      <c r="AI93" s="43">
        <f t="shared" si="157"/>
        <v>18381</v>
      </c>
      <c r="AJ93" s="160">
        <v>6283</v>
      </c>
      <c r="AK93" s="144">
        <v>733</v>
      </c>
      <c r="AL93" s="160">
        <v>1323</v>
      </c>
      <c r="AM93" s="43">
        <f t="shared" si="158"/>
        <v>8339</v>
      </c>
      <c r="AN93" s="44">
        <f t="shared" si="159"/>
        <v>213934</v>
      </c>
      <c r="AQ93" s="43">
        <f t="shared" si="166"/>
        <v>1688.375</v>
      </c>
      <c r="AR93" s="43">
        <f t="shared" si="167"/>
        <v>2564.8888888888887</v>
      </c>
      <c r="AS93" s="43">
        <f t="shared" si="167"/>
        <v>3969.5714285714284</v>
      </c>
      <c r="AT93" s="43">
        <f t="shared" si="167"/>
        <v>1671</v>
      </c>
      <c r="AU93" s="43">
        <f t="shared" si="168"/>
        <v>2779.6666666666665</v>
      </c>
      <c r="AV93" s="44">
        <f t="shared" si="168"/>
        <v>7377.0344827586205</v>
      </c>
      <c r="AW93" s="122"/>
      <c r="AX93" s="43">
        <f t="shared" si="160"/>
        <v>15282.5</v>
      </c>
      <c r="AY93" s="43">
        <f t="shared" si="161"/>
        <v>2449</v>
      </c>
      <c r="AZ93" s="43">
        <f t="shared" si="162"/>
        <v>3312</v>
      </c>
      <c r="BA93" s="43">
        <f t="shared" si="163"/>
        <v>1290</v>
      </c>
      <c r="BB93" s="43">
        <f t="shared" si="164"/>
        <v>1323</v>
      </c>
      <c r="BC93" s="44">
        <f>MEDIAN((D93:K93,M93:V93,Y93:AF93,AJ93:AL93))</f>
        <v>3176</v>
      </c>
    </row>
    <row r="94" spans="1:55" s="204" customFormat="1">
      <c r="A94" s="199"/>
      <c r="B94" s="200" t="s">
        <v>221</v>
      </c>
      <c r="C94" s="201"/>
      <c r="D94" s="144">
        <v>73101</v>
      </c>
      <c r="E94" s="160">
        <v>2528</v>
      </c>
      <c r="F94" s="160">
        <v>20036</v>
      </c>
      <c r="G94" s="160">
        <v>24598</v>
      </c>
      <c r="H94" s="144">
        <v>5425</v>
      </c>
      <c r="I94" s="144">
        <v>8185</v>
      </c>
      <c r="J94" s="160">
        <v>20499</v>
      </c>
      <c r="K94" s="144">
        <v>8846</v>
      </c>
      <c r="L94" s="43">
        <f t="shared" si="165"/>
        <v>163218</v>
      </c>
      <c r="M94" s="160">
        <v>126</v>
      </c>
      <c r="N94" s="160">
        <v>4496</v>
      </c>
      <c r="O94" s="160">
        <v>5893</v>
      </c>
      <c r="P94" s="160">
        <v>1565</v>
      </c>
      <c r="Q94" s="160">
        <v>4610</v>
      </c>
      <c r="R94" s="160">
        <v>2193</v>
      </c>
      <c r="S94" s="160">
        <v>528</v>
      </c>
      <c r="T94" s="160">
        <v>3437</v>
      </c>
      <c r="U94" s="160">
        <v>2714</v>
      </c>
      <c r="V94" s="144">
        <v>393</v>
      </c>
      <c r="W94" s="144"/>
      <c r="X94" s="144"/>
      <c r="Y94" s="160">
        <v>3397</v>
      </c>
      <c r="Z94" s="160">
        <v>10259</v>
      </c>
      <c r="AA94" s="250">
        <v>8525</v>
      </c>
      <c r="AB94" s="160">
        <v>7106</v>
      </c>
      <c r="AC94" s="160">
        <v>16804</v>
      </c>
      <c r="AD94" s="160">
        <v>4600</v>
      </c>
      <c r="AE94" s="160"/>
      <c r="AF94" s="160">
        <v>9837</v>
      </c>
      <c r="AG94" s="43">
        <f t="shared" si="155"/>
        <v>86483</v>
      </c>
      <c r="AH94" s="43">
        <f t="shared" si="156"/>
        <v>55440</v>
      </c>
      <c r="AI94" s="43">
        <f t="shared" si="157"/>
        <v>31043</v>
      </c>
      <c r="AJ94" s="160">
        <v>357</v>
      </c>
      <c r="AK94" s="144">
        <v>151</v>
      </c>
      <c r="AL94" s="160">
        <v>1042</v>
      </c>
      <c r="AM94" s="43">
        <f t="shared" si="158"/>
        <v>1550</v>
      </c>
      <c r="AN94" s="44">
        <f t="shared" si="159"/>
        <v>251251</v>
      </c>
      <c r="AQ94" s="43">
        <f t="shared" si="166"/>
        <v>1105.75</v>
      </c>
      <c r="AR94" s="43">
        <f t="shared" si="167"/>
        <v>4804.6111111111113</v>
      </c>
      <c r="AS94" s="43">
        <f t="shared" si="167"/>
        <v>7920</v>
      </c>
      <c r="AT94" s="43">
        <f t="shared" si="167"/>
        <v>2822.090909090909</v>
      </c>
      <c r="AU94" s="43">
        <f t="shared" si="168"/>
        <v>516.66666666666663</v>
      </c>
      <c r="AV94" s="44">
        <f t="shared" si="168"/>
        <v>8663.8275862068967</v>
      </c>
      <c r="AW94" s="122"/>
      <c r="AX94" s="43">
        <f t="shared" si="160"/>
        <v>14441</v>
      </c>
      <c r="AY94" s="43">
        <f t="shared" si="161"/>
        <v>4496</v>
      </c>
      <c r="AZ94" s="43">
        <f t="shared" si="162"/>
        <v>5893</v>
      </c>
      <c r="BA94" s="43">
        <f t="shared" si="163"/>
        <v>2453.5</v>
      </c>
      <c r="BB94" s="43">
        <f t="shared" si="164"/>
        <v>357</v>
      </c>
      <c r="BC94" s="44">
        <f>MEDIAN((D94:K94,M94:V94,Y94:AF94,AJ94:AL94))</f>
        <v>4605</v>
      </c>
    </row>
    <row r="95" spans="1:55" s="204" customFormat="1">
      <c r="A95" s="199"/>
      <c r="B95" s="200" t="s">
        <v>220</v>
      </c>
      <c r="C95" s="201"/>
      <c r="D95" s="144">
        <v>0</v>
      </c>
      <c r="E95" s="160">
        <v>12661</v>
      </c>
      <c r="F95" s="160">
        <v>38337</v>
      </c>
      <c r="G95" s="160">
        <v>76777</v>
      </c>
      <c r="H95" s="144">
        <v>17272</v>
      </c>
      <c r="I95" s="144">
        <v>39895</v>
      </c>
      <c r="J95" s="160">
        <v>6209</v>
      </c>
      <c r="K95" s="144">
        <v>10838</v>
      </c>
      <c r="L95" s="43">
        <f t="shared" si="165"/>
        <v>201989</v>
      </c>
      <c r="M95" s="160"/>
      <c r="N95" s="160">
        <v>602</v>
      </c>
      <c r="O95" s="160">
        <v>760</v>
      </c>
      <c r="P95" s="160">
        <v>669</v>
      </c>
      <c r="Q95" s="160"/>
      <c r="R95" s="160">
        <v>180</v>
      </c>
      <c r="S95" s="160">
        <v>0</v>
      </c>
      <c r="T95" s="160">
        <v>0</v>
      </c>
      <c r="U95" s="160">
        <v>631</v>
      </c>
      <c r="V95" s="144"/>
      <c r="W95" s="144"/>
      <c r="X95" s="144"/>
      <c r="Y95" s="160">
        <v>6399</v>
      </c>
      <c r="Z95" s="160"/>
      <c r="AA95" s="250">
        <v>91</v>
      </c>
      <c r="AB95" s="160"/>
      <c r="AC95" s="160"/>
      <c r="AD95" s="160">
        <v>602</v>
      </c>
      <c r="AE95" s="160">
        <v>1108</v>
      </c>
      <c r="AF95" s="160">
        <v>1805</v>
      </c>
      <c r="AG95" s="43">
        <f t="shared" si="155"/>
        <v>12847</v>
      </c>
      <c r="AH95" s="43">
        <f t="shared" si="156"/>
        <v>3167</v>
      </c>
      <c r="AI95" s="43">
        <f t="shared" si="157"/>
        <v>9680</v>
      </c>
      <c r="AJ95" s="160">
        <v>0</v>
      </c>
      <c r="AK95" s="144"/>
      <c r="AL95" s="160">
        <v>0</v>
      </c>
      <c r="AM95" s="43">
        <f t="shared" si="158"/>
        <v>0</v>
      </c>
      <c r="AN95" s="44">
        <f t="shared" si="159"/>
        <v>214836</v>
      </c>
      <c r="AQ95" s="43">
        <f t="shared" si="166"/>
        <v>1354.75</v>
      </c>
      <c r="AR95" s="43">
        <f t="shared" si="167"/>
        <v>713.72222222222217</v>
      </c>
      <c r="AS95" s="43">
        <f t="shared" si="167"/>
        <v>452.42857142857144</v>
      </c>
      <c r="AT95" s="43">
        <f t="shared" si="167"/>
        <v>880</v>
      </c>
      <c r="AU95" s="43">
        <f t="shared" si="168"/>
        <v>0</v>
      </c>
      <c r="AV95" s="44">
        <f t="shared" si="168"/>
        <v>7408.1379310344828</v>
      </c>
      <c r="AW95" s="122"/>
      <c r="AX95" s="43">
        <f t="shared" si="160"/>
        <v>14966.5</v>
      </c>
      <c r="AY95" s="43">
        <f t="shared" si="161"/>
        <v>616.5</v>
      </c>
      <c r="AZ95" s="43">
        <f t="shared" si="162"/>
        <v>681</v>
      </c>
      <c r="BA95" s="43">
        <f t="shared" si="163"/>
        <v>616.5</v>
      </c>
      <c r="BB95" s="43">
        <f t="shared" si="164"/>
        <v>0</v>
      </c>
      <c r="BC95" s="44">
        <f>MEDIAN((D95:K95,M95:V95,Y95:AF95,AJ95:AL95))</f>
        <v>714.5</v>
      </c>
    </row>
    <row r="96" spans="1:55" s="204" customFormat="1">
      <c r="A96" s="199"/>
      <c r="B96" s="200" t="s">
        <v>219</v>
      </c>
      <c r="C96" s="201"/>
      <c r="D96" s="144">
        <v>43320</v>
      </c>
      <c r="E96" s="160"/>
      <c r="F96" s="160">
        <v>664</v>
      </c>
      <c r="G96" s="160">
        <v>618</v>
      </c>
      <c r="H96" s="144">
        <v>3032</v>
      </c>
      <c r="I96" s="144"/>
      <c r="J96" s="160">
        <v>0</v>
      </c>
      <c r="K96" s="144">
        <v>0</v>
      </c>
      <c r="L96" s="43">
        <f t="shared" si="165"/>
        <v>47634</v>
      </c>
      <c r="M96" s="160"/>
      <c r="N96" s="160"/>
      <c r="O96" s="160"/>
      <c r="P96" s="160"/>
      <c r="Q96" s="160"/>
      <c r="R96" s="160">
        <v>0</v>
      </c>
      <c r="S96" s="160">
        <v>0</v>
      </c>
      <c r="T96" s="160">
        <v>0</v>
      </c>
      <c r="U96" s="160"/>
      <c r="V96" s="144"/>
      <c r="W96" s="144"/>
      <c r="X96" s="144"/>
      <c r="Y96" s="160">
        <v>0</v>
      </c>
      <c r="Z96" s="160">
        <v>0</v>
      </c>
      <c r="AA96" s="250">
        <v>3557</v>
      </c>
      <c r="AB96" s="160"/>
      <c r="AC96" s="160">
        <v>2561</v>
      </c>
      <c r="AD96" s="160"/>
      <c r="AE96" s="160"/>
      <c r="AF96" s="160"/>
      <c r="AG96" s="43">
        <f t="shared" si="155"/>
        <v>6118</v>
      </c>
      <c r="AH96" s="43">
        <f t="shared" si="156"/>
        <v>2561</v>
      </c>
      <c r="AI96" s="43">
        <f t="shared" si="157"/>
        <v>3557</v>
      </c>
      <c r="AJ96" s="160">
        <v>0</v>
      </c>
      <c r="AK96" s="144"/>
      <c r="AL96" s="160">
        <v>0</v>
      </c>
      <c r="AM96" s="43">
        <f t="shared" si="158"/>
        <v>0</v>
      </c>
      <c r="AN96" s="44">
        <f t="shared" si="159"/>
        <v>53752</v>
      </c>
      <c r="AQ96" s="43">
        <f t="shared" si="166"/>
        <v>0</v>
      </c>
      <c r="AR96" s="43">
        <f t="shared" si="167"/>
        <v>339.88888888888891</v>
      </c>
      <c r="AS96" s="43">
        <f t="shared" si="167"/>
        <v>365.85714285714283</v>
      </c>
      <c r="AT96" s="43">
        <f t="shared" si="167"/>
        <v>323.36363636363637</v>
      </c>
      <c r="AU96" s="43">
        <f t="shared" si="168"/>
        <v>0</v>
      </c>
      <c r="AV96" s="44">
        <f t="shared" si="168"/>
        <v>1853.5172413793102</v>
      </c>
      <c r="AW96" s="122"/>
      <c r="AX96" s="43">
        <f t="shared" si="160"/>
        <v>641</v>
      </c>
      <c r="AY96" s="43">
        <f t="shared" si="161"/>
        <v>0</v>
      </c>
      <c r="AZ96" s="43">
        <f t="shared" si="162"/>
        <v>0</v>
      </c>
      <c r="BA96" s="43">
        <f t="shared" si="163"/>
        <v>0</v>
      </c>
      <c r="BB96" s="43">
        <f t="shared" si="164"/>
        <v>0</v>
      </c>
      <c r="BC96" s="44">
        <f>MEDIAN((D96:K96,M96:V96,Y96:AF96,AJ96:AL96))</f>
        <v>0</v>
      </c>
    </row>
    <row r="97" spans="1:55" s="204" customFormat="1">
      <c r="A97" s="199"/>
      <c r="B97" s="200" t="s">
        <v>218</v>
      </c>
      <c r="C97" s="201"/>
      <c r="D97" s="144">
        <v>4868</v>
      </c>
      <c r="E97" s="160">
        <v>75</v>
      </c>
      <c r="F97" s="160"/>
      <c r="G97" s="160">
        <v>0</v>
      </c>
      <c r="H97" s="144">
        <v>0</v>
      </c>
      <c r="I97" s="144"/>
      <c r="J97" s="160">
        <v>3</v>
      </c>
      <c r="K97" s="144">
        <v>0</v>
      </c>
      <c r="L97" s="43">
        <f t="shared" si="165"/>
        <v>4946</v>
      </c>
      <c r="M97" s="160"/>
      <c r="N97" s="160"/>
      <c r="O97" s="160">
        <v>542</v>
      </c>
      <c r="P97" s="160"/>
      <c r="Q97" s="160"/>
      <c r="R97" s="160">
        <v>0</v>
      </c>
      <c r="S97" s="160">
        <v>0</v>
      </c>
      <c r="T97" s="160">
        <v>0</v>
      </c>
      <c r="U97" s="160"/>
      <c r="V97" s="144"/>
      <c r="W97" s="144"/>
      <c r="X97" s="144"/>
      <c r="Y97" s="160">
        <v>0</v>
      </c>
      <c r="Z97" s="160">
        <v>1468</v>
      </c>
      <c r="AA97" s="250">
        <v>559</v>
      </c>
      <c r="AB97" s="160"/>
      <c r="AC97" s="160"/>
      <c r="AD97" s="160"/>
      <c r="AE97" s="160"/>
      <c r="AF97" s="160"/>
      <c r="AG97" s="43">
        <f t="shared" si="155"/>
        <v>2569</v>
      </c>
      <c r="AH97" s="43">
        <f t="shared" si="156"/>
        <v>2010</v>
      </c>
      <c r="AI97" s="43">
        <f t="shared" si="157"/>
        <v>559</v>
      </c>
      <c r="AJ97" s="160">
        <v>0</v>
      </c>
      <c r="AK97" s="144"/>
      <c r="AL97" s="160">
        <v>0</v>
      </c>
      <c r="AM97" s="43">
        <f t="shared" si="158"/>
        <v>0</v>
      </c>
      <c r="AN97" s="44">
        <f t="shared" si="159"/>
        <v>7515</v>
      </c>
      <c r="AQ97" s="43">
        <f t="shared" si="166"/>
        <v>0</v>
      </c>
      <c r="AR97" s="43">
        <f t="shared" si="167"/>
        <v>142.72222222222223</v>
      </c>
      <c r="AS97" s="43">
        <f t="shared" si="167"/>
        <v>287.14285714285717</v>
      </c>
      <c r="AT97" s="43">
        <f t="shared" si="167"/>
        <v>50.81818181818182</v>
      </c>
      <c r="AU97" s="43">
        <f t="shared" si="168"/>
        <v>0</v>
      </c>
      <c r="AV97" s="44">
        <f t="shared" si="168"/>
        <v>259.13793103448273</v>
      </c>
      <c r="AW97" s="122"/>
      <c r="AX97" s="43">
        <f t="shared" si="160"/>
        <v>1.5</v>
      </c>
      <c r="AY97" s="43">
        <f t="shared" si="161"/>
        <v>0</v>
      </c>
      <c r="AZ97" s="43">
        <f t="shared" si="162"/>
        <v>542</v>
      </c>
      <c r="BA97" s="43">
        <f t="shared" si="163"/>
        <v>0</v>
      </c>
      <c r="BB97" s="43">
        <f t="shared" si="164"/>
        <v>0</v>
      </c>
      <c r="BC97" s="44">
        <f>MEDIAN((D97:K97,M97:V97,Y97:AF97,AJ97:AL97))</f>
        <v>0</v>
      </c>
    </row>
    <row r="98" spans="1:55" s="204" customFormat="1">
      <c r="A98" s="199"/>
      <c r="B98" s="200" t="s">
        <v>217</v>
      </c>
      <c r="C98" s="201"/>
      <c r="D98" s="144">
        <v>0</v>
      </c>
      <c r="E98" s="160"/>
      <c r="F98" s="160"/>
      <c r="G98" s="160">
        <v>0</v>
      </c>
      <c r="H98" s="144">
        <v>0</v>
      </c>
      <c r="I98" s="144">
        <v>1832</v>
      </c>
      <c r="J98" s="160">
        <v>2</v>
      </c>
      <c r="K98" s="144">
        <v>4571</v>
      </c>
      <c r="L98" s="43">
        <f t="shared" si="165"/>
        <v>6405</v>
      </c>
      <c r="M98" s="160">
        <v>13</v>
      </c>
      <c r="N98" s="160"/>
      <c r="O98" s="160">
        <v>104</v>
      </c>
      <c r="P98" s="160">
        <v>13</v>
      </c>
      <c r="Q98" s="160">
        <v>553</v>
      </c>
      <c r="R98" s="160">
        <v>3</v>
      </c>
      <c r="S98" s="160">
        <v>0</v>
      </c>
      <c r="T98" s="160">
        <v>0</v>
      </c>
      <c r="U98" s="160"/>
      <c r="V98" s="144">
        <v>276</v>
      </c>
      <c r="W98" s="144"/>
      <c r="X98" s="144"/>
      <c r="Y98" s="160">
        <v>0</v>
      </c>
      <c r="Z98" s="160">
        <v>80</v>
      </c>
      <c r="AA98" s="250"/>
      <c r="AB98" s="160"/>
      <c r="AC98" s="160"/>
      <c r="AD98" s="160"/>
      <c r="AE98" s="160"/>
      <c r="AF98" s="160">
        <v>164</v>
      </c>
      <c r="AG98" s="43">
        <f t="shared" si="155"/>
        <v>1206</v>
      </c>
      <c r="AH98" s="43">
        <f t="shared" si="156"/>
        <v>901</v>
      </c>
      <c r="AI98" s="43">
        <f t="shared" si="157"/>
        <v>305</v>
      </c>
      <c r="AJ98" s="160">
        <v>6</v>
      </c>
      <c r="AK98" s="144"/>
      <c r="AL98" s="160">
        <v>0</v>
      </c>
      <c r="AM98" s="43">
        <f t="shared" si="158"/>
        <v>6</v>
      </c>
      <c r="AN98" s="44">
        <f t="shared" si="159"/>
        <v>7617</v>
      </c>
      <c r="AQ98" s="43">
        <f t="shared" si="166"/>
        <v>571.375</v>
      </c>
      <c r="AR98" s="43">
        <f t="shared" si="167"/>
        <v>67</v>
      </c>
      <c r="AS98" s="43">
        <f t="shared" si="167"/>
        <v>128.71428571428572</v>
      </c>
      <c r="AT98" s="43">
        <f t="shared" si="167"/>
        <v>27.727272727272727</v>
      </c>
      <c r="AU98" s="43">
        <f t="shared" si="168"/>
        <v>2</v>
      </c>
      <c r="AV98" s="44">
        <f t="shared" si="168"/>
        <v>262.65517241379308</v>
      </c>
      <c r="AW98" s="122"/>
      <c r="AX98" s="43">
        <f t="shared" si="160"/>
        <v>1</v>
      </c>
      <c r="AY98" s="43">
        <f t="shared" si="161"/>
        <v>13</v>
      </c>
      <c r="AZ98" s="43">
        <f t="shared" si="162"/>
        <v>104</v>
      </c>
      <c r="BA98" s="43">
        <f t="shared" si="163"/>
        <v>8</v>
      </c>
      <c r="BB98" s="43">
        <f t="shared" si="164"/>
        <v>3</v>
      </c>
      <c r="BC98" s="44">
        <f>MEDIAN((D98:K98,M98:V98,Y98:AF98,AJ98:AL98))</f>
        <v>6</v>
      </c>
    </row>
    <row r="99" spans="1:55" s="204" customFormat="1">
      <c r="A99" s="199"/>
      <c r="B99" s="251" t="s">
        <v>198</v>
      </c>
      <c r="C99" s="201"/>
      <c r="D99" s="144">
        <v>1548</v>
      </c>
      <c r="E99" s="160"/>
      <c r="F99" s="160"/>
      <c r="G99" s="160">
        <v>0</v>
      </c>
      <c r="H99" s="144">
        <v>0</v>
      </c>
      <c r="I99" s="144"/>
      <c r="J99" s="160">
        <v>0</v>
      </c>
      <c r="K99" s="144">
        <v>0</v>
      </c>
      <c r="L99" s="43">
        <f t="shared" si="165"/>
        <v>1548</v>
      </c>
      <c r="M99" s="160">
        <v>1095</v>
      </c>
      <c r="N99" s="160"/>
      <c r="O99" s="160"/>
      <c r="P99" s="160">
        <v>0</v>
      </c>
      <c r="Q99" s="160">
        <v>12096</v>
      </c>
      <c r="R99" s="160">
        <v>0</v>
      </c>
      <c r="S99" s="160">
        <v>0</v>
      </c>
      <c r="T99" s="160">
        <v>0</v>
      </c>
      <c r="U99" s="160">
        <v>2510</v>
      </c>
      <c r="V99" s="144"/>
      <c r="W99" s="144"/>
      <c r="X99" s="144"/>
      <c r="Y99" s="160">
        <v>0</v>
      </c>
      <c r="Z99" s="160"/>
      <c r="AA99" s="250">
        <v>67</v>
      </c>
      <c r="AB99" s="160"/>
      <c r="AC99" s="160"/>
      <c r="AD99" s="160"/>
      <c r="AE99" s="160">
        <v>1361</v>
      </c>
      <c r="AF99" s="160">
        <v>346</v>
      </c>
      <c r="AG99" s="43">
        <f t="shared" si="155"/>
        <v>17475</v>
      </c>
      <c r="AH99" s="43">
        <f t="shared" si="156"/>
        <v>12442</v>
      </c>
      <c r="AI99" s="43">
        <f t="shared" si="157"/>
        <v>5033</v>
      </c>
      <c r="AJ99" s="160">
        <v>118</v>
      </c>
      <c r="AK99" s="144"/>
      <c r="AL99" s="160">
        <v>0</v>
      </c>
      <c r="AM99" s="43">
        <f t="shared" si="158"/>
        <v>118</v>
      </c>
      <c r="AN99" s="44">
        <f t="shared" si="159"/>
        <v>19141</v>
      </c>
      <c r="AQ99" s="43">
        <f t="shared" si="166"/>
        <v>0</v>
      </c>
      <c r="AR99" s="43">
        <f t="shared" si="167"/>
        <v>970.83333333333337</v>
      </c>
      <c r="AS99" s="43">
        <f t="shared" si="167"/>
        <v>1777.4285714285713</v>
      </c>
      <c r="AT99" s="43">
        <f t="shared" si="167"/>
        <v>457.54545454545456</v>
      </c>
      <c r="AU99" s="43">
        <f t="shared" si="168"/>
        <v>39.333333333333336</v>
      </c>
      <c r="AV99" s="44">
        <f t="shared" si="168"/>
        <v>660.0344827586207</v>
      </c>
      <c r="AW99" s="122"/>
      <c r="AX99" s="43">
        <f t="shared" si="160"/>
        <v>0</v>
      </c>
      <c r="AY99" s="43">
        <f t="shared" si="161"/>
        <v>67</v>
      </c>
      <c r="AZ99" s="43">
        <f t="shared" si="162"/>
        <v>346</v>
      </c>
      <c r="BA99" s="43">
        <f t="shared" si="163"/>
        <v>33.5</v>
      </c>
      <c r="BB99" s="43">
        <f t="shared" si="164"/>
        <v>59</v>
      </c>
      <c r="BC99" s="44">
        <f>MEDIAN((D99:K99,M99:V99,Y99:AF99,AJ99:AL99))</f>
        <v>0</v>
      </c>
    </row>
    <row r="100" spans="1:55" s="204" customFormat="1">
      <c r="A100" s="199"/>
      <c r="B100" s="200"/>
      <c r="C100" s="210" t="s">
        <v>216</v>
      </c>
      <c r="D100" s="252">
        <f t="shared" ref="D100:K100" si="169">SUM(D91:D99)</f>
        <v>178699</v>
      </c>
      <c r="E100" s="252">
        <f t="shared" si="169"/>
        <v>30585</v>
      </c>
      <c r="F100" s="252">
        <f t="shared" si="169"/>
        <v>103497</v>
      </c>
      <c r="G100" s="252">
        <f t="shared" si="169"/>
        <v>267054</v>
      </c>
      <c r="H100" s="252">
        <f t="shared" si="169"/>
        <v>67123</v>
      </c>
      <c r="I100" s="252">
        <f t="shared" si="169"/>
        <v>136543</v>
      </c>
      <c r="J100" s="252">
        <f t="shared" si="169"/>
        <v>56887</v>
      </c>
      <c r="K100" s="252">
        <f t="shared" si="169"/>
        <v>70866</v>
      </c>
      <c r="L100" s="45">
        <f t="shared" si="165"/>
        <v>911254</v>
      </c>
      <c r="M100" s="252">
        <f t="shared" ref="M100:V100" si="170">SUM(M91:M99)</f>
        <v>6534</v>
      </c>
      <c r="N100" s="252">
        <f t="shared" si="170"/>
        <v>9130</v>
      </c>
      <c r="O100" s="252">
        <f t="shared" si="170"/>
        <v>16928</v>
      </c>
      <c r="P100" s="252">
        <f t="shared" si="170"/>
        <v>8510</v>
      </c>
      <c r="Q100" s="252">
        <f t="shared" si="170"/>
        <v>40702</v>
      </c>
      <c r="R100" s="252">
        <f t="shared" si="170"/>
        <v>6542</v>
      </c>
      <c r="S100" s="252">
        <f t="shared" si="170"/>
        <v>3358</v>
      </c>
      <c r="T100" s="252">
        <f t="shared" si="170"/>
        <v>9972</v>
      </c>
      <c r="U100" s="252">
        <f t="shared" si="170"/>
        <v>7914</v>
      </c>
      <c r="V100" s="252">
        <f t="shared" si="170"/>
        <v>2727</v>
      </c>
      <c r="W100" s="252"/>
      <c r="X100" s="252"/>
      <c r="Y100" s="252">
        <f t="shared" ref="Y100:AF100" si="171">SUM(Y91:Y99)</f>
        <v>16898</v>
      </c>
      <c r="Z100" s="252">
        <f t="shared" si="171"/>
        <v>33274</v>
      </c>
      <c r="AA100" s="252">
        <f t="shared" si="171"/>
        <v>19616</v>
      </c>
      <c r="AB100" s="252">
        <f t="shared" si="171"/>
        <v>11682</v>
      </c>
      <c r="AC100" s="252">
        <f t="shared" si="171"/>
        <v>31726</v>
      </c>
      <c r="AD100" s="252">
        <f t="shared" si="171"/>
        <v>12711</v>
      </c>
      <c r="AE100" s="252">
        <f t="shared" si="171"/>
        <v>8376</v>
      </c>
      <c r="AF100" s="252">
        <f t="shared" si="171"/>
        <v>20320</v>
      </c>
      <c r="AG100" s="45">
        <f t="shared" si="155"/>
        <v>266920</v>
      </c>
      <c r="AH100" s="45">
        <f t="shared" si="156"/>
        <v>165633</v>
      </c>
      <c r="AI100" s="45">
        <f t="shared" si="157"/>
        <v>101287</v>
      </c>
      <c r="AJ100" s="252">
        <f>SUM(AJ91:AJ99)</f>
        <v>15434</v>
      </c>
      <c r="AK100" s="252">
        <f>SUM(AK91:AK99)</f>
        <v>1332</v>
      </c>
      <c r="AL100" s="252">
        <f>SUM(AL91:AL99)</f>
        <v>10304</v>
      </c>
      <c r="AM100" s="45">
        <f t="shared" si="158"/>
        <v>27070</v>
      </c>
      <c r="AN100" s="211">
        <f t="shared" si="159"/>
        <v>1205244</v>
      </c>
      <c r="AQ100" s="45">
        <f>K100/AQ$5</f>
        <v>8858.25</v>
      </c>
      <c r="AR100" s="45">
        <f>AG100/AR$5</f>
        <v>14828.888888888889</v>
      </c>
      <c r="AS100" s="45">
        <f>AH100/AS$5</f>
        <v>23661.857142857141</v>
      </c>
      <c r="AT100" s="45">
        <f>AI100/AT$5</f>
        <v>9207.9090909090901</v>
      </c>
      <c r="AU100" s="45">
        <f>AM100/AU$5</f>
        <v>9023.3333333333339</v>
      </c>
      <c r="AV100" s="211">
        <f>AN100/AV$5</f>
        <v>41560.137931034486</v>
      </c>
      <c r="AW100" s="122"/>
      <c r="AX100" s="45">
        <f t="shared" si="160"/>
        <v>87181.5</v>
      </c>
      <c r="AY100" s="45">
        <f t="shared" si="161"/>
        <v>10827</v>
      </c>
      <c r="AZ100" s="45">
        <f t="shared" si="162"/>
        <v>20320</v>
      </c>
      <c r="BA100" s="45">
        <f t="shared" si="163"/>
        <v>8376</v>
      </c>
      <c r="BB100" s="45">
        <f t="shared" si="164"/>
        <v>10304</v>
      </c>
      <c r="BC100" s="211">
        <f>MEDIAN((D100:K100,M100:V100,Y100:AF100,AJ100:AL100))</f>
        <v>16898</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2">D88-D100</f>
        <v>-129115</v>
      </c>
      <c r="E102" s="256">
        <f t="shared" si="172"/>
        <v>13531</v>
      </c>
      <c r="F102" s="256">
        <f t="shared" si="172"/>
        <v>19352</v>
      </c>
      <c r="G102" s="256">
        <f t="shared" si="172"/>
        <v>-89665</v>
      </c>
      <c r="H102" s="256">
        <f t="shared" si="172"/>
        <v>29015</v>
      </c>
      <c r="I102" s="256">
        <f t="shared" si="172"/>
        <v>25031</v>
      </c>
      <c r="J102" s="256">
        <f t="shared" si="172"/>
        <v>-4900</v>
      </c>
      <c r="K102" s="256">
        <f t="shared" si="172"/>
        <v>3945</v>
      </c>
      <c r="L102" s="42">
        <f>+SUM(D102:K102)</f>
        <v>-132806</v>
      </c>
      <c r="M102" s="256">
        <f t="shared" ref="M102:V102" si="173">M88-M100</f>
        <v>18437</v>
      </c>
      <c r="N102" s="256">
        <f t="shared" si="173"/>
        <v>1658</v>
      </c>
      <c r="O102" s="256">
        <f t="shared" si="173"/>
        <v>49289</v>
      </c>
      <c r="P102" s="256">
        <f t="shared" si="173"/>
        <v>8961</v>
      </c>
      <c r="Q102" s="256">
        <f t="shared" si="173"/>
        <v>-34093</v>
      </c>
      <c r="R102" s="256">
        <f t="shared" si="173"/>
        <v>6562</v>
      </c>
      <c r="S102" s="256">
        <f t="shared" si="173"/>
        <v>7692</v>
      </c>
      <c r="T102" s="256">
        <f t="shared" si="173"/>
        <v>-2469</v>
      </c>
      <c r="U102" s="256">
        <f t="shared" si="173"/>
        <v>17680</v>
      </c>
      <c r="V102" s="256">
        <f t="shared" si="173"/>
        <v>4655</v>
      </c>
      <c r="W102" s="256"/>
      <c r="X102" s="256"/>
      <c r="Y102" s="256">
        <f t="shared" ref="Y102:AF102" si="174">Y88-Y100</f>
        <v>31490</v>
      </c>
      <c r="Z102" s="256">
        <f t="shared" si="174"/>
        <v>-20045</v>
      </c>
      <c r="AA102" s="256">
        <f t="shared" si="174"/>
        <v>-5537</v>
      </c>
      <c r="AB102" s="256">
        <f t="shared" si="174"/>
        <v>10126</v>
      </c>
      <c r="AC102" s="256">
        <f t="shared" si="174"/>
        <v>-16837</v>
      </c>
      <c r="AD102" s="256">
        <f t="shared" si="174"/>
        <v>5345</v>
      </c>
      <c r="AE102" s="256">
        <f t="shared" si="174"/>
        <v>818</v>
      </c>
      <c r="AF102" s="256">
        <f t="shared" si="174"/>
        <v>-10248</v>
      </c>
      <c r="AG102" s="42">
        <f>+SUM(M102:AF102)</f>
        <v>73484</v>
      </c>
      <c r="AH102" s="42">
        <f t="shared" ref="AH102" si="175">O102+Q102+Z102+AC102+AD102+AF102+T102</f>
        <v>-29058</v>
      </c>
      <c r="AI102" s="42">
        <f>M102+N102+P102+R102+S102+U102+V102+Y102+AA102+AB102+AE102</f>
        <v>102542</v>
      </c>
      <c r="AJ102" s="256">
        <f>AJ88-AJ100</f>
        <v>33141</v>
      </c>
      <c r="AK102" s="256">
        <f>AK88-AK100</f>
        <v>74624</v>
      </c>
      <c r="AL102" s="256">
        <f>AL88-AL100</f>
        <v>13030</v>
      </c>
      <c r="AM102" s="42">
        <f>+SUM(AJ102:AL102)</f>
        <v>120795</v>
      </c>
      <c r="AN102" s="230">
        <f>+AM102+AG102+L102</f>
        <v>61473</v>
      </c>
      <c r="AQ102" s="42">
        <f>K102/AQ$5</f>
        <v>493.125</v>
      </c>
      <c r="AR102" s="42">
        <f>AG102/AR$5</f>
        <v>4082.4444444444443</v>
      </c>
      <c r="AS102" s="42">
        <f>AH102/AS$5</f>
        <v>-4151.1428571428569</v>
      </c>
      <c r="AT102" s="42">
        <f>AI102/AT$5</f>
        <v>9322</v>
      </c>
      <c r="AU102" s="42">
        <f>AM102/AU$5</f>
        <v>40265</v>
      </c>
      <c r="AV102" s="230">
        <f>AN102/AV$5</f>
        <v>2119.7586206896553</v>
      </c>
      <c r="AW102" s="122"/>
      <c r="AX102" s="42">
        <f t="shared" si="160"/>
        <v>8738</v>
      </c>
      <c r="AY102" s="42">
        <f t="shared" si="161"/>
        <v>5000</v>
      </c>
      <c r="AZ102" s="42">
        <f>MEDIAN($AC102,$AD102,$Z102,$T102,$O102,Q102,AF102)</f>
        <v>-10248</v>
      </c>
      <c r="BA102" s="42">
        <f>MEDIAN($AE102,$AB102,$AA102,$Y102,$V102,$U102,$S102,$R102,$P102,$N102,$M102)</f>
        <v>7692</v>
      </c>
      <c r="BB102" s="42">
        <f t="shared" si="164"/>
        <v>33141</v>
      </c>
      <c r="BC102" s="230">
        <f>MEDIAN((D102:K102,M102:V102,Y102:AF102,AJ102:AL102))</f>
        <v>6562</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525171</v>
      </c>
      <c r="E105" s="160">
        <v>163499</v>
      </c>
      <c r="F105" s="160">
        <v>814197</v>
      </c>
      <c r="G105" s="160">
        <v>1459979</v>
      </c>
      <c r="H105" s="144">
        <v>449140</v>
      </c>
      <c r="I105" s="144">
        <v>1065753</v>
      </c>
      <c r="J105" s="160">
        <v>298423</v>
      </c>
      <c r="K105" s="144">
        <v>560179</v>
      </c>
      <c r="L105" s="43">
        <f t="shared" ref="L105:L110" si="176">+SUM(D105:K105)</f>
        <v>5336341</v>
      </c>
      <c r="M105" s="160">
        <v>22319</v>
      </c>
      <c r="N105" s="160">
        <v>76633</v>
      </c>
      <c r="O105" s="160">
        <v>156685</v>
      </c>
      <c r="P105" s="160">
        <v>113082</v>
      </c>
      <c r="Q105" s="160">
        <v>150706</v>
      </c>
      <c r="R105" s="160">
        <v>71673</v>
      </c>
      <c r="S105" s="160">
        <v>34818</v>
      </c>
      <c r="T105" s="160">
        <v>71169</v>
      </c>
      <c r="U105" s="160">
        <v>67816</v>
      </c>
      <c r="V105" s="144">
        <v>10990</v>
      </c>
      <c r="W105" s="144"/>
      <c r="X105" s="144"/>
      <c r="Y105" s="160">
        <v>23906</v>
      </c>
      <c r="Z105" s="160">
        <v>239640</v>
      </c>
      <c r="AA105" s="250">
        <v>99580</v>
      </c>
      <c r="AB105" s="160">
        <v>48798</v>
      </c>
      <c r="AC105" s="160">
        <v>139653</v>
      </c>
      <c r="AD105" s="160">
        <v>60312</v>
      </c>
      <c r="AE105" s="160">
        <v>25660</v>
      </c>
      <c r="AF105" s="160">
        <v>66652</v>
      </c>
      <c r="AG105" s="43">
        <f t="shared" ref="AG105:AG110" si="177">+SUM(M105:AF105)</f>
        <v>1480092</v>
      </c>
      <c r="AH105" s="43">
        <f t="shared" ref="AH105:AH110" si="178">O105+Q105+Z105+AC105+AD105+AF105+T105</f>
        <v>884817</v>
      </c>
      <c r="AI105" s="43">
        <f t="shared" ref="AI105:AI110" si="179">M105+N105+P105+R105+S105+U105+V105+Y105+AA105+AB105+AE105</f>
        <v>595275</v>
      </c>
      <c r="AJ105" s="160">
        <v>75539</v>
      </c>
      <c r="AK105" s="144">
        <v>15312</v>
      </c>
      <c r="AL105" s="160">
        <v>29570</v>
      </c>
      <c r="AM105" s="43">
        <f t="shared" ref="AM105:AM110" si="180">+SUM(AJ105:AL105)</f>
        <v>120421</v>
      </c>
      <c r="AN105" s="44">
        <f t="shared" ref="AN105:AN110" si="181">+AM105+AG105+L105</f>
        <v>6936854</v>
      </c>
      <c r="AQ105" s="43">
        <f t="shared" ref="AQ105:AQ109" si="182">K105/AQ$5</f>
        <v>70022.375</v>
      </c>
      <c r="AR105" s="43">
        <f t="shared" ref="AR105:AT109" si="183">AG105/AR$5</f>
        <v>82227.333333333328</v>
      </c>
      <c r="AS105" s="43">
        <f t="shared" si="183"/>
        <v>126402.42857142857</v>
      </c>
      <c r="AT105" s="43">
        <f t="shared" si="183"/>
        <v>54115.909090909088</v>
      </c>
      <c r="AU105" s="43">
        <f t="shared" ref="AU105:AV109" si="184">AM105/AU$5</f>
        <v>40140.333333333336</v>
      </c>
      <c r="AV105" s="44">
        <f t="shared" si="184"/>
        <v>239201.86206896551</v>
      </c>
      <c r="AW105" s="122"/>
      <c r="AX105" s="43">
        <f t="shared" ref="AX105:AX110" si="185">MEDIAN($D105:$K105)</f>
        <v>542675</v>
      </c>
      <c r="AY105" s="43">
        <f>MEDIAN($M105:$AF105)</f>
        <v>69492.5</v>
      </c>
      <c r="AZ105" s="43">
        <f t="shared" ref="AZ105:AZ110" si="186">MEDIAN($AC105,$AD105,$Z105,$T105,$O105,Q105,AF105)</f>
        <v>139653</v>
      </c>
      <c r="BA105" s="43">
        <f t="shared" ref="BA105:BA110" si="187">MEDIAN($AE105,$AB105,$AA105,$Y105,$V105,$U105,$S105,$R105,$P105,$N105,$M105)</f>
        <v>48798</v>
      </c>
      <c r="BB105" s="43">
        <f t="shared" ref="BB105:BB110" si="188">MEDIAN($AJ105:$AL105)</f>
        <v>29570</v>
      </c>
      <c r="BC105" s="44">
        <f>MEDIAN((D105:K105,M105:V105,Y105:AF105,AJ105:AL105))</f>
        <v>76633</v>
      </c>
    </row>
    <row r="106" spans="1:55" s="204" customFormat="1">
      <c r="A106" s="199"/>
      <c r="B106" s="200" t="s">
        <v>212</v>
      </c>
      <c r="C106" s="201"/>
      <c r="D106" s="144">
        <v>32143</v>
      </c>
      <c r="E106" s="160">
        <v>11025</v>
      </c>
      <c r="F106" s="160">
        <v>31964</v>
      </c>
      <c r="G106" s="160">
        <v>70273</v>
      </c>
      <c r="H106" s="144">
        <v>74904</v>
      </c>
      <c r="I106" s="144">
        <v>41475</v>
      </c>
      <c r="J106" s="160">
        <v>41570</v>
      </c>
      <c r="K106" s="144">
        <v>68313</v>
      </c>
      <c r="L106" s="43">
        <f t="shared" si="176"/>
        <v>371667</v>
      </c>
      <c r="M106" s="160">
        <v>716</v>
      </c>
      <c r="N106" s="160">
        <v>4833</v>
      </c>
      <c r="O106" s="160">
        <v>7069</v>
      </c>
      <c r="P106" s="160"/>
      <c r="Q106" s="160">
        <v>8725</v>
      </c>
      <c r="R106" s="160">
        <v>3800</v>
      </c>
      <c r="S106" s="160">
        <v>1967</v>
      </c>
      <c r="T106" s="160">
        <v>8643</v>
      </c>
      <c r="U106" s="160">
        <v>3773</v>
      </c>
      <c r="V106" s="144">
        <v>788</v>
      </c>
      <c r="W106" s="144"/>
      <c r="X106" s="144"/>
      <c r="Y106" s="160">
        <v>4094</v>
      </c>
      <c r="Z106" s="160">
        <v>13963</v>
      </c>
      <c r="AA106" s="250">
        <v>2927</v>
      </c>
      <c r="AB106" s="160">
        <v>3624</v>
      </c>
      <c r="AC106" s="160">
        <v>5131</v>
      </c>
      <c r="AD106" s="160">
        <v>1885</v>
      </c>
      <c r="AE106" s="160">
        <v>1628</v>
      </c>
      <c r="AF106" s="160">
        <v>2253</v>
      </c>
      <c r="AG106" s="43">
        <f t="shared" si="177"/>
        <v>75819</v>
      </c>
      <c r="AH106" s="43">
        <f t="shared" si="178"/>
        <v>47669</v>
      </c>
      <c r="AI106" s="43">
        <f t="shared" si="179"/>
        <v>28150</v>
      </c>
      <c r="AJ106" s="160">
        <v>4565</v>
      </c>
      <c r="AK106" s="144">
        <v>587</v>
      </c>
      <c r="AL106" s="160">
        <v>1810</v>
      </c>
      <c r="AM106" s="43">
        <f t="shared" si="180"/>
        <v>6962</v>
      </c>
      <c r="AN106" s="44">
        <f t="shared" si="181"/>
        <v>454448</v>
      </c>
      <c r="AQ106" s="43">
        <f t="shared" si="182"/>
        <v>8539.125</v>
      </c>
      <c r="AR106" s="43">
        <f t="shared" si="183"/>
        <v>4212.166666666667</v>
      </c>
      <c r="AS106" s="43">
        <f t="shared" si="183"/>
        <v>6809.8571428571431</v>
      </c>
      <c r="AT106" s="43">
        <f t="shared" si="183"/>
        <v>2559.090909090909</v>
      </c>
      <c r="AU106" s="43">
        <f t="shared" si="184"/>
        <v>2320.6666666666665</v>
      </c>
      <c r="AV106" s="44">
        <f t="shared" si="184"/>
        <v>15670.620689655172</v>
      </c>
      <c r="AW106" s="122"/>
      <c r="AX106" s="43">
        <f t="shared" si="185"/>
        <v>41522.5</v>
      </c>
      <c r="AY106" s="43">
        <f>MEDIAN($M106:$AF106)</f>
        <v>3773</v>
      </c>
      <c r="AZ106" s="43">
        <f t="shared" si="186"/>
        <v>7069</v>
      </c>
      <c r="BA106" s="43">
        <f t="shared" si="187"/>
        <v>3275.5</v>
      </c>
      <c r="BB106" s="43">
        <f t="shared" si="188"/>
        <v>1810</v>
      </c>
      <c r="BC106" s="44">
        <f>MEDIAN((D106:K106,M106:V106,Y106:AF106,AJ106:AL106))</f>
        <v>4699</v>
      </c>
    </row>
    <row r="107" spans="1:55" s="204" customFormat="1">
      <c r="A107" s="199"/>
      <c r="B107" s="200" t="s">
        <v>211</v>
      </c>
      <c r="C107" s="201"/>
      <c r="D107" s="144">
        <v>23895</v>
      </c>
      <c r="E107" s="160">
        <v>13702</v>
      </c>
      <c r="F107" s="160">
        <v>59092</v>
      </c>
      <c r="G107" s="160">
        <v>108436</v>
      </c>
      <c r="H107" s="144">
        <v>27266</v>
      </c>
      <c r="I107" s="144">
        <v>76959</v>
      </c>
      <c r="J107" s="160">
        <v>16876</v>
      </c>
      <c r="K107" s="144">
        <v>37244</v>
      </c>
      <c r="L107" s="43">
        <f t="shared" si="176"/>
        <v>363470</v>
      </c>
      <c r="M107" s="160">
        <v>1831</v>
      </c>
      <c r="N107" s="160">
        <v>6956</v>
      </c>
      <c r="O107" s="160">
        <v>4516</v>
      </c>
      <c r="P107" s="160">
        <v>7728</v>
      </c>
      <c r="Q107" s="160">
        <v>7454</v>
      </c>
      <c r="R107" s="160">
        <v>2250</v>
      </c>
      <c r="S107" s="160">
        <v>2693</v>
      </c>
      <c r="T107" s="160">
        <v>5582</v>
      </c>
      <c r="U107" s="160">
        <v>2356</v>
      </c>
      <c r="V107" s="144">
        <v>2014</v>
      </c>
      <c r="W107" s="144"/>
      <c r="X107" s="144"/>
      <c r="Y107" s="160">
        <v>149</v>
      </c>
      <c r="Z107" s="160">
        <v>6926</v>
      </c>
      <c r="AA107" s="250">
        <v>4406</v>
      </c>
      <c r="AB107" s="160">
        <v>5271</v>
      </c>
      <c r="AC107" s="160">
        <v>3080</v>
      </c>
      <c r="AD107" s="160">
        <v>3217</v>
      </c>
      <c r="AE107" s="160"/>
      <c r="AF107" s="160">
        <v>1186</v>
      </c>
      <c r="AG107" s="43">
        <f t="shared" si="177"/>
        <v>67615</v>
      </c>
      <c r="AH107" s="43">
        <f t="shared" si="178"/>
        <v>31961</v>
      </c>
      <c r="AI107" s="43">
        <f t="shared" si="179"/>
        <v>35654</v>
      </c>
      <c r="AJ107" s="160">
        <v>4677</v>
      </c>
      <c r="AK107" s="144">
        <v>1047</v>
      </c>
      <c r="AL107" s="160">
        <v>996</v>
      </c>
      <c r="AM107" s="43">
        <f t="shared" si="180"/>
        <v>6720</v>
      </c>
      <c r="AN107" s="44">
        <f t="shared" si="181"/>
        <v>437805</v>
      </c>
      <c r="AQ107" s="43">
        <f t="shared" si="182"/>
        <v>4655.5</v>
      </c>
      <c r="AR107" s="43">
        <f t="shared" si="183"/>
        <v>3756.3888888888887</v>
      </c>
      <c r="AS107" s="43">
        <f t="shared" si="183"/>
        <v>4565.8571428571431</v>
      </c>
      <c r="AT107" s="43">
        <f t="shared" si="183"/>
        <v>3241.2727272727275</v>
      </c>
      <c r="AU107" s="43">
        <f t="shared" si="184"/>
        <v>2240</v>
      </c>
      <c r="AV107" s="44">
        <f t="shared" si="184"/>
        <v>15096.724137931034</v>
      </c>
      <c r="AW107" s="122"/>
      <c r="AX107" s="43">
        <f t="shared" si="185"/>
        <v>32255</v>
      </c>
      <c r="AY107" s="43">
        <f t="shared" ref="AY107:AY110" si="189">MEDIAN($M107:$AF107)</f>
        <v>3217</v>
      </c>
      <c r="AZ107" s="43">
        <f t="shared" si="186"/>
        <v>4516</v>
      </c>
      <c r="BA107" s="43">
        <f t="shared" si="187"/>
        <v>2524.5</v>
      </c>
      <c r="BB107" s="43">
        <f t="shared" si="188"/>
        <v>1047</v>
      </c>
      <c r="BC107" s="44">
        <f>MEDIAN((D107:K107,M107:V107,Y107:AF107,AJ107:AL107))</f>
        <v>4974</v>
      </c>
    </row>
    <row r="108" spans="1:55" s="204" customFormat="1">
      <c r="A108" s="199"/>
      <c r="B108" s="200" t="s">
        <v>210</v>
      </c>
      <c r="C108" s="201"/>
      <c r="D108" s="144">
        <v>0</v>
      </c>
      <c r="E108" s="160">
        <v>8000</v>
      </c>
      <c r="F108" s="160"/>
      <c r="G108" s="160">
        <v>0</v>
      </c>
      <c r="H108" s="144">
        <v>0</v>
      </c>
      <c r="I108" s="144">
        <v>111050</v>
      </c>
      <c r="J108" s="160">
        <v>0</v>
      </c>
      <c r="K108" s="144">
        <v>0</v>
      </c>
      <c r="L108" s="43">
        <f t="shared" si="176"/>
        <v>119050</v>
      </c>
      <c r="M108" s="160"/>
      <c r="N108" s="160"/>
      <c r="O108" s="160">
        <v>14901</v>
      </c>
      <c r="P108" s="160"/>
      <c r="Q108" s="160"/>
      <c r="R108" s="160">
        <v>0</v>
      </c>
      <c r="S108" s="160">
        <v>0</v>
      </c>
      <c r="T108" s="160">
        <v>0</v>
      </c>
      <c r="U108" s="160"/>
      <c r="V108" s="144">
        <v>30</v>
      </c>
      <c r="W108" s="144"/>
      <c r="X108" s="144"/>
      <c r="Y108" s="160">
        <v>0</v>
      </c>
      <c r="Z108" s="160">
        <v>5</v>
      </c>
      <c r="AA108" s="250"/>
      <c r="AB108" s="160"/>
      <c r="AC108" s="160"/>
      <c r="AD108" s="160"/>
      <c r="AE108" s="160"/>
      <c r="AF108" s="160"/>
      <c r="AG108" s="43">
        <f t="shared" si="177"/>
        <v>14936</v>
      </c>
      <c r="AH108" s="43">
        <f t="shared" si="178"/>
        <v>14906</v>
      </c>
      <c r="AI108" s="43">
        <f t="shared" si="179"/>
        <v>30</v>
      </c>
      <c r="AJ108" s="160">
        <v>0</v>
      </c>
      <c r="AK108" s="144"/>
      <c r="AL108" s="160">
        <v>0</v>
      </c>
      <c r="AM108" s="43">
        <f t="shared" si="180"/>
        <v>0</v>
      </c>
      <c r="AN108" s="44">
        <f t="shared" si="181"/>
        <v>133986</v>
      </c>
      <c r="AQ108" s="43">
        <f t="shared" si="182"/>
        <v>0</v>
      </c>
      <c r="AR108" s="43">
        <f t="shared" si="183"/>
        <v>829.77777777777783</v>
      </c>
      <c r="AS108" s="43">
        <f t="shared" si="183"/>
        <v>2129.4285714285716</v>
      </c>
      <c r="AT108" s="43">
        <f t="shared" si="183"/>
        <v>2.7272727272727271</v>
      </c>
      <c r="AU108" s="43">
        <f t="shared" si="184"/>
        <v>0</v>
      </c>
      <c r="AV108" s="44">
        <f t="shared" si="184"/>
        <v>4620.2068965517237</v>
      </c>
      <c r="AW108" s="122"/>
      <c r="AX108" s="43">
        <f t="shared" si="185"/>
        <v>0</v>
      </c>
      <c r="AY108" s="43">
        <f t="shared" si="189"/>
        <v>0</v>
      </c>
      <c r="AZ108" s="43">
        <f t="shared" si="186"/>
        <v>5</v>
      </c>
      <c r="BA108" s="43">
        <f t="shared" si="187"/>
        <v>0</v>
      </c>
      <c r="BB108" s="43">
        <f t="shared" si="188"/>
        <v>0</v>
      </c>
      <c r="BC108" s="44">
        <f>MEDIAN((D108:K108,M108:V108,Y108:AF108,AJ108:AL108))</f>
        <v>0</v>
      </c>
    </row>
    <row r="109" spans="1:55" s="204" customFormat="1">
      <c r="A109" s="199"/>
      <c r="B109" s="251" t="s">
        <v>198</v>
      </c>
      <c r="C109" s="201"/>
      <c r="D109" s="144">
        <v>3394</v>
      </c>
      <c r="E109" s="160">
        <v>5134</v>
      </c>
      <c r="F109" s="160">
        <v>50161</v>
      </c>
      <c r="G109" s="160">
        <v>85490</v>
      </c>
      <c r="H109" s="144">
        <v>95137</v>
      </c>
      <c r="I109" s="144">
        <v>32040</v>
      </c>
      <c r="J109" s="160">
        <v>11814</v>
      </c>
      <c r="K109" s="144">
        <v>16104</v>
      </c>
      <c r="L109" s="43">
        <f t="shared" si="176"/>
        <v>299274</v>
      </c>
      <c r="M109" s="160"/>
      <c r="N109" s="160">
        <v>836</v>
      </c>
      <c r="O109" s="160">
        <v>1793</v>
      </c>
      <c r="P109" s="160"/>
      <c r="Q109" s="160">
        <v>84855</v>
      </c>
      <c r="R109" s="160">
        <v>6569</v>
      </c>
      <c r="S109" s="160">
        <v>0</v>
      </c>
      <c r="T109" s="160">
        <v>87</v>
      </c>
      <c r="U109" s="160">
        <v>4630</v>
      </c>
      <c r="V109" s="144">
        <v>594</v>
      </c>
      <c r="W109" s="144"/>
      <c r="X109" s="144"/>
      <c r="Y109" s="160">
        <v>0</v>
      </c>
      <c r="Z109" s="160">
        <v>2085</v>
      </c>
      <c r="AA109" s="250">
        <v>733</v>
      </c>
      <c r="AB109" s="160">
        <v>1390</v>
      </c>
      <c r="AC109" s="160">
        <v>8079</v>
      </c>
      <c r="AD109" s="160"/>
      <c r="AE109" s="160"/>
      <c r="AF109" s="160">
        <v>3083</v>
      </c>
      <c r="AG109" s="43">
        <f t="shared" si="177"/>
        <v>114734</v>
      </c>
      <c r="AH109" s="43">
        <f t="shared" si="178"/>
        <v>99982</v>
      </c>
      <c r="AI109" s="43">
        <f t="shared" si="179"/>
        <v>14752</v>
      </c>
      <c r="AJ109" s="160">
        <v>5218</v>
      </c>
      <c r="AK109" s="144">
        <v>87</v>
      </c>
      <c r="AL109" s="160">
        <v>252</v>
      </c>
      <c r="AM109" s="43">
        <f t="shared" si="180"/>
        <v>5557</v>
      </c>
      <c r="AN109" s="44">
        <f t="shared" si="181"/>
        <v>419565</v>
      </c>
      <c r="AQ109" s="43">
        <f t="shared" si="182"/>
        <v>2013</v>
      </c>
      <c r="AR109" s="43">
        <f t="shared" si="183"/>
        <v>6374.1111111111113</v>
      </c>
      <c r="AS109" s="43">
        <f t="shared" si="183"/>
        <v>14283.142857142857</v>
      </c>
      <c r="AT109" s="43">
        <f t="shared" si="183"/>
        <v>1341.090909090909</v>
      </c>
      <c r="AU109" s="43">
        <f t="shared" si="184"/>
        <v>1852.3333333333333</v>
      </c>
      <c r="AV109" s="44">
        <f t="shared" si="184"/>
        <v>14467.758620689656</v>
      </c>
      <c r="AW109" s="122"/>
      <c r="AX109" s="43">
        <f t="shared" si="185"/>
        <v>24072</v>
      </c>
      <c r="AY109" s="43">
        <f t="shared" si="189"/>
        <v>1591.5</v>
      </c>
      <c r="AZ109" s="43">
        <f t="shared" si="186"/>
        <v>2584</v>
      </c>
      <c r="BA109" s="43">
        <f t="shared" si="187"/>
        <v>784.5</v>
      </c>
      <c r="BB109" s="43">
        <f t="shared" si="188"/>
        <v>252</v>
      </c>
      <c r="BC109" s="44">
        <f>MEDIAN((D109:K109,M109:V109,Y109:AF109,AJ109:AL109))</f>
        <v>3394</v>
      </c>
    </row>
    <row r="110" spans="1:55" s="204" customFormat="1">
      <c r="A110" s="199"/>
      <c r="B110" s="200"/>
      <c r="C110" s="210" t="s">
        <v>209</v>
      </c>
      <c r="D110" s="252">
        <f t="shared" ref="D110:K110" si="190">SUM(D105:D109)</f>
        <v>584603</v>
      </c>
      <c r="E110" s="252">
        <f t="shared" si="190"/>
        <v>201360</v>
      </c>
      <c r="F110" s="252">
        <f t="shared" si="190"/>
        <v>955414</v>
      </c>
      <c r="G110" s="252">
        <f t="shared" si="190"/>
        <v>1724178</v>
      </c>
      <c r="H110" s="252">
        <f t="shared" si="190"/>
        <v>646447</v>
      </c>
      <c r="I110" s="252">
        <f t="shared" si="190"/>
        <v>1327277</v>
      </c>
      <c r="J110" s="252">
        <f t="shared" si="190"/>
        <v>368683</v>
      </c>
      <c r="K110" s="252">
        <f t="shared" si="190"/>
        <v>681840</v>
      </c>
      <c r="L110" s="45">
        <f t="shared" si="176"/>
        <v>6489802</v>
      </c>
      <c r="M110" s="252">
        <f t="shared" ref="M110:V110" si="191">SUM(M105:M109)</f>
        <v>24866</v>
      </c>
      <c r="N110" s="252">
        <f t="shared" si="191"/>
        <v>89258</v>
      </c>
      <c r="O110" s="252">
        <f t="shared" si="191"/>
        <v>184964</v>
      </c>
      <c r="P110" s="252">
        <f t="shared" si="191"/>
        <v>120810</v>
      </c>
      <c r="Q110" s="252">
        <f t="shared" si="191"/>
        <v>251740</v>
      </c>
      <c r="R110" s="252">
        <f t="shared" si="191"/>
        <v>84292</v>
      </c>
      <c r="S110" s="252">
        <f t="shared" si="191"/>
        <v>39478</v>
      </c>
      <c r="T110" s="252">
        <f t="shared" si="191"/>
        <v>85481</v>
      </c>
      <c r="U110" s="252">
        <f t="shared" si="191"/>
        <v>78575</v>
      </c>
      <c r="V110" s="252">
        <f t="shared" si="191"/>
        <v>14416</v>
      </c>
      <c r="W110" s="252"/>
      <c r="X110" s="252"/>
      <c r="Y110" s="252">
        <f t="shared" ref="Y110:AF110" si="192">SUM(Y105:Y109)</f>
        <v>28149</v>
      </c>
      <c r="Z110" s="252">
        <f t="shared" si="192"/>
        <v>262619</v>
      </c>
      <c r="AA110" s="252">
        <f t="shared" si="192"/>
        <v>107646</v>
      </c>
      <c r="AB110" s="252">
        <f t="shared" si="192"/>
        <v>59083</v>
      </c>
      <c r="AC110" s="252">
        <f t="shared" si="192"/>
        <v>155943</v>
      </c>
      <c r="AD110" s="252">
        <f t="shared" si="192"/>
        <v>65414</v>
      </c>
      <c r="AE110" s="252">
        <f t="shared" si="192"/>
        <v>27288</v>
      </c>
      <c r="AF110" s="252">
        <f t="shared" si="192"/>
        <v>73174</v>
      </c>
      <c r="AG110" s="45">
        <f t="shared" si="177"/>
        <v>1753196</v>
      </c>
      <c r="AH110" s="45">
        <f t="shared" si="178"/>
        <v>1079335</v>
      </c>
      <c r="AI110" s="45">
        <f t="shared" si="179"/>
        <v>673861</v>
      </c>
      <c r="AJ110" s="252">
        <f>SUM(AJ105:AJ109)</f>
        <v>89999</v>
      </c>
      <c r="AK110" s="252">
        <f>SUM(AK105:AK109)</f>
        <v>17033</v>
      </c>
      <c r="AL110" s="252">
        <f>SUM(AL105:AL109)</f>
        <v>32628</v>
      </c>
      <c r="AM110" s="45">
        <f t="shared" si="180"/>
        <v>139660</v>
      </c>
      <c r="AN110" s="211">
        <f t="shared" si="181"/>
        <v>8382658</v>
      </c>
      <c r="AQ110" s="45">
        <f>K110/AQ$5</f>
        <v>85230</v>
      </c>
      <c r="AR110" s="45">
        <f>AG110/AR$5</f>
        <v>97399.777777777781</v>
      </c>
      <c r="AS110" s="45">
        <f>AH110/AS$5</f>
        <v>154190.71428571429</v>
      </c>
      <c r="AT110" s="45">
        <f>AI110/AT$5</f>
        <v>61260.090909090912</v>
      </c>
      <c r="AU110" s="45">
        <f>AM110/AU$5</f>
        <v>46553.333333333336</v>
      </c>
      <c r="AV110" s="211">
        <f>AN110/AV$5</f>
        <v>289057.1724137931</v>
      </c>
      <c r="AW110" s="122"/>
      <c r="AX110" s="45">
        <f t="shared" si="185"/>
        <v>664143.5</v>
      </c>
      <c r="AY110" s="45">
        <f t="shared" si="189"/>
        <v>81433.5</v>
      </c>
      <c r="AZ110" s="45">
        <f t="shared" si="186"/>
        <v>155943</v>
      </c>
      <c r="BA110" s="45">
        <f t="shared" si="187"/>
        <v>59083</v>
      </c>
      <c r="BB110" s="45">
        <f t="shared" si="188"/>
        <v>32628</v>
      </c>
      <c r="BC110" s="211">
        <f>MEDIAN((D110:K110,M110:V110,Y110:AF110,AJ110:AL110))</f>
        <v>89999</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134</v>
      </c>
      <c r="E113" s="160"/>
      <c r="F113" s="160">
        <v>15048</v>
      </c>
      <c r="G113" s="160">
        <v>0</v>
      </c>
      <c r="H113" s="144">
        <v>17500</v>
      </c>
      <c r="I113" s="144">
        <v>0</v>
      </c>
      <c r="J113" s="160">
        <v>0</v>
      </c>
      <c r="K113" s="144">
        <v>0</v>
      </c>
      <c r="L113" s="43">
        <f>+SUM(D113:K113)</f>
        <v>32682</v>
      </c>
      <c r="M113" s="160">
        <v>7000</v>
      </c>
      <c r="N113" s="160"/>
      <c r="O113" s="160"/>
      <c r="P113" s="160">
        <v>0</v>
      </c>
      <c r="Q113" s="160">
        <v>0</v>
      </c>
      <c r="R113" s="160">
        <v>0</v>
      </c>
      <c r="S113" s="160">
        <v>0</v>
      </c>
      <c r="T113" s="160">
        <v>57</v>
      </c>
      <c r="U113" s="160"/>
      <c r="V113" s="144">
        <v>178</v>
      </c>
      <c r="W113" s="144"/>
      <c r="X113" s="144"/>
      <c r="Y113" s="160">
        <v>0</v>
      </c>
      <c r="Z113" s="160"/>
      <c r="AA113" s="250"/>
      <c r="AB113" s="160"/>
      <c r="AC113" s="160"/>
      <c r="AD113" s="160"/>
      <c r="AE113" s="160"/>
      <c r="AF113" s="160"/>
      <c r="AG113" s="43">
        <f>+SUM(M113:AF113)</f>
        <v>7235</v>
      </c>
      <c r="AH113" s="43">
        <f t="shared" ref="AH113:AH119" si="193">O113+Q113+Z113+AC113+AD113+AF113+T113</f>
        <v>57</v>
      </c>
      <c r="AI113" s="43">
        <f t="shared" ref="AI113:AI119" si="194">M113+N113+P113+R113+S113+U113+V113+Y113+AA113+AB113+AE113</f>
        <v>7178</v>
      </c>
      <c r="AJ113" s="160">
        <v>12106</v>
      </c>
      <c r="AK113" s="144"/>
      <c r="AL113" s="160">
        <v>0</v>
      </c>
      <c r="AM113" s="43">
        <f t="shared" ref="AM113:AM119" si="195">+SUM(AJ113:AL113)</f>
        <v>12106</v>
      </c>
      <c r="AN113" s="44">
        <f t="shared" ref="AN113:AN119" si="196">+AM113+AG113+L113</f>
        <v>52023</v>
      </c>
      <c r="AQ113" s="43">
        <f t="shared" ref="AQ113:AQ114" si="197">K113/AQ$5</f>
        <v>0</v>
      </c>
      <c r="AR113" s="43">
        <f t="shared" ref="AR113:AT114" si="198">AG113/AR$5</f>
        <v>401.94444444444446</v>
      </c>
      <c r="AS113" s="43">
        <f t="shared" si="198"/>
        <v>8.1428571428571423</v>
      </c>
      <c r="AT113" s="43">
        <f t="shared" si="198"/>
        <v>652.5454545454545</v>
      </c>
      <c r="AU113" s="43">
        <f t="shared" ref="AU113:AV114" si="199">AM113/AU$5</f>
        <v>4035.3333333333335</v>
      </c>
      <c r="AV113" s="44">
        <f t="shared" si="199"/>
        <v>1793.8965517241379</v>
      </c>
      <c r="AW113" s="122"/>
      <c r="AX113" s="43">
        <f t="shared" ref="AX113:AX119" si="200">MEDIAN($D113:$K113)</f>
        <v>0</v>
      </c>
      <c r="AY113" s="43">
        <f>MEDIAN($M113:$AF113)</f>
        <v>0</v>
      </c>
      <c r="AZ113" s="43">
        <f t="shared" ref="AZ113:AZ119" si="201">MEDIAN($AC113,$AD113,$Z113,$T113,$O113,Q113,AF113)</f>
        <v>28.5</v>
      </c>
      <c r="BA113" s="43">
        <f t="shared" ref="BA113:BA119" si="202">MEDIAN($AE113,$AB113,$AA113,$Y113,$V113,$U113,$S113,$R113,$P113,$N113,$M113)</f>
        <v>0</v>
      </c>
      <c r="BB113" s="43">
        <f t="shared" ref="BB113:BB119" si="203">MEDIAN($AJ113:$AL113)</f>
        <v>6053</v>
      </c>
      <c r="BC113" s="44">
        <f>MEDIAN((D113:K113,M113:V113,Y113:AF113,AJ113:AL113))</f>
        <v>0</v>
      </c>
    </row>
    <row r="114" spans="1:55" s="204" customFormat="1">
      <c r="A114" s="199"/>
      <c r="B114" s="200" t="s">
        <v>206</v>
      </c>
      <c r="C114" s="201"/>
      <c r="D114" s="144">
        <v>142</v>
      </c>
      <c r="E114" s="160">
        <v>14560</v>
      </c>
      <c r="F114" s="160">
        <v>1750</v>
      </c>
      <c r="G114" s="160">
        <v>23332</v>
      </c>
      <c r="H114" s="144">
        <v>745</v>
      </c>
      <c r="I114" s="144">
        <v>5692</v>
      </c>
      <c r="J114" s="160">
        <v>2290</v>
      </c>
      <c r="K114" s="144">
        <v>303</v>
      </c>
      <c r="L114" s="43">
        <f>+SUM(D114:K114)</f>
        <v>48814</v>
      </c>
      <c r="M114" s="160">
        <v>8</v>
      </c>
      <c r="N114" s="160">
        <v>48</v>
      </c>
      <c r="O114" s="160">
        <v>50</v>
      </c>
      <c r="P114" s="160">
        <v>15</v>
      </c>
      <c r="Q114" s="160">
        <v>0</v>
      </c>
      <c r="R114" s="160">
        <v>18</v>
      </c>
      <c r="S114" s="160">
        <v>0</v>
      </c>
      <c r="T114" s="160">
        <v>5721</v>
      </c>
      <c r="U114" s="160">
        <v>53</v>
      </c>
      <c r="V114" s="144">
        <v>3</v>
      </c>
      <c r="W114" s="144"/>
      <c r="X114" s="144"/>
      <c r="Y114" s="160">
        <v>13</v>
      </c>
      <c r="Z114" s="160">
        <v>278</v>
      </c>
      <c r="AA114" s="250">
        <v>780</v>
      </c>
      <c r="AB114" s="160">
        <v>80</v>
      </c>
      <c r="AC114" s="160">
        <v>188</v>
      </c>
      <c r="AD114" s="160">
        <v>577</v>
      </c>
      <c r="AE114" s="160">
        <v>23</v>
      </c>
      <c r="AF114" s="160">
        <v>587</v>
      </c>
      <c r="AG114" s="43">
        <f>+SUM(M114:AF114)</f>
        <v>8442</v>
      </c>
      <c r="AH114" s="43">
        <f t="shared" si="193"/>
        <v>7401</v>
      </c>
      <c r="AI114" s="43">
        <f t="shared" si="194"/>
        <v>1041</v>
      </c>
      <c r="AJ114" s="160">
        <v>0</v>
      </c>
      <c r="AK114" s="144"/>
      <c r="AL114" s="160">
        <v>0</v>
      </c>
      <c r="AM114" s="43">
        <f t="shared" si="195"/>
        <v>0</v>
      </c>
      <c r="AN114" s="44">
        <f t="shared" si="196"/>
        <v>57256</v>
      </c>
      <c r="AQ114" s="43">
        <f t="shared" si="197"/>
        <v>37.875</v>
      </c>
      <c r="AR114" s="43">
        <f t="shared" si="198"/>
        <v>469</v>
      </c>
      <c r="AS114" s="43">
        <f t="shared" si="198"/>
        <v>1057.2857142857142</v>
      </c>
      <c r="AT114" s="43">
        <f t="shared" si="198"/>
        <v>94.63636363636364</v>
      </c>
      <c r="AU114" s="43">
        <f t="shared" si="199"/>
        <v>0</v>
      </c>
      <c r="AV114" s="44">
        <f t="shared" si="199"/>
        <v>1974.344827586207</v>
      </c>
      <c r="AW114" s="122"/>
      <c r="AX114" s="258">
        <f t="shared" si="200"/>
        <v>2020</v>
      </c>
      <c r="AY114" s="258">
        <f t="shared" ref="AY114:AY119" si="204">MEDIAN($M114:$AF114)</f>
        <v>49</v>
      </c>
      <c r="AZ114" s="258">
        <f t="shared" si="201"/>
        <v>278</v>
      </c>
      <c r="BA114" s="258">
        <f t="shared" si="202"/>
        <v>18</v>
      </c>
      <c r="BB114" s="258">
        <f t="shared" si="203"/>
        <v>0</v>
      </c>
      <c r="BC114" s="44">
        <f>MEDIAN((D114:K114,M114:V114,Y114:AF114,AJ114:AL114))</f>
        <v>111</v>
      </c>
    </row>
    <row r="115" spans="1:55" s="204" customFormat="1">
      <c r="A115" s="245"/>
      <c r="B115" s="200" t="s">
        <v>205</v>
      </c>
      <c r="C115" s="201"/>
      <c r="D115" s="259">
        <f t="shared" ref="D115:V115" si="205">D113+D114</f>
        <v>276</v>
      </c>
      <c r="E115" s="252">
        <f t="shared" si="205"/>
        <v>14560</v>
      </c>
      <c r="F115" s="252">
        <f t="shared" si="205"/>
        <v>16798</v>
      </c>
      <c r="G115" s="252">
        <f t="shared" si="205"/>
        <v>23332</v>
      </c>
      <c r="H115" s="252">
        <f t="shared" si="205"/>
        <v>18245</v>
      </c>
      <c r="I115" s="252">
        <f t="shared" si="205"/>
        <v>5692</v>
      </c>
      <c r="J115" s="252">
        <f t="shared" si="205"/>
        <v>2290</v>
      </c>
      <c r="K115" s="252">
        <f t="shared" si="205"/>
        <v>303</v>
      </c>
      <c r="L115" s="45">
        <f t="shared" si="205"/>
        <v>81496</v>
      </c>
      <c r="M115" s="252">
        <f t="shared" si="205"/>
        <v>7008</v>
      </c>
      <c r="N115" s="252">
        <f t="shared" si="205"/>
        <v>48</v>
      </c>
      <c r="O115" s="252">
        <f t="shared" si="205"/>
        <v>50</v>
      </c>
      <c r="P115" s="252">
        <f t="shared" si="205"/>
        <v>15</v>
      </c>
      <c r="Q115" s="252">
        <f t="shared" si="205"/>
        <v>0</v>
      </c>
      <c r="R115" s="252">
        <f t="shared" si="205"/>
        <v>18</v>
      </c>
      <c r="S115" s="252">
        <f t="shared" si="205"/>
        <v>0</v>
      </c>
      <c r="T115" s="252">
        <f t="shared" si="205"/>
        <v>5778</v>
      </c>
      <c r="U115" s="252">
        <f t="shared" si="205"/>
        <v>53</v>
      </c>
      <c r="V115" s="252">
        <f t="shared" si="205"/>
        <v>181</v>
      </c>
      <c r="W115" s="252"/>
      <c r="X115" s="252"/>
      <c r="Y115" s="252">
        <f t="shared" ref="Y115:AL115" si="206">Y113+Y114</f>
        <v>13</v>
      </c>
      <c r="Z115" s="252">
        <f t="shared" si="206"/>
        <v>278</v>
      </c>
      <c r="AA115" s="252">
        <f t="shared" si="206"/>
        <v>780</v>
      </c>
      <c r="AB115" s="252">
        <f t="shared" si="206"/>
        <v>80</v>
      </c>
      <c r="AC115" s="252">
        <f t="shared" si="206"/>
        <v>188</v>
      </c>
      <c r="AD115" s="252">
        <f t="shared" si="206"/>
        <v>577</v>
      </c>
      <c r="AE115" s="252">
        <f t="shared" si="206"/>
        <v>23</v>
      </c>
      <c r="AF115" s="252">
        <f t="shared" si="206"/>
        <v>587</v>
      </c>
      <c r="AG115" s="45">
        <f t="shared" si="206"/>
        <v>15677</v>
      </c>
      <c r="AH115" s="45">
        <f t="shared" si="193"/>
        <v>7458</v>
      </c>
      <c r="AI115" s="45">
        <f t="shared" si="194"/>
        <v>8219</v>
      </c>
      <c r="AJ115" s="252">
        <f t="shared" si="206"/>
        <v>12106</v>
      </c>
      <c r="AK115" s="252">
        <f t="shared" si="206"/>
        <v>0</v>
      </c>
      <c r="AL115" s="252">
        <f t="shared" si="206"/>
        <v>0</v>
      </c>
      <c r="AM115" s="45">
        <f t="shared" si="195"/>
        <v>12106</v>
      </c>
      <c r="AN115" s="211">
        <f t="shared" si="196"/>
        <v>109279</v>
      </c>
      <c r="AQ115" s="45">
        <f>K115/AQ$5</f>
        <v>37.875</v>
      </c>
      <c r="AR115" s="45">
        <f>AG115/AR$5</f>
        <v>870.94444444444446</v>
      </c>
      <c r="AS115" s="45">
        <f>AH115/AS$5</f>
        <v>1065.4285714285713</v>
      </c>
      <c r="AT115" s="45">
        <f>AI115/AT$5</f>
        <v>747.18181818181813</v>
      </c>
      <c r="AU115" s="45">
        <f>AM115/AU$5</f>
        <v>4035.3333333333335</v>
      </c>
      <c r="AV115" s="211">
        <f>AN115/AV$5</f>
        <v>3768.2413793103447</v>
      </c>
      <c r="AW115" s="122"/>
      <c r="AX115" s="43">
        <f t="shared" si="200"/>
        <v>10126</v>
      </c>
      <c r="AY115" s="43">
        <f t="shared" si="204"/>
        <v>66.5</v>
      </c>
      <c r="AZ115" s="43">
        <f t="shared" si="201"/>
        <v>278</v>
      </c>
      <c r="BA115" s="43">
        <f t="shared" si="202"/>
        <v>48</v>
      </c>
      <c r="BB115" s="43">
        <f t="shared" si="203"/>
        <v>0</v>
      </c>
      <c r="BC115" s="211">
        <f>MEDIAN((D115:K115,M115:V115,Y115:AF115,AJ115:AL115))</f>
        <v>276</v>
      </c>
    </row>
    <row r="116" spans="1:55" s="204" customFormat="1">
      <c r="A116" s="199"/>
      <c r="B116" s="200" t="s">
        <v>204</v>
      </c>
      <c r="C116" s="201"/>
      <c r="D116" s="144">
        <v>0</v>
      </c>
      <c r="E116" s="160"/>
      <c r="F116" s="160"/>
      <c r="G116" s="160">
        <v>0</v>
      </c>
      <c r="H116" s="144">
        <v>0</v>
      </c>
      <c r="I116" s="144"/>
      <c r="J116" s="160">
        <v>0</v>
      </c>
      <c r="K116" s="144">
        <v>0</v>
      </c>
      <c r="L116" s="43"/>
      <c r="M116" s="160">
        <v>40</v>
      </c>
      <c r="N116" s="160"/>
      <c r="O116" s="160"/>
      <c r="P116" s="160"/>
      <c r="Q116" s="160">
        <v>0</v>
      </c>
      <c r="R116" s="160">
        <v>0</v>
      </c>
      <c r="S116" s="160">
        <v>216</v>
      </c>
      <c r="T116" s="160">
        <v>1198</v>
      </c>
      <c r="U116" s="160"/>
      <c r="V116" s="144"/>
      <c r="W116" s="144"/>
      <c r="X116" s="144"/>
      <c r="Y116" s="160">
        <v>5861</v>
      </c>
      <c r="Z116" s="160"/>
      <c r="AA116" s="250">
        <v>3</v>
      </c>
      <c r="AB116" s="160"/>
      <c r="AC116" s="160"/>
      <c r="AD116" s="160">
        <v>258</v>
      </c>
      <c r="AE116" s="160"/>
      <c r="AF116" s="160">
        <v>21</v>
      </c>
      <c r="AG116" s="43">
        <f>+SUM(M116:AF116)</f>
        <v>7597</v>
      </c>
      <c r="AH116" s="43">
        <f t="shared" si="193"/>
        <v>1477</v>
      </c>
      <c r="AI116" s="43">
        <f t="shared" si="194"/>
        <v>6120</v>
      </c>
      <c r="AJ116" s="160">
        <v>7624</v>
      </c>
      <c r="AK116" s="144"/>
      <c r="AL116" s="160">
        <v>31</v>
      </c>
      <c r="AM116" s="43">
        <f t="shared" si="195"/>
        <v>7655</v>
      </c>
      <c r="AN116" s="44">
        <f t="shared" si="196"/>
        <v>15252</v>
      </c>
      <c r="AQ116" s="43">
        <f t="shared" ref="AQ116:AQ118" si="207">K116/AQ$5</f>
        <v>0</v>
      </c>
      <c r="AR116" s="43">
        <f t="shared" ref="AR116:AT118" si="208">AG116/AR$5</f>
        <v>422.05555555555554</v>
      </c>
      <c r="AS116" s="43">
        <f t="shared" si="208"/>
        <v>211</v>
      </c>
      <c r="AT116" s="43">
        <f t="shared" si="208"/>
        <v>556.36363636363637</v>
      </c>
      <c r="AU116" s="43">
        <f t="shared" ref="AU116:AV118" si="209">AM116/AU$5</f>
        <v>2551.6666666666665</v>
      </c>
      <c r="AV116" s="44">
        <f t="shared" si="209"/>
        <v>525.93103448275861</v>
      </c>
      <c r="AW116" s="122"/>
      <c r="AX116" s="43">
        <f t="shared" si="200"/>
        <v>0</v>
      </c>
      <c r="AY116" s="43">
        <f t="shared" si="204"/>
        <v>40</v>
      </c>
      <c r="AZ116" s="43">
        <f t="shared" si="201"/>
        <v>139.5</v>
      </c>
      <c r="BA116" s="43">
        <f t="shared" si="202"/>
        <v>40</v>
      </c>
      <c r="BB116" s="43">
        <f t="shared" si="203"/>
        <v>3827.5</v>
      </c>
      <c r="BC116" s="44">
        <f>MEDIAN((D116:K116,M116:V116,Y116:AF116,AJ116:AL116))</f>
        <v>12</v>
      </c>
    </row>
    <row r="117" spans="1:55" s="204" customFormat="1">
      <c r="A117" s="199"/>
      <c r="B117" s="200" t="s">
        <v>203</v>
      </c>
      <c r="C117" s="201"/>
      <c r="D117" s="144">
        <v>30573</v>
      </c>
      <c r="E117" s="160"/>
      <c r="F117" s="160">
        <v>5450</v>
      </c>
      <c r="G117" s="160">
        <v>0</v>
      </c>
      <c r="H117" s="144">
        <v>0</v>
      </c>
      <c r="I117" s="144">
        <v>152843</v>
      </c>
      <c r="J117" s="160">
        <v>47</v>
      </c>
      <c r="K117" s="144">
        <v>0</v>
      </c>
      <c r="L117" s="43">
        <f>+SUM(D117:K117)</f>
        <v>188913</v>
      </c>
      <c r="M117" s="160"/>
      <c r="N117" s="160"/>
      <c r="O117" s="160">
        <v>2557</v>
      </c>
      <c r="P117" s="160">
        <v>797</v>
      </c>
      <c r="Q117" s="160">
        <v>0</v>
      </c>
      <c r="R117" s="160">
        <v>0</v>
      </c>
      <c r="S117" s="160">
        <v>0</v>
      </c>
      <c r="T117" s="160">
        <v>0</v>
      </c>
      <c r="U117" s="160"/>
      <c r="V117" s="144">
        <v>20</v>
      </c>
      <c r="W117" s="144"/>
      <c r="X117" s="144"/>
      <c r="Y117" s="160">
        <v>0</v>
      </c>
      <c r="Z117" s="160"/>
      <c r="AA117" s="250"/>
      <c r="AB117" s="160"/>
      <c r="AC117" s="160"/>
      <c r="AD117" s="160"/>
      <c r="AE117" s="160"/>
      <c r="AF117" s="160"/>
      <c r="AG117" s="43">
        <f>+SUM(M117:AF117)</f>
        <v>3374</v>
      </c>
      <c r="AH117" s="43">
        <f t="shared" si="193"/>
        <v>2557</v>
      </c>
      <c r="AI117" s="43">
        <f t="shared" si="194"/>
        <v>817</v>
      </c>
      <c r="AJ117" s="160">
        <v>0</v>
      </c>
      <c r="AK117" s="144"/>
      <c r="AL117" s="160">
        <v>0</v>
      </c>
      <c r="AM117" s="43">
        <f t="shared" si="195"/>
        <v>0</v>
      </c>
      <c r="AN117" s="44">
        <f t="shared" si="196"/>
        <v>192287</v>
      </c>
      <c r="AQ117" s="43">
        <f t="shared" si="207"/>
        <v>0</v>
      </c>
      <c r="AR117" s="43">
        <f t="shared" si="208"/>
        <v>187.44444444444446</v>
      </c>
      <c r="AS117" s="43">
        <f t="shared" si="208"/>
        <v>365.28571428571428</v>
      </c>
      <c r="AT117" s="43">
        <f t="shared" si="208"/>
        <v>74.272727272727266</v>
      </c>
      <c r="AU117" s="43">
        <f t="shared" si="209"/>
        <v>0</v>
      </c>
      <c r="AV117" s="44">
        <f t="shared" si="209"/>
        <v>6630.5862068965516</v>
      </c>
      <c r="AW117" s="122"/>
      <c r="AX117" s="43">
        <f t="shared" si="200"/>
        <v>47</v>
      </c>
      <c r="AY117" s="43">
        <f t="shared" si="204"/>
        <v>0</v>
      </c>
      <c r="AZ117" s="43">
        <f t="shared" si="201"/>
        <v>0</v>
      </c>
      <c r="BA117" s="43">
        <f t="shared" si="202"/>
        <v>0</v>
      </c>
      <c r="BB117" s="43">
        <f t="shared" si="203"/>
        <v>0</v>
      </c>
      <c r="BC117" s="44">
        <f>MEDIAN((D117:K117,M117:V117,Y117:AF117,AJ117:AL117))</f>
        <v>0</v>
      </c>
    </row>
    <row r="118" spans="1:55" s="204" customFormat="1">
      <c r="A118" s="199"/>
      <c r="B118" s="251" t="s">
        <v>198</v>
      </c>
      <c r="C118" s="201"/>
      <c r="D118" s="144">
        <v>0</v>
      </c>
      <c r="E118" s="160"/>
      <c r="F118" s="160">
        <v>804</v>
      </c>
      <c r="G118" s="160">
        <v>0</v>
      </c>
      <c r="H118" s="144">
        <v>6719</v>
      </c>
      <c r="I118" s="144">
        <v>13608</v>
      </c>
      <c r="J118" s="160">
        <v>30</v>
      </c>
      <c r="K118" s="144">
        <v>0</v>
      </c>
      <c r="L118" s="43">
        <f>+SUM(D118:K118)</f>
        <v>21161</v>
      </c>
      <c r="M118" s="160"/>
      <c r="N118" s="160"/>
      <c r="O118" s="160"/>
      <c r="P118" s="160"/>
      <c r="Q118" s="160">
        <v>0</v>
      </c>
      <c r="R118" s="160">
        <v>268</v>
      </c>
      <c r="S118" s="160">
        <v>0</v>
      </c>
      <c r="T118" s="160">
        <v>0</v>
      </c>
      <c r="U118" s="160"/>
      <c r="V118" s="144"/>
      <c r="W118" s="144"/>
      <c r="X118" s="144"/>
      <c r="Y118" s="160">
        <v>0</v>
      </c>
      <c r="Z118" s="160"/>
      <c r="AA118" s="250">
        <v>7</v>
      </c>
      <c r="AB118" s="160"/>
      <c r="AC118" s="160"/>
      <c r="AD118" s="160"/>
      <c r="AE118" s="160"/>
      <c r="AF118" s="160">
        <v>761</v>
      </c>
      <c r="AG118" s="43">
        <f>+SUM(M118:AF118)</f>
        <v>1036</v>
      </c>
      <c r="AH118" s="43">
        <f t="shared" si="193"/>
        <v>761</v>
      </c>
      <c r="AI118" s="43">
        <f t="shared" si="194"/>
        <v>275</v>
      </c>
      <c r="AJ118" s="160">
        <v>0</v>
      </c>
      <c r="AK118" s="144"/>
      <c r="AL118" s="160">
        <v>0</v>
      </c>
      <c r="AM118" s="43">
        <f t="shared" si="195"/>
        <v>0</v>
      </c>
      <c r="AN118" s="44">
        <f t="shared" si="196"/>
        <v>22197</v>
      </c>
      <c r="AQ118" s="43">
        <f t="shared" si="207"/>
        <v>0</v>
      </c>
      <c r="AR118" s="43">
        <f t="shared" si="208"/>
        <v>57.555555555555557</v>
      </c>
      <c r="AS118" s="43">
        <f t="shared" si="208"/>
        <v>108.71428571428571</v>
      </c>
      <c r="AT118" s="43">
        <f t="shared" si="208"/>
        <v>25</v>
      </c>
      <c r="AU118" s="43">
        <f t="shared" si="209"/>
        <v>0</v>
      </c>
      <c r="AV118" s="44">
        <f t="shared" si="209"/>
        <v>765.41379310344826</v>
      </c>
      <c r="AW118" s="122"/>
      <c r="AX118" s="43">
        <f t="shared" si="200"/>
        <v>30</v>
      </c>
      <c r="AY118" s="43">
        <f t="shared" si="204"/>
        <v>0</v>
      </c>
      <c r="AZ118" s="43">
        <f t="shared" si="201"/>
        <v>0</v>
      </c>
      <c r="BA118" s="43">
        <f t="shared" si="202"/>
        <v>3.5</v>
      </c>
      <c r="BB118" s="43">
        <f t="shared" si="203"/>
        <v>0</v>
      </c>
      <c r="BC118" s="44">
        <f>MEDIAN((D118:K118,M118:V118,Y118:AF118,AJ118:AL118))</f>
        <v>0</v>
      </c>
    </row>
    <row r="119" spans="1:55" s="204" customFormat="1">
      <c r="A119" s="199"/>
      <c r="B119" s="200"/>
      <c r="C119" s="210" t="s">
        <v>202</v>
      </c>
      <c r="D119" s="252">
        <f t="shared" ref="D119:K119" si="210">SUM(D115:D118)</f>
        <v>30849</v>
      </c>
      <c r="E119" s="252">
        <f t="shared" si="210"/>
        <v>14560</v>
      </c>
      <c r="F119" s="252">
        <f t="shared" si="210"/>
        <v>23052</v>
      </c>
      <c r="G119" s="252">
        <f t="shared" si="210"/>
        <v>23332</v>
      </c>
      <c r="H119" s="252">
        <f t="shared" si="210"/>
        <v>24964</v>
      </c>
      <c r="I119" s="252">
        <f t="shared" si="210"/>
        <v>172143</v>
      </c>
      <c r="J119" s="252">
        <f t="shared" si="210"/>
        <v>2367</v>
      </c>
      <c r="K119" s="252">
        <f t="shared" si="210"/>
        <v>303</v>
      </c>
      <c r="L119" s="45">
        <f>+SUM(D119:K119)</f>
        <v>291570</v>
      </c>
      <c r="M119" s="252">
        <f t="shared" ref="M119:V119" si="211">SUM(M115:M118)</f>
        <v>7048</v>
      </c>
      <c r="N119" s="252">
        <f t="shared" si="211"/>
        <v>48</v>
      </c>
      <c r="O119" s="252">
        <f t="shared" si="211"/>
        <v>2607</v>
      </c>
      <c r="P119" s="252">
        <f t="shared" si="211"/>
        <v>812</v>
      </c>
      <c r="Q119" s="252">
        <f t="shared" si="211"/>
        <v>0</v>
      </c>
      <c r="R119" s="252">
        <f t="shared" si="211"/>
        <v>286</v>
      </c>
      <c r="S119" s="252">
        <f t="shared" si="211"/>
        <v>216</v>
      </c>
      <c r="T119" s="252">
        <f t="shared" si="211"/>
        <v>6976</v>
      </c>
      <c r="U119" s="252">
        <f t="shared" si="211"/>
        <v>53</v>
      </c>
      <c r="V119" s="252">
        <f t="shared" si="211"/>
        <v>201</v>
      </c>
      <c r="W119" s="252"/>
      <c r="X119" s="252"/>
      <c r="Y119" s="252">
        <f t="shared" ref="Y119:AF119" si="212">SUM(Y115:Y118)</f>
        <v>5874</v>
      </c>
      <c r="Z119" s="252">
        <f t="shared" si="212"/>
        <v>278</v>
      </c>
      <c r="AA119" s="252">
        <f t="shared" si="212"/>
        <v>790</v>
      </c>
      <c r="AB119" s="252">
        <f t="shared" si="212"/>
        <v>80</v>
      </c>
      <c r="AC119" s="252">
        <f t="shared" si="212"/>
        <v>188</v>
      </c>
      <c r="AD119" s="252">
        <f t="shared" si="212"/>
        <v>835</v>
      </c>
      <c r="AE119" s="252">
        <f t="shared" si="212"/>
        <v>23</v>
      </c>
      <c r="AF119" s="252">
        <f t="shared" si="212"/>
        <v>1369</v>
      </c>
      <c r="AG119" s="45">
        <f>+SUM(M119:AF119)</f>
        <v>27684</v>
      </c>
      <c r="AH119" s="45">
        <f t="shared" si="193"/>
        <v>12253</v>
      </c>
      <c r="AI119" s="45">
        <f t="shared" si="194"/>
        <v>15431</v>
      </c>
      <c r="AJ119" s="252">
        <f>SUM(AJ115:AJ118)</f>
        <v>19730</v>
      </c>
      <c r="AK119" s="252">
        <f>SUM(AK115:AK118)</f>
        <v>0</v>
      </c>
      <c r="AL119" s="252">
        <f>SUM(AL115:AL118)</f>
        <v>31</v>
      </c>
      <c r="AM119" s="45">
        <f t="shared" si="195"/>
        <v>19761</v>
      </c>
      <c r="AN119" s="211">
        <f t="shared" si="196"/>
        <v>339015</v>
      </c>
      <c r="AQ119" s="45">
        <f>K119/AQ$5</f>
        <v>37.875</v>
      </c>
      <c r="AR119" s="45">
        <f>AG119/AR$5</f>
        <v>1538</v>
      </c>
      <c r="AS119" s="45">
        <f>AH119/AS$5</f>
        <v>1750.4285714285713</v>
      </c>
      <c r="AT119" s="45">
        <f>AI119/AT$5</f>
        <v>1402.8181818181818</v>
      </c>
      <c r="AU119" s="45">
        <f>AM119/AU$5</f>
        <v>6587</v>
      </c>
      <c r="AV119" s="211">
        <f>AN119/AV$5</f>
        <v>11690.172413793103</v>
      </c>
      <c r="AW119" s="122"/>
      <c r="AX119" s="45">
        <f t="shared" si="200"/>
        <v>23192</v>
      </c>
      <c r="AY119" s="45">
        <f t="shared" si="204"/>
        <v>282</v>
      </c>
      <c r="AZ119" s="45">
        <f t="shared" si="201"/>
        <v>835</v>
      </c>
      <c r="BA119" s="45">
        <f t="shared" si="202"/>
        <v>216</v>
      </c>
      <c r="BB119" s="45">
        <f t="shared" si="203"/>
        <v>31</v>
      </c>
      <c r="BC119" s="211">
        <f>MEDIAN((D119:K119,M119:V119,Y119:AF119,AJ119:AL119))</f>
        <v>812</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0</v>
      </c>
      <c r="E122" s="160"/>
      <c r="F122" s="160">
        <v>13843</v>
      </c>
      <c r="G122" s="160">
        <v>73335</v>
      </c>
      <c r="H122" s="144">
        <v>47273</v>
      </c>
      <c r="I122" s="144"/>
      <c r="J122" s="160">
        <v>0</v>
      </c>
      <c r="K122" s="144">
        <v>37500</v>
      </c>
      <c r="L122" s="43">
        <f>+SUM(D122:K122)</f>
        <v>171951</v>
      </c>
      <c r="M122" s="160"/>
      <c r="N122" s="160"/>
      <c r="O122" s="160"/>
      <c r="P122" s="160"/>
      <c r="Q122" s="160">
        <v>264</v>
      </c>
      <c r="R122" s="160">
        <v>0</v>
      </c>
      <c r="S122" s="160">
        <v>0</v>
      </c>
      <c r="T122" s="160">
        <v>0</v>
      </c>
      <c r="U122" s="160"/>
      <c r="V122" s="144"/>
      <c r="W122" s="144"/>
      <c r="X122" s="144"/>
      <c r="Y122" s="160"/>
      <c r="Z122" s="160"/>
      <c r="AA122" s="250"/>
      <c r="AB122" s="160"/>
      <c r="AC122" s="160">
        <v>11080</v>
      </c>
      <c r="AD122" s="160"/>
      <c r="AE122" s="160">
        <v>3291</v>
      </c>
      <c r="AF122" s="160"/>
      <c r="AG122" s="43">
        <f>+SUM(M122:AF122)</f>
        <v>14635</v>
      </c>
      <c r="AH122" s="43">
        <f t="shared" ref="AH122:AH125" si="213">O122+Q122+Z122+AC122+AD122+AF122+T122</f>
        <v>11344</v>
      </c>
      <c r="AI122" s="43">
        <f t="shared" ref="AI122:AI125" si="214">M122+N122+P122+R122+S122+U122+V122+Y122+AA122+AB122+AE122</f>
        <v>3291</v>
      </c>
      <c r="AJ122" s="160">
        <v>0</v>
      </c>
      <c r="AK122" s="144"/>
      <c r="AL122" s="160">
        <v>0</v>
      </c>
      <c r="AM122" s="43">
        <f>+SUM(AJ122:AL122)</f>
        <v>0</v>
      </c>
      <c r="AN122" s="44">
        <f>+AM122+AG122+L122</f>
        <v>186586</v>
      </c>
      <c r="AQ122" s="43">
        <f t="shared" ref="AQ122:AQ124" si="215">K122/AQ$5</f>
        <v>4687.5</v>
      </c>
      <c r="AR122" s="43">
        <f t="shared" ref="AR122:AT124" si="216">AG122/AR$5</f>
        <v>813.05555555555554</v>
      </c>
      <c r="AS122" s="43">
        <f t="shared" si="216"/>
        <v>1620.5714285714287</v>
      </c>
      <c r="AT122" s="43">
        <f t="shared" si="216"/>
        <v>299.18181818181819</v>
      </c>
      <c r="AU122" s="43">
        <f t="shared" ref="AU122:AV124" si="217">AM122/AU$5</f>
        <v>0</v>
      </c>
      <c r="AV122" s="44">
        <f t="shared" si="217"/>
        <v>6434</v>
      </c>
      <c r="AW122" s="122"/>
      <c r="AX122" s="43">
        <f>MEDIAN($D122:$K122)</f>
        <v>25671.5</v>
      </c>
      <c r="AY122" s="43">
        <f>MEDIAN($M122:$AF122)</f>
        <v>132</v>
      </c>
      <c r="AZ122" s="43">
        <f t="shared" ref="AZ122:AZ125" si="218">MEDIAN($AC122,$AD122,$Z122,$T122,$O122,Q122,AF122)</f>
        <v>264</v>
      </c>
      <c r="BA122" s="43">
        <f>MEDIAN($AE122,$AB122,$AA122,$Y122,$V122,$U122,$S122,$R122,$P122,$N122,$M122)</f>
        <v>0</v>
      </c>
      <c r="BB122" s="43">
        <f>MEDIAN($AJ122:$AL122)</f>
        <v>0</v>
      </c>
      <c r="BC122" s="44">
        <f>MEDIAN((D122:K122,M122:V122,Y122:AF122,AJ122:AL122))</f>
        <v>132</v>
      </c>
    </row>
    <row r="123" spans="1:55" s="204" customFormat="1">
      <c r="A123" s="199"/>
      <c r="B123" s="200" t="s">
        <v>199</v>
      </c>
      <c r="C123" s="201"/>
      <c r="D123" s="144">
        <v>31153</v>
      </c>
      <c r="E123" s="160">
        <v>104</v>
      </c>
      <c r="F123" s="160"/>
      <c r="G123" s="160">
        <v>0</v>
      </c>
      <c r="H123" s="144">
        <v>928</v>
      </c>
      <c r="I123" s="144"/>
      <c r="J123" s="160">
        <v>1326</v>
      </c>
      <c r="K123" s="144">
        <v>0</v>
      </c>
      <c r="L123" s="43">
        <f>+SUM(D123:K123)</f>
        <v>33511</v>
      </c>
      <c r="M123" s="160"/>
      <c r="N123" s="160"/>
      <c r="O123" s="160">
        <v>452</v>
      </c>
      <c r="P123" s="160"/>
      <c r="Q123" s="160"/>
      <c r="R123" s="160">
        <v>0</v>
      </c>
      <c r="S123" s="160">
        <v>0</v>
      </c>
      <c r="T123" s="160">
        <v>0</v>
      </c>
      <c r="U123" s="160"/>
      <c r="V123" s="144"/>
      <c r="W123" s="144"/>
      <c r="X123" s="144"/>
      <c r="Y123" s="160"/>
      <c r="Z123" s="160">
        <v>1091</v>
      </c>
      <c r="AA123" s="250">
        <v>2535</v>
      </c>
      <c r="AB123" s="160"/>
      <c r="AC123" s="160"/>
      <c r="AD123" s="160"/>
      <c r="AE123" s="160"/>
      <c r="AF123" s="160"/>
      <c r="AG123" s="43"/>
      <c r="AH123" s="43">
        <f t="shared" si="213"/>
        <v>1543</v>
      </c>
      <c r="AI123" s="43">
        <f t="shared" si="214"/>
        <v>2535</v>
      </c>
      <c r="AJ123" s="160">
        <v>0</v>
      </c>
      <c r="AK123" s="144"/>
      <c r="AL123" s="160">
        <v>0</v>
      </c>
      <c r="AM123" s="43">
        <f>+SUM(AJ123:AL123)</f>
        <v>0</v>
      </c>
      <c r="AN123" s="44">
        <f>+AM123+AG123+L123</f>
        <v>33511</v>
      </c>
      <c r="AQ123" s="43">
        <f t="shared" si="215"/>
        <v>0</v>
      </c>
      <c r="AR123" s="43">
        <f t="shared" si="216"/>
        <v>0</v>
      </c>
      <c r="AS123" s="43">
        <f t="shared" si="216"/>
        <v>220.42857142857142</v>
      </c>
      <c r="AT123" s="43">
        <f t="shared" si="216"/>
        <v>230.45454545454547</v>
      </c>
      <c r="AU123" s="43">
        <f t="shared" si="217"/>
        <v>0</v>
      </c>
      <c r="AV123" s="44">
        <f t="shared" si="217"/>
        <v>1155.5517241379309</v>
      </c>
      <c r="AW123" s="122"/>
      <c r="AX123" s="43">
        <f>MEDIAN($D123:$K123)</f>
        <v>516</v>
      </c>
      <c r="AY123" s="43">
        <f>MEDIAN($M123:$AF123)</f>
        <v>226</v>
      </c>
      <c r="AZ123" s="43">
        <f t="shared" si="218"/>
        <v>452</v>
      </c>
      <c r="BA123" s="43">
        <f>MEDIAN($AE123,$AB123,$AA123,$Y123,$V123,$U123,$S123,$R123,$P123,$N123,$M123)</f>
        <v>0</v>
      </c>
      <c r="BB123" s="43">
        <f>MEDIAN($AJ123:$AL123)</f>
        <v>0</v>
      </c>
      <c r="BC123" s="44">
        <f>MEDIAN((D123:K123,M123:V123,Y123:AF123,AJ123:AL123))</f>
        <v>52</v>
      </c>
    </row>
    <row r="124" spans="1:55" s="204" customFormat="1">
      <c r="A124" s="199"/>
      <c r="B124" s="251" t="s">
        <v>198</v>
      </c>
      <c r="C124" s="201"/>
      <c r="D124" s="144">
        <v>7440</v>
      </c>
      <c r="E124" s="160">
        <v>5949</v>
      </c>
      <c r="F124" s="160">
        <v>34511</v>
      </c>
      <c r="G124" s="160">
        <v>40987</v>
      </c>
      <c r="H124" s="144">
        <v>48020</v>
      </c>
      <c r="I124" s="144">
        <v>32674</v>
      </c>
      <c r="J124" s="160">
        <v>11539</v>
      </c>
      <c r="K124" s="144">
        <v>12938</v>
      </c>
      <c r="L124" s="43">
        <f>+SUM(D124:K124)</f>
        <v>194058</v>
      </c>
      <c r="M124" s="160"/>
      <c r="N124" s="160">
        <v>187</v>
      </c>
      <c r="O124" s="160">
        <v>719</v>
      </c>
      <c r="P124" s="160">
        <v>178</v>
      </c>
      <c r="Q124" s="160">
        <v>447</v>
      </c>
      <c r="R124" s="160">
        <v>135</v>
      </c>
      <c r="S124" s="160">
        <v>0</v>
      </c>
      <c r="T124" s="160">
        <v>156</v>
      </c>
      <c r="U124" s="160">
        <v>175</v>
      </c>
      <c r="V124" s="144">
        <v>70</v>
      </c>
      <c r="W124" s="144"/>
      <c r="X124" s="144"/>
      <c r="Y124" s="160"/>
      <c r="Z124" s="160">
        <v>923</v>
      </c>
      <c r="AA124" s="250">
        <v>494</v>
      </c>
      <c r="AB124" s="160">
        <v>14</v>
      </c>
      <c r="AC124" s="160">
        <v>288</v>
      </c>
      <c r="AD124" s="160">
        <v>185</v>
      </c>
      <c r="AE124" s="160">
        <v>131</v>
      </c>
      <c r="AF124" s="160">
        <v>3260</v>
      </c>
      <c r="AG124" s="43">
        <f>+SUM(M124:AF124)</f>
        <v>7362</v>
      </c>
      <c r="AH124" s="43">
        <f t="shared" si="213"/>
        <v>5978</v>
      </c>
      <c r="AI124" s="43">
        <f t="shared" si="214"/>
        <v>1384</v>
      </c>
      <c r="AJ124" s="160">
        <v>77</v>
      </c>
      <c r="AK124" s="144">
        <v>21022</v>
      </c>
      <c r="AL124" s="160">
        <v>33</v>
      </c>
      <c r="AM124" s="43">
        <f>+SUM(AJ124:AL124)</f>
        <v>21132</v>
      </c>
      <c r="AN124" s="44">
        <f>+AM124+AG124+L124</f>
        <v>222552</v>
      </c>
      <c r="AQ124" s="43">
        <f t="shared" si="215"/>
        <v>1617.25</v>
      </c>
      <c r="AR124" s="43">
        <f t="shared" si="216"/>
        <v>409</v>
      </c>
      <c r="AS124" s="43">
        <f t="shared" si="216"/>
        <v>854</v>
      </c>
      <c r="AT124" s="43">
        <f t="shared" si="216"/>
        <v>125.81818181818181</v>
      </c>
      <c r="AU124" s="43">
        <f t="shared" si="217"/>
        <v>7044</v>
      </c>
      <c r="AV124" s="44">
        <f t="shared" si="217"/>
        <v>7674.2068965517237</v>
      </c>
      <c r="AW124" s="122"/>
      <c r="AX124" s="43">
        <f>MEDIAN($D124:$K124)</f>
        <v>22806</v>
      </c>
      <c r="AY124" s="43">
        <f>MEDIAN($M124:$AF124)</f>
        <v>181.5</v>
      </c>
      <c r="AZ124" s="43">
        <f t="shared" si="218"/>
        <v>447</v>
      </c>
      <c r="BA124" s="43">
        <f>MEDIAN($AE124,$AB124,$AA124,$Y124,$V124,$U124,$S124,$R124,$P124,$N124,$M124)</f>
        <v>135</v>
      </c>
      <c r="BB124" s="43">
        <f>MEDIAN($AJ124:$AL124)</f>
        <v>77</v>
      </c>
      <c r="BC124" s="44">
        <f>MEDIAN((D124:K124,M124:V124,Y124:AF124,AJ124:AL124))</f>
        <v>447</v>
      </c>
    </row>
    <row r="125" spans="1:55" s="204" customFormat="1">
      <c r="A125" s="199"/>
      <c r="B125" s="200"/>
      <c r="C125" s="210" t="s">
        <v>197</v>
      </c>
      <c r="D125" s="252">
        <f t="shared" ref="D125:K125" si="219">SUM(D122:D124)</f>
        <v>38593</v>
      </c>
      <c r="E125" s="252">
        <f t="shared" si="219"/>
        <v>6053</v>
      </c>
      <c r="F125" s="252">
        <f t="shared" si="219"/>
        <v>48354</v>
      </c>
      <c r="G125" s="252">
        <f t="shared" si="219"/>
        <v>114322</v>
      </c>
      <c r="H125" s="252">
        <f t="shared" si="219"/>
        <v>96221</v>
      </c>
      <c r="I125" s="252">
        <f t="shared" si="219"/>
        <v>32674</v>
      </c>
      <c r="J125" s="252">
        <f t="shared" si="219"/>
        <v>12865</v>
      </c>
      <c r="K125" s="252">
        <f t="shared" si="219"/>
        <v>50438</v>
      </c>
      <c r="L125" s="45">
        <f>+SUM(D125:K125)</f>
        <v>399520</v>
      </c>
      <c r="M125" s="252">
        <f t="shared" ref="M125:V125" si="220">SUM(M122:M124)</f>
        <v>0</v>
      </c>
      <c r="N125" s="252">
        <f t="shared" si="220"/>
        <v>187</v>
      </c>
      <c r="O125" s="252">
        <f t="shared" si="220"/>
        <v>1171</v>
      </c>
      <c r="P125" s="252">
        <f t="shared" si="220"/>
        <v>178</v>
      </c>
      <c r="Q125" s="252">
        <f t="shared" si="220"/>
        <v>711</v>
      </c>
      <c r="R125" s="252">
        <f t="shared" si="220"/>
        <v>135</v>
      </c>
      <c r="S125" s="252">
        <f t="shared" si="220"/>
        <v>0</v>
      </c>
      <c r="T125" s="252">
        <f t="shared" si="220"/>
        <v>156</v>
      </c>
      <c r="U125" s="252">
        <f t="shared" si="220"/>
        <v>175</v>
      </c>
      <c r="V125" s="252">
        <f t="shared" si="220"/>
        <v>70</v>
      </c>
      <c r="W125" s="252"/>
      <c r="X125" s="252"/>
      <c r="Y125" s="252">
        <f t="shared" ref="Y125:AF125" si="221">SUM(Y122:Y124)</f>
        <v>0</v>
      </c>
      <c r="Z125" s="252">
        <f t="shared" si="221"/>
        <v>2014</v>
      </c>
      <c r="AA125" s="252">
        <f t="shared" si="221"/>
        <v>3029</v>
      </c>
      <c r="AB125" s="252">
        <f t="shared" si="221"/>
        <v>14</v>
      </c>
      <c r="AC125" s="252">
        <f t="shared" si="221"/>
        <v>11368</v>
      </c>
      <c r="AD125" s="252">
        <f t="shared" si="221"/>
        <v>185</v>
      </c>
      <c r="AE125" s="252">
        <f t="shared" si="221"/>
        <v>3422</v>
      </c>
      <c r="AF125" s="252">
        <f t="shared" si="221"/>
        <v>3260</v>
      </c>
      <c r="AG125" s="45">
        <f>+SUM(M125:AF125)</f>
        <v>26075</v>
      </c>
      <c r="AH125" s="45">
        <f t="shared" si="213"/>
        <v>18865</v>
      </c>
      <c r="AI125" s="45">
        <f t="shared" si="214"/>
        <v>7210</v>
      </c>
      <c r="AJ125" s="252">
        <f>SUM(AJ122:AJ124)</f>
        <v>77</v>
      </c>
      <c r="AK125" s="252">
        <f>SUM(AK122:AK124)</f>
        <v>21022</v>
      </c>
      <c r="AL125" s="252">
        <f>SUM(AL122:AL124)</f>
        <v>33</v>
      </c>
      <c r="AM125" s="45">
        <f>+SUM(AJ125:AL125)</f>
        <v>21132</v>
      </c>
      <c r="AN125" s="211">
        <f>+AM125+AG125+L125</f>
        <v>446727</v>
      </c>
      <c r="AQ125" s="45">
        <f>K125/AQ$5</f>
        <v>6304.75</v>
      </c>
      <c r="AR125" s="45">
        <f>AG125/AR$5</f>
        <v>1448.6111111111111</v>
      </c>
      <c r="AS125" s="45">
        <f>AH125/AS$5</f>
        <v>2695</v>
      </c>
      <c r="AT125" s="45">
        <f>AI125/AT$5</f>
        <v>655.4545454545455</v>
      </c>
      <c r="AU125" s="45">
        <f>AM125/AU$5</f>
        <v>7044</v>
      </c>
      <c r="AV125" s="211">
        <f>AN125/AV$5</f>
        <v>15404.379310344828</v>
      </c>
      <c r="AW125" s="122"/>
      <c r="AX125" s="45">
        <f>MEDIAN($D125:$K125)</f>
        <v>43473.5</v>
      </c>
      <c r="AY125" s="45">
        <f>MEDIAN($M125:$AF125)</f>
        <v>181.5</v>
      </c>
      <c r="AZ125" s="45">
        <f t="shared" si="218"/>
        <v>1171</v>
      </c>
      <c r="BA125" s="45">
        <f>MEDIAN($AE125,$AB125,$AA125,$Y125,$V125,$U125,$S125,$R125,$P125,$N125,$M125)</f>
        <v>135</v>
      </c>
      <c r="BB125" s="45">
        <f>MEDIAN($AJ125:$AL125)</f>
        <v>77</v>
      </c>
      <c r="BC125" s="211">
        <f>MEDIAN((D125:K125,M125:V125,Y125:AF125,AJ125:AL125))</f>
        <v>1171</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2">D102+D110+D119-D125</f>
        <v>447744</v>
      </c>
      <c r="E127" s="256">
        <f t="shared" si="222"/>
        <v>223398</v>
      </c>
      <c r="F127" s="256">
        <f t="shared" si="222"/>
        <v>949464</v>
      </c>
      <c r="G127" s="256">
        <f t="shared" si="222"/>
        <v>1543523</v>
      </c>
      <c r="H127" s="256">
        <f t="shared" si="222"/>
        <v>604205</v>
      </c>
      <c r="I127" s="256">
        <f t="shared" si="222"/>
        <v>1491777</v>
      </c>
      <c r="J127" s="256">
        <f t="shared" si="222"/>
        <v>353285</v>
      </c>
      <c r="K127" s="256">
        <f t="shared" si="222"/>
        <v>635650</v>
      </c>
      <c r="L127" s="42">
        <f>+SUM(D127:K127)</f>
        <v>6249046</v>
      </c>
      <c r="M127" s="256">
        <f t="shared" ref="M127:V127" si="223">M102+M110+M119-M125</f>
        <v>50351</v>
      </c>
      <c r="N127" s="256">
        <f t="shared" si="223"/>
        <v>90777</v>
      </c>
      <c r="O127" s="256">
        <f t="shared" si="223"/>
        <v>235689</v>
      </c>
      <c r="P127" s="256">
        <f t="shared" si="223"/>
        <v>130405</v>
      </c>
      <c r="Q127" s="256">
        <f t="shared" si="223"/>
        <v>216936</v>
      </c>
      <c r="R127" s="256">
        <f t="shared" si="223"/>
        <v>91005</v>
      </c>
      <c r="S127" s="256">
        <f t="shared" si="223"/>
        <v>47386</v>
      </c>
      <c r="T127" s="256">
        <f t="shared" si="223"/>
        <v>89832</v>
      </c>
      <c r="U127" s="256">
        <f t="shared" si="223"/>
        <v>96133</v>
      </c>
      <c r="V127" s="256">
        <f t="shared" si="223"/>
        <v>19202</v>
      </c>
      <c r="W127" s="256"/>
      <c r="X127" s="256"/>
      <c r="Y127" s="256">
        <f t="shared" ref="Y127:AF127" si="224">Y102+Y110+Y119-Y125</f>
        <v>65513</v>
      </c>
      <c r="Z127" s="256">
        <f t="shared" si="224"/>
        <v>240838</v>
      </c>
      <c r="AA127" s="256">
        <f t="shared" si="224"/>
        <v>99870</v>
      </c>
      <c r="AB127" s="256">
        <f t="shared" si="224"/>
        <v>69275</v>
      </c>
      <c r="AC127" s="256">
        <f t="shared" si="224"/>
        <v>127926</v>
      </c>
      <c r="AD127" s="256">
        <f t="shared" si="224"/>
        <v>71409</v>
      </c>
      <c r="AE127" s="256">
        <f t="shared" si="224"/>
        <v>24707</v>
      </c>
      <c r="AF127" s="256">
        <f t="shared" si="224"/>
        <v>61035</v>
      </c>
      <c r="AG127" s="42">
        <f>+SUM(M127:AF127)</f>
        <v>1828289</v>
      </c>
      <c r="AH127" s="42">
        <f t="shared" ref="AH127" si="225">O127+Q127+Z127+AC127+AD127+AF127+T127</f>
        <v>1043665</v>
      </c>
      <c r="AI127" s="42">
        <f>M127+N127+P127+R127+S127+U127+V127+Y127+AA127+AB127+AE127</f>
        <v>784624</v>
      </c>
      <c r="AJ127" s="256">
        <f>AJ102+AJ110+AJ119-AJ125</f>
        <v>142793</v>
      </c>
      <c r="AK127" s="256">
        <f>AK102+AK110+AK119-AK125</f>
        <v>70635</v>
      </c>
      <c r="AL127" s="256">
        <f>AL102+AL110+AL119-AL125</f>
        <v>45656</v>
      </c>
      <c r="AM127" s="42">
        <f>+SUM(AJ127:AL127)</f>
        <v>259084</v>
      </c>
      <c r="AN127" s="230">
        <f>+AM127+AG127+L127</f>
        <v>8336419</v>
      </c>
      <c r="AQ127" s="42">
        <f>K127/AQ$5</f>
        <v>79456.25</v>
      </c>
      <c r="AR127" s="42">
        <f>AG127/AR$5</f>
        <v>101571.61111111111</v>
      </c>
      <c r="AS127" s="42">
        <f>AH127/AS$5</f>
        <v>149095</v>
      </c>
      <c r="AT127" s="42">
        <f>AI127/AT$5</f>
        <v>71329.454545454544</v>
      </c>
      <c r="AU127" s="42">
        <f>AM127/AU$5</f>
        <v>86361.333333333328</v>
      </c>
      <c r="AV127" s="230">
        <f>AN127/AV$5</f>
        <v>287462.72413793101</v>
      </c>
      <c r="AW127" s="122"/>
      <c r="AX127" s="42">
        <f>MEDIAN($D127:$K127)</f>
        <v>619927.5</v>
      </c>
      <c r="AY127" s="42">
        <f>MEDIAN($M127:$AF127)</f>
        <v>90304.5</v>
      </c>
      <c r="AZ127" s="42">
        <f>MEDIAN($AC127,$AD127,$Z127,$T127,$O127,Q127,AF127)</f>
        <v>127926</v>
      </c>
      <c r="BA127" s="42">
        <f>MEDIAN($AE127,$AB127,$AA127,$Y127,$V127,$U127,$S127,$R127,$P127,$N127,$M127)</f>
        <v>69275</v>
      </c>
      <c r="BB127" s="42">
        <f>MEDIAN($AJ127:$AL127)</f>
        <v>70635</v>
      </c>
      <c r="BC127" s="230">
        <f>MEDIAN((D127:K127,M127:V127,Y127:AF127,AJ127:AL127))</f>
        <v>99870</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288077</v>
      </c>
      <c r="E130" s="160">
        <v>88206</v>
      </c>
      <c r="F130" s="160">
        <v>539736</v>
      </c>
      <c r="G130" s="160">
        <v>998051</v>
      </c>
      <c r="H130" s="144">
        <v>488544</v>
      </c>
      <c r="I130" s="144">
        <v>636981</v>
      </c>
      <c r="J130" s="160">
        <v>200801</v>
      </c>
      <c r="K130" s="144">
        <v>315364</v>
      </c>
      <c r="L130" s="43">
        <f>+SUM(D130:K130)</f>
        <v>3555760</v>
      </c>
      <c r="M130" s="160">
        <v>40820</v>
      </c>
      <c r="N130" s="160">
        <v>61307</v>
      </c>
      <c r="O130" s="160">
        <v>138014</v>
      </c>
      <c r="P130" s="160">
        <v>81582</v>
      </c>
      <c r="Q130" s="160">
        <v>116908</v>
      </c>
      <c r="R130" s="160">
        <v>44415</v>
      </c>
      <c r="S130" s="160">
        <v>30720</v>
      </c>
      <c r="T130" s="160">
        <v>57792</v>
      </c>
      <c r="U130" s="160">
        <v>80205</v>
      </c>
      <c r="V130" s="144">
        <v>19116</v>
      </c>
      <c r="W130" s="144"/>
      <c r="X130" s="144"/>
      <c r="Y130" s="160">
        <v>42605</v>
      </c>
      <c r="Z130" s="160">
        <v>102171</v>
      </c>
      <c r="AA130" s="250">
        <v>31583</v>
      </c>
      <c r="AB130" s="160">
        <v>50458</v>
      </c>
      <c r="AC130" s="160">
        <v>106877</v>
      </c>
      <c r="AD130" s="160">
        <v>45866</v>
      </c>
      <c r="AE130" s="160">
        <v>29590</v>
      </c>
      <c r="AF130" s="160">
        <v>43944</v>
      </c>
      <c r="AG130" s="43">
        <f>+SUM(M130:AF130)</f>
        <v>1123973</v>
      </c>
      <c r="AH130" s="43">
        <f t="shared" ref="AH130:AH134" si="226">O130+Q130+Z130+AC130+AD130+AF130+T130</f>
        <v>611572</v>
      </c>
      <c r="AI130" s="43">
        <f t="shared" ref="AI130:AI134" si="227">M130+N130+P130+R130+S130+U130+V130+Y130+AA130+AB130+AE130</f>
        <v>512401</v>
      </c>
      <c r="AJ130" s="160">
        <v>131091</v>
      </c>
      <c r="AK130" s="144">
        <v>65134</v>
      </c>
      <c r="AL130" s="160">
        <v>42843</v>
      </c>
      <c r="AM130" s="43">
        <f>+SUM(AJ130:AL130)</f>
        <v>239068</v>
      </c>
      <c r="AN130" s="44">
        <f>+AM130+AG130+L130</f>
        <v>4918801</v>
      </c>
      <c r="AQ130" s="43">
        <f t="shared" ref="AQ130:AQ133" si="228">K130/AQ$5</f>
        <v>39420.5</v>
      </c>
      <c r="AR130" s="43">
        <f t="shared" ref="AR130:AT133" si="229">AG130/AR$5</f>
        <v>62442.944444444445</v>
      </c>
      <c r="AS130" s="43">
        <f t="shared" si="229"/>
        <v>87367.428571428565</v>
      </c>
      <c r="AT130" s="43">
        <f t="shared" si="229"/>
        <v>46581.909090909088</v>
      </c>
      <c r="AU130" s="43">
        <f t="shared" ref="AU130:AV133" si="230">AM130/AU$5</f>
        <v>79689.333333333328</v>
      </c>
      <c r="AV130" s="44">
        <f t="shared" si="230"/>
        <v>169613.8275862069</v>
      </c>
      <c r="AW130" s="122"/>
      <c r="AX130" s="43">
        <f>MEDIAN($D130:$K130)</f>
        <v>401954</v>
      </c>
      <c r="AY130" s="43">
        <f>MEDIAN($M130:$AF130)</f>
        <v>48162</v>
      </c>
      <c r="AZ130" s="43">
        <f t="shared" ref="AZ130:AZ134" si="231">MEDIAN($AC130,$AD130,$Z130,$T130,$O130,Q130,AF130)</f>
        <v>102171</v>
      </c>
      <c r="BA130" s="43">
        <f>MEDIAN($AE130,$AB130,$AA130,$Y130,$V130,$U130,$S130,$R130,$P130,$N130,$M130)</f>
        <v>42605</v>
      </c>
      <c r="BB130" s="43">
        <f>MEDIAN($AJ130:$AL130)</f>
        <v>65134</v>
      </c>
      <c r="BC130" s="44">
        <f>MEDIAN((D130:K130,M130:V130,Y130:AF130,AJ130:AL130))</f>
        <v>80205</v>
      </c>
    </row>
    <row r="131" spans="1:55" s="204" customFormat="1">
      <c r="A131" s="199"/>
      <c r="B131" s="200" t="s">
        <v>194</v>
      </c>
      <c r="C131" s="201"/>
      <c r="D131" s="144">
        <v>159667</v>
      </c>
      <c r="E131" s="160">
        <v>117238</v>
      </c>
      <c r="F131" s="160">
        <v>377927</v>
      </c>
      <c r="G131" s="160">
        <v>513053</v>
      </c>
      <c r="H131" s="144">
        <v>117221</v>
      </c>
      <c r="I131" s="144">
        <v>574609</v>
      </c>
      <c r="J131" s="160">
        <v>131557</v>
      </c>
      <c r="K131" s="144">
        <v>290310</v>
      </c>
      <c r="L131" s="43">
        <f>+SUM(D131:K131)</f>
        <v>2281582</v>
      </c>
      <c r="M131" s="160">
        <v>9531</v>
      </c>
      <c r="N131" s="160">
        <v>28028</v>
      </c>
      <c r="O131" s="160">
        <v>78118</v>
      </c>
      <c r="P131" s="160">
        <v>47940</v>
      </c>
      <c r="Q131" s="160">
        <v>100581</v>
      </c>
      <c r="R131" s="160">
        <v>43135</v>
      </c>
      <c r="S131" s="160">
        <v>16597</v>
      </c>
      <c r="T131" s="160">
        <v>29375</v>
      </c>
      <c r="U131" s="160">
        <v>15807</v>
      </c>
      <c r="V131" s="144"/>
      <c r="W131" s="144"/>
      <c r="X131" s="144"/>
      <c r="Y131" s="160">
        <v>22908</v>
      </c>
      <c r="Z131" s="160">
        <v>138371</v>
      </c>
      <c r="AA131" s="250">
        <v>4630</v>
      </c>
      <c r="AB131" s="160">
        <v>18817</v>
      </c>
      <c r="AC131" s="160">
        <v>20912</v>
      </c>
      <c r="AD131" s="160">
        <v>25543</v>
      </c>
      <c r="AE131" s="160">
        <v>8092</v>
      </c>
      <c r="AF131" s="160">
        <v>17079</v>
      </c>
      <c r="AG131" s="43">
        <f>+SUM(M131:AF131)</f>
        <v>625464</v>
      </c>
      <c r="AH131" s="43">
        <f t="shared" si="226"/>
        <v>409979</v>
      </c>
      <c r="AI131" s="43">
        <f t="shared" si="227"/>
        <v>215485</v>
      </c>
      <c r="AJ131" s="160">
        <v>9524</v>
      </c>
      <c r="AK131" s="144"/>
      <c r="AL131" s="160">
        <v>1842</v>
      </c>
      <c r="AM131" s="43">
        <f>+SUM(AJ131:AL131)</f>
        <v>11366</v>
      </c>
      <c r="AN131" s="44">
        <f>+AM131+AG131+L131</f>
        <v>2918412</v>
      </c>
      <c r="AQ131" s="43">
        <f t="shared" si="228"/>
        <v>36288.75</v>
      </c>
      <c r="AR131" s="43">
        <f t="shared" si="229"/>
        <v>34748</v>
      </c>
      <c r="AS131" s="43">
        <f t="shared" si="229"/>
        <v>58568.428571428572</v>
      </c>
      <c r="AT131" s="43">
        <f t="shared" si="229"/>
        <v>19589.545454545456</v>
      </c>
      <c r="AU131" s="43">
        <f t="shared" si="230"/>
        <v>3788.6666666666665</v>
      </c>
      <c r="AV131" s="44">
        <f t="shared" si="230"/>
        <v>100634.89655172414</v>
      </c>
      <c r="AW131" s="122"/>
      <c r="AX131" s="43">
        <f>MEDIAN($D131:$K131)</f>
        <v>224988.5</v>
      </c>
      <c r="AY131" s="43">
        <f>MEDIAN($M131:$AF131)</f>
        <v>22908</v>
      </c>
      <c r="AZ131" s="43">
        <f t="shared" si="231"/>
        <v>29375</v>
      </c>
      <c r="BA131" s="43">
        <f>MEDIAN($AE131,$AB131,$AA131,$Y131,$V131,$U131,$S131,$R131,$P131,$N131,$M131)</f>
        <v>17707</v>
      </c>
      <c r="BB131" s="43">
        <f>MEDIAN($AJ131:$AL131)</f>
        <v>5683</v>
      </c>
      <c r="BC131" s="44">
        <f>MEDIAN((D131:K131,M131:V131,Y131:AF131,AJ131:AL131))</f>
        <v>29375</v>
      </c>
    </row>
    <row r="132" spans="1:55" s="204" customFormat="1">
      <c r="A132" s="199"/>
      <c r="B132" s="251" t="s">
        <v>193</v>
      </c>
      <c r="C132" s="201"/>
      <c r="D132" s="144">
        <v>0</v>
      </c>
      <c r="E132" s="160">
        <v>17019</v>
      </c>
      <c r="F132" s="160">
        <v>31801</v>
      </c>
      <c r="G132" s="160">
        <v>32419</v>
      </c>
      <c r="H132" s="144">
        <v>0</v>
      </c>
      <c r="I132" s="144">
        <v>280187</v>
      </c>
      <c r="J132" s="160">
        <v>18138</v>
      </c>
      <c r="K132" s="144">
        <v>29978</v>
      </c>
      <c r="L132" s="43">
        <f>+SUM(D132:K132)</f>
        <v>409542</v>
      </c>
      <c r="M132" s="160"/>
      <c r="N132" s="160"/>
      <c r="O132" s="160">
        <v>19557</v>
      </c>
      <c r="P132" s="160">
        <v>883</v>
      </c>
      <c r="Q132" s="160">
        <v>-553</v>
      </c>
      <c r="R132" s="160">
        <v>600</v>
      </c>
      <c r="S132" s="160">
        <v>0</v>
      </c>
      <c r="T132" s="160">
        <v>0</v>
      </c>
      <c r="U132" s="160">
        <v>121</v>
      </c>
      <c r="V132" s="144">
        <v>49</v>
      </c>
      <c r="W132" s="144"/>
      <c r="X132" s="144"/>
      <c r="Y132" s="160">
        <v>0</v>
      </c>
      <c r="Z132" s="160">
        <v>295</v>
      </c>
      <c r="AA132" s="250"/>
      <c r="AB132" s="160"/>
      <c r="AC132" s="160"/>
      <c r="AD132" s="160"/>
      <c r="AE132" s="160"/>
      <c r="AF132" s="160"/>
      <c r="AG132" s="43">
        <f>+SUM(M132:AF132)</f>
        <v>20952</v>
      </c>
      <c r="AH132" s="43">
        <f t="shared" si="226"/>
        <v>19299</v>
      </c>
      <c r="AI132" s="43">
        <f t="shared" si="227"/>
        <v>1653</v>
      </c>
      <c r="AJ132" s="160">
        <v>2178</v>
      </c>
      <c r="AK132" s="144">
        <v>5500</v>
      </c>
      <c r="AL132" s="160">
        <v>0</v>
      </c>
      <c r="AM132" s="43">
        <f>+SUM(AJ132:AL132)</f>
        <v>7678</v>
      </c>
      <c r="AN132" s="44">
        <f>+AM132+AG132+L132</f>
        <v>438172</v>
      </c>
      <c r="AQ132" s="43">
        <f t="shared" si="228"/>
        <v>3747.25</v>
      </c>
      <c r="AR132" s="43">
        <f t="shared" si="229"/>
        <v>1164</v>
      </c>
      <c r="AS132" s="43">
        <f t="shared" si="229"/>
        <v>2757</v>
      </c>
      <c r="AT132" s="43">
        <f t="shared" si="229"/>
        <v>150.27272727272728</v>
      </c>
      <c r="AU132" s="43">
        <f t="shared" si="230"/>
        <v>2559.3333333333335</v>
      </c>
      <c r="AV132" s="44">
        <f t="shared" si="230"/>
        <v>15109.379310344828</v>
      </c>
      <c r="AW132" s="122"/>
      <c r="AX132" s="43">
        <f>MEDIAN($D132:$K132)</f>
        <v>24058</v>
      </c>
      <c r="AY132" s="43">
        <f>MEDIAN($M132:$AF132)</f>
        <v>85</v>
      </c>
      <c r="AZ132" s="43">
        <f t="shared" si="231"/>
        <v>147.5</v>
      </c>
      <c r="BA132" s="43">
        <f>MEDIAN($AE132,$AB132,$AA132,$Y132,$V132,$U132,$S132,$R132,$P132,$N132,$M132)</f>
        <v>85</v>
      </c>
      <c r="BB132" s="43">
        <f>MEDIAN($AJ132:$AL132)</f>
        <v>2178</v>
      </c>
      <c r="BC132" s="44">
        <f>MEDIAN((D132:K132,M132:V132,Y132:AF132,AJ132:AL132))</f>
        <v>600</v>
      </c>
    </row>
    <row r="133" spans="1:55" s="204" customFormat="1">
      <c r="A133" s="199"/>
      <c r="B133" s="200" t="s">
        <v>192</v>
      </c>
      <c r="C133" s="201"/>
      <c r="D133" s="144">
        <v>0</v>
      </c>
      <c r="E133" s="160">
        <v>935</v>
      </c>
      <c r="F133" s="160"/>
      <c r="G133" s="160">
        <v>0</v>
      </c>
      <c r="H133" s="144">
        <v>-1560</v>
      </c>
      <c r="I133" s="144"/>
      <c r="J133" s="160">
        <v>2789</v>
      </c>
      <c r="K133" s="144">
        <v>0</v>
      </c>
      <c r="L133" s="43">
        <f>+SUM(D133:K133)</f>
        <v>2164</v>
      </c>
      <c r="M133" s="160"/>
      <c r="N133" s="160">
        <v>1442</v>
      </c>
      <c r="O133" s="160"/>
      <c r="P133" s="160"/>
      <c r="Q133" s="160">
        <v>0</v>
      </c>
      <c r="R133" s="160">
        <v>2855</v>
      </c>
      <c r="S133" s="160">
        <v>68</v>
      </c>
      <c r="T133" s="160">
        <v>2665</v>
      </c>
      <c r="U133" s="160"/>
      <c r="V133" s="144">
        <v>37</v>
      </c>
      <c r="W133" s="144"/>
      <c r="X133" s="144"/>
      <c r="Y133" s="160">
        <v>0</v>
      </c>
      <c r="Z133" s="160"/>
      <c r="AA133" s="250">
        <v>63657</v>
      </c>
      <c r="AB133" s="160"/>
      <c r="AC133" s="160">
        <v>137</v>
      </c>
      <c r="AD133" s="160"/>
      <c r="AE133" s="160">
        <v>-12975</v>
      </c>
      <c r="AF133" s="160">
        <v>12</v>
      </c>
      <c r="AG133" s="43">
        <f>+SUM(M133:AF133)</f>
        <v>57898</v>
      </c>
      <c r="AH133" s="43">
        <f t="shared" si="226"/>
        <v>2814</v>
      </c>
      <c r="AI133" s="43">
        <f t="shared" si="227"/>
        <v>55084</v>
      </c>
      <c r="AJ133" s="160">
        <v>0</v>
      </c>
      <c r="AK133" s="144"/>
      <c r="AL133" s="160">
        <v>971</v>
      </c>
      <c r="AM133" s="43">
        <f>+SUM(AJ133:AL133)</f>
        <v>971</v>
      </c>
      <c r="AN133" s="44">
        <f>+AM133+AG133+L133</f>
        <v>61033</v>
      </c>
      <c r="AQ133" s="43">
        <f t="shared" si="228"/>
        <v>0</v>
      </c>
      <c r="AR133" s="43">
        <f t="shared" si="229"/>
        <v>3216.5555555555557</v>
      </c>
      <c r="AS133" s="43">
        <f t="shared" si="229"/>
        <v>402</v>
      </c>
      <c r="AT133" s="43">
        <f t="shared" si="229"/>
        <v>5007.636363636364</v>
      </c>
      <c r="AU133" s="43">
        <f t="shared" si="230"/>
        <v>323.66666666666669</v>
      </c>
      <c r="AV133" s="44">
        <f t="shared" si="230"/>
        <v>2104.5862068965516</v>
      </c>
      <c r="AW133" s="122"/>
      <c r="AX133" s="43">
        <f>MEDIAN($D133:$K133)</f>
        <v>0</v>
      </c>
      <c r="AY133" s="43">
        <f>MEDIAN($M133:$AF133)</f>
        <v>68</v>
      </c>
      <c r="AZ133" s="43">
        <f t="shared" si="231"/>
        <v>74.5</v>
      </c>
      <c r="BA133" s="43">
        <f>MEDIAN($AE133,$AB133,$AA133,$Y133,$V133,$U133,$S133,$R133,$P133,$N133,$M133)</f>
        <v>68</v>
      </c>
      <c r="BB133" s="43">
        <f>MEDIAN($AJ133:$AL133)</f>
        <v>485.5</v>
      </c>
      <c r="BC133" s="44">
        <f>MEDIAN((D133:K133,M133:V133,Y133:AF133,AJ133:AL133))</f>
        <v>37</v>
      </c>
    </row>
    <row r="134" spans="1:55" s="204" customFormat="1" ht="15" thickBot="1">
      <c r="A134" s="260"/>
      <c r="B134" s="261"/>
      <c r="C134" s="262" t="s">
        <v>191</v>
      </c>
      <c r="D134" s="263">
        <f t="shared" ref="D134:K134" si="232">SUM(D130:D133)</f>
        <v>447744</v>
      </c>
      <c r="E134" s="256">
        <f t="shared" si="232"/>
        <v>223398</v>
      </c>
      <c r="F134" s="256">
        <f t="shared" si="232"/>
        <v>949464</v>
      </c>
      <c r="G134" s="256">
        <f t="shared" si="232"/>
        <v>1543523</v>
      </c>
      <c r="H134" s="256">
        <f t="shared" si="232"/>
        <v>604205</v>
      </c>
      <c r="I134" s="256">
        <f t="shared" si="232"/>
        <v>1491777</v>
      </c>
      <c r="J134" s="256">
        <f t="shared" si="232"/>
        <v>353285</v>
      </c>
      <c r="K134" s="256">
        <f t="shared" si="232"/>
        <v>635652</v>
      </c>
      <c r="L134" s="42">
        <f>+SUM(D134:K134)</f>
        <v>6249048</v>
      </c>
      <c r="M134" s="256">
        <f t="shared" ref="M134:V134" si="233">SUM(M130:M133)</f>
        <v>50351</v>
      </c>
      <c r="N134" s="256">
        <f t="shared" si="233"/>
        <v>90777</v>
      </c>
      <c r="O134" s="256">
        <f t="shared" si="233"/>
        <v>235689</v>
      </c>
      <c r="P134" s="256">
        <f t="shared" si="233"/>
        <v>130405</v>
      </c>
      <c r="Q134" s="256">
        <f t="shared" si="233"/>
        <v>216936</v>
      </c>
      <c r="R134" s="256">
        <f t="shared" si="233"/>
        <v>91005</v>
      </c>
      <c r="S134" s="256">
        <f t="shared" si="233"/>
        <v>47385</v>
      </c>
      <c r="T134" s="256">
        <f t="shared" si="233"/>
        <v>89832</v>
      </c>
      <c r="U134" s="256">
        <f t="shared" si="233"/>
        <v>96133</v>
      </c>
      <c r="V134" s="256">
        <f t="shared" si="233"/>
        <v>19202</v>
      </c>
      <c r="W134" s="256"/>
      <c r="X134" s="256"/>
      <c r="Y134" s="256">
        <f t="shared" ref="Y134:AF134" si="234">SUM(Y130:Y133)</f>
        <v>65513</v>
      </c>
      <c r="Z134" s="256">
        <f t="shared" si="234"/>
        <v>240837</v>
      </c>
      <c r="AA134" s="256">
        <f t="shared" si="234"/>
        <v>99870</v>
      </c>
      <c r="AB134" s="256">
        <f t="shared" si="234"/>
        <v>69275</v>
      </c>
      <c r="AC134" s="256">
        <f t="shared" si="234"/>
        <v>127926</v>
      </c>
      <c r="AD134" s="256">
        <f t="shared" si="234"/>
        <v>71409</v>
      </c>
      <c r="AE134" s="256">
        <f t="shared" si="234"/>
        <v>24707</v>
      </c>
      <c r="AF134" s="256">
        <f t="shared" si="234"/>
        <v>61035</v>
      </c>
      <c r="AG134" s="42">
        <f>+SUM(M134:AF134)</f>
        <v>1828287</v>
      </c>
      <c r="AH134" s="42">
        <f t="shared" si="226"/>
        <v>1043664</v>
      </c>
      <c r="AI134" s="42">
        <f t="shared" si="227"/>
        <v>784623</v>
      </c>
      <c r="AJ134" s="256">
        <f>SUM(AJ130:AJ133)</f>
        <v>142793</v>
      </c>
      <c r="AK134" s="256">
        <f>SUM(AK130:AK133)</f>
        <v>70634</v>
      </c>
      <c r="AL134" s="256">
        <f>SUM(AL130:AL133)</f>
        <v>45656</v>
      </c>
      <c r="AM134" s="42">
        <f>+SUM(AJ134:AL134)</f>
        <v>259083</v>
      </c>
      <c r="AN134" s="230">
        <f>+AM134+AG134+L134</f>
        <v>8336418</v>
      </c>
      <c r="AQ134" s="42">
        <f>K134/AQ$5</f>
        <v>79456.5</v>
      </c>
      <c r="AR134" s="42">
        <f>AG134/AR$5</f>
        <v>101571.5</v>
      </c>
      <c r="AS134" s="42">
        <f>AH134/AS$5</f>
        <v>149094.85714285713</v>
      </c>
      <c r="AT134" s="42">
        <f>AI134/AT$5</f>
        <v>71329.363636363632</v>
      </c>
      <c r="AU134" s="42">
        <f>AM134/AU$5</f>
        <v>86361</v>
      </c>
      <c r="AV134" s="230">
        <f>AN134/AV$5</f>
        <v>287462.68965517241</v>
      </c>
      <c r="AW134" s="122"/>
      <c r="AX134" s="42">
        <f>MEDIAN($D134:$K134)</f>
        <v>619928.5</v>
      </c>
      <c r="AY134" s="42">
        <f>MEDIAN($M134:$AF134)</f>
        <v>90304.5</v>
      </c>
      <c r="AZ134" s="42">
        <f t="shared" si="231"/>
        <v>127926</v>
      </c>
      <c r="BA134" s="42">
        <f>MEDIAN($AE134,$AB134,$AA134,$Y134,$V134,$U134,$S134,$R134,$P134,$N134,$M134)</f>
        <v>69275</v>
      </c>
      <c r="BB134" s="42">
        <f>MEDIAN($AJ134:$AL134)</f>
        <v>70634</v>
      </c>
      <c r="BC134" s="230">
        <f>MEDIAN((D134:K134,M134:V134,Y134:AF134,AJ134:AL134))</f>
        <v>99870</v>
      </c>
    </row>
    <row r="135" spans="1:55"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2013</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41482</v>
      </c>
      <c r="E138" s="28">
        <v>8371</v>
      </c>
      <c r="F138" s="28">
        <v>53433</v>
      </c>
      <c r="G138" s="28">
        <v>188039</v>
      </c>
      <c r="H138" s="141">
        <v>106116</v>
      </c>
      <c r="I138" s="141">
        <v>55392</v>
      </c>
      <c r="J138" s="28">
        <v>26721</v>
      </c>
      <c r="K138" s="141">
        <v>37441</v>
      </c>
      <c r="L138" s="25">
        <f>+SUM(D138:K138)</f>
        <v>516995</v>
      </c>
      <c r="M138" s="28"/>
      <c r="N138" s="28">
        <v>3893</v>
      </c>
      <c r="O138" s="28">
        <v>6013</v>
      </c>
      <c r="P138" s="28">
        <v>5928</v>
      </c>
      <c r="Q138" s="28">
        <v>38930</v>
      </c>
      <c r="R138" s="28">
        <v>8955</v>
      </c>
      <c r="S138" s="28">
        <v>2097</v>
      </c>
      <c r="T138" s="28">
        <v>7486</v>
      </c>
      <c r="U138" s="28">
        <v>13458</v>
      </c>
      <c r="V138" s="141">
        <v>1336</v>
      </c>
      <c r="W138" s="141"/>
      <c r="X138" s="141"/>
      <c r="Y138" s="28">
        <v>4744</v>
      </c>
      <c r="Z138" s="28">
        <v>11647</v>
      </c>
      <c r="AA138" s="29">
        <v>2272</v>
      </c>
      <c r="AB138" s="28"/>
      <c r="AC138" s="269">
        <v>19083</v>
      </c>
      <c r="AD138" s="28"/>
      <c r="AE138" s="28">
        <v>1682</v>
      </c>
      <c r="AF138" s="28">
        <v>5315</v>
      </c>
      <c r="AG138" s="25">
        <f>+SUM(M138:AF138)</f>
        <v>132839</v>
      </c>
      <c r="AH138" s="25">
        <f t="shared" ref="AH138:AH141" si="235">O138+Q138+Z138+AC138+AD138+AF138+T138</f>
        <v>88474</v>
      </c>
      <c r="AI138" s="25">
        <f t="shared" ref="AI138:AI141" si="236">M138+N138+P138+R138+S138+U138+V138+Y138+AA138+AB138+AE138</f>
        <v>44365</v>
      </c>
      <c r="AJ138" s="28">
        <v>18608</v>
      </c>
      <c r="AK138" s="141"/>
      <c r="AL138" s="28">
        <v>844</v>
      </c>
      <c r="AM138" s="25">
        <f>+SUM(AJ138:AL138)</f>
        <v>19452</v>
      </c>
      <c r="AN138" s="270">
        <f>+AM138+AG138+L138</f>
        <v>669286</v>
      </c>
      <c r="AQ138" s="43">
        <f t="shared" ref="AQ138" si="237">K138/AQ$5</f>
        <v>4680.125</v>
      </c>
      <c r="AR138" s="43">
        <f t="shared" ref="AR138:AT138" si="238">AG138/AR$5</f>
        <v>7379.9444444444443</v>
      </c>
      <c r="AS138" s="43">
        <f t="shared" si="238"/>
        <v>12639.142857142857</v>
      </c>
      <c r="AT138" s="43">
        <f t="shared" si="238"/>
        <v>4033.181818181818</v>
      </c>
      <c r="AU138" s="43">
        <f t="shared" ref="AU138:AV138" si="239">AM138/AU$5</f>
        <v>6484</v>
      </c>
      <c r="AV138" s="44">
        <f t="shared" si="239"/>
        <v>23078.827586206895</v>
      </c>
      <c r="AW138" s="23"/>
      <c r="AX138" s="25">
        <f>MEDIAN($D138:$K138)</f>
        <v>47457.5</v>
      </c>
      <c r="AY138" s="25">
        <f>MEDIAN($M138:$AF138)</f>
        <v>5928</v>
      </c>
      <c r="AZ138" s="25">
        <f>MEDIAN($AC138,$AD138,$Z138,$T138,$O138,Q138,AF138)</f>
        <v>9566.5</v>
      </c>
      <c r="BA138" s="25">
        <f>MEDIAN($AE138,$AB138,$AA138,$Y138,$V138,$U138,$S138,$R138,$P138,$N138,$M138)</f>
        <v>3893</v>
      </c>
      <c r="BB138" s="25">
        <f>MEDIAN($AJ138:$AL138)</f>
        <v>9726</v>
      </c>
      <c r="BC138" s="270">
        <f>MEDIAN((D138:K138,M138:V138,Y138:AF138,AJ138:AL138))</f>
        <v>8955</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35"/>
        <v>0</v>
      </c>
      <c r="AI139" s="22">
        <f t="shared" si="236"/>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c r="F140" s="162">
        <v>0</v>
      </c>
      <c r="G140" s="162">
        <v>300000</v>
      </c>
      <c r="H140" s="137"/>
      <c r="I140" s="137">
        <v>0</v>
      </c>
      <c r="J140" s="162"/>
      <c r="K140" s="137">
        <v>45000</v>
      </c>
      <c r="L140" s="22">
        <f>+SUM(D140:K140)</f>
        <v>415000</v>
      </c>
      <c r="M140" s="162"/>
      <c r="N140" s="162"/>
      <c r="O140" s="162"/>
      <c r="P140" s="162"/>
      <c r="Q140" s="162">
        <v>50000</v>
      </c>
      <c r="R140" s="162">
        <v>0</v>
      </c>
      <c r="S140" s="162">
        <v>0</v>
      </c>
      <c r="T140" s="162">
        <v>3380</v>
      </c>
      <c r="U140" s="162">
        <v>0</v>
      </c>
      <c r="V140" s="137"/>
      <c r="W140" s="137"/>
      <c r="X140" s="137"/>
      <c r="Y140" s="162"/>
      <c r="Z140" s="162">
        <v>25000</v>
      </c>
      <c r="AA140" s="271"/>
      <c r="AB140" s="162"/>
      <c r="AC140" s="162">
        <v>25000</v>
      </c>
      <c r="AD140" s="162"/>
      <c r="AE140" s="162">
        <v>0</v>
      </c>
      <c r="AF140" s="162"/>
      <c r="AG140" s="22">
        <f>+SUM(M140:AF140)</f>
        <v>103380</v>
      </c>
      <c r="AH140" s="22">
        <f t="shared" si="235"/>
        <v>103380</v>
      </c>
      <c r="AI140" s="22">
        <f t="shared" si="236"/>
        <v>0</v>
      </c>
      <c r="AJ140" s="162">
        <v>0</v>
      </c>
      <c r="AK140" s="137"/>
      <c r="AL140" s="162">
        <v>0</v>
      </c>
      <c r="AM140" s="22">
        <f>+SUM(AJ140:AL140)</f>
        <v>0</v>
      </c>
      <c r="AN140" s="65">
        <f>+AM140+AG140+L140</f>
        <v>518380</v>
      </c>
      <c r="AQ140" s="43">
        <f t="shared" ref="AQ140:AQ141" si="240">K140/AQ$5</f>
        <v>5625</v>
      </c>
      <c r="AR140" s="43">
        <f t="shared" ref="AR140:AT141" si="241">AG140/AR$5</f>
        <v>5743.333333333333</v>
      </c>
      <c r="AS140" s="43">
        <f t="shared" si="241"/>
        <v>14768.571428571429</v>
      </c>
      <c r="AT140" s="43">
        <f t="shared" si="241"/>
        <v>0</v>
      </c>
      <c r="AU140" s="43">
        <f t="shared" ref="AU140:AV141" si="242">AM140/AU$5</f>
        <v>0</v>
      </c>
      <c r="AV140" s="44">
        <f t="shared" si="242"/>
        <v>17875.172413793105</v>
      </c>
      <c r="AW140" s="23"/>
      <c r="AX140" s="22">
        <f>MEDIAN($D140:$K140)</f>
        <v>45000</v>
      </c>
      <c r="AY140" s="22">
        <f>MEDIAN($M140:$AF140)</f>
        <v>1690</v>
      </c>
      <c r="AZ140" s="22">
        <f t="shared" ref="AZ140:AZ141" si="243">MEDIAN($AC140,$AD140,$Z140,$T140,$O140,Q140,AF140)</f>
        <v>25000</v>
      </c>
      <c r="BA140" s="22">
        <f>MEDIAN($AE140,$AB140,$AA140,$Y140,$V140,$U140,$S140,$R140,$P140,$N140,$M140)</f>
        <v>0</v>
      </c>
      <c r="BB140" s="22">
        <f>MEDIAN($AJ140:$AL140)</f>
        <v>0</v>
      </c>
      <c r="BC140" s="65">
        <f>MEDIAN((D140:K140,M140:V140,Y140:AF140,AJ140:AL140))</f>
        <v>0</v>
      </c>
    </row>
    <row r="141" spans="1:55" s="204" customFormat="1">
      <c r="A141" s="272" t="s">
        <v>188</v>
      </c>
      <c r="B141" s="261"/>
      <c r="C141" s="273"/>
      <c r="D141" s="112">
        <v>26680</v>
      </c>
      <c r="E141" s="274"/>
      <c r="F141" s="274">
        <v>0</v>
      </c>
      <c r="G141" s="274">
        <v>240750</v>
      </c>
      <c r="H141" s="275"/>
      <c r="I141" s="275">
        <v>0</v>
      </c>
      <c r="J141" s="274"/>
      <c r="K141" s="275">
        <v>7500</v>
      </c>
      <c r="L141" s="276">
        <f>+SUM(D141:K141)</f>
        <v>274930</v>
      </c>
      <c r="M141" s="274"/>
      <c r="N141" s="274"/>
      <c r="O141" s="274"/>
      <c r="P141" s="274"/>
      <c r="Q141" s="274">
        <v>38000</v>
      </c>
      <c r="R141" s="274">
        <v>0</v>
      </c>
      <c r="S141" s="274">
        <v>0</v>
      </c>
      <c r="T141" s="274">
        <v>3380</v>
      </c>
      <c r="U141" s="274">
        <v>0</v>
      </c>
      <c r="V141" s="275"/>
      <c r="W141" s="275"/>
      <c r="X141" s="275"/>
      <c r="Y141" s="274"/>
      <c r="Z141" s="277">
        <v>25000</v>
      </c>
      <c r="AA141" s="277"/>
      <c r="AB141" s="274"/>
      <c r="AC141" s="274">
        <v>13920</v>
      </c>
      <c r="AD141" s="274"/>
      <c r="AE141" s="274">
        <v>0</v>
      </c>
      <c r="AF141" s="274"/>
      <c r="AG141" s="276">
        <f>+SUM(M141:AF141)</f>
        <v>80300</v>
      </c>
      <c r="AH141" s="276">
        <f t="shared" si="235"/>
        <v>80300</v>
      </c>
      <c r="AI141" s="276">
        <f t="shared" si="236"/>
        <v>0</v>
      </c>
      <c r="AJ141" s="274">
        <v>0</v>
      </c>
      <c r="AK141" s="275"/>
      <c r="AL141" s="274">
        <v>0</v>
      </c>
      <c r="AM141" s="276">
        <f>+SUM(AJ141:AL141)</f>
        <v>0</v>
      </c>
      <c r="AN141" s="278">
        <f>+AM141+AG141+L141</f>
        <v>355230</v>
      </c>
      <c r="AQ141" s="258">
        <f t="shared" si="240"/>
        <v>937.5</v>
      </c>
      <c r="AR141" s="258">
        <f t="shared" si="241"/>
        <v>4461.1111111111113</v>
      </c>
      <c r="AS141" s="258">
        <f t="shared" si="241"/>
        <v>11471.428571428571</v>
      </c>
      <c r="AT141" s="258">
        <f t="shared" si="241"/>
        <v>0</v>
      </c>
      <c r="AU141" s="258">
        <f t="shared" si="242"/>
        <v>0</v>
      </c>
      <c r="AV141" s="397">
        <f t="shared" si="242"/>
        <v>12249.310344827587</v>
      </c>
      <c r="AW141" s="23"/>
      <c r="AX141" s="276">
        <f>MEDIAN($D141:$K141)</f>
        <v>7500</v>
      </c>
      <c r="AY141" s="276">
        <f>MEDIAN($M141:$AF141)</f>
        <v>1690</v>
      </c>
      <c r="AZ141" s="276">
        <f t="shared" si="243"/>
        <v>19460</v>
      </c>
      <c r="BA141" s="276">
        <f>MEDIAN($AE141,$AB141,$AA141,$Y141,$V141,$U141,$S141,$R141,$P141,$N141,$M141)</f>
        <v>0</v>
      </c>
      <c r="BB141" s="276">
        <f>MEDIAN($AJ141:$AL141)</f>
        <v>0</v>
      </c>
      <c r="BC141" s="278">
        <f>MEDIAN((D141:K141,M141:V141,Y141:AF141,AJ141:AL141))</f>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2013</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402140</v>
      </c>
      <c r="E149" s="160">
        <v>211145</v>
      </c>
      <c r="F149" s="160">
        <v>941689</v>
      </c>
      <c r="G149" s="160">
        <v>1404905</v>
      </c>
      <c r="H149" s="144">
        <v>522100</v>
      </c>
      <c r="I149" s="144">
        <v>1445831</v>
      </c>
      <c r="J149" s="160">
        <v>342947</v>
      </c>
      <c r="K149" s="144">
        <v>618039</v>
      </c>
      <c r="L149" s="43">
        <f>+SUM(D149:K149)</f>
        <v>5888796</v>
      </c>
      <c r="M149" s="160">
        <v>53387</v>
      </c>
      <c r="N149" s="160">
        <v>89207</v>
      </c>
      <c r="O149" s="160">
        <v>219411</v>
      </c>
      <c r="P149" s="160">
        <v>117626</v>
      </c>
      <c r="Q149" s="160">
        <v>215285</v>
      </c>
      <c r="R149" s="160">
        <v>90731</v>
      </c>
      <c r="S149" s="160">
        <v>46138</v>
      </c>
      <c r="T149" s="160">
        <v>87767</v>
      </c>
      <c r="U149" s="160">
        <v>91150</v>
      </c>
      <c r="V149" s="144">
        <v>19165</v>
      </c>
      <c r="W149" s="144"/>
      <c r="X149" s="144"/>
      <c r="Y149" s="160">
        <v>62467</v>
      </c>
      <c r="Z149" s="160">
        <v>205129</v>
      </c>
      <c r="AA149" s="250">
        <v>109246</v>
      </c>
      <c r="AB149" s="160">
        <v>66716</v>
      </c>
      <c r="AC149" s="160">
        <v>122525</v>
      </c>
      <c r="AD149" s="160">
        <v>72770</v>
      </c>
      <c r="AE149" s="160">
        <v>23700</v>
      </c>
      <c r="AF149" s="160">
        <v>63116</v>
      </c>
      <c r="AG149" s="43">
        <f>+SUM(M149:AF149)</f>
        <v>1755536</v>
      </c>
      <c r="AH149" s="43">
        <f t="shared" ref="AH149:AH156" si="244">O149+Q149+Z149+AC149+AD149+AF149+T149</f>
        <v>986003</v>
      </c>
      <c r="AI149" s="43">
        <f t="shared" ref="AI149:AI155" si="245">M149+N149+P149+R149+S149+U149+V149+Y149+AA149+AB149+AE149</f>
        <v>769533</v>
      </c>
      <c r="AJ149" s="160">
        <v>138764</v>
      </c>
      <c r="AK149" s="144">
        <v>64693</v>
      </c>
      <c r="AL149" s="160">
        <v>43664</v>
      </c>
      <c r="AM149" s="43">
        <f>+SUM(AJ149:AL149)</f>
        <v>247121</v>
      </c>
      <c r="AN149" s="62">
        <f>+AM149+AG149+L149</f>
        <v>7891453</v>
      </c>
      <c r="AQ149" s="43">
        <f t="shared" ref="AQ149" si="246">K149/AQ$5</f>
        <v>77254.875</v>
      </c>
      <c r="AR149" s="43">
        <f t="shared" ref="AR149:AT149" si="247">AG149/AR$5</f>
        <v>97529.777777777781</v>
      </c>
      <c r="AS149" s="43">
        <f t="shared" si="247"/>
        <v>140857.57142857142</v>
      </c>
      <c r="AT149" s="43">
        <f t="shared" si="247"/>
        <v>69957.545454545456</v>
      </c>
      <c r="AU149" s="43">
        <f t="shared" ref="AU149:AV149" si="248">AM149/AU$5</f>
        <v>82373.666666666672</v>
      </c>
      <c r="AV149" s="44">
        <f t="shared" si="248"/>
        <v>272119.06896551722</v>
      </c>
      <c r="AW149" s="122"/>
      <c r="AX149" s="43">
        <f>MEDIAN($D149:$K149)</f>
        <v>570069.5</v>
      </c>
      <c r="AY149" s="43">
        <f>MEDIAN($M149:$AF149)</f>
        <v>88487</v>
      </c>
      <c r="AZ149" s="43">
        <f>MEDIAN($AC149,$AD149,$Z149,$T149,$O149,Q149,AF149)</f>
        <v>122525</v>
      </c>
      <c r="BA149" s="43">
        <f>MEDIAN($AE149,$AB149,$AA149,$Y149,$V149,$U149,$S149,$R149,$P149,$N149,$M149)</f>
        <v>66716</v>
      </c>
      <c r="BB149" s="43">
        <f>MEDIAN($AJ149:$AL149)</f>
        <v>64693</v>
      </c>
      <c r="BC149" s="62">
        <f>MEDIAN((D149:K149,M149:V149,Y149:AF149,AJ149:AL149))</f>
        <v>109246</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4"/>
        <v>0</v>
      </c>
      <c r="AI150" s="43">
        <f t="shared" si="245"/>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14799</v>
      </c>
      <c r="E151" s="160">
        <v>3564</v>
      </c>
      <c r="F151" s="160">
        <v>8350</v>
      </c>
      <c r="G151" s="160">
        <v>29461</v>
      </c>
      <c r="H151" s="144">
        <v>76329</v>
      </c>
      <c r="I151" s="144">
        <v>45946</v>
      </c>
      <c r="J151" s="160">
        <v>9694</v>
      </c>
      <c r="K151" s="144">
        <v>17613</v>
      </c>
      <c r="L151" s="43">
        <f>+SUM(D151:K151)</f>
        <v>205756</v>
      </c>
      <c r="M151" s="160">
        <v>-3036</v>
      </c>
      <c r="N151" s="160">
        <v>1546</v>
      </c>
      <c r="O151" s="160">
        <v>10361</v>
      </c>
      <c r="P151" s="160">
        <v>113</v>
      </c>
      <c r="Q151" s="160">
        <v>400</v>
      </c>
      <c r="R151" s="160">
        <v>274</v>
      </c>
      <c r="S151" s="160">
        <v>1248</v>
      </c>
      <c r="T151" s="160">
        <v>2065</v>
      </c>
      <c r="U151" s="160">
        <v>1363</v>
      </c>
      <c r="V151" s="144">
        <v>33</v>
      </c>
      <c r="W151" s="144"/>
      <c r="X151" s="144"/>
      <c r="Y151" s="160">
        <v>2646</v>
      </c>
      <c r="Z151" s="160">
        <v>1957</v>
      </c>
      <c r="AA151" s="250">
        <v>12</v>
      </c>
      <c r="AB151" s="160">
        <v>-440</v>
      </c>
      <c r="AC151" s="160">
        <v>3196</v>
      </c>
      <c r="AD151" s="160">
        <v>-2798</v>
      </c>
      <c r="AE151" s="160">
        <v>-1415</v>
      </c>
      <c r="AF151" s="160">
        <v>-1699</v>
      </c>
      <c r="AG151" s="43">
        <f>+SUM(M151:AF151)</f>
        <v>15826</v>
      </c>
      <c r="AH151" s="43">
        <f t="shared" si="244"/>
        <v>13482</v>
      </c>
      <c r="AI151" s="43">
        <f t="shared" si="245"/>
        <v>2344</v>
      </c>
      <c r="AJ151" s="160">
        <v>4029</v>
      </c>
      <c r="AK151" s="144">
        <v>441</v>
      </c>
      <c r="AL151" s="160">
        <v>1837</v>
      </c>
      <c r="AM151" s="43">
        <f>+SUM(AJ151:AL151)</f>
        <v>6307</v>
      </c>
      <c r="AN151" s="62">
        <f>+AM151+AG151+L151</f>
        <v>227889</v>
      </c>
      <c r="AQ151" s="43">
        <f t="shared" ref="AQ151:AQ154" si="249">K151/AQ$5</f>
        <v>2201.625</v>
      </c>
      <c r="AR151" s="43">
        <f t="shared" ref="AR151:AT154" si="250">AG151/AR$5</f>
        <v>879.22222222222217</v>
      </c>
      <c r="AS151" s="43">
        <f t="shared" si="250"/>
        <v>1926</v>
      </c>
      <c r="AT151" s="43">
        <f t="shared" si="250"/>
        <v>213.09090909090909</v>
      </c>
      <c r="AU151" s="43">
        <f t="shared" ref="AU151:AV154" si="251">AM151/AU$5</f>
        <v>2102.3333333333335</v>
      </c>
      <c r="AV151" s="44">
        <f t="shared" si="251"/>
        <v>7858.2413793103451</v>
      </c>
      <c r="AW151" s="122"/>
      <c r="AX151" s="43">
        <f>MEDIAN($D151:$K151)</f>
        <v>16206</v>
      </c>
      <c r="AY151" s="43">
        <f>MEDIAN($M151:$AF151)</f>
        <v>337</v>
      </c>
      <c r="AZ151" s="43">
        <f t="shared" ref="AZ151:AZ154" si="252">MEDIAN($AC151,$AD151,$Z151,$T151,$O151,Q151,AF151)</f>
        <v>1957</v>
      </c>
      <c r="BA151" s="43">
        <f>MEDIAN($AE151,$AB151,$AA151,$Y151,$V151,$U151,$S151,$R151,$P151,$N151,$M151)</f>
        <v>113</v>
      </c>
      <c r="BB151" s="43">
        <f>MEDIAN($AJ151:$AL151)</f>
        <v>1837</v>
      </c>
      <c r="BC151" s="62">
        <f>MEDIAN((D151:K151,M151:V151,Y151:AF151,AJ151:AL151))</f>
        <v>1837</v>
      </c>
    </row>
    <row r="152" spans="1:55" s="204" customFormat="1">
      <c r="A152" s="199" t="s">
        <v>184</v>
      </c>
      <c r="B152" s="200"/>
      <c r="C152" s="201"/>
      <c r="D152" s="144">
        <v>30620</v>
      </c>
      <c r="E152" s="160">
        <v>19192</v>
      </c>
      <c r="F152" s="160">
        <v>-1046</v>
      </c>
      <c r="G152" s="160">
        <v>109165</v>
      </c>
      <c r="H152" s="144">
        <v>-8441</v>
      </c>
      <c r="I152" s="144"/>
      <c r="J152" s="160">
        <v>0</v>
      </c>
      <c r="K152" s="144">
        <v>0</v>
      </c>
      <c r="L152" s="43">
        <f>+SUM(D152:K152)</f>
        <v>149490</v>
      </c>
      <c r="M152" s="160"/>
      <c r="N152" s="160"/>
      <c r="O152" s="160">
        <v>-3533</v>
      </c>
      <c r="P152" s="160">
        <v>12666</v>
      </c>
      <c r="Q152" s="160">
        <v>0</v>
      </c>
      <c r="R152" s="160">
        <v>0</v>
      </c>
      <c r="S152" s="160">
        <v>0</v>
      </c>
      <c r="T152" s="160">
        <v>0</v>
      </c>
      <c r="U152" s="160">
        <v>3537</v>
      </c>
      <c r="V152" s="144">
        <v>4</v>
      </c>
      <c r="W152" s="144"/>
      <c r="X152" s="144"/>
      <c r="Y152" s="160">
        <v>400</v>
      </c>
      <c r="Z152" s="160">
        <v>33752</v>
      </c>
      <c r="AA152" s="250">
        <v>-9382</v>
      </c>
      <c r="AB152" s="160">
        <v>2999</v>
      </c>
      <c r="AC152" s="160">
        <v>2205</v>
      </c>
      <c r="AD152" s="160">
        <v>1437</v>
      </c>
      <c r="AE152" s="160"/>
      <c r="AF152" s="160">
        <v>-382</v>
      </c>
      <c r="AG152" s="43">
        <f>+SUM(M152:AF152)</f>
        <v>43703</v>
      </c>
      <c r="AH152" s="43">
        <f t="shared" si="244"/>
        <v>33479</v>
      </c>
      <c r="AI152" s="43">
        <f t="shared" si="245"/>
        <v>10224</v>
      </c>
      <c r="AJ152" s="160">
        <v>0</v>
      </c>
      <c r="AK152" s="144"/>
      <c r="AL152" s="160">
        <v>0</v>
      </c>
      <c r="AM152" s="43">
        <f>+SUM(AJ152:AL152)</f>
        <v>0</v>
      </c>
      <c r="AN152" s="62">
        <f>+AM152+AG152+L152</f>
        <v>193193</v>
      </c>
      <c r="AQ152" s="43">
        <f t="shared" si="249"/>
        <v>0</v>
      </c>
      <c r="AR152" s="43">
        <f t="shared" si="250"/>
        <v>2427.9444444444443</v>
      </c>
      <c r="AS152" s="43">
        <f t="shared" si="250"/>
        <v>4782.7142857142853</v>
      </c>
      <c r="AT152" s="43">
        <f t="shared" si="250"/>
        <v>929.4545454545455</v>
      </c>
      <c r="AU152" s="43">
        <f t="shared" si="251"/>
        <v>0</v>
      </c>
      <c r="AV152" s="44">
        <f t="shared" si="251"/>
        <v>6661.8275862068967</v>
      </c>
      <c r="AW152" s="122"/>
      <c r="AX152" s="43">
        <f>MEDIAN($D152:$K152)</f>
        <v>0</v>
      </c>
      <c r="AY152" s="43">
        <f>MEDIAN($M152:$AF152)</f>
        <v>4</v>
      </c>
      <c r="AZ152" s="43">
        <f t="shared" si="252"/>
        <v>0</v>
      </c>
      <c r="BA152" s="43">
        <f>MEDIAN($AE152,$AB152,$AA152,$Y152,$V152,$U152,$S152,$R152,$P152,$N152,$M152)</f>
        <v>202</v>
      </c>
      <c r="BB152" s="43">
        <f>MEDIAN($AJ152:$AL152)</f>
        <v>0</v>
      </c>
      <c r="BC152" s="62">
        <f>MEDIAN((D152:K152,M152:V152,Y152:AF152,AJ152:AL152))</f>
        <v>0</v>
      </c>
    </row>
    <row r="153" spans="1:55" s="204" customFormat="1">
      <c r="A153" s="199" t="s">
        <v>183</v>
      </c>
      <c r="B153" s="200"/>
      <c r="C153" s="201"/>
      <c r="D153" s="144">
        <v>0</v>
      </c>
      <c r="E153" s="160"/>
      <c r="F153" s="160"/>
      <c r="G153" s="160"/>
      <c r="H153" s="144">
        <v>10000</v>
      </c>
      <c r="I153" s="144"/>
      <c r="J153" s="160">
        <v>0</v>
      </c>
      <c r="K153" s="144">
        <v>0</v>
      </c>
      <c r="L153" s="43"/>
      <c r="M153" s="160"/>
      <c r="N153" s="160">
        <v>24</v>
      </c>
      <c r="O153" s="160">
        <v>9450</v>
      </c>
      <c r="P153" s="160"/>
      <c r="Q153" s="160"/>
      <c r="R153" s="160">
        <v>0</v>
      </c>
      <c r="S153" s="160">
        <v>1870</v>
      </c>
      <c r="T153" s="160">
        <v>0</v>
      </c>
      <c r="U153" s="160"/>
      <c r="V153" s="144"/>
      <c r="W153" s="144"/>
      <c r="X153" s="144"/>
      <c r="Y153" s="160">
        <v>0</v>
      </c>
      <c r="Z153" s="160">
        <v>0</v>
      </c>
      <c r="AA153" s="250"/>
      <c r="AB153" s="160"/>
      <c r="AC153" s="160"/>
      <c r="AD153" s="160"/>
      <c r="AE153" s="160">
        <v>2422</v>
      </c>
      <c r="AF153" s="160"/>
      <c r="AG153" s="43">
        <f>+SUM(M153:AF153)</f>
        <v>13766</v>
      </c>
      <c r="AH153" s="43">
        <f t="shared" si="244"/>
        <v>9450</v>
      </c>
      <c r="AI153" s="43">
        <f t="shared" si="245"/>
        <v>4316</v>
      </c>
      <c r="AJ153" s="160">
        <v>0</v>
      </c>
      <c r="AK153" s="144"/>
      <c r="AL153" s="160">
        <v>0</v>
      </c>
      <c r="AM153" s="43">
        <f>+SUM(AJ153:AL153)</f>
        <v>0</v>
      </c>
      <c r="AN153" s="62">
        <f>+AM153+AG153+L153</f>
        <v>13766</v>
      </c>
      <c r="AQ153" s="43">
        <f t="shared" si="249"/>
        <v>0</v>
      </c>
      <c r="AR153" s="43">
        <f t="shared" si="250"/>
        <v>764.77777777777783</v>
      </c>
      <c r="AS153" s="43">
        <f t="shared" si="250"/>
        <v>1350</v>
      </c>
      <c r="AT153" s="43">
        <f t="shared" si="250"/>
        <v>392.36363636363637</v>
      </c>
      <c r="AU153" s="43">
        <f t="shared" si="251"/>
        <v>0</v>
      </c>
      <c r="AV153" s="44">
        <f t="shared" si="251"/>
        <v>474.68965517241378</v>
      </c>
      <c r="AW153" s="122"/>
      <c r="AX153" s="43">
        <f>MEDIAN($D153:$K153)</f>
        <v>0</v>
      </c>
      <c r="AY153" s="43">
        <f>MEDIAN($M153:$AF153)</f>
        <v>12</v>
      </c>
      <c r="AZ153" s="43">
        <f t="shared" si="252"/>
        <v>0</v>
      </c>
      <c r="BA153" s="43">
        <f>MEDIAN($AE153,$AB153,$AA153,$Y153,$V153,$U153,$S153,$R153,$P153,$N153,$M153)</f>
        <v>24</v>
      </c>
      <c r="BB153" s="43">
        <f>MEDIAN($AJ153:$AL153)</f>
        <v>0</v>
      </c>
      <c r="BC153" s="62">
        <f>MEDIAN((D153:K153,M153:V153,Y153:AF153,AJ153:AL153))</f>
        <v>0</v>
      </c>
    </row>
    <row r="154" spans="1:55" s="204" customFormat="1">
      <c r="A154" s="199" t="s">
        <v>125</v>
      </c>
      <c r="B154" s="200"/>
      <c r="C154" s="201"/>
      <c r="D154" s="144">
        <v>185</v>
      </c>
      <c r="E154" s="160">
        <v>-10503</v>
      </c>
      <c r="F154" s="160">
        <v>471</v>
      </c>
      <c r="G154" s="160">
        <v>-8</v>
      </c>
      <c r="H154" s="144">
        <v>4217</v>
      </c>
      <c r="I154" s="144"/>
      <c r="J154" s="160">
        <v>644</v>
      </c>
      <c r="K154" s="144">
        <v>-1</v>
      </c>
      <c r="L154" s="43">
        <f>+SUM(D154:K154)</f>
        <v>-4995</v>
      </c>
      <c r="M154" s="160"/>
      <c r="N154" s="160"/>
      <c r="O154" s="160"/>
      <c r="P154" s="160"/>
      <c r="Q154" s="160">
        <v>1250</v>
      </c>
      <c r="R154" s="160">
        <v>0</v>
      </c>
      <c r="S154" s="160">
        <v>-1870</v>
      </c>
      <c r="T154" s="160">
        <v>0</v>
      </c>
      <c r="U154" s="160">
        <v>83</v>
      </c>
      <c r="V154" s="144"/>
      <c r="W154" s="144"/>
      <c r="X154" s="144"/>
      <c r="Y154" s="160">
        <v>0</v>
      </c>
      <c r="Z154" s="160"/>
      <c r="AA154" s="250">
        <v>-6</v>
      </c>
      <c r="AB154" s="160"/>
      <c r="AC154" s="160"/>
      <c r="AD154" s="160"/>
      <c r="AE154" s="160"/>
      <c r="AF154" s="160"/>
      <c r="AG154" s="43">
        <f>+SUM(M154:AF154)</f>
        <v>-543</v>
      </c>
      <c r="AH154" s="43">
        <f t="shared" si="244"/>
        <v>1250</v>
      </c>
      <c r="AI154" s="43">
        <f t="shared" si="245"/>
        <v>-1793</v>
      </c>
      <c r="AJ154" s="160">
        <v>0</v>
      </c>
      <c r="AK154" s="144">
        <v>5500</v>
      </c>
      <c r="AL154" s="160">
        <v>155</v>
      </c>
      <c r="AM154" s="43">
        <f>+SUM(AJ154:AL154)</f>
        <v>5655</v>
      </c>
      <c r="AN154" s="62">
        <f>+AM154+AG154+L154</f>
        <v>117</v>
      </c>
      <c r="AQ154" s="43">
        <f t="shared" si="249"/>
        <v>-0.125</v>
      </c>
      <c r="AR154" s="43">
        <f t="shared" si="250"/>
        <v>-30.166666666666668</v>
      </c>
      <c r="AS154" s="43">
        <f t="shared" si="250"/>
        <v>178.57142857142858</v>
      </c>
      <c r="AT154" s="43">
        <f t="shared" si="250"/>
        <v>-163</v>
      </c>
      <c r="AU154" s="43">
        <f t="shared" si="251"/>
        <v>1885</v>
      </c>
      <c r="AV154" s="44">
        <f t="shared" si="251"/>
        <v>4.0344827586206895</v>
      </c>
      <c r="AW154" s="122"/>
      <c r="AX154" s="43">
        <f>MEDIAN($D154:$K154)</f>
        <v>185</v>
      </c>
      <c r="AY154" s="43">
        <f>MEDIAN($M154:$AF154)</f>
        <v>0</v>
      </c>
      <c r="AZ154" s="43">
        <f t="shared" si="252"/>
        <v>625</v>
      </c>
      <c r="BA154" s="43">
        <f>MEDIAN($AE154,$AB154,$AA154,$Y154,$V154,$U154,$S154,$R154,$P154,$N154,$M154)</f>
        <v>0</v>
      </c>
      <c r="BB154" s="43">
        <f>MEDIAN($AJ154:$AL154)</f>
        <v>155</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4"/>
        <v>0</v>
      </c>
      <c r="AI155" s="43">
        <f t="shared" si="245"/>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3">SUM(D149:D155)</f>
        <v>447744</v>
      </c>
      <c r="E156" s="280">
        <f t="shared" si="253"/>
        <v>223398</v>
      </c>
      <c r="F156" s="280">
        <f t="shared" si="253"/>
        <v>949464</v>
      </c>
      <c r="G156" s="280">
        <f t="shared" si="253"/>
        <v>1543523</v>
      </c>
      <c r="H156" s="280">
        <f t="shared" si="253"/>
        <v>604205</v>
      </c>
      <c r="I156" s="280">
        <f t="shared" si="253"/>
        <v>1491777</v>
      </c>
      <c r="J156" s="280">
        <f t="shared" si="253"/>
        <v>353285</v>
      </c>
      <c r="K156" s="280">
        <f t="shared" si="253"/>
        <v>635651</v>
      </c>
      <c r="L156" s="42">
        <f>+SUM(D156:K156)</f>
        <v>6249047</v>
      </c>
      <c r="M156" s="280">
        <f t="shared" ref="M156:V156" si="254">SUM(M149:M155)</f>
        <v>50351</v>
      </c>
      <c r="N156" s="280">
        <f t="shared" si="254"/>
        <v>90777</v>
      </c>
      <c r="O156" s="280">
        <f t="shared" si="254"/>
        <v>235689</v>
      </c>
      <c r="P156" s="280">
        <f t="shared" si="254"/>
        <v>130405</v>
      </c>
      <c r="Q156" s="280">
        <f t="shared" si="254"/>
        <v>216935</v>
      </c>
      <c r="R156" s="280">
        <f t="shared" si="254"/>
        <v>91005</v>
      </c>
      <c r="S156" s="280">
        <f t="shared" si="254"/>
        <v>47386</v>
      </c>
      <c r="T156" s="280">
        <f t="shared" si="254"/>
        <v>89832</v>
      </c>
      <c r="U156" s="280">
        <f t="shared" si="254"/>
        <v>96133</v>
      </c>
      <c r="V156" s="280">
        <f t="shared" si="254"/>
        <v>19202</v>
      </c>
      <c r="W156" s="280"/>
      <c r="X156" s="280"/>
      <c r="Y156" s="280">
        <f t="shared" ref="Y156:AF156" si="255">SUM(Y149:Y155)</f>
        <v>65513</v>
      </c>
      <c r="Z156" s="280">
        <f t="shared" si="255"/>
        <v>240838</v>
      </c>
      <c r="AA156" s="280">
        <f t="shared" si="255"/>
        <v>99870</v>
      </c>
      <c r="AB156" s="280">
        <f t="shared" si="255"/>
        <v>69275</v>
      </c>
      <c r="AC156" s="280">
        <f t="shared" si="255"/>
        <v>127926</v>
      </c>
      <c r="AD156" s="280">
        <f t="shared" si="255"/>
        <v>71409</v>
      </c>
      <c r="AE156" s="280">
        <f t="shared" si="255"/>
        <v>24707</v>
      </c>
      <c r="AF156" s="280">
        <f t="shared" si="255"/>
        <v>61035</v>
      </c>
      <c r="AG156" s="42">
        <f>+SUM(M156:AF156)</f>
        <v>1828288</v>
      </c>
      <c r="AH156" s="42">
        <f t="shared" si="244"/>
        <v>1043664</v>
      </c>
      <c r="AI156" s="42">
        <f>M156+N156+P156+R156+S156+U156+V156+Y156+AA156+AB156+AE156</f>
        <v>784624</v>
      </c>
      <c r="AJ156" s="280">
        <f>SUM(AJ149:AJ155)</f>
        <v>142793</v>
      </c>
      <c r="AK156" s="280">
        <f>SUM(AK149:AK155)</f>
        <v>70634</v>
      </c>
      <c r="AL156" s="280">
        <f>SUM(AL149:AL155)</f>
        <v>45656</v>
      </c>
      <c r="AM156" s="42">
        <f>+SUM(AJ156:AL156)</f>
        <v>259083</v>
      </c>
      <c r="AN156" s="281">
        <f>+AM156+AG156+L156</f>
        <v>8336418</v>
      </c>
      <c r="AQ156" s="42">
        <f>K156/AQ$5</f>
        <v>79456.375</v>
      </c>
      <c r="AR156" s="42">
        <f>AG156/AR$5</f>
        <v>101571.55555555556</v>
      </c>
      <c r="AS156" s="42">
        <f>AH156/AS$5</f>
        <v>149094.85714285713</v>
      </c>
      <c r="AT156" s="42">
        <f>AI156/AT$5</f>
        <v>71329.454545454544</v>
      </c>
      <c r="AU156" s="42">
        <f>AM156/AU$5</f>
        <v>86361</v>
      </c>
      <c r="AV156" s="281">
        <f>AN156/AV$5</f>
        <v>287462.68965517241</v>
      </c>
      <c r="AW156" s="122"/>
      <c r="AX156" s="42">
        <f>MEDIAN($D156:$K156)</f>
        <v>619928</v>
      </c>
      <c r="AY156" s="42">
        <f>MEDIAN($M156:$AF156)</f>
        <v>90304.5</v>
      </c>
      <c r="AZ156" s="42">
        <f>MEDIAN($AC156,$AD156,$Z156,$T156,$O156,Q156,AF156)</f>
        <v>127926</v>
      </c>
      <c r="BA156" s="42">
        <f>MEDIAN($AE156,$AB156,$AA156,$Y156,$V156,$U156,$S156,$R156,$P156,$N156,$M156)</f>
        <v>69275</v>
      </c>
      <c r="BB156" s="42">
        <f>MEDIAN($AJ156:$AL156)</f>
        <v>70634</v>
      </c>
      <c r="BC156" s="281">
        <f>MEDIAN((D156:K156,M156:V156,Y156:AF156,AJ156:AL156))</f>
        <v>99870</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2013</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150053</v>
      </c>
      <c r="E165" s="160">
        <v>40853</v>
      </c>
      <c r="F165" s="160">
        <v>186208</v>
      </c>
      <c r="G165" s="160">
        <v>385342</v>
      </c>
      <c r="H165" s="144">
        <v>151562</v>
      </c>
      <c r="I165" s="144">
        <v>271829</v>
      </c>
      <c r="J165" s="160">
        <v>101789</v>
      </c>
      <c r="K165" s="144">
        <v>156696</v>
      </c>
      <c r="L165" s="43">
        <f t="shared" ref="L165:L170" si="256">+SUM(D165:K165)</f>
        <v>1444332</v>
      </c>
      <c r="M165" s="160">
        <v>12550</v>
      </c>
      <c r="N165" s="160">
        <v>25162</v>
      </c>
      <c r="O165" s="160">
        <v>54447</v>
      </c>
      <c r="P165" s="160">
        <v>36168</v>
      </c>
      <c r="Q165" s="160">
        <v>61868</v>
      </c>
      <c r="R165" s="160">
        <v>18703</v>
      </c>
      <c r="S165" s="160">
        <v>26743</v>
      </c>
      <c r="T165" s="160">
        <v>31297</v>
      </c>
      <c r="U165" s="160">
        <v>32776</v>
      </c>
      <c r="V165" s="144">
        <v>18763</v>
      </c>
      <c r="W165" s="144"/>
      <c r="X165" s="144"/>
      <c r="Y165" s="160">
        <v>36864</v>
      </c>
      <c r="Z165" s="160">
        <v>77775</v>
      </c>
      <c r="AA165" s="250">
        <v>27484</v>
      </c>
      <c r="AB165" s="160">
        <v>25891</v>
      </c>
      <c r="AC165" s="160">
        <v>47955</v>
      </c>
      <c r="AD165" s="160"/>
      <c r="AE165" s="160">
        <v>15154</v>
      </c>
      <c r="AF165" s="160">
        <v>29676</v>
      </c>
      <c r="AG165" s="43">
        <f t="shared" ref="AG165:AG170" si="257">+SUM(M165:AF165)</f>
        <v>579276</v>
      </c>
      <c r="AH165" s="43">
        <f t="shared" ref="AH165:AH170" si="258">O165+Q165+Z165+AC165+AD165+AF165+T165</f>
        <v>303018</v>
      </c>
      <c r="AI165" s="43">
        <f t="shared" ref="AI165:AI170" si="259">M165+N165+P165+R165+S165+U165+V165+Y165+AA165+AB165+AE165</f>
        <v>276258</v>
      </c>
      <c r="AJ165" s="160">
        <v>133649</v>
      </c>
      <c r="AK165" s="144">
        <v>10610</v>
      </c>
      <c r="AL165" s="160">
        <v>25400</v>
      </c>
      <c r="AM165" s="43">
        <f t="shared" ref="AM165:AM170" si="260">+SUM(AJ165:AL165)</f>
        <v>169659</v>
      </c>
      <c r="AN165" s="44">
        <f t="shared" ref="AN165:AN170" si="261">+AM165+AG165+L165</f>
        <v>2193267</v>
      </c>
      <c r="AQ165" s="43">
        <f t="shared" ref="AQ165:AQ169" si="262">K165/AQ$5</f>
        <v>19587</v>
      </c>
      <c r="AR165" s="43">
        <f t="shared" ref="AR165:AT169" si="263">AG165/AR$5</f>
        <v>32182</v>
      </c>
      <c r="AS165" s="43">
        <f t="shared" si="263"/>
        <v>43288.285714285717</v>
      </c>
      <c r="AT165" s="43">
        <f t="shared" si="263"/>
        <v>25114.363636363636</v>
      </c>
      <c r="AU165" s="43">
        <f t="shared" ref="AU165:AV169" si="264">AM165/AU$5</f>
        <v>56553</v>
      </c>
      <c r="AV165" s="44">
        <f t="shared" si="264"/>
        <v>75629.896551724145</v>
      </c>
      <c r="AW165" s="122"/>
      <c r="AX165" s="43">
        <f t="shared" ref="AX165:AX170" si="265">MEDIAN($D165:$K165)</f>
        <v>154129</v>
      </c>
      <c r="AY165" s="43">
        <f t="shared" ref="AY165:AY170" si="266">MEDIAN($M165:$AF165)</f>
        <v>29676</v>
      </c>
      <c r="AZ165" s="43">
        <f t="shared" ref="AZ165:AZ170" si="267">MEDIAN($AC165,$AD165,$Z165,$T165,$O165,Q165,AF165)</f>
        <v>51201</v>
      </c>
      <c r="BA165" s="43">
        <f t="shared" ref="BA165:BA170" si="268">MEDIAN($AE165,$AB165,$AA165,$Y165,$V165,$U165,$S165,$R165,$P165,$N165,$M165)</f>
        <v>25891</v>
      </c>
      <c r="BB165" s="43">
        <f t="shared" ref="BB165:BB170" si="269">MEDIAN($AJ165:$AL165)</f>
        <v>25400</v>
      </c>
      <c r="BC165" s="44">
        <f>MEDIAN((D165:K165,M165:V165,Y165:AF165,AJ165:AL165))</f>
        <v>36516</v>
      </c>
    </row>
    <row r="166" spans="1:55" s="204" customFormat="1">
      <c r="A166" s="199"/>
      <c r="B166" s="200"/>
      <c r="C166" s="201" t="s">
        <v>178</v>
      </c>
      <c r="D166" s="144">
        <v>138442</v>
      </c>
      <c r="E166" s="160">
        <v>19432</v>
      </c>
      <c r="F166" s="160">
        <v>146678</v>
      </c>
      <c r="G166" s="160">
        <v>245235</v>
      </c>
      <c r="H166" s="144">
        <v>84480</v>
      </c>
      <c r="I166" s="144">
        <v>152541</v>
      </c>
      <c r="J166" s="160">
        <v>69953</v>
      </c>
      <c r="K166" s="144">
        <v>118148</v>
      </c>
      <c r="L166" s="43">
        <f t="shared" si="256"/>
        <v>974909</v>
      </c>
      <c r="M166" s="160">
        <v>4429</v>
      </c>
      <c r="N166" s="160">
        <v>12430</v>
      </c>
      <c r="O166" s="160">
        <v>31108</v>
      </c>
      <c r="P166" s="160">
        <v>14978</v>
      </c>
      <c r="Q166" s="160">
        <v>47649</v>
      </c>
      <c r="R166" s="160">
        <v>7316</v>
      </c>
      <c r="S166" s="160">
        <v>7976</v>
      </c>
      <c r="T166" s="160">
        <v>23525</v>
      </c>
      <c r="U166" s="160">
        <v>10938</v>
      </c>
      <c r="V166" s="144">
        <v>5150</v>
      </c>
      <c r="W166" s="144"/>
      <c r="X166" s="144"/>
      <c r="Y166" s="160">
        <v>15647</v>
      </c>
      <c r="Z166" s="160">
        <v>68379</v>
      </c>
      <c r="AA166" s="250">
        <v>18812</v>
      </c>
      <c r="AB166" s="160">
        <v>20028</v>
      </c>
      <c r="AC166" s="160">
        <v>28500</v>
      </c>
      <c r="AD166" s="160"/>
      <c r="AE166" s="160">
        <v>6839</v>
      </c>
      <c r="AF166" s="160">
        <v>29905</v>
      </c>
      <c r="AG166" s="43">
        <f t="shared" si="257"/>
        <v>353609</v>
      </c>
      <c r="AH166" s="43">
        <f t="shared" si="258"/>
        <v>229066</v>
      </c>
      <c r="AI166" s="43">
        <f t="shared" si="259"/>
        <v>124543</v>
      </c>
      <c r="AJ166" s="160">
        <v>6481</v>
      </c>
      <c r="AK166" s="144">
        <v>2560</v>
      </c>
      <c r="AL166" s="160">
        <v>3198</v>
      </c>
      <c r="AM166" s="43">
        <f t="shared" si="260"/>
        <v>12239</v>
      </c>
      <c r="AN166" s="44">
        <f t="shared" si="261"/>
        <v>1340757</v>
      </c>
      <c r="AQ166" s="43">
        <f t="shared" si="262"/>
        <v>14768.5</v>
      </c>
      <c r="AR166" s="43">
        <f t="shared" si="263"/>
        <v>19644.944444444445</v>
      </c>
      <c r="AS166" s="43">
        <f t="shared" si="263"/>
        <v>32723.714285714286</v>
      </c>
      <c r="AT166" s="43">
        <f t="shared" si="263"/>
        <v>11322.09090909091</v>
      </c>
      <c r="AU166" s="43">
        <f t="shared" si="264"/>
        <v>4079.6666666666665</v>
      </c>
      <c r="AV166" s="44">
        <f t="shared" si="264"/>
        <v>46233</v>
      </c>
      <c r="AW166" s="122"/>
      <c r="AX166" s="43">
        <f t="shared" si="265"/>
        <v>128295</v>
      </c>
      <c r="AY166" s="43">
        <f t="shared" si="266"/>
        <v>15647</v>
      </c>
      <c r="AZ166" s="43">
        <f t="shared" si="267"/>
        <v>30506.5</v>
      </c>
      <c r="BA166" s="43">
        <f t="shared" si="268"/>
        <v>10938</v>
      </c>
      <c r="BB166" s="43">
        <f t="shared" si="269"/>
        <v>3198</v>
      </c>
      <c r="BC166" s="44">
        <f>MEDIAN((D166:K166,M166:V166,Y166:AF166,AJ166:AL166))</f>
        <v>19730</v>
      </c>
    </row>
    <row r="167" spans="1:55" s="204" customFormat="1">
      <c r="A167" s="199"/>
      <c r="B167" s="200"/>
      <c r="C167" s="201" t="s">
        <v>177</v>
      </c>
      <c r="D167" s="144">
        <v>31841</v>
      </c>
      <c r="E167" s="160">
        <v>51708</v>
      </c>
      <c r="F167" s="160">
        <v>113549</v>
      </c>
      <c r="G167" s="160">
        <v>330954</v>
      </c>
      <c r="H167" s="144">
        <v>48179</v>
      </c>
      <c r="I167" s="144">
        <v>179063</v>
      </c>
      <c r="J167" s="160">
        <v>52186</v>
      </c>
      <c r="K167" s="144">
        <v>79665</v>
      </c>
      <c r="L167" s="43">
        <f t="shared" si="256"/>
        <v>887145</v>
      </c>
      <c r="M167" s="160"/>
      <c r="N167" s="160">
        <v>4276</v>
      </c>
      <c r="O167" s="160">
        <v>8518</v>
      </c>
      <c r="P167" s="160">
        <v>4015</v>
      </c>
      <c r="Q167" s="160"/>
      <c r="R167" s="160">
        <v>3685</v>
      </c>
      <c r="S167" s="160">
        <v>538</v>
      </c>
      <c r="T167" s="160">
        <v>9972</v>
      </c>
      <c r="U167" s="160"/>
      <c r="V167" s="144">
        <v>1491</v>
      </c>
      <c r="W167" s="144"/>
      <c r="X167" s="144"/>
      <c r="Y167" s="160">
        <v>1720</v>
      </c>
      <c r="Z167" s="160">
        <v>13259</v>
      </c>
      <c r="AA167" s="250">
        <v>2239</v>
      </c>
      <c r="AB167" s="160"/>
      <c r="AC167" s="160">
        <v>14072</v>
      </c>
      <c r="AD167" s="160">
        <v>51919</v>
      </c>
      <c r="AE167" s="160">
        <v>1936</v>
      </c>
      <c r="AF167" s="160">
        <v>4188</v>
      </c>
      <c r="AG167" s="43">
        <f t="shared" si="257"/>
        <v>121828</v>
      </c>
      <c r="AH167" s="43">
        <f t="shared" si="258"/>
        <v>101928</v>
      </c>
      <c r="AI167" s="43">
        <f t="shared" si="259"/>
        <v>19900</v>
      </c>
      <c r="AJ167" s="160">
        <v>0</v>
      </c>
      <c r="AK167" s="144">
        <v>347</v>
      </c>
      <c r="AL167" s="160">
        <v>810</v>
      </c>
      <c r="AM167" s="43">
        <f t="shared" si="260"/>
        <v>1157</v>
      </c>
      <c r="AN167" s="44">
        <f t="shared" si="261"/>
        <v>1010130</v>
      </c>
      <c r="AQ167" s="43">
        <f t="shared" si="262"/>
        <v>9958.125</v>
      </c>
      <c r="AR167" s="43">
        <f t="shared" si="263"/>
        <v>6768.2222222222226</v>
      </c>
      <c r="AS167" s="43">
        <f t="shared" si="263"/>
        <v>14561.142857142857</v>
      </c>
      <c r="AT167" s="43">
        <f t="shared" si="263"/>
        <v>1809.090909090909</v>
      </c>
      <c r="AU167" s="43">
        <f t="shared" si="264"/>
        <v>385.66666666666669</v>
      </c>
      <c r="AV167" s="44">
        <f t="shared" si="264"/>
        <v>34832.068965517239</v>
      </c>
      <c r="AW167" s="122"/>
      <c r="AX167" s="43">
        <f t="shared" si="265"/>
        <v>65925.5</v>
      </c>
      <c r="AY167" s="43">
        <f t="shared" si="266"/>
        <v>4101.5</v>
      </c>
      <c r="AZ167" s="43">
        <f t="shared" si="267"/>
        <v>11615.5</v>
      </c>
      <c r="BA167" s="43">
        <f t="shared" si="268"/>
        <v>2087.5</v>
      </c>
      <c r="BB167" s="43">
        <f t="shared" si="269"/>
        <v>347</v>
      </c>
      <c r="BC167" s="44">
        <f>MEDIAN((D167:K167,M167:V167,Y167:AF167,AJ167:AL167))</f>
        <v>8518</v>
      </c>
    </row>
    <row r="168" spans="1:55" s="204" customFormat="1">
      <c r="A168" s="199"/>
      <c r="B168" s="200"/>
      <c r="C168" s="201" t="s">
        <v>176</v>
      </c>
      <c r="D168" s="144">
        <v>63</v>
      </c>
      <c r="E168" s="160">
        <v>1373</v>
      </c>
      <c r="F168" s="160">
        <v>4144</v>
      </c>
      <c r="G168" s="160">
        <v>0</v>
      </c>
      <c r="H168" s="144">
        <v>4461</v>
      </c>
      <c r="I168" s="144">
        <v>14261</v>
      </c>
      <c r="J168" s="160">
        <v>1773</v>
      </c>
      <c r="K168" s="144">
        <v>458</v>
      </c>
      <c r="L168" s="43">
        <f t="shared" si="256"/>
        <v>26533</v>
      </c>
      <c r="M168" s="160">
        <v>1708</v>
      </c>
      <c r="N168" s="160">
        <v>262</v>
      </c>
      <c r="O168" s="160">
        <v>1994</v>
      </c>
      <c r="P168" s="160">
        <v>840</v>
      </c>
      <c r="Q168" s="160">
        <v>66</v>
      </c>
      <c r="R168" s="160">
        <v>963</v>
      </c>
      <c r="S168" s="160">
        <v>489</v>
      </c>
      <c r="T168" s="160">
        <v>276</v>
      </c>
      <c r="U168" s="160">
        <v>1106</v>
      </c>
      <c r="V168" s="144">
        <v>240</v>
      </c>
      <c r="W168" s="144"/>
      <c r="X168" s="144"/>
      <c r="Y168" s="160">
        <v>1673</v>
      </c>
      <c r="Z168" s="160">
        <v>645</v>
      </c>
      <c r="AA168" s="250">
        <v>318</v>
      </c>
      <c r="AB168" s="160">
        <v>656</v>
      </c>
      <c r="AC168" s="160">
        <v>827</v>
      </c>
      <c r="AD168" s="160">
        <v>581</v>
      </c>
      <c r="AE168" s="160">
        <v>267</v>
      </c>
      <c r="AF168" s="160">
        <v>237</v>
      </c>
      <c r="AG168" s="43">
        <f t="shared" si="257"/>
        <v>13148</v>
      </c>
      <c r="AH168" s="43">
        <f t="shared" si="258"/>
        <v>4626</v>
      </c>
      <c r="AI168" s="43">
        <f t="shared" si="259"/>
        <v>8522</v>
      </c>
      <c r="AJ168" s="160">
        <v>3714</v>
      </c>
      <c r="AK168" s="144">
        <v>2055</v>
      </c>
      <c r="AL168" s="160">
        <v>755</v>
      </c>
      <c r="AM168" s="43">
        <f t="shared" si="260"/>
        <v>6524</v>
      </c>
      <c r="AN168" s="44">
        <f t="shared" si="261"/>
        <v>46205</v>
      </c>
      <c r="AQ168" s="43">
        <f t="shared" si="262"/>
        <v>57.25</v>
      </c>
      <c r="AR168" s="43">
        <f t="shared" si="263"/>
        <v>730.44444444444446</v>
      </c>
      <c r="AS168" s="43">
        <f t="shared" si="263"/>
        <v>660.85714285714289</v>
      </c>
      <c r="AT168" s="43">
        <f t="shared" si="263"/>
        <v>774.72727272727275</v>
      </c>
      <c r="AU168" s="43">
        <f t="shared" si="264"/>
        <v>2174.6666666666665</v>
      </c>
      <c r="AV168" s="44">
        <f t="shared" si="264"/>
        <v>1593.2758620689656</v>
      </c>
      <c r="AW168" s="122"/>
      <c r="AX168" s="43">
        <f t="shared" si="265"/>
        <v>1573</v>
      </c>
      <c r="AY168" s="43">
        <f t="shared" si="266"/>
        <v>613</v>
      </c>
      <c r="AZ168" s="43">
        <f t="shared" si="267"/>
        <v>581</v>
      </c>
      <c r="BA168" s="43">
        <f t="shared" si="268"/>
        <v>656</v>
      </c>
      <c r="BB168" s="43">
        <f t="shared" si="269"/>
        <v>2055</v>
      </c>
      <c r="BC168" s="44">
        <f>MEDIAN((D168:K168,M168:V168,Y168:AF168,AJ168:AL168))</f>
        <v>755</v>
      </c>
    </row>
    <row r="169" spans="1:55" s="204" customFormat="1">
      <c r="A169" s="199"/>
      <c r="B169" s="200"/>
      <c r="C169" s="201" t="s">
        <v>125</v>
      </c>
      <c r="D169" s="144">
        <v>10380</v>
      </c>
      <c r="E169" s="160">
        <v>5194</v>
      </c>
      <c r="F169" s="160">
        <v>2699</v>
      </c>
      <c r="G169" s="160">
        <v>0</v>
      </c>
      <c r="H169" s="144"/>
      <c r="I169" s="144">
        <v>0</v>
      </c>
      <c r="J169" s="160">
        <v>0</v>
      </c>
      <c r="K169" s="144">
        <v>0</v>
      </c>
      <c r="L169" s="43">
        <f t="shared" si="256"/>
        <v>18273</v>
      </c>
      <c r="M169" s="160">
        <v>748</v>
      </c>
      <c r="N169" s="160"/>
      <c r="O169" s="160">
        <v>291</v>
      </c>
      <c r="P169" s="160"/>
      <c r="Q169" s="160"/>
      <c r="R169" s="160">
        <v>0</v>
      </c>
      <c r="S169" s="160">
        <v>245</v>
      </c>
      <c r="T169" s="160">
        <v>0</v>
      </c>
      <c r="U169" s="160"/>
      <c r="V169" s="144"/>
      <c r="W169" s="144"/>
      <c r="X169" s="144"/>
      <c r="Y169" s="160">
        <v>0</v>
      </c>
      <c r="Z169" s="160">
        <v>0</v>
      </c>
      <c r="AA169" s="250"/>
      <c r="AB169" s="160">
        <v>4940</v>
      </c>
      <c r="AC169" s="160"/>
      <c r="AD169" s="160"/>
      <c r="AE169" s="160"/>
      <c r="AF169" s="160"/>
      <c r="AG169" s="43">
        <f t="shared" si="257"/>
        <v>6224</v>
      </c>
      <c r="AH169" s="43">
        <f t="shared" si="258"/>
        <v>291</v>
      </c>
      <c r="AI169" s="43">
        <f t="shared" si="259"/>
        <v>5933</v>
      </c>
      <c r="AJ169" s="160">
        <v>7256</v>
      </c>
      <c r="AK169" s="144">
        <v>90</v>
      </c>
      <c r="AL169" s="160">
        <v>0</v>
      </c>
      <c r="AM169" s="43">
        <f t="shared" si="260"/>
        <v>7346</v>
      </c>
      <c r="AN169" s="44">
        <f t="shared" si="261"/>
        <v>31843</v>
      </c>
      <c r="AQ169" s="43">
        <f t="shared" si="262"/>
        <v>0</v>
      </c>
      <c r="AR169" s="43">
        <f t="shared" si="263"/>
        <v>345.77777777777777</v>
      </c>
      <c r="AS169" s="43">
        <f t="shared" si="263"/>
        <v>41.571428571428569</v>
      </c>
      <c r="AT169" s="43">
        <f t="shared" si="263"/>
        <v>539.36363636363637</v>
      </c>
      <c r="AU169" s="43">
        <f t="shared" si="264"/>
        <v>2448.6666666666665</v>
      </c>
      <c r="AV169" s="44">
        <f t="shared" si="264"/>
        <v>1098.0344827586207</v>
      </c>
      <c r="AW169" s="122"/>
      <c r="AX169" s="43">
        <f t="shared" si="265"/>
        <v>0</v>
      </c>
      <c r="AY169" s="43">
        <f t="shared" si="266"/>
        <v>122.5</v>
      </c>
      <c r="AZ169" s="43">
        <f t="shared" si="267"/>
        <v>0</v>
      </c>
      <c r="BA169" s="43">
        <f t="shared" si="268"/>
        <v>245</v>
      </c>
      <c r="BB169" s="43">
        <f t="shared" si="269"/>
        <v>90</v>
      </c>
      <c r="BC169" s="44">
        <f>MEDIAN((D169:K169,M169:V169,Y169:AF169,AJ169:AL169))</f>
        <v>45</v>
      </c>
    </row>
    <row r="170" spans="1:55" s="204" customFormat="1">
      <c r="A170" s="199"/>
      <c r="B170" s="200"/>
      <c r="C170" s="210" t="s">
        <v>158</v>
      </c>
      <c r="D170" s="252">
        <f t="shared" ref="D170:K170" si="270">SUM(D165:D169)</f>
        <v>330779</v>
      </c>
      <c r="E170" s="252">
        <f t="shared" si="270"/>
        <v>118560</v>
      </c>
      <c r="F170" s="252">
        <f t="shared" si="270"/>
        <v>453278</v>
      </c>
      <c r="G170" s="252">
        <f t="shared" si="270"/>
        <v>961531</v>
      </c>
      <c r="H170" s="252">
        <f t="shared" si="270"/>
        <v>288682</v>
      </c>
      <c r="I170" s="252">
        <f t="shared" si="270"/>
        <v>617694</v>
      </c>
      <c r="J170" s="252">
        <f t="shared" si="270"/>
        <v>225701</v>
      </c>
      <c r="K170" s="252">
        <f t="shared" si="270"/>
        <v>354967</v>
      </c>
      <c r="L170" s="45">
        <f t="shared" si="256"/>
        <v>3351192</v>
      </c>
      <c r="M170" s="252">
        <f t="shared" ref="M170:V170" si="271">SUM(M165:M169)</f>
        <v>19435</v>
      </c>
      <c r="N170" s="252">
        <f t="shared" si="271"/>
        <v>42130</v>
      </c>
      <c r="O170" s="252">
        <f t="shared" si="271"/>
        <v>96358</v>
      </c>
      <c r="P170" s="252">
        <f t="shared" si="271"/>
        <v>56001</v>
      </c>
      <c r="Q170" s="252">
        <f t="shared" si="271"/>
        <v>109583</v>
      </c>
      <c r="R170" s="252">
        <f t="shared" si="271"/>
        <v>30667</v>
      </c>
      <c r="S170" s="252">
        <f t="shared" si="271"/>
        <v>35991</v>
      </c>
      <c r="T170" s="252">
        <f t="shared" si="271"/>
        <v>65070</v>
      </c>
      <c r="U170" s="252">
        <f t="shared" si="271"/>
        <v>44820</v>
      </c>
      <c r="V170" s="252">
        <f t="shared" si="271"/>
        <v>25644</v>
      </c>
      <c r="W170" s="252"/>
      <c r="X170" s="252"/>
      <c r="Y170" s="252">
        <f t="shared" ref="Y170:AF170" si="272">SUM(Y165:Y169)</f>
        <v>55904</v>
      </c>
      <c r="Z170" s="252">
        <f t="shared" si="272"/>
        <v>160058</v>
      </c>
      <c r="AA170" s="252">
        <f t="shared" si="272"/>
        <v>48853</v>
      </c>
      <c r="AB170" s="252">
        <f t="shared" si="272"/>
        <v>51515</v>
      </c>
      <c r="AC170" s="252">
        <f t="shared" si="272"/>
        <v>91354</v>
      </c>
      <c r="AD170" s="252">
        <f t="shared" si="272"/>
        <v>52500</v>
      </c>
      <c r="AE170" s="252">
        <f t="shared" si="272"/>
        <v>24196</v>
      </c>
      <c r="AF170" s="252">
        <f t="shared" si="272"/>
        <v>64006</v>
      </c>
      <c r="AG170" s="45">
        <f t="shared" si="257"/>
        <v>1074085</v>
      </c>
      <c r="AH170" s="45">
        <f t="shared" si="258"/>
        <v>638929</v>
      </c>
      <c r="AI170" s="45">
        <f t="shared" si="259"/>
        <v>435156</v>
      </c>
      <c r="AJ170" s="252">
        <f>SUM(AJ165:AJ169)</f>
        <v>151100</v>
      </c>
      <c r="AK170" s="252">
        <f>SUM(AK165:AK169)</f>
        <v>15662</v>
      </c>
      <c r="AL170" s="252">
        <f>SUM(AL165:AL169)</f>
        <v>30163</v>
      </c>
      <c r="AM170" s="45">
        <f t="shared" si="260"/>
        <v>196925</v>
      </c>
      <c r="AN170" s="211">
        <f t="shared" si="261"/>
        <v>4622202</v>
      </c>
      <c r="AQ170" s="45">
        <f>K170/AQ$5</f>
        <v>44370.875</v>
      </c>
      <c r="AR170" s="45">
        <f>AG170/AR$5</f>
        <v>59671.388888888891</v>
      </c>
      <c r="AS170" s="45">
        <f>AH170/AS$5</f>
        <v>91275.571428571435</v>
      </c>
      <c r="AT170" s="45">
        <f>AI170/AT$5</f>
        <v>39559.63636363636</v>
      </c>
      <c r="AU170" s="45">
        <f>AM170/AU$5</f>
        <v>65641.666666666672</v>
      </c>
      <c r="AV170" s="211">
        <f>AN170/AV$5</f>
        <v>159386.27586206896</v>
      </c>
      <c r="AW170" s="122"/>
      <c r="AX170" s="45">
        <f t="shared" si="265"/>
        <v>342873</v>
      </c>
      <c r="AY170" s="45">
        <f t="shared" si="266"/>
        <v>52007.5</v>
      </c>
      <c r="AZ170" s="45">
        <f t="shared" si="267"/>
        <v>91354</v>
      </c>
      <c r="BA170" s="45">
        <f t="shared" si="268"/>
        <v>42130</v>
      </c>
      <c r="BB170" s="45">
        <f t="shared" si="269"/>
        <v>30163</v>
      </c>
      <c r="BC170" s="211">
        <f>MEDIAN((D170:K170,M170:V170,Y170:AF170,AJ170:AL170))</f>
        <v>64006</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271633</v>
      </c>
      <c r="E172" s="160">
        <v>107353</v>
      </c>
      <c r="F172" s="160">
        <v>390028</v>
      </c>
      <c r="G172" s="160">
        <v>813211</v>
      </c>
      <c r="H172" s="144">
        <v>258236</v>
      </c>
      <c r="I172" s="144">
        <v>535992</v>
      </c>
      <c r="J172" s="160">
        <v>201864</v>
      </c>
      <c r="K172" s="144">
        <v>301198</v>
      </c>
      <c r="L172" s="43">
        <f>+SUM(D172:K172)</f>
        <v>2879515</v>
      </c>
      <c r="M172" s="160">
        <v>17690</v>
      </c>
      <c r="N172" s="160">
        <v>35572</v>
      </c>
      <c r="O172" s="160">
        <v>87570</v>
      </c>
      <c r="P172" s="160">
        <v>49989</v>
      </c>
      <c r="Q172" s="160">
        <v>95973</v>
      </c>
      <c r="R172" s="160">
        <v>34729</v>
      </c>
      <c r="S172" s="160">
        <v>33400</v>
      </c>
      <c r="T172" s="160">
        <v>56621</v>
      </c>
      <c r="U172" s="160">
        <v>38392</v>
      </c>
      <c r="V172" s="144">
        <v>23742</v>
      </c>
      <c r="W172" s="144"/>
      <c r="X172" s="144"/>
      <c r="Y172" s="160">
        <v>48487</v>
      </c>
      <c r="Z172" s="160">
        <v>140329</v>
      </c>
      <c r="AA172" s="250">
        <v>44441</v>
      </c>
      <c r="AB172" s="160">
        <v>46231</v>
      </c>
      <c r="AC172" s="160">
        <v>82368</v>
      </c>
      <c r="AD172" s="160">
        <v>48996</v>
      </c>
      <c r="AE172" s="160">
        <v>20998</v>
      </c>
      <c r="AF172" s="160">
        <v>60679</v>
      </c>
      <c r="AG172" s="43">
        <f>+SUM(M172:AF172)</f>
        <v>966207</v>
      </c>
      <c r="AH172" s="43">
        <f t="shared" ref="AH172:AH176" si="273">O172+Q172+Z172+AC172+AD172+AF172+T172</f>
        <v>572536</v>
      </c>
      <c r="AI172" s="43">
        <f t="shared" ref="AI172:AI176" si="274">M172+N172+P172+R172+S172+U172+V172+Y172+AA172+AB172+AE172</f>
        <v>393671</v>
      </c>
      <c r="AJ172" s="160">
        <v>141426</v>
      </c>
      <c r="AK172" s="144">
        <v>14828</v>
      </c>
      <c r="AL172" s="160">
        <v>24220</v>
      </c>
      <c r="AM172" s="43">
        <f>+SUM(AJ172:AL172)</f>
        <v>180474</v>
      </c>
      <c r="AN172" s="44">
        <f>+AM172+AG172+L172</f>
        <v>4026196</v>
      </c>
      <c r="AQ172" s="43">
        <f t="shared" ref="AQ172:AQ175" si="275">K172/AQ$5</f>
        <v>37649.75</v>
      </c>
      <c r="AR172" s="43">
        <f t="shared" ref="AR172:AT175" si="276">AG172/AR$5</f>
        <v>53678.166666666664</v>
      </c>
      <c r="AS172" s="43">
        <f t="shared" si="276"/>
        <v>81790.857142857145</v>
      </c>
      <c r="AT172" s="43">
        <f t="shared" si="276"/>
        <v>35788.272727272728</v>
      </c>
      <c r="AU172" s="43">
        <f t="shared" ref="AU172:AV175" si="277">AM172/AU$5</f>
        <v>60158</v>
      </c>
      <c r="AV172" s="44">
        <f t="shared" si="277"/>
        <v>138834.3448275862</v>
      </c>
      <c r="AW172" s="122"/>
      <c r="AX172" s="43">
        <f>MEDIAN($D172:$K172)</f>
        <v>286415.5</v>
      </c>
      <c r="AY172" s="43">
        <f>MEDIAN($M172:$AF172)</f>
        <v>47359</v>
      </c>
      <c r="AZ172" s="43">
        <f t="shared" ref="AZ172:AZ176" si="278">MEDIAN($AC172,$AD172,$Z172,$T172,$O172,Q172,AF172)</f>
        <v>82368</v>
      </c>
      <c r="BA172" s="43">
        <f>MEDIAN($AE172,$AB172,$AA172,$Y172,$V172,$U172,$S172,$R172,$P172,$N172,$M172)</f>
        <v>35572</v>
      </c>
      <c r="BB172" s="43">
        <f>MEDIAN($AJ172:$AL172)</f>
        <v>24220</v>
      </c>
      <c r="BC172" s="44">
        <f>MEDIAN((D172:K172,M172:V172,Y172:AF172,AJ172:AL172))</f>
        <v>56621</v>
      </c>
    </row>
    <row r="173" spans="1:55" s="204" customFormat="1">
      <c r="A173" s="199"/>
      <c r="B173" s="200"/>
      <c r="C173" s="201" t="s">
        <v>174</v>
      </c>
      <c r="D173" s="144">
        <v>2991</v>
      </c>
      <c r="E173" s="160">
        <v>20</v>
      </c>
      <c r="F173" s="160">
        <v>1038</v>
      </c>
      <c r="G173" s="160">
        <v>0</v>
      </c>
      <c r="H173" s="144">
        <v>3794</v>
      </c>
      <c r="I173" s="144"/>
      <c r="J173" s="160">
        <v>178</v>
      </c>
      <c r="K173" s="144">
        <v>960</v>
      </c>
      <c r="L173" s="43">
        <f>+SUM(D173:K173)</f>
        <v>8981</v>
      </c>
      <c r="M173" s="160"/>
      <c r="N173" s="160">
        <v>19</v>
      </c>
      <c r="O173" s="160">
        <v>9</v>
      </c>
      <c r="P173" s="160"/>
      <c r="Q173" s="160">
        <v>48</v>
      </c>
      <c r="R173" s="160">
        <v>47</v>
      </c>
      <c r="S173" s="160">
        <v>0</v>
      </c>
      <c r="T173" s="160">
        <v>0</v>
      </c>
      <c r="U173" s="160"/>
      <c r="V173" s="144"/>
      <c r="W173" s="144"/>
      <c r="X173" s="144"/>
      <c r="Y173" s="160">
        <v>0</v>
      </c>
      <c r="Z173" s="160">
        <v>243</v>
      </c>
      <c r="AA173" s="250">
        <v>1</v>
      </c>
      <c r="AB173" s="160"/>
      <c r="AC173" s="160">
        <v>757</v>
      </c>
      <c r="AD173" s="160"/>
      <c r="AE173" s="160"/>
      <c r="AF173" s="160"/>
      <c r="AG173" s="43">
        <f>+SUM(M173:AF173)</f>
        <v>1124</v>
      </c>
      <c r="AH173" s="43">
        <f t="shared" si="273"/>
        <v>1057</v>
      </c>
      <c r="AI173" s="43">
        <f t="shared" si="274"/>
        <v>67</v>
      </c>
      <c r="AJ173" s="160">
        <v>0</v>
      </c>
      <c r="AK173" s="144"/>
      <c r="AL173" s="160">
        <v>3</v>
      </c>
      <c r="AM173" s="43">
        <f>+SUM(AJ173:AL173)</f>
        <v>3</v>
      </c>
      <c r="AN173" s="44">
        <f>+AM173+AG173+L173</f>
        <v>10108</v>
      </c>
      <c r="AQ173" s="43">
        <f t="shared" si="275"/>
        <v>120</v>
      </c>
      <c r="AR173" s="43">
        <f t="shared" si="276"/>
        <v>62.444444444444443</v>
      </c>
      <c r="AS173" s="43">
        <f t="shared" si="276"/>
        <v>151</v>
      </c>
      <c r="AT173" s="43">
        <f t="shared" si="276"/>
        <v>6.0909090909090908</v>
      </c>
      <c r="AU173" s="43">
        <f t="shared" si="277"/>
        <v>1</v>
      </c>
      <c r="AV173" s="44">
        <f t="shared" si="277"/>
        <v>348.55172413793105</v>
      </c>
      <c r="AW173" s="122"/>
      <c r="AX173" s="43">
        <f>MEDIAN($D173:$K173)</f>
        <v>960</v>
      </c>
      <c r="AY173" s="43">
        <f>MEDIAN($M173:$AF173)</f>
        <v>14</v>
      </c>
      <c r="AZ173" s="43">
        <f t="shared" si="278"/>
        <v>48</v>
      </c>
      <c r="BA173" s="43">
        <f>MEDIAN($AE173,$AB173,$AA173,$Y173,$V173,$U173,$S173,$R173,$P173,$N173,$M173)</f>
        <v>1</v>
      </c>
      <c r="BB173" s="43">
        <f>MEDIAN($AJ173:$AL173)</f>
        <v>1.5</v>
      </c>
      <c r="BC173" s="44">
        <f>MEDIAN((D173:K173,M173:V173,Y173:AF173,AJ173:AL173))</f>
        <v>20</v>
      </c>
    </row>
    <row r="174" spans="1:55" s="204" customFormat="1">
      <c r="A174" s="199"/>
      <c r="B174" s="200"/>
      <c r="C174" s="201" t="s">
        <v>173</v>
      </c>
      <c r="D174" s="144">
        <v>-7036</v>
      </c>
      <c r="E174" s="160">
        <v>265</v>
      </c>
      <c r="F174" s="160">
        <v>29</v>
      </c>
      <c r="G174" s="160">
        <v>-226</v>
      </c>
      <c r="H174" s="144">
        <v>1720</v>
      </c>
      <c r="I174" s="144"/>
      <c r="J174" s="160">
        <v>-499</v>
      </c>
      <c r="K174" s="144"/>
      <c r="L174" s="43">
        <f>+SUM(D174:K174)</f>
        <v>-5747</v>
      </c>
      <c r="M174" s="160">
        <v>87</v>
      </c>
      <c r="N174" s="160"/>
      <c r="O174" s="160"/>
      <c r="P174" s="160"/>
      <c r="Q174" s="160">
        <v>418</v>
      </c>
      <c r="R174" s="160">
        <v>-256</v>
      </c>
      <c r="S174" s="160">
        <v>-11</v>
      </c>
      <c r="T174" s="160">
        <v>-548</v>
      </c>
      <c r="U174" s="160">
        <v>141</v>
      </c>
      <c r="V174" s="144">
        <v>72</v>
      </c>
      <c r="W174" s="144"/>
      <c r="X174" s="144"/>
      <c r="Y174" s="160">
        <v>153</v>
      </c>
      <c r="Z174" s="160">
        <v>1087</v>
      </c>
      <c r="AA174" s="250">
        <v>-158</v>
      </c>
      <c r="AB174" s="160">
        <v>-158</v>
      </c>
      <c r="AC174" s="160"/>
      <c r="AD174" s="160">
        <v>-90</v>
      </c>
      <c r="AE174" s="160">
        <v>-50</v>
      </c>
      <c r="AF174" s="160">
        <v>-682</v>
      </c>
      <c r="AG174" s="43">
        <f>+SUM(M174:AF174)</f>
        <v>5</v>
      </c>
      <c r="AH174" s="43">
        <f t="shared" si="273"/>
        <v>185</v>
      </c>
      <c r="AI174" s="43">
        <f t="shared" si="274"/>
        <v>-180</v>
      </c>
      <c r="AJ174" s="160">
        <v>0</v>
      </c>
      <c r="AK174" s="144"/>
      <c r="AL174" s="160">
        <v>-361</v>
      </c>
      <c r="AM174" s="43">
        <f>+SUM(AJ174:AL174)</f>
        <v>-361</v>
      </c>
      <c r="AN174" s="44">
        <f>+AM174+AG174+L174</f>
        <v>-6103</v>
      </c>
      <c r="AQ174" s="43">
        <f t="shared" si="275"/>
        <v>0</v>
      </c>
      <c r="AR174" s="43">
        <f t="shared" si="276"/>
        <v>0.27777777777777779</v>
      </c>
      <c r="AS174" s="43">
        <f t="shared" si="276"/>
        <v>26.428571428571427</v>
      </c>
      <c r="AT174" s="43">
        <f t="shared" si="276"/>
        <v>-16.363636363636363</v>
      </c>
      <c r="AU174" s="43">
        <f t="shared" si="277"/>
        <v>-120.33333333333333</v>
      </c>
      <c r="AV174" s="44">
        <f t="shared" si="277"/>
        <v>-210.44827586206895</v>
      </c>
      <c r="AW174" s="122"/>
      <c r="AX174" s="43">
        <f>MEDIAN($D174:$K174)</f>
        <v>-98.5</v>
      </c>
      <c r="AY174" s="43">
        <f>MEDIAN($M174:$AF174)</f>
        <v>-30.5</v>
      </c>
      <c r="AZ174" s="43">
        <f t="shared" si="278"/>
        <v>-90</v>
      </c>
      <c r="BA174" s="43">
        <f>MEDIAN($AE174,$AB174,$AA174,$Y174,$V174,$U174,$S174,$R174,$P174,$N174,$M174)</f>
        <v>-11</v>
      </c>
      <c r="BB174" s="43">
        <f>MEDIAN($AJ174:$AL174)</f>
        <v>-180.5</v>
      </c>
      <c r="BC174" s="44">
        <f>MEDIAN((D174:K174,M174:V174,Y174:AF174,AJ174:AL174))</f>
        <v>-30.5</v>
      </c>
    </row>
    <row r="175" spans="1:55" s="204" customFormat="1">
      <c r="A175" s="199"/>
      <c r="B175" s="200"/>
      <c r="C175" s="201" t="s">
        <v>125</v>
      </c>
      <c r="D175" s="144">
        <v>0</v>
      </c>
      <c r="E175" s="160">
        <v>1248</v>
      </c>
      <c r="F175" s="160">
        <v>101</v>
      </c>
      <c r="G175" s="160">
        <v>0</v>
      </c>
      <c r="H175" s="144"/>
      <c r="I175" s="144"/>
      <c r="J175" s="160">
        <v>0</v>
      </c>
      <c r="K175" s="144"/>
      <c r="L175" s="43">
        <f>+SUM(D175:K175)</f>
        <v>1349</v>
      </c>
      <c r="M175" s="160"/>
      <c r="N175" s="160"/>
      <c r="O175" s="160">
        <v>-630</v>
      </c>
      <c r="P175" s="160"/>
      <c r="Q175" s="160"/>
      <c r="R175" s="160">
        <v>0</v>
      </c>
      <c r="S175" s="160"/>
      <c r="T175" s="160">
        <v>0</v>
      </c>
      <c r="U175" s="160"/>
      <c r="V175" s="144"/>
      <c r="W175" s="144"/>
      <c r="X175" s="144"/>
      <c r="Y175" s="160">
        <v>0</v>
      </c>
      <c r="Z175" s="160"/>
      <c r="AA175" s="250"/>
      <c r="AB175" s="160"/>
      <c r="AC175" s="160">
        <v>-762</v>
      </c>
      <c r="AD175" s="160"/>
      <c r="AE175" s="160"/>
      <c r="AF175" s="160">
        <v>-9</v>
      </c>
      <c r="AG175" s="43">
        <f>+SUM(M175:AF175)</f>
        <v>-1401</v>
      </c>
      <c r="AH175" s="43">
        <f t="shared" si="273"/>
        <v>-1401</v>
      </c>
      <c r="AI175" s="43">
        <f t="shared" si="274"/>
        <v>0</v>
      </c>
      <c r="AJ175" s="160">
        <v>0</v>
      </c>
      <c r="AK175" s="144"/>
      <c r="AL175" s="160"/>
      <c r="AM175" s="43">
        <f>+SUM(AJ175:AL175)</f>
        <v>0</v>
      </c>
      <c r="AN175" s="44">
        <f>+AM175+AG175+L175</f>
        <v>-52</v>
      </c>
      <c r="AQ175" s="43">
        <f t="shared" si="275"/>
        <v>0</v>
      </c>
      <c r="AR175" s="43">
        <f t="shared" si="276"/>
        <v>-77.833333333333329</v>
      </c>
      <c r="AS175" s="43">
        <f t="shared" si="276"/>
        <v>-200.14285714285714</v>
      </c>
      <c r="AT175" s="43">
        <f t="shared" si="276"/>
        <v>0</v>
      </c>
      <c r="AU175" s="43">
        <f t="shared" si="277"/>
        <v>0</v>
      </c>
      <c r="AV175" s="44">
        <f t="shared" si="277"/>
        <v>-1.7931034482758621</v>
      </c>
      <c r="AW175" s="122"/>
      <c r="AX175" s="43">
        <f>MEDIAN($D175:$K175)</f>
        <v>0</v>
      </c>
      <c r="AY175" s="43">
        <f>MEDIAN($M175:$AF175)</f>
        <v>-4.5</v>
      </c>
      <c r="AZ175" s="43">
        <f t="shared" si="278"/>
        <v>-319.5</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79">SUM(D172:D175)</f>
        <v>267588</v>
      </c>
      <c r="E176" s="252">
        <f t="shared" si="279"/>
        <v>108886</v>
      </c>
      <c r="F176" s="252">
        <f t="shared" si="279"/>
        <v>391196</v>
      </c>
      <c r="G176" s="252">
        <f t="shared" si="279"/>
        <v>812985</v>
      </c>
      <c r="H176" s="252">
        <f t="shared" si="279"/>
        <v>263750</v>
      </c>
      <c r="I176" s="252">
        <f t="shared" si="279"/>
        <v>535992</v>
      </c>
      <c r="J176" s="252">
        <f t="shared" si="279"/>
        <v>201543</v>
      </c>
      <c r="K176" s="252">
        <f t="shared" si="279"/>
        <v>302158</v>
      </c>
      <c r="L176" s="45">
        <f>+SUM(D176:K176)</f>
        <v>2884098</v>
      </c>
      <c r="M176" s="252">
        <f t="shared" ref="M176:V176" si="280">SUM(M172:M175)</f>
        <v>17777</v>
      </c>
      <c r="N176" s="252">
        <f t="shared" si="280"/>
        <v>35591</v>
      </c>
      <c r="O176" s="252">
        <f t="shared" si="280"/>
        <v>86949</v>
      </c>
      <c r="P176" s="252">
        <f t="shared" si="280"/>
        <v>49989</v>
      </c>
      <c r="Q176" s="252">
        <f t="shared" si="280"/>
        <v>96439</v>
      </c>
      <c r="R176" s="252">
        <f t="shared" si="280"/>
        <v>34520</v>
      </c>
      <c r="S176" s="252">
        <f t="shared" si="280"/>
        <v>33389</v>
      </c>
      <c r="T176" s="252">
        <f t="shared" si="280"/>
        <v>56073</v>
      </c>
      <c r="U176" s="252">
        <f t="shared" si="280"/>
        <v>38533</v>
      </c>
      <c r="V176" s="252">
        <f t="shared" si="280"/>
        <v>23814</v>
      </c>
      <c r="W176" s="252"/>
      <c r="X176" s="252"/>
      <c r="Y176" s="252">
        <f t="shared" ref="Y176:AF176" si="281">SUM(Y172:Y175)</f>
        <v>48640</v>
      </c>
      <c r="Z176" s="252">
        <f t="shared" si="281"/>
        <v>141659</v>
      </c>
      <c r="AA176" s="252">
        <f t="shared" si="281"/>
        <v>44284</v>
      </c>
      <c r="AB176" s="252">
        <f t="shared" si="281"/>
        <v>46073</v>
      </c>
      <c r="AC176" s="252">
        <f t="shared" si="281"/>
        <v>82363</v>
      </c>
      <c r="AD176" s="252">
        <f t="shared" si="281"/>
        <v>48906</v>
      </c>
      <c r="AE176" s="252">
        <f t="shared" si="281"/>
        <v>20948</v>
      </c>
      <c r="AF176" s="252">
        <f t="shared" si="281"/>
        <v>59988</v>
      </c>
      <c r="AG176" s="45">
        <f>+SUM(M176:AF176)</f>
        <v>965935</v>
      </c>
      <c r="AH176" s="45">
        <f t="shared" si="273"/>
        <v>572377</v>
      </c>
      <c r="AI176" s="45">
        <f t="shared" si="274"/>
        <v>393558</v>
      </c>
      <c r="AJ176" s="252">
        <f>SUM(AJ172:AJ175)</f>
        <v>141426</v>
      </c>
      <c r="AK176" s="252">
        <f>SUM(AK172:AK175)</f>
        <v>14828</v>
      </c>
      <c r="AL176" s="252">
        <f>SUM(AL172:AL175)</f>
        <v>23862</v>
      </c>
      <c r="AM176" s="45">
        <f>+SUM(AJ176:AL176)</f>
        <v>180116</v>
      </c>
      <c r="AN176" s="211">
        <f>+AM176+AG176+L176</f>
        <v>4030149</v>
      </c>
      <c r="AQ176" s="45">
        <f>K176/AQ$5</f>
        <v>37769.75</v>
      </c>
      <c r="AR176" s="45">
        <f>AG176/AR$5</f>
        <v>53663.055555555555</v>
      </c>
      <c r="AS176" s="45">
        <f>AH176/AS$5</f>
        <v>81768.142857142855</v>
      </c>
      <c r="AT176" s="45">
        <f>AI176/AT$5</f>
        <v>35778</v>
      </c>
      <c r="AU176" s="45">
        <f>AM176/AU$5</f>
        <v>60038.666666666664</v>
      </c>
      <c r="AV176" s="211">
        <f>AN176/AV$5</f>
        <v>138970.6551724138</v>
      </c>
      <c r="AW176" s="122"/>
      <c r="AX176" s="45">
        <f>MEDIAN($D176:$K176)</f>
        <v>284873</v>
      </c>
      <c r="AY176" s="45">
        <f>MEDIAN($M176:$AF176)</f>
        <v>47356.5</v>
      </c>
      <c r="AZ176" s="45">
        <f t="shared" si="278"/>
        <v>82363</v>
      </c>
      <c r="BA176" s="45">
        <f>MEDIAN($AE176,$AB176,$AA176,$Y176,$V176,$U176,$S176,$R176,$P176,$N176,$M176)</f>
        <v>35591</v>
      </c>
      <c r="BB176" s="45">
        <f>MEDIAN($AJ176:$AL176)</f>
        <v>23862</v>
      </c>
      <c r="BC176" s="211">
        <f>MEDIAN((D176:K176,M176:V176,Y176:AF176,AJ176:AL176))</f>
        <v>56073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2">D170-D176</f>
        <v>63191</v>
      </c>
      <c r="E178" s="256">
        <f t="shared" si="282"/>
        <v>9674</v>
      </c>
      <c r="F178" s="256">
        <f t="shared" si="282"/>
        <v>62082</v>
      </c>
      <c r="G178" s="256">
        <f t="shared" si="282"/>
        <v>148546</v>
      </c>
      <c r="H178" s="256">
        <f t="shared" si="282"/>
        <v>24932</v>
      </c>
      <c r="I178" s="256">
        <f t="shared" si="282"/>
        <v>81702</v>
      </c>
      <c r="J178" s="256">
        <f t="shared" si="282"/>
        <v>24158</v>
      </c>
      <c r="K178" s="256">
        <f t="shared" si="282"/>
        <v>52809</v>
      </c>
      <c r="L178" s="42">
        <f>+SUM(D178:K178)</f>
        <v>467094</v>
      </c>
      <c r="M178" s="256">
        <f t="shared" ref="M178:V178" si="283">M170-M176</f>
        <v>1658</v>
      </c>
      <c r="N178" s="256">
        <f t="shared" si="283"/>
        <v>6539</v>
      </c>
      <c r="O178" s="256">
        <f t="shared" si="283"/>
        <v>9409</v>
      </c>
      <c r="P178" s="256">
        <f t="shared" si="283"/>
        <v>6012</v>
      </c>
      <c r="Q178" s="256">
        <f t="shared" si="283"/>
        <v>13144</v>
      </c>
      <c r="R178" s="256">
        <f t="shared" si="283"/>
        <v>-3853</v>
      </c>
      <c r="S178" s="256">
        <f t="shared" si="283"/>
        <v>2602</v>
      </c>
      <c r="T178" s="256">
        <f t="shared" si="283"/>
        <v>8997</v>
      </c>
      <c r="U178" s="256">
        <f t="shared" si="283"/>
        <v>6287</v>
      </c>
      <c r="V178" s="256">
        <f t="shared" si="283"/>
        <v>1830</v>
      </c>
      <c r="W178" s="256"/>
      <c r="X178" s="256"/>
      <c r="Y178" s="256">
        <f t="shared" ref="Y178:AF178" si="284">Y170-Y176</f>
        <v>7264</v>
      </c>
      <c r="Z178" s="256">
        <f t="shared" si="284"/>
        <v>18399</v>
      </c>
      <c r="AA178" s="256">
        <f t="shared" si="284"/>
        <v>4569</v>
      </c>
      <c r="AB178" s="256">
        <f t="shared" si="284"/>
        <v>5442</v>
      </c>
      <c r="AC178" s="256">
        <f t="shared" si="284"/>
        <v>8991</v>
      </c>
      <c r="AD178" s="256">
        <f t="shared" si="284"/>
        <v>3594</v>
      </c>
      <c r="AE178" s="256">
        <f t="shared" si="284"/>
        <v>3248</v>
      </c>
      <c r="AF178" s="256">
        <f t="shared" si="284"/>
        <v>4018</v>
      </c>
      <c r="AG178" s="42">
        <f>+SUM(M178:AF178)</f>
        <v>108150</v>
      </c>
      <c r="AH178" s="42">
        <f t="shared" ref="AH178" si="285">O178+Q178+Z178+AC178+AD178+AF178+T178</f>
        <v>66552</v>
      </c>
      <c r="AI178" s="42">
        <f>M178+N178+P178+R178+S178+U178+V178+Y178+AA178+AB178+AE178</f>
        <v>41598</v>
      </c>
      <c r="AJ178" s="256">
        <f>AJ170-AJ176</f>
        <v>9674</v>
      </c>
      <c r="AK178" s="256">
        <f>AK170-AK176</f>
        <v>834</v>
      </c>
      <c r="AL178" s="256">
        <f>AL170-AL176</f>
        <v>6301</v>
      </c>
      <c r="AM178" s="42">
        <f>+SUM(AJ178:AL178)</f>
        <v>16809</v>
      </c>
      <c r="AN178" s="230">
        <f>+AM178+AG178+L178</f>
        <v>592053</v>
      </c>
      <c r="AQ178" s="42">
        <f>K178/AQ$5</f>
        <v>6601.125</v>
      </c>
      <c r="AR178" s="42">
        <f>AG178/AR$5</f>
        <v>6008.333333333333</v>
      </c>
      <c r="AS178" s="42">
        <f>AH178/AS$5</f>
        <v>9507.4285714285706</v>
      </c>
      <c r="AT178" s="42">
        <f>AI178/AT$5</f>
        <v>3781.6363636363635</v>
      </c>
      <c r="AU178" s="42">
        <f>AM178/AU$5</f>
        <v>5603</v>
      </c>
      <c r="AV178" s="230">
        <f>AN178/AV$5</f>
        <v>20415.620689655174</v>
      </c>
      <c r="AW178" s="122"/>
      <c r="AX178" s="42">
        <f>MEDIAN($D178:$K178)</f>
        <v>57445.5</v>
      </c>
      <c r="AY178" s="42">
        <f>MEDIAN($M178:$AF178)</f>
        <v>5727</v>
      </c>
      <c r="AZ178" s="42">
        <f>MEDIAN($AC178,$AD178,$Z178,$T178,$O178,Q178,AF178)</f>
        <v>8997</v>
      </c>
      <c r="BA178" s="42">
        <f>MEDIAN($AE178,$AB178,$AA178,$Y178,$V178,$U178,$S178,$R178,$P178,$N178,$M178)</f>
        <v>4569</v>
      </c>
      <c r="BB178" s="42">
        <f>MEDIAN($AJ178:$AL178)</f>
        <v>6301</v>
      </c>
      <c r="BC178" s="230">
        <f>MEDIAN((D178:K178,M178:V178,Y178:AF178,AJ178:AL178))</f>
        <v>7264</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32</v>
      </c>
      <c r="E182" s="160">
        <v>6</v>
      </c>
      <c r="F182" s="160">
        <v>1009</v>
      </c>
      <c r="G182" s="160">
        <v>0</v>
      </c>
      <c r="H182" s="144">
        <v>34</v>
      </c>
      <c r="I182" s="144">
        <v>204</v>
      </c>
      <c r="J182" s="160">
        <v>11</v>
      </c>
      <c r="K182" s="144">
        <v>0</v>
      </c>
      <c r="L182" s="43">
        <f>+SUM(D182:K182)</f>
        <v>1296</v>
      </c>
      <c r="M182" s="160">
        <v>9</v>
      </c>
      <c r="N182" s="160">
        <v>61</v>
      </c>
      <c r="O182" s="160">
        <v>21</v>
      </c>
      <c r="P182" s="160">
        <v>45</v>
      </c>
      <c r="Q182" s="160">
        <v>1</v>
      </c>
      <c r="R182" s="160">
        <v>24</v>
      </c>
      <c r="S182" s="160">
        <v>0</v>
      </c>
      <c r="T182" s="160">
        <v>0</v>
      </c>
      <c r="U182" s="160"/>
      <c r="V182" s="144"/>
      <c r="W182" s="144"/>
      <c r="X182" s="144"/>
      <c r="Y182" s="160">
        <v>0</v>
      </c>
      <c r="Z182" s="160">
        <v>93</v>
      </c>
      <c r="AA182" s="250">
        <v>19</v>
      </c>
      <c r="AB182" s="160">
        <v>-317</v>
      </c>
      <c r="AC182" s="160">
        <v>4704</v>
      </c>
      <c r="AD182" s="160">
        <v>18</v>
      </c>
      <c r="AE182" s="160"/>
      <c r="AF182" s="160">
        <v>1530</v>
      </c>
      <c r="AG182" s="43">
        <f>+SUM(M182:AF182)</f>
        <v>6208</v>
      </c>
      <c r="AH182" s="43">
        <f t="shared" ref="AH182:AH185" si="286">O182+Q182+Z182+AC182+AD182+AF182+T182</f>
        <v>6367</v>
      </c>
      <c r="AI182" s="43">
        <f t="shared" ref="AI182:AI185" si="287">M182+N182+P182+R182+S182+U182+V182+Y182+AA182+AB182+AE182</f>
        <v>-159</v>
      </c>
      <c r="AJ182" s="160">
        <v>436</v>
      </c>
      <c r="AK182" s="144"/>
      <c r="AL182" s="160">
        <v>0</v>
      </c>
      <c r="AM182" s="43">
        <f>+SUM(AJ182:AL182)</f>
        <v>436</v>
      </c>
      <c r="AN182" s="44">
        <f>+AM182+AG182+L182</f>
        <v>7940</v>
      </c>
      <c r="AQ182" s="43">
        <f t="shared" ref="AQ182:AQ184" si="288">K182/AQ$5</f>
        <v>0</v>
      </c>
      <c r="AR182" s="43">
        <f t="shared" ref="AR182:AT184" si="289">AG182/AR$5</f>
        <v>344.88888888888891</v>
      </c>
      <c r="AS182" s="43">
        <f t="shared" si="289"/>
        <v>909.57142857142856</v>
      </c>
      <c r="AT182" s="43">
        <f t="shared" si="289"/>
        <v>-14.454545454545455</v>
      </c>
      <c r="AU182" s="43">
        <f t="shared" ref="AU182:AV184" si="290">AM182/AU$5</f>
        <v>145.33333333333334</v>
      </c>
      <c r="AV182" s="44">
        <f t="shared" si="290"/>
        <v>273.79310344827587</v>
      </c>
      <c r="AW182" s="122"/>
      <c r="AX182" s="43">
        <f>MEDIAN($D182:$K182)</f>
        <v>21.5</v>
      </c>
      <c r="AY182" s="43">
        <f>MEDIAN($M182:$AF182)</f>
        <v>19</v>
      </c>
      <c r="AZ182" s="43">
        <f t="shared" ref="AZ182:AZ185" si="291">MEDIAN($AC182,$AD182,$Z182,$T182,$O182,Q182,AF182)</f>
        <v>21</v>
      </c>
      <c r="BA182" s="43">
        <f>MEDIAN($AE182,$AB182,$AA182,$Y182,$V182,$U182,$S182,$R182,$P182,$N182,$M182)</f>
        <v>14</v>
      </c>
      <c r="BB182" s="43">
        <f>MEDIAN($AJ182:$AL182)</f>
        <v>218</v>
      </c>
      <c r="BC182" s="44">
        <f>MEDIAN((D182:K182,M182:V182,Y182:AF182,AJ182:AL182))</f>
        <v>19</v>
      </c>
    </row>
    <row r="183" spans="1:55" s="204" customFormat="1">
      <c r="A183" s="199"/>
      <c r="B183" s="200"/>
      <c r="C183" s="201" t="s">
        <v>170</v>
      </c>
      <c r="D183" s="144">
        <v>0</v>
      </c>
      <c r="E183" s="160">
        <v>627</v>
      </c>
      <c r="F183" s="160">
        <v>98758</v>
      </c>
      <c r="G183" s="160">
        <v>0</v>
      </c>
      <c r="H183" s="144">
        <v>57665</v>
      </c>
      <c r="I183" s="144">
        <v>29929</v>
      </c>
      <c r="J183" s="160">
        <v>408</v>
      </c>
      <c r="K183" s="144">
        <v>0</v>
      </c>
      <c r="L183" s="43">
        <f>+SUM(D183:K183)</f>
        <v>187387</v>
      </c>
      <c r="M183" s="160">
        <v>625</v>
      </c>
      <c r="N183" s="160"/>
      <c r="O183" s="160"/>
      <c r="P183" s="160">
        <v>13079</v>
      </c>
      <c r="Q183" s="160">
        <v>0</v>
      </c>
      <c r="R183" s="160">
        <v>15275</v>
      </c>
      <c r="S183" s="160">
        <v>0</v>
      </c>
      <c r="T183" s="160">
        <v>0</v>
      </c>
      <c r="U183" s="160"/>
      <c r="V183" s="144"/>
      <c r="W183" s="144"/>
      <c r="X183" s="144"/>
      <c r="Y183" s="160">
        <v>0</v>
      </c>
      <c r="Z183" s="160"/>
      <c r="AA183" s="250"/>
      <c r="AB183" s="160">
        <v>15</v>
      </c>
      <c r="AC183" s="160"/>
      <c r="AD183" s="160">
        <v>3500</v>
      </c>
      <c r="AE183" s="160"/>
      <c r="AF183" s="160">
        <v>1991</v>
      </c>
      <c r="AG183" s="43">
        <f>+SUM(M183:AF183)</f>
        <v>34485</v>
      </c>
      <c r="AH183" s="43">
        <f t="shared" si="286"/>
        <v>5491</v>
      </c>
      <c r="AI183" s="43">
        <f t="shared" si="287"/>
        <v>28994</v>
      </c>
      <c r="AJ183" s="160">
        <v>39692</v>
      </c>
      <c r="AK183" s="144">
        <v>83840</v>
      </c>
      <c r="AL183" s="160">
        <v>0</v>
      </c>
      <c r="AM183" s="43">
        <f>+SUM(AJ183:AL183)</f>
        <v>123532</v>
      </c>
      <c r="AN183" s="44">
        <f>+AM183+AG183+L183</f>
        <v>345404</v>
      </c>
      <c r="AQ183" s="43">
        <f t="shared" si="288"/>
        <v>0</v>
      </c>
      <c r="AR183" s="43">
        <f t="shared" si="289"/>
        <v>1915.8333333333333</v>
      </c>
      <c r="AS183" s="43">
        <f t="shared" si="289"/>
        <v>784.42857142857144</v>
      </c>
      <c r="AT183" s="43">
        <f t="shared" si="289"/>
        <v>2635.818181818182</v>
      </c>
      <c r="AU183" s="43">
        <f t="shared" si="290"/>
        <v>41177.333333333336</v>
      </c>
      <c r="AV183" s="44">
        <f t="shared" si="290"/>
        <v>11910.48275862069</v>
      </c>
      <c r="AW183" s="122"/>
      <c r="AX183" s="43">
        <f>MEDIAN($D183:$K183)</f>
        <v>517.5</v>
      </c>
      <c r="AY183" s="43">
        <f>MEDIAN($M183:$AF183)</f>
        <v>320</v>
      </c>
      <c r="AZ183" s="43">
        <f t="shared" si="291"/>
        <v>995.5</v>
      </c>
      <c r="BA183" s="43">
        <f>MEDIAN($AE183,$AB183,$AA183,$Y183,$V183,$U183,$S183,$R183,$P183,$N183,$M183)</f>
        <v>320</v>
      </c>
      <c r="BB183" s="43">
        <f>MEDIAN($AJ183:$AL183)</f>
        <v>39692</v>
      </c>
      <c r="BC183" s="44">
        <f>MEDIAN((D183:K183,M183:V183,Y183:AF183,AJ183:AL183))</f>
        <v>625</v>
      </c>
    </row>
    <row r="184" spans="1:55" s="204" customFormat="1">
      <c r="A184" s="199"/>
      <c r="B184" s="200"/>
      <c r="C184" s="201" t="s">
        <v>125</v>
      </c>
      <c r="D184" s="144">
        <v>0</v>
      </c>
      <c r="E184" s="160">
        <v>6731</v>
      </c>
      <c r="F184" s="160"/>
      <c r="G184" s="160">
        <v>3012</v>
      </c>
      <c r="H184" s="144">
        <v>70737</v>
      </c>
      <c r="I184" s="144"/>
      <c r="J184" s="160">
        <v>704</v>
      </c>
      <c r="K184" s="144">
        <v>0</v>
      </c>
      <c r="L184" s="43">
        <f>+SUM(D184:K184)</f>
        <v>81184</v>
      </c>
      <c r="M184" s="160"/>
      <c r="N184" s="160">
        <v>35</v>
      </c>
      <c r="O184" s="160"/>
      <c r="P184" s="160"/>
      <c r="Q184" s="160">
        <v>2773</v>
      </c>
      <c r="R184" s="160">
        <v>0</v>
      </c>
      <c r="S184" s="160">
        <v>0</v>
      </c>
      <c r="T184" s="160">
        <v>150</v>
      </c>
      <c r="U184" s="160"/>
      <c r="V184" s="144"/>
      <c r="W184" s="144"/>
      <c r="X184" s="144"/>
      <c r="Y184" s="160">
        <v>0</v>
      </c>
      <c r="Z184" s="160"/>
      <c r="AA184" s="250"/>
      <c r="AB184" s="160"/>
      <c r="AC184" s="160"/>
      <c r="AD184" s="160"/>
      <c r="AE184" s="160"/>
      <c r="AF184" s="160"/>
      <c r="AG184" s="43">
        <f>+SUM(M184:AF184)</f>
        <v>2958</v>
      </c>
      <c r="AH184" s="43">
        <f t="shared" si="286"/>
        <v>2923</v>
      </c>
      <c r="AI184" s="43">
        <f t="shared" si="287"/>
        <v>35</v>
      </c>
      <c r="AJ184" s="160">
        <v>0</v>
      </c>
      <c r="AK184" s="144">
        <v>757</v>
      </c>
      <c r="AL184" s="160">
        <v>0</v>
      </c>
      <c r="AM184" s="43">
        <f>+SUM(AJ184:AL184)</f>
        <v>757</v>
      </c>
      <c r="AN184" s="44">
        <f>+AM184+AG184+L184</f>
        <v>84899</v>
      </c>
      <c r="AQ184" s="43">
        <f t="shared" si="288"/>
        <v>0</v>
      </c>
      <c r="AR184" s="43">
        <f t="shared" si="289"/>
        <v>164.33333333333334</v>
      </c>
      <c r="AS184" s="43">
        <f t="shared" si="289"/>
        <v>417.57142857142856</v>
      </c>
      <c r="AT184" s="43">
        <f t="shared" si="289"/>
        <v>3.1818181818181817</v>
      </c>
      <c r="AU184" s="43">
        <f t="shared" si="290"/>
        <v>252.33333333333334</v>
      </c>
      <c r="AV184" s="44">
        <f t="shared" si="290"/>
        <v>2927.5517241379312</v>
      </c>
      <c r="AW184" s="122"/>
      <c r="AX184" s="43">
        <f>MEDIAN($D184:$K184)</f>
        <v>1858</v>
      </c>
      <c r="AY184" s="43">
        <f>MEDIAN($M184:$AF184)</f>
        <v>17.5</v>
      </c>
      <c r="AZ184" s="43">
        <f t="shared" si="291"/>
        <v>1461.5</v>
      </c>
      <c r="BA184" s="43">
        <f>MEDIAN($AE184,$AB184,$AA184,$Y184,$V184,$U184,$S184,$R184,$P184,$N184,$M184)</f>
        <v>0</v>
      </c>
      <c r="BB184" s="43">
        <f>MEDIAN($AJ184:$AL184)</f>
        <v>0</v>
      </c>
      <c r="BC184" s="44">
        <f>MEDIAN((D184:K184,M184:V184,Y184:AF184,AJ184:AL184))</f>
        <v>35</v>
      </c>
    </row>
    <row r="185" spans="1:55" s="204" customFormat="1">
      <c r="A185" s="199"/>
      <c r="B185" s="200"/>
      <c r="C185" s="210" t="s">
        <v>158</v>
      </c>
      <c r="D185" s="283">
        <f t="shared" ref="D185:K185" si="292">SUM(D182:D184)</f>
        <v>32</v>
      </c>
      <c r="E185" s="283">
        <f t="shared" si="292"/>
        <v>7364</v>
      </c>
      <c r="F185" s="283">
        <f t="shared" si="292"/>
        <v>99767</v>
      </c>
      <c r="G185" s="283">
        <f t="shared" si="292"/>
        <v>3012</v>
      </c>
      <c r="H185" s="283">
        <f t="shared" si="292"/>
        <v>128436</v>
      </c>
      <c r="I185" s="283">
        <f t="shared" si="292"/>
        <v>30133</v>
      </c>
      <c r="J185" s="283">
        <f t="shared" si="292"/>
        <v>1123</v>
      </c>
      <c r="K185" s="283">
        <f t="shared" si="292"/>
        <v>0</v>
      </c>
      <c r="L185" s="45">
        <f>+SUM(D185:K185)</f>
        <v>269867</v>
      </c>
      <c r="M185" s="283">
        <f t="shared" ref="M185:V185" si="293">SUM(M182:M184)</f>
        <v>634</v>
      </c>
      <c r="N185" s="283">
        <f t="shared" si="293"/>
        <v>96</v>
      </c>
      <c r="O185" s="283">
        <f t="shared" si="293"/>
        <v>21</v>
      </c>
      <c r="P185" s="283">
        <f t="shared" si="293"/>
        <v>13124</v>
      </c>
      <c r="Q185" s="283">
        <f t="shared" si="293"/>
        <v>2774</v>
      </c>
      <c r="R185" s="283">
        <f t="shared" si="293"/>
        <v>15299</v>
      </c>
      <c r="S185" s="283">
        <f t="shared" si="293"/>
        <v>0</v>
      </c>
      <c r="T185" s="283">
        <f t="shared" si="293"/>
        <v>150</v>
      </c>
      <c r="U185" s="283">
        <f t="shared" si="293"/>
        <v>0</v>
      </c>
      <c r="V185" s="283">
        <f t="shared" si="293"/>
        <v>0</v>
      </c>
      <c r="W185" s="283"/>
      <c r="X185" s="283"/>
      <c r="Y185" s="283">
        <f t="shared" ref="Y185:AF185" si="294">SUM(Y182:Y184)</f>
        <v>0</v>
      </c>
      <c r="Z185" s="283">
        <f t="shared" si="294"/>
        <v>93</v>
      </c>
      <c r="AA185" s="283">
        <f t="shared" si="294"/>
        <v>19</v>
      </c>
      <c r="AB185" s="283">
        <f t="shared" si="294"/>
        <v>-302</v>
      </c>
      <c r="AC185" s="283">
        <f t="shared" si="294"/>
        <v>4704</v>
      </c>
      <c r="AD185" s="283">
        <f t="shared" si="294"/>
        <v>3518</v>
      </c>
      <c r="AE185" s="283">
        <f t="shared" si="294"/>
        <v>0</v>
      </c>
      <c r="AF185" s="283">
        <f t="shared" si="294"/>
        <v>3521</v>
      </c>
      <c r="AG185" s="45">
        <f>+SUM(M185:AF185)</f>
        <v>43651</v>
      </c>
      <c r="AH185" s="45">
        <f t="shared" si="286"/>
        <v>14781</v>
      </c>
      <c r="AI185" s="45">
        <f t="shared" si="287"/>
        <v>28870</v>
      </c>
      <c r="AJ185" s="283">
        <f>SUM(AJ182:AJ184)</f>
        <v>40128</v>
      </c>
      <c r="AK185" s="283">
        <f>SUM(AK182:AK184)</f>
        <v>84597</v>
      </c>
      <c r="AL185" s="283">
        <f>SUM(AL182:AL184)</f>
        <v>0</v>
      </c>
      <c r="AM185" s="45">
        <f>+SUM(AJ185:AL185)</f>
        <v>124725</v>
      </c>
      <c r="AN185" s="211">
        <f>+AM185+AG185+L185</f>
        <v>438243</v>
      </c>
      <c r="AQ185" s="45">
        <f>K185/AQ$5</f>
        <v>0</v>
      </c>
      <c r="AR185" s="45">
        <f>AG185/AR$5</f>
        <v>2425.0555555555557</v>
      </c>
      <c r="AS185" s="45">
        <f>AH185/AS$5</f>
        <v>2111.5714285714284</v>
      </c>
      <c r="AT185" s="45">
        <f>AI185/AT$5</f>
        <v>2624.5454545454545</v>
      </c>
      <c r="AU185" s="45">
        <f>AM185/AU$5</f>
        <v>41575</v>
      </c>
      <c r="AV185" s="211">
        <f>AN185/AV$5</f>
        <v>15111.827586206897</v>
      </c>
      <c r="AW185" s="122"/>
      <c r="AX185" s="45">
        <f>MEDIAN($D185:$K185)</f>
        <v>5188</v>
      </c>
      <c r="AY185" s="45">
        <f>MEDIAN($M185:$AF185)</f>
        <v>94.5</v>
      </c>
      <c r="AZ185" s="45">
        <f t="shared" si="291"/>
        <v>2774</v>
      </c>
      <c r="BA185" s="45">
        <f>MEDIAN($AE185,$AB185,$AA185,$Y185,$V185,$U185,$S185,$R185,$P185,$N185,$M185)</f>
        <v>0</v>
      </c>
      <c r="BB185" s="45">
        <f>MEDIAN($AJ185:$AL185)</f>
        <v>40128</v>
      </c>
      <c r="BC185" s="211">
        <f>MEDIAN((D185:K185,M185:V185,Y185:AF185,AJ185:AL185))</f>
        <v>634</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41482</v>
      </c>
      <c r="E187" s="160">
        <v>10696</v>
      </c>
      <c r="F187" s="160">
        <v>53891</v>
      </c>
      <c r="G187" s="160">
        <v>177618</v>
      </c>
      <c r="H187" s="144">
        <v>90545</v>
      </c>
      <c r="I187" s="144">
        <v>57155</v>
      </c>
      <c r="J187" s="160">
        <v>24301</v>
      </c>
      <c r="K187" s="144">
        <v>38735</v>
      </c>
      <c r="L187" s="43">
        <f>+SUM(D187:K187)</f>
        <v>494423</v>
      </c>
      <c r="M187" s="160">
        <v>385</v>
      </c>
      <c r="N187" s="160">
        <v>3425</v>
      </c>
      <c r="O187" s="160">
        <v>6013</v>
      </c>
      <c r="P187" s="160">
        <v>6426</v>
      </c>
      <c r="Q187" s="160">
        <v>31680</v>
      </c>
      <c r="R187" s="160">
        <v>8955</v>
      </c>
      <c r="S187" s="160">
        <v>2097</v>
      </c>
      <c r="T187" s="160">
        <v>7805</v>
      </c>
      <c r="U187" s="160">
        <v>13252</v>
      </c>
      <c r="V187" s="144">
        <v>1285</v>
      </c>
      <c r="W187" s="144"/>
      <c r="X187" s="144"/>
      <c r="Y187" s="160">
        <v>2218</v>
      </c>
      <c r="Z187" s="160">
        <v>11523</v>
      </c>
      <c r="AA187" s="250">
        <v>2272</v>
      </c>
      <c r="AB187" s="160">
        <v>3128</v>
      </c>
      <c r="AC187" s="160">
        <v>16837</v>
      </c>
      <c r="AD187" s="160">
        <v>3713</v>
      </c>
      <c r="AE187" s="160">
        <v>1682</v>
      </c>
      <c r="AF187" s="160">
        <v>5038</v>
      </c>
      <c r="AG187" s="43">
        <f>+SUM(M187:AF187)</f>
        <v>127734</v>
      </c>
      <c r="AH187" s="43">
        <f t="shared" ref="AH187:AH191" si="295">O187+Q187+Z187+AC187+AD187+AF187+T187</f>
        <v>82609</v>
      </c>
      <c r="AI187" s="43">
        <f t="shared" ref="AI187:AI191" si="296">M187+N187+P187+R187+S187+U187+V187+Y187+AA187+AB187+AE187</f>
        <v>45125</v>
      </c>
      <c r="AJ187" s="160">
        <v>11699</v>
      </c>
      <c r="AK187" s="144">
        <v>181</v>
      </c>
      <c r="AL187" s="160">
        <v>845</v>
      </c>
      <c r="AM187" s="43">
        <f>+SUM(AJ187:AL187)</f>
        <v>12725</v>
      </c>
      <c r="AN187" s="44">
        <f>+AM187+AG187+L187</f>
        <v>634882</v>
      </c>
      <c r="AQ187" s="43">
        <f t="shared" ref="AQ187:AQ190" si="297">K187/AQ$5</f>
        <v>4841.875</v>
      </c>
      <c r="AR187" s="43">
        <f t="shared" ref="AR187:AT190" si="298">AG187/AR$5</f>
        <v>7096.333333333333</v>
      </c>
      <c r="AS187" s="43">
        <f t="shared" si="298"/>
        <v>11801.285714285714</v>
      </c>
      <c r="AT187" s="43">
        <f t="shared" si="298"/>
        <v>4102.272727272727</v>
      </c>
      <c r="AU187" s="43">
        <f t="shared" ref="AU187:AV190" si="299">AM187/AU$5</f>
        <v>4241.666666666667</v>
      </c>
      <c r="AV187" s="44">
        <f t="shared" si="299"/>
        <v>21892.482758620688</v>
      </c>
      <c r="AW187" s="122"/>
      <c r="AX187" s="43">
        <f>MEDIAN($D187:$K187)</f>
        <v>47686.5</v>
      </c>
      <c r="AY187" s="43">
        <f>MEDIAN($M187:$AF187)</f>
        <v>4375.5</v>
      </c>
      <c r="AZ187" s="43">
        <f t="shared" ref="AZ187:AZ191" si="300">MEDIAN($AC187,$AD187,$Z187,$T187,$O187,Q187,AF187)</f>
        <v>7805</v>
      </c>
      <c r="BA187" s="43">
        <f>MEDIAN($AE187,$AB187,$AA187,$Y187,$V187,$U187,$S187,$R187,$P187,$N187,$M187)</f>
        <v>2272</v>
      </c>
      <c r="BB187" s="43">
        <f>MEDIAN($AJ187:$AL187)</f>
        <v>845</v>
      </c>
      <c r="BC187" s="44">
        <f>MEDIAN((D187:K187,M187:V187,Y187:AF187,AJ187:AL187))</f>
        <v>7805</v>
      </c>
    </row>
    <row r="188" spans="1:55" s="204" customFormat="1">
      <c r="A188" s="199"/>
      <c r="B188" s="200"/>
      <c r="C188" s="201" t="s">
        <v>168</v>
      </c>
      <c r="D188" s="144">
        <v>0</v>
      </c>
      <c r="E188" s="160">
        <v>0</v>
      </c>
      <c r="F188" s="160"/>
      <c r="G188" s="160">
        <v>0</v>
      </c>
      <c r="H188" s="144">
        <v>0</v>
      </c>
      <c r="I188" s="144">
        <v>0</v>
      </c>
      <c r="J188" s="160"/>
      <c r="K188" s="144">
        <v>0</v>
      </c>
      <c r="L188" s="43"/>
      <c r="M188" s="160"/>
      <c r="N188" s="160"/>
      <c r="O188" s="160"/>
      <c r="P188" s="160"/>
      <c r="Q188" s="160"/>
      <c r="R188" s="160">
        <v>0</v>
      </c>
      <c r="S188" s="160">
        <v>0</v>
      </c>
      <c r="T188" s="160">
        <v>202</v>
      </c>
      <c r="U188" s="160"/>
      <c r="V188" s="144">
        <v>173</v>
      </c>
      <c r="W188" s="144"/>
      <c r="X188" s="144"/>
      <c r="Y188" s="160">
        <v>2526</v>
      </c>
      <c r="Z188" s="160"/>
      <c r="AA188" s="250"/>
      <c r="AB188" s="160"/>
      <c r="AC188" s="160"/>
      <c r="AD188" s="160">
        <v>96</v>
      </c>
      <c r="AE188" s="160">
        <v>584</v>
      </c>
      <c r="AF188" s="160"/>
      <c r="AG188" s="43">
        <f>+SUM(M188:AF188)</f>
        <v>3581</v>
      </c>
      <c r="AH188" s="43">
        <f t="shared" si="295"/>
        <v>298</v>
      </c>
      <c r="AI188" s="43">
        <f t="shared" si="296"/>
        <v>3283</v>
      </c>
      <c r="AJ188" s="160">
        <v>2102</v>
      </c>
      <c r="AK188" s="144"/>
      <c r="AL188" s="160">
        <v>0</v>
      </c>
      <c r="AM188" s="43">
        <f>+SUM(AJ188:AL188)</f>
        <v>2102</v>
      </c>
      <c r="AN188" s="44">
        <f>+AM188+AG188+L188</f>
        <v>5683</v>
      </c>
      <c r="AQ188" s="43">
        <f t="shared" si="297"/>
        <v>0</v>
      </c>
      <c r="AR188" s="43">
        <f t="shared" si="298"/>
        <v>198.94444444444446</v>
      </c>
      <c r="AS188" s="43">
        <f t="shared" si="298"/>
        <v>42.571428571428569</v>
      </c>
      <c r="AT188" s="43">
        <f t="shared" si="298"/>
        <v>298.45454545454544</v>
      </c>
      <c r="AU188" s="43">
        <f t="shared" si="299"/>
        <v>700.66666666666663</v>
      </c>
      <c r="AV188" s="44">
        <f t="shared" si="299"/>
        <v>195.9655172413793</v>
      </c>
      <c r="AW188" s="122"/>
      <c r="AX188" s="43">
        <f>MEDIAN($D188:$K188)</f>
        <v>0</v>
      </c>
      <c r="AY188" s="43">
        <f>MEDIAN($M188:$AF188)</f>
        <v>173</v>
      </c>
      <c r="AZ188" s="43">
        <f t="shared" si="300"/>
        <v>149</v>
      </c>
      <c r="BA188" s="43">
        <f>MEDIAN($AE188,$AB188,$AA188,$Y188,$V188,$U188,$S188,$R188,$P188,$N188,$M188)</f>
        <v>173</v>
      </c>
      <c r="BB188" s="43">
        <f>MEDIAN($AJ188:$AL188)</f>
        <v>1051</v>
      </c>
      <c r="BC188" s="44">
        <f>MEDIAN((D188:K188,M188:V188,Y188:AF188,AJ188:AL188))</f>
        <v>0</v>
      </c>
    </row>
    <row r="189" spans="1:55" s="204" customFormat="1">
      <c r="A189" s="199"/>
      <c r="B189" s="200"/>
      <c r="C189" s="201" t="s">
        <v>167</v>
      </c>
      <c r="D189" s="144">
        <v>0</v>
      </c>
      <c r="E189" s="160">
        <v>478</v>
      </c>
      <c r="F189" s="160">
        <v>111196</v>
      </c>
      <c r="G189" s="160">
        <v>4381</v>
      </c>
      <c r="H189" s="144">
        <v>22799</v>
      </c>
      <c r="I189" s="144">
        <v>48266</v>
      </c>
      <c r="J189" s="160">
        <v>292</v>
      </c>
      <c r="K189" s="144">
        <v>3215</v>
      </c>
      <c r="L189" s="43">
        <f>+SUM(D189:K189)</f>
        <v>190627</v>
      </c>
      <c r="M189" s="160"/>
      <c r="N189" s="160"/>
      <c r="O189" s="160">
        <v>2326</v>
      </c>
      <c r="P189" s="160">
        <v>13135</v>
      </c>
      <c r="Q189" s="160">
        <v>1262</v>
      </c>
      <c r="R189" s="160">
        <v>0</v>
      </c>
      <c r="S189" s="160">
        <v>0</v>
      </c>
      <c r="T189" s="160">
        <v>0</v>
      </c>
      <c r="U189" s="160"/>
      <c r="V189" s="144">
        <v>2</v>
      </c>
      <c r="W189" s="144"/>
      <c r="X189" s="144"/>
      <c r="Y189" s="160">
        <v>0</v>
      </c>
      <c r="Z189" s="160"/>
      <c r="AA189" s="250"/>
      <c r="AB189" s="160">
        <v>8286</v>
      </c>
      <c r="AC189" s="160"/>
      <c r="AD189" s="160"/>
      <c r="AE189" s="160">
        <v>310</v>
      </c>
      <c r="AF189" s="160"/>
      <c r="AG189" s="43">
        <f>+SUM(M189:AF189)</f>
        <v>25321</v>
      </c>
      <c r="AH189" s="43">
        <f t="shared" si="295"/>
        <v>3588</v>
      </c>
      <c r="AI189" s="43">
        <f t="shared" si="296"/>
        <v>21733</v>
      </c>
      <c r="AJ189" s="160">
        <v>37493</v>
      </c>
      <c r="AK189" s="144">
        <v>72198</v>
      </c>
      <c r="AL189" s="160">
        <v>8205</v>
      </c>
      <c r="AM189" s="43">
        <f>+SUM(AJ189:AL189)</f>
        <v>117896</v>
      </c>
      <c r="AN189" s="44">
        <f>+AM189+AG189+L189</f>
        <v>333844</v>
      </c>
      <c r="AQ189" s="43">
        <f t="shared" si="297"/>
        <v>401.875</v>
      </c>
      <c r="AR189" s="43">
        <f t="shared" si="298"/>
        <v>1406.7222222222222</v>
      </c>
      <c r="AS189" s="43">
        <f t="shared" si="298"/>
        <v>512.57142857142856</v>
      </c>
      <c r="AT189" s="43">
        <f t="shared" si="298"/>
        <v>1975.7272727272727</v>
      </c>
      <c r="AU189" s="43">
        <f t="shared" si="299"/>
        <v>39298.666666666664</v>
      </c>
      <c r="AV189" s="44">
        <f t="shared" si="299"/>
        <v>11511.862068965518</v>
      </c>
      <c r="AW189" s="122"/>
      <c r="AX189" s="43">
        <f>MEDIAN($D189:$K189)</f>
        <v>3798</v>
      </c>
      <c r="AY189" s="43">
        <f>MEDIAN($M189:$AF189)</f>
        <v>156</v>
      </c>
      <c r="AZ189" s="43">
        <f t="shared" si="300"/>
        <v>1262</v>
      </c>
      <c r="BA189" s="43">
        <f>MEDIAN($AE189,$AB189,$AA189,$Y189,$V189,$U189,$S189,$R189,$P189,$N189,$M189)</f>
        <v>2</v>
      </c>
      <c r="BB189" s="43">
        <f>MEDIAN($AJ189:$AL189)</f>
        <v>37493</v>
      </c>
      <c r="BC189" s="44">
        <f>MEDIAN((D189:K189,M189:V189,Y189:AF189,AJ189:AL189))</f>
        <v>2326</v>
      </c>
    </row>
    <row r="190" spans="1:55" s="204" customFormat="1">
      <c r="A190" s="199"/>
      <c r="B190" s="200"/>
      <c r="C190" s="201" t="s">
        <v>125</v>
      </c>
      <c r="D190" s="144">
        <v>-542</v>
      </c>
      <c r="E190" s="160">
        <v>7682</v>
      </c>
      <c r="F190" s="160"/>
      <c r="G190" s="160">
        <v>686</v>
      </c>
      <c r="H190" s="144"/>
      <c r="I190" s="144"/>
      <c r="J190" s="160"/>
      <c r="K190" s="144">
        <v>0</v>
      </c>
      <c r="L190" s="43">
        <f>+SUM(D190:K190)</f>
        <v>7826</v>
      </c>
      <c r="M190" s="160"/>
      <c r="N190" s="160"/>
      <c r="O190" s="160">
        <v>521</v>
      </c>
      <c r="P190" s="160"/>
      <c r="Q190" s="160"/>
      <c r="R190" s="160">
        <v>0</v>
      </c>
      <c r="S190" s="160">
        <v>2</v>
      </c>
      <c r="T190" s="160">
        <v>0</v>
      </c>
      <c r="U190" s="160"/>
      <c r="V190" s="144"/>
      <c r="W190" s="144"/>
      <c r="X190" s="144"/>
      <c r="Y190" s="160">
        <v>0</v>
      </c>
      <c r="Z190" s="160"/>
      <c r="AA190" s="250"/>
      <c r="AB190" s="160"/>
      <c r="AC190" s="160">
        <v>2950</v>
      </c>
      <c r="AD190" s="160"/>
      <c r="AE190" s="160"/>
      <c r="AF190" s="160">
        <v>222</v>
      </c>
      <c r="AG190" s="43">
        <f>+SUM(M190:AF190)</f>
        <v>3695</v>
      </c>
      <c r="AH190" s="43">
        <f t="shared" si="295"/>
        <v>3693</v>
      </c>
      <c r="AI190" s="43">
        <f t="shared" si="296"/>
        <v>2</v>
      </c>
      <c r="AJ190" s="160">
        <v>850</v>
      </c>
      <c r="AK190" s="144"/>
      <c r="AL190" s="160">
        <v>0</v>
      </c>
      <c r="AM190" s="43">
        <f>+SUM(AJ190:AL190)</f>
        <v>850</v>
      </c>
      <c r="AN190" s="44">
        <f>+AM190+AG190+L190</f>
        <v>12371</v>
      </c>
      <c r="AQ190" s="43">
        <f t="shared" si="297"/>
        <v>0</v>
      </c>
      <c r="AR190" s="43">
        <f t="shared" si="298"/>
        <v>205.27777777777777</v>
      </c>
      <c r="AS190" s="43">
        <f t="shared" si="298"/>
        <v>527.57142857142856</v>
      </c>
      <c r="AT190" s="43">
        <f t="shared" si="298"/>
        <v>0.18181818181818182</v>
      </c>
      <c r="AU190" s="43">
        <f t="shared" si="299"/>
        <v>283.33333333333331</v>
      </c>
      <c r="AV190" s="44">
        <f t="shared" si="299"/>
        <v>426.58620689655174</v>
      </c>
      <c r="AW190" s="122"/>
      <c r="AX190" s="43">
        <f>MEDIAN($D190:$K190)</f>
        <v>343</v>
      </c>
      <c r="AY190" s="43">
        <f>MEDIAN($M190:$AF190)</f>
        <v>2</v>
      </c>
      <c r="AZ190" s="43">
        <f t="shared" si="300"/>
        <v>371.5</v>
      </c>
      <c r="BA190" s="43">
        <f>MEDIAN($AE190,$AB190,$AA190,$Y190,$V190,$U190,$S190,$R190,$P190,$N190,$M190)</f>
        <v>0</v>
      </c>
      <c r="BB190" s="43">
        <f>MEDIAN($AJ190:$AL190)</f>
        <v>425</v>
      </c>
      <c r="BC190" s="44">
        <f>MEDIAN((D190:K190,M190:V190,Y190:AF190,AJ190:AL190))</f>
        <v>2</v>
      </c>
    </row>
    <row r="191" spans="1:55" s="204" customFormat="1">
      <c r="A191" s="199"/>
      <c r="B191" s="200"/>
      <c r="C191" s="210" t="s">
        <v>158</v>
      </c>
      <c r="D191" s="252">
        <f t="shared" ref="D191:K191" si="301">SUM(D187:D190)</f>
        <v>40940</v>
      </c>
      <c r="E191" s="252">
        <f t="shared" si="301"/>
        <v>18856</v>
      </c>
      <c r="F191" s="252">
        <f t="shared" si="301"/>
        <v>165087</v>
      </c>
      <c r="G191" s="252">
        <f t="shared" si="301"/>
        <v>182685</v>
      </c>
      <c r="H191" s="252">
        <f t="shared" si="301"/>
        <v>113344</v>
      </c>
      <c r="I191" s="252">
        <f t="shared" si="301"/>
        <v>105421</v>
      </c>
      <c r="J191" s="252">
        <f t="shared" si="301"/>
        <v>24593</v>
      </c>
      <c r="K191" s="252">
        <f t="shared" si="301"/>
        <v>41950</v>
      </c>
      <c r="L191" s="45">
        <f>+SUM(D191:K191)</f>
        <v>692876</v>
      </c>
      <c r="M191" s="252">
        <f t="shared" ref="M191:V191" si="302">SUM(M187:M190)</f>
        <v>385</v>
      </c>
      <c r="N191" s="252">
        <f t="shared" si="302"/>
        <v>3425</v>
      </c>
      <c r="O191" s="252">
        <f t="shared" si="302"/>
        <v>8860</v>
      </c>
      <c r="P191" s="252">
        <f t="shared" si="302"/>
        <v>19561</v>
      </c>
      <c r="Q191" s="252">
        <f t="shared" si="302"/>
        <v>32942</v>
      </c>
      <c r="R191" s="252">
        <f t="shared" si="302"/>
        <v>8955</v>
      </c>
      <c r="S191" s="252">
        <f t="shared" si="302"/>
        <v>2099</v>
      </c>
      <c r="T191" s="252">
        <f t="shared" si="302"/>
        <v>8007</v>
      </c>
      <c r="U191" s="252">
        <f t="shared" si="302"/>
        <v>13252</v>
      </c>
      <c r="V191" s="252">
        <f t="shared" si="302"/>
        <v>1460</v>
      </c>
      <c r="W191" s="252"/>
      <c r="X191" s="252"/>
      <c r="Y191" s="252">
        <f t="shared" ref="Y191:AF191" si="303">SUM(Y187:Y190)</f>
        <v>4744</v>
      </c>
      <c r="Z191" s="252">
        <f t="shared" si="303"/>
        <v>11523</v>
      </c>
      <c r="AA191" s="252">
        <f t="shared" si="303"/>
        <v>2272</v>
      </c>
      <c r="AB191" s="252">
        <f t="shared" si="303"/>
        <v>11414</v>
      </c>
      <c r="AC191" s="252">
        <f t="shared" si="303"/>
        <v>19787</v>
      </c>
      <c r="AD191" s="252">
        <f t="shared" si="303"/>
        <v>3809</v>
      </c>
      <c r="AE191" s="252">
        <f t="shared" si="303"/>
        <v>2576</v>
      </c>
      <c r="AF191" s="252">
        <f t="shared" si="303"/>
        <v>5260</v>
      </c>
      <c r="AG191" s="45">
        <f>+SUM(M191:AF191)</f>
        <v>160331</v>
      </c>
      <c r="AH191" s="45">
        <f t="shared" si="295"/>
        <v>90188</v>
      </c>
      <c r="AI191" s="45">
        <f t="shared" si="296"/>
        <v>70143</v>
      </c>
      <c r="AJ191" s="252">
        <f>SUM(AJ187:AJ190)</f>
        <v>52144</v>
      </c>
      <c r="AK191" s="252">
        <f>SUM(AK187:AK190)</f>
        <v>72379</v>
      </c>
      <c r="AL191" s="252">
        <f>SUM(AL187:AL190)</f>
        <v>9050</v>
      </c>
      <c r="AM191" s="45">
        <f>+SUM(AJ191:AL191)</f>
        <v>133573</v>
      </c>
      <c r="AN191" s="211">
        <f>+AM191+AG191+L191</f>
        <v>986780</v>
      </c>
      <c r="AQ191" s="45">
        <f>K191/AQ$5</f>
        <v>5243.75</v>
      </c>
      <c r="AR191" s="45">
        <f>AG191/AR$5</f>
        <v>8907.2777777777774</v>
      </c>
      <c r="AS191" s="45">
        <f>AH191/AS$5</f>
        <v>12884</v>
      </c>
      <c r="AT191" s="45">
        <f>AI191/AT$5</f>
        <v>6376.636363636364</v>
      </c>
      <c r="AU191" s="45">
        <f>AM191/AU$5</f>
        <v>44524.333333333336</v>
      </c>
      <c r="AV191" s="211">
        <f>AN191/AV$5</f>
        <v>34026.896551724138</v>
      </c>
      <c r="AW191" s="122"/>
      <c r="AX191" s="45">
        <f>MEDIAN($D191:$K191)</f>
        <v>73685.5</v>
      </c>
      <c r="AY191" s="45">
        <f>MEDIAN($M191:$AF191)</f>
        <v>6633.5</v>
      </c>
      <c r="AZ191" s="45">
        <f t="shared" si="300"/>
        <v>8860</v>
      </c>
      <c r="BA191" s="45">
        <f>MEDIAN($AE191,$AB191,$AA191,$Y191,$V191,$U191,$S191,$R191,$P191,$N191,$M191)</f>
        <v>3425</v>
      </c>
      <c r="BB191" s="45">
        <f>MEDIAN($AJ191:$AL191)</f>
        <v>52144</v>
      </c>
      <c r="BC191" s="211">
        <f>MEDIAN((D191:K191,M191:V191,Y191:AF191,AJ191:AL191))</f>
        <v>11523</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4">D185-D191</f>
        <v>-40908</v>
      </c>
      <c r="E193" s="256">
        <f t="shared" si="304"/>
        <v>-11492</v>
      </c>
      <c r="F193" s="256">
        <f t="shared" si="304"/>
        <v>-65320</v>
      </c>
      <c r="G193" s="256">
        <f t="shared" si="304"/>
        <v>-179673</v>
      </c>
      <c r="H193" s="256">
        <f t="shared" si="304"/>
        <v>15092</v>
      </c>
      <c r="I193" s="256">
        <f t="shared" si="304"/>
        <v>-75288</v>
      </c>
      <c r="J193" s="256">
        <f t="shared" si="304"/>
        <v>-23470</v>
      </c>
      <c r="K193" s="256">
        <f t="shared" si="304"/>
        <v>-41950</v>
      </c>
      <c r="L193" s="42">
        <f>+SUM(D193:K193)</f>
        <v>-423009</v>
      </c>
      <c r="M193" s="256">
        <f t="shared" ref="M193:V193" si="305">M185-M191</f>
        <v>249</v>
      </c>
      <c r="N193" s="256">
        <f t="shared" si="305"/>
        <v>-3329</v>
      </c>
      <c r="O193" s="256">
        <f t="shared" si="305"/>
        <v>-8839</v>
      </c>
      <c r="P193" s="256">
        <f t="shared" si="305"/>
        <v>-6437</v>
      </c>
      <c r="Q193" s="256">
        <f t="shared" si="305"/>
        <v>-30168</v>
      </c>
      <c r="R193" s="256">
        <f t="shared" si="305"/>
        <v>6344</v>
      </c>
      <c r="S193" s="256">
        <f t="shared" si="305"/>
        <v>-2099</v>
      </c>
      <c r="T193" s="256">
        <f t="shared" si="305"/>
        <v>-7857</v>
      </c>
      <c r="U193" s="256">
        <f t="shared" si="305"/>
        <v>-13252</v>
      </c>
      <c r="V193" s="256">
        <f t="shared" si="305"/>
        <v>-1460</v>
      </c>
      <c r="W193" s="256"/>
      <c r="X193" s="256"/>
      <c r="Y193" s="256">
        <f t="shared" ref="Y193:AF193" si="306">Y185-Y191</f>
        <v>-4744</v>
      </c>
      <c r="Z193" s="256">
        <f t="shared" si="306"/>
        <v>-11430</v>
      </c>
      <c r="AA193" s="256">
        <f t="shared" si="306"/>
        <v>-2253</v>
      </c>
      <c r="AB193" s="256">
        <f t="shared" si="306"/>
        <v>-11716</v>
      </c>
      <c r="AC193" s="256">
        <f t="shared" si="306"/>
        <v>-15083</v>
      </c>
      <c r="AD193" s="256">
        <f t="shared" si="306"/>
        <v>-291</v>
      </c>
      <c r="AE193" s="256">
        <f t="shared" si="306"/>
        <v>-2576</v>
      </c>
      <c r="AF193" s="256">
        <f t="shared" si="306"/>
        <v>-1739</v>
      </c>
      <c r="AG193" s="42">
        <f>+SUM(M193:AF193)</f>
        <v>-116680</v>
      </c>
      <c r="AH193" s="42">
        <f t="shared" ref="AH193" si="307">O193+Q193+Z193+AC193+AD193+AF193+T193</f>
        <v>-75407</v>
      </c>
      <c r="AI193" s="42">
        <f>M193+N193+P193+R193+S193+U193+V193+Y193+AA193+AB193+AE193</f>
        <v>-41273</v>
      </c>
      <c r="AJ193" s="256">
        <f>AJ185-AJ191</f>
        <v>-12016</v>
      </c>
      <c r="AK193" s="256">
        <f>AK185-AK191</f>
        <v>12218</v>
      </c>
      <c r="AL193" s="256">
        <f>AL185-AL191</f>
        <v>-9050</v>
      </c>
      <c r="AM193" s="42">
        <f>+SUM(AJ193:AL193)</f>
        <v>-8848</v>
      </c>
      <c r="AN193" s="230">
        <f>+AM193+AG193+L193</f>
        <v>-548537</v>
      </c>
      <c r="AQ193" s="42">
        <f>K193/AQ$5</f>
        <v>-5243.75</v>
      </c>
      <c r="AR193" s="42">
        <f>AG193/AR$5</f>
        <v>-6482.2222222222226</v>
      </c>
      <c r="AS193" s="42">
        <f>AH193/AS$5</f>
        <v>-10772.428571428571</v>
      </c>
      <c r="AT193" s="42">
        <f>AI193/AT$5</f>
        <v>-3752.090909090909</v>
      </c>
      <c r="AU193" s="42">
        <f>AM193/AU$5</f>
        <v>-2949.3333333333335</v>
      </c>
      <c r="AV193" s="230">
        <f>AN193/AV$5</f>
        <v>-18915.068965517243</v>
      </c>
      <c r="AW193" s="122"/>
      <c r="AX193" s="42">
        <f>MEDIAN($D193:$K193)</f>
        <v>-41429</v>
      </c>
      <c r="AY193" s="42">
        <f>MEDIAN($M193:$AF193)</f>
        <v>-4036.5</v>
      </c>
      <c r="AZ193" s="42">
        <f>MEDIAN($AC193,$AD193,$Z193,$T193,$O193,Q193,AF193)</f>
        <v>-8839</v>
      </c>
      <c r="BA193" s="42">
        <f>MEDIAN($AE193,$AB193,$AA193,$Y193,$V193,$U193,$S193,$R193,$P193,$N193,$M193)</f>
        <v>-2576</v>
      </c>
      <c r="BB193" s="42">
        <f>MEDIAN($AJ193:$AL193)</f>
        <v>-9050</v>
      </c>
      <c r="BC193" s="230">
        <f>MEDIAN((D193:K193,M193:V193,Y193:AF193,AJ193:AL193))</f>
        <v>-8839</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c r="F197" s="160">
        <v>110</v>
      </c>
      <c r="G197" s="160">
        <v>195750</v>
      </c>
      <c r="H197" s="144"/>
      <c r="I197" s="144">
        <v>2</v>
      </c>
      <c r="J197" s="160">
        <v>0</v>
      </c>
      <c r="K197" s="144">
        <v>37500</v>
      </c>
      <c r="L197" s="43">
        <f>+SUM(D197:K197)</f>
        <v>233362</v>
      </c>
      <c r="M197" s="160"/>
      <c r="N197" s="160"/>
      <c r="O197" s="160"/>
      <c r="P197" s="160"/>
      <c r="Q197" s="160">
        <v>12092</v>
      </c>
      <c r="R197" s="160">
        <v>0</v>
      </c>
      <c r="S197" s="160">
        <v>0</v>
      </c>
      <c r="T197" s="160">
        <v>0</v>
      </c>
      <c r="U197" s="160"/>
      <c r="V197" s="144"/>
      <c r="W197" s="144"/>
      <c r="X197" s="144"/>
      <c r="Y197" s="160">
        <v>0</v>
      </c>
      <c r="Z197" s="160">
        <v>0</v>
      </c>
      <c r="AA197" s="250"/>
      <c r="AB197" s="160"/>
      <c r="AC197" s="160">
        <v>4000</v>
      </c>
      <c r="AD197" s="160"/>
      <c r="AE197" s="160"/>
      <c r="AF197" s="160"/>
      <c r="AG197" s="43">
        <f>+SUM(M197:AF197)</f>
        <v>16092</v>
      </c>
      <c r="AH197" s="43">
        <f t="shared" ref="AH197:AH200" si="308">O197+Q197+Z197+AC197+AD197+AF197+T197</f>
        <v>16092</v>
      </c>
      <c r="AI197" s="43">
        <f t="shared" ref="AI197:AI200" si="309">M197+N197+P197+R197+S197+U197+V197+Y197+AA197+AB197+AE197</f>
        <v>0</v>
      </c>
      <c r="AJ197" s="160">
        <v>0</v>
      </c>
      <c r="AK197" s="144"/>
      <c r="AL197" s="160">
        <v>0</v>
      </c>
      <c r="AM197" s="43">
        <f>+SUM(AJ197:AL197)</f>
        <v>0</v>
      </c>
      <c r="AN197" s="44">
        <f>+AM197+AG197+L197</f>
        <v>249454</v>
      </c>
      <c r="AQ197" s="43">
        <f t="shared" ref="AQ197:AQ199" si="310">K197/AQ$5</f>
        <v>4687.5</v>
      </c>
      <c r="AR197" s="43">
        <f t="shared" ref="AR197:AT199" si="311">AG197/AR$5</f>
        <v>894</v>
      </c>
      <c r="AS197" s="43">
        <f t="shared" si="311"/>
        <v>2298.8571428571427</v>
      </c>
      <c r="AT197" s="43">
        <f t="shared" si="311"/>
        <v>0</v>
      </c>
      <c r="AU197" s="43">
        <f t="shared" ref="AU197:AV199" si="312">AM197/AU$5</f>
        <v>0</v>
      </c>
      <c r="AV197" s="44">
        <f t="shared" si="312"/>
        <v>8601.8620689655181</v>
      </c>
      <c r="AW197" s="122"/>
      <c r="AX197" s="43">
        <f>MEDIAN($D197:$K197)</f>
        <v>56</v>
      </c>
      <c r="AY197" s="43">
        <f>MEDIAN($M197:$AF197)</f>
        <v>0</v>
      </c>
      <c r="AZ197" s="43">
        <f t="shared" ref="AZ197:AZ200" si="313">MEDIAN($AC197,$AD197,$Z197,$T197,$O197,Q197,AF197)</f>
        <v>2000</v>
      </c>
      <c r="BA197" s="43">
        <f>MEDIAN($AE197,$AB197,$AA197,$Y197,$V197,$U197,$S197,$R197,$P197,$N197,$M197)</f>
        <v>0</v>
      </c>
      <c r="BB197" s="43">
        <f>MEDIAN($AJ197:$AL197)</f>
        <v>0</v>
      </c>
      <c r="BC197" s="44">
        <f>MEDIAN((D197:K197,M197:V197,Y197:AF197,AJ197:AL197))</f>
        <v>0</v>
      </c>
    </row>
    <row r="198" spans="1:55" s="204" customFormat="1">
      <c r="A198" s="199"/>
      <c r="B198" s="200"/>
      <c r="C198" s="201" t="s">
        <v>162</v>
      </c>
      <c r="D198" s="144">
        <v>0</v>
      </c>
      <c r="E198" s="160"/>
      <c r="F198" s="160"/>
      <c r="G198" s="160">
        <v>0</v>
      </c>
      <c r="H198" s="144"/>
      <c r="I198" s="144"/>
      <c r="J198" s="160">
        <v>0</v>
      </c>
      <c r="K198" s="144">
        <v>0</v>
      </c>
      <c r="L198" s="43">
        <f>+SUM(D198:K198)</f>
        <v>0</v>
      </c>
      <c r="M198" s="160"/>
      <c r="N198" s="160"/>
      <c r="O198" s="160">
        <v>9450</v>
      </c>
      <c r="P198" s="160"/>
      <c r="Q198" s="160">
        <v>0</v>
      </c>
      <c r="R198" s="160">
        <v>0</v>
      </c>
      <c r="S198" s="160">
        <v>0</v>
      </c>
      <c r="T198" s="160">
        <v>0</v>
      </c>
      <c r="U198" s="160"/>
      <c r="V198" s="144"/>
      <c r="W198" s="144"/>
      <c r="X198" s="144"/>
      <c r="Y198" s="160">
        <v>0</v>
      </c>
      <c r="Z198" s="160"/>
      <c r="AA198" s="250"/>
      <c r="AB198" s="160"/>
      <c r="AC198" s="160"/>
      <c r="AD198" s="160"/>
      <c r="AE198" s="160"/>
      <c r="AF198" s="160"/>
      <c r="AG198" s="43">
        <f>+SUM(M198:AF198)</f>
        <v>9450</v>
      </c>
      <c r="AH198" s="43">
        <f t="shared" si="308"/>
        <v>9450</v>
      </c>
      <c r="AI198" s="43">
        <f t="shared" si="309"/>
        <v>0</v>
      </c>
      <c r="AJ198" s="160">
        <v>0</v>
      </c>
      <c r="AK198" s="144"/>
      <c r="AL198" s="160">
        <v>0</v>
      </c>
      <c r="AM198" s="43">
        <f>+SUM(AJ198:AL198)</f>
        <v>0</v>
      </c>
      <c r="AN198" s="44">
        <f>+AM198+AG198+L198</f>
        <v>9450</v>
      </c>
      <c r="AQ198" s="43">
        <f t="shared" si="310"/>
        <v>0</v>
      </c>
      <c r="AR198" s="43">
        <f t="shared" si="311"/>
        <v>525</v>
      </c>
      <c r="AS198" s="43">
        <f t="shared" si="311"/>
        <v>1350</v>
      </c>
      <c r="AT198" s="43">
        <f t="shared" si="311"/>
        <v>0</v>
      </c>
      <c r="AU198" s="43">
        <f t="shared" si="312"/>
        <v>0</v>
      </c>
      <c r="AV198" s="44">
        <f t="shared" si="312"/>
        <v>325.86206896551727</v>
      </c>
      <c r="AW198" s="122"/>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c r="F199" s="160"/>
      <c r="G199" s="160">
        <v>0</v>
      </c>
      <c r="H199" s="144">
        <v>10000</v>
      </c>
      <c r="I199" s="144"/>
      <c r="J199" s="160">
        <v>0</v>
      </c>
      <c r="K199" s="144">
        <v>0</v>
      </c>
      <c r="L199" s="43">
        <f>+SUM(D199:K199)</f>
        <v>10000</v>
      </c>
      <c r="M199" s="160"/>
      <c r="N199" s="160"/>
      <c r="O199" s="160"/>
      <c r="P199" s="160"/>
      <c r="Q199" s="160">
        <v>0</v>
      </c>
      <c r="R199" s="160">
        <v>0</v>
      </c>
      <c r="S199" s="160">
        <v>0</v>
      </c>
      <c r="T199" s="160">
        <v>0</v>
      </c>
      <c r="U199" s="160">
        <v>84</v>
      </c>
      <c r="V199" s="144"/>
      <c r="W199" s="144"/>
      <c r="X199" s="144"/>
      <c r="Y199" s="160">
        <v>0</v>
      </c>
      <c r="Z199" s="160"/>
      <c r="AA199" s="250"/>
      <c r="AB199" s="160"/>
      <c r="AC199" s="160"/>
      <c r="AD199" s="160"/>
      <c r="AE199" s="160"/>
      <c r="AF199" s="160"/>
      <c r="AG199" s="43">
        <f>+SUM(M199:AF199)</f>
        <v>84</v>
      </c>
      <c r="AH199" s="43">
        <f t="shared" si="308"/>
        <v>0</v>
      </c>
      <c r="AI199" s="43">
        <f t="shared" si="309"/>
        <v>84</v>
      </c>
      <c r="AJ199" s="160">
        <v>0</v>
      </c>
      <c r="AK199" s="144"/>
      <c r="AL199" s="160">
        <v>0</v>
      </c>
      <c r="AM199" s="43">
        <f>+SUM(AJ199:AL199)</f>
        <v>0</v>
      </c>
      <c r="AN199" s="44">
        <f>+AM199+AG199+L199</f>
        <v>10084</v>
      </c>
      <c r="AQ199" s="43">
        <f t="shared" si="310"/>
        <v>0</v>
      </c>
      <c r="AR199" s="43">
        <f t="shared" si="311"/>
        <v>4.666666666666667</v>
      </c>
      <c r="AS199" s="43">
        <f t="shared" si="311"/>
        <v>0</v>
      </c>
      <c r="AT199" s="43">
        <f t="shared" si="311"/>
        <v>7.6363636363636367</v>
      </c>
      <c r="AU199" s="43">
        <f t="shared" si="312"/>
        <v>0</v>
      </c>
      <c r="AV199" s="44">
        <f t="shared" si="312"/>
        <v>347.72413793103448</v>
      </c>
      <c r="AW199" s="122"/>
      <c r="AX199" s="43">
        <f>MEDIAN($D199:$K199)</f>
        <v>0</v>
      </c>
      <c r="AY199" s="43">
        <f>MEDIAN($M199:$AF199)</f>
        <v>0</v>
      </c>
      <c r="AZ199" s="43">
        <f t="shared" si="313"/>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4">SUM(D197:D199)</f>
        <v>0</v>
      </c>
      <c r="E200" s="252">
        <f t="shared" si="314"/>
        <v>0</v>
      </c>
      <c r="F200" s="252">
        <f t="shared" si="314"/>
        <v>110</v>
      </c>
      <c r="G200" s="252">
        <f t="shared" si="314"/>
        <v>195750</v>
      </c>
      <c r="H200" s="252">
        <f t="shared" si="314"/>
        <v>10000</v>
      </c>
      <c r="I200" s="252">
        <f t="shared" si="314"/>
        <v>2</v>
      </c>
      <c r="J200" s="252">
        <f t="shared" si="314"/>
        <v>0</v>
      </c>
      <c r="K200" s="252">
        <f t="shared" si="314"/>
        <v>37500</v>
      </c>
      <c r="L200" s="45">
        <f>+SUM(D200:K200)</f>
        <v>243362</v>
      </c>
      <c r="M200" s="252">
        <f t="shared" ref="M200:V200" si="315">SUM(M197:M199)</f>
        <v>0</v>
      </c>
      <c r="N200" s="252">
        <f t="shared" si="315"/>
        <v>0</v>
      </c>
      <c r="O200" s="252">
        <f t="shared" si="315"/>
        <v>9450</v>
      </c>
      <c r="P200" s="252">
        <f t="shared" si="315"/>
        <v>0</v>
      </c>
      <c r="Q200" s="252">
        <f t="shared" si="315"/>
        <v>12092</v>
      </c>
      <c r="R200" s="252">
        <f t="shared" si="315"/>
        <v>0</v>
      </c>
      <c r="S200" s="252">
        <f t="shared" si="315"/>
        <v>0</v>
      </c>
      <c r="T200" s="252">
        <f t="shared" si="315"/>
        <v>0</v>
      </c>
      <c r="U200" s="252">
        <f t="shared" si="315"/>
        <v>84</v>
      </c>
      <c r="V200" s="252">
        <f t="shared" si="315"/>
        <v>0</v>
      </c>
      <c r="W200" s="252"/>
      <c r="X200" s="252"/>
      <c r="Y200" s="252">
        <f t="shared" ref="Y200:AF200" si="316">SUM(Y197:Y199)</f>
        <v>0</v>
      </c>
      <c r="Z200" s="252">
        <f t="shared" si="316"/>
        <v>0</v>
      </c>
      <c r="AA200" s="252">
        <f t="shared" si="316"/>
        <v>0</v>
      </c>
      <c r="AB200" s="252">
        <f t="shared" si="316"/>
        <v>0</v>
      </c>
      <c r="AC200" s="252">
        <f t="shared" si="316"/>
        <v>4000</v>
      </c>
      <c r="AD200" s="252">
        <f t="shared" si="316"/>
        <v>0</v>
      </c>
      <c r="AE200" s="252">
        <f t="shared" si="316"/>
        <v>0</v>
      </c>
      <c r="AF200" s="252">
        <f t="shared" si="316"/>
        <v>0</v>
      </c>
      <c r="AG200" s="45">
        <f>+SUM(M200:AF200)</f>
        <v>25626</v>
      </c>
      <c r="AH200" s="45">
        <f t="shared" si="308"/>
        <v>25542</v>
      </c>
      <c r="AI200" s="45">
        <f t="shared" si="309"/>
        <v>84</v>
      </c>
      <c r="AJ200" s="252">
        <f>SUM(AJ197:AJ199)</f>
        <v>0</v>
      </c>
      <c r="AK200" s="252">
        <f>SUM(AK197:AK199)</f>
        <v>0</v>
      </c>
      <c r="AL200" s="252">
        <f>SUM(AL197:AL199)</f>
        <v>0</v>
      </c>
      <c r="AM200" s="45">
        <f>+SUM(AJ200:AL200)</f>
        <v>0</v>
      </c>
      <c r="AN200" s="211">
        <f>+AM200+AG200+L200</f>
        <v>268988</v>
      </c>
      <c r="AQ200" s="45">
        <f>K200/AQ$5</f>
        <v>4687.5</v>
      </c>
      <c r="AR200" s="45">
        <f>AG200/AR$5</f>
        <v>1423.6666666666667</v>
      </c>
      <c r="AS200" s="45">
        <f>AH200/AS$5</f>
        <v>3648.8571428571427</v>
      </c>
      <c r="AT200" s="45">
        <f>AI200/AT$5</f>
        <v>7.6363636363636367</v>
      </c>
      <c r="AU200" s="45">
        <f>AM200/AU$5</f>
        <v>0</v>
      </c>
      <c r="AV200" s="211">
        <f>AN200/AV$5</f>
        <v>9275.4482758620688</v>
      </c>
      <c r="AW200" s="122"/>
      <c r="AX200" s="45">
        <f>MEDIAN($D200:$K200)</f>
        <v>56</v>
      </c>
      <c r="AY200" s="45">
        <f>MEDIAN($M200:$AF200)</f>
        <v>0</v>
      </c>
      <c r="AZ200" s="45">
        <f t="shared" si="313"/>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17930</v>
      </c>
      <c r="E202" s="160">
        <v>68</v>
      </c>
      <c r="F202" s="160">
        <v>620</v>
      </c>
      <c r="G202" s="160">
        <v>179300</v>
      </c>
      <c r="H202" s="144">
        <v>2064</v>
      </c>
      <c r="I202" s="144"/>
      <c r="J202" s="160">
        <v>6</v>
      </c>
      <c r="K202" s="144">
        <v>45000</v>
      </c>
      <c r="L202" s="43">
        <f>+SUM(D202:K202)</f>
        <v>244988</v>
      </c>
      <c r="M202" s="160"/>
      <c r="N202" s="160"/>
      <c r="O202" s="160">
        <v>350</v>
      </c>
      <c r="P202" s="160"/>
      <c r="Q202" s="160">
        <v>0</v>
      </c>
      <c r="R202" s="160">
        <v>0</v>
      </c>
      <c r="S202" s="160">
        <v>0</v>
      </c>
      <c r="T202" s="160">
        <v>0</v>
      </c>
      <c r="U202" s="160"/>
      <c r="V202" s="144"/>
      <c r="W202" s="144"/>
      <c r="X202" s="144"/>
      <c r="Y202" s="160">
        <v>0</v>
      </c>
      <c r="Z202" s="160"/>
      <c r="AA202" s="250"/>
      <c r="AB202" s="160"/>
      <c r="AC202" s="160">
        <v>80</v>
      </c>
      <c r="AD202" s="160"/>
      <c r="AE202" s="160"/>
      <c r="AF202" s="160"/>
      <c r="AG202" s="43">
        <f>+SUM(M202:AF202)</f>
        <v>430</v>
      </c>
      <c r="AH202" s="43">
        <f t="shared" ref="AH202:AH204" si="317">O202+Q202+Z202+AC202+AD202+AF202+T202</f>
        <v>430</v>
      </c>
      <c r="AI202" s="43">
        <f t="shared" ref="AI202:AI204" si="318">M202+N202+P202+R202+S202+U202+V202+Y202+AA202+AB202+AE202</f>
        <v>0</v>
      </c>
      <c r="AJ202" s="160">
        <v>0</v>
      </c>
      <c r="AK202" s="144">
        <v>103</v>
      </c>
      <c r="AL202" s="160">
        <v>0</v>
      </c>
      <c r="AM202" s="43">
        <f>+SUM(AJ202:AL202)</f>
        <v>103</v>
      </c>
      <c r="AN202" s="44">
        <f>+AM202+AG202+L202</f>
        <v>245521</v>
      </c>
      <c r="AQ202" s="43">
        <f t="shared" ref="AQ202:AQ203" si="319">K202/AQ$5</f>
        <v>5625</v>
      </c>
      <c r="AR202" s="43">
        <f t="shared" ref="AR202:AT203" si="320">AG202/AR$5</f>
        <v>23.888888888888889</v>
      </c>
      <c r="AS202" s="43">
        <f t="shared" si="320"/>
        <v>61.428571428571431</v>
      </c>
      <c r="AT202" s="43">
        <f t="shared" si="320"/>
        <v>0</v>
      </c>
      <c r="AU202" s="43">
        <f t="shared" ref="AU202:AV203" si="321">AM202/AU$5</f>
        <v>34.333333333333336</v>
      </c>
      <c r="AV202" s="44">
        <f t="shared" si="321"/>
        <v>8466.2413793103442</v>
      </c>
      <c r="AW202" s="122"/>
      <c r="AX202" s="43">
        <f>MEDIAN($D202:$K202)</f>
        <v>2064</v>
      </c>
      <c r="AY202" s="43">
        <f>MEDIAN($M202:$AF202)</f>
        <v>0</v>
      </c>
      <c r="AZ202" s="43">
        <f t="shared" ref="AZ202:AZ204" si="322">MEDIAN($AC202,$AD202,$Z202,$T202,$O202,Q202,AF202)</f>
        <v>40</v>
      </c>
      <c r="BA202" s="43">
        <f>MEDIAN($AE202,$AB202,$AA202,$Y202,$V202,$U202,$S202,$R202,$P202,$N202,$M202)</f>
        <v>0</v>
      </c>
      <c r="BB202" s="43">
        <f>MEDIAN($AJ202:$AL202)</f>
        <v>0</v>
      </c>
      <c r="BC202" s="44">
        <f>MEDIAN((D202:K202,M202:V202,Y202:AF202,AJ202:AL202))</f>
        <v>68</v>
      </c>
    </row>
    <row r="203" spans="1:55" s="204" customFormat="1">
      <c r="A203" s="199"/>
      <c r="B203" s="200"/>
      <c r="C203" s="201" t="s">
        <v>125</v>
      </c>
      <c r="D203" s="144">
        <v>5733</v>
      </c>
      <c r="E203" s="160">
        <v>0</v>
      </c>
      <c r="F203" s="160"/>
      <c r="G203" s="160">
        <v>0</v>
      </c>
      <c r="H203" s="144"/>
      <c r="I203" s="144"/>
      <c r="J203" s="160">
        <v>0</v>
      </c>
      <c r="K203" s="144">
        <v>0</v>
      </c>
      <c r="L203" s="43">
        <f>+SUM(D203:K203)</f>
        <v>5733</v>
      </c>
      <c r="M203" s="160"/>
      <c r="N203" s="160"/>
      <c r="O203" s="160">
        <v>760</v>
      </c>
      <c r="P203" s="160"/>
      <c r="Q203" s="160">
        <v>0</v>
      </c>
      <c r="R203" s="160">
        <v>0</v>
      </c>
      <c r="S203" s="160">
        <v>0</v>
      </c>
      <c r="T203" s="160">
        <v>0</v>
      </c>
      <c r="U203" s="160"/>
      <c r="V203" s="144"/>
      <c r="W203" s="144"/>
      <c r="X203" s="144"/>
      <c r="Y203" s="160">
        <v>0</v>
      </c>
      <c r="Z203" s="160">
        <v>1955</v>
      </c>
      <c r="AA203" s="250">
        <v>276</v>
      </c>
      <c r="AB203" s="160"/>
      <c r="AC203" s="160"/>
      <c r="AD203" s="160"/>
      <c r="AE203" s="160"/>
      <c r="AF203" s="160"/>
      <c r="AG203" s="43">
        <f>+SUM(M203:AF203)</f>
        <v>2991</v>
      </c>
      <c r="AH203" s="43">
        <f t="shared" si="317"/>
        <v>2715</v>
      </c>
      <c r="AI203" s="43">
        <f t="shared" si="318"/>
        <v>276</v>
      </c>
      <c r="AJ203" s="160">
        <v>0</v>
      </c>
      <c r="AK203" s="144">
        <v>-5</v>
      </c>
      <c r="AL203" s="160">
        <v>0</v>
      </c>
      <c r="AM203" s="43">
        <f>+SUM(AJ203:AL203)</f>
        <v>-5</v>
      </c>
      <c r="AN203" s="44">
        <f>+AM203+AG203+L203</f>
        <v>8719</v>
      </c>
      <c r="AQ203" s="43">
        <f t="shared" si="319"/>
        <v>0</v>
      </c>
      <c r="AR203" s="43">
        <f t="shared" si="320"/>
        <v>166.16666666666666</v>
      </c>
      <c r="AS203" s="43">
        <f t="shared" si="320"/>
        <v>387.85714285714283</v>
      </c>
      <c r="AT203" s="43">
        <f t="shared" si="320"/>
        <v>25.09090909090909</v>
      </c>
      <c r="AU203" s="43">
        <f t="shared" si="321"/>
        <v>-1.6666666666666667</v>
      </c>
      <c r="AV203" s="44">
        <f t="shared" si="321"/>
        <v>300.65517241379308</v>
      </c>
      <c r="AW203" s="122"/>
      <c r="AX203" s="43">
        <f>MEDIAN($D203:$K203)</f>
        <v>0</v>
      </c>
      <c r="AY203" s="43">
        <f>MEDIAN($M203:$AF203)</f>
        <v>0</v>
      </c>
      <c r="AZ203" s="43">
        <f t="shared" si="322"/>
        <v>380</v>
      </c>
      <c r="BA203" s="43">
        <f>MEDIAN($AE203,$AB203,$AA203,$Y203,$V203,$U203,$S203,$R203,$P203,$N203,$M203)</f>
        <v>0</v>
      </c>
      <c r="BB203" s="43">
        <f>MEDIAN($AJ203:$AL203)</f>
        <v>0</v>
      </c>
      <c r="BC203" s="44">
        <f>MEDIAN((D203:K203,M203:V203,Y203:AF203,AJ203:AL203))</f>
        <v>0</v>
      </c>
    </row>
    <row r="204" spans="1:55" s="204" customFormat="1">
      <c r="A204" s="199"/>
      <c r="B204" s="200"/>
      <c r="C204" s="210" t="s">
        <v>158</v>
      </c>
      <c r="D204" s="252">
        <f t="shared" ref="D204:K204" si="323">SUM(D202:D203)</f>
        <v>23663</v>
      </c>
      <c r="E204" s="252">
        <f t="shared" si="323"/>
        <v>68</v>
      </c>
      <c r="F204" s="252">
        <f t="shared" si="323"/>
        <v>620</v>
      </c>
      <c r="G204" s="252">
        <f t="shared" si="323"/>
        <v>179300</v>
      </c>
      <c r="H204" s="252">
        <f t="shared" si="323"/>
        <v>2064</v>
      </c>
      <c r="I204" s="252">
        <f t="shared" si="323"/>
        <v>0</v>
      </c>
      <c r="J204" s="252">
        <f t="shared" si="323"/>
        <v>6</v>
      </c>
      <c r="K204" s="252">
        <f t="shared" si="323"/>
        <v>45000</v>
      </c>
      <c r="L204" s="45">
        <f>+SUM(D204:K204)</f>
        <v>250721</v>
      </c>
      <c r="M204" s="252">
        <f t="shared" ref="M204:V204" si="324">SUM(M202:M203)</f>
        <v>0</v>
      </c>
      <c r="N204" s="252">
        <f t="shared" si="324"/>
        <v>0</v>
      </c>
      <c r="O204" s="252">
        <f t="shared" si="324"/>
        <v>1110</v>
      </c>
      <c r="P204" s="252">
        <f t="shared" si="324"/>
        <v>0</v>
      </c>
      <c r="Q204" s="252">
        <f t="shared" si="324"/>
        <v>0</v>
      </c>
      <c r="R204" s="252">
        <f t="shared" si="324"/>
        <v>0</v>
      </c>
      <c r="S204" s="252">
        <f t="shared" si="324"/>
        <v>0</v>
      </c>
      <c r="T204" s="252">
        <f t="shared" si="324"/>
        <v>0</v>
      </c>
      <c r="U204" s="252">
        <f t="shared" si="324"/>
        <v>0</v>
      </c>
      <c r="V204" s="252">
        <f t="shared" si="324"/>
        <v>0</v>
      </c>
      <c r="W204" s="252"/>
      <c r="X204" s="252"/>
      <c r="Y204" s="252">
        <f t="shared" ref="Y204:AF204" si="325">SUM(Y202:Y203)</f>
        <v>0</v>
      </c>
      <c r="Z204" s="252">
        <f t="shared" si="325"/>
        <v>1955</v>
      </c>
      <c r="AA204" s="252">
        <f t="shared" si="325"/>
        <v>276</v>
      </c>
      <c r="AB204" s="252">
        <f t="shared" si="325"/>
        <v>0</v>
      </c>
      <c r="AC204" s="252">
        <f t="shared" si="325"/>
        <v>80</v>
      </c>
      <c r="AD204" s="252">
        <f t="shared" si="325"/>
        <v>0</v>
      </c>
      <c r="AE204" s="252">
        <f t="shared" si="325"/>
        <v>0</v>
      </c>
      <c r="AF204" s="252">
        <f t="shared" si="325"/>
        <v>0</v>
      </c>
      <c r="AG204" s="45">
        <f>+SUM(M204:AF204)</f>
        <v>3421</v>
      </c>
      <c r="AH204" s="45">
        <f t="shared" si="317"/>
        <v>3145</v>
      </c>
      <c r="AI204" s="45">
        <f t="shared" si="318"/>
        <v>276</v>
      </c>
      <c r="AJ204" s="252">
        <f>SUM(AJ202:AJ203)</f>
        <v>0</v>
      </c>
      <c r="AK204" s="252">
        <f>SUM(AK202:AK203)</f>
        <v>98</v>
      </c>
      <c r="AL204" s="252">
        <f>SUM(AL202:AL203)</f>
        <v>0</v>
      </c>
      <c r="AM204" s="45">
        <f>+SUM(AJ204:AL204)</f>
        <v>98</v>
      </c>
      <c r="AN204" s="211">
        <f>+AM204+AG204+L204</f>
        <v>254240</v>
      </c>
      <c r="AQ204" s="45">
        <f>K204/AQ$5</f>
        <v>5625</v>
      </c>
      <c r="AR204" s="45">
        <f>AG204/AR$5</f>
        <v>190.05555555555554</v>
      </c>
      <c r="AS204" s="45">
        <f>AH204/AS$5</f>
        <v>449.28571428571428</v>
      </c>
      <c r="AT204" s="45">
        <f>AI204/AT$5</f>
        <v>25.09090909090909</v>
      </c>
      <c r="AU204" s="45">
        <f>AM204/AU$5</f>
        <v>32.666666666666664</v>
      </c>
      <c r="AV204" s="211">
        <f>AN204/AV$5</f>
        <v>8766.8965517241377</v>
      </c>
      <c r="AW204" s="122"/>
      <c r="AX204" s="45">
        <f>MEDIAN($D204:$K204)</f>
        <v>1342</v>
      </c>
      <c r="AY204" s="45">
        <f>MEDIAN($M204:$AF204)</f>
        <v>0</v>
      </c>
      <c r="AZ204" s="45">
        <f t="shared" si="322"/>
        <v>0</v>
      </c>
      <c r="BA204" s="45">
        <f>MEDIAN($AE204,$AB204,$AA204,$Y204,$V204,$U204,$S204,$R204,$P204,$N204,$M204)</f>
        <v>0</v>
      </c>
      <c r="BB204" s="45">
        <f>MEDIAN($AJ204:$AL204)</f>
        <v>0</v>
      </c>
      <c r="BC204" s="211">
        <f>MEDIAN((D204:K204,M204:V204,Y204:AF204,AJ204:AL204))</f>
        <v>0</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26">D200-D204</f>
        <v>-23663</v>
      </c>
      <c r="E206" s="256">
        <f t="shared" si="326"/>
        <v>-68</v>
      </c>
      <c r="F206" s="256">
        <f t="shared" si="326"/>
        <v>-510</v>
      </c>
      <c r="G206" s="256">
        <f t="shared" si="326"/>
        <v>16450</v>
      </c>
      <c r="H206" s="256">
        <f t="shared" si="326"/>
        <v>7936</v>
      </c>
      <c r="I206" s="256">
        <f t="shared" si="326"/>
        <v>2</v>
      </c>
      <c r="J206" s="256">
        <f t="shared" si="326"/>
        <v>-6</v>
      </c>
      <c r="K206" s="256">
        <f t="shared" si="326"/>
        <v>-7500</v>
      </c>
      <c r="L206" s="42">
        <f>+SUM(D206:K206)</f>
        <v>-7359</v>
      </c>
      <c r="M206" s="256">
        <f t="shared" ref="M206:V206" si="327">M200-M204</f>
        <v>0</v>
      </c>
      <c r="N206" s="256">
        <f t="shared" si="327"/>
        <v>0</v>
      </c>
      <c r="O206" s="256">
        <f t="shared" si="327"/>
        <v>8340</v>
      </c>
      <c r="P206" s="256">
        <f t="shared" si="327"/>
        <v>0</v>
      </c>
      <c r="Q206" s="256">
        <f t="shared" si="327"/>
        <v>12092</v>
      </c>
      <c r="R206" s="256">
        <f t="shared" si="327"/>
        <v>0</v>
      </c>
      <c r="S206" s="256">
        <f t="shared" si="327"/>
        <v>0</v>
      </c>
      <c r="T206" s="256">
        <f t="shared" si="327"/>
        <v>0</v>
      </c>
      <c r="U206" s="256">
        <f t="shared" si="327"/>
        <v>84</v>
      </c>
      <c r="V206" s="256">
        <f t="shared" si="327"/>
        <v>0</v>
      </c>
      <c r="W206" s="256"/>
      <c r="X206" s="256"/>
      <c r="Y206" s="256">
        <f t="shared" ref="Y206:AF206" si="328">Y200-Y204</f>
        <v>0</v>
      </c>
      <c r="Z206" s="256">
        <f t="shared" si="328"/>
        <v>-1955</v>
      </c>
      <c r="AA206" s="256">
        <f t="shared" si="328"/>
        <v>-276</v>
      </c>
      <c r="AB206" s="256">
        <f t="shared" si="328"/>
        <v>0</v>
      </c>
      <c r="AC206" s="256">
        <f t="shared" si="328"/>
        <v>3920</v>
      </c>
      <c r="AD206" s="256">
        <f t="shared" si="328"/>
        <v>0</v>
      </c>
      <c r="AE206" s="256">
        <f t="shared" si="328"/>
        <v>0</v>
      </c>
      <c r="AF206" s="256">
        <f t="shared" si="328"/>
        <v>0</v>
      </c>
      <c r="AG206" s="42">
        <f>+SUM(M206:AF206)</f>
        <v>22205</v>
      </c>
      <c r="AH206" s="42">
        <f t="shared" ref="AH206" si="329">O206+Q206+Z206+AC206+AD206+AF206+T206</f>
        <v>22397</v>
      </c>
      <c r="AI206" s="42">
        <f>M206+N206+P206+R206+S206+U206+V206+Y206+AA206+AB206+AE206</f>
        <v>-192</v>
      </c>
      <c r="AJ206" s="256">
        <f>AJ200-AJ204</f>
        <v>0</v>
      </c>
      <c r="AK206" s="256">
        <f>AK200-AK204</f>
        <v>-98</v>
      </c>
      <c r="AL206" s="256">
        <f>AL200-AL204</f>
        <v>0</v>
      </c>
      <c r="AM206" s="42">
        <f>+SUM(AJ206:AL206)</f>
        <v>-98</v>
      </c>
      <c r="AN206" s="230">
        <f>+AM206+AG206+L206</f>
        <v>14748</v>
      </c>
      <c r="AQ206" s="42">
        <f>K206/AQ$5</f>
        <v>-937.5</v>
      </c>
      <c r="AR206" s="42">
        <f>AG206/AR$5</f>
        <v>1233.6111111111111</v>
      </c>
      <c r="AS206" s="42">
        <f>AH206/AS$5</f>
        <v>3199.5714285714284</v>
      </c>
      <c r="AT206" s="42">
        <f>AI206/AT$5</f>
        <v>-17.454545454545453</v>
      </c>
      <c r="AU206" s="42">
        <f>AM206/AU$5</f>
        <v>-32.666666666666664</v>
      </c>
      <c r="AV206" s="230">
        <f>AN206/AV$5</f>
        <v>508.55172413793105</v>
      </c>
      <c r="AW206" s="122"/>
      <c r="AX206" s="42">
        <f>MEDIAN($D206:$K206)</f>
        <v>-37</v>
      </c>
      <c r="AY206" s="42">
        <f>MEDIAN($M206:$AF206)</f>
        <v>0</v>
      </c>
      <c r="AZ206" s="42">
        <f>MEDIAN($AC206,$AD206,$Z206,$T206,$O206,Q206,AF206)</f>
        <v>0</v>
      </c>
      <c r="BA206" s="42">
        <f>MEDIAN($AE206,$AB206,$AA206,$Y206,$V206,$U206,$S206,$R206,$P206,$N206,$M206)</f>
        <v>0</v>
      </c>
      <c r="BB206" s="42">
        <f>MEDIAN($AJ206:$AL206)</f>
        <v>0</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0">D178+D193+D206</f>
        <v>-1380</v>
      </c>
      <c r="E208" s="256">
        <f t="shared" si="330"/>
        <v>-1886</v>
      </c>
      <c r="F208" s="256">
        <f t="shared" si="330"/>
        <v>-3748</v>
      </c>
      <c r="G208" s="256">
        <f t="shared" si="330"/>
        <v>-14677</v>
      </c>
      <c r="H208" s="256">
        <f t="shared" si="330"/>
        <v>47960</v>
      </c>
      <c r="I208" s="256">
        <f t="shared" si="330"/>
        <v>6416</v>
      </c>
      <c r="J208" s="256">
        <f t="shared" si="330"/>
        <v>682</v>
      </c>
      <c r="K208" s="256">
        <f t="shared" si="330"/>
        <v>3359</v>
      </c>
      <c r="L208" s="42">
        <f>+SUM(D208:K208)</f>
        <v>36726</v>
      </c>
      <c r="M208" s="256">
        <f t="shared" ref="M208:V208" si="331">M178+M193+M206</f>
        <v>1907</v>
      </c>
      <c r="N208" s="256">
        <f t="shared" si="331"/>
        <v>3210</v>
      </c>
      <c r="O208" s="256">
        <f t="shared" si="331"/>
        <v>8910</v>
      </c>
      <c r="P208" s="256">
        <f t="shared" si="331"/>
        <v>-425</v>
      </c>
      <c r="Q208" s="256">
        <f t="shared" si="331"/>
        <v>-4932</v>
      </c>
      <c r="R208" s="256">
        <f t="shared" si="331"/>
        <v>2491</v>
      </c>
      <c r="S208" s="256">
        <f t="shared" si="331"/>
        <v>503</v>
      </c>
      <c r="T208" s="256">
        <f t="shared" si="331"/>
        <v>1140</v>
      </c>
      <c r="U208" s="256">
        <f t="shared" si="331"/>
        <v>-6881</v>
      </c>
      <c r="V208" s="256">
        <f t="shared" si="331"/>
        <v>370</v>
      </c>
      <c r="W208" s="256"/>
      <c r="X208" s="256"/>
      <c r="Y208" s="256">
        <f t="shared" ref="Y208:AF208" si="332">Y178+Y193+Y206</f>
        <v>2520</v>
      </c>
      <c r="Z208" s="256">
        <f t="shared" si="332"/>
        <v>5014</v>
      </c>
      <c r="AA208" s="256">
        <f t="shared" si="332"/>
        <v>2040</v>
      </c>
      <c r="AB208" s="256">
        <f t="shared" si="332"/>
        <v>-6274</v>
      </c>
      <c r="AC208" s="256">
        <f t="shared" si="332"/>
        <v>-2172</v>
      </c>
      <c r="AD208" s="256">
        <f t="shared" si="332"/>
        <v>3303</v>
      </c>
      <c r="AE208" s="256">
        <f t="shared" si="332"/>
        <v>672</v>
      </c>
      <c r="AF208" s="256">
        <f t="shared" si="332"/>
        <v>2279</v>
      </c>
      <c r="AG208" s="42">
        <f>+SUM(M208:AF208)</f>
        <v>13675</v>
      </c>
      <c r="AH208" s="42">
        <f t="shared" ref="AH208" si="333">O208+Q208+Z208+AC208+AD208+AF208+T208</f>
        <v>13542</v>
      </c>
      <c r="AI208" s="42">
        <f>M208+N208+P208+R208+S208+U208+V208+Y208+AA208+AB208+AE208</f>
        <v>133</v>
      </c>
      <c r="AJ208" s="256">
        <f>AJ178+AJ193+AJ206</f>
        <v>-2342</v>
      </c>
      <c r="AK208" s="256">
        <f>AK178+AK193+AK206</f>
        <v>12954</v>
      </c>
      <c r="AL208" s="256">
        <f>AL178+AL193+AL206</f>
        <v>-2749</v>
      </c>
      <c r="AM208" s="42">
        <f>+SUM(AJ208:AL208)</f>
        <v>7863</v>
      </c>
      <c r="AN208" s="230">
        <f>+AM208+AG208+L208</f>
        <v>58264</v>
      </c>
      <c r="AQ208" s="42">
        <f>K208/AQ$5</f>
        <v>419.875</v>
      </c>
      <c r="AR208" s="42">
        <f>AG208/AR$5</f>
        <v>759.72222222222217</v>
      </c>
      <c r="AS208" s="42">
        <f>AH208/AS$5</f>
        <v>1934.5714285714287</v>
      </c>
      <c r="AT208" s="42">
        <f>AI208/AT$5</f>
        <v>12.090909090909092</v>
      </c>
      <c r="AU208" s="42">
        <f>AM208/AU$5</f>
        <v>2621</v>
      </c>
      <c r="AV208" s="230">
        <f>AN208/AV$5</f>
        <v>2009.1034482758621</v>
      </c>
      <c r="AW208" s="122"/>
      <c r="AX208" s="42">
        <f>MEDIAN($D208:$K208)</f>
        <v>-349</v>
      </c>
      <c r="AY208" s="42">
        <f>MEDIAN($M208:$AF208)</f>
        <v>1523.5</v>
      </c>
      <c r="AZ208" s="42">
        <f>MEDIAN($AC208,$AD208,$Z208,$T208,$O208,Q208,AF208)</f>
        <v>2279</v>
      </c>
      <c r="BA208" s="42">
        <f>MEDIAN($AE208,$AB208,$AA208,$Y208,$V208,$U208,$S208,$R208,$P208,$N208,$M208)</f>
        <v>672</v>
      </c>
      <c r="BB208" s="42">
        <f>MEDIAN($AJ208:$AL208)</f>
        <v>-2342</v>
      </c>
      <c r="BC208" s="230">
        <f>MEDIAN((D208:K208,M208:V208,Y208:AF208,AJ208:AL208))</f>
        <v>682</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9428</v>
      </c>
      <c r="E210" s="160">
        <v>13976</v>
      </c>
      <c r="F210" s="160">
        <v>36136</v>
      </c>
      <c r="G210" s="160">
        <v>20518</v>
      </c>
      <c r="H210" s="144">
        <v>17688</v>
      </c>
      <c r="I210" s="144">
        <v>12621</v>
      </c>
      <c r="J210" s="160">
        <v>20688</v>
      </c>
      <c r="K210" s="144">
        <v>23035</v>
      </c>
      <c r="L210" s="43">
        <f>+SUM(D210:K210)</f>
        <v>154090</v>
      </c>
      <c r="M210" s="160">
        <v>1566</v>
      </c>
      <c r="N210" s="160">
        <v>2813</v>
      </c>
      <c r="O210" s="160">
        <v>45533</v>
      </c>
      <c r="P210" s="160">
        <v>3262</v>
      </c>
      <c r="Q210" s="160">
        <v>6849</v>
      </c>
      <c r="R210" s="160">
        <v>2235</v>
      </c>
      <c r="S210" s="160">
        <v>9672</v>
      </c>
      <c r="T210" s="160">
        <v>3705</v>
      </c>
      <c r="U210" s="160">
        <v>28445</v>
      </c>
      <c r="V210" s="144">
        <v>5035</v>
      </c>
      <c r="W210" s="144"/>
      <c r="X210" s="144"/>
      <c r="Y210" s="160">
        <v>39236</v>
      </c>
      <c r="Z210" s="160">
        <v>2821</v>
      </c>
      <c r="AA210" s="250">
        <v>4452</v>
      </c>
      <c r="AB210" s="160">
        <v>11834</v>
      </c>
      <c r="AC210" s="160">
        <v>1339</v>
      </c>
      <c r="AD210" s="160">
        <v>8711</v>
      </c>
      <c r="AE210" s="160">
        <v>1846</v>
      </c>
      <c r="AF210" s="160">
        <v>572</v>
      </c>
      <c r="AG210" s="43">
        <f>+SUM(M210:AF210)</f>
        <v>179926</v>
      </c>
      <c r="AH210" s="43">
        <f t="shared" ref="AH210" si="334">O210+Q210+Z210+AC210+AD210+AF210+T210</f>
        <v>69530</v>
      </c>
      <c r="AI210" s="43">
        <f>M210+N210+P210+R210+S210+U210+V210+Y210+AA210+AB210+AE210</f>
        <v>110396</v>
      </c>
      <c r="AJ210" s="160">
        <v>5376</v>
      </c>
      <c r="AK210" s="144">
        <v>1366</v>
      </c>
      <c r="AL210" s="160">
        <v>5113</v>
      </c>
      <c r="AM210" s="43">
        <f>+SUM(AJ210:AL210)</f>
        <v>11855</v>
      </c>
      <c r="AN210" s="44">
        <f>+AM210+AG210+L210</f>
        <v>345871</v>
      </c>
      <c r="AQ210" s="43">
        <f t="shared" ref="AQ210" si="335">K210/AQ$5</f>
        <v>2879.375</v>
      </c>
      <c r="AR210" s="43">
        <f t="shared" ref="AR210:AT210" si="336">AG210/AR$5</f>
        <v>9995.8888888888887</v>
      </c>
      <c r="AS210" s="43">
        <f t="shared" si="336"/>
        <v>9932.8571428571431</v>
      </c>
      <c r="AT210" s="43">
        <f t="shared" si="336"/>
        <v>10036</v>
      </c>
      <c r="AU210" s="43">
        <f t="shared" ref="AU210:AV210" si="337">AM210/AU$5</f>
        <v>3951.6666666666665</v>
      </c>
      <c r="AV210" s="44">
        <f t="shared" si="337"/>
        <v>11926.586206896553</v>
      </c>
      <c r="AW210" s="122"/>
      <c r="AX210" s="43">
        <f>MEDIAN($D210:$K210)</f>
        <v>19103</v>
      </c>
      <c r="AY210" s="43">
        <f>MEDIAN($M210:$AF210)</f>
        <v>4078.5</v>
      </c>
      <c r="AZ210" s="43">
        <f>MEDIAN($AC210,$AD210,$Z210,$T210,$O210,Q210,AF210)</f>
        <v>3705</v>
      </c>
      <c r="BA210" s="43">
        <f>MEDIAN($AE210,$AB210,$AA210,$Y210,$V210,$U210,$S210,$R210,$P210,$N210,$M210)</f>
        <v>4452</v>
      </c>
      <c r="BB210" s="43">
        <f>MEDIAN($AJ210:$AL210)</f>
        <v>5113</v>
      </c>
      <c r="BC210" s="44">
        <f>MEDIAN((D210:K210,M210:V210,Y210:AF210,AJ210:AL210))</f>
        <v>6849</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38">D208+D210</f>
        <v>8048</v>
      </c>
      <c r="E212" s="280">
        <f t="shared" si="338"/>
        <v>12090</v>
      </c>
      <c r="F212" s="280">
        <f t="shared" si="338"/>
        <v>32388</v>
      </c>
      <c r="G212" s="280">
        <f t="shared" si="338"/>
        <v>5841</v>
      </c>
      <c r="H212" s="280">
        <f t="shared" si="338"/>
        <v>65648</v>
      </c>
      <c r="I212" s="280">
        <f t="shared" si="338"/>
        <v>19037</v>
      </c>
      <c r="J212" s="280">
        <f t="shared" si="338"/>
        <v>21370</v>
      </c>
      <c r="K212" s="280">
        <f t="shared" si="338"/>
        <v>26394</v>
      </c>
      <c r="L212" s="42">
        <f t="shared" si="338"/>
        <v>190816</v>
      </c>
      <c r="M212" s="280">
        <f t="shared" si="338"/>
        <v>3473</v>
      </c>
      <c r="N212" s="280">
        <f t="shared" si="338"/>
        <v>6023</v>
      </c>
      <c r="O212" s="280">
        <f t="shared" si="338"/>
        <v>54443</v>
      </c>
      <c r="P212" s="280">
        <f t="shared" si="338"/>
        <v>2837</v>
      </c>
      <c r="Q212" s="280">
        <f t="shared" si="338"/>
        <v>1917</v>
      </c>
      <c r="R212" s="280">
        <f t="shared" si="338"/>
        <v>4726</v>
      </c>
      <c r="S212" s="280">
        <f t="shared" si="338"/>
        <v>10175</v>
      </c>
      <c r="T212" s="280">
        <f t="shared" si="338"/>
        <v>4845</v>
      </c>
      <c r="U212" s="280">
        <f t="shared" si="338"/>
        <v>21564</v>
      </c>
      <c r="V212" s="280">
        <f t="shared" si="338"/>
        <v>5405</v>
      </c>
      <c r="W212" s="280"/>
      <c r="X212" s="280"/>
      <c r="Y212" s="280">
        <f t="shared" ref="Y212:AN212" si="339">Y208+Y210</f>
        <v>41756</v>
      </c>
      <c r="Z212" s="280">
        <f t="shared" si="339"/>
        <v>7835</v>
      </c>
      <c r="AA212" s="280">
        <f t="shared" si="339"/>
        <v>6492</v>
      </c>
      <c r="AB212" s="280">
        <f t="shared" si="339"/>
        <v>5560</v>
      </c>
      <c r="AC212" s="280">
        <f t="shared" si="339"/>
        <v>-833</v>
      </c>
      <c r="AD212" s="280">
        <f t="shared" si="339"/>
        <v>12014</v>
      </c>
      <c r="AE212" s="280">
        <f t="shared" si="339"/>
        <v>2518</v>
      </c>
      <c r="AF212" s="280">
        <f t="shared" si="339"/>
        <v>2851</v>
      </c>
      <c r="AG212" s="42">
        <f t="shared" si="339"/>
        <v>193601</v>
      </c>
      <c r="AH212" s="42">
        <f t="shared" ref="AH212" si="340">O212+Q212+Z212+AC212+AD212+AF212+T212</f>
        <v>83072</v>
      </c>
      <c r="AI212" s="42">
        <f>M212+N212+P212+R212+S212+U212+V212+Y212+AA212+AB212+AE212</f>
        <v>110529</v>
      </c>
      <c r="AJ212" s="284">
        <f t="shared" si="339"/>
        <v>3034</v>
      </c>
      <c r="AK212" s="280">
        <f t="shared" si="339"/>
        <v>14320</v>
      </c>
      <c r="AL212" s="285">
        <f t="shared" si="339"/>
        <v>2364</v>
      </c>
      <c r="AM212" s="42">
        <f t="shared" si="339"/>
        <v>19718</v>
      </c>
      <c r="AN212" s="230">
        <f t="shared" si="339"/>
        <v>404135</v>
      </c>
      <c r="AQ212" s="42">
        <f>K212/AQ$5</f>
        <v>3299.25</v>
      </c>
      <c r="AR212" s="42">
        <f>AG212/AR$5</f>
        <v>10755.611111111111</v>
      </c>
      <c r="AS212" s="42">
        <f>AH212/AS$5</f>
        <v>11867.428571428571</v>
      </c>
      <c r="AT212" s="42">
        <f>AI212/AT$5</f>
        <v>10048.09090909091</v>
      </c>
      <c r="AU212" s="42">
        <f>AM212/AU$5</f>
        <v>6572.666666666667</v>
      </c>
      <c r="AV212" s="230">
        <f>AN212/AV$5</f>
        <v>13935.689655172413</v>
      </c>
      <c r="AW212" s="122"/>
      <c r="AX212" s="42">
        <f>MEDIAN($D212:$K212)</f>
        <v>20203.5</v>
      </c>
      <c r="AY212" s="42">
        <f>MEDIAN($M212:$AF212)</f>
        <v>5482.5</v>
      </c>
      <c r="AZ212" s="42">
        <f>MEDIAN($AC212,$AD212,$Z212,$T212,$O212,Q212,AF212)</f>
        <v>4845</v>
      </c>
      <c r="BA212" s="42">
        <f>MEDIAN($AE212,$AB212,$AA212,$Y212,$V212,$U212,$S212,$R212,$P212,$N212,$M212)</f>
        <v>5560</v>
      </c>
      <c r="BB212" s="42">
        <f>MEDIAN($AJ212:$AL212)</f>
        <v>3034</v>
      </c>
      <c r="BC212" s="230">
        <f>MEDIAN((D212:K212,M212:V212,Y212:AF212,AJ212:AL212))</f>
        <v>6492</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v>-78</v>
      </c>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134</v>
      </c>
      <c r="E215" s="160">
        <v>1720</v>
      </c>
      <c r="F215" s="160">
        <v>47606</v>
      </c>
      <c r="G215" s="160">
        <v>0</v>
      </c>
      <c r="H215" s="144">
        <v>22799</v>
      </c>
      <c r="I215" s="144">
        <v>90018</v>
      </c>
      <c r="J215" s="160"/>
      <c r="K215" s="144">
        <v>-7193</v>
      </c>
      <c r="L215" s="43">
        <f>+SUM(D215:K215)</f>
        <v>155084</v>
      </c>
      <c r="M215" s="160">
        <v>27501</v>
      </c>
      <c r="N215" s="160"/>
      <c r="O215" s="160"/>
      <c r="P215" s="160">
        <v>13000</v>
      </c>
      <c r="Q215" s="160">
        <v>0</v>
      </c>
      <c r="R215" s="160">
        <v>5697</v>
      </c>
      <c r="S215" s="160">
        <v>0</v>
      </c>
      <c r="T215" s="160">
        <v>57</v>
      </c>
      <c r="U215" s="160"/>
      <c r="V215" s="144">
        <v>178</v>
      </c>
      <c r="W215" s="144"/>
      <c r="X215" s="144"/>
      <c r="Y215" s="160"/>
      <c r="Z215" s="160"/>
      <c r="AA215" s="250"/>
      <c r="AB215" s="160">
        <v>12064</v>
      </c>
      <c r="AC215" s="160"/>
      <c r="AD215" s="160"/>
      <c r="AE215" s="160">
        <v>5833</v>
      </c>
      <c r="AF215" s="160">
        <v>358</v>
      </c>
      <c r="AG215" s="43">
        <f>+SUM(M215:AF215)</f>
        <v>64688</v>
      </c>
      <c r="AH215" s="43">
        <f t="shared" ref="AH215" si="341">O215+Q215+Z215+AC215+AD215+AF215+T215</f>
        <v>415</v>
      </c>
      <c r="AI215" s="43">
        <f>M215+N215+P215+R215+S215+U215+V215+Y215+AA215+AB215+AE215</f>
        <v>64273</v>
      </c>
      <c r="AJ215" s="160">
        <v>48665</v>
      </c>
      <c r="AK215" s="144"/>
      <c r="AL215" s="160">
        <v>19207</v>
      </c>
      <c r="AM215" s="43">
        <f>+SUM(AJ215:AL215)</f>
        <v>67872</v>
      </c>
      <c r="AN215" s="44">
        <f>+AM215+AG215+L215</f>
        <v>287644</v>
      </c>
      <c r="AQ215" s="43">
        <f t="shared" ref="AQ215" si="342">K215/AQ$5</f>
        <v>-899.125</v>
      </c>
      <c r="AR215" s="43">
        <f t="shared" ref="AR215:AT215" si="343">AG215/AR$5</f>
        <v>3593.7777777777778</v>
      </c>
      <c r="AS215" s="43">
        <f t="shared" si="343"/>
        <v>59.285714285714285</v>
      </c>
      <c r="AT215" s="43">
        <f t="shared" si="343"/>
        <v>5843</v>
      </c>
      <c r="AU215" s="43">
        <f t="shared" ref="AU215:AV215" si="344">AM215/AU$5</f>
        <v>22624</v>
      </c>
      <c r="AV215" s="44">
        <f t="shared" si="344"/>
        <v>9918.7586206896558</v>
      </c>
      <c r="AW215" s="122"/>
      <c r="AX215" s="43">
        <f>MEDIAN($D215:$K215)</f>
        <v>1720</v>
      </c>
      <c r="AY215" s="43">
        <f>MEDIAN($M215:$AF215)</f>
        <v>3027.5</v>
      </c>
      <c r="AZ215" s="43">
        <f>MEDIAN($AC215,$AD215,$Z215,$T215,$O215,Q215,AF215)</f>
        <v>57</v>
      </c>
      <c r="BA215" s="43">
        <f>MEDIAN($AE215,$AB215,$AA215,$Y215,$V215,$U215,$S215,$R215,$P215,$N215,$M215)</f>
        <v>5833</v>
      </c>
      <c r="BB215" s="43">
        <f>MEDIAN($AJ215:$AL215)</f>
        <v>33936</v>
      </c>
      <c r="BC215" s="44">
        <f>MEDIAN((D215:K215,M215:V215,Y215:AF215,AJ215:AL215))</f>
        <v>5697</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45">D215+D212</f>
        <v>8182</v>
      </c>
      <c r="E217" s="280">
        <f t="shared" si="345"/>
        <v>13810</v>
      </c>
      <c r="F217" s="280">
        <f t="shared" si="345"/>
        <v>79994</v>
      </c>
      <c r="G217" s="280">
        <f t="shared" si="345"/>
        <v>5841</v>
      </c>
      <c r="H217" s="280">
        <f t="shared" si="345"/>
        <v>88447</v>
      </c>
      <c r="I217" s="280">
        <f t="shared" si="345"/>
        <v>109055</v>
      </c>
      <c r="J217" s="280">
        <f t="shared" si="345"/>
        <v>21370</v>
      </c>
      <c r="K217" s="280">
        <f t="shared" si="345"/>
        <v>19201</v>
      </c>
      <c r="L217" s="42">
        <f>+SUM(D217:K217)</f>
        <v>345900</v>
      </c>
      <c r="M217" s="280">
        <f t="shared" ref="M217:V217" si="346">M215+M212</f>
        <v>30974</v>
      </c>
      <c r="N217" s="280">
        <f t="shared" si="346"/>
        <v>6023</v>
      </c>
      <c r="O217" s="280">
        <f t="shared" si="346"/>
        <v>54443</v>
      </c>
      <c r="P217" s="280">
        <f t="shared" si="346"/>
        <v>15837</v>
      </c>
      <c r="Q217" s="280">
        <f t="shared" si="346"/>
        <v>1917</v>
      </c>
      <c r="R217" s="280">
        <f t="shared" si="346"/>
        <v>10423</v>
      </c>
      <c r="S217" s="280">
        <f t="shared" si="346"/>
        <v>10175</v>
      </c>
      <c r="T217" s="280">
        <f t="shared" si="346"/>
        <v>4902</v>
      </c>
      <c r="U217" s="280">
        <f t="shared" si="346"/>
        <v>21564</v>
      </c>
      <c r="V217" s="280">
        <f t="shared" si="346"/>
        <v>5583</v>
      </c>
      <c r="W217" s="280"/>
      <c r="X217" s="280"/>
      <c r="Y217" s="280">
        <f t="shared" ref="Y217:AF217" si="347">Y215+Y212</f>
        <v>41756</v>
      </c>
      <c r="Z217" s="280">
        <f t="shared" si="347"/>
        <v>7835</v>
      </c>
      <c r="AA217" s="280">
        <f t="shared" si="347"/>
        <v>6492</v>
      </c>
      <c r="AB217" s="280">
        <f t="shared" si="347"/>
        <v>17624</v>
      </c>
      <c r="AC217" s="280">
        <f t="shared" si="347"/>
        <v>-833</v>
      </c>
      <c r="AD217" s="280">
        <f t="shared" si="347"/>
        <v>12014</v>
      </c>
      <c r="AE217" s="280">
        <f t="shared" si="347"/>
        <v>8351</v>
      </c>
      <c r="AF217" s="280">
        <f t="shared" si="347"/>
        <v>3209</v>
      </c>
      <c r="AG217" s="42">
        <f>+SUM(M217:AF217)</f>
        <v>258289</v>
      </c>
      <c r="AH217" s="42">
        <f t="shared" ref="AH217" si="348">O217+Q217+Z217+AC217+AD217+AF217+T217</f>
        <v>83487</v>
      </c>
      <c r="AI217" s="42">
        <f>M217+N217+P217+R217+S217+U217+V217+Y217+AA217+AB217+AE217</f>
        <v>174802</v>
      </c>
      <c r="AJ217" s="280">
        <f>AJ215+AJ212</f>
        <v>51699</v>
      </c>
      <c r="AK217" s="280">
        <f>AK215+AK212</f>
        <v>14320</v>
      </c>
      <c r="AL217" s="280">
        <f>AL215+AL212</f>
        <v>21571</v>
      </c>
      <c r="AM217" s="42">
        <f>+SUM(AJ217:AL217)</f>
        <v>87590</v>
      </c>
      <c r="AN217" s="230">
        <f>+AM217+AG217+L217</f>
        <v>691779</v>
      </c>
      <c r="AQ217" s="42">
        <f>K217/AQ$5</f>
        <v>2400.125</v>
      </c>
      <c r="AR217" s="42">
        <f>AG217/AR$5</f>
        <v>14349.388888888889</v>
      </c>
      <c r="AS217" s="42">
        <f>AH217/AS$5</f>
        <v>11926.714285714286</v>
      </c>
      <c r="AT217" s="42">
        <f>AI217/AT$5</f>
        <v>15891.09090909091</v>
      </c>
      <c r="AU217" s="42">
        <f>AM217/AU$5</f>
        <v>29196.666666666668</v>
      </c>
      <c r="AV217" s="230">
        <f>AN217/AV$5</f>
        <v>23854.448275862069</v>
      </c>
      <c r="AW217" s="122"/>
      <c r="AX217" s="42">
        <f>MEDIAN($D217:$K217)</f>
        <v>20285.5</v>
      </c>
      <c r="AY217" s="42">
        <f>MEDIAN($M217:$AF217)</f>
        <v>9263</v>
      </c>
      <c r="AZ217" s="42">
        <f>MEDIAN($AC217,$AD217,$Z217,$T217,$O217,Q217,AF217)</f>
        <v>4902</v>
      </c>
      <c r="BA217" s="42">
        <f>MEDIAN($AE217,$AB217,$AA217,$Y217,$V217,$U217,$S217,$R217,$P217,$N217,$M217)</f>
        <v>10423</v>
      </c>
      <c r="BB217" s="42">
        <f>MEDIAN($AJ217:$AL217)</f>
        <v>21571</v>
      </c>
      <c r="BC217" s="230">
        <f>MEDIAN((D217:K217,M217:V217,Y217:AF217,AJ217:AL217))</f>
        <v>13810</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2013</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14799</v>
      </c>
      <c r="E225" s="17">
        <v>3564</v>
      </c>
      <c r="F225" s="17">
        <v>8350</v>
      </c>
      <c r="G225" s="17">
        <v>29461</v>
      </c>
      <c r="H225" s="135">
        <v>76329</v>
      </c>
      <c r="I225" s="135">
        <v>45946</v>
      </c>
      <c r="J225" s="17">
        <v>9694</v>
      </c>
      <c r="K225" s="135">
        <v>17613</v>
      </c>
      <c r="L225" s="43">
        <f>+SUM(D225:K225)</f>
        <v>205756</v>
      </c>
      <c r="M225" s="160">
        <v>-3070</v>
      </c>
      <c r="N225" s="160">
        <v>1546</v>
      </c>
      <c r="O225" s="160">
        <v>10361</v>
      </c>
      <c r="P225" s="160">
        <v>113</v>
      </c>
      <c r="Q225" s="160">
        <v>400</v>
      </c>
      <c r="R225" s="160">
        <v>274</v>
      </c>
      <c r="S225" s="160">
        <v>600</v>
      </c>
      <c r="T225" s="160">
        <v>2065</v>
      </c>
      <c r="U225" s="160">
        <v>1364</v>
      </c>
      <c r="V225" s="144">
        <v>40</v>
      </c>
      <c r="W225" s="144"/>
      <c r="X225" s="144"/>
      <c r="Y225" s="160">
        <v>2646</v>
      </c>
      <c r="Z225" s="160">
        <v>1957</v>
      </c>
      <c r="AA225" s="250">
        <v>12</v>
      </c>
      <c r="AB225" s="160">
        <v>-440</v>
      </c>
      <c r="AC225" s="160">
        <v>3196</v>
      </c>
      <c r="AD225" s="160">
        <v>-2798</v>
      </c>
      <c r="AE225" s="160">
        <v>-1415</v>
      </c>
      <c r="AF225" s="160">
        <v>-1699</v>
      </c>
      <c r="AG225" s="43">
        <f>+SUM(M225:AF225)</f>
        <v>15152</v>
      </c>
      <c r="AH225" s="43">
        <f t="shared" ref="AH225" si="349">O225+Q225+Z225+AC225+AD225+AF225+T225</f>
        <v>13482</v>
      </c>
      <c r="AI225" s="43">
        <f>M225+N225+P225+R225+S225+U225+V225+Y225+AA225+AB225+AE225</f>
        <v>1670</v>
      </c>
      <c r="AJ225" s="160">
        <v>4029</v>
      </c>
      <c r="AK225" s="144">
        <v>441</v>
      </c>
      <c r="AL225" s="160">
        <v>2145</v>
      </c>
      <c r="AM225" s="43">
        <f>+SUM(AJ225:AL225)</f>
        <v>6615</v>
      </c>
      <c r="AN225" s="44">
        <f>+AM225+AG225+L225</f>
        <v>227523</v>
      </c>
      <c r="AQ225" s="43">
        <f t="shared" ref="AQ225" si="350">K225/AQ$5</f>
        <v>2201.625</v>
      </c>
      <c r="AR225" s="43">
        <f t="shared" ref="AR225:AT225" si="351">AG225/AR$5</f>
        <v>841.77777777777783</v>
      </c>
      <c r="AS225" s="43">
        <f t="shared" si="351"/>
        <v>1926</v>
      </c>
      <c r="AT225" s="43">
        <f t="shared" si="351"/>
        <v>151.81818181818181</v>
      </c>
      <c r="AU225" s="43">
        <f t="shared" ref="AU225:AV225" si="352">AM225/AU$5</f>
        <v>2205</v>
      </c>
      <c r="AV225" s="44">
        <f t="shared" si="352"/>
        <v>7845.6206896551721</v>
      </c>
      <c r="AW225" s="122"/>
      <c r="AX225" s="43">
        <f>MEDIAN($D225:$K225)</f>
        <v>16206</v>
      </c>
      <c r="AY225" s="43">
        <f>MEDIAN($M225:$AF225)</f>
        <v>337</v>
      </c>
      <c r="AZ225" s="43">
        <f>MEDIAN($AC225,$AD225,$Z225,$T225,$O225,Q225,AF225)</f>
        <v>1957</v>
      </c>
      <c r="BA225" s="43">
        <f>MEDIAN($AE225,$AB225,$AA225,$Y225,$V225,$U225,$S225,$R225,$P225,$N225,$M225)</f>
        <v>113</v>
      </c>
      <c r="BB225" s="43">
        <f>MEDIAN($AJ225:$AL225)</f>
        <v>2145</v>
      </c>
      <c r="BC225" s="44">
        <f>MEDIAN((D225:K225,M225:V225,Y225:AF225,AJ225:AL225))</f>
        <v>1957</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36511</v>
      </c>
      <c r="E228" s="160">
        <v>9907</v>
      </c>
      <c r="F228" s="160">
        <v>46079</v>
      </c>
      <c r="G228" s="160">
        <v>110575</v>
      </c>
      <c r="H228" s="144">
        <v>36947</v>
      </c>
      <c r="I228" s="144">
        <v>56850</v>
      </c>
      <c r="J228" s="160">
        <v>20193</v>
      </c>
      <c r="K228" s="144">
        <v>36234</v>
      </c>
      <c r="L228" s="43">
        <f>+SUM(D228:K228)</f>
        <v>353296</v>
      </c>
      <c r="M228" s="160">
        <v>1646</v>
      </c>
      <c r="N228" s="160">
        <v>5055</v>
      </c>
      <c r="O228" s="160">
        <v>7163</v>
      </c>
      <c r="P228" s="160">
        <v>5839</v>
      </c>
      <c r="Q228" s="160">
        <v>9928</v>
      </c>
      <c r="R228" s="160">
        <v>3359</v>
      </c>
      <c r="S228" s="160">
        <v>2266</v>
      </c>
      <c r="T228" s="160">
        <v>5358</v>
      </c>
      <c r="U228" s="160">
        <v>4531</v>
      </c>
      <c r="V228" s="144">
        <v>1712</v>
      </c>
      <c r="W228" s="144"/>
      <c r="X228" s="144"/>
      <c r="Y228" s="160">
        <v>5521</v>
      </c>
      <c r="Z228" s="160">
        <v>12833</v>
      </c>
      <c r="AA228" s="250">
        <v>4322</v>
      </c>
      <c r="AB228" s="160">
        <v>3940</v>
      </c>
      <c r="AC228" s="160">
        <v>6384</v>
      </c>
      <c r="AD228" s="160">
        <v>4946</v>
      </c>
      <c r="AE228" s="160">
        <v>1845</v>
      </c>
      <c r="AF228" s="160">
        <v>4448</v>
      </c>
      <c r="AG228" s="43">
        <f>+SUM(M228:AF228)</f>
        <v>91096</v>
      </c>
      <c r="AH228" s="43">
        <f t="shared" ref="AH228:AH232" si="353">O228+Q228+Z228+AC228+AD228+AF228+T228</f>
        <v>51060</v>
      </c>
      <c r="AI228" s="43">
        <f t="shared" ref="AI228:AI232" si="354">M228+N228+P228+R228+S228+U228+V228+Y228+AA228+AB228+AE228</f>
        <v>40036</v>
      </c>
      <c r="AJ228" s="160">
        <v>8239</v>
      </c>
      <c r="AK228" s="144">
        <v>1135</v>
      </c>
      <c r="AL228" s="160">
        <v>2447</v>
      </c>
      <c r="AM228" s="43">
        <f>+SUM(AJ228:AL228)</f>
        <v>11821</v>
      </c>
      <c r="AN228" s="44">
        <f>+AM228+AG228+L228</f>
        <v>456213</v>
      </c>
      <c r="AQ228" s="43">
        <f t="shared" ref="AQ228:AQ231" si="355">K228/AQ$5</f>
        <v>4529.25</v>
      </c>
      <c r="AR228" s="43">
        <f t="shared" ref="AR228:AT231" si="356">AG228/AR$5</f>
        <v>5060.8888888888887</v>
      </c>
      <c r="AS228" s="43">
        <f t="shared" si="356"/>
        <v>7294.2857142857147</v>
      </c>
      <c r="AT228" s="43">
        <f t="shared" si="356"/>
        <v>3639.6363636363635</v>
      </c>
      <c r="AU228" s="43">
        <f t="shared" ref="AU228:AV231" si="357">AM228/AU$5</f>
        <v>3940.3333333333335</v>
      </c>
      <c r="AV228" s="44">
        <f t="shared" si="357"/>
        <v>15731.48275862069</v>
      </c>
      <c r="AW228" s="122"/>
      <c r="AX228" s="43">
        <f>MEDIAN($D228:$K228)</f>
        <v>36729</v>
      </c>
      <c r="AY228" s="43">
        <f>MEDIAN($M228:$AF228)</f>
        <v>4738.5</v>
      </c>
      <c r="AZ228" s="43">
        <f t="shared" ref="AZ228:AZ232" si="358">MEDIAN($AC228,$AD228,$Z228,$T228,$O228,Q228,AF228)</f>
        <v>6384</v>
      </c>
      <c r="BA228" s="43">
        <f>MEDIAN($AE228,$AB228,$AA228,$Y228,$V228,$U228,$S228,$R228,$P228,$N228,$M228)</f>
        <v>3940</v>
      </c>
      <c r="BB228" s="43">
        <f>MEDIAN($AJ228:$AL228)</f>
        <v>2447</v>
      </c>
      <c r="BC228" s="44">
        <f>MEDIAN((D228:K228,M228:V228,Y228:AF228,AJ228:AL228))</f>
        <v>5521</v>
      </c>
    </row>
    <row r="229" spans="1:55" s="204" customFormat="1">
      <c r="A229" s="199"/>
      <c r="B229" s="200" t="s">
        <v>142</v>
      </c>
      <c r="C229" s="201"/>
      <c r="D229" s="144">
        <v>0</v>
      </c>
      <c r="E229" s="160">
        <v>-1346</v>
      </c>
      <c r="F229" s="160">
        <v>-348</v>
      </c>
      <c r="G229" s="160">
        <v>0</v>
      </c>
      <c r="H229" s="144">
        <v>0</v>
      </c>
      <c r="I229" s="144">
        <v>116</v>
      </c>
      <c r="J229" s="160">
        <v>19</v>
      </c>
      <c r="K229" s="144">
        <v>1649</v>
      </c>
      <c r="L229" s="43">
        <f>+SUM(D229:K229)</f>
        <v>90</v>
      </c>
      <c r="M229" s="160"/>
      <c r="N229" s="160">
        <v>48</v>
      </c>
      <c r="O229" s="160">
        <v>-21</v>
      </c>
      <c r="P229" s="160"/>
      <c r="Q229" s="160">
        <v>3</v>
      </c>
      <c r="R229" s="160">
        <v>1</v>
      </c>
      <c r="S229" s="160">
        <v>0</v>
      </c>
      <c r="T229" s="160">
        <v>173</v>
      </c>
      <c r="U229" s="160">
        <v>44</v>
      </c>
      <c r="V229" s="144">
        <v>123</v>
      </c>
      <c r="W229" s="144"/>
      <c r="X229" s="144"/>
      <c r="Y229" s="160">
        <v>7</v>
      </c>
      <c r="Z229" s="160">
        <v>-11</v>
      </c>
      <c r="AA229" s="250">
        <v>290</v>
      </c>
      <c r="AB229" s="160"/>
      <c r="AC229" s="160">
        <v>-112</v>
      </c>
      <c r="AD229" s="160">
        <v>-13</v>
      </c>
      <c r="AE229" s="160">
        <v>0</v>
      </c>
      <c r="AF229" s="160">
        <v>210</v>
      </c>
      <c r="AG229" s="43">
        <f>+SUM(M229:AF229)</f>
        <v>742</v>
      </c>
      <c r="AH229" s="43">
        <f t="shared" si="353"/>
        <v>229</v>
      </c>
      <c r="AI229" s="43">
        <f t="shared" si="354"/>
        <v>513</v>
      </c>
      <c r="AJ229" s="160">
        <v>-360</v>
      </c>
      <c r="AK229" s="144"/>
      <c r="AL229" s="160">
        <v>33</v>
      </c>
      <c r="AM229" s="43">
        <f>+SUM(AJ229:AL229)</f>
        <v>-327</v>
      </c>
      <c r="AN229" s="44">
        <f>+AM229+AG229+L229</f>
        <v>505</v>
      </c>
      <c r="AQ229" s="43">
        <f t="shared" si="355"/>
        <v>206.125</v>
      </c>
      <c r="AR229" s="43">
        <f t="shared" si="356"/>
        <v>41.222222222222221</v>
      </c>
      <c r="AS229" s="43">
        <f t="shared" si="356"/>
        <v>32.714285714285715</v>
      </c>
      <c r="AT229" s="43">
        <f t="shared" si="356"/>
        <v>46.636363636363633</v>
      </c>
      <c r="AU229" s="43">
        <f t="shared" si="357"/>
        <v>-109</v>
      </c>
      <c r="AV229" s="44">
        <f t="shared" si="357"/>
        <v>17.413793103448278</v>
      </c>
      <c r="AW229" s="122"/>
      <c r="AX229" s="43">
        <f>MEDIAN($D229:$K229)</f>
        <v>0</v>
      </c>
      <c r="AY229" s="43">
        <f>MEDIAN($M229:$AF229)</f>
        <v>3</v>
      </c>
      <c r="AZ229" s="43">
        <f t="shared" si="358"/>
        <v>-11</v>
      </c>
      <c r="BA229" s="43">
        <f>MEDIAN($AE229,$AB229,$AA229,$Y229,$V229,$U229,$S229,$R229,$P229,$N229,$M229)</f>
        <v>25.5</v>
      </c>
      <c r="BB229" s="43">
        <f>MEDIAN($AJ229:$AL229)</f>
        <v>-163.5</v>
      </c>
      <c r="BC229" s="44">
        <f>MEDIAN((D229:K229,M229:V229,Y229:AF229,AJ229:AL229))</f>
        <v>1</v>
      </c>
    </row>
    <row r="230" spans="1:55" s="204" customFormat="1">
      <c r="A230" s="199"/>
      <c r="B230" s="200" t="s">
        <v>141</v>
      </c>
      <c r="C230" s="201"/>
      <c r="D230" s="144">
        <v>0</v>
      </c>
      <c r="E230" s="160"/>
      <c r="F230" s="160"/>
      <c r="G230" s="160">
        <v>0</v>
      </c>
      <c r="H230" s="144">
        <v>-14862</v>
      </c>
      <c r="I230" s="144"/>
      <c r="J230" s="160">
        <v>0</v>
      </c>
      <c r="K230" s="144"/>
      <c r="L230" s="43">
        <f>+SUM(D230:K230)</f>
        <v>-14862</v>
      </c>
      <c r="M230" s="160"/>
      <c r="N230" s="160"/>
      <c r="O230" s="160">
        <v>435</v>
      </c>
      <c r="P230" s="160"/>
      <c r="Q230" s="160">
        <v>0</v>
      </c>
      <c r="R230" s="160"/>
      <c r="S230" s="160">
        <v>0</v>
      </c>
      <c r="T230" s="160">
        <v>0</v>
      </c>
      <c r="U230" s="160"/>
      <c r="V230" s="144"/>
      <c r="W230" s="144"/>
      <c r="X230" s="144"/>
      <c r="Y230" s="160">
        <v>320</v>
      </c>
      <c r="Z230" s="160"/>
      <c r="AA230" s="250">
        <v>12</v>
      </c>
      <c r="AB230" s="160">
        <v>316</v>
      </c>
      <c r="AC230" s="160"/>
      <c r="AD230" s="160">
        <v>862</v>
      </c>
      <c r="AE230" s="160">
        <v>0</v>
      </c>
      <c r="AF230" s="160"/>
      <c r="AG230" s="43">
        <f>+SUM(M230:AF230)</f>
        <v>1945</v>
      </c>
      <c r="AH230" s="43">
        <f t="shared" si="353"/>
        <v>1297</v>
      </c>
      <c r="AI230" s="43">
        <f t="shared" si="354"/>
        <v>648</v>
      </c>
      <c r="AJ230" s="160">
        <v>144</v>
      </c>
      <c r="AK230" s="144"/>
      <c r="AL230" s="160">
        <v>6</v>
      </c>
      <c r="AM230" s="43">
        <f>+SUM(AJ230:AL230)</f>
        <v>150</v>
      </c>
      <c r="AN230" s="44">
        <f>+AM230+AG230+L230</f>
        <v>-12767</v>
      </c>
      <c r="AQ230" s="43">
        <f t="shared" si="355"/>
        <v>0</v>
      </c>
      <c r="AR230" s="43">
        <f t="shared" si="356"/>
        <v>108.05555555555556</v>
      </c>
      <c r="AS230" s="43">
        <f t="shared" si="356"/>
        <v>185.28571428571428</v>
      </c>
      <c r="AT230" s="43">
        <f t="shared" si="356"/>
        <v>58.909090909090907</v>
      </c>
      <c r="AU230" s="43">
        <f t="shared" si="357"/>
        <v>50</v>
      </c>
      <c r="AV230" s="44">
        <f t="shared" si="357"/>
        <v>-440.24137931034483</v>
      </c>
      <c r="AW230" s="122"/>
      <c r="AX230" s="43">
        <f>MEDIAN($D230:$K230)</f>
        <v>0</v>
      </c>
      <c r="AY230" s="43">
        <f>MEDIAN($M230:$AF230)</f>
        <v>12</v>
      </c>
      <c r="AZ230" s="43">
        <f t="shared" si="358"/>
        <v>217.5</v>
      </c>
      <c r="BA230" s="43">
        <f>MEDIAN($AE230,$AB230,$AA230,$Y230,$V230,$U230,$S230,$R230,$P230,$N230,$M230)</f>
        <v>12</v>
      </c>
      <c r="BB230" s="43">
        <f>MEDIAN($AJ230:$AL230)</f>
        <v>75</v>
      </c>
      <c r="BC230" s="44">
        <f>MEDIAN((D230:K230,M230:V230,Y230:AF230,AJ230:AL230))</f>
        <v>0</v>
      </c>
    </row>
    <row r="231" spans="1:55" s="204" customFormat="1">
      <c r="A231" s="199"/>
      <c r="B231" s="200" t="s">
        <v>125</v>
      </c>
      <c r="C231" s="201"/>
      <c r="D231" s="144">
        <v>-1123</v>
      </c>
      <c r="E231" s="160">
        <v>0</v>
      </c>
      <c r="F231" s="160">
        <v>696</v>
      </c>
      <c r="G231" s="160">
        <v>-3765</v>
      </c>
      <c r="H231" s="144">
        <v>-24806</v>
      </c>
      <c r="I231" s="144">
        <v>-8301</v>
      </c>
      <c r="J231" s="160">
        <v>-456</v>
      </c>
      <c r="K231" s="144">
        <v>-1386</v>
      </c>
      <c r="L231" s="43">
        <f>+SUM(D231:K231)</f>
        <v>-39141</v>
      </c>
      <c r="M231" s="160"/>
      <c r="N231" s="160">
        <v>-35</v>
      </c>
      <c r="O231" s="160">
        <v>-515</v>
      </c>
      <c r="P231" s="160">
        <v>-81</v>
      </c>
      <c r="Q231" s="160">
        <v>83</v>
      </c>
      <c r="R231" s="160"/>
      <c r="S231" s="160">
        <v>-7</v>
      </c>
      <c r="T231" s="160">
        <v>-1</v>
      </c>
      <c r="U231" s="160">
        <v>127</v>
      </c>
      <c r="V231" s="144">
        <v>15</v>
      </c>
      <c r="W231" s="144"/>
      <c r="X231" s="144"/>
      <c r="Y231" s="160">
        <v>0</v>
      </c>
      <c r="Z231" s="160">
        <v>-609</v>
      </c>
      <c r="AA231" s="250">
        <v>1004</v>
      </c>
      <c r="AB231" s="160"/>
      <c r="AC231" s="160">
        <v>-66</v>
      </c>
      <c r="AD231" s="160">
        <v>738</v>
      </c>
      <c r="AE231" s="160">
        <v>0</v>
      </c>
      <c r="AF231" s="160">
        <v>-384</v>
      </c>
      <c r="AG231" s="43">
        <f>+SUM(M231:AF231)</f>
        <v>269</v>
      </c>
      <c r="AH231" s="43">
        <f t="shared" si="353"/>
        <v>-754</v>
      </c>
      <c r="AI231" s="43">
        <f t="shared" si="354"/>
        <v>1023</v>
      </c>
      <c r="AJ231" s="160">
        <v>0</v>
      </c>
      <c r="AK231" s="144">
        <v>-5</v>
      </c>
      <c r="AL231" s="160">
        <v>2115</v>
      </c>
      <c r="AM231" s="43">
        <f>+SUM(AJ231:AL231)</f>
        <v>2110</v>
      </c>
      <c r="AN231" s="44">
        <f>+AM231+AG231+L231</f>
        <v>-36762</v>
      </c>
      <c r="AQ231" s="43">
        <f t="shared" si="355"/>
        <v>-173.25</v>
      </c>
      <c r="AR231" s="43">
        <f t="shared" si="356"/>
        <v>14.944444444444445</v>
      </c>
      <c r="AS231" s="43">
        <f t="shared" si="356"/>
        <v>-107.71428571428571</v>
      </c>
      <c r="AT231" s="43">
        <f t="shared" si="356"/>
        <v>93</v>
      </c>
      <c r="AU231" s="43">
        <f t="shared" si="357"/>
        <v>703.33333333333337</v>
      </c>
      <c r="AV231" s="44">
        <f t="shared" si="357"/>
        <v>-1267.655172413793</v>
      </c>
      <c r="AW231" s="122"/>
      <c r="AX231" s="258">
        <f>MEDIAN($D231:$K231)</f>
        <v>-1254.5</v>
      </c>
      <c r="AY231" s="258">
        <f>MEDIAN($M231:$AF231)</f>
        <v>-1</v>
      </c>
      <c r="AZ231" s="258">
        <f t="shared" si="358"/>
        <v>-66</v>
      </c>
      <c r="BA231" s="258">
        <f>MEDIAN($AE231,$AB231,$AA231,$Y231,$V231,$U231,$S231,$R231,$P231,$N231,$M231)</f>
        <v>0</v>
      </c>
      <c r="BB231" s="258">
        <f>MEDIAN($AJ231:$AL231)</f>
        <v>0</v>
      </c>
      <c r="BC231" s="44">
        <f>MEDIAN((D231:K231,M231:V231,Y231:AF231,AJ231:AL231))</f>
        <v>-6</v>
      </c>
    </row>
    <row r="232" spans="1:55" s="204" customFormat="1">
      <c r="A232" s="199"/>
      <c r="B232" s="200"/>
      <c r="C232" s="201"/>
      <c r="D232" s="46">
        <f t="shared" ref="D232:V232" si="359">SUM(D228:D231)</f>
        <v>35388</v>
      </c>
      <c r="E232" s="252">
        <f t="shared" si="359"/>
        <v>8561</v>
      </c>
      <c r="F232" s="252">
        <f t="shared" si="359"/>
        <v>46427</v>
      </c>
      <c r="G232" s="252">
        <f t="shared" si="359"/>
        <v>106810</v>
      </c>
      <c r="H232" s="118">
        <f t="shared" si="359"/>
        <v>-2721</v>
      </c>
      <c r="I232" s="118">
        <f t="shared" si="359"/>
        <v>48665</v>
      </c>
      <c r="J232" s="252">
        <f t="shared" si="359"/>
        <v>19756</v>
      </c>
      <c r="K232" s="118">
        <f t="shared" si="359"/>
        <v>36497</v>
      </c>
      <c r="L232" s="45">
        <f t="shared" si="359"/>
        <v>299383</v>
      </c>
      <c r="M232" s="252">
        <f t="shared" si="359"/>
        <v>1646</v>
      </c>
      <c r="N232" s="252">
        <f t="shared" si="359"/>
        <v>5068</v>
      </c>
      <c r="O232" s="252">
        <f t="shared" si="359"/>
        <v>7062</v>
      </c>
      <c r="P232" s="252">
        <f t="shared" si="359"/>
        <v>5758</v>
      </c>
      <c r="Q232" s="252">
        <f t="shared" si="359"/>
        <v>10014</v>
      </c>
      <c r="R232" s="252">
        <f t="shared" si="359"/>
        <v>3360</v>
      </c>
      <c r="S232" s="252">
        <f t="shared" si="359"/>
        <v>2259</v>
      </c>
      <c r="T232" s="252">
        <f t="shared" si="359"/>
        <v>5530</v>
      </c>
      <c r="U232" s="252">
        <f t="shared" si="359"/>
        <v>4702</v>
      </c>
      <c r="V232" s="118">
        <f t="shared" si="359"/>
        <v>1850</v>
      </c>
      <c r="W232" s="118"/>
      <c r="X232" s="118"/>
      <c r="Y232" s="252">
        <f t="shared" ref="Y232:AN232" si="360">SUM(Y228:Y231)</f>
        <v>5848</v>
      </c>
      <c r="Z232" s="252">
        <f t="shared" si="360"/>
        <v>12213</v>
      </c>
      <c r="AA232" s="292">
        <f t="shared" si="360"/>
        <v>5628</v>
      </c>
      <c r="AB232" s="252">
        <f t="shared" si="360"/>
        <v>4256</v>
      </c>
      <c r="AC232" s="252">
        <f t="shared" si="360"/>
        <v>6206</v>
      </c>
      <c r="AD232" s="252">
        <f t="shared" si="360"/>
        <v>6533</v>
      </c>
      <c r="AE232" s="252">
        <f t="shared" si="360"/>
        <v>1845</v>
      </c>
      <c r="AF232" s="252">
        <f t="shared" si="360"/>
        <v>4274</v>
      </c>
      <c r="AG232" s="45">
        <f t="shared" si="360"/>
        <v>94052</v>
      </c>
      <c r="AH232" s="45">
        <f t="shared" si="353"/>
        <v>51832</v>
      </c>
      <c r="AI232" s="45">
        <f t="shared" si="354"/>
        <v>42220</v>
      </c>
      <c r="AJ232" s="252">
        <f t="shared" si="360"/>
        <v>8023</v>
      </c>
      <c r="AK232" s="118">
        <f t="shared" si="360"/>
        <v>1130</v>
      </c>
      <c r="AL232" s="252">
        <f t="shared" si="360"/>
        <v>4601</v>
      </c>
      <c r="AM232" s="45">
        <f t="shared" si="360"/>
        <v>13754</v>
      </c>
      <c r="AN232" s="211">
        <f t="shared" si="360"/>
        <v>407189</v>
      </c>
      <c r="AQ232" s="45">
        <f>K232/AQ$5</f>
        <v>4562.125</v>
      </c>
      <c r="AR232" s="45">
        <f>AG232/AR$5</f>
        <v>5225.1111111111113</v>
      </c>
      <c r="AS232" s="45">
        <f>AH232/AS$5</f>
        <v>7404.5714285714284</v>
      </c>
      <c r="AT232" s="45">
        <f>AI232/AT$5</f>
        <v>3838.181818181818</v>
      </c>
      <c r="AU232" s="45">
        <f>AM232/AU$5</f>
        <v>4584.666666666667</v>
      </c>
      <c r="AV232" s="211">
        <f>AN232/AV$5</f>
        <v>14041</v>
      </c>
      <c r="AW232" s="122"/>
      <c r="AX232" s="43">
        <f>MEDIAN($D232:$K232)</f>
        <v>35942.5</v>
      </c>
      <c r="AY232" s="43">
        <f>MEDIAN($M232:$AF232)</f>
        <v>5299</v>
      </c>
      <c r="AZ232" s="43">
        <f t="shared" si="358"/>
        <v>6533</v>
      </c>
      <c r="BA232" s="43">
        <f>MEDIAN($AE232,$AB232,$AA232,$Y232,$V232,$U232,$S232,$R232,$P232,$N232,$M232)</f>
        <v>4256</v>
      </c>
      <c r="BB232" s="43">
        <f>MEDIAN($AJ232:$AL232)</f>
        <v>4601</v>
      </c>
      <c r="BC232" s="211">
        <f>MEDIAN((D232:K232,M232:V232,Y232:AF232,AJ232:AL232))</f>
        <v>5758</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-35505</v>
      </c>
      <c r="E235" s="160">
        <v>-757</v>
      </c>
      <c r="F235" s="160">
        <v>3828</v>
      </c>
      <c r="G235" s="160">
        <v>-9627</v>
      </c>
      <c r="H235" s="144">
        <v>-8177</v>
      </c>
      <c r="I235" s="144">
        <v>-11058</v>
      </c>
      <c r="J235" s="160">
        <v>-3703</v>
      </c>
      <c r="K235" s="144">
        <v>-858</v>
      </c>
      <c r="L235" s="43">
        <f>+SUM(D235:K235)</f>
        <v>-65857</v>
      </c>
      <c r="M235" s="160">
        <v>206</v>
      </c>
      <c r="N235" s="160">
        <v>2996</v>
      </c>
      <c r="O235" s="160">
        <v>-6410</v>
      </c>
      <c r="P235" s="160"/>
      <c r="Q235" s="160">
        <v>196</v>
      </c>
      <c r="R235" s="160">
        <v>-117</v>
      </c>
      <c r="S235" s="160">
        <v>-203</v>
      </c>
      <c r="T235" s="160">
        <v>-892</v>
      </c>
      <c r="U235" s="160">
        <v>-336</v>
      </c>
      <c r="V235" s="144">
        <v>89</v>
      </c>
      <c r="W235" s="144"/>
      <c r="X235" s="144"/>
      <c r="Y235" s="160">
        <v>-1426</v>
      </c>
      <c r="Z235" s="160">
        <v>-991</v>
      </c>
      <c r="AA235" s="250">
        <v>-2576</v>
      </c>
      <c r="AB235" s="160">
        <v>-1276</v>
      </c>
      <c r="AC235" s="160">
        <v>-637</v>
      </c>
      <c r="AD235" s="160">
        <v>1154</v>
      </c>
      <c r="AE235" s="160">
        <v>0</v>
      </c>
      <c r="AF235" s="160">
        <v>1907</v>
      </c>
      <c r="AG235" s="43">
        <f>+SUM(M235:AF235)</f>
        <v>-8316</v>
      </c>
      <c r="AH235" s="43">
        <f t="shared" ref="AH235:AH238" si="361">O235+Q235+Z235+AC235+AD235+AF235+T235</f>
        <v>-5673</v>
      </c>
      <c r="AI235" s="43">
        <f t="shared" ref="AI235:AI238" si="362">M235+N235+P235+R235+S235+U235+V235+Y235+AA235+AB235+AE235</f>
        <v>-2643</v>
      </c>
      <c r="AJ235" s="160">
        <v>-1026</v>
      </c>
      <c r="AK235" s="144">
        <v>-625</v>
      </c>
      <c r="AL235" s="160">
        <v>-621</v>
      </c>
      <c r="AM235" s="43">
        <f>+SUM(AJ235:AL235)</f>
        <v>-2272</v>
      </c>
      <c r="AN235" s="44">
        <f>+AM235+AG235+L235</f>
        <v>-76445</v>
      </c>
      <c r="AQ235" s="43">
        <f t="shared" ref="AQ235:AQ237" si="363">K235/AQ$5</f>
        <v>-107.25</v>
      </c>
      <c r="AR235" s="43">
        <f t="shared" ref="AR235:AT237" si="364">AG235/AR$5</f>
        <v>-462</v>
      </c>
      <c r="AS235" s="43">
        <f t="shared" si="364"/>
        <v>-810.42857142857144</v>
      </c>
      <c r="AT235" s="43">
        <f t="shared" si="364"/>
        <v>-240.27272727272728</v>
      </c>
      <c r="AU235" s="43">
        <f t="shared" ref="AU235:AV237" si="365">AM235/AU$5</f>
        <v>-757.33333333333337</v>
      </c>
      <c r="AV235" s="44">
        <f t="shared" si="365"/>
        <v>-2636.0344827586205</v>
      </c>
      <c r="AW235" s="122"/>
      <c r="AX235" s="43">
        <f>MEDIAN($D235:$K235)</f>
        <v>-5940</v>
      </c>
      <c r="AY235" s="43">
        <f>MEDIAN($M235:$AF235)</f>
        <v>-203</v>
      </c>
      <c r="AZ235" s="43">
        <f t="shared" ref="AZ235:AZ238" si="366">MEDIAN($AC235,$AD235,$Z235,$T235,$O235,Q235,AF235)</f>
        <v>-637</v>
      </c>
      <c r="BA235" s="43">
        <f>MEDIAN($AE235,$AB235,$AA235,$Y235,$V235,$U235,$S235,$R235,$P235,$N235,$M235)</f>
        <v>-160</v>
      </c>
      <c r="BB235" s="43">
        <f>MEDIAN($AJ235:$AL235)</f>
        <v>-625</v>
      </c>
      <c r="BC235" s="44">
        <f>MEDIAN((D235:K235,M235:V235,Y235:AF235,AJ235:AL235))</f>
        <v>-697</v>
      </c>
    </row>
    <row r="236" spans="1:55" s="204" customFormat="1">
      <c r="A236" s="199"/>
      <c r="B236" s="200" t="s">
        <v>138</v>
      </c>
      <c r="C236" s="201"/>
      <c r="D236" s="144">
        <v>35505</v>
      </c>
      <c r="E236" s="160">
        <v>-2162</v>
      </c>
      <c r="F236" s="160">
        <v>3477</v>
      </c>
      <c r="G236" s="160">
        <v>15173</v>
      </c>
      <c r="H236" s="144">
        <v>9936</v>
      </c>
      <c r="I236" s="144">
        <v>-1740</v>
      </c>
      <c r="J236" s="160">
        <v>-1798</v>
      </c>
      <c r="K236" s="144">
        <v>-442</v>
      </c>
      <c r="L236" s="43">
        <f>+SUM(D236:K236)</f>
        <v>57949</v>
      </c>
      <c r="M236" s="160">
        <v>1779</v>
      </c>
      <c r="N236" s="160">
        <v>-1094</v>
      </c>
      <c r="O236" s="160">
        <v>-1604</v>
      </c>
      <c r="P236" s="160"/>
      <c r="Q236" s="160">
        <v>2530</v>
      </c>
      <c r="R236" s="160">
        <v>-7277</v>
      </c>
      <c r="S236" s="160">
        <v>-55</v>
      </c>
      <c r="T236" s="160">
        <v>2294</v>
      </c>
      <c r="U236" s="160">
        <v>1296</v>
      </c>
      <c r="V236" s="144">
        <v>-129</v>
      </c>
      <c r="W236" s="144"/>
      <c r="X236" s="144"/>
      <c r="Y236" s="160">
        <v>196</v>
      </c>
      <c r="Z236" s="160">
        <v>5220</v>
      </c>
      <c r="AA236" s="250">
        <v>1505</v>
      </c>
      <c r="AB236" s="160">
        <v>2902</v>
      </c>
      <c r="AC236" s="160">
        <v>1587</v>
      </c>
      <c r="AD236" s="160">
        <v>-1295</v>
      </c>
      <c r="AE236" s="160">
        <v>0</v>
      </c>
      <c r="AF236" s="160">
        <v>-464</v>
      </c>
      <c r="AG236" s="43">
        <f>+SUM(M236:AF236)</f>
        <v>7391</v>
      </c>
      <c r="AH236" s="43">
        <f t="shared" si="361"/>
        <v>8268</v>
      </c>
      <c r="AI236" s="43">
        <f t="shared" si="362"/>
        <v>-877</v>
      </c>
      <c r="AJ236" s="160">
        <v>-1352</v>
      </c>
      <c r="AK236" s="144">
        <v>-111</v>
      </c>
      <c r="AL236" s="160">
        <v>395</v>
      </c>
      <c r="AM236" s="43">
        <f>+SUM(AJ236:AL236)</f>
        <v>-1068</v>
      </c>
      <c r="AN236" s="44">
        <f>+AM236+AG236+L236</f>
        <v>64272</v>
      </c>
      <c r="AQ236" s="43">
        <f t="shared" si="363"/>
        <v>-55.25</v>
      </c>
      <c r="AR236" s="43">
        <f t="shared" si="364"/>
        <v>410.61111111111109</v>
      </c>
      <c r="AS236" s="43">
        <f t="shared" si="364"/>
        <v>1181.1428571428571</v>
      </c>
      <c r="AT236" s="43">
        <f t="shared" si="364"/>
        <v>-79.727272727272734</v>
      </c>
      <c r="AU236" s="43">
        <f t="shared" si="365"/>
        <v>-356</v>
      </c>
      <c r="AV236" s="44">
        <f t="shared" si="365"/>
        <v>2216.2758620689656</v>
      </c>
      <c r="AW236" s="122"/>
      <c r="AX236" s="43">
        <f>MEDIAN($D236:$K236)</f>
        <v>1517.5</v>
      </c>
      <c r="AY236" s="43">
        <f>MEDIAN($M236:$AF236)</f>
        <v>196</v>
      </c>
      <c r="AZ236" s="43">
        <f t="shared" si="366"/>
        <v>1587</v>
      </c>
      <c r="BA236" s="43">
        <f>MEDIAN($AE236,$AB236,$AA236,$Y236,$V236,$U236,$S236,$R236,$P236,$N236,$M236)</f>
        <v>98</v>
      </c>
      <c r="BB236" s="43">
        <f>MEDIAN($AJ236:$AL236)</f>
        <v>-111</v>
      </c>
      <c r="BC236" s="44">
        <f>MEDIAN((D236:K236,M236:V236,Y236:AF236,AJ236:AL236))</f>
        <v>98</v>
      </c>
    </row>
    <row r="237" spans="1:55" s="204" customFormat="1">
      <c r="A237" s="199"/>
      <c r="B237" s="200" t="s">
        <v>125</v>
      </c>
      <c r="C237" s="201"/>
      <c r="D237" s="144">
        <v>13004</v>
      </c>
      <c r="E237" s="160">
        <v>468</v>
      </c>
      <c r="F237" s="160"/>
      <c r="G237" s="160">
        <v>6729</v>
      </c>
      <c r="H237" s="144">
        <v>-50435</v>
      </c>
      <c r="I237" s="144">
        <v>-111</v>
      </c>
      <c r="J237" s="160">
        <v>209</v>
      </c>
      <c r="K237" s="144">
        <v>-1</v>
      </c>
      <c r="L237" s="43">
        <f>+SUM(D237:K237)</f>
        <v>-30137</v>
      </c>
      <c r="M237" s="160">
        <v>1097</v>
      </c>
      <c r="N237" s="160">
        <v>-1977</v>
      </c>
      <c r="O237" s="160"/>
      <c r="P237" s="160">
        <v>141</v>
      </c>
      <c r="Q237" s="160">
        <v>4</v>
      </c>
      <c r="R237" s="160">
        <v>-93</v>
      </c>
      <c r="S237" s="160"/>
      <c r="T237" s="160">
        <v>0</v>
      </c>
      <c r="U237" s="160">
        <v>-739</v>
      </c>
      <c r="V237" s="144">
        <v>-20</v>
      </c>
      <c r="W237" s="144"/>
      <c r="X237" s="144"/>
      <c r="Y237" s="160"/>
      <c r="Z237" s="160"/>
      <c r="AA237" s="250"/>
      <c r="AB237" s="160"/>
      <c r="AC237" s="160">
        <v>-1361</v>
      </c>
      <c r="AD237" s="160"/>
      <c r="AE237" s="160">
        <v>2818</v>
      </c>
      <c r="AF237" s="160"/>
      <c r="AG237" s="43">
        <f>+SUM(M237:AF237)</f>
        <v>-130</v>
      </c>
      <c r="AH237" s="43">
        <f t="shared" si="361"/>
        <v>-1357</v>
      </c>
      <c r="AI237" s="43">
        <f t="shared" si="362"/>
        <v>1227</v>
      </c>
      <c r="AJ237" s="160">
        <v>0</v>
      </c>
      <c r="AK237" s="144"/>
      <c r="AL237" s="160">
        <v>90</v>
      </c>
      <c r="AM237" s="43">
        <f>+SUM(AJ237:AL237)</f>
        <v>90</v>
      </c>
      <c r="AN237" s="44">
        <f>+AM237+AG237+L237</f>
        <v>-30177</v>
      </c>
      <c r="AQ237" s="43">
        <f t="shared" si="363"/>
        <v>-0.125</v>
      </c>
      <c r="AR237" s="43">
        <f t="shared" si="364"/>
        <v>-7.2222222222222223</v>
      </c>
      <c r="AS237" s="43">
        <f t="shared" si="364"/>
        <v>-193.85714285714286</v>
      </c>
      <c r="AT237" s="43">
        <f t="shared" si="364"/>
        <v>111.54545454545455</v>
      </c>
      <c r="AU237" s="43">
        <f t="shared" si="365"/>
        <v>30</v>
      </c>
      <c r="AV237" s="44">
        <f t="shared" si="365"/>
        <v>-1040.5862068965516</v>
      </c>
      <c r="AW237" s="122"/>
      <c r="AX237" s="258">
        <f>MEDIAN($D237:$K237)</f>
        <v>209</v>
      </c>
      <c r="AY237" s="258">
        <f>MEDIAN($M237:$AF237)</f>
        <v>-10</v>
      </c>
      <c r="AZ237" s="258">
        <f t="shared" si="366"/>
        <v>0</v>
      </c>
      <c r="BA237" s="258">
        <f>MEDIAN($AE237,$AB237,$AA237,$Y237,$V237,$U237,$S237,$R237,$P237,$N237,$M237)</f>
        <v>-20</v>
      </c>
      <c r="BB237" s="258">
        <f>MEDIAN($AJ237:$AL237)</f>
        <v>45</v>
      </c>
      <c r="BC237" s="44">
        <f>MEDIAN((D237:K237,M237:V237,Y237:AF237,AJ237:AL237))</f>
        <v>0</v>
      </c>
    </row>
    <row r="238" spans="1:55" s="204" customFormat="1">
      <c r="A238" s="199"/>
      <c r="B238" s="200"/>
      <c r="C238" s="201"/>
      <c r="D238" s="46">
        <f t="shared" ref="D238:V238" si="367">SUM(D235:D237)</f>
        <v>13004</v>
      </c>
      <c r="E238" s="252">
        <f t="shared" si="367"/>
        <v>-2451</v>
      </c>
      <c r="F238" s="252">
        <f t="shared" si="367"/>
        <v>7305</v>
      </c>
      <c r="G238" s="252">
        <f t="shared" si="367"/>
        <v>12275</v>
      </c>
      <c r="H238" s="118">
        <f t="shared" si="367"/>
        <v>-48676</v>
      </c>
      <c r="I238" s="118">
        <f t="shared" si="367"/>
        <v>-12909</v>
      </c>
      <c r="J238" s="252">
        <f t="shared" si="367"/>
        <v>-5292</v>
      </c>
      <c r="K238" s="118">
        <f t="shared" si="367"/>
        <v>-1301</v>
      </c>
      <c r="L238" s="45">
        <f t="shared" si="367"/>
        <v>-38045</v>
      </c>
      <c r="M238" s="252">
        <f t="shared" si="367"/>
        <v>3082</v>
      </c>
      <c r="N238" s="252">
        <f t="shared" si="367"/>
        <v>-75</v>
      </c>
      <c r="O238" s="252">
        <f t="shared" si="367"/>
        <v>-8014</v>
      </c>
      <c r="P238" s="252">
        <f t="shared" si="367"/>
        <v>141</v>
      </c>
      <c r="Q238" s="252">
        <f t="shared" si="367"/>
        <v>2730</v>
      </c>
      <c r="R238" s="252">
        <f t="shared" si="367"/>
        <v>-7487</v>
      </c>
      <c r="S238" s="252">
        <f t="shared" si="367"/>
        <v>-258</v>
      </c>
      <c r="T238" s="252">
        <f t="shared" si="367"/>
        <v>1402</v>
      </c>
      <c r="U238" s="252">
        <f t="shared" si="367"/>
        <v>221</v>
      </c>
      <c r="V238" s="118">
        <f t="shared" si="367"/>
        <v>-60</v>
      </c>
      <c r="W238" s="118"/>
      <c r="X238" s="118"/>
      <c r="Y238" s="252">
        <f t="shared" ref="Y238:AN238" si="368">SUM(Y235:Y237)</f>
        <v>-1230</v>
      </c>
      <c r="Z238" s="252">
        <f t="shared" si="368"/>
        <v>4229</v>
      </c>
      <c r="AA238" s="292">
        <f t="shared" si="368"/>
        <v>-1071</v>
      </c>
      <c r="AB238" s="252">
        <f t="shared" si="368"/>
        <v>1626</v>
      </c>
      <c r="AC238" s="252">
        <f t="shared" si="368"/>
        <v>-411</v>
      </c>
      <c r="AD238" s="252">
        <f t="shared" si="368"/>
        <v>-141</v>
      </c>
      <c r="AE238" s="252">
        <f t="shared" si="368"/>
        <v>2818</v>
      </c>
      <c r="AF238" s="252">
        <f t="shared" si="368"/>
        <v>1443</v>
      </c>
      <c r="AG238" s="45">
        <f t="shared" si="368"/>
        <v>-1055</v>
      </c>
      <c r="AH238" s="45">
        <f t="shared" si="361"/>
        <v>1238</v>
      </c>
      <c r="AI238" s="45">
        <f t="shared" si="362"/>
        <v>-2293</v>
      </c>
      <c r="AJ238" s="252">
        <f t="shared" si="368"/>
        <v>-2378</v>
      </c>
      <c r="AK238" s="118">
        <f t="shared" si="368"/>
        <v>-736</v>
      </c>
      <c r="AL238" s="252">
        <f t="shared" si="368"/>
        <v>-136</v>
      </c>
      <c r="AM238" s="45">
        <f t="shared" si="368"/>
        <v>-3250</v>
      </c>
      <c r="AN238" s="211">
        <f t="shared" si="368"/>
        <v>-42350</v>
      </c>
      <c r="AQ238" s="45">
        <f>K238/AQ$5</f>
        <v>-162.625</v>
      </c>
      <c r="AR238" s="45">
        <f>AG238/AR$5</f>
        <v>-58.611111111111114</v>
      </c>
      <c r="AS238" s="45">
        <f>AH238/AS$5</f>
        <v>176.85714285714286</v>
      </c>
      <c r="AT238" s="45">
        <f>AI238/AT$5</f>
        <v>-208.45454545454547</v>
      </c>
      <c r="AU238" s="45">
        <f>AM238/AU$5</f>
        <v>-1083.3333333333333</v>
      </c>
      <c r="AV238" s="211">
        <f>AN238/AV$5</f>
        <v>-1460.344827586207</v>
      </c>
      <c r="AW238" s="122"/>
      <c r="AX238" s="43">
        <f>MEDIAN($D238:$K238)</f>
        <v>-1876</v>
      </c>
      <c r="AY238" s="43">
        <f>MEDIAN($M238:$AF238)</f>
        <v>40.5</v>
      </c>
      <c r="AZ238" s="43">
        <f t="shared" si="366"/>
        <v>1402</v>
      </c>
      <c r="BA238" s="43">
        <f>MEDIAN($AE238,$AB238,$AA238,$Y238,$V238,$U238,$S238,$R238,$P238,$N238,$M238)</f>
        <v>-60</v>
      </c>
      <c r="BB238" s="43">
        <f>MEDIAN($AJ238:$AL238)</f>
        <v>-736</v>
      </c>
      <c r="BC238" s="211">
        <f>MEDIAN((D238:K238,M238:V238,Y238:AF238,AJ238:AL238))</f>
        <v>-136</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69">D225+D232+D238</f>
        <v>63191</v>
      </c>
      <c r="E240" s="256">
        <f t="shared" si="369"/>
        <v>9674</v>
      </c>
      <c r="F240" s="256">
        <f t="shared" si="369"/>
        <v>62082</v>
      </c>
      <c r="G240" s="256">
        <f t="shared" si="369"/>
        <v>148546</v>
      </c>
      <c r="H240" s="256">
        <f t="shared" si="369"/>
        <v>24932</v>
      </c>
      <c r="I240" s="256">
        <f t="shared" si="369"/>
        <v>81702</v>
      </c>
      <c r="J240" s="256">
        <f t="shared" si="369"/>
        <v>24158</v>
      </c>
      <c r="K240" s="256">
        <f t="shared" si="369"/>
        <v>52809</v>
      </c>
      <c r="L240" s="42">
        <f t="shared" si="369"/>
        <v>467094</v>
      </c>
      <c r="M240" s="256">
        <f t="shared" si="369"/>
        <v>1658</v>
      </c>
      <c r="N240" s="256">
        <f t="shared" si="369"/>
        <v>6539</v>
      </c>
      <c r="O240" s="256">
        <f t="shared" si="369"/>
        <v>9409</v>
      </c>
      <c r="P240" s="256">
        <f t="shared" si="369"/>
        <v>6012</v>
      </c>
      <c r="Q240" s="256">
        <f t="shared" si="369"/>
        <v>13144</v>
      </c>
      <c r="R240" s="256">
        <f t="shared" si="369"/>
        <v>-3853</v>
      </c>
      <c r="S240" s="256">
        <f t="shared" si="369"/>
        <v>2601</v>
      </c>
      <c r="T240" s="256">
        <f t="shared" si="369"/>
        <v>8997</v>
      </c>
      <c r="U240" s="256">
        <f t="shared" si="369"/>
        <v>6287</v>
      </c>
      <c r="V240" s="256">
        <f t="shared" si="369"/>
        <v>1830</v>
      </c>
      <c r="W240" s="256"/>
      <c r="X240" s="256"/>
      <c r="Y240" s="256">
        <f t="shared" ref="Y240:AN240" si="370">Y225+Y232+Y238</f>
        <v>7264</v>
      </c>
      <c r="Z240" s="256">
        <f t="shared" si="370"/>
        <v>18399</v>
      </c>
      <c r="AA240" s="256">
        <f t="shared" si="370"/>
        <v>4569</v>
      </c>
      <c r="AB240" s="256">
        <f t="shared" si="370"/>
        <v>5442</v>
      </c>
      <c r="AC240" s="256">
        <f t="shared" si="370"/>
        <v>8991</v>
      </c>
      <c r="AD240" s="256">
        <f t="shared" si="370"/>
        <v>3594</v>
      </c>
      <c r="AE240" s="256">
        <f t="shared" si="370"/>
        <v>3248</v>
      </c>
      <c r="AF240" s="256">
        <f t="shared" si="370"/>
        <v>4018</v>
      </c>
      <c r="AG240" s="42">
        <f t="shared" si="370"/>
        <v>108149</v>
      </c>
      <c r="AH240" s="42">
        <f t="shared" ref="AH240" si="371">O240+Q240+Z240+AC240+AD240+AF240+T240</f>
        <v>66552</v>
      </c>
      <c r="AI240" s="42">
        <f>M240+N240+P240+R240+S240+U240+V240+Y240+AA240+AB240+AE240</f>
        <v>41597</v>
      </c>
      <c r="AJ240" s="256">
        <f t="shared" si="370"/>
        <v>9674</v>
      </c>
      <c r="AK240" s="256">
        <f t="shared" si="370"/>
        <v>835</v>
      </c>
      <c r="AL240" s="256">
        <f t="shared" si="370"/>
        <v>6610</v>
      </c>
      <c r="AM240" s="42">
        <f t="shared" si="370"/>
        <v>17119</v>
      </c>
      <c r="AN240" s="230">
        <f t="shared" si="370"/>
        <v>592362</v>
      </c>
      <c r="AQ240" s="42">
        <f t="shared" ref="AQ240" si="372">K240/AQ$5</f>
        <v>6601.125</v>
      </c>
      <c r="AR240" s="42">
        <f t="shared" ref="AR240:AT240" si="373">AG240/AR$5</f>
        <v>6008.2777777777774</v>
      </c>
      <c r="AS240" s="42">
        <f t="shared" si="373"/>
        <v>9507.4285714285706</v>
      </c>
      <c r="AT240" s="42">
        <f t="shared" si="373"/>
        <v>3781.5454545454545</v>
      </c>
      <c r="AU240" s="42">
        <f t="shared" ref="AU240:AV240" si="374">AM240/AU$5</f>
        <v>5706.333333333333</v>
      </c>
      <c r="AV240" s="230">
        <f t="shared" si="374"/>
        <v>20426.275862068964</v>
      </c>
      <c r="AW240" s="122"/>
      <c r="AX240" s="42">
        <f>MEDIAN($D240:$K240)</f>
        <v>57445.5</v>
      </c>
      <c r="AY240" s="42">
        <f>MEDIAN($M240:$AF240)</f>
        <v>5727</v>
      </c>
      <c r="AZ240" s="42">
        <f>MEDIAN($AC240,$AD240,$Z240,$T240,$O240,Q240,AF240)</f>
        <v>8997</v>
      </c>
      <c r="BA240" s="42">
        <f>MEDIAN($AE240,$AB240,$AA240,$Y240,$V240,$U240,$S240,$R240,$P240,$N240,$M240)</f>
        <v>4569</v>
      </c>
      <c r="BB240" s="42">
        <f>MEDIAN($AJ240:$AL240)</f>
        <v>6610</v>
      </c>
      <c r="BC240" s="230">
        <f>MEDIAN((D240:K240,M240:V240,Y240:AF240,AJ240:AL240))</f>
        <v>7264</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2013</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v>0</v>
      </c>
      <c r="F249" s="162"/>
      <c r="G249" s="162"/>
      <c r="H249" s="137">
        <v>6</v>
      </c>
      <c r="I249" s="137">
        <v>0</v>
      </c>
      <c r="J249" s="162">
        <v>0</v>
      </c>
      <c r="K249" s="137">
        <v>17</v>
      </c>
      <c r="L249" s="22">
        <f>+SUM(D249:K249)</f>
        <v>23</v>
      </c>
      <c r="M249" s="162">
        <v>3</v>
      </c>
      <c r="N249" s="162">
        <v>55</v>
      </c>
      <c r="O249" s="162">
        <v>89</v>
      </c>
      <c r="P249" s="162">
        <v>106</v>
      </c>
      <c r="Q249" s="162">
        <v>132</v>
      </c>
      <c r="R249" s="162">
        <v>27</v>
      </c>
      <c r="S249" s="162">
        <v>88</v>
      </c>
      <c r="T249" s="162">
        <v>21</v>
      </c>
      <c r="U249" s="162">
        <v>18</v>
      </c>
      <c r="V249" s="137">
        <v>14</v>
      </c>
      <c r="W249" s="137"/>
      <c r="X249" s="137"/>
      <c r="Y249" s="162">
        <v>0</v>
      </c>
      <c r="Z249" s="162">
        <v>172</v>
      </c>
      <c r="AA249" s="271">
        <v>102</v>
      </c>
      <c r="AB249" s="162">
        <v>69</v>
      </c>
      <c r="AC249" s="162">
        <v>113</v>
      </c>
      <c r="AD249" s="162">
        <v>50</v>
      </c>
      <c r="AE249" s="162">
        <v>37</v>
      </c>
      <c r="AF249" s="162">
        <v>43</v>
      </c>
      <c r="AG249" s="22">
        <f>+SUM(M249:AF249)</f>
        <v>1139</v>
      </c>
      <c r="AH249" s="22">
        <f t="shared" ref="AH249:AH254" si="375">O249+Q249+Z249+AC249+AD249+AF249+T249</f>
        <v>620</v>
      </c>
      <c r="AI249" s="22">
        <f t="shared" ref="AI249:AI254" si="376">M249+N249+P249+R249+S249+U249+V249+Y249+AA249+AB249+AE249</f>
        <v>519</v>
      </c>
      <c r="AJ249" s="162">
        <v>0</v>
      </c>
      <c r="AK249" s="137"/>
      <c r="AL249" s="162">
        <v>500</v>
      </c>
      <c r="AM249" s="22">
        <f>+SUM(AJ249:AL249)</f>
        <v>500</v>
      </c>
      <c r="AN249" s="24">
        <f>+AM249+AG249+L249</f>
        <v>1662</v>
      </c>
      <c r="AQ249" s="43">
        <f t="shared" ref="AQ249:AQ253" si="377">K249/AQ$5</f>
        <v>2.125</v>
      </c>
      <c r="AR249" s="43">
        <f t="shared" ref="AR249:AT253" si="378">AG249/AR$5</f>
        <v>63.277777777777779</v>
      </c>
      <c r="AS249" s="43">
        <f t="shared" si="378"/>
        <v>88.571428571428569</v>
      </c>
      <c r="AT249" s="43">
        <f t="shared" si="378"/>
        <v>47.18181818181818</v>
      </c>
      <c r="AU249" s="43">
        <f t="shared" ref="AU249:AV253" si="379">AM249/AU$5</f>
        <v>166.66666666666666</v>
      </c>
      <c r="AV249" s="44">
        <f t="shared" si="379"/>
        <v>57.310344827586206</v>
      </c>
      <c r="AW249" s="23"/>
      <c r="AX249" s="22">
        <f t="shared" ref="AX249:AX254" si="380">MEDIAN($D249:$K249)</f>
        <v>0</v>
      </c>
      <c r="AY249" s="22">
        <f t="shared" ref="AY249:AY254" si="381">MEDIAN($M249:$AF249)</f>
        <v>52.5</v>
      </c>
      <c r="AZ249" s="22">
        <f t="shared" ref="AZ249:AZ254" si="382">MEDIAN($AC249,$AD249,$Z249,$T249,$O249,Q249,AF249)</f>
        <v>89</v>
      </c>
      <c r="BA249" s="22">
        <f t="shared" ref="BA249:BA254" si="383">MEDIAN($AE249,$AB249,$AA249,$Y249,$V249,$U249,$S249,$R249,$P249,$N249,$M249)</f>
        <v>37</v>
      </c>
      <c r="BB249" s="22">
        <f t="shared" ref="BB249:BB254" si="384">MEDIAN($AJ249:$AL249)</f>
        <v>250</v>
      </c>
      <c r="BC249" s="24">
        <f>MEDIAN((D249:K249,M249:V249,Y249:AF249,AJ249:AL249))</f>
        <v>32</v>
      </c>
    </row>
    <row r="250" spans="1:55" s="204" customFormat="1">
      <c r="A250" s="199"/>
      <c r="B250" s="200"/>
      <c r="C250" s="201" t="s">
        <v>130</v>
      </c>
      <c r="D250" s="137">
        <v>1215</v>
      </c>
      <c r="E250" s="162">
        <v>1058</v>
      </c>
      <c r="F250" s="162">
        <v>96</v>
      </c>
      <c r="G250" s="162"/>
      <c r="H250" s="137">
        <v>135</v>
      </c>
      <c r="I250" s="137">
        <v>119</v>
      </c>
      <c r="J250" s="162">
        <v>0</v>
      </c>
      <c r="K250" s="137">
        <v>49</v>
      </c>
      <c r="L250" s="22">
        <f>+SUM(D250:K250)</f>
        <v>2672</v>
      </c>
      <c r="M250" s="162">
        <v>1224</v>
      </c>
      <c r="N250" s="162">
        <v>2857</v>
      </c>
      <c r="O250" s="162">
        <v>2942</v>
      </c>
      <c r="P250" s="162">
        <v>2187</v>
      </c>
      <c r="Q250" s="162">
        <v>4324</v>
      </c>
      <c r="R250" s="162">
        <v>1731</v>
      </c>
      <c r="S250" s="162">
        <v>2737</v>
      </c>
      <c r="T250" s="162">
        <v>1808</v>
      </c>
      <c r="U250" s="162">
        <v>2951</v>
      </c>
      <c r="V250" s="137">
        <v>2163</v>
      </c>
      <c r="W250" s="137"/>
      <c r="X250" s="137"/>
      <c r="Y250" s="162">
        <v>3386</v>
      </c>
      <c r="Z250" s="162">
        <v>3855</v>
      </c>
      <c r="AA250" s="271">
        <v>2080</v>
      </c>
      <c r="AB250" s="162">
        <v>2138</v>
      </c>
      <c r="AC250" s="162">
        <v>2632</v>
      </c>
      <c r="AD250" s="162">
        <v>2847</v>
      </c>
      <c r="AE250" s="162">
        <v>1492</v>
      </c>
      <c r="AF250" s="162">
        <v>2135</v>
      </c>
      <c r="AG250" s="22">
        <f>+SUM(M250:AF250)</f>
        <v>45489</v>
      </c>
      <c r="AH250" s="22">
        <f t="shared" si="375"/>
        <v>20543</v>
      </c>
      <c r="AI250" s="22">
        <f t="shared" si="376"/>
        <v>24946</v>
      </c>
      <c r="AJ250" s="162">
        <v>19558</v>
      </c>
      <c r="AK250" s="137">
        <v>325</v>
      </c>
      <c r="AL250" s="162">
        <v>1670</v>
      </c>
      <c r="AM250" s="22">
        <f>+SUM(AJ250:AL250)</f>
        <v>21553</v>
      </c>
      <c r="AN250" s="24">
        <f>+AM250+AG250+L250</f>
        <v>69714</v>
      </c>
      <c r="AQ250" s="43">
        <f t="shared" si="377"/>
        <v>6.125</v>
      </c>
      <c r="AR250" s="43">
        <f t="shared" si="378"/>
        <v>2527.1666666666665</v>
      </c>
      <c r="AS250" s="43">
        <f t="shared" si="378"/>
        <v>2934.7142857142858</v>
      </c>
      <c r="AT250" s="43">
        <f t="shared" si="378"/>
        <v>2267.818181818182</v>
      </c>
      <c r="AU250" s="43">
        <f t="shared" si="379"/>
        <v>7184.333333333333</v>
      </c>
      <c r="AV250" s="44">
        <f t="shared" si="379"/>
        <v>2403.9310344827586</v>
      </c>
      <c r="AW250" s="23"/>
      <c r="AX250" s="22">
        <f t="shared" si="380"/>
        <v>119</v>
      </c>
      <c r="AY250" s="22">
        <f t="shared" si="381"/>
        <v>2409.5</v>
      </c>
      <c r="AZ250" s="22">
        <f t="shared" si="382"/>
        <v>2847</v>
      </c>
      <c r="BA250" s="22">
        <f t="shared" si="383"/>
        <v>2163</v>
      </c>
      <c r="BB250" s="22">
        <f t="shared" si="384"/>
        <v>1670</v>
      </c>
      <c r="BC250" s="24">
        <f>MEDIAN((D250:K250,M250:V250,Y250:AF250,AJ250:AL250))</f>
        <v>2107.5</v>
      </c>
    </row>
    <row r="251" spans="1:55" s="204" customFormat="1">
      <c r="A251" s="199"/>
      <c r="B251" s="200"/>
      <c r="C251" s="201" t="s">
        <v>129</v>
      </c>
      <c r="D251" s="137">
        <v>12813</v>
      </c>
      <c r="E251" s="162">
        <v>1356</v>
      </c>
      <c r="F251" s="162">
        <v>12993</v>
      </c>
      <c r="G251" s="162">
        <v>22972</v>
      </c>
      <c r="H251" s="137">
        <v>9184</v>
      </c>
      <c r="I251" s="137">
        <v>14325</v>
      </c>
      <c r="J251" s="162">
        <v>7251</v>
      </c>
      <c r="K251" s="137">
        <v>12814</v>
      </c>
      <c r="L251" s="22">
        <f>+SUM(D251:K251)</f>
        <v>93708</v>
      </c>
      <c r="M251" s="162"/>
      <c r="N251" s="162"/>
      <c r="O251" s="162">
        <v>2448</v>
      </c>
      <c r="P251" s="162">
        <v>1210</v>
      </c>
      <c r="Q251" s="162">
        <v>2047</v>
      </c>
      <c r="R251" s="162">
        <v>406</v>
      </c>
      <c r="S251" s="162">
        <v>432</v>
      </c>
      <c r="T251" s="162">
        <v>1694</v>
      </c>
      <c r="U251" s="162">
        <v>450</v>
      </c>
      <c r="V251" s="137"/>
      <c r="W251" s="137"/>
      <c r="X251" s="137"/>
      <c r="Y251" s="162">
        <v>1776</v>
      </c>
      <c r="Z251" s="162">
        <v>3786</v>
      </c>
      <c r="AA251" s="271">
        <v>1105</v>
      </c>
      <c r="AB251" s="162">
        <v>674</v>
      </c>
      <c r="AC251" s="162">
        <v>2204</v>
      </c>
      <c r="AD251" s="162"/>
      <c r="AE251" s="162">
        <v>145</v>
      </c>
      <c r="AF251" s="162">
        <v>1037</v>
      </c>
      <c r="AG251" s="22">
        <f>+SUM(M251:AF251)</f>
        <v>19414</v>
      </c>
      <c r="AH251" s="22">
        <f t="shared" si="375"/>
        <v>13216</v>
      </c>
      <c r="AI251" s="22">
        <f t="shared" si="376"/>
        <v>6198</v>
      </c>
      <c r="AJ251" s="162">
        <v>1071</v>
      </c>
      <c r="AK251" s="137">
        <v>860</v>
      </c>
      <c r="AL251" s="162">
        <v>1187</v>
      </c>
      <c r="AM251" s="22">
        <f>+SUM(AJ251:AL251)</f>
        <v>3118</v>
      </c>
      <c r="AN251" s="24">
        <f>+AM251+AG251+L251</f>
        <v>116240</v>
      </c>
      <c r="AQ251" s="43">
        <f t="shared" si="377"/>
        <v>1601.75</v>
      </c>
      <c r="AR251" s="43">
        <f t="shared" si="378"/>
        <v>1078.5555555555557</v>
      </c>
      <c r="AS251" s="43">
        <f t="shared" si="378"/>
        <v>1888</v>
      </c>
      <c r="AT251" s="43">
        <f t="shared" si="378"/>
        <v>563.4545454545455</v>
      </c>
      <c r="AU251" s="43">
        <f t="shared" si="379"/>
        <v>1039.3333333333333</v>
      </c>
      <c r="AV251" s="44">
        <f t="shared" si="379"/>
        <v>4008.2758620689656</v>
      </c>
      <c r="AW251" s="23"/>
      <c r="AX251" s="22">
        <f t="shared" si="380"/>
        <v>12813.5</v>
      </c>
      <c r="AY251" s="22">
        <f t="shared" si="381"/>
        <v>1157.5</v>
      </c>
      <c r="AZ251" s="22">
        <f t="shared" si="382"/>
        <v>2125.5</v>
      </c>
      <c r="BA251" s="22">
        <f t="shared" si="383"/>
        <v>562</v>
      </c>
      <c r="BB251" s="22">
        <f t="shared" si="384"/>
        <v>1071</v>
      </c>
      <c r="BC251" s="24">
        <f>MEDIAN((D251:K251,M251:V251,Y251:AF251,AJ251:AL251))</f>
        <v>1694</v>
      </c>
    </row>
    <row r="252" spans="1:55" s="204" customFormat="1">
      <c r="A252" s="199"/>
      <c r="B252" s="200"/>
      <c r="C252" s="201" t="s">
        <v>128</v>
      </c>
      <c r="D252" s="137">
        <v>906</v>
      </c>
      <c r="E252" s="162">
        <v>90</v>
      </c>
      <c r="F252" s="162">
        <v>1991</v>
      </c>
      <c r="G252" s="162">
        <v>3915</v>
      </c>
      <c r="H252" s="137">
        <v>893</v>
      </c>
      <c r="I252" s="137">
        <v>1231</v>
      </c>
      <c r="J252" s="162">
        <v>900</v>
      </c>
      <c r="K252" s="137">
        <v>1446</v>
      </c>
      <c r="L252" s="22">
        <f>+SUM(D252:K252)</f>
        <v>11372</v>
      </c>
      <c r="M252" s="162"/>
      <c r="N252" s="162"/>
      <c r="O252" s="162"/>
      <c r="P252" s="162">
        <v>8</v>
      </c>
      <c r="Q252" s="162">
        <v>1</v>
      </c>
      <c r="R252" s="162">
        <v>0</v>
      </c>
      <c r="S252" s="162">
        <v>0</v>
      </c>
      <c r="T252" s="162">
        <v>49</v>
      </c>
      <c r="U252" s="162">
        <v>37</v>
      </c>
      <c r="V252" s="137"/>
      <c r="W252" s="137"/>
      <c r="X252" s="137"/>
      <c r="Y252" s="162">
        <v>0</v>
      </c>
      <c r="Z252" s="162">
        <v>162</v>
      </c>
      <c r="AA252" s="271">
        <v>18</v>
      </c>
      <c r="AB252" s="162"/>
      <c r="AC252" s="162">
        <v>60</v>
      </c>
      <c r="AD252" s="162"/>
      <c r="AE252" s="162"/>
      <c r="AF252" s="162">
        <v>167</v>
      </c>
      <c r="AG252" s="22">
        <f>+SUM(M252:AF252)</f>
        <v>502</v>
      </c>
      <c r="AH252" s="22">
        <f t="shared" si="375"/>
        <v>439</v>
      </c>
      <c r="AI252" s="22">
        <f t="shared" si="376"/>
        <v>63</v>
      </c>
      <c r="AJ252" s="162">
        <v>37</v>
      </c>
      <c r="AK252" s="137">
        <v>142</v>
      </c>
      <c r="AL252" s="162">
        <v>58</v>
      </c>
      <c r="AM252" s="22">
        <f>+SUM(AJ252:AL252)</f>
        <v>237</v>
      </c>
      <c r="AN252" s="24">
        <f>+AM252+AG252+L252</f>
        <v>12111</v>
      </c>
      <c r="AQ252" s="43">
        <f t="shared" si="377"/>
        <v>180.75</v>
      </c>
      <c r="AR252" s="43">
        <f t="shared" si="378"/>
        <v>27.888888888888889</v>
      </c>
      <c r="AS252" s="43">
        <f t="shared" si="378"/>
        <v>62.714285714285715</v>
      </c>
      <c r="AT252" s="43">
        <f t="shared" si="378"/>
        <v>5.7272727272727275</v>
      </c>
      <c r="AU252" s="43">
        <f t="shared" si="379"/>
        <v>79</v>
      </c>
      <c r="AV252" s="44">
        <f t="shared" si="379"/>
        <v>417.62068965517244</v>
      </c>
      <c r="AW252" s="23"/>
      <c r="AX252" s="22">
        <f t="shared" si="380"/>
        <v>1068.5</v>
      </c>
      <c r="AY252" s="22">
        <f t="shared" si="381"/>
        <v>18</v>
      </c>
      <c r="AZ252" s="22">
        <f t="shared" si="382"/>
        <v>60</v>
      </c>
      <c r="BA252" s="22">
        <f t="shared" si="383"/>
        <v>4</v>
      </c>
      <c r="BB252" s="22">
        <f t="shared" si="384"/>
        <v>58</v>
      </c>
      <c r="BC252" s="24">
        <f>MEDIAN((D252:K252,M252:V252,Y252:AF252,AJ252:AL252))</f>
        <v>75</v>
      </c>
    </row>
    <row r="253" spans="1:55" s="204" customFormat="1">
      <c r="A253" s="199"/>
      <c r="B253" s="200"/>
      <c r="C253" s="201" t="s">
        <v>127</v>
      </c>
      <c r="D253" s="137">
        <v>699</v>
      </c>
      <c r="E253" s="162">
        <v>236</v>
      </c>
      <c r="F253" s="162">
        <v>1420</v>
      </c>
      <c r="G253" s="162">
        <v>2367</v>
      </c>
      <c r="H253" s="137">
        <v>1036</v>
      </c>
      <c r="I253" s="137">
        <v>1538</v>
      </c>
      <c r="J253" s="162">
        <v>576</v>
      </c>
      <c r="K253" s="137">
        <v>1097</v>
      </c>
      <c r="L253" s="22">
        <f>+SUM(D253:K253)</f>
        <v>8969</v>
      </c>
      <c r="M253" s="162"/>
      <c r="N253" s="162"/>
      <c r="O253" s="162"/>
      <c r="P253" s="162">
        <v>62</v>
      </c>
      <c r="Q253" s="162">
        <v>0</v>
      </c>
      <c r="R253" s="162">
        <v>0</v>
      </c>
      <c r="S253" s="162">
        <v>0</v>
      </c>
      <c r="T253" s="162">
        <v>24</v>
      </c>
      <c r="U253" s="162">
        <v>26</v>
      </c>
      <c r="V253" s="137"/>
      <c r="W253" s="137"/>
      <c r="X253" s="137"/>
      <c r="Y253" s="162">
        <v>0</v>
      </c>
      <c r="Z253" s="162">
        <v>147</v>
      </c>
      <c r="AA253" s="271">
        <v>2</v>
      </c>
      <c r="AB253" s="162"/>
      <c r="AC253" s="162">
        <v>37</v>
      </c>
      <c r="AD253" s="162"/>
      <c r="AE253" s="162"/>
      <c r="AF253" s="162"/>
      <c r="AG253" s="22">
        <f>+SUM(M253:AF253)</f>
        <v>298</v>
      </c>
      <c r="AH253" s="22">
        <f t="shared" si="375"/>
        <v>208</v>
      </c>
      <c r="AI253" s="22">
        <f t="shared" si="376"/>
        <v>90</v>
      </c>
      <c r="AJ253" s="162">
        <v>0</v>
      </c>
      <c r="AK253" s="137"/>
      <c r="AL253" s="162">
        <v>75</v>
      </c>
      <c r="AM253" s="22">
        <f>+SUM(AJ253:AL253)</f>
        <v>75</v>
      </c>
      <c r="AN253" s="24">
        <f>+AM253+AG253+L253</f>
        <v>9342</v>
      </c>
      <c r="AQ253" s="43">
        <f t="shared" si="377"/>
        <v>137.125</v>
      </c>
      <c r="AR253" s="43">
        <f t="shared" si="378"/>
        <v>16.555555555555557</v>
      </c>
      <c r="AS253" s="43">
        <f t="shared" si="378"/>
        <v>29.714285714285715</v>
      </c>
      <c r="AT253" s="43">
        <f t="shared" si="378"/>
        <v>8.1818181818181817</v>
      </c>
      <c r="AU253" s="43">
        <f t="shared" si="379"/>
        <v>25</v>
      </c>
      <c r="AV253" s="44">
        <f t="shared" si="379"/>
        <v>322.13793103448273</v>
      </c>
      <c r="AW253" s="23"/>
      <c r="AX253" s="276">
        <f t="shared" si="380"/>
        <v>1066.5</v>
      </c>
      <c r="AY253" s="276">
        <f t="shared" si="381"/>
        <v>13</v>
      </c>
      <c r="AZ253" s="276">
        <f t="shared" si="382"/>
        <v>30.5</v>
      </c>
      <c r="BA253" s="276">
        <f t="shared" si="383"/>
        <v>1</v>
      </c>
      <c r="BB253" s="276">
        <f t="shared" si="384"/>
        <v>37.5</v>
      </c>
      <c r="BC253" s="24">
        <f>MEDIAN((D253:K253,M253:V253,Y253:AF253,AJ253:AL253))</f>
        <v>68.5</v>
      </c>
    </row>
    <row r="254" spans="1:55" s="204" customFormat="1">
      <c r="A254" s="199"/>
      <c r="B254" s="200"/>
      <c r="C254" s="201" t="s">
        <v>132</v>
      </c>
      <c r="D254" s="110">
        <f t="shared" ref="D254:V254" si="385">SUM(D249:D253)</f>
        <v>15633</v>
      </c>
      <c r="E254" s="28">
        <f t="shared" si="385"/>
        <v>2740</v>
      </c>
      <c r="F254" s="28">
        <f t="shared" si="385"/>
        <v>16500</v>
      </c>
      <c r="G254" s="28">
        <f t="shared" si="385"/>
        <v>29254</v>
      </c>
      <c r="H254" s="141">
        <f t="shared" si="385"/>
        <v>11254</v>
      </c>
      <c r="I254" s="141">
        <f t="shared" si="385"/>
        <v>17213</v>
      </c>
      <c r="J254" s="28">
        <f t="shared" si="385"/>
        <v>8727</v>
      </c>
      <c r="K254" s="141">
        <f t="shared" si="385"/>
        <v>15423</v>
      </c>
      <c r="L254" s="25">
        <f t="shared" si="385"/>
        <v>116744</v>
      </c>
      <c r="M254" s="28">
        <f t="shared" si="385"/>
        <v>1227</v>
      </c>
      <c r="N254" s="28">
        <f t="shared" si="385"/>
        <v>2912</v>
      </c>
      <c r="O254" s="28">
        <f t="shared" si="385"/>
        <v>5479</v>
      </c>
      <c r="P254" s="28">
        <f t="shared" si="385"/>
        <v>3573</v>
      </c>
      <c r="Q254" s="28">
        <f t="shared" si="385"/>
        <v>6504</v>
      </c>
      <c r="R254" s="28">
        <f t="shared" si="385"/>
        <v>2164</v>
      </c>
      <c r="S254" s="28">
        <f t="shared" si="385"/>
        <v>3257</v>
      </c>
      <c r="T254" s="28">
        <f t="shared" si="385"/>
        <v>3596</v>
      </c>
      <c r="U254" s="28">
        <f t="shared" si="385"/>
        <v>3482</v>
      </c>
      <c r="V254" s="141">
        <f t="shared" si="385"/>
        <v>2177</v>
      </c>
      <c r="W254" s="141"/>
      <c r="X254" s="141"/>
      <c r="Y254" s="28">
        <f t="shared" ref="Y254:AN254" si="386">SUM(Y249:Y253)</f>
        <v>5162</v>
      </c>
      <c r="Z254" s="28">
        <f t="shared" si="386"/>
        <v>8122</v>
      </c>
      <c r="AA254" s="29">
        <f t="shared" si="386"/>
        <v>3307</v>
      </c>
      <c r="AB254" s="28">
        <f t="shared" si="386"/>
        <v>2881</v>
      </c>
      <c r="AC254" s="28">
        <f t="shared" si="386"/>
        <v>5046</v>
      </c>
      <c r="AD254" s="28">
        <f t="shared" si="386"/>
        <v>2897</v>
      </c>
      <c r="AE254" s="28">
        <f t="shared" si="386"/>
        <v>1674</v>
      </c>
      <c r="AF254" s="28">
        <f t="shared" si="386"/>
        <v>3382</v>
      </c>
      <c r="AG254" s="25">
        <f t="shared" si="386"/>
        <v>66842</v>
      </c>
      <c r="AH254" s="25">
        <f t="shared" si="375"/>
        <v>35026</v>
      </c>
      <c r="AI254" s="25">
        <f t="shared" si="376"/>
        <v>31816</v>
      </c>
      <c r="AJ254" s="28">
        <f t="shared" si="386"/>
        <v>20666</v>
      </c>
      <c r="AK254" s="141">
        <f t="shared" si="386"/>
        <v>1327</v>
      </c>
      <c r="AL254" s="28">
        <f t="shared" si="386"/>
        <v>3490</v>
      </c>
      <c r="AM254" s="25">
        <f t="shared" si="386"/>
        <v>25483</v>
      </c>
      <c r="AN254" s="305">
        <f t="shared" si="386"/>
        <v>209069</v>
      </c>
      <c r="AQ254" s="45">
        <f>K254/AQ$5</f>
        <v>1927.875</v>
      </c>
      <c r="AR254" s="45">
        <f>AG254/AR$5</f>
        <v>3713.4444444444443</v>
      </c>
      <c r="AS254" s="45">
        <f>AH254/AS$5</f>
        <v>5003.7142857142853</v>
      </c>
      <c r="AT254" s="45">
        <f>AI254/AT$5</f>
        <v>2892.3636363636365</v>
      </c>
      <c r="AU254" s="45">
        <f>AM254/AU$5</f>
        <v>8494.3333333333339</v>
      </c>
      <c r="AV254" s="211">
        <f>AN254/AV$5</f>
        <v>7209.2758620689656</v>
      </c>
      <c r="AW254" s="23"/>
      <c r="AX254" s="22">
        <f t="shared" si="380"/>
        <v>15528</v>
      </c>
      <c r="AY254" s="22">
        <f t="shared" si="381"/>
        <v>3344.5</v>
      </c>
      <c r="AZ254" s="22">
        <f t="shared" si="382"/>
        <v>5046</v>
      </c>
      <c r="BA254" s="22">
        <f t="shared" si="383"/>
        <v>2912</v>
      </c>
      <c r="BB254" s="22">
        <f t="shared" si="384"/>
        <v>3490</v>
      </c>
      <c r="BC254" s="305">
        <f>MEDIAN((D254:K254,M254:V254,Y254:AF254,AJ254:AL254))</f>
        <v>3573</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385</v>
      </c>
      <c r="E256" s="162">
        <v>117</v>
      </c>
      <c r="F256" s="162">
        <v>290</v>
      </c>
      <c r="G256" s="162"/>
      <c r="H256" s="137">
        <v>47</v>
      </c>
      <c r="I256" s="137">
        <v>161</v>
      </c>
      <c r="J256" s="162">
        <v>343</v>
      </c>
      <c r="K256" s="137">
        <v>276</v>
      </c>
      <c r="L256" s="22">
        <f>+SUM(D256:K256)</f>
        <v>1619</v>
      </c>
      <c r="M256" s="162">
        <v>16</v>
      </c>
      <c r="N256" s="162">
        <v>62</v>
      </c>
      <c r="O256" s="162">
        <v>312</v>
      </c>
      <c r="P256" s="162">
        <v>124</v>
      </c>
      <c r="Q256" s="162">
        <v>339</v>
      </c>
      <c r="R256" s="162">
        <v>138</v>
      </c>
      <c r="S256" s="162">
        <v>62</v>
      </c>
      <c r="T256" s="162">
        <v>125</v>
      </c>
      <c r="U256" s="162">
        <v>302</v>
      </c>
      <c r="V256" s="137">
        <v>63</v>
      </c>
      <c r="W256" s="137"/>
      <c r="X256" s="137"/>
      <c r="Y256" s="162">
        <v>23</v>
      </c>
      <c r="Z256" s="162">
        <v>622</v>
      </c>
      <c r="AA256" s="271">
        <v>47</v>
      </c>
      <c r="AB256" s="162">
        <v>358</v>
      </c>
      <c r="AC256" s="162">
        <v>279</v>
      </c>
      <c r="AD256" s="162">
        <v>370</v>
      </c>
      <c r="AE256" s="162">
        <v>63</v>
      </c>
      <c r="AF256" s="162">
        <v>622</v>
      </c>
      <c r="AG256" s="22">
        <f>+SUM(M256:AF256)</f>
        <v>3927</v>
      </c>
      <c r="AH256" s="22">
        <f t="shared" ref="AH256:AH260" si="387">O256+Q256+Z256+AC256+AD256+AF256+T256</f>
        <v>2669</v>
      </c>
      <c r="AI256" s="22">
        <f t="shared" ref="AI256:AI260" si="388">M256+N256+P256+R256+S256+U256+V256+Y256+AA256+AB256+AE256</f>
        <v>1258</v>
      </c>
      <c r="AJ256" s="162">
        <v>0</v>
      </c>
      <c r="AK256" s="137"/>
      <c r="AL256" s="162"/>
      <c r="AM256" s="22">
        <f>+SUM(AJ256:AL256)</f>
        <v>0</v>
      </c>
      <c r="AN256" s="24">
        <f>+AM256+AG256+L256</f>
        <v>5546</v>
      </c>
      <c r="AQ256" s="43">
        <f t="shared" ref="AQ256:AQ259" si="389">K256/AQ$5</f>
        <v>34.5</v>
      </c>
      <c r="AR256" s="43">
        <f t="shared" ref="AR256:AT259" si="390">AG256/AR$5</f>
        <v>218.16666666666666</v>
      </c>
      <c r="AS256" s="43">
        <f t="shared" si="390"/>
        <v>381.28571428571428</v>
      </c>
      <c r="AT256" s="43">
        <f t="shared" si="390"/>
        <v>114.36363636363636</v>
      </c>
      <c r="AU256" s="43">
        <f t="shared" ref="AU256:AV259" si="391">AM256/AU$5</f>
        <v>0</v>
      </c>
      <c r="AV256" s="44">
        <f t="shared" si="391"/>
        <v>191.24137931034483</v>
      </c>
      <c r="AW256" s="23"/>
      <c r="AX256" s="22">
        <f>MEDIAN($D256:$K256)</f>
        <v>276</v>
      </c>
      <c r="AY256" s="22">
        <f>MEDIAN($M256:$AF256)</f>
        <v>131.5</v>
      </c>
      <c r="AZ256" s="22">
        <f t="shared" ref="AZ256:AZ260" si="392">MEDIAN($AC256,$AD256,$Z256,$T256,$O256,Q256,AF256)</f>
        <v>339</v>
      </c>
      <c r="BA256" s="22">
        <f>MEDIAN($AE256,$AB256,$AA256,$Y256,$V256,$U256,$S256,$R256,$P256,$N256,$M256)</f>
        <v>63</v>
      </c>
      <c r="BB256" s="22">
        <f>MEDIAN($AJ256:$AL256)</f>
        <v>0</v>
      </c>
      <c r="BC256" s="24">
        <f>MEDIAN((D256:K256,M256:V256,Y256:AF256,AJ256:AL256))</f>
        <v>149.5</v>
      </c>
    </row>
    <row r="257" spans="1:55" s="204" customFormat="1">
      <c r="A257" s="199"/>
      <c r="B257" s="200"/>
      <c r="C257" s="201" t="s">
        <v>129</v>
      </c>
      <c r="D257" s="137">
        <v>2129</v>
      </c>
      <c r="E257" s="162">
        <v>369</v>
      </c>
      <c r="F257" s="162">
        <v>1568</v>
      </c>
      <c r="G257" s="162">
        <v>2638</v>
      </c>
      <c r="H257" s="137">
        <v>680</v>
      </c>
      <c r="I257" s="137">
        <v>1271</v>
      </c>
      <c r="J257" s="162">
        <v>807</v>
      </c>
      <c r="K257" s="137">
        <v>1092</v>
      </c>
      <c r="L257" s="22">
        <f>+SUM(D257:K257)</f>
        <v>10554</v>
      </c>
      <c r="M257" s="162"/>
      <c r="N257" s="162"/>
      <c r="O257" s="162">
        <v>267</v>
      </c>
      <c r="P257" s="162">
        <v>83</v>
      </c>
      <c r="Q257" s="162">
        <v>185</v>
      </c>
      <c r="R257" s="162">
        <v>40</v>
      </c>
      <c r="S257" s="162">
        <v>15</v>
      </c>
      <c r="T257" s="162">
        <v>249</v>
      </c>
      <c r="U257" s="162">
        <v>58</v>
      </c>
      <c r="V257" s="137"/>
      <c r="W257" s="137"/>
      <c r="X257" s="137"/>
      <c r="Y257" s="162">
        <v>16</v>
      </c>
      <c r="Z257" s="162">
        <v>929</v>
      </c>
      <c r="AA257" s="271">
        <v>152</v>
      </c>
      <c r="AB257" s="162">
        <v>255</v>
      </c>
      <c r="AC257" s="162">
        <v>402</v>
      </c>
      <c r="AD257" s="162"/>
      <c r="AE257" s="162"/>
      <c r="AF257" s="162">
        <v>578</v>
      </c>
      <c r="AG257" s="22">
        <f>+SUM(M257:AF257)</f>
        <v>3229</v>
      </c>
      <c r="AH257" s="22">
        <f t="shared" si="387"/>
        <v>2610</v>
      </c>
      <c r="AI257" s="22">
        <f t="shared" si="388"/>
        <v>619</v>
      </c>
      <c r="AJ257" s="162">
        <v>0</v>
      </c>
      <c r="AK257" s="137"/>
      <c r="AL257" s="162"/>
      <c r="AM257" s="22">
        <f>+SUM(AJ257:AL257)</f>
        <v>0</v>
      </c>
      <c r="AN257" s="24">
        <f>+AM257+AG257+L257</f>
        <v>13783</v>
      </c>
      <c r="AQ257" s="43">
        <f t="shared" si="389"/>
        <v>136.5</v>
      </c>
      <c r="AR257" s="43">
        <f t="shared" si="390"/>
        <v>179.38888888888889</v>
      </c>
      <c r="AS257" s="43">
        <f t="shared" si="390"/>
        <v>372.85714285714283</v>
      </c>
      <c r="AT257" s="43">
        <f t="shared" si="390"/>
        <v>56.272727272727273</v>
      </c>
      <c r="AU257" s="43">
        <f t="shared" si="391"/>
        <v>0</v>
      </c>
      <c r="AV257" s="44">
        <f t="shared" si="391"/>
        <v>475.27586206896552</v>
      </c>
      <c r="AW257" s="23"/>
      <c r="AX257" s="22">
        <f>MEDIAN($D257:$K257)</f>
        <v>1181.5</v>
      </c>
      <c r="AY257" s="22">
        <f>MEDIAN($M257:$AF257)</f>
        <v>185</v>
      </c>
      <c r="AZ257" s="22">
        <f t="shared" si="392"/>
        <v>334.5</v>
      </c>
      <c r="BA257" s="22">
        <f>MEDIAN($AE257,$AB257,$AA257,$Y257,$V257,$U257,$S257,$R257,$P257,$N257,$M257)</f>
        <v>58</v>
      </c>
      <c r="BB257" s="22">
        <f>MEDIAN($AJ257:$AL257)</f>
        <v>0</v>
      </c>
      <c r="BC257" s="24">
        <f>MEDIAN((D257:K257,M257:V257,Y257:AF257,AJ257:AL257))</f>
        <v>318</v>
      </c>
    </row>
    <row r="258" spans="1:55" s="204" customFormat="1">
      <c r="A258" s="199"/>
      <c r="B258" s="200"/>
      <c r="C258" s="201" t="s">
        <v>128</v>
      </c>
      <c r="D258" s="137">
        <v>570</v>
      </c>
      <c r="E258" s="162">
        <v>64</v>
      </c>
      <c r="F258" s="162">
        <v>541</v>
      </c>
      <c r="G258" s="162">
        <v>599</v>
      </c>
      <c r="H258" s="137">
        <v>49</v>
      </c>
      <c r="I258" s="137">
        <v>118</v>
      </c>
      <c r="J258" s="162">
        <v>258</v>
      </c>
      <c r="K258" s="137">
        <v>263</v>
      </c>
      <c r="L258" s="22">
        <f>+SUM(D258:K258)</f>
        <v>2462</v>
      </c>
      <c r="M258" s="162"/>
      <c r="N258" s="162"/>
      <c r="O258" s="162"/>
      <c r="P258" s="162">
        <v>6</v>
      </c>
      <c r="Q258" s="162">
        <v>0</v>
      </c>
      <c r="R258" s="162">
        <v>0</v>
      </c>
      <c r="S258" s="162">
        <v>0</v>
      </c>
      <c r="T258" s="162">
        <v>1</v>
      </c>
      <c r="U258" s="162">
        <v>64</v>
      </c>
      <c r="V258" s="137"/>
      <c r="W258" s="137"/>
      <c r="X258" s="137"/>
      <c r="Y258" s="162">
        <v>0</v>
      </c>
      <c r="Z258" s="162">
        <v>110</v>
      </c>
      <c r="AA258" s="271">
        <v>3</v>
      </c>
      <c r="AB258" s="162"/>
      <c r="AC258" s="162">
        <v>26</v>
      </c>
      <c r="AD258" s="162"/>
      <c r="AE258" s="162"/>
      <c r="AF258" s="162">
        <v>7</v>
      </c>
      <c r="AG258" s="22">
        <f>+SUM(M258:AF258)</f>
        <v>217</v>
      </c>
      <c r="AH258" s="22">
        <f t="shared" si="387"/>
        <v>144</v>
      </c>
      <c r="AI258" s="22">
        <f t="shared" si="388"/>
        <v>73</v>
      </c>
      <c r="AJ258" s="162">
        <v>1</v>
      </c>
      <c r="AK258" s="137"/>
      <c r="AL258" s="162"/>
      <c r="AM258" s="22">
        <f>+SUM(AJ258:AL258)</f>
        <v>1</v>
      </c>
      <c r="AN258" s="24">
        <f>+AM258+AG258+L258</f>
        <v>2680</v>
      </c>
      <c r="AQ258" s="43">
        <f t="shared" si="389"/>
        <v>32.875</v>
      </c>
      <c r="AR258" s="43">
        <f t="shared" si="390"/>
        <v>12.055555555555555</v>
      </c>
      <c r="AS258" s="43">
        <f t="shared" si="390"/>
        <v>20.571428571428573</v>
      </c>
      <c r="AT258" s="43">
        <f t="shared" si="390"/>
        <v>6.6363636363636367</v>
      </c>
      <c r="AU258" s="43">
        <f t="shared" si="391"/>
        <v>0.33333333333333331</v>
      </c>
      <c r="AV258" s="44">
        <f t="shared" si="391"/>
        <v>92.41379310344827</v>
      </c>
      <c r="AW258" s="23"/>
      <c r="AX258" s="22">
        <f>MEDIAN($D258:$K258)</f>
        <v>260.5</v>
      </c>
      <c r="AY258" s="22">
        <f>MEDIAN($M258:$AF258)</f>
        <v>3</v>
      </c>
      <c r="AZ258" s="22">
        <f t="shared" si="392"/>
        <v>7</v>
      </c>
      <c r="BA258" s="22">
        <f>MEDIAN($AE258,$AB258,$AA258,$Y258,$V258,$U258,$S258,$R258,$P258,$N258,$M258)</f>
        <v>1.5</v>
      </c>
      <c r="BB258" s="22">
        <f>MEDIAN($AJ258:$AL258)</f>
        <v>1</v>
      </c>
      <c r="BC258" s="24">
        <f>MEDIAN((D258:K258,M258:V258,Y258:AF258,AJ258:AL258))</f>
        <v>37.5</v>
      </c>
    </row>
    <row r="259" spans="1:55" s="204" customFormat="1">
      <c r="A259" s="199"/>
      <c r="B259" s="200"/>
      <c r="C259" s="201" t="s">
        <v>127</v>
      </c>
      <c r="D259" s="137">
        <v>17</v>
      </c>
      <c r="E259" s="162">
        <v>5</v>
      </c>
      <c r="F259" s="162">
        <v>76</v>
      </c>
      <c r="G259" s="162">
        <v>125</v>
      </c>
      <c r="H259" s="137">
        <v>19</v>
      </c>
      <c r="I259" s="137">
        <v>56</v>
      </c>
      <c r="J259" s="162">
        <v>0</v>
      </c>
      <c r="K259" s="137">
        <v>14</v>
      </c>
      <c r="L259" s="22">
        <f>+SUM(D259:K259)</f>
        <v>312</v>
      </c>
      <c r="M259" s="162"/>
      <c r="N259" s="162"/>
      <c r="O259" s="162"/>
      <c r="P259" s="162"/>
      <c r="Q259" s="162">
        <v>0</v>
      </c>
      <c r="R259" s="162">
        <v>0</v>
      </c>
      <c r="S259" s="162">
        <v>0</v>
      </c>
      <c r="T259" s="162">
        <v>2</v>
      </c>
      <c r="U259" s="162">
        <v>127</v>
      </c>
      <c r="V259" s="137"/>
      <c r="W259" s="137"/>
      <c r="X259" s="137"/>
      <c r="Y259" s="162">
        <v>0</v>
      </c>
      <c r="Z259" s="162">
        <v>20</v>
      </c>
      <c r="AA259" s="271"/>
      <c r="AB259" s="162"/>
      <c r="AC259" s="162"/>
      <c r="AD259" s="162"/>
      <c r="AE259" s="162"/>
      <c r="AF259" s="162"/>
      <c r="AG259" s="22">
        <f>+SUM(M259:AF259)</f>
        <v>149</v>
      </c>
      <c r="AH259" s="22">
        <f t="shared" si="387"/>
        <v>22</v>
      </c>
      <c r="AI259" s="22">
        <f t="shared" si="388"/>
        <v>127</v>
      </c>
      <c r="AJ259" s="162">
        <v>0</v>
      </c>
      <c r="AK259" s="137"/>
      <c r="AL259" s="162">
        <v>8</v>
      </c>
      <c r="AM259" s="22">
        <f>+SUM(AJ259:AL259)</f>
        <v>8</v>
      </c>
      <c r="AN259" s="24">
        <f>+AM259+AG259+L259</f>
        <v>469</v>
      </c>
      <c r="AQ259" s="43">
        <f t="shared" si="389"/>
        <v>1.75</v>
      </c>
      <c r="AR259" s="43">
        <f t="shared" si="390"/>
        <v>8.2777777777777786</v>
      </c>
      <c r="AS259" s="43">
        <f t="shared" si="390"/>
        <v>3.1428571428571428</v>
      </c>
      <c r="AT259" s="43">
        <f t="shared" si="390"/>
        <v>11.545454545454545</v>
      </c>
      <c r="AU259" s="43">
        <f t="shared" si="391"/>
        <v>2.6666666666666665</v>
      </c>
      <c r="AV259" s="44">
        <f t="shared" si="391"/>
        <v>16.172413793103448</v>
      </c>
      <c r="AW259" s="23"/>
      <c r="AX259" s="276">
        <f>MEDIAN($D259:$K259)</f>
        <v>18</v>
      </c>
      <c r="AY259" s="276">
        <f>MEDIAN($M259:$AF259)</f>
        <v>0</v>
      </c>
      <c r="AZ259" s="276">
        <f t="shared" si="392"/>
        <v>2</v>
      </c>
      <c r="BA259" s="276">
        <f>MEDIAN($AE259,$AB259,$AA259,$Y259,$V259,$U259,$S259,$R259,$P259,$N259,$M259)</f>
        <v>0</v>
      </c>
      <c r="BB259" s="276">
        <f>MEDIAN($AJ259:$AL259)</f>
        <v>4</v>
      </c>
      <c r="BC259" s="24">
        <f>MEDIAN((D259:K259,M259:V259,Y259:AF259,AJ259:AL259))</f>
        <v>8</v>
      </c>
    </row>
    <row r="260" spans="1:55" s="204" customFormat="1">
      <c r="A260" s="199"/>
      <c r="B260" s="200"/>
      <c r="C260" s="201" t="s">
        <v>126</v>
      </c>
      <c r="D260" s="110">
        <f t="shared" ref="D260:V260" si="393">SUM(D256:D259)</f>
        <v>3101</v>
      </c>
      <c r="E260" s="28">
        <f t="shared" si="393"/>
        <v>555</v>
      </c>
      <c r="F260" s="28">
        <f t="shared" si="393"/>
        <v>2475</v>
      </c>
      <c r="G260" s="28">
        <f t="shared" si="393"/>
        <v>3362</v>
      </c>
      <c r="H260" s="141">
        <f t="shared" si="393"/>
        <v>795</v>
      </c>
      <c r="I260" s="141">
        <f t="shared" si="393"/>
        <v>1606</v>
      </c>
      <c r="J260" s="28">
        <f t="shared" si="393"/>
        <v>1408</v>
      </c>
      <c r="K260" s="141">
        <f t="shared" si="393"/>
        <v>1645</v>
      </c>
      <c r="L260" s="25">
        <f t="shared" si="393"/>
        <v>14947</v>
      </c>
      <c r="M260" s="28">
        <f t="shared" si="393"/>
        <v>16</v>
      </c>
      <c r="N260" s="28">
        <f t="shared" si="393"/>
        <v>62</v>
      </c>
      <c r="O260" s="28">
        <f t="shared" si="393"/>
        <v>579</v>
      </c>
      <c r="P260" s="28">
        <f t="shared" si="393"/>
        <v>213</v>
      </c>
      <c r="Q260" s="28">
        <f t="shared" si="393"/>
        <v>524</v>
      </c>
      <c r="R260" s="28">
        <f t="shared" si="393"/>
        <v>178</v>
      </c>
      <c r="S260" s="28">
        <f t="shared" si="393"/>
        <v>77</v>
      </c>
      <c r="T260" s="28">
        <f t="shared" si="393"/>
        <v>377</v>
      </c>
      <c r="U260" s="28">
        <f t="shared" si="393"/>
        <v>551</v>
      </c>
      <c r="V260" s="141">
        <f t="shared" si="393"/>
        <v>63</v>
      </c>
      <c r="W260" s="141"/>
      <c r="X260" s="141"/>
      <c r="Y260" s="28">
        <f t="shared" ref="Y260:AN260" si="394">SUM(Y256:Y259)</f>
        <v>39</v>
      </c>
      <c r="Z260" s="28">
        <f t="shared" si="394"/>
        <v>1681</v>
      </c>
      <c r="AA260" s="29">
        <f t="shared" si="394"/>
        <v>202</v>
      </c>
      <c r="AB260" s="28">
        <f t="shared" si="394"/>
        <v>613</v>
      </c>
      <c r="AC260" s="28">
        <f t="shared" si="394"/>
        <v>707</v>
      </c>
      <c r="AD260" s="28">
        <f t="shared" si="394"/>
        <v>370</v>
      </c>
      <c r="AE260" s="28">
        <f t="shared" si="394"/>
        <v>63</v>
      </c>
      <c r="AF260" s="28">
        <f t="shared" si="394"/>
        <v>1207</v>
      </c>
      <c r="AG260" s="25">
        <f t="shared" si="394"/>
        <v>7522</v>
      </c>
      <c r="AH260" s="25">
        <f t="shared" si="387"/>
        <v>5445</v>
      </c>
      <c r="AI260" s="25">
        <f t="shared" si="388"/>
        <v>2077</v>
      </c>
      <c r="AJ260" s="28">
        <f t="shared" si="394"/>
        <v>1</v>
      </c>
      <c r="AK260" s="141">
        <f t="shared" si="394"/>
        <v>0</v>
      </c>
      <c r="AL260" s="28">
        <f t="shared" si="394"/>
        <v>8</v>
      </c>
      <c r="AM260" s="25">
        <f t="shared" si="394"/>
        <v>9</v>
      </c>
      <c r="AN260" s="305">
        <f t="shared" si="394"/>
        <v>22478</v>
      </c>
      <c r="AQ260" s="45">
        <f>K260/AQ$5</f>
        <v>205.625</v>
      </c>
      <c r="AR260" s="45">
        <f>AG260/AR$5</f>
        <v>417.88888888888891</v>
      </c>
      <c r="AS260" s="45">
        <f>AH260/AS$5</f>
        <v>777.85714285714289</v>
      </c>
      <c r="AT260" s="45">
        <f>AI260/AT$5</f>
        <v>188.81818181818181</v>
      </c>
      <c r="AU260" s="45">
        <f>AM260/AU$5</f>
        <v>3</v>
      </c>
      <c r="AV260" s="211">
        <f>AN260/AV$5</f>
        <v>775.10344827586209</v>
      </c>
      <c r="AW260" s="23"/>
      <c r="AX260" s="22">
        <f>MEDIAN($D260:$K260)</f>
        <v>1625.5</v>
      </c>
      <c r="AY260" s="22">
        <f>MEDIAN($M260:$AF260)</f>
        <v>291.5</v>
      </c>
      <c r="AZ260" s="22">
        <f t="shared" si="392"/>
        <v>579</v>
      </c>
      <c r="BA260" s="22">
        <f>MEDIAN($AE260,$AB260,$AA260,$Y260,$V260,$U260,$S260,$R260,$P260,$N260,$M260)</f>
        <v>77</v>
      </c>
      <c r="BB260" s="22">
        <f>MEDIAN($AJ260:$AL260)</f>
        <v>1</v>
      </c>
      <c r="BC260" s="305">
        <f>MEDIAN((D260:K260,M260:V260,Y260:AF260,AJ260:AL260))</f>
        <v>524</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c r="F262" s="162">
        <v>5</v>
      </c>
      <c r="G262" s="162"/>
      <c r="H262" s="137">
        <v>9</v>
      </c>
      <c r="I262" s="137">
        <v>48</v>
      </c>
      <c r="J262" s="162">
        <v>24</v>
      </c>
      <c r="K262" s="137">
        <v>0</v>
      </c>
      <c r="L262" s="22">
        <f>+SUM(D262:K262)</f>
        <v>86</v>
      </c>
      <c r="M262" s="162">
        <v>2</v>
      </c>
      <c r="N262" s="162"/>
      <c r="O262" s="162"/>
      <c r="P262" s="162">
        <v>467</v>
      </c>
      <c r="Q262" s="162">
        <v>285</v>
      </c>
      <c r="R262" s="162">
        <v>0</v>
      </c>
      <c r="S262" s="162">
        <v>55</v>
      </c>
      <c r="T262" s="162">
        <v>0</v>
      </c>
      <c r="U262" s="162"/>
      <c r="V262" s="137"/>
      <c r="W262" s="137"/>
      <c r="X262" s="137"/>
      <c r="Y262" s="162">
        <v>0</v>
      </c>
      <c r="Z262" s="162">
        <v>179</v>
      </c>
      <c r="AA262" s="271"/>
      <c r="AB262" s="162"/>
      <c r="AC262" s="162">
        <v>162</v>
      </c>
      <c r="AD262" s="162"/>
      <c r="AE262" s="162"/>
      <c r="AF262" s="162">
        <v>32</v>
      </c>
      <c r="AG262" s="22">
        <f>+SUM(M262:AF262)</f>
        <v>1182</v>
      </c>
      <c r="AH262" s="22">
        <f t="shared" ref="AH262:AH266" si="395">O262+Q262+Z262+AC262+AD262+AF262+T262</f>
        <v>658</v>
      </c>
      <c r="AI262" s="22">
        <f t="shared" ref="AI262:AI266" si="396">M262+N262+P262+R262+S262+U262+V262+Y262+AA262+AB262+AE262</f>
        <v>524</v>
      </c>
      <c r="AJ262" s="162">
        <v>25</v>
      </c>
      <c r="AK262" s="137"/>
      <c r="AL262" s="162"/>
      <c r="AM262" s="22">
        <f>+SUM(AJ262:AL262)</f>
        <v>25</v>
      </c>
      <c r="AN262" s="24">
        <f>+AM262+AG262+L262</f>
        <v>1293</v>
      </c>
      <c r="AQ262" s="43">
        <f t="shared" ref="AQ262:AQ264" si="397">K262/AQ$5</f>
        <v>0</v>
      </c>
      <c r="AR262" s="43">
        <f t="shared" ref="AR262:AT264" si="398">AG262/AR$5</f>
        <v>65.666666666666671</v>
      </c>
      <c r="AS262" s="43">
        <f t="shared" si="398"/>
        <v>94</v>
      </c>
      <c r="AT262" s="43">
        <f t="shared" si="398"/>
        <v>47.636363636363633</v>
      </c>
      <c r="AU262" s="43">
        <f t="shared" ref="AU262:AV264" si="399">AM262/AU$5</f>
        <v>8.3333333333333339</v>
      </c>
      <c r="AV262" s="44">
        <f t="shared" si="399"/>
        <v>44.586206896551722</v>
      </c>
      <c r="AW262" s="23"/>
      <c r="AX262" s="22">
        <f>MEDIAN($D262:$K262)</f>
        <v>7</v>
      </c>
      <c r="AY262" s="22">
        <f>MEDIAN($M262:$AF262)</f>
        <v>43.5</v>
      </c>
      <c r="AZ262" s="22">
        <f t="shared" ref="AZ262:AZ266" si="400">MEDIAN($AC262,$AD262,$Z262,$T262,$O262,Q262,AF262)</f>
        <v>162</v>
      </c>
      <c r="BA262" s="22">
        <f>MEDIAN($AE262,$AB262,$AA262,$Y262,$V262,$U262,$S262,$R262,$P262,$N262,$M262)</f>
        <v>2</v>
      </c>
      <c r="BB262" s="22">
        <f>MEDIAN($AJ262:$AL262)</f>
        <v>25</v>
      </c>
      <c r="BC262" s="24">
        <f>MEDIAN((D262:K262,M262:V262,Y262:AF262,AJ262:AL262))</f>
        <v>24</v>
      </c>
    </row>
    <row r="263" spans="1:55" s="204" customFormat="1">
      <c r="A263" s="199"/>
      <c r="B263" s="200"/>
      <c r="C263" s="201" t="s">
        <v>123</v>
      </c>
      <c r="D263" s="137">
        <v>39</v>
      </c>
      <c r="E263" s="162"/>
      <c r="F263" s="162">
        <v>81</v>
      </c>
      <c r="G263" s="162"/>
      <c r="H263" s="137">
        <v>26</v>
      </c>
      <c r="I263" s="137">
        <v>7</v>
      </c>
      <c r="J263" s="162">
        <v>0</v>
      </c>
      <c r="K263" s="137">
        <v>0</v>
      </c>
      <c r="L263" s="22">
        <f>+SUM(D263:K263)</f>
        <v>153</v>
      </c>
      <c r="M263" s="162">
        <v>39</v>
      </c>
      <c r="N263" s="162">
        <v>117</v>
      </c>
      <c r="O263" s="162">
        <v>168</v>
      </c>
      <c r="P263" s="162">
        <v>71</v>
      </c>
      <c r="Q263" s="162">
        <v>103</v>
      </c>
      <c r="R263" s="162">
        <v>23</v>
      </c>
      <c r="S263" s="162">
        <v>164</v>
      </c>
      <c r="T263" s="162">
        <v>37</v>
      </c>
      <c r="U263" s="162">
        <v>512</v>
      </c>
      <c r="V263" s="137">
        <v>310</v>
      </c>
      <c r="W263" s="137"/>
      <c r="X263" s="137"/>
      <c r="Y263" s="162">
        <v>452</v>
      </c>
      <c r="Z263" s="162">
        <v>95</v>
      </c>
      <c r="AA263" s="271"/>
      <c r="AB263" s="162">
        <v>327</v>
      </c>
      <c r="AC263" s="162">
        <v>958</v>
      </c>
      <c r="AD263" s="162">
        <v>951</v>
      </c>
      <c r="AE263" s="162">
        <v>175</v>
      </c>
      <c r="AF263" s="162"/>
      <c r="AG263" s="22">
        <f>+SUM(M263:AF263)</f>
        <v>4502</v>
      </c>
      <c r="AH263" s="22">
        <f t="shared" si="395"/>
        <v>2312</v>
      </c>
      <c r="AI263" s="22">
        <f t="shared" si="396"/>
        <v>2190</v>
      </c>
      <c r="AJ263" s="162">
        <v>10</v>
      </c>
      <c r="AK263" s="137"/>
      <c r="AL263" s="162"/>
      <c r="AM263" s="22">
        <f>+SUM(AJ263:AL263)</f>
        <v>10</v>
      </c>
      <c r="AN263" s="24">
        <f>+AM263+AG263+L263</f>
        <v>4665</v>
      </c>
      <c r="AQ263" s="43">
        <f t="shared" si="397"/>
        <v>0</v>
      </c>
      <c r="AR263" s="43">
        <f t="shared" si="398"/>
        <v>250.11111111111111</v>
      </c>
      <c r="AS263" s="43">
        <f t="shared" si="398"/>
        <v>330.28571428571428</v>
      </c>
      <c r="AT263" s="43">
        <f t="shared" si="398"/>
        <v>199.09090909090909</v>
      </c>
      <c r="AU263" s="43">
        <f t="shared" si="399"/>
        <v>3.3333333333333335</v>
      </c>
      <c r="AV263" s="44">
        <f t="shared" si="399"/>
        <v>160.86206896551724</v>
      </c>
      <c r="AW263" s="23"/>
      <c r="AX263" s="22">
        <f>MEDIAN($D263:$K263)</f>
        <v>16.5</v>
      </c>
      <c r="AY263" s="22">
        <f>MEDIAN($M263:$AF263)</f>
        <v>166</v>
      </c>
      <c r="AZ263" s="22">
        <f t="shared" si="400"/>
        <v>135.5</v>
      </c>
      <c r="BA263" s="22">
        <f>MEDIAN($AE263,$AB263,$AA263,$Y263,$V263,$U263,$S263,$R263,$P263,$N263,$M263)</f>
        <v>169.5</v>
      </c>
      <c r="BB263" s="22">
        <f>MEDIAN($AJ263:$AL263)</f>
        <v>10</v>
      </c>
      <c r="BC263" s="24">
        <f>MEDIAN((D263:K263,M263:V263,Y263:AF263,AJ263:AL263))</f>
        <v>95</v>
      </c>
    </row>
    <row r="264" spans="1:55" s="204" customFormat="1">
      <c r="A264" s="199"/>
      <c r="B264" s="200"/>
      <c r="C264" s="201" t="s">
        <v>122</v>
      </c>
      <c r="D264" s="137">
        <v>199</v>
      </c>
      <c r="E264" s="162">
        <v>57</v>
      </c>
      <c r="F264" s="162">
        <v>19</v>
      </c>
      <c r="G264" s="162">
        <v>433</v>
      </c>
      <c r="H264" s="137"/>
      <c r="I264" s="137">
        <v>1</v>
      </c>
      <c r="J264" s="162"/>
      <c r="K264" s="137">
        <v>0</v>
      </c>
      <c r="L264" s="22">
        <f>+SUM(D264:K264)</f>
        <v>709</v>
      </c>
      <c r="M264" s="162">
        <v>17</v>
      </c>
      <c r="N264" s="162"/>
      <c r="O264" s="162"/>
      <c r="P264" s="162"/>
      <c r="Q264" s="162">
        <v>275</v>
      </c>
      <c r="R264" s="162">
        <v>424</v>
      </c>
      <c r="S264" s="162">
        <v>0</v>
      </c>
      <c r="T264" s="162">
        <v>0</v>
      </c>
      <c r="U264" s="162"/>
      <c r="V264" s="137"/>
      <c r="W264" s="137"/>
      <c r="X264" s="137"/>
      <c r="Y264" s="162">
        <v>0</v>
      </c>
      <c r="Z264" s="162">
        <v>73</v>
      </c>
      <c r="AA264" s="271">
        <v>53</v>
      </c>
      <c r="AB264" s="162"/>
      <c r="AC264" s="162"/>
      <c r="AD264" s="162"/>
      <c r="AE264" s="162"/>
      <c r="AF264" s="162">
        <v>119</v>
      </c>
      <c r="AG264" s="22">
        <f>+SUM(M264:AF264)</f>
        <v>961</v>
      </c>
      <c r="AH264" s="22">
        <f t="shared" si="395"/>
        <v>467</v>
      </c>
      <c r="AI264" s="22">
        <f t="shared" si="396"/>
        <v>494</v>
      </c>
      <c r="AJ264" s="162">
        <v>0</v>
      </c>
      <c r="AK264" s="137"/>
      <c r="AL264" s="162"/>
      <c r="AM264" s="22">
        <f>+SUM(AJ264:AL264)</f>
        <v>0</v>
      </c>
      <c r="AN264" s="24">
        <f>+AM264+AG264+L264</f>
        <v>1670</v>
      </c>
      <c r="AQ264" s="43">
        <f t="shared" si="397"/>
        <v>0</v>
      </c>
      <c r="AR264" s="43">
        <f t="shared" si="398"/>
        <v>53.388888888888886</v>
      </c>
      <c r="AS264" s="43">
        <f t="shared" si="398"/>
        <v>66.714285714285708</v>
      </c>
      <c r="AT264" s="43">
        <f t="shared" si="398"/>
        <v>44.909090909090907</v>
      </c>
      <c r="AU264" s="43">
        <f t="shared" si="399"/>
        <v>0</v>
      </c>
      <c r="AV264" s="44">
        <f t="shared" si="399"/>
        <v>57.586206896551722</v>
      </c>
      <c r="AW264" s="23"/>
      <c r="AX264" s="276">
        <f>MEDIAN($D264:$K264)</f>
        <v>38</v>
      </c>
      <c r="AY264" s="276">
        <f>MEDIAN($M264:$AF264)</f>
        <v>53</v>
      </c>
      <c r="AZ264" s="276">
        <f t="shared" si="400"/>
        <v>96</v>
      </c>
      <c r="BA264" s="276">
        <f>MEDIAN($AE264,$AB264,$AA264,$Y264,$V264,$U264,$S264,$R264,$P264,$N264,$M264)</f>
        <v>17</v>
      </c>
      <c r="BB264" s="276">
        <f>MEDIAN($AJ264:$AL264)</f>
        <v>0</v>
      </c>
      <c r="BC264" s="24">
        <f>MEDIAN((D264:K264,M264:V264,Y264:AF264,AJ264:AL264))</f>
        <v>36</v>
      </c>
    </row>
    <row r="265" spans="1:55" s="204" customFormat="1">
      <c r="A265" s="199"/>
      <c r="B265" s="200"/>
      <c r="C265" s="201" t="s">
        <v>121</v>
      </c>
      <c r="D265" s="27">
        <f t="shared" ref="D265:V265" si="401">SUM(D262:D264)</f>
        <v>238</v>
      </c>
      <c r="E265" s="28">
        <f t="shared" si="401"/>
        <v>57</v>
      </c>
      <c r="F265" s="28">
        <f t="shared" si="401"/>
        <v>105</v>
      </c>
      <c r="G265" s="28">
        <f t="shared" si="401"/>
        <v>433</v>
      </c>
      <c r="H265" s="141">
        <f t="shared" si="401"/>
        <v>35</v>
      </c>
      <c r="I265" s="141">
        <f t="shared" si="401"/>
        <v>56</v>
      </c>
      <c r="J265" s="28">
        <f t="shared" si="401"/>
        <v>24</v>
      </c>
      <c r="K265" s="141">
        <f t="shared" si="401"/>
        <v>0</v>
      </c>
      <c r="L265" s="25">
        <f t="shared" si="401"/>
        <v>948</v>
      </c>
      <c r="M265" s="28">
        <f t="shared" si="401"/>
        <v>58</v>
      </c>
      <c r="N265" s="28">
        <f t="shared" si="401"/>
        <v>117</v>
      </c>
      <c r="O265" s="28">
        <f t="shared" si="401"/>
        <v>168</v>
      </c>
      <c r="P265" s="28">
        <f t="shared" si="401"/>
        <v>538</v>
      </c>
      <c r="Q265" s="28">
        <f t="shared" si="401"/>
        <v>663</v>
      </c>
      <c r="R265" s="28">
        <f t="shared" si="401"/>
        <v>447</v>
      </c>
      <c r="S265" s="28">
        <f t="shared" si="401"/>
        <v>219</v>
      </c>
      <c r="T265" s="28">
        <f t="shared" si="401"/>
        <v>37</v>
      </c>
      <c r="U265" s="28">
        <f t="shared" si="401"/>
        <v>512</v>
      </c>
      <c r="V265" s="141">
        <f t="shared" si="401"/>
        <v>310</v>
      </c>
      <c r="W265" s="141"/>
      <c r="X265" s="141"/>
      <c r="Y265" s="28">
        <f t="shared" ref="Y265:AN265" si="402">SUM(Y262:Y264)</f>
        <v>452</v>
      </c>
      <c r="Z265" s="28">
        <f t="shared" si="402"/>
        <v>347</v>
      </c>
      <c r="AA265" s="29">
        <f t="shared" si="402"/>
        <v>53</v>
      </c>
      <c r="AB265" s="28">
        <f t="shared" si="402"/>
        <v>327</v>
      </c>
      <c r="AC265" s="28">
        <f t="shared" si="402"/>
        <v>1120</v>
      </c>
      <c r="AD265" s="28">
        <f t="shared" si="402"/>
        <v>951</v>
      </c>
      <c r="AE265" s="28">
        <f t="shared" si="402"/>
        <v>175</v>
      </c>
      <c r="AF265" s="28">
        <f t="shared" si="402"/>
        <v>151</v>
      </c>
      <c r="AG265" s="25">
        <f t="shared" si="402"/>
        <v>6645</v>
      </c>
      <c r="AH265" s="25">
        <f t="shared" si="395"/>
        <v>3437</v>
      </c>
      <c r="AI265" s="25">
        <f t="shared" si="396"/>
        <v>3208</v>
      </c>
      <c r="AJ265" s="28">
        <f t="shared" si="402"/>
        <v>35</v>
      </c>
      <c r="AK265" s="141">
        <f t="shared" si="402"/>
        <v>0</v>
      </c>
      <c r="AL265" s="28">
        <f t="shared" si="402"/>
        <v>0</v>
      </c>
      <c r="AM265" s="25">
        <f t="shared" si="402"/>
        <v>35</v>
      </c>
      <c r="AN265" s="305">
        <f t="shared" si="402"/>
        <v>7628</v>
      </c>
      <c r="AQ265" s="45">
        <f>K265/AQ$5</f>
        <v>0</v>
      </c>
      <c r="AR265" s="45">
        <f t="shared" ref="AR265:AT266" si="403">AG265/AR$5</f>
        <v>369.16666666666669</v>
      </c>
      <c r="AS265" s="45">
        <f t="shared" si="403"/>
        <v>491</v>
      </c>
      <c r="AT265" s="45">
        <f t="shared" si="403"/>
        <v>291.63636363636363</v>
      </c>
      <c r="AU265" s="45">
        <f>AM265/AU$5</f>
        <v>11.666666666666666</v>
      </c>
      <c r="AV265" s="211">
        <f>AN265/AV$5</f>
        <v>263.0344827586207</v>
      </c>
      <c r="AW265" s="23"/>
      <c r="AX265" s="22">
        <f>MEDIAN($D265:$K265)</f>
        <v>56.5</v>
      </c>
      <c r="AY265" s="22">
        <f>MEDIAN($M265:$AF265)</f>
        <v>318.5</v>
      </c>
      <c r="AZ265" s="22">
        <f t="shared" si="400"/>
        <v>347</v>
      </c>
      <c r="BA265" s="22">
        <f>MEDIAN($AE265,$AB265,$AA265,$Y265,$V265,$U265,$S265,$R265,$P265,$N265,$M265)</f>
        <v>310</v>
      </c>
      <c r="BB265" s="22">
        <f>MEDIAN($AJ265:$AL265)</f>
        <v>0</v>
      </c>
      <c r="BC265" s="305">
        <f>MEDIAN((D265:K265,M265:V265,Y265:AF265,AJ265:AL265))</f>
        <v>168</v>
      </c>
    </row>
    <row r="266" spans="1:55" s="204" customFormat="1">
      <c r="A266" s="199"/>
      <c r="B266" s="207" t="s">
        <v>120</v>
      </c>
      <c r="C266" s="201"/>
      <c r="D266" s="26">
        <f t="shared" ref="D266:V266" si="404">D254+D260+D265</f>
        <v>18972</v>
      </c>
      <c r="E266" s="306">
        <f t="shared" si="404"/>
        <v>3352</v>
      </c>
      <c r="F266" s="306">
        <f t="shared" si="404"/>
        <v>19080</v>
      </c>
      <c r="G266" s="306">
        <f t="shared" si="404"/>
        <v>33049</v>
      </c>
      <c r="H266" s="142">
        <f t="shared" si="404"/>
        <v>12084</v>
      </c>
      <c r="I266" s="142">
        <f t="shared" si="404"/>
        <v>18875</v>
      </c>
      <c r="J266" s="306">
        <f t="shared" si="404"/>
        <v>10159</v>
      </c>
      <c r="K266" s="142">
        <f t="shared" si="404"/>
        <v>17068</v>
      </c>
      <c r="L266" s="25">
        <f t="shared" si="404"/>
        <v>132639</v>
      </c>
      <c r="M266" s="306">
        <f t="shared" si="404"/>
        <v>1301</v>
      </c>
      <c r="N266" s="306">
        <f t="shared" si="404"/>
        <v>3091</v>
      </c>
      <c r="O266" s="306">
        <f t="shared" si="404"/>
        <v>6226</v>
      </c>
      <c r="P266" s="306">
        <f t="shared" si="404"/>
        <v>4324</v>
      </c>
      <c r="Q266" s="306">
        <f t="shared" si="404"/>
        <v>7691</v>
      </c>
      <c r="R266" s="306">
        <f t="shared" si="404"/>
        <v>2789</v>
      </c>
      <c r="S266" s="306">
        <f t="shared" si="404"/>
        <v>3553</v>
      </c>
      <c r="T266" s="306">
        <f t="shared" si="404"/>
        <v>4010</v>
      </c>
      <c r="U266" s="306">
        <f t="shared" si="404"/>
        <v>4545</v>
      </c>
      <c r="V266" s="142">
        <f t="shared" si="404"/>
        <v>2550</v>
      </c>
      <c r="W266" s="142"/>
      <c r="X266" s="142"/>
      <c r="Y266" s="306">
        <f t="shared" ref="Y266:AN266" si="405">Y254+Y260+Y265</f>
        <v>5653</v>
      </c>
      <c r="Z266" s="306">
        <f t="shared" si="405"/>
        <v>10150</v>
      </c>
      <c r="AA266" s="307">
        <f t="shared" si="405"/>
        <v>3562</v>
      </c>
      <c r="AB266" s="306">
        <f t="shared" si="405"/>
        <v>3821</v>
      </c>
      <c r="AC266" s="306">
        <f t="shared" si="405"/>
        <v>6873</v>
      </c>
      <c r="AD266" s="306">
        <f t="shared" si="405"/>
        <v>4218</v>
      </c>
      <c r="AE266" s="306">
        <f t="shared" si="405"/>
        <v>1912</v>
      </c>
      <c r="AF266" s="306">
        <f t="shared" si="405"/>
        <v>4740</v>
      </c>
      <c r="AG266" s="25">
        <f t="shared" si="405"/>
        <v>81009</v>
      </c>
      <c r="AH266" s="25">
        <f t="shared" si="395"/>
        <v>43908</v>
      </c>
      <c r="AI266" s="25">
        <f t="shared" si="396"/>
        <v>37101</v>
      </c>
      <c r="AJ266" s="306">
        <f t="shared" si="405"/>
        <v>20702</v>
      </c>
      <c r="AK266" s="142">
        <f t="shared" si="405"/>
        <v>1327</v>
      </c>
      <c r="AL266" s="306">
        <f t="shared" si="405"/>
        <v>3498</v>
      </c>
      <c r="AM266" s="25">
        <f t="shared" si="405"/>
        <v>25527</v>
      </c>
      <c r="AN266" s="305">
        <f t="shared" si="405"/>
        <v>239175</v>
      </c>
      <c r="AQ266" s="45">
        <f>K266/AQ$5</f>
        <v>2133.5</v>
      </c>
      <c r="AR266" s="45">
        <f t="shared" si="403"/>
        <v>4500.5</v>
      </c>
      <c r="AS266" s="45">
        <f t="shared" si="403"/>
        <v>6272.5714285714284</v>
      </c>
      <c r="AT266" s="45">
        <f t="shared" si="403"/>
        <v>3372.818181818182</v>
      </c>
      <c r="AU266" s="45">
        <f>AM266/AU$5</f>
        <v>8509</v>
      </c>
      <c r="AV266" s="211">
        <f>AN266/AV$5</f>
        <v>8247.4137931034475</v>
      </c>
      <c r="AW266" s="23"/>
      <c r="AX266" s="25">
        <f>MEDIAN($D266:$K266)</f>
        <v>17971.5</v>
      </c>
      <c r="AY266" s="25">
        <f>MEDIAN($M266:$AF266)</f>
        <v>4114</v>
      </c>
      <c r="AZ266" s="25">
        <f t="shared" si="400"/>
        <v>6226</v>
      </c>
      <c r="BA266" s="25">
        <f>MEDIAN($AE266,$AB266,$AA266,$Y266,$V266,$U266,$S266,$R266,$P266,$N266,$M266)</f>
        <v>3553</v>
      </c>
      <c r="BB266" s="25">
        <f>MEDIAN($AJ266:$AL266)</f>
        <v>3498</v>
      </c>
      <c r="BC266" s="305">
        <f>MEDIAN((D266:K266,M266:V266,Y266:AF266,AJ266:AL266))</f>
        <v>4545</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18734</v>
      </c>
      <c r="E268" s="162">
        <v>2818</v>
      </c>
      <c r="F268" s="162">
        <v>12787</v>
      </c>
      <c r="G268" s="162">
        <v>33050</v>
      </c>
      <c r="H268" s="137">
        <v>11377</v>
      </c>
      <c r="I268" s="137">
        <v>18195</v>
      </c>
      <c r="J268" s="162">
        <v>9444</v>
      </c>
      <c r="K268" s="137">
        <v>16429</v>
      </c>
      <c r="L268" s="22">
        <f>+SUM(D268:K268)</f>
        <v>122834</v>
      </c>
      <c r="M268" s="162">
        <v>1022</v>
      </c>
      <c r="N268" s="162">
        <v>3029</v>
      </c>
      <c r="O268" s="162">
        <v>6212</v>
      </c>
      <c r="P268" s="162">
        <v>4319</v>
      </c>
      <c r="Q268" s="162">
        <v>7687</v>
      </c>
      <c r="R268" s="162">
        <v>2229</v>
      </c>
      <c r="S268" s="162">
        <v>3423</v>
      </c>
      <c r="T268" s="162">
        <v>3361</v>
      </c>
      <c r="U268" s="162">
        <v>3053</v>
      </c>
      <c r="V268" s="137">
        <v>2550</v>
      </c>
      <c r="W268" s="137"/>
      <c r="X268" s="137"/>
      <c r="Y268" s="162">
        <v>0</v>
      </c>
      <c r="Z268" s="162">
        <v>9577</v>
      </c>
      <c r="AA268" s="271">
        <v>3562</v>
      </c>
      <c r="AB268" s="162">
        <v>3774</v>
      </c>
      <c r="AC268" s="162">
        <v>6108</v>
      </c>
      <c r="AD268" s="162"/>
      <c r="AE268" s="162">
        <v>1712</v>
      </c>
      <c r="AF268" s="162">
        <v>422</v>
      </c>
      <c r="AG268" s="22">
        <f>+SUM(M268:AF268)</f>
        <v>62040</v>
      </c>
      <c r="AH268" s="22">
        <f t="shared" ref="AH268:AH271" si="406">O268+Q268+Z268+AC268+AD268+AF268+T268</f>
        <v>33367</v>
      </c>
      <c r="AI268" s="22">
        <f t="shared" ref="AI268:AI271" si="407">M268+N268+P268+R268+S268+U268+V268+Y268+AA268+AB268+AE268</f>
        <v>28673</v>
      </c>
      <c r="AJ268" s="162">
        <v>16582</v>
      </c>
      <c r="AK268" s="137">
        <v>1327</v>
      </c>
      <c r="AL268" s="162">
        <v>977</v>
      </c>
      <c r="AM268" s="22">
        <f>+SUM(AJ268:AL268)</f>
        <v>18886</v>
      </c>
      <c r="AN268" s="24">
        <f>+AM268+AG268+L268</f>
        <v>203760</v>
      </c>
      <c r="AQ268" s="43">
        <f t="shared" ref="AQ268:AQ270" si="408">K268/AQ$5</f>
        <v>2053.625</v>
      </c>
      <c r="AR268" s="43">
        <f t="shared" ref="AR268:AT270" si="409">AG268/AR$5</f>
        <v>3446.6666666666665</v>
      </c>
      <c r="AS268" s="43">
        <f t="shared" si="409"/>
        <v>4766.7142857142853</v>
      </c>
      <c r="AT268" s="43">
        <f t="shared" si="409"/>
        <v>2606.6363636363635</v>
      </c>
      <c r="AU268" s="43">
        <f t="shared" ref="AU268:AV270" si="410">AM268/AU$5</f>
        <v>6295.333333333333</v>
      </c>
      <c r="AV268" s="44">
        <f t="shared" si="410"/>
        <v>7026.2068965517237</v>
      </c>
      <c r="AW268" s="23"/>
      <c r="AX268" s="22">
        <f>MEDIAN($D268:$K268)</f>
        <v>14608</v>
      </c>
      <c r="AY268" s="22">
        <f>MEDIAN($M268:$AF268)</f>
        <v>3361</v>
      </c>
      <c r="AZ268" s="22">
        <f t="shared" ref="AZ268:AZ271" si="411">MEDIAN($AC268,$AD268,$Z268,$T268,$O268,Q268,AF268)</f>
        <v>6160</v>
      </c>
      <c r="BA268" s="22">
        <f>MEDIAN($AE268,$AB268,$AA268,$Y268,$V268,$U268,$S268,$R268,$P268,$N268,$M268)</f>
        <v>3029</v>
      </c>
      <c r="BB268" s="22">
        <f>MEDIAN($AJ268:$AL268)</f>
        <v>1327</v>
      </c>
      <c r="BC268" s="24">
        <f>MEDIAN((D268:K268,M268:V268,Y268:AF268,AJ268:AL268))</f>
        <v>3668</v>
      </c>
    </row>
    <row r="269" spans="1:55" s="204" customFormat="1">
      <c r="A269" s="199"/>
      <c r="B269" s="200"/>
      <c r="C269" s="201" t="s">
        <v>117</v>
      </c>
      <c r="D269" s="137">
        <v>39</v>
      </c>
      <c r="E269" s="162">
        <v>95</v>
      </c>
      <c r="F269" s="162">
        <v>6293</v>
      </c>
      <c r="G269" s="162"/>
      <c r="H269" s="137">
        <v>708</v>
      </c>
      <c r="I269" s="137">
        <v>680</v>
      </c>
      <c r="J269" s="162">
        <v>715</v>
      </c>
      <c r="K269" s="137">
        <v>640</v>
      </c>
      <c r="L269" s="22">
        <f>+SUM(D269:K269)</f>
        <v>9170</v>
      </c>
      <c r="M269" s="162"/>
      <c r="N269" s="162">
        <v>76</v>
      </c>
      <c r="O269" s="162">
        <v>14</v>
      </c>
      <c r="P269" s="162">
        <v>5</v>
      </c>
      <c r="Q269" s="162">
        <v>5</v>
      </c>
      <c r="R269" s="162">
        <v>0</v>
      </c>
      <c r="S269" s="162">
        <v>34</v>
      </c>
      <c r="T269" s="162">
        <v>450</v>
      </c>
      <c r="U269" s="162">
        <v>1117</v>
      </c>
      <c r="V269" s="137"/>
      <c r="W269" s="137"/>
      <c r="X269" s="137"/>
      <c r="Y269" s="162">
        <v>5653</v>
      </c>
      <c r="Z269" s="162">
        <v>363</v>
      </c>
      <c r="AA269" s="271"/>
      <c r="AB269" s="162"/>
      <c r="AC269" s="162">
        <v>427</v>
      </c>
      <c r="AD269" s="162"/>
      <c r="AE269" s="162">
        <v>0</v>
      </c>
      <c r="AF269" s="162">
        <v>294</v>
      </c>
      <c r="AG269" s="22">
        <f>+SUM(M269:AF269)</f>
        <v>8438</v>
      </c>
      <c r="AH269" s="22">
        <f t="shared" si="406"/>
        <v>1553</v>
      </c>
      <c r="AI269" s="22">
        <f t="shared" si="407"/>
        <v>6885</v>
      </c>
      <c r="AJ269" s="162">
        <v>3823</v>
      </c>
      <c r="AK269" s="137"/>
      <c r="AL269" s="162">
        <v>0</v>
      </c>
      <c r="AM269" s="22">
        <f>+SUM(AJ269:AL269)</f>
        <v>3823</v>
      </c>
      <c r="AN269" s="24">
        <f>+AM269+AG269+L269</f>
        <v>21431</v>
      </c>
      <c r="AQ269" s="43">
        <f t="shared" si="408"/>
        <v>80</v>
      </c>
      <c r="AR269" s="43">
        <f t="shared" si="409"/>
        <v>468.77777777777777</v>
      </c>
      <c r="AS269" s="43">
        <f t="shared" si="409"/>
        <v>221.85714285714286</v>
      </c>
      <c r="AT269" s="43">
        <f t="shared" si="409"/>
        <v>625.90909090909088</v>
      </c>
      <c r="AU269" s="43">
        <f t="shared" si="410"/>
        <v>1274.3333333333333</v>
      </c>
      <c r="AV269" s="44">
        <f t="shared" si="410"/>
        <v>739</v>
      </c>
      <c r="AW269" s="23"/>
      <c r="AX269" s="22">
        <f>MEDIAN($D269:$K269)</f>
        <v>680</v>
      </c>
      <c r="AY269" s="22">
        <f>MEDIAN($M269:$AF269)</f>
        <v>76</v>
      </c>
      <c r="AZ269" s="22">
        <f t="shared" si="411"/>
        <v>328.5</v>
      </c>
      <c r="BA269" s="22">
        <f>MEDIAN($AE269,$AB269,$AA269,$Y269,$V269,$U269,$S269,$R269,$P269,$N269,$M269)</f>
        <v>34</v>
      </c>
      <c r="BB269" s="22">
        <f>MEDIAN($AJ269:$AL269)</f>
        <v>1911.5</v>
      </c>
      <c r="BC269" s="24">
        <f>MEDIAN((D269:K269,M269:V269,Y269:AF269,AJ269:AL269))</f>
        <v>328.5</v>
      </c>
    </row>
    <row r="270" spans="1:55" s="204" customFormat="1">
      <c r="A270" s="199"/>
      <c r="B270" s="200"/>
      <c r="C270" s="201" t="s">
        <v>116</v>
      </c>
      <c r="D270" s="137">
        <v>199</v>
      </c>
      <c r="E270" s="162">
        <v>438</v>
      </c>
      <c r="F270" s="162"/>
      <c r="G270" s="162"/>
      <c r="H270" s="137"/>
      <c r="I270" s="137"/>
      <c r="J270" s="162">
        <v>0</v>
      </c>
      <c r="K270" s="137">
        <v>0</v>
      </c>
      <c r="L270" s="22">
        <f>+SUM(D270:K270)</f>
        <v>637</v>
      </c>
      <c r="M270" s="162">
        <v>279</v>
      </c>
      <c r="N270" s="162"/>
      <c r="O270" s="162"/>
      <c r="P270" s="162"/>
      <c r="Q270" s="162">
        <v>0</v>
      </c>
      <c r="R270" s="162">
        <v>560</v>
      </c>
      <c r="S270" s="162">
        <v>96</v>
      </c>
      <c r="T270" s="162">
        <v>199</v>
      </c>
      <c r="U270" s="162">
        <v>375</v>
      </c>
      <c r="V270" s="137"/>
      <c r="W270" s="137"/>
      <c r="X270" s="137"/>
      <c r="Y270" s="162">
        <v>0</v>
      </c>
      <c r="Z270" s="162">
        <v>212</v>
      </c>
      <c r="AA270" s="271"/>
      <c r="AB270" s="162">
        <v>47</v>
      </c>
      <c r="AC270" s="162">
        <v>337</v>
      </c>
      <c r="AD270" s="162"/>
      <c r="AE270" s="162">
        <v>207</v>
      </c>
      <c r="AF270" s="162">
        <v>224</v>
      </c>
      <c r="AG270" s="22">
        <f>+SUM(M270:AF270)</f>
        <v>2536</v>
      </c>
      <c r="AH270" s="22">
        <f t="shared" si="406"/>
        <v>972</v>
      </c>
      <c r="AI270" s="22">
        <f t="shared" si="407"/>
        <v>1564</v>
      </c>
      <c r="AJ270" s="162">
        <v>297</v>
      </c>
      <c r="AK270" s="137"/>
      <c r="AL270" s="162">
        <v>2521</v>
      </c>
      <c r="AM270" s="22">
        <f>+SUM(AJ270:AL270)</f>
        <v>2818</v>
      </c>
      <c r="AN270" s="24">
        <f>+AM270+AG270+L270</f>
        <v>5991</v>
      </c>
      <c r="AQ270" s="43">
        <f t="shared" si="408"/>
        <v>0</v>
      </c>
      <c r="AR270" s="43">
        <f t="shared" si="409"/>
        <v>140.88888888888889</v>
      </c>
      <c r="AS270" s="43">
        <f t="shared" si="409"/>
        <v>138.85714285714286</v>
      </c>
      <c r="AT270" s="43">
        <f t="shared" si="409"/>
        <v>142.18181818181819</v>
      </c>
      <c r="AU270" s="43">
        <f t="shared" si="410"/>
        <v>939.33333333333337</v>
      </c>
      <c r="AV270" s="44">
        <f t="shared" si="410"/>
        <v>206.58620689655172</v>
      </c>
      <c r="AW270" s="23"/>
      <c r="AX270" s="22">
        <f>MEDIAN($D270:$K270)</f>
        <v>99.5</v>
      </c>
      <c r="AY270" s="22">
        <f>MEDIAN($M270:$AF270)</f>
        <v>209.5</v>
      </c>
      <c r="AZ270" s="22">
        <f t="shared" si="411"/>
        <v>212</v>
      </c>
      <c r="BA270" s="22">
        <f>MEDIAN($AE270,$AB270,$AA270,$Y270,$V270,$U270,$S270,$R270,$P270,$N270,$M270)</f>
        <v>207</v>
      </c>
      <c r="BB270" s="22">
        <f>MEDIAN($AJ270:$AL270)</f>
        <v>1409</v>
      </c>
      <c r="BC270" s="24">
        <f>MEDIAN((D270:K270,M270:V270,Y270:AF270,AJ270:AL270))</f>
        <v>209.5</v>
      </c>
    </row>
    <row r="271" spans="1:55" s="204" customFormat="1">
      <c r="A271" s="199"/>
      <c r="B271" s="207" t="s">
        <v>115</v>
      </c>
      <c r="C271" s="201"/>
      <c r="D271" s="26">
        <f t="shared" ref="D271:V271" si="412">SUM(D268:D270)</f>
        <v>18972</v>
      </c>
      <c r="E271" s="306">
        <f t="shared" si="412"/>
        <v>3351</v>
      </c>
      <c r="F271" s="306">
        <f t="shared" si="412"/>
        <v>19080</v>
      </c>
      <c r="G271" s="306">
        <f t="shared" si="412"/>
        <v>33050</v>
      </c>
      <c r="H271" s="142">
        <f t="shared" si="412"/>
        <v>12085</v>
      </c>
      <c r="I271" s="142">
        <f t="shared" si="412"/>
        <v>18875</v>
      </c>
      <c r="J271" s="306">
        <f t="shared" si="412"/>
        <v>10159</v>
      </c>
      <c r="K271" s="142">
        <f t="shared" si="412"/>
        <v>17069</v>
      </c>
      <c r="L271" s="25">
        <f t="shared" si="412"/>
        <v>132641</v>
      </c>
      <c r="M271" s="306">
        <f t="shared" si="412"/>
        <v>1301</v>
      </c>
      <c r="N271" s="306">
        <f t="shared" si="412"/>
        <v>3105</v>
      </c>
      <c r="O271" s="306">
        <f t="shared" si="412"/>
        <v>6226</v>
      </c>
      <c r="P271" s="306">
        <f t="shared" si="412"/>
        <v>4324</v>
      </c>
      <c r="Q271" s="306">
        <f t="shared" si="412"/>
        <v>7692</v>
      </c>
      <c r="R271" s="306">
        <f t="shared" si="412"/>
        <v>2789</v>
      </c>
      <c r="S271" s="306">
        <f t="shared" si="412"/>
        <v>3553</v>
      </c>
      <c r="T271" s="306">
        <f t="shared" si="412"/>
        <v>4010</v>
      </c>
      <c r="U271" s="306">
        <f t="shared" si="412"/>
        <v>4545</v>
      </c>
      <c r="V271" s="142">
        <f t="shared" si="412"/>
        <v>2550</v>
      </c>
      <c r="W271" s="142"/>
      <c r="X271" s="142"/>
      <c r="Y271" s="306">
        <f t="shared" ref="Y271:AN271" si="413">SUM(Y268:Y270)</f>
        <v>5653</v>
      </c>
      <c r="Z271" s="306">
        <f t="shared" si="413"/>
        <v>10152</v>
      </c>
      <c r="AA271" s="307">
        <f t="shared" si="413"/>
        <v>3562</v>
      </c>
      <c r="AB271" s="306">
        <f t="shared" si="413"/>
        <v>3821</v>
      </c>
      <c r="AC271" s="306">
        <f t="shared" si="413"/>
        <v>6872</v>
      </c>
      <c r="AD271" s="306">
        <f t="shared" si="413"/>
        <v>0</v>
      </c>
      <c r="AE271" s="306">
        <f t="shared" si="413"/>
        <v>1919</v>
      </c>
      <c r="AF271" s="306">
        <f t="shared" si="413"/>
        <v>940</v>
      </c>
      <c r="AG271" s="25">
        <f t="shared" si="413"/>
        <v>73014</v>
      </c>
      <c r="AH271" s="25">
        <f t="shared" si="406"/>
        <v>35892</v>
      </c>
      <c r="AI271" s="25">
        <f t="shared" si="407"/>
        <v>37122</v>
      </c>
      <c r="AJ271" s="306">
        <f t="shared" si="413"/>
        <v>20702</v>
      </c>
      <c r="AK271" s="142">
        <f t="shared" si="413"/>
        <v>1327</v>
      </c>
      <c r="AL271" s="306">
        <f t="shared" si="413"/>
        <v>3498</v>
      </c>
      <c r="AM271" s="25">
        <f t="shared" si="413"/>
        <v>25527</v>
      </c>
      <c r="AN271" s="305">
        <f t="shared" si="413"/>
        <v>231182</v>
      </c>
      <c r="AQ271" s="45">
        <f>K271/AQ$5</f>
        <v>2133.625</v>
      </c>
      <c r="AR271" s="45">
        <f>AG271/AR$5</f>
        <v>4056.3333333333335</v>
      </c>
      <c r="AS271" s="45">
        <f>AH271/AS$5</f>
        <v>5127.4285714285716</v>
      </c>
      <c r="AT271" s="45">
        <f>AI271/AT$5</f>
        <v>3374.7272727272725</v>
      </c>
      <c r="AU271" s="45">
        <f>AM271/AU$5</f>
        <v>8509</v>
      </c>
      <c r="AV271" s="211">
        <f>AN271/AV$5</f>
        <v>7971.7931034482763</v>
      </c>
      <c r="AW271" s="23"/>
      <c r="AX271" s="25">
        <f>MEDIAN($D271:$K271)</f>
        <v>17972</v>
      </c>
      <c r="AY271" s="25">
        <f>MEDIAN($M271:$AF271)</f>
        <v>3691.5</v>
      </c>
      <c r="AZ271" s="25">
        <f t="shared" si="411"/>
        <v>6226</v>
      </c>
      <c r="BA271" s="25">
        <f>MEDIAN($AE271,$AB271,$AA271,$Y271,$V271,$U271,$S271,$R271,$P271,$N271,$M271)</f>
        <v>3553</v>
      </c>
      <c r="BB271" s="25">
        <f>MEDIAN($AJ271:$AL271)</f>
        <v>3498</v>
      </c>
      <c r="BC271" s="305">
        <f>MEDIAN((D271:K271,M271:V271,Y271:AF271,AJ271:AL271))</f>
        <v>4324</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26956</v>
      </c>
      <c r="E274" s="162">
        <v>7475</v>
      </c>
      <c r="F274" s="162">
        <v>32435</v>
      </c>
      <c r="G274" s="162"/>
      <c r="H274" s="137">
        <v>14843</v>
      </c>
      <c r="I274" s="137">
        <v>21113</v>
      </c>
      <c r="J274" s="162">
        <v>12344</v>
      </c>
      <c r="K274" s="137">
        <v>21298</v>
      </c>
      <c r="L274" s="22">
        <f>+SUM(D274:K274)</f>
        <v>136464</v>
      </c>
      <c r="M274" s="162">
        <v>3412</v>
      </c>
      <c r="N274" s="162">
        <v>5776</v>
      </c>
      <c r="O274" s="162"/>
      <c r="P274" s="162">
        <v>7802</v>
      </c>
      <c r="Q274" s="162">
        <v>11609</v>
      </c>
      <c r="R274" s="162">
        <v>6913</v>
      </c>
      <c r="S274" s="162">
        <v>6569</v>
      </c>
      <c r="T274" s="162">
        <v>6626</v>
      </c>
      <c r="U274" s="162">
        <v>10405</v>
      </c>
      <c r="V274" s="137">
        <v>8791</v>
      </c>
      <c r="W274" s="137"/>
      <c r="X274" s="137"/>
      <c r="Y274" s="162"/>
      <c r="Z274" s="162">
        <v>15932</v>
      </c>
      <c r="AA274" s="271">
        <v>5819</v>
      </c>
      <c r="AB274" s="162">
        <v>5685</v>
      </c>
      <c r="AC274" s="162">
        <v>19968</v>
      </c>
      <c r="AD274" s="162"/>
      <c r="AE274" s="162"/>
      <c r="AF274" s="162">
        <v>7787</v>
      </c>
      <c r="AG274" s="22">
        <f>+SUM(M274:AF274)</f>
        <v>123094</v>
      </c>
      <c r="AH274" s="22">
        <f t="shared" ref="AH274:AH283" si="414">O274+Q274+Z274+AC274+AD274+AF274+T274</f>
        <v>61922</v>
      </c>
      <c r="AI274" s="22">
        <f>M274+N274+P274+R274+S274+U274+V274+Y274+AA274+AB274+AE274</f>
        <v>61172</v>
      </c>
      <c r="AJ274" s="162">
        <v>32297</v>
      </c>
      <c r="AK274" s="137">
        <v>2420</v>
      </c>
      <c r="AL274" s="162">
        <v>5016</v>
      </c>
      <c r="AM274" s="22">
        <f>+SUM(AJ274:AL274)</f>
        <v>39733</v>
      </c>
      <c r="AN274" s="24">
        <f>+AM274+AG274+L274</f>
        <v>299291</v>
      </c>
      <c r="AQ274" s="43">
        <f t="shared" ref="AQ274:AQ275" si="415">K274/AQ$5</f>
        <v>2662.25</v>
      </c>
      <c r="AR274" s="43">
        <f t="shared" ref="AR274:AT275" si="416">AG274/AR$5</f>
        <v>6838.5555555555557</v>
      </c>
      <c r="AS274" s="43">
        <f t="shared" si="416"/>
        <v>8846</v>
      </c>
      <c r="AT274" s="43">
        <f t="shared" si="416"/>
        <v>5561.090909090909</v>
      </c>
      <c r="AU274" s="43">
        <f t="shared" ref="AU274:AV275" si="417">AM274/AU$5</f>
        <v>13244.333333333334</v>
      </c>
      <c r="AV274" s="44">
        <f t="shared" si="417"/>
        <v>10320.379310344828</v>
      </c>
      <c r="AW274" s="23"/>
      <c r="AX274" s="22">
        <f>MEDIAN($D274:$K274)</f>
        <v>21113</v>
      </c>
      <c r="AY274" s="22">
        <f>MEDIAN($M274:$AF274)</f>
        <v>7350</v>
      </c>
      <c r="AZ274" s="22">
        <f t="shared" ref="AZ274:AZ275" si="418">MEDIAN($AC274,$AD274,$Z274,$T274,$O274,Q274,AF274)</f>
        <v>11609</v>
      </c>
      <c r="BA274" s="22">
        <f>MEDIAN($AE274,$AB274,$AA274,$Y274,$V274,$U274,$S274,$R274,$P274,$N274,$M274)</f>
        <v>6569</v>
      </c>
      <c r="BB274" s="22">
        <f>MEDIAN($AJ274:$AL274)</f>
        <v>5016</v>
      </c>
      <c r="BC274" s="24">
        <f>MEDIAN((D274:K274,M274:V274,Y274:AF274,AJ274:AL274))</f>
        <v>8296.5</v>
      </c>
    </row>
    <row r="275" spans="1:55" s="204" customFormat="1">
      <c r="A275" s="199"/>
      <c r="B275" s="200"/>
      <c r="C275" s="201" t="s">
        <v>112</v>
      </c>
      <c r="D275" s="137">
        <v>343</v>
      </c>
      <c r="E275" s="162">
        <v>80</v>
      </c>
      <c r="F275" s="162"/>
      <c r="G275" s="162"/>
      <c r="H275" s="137">
        <v>117</v>
      </c>
      <c r="I275" s="137"/>
      <c r="J275" s="162">
        <v>544</v>
      </c>
      <c r="K275" s="137">
        <v>906</v>
      </c>
      <c r="L275" s="22">
        <f>+SUM(D275:K275)</f>
        <v>1990</v>
      </c>
      <c r="M275" s="162">
        <v>340</v>
      </c>
      <c r="N275" s="162">
        <v>191</v>
      </c>
      <c r="O275" s="162"/>
      <c r="P275" s="162">
        <v>1945</v>
      </c>
      <c r="Q275" s="162">
        <v>5737</v>
      </c>
      <c r="R275" s="162"/>
      <c r="S275" s="162">
        <v>1025</v>
      </c>
      <c r="T275" s="162"/>
      <c r="U275" s="162">
        <v>693</v>
      </c>
      <c r="V275" s="137">
        <v>273</v>
      </c>
      <c r="W275" s="137"/>
      <c r="X275" s="137"/>
      <c r="Y275" s="162"/>
      <c r="Z275" s="162">
        <v>3839</v>
      </c>
      <c r="AA275" s="271">
        <v>851</v>
      </c>
      <c r="AB275" s="162">
        <v>610</v>
      </c>
      <c r="AC275" s="162">
        <v>731</v>
      </c>
      <c r="AD275" s="162"/>
      <c r="AE275" s="162"/>
      <c r="AF275" s="162">
        <v>341</v>
      </c>
      <c r="AG275" s="22">
        <f>+SUM(M275:AF275)</f>
        <v>16576</v>
      </c>
      <c r="AH275" s="22">
        <f t="shared" si="414"/>
        <v>10648</v>
      </c>
      <c r="AI275" s="22">
        <f>M275+N275+P275+R275+S275+U275+V275+Y275+AA275+AB275+AE275</f>
        <v>5928</v>
      </c>
      <c r="AJ275" s="162">
        <v>0</v>
      </c>
      <c r="AK275" s="137"/>
      <c r="AL275" s="162">
        <v>1988</v>
      </c>
      <c r="AM275" s="22">
        <f>+SUM(AJ275:AL275)</f>
        <v>1988</v>
      </c>
      <c r="AN275" s="24">
        <f>+AM275+AG275+L275</f>
        <v>20554</v>
      </c>
      <c r="AQ275" s="43">
        <f t="shared" si="415"/>
        <v>113.25</v>
      </c>
      <c r="AR275" s="43">
        <f t="shared" si="416"/>
        <v>920.88888888888891</v>
      </c>
      <c r="AS275" s="43">
        <f t="shared" si="416"/>
        <v>1521.1428571428571</v>
      </c>
      <c r="AT275" s="43">
        <f t="shared" si="416"/>
        <v>538.90909090909088</v>
      </c>
      <c r="AU275" s="43">
        <f t="shared" si="417"/>
        <v>662.66666666666663</v>
      </c>
      <c r="AV275" s="44">
        <f t="shared" si="417"/>
        <v>708.75862068965512</v>
      </c>
      <c r="AW275" s="23"/>
      <c r="AX275" s="22">
        <f>MEDIAN($D275:$K275)</f>
        <v>343</v>
      </c>
      <c r="AY275" s="22">
        <f>MEDIAN($M275:$AF275)</f>
        <v>712</v>
      </c>
      <c r="AZ275" s="22">
        <f t="shared" si="418"/>
        <v>2285</v>
      </c>
      <c r="BA275" s="22">
        <f>MEDIAN($AE275,$AB275,$AA275,$Y275,$V275,$U275,$S275,$R275,$P275,$N275,$M275)</f>
        <v>651.5</v>
      </c>
      <c r="BB275" s="22">
        <f>MEDIAN($AJ275:$AL275)</f>
        <v>994</v>
      </c>
      <c r="BC275" s="24">
        <f>MEDIAN((D275:K275,M275:V275,Y275:AF275,AJ275:AL275))</f>
        <v>610</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1670</v>
      </c>
      <c r="E277" s="162">
        <v>616</v>
      </c>
      <c r="F277" s="162">
        <v>3749</v>
      </c>
      <c r="G277" s="162"/>
      <c r="H277" s="137">
        <v>1498</v>
      </c>
      <c r="I277" s="137">
        <v>2849</v>
      </c>
      <c r="J277" s="162">
        <v>1424</v>
      </c>
      <c r="K277" s="137">
        <v>1587</v>
      </c>
      <c r="L277" s="22">
        <f>+SUM(D277:K277)</f>
        <v>13393</v>
      </c>
      <c r="M277" s="162">
        <v>108</v>
      </c>
      <c r="N277" s="162">
        <v>308</v>
      </c>
      <c r="O277" s="162"/>
      <c r="P277" s="162"/>
      <c r="Q277" s="162">
        <v>825</v>
      </c>
      <c r="R277" s="162">
        <v>154</v>
      </c>
      <c r="S277" s="162">
        <v>252</v>
      </c>
      <c r="T277" s="162"/>
      <c r="U277" s="162">
        <v>272</v>
      </c>
      <c r="V277" s="137">
        <v>149</v>
      </c>
      <c r="W277" s="137"/>
      <c r="X277" s="137"/>
      <c r="Y277" s="162">
        <v>340</v>
      </c>
      <c r="Z277" s="162">
        <v>1004</v>
      </c>
      <c r="AA277" s="271">
        <v>296</v>
      </c>
      <c r="AB277" s="162">
        <v>370</v>
      </c>
      <c r="AC277" s="162">
        <v>637</v>
      </c>
      <c r="AD277" s="162"/>
      <c r="AE277" s="162"/>
      <c r="AF277" s="162">
        <v>338</v>
      </c>
      <c r="AG277" s="22">
        <f>+SUM(M277:AF277)</f>
        <v>5053</v>
      </c>
      <c r="AH277" s="22">
        <f t="shared" si="414"/>
        <v>2804</v>
      </c>
      <c r="AI277" s="22">
        <f t="shared" ref="AI277:AI283" si="419">M277+N277+P277+R277+S277+U277+V277+Y277+AA277+AB277+AE277</f>
        <v>2249</v>
      </c>
      <c r="AJ277" s="162">
        <v>1225</v>
      </c>
      <c r="AK277" s="137">
        <v>139</v>
      </c>
      <c r="AL277" s="162">
        <v>144</v>
      </c>
      <c r="AM277" s="22">
        <f>+SUM(AJ277:AL277)</f>
        <v>1508</v>
      </c>
      <c r="AN277" s="24">
        <f>+AM277+AG277+L277</f>
        <v>19954</v>
      </c>
      <c r="AQ277" s="43">
        <f t="shared" ref="AQ277:AQ278" si="420">K277/AQ$5</f>
        <v>198.375</v>
      </c>
      <c r="AR277" s="43">
        <f t="shared" ref="AR277:AT278" si="421">AG277/AR$5</f>
        <v>280.72222222222223</v>
      </c>
      <c r="AS277" s="43">
        <f t="shared" si="421"/>
        <v>400.57142857142856</v>
      </c>
      <c r="AT277" s="43">
        <f t="shared" si="421"/>
        <v>204.45454545454547</v>
      </c>
      <c r="AU277" s="43">
        <f t="shared" ref="AU277:AV278" si="422">AM277/AU$5</f>
        <v>502.66666666666669</v>
      </c>
      <c r="AV277" s="44">
        <f t="shared" si="422"/>
        <v>688.06896551724139</v>
      </c>
      <c r="AW277" s="23"/>
      <c r="AX277" s="22">
        <f>MEDIAN($D277:$K277)</f>
        <v>1587</v>
      </c>
      <c r="AY277" s="22">
        <f>MEDIAN($M277:$AF277)</f>
        <v>308</v>
      </c>
      <c r="AZ277" s="22">
        <f t="shared" ref="AZ277:AZ278" si="423">MEDIAN($AC277,$AD277,$Z277,$T277,$O277,Q277,AF277)</f>
        <v>731</v>
      </c>
      <c r="BA277" s="22">
        <f>MEDIAN($AE277,$AB277,$AA277,$Y277,$V277,$U277,$S277,$R277,$P277,$N277,$M277)</f>
        <v>272</v>
      </c>
      <c r="BB277" s="22">
        <f>MEDIAN($AJ277:$AL277)</f>
        <v>144</v>
      </c>
      <c r="BC277" s="24">
        <f>MEDIAN((D277:K277,M277:V277,Y277:AF277,AJ277:AL277))</f>
        <v>370</v>
      </c>
    </row>
    <row r="278" spans="1:55" s="204" customFormat="1">
      <c r="A278" s="199"/>
      <c r="B278" s="200" t="s">
        <v>109</v>
      </c>
      <c r="C278" s="201"/>
      <c r="D278" s="137">
        <v>702</v>
      </c>
      <c r="E278" s="162">
        <v>192</v>
      </c>
      <c r="F278" s="162">
        <v>1130</v>
      </c>
      <c r="G278" s="162"/>
      <c r="H278" s="137">
        <v>757</v>
      </c>
      <c r="I278" s="137">
        <v>1756</v>
      </c>
      <c r="J278" s="162">
        <v>648</v>
      </c>
      <c r="K278" s="137">
        <v>740</v>
      </c>
      <c r="L278" s="22">
        <f>+SUM(D278:K278)</f>
        <v>5925</v>
      </c>
      <c r="M278" s="162">
        <v>94</v>
      </c>
      <c r="N278" s="162">
        <v>112</v>
      </c>
      <c r="O278" s="162"/>
      <c r="P278" s="162"/>
      <c r="Q278" s="162">
        <v>240</v>
      </c>
      <c r="R278" s="162">
        <v>150</v>
      </c>
      <c r="S278" s="162">
        <v>138</v>
      </c>
      <c r="T278" s="162"/>
      <c r="U278" s="162">
        <v>171</v>
      </c>
      <c r="V278" s="137">
        <v>39</v>
      </c>
      <c r="W278" s="137"/>
      <c r="X278" s="137"/>
      <c r="Y278" s="162">
        <v>83</v>
      </c>
      <c r="Z278" s="162">
        <v>1088</v>
      </c>
      <c r="AA278" s="271">
        <v>195</v>
      </c>
      <c r="AB278" s="162">
        <v>160</v>
      </c>
      <c r="AC278" s="162">
        <v>133</v>
      </c>
      <c r="AD278" s="162"/>
      <c r="AE278" s="162"/>
      <c r="AF278" s="162">
        <v>351</v>
      </c>
      <c r="AG278" s="22">
        <f>+SUM(M278:AF278)</f>
        <v>2954</v>
      </c>
      <c r="AH278" s="22">
        <f t="shared" si="414"/>
        <v>1812</v>
      </c>
      <c r="AI278" s="22">
        <f t="shared" si="419"/>
        <v>1142</v>
      </c>
      <c r="AJ278" s="162">
        <v>164</v>
      </c>
      <c r="AK278" s="137">
        <v>57</v>
      </c>
      <c r="AL278" s="162">
        <v>7</v>
      </c>
      <c r="AM278" s="22">
        <f>+SUM(AJ278:AL278)</f>
        <v>228</v>
      </c>
      <c r="AN278" s="24">
        <f>+AM278+AG278+L278</f>
        <v>9107</v>
      </c>
      <c r="AQ278" s="43">
        <f t="shared" si="420"/>
        <v>92.5</v>
      </c>
      <c r="AR278" s="43">
        <f t="shared" si="421"/>
        <v>164.11111111111111</v>
      </c>
      <c r="AS278" s="43">
        <f t="shared" si="421"/>
        <v>258.85714285714283</v>
      </c>
      <c r="AT278" s="43">
        <f t="shared" si="421"/>
        <v>103.81818181818181</v>
      </c>
      <c r="AU278" s="43">
        <f t="shared" si="422"/>
        <v>76</v>
      </c>
      <c r="AV278" s="44">
        <f t="shared" si="422"/>
        <v>314.0344827586207</v>
      </c>
      <c r="AW278" s="23"/>
      <c r="AX278" s="22">
        <f>MEDIAN($D278:$K278)</f>
        <v>740</v>
      </c>
      <c r="AY278" s="22">
        <f>MEDIAN($M278:$AF278)</f>
        <v>150</v>
      </c>
      <c r="AZ278" s="22">
        <f t="shared" si="423"/>
        <v>295.5</v>
      </c>
      <c r="BA278" s="22">
        <f>MEDIAN($AE278,$AB278,$AA278,$Y278,$V278,$U278,$S278,$R278,$P278,$N278,$M278)</f>
        <v>138</v>
      </c>
      <c r="BB278" s="22">
        <f>MEDIAN($AJ278:$AL278)</f>
        <v>57</v>
      </c>
      <c r="BC278" s="24">
        <f>MEDIAN((D278:K278,M278:V278,Y278:AF278,AJ278:AL278))</f>
        <v>171</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4"/>
        <v>0</v>
      </c>
      <c r="AI279" s="22">
        <f t="shared" si="419"/>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1058</v>
      </c>
      <c r="E280" s="162">
        <v>210</v>
      </c>
      <c r="F280" s="162">
        <v>1131</v>
      </c>
      <c r="G280" s="162">
        <v>1874</v>
      </c>
      <c r="H280" s="137">
        <v>727</v>
      </c>
      <c r="I280" s="137">
        <v>1231</v>
      </c>
      <c r="J280" s="162">
        <v>546</v>
      </c>
      <c r="K280" s="137">
        <v>778</v>
      </c>
      <c r="L280" s="22">
        <f>+SUM(D280:K280)</f>
        <v>7555</v>
      </c>
      <c r="M280" s="162">
        <v>78</v>
      </c>
      <c r="N280" s="162">
        <v>180</v>
      </c>
      <c r="O280" s="162">
        <v>378</v>
      </c>
      <c r="P280" s="162">
        <v>304</v>
      </c>
      <c r="Q280" s="162">
        <v>353</v>
      </c>
      <c r="R280" s="162">
        <v>120</v>
      </c>
      <c r="S280" s="162">
        <v>209</v>
      </c>
      <c r="T280" s="162">
        <v>207</v>
      </c>
      <c r="U280" s="162">
        <v>160</v>
      </c>
      <c r="V280" s="137">
        <v>87</v>
      </c>
      <c r="W280" s="137"/>
      <c r="X280" s="137"/>
      <c r="Y280" s="162">
        <v>109</v>
      </c>
      <c r="Z280" s="162">
        <v>604</v>
      </c>
      <c r="AA280" s="271">
        <v>219</v>
      </c>
      <c r="AB280" s="162">
        <v>235</v>
      </c>
      <c r="AC280" s="162">
        <v>358.4</v>
      </c>
      <c r="AD280" s="162">
        <v>229</v>
      </c>
      <c r="AE280" s="162">
        <v>91</v>
      </c>
      <c r="AF280" s="162">
        <v>242</v>
      </c>
      <c r="AG280" s="22">
        <f>+SUM(M280:AF280)</f>
        <v>4163.3999999999996</v>
      </c>
      <c r="AH280" s="22">
        <f t="shared" si="414"/>
        <v>2371.4</v>
      </c>
      <c r="AI280" s="22">
        <f t="shared" si="419"/>
        <v>1792</v>
      </c>
      <c r="AJ280" s="162">
        <v>764</v>
      </c>
      <c r="AK280" s="137">
        <v>56</v>
      </c>
      <c r="AL280" s="162">
        <v>71</v>
      </c>
      <c r="AM280" s="22">
        <f>+SUM(AJ280:AL280)</f>
        <v>891</v>
      </c>
      <c r="AN280" s="24">
        <f>+AM280+AG280+L280</f>
        <v>12609.4</v>
      </c>
      <c r="AQ280" s="43">
        <f t="shared" ref="AQ280:AQ282" si="424">K280/AQ$5</f>
        <v>97.25</v>
      </c>
      <c r="AR280" s="43">
        <f t="shared" ref="AR280:AT282" si="425">AG280/AR$5</f>
        <v>231.29999999999998</v>
      </c>
      <c r="AS280" s="43">
        <f t="shared" si="425"/>
        <v>338.7714285714286</v>
      </c>
      <c r="AT280" s="43">
        <f t="shared" si="425"/>
        <v>162.90909090909091</v>
      </c>
      <c r="AU280" s="43">
        <f t="shared" ref="AU280:AV282" si="426">AM280/AU$5</f>
        <v>297</v>
      </c>
      <c r="AV280" s="44">
        <f t="shared" si="426"/>
        <v>434.80689655172415</v>
      </c>
      <c r="AW280" s="23"/>
      <c r="AX280" s="22">
        <f>MEDIAN($D280:$K280)</f>
        <v>918</v>
      </c>
      <c r="AY280" s="22">
        <f>MEDIAN($M280:$AF280)</f>
        <v>214</v>
      </c>
      <c r="AZ280" s="22">
        <f t="shared" ref="AZ280:AZ283" si="427">MEDIAN($AC280,$AD280,$Z280,$T280,$O280,Q280,AF280)</f>
        <v>353</v>
      </c>
      <c r="BA280" s="22">
        <f>MEDIAN($AE280,$AB280,$AA280,$Y280,$V280,$U280,$S280,$R280,$P280,$N280,$M280)</f>
        <v>160</v>
      </c>
      <c r="BB280" s="22">
        <f>MEDIAN($AJ280:$AL280)</f>
        <v>71</v>
      </c>
      <c r="BC280" s="24">
        <f>MEDIAN((D280:K280,M280:V280,Y280:AF280,AJ280:AL280))</f>
        <v>235</v>
      </c>
    </row>
    <row r="281" spans="1:55" s="204" customFormat="1">
      <c r="A281" s="199"/>
      <c r="B281" s="200" t="s">
        <v>107</v>
      </c>
      <c r="C281" s="201"/>
      <c r="D281" s="137">
        <v>0</v>
      </c>
      <c r="E281" s="162">
        <v>64</v>
      </c>
      <c r="F281" s="162">
        <v>444</v>
      </c>
      <c r="G281" s="162">
        <v>257</v>
      </c>
      <c r="H281" s="137">
        <v>75</v>
      </c>
      <c r="I281" s="137">
        <v>587</v>
      </c>
      <c r="J281" s="162">
        <v>57</v>
      </c>
      <c r="K281" s="137">
        <v>81</v>
      </c>
      <c r="L281" s="22">
        <f>+SUM(D281:K281)</f>
        <v>1565</v>
      </c>
      <c r="M281" s="162"/>
      <c r="N281" s="162">
        <v>1</v>
      </c>
      <c r="O281" s="162"/>
      <c r="P281" s="162">
        <v>3</v>
      </c>
      <c r="Q281" s="162">
        <v>0</v>
      </c>
      <c r="R281" s="162">
        <v>0</v>
      </c>
      <c r="S281" s="162">
        <v>0</v>
      </c>
      <c r="T281" s="162">
        <v>12</v>
      </c>
      <c r="U281" s="162"/>
      <c r="V281" s="137"/>
      <c r="W281" s="137"/>
      <c r="X281" s="137"/>
      <c r="Y281" s="162"/>
      <c r="Z281" s="162">
        <v>12</v>
      </c>
      <c r="AA281" s="271"/>
      <c r="AB281" s="162">
        <v>1</v>
      </c>
      <c r="AC281" s="162">
        <v>8.1999999999999993</v>
      </c>
      <c r="AD281" s="162"/>
      <c r="AE281" s="162"/>
      <c r="AF281" s="162"/>
      <c r="AG281" s="22">
        <f>+SUM(M281:AF281)</f>
        <v>37.200000000000003</v>
      </c>
      <c r="AH281" s="22">
        <f t="shared" si="414"/>
        <v>32.200000000000003</v>
      </c>
      <c r="AI281" s="22">
        <f t="shared" si="419"/>
        <v>5</v>
      </c>
      <c r="AJ281" s="162">
        <v>0</v>
      </c>
      <c r="AK281" s="137">
        <v>5</v>
      </c>
      <c r="AL281" s="162">
        <v>1</v>
      </c>
      <c r="AM281" s="22">
        <f>+SUM(AJ281:AL281)</f>
        <v>6</v>
      </c>
      <c r="AN281" s="24">
        <f>+AM281+AG281+L281</f>
        <v>1608.2</v>
      </c>
      <c r="AQ281" s="43">
        <f t="shared" si="424"/>
        <v>10.125</v>
      </c>
      <c r="AR281" s="43">
        <f t="shared" si="425"/>
        <v>2.0666666666666669</v>
      </c>
      <c r="AS281" s="43">
        <f t="shared" si="425"/>
        <v>4.6000000000000005</v>
      </c>
      <c r="AT281" s="43">
        <f t="shared" si="425"/>
        <v>0.45454545454545453</v>
      </c>
      <c r="AU281" s="43">
        <f t="shared" si="426"/>
        <v>2</v>
      </c>
      <c r="AV281" s="44">
        <f t="shared" si="426"/>
        <v>55.455172413793107</v>
      </c>
      <c r="AW281" s="23"/>
      <c r="AX281" s="22">
        <f>MEDIAN($D281:$K281)</f>
        <v>78</v>
      </c>
      <c r="AY281" s="22">
        <f>MEDIAN($M281:$AF281)</f>
        <v>1</v>
      </c>
      <c r="AZ281" s="22">
        <f t="shared" si="427"/>
        <v>10.1</v>
      </c>
      <c r="BA281" s="22">
        <f>MEDIAN($AE281,$AB281,$AA281,$Y281,$V281,$U281,$S281,$R281,$P281,$N281,$M281)</f>
        <v>1</v>
      </c>
      <c r="BB281" s="22">
        <f>MEDIAN($AJ281:$AL281)</f>
        <v>1</v>
      </c>
      <c r="BC281" s="24">
        <f>MEDIAN((D281:K281,M281:V281,Y281:AF281,AJ281:AL281))</f>
        <v>6.6</v>
      </c>
    </row>
    <row r="282" spans="1:55" s="204" customFormat="1">
      <c r="A282" s="199"/>
      <c r="B282" s="200" t="s">
        <v>106</v>
      </c>
      <c r="C282" s="201"/>
      <c r="D282" s="137">
        <v>1085</v>
      </c>
      <c r="E282" s="162">
        <v>456</v>
      </c>
      <c r="F282" s="162">
        <v>1418</v>
      </c>
      <c r="G282" s="162">
        <v>2778</v>
      </c>
      <c r="H282" s="137">
        <v>1105</v>
      </c>
      <c r="I282" s="137">
        <v>1934</v>
      </c>
      <c r="J282" s="162">
        <v>940</v>
      </c>
      <c r="K282" s="137">
        <v>1024</v>
      </c>
      <c r="L282" s="22">
        <f>+SUM(D282:K282)</f>
        <v>10740</v>
      </c>
      <c r="M282" s="162">
        <v>72</v>
      </c>
      <c r="N282" s="162">
        <v>187</v>
      </c>
      <c r="O282" s="162">
        <v>402</v>
      </c>
      <c r="P282" s="162">
        <v>224</v>
      </c>
      <c r="Q282" s="162">
        <v>422</v>
      </c>
      <c r="R282" s="162">
        <v>110</v>
      </c>
      <c r="S282" s="162">
        <v>156</v>
      </c>
      <c r="T282" s="162">
        <v>270</v>
      </c>
      <c r="U282" s="162">
        <v>172</v>
      </c>
      <c r="V282" s="137">
        <v>83</v>
      </c>
      <c r="W282" s="137"/>
      <c r="X282" s="137"/>
      <c r="Y282" s="162">
        <v>285</v>
      </c>
      <c r="Z282" s="162">
        <v>578</v>
      </c>
      <c r="AA282" s="271">
        <v>217</v>
      </c>
      <c r="AB282" s="162">
        <v>208</v>
      </c>
      <c r="AC282" s="162">
        <v>306.89999999999998</v>
      </c>
      <c r="AD282" s="162">
        <v>196</v>
      </c>
      <c r="AE282" s="162">
        <v>79</v>
      </c>
      <c r="AF282" s="162">
        <v>207</v>
      </c>
      <c r="AG282" s="22">
        <f>+SUM(M282:AF282)</f>
        <v>4174.8999999999996</v>
      </c>
      <c r="AH282" s="22">
        <f t="shared" si="414"/>
        <v>2381.9</v>
      </c>
      <c r="AI282" s="22">
        <f t="shared" si="419"/>
        <v>1793</v>
      </c>
      <c r="AJ282" s="162">
        <v>486</v>
      </c>
      <c r="AK282" s="137">
        <v>126</v>
      </c>
      <c r="AL282" s="162">
        <v>76</v>
      </c>
      <c r="AM282" s="22">
        <f>+SUM(AJ282:AL282)</f>
        <v>688</v>
      </c>
      <c r="AN282" s="24">
        <f>+AM282+AG282+L282</f>
        <v>15602.9</v>
      </c>
      <c r="AQ282" s="43">
        <f t="shared" si="424"/>
        <v>128</v>
      </c>
      <c r="AR282" s="43">
        <f t="shared" si="425"/>
        <v>231.93888888888887</v>
      </c>
      <c r="AS282" s="43">
        <f t="shared" si="425"/>
        <v>340.2714285714286</v>
      </c>
      <c r="AT282" s="43">
        <f t="shared" si="425"/>
        <v>163</v>
      </c>
      <c r="AU282" s="43">
        <f t="shared" si="426"/>
        <v>229.33333333333334</v>
      </c>
      <c r="AV282" s="44">
        <f t="shared" si="426"/>
        <v>538.03103448275863</v>
      </c>
      <c r="AW282" s="23"/>
      <c r="AX282" s="22">
        <f>MEDIAN($D282:$K282)</f>
        <v>1095</v>
      </c>
      <c r="AY282" s="22">
        <f>MEDIAN($M282:$AF282)</f>
        <v>207.5</v>
      </c>
      <c r="AZ282" s="22">
        <f t="shared" si="427"/>
        <v>306.89999999999998</v>
      </c>
      <c r="BA282" s="22">
        <f>MEDIAN($AE282,$AB282,$AA282,$Y282,$V282,$U282,$S282,$R282,$P282,$N282,$M282)</f>
        <v>172</v>
      </c>
      <c r="BB282" s="22">
        <f>MEDIAN($AJ282:$AL282)</f>
        <v>126</v>
      </c>
      <c r="BC282" s="24">
        <f>MEDIAN((D282:K282,M282:V282,Y282:AF282,AJ282:AL282))</f>
        <v>270</v>
      </c>
    </row>
    <row r="283" spans="1:55" s="204" customFormat="1">
      <c r="A283" s="199"/>
      <c r="B283" s="200" t="s">
        <v>105</v>
      </c>
      <c r="C283" s="201"/>
      <c r="D283" s="26">
        <f t="shared" ref="D283:V283" si="428">SUM(D280:D282)</f>
        <v>2143</v>
      </c>
      <c r="E283" s="306">
        <f t="shared" si="428"/>
        <v>730</v>
      </c>
      <c r="F283" s="306">
        <f t="shared" si="428"/>
        <v>2993</v>
      </c>
      <c r="G283" s="306">
        <f t="shared" si="428"/>
        <v>4909</v>
      </c>
      <c r="H283" s="142">
        <f t="shared" si="428"/>
        <v>1907</v>
      </c>
      <c r="I283" s="142">
        <f t="shared" si="428"/>
        <v>3752</v>
      </c>
      <c r="J283" s="306">
        <f t="shared" si="428"/>
        <v>1543</v>
      </c>
      <c r="K283" s="142">
        <f t="shared" si="428"/>
        <v>1883</v>
      </c>
      <c r="L283" s="25">
        <f t="shared" si="428"/>
        <v>19860</v>
      </c>
      <c r="M283" s="306">
        <f t="shared" si="428"/>
        <v>150</v>
      </c>
      <c r="N283" s="306">
        <f t="shared" si="428"/>
        <v>368</v>
      </c>
      <c r="O283" s="306">
        <f t="shared" si="428"/>
        <v>780</v>
      </c>
      <c r="P283" s="306">
        <f t="shared" si="428"/>
        <v>531</v>
      </c>
      <c r="Q283" s="306">
        <f t="shared" si="428"/>
        <v>775</v>
      </c>
      <c r="R283" s="306">
        <f t="shared" si="428"/>
        <v>230</v>
      </c>
      <c r="S283" s="306">
        <f t="shared" si="428"/>
        <v>365</v>
      </c>
      <c r="T283" s="306">
        <f t="shared" si="428"/>
        <v>489</v>
      </c>
      <c r="U283" s="306">
        <f t="shared" si="428"/>
        <v>332</v>
      </c>
      <c r="V283" s="142">
        <f t="shared" si="428"/>
        <v>170</v>
      </c>
      <c r="W283" s="142"/>
      <c r="X283" s="142"/>
      <c r="Y283" s="306">
        <f t="shared" ref="Y283:AN283" si="429">SUM(Y280:Y282)</f>
        <v>394</v>
      </c>
      <c r="Z283" s="306">
        <f t="shared" si="429"/>
        <v>1194</v>
      </c>
      <c r="AA283" s="307">
        <f t="shared" si="429"/>
        <v>436</v>
      </c>
      <c r="AB283" s="306">
        <f t="shared" si="429"/>
        <v>444</v>
      </c>
      <c r="AC283" s="306">
        <f t="shared" si="429"/>
        <v>673.5</v>
      </c>
      <c r="AD283" s="306">
        <f t="shared" si="429"/>
        <v>425</v>
      </c>
      <c r="AE283" s="306">
        <f t="shared" si="429"/>
        <v>170</v>
      </c>
      <c r="AF283" s="306">
        <f t="shared" si="429"/>
        <v>449</v>
      </c>
      <c r="AG283" s="25">
        <f t="shared" si="429"/>
        <v>8375.5</v>
      </c>
      <c r="AH283" s="25">
        <f t="shared" si="414"/>
        <v>4785.5</v>
      </c>
      <c r="AI283" s="25">
        <f t="shared" si="419"/>
        <v>3590</v>
      </c>
      <c r="AJ283" s="306">
        <f t="shared" si="429"/>
        <v>1250</v>
      </c>
      <c r="AK283" s="142">
        <f t="shared" si="429"/>
        <v>187</v>
      </c>
      <c r="AL283" s="306">
        <f t="shared" si="429"/>
        <v>148</v>
      </c>
      <c r="AM283" s="25">
        <f t="shared" si="429"/>
        <v>1585</v>
      </c>
      <c r="AN283" s="305">
        <f t="shared" si="429"/>
        <v>29820.5</v>
      </c>
      <c r="AQ283" s="45">
        <f>K283/AQ$5</f>
        <v>235.375</v>
      </c>
      <c r="AR283" s="45">
        <f>AG283/AR$5</f>
        <v>465.30555555555554</v>
      </c>
      <c r="AS283" s="45">
        <f>AH283/AS$5</f>
        <v>683.64285714285711</v>
      </c>
      <c r="AT283" s="45">
        <f>AI283/AT$5</f>
        <v>326.36363636363637</v>
      </c>
      <c r="AU283" s="45">
        <f>AM283/AU$5</f>
        <v>528.33333333333337</v>
      </c>
      <c r="AV283" s="211">
        <f>AN283/AV$5</f>
        <v>1028.2931034482758</v>
      </c>
      <c r="AW283" s="23"/>
      <c r="AX283" s="25">
        <f>MEDIAN($D283:$K283)</f>
        <v>2025</v>
      </c>
      <c r="AY283" s="25">
        <f>MEDIAN($M283:$AF283)</f>
        <v>430.5</v>
      </c>
      <c r="AZ283" s="25">
        <f t="shared" si="427"/>
        <v>673.5</v>
      </c>
      <c r="BA283" s="25">
        <f>MEDIAN($AE283,$AB283,$AA283,$Y283,$V283,$U283,$S283,$R283,$P283,$N283,$M283)</f>
        <v>365</v>
      </c>
      <c r="BB283" s="25">
        <f>MEDIAN($AJ283:$AL283)</f>
        <v>187</v>
      </c>
      <c r="BC283" s="305">
        <f>MEDIAN((D283:K283,M283:V283,Y283:AF283,AJ283:AL283))</f>
        <v>489</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27925</v>
      </c>
      <c r="E285" s="162">
        <v>28745</v>
      </c>
      <c r="F285" s="162">
        <v>58044</v>
      </c>
      <c r="G285" s="162">
        <v>230191</v>
      </c>
      <c r="H285" s="137">
        <v>26283</v>
      </c>
      <c r="I285" s="137">
        <v>86346</v>
      </c>
      <c r="J285" s="162">
        <v>37622</v>
      </c>
      <c r="K285" s="137"/>
      <c r="L285" s="22">
        <f>+SUM(D285:K285)</f>
        <v>495156</v>
      </c>
      <c r="M285" s="162"/>
      <c r="N285" s="162"/>
      <c r="O285" s="162">
        <v>426</v>
      </c>
      <c r="P285" s="162"/>
      <c r="Q285" s="162">
        <v>351</v>
      </c>
      <c r="R285" s="162">
        <v>0</v>
      </c>
      <c r="S285" s="162">
        <v>91</v>
      </c>
      <c r="T285" s="162">
        <v>1431</v>
      </c>
      <c r="U285" s="162">
        <v>50</v>
      </c>
      <c r="V285" s="137"/>
      <c r="W285" s="137"/>
      <c r="X285" s="137"/>
      <c r="Y285" s="162"/>
      <c r="Z285" s="162">
        <v>738</v>
      </c>
      <c r="AA285" s="271">
        <v>13</v>
      </c>
      <c r="AB285" s="162"/>
      <c r="AC285" s="162"/>
      <c r="AD285" s="162"/>
      <c r="AE285" s="162">
        <v>20</v>
      </c>
      <c r="AF285" s="162">
        <v>94</v>
      </c>
      <c r="AG285" s="22">
        <f>+SUM(M285:AF285)</f>
        <v>3214</v>
      </c>
      <c r="AH285" s="22">
        <f t="shared" ref="AH285" si="430">O285+Q285+Z285+AC285+AD285+AF285+T285</f>
        <v>3040</v>
      </c>
      <c r="AI285" s="22">
        <f>M285+N285+P285+R285+S285+U285+V285+Y285+AA285+AB285+AE285</f>
        <v>174</v>
      </c>
      <c r="AJ285" s="162">
        <v>500</v>
      </c>
      <c r="AK285" s="137"/>
      <c r="AL285" s="162">
        <v>310</v>
      </c>
      <c r="AM285" s="22">
        <f>+SUM(AJ285:AL285)</f>
        <v>810</v>
      </c>
      <c r="AN285" s="24">
        <f>+AM285+AG285+L285</f>
        <v>499180</v>
      </c>
      <c r="AQ285" s="43">
        <f t="shared" ref="AQ285" si="431">K285/AQ$5</f>
        <v>0</v>
      </c>
      <c r="AR285" s="43">
        <f t="shared" ref="AR285:AT285" si="432">AG285/AR$5</f>
        <v>178.55555555555554</v>
      </c>
      <c r="AS285" s="43">
        <f t="shared" si="432"/>
        <v>434.28571428571428</v>
      </c>
      <c r="AT285" s="43">
        <f t="shared" si="432"/>
        <v>15.818181818181818</v>
      </c>
      <c r="AU285" s="43">
        <f t="shared" ref="AU285:AV285" si="433">AM285/AU$5</f>
        <v>270</v>
      </c>
      <c r="AV285" s="44">
        <f t="shared" si="433"/>
        <v>17213.103448275862</v>
      </c>
      <c r="AW285" s="23"/>
      <c r="AX285" s="22">
        <f>MEDIAN($D285:$K285)</f>
        <v>37622</v>
      </c>
      <c r="AY285" s="22">
        <f>MEDIAN($M285:$AF285)</f>
        <v>92.5</v>
      </c>
      <c r="AZ285" s="22">
        <f>MEDIAN($AC285,$AD285,$Z285,$T285,$O285,Q285,AF285)</f>
        <v>426</v>
      </c>
      <c r="BA285" s="22">
        <f>MEDIAN($AE285,$AB285,$AA285,$Y285,$V285,$U285,$S285,$R285,$P285,$N285,$M285)</f>
        <v>20</v>
      </c>
      <c r="BB285" s="22">
        <f>MEDIAN($AJ285:$AL285)</f>
        <v>405</v>
      </c>
      <c r="BC285" s="24">
        <f>MEDIAN((D285:K285,M285:V285,Y285:AF285,AJ285:AL285))</f>
        <v>500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209767</v>
      </c>
      <c r="E287" s="311">
        <v>0</v>
      </c>
      <c r="F287" s="274">
        <v>391571</v>
      </c>
      <c r="G287" s="274">
        <v>555599</v>
      </c>
      <c r="H287" s="275"/>
      <c r="I287" s="275">
        <v>285815</v>
      </c>
      <c r="J287" s="274">
        <v>153244</v>
      </c>
      <c r="K287" s="275">
        <v>229217</v>
      </c>
      <c r="L287" s="276">
        <f>+SUM(D287:K287)</f>
        <v>1825213</v>
      </c>
      <c r="M287" s="274">
        <v>15747</v>
      </c>
      <c r="N287" s="274">
        <v>35757</v>
      </c>
      <c r="O287" s="274"/>
      <c r="P287" s="274">
        <v>55306</v>
      </c>
      <c r="Q287" s="274">
        <v>80849</v>
      </c>
      <c r="R287" s="274">
        <v>35599</v>
      </c>
      <c r="S287" s="274">
        <v>22756</v>
      </c>
      <c r="T287" s="274">
        <v>37507</v>
      </c>
      <c r="U287" s="274">
        <v>38913</v>
      </c>
      <c r="V287" s="275">
        <v>8172</v>
      </c>
      <c r="W287" s="275"/>
      <c r="X287" s="275"/>
      <c r="Y287" s="274">
        <v>13464</v>
      </c>
      <c r="Z287" s="274">
        <v>121580</v>
      </c>
      <c r="AA287" s="277">
        <v>60156</v>
      </c>
      <c r="AB287" s="274">
        <v>40681</v>
      </c>
      <c r="AC287" s="274">
        <v>70537</v>
      </c>
      <c r="AD287" s="274"/>
      <c r="AE287" s="274">
        <v>13653</v>
      </c>
      <c r="AF287" s="274">
        <v>32021</v>
      </c>
      <c r="AG287" s="276">
        <f>+SUM(M287:AF287)</f>
        <v>682698</v>
      </c>
      <c r="AH287" s="276">
        <f>O287+Q287+Z287+AC287+AD287+AF287+T287</f>
        <v>342494</v>
      </c>
      <c r="AI287" s="276">
        <f>M287+N287+P287+R287+S287+U287+V287+Y287+AA287+AB287+AE287</f>
        <v>340204</v>
      </c>
      <c r="AJ287" s="274">
        <v>92566</v>
      </c>
      <c r="AK287" s="275"/>
      <c r="AL287" s="274">
        <v>11664</v>
      </c>
      <c r="AM287" s="276">
        <f>+SUM(AJ287:AL287)</f>
        <v>104230</v>
      </c>
      <c r="AN287" s="312">
        <f>+AM287+AG287+L287</f>
        <v>2612141</v>
      </c>
      <c r="AQ287" s="276">
        <f>K287/AQ$5</f>
        <v>28652.125</v>
      </c>
      <c r="AR287" s="276">
        <f>AG287/AR$5</f>
        <v>37927.666666666664</v>
      </c>
      <c r="AS287" s="276">
        <f>AH287/AS$5</f>
        <v>48927.714285714283</v>
      </c>
      <c r="AT287" s="276">
        <f>AI287/AT$5</f>
        <v>30927.636363636364</v>
      </c>
      <c r="AU287" s="276">
        <f>AM287/AU$5</f>
        <v>34743.333333333336</v>
      </c>
      <c r="AV287" s="312">
        <f>AN287/AV$5</f>
        <v>90073.827586206899</v>
      </c>
      <c r="AW287" s="23"/>
      <c r="AX287" s="276">
        <f>MEDIAN($D287:$K287)</f>
        <v>229217</v>
      </c>
      <c r="AY287" s="276">
        <f>MEDIAN($M287:$AF287)</f>
        <v>36632</v>
      </c>
      <c r="AZ287" s="276">
        <f>MEDIAN($AC287,$AD287,$Z287,$T287,$O287,Q287,AF287)</f>
        <v>70537</v>
      </c>
      <c r="BA287" s="276">
        <f>MEDIAN($AE287,$AB287,$AA287,$Y287,$V287,$U287,$S287,$R287,$P287,$N287,$M287)</f>
        <v>35599</v>
      </c>
      <c r="BB287" s="276">
        <f>MEDIAN($AJ287:$AL287)</f>
        <v>52115</v>
      </c>
      <c r="BC287" s="312">
        <f>MEDIAN((D287:K287,M287:V287,Y287:AF287,AJ287:AL287))</f>
        <v>40681</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2013</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4">IFERROR(+D65/D42,"-")</f>
        <v>4.4970417797333802E-2</v>
      </c>
      <c r="E293" s="168">
        <f t="shared" si="434"/>
        <v>-1.9589470550116467E-2</v>
      </c>
      <c r="F293" s="168">
        <f t="shared" si="434"/>
        <v>1.8842123315491611E-2</v>
      </c>
      <c r="G293" s="168">
        <f t="shared" si="434"/>
        <v>3.0496029157519845E-2</v>
      </c>
      <c r="H293" s="168">
        <f t="shared" si="434"/>
        <v>-5.225540138258343E-3</v>
      </c>
      <c r="I293" s="168">
        <f t="shared" si="434"/>
        <v>7.3038789437623888E-2</v>
      </c>
      <c r="J293" s="168">
        <f t="shared" si="434"/>
        <v>4.2342602056416039E-2</v>
      </c>
      <c r="K293" s="168">
        <f t="shared" si="434"/>
        <v>4.5728205331326495E-2</v>
      </c>
      <c r="L293" s="320">
        <f t="shared" si="434"/>
        <v>3.6067916760243242E-2</v>
      </c>
      <c r="M293" s="168">
        <f t="shared" si="434"/>
        <v>-0.10256562890648253</v>
      </c>
      <c r="N293" s="168">
        <f t="shared" si="434"/>
        <v>3.746425628846993E-2</v>
      </c>
      <c r="O293" s="168">
        <f t="shared" si="434"/>
        <v>0.10369505948446794</v>
      </c>
      <c r="P293" s="168">
        <f t="shared" si="434"/>
        <v>1.1839936949201118E-2</v>
      </c>
      <c r="Q293" s="168">
        <f t="shared" si="434"/>
        <v>3.8886930057342214E-2</v>
      </c>
      <c r="R293" s="168">
        <f t="shared" si="434"/>
        <v>7.6735654073430979E-3</v>
      </c>
      <c r="S293" s="168">
        <f t="shared" si="434"/>
        <v>2.5389755011135856E-2</v>
      </c>
      <c r="T293" s="168">
        <f t="shared" si="434"/>
        <v>3.2343958023337768E-2</v>
      </c>
      <c r="U293" s="168">
        <f t="shared" si="434"/>
        <v>3.0204388936867513E-2</v>
      </c>
      <c r="V293" s="168">
        <f t="shared" si="434"/>
        <v>1.4783568556335253E-2</v>
      </c>
      <c r="W293" s="168"/>
      <c r="X293" s="168"/>
      <c r="Y293" s="168">
        <f t="shared" ref="Y293:AN293" si="435">IFERROR(+Y65/Y42,"-")</f>
        <v>4.6566884614717564E-2</v>
      </c>
      <c r="Z293" s="168">
        <f t="shared" si="435"/>
        <v>2.7760196546819386E-2</v>
      </c>
      <c r="AA293" s="168">
        <f t="shared" si="435"/>
        <v>3.2932312553165637E-2</v>
      </c>
      <c r="AB293" s="168">
        <f t="shared" si="435"/>
        <v>1.9835395819764342E-2</v>
      </c>
      <c r="AC293" s="168">
        <f t="shared" si="435"/>
        <v>3.5117905278715285E-2</v>
      </c>
      <c r="AD293" s="168">
        <f t="shared" si="435"/>
        <v>-6.3339148903891378E-3</v>
      </c>
      <c r="AE293" s="168">
        <f t="shared" si="435"/>
        <v>-2.3460920189425209E-3</v>
      </c>
      <c r="AF293" s="168">
        <f t="shared" si="435"/>
        <v>-5.3685765884091286E-3</v>
      </c>
      <c r="AG293" s="320">
        <f t="shared" si="435"/>
        <v>2.9882872769196694E-2</v>
      </c>
      <c r="AH293" s="320">
        <f t="shared" si="435"/>
        <v>3.6951989362526139E-2</v>
      </c>
      <c r="AI293" s="320">
        <f t="shared" si="435"/>
        <v>1.9852917607301002E-2</v>
      </c>
      <c r="AJ293" s="168">
        <f t="shared" si="435"/>
        <v>2.6552871783042806E-2</v>
      </c>
      <c r="AK293" s="168">
        <f t="shared" si="435"/>
        <v>2.7352229733920486E-2</v>
      </c>
      <c r="AL293" s="168">
        <f t="shared" si="435"/>
        <v>7.5637363799851892E-2</v>
      </c>
      <c r="AM293" s="320">
        <f t="shared" si="435"/>
        <v>3.3712675252399127E-2</v>
      </c>
      <c r="AN293" s="321">
        <f t="shared" si="435"/>
        <v>3.454879597285359E-2</v>
      </c>
      <c r="AQ293" s="320">
        <f>IFERROR(+AQ65/AQ42,"-")</f>
        <v>4.5728205331326495E-2</v>
      </c>
      <c r="AR293" s="320">
        <f>IFERROR(+AR65/AR42,"-")</f>
        <v>2.9882872769196694E-2</v>
      </c>
      <c r="AS293" s="320">
        <f>IFERROR(+AS65/AS42,"-")</f>
        <v>3.6951989362526139E-2</v>
      </c>
      <c r="AT293" s="320">
        <f>IFERROR(+AT65/AT42,"-")</f>
        <v>1.9852917607301002E-2</v>
      </c>
      <c r="AU293" s="320">
        <f>IFERROR(+AU65/AU42,"-")</f>
        <v>3.3712675252399134E-2</v>
      </c>
      <c r="AV293" s="321">
        <f t="shared" ref="AV293" si="436">IFERROR(+AV65/AV42,"-")</f>
        <v>3.454879597285359E-2</v>
      </c>
      <c r="AX293" s="320">
        <f>IFERROR(+AX65/AX42,"-")</f>
        <v>3.5885023756814606E-2</v>
      </c>
      <c r="AY293" s="320">
        <f>IFERROR(+AY65/AY42,"-")</f>
        <v>2.2911246723856131E-2</v>
      </c>
      <c r="AZ293" s="320">
        <f>IFERROR(+AZ65/AZ42,"-")</f>
        <v>3.5117905278715285E-2</v>
      </c>
      <c r="BA293" s="320">
        <f>IFERROR(+BA65/BA42,"-")</f>
        <v>2.2100518586729994E-2</v>
      </c>
      <c r="BB293" s="320">
        <f>IFERROR(+BB65/BB42,"-")</f>
        <v>7.5637363799851892E-2</v>
      </c>
      <c r="BC293" s="321">
        <f t="shared" ref="BC293" si="437">IFERROR(+BC65/BC42,"-")</f>
        <v>2.6695123953373829E-2</v>
      </c>
    </row>
    <row r="294" spans="1:55" s="204" customFormat="1">
      <c r="A294" s="291"/>
      <c r="B294" s="316" t="s">
        <v>72</v>
      </c>
      <c r="C294" s="201"/>
      <c r="D294" s="168">
        <f t="shared" ref="D294:V294" si="438">IFERROR(+(D65+D60+D53-D34)/D42,"-")</f>
        <v>0.16482164074108963</v>
      </c>
      <c r="E294" s="168">
        <f t="shared" si="438"/>
        <v>5.6719267211937582E-2</v>
      </c>
      <c r="F294" s="168">
        <f t="shared" si="438"/>
        <v>0.11569740678226177</v>
      </c>
      <c r="G294" s="168">
        <f t="shared" si="438"/>
        <v>0.14099033253173437</v>
      </c>
      <c r="H294" s="168">
        <f t="shared" si="438"/>
        <v>0.12451421304289134</v>
      </c>
      <c r="I294" s="168">
        <f t="shared" si="438"/>
        <v>0.15272715133460402</v>
      </c>
      <c r="J294" s="168">
        <f t="shared" si="438"/>
        <v>0.12384359357391829</v>
      </c>
      <c r="K294" s="168">
        <f t="shared" si="438"/>
        <v>0.14884088067040496</v>
      </c>
      <c r="L294" s="320">
        <f t="shared" si="438"/>
        <v>0.13759171622869848</v>
      </c>
      <c r="M294" s="168">
        <f t="shared" si="438"/>
        <v>-8.9231501875111613E-2</v>
      </c>
      <c r="N294" s="168">
        <f t="shared" si="438"/>
        <v>0.15407357146319003</v>
      </c>
      <c r="O294" s="168">
        <f t="shared" si="438"/>
        <v>0.15429816589557172</v>
      </c>
      <c r="P294" s="168">
        <f t="shared" si="438"/>
        <v>0.10222469011965322</v>
      </c>
      <c r="Q294" s="168">
        <f t="shared" si="438"/>
        <v>0.12708074303635386</v>
      </c>
      <c r="R294" s="168">
        <f t="shared" si="438"/>
        <v>8.1496625311563556E-2</v>
      </c>
      <c r="S294" s="168">
        <f t="shared" si="438"/>
        <v>7.4860801781737193E-2</v>
      </c>
      <c r="T294" s="168">
        <f t="shared" si="438"/>
        <v>0.11465267444592372</v>
      </c>
      <c r="U294" s="168">
        <f t="shared" si="438"/>
        <v>0.10615824088221618</v>
      </c>
      <c r="V294" s="168">
        <f t="shared" si="438"/>
        <v>7.2814002996136565E-2</v>
      </c>
      <c r="W294" s="168"/>
      <c r="X294" s="168"/>
      <c r="Y294" s="168">
        <f t="shared" ref="Y294:AN294" si="439">IFERROR(+(Y65+Y60+Y53-Y34)/Y42,"-")</f>
        <v>0.11129225272724119</v>
      </c>
      <c r="Z294" s="168">
        <f t="shared" si="439"/>
        <v>0.11236788555639492</v>
      </c>
      <c r="AA294" s="168">
        <f t="shared" si="439"/>
        <v>0.1185846801960546</v>
      </c>
      <c r="AB294" s="168">
        <f t="shared" si="439"/>
        <v>8.4650758876586338E-2</v>
      </c>
      <c r="AC294" s="168">
        <f t="shared" si="439"/>
        <v>0.10476915271435819</v>
      </c>
      <c r="AD294" s="168">
        <f t="shared" si="439"/>
        <v>7.6575893195782452E-2</v>
      </c>
      <c r="AE294" s="168">
        <f t="shared" si="439"/>
        <v>6.9817960637789458E-2</v>
      </c>
      <c r="AF294" s="168">
        <f t="shared" si="439"/>
        <v>6.3766212444590381E-2</v>
      </c>
      <c r="AG294" s="320">
        <f t="shared" si="439"/>
        <v>0.10493838846409417</v>
      </c>
      <c r="AH294" s="320">
        <f t="shared" si="439"/>
        <v>0.11277949187988949</v>
      </c>
      <c r="AI294" s="320">
        <f t="shared" si="439"/>
        <v>9.3813106451568595E-2</v>
      </c>
      <c r="AJ294" s="168">
        <f t="shared" si="439"/>
        <v>6.1244933601344448E-2</v>
      </c>
      <c r="AK294" s="168">
        <f t="shared" si="439"/>
        <v>-4.6889536686720835E-2</v>
      </c>
      <c r="AL294" s="168">
        <f t="shared" si="439"/>
        <v>0.12454599950632957</v>
      </c>
      <c r="AM294" s="320">
        <f t="shared" si="439"/>
        <v>6.1508431991111882E-2</v>
      </c>
      <c r="AN294" s="321">
        <f t="shared" si="439"/>
        <v>0.12685993229030057</v>
      </c>
      <c r="AQ294" s="320">
        <f>IFERROR(+(AQ65+AQ60+AQ53-AQ34)/AQ42,"-")</f>
        <v>0.14884088067040496</v>
      </c>
      <c r="AR294" s="320">
        <f>IFERROR(+(AR65+AR60+AR53-AR34)/AR42,"-")</f>
        <v>0.10493838846409417</v>
      </c>
      <c r="AS294" s="320">
        <f>IFERROR(+(AS65+AS60+AS53-AS34)/AS42,"-")</f>
        <v>0.11277949187988949</v>
      </c>
      <c r="AT294" s="320">
        <f>IFERROR(+(AT65+AT60+AT53-AT34)/AT42,"-")</f>
        <v>9.3813106451568595E-2</v>
      </c>
      <c r="AU294" s="320">
        <f>IFERROR(+(AU65+AU60+AU53-AU34)/AU42,"-")</f>
        <v>6.1508431991111882E-2</v>
      </c>
      <c r="AV294" s="321">
        <f t="shared" ref="AV294" si="440">IFERROR(+(AV65+AV60+AV53-AV34)/AV42,"-")</f>
        <v>0.12685993229030054</v>
      </c>
      <c r="AX294" s="320">
        <f>IFERROR(+(AX65+AX60+AX53-AX34)/AX42,"-")</f>
        <v>0.13842245374270556</v>
      </c>
      <c r="AY294" s="320">
        <f>IFERROR(+(AY65+AY60+AY53-AY34)/AY42,"-")</f>
        <v>0.10369539357247169</v>
      </c>
      <c r="AZ294" s="320">
        <f>IFERROR(+(AZ65+AZ60+AZ53-AZ34)/AZ42,"-")</f>
        <v>9.9739703968411531E-2</v>
      </c>
      <c r="BA294" s="320">
        <f>IFERROR(+(BA65+BA60+BA53-BA34)/BA42,"-")</f>
        <v>0.10282072408278001</v>
      </c>
      <c r="BB294" s="320">
        <f>IFERROR(+(BB65+BB60+BB53-BB34)/BB42,"-")</f>
        <v>6.886702634084417E-2</v>
      </c>
      <c r="BC294" s="321">
        <f t="shared" ref="BC294" si="441">IFERROR(+(BC65+BC60+BC53-BC34)/BC42,"-")</f>
        <v>0.10564767690034477</v>
      </c>
    </row>
    <row r="295" spans="1:55" s="204" customFormat="1">
      <c r="A295" s="291"/>
      <c r="B295" s="316" t="s">
        <v>71</v>
      </c>
      <c r="C295" s="201"/>
      <c r="D295" s="168">
        <f t="shared" ref="D295:V295" si="442">IFERROR(+D170/D176,"-")</f>
        <v>1.2361503505388882</v>
      </c>
      <c r="E295" s="168">
        <f t="shared" si="442"/>
        <v>1.0888452142607865</v>
      </c>
      <c r="F295" s="168">
        <f t="shared" si="442"/>
        <v>1.1586979416967453</v>
      </c>
      <c r="G295" s="168">
        <f t="shared" si="442"/>
        <v>1.1827167782923425</v>
      </c>
      <c r="H295" s="168">
        <f t="shared" si="442"/>
        <v>1.0945289099526065</v>
      </c>
      <c r="I295" s="168">
        <f t="shared" si="442"/>
        <v>1.1524313795728294</v>
      </c>
      <c r="J295" s="168">
        <f t="shared" si="442"/>
        <v>1.1198652396759003</v>
      </c>
      <c r="K295" s="168">
        <f t="shared" si="442"/>
        <v>1.1747728009849152</v>
      </c>
      <c r="L295" s="320">
        <f t="shared" si="442"/>
        <v>1.1619549682431041</v>
      </c>
      <c r="M295" s="168">
        <f t="shared" si="442"/>
        <v>1.0932665804128932</v>
      </c>
      <c r="N295" s="168">
        <f t="shared" si="442"/>
        <v>1.1837262229215251</v>
      </c>
      <c r="O295" s="168">
        <f t="shared" si="442"/>
        <v>1.1082128604124257</v>
      </c>
      <c r="P295" s="168">
        <f t="shared" si="442"/>
        <v>1.1202664586208966</v>
      </c>
      <c r="Q295" s="168">
        <f t="shared" si="442"/>
        <v>1.1362934082684391</v>
      </c>
      <c r="R295" s="168">
        <f t="shared" si="442"/>
        <v>0.88838354577056777</v>
      </c>
      <c r="S295" s="168">
        <f t="shared" si="442"/>
        <v>1.0779298571385785</v>
      </c>
      <c r="T295" s="168">
        <f t="shared" si="442"/>
        <v>1.160451554223958</v>
      </c>
      <c r="U295" s="168">
        <f t="shared" si="442"/>
        <v>1.1631588508551112</v>
      </c>
      <c r="V295" s="168">
        <f t="shared" si="442"/>
        <v>1.0768455530360292</v>
      </c>
      <c r="W295" s="168"/>
      <c r="X295" s="168"/>
      <c r="Y295" s="168">
        <f t="shared" ref="Y295:AN295" si="443">IFERROR(+Y170/Y176,"-")</f>
        <v>1.1493421052631578</v>
      </c>
      <c r="Z295" s="168">
        <f t="shared" si="443"/>
        <v>1.1298823230433648</v>
      </c>
      <c r="AA295" s="168">
        <f t="shared" si="443"/>
        <v>1.1031749616114173</v>
      </c>
      <c r="AB295" s="168">
        <f t="shared" si="443"/>
        <v>1.1181169014390206</v>
      </c>
      <c r="AC295" s="168">
        <f t="shared" si="443"/>
        <v>1.1091630950791012</v>
      </c>
      <c r="AD295" s="168">
        <f t="shared" si="443"/>
        <v>1.0734879155931787</v>
      </c>
      <c r="AE295" s="168">
        <f t="shared" si="443"/>
        <v>1.1550506014894024</v>
      </c>
      <c r="AF295" s="168">
        <f t="shared" si="443"/>
        <v>1.0669800626792025</v>
      </c>
      <c r="AG295" s="320">
        <f t="shared" si="443"/>
        <v>1.1119640555523922</v>
      </c>
      <c r="AH295" s="320">
        <f t="shared" si="443"/>
        <v>1.1162730158619232</v>
      </c>
      <c r="AI295" s="320">
        <f t="shared" si="443"/>
        <v>1.1056972542801824</v>
      </c>
      <c r="AJ295" s="168">
        <f t="shared" si="443"/>
        <v>1.0684032638977274</v>
      </c>
      <c r="AK295" s="168">
        <f t="shared" si="443"/>
        <v>1.0562449420016187</v>
      </c>
      <c r="AL295" s="168">
        <f t="shared" si="443"/>
        <v>1.2640600117341381</v>
      </c>
      <c r="AM295" s="320">
        <f t="shared" si="443"/>
        <v>1.093323191720891</v>
      </c>
      <c r="AN295" s="321">
        <f t="shared" si="443"/>
        <v>1.1469059828805337</v>
      </c>
      <c r="AQ295" s="320">
        <f>IFERROR(+AQ170/AQ176,"-")</f>
        <v>1.1747728009849152</v>
      </c>
      <c r="AR295" s="320">
        <f>IFERROR(+AR170/AR176,"-")</f>
        <v>1.1119640555523922</v>
      </c>
      <c r="AS295" s="320">
        <f>IFERROR(+AS170/AS176,"-")</f>
        <v>1.1162730158619232</v>
      </c>
      <c r="AT295" s="320">
        <f>IFERROR(+AT170/AT176,"-")</f>
        <v>1.1056972542801822</v>
      </c>
      <c r="AU295" s="320">
        <f>IFERROR(+AU170/AU176,"-")</f>
        <v>1.0933231917208912</v>
      </c>
      <c r="AV295" s="321">
        <f t="shared" ref="AV295" si="444">IFERROR(+AV170/AV176,"-")</f>
        <v>1.1469059828805337</v>
      </c>
      <c r="AX295" s="320">
        <f>IFERROR(+AX170/AX176,"-")</f>
        <v>1.2035994987239929</v>
      </c>
      <c r="AY295" s="320">
        <f>IFERROR(+AY170/AY176,"-")</f>
        <v>1.098212494588916</v>
      </c>
      <c r="AZ295" s="320">
        <f>IFERROR(+AZ170/AZ176,"-")</f>
        <v>1.1091630950791012</v>
      </c>
      <c r="BA295" s="320">
        <f>IFERROR(+BA170/BA176,"-")</f>
        <v>1.1837262229215251</v>
      </c>
      <c r="BB295" s="320">
        <f>IFERROR(+BB170/BB176,"-")</f>
        <v>1.2640600117341381</v>
      </c>
      <c r="BC295" s="321">
        <f t="shared" ref="BC295" si="445">IFERROR(+BC170/BC176,"-")</f>
        <v>1.1414762898364632</v>
      </c>
    </row>
    <row r="296" spans="1:55" s="204" customFormat="1">
      <c r="A296" s="199"/>
      <c r="B296" s="316" t="s">
        <v>70</v>
      </c>
      <c r="C296" s="201"/>
      <c r="D296" s="163">
        <f t="shared" ref="D296:V296" si="446">IFERROR(+(D81+D82-D91+D113)/D176,"-")</f>
        <v>3.0576856959205943E-2</v>
      </c>
      <c r="E296" s="163">
        <f t="shared" si="446"/>
        <v>0.12682989548702311</v>
      </c>
      <c r="F296" s="163">
        <f t="shared" si="446"/>
        <v>0.20448573093794414</v>
      </c>
      <c r="G296" s="163">
        <f t="shared" si="446"/>
        <v>3.3907144658265526E-2</v>
      </c>
      <c r="H296" s="163">
        <f t="shared" si="446"/>
        <v>0.33534407582938386</v>
      </c>
      <c r="I296" s="163">
        <f t="shared" si="446"/>
        <v>0.20346385766951747</v>
      </c>
      <c r="J296" s="163">
        <f t="shared" si="446"/>
        <v>0.10603196340235087</v>
      </c>
      <c r="K296" s="163">
        <f t="shared" si="446"/>
        <v>6.354953368767334E-2</v>
      </c>
      <c r="L296" s="322">
        <f t="shared" si="446"/>
        <v>0.1274665423990447</v>
      </c>
      <c r="M296" s="163">
        <f t="shared" si="446"/>
        <v>1.7423637284131182</v>
      </c>
      <c r="N296" s="163">
        <f t="shared" si="446"/>
        <v>0.16922817566238657</v>
      </c>
      <c r="O296" s="163">
        <f t="shared" si="446"/>
        <v>0.62614866185925078</v>
      </c>
      <c r="P296" s="163">
        <f t="shared" si="446"/>
        <v>0.31704975094520793</v>
      </c>
      <c r="Q296" s="163">
        <f t="shared" si="446"/>
        <v>1.9877850247306587E-2</v>
      </c>
      <c r="R296" s="163">
        <f t="shared" si="446"/>
        <v>0.30194090382387023</v>
      </c>
      <c r="S296" s="163">
        <f t="shared" si="446"/>
        <v>0.30471113240887715</v>
      </c>
      <c r="T296" s="163">
        <f t="shared" si="446"/>
        <v>8.7421753785244236E-2</v>
      </c>
      <c r="U296" s="163">
        <f t="shared" si="446"/>
        <v>0.55962421820257957</v>
      </c>
      <c r="V296" s="163">
        <f t="shared" si="446"/>
        <v>0.23444192491811539</v>
      </c>
      <c r="W296" s="163"/>
      <c r="X296" s="163"/>
      <c r="Y296" s="163">
        <f t="shared" ref="Y296:AN296" si="447">IFERROR(+(Y81+Y82-Y91+Y113)/Y176,"-")</f>
        <v>0.85847039473684206</v>
      </c>
      <c r="Z296" s="163">
        <f t="shared" si="447"/>
        <v>5.3551133355452175E-2</v>
      </c>
      <c r="AA296" s="163">
        <f t="shared" si="447"/>
        <v>0.14659922319573662</v>
      </c>
      <c r="AB296" s="163">
        <f t="shared" si="447"/>
        <v>0.38252338679920994</v>
      </c>
      <c r="AC296" s="163">
        <f t="shared" si="447"/>
        <v>2.0008984616878937E-2</v>
      </c>
      <c r="AD296" s="163">
        <f t="shared" si="447"/>
        <v>0.24565492986545617</v>
      </c>
      <c r="AE296" s="163">
        <f t="shared" si="447"/>
        <v>0.39755585258735915</v>
      </c>
      <c r="AF296" s="163">
        <f t="shared" si="447"/>
        <v>5.3494032139761283E-2</v>
      </c>
      <c r="AG296" s="322">
        <f t="shared" si="447"/>
        <v>0.26969620109013548</v>
      </c>
      <c r="AH296" s="322">
        <f t="shared" si="447"/>
        <v>0.14975968636056305</v>
      </c>
      <c r="AI296" s="322">
        <f t="shared" si="447"/>
        <v>0.4441276762256135</v>
      </c>
      <c r="AJ296" s="163">
        <f t="shared" si="447"/>
        <v>0.36555513130541767</v>
      </c>
      <c r="AK296" s="163">
        <f t="shared" si="447"/>
        <v>4.9725519287833828</v>
      </c>
      <c r="AL296" s="163">
        <f t="shared" si="447"/>
        <v>0.90398960690637831</v>
      </c>
      <c r="AM296" s="322">
        <f t="shared" si="447"/>
        <v>0.81615736525350335</v>
      </c>
      <c r="AN296" s="323">
        <f t="shared" si="447"/>
        <v>0.1923348243452041</v>
      </c>
      <c r="AQ296" s="322">
        <f>IFERROR(+(AQ81+AQ82-AQ91+AQ113)/AQ176,"-")</f>
        <v>6.354953368767334E-2</v>
      </c>
      <c r="AR296" s="322">
        <f>IFERROR(+(AR81+AR82-AR91+AR113)/AR176,"-")</f>
        <v>0.26969620109013548</v>
      </c>
      <c r="AS296" s="322">
        <f>IFERROR(+(AS81+AS82-AS91+AS113)/AS176,"-")</f>
        <v>0.14975968636056305</v>
      </c>
      <c r="AT296" s="322">
        <f>IFERROR(+(AT81+AT82-AT91+AT113)/AT176,"-")</f>
        <v>0.44412767622561344</v>
      </c>
      <c r="AU296" s="322">
        <f>IFERROR(+(AU81+AU82-AU91+AU113)/AU176,"-")</f>
        <v>0.81615736525350346</v>
      </c>
      <c r="AV296" s="323">
        <f t="shared" ref="AV296" si="448">IFERROR(+(AV81+AV82-AV91+AV113)/AV176,"-")</f>
        <v>0.1923348243452041</v>
      </c>
      <c r="AX296" s="322">
        <f>IFERROR(+(AX81+AX82-AX91+AX113)/AX176,"-")</f>
        <v>7.3509950047916092E-2</v>
      </c>
      <c r="AY296" s="322">
        <f>IFERROR(+(AY81+AY82-AY91+AY113)/AY176,"-")</f>
        <v>0.20258042718528607</v>
      </c>
      <c r="AZ296" s="322">
        <f>IFERROR(+(AZ81+AZ82-AZ91+AZ113)/AZ176,"-")</f>
        <v>8.1037601835775769E-2</v>
      </c>
      <c r="BA296" s="322">
        <f>IFERROR(+(BA81+BA82-BA91+BA113)/BA176,"-")</f>
        <v>0.44106656177123432</v>
      </c>
      <c r="BB296" s="322">
        <f>IFERROR(+(BB81+BB82-BB91+BB113)/BB176,"-")</f>
        <v>1.9129159332830441</v>
      </c>
      <c r="BC296" s="323">
        <f t="shared" ref="BC296" si="449">IFERROR(+(BC81+BC82-BC91+BC113)/BC176,"-")</f>
        <v>0.20874574215754463</v>
      </c>
    </row>
    <row r="297" spans="1:55" s="204" customFormat="1">
      <c r="A297" s="199"/>
      <c r="B297" s="316" t="s">
        <v>69</v>
      </c>
      <c r="C297" s="201"/>
      <c r="D297" s="169">
        <f t="shared" ref="D297:V297" si="450">IF(D91+D96+D97+D122+D123=0,"No debt",+(D69-D67+D53)/D53)</f>
        <v>5.9478435305917756</v>
      </c>
      <c r="E297" s="169">
        <f t="shared" si="450"/>
        <v>-110.85</v>
      </c>
      <c r="F297" s="169">
        <f t="shared" si="450"/>
        <v>9.0443159922928711</v>
      </c>
      <c r="G297" s="169">
        <f t="shared" si="450"/>
        <v>185.39130434782609</v>
      </c>
      <c r="H297" s="169">
        <f t="shared" si="450"/>
        <v>0.62407360081778684</v>
      </c>
      <c r="I297" s="169" t="str">
        <f t="shared" si="450"/>
        <v>No debt</v>
      </c>
      <c r="J297" s="169">
        <f t="shared" si="450"/>
        <v>34.427586206896549</v>
      </c>
      <c r="K297" s="169">
        <f t="shared" si="450"/>
        <v>17.854014598540147</v>
      </c>
      <c r="L297" s="324">
        <f t="shared" si="450"/>
        <v>13.903435766111823</v>
      </c>
      <c r="M297" s="169" t="str">
        <f t="shared" si="450"/>
        <v>No debt</v>
      </c>
      <c r="N297" s="169" t="str">
        <f t="shared" si="450"/>
        <v>No debt</v>
      </c>
      <c r="O297" s="169" t="e">
        <f t="shared" si="450"/>
        <v>#DIV/0!</v>
      </c>
      <c r="P297" s="169" t="str">
        <f t="shared" si="450"/>
        <v>No debt</v>
      </c>
      <c r="Q297" s="169">
        <f t="shared" si="450"/>
        <v>88.3125</v>
      </c>
      <c r="R297" s="169" t="str">
        <f t="shared" si="450"/>
        <v>No debt</v>
      </c>
      <c r="S297" s="169" t="str">
        <f t="shared" si="450"/>
        <v>No debt</v>
      </c>
      <c r="T297" s="169" t="str">
        <f t="shared" si="450"/>
        <v>No debt</v>
      </c>
      <c r="U297" s="169" t="str">
        <f t="shared" si="450"/>
        <v>No debt</v>
      </c>
      <c r="V297" s="169" t="str">
        <f t="shared" si="450"/>
        <v>No debt</v>
      </c>
      <c r="W297" s="169"/>
      <c r="X297" s="169"/>
      <c r="Y297" s="169" t="str">
        <f t="shared" ref="Y297:AN297" si="451">IF(Y91+Y96+Y97+Y122+Y123=0,"No debt",+(Y69-Y67+Y53)/Y53)</f>
        <v>No debt</v>
      </c>
      <c r="Z297" s="169">
        <f t="shared" si="451"/>
        <v>17.786008230452676</v>
      </c>
      <c r="AA297" s="169">
        <f t="shared" si="451"/>
        <v>7.4268774703557314</v>
      </c>
      <c r="AB297" s="169" t="str">
        <f t="shared" si="451"/>
        <v>No debt</v>
      </c>
      <c r="AC297" s="169">
        <f t="shared" si="451"/>
        <v>5.2060766182298543</v>
      </c>
      <c r="AD297" s="169" t="str">
        <f t="shared" si="451"/>
        <v>No debt</v>
      </c>
      <c r="AE297" s="169">
        <f t="shared" si="451"/>
        <v>0.68965517241379315</v>
      </c>
      <c r="AF297" s="169" t="str">
        <f t="shared" si="451"/>
        <v>No debt</v>
      </c>
      <c r="AG297" s="324">
        <f t="shared" si="451"/>
        <v>21.486696950032446</v>
      </c>
      <c r="AH297" s="324">
        <f t="shared" si="451"/>
        <v>22.850190839694658</v>
      </c>
      <c r="AI297" s="324">
        <f t="shared" si="451"/>
        <v>18.588235294117649</v>
      </c>
      <c r="AJ297" s="169" t="str">
        <f t="shared" si="451"/>
        <v>No debt</v>
      </c>
      <c r="AK297" s="169" t="str">
        <f t="shared" si="451"/>
        <v>No debt</v>
      </c>
      <c r="AL297" s="169" t="str">
        <f t="shared" si="451"/>
        <v>No debt</v>
      </c>
      <c r="AM297" s="324" t="str">
        <f t="shared" si="451"/>
        <v>No debt</v>
      </c>
      <c r="AN297" s="325">
        <f t="shared" si="451"/>
        <v>15.577737059092991</v>
      </c>
      <c r="AQ297" s="324">
        <f>IF(AQ91+AQ96+AQ97+AQ122+AQ123=0,"No debt",+(AQ69-AQ67+AQ53)/AQ53)</f>
        <v>17.854014598540147</v>
      </c>
      <c r="AR297" s="324">
        <f>IF(AR91+AR96+AR97+AR122+AR123=0,"No debt",+(AR69-AR67+AR53)/AR53)</f>
        <v>21.486696950032446</v>
      </c>
      <c r="AS297" s="324">
        <f>IF(AS91+AS96+AS97+AS122+AS123=0,"No debt",+(AS69-AS67+AS53)/AS53)</f>
        <v>22.850190839694655</v>
      </c>
      <c r="AT297" s="324">
        <f>IF(AT91+AT96+AT97+AT122+AT123=0,"No debt",+(AT69-AT67+AT53)/AT53)</f>
        <v>18.588235294117649</v>
      </c>
      <c r="AU297" s="324" t="str">
        <f>IF(AU91+AU96+AU97+AU122+AU123=0,"No debt",+(AU69-AU67+AU53)/AU53)</f>
        <v>No debt</v>
      </c>
      <c r="AV297" s="325">
        <f t="shared" ref="AV297" si="452">IF(AV91+AV96+AV97+AV122+AV123=0,"No debt",+(AV69-AV67+AV53)/AV53)</f>
        <v>15.577737059092994</v>
      </c>
      <c r="AX297" s="324">
        <f>IF(AX91+AX96+AX97+AX122+AX123=0,"No debt",+(AX69-AX67+AX53)/AX53)</f>
        <v>26.950360288230584</v>
      </c>
      <c r="AY297" s="324">
        <f>IF(AY91+AY96+AY97+AY122+AY123=0,"No debt",+(AY69-AY67+AY53)/AY53)</f>
        <v>28.05263157894737</v>
      </c>
      <c r="AZ297" s="324">
        <f>IF(AZ91+AZ96+AZ97+AZ122+AZ123=0,"No debt",+(AZ69-AZ67+AZ53)/AZ53)</f>
        <v>70.354166666666671</v>
      </c>
      <c r="BA297" s="324" t="str">
        <f>IF(BA91+BA96+BA97+BA122+BA123=0,"No debt",+(BA69-BA67+BA53)/BA53)</f>
        <v>No debt</v>
      </c>
      <c r="BB297" s="324" t="str">
        <f>IF(BB91+BB96+BB97+BB122+BB123=0,"No debt",+(BB69-BB67+BB53)/BB53)</f>
        <v>No debt</v>
      </c>
      <c r="BC297" s="325">
        <f t="shared" ref="BC297" si="453">IF(BC91+BC96+BC97+BC122+BC123=0,"No debt",+(BC69-BC67+BC53)/BC53)</f>
        <v>42.583333333333336</v>
      </c>
    </row>
    <row r="298" spans="1:55" s="204" customFormat="1">
      <c r="A298" s="199"/>
      <c r="B298" s="316" t="s">
        <v>68</v>
      </c>
      <c r="C298" s="201"/>
      <c r="D298" s="169">
        <f t="shared" ref="D298:V298" si="454">IFERROR(+(D81+D82+D84+D113)/(+D91+D92+D96+D97),"-")</f>
        <v>0.56146373359488111</v>
      </c>
      <c r="E298" s="169">
        <f t="shared" si="454"/>
        <v>2.0459672870840384</v>
      </c>
      <c r="F298" s="169">
        <f t="shared" si="454"/>
        <v>3.4811159409962231</v>
      </c>
      <c r="G298" s="169">
        <f t="shared" si="454"/>
        <v>0.75242140362019694</v>
      </c>
      <c r="H298" s="169">
        <f t="shared" si="454"/>
        <v>2.9866728073457876</v>
      </c>
      <c r="I298" s="169">
        <f t="shared" si="454"/>
        <v>3.2086008000744255</v>
      </c>
      <c r="J298" s="169">
        <f t="shared" si="454"/>
        <v>2.6147962096129693</v>
      </c>
      <c r="K298" s="169">
        <f t="shared" si="454"/>
        <v>0.84850773320444661</v>
      </c>
      <c r="L298" s="324">
        <f t="shared" si="454"/>
        <v>1.5262460156285074</v>
      </c>
      <c r="M298" s="169">
        <f t="shared" si="454"/>
        <v>6.9791803637957486</v>
      </c>
      <c r="N298" s="169">
        <f t="shared" si="454"/>
        <v>4.0696877380045695</v>
      </c>
      <c r="O298" s="169">
        <f t="shared" si="454"/>
        <v>9.1434611459396411</v>
      </c>
      <c r="P298" s="169">
        <f t="shared" si="454"/>
        <v>5.3323615160349851</v>
      </c>
      <c r="Q298" s="169">
        <f t="shared" si="454"/>
        <v>0.30232676285307863</v>
      </c>
      <c r="R298" s="169">
        <f t="shared" si="454"/>
        <v>4.0831015299026427</v>
      </c>
      <c r="S298" s="169">
        <f t="shared" si="454"/>
        <v>6.2358435493286635</v>
      </c>
      <c r="T298" s="169">
        <f t="shared" si="454"/>
        <v>1.5844610359309379</v>
      </c>
      <c r="U298" s="169">
        <f t="shared" si="454"/>
        <v>77.359322033898309</v>
      </c>
      <c r="V298" s="169">
        <f t="shared" si="454"/>
        <v>5.4139250191277739</v>
      </c>
      <c r="W298" s="169"/>
      <c r="X298" s="169"/>
      <c r="Y298" s="169">
        <f t="shared" ref="Y298:AN298" si="455">IFERROR(+(Y81+Y82+Y84+Y113)/(+Y91+Y92+Y96+Y97),"-")</f>
        <v>11.641188420518029</v>
      </c>
      <c r="Z298" s="169">
        <f t="shared" si="455"/>
        <v>0.80825594892629138</v>
      </c>
      <c r="AA298" s="169">
        <f t="shared" si="455"/>
        <v>1.6783938339134759</v>
      </c>
      <c r="AB298" s="169">
        <f t="shared" si="455"/>
        <v>6.0167457437901204</v>
      </c>
      <c r="AC298" s="169">
        <f t="shared" si="455"/>
        <v>1.2577086771475723</v>
      </c>
      <c r="AD298" s="169">
        <f t="shared" si="455"/>
        <v>3.7102880658436215</v>
      </c>
      <c r="AE298" s="169">
        <f t="shared" si="455"/>
        <v>1.8472885933928942</v>
      </c>
      <c r="AF298" s="169">
        <f t="shared" si="455"/>
        <v>1.9631364562118125</v>
      </c>
      <c r="AG298" s="324">
        <f t="shared" si="455"/>
        <v>3.2105780554987784</v>
      </c>
      <c r="AH298" s="324">
        <f t="shared" si="455"/>
        <v>1.9538211727570718</v>
      </c>
      <c r="AI298" s="324">
        <f t="shared" si="455"/>
        <v>5.4582439951146693</v>
      </c>
      <c r="AJ298" s="169">
        <f t="shared" si="455"/>
        <v>6.3242214532871976</v>
      </c>
      <c r="AK298" s="169">
        <f t="shared" si="455"/>
        <v>169.38392857142858</v>
      </c>
      <c r="AL298" s="169">
        <f t="shared" si="455"/>
        <v>2.9371457362388211</v>
      </c>
      <c r="AM298" s="324">
        <f t="shared" si="455"/>
        <v>9.0304860174708335</v>
      </c>
      <c r="AN298" s="325">
        <f t="shared" si="455"/>
        <v>2.1301997131192763</v>
      </c>
      <c r="AQ298" s="324">
        <f>IFERROR(+(AQ81+AQ82+AQ84+AQ113)/(+AQ91+AQ92+AQ96+AQ97),"-")</f>
        <v>0.84850773320444661</v>
      </c>
      <c r="AR298" s="324">
        <f>IFERROR(+(AR81+AR82+AR84+AR113)/(+AR91+AR92+AR96+AR97),"-")</f>
        <v>3.2105780554987784</v>
      </c>
      <c r="AS298" s="324">
        <f>IFERROR(+(AS81+AS82+AS84+AS113)/(+AS91+AS92+AS96+AS97),"-")</f>
        <v>1.9538211727570718</v>
      </c>
      <c r="AT298" s="324">
        <f>IFERROR(+(AT81+AT82+AT84+AT113)/(+AT91+AT92+AT96+AT97),"-")</f>
        <v>5.4582439951146693</v>
      </c>
      <c r="AU298" s="324">
        <f>IFERROR(+(AU81+AU82+AU84+AU113)/(+AU91+AU92+AU96+AU97),"-")</f>
        <v>9.0304860174708335</v>
      </c>
      <c r="AV298" s="325">
        <f t="shared" ref="AV298" si="456">IFERROR(+(AV81+AV82+AV84+AV113)/(+AV91+AV92+AV96+AV97),"-")</f>
        <v>2.1301997131192763</v>
      </c>
      <c r="AX298" s="324">
        <f>IFERROR(+(AX81+AX82+AX84+AX113)/(+AX91+AX92+AX96+AX97),"-")</f>
        <v>1.2712184937517019</v>
      </c>
      <c r="AY298" s="324">
        <f>IFERROR(+(AY81+AY82+AY84+AY113)/(+AY91+AY92+AY96+AY97),"-")</f>
        <v>3.2436770428015564</v>
      </c>
      <c r="AZ298" s="324">
        <f>IFERROR(+(AZ81+AZ82+AZ84+AZ113)/(+AZ91+AZ92+AZ96+AZ97),"-")</f>
        <v>1.8504884093891238</v>
      </c>
      <c r="BA298" s="324">
        <f>IFERROR(+(BA81+BA82+BA84+BA113)/(+BA91+BA92+BA96+BA97),"-")</f>
        <v>5.5127955944282476</v>
      </c>
      <c r="BB298" s="324">
        <f>IFERROR(+(BB81+BB82+BB84+BB113)/(+BB91+BB92+BB96+BB97),"-")</f>
        <v>6.0205315530923293</v>
      </c>
      <c r="BC298" s="325">
        <f t="shared" ref="BC298" si="457">IFERROR(+(BC81+BC82+BC84+BC113)/(+BC91+BC92+BC96+BC97),"-")</f>
        <v>3.2162932790224033</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458">IFERROR(+(D91+D96+D97+D122+D123)/(+D91+D96+D97+D122+D123+D134),"-")</f>
        <v>0.15052790346907993</v>
      </c>
      <c r="E302" s="172">
        <f t="shared" si="458"/>
        <v>8.0061902610733659E-4</v>
      </c>
      <c r="F302" s="172">
        <f t="shared" si="458"/>
        <v>1.504920791185627E-2</v>
      </c>
      <c r="G302" s="172">
        <f t="shared" si="458"/>
        <v>4.5721234812757652E-2</v>
      </c>
      <c r="H302" s="172">
        <f t="shared" si="458"/>
        <v>7.8166050793515171E-2</v>
      </c>
      <c r="I302" s="172">
        <f t="shared" si="458"/>
        <v>0</v>
      </c>
      <c r="J302" s="172">
        <f t="shared" si="458"/>
        <v>3.7477369759795157E-3</v>
      </c>
      <c r="K302" s="172">
        <f t="shared" si="458"/>
        <v>5.5708071876782658E-2</v>
      </c>
      <c r="L302" s="330">
        <f t="shared" si="458"/>
        <v>3.9655514216032049E-2</v>
      </c>
      <c r="M302" s="172">
        <f t="shared" si="458"/>
        <v>0</v>
      </c>
      <c r="N302" s="172">
        <f t="shared" si="458"/>
        <v>0</v>
      </c>
      <c r="O302" s="172">
        <f t="shared" si="458"/>
        <v>4.1997101608480542E-3</v>
      </c>
      <c r="P302" s="172">
        <f t="shared" si="458"/>
        <v>0</v>
      </c>
      <c r="Q302" s="172">
        <f t="shared" si="458"/>
        <v>1.2154696132596686E-3</v>
      </c>
      <c r="R302" s="172">
        <f t="shared" si="458"/>
        <v>0</v>
      </c>
      <c r="S302" s="172">
        <f t="shared" si="458"/>
        <v>0</v>
      </c>
      <c r="T302" s="172">
        <f t="shared" si="458"/>
        <v>0</v>
      </c>
      <c r="U302" s="172">
        <f t="shared" si="458"/>
        <v>0</v>
      </c>
      <c r="V302" s="172">
        <f t="shared" si="458"/>
        <v>0</v>
      </c>
      <c r="W302" s="172"/>
      <c r="X302" s="172"/>
      <c r="Y302" s="172">
        <f t="shared" ref="Y302:AN302" si="459">IFERROR(+(Y91+Y96+Y97+Y122+Y123)/(+Y91+Y96+Y97+Y122+Y123+Y134),"-")</f>
        <v>0</v>
      </c>
      <c r="Z302" s="172">
        <f t="shared" si="459"/>
        <v>1.0513730710447172E-2</v>
      </c>
      <c r="AA302" s="172">
        <f t="shared" si="459"/>
        <v>6.243839242966176E-2</v>
      </c>
      <c r="AB302" s="172">
        <f t="shared" si="459"/>
        <v>0</v>
      </c>
      <c r="AC302" s="172">
        <f t="shared" si="459"/>
        <v>9.6357201890271041E-2</v>
      </c>
      <c r="AD302" s="172">
        <f t="shared" si="459"/>
        <v>0</v>
      </c>
      <c r="AE302" s="172">
        <f t="shared" si="459"/>
        <v>0.11754411029359239</v>
      </c>
      <c r="AF302" s="172">
        <f t="shared" si="459"/>
        <v>0</v>
      </c>
      <c r="AG302" s="330">
        <f t="shared" si="459"/>
        <v>1.2595531778037372E-2</v>
      </c>
      <c r="AH302" s="330">
        <f t="shared" si="459"/>
        <v>1.6452396614149926E-2</v>
      </c>
      <c r="AI302" s="330">
        <f t="shared" si="459"/>
        <v>1.2512506843367126E-2</v>
      </c>
      <c r="AJ302" s="172">
        <f t="shared" si="459"/>
        <v>0</v>
      </c>
      <c r="AK302" s="172">
        <f t="shared" si="459"/>
        <v>0</v>
      </c>
      <c r="AL302" s="172">
        <f t="shared" si="459"/>
        <v>0</v>
      </c>
      <c r="AM302" s="330">
        <f t="shared" si="459"/>
        <v>0</v>
      </c>
      <c r="AN302" s="331">
        <f t="shared" si="459"/>
        <v>3.2649236195577934E-2</v>
      </c>
      <c r="AQ302" s="330">
        <f>IFERROR(+(AQ91+AQ96+AQ97+AQ122+AQ123)/(+AQ91+AQ96+AQ97+AQ122+AQ123+AQ134),"-")</f>
        <v>5.5708071876782658E-2</v>
      </c>
      <c r="AR302" s="330">
        <f>IFERROR(+(AR91+AR96+AR97+AR122+AR123)/(+AR91+AR96+AR97+AR122+AR123+AR134),"-")</f>
        <v>1.2595531778037372E-2</v>
      </c>
      <c r="AS302" s="330">
        <f>IFERROR(+(AS91+AS96+AS97+AS122+AS123)/(+AS91+AS96+AS97+AS122+AS123+AS134),"-")</f>
        <v>1.645239661414993E-2</v>
      </c>
      <c r="AT302" s="330">
        <f>IFERROR(+(AT91+AT96+AT97+AT122+AT123)/(+AT91+AT96+AT97+AT122+AT123+AT134),"-")</f>
        <v>1.2512506843367127E-2</v>
      </c>
      <c r="AU302" s="330">
        <f>IFERROR(+(AU91+AU96+AU97+AU122+AU123)/(+AU91+AU96+AU97+AU122+AU123+AU134),"-")</f>
        <v>0</v>
      </c>
      <c r="AV302" s="331">
        <f t="shared" ref="AV302" si="460">IFERROR(+(AV91+AV96+AV97+AV122+AV123)/(+AV91+AV96+AV97+AV122+AV123+AV134),"-")</f>
        <v>3.2649236195577941E-2</v>
      </c>
      <c r="AX302" s="330">
        <f>IFERROR(+(AX91+AX96+AX97+AX122+AX123)/(+AX91+AX96+AX97+AX122+AX123+AX134),"-")</f>
        <v>4.1483799594439034E-2</v>
      </c>
      <c r="AY302" s="330">
        <f>IFERROR(+(AY91+AY96+AY97+AY122+AY123)/(+AY91+AY96+AY97+AY122+AY123+AY134),"-")</f>
        <v>3.9487108782572727E-3</v>
      </c>
      <c r="AZ302" s="330">
        <f>IFERROR(+(AZ91+AZ96+AZ97+AZ122+AZ123)/(+AZ91+AZ96+AZ97+AZ122+AZ123+AZ134),"-")</f>
        <v>9.738048055486748E-3</v>
      </c>
      <c r="BA302" s="330">
        <f>IFERROR(+(BA91+BA96+BA97+BA122+BA123)/(+BA91+BA96+BA97+BA122+BA123+BA134),"-")</f>
        <v>0</v>
      </c>
      <c r="BB302" s="330">
        <f>IFERROR(+(BB91+BB96+BB97+BB122+BB123)/(+BB91+BB96+BB97+BB122+BB123+BB134),"-")</f>
        <v>0</v>
      </c>
      <c r="BC302" s="331">
        <f t="shared" ref="BC302" si="461">IFERROR(+(BC91+BC96+BC97+BC122+BC123)/(+BC91+BC96+BC97+BC122+BC123+BC134),"-")</f>
        <v>1.8390069362544225E-3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2">IFERROR(+(D42*1000)/D266,"-")</f>
        <v>17345.72000843348</v>
      </c>
      <c r="E308" s="162">
        <f t="shared" si="462"/>
        <v>34067.422434367545</v>
      </c>
      <c r="F308" s="162">
        <f t="shared" si="462"/>
        <v>23226.205450733753</v>
      </c>
      <c r="G308" s="162">
        <f t="shared" si="462"/>
        <v>29455.384429180915</v>
      </c>
      <c r="H308" s="162">
        <f t="shared" si="462"/>
        <v>23295.431976166834</v>
      </c>
      <c r="I308" s="162">
        <f t="shared" si="462"/>
        <v>33327.841059602652</v>
      </c>
      <c r="J308" s="162">
        <f t="shared" si="462"/>
        <v>22535.879515700366</v>
      </c>
      <c r="K308" s="162">
        <f t="shared" si="462"/>
        <v>20708.811811577219</v>
      </c>
      <c r="L308" s="337">
        <f t="shared" si="462"/>
        <v>25278.153484269333</v>
      </c>
      <c r="M308" s="162">
        <f t="shared" si="462"/>
        <v>12912.375096079939</v>
      </c>
      <c r="N308" s="162">
        <f t="shared" si="462"/>
        <v>13350.372047880945</v>
      </c>
      <c r="O308" s="162">
        <f t="shared" si="462"/>
        <v>15552.842916800513</v>
      </c>
      <c r="P308" s="162">
        <f t="shared" si="462"/>
        <v>12911.193339500462</v>
      </c>
      <c r="Q308" s="162">
        <f t="shared" si="462"/>
        <v>14013.002210375764</v>
      </c>
      <c r="R308" s="162">
        <f t="shared" si="462"/>
        <v>12802.796701326641</v>
      </c>
      <c r="S308" s="162">
        <f t="shared" si="462"/>
        <v>10109.766394596116</v>
      </c>
      <c r="T308" s="162">
        <f t="shared" si="462"/>
        <v>15921.4463840399</v>
      </c>
      <c r="U308" s="162">
        <f t="shared" si="462"/>
        <v>9935.9735973597362</v>
      </c>
      <c r="V308" s="162">
        <f t="shared" si="462"/>
        <v>9947.4509803921574</v>
      </c>
      <c r="W308" s="162"/>
      <c r="X308" s="162"/>
      <c r="Y308" s="162">
        <f t="shared" ref="Y308:AN308" si="463">IFERROR(+(Y42*1000)/Y266,"-")</f>
        <v>10199.716964443658</v>
      </c>
      <c r="Z308" s="162">
        <f t="shared" si="463"/>
        <v>14476.551724137931</v>
      </c>
      <c r="AA308" s="162">
        <f t="shared" si="463"/>
        <v>13861.313868613139</v>
      </c>
      <c r="AB308" s="162">
        <f t="shared" si="463"/>
        <v>13260.141324260665</v>
      </c>
      <c r="AC308" s="162">
        <f t="shared" si="463"/>
        <v>13191.619380183327</v>
      </c>
      <c r="AD308" s="162">
        <f t="shared" si="463"/>
        <v>12501.659554291133</v>
      </c>
      <c r="AE308" s="162">
        <f t="shared" si="463"/>
        <v>12038.179916317991</v>
      </c>
      <c r="AF308" s="162">
        <f t="shared" si="463"/>
        <v>12850.210970464135</v>
      </c>
      <c r="AG308" s="337">
        <f t="shared" si="463"/>
        <v>13041.242331099014</v>
      </c>
      <c r="AH308" s="337">
        <f t="shared" si="463"/>
        <v>14113.510066502688</v>
      </c>
      <c r="AI308" s="337">
        <f t="shared" si="463"/>
        <v>11772.243335759144</v>
      </c>
      <c r="AJ308" s="162">
        <f t="shared" si="463"/>
        <v>7329.4850739059029</v>
      </c>
      <c r="AK308" s="162">
        <f t="shared" si="463"/>
        <v>12149.962321024868</v>
      </c>
      <c r="AL308" s="162">
        <f t="shared" si="463"/>
        <v>8107.2041166380786</v>
      </c>
      <c r="AM308" s="337">
        <f t="shared" si="463"/>
        <v>7686.6455125945076</v>
      </c>
      <c r="AN308" s="338">
        <f t="shared" si="463"/>
        <v>19255.959025817916</v>
      </c>
      <c r="AQ308" s="337">
        <f>IFERROR(+(AQ42*1000)/AQ266,"-")</f>
        <v>20708.811811577219</v>
      </c>
      <c r="AR308" s="337">
        <f>IFERROR(+(AR42*1000)/AR266,"-")</f>
        <v>13041.242331099014</v>
      </c>
      <c r="AS308" s="337">
        <f>IFERROR(+(AS42*1000)/AS266,"-")</f>
        <v>14113.510066502688</v>
      </c>
      <c r="AT308" s="337">
        <f>IFERROR(+(AT42*1000)/AT266,"-")</f>
        <v>11772.243335759142</v>
      </c>
      <c r="AU308" s="337">
        <f>IFERROR(+(AU42*1000)/AU266,"-")</f>
        <v>7686.6455125945076</v>
      </c>
      <c r="AV308" s="338">
        <f t="shared" ref="AV308" si="464">IFERROR(+(AV42*1000)/AV266,"-")</f>
        <v>19255.959025817916</v>
      </c>
      <c r="AX308" s="337">
        <f>IFERROR(+(AX42*1000)/AX266,"-")</f>
        <v>18989.538992293354</v>
      </c>
      <c r="AY308" s="337">
        <f>IFERROR(+(AY42*1000)/AY266,"-")</f>
        <v>12566.723383568304</v>
      </c>
      <c r="AZ308" s="337">
        <f>IFERROR(+(AZ42*1000)/AZ266,"-")</f>
        <v>14562.479922903951</v>
      </c>
      <c r="BA308" s="337">
        <f>IFERROR(+(BA42*1000)/BA266,"-")</f>
        <v>11614.410357444413</v>
      </c>
      <c r="BB308" s="337">
        <f>IFERROR(+(BB42*1000)/BB266,"-")</f>
        <v>8107.2041166380786</v>
      </c>
      <c r="BC308" s="338">
        <f t="shared" ref="BC308" si="465">IFERROR(+(BC42*1000)/BC266,"-")</f>
        <v>13401.540154015402</v>
      </c>
    </row>
    <row r="309" spans="1:55" s="204" customFormat="1">
      <c r="A309" s="199"/>
      <c r="B309" s="200" t="s">
        <v>61</v>
      </c>
      <c r="C309" s="201"/>
      <c r="D309" s="162">
        <f t="shared" ref="D309:V309" si="466">IFERROR(+(D63*1000)/D266,"-")</f>
        <v>16565.675732658656</v>
      </c>
      <c r="E309" s="162">
        <f t="shared" si="466"/>
        <v>34734.785202863961</v>
      </c>
      <c r="F309" s="162">
        <f t="shared" si="466"/>
        <v>22788.574423480084</v>
      </c>
      <c r="G309" s="162">
        <f t="shared" si="466"/>
        <v>28557.112166782656</v>
      </c>
      <c r="H309" s="162">
        <f t="shared" si="466"/>
        <v>23417.163190996358</v>
      </c>
      <c r="I309" s="162">
        <f t="shared" si="466"/>
        <v>30893.615894039736</v>
      </c>
      <c r="J309" s="162">
        <f t="shared" si="466"/>
        <v>21581.651737375727</v>
      </c>
      <c r="K309" s="162">
        <f t="shared" si="466"/>
        <v>19761.835012889616</v>
      </c>
      <c r="L309" s="337">
        <f t="shared" si="466"/>
        <v>24366.423148546055</v>
      </c>
      <c r="M309" s="162">
        <f t="shared" si="466"/>
        <v>14236.740968485779</v>
      </c>
      <c r="N309" s="162">
        <f t="shared" si="466"/>
        <v>12850.210287932709</v>
      </c>
      <c r="O309" s="162">
        <f t="shared" si="466"/>
        <v>13940.089945390298</v>
      </c>
      <c r="P309" s="162">
        <f t="shared" si="466"/>
        <v>12758.325624421832</v>
      </c>
      <c r="Q309" s="162">
        <f t="shared" si="466"/>
        <v>13468.079573527501</v>
      </c>
      <c r="R309" s="162">
        <f t="shared" si="466"/>
        <v>12704.553603442095</v>
      </c>
      <c r="S309" s="162">
        <f t="shared" si="466"/>
        <v>9853.0819026175068</v>
      </c>
      <c r="T309" s="162">
        <f t="shared" si="466"/>
        <v>15406.483790523691</v>
      </c>
      <c r="U309" s="162">
        <f t="shared" si="466"/>
        <v>9635.8635863586351</v>
      </c>
      <c r="V309" s="162">
        <f t="shared" si="466"/>
        <v>9800.3921568627447</v>
      </c>
      <c r="W309" s="162"/>
      <c r="X309" s="162"/>
      <c r="Y309" s="162">
        <f t="shared" ref="Y309:AN309" si="467">IFERROR(+(Y63*1000)/Y266,"-")</f>
        <v>9724.7479214576324</v>
      </c>
      <c r="Z309" s="162">
        <f t="shared" si="467"/>
        <v>14074.679802955665</v>
      </c>
      <c r="AA309" s="162">
        <f t="shared" si="467"/>
        <v>13404.828747894442</v>
      </c>
      <c r="AB309" s="162">
        <f t="shared" si="467"/>
        <v>12997.12117246794</v>
      </c>
      <c r="AC309" s="162">
        <f t="shared" si="467"/>
        <v>12728.357340317183</v>
      </c>
      <c r="AD309" s="162">
        <f t="shared" si="467"/>
        <v>12580.844001896634</v>
      </c>
      <c r="AE309" s="162">
        <f t="shared" si="467"/>
        <v>12066.422594142259</v>
      </c>
      <c r="AF309" s="162">
        <f t="shared" si="467"/>
        <v>12919.198312236287</v>
      </c>
      <c r="AG309" s="337">
        <f t="shared" si="467"/>
        <v>12651.53254576652</v>
      </c>
      <c r="AH309" s="337">
        <f t="shared" si="467"/>
        <v>13591.987792657375</v>
      </c>
      <c r="AI309" s="337">
        <f t="shared" si="467"/>
        <v>11538.529958761219</v>
      </c>
      <c r="AJ309" s="162">
        <f t="shared" si="467"/>
        <v>7134.8661965027532</v>
      </c>
      <c r="AK309" s="162">
        <f t="shared" si="467"/>
        <v>11817.633760361718</v>
      </c>
      <c r="AL309" s="162">
        <f t="shared" si="467"/>
        <v>7493.9965694682678</v>
      </c>
      <c r="AM309" s="337">
        <f t="shared" si="467"/>
        <v>7427.5081286480981</v>
      </c>
      <c r="AN309" s="338">
        <f t="shared" si="467"/>
        <v>18590.688826173304</v>
      </c>
      <c r="AQ309" s="337">
        <f>IFERROR(+(AQ63*1000)/AQ266,"-")</f>
        <v>19761.835012889616</v>
      </c>
      <c r="AR309" s="337">
        <f>IFERROR(+(AR63*1000)/AR266,"-")</f>
        <v>12651.532545766519</v>
      </c>
      <c r="AS309" s="337">
        <f>IFERROR(+(AS63*1000)/AS266,"-")</f>
        <v>13591.987792657374</v>
      </c>
      <c r="AT309" s="337">
        <f>IFERROR(+(AT63*1000)/AT266,"-")</f>
        <v>11538.529958761221</v>
      </c>
      <c r="AU309" s="337">
        <f>IFERROR(+(AU63*1000)/AU266,"-")</f>
        <v>7427.5081286480981</v>
      </c>
      <c r="AV309" s="338">
        <f t="shared" ref="AV309" si="468">IFERROR(+(AV63*1000)/AV266,"-")</f>
        <v>18590.688826173307</v>
      </c>
      <c r="AX309" s="337">
        <f>IFERROR(+(AX63*1000)/AX266,"-")</f>
        <v>18128.119522577414</v>
      </c>
      <c r="AY309" s="337">
        <f>IFERROR(+(AY63*1000)/AY266,"-")</f>
        <v>12485.172581429266</v>
      </c>
      <c r="AZ309" s="337">
        <f>IFERROR(+(AZ63*1000)/AZ266,"-")</f>
        <v>13940.089945390298</v>
      </c>
      <c r="BA309" s="337">
        <f>IFERROR(+(BA63*1000)/BA266,"-")</f>
        <v>11179.285111173656</v>
      </c>
      <c r="BB309" s="337">
        <f>IFERROR(+(BB63*1000)/BB266,"-")</f>
        <v>7493.9965694682678</v>
      </c>
      <c r="BC309" s="338">
        <f t="shared" ref="BC309" si="469">IFERROR(+(BC63*1000)/BC266,"-")</f>
        <v>13473.487348734874</v>
      </c>
    </row>
    <row r="310" spans="1:55" s="204" customFormat="1">
      <c r="A310" s="199"/>
      <c r="B310" s="200" t="s">
        <v>60</v>
      </c>
      <c r="C310" s="201"/>
      <c r="D310" s="162">
        <f t="shared" ref="D310:V310" si="470">IFERROR(+(D65*1000)/D266,"-")</f>
        <v>780.04427577482602</v>
      </c>
      <c r="E310" s="162">
        <f t="shared" si="470"/>
        <v>-667.36276849642002</v>
      </c>
      <c r="F310" s="162">
        <f t="shared" si="470"/>
        <v>437.63102725366878</v>
      </c>
      <c r="G310" s="162">
        <f t="shared" si="470"/>
        <v>898.27226239825711</v>
      </c>
      <c r="H310" s="162">
        <f t="shared" si="470"/>
        <v>-121.73121482952665</v>
      </c>
      <c r="I310" s="162">
        <f t="shared" si="470"/>
        <v>2434.2251655629138</v>
      </c>
      <c r="J310" s="162">
        <f t="shared" si="470"/>
        <v>954.22777832463828</v>
      </c>
      <c r="K310" s="162">
        <f t="shared" si="470"/>
        <v>946.97679868760258</v>
      </c>
      <c r="L310" s="337">
        <f t="shared" si="470"/>
        <v>911.73033572327893</v>
      </c>
      <c r="M310" s="162">
        <f t="shared" si="470"/>
        <v>-1324.3658724058416</v>
      </c>
      <c r="N310" s="162">
        <f t="shared" si="470"/>
        <v>500.16175994823681</v>
      </c>
      <c r="O310" s="162">
        <f t="shared" si="470"/>
        <v>1612.7529714102152</v>
      </c>
      <c r="P310" s="162">
        <f t="shared" si="470"/>
        <v>152.86771507863091</v>
      </c>
      <c r="Q310" s="162">
        <f t="shared" si="470"/>
        <v>544.92263684826423</v>
      </c>
      <c r="R310" s="162">
        <f t="shared" si="470"/>
        <v>98.24309788454643</v>
      </c>
      <c r="S310" s="162">
        <f t="shared" si="470"/>
        <v>256.68449197860963</v>
      </c>
      <c r="T310" s="162">
        <f t="shared" si="470"/>
        <v>514.96259351620949</v>
      </c>
      <c r="U310" s="162">
        <f t="shared" si="470"/>
        <v>300.11001100110013</v>
      </c>
      <c r="V310" s="162">
        <f t="shared" si="470"/>
        <v>147.05882352941177</v>
      </c>
      <c r="W310" s="162"/>
      <c r="X310" s="162"/>
      <c r="Y310" s="162">
        <f t="shared" ref="Y310:AN310" si="471">IFERROR(+(Y65*1000)/Y266,"-")</f>
        <v>474.9690429860251</v>
      </c>
      <c r="Z310" s="162">
        <f t="shared" si="471"/>
        <v>401.87192118226602</v>
      </c>
      <c r="AA310" s="162">
        <f t="shared" si="471"/>
        <v>456.48512071869737</v>
      </c>
      <c r="AB310" s="162">
        <f t="shared" si="471"/>
        <v>263.02015179272439</v>
      </c>
      <c r="AC310" s="162">
        <f t="shared" si="471"/>
        <v>463.26203986614286</v>
      </c>
      <c r="AD310" s="162">
        <f t="shared" si="471"/>
        <v>-79.184447605500239</v>
      </c>
      <c r="AE310" s="162">
        <f t="shared" si="471"/>
        <v>-28.242677824267783</v>
      </c>
      <c r="AF310" s="162">
        <f t="shared" si="471"/>
        <v>-68.987341772151893</v>
      </c>
      <c r="AG310" s="337">
        <f t="shared" si="471"/>
        <v>389.70978533249394</v>
      </c>
      <c r="AH310" s="337">
        <f t="shared" si="471"/>
        <v>521.52227384531295</v>
      </c>
      <c r="AI310" s="337">
        <f t="shared" si="471"/>
        <v>233.7133769979246</v>
      </c>
      <c r="AJ310" s="162">
        <f t="shared" si="471"/>
        <v>194.61887740314944</v>
      </c>
      <c r="AK310" s="162">
        <f t="shared" si="471"/>
        <v>332.32856066314997</v>
      </c>
      <c r="AL310" s="162">
        <f t="shared" si="471"/>
        <v>613.20754716981128</v>
      </c>
      <c r="AM310" s="337">
        <f t="shared" si="471"/>
        <v>259.13738394640967</v>
      </c>
      <c r="AN310" s="338">
        <f t="shared" si="471"/>
        <v>665.27019964461169</v>
      </c>
      <c r="AQ310" s="337">
        <f>IFERROR(+(AQ65*1000)/AQ266,"-")</f>
        <v>946.97679868760258</v>
      </c>
      <c r="AR310" s="337">
        <f>IFERROR(+(AR65*1000)/AR266,"-")</f>
        <v>389.70978533249394</v>
      </c>
      <c r="AS310" s="337">
        <f>IFERROR(+(AS65*1000)/AS266,"-")</f>
        <v>521.52227384531295</v>
      </c>
      <c r="AT310" s="337">
        <f>IFERROR(+(AT65*1000)/AT266,"-")</f>
        <v>233.71337699792457</v>
      </c>
      <c r="AU310" s="337">
        <f>IFERROR(+(AU65*1000)/AU266,"-")</f>
        <v>259.13738394640967</v>
      </c>
      <c r="AV310" s="338">
        <f t="shared" ref="AV310" si="472">IFERROR(+(AV65*1000)/AV266,"-")</f>
        <v>665.27019964461169</v>
      </c>
      <c r="AX310" s="337">
        <f>IFERROR(+(AX65*1000)/AX266,"-")</f>
        <v>681.44005786940431</v>
      </c>
      <c r="AY310" s="337">
        <f>IFERROR(+(AY65*1000)/AY266,"-")</f>
        <v>287.91929995138554</v>
      </c>
      <c r="AZ310" s="337">
        <f>IFERROR(+(AZ65*1000)/AZ266,"-")</f>
        <v>511.40379055573402</v>
      </c>
      <c r="BA310" s="337">
        <f>IFERROR(+(BA65*1000)/BA266,"-")</f>
        <v>256.68449197860963</v>
      </c>
      <c r="BB310" s="337">
        <f>IFERROR(+(BB65*1000)/BB266,"-")</f>
        <v>613.20754716981128</v>
      </c>
      <c r="BC310" s="338">
        <f t="shared" ref="BC310" si="473">IFERROR(+(BC65*1000)/BC266,"-")</f>
        <v>357.75577557755776</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4">IFERROR(+(D20+D21)*1000/(D254+D265),"-")</f>
        <v>5036.0405771532987</v>
      </c>
      <c r="E314" s="162">
        <f t="shared" si="474"/>
        <v>3578.4769395781195</v>
      </c>
      <c r="F314" s="162">
        <f t="shared" si="474"/>
        <v>5867.570009033424</v>
      </c>
      <c r="G314" s="162">
        <f t="shared" si="474"/>
        <v>5083.4371947317004</v>
      </c>
      <c r="H314" s="162">
        <f t="shared" si="474"/>
        <v>5830.8087518823631</v>
      </c>
      <c r="I314" s="162">
        <f t="shared" si="474"/>
        <v>6213.6197811106604</v>
      </c>
      <c r="J314" s="162">
        <f t="shared" si="474"/>
        <v>5479.0309678893836</v>
      </c>
      <c r="K314" s="162">
        <f t="shared" si="474"/>
        <v>5731.8290864293585</v>
      </c>
      <c r="L314" s="337">
        <f t="shared" si="474"/>
        <v>5503.8150426537059</v>
      </c>
      <c r="M314" s="162">
        <f t="shared" si="474"/>
        <v>2950.9727626459144</v>
      </c>
      <c r="N314" s="162">
        <f t="shared" si="474"/>
        <v>3564.5427533839552</v>
      </c>
      <c r="O314" s="162">
        <f t="shared" si="474"/>
        <v>3930.0513547016117</v>
      </c>
      <c r="P314" s="162">
        <f t="shared" si="474"/>
        <v>2848.2121138409148</v>
      </c>
      <c r="Q314" s="162">
        <f t="shared" si="474"/>
        <v>3471.3269150272081</v>
      </c>
      <c r="R314" s="162">
        <f t="shared" si="474"/>
        <v>3305.6300268096516</v>
      </c>
      <c r="S314" s="162">
        <f t="shared" si="474"/>
        <v>1905.638665132336</v>
      </c>
      <c r="T314" s="162">
        <f t="shared" si="474"/>
        <v>4957.3355353702173</v>
      </c>
      <c r="U314" s="162">
        <f t="shared" si="474"/>
        <v>1236.6049073610416</v>
      </c>
      <c r="V314" s="162">
        <f t="shared" si="474"/>
        <v>1960.595094491355</v>
      </c>
      <c r="W314" s="162"/>
      <c r="X314" s="162"/>
      <c r="Y314" s="162">
        <f t="shared" ref="Y314:AN314" si="475">IFERROR(+(Y20+Y21)*1000/(Y254+Y265),"-")</f>
        <v>2796.9362308514428</v>
      </c>
      <c r="Z314" s="162">
        <f t="shared" si="475"/>
        <v>4423.6627701027273</v>
      </c>
      <c r="AA314" s="162">
        <f t="shared" si="475"/>
        <v>4205.6547619047615</v>
      </c>
      <c r="AB314" s="162">
        <f t="shared" si="475"/>
        <v>3319.8254364089776</v>
      </c>
      <c r="AC314" s="162">
        <f t="shared" si="475"/>
        <v>3196.5617904638339</v>
      </c>
      <c r="AD314" s="162">
        <f t="shared" si="475"/>
        <v>3207.6403326403324</v>
      </c>
      <c r="AE314" s="162">
        <f t="shared" si="475"/>
        <v>3362.3580313683074</v>
      </c>
      <c r="AF314" s="162">
        <f t="shared" si="475"/>
        <v>3520.2377582790828</v>
      </c>
      <c r="AG314" s="337">
        <f t="shared" si="475"/>
        <v>3335.3382230870766</v>
      </c>
      <c r="AH314" s="337">
        <f t="shared" si="475"/>
        <v>3822.7907339521098</v>
      </c>
      <c r="AI314" s="337">
        <f t="shared" si="475"/>
        <v>2800.0228414801281</v>
      </c>
      <c r="AJ314" s="162">
        <f t="shared" si="475"/>
        <v>270.42171875754792</v>
      </c>
      <c r="AK314" s="162">
        <f t="shared" si="475"/>
        <v>1972.1175584024115</v>
      </c>
      <c r="AL314" s="162">
        <f t="shared" si="475"/>
        <v>868.19484240687677</v>
      </c>
      <c r="AM314" s="337">
        <f t="shared" si="475"/>
        <v>440.6693314523082</v>
      </c>
      <c r="AN314" s="338">
        <f t="shared" si="475"/>
        <v>4172.2035838059592</v>
      </c>
      <c r="AQ314" s="337">
        <f>IFERROR(+(AQ20+AQ21)*1000/(AQ254+AQ265),"-")</f>
        <v>5731.8290864293585</v>
      </c>
      <c r="AR314" s="337">
        <f>IFERROR(+(AR20+AR21)*1000/(AR254+AR265),"-")</f>
        <v>3335.3382230870766</v>
      </c>
      <c r="AS314" s="337">
        <f>IFERROR(+(AS20+AS21)*1000/(AS254+AS265),"-")</f>
        <v>3822.7907339521103</v>
      </c>
      <c r="AT314" s="337">
        <f>IFERROR(+(AT20+AT21)*1000/(AT254+AT265),"-")</f>
        <v>2800.0228414801277</v>
      </c>
      <c r="AU314" s="337">
        <f>IFERROR(+(AU20+AU21)*1000/(AU254+AU265),"-")</f>
        <v>440.6693314523082</v>
      </c>
      <c r="AV314" s="338">
        <f t="shared" ref="AV314" si="476">IFERROR(+(AV20+AV21)*1000/(AV254+AV265),"-")</f>
        <v>4172.2035838059592</v>
      </c>
      <c r="AX314" s="337">
        <f>IFERROR(+(AX20+AX21)*1000/(AX254+AX265),"-")</f>
        <v>5289.0692675414675</v>
      </c>
      <c r="AY314" s="337">
        <f>IFERROR(+(AY20+AY21)*1000/(AY254+AY265),"-")</f>
        <v>3290.3357903357905</v>
      </c>
      <c r="AZ314" s="337">
        <f>IFERROR(+(AZ20+AZ21)*1000/(AZ254+AZ265),"-")</f>
        <v>3801.2238086408306</v>
      </c>
      <c r="BA314" s="337">
        <f>IFERROR(+(BA20+BA21)*1000/(BA254+BA265),"-")</f>
        <v>2678.7709497206706</v>
      </c>
      <c r="BB314" s="337">
        <f>IFERROR(+(BB20+BB21)*1000/(BB254+BB265),"-")</f>
        <v>868.19484240687677</v>
      </c>
      <c r="BC314" s="338">
        <f t="shared" ref="BC314" si="477">IFERROR(+(BC20+BC21)*1000/(BC254+BC265),"-")</f>
        <v>3479.8182304196739</v>
      </c>
    </row>
    <row r="315" spans="1:55" s="204" customFormat="1">
      <c r="A315" s="199"/>
      <c r="B315" s="200" t="s">
        <v>56</v>
      </c>
      <c r="C315" s="308"/>
      <c r="D315" s="162">
        <f t="shared" ref="D315:V315" si="478">IFERROR(+D22*1000/D260,"-")</f>
        <v>18862.302483069976</v>
      </c>
      <c r="E315" s="162">
        <f t="shared" si="478"/>
        <v>20419.819819819819</v>
      </c>
      <c r="F315" s="162">
        <f t="shared" si="478"/>
        <v>19244.444444444445</v>
      </c>
      <c r="G315" s="162">
        <f t="shared" si="478"/>
        <v>26140.69006543724</v>
      </c>
      <c r="H315" s="162">
        <f t="shared" si="478"/>
        <v>23109.433962264149</v>
      </c>
      <c r="I315" s="162">
        <f t="shared" si="478"/>
        <v>27405.354919053549</v>
      </c>
      <c r="J315" s="162">
        <f t="shared" si="478"/>
        <v>18605.823863636364</v>
      </c>
      <c r="K315" s="162">
        <f t="shared" si="478"/>
        <v>18082.674772036473</v>
      </c>
      <c r="L315" s="337">
        <f t="shared" si="478"/>
        <v>21654.378805111395</v>
      </c>
      <c r="M315" s="162">
        <f t="shared" si="478"/>
        <v>10375</v>
      </c>
      <c r="N315" s="162">
        <f t="shared" si="478"/>
        <v>16016.129032258064</v>
      </c>
      <c r="O315" s="162">
        <f t="shared" si="478"/>
        <v>12796.200345423144</v>
      </c>
      <c r="P315" s="162">
        <f t="shared" si="478"/>
        <v>13568.075117370892</v>
      </c>
      <c r="Q315" s="162">
        <f t="shared" si="478"/>
        <v>14291.984732824427</v>
      </c>
      <c r="R315" s="162">
        <f t="shared" si="478"/>
        <v>19365.168539325841</v>
      </c>
      <c r="S315" s="162">
        <f t="shared" si="478"/>
        <v>14038.961038961039</v>
      </c>
      <c r="T315" s="162">
        <f t="shared" si="478"/>
        <v>14657.824933687003</v>
      </c>
      <c r="U315" s="162">
        <f t="shared" si="478"/>
        <v>8337.5680580762255</v>
      </c>
      <c r="V315" s="162">
        <f t="shared" si="478"/>
        <v>1190.4761904761904</v>
      </c>
      <c r="W315" s="162"/>
      <c r="X315" s="162"/>
      <c r="Y315" s="162">
        <f t="shared" ref="Y315:AN315" si="479">IFERROR(+Y22*1000/Y260,"-")</f>
        <v>9205.1282051282051</v>
      </c>
      <c r="Z315" s="162">
        <f t="shared" si="479"/>
        <v>14158.239143367044</v>
      </c>
      <c r="AA315" s="162">
        <f t="shared" si="479"/>
        <v>13049.504950495049</v>
      </c>
      <c r="AB315" s="162">
        <f t="shared" si="479"/>
        <v>13890.701468189232</v>
      </c>
      <c r="AC315" s="162">
        <f t="shared" si="479"/>
        <v>14274.398868458275</v>
      </c>
      <c r="AD315" s="162">
        <f t="shared" si="479"/>
        <v>15589.18918918919</v>
      </c>
      <c r="AE315" s="162">
        <f t="shared" si="479"/>
        <v>11126.984126984127</v>
      </c>
      <c r="AF315" s="162">
        <f t="shared" si="479"/>
        <v>11873.239436619719</v>
      </c>
      <c r="AG315" s="337">
        <f t="shared" si="479"/>
        <v>13277.319861738899</v>
      </c>
      <c r="AH315" s="337">
        <f t="shared" si="479"/>
        <v>13666.666666666666</v>
      </c>
      <c r="AI315" s="337">
        <f t="shared" si="479"/>
        <v>12256.620125180549</v>
      </c>
      <c r="AJ315" s="162">
        <f t="shared" si="479"/>
        <v>902000</v>
      </c>
      <c r="AK315" s="162" t="str">
        <f t="shared" si="479"/>
        <v>-</v>
      </c>
      <c r="AL315" s="162">
        <f t="shared" si="479"/>
        <v>14000</v>
      </c>
      <c r="AM315" s="337">
        <f t="shared" si="479"/>
        <v>112666.66666666667</v>
      </c>
      <c r="AN315" s="338">
        <f t="shared" si="479"/>
        <v>18887.53447815642</v>
      </c>
      <c r="AQ315" s="337">
        <f>IFERROR(+AQ22*1000/AQ260,"-")</f>
        <v>18082.674772036473</v>
      </c>
      <c r="AR315" s="337">
        <f>IFERROR(+AR22*1000/AR260,"-")</f>
        <v>13277.319861738897</v>
      </c>
      <c r="AS315" s="337">
        <f>IFERROR(+AS22*1000/AS260,"-")</f>
        <v>13666.666666666666</v>
      </c>
      <c r="AT315" s="337">
        <f>IFERROR(+AT22*1000/AT260,"-")</f>
        <v>12256.620125180551</v>
      </c>
      <c r="AU315" s="337">
        <f>IFERROR(+AU22*1000/AU260,"-")</f>
        <v>112666.66666666667</v>
      </c>
      <c r="AV315" s="338">
        <f t="shared" ref="AV315" si="480">IFERROR(+AV22*1000/AV260,"-")</f>
        <v>18887.53447815642</v>
      </c>
      <c r="AX315" s="337">
        <f>IFERROR(+AX22*1000/AX260,"-")</f>
        <v>22688.095970470626</v>
      </c>
      <c r="AY315" s="337">
        <f>IFERROR(+AY22*1000/AY260,"-")</f>
        <v>13792.452830188678</v>
      </c>
      <c r="AZ315" s="337">
        <f>IFERROR(+AZ22*1000/AZ260,"-")</f>
        <v>12934.369602763385</v>
      </c>
      <c r="BA315" s="337">
        <f>IFERROR(+BA22*1000/BA260,"-")</f>
        <v>14038.961038961039</v>
      </c>
      <c r="BB315" s="337">
        <f>IFERROR(+BB22*1000/BB260,"-")</f>
        <v>507000</v>
      </c>
      <c r="BC315" s="338">
        <f t="shared" ref="BC315" si="481">IFERROR(+BC22*1000/BC260,"-")</f>
        <v>12573.473282442748</v>
      </c>
    </row>
    <row r="316" spans="1:55" s="204" customFormat="1">
      <c r="A316" s="199"/>
      <c r="B316" s="200" t="s">
        <v>55</v>
      </c>
      <c r="C316" s="308"/>
      <c r="D316" s="162">
        <f t="shared" ref="D316:V316" si="482">IFERROR(+(D42*1000)/D283,"-")</f>
        <v>153561.82921138592</v>
      </c>
      <c r="E316" s="162">
        <f t="shared" si="482"/>
        <v>156430.13698630137</v>
      </c>
      <c r="F316" s="162">
        <f t="shared" si="482"/>
        <v>148064.14968259272</v>
      </c>
      <c r="G316" s="162">
        <f t="shared" si="482"/>
        <v>198303.32043185984</v>
      </c>
      <c r="H316" s="162">
        <f t="shared" si="482"/>
        <v>147615.10225485056</v>
      </c>
      <c r="I316" s="162">
        <f t="shared" si="482"/>
        <v>167660.71428571429</v>
      </c>
      <c r="J316" s="162">
        <f t="shared" si="482"/>
        <v>148374.5949449125</v>
      </c>
      <c r="K316" s="162">
        <f t="shared" si="482"/>
        <v>187710.03717472119</v>
      </c>
      <c r="L316" s="337">
        <f t="shared" si="482"/>
        <v>168825.22658610271</v>
      </c>
      <c r="M316" s="162">
        <f t="shared" si="482"/>
        <v>111993.33333333333</v>
      </c>
      <c r="N316" s="162">
        <f t="shared" si="482"/>
        <v>112135.86956521739</v>
      </c>
      <c r="O316" s="162">
        <f t="shared" si="482"/>
        <v>124143.58974358975</v>
      </c>
      <c r="P316" s="162">
        <f t="shared" si="482"/>
        <v>105137.47645951036</v>
      </c>
      <c r="Q316" s="162">
        <f t="shared" si="482"/>
        <v>139063.22580645161</v>
      </c>
      <c r="R316" s="162">
        <f t="shared" si="482"/>
        <v>155247.82608695651</v>
      </c>
      <c r="S316" s="162">
        <f t="shared" si="482"/>
        <v>98410.95890410959</v>
      </c>
      <c r="T316" s="162">
        <f t="shared" si="482"/>
        <v>130562.37218813907</v>
      </c>
      <c r="U316" s="162">
        <f t="shared" si="482"/>
        <v>136021.0843373494</v>
      </c>
      <c r="V316" s="162">
        <f t="shared" si="482"/>
        <v>149211.76470588235</v>
      </c>
      <c r="W316" s="162"/>
      <c r="X316" s="162"/>
      <c r="Y316" s="162">
        <f t="shared" ref="Y316:AN316" si="483">IFERROR(+(Y42*1000)/Y283,"-")</f>
        <v>146342.63959390862</v>
      </c>
      <c r="Z316" s="162">
        <f t="shared" si="483"/>
        <v>123062.81407035176</v>
      </c>
      <c r="AA316" s="162">
        <f t="shared" si="483"/>
        <v>113243.11926605504</v>
      </c>
      <c r="AB316" s="162">
        <f t="shared" si="483"/>
        <v>114114.86486486487</v>
      </c>
      <c r="AC316" s="162">
        <f t="shared" si="483"/>
        <v>134619.15367483295</v>
      </c>
      <c r="AD316" s="162">
        <f t="shared" si="483"/>
        <v>124075.29411764706</v>
      </c>
      <c r="AE316" s="162">
        <f t="shared" si="483"/>
        <v>135394.11764705883</v>
      </c>
      <c r="AF316" s="162">
        <f t="shared" si="483"/>
        <v>135657.01559020043</v>
      </c>
      <c r="AG316" s="337">
        <f t="shared" si="483"/>
        <v>126136.70825622352</v>
      </c>
      <c r="AH316" s="337">
        <f t="shared" si="483"/>
        <v>129494.51467976178</v>
      </c>
      <c r="AI316" s="337">
        <f t="shared" si="483"/>
        <v>121660.72423398329</v>
      </c>
      <c r="AJ316" s="162">
        <f t="shared" si="483"/>
        <v>121388</v>
      </c>
      <c r="AK316" s="162">
        <f t="shared" si="483"/>
        <v>86219.251336898393</v>
      </c>
      <c r="AL316" s="162">
        <f t="shared" si="483"/>
        <v>191614.86486486485</v>
      </c>
      <c r="AM316" s="337">
        <f t="shared" si="483"/>
        <v>123796.21451104101</v>
      </c>
      <c r="AN316" s="338">
        <f t="shared" si="483"/>
        <v>154442.21257188846</v>
      </c>
      <c r="AQ316" s="337">
        <f>IFERROR(+(AQ42*1000)/AQ283,"-")</f>
        <v>187710.03717472119</v>
      </c>
      <c r="AR316" s="337">
        <f>IFERROR(+(AR42*1000)/AR283,"-")</f>
        <v>126136.70825622352</v>
      </c>
      <c r="AS316" s="337">
        <f>IFERROR(+(AS42*1000)/AS283,"-")</f>
        <v>129494.51467976179</v>
      </c>
      <c r="AT316" s="337">
        <f>IFERROR(+(AT42*1000)/AT283,"-")</f>
        <v>121660.72423398327</v>
      </c>
      <c r="AU316" s="337">
        <f>IFERROR(+(AU42*1000)/AU283,"-")</f>
        <v>123796.21451104099</v>
      </c>
      <c r="AV316" s="338">
        <f t="shared" ref="AV316" si="484">IFERROR(+(AV42*1000)/AV283,"-")</f>
        <v>154442.21257188846</v>
      </c>
      <c r="AX316" s="337">
        <f>IFERROR(+(AX42*1000)/AX283,"-")</f>
        <v>168528.64197530865</v>
      </c>
      <c r="AY316" s="337">
        <f>IFERROR(+(AY42*1000)/AY283,"-")</f>
        <v>120091.7537746806</v>
      </c>
      <c r="AZ316" s="337">
        <f>IFERROR(+(AZ42*1000)/AZ283,"-")</f>
        <v>134619.15367483295</v>
      </c>
      <c r="BA316" s="337">
        <f>IFERROR(+(BA42*1000)/BA283,"-")</f>
        <v>113057.53424657535</v>
      </c>
      <c r="BB316" s="337">
        <f>IFERROR(+(BB42*1000)/BB283,"-")</f>
        <v>151652.4064171123</v>
      </c>
      <c r="BC316" s="338">
        <f t="shared" ref="BC316" si="485">IFERROR(+(BC42*1000)/BC283,"-")</f>
        <v>124560.32719836402</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86">IFERROR(+(D46*1000)/D283,"-")</f>
        <v>90620.158656089596</v>
      </c>
      <c r="E320" s="162">
        <f t="shared" si="486"/>
        <v>81839.726027397264</v>
      </c>
      <c r="F320" s="162">
        <f t="shared" si="486"/>
        <v>85152.355496157703</v>
      </c>
      <c r="G320" s="162">
        <f t="shared" si="486"/>
        <v>107135.26176410675</v>
      </c>
      <c r="H320" s="162">
        <f t="shared" si="486"/>
        <v>83474.567383324596</v>
      </c>
      <c r="I320" s="162">
        <f t="shared" si="486"/>
        <v>94049.307036247337</v>
      </c>
      <c r="J320" s="162">
        <f t="shared" si="486"/>
        <v>82714.193130265718</v>
      </c>
      <c r="K320" s="162">
        <f t="shared" si="486"/>
        <v>98301.115241635693</v>
      </c>
      <c r="L320" s="337">
        <f t="shared" si="486"/>
        <v>93631.319234642491</v>
      </c>
      <c r="M320" s="162">
        <f t="shared" si="486"/>
        <v>66733.333333333328</v>
      </c>
      <c r="N320" s="162">
        <f t="shared" si="486"/>
        <v>67206.521739130432</v>
      </c>
      <c r="O320" s="162">
        <f t="shared" si="486"/>
        <v>71153.846153846156</v>
      </c>
      <c r="P320" s="162">
        <f t="shared" si="486"/>
        <v>65698.681732580037</v>
      </c>
      <c r="Q320" s="162">
        <f t="shared" si="486"/>
        <v>85020.645161290318</v>
      </c>
      <c r="R320" s="162">
        <f t="shared" si="486"/>
        <v>73856.521739130432</v>
      </c>
      <c r="S320" s="162">
        <f t="shared" si="486"/>
        <v>60260.273972602743</v>
      </c>
      <c r="T320" s="162">
        <f t="shared" si="486"/>
        <v>76116.564417177913</v>
      </c>
      <c r="U320" s="162">
        <f t="shared" si="486"/>
        <v>61789.156626506025</v>
      </c>
      <c r="V320" s="162">
        <f t="shared" si="486"/>
        <v>82835.294117647063</v>
      </c>
      <c r="W320" s="162"/>
      <c r="X320" s="162"/>
      <c r="Y320" s="162">
        <f t="shared" ref="Y320:AN320" si="487">IFERROR(+(Y46*1000)/Y283,"-")</f>
        <v>74098.98477157361</v>
      </c>
      <c r="Z320" s="162">
        <f t="shared" si="487"/>
        <v>76373.534338358455</v>
      </c>
      <c r="AA320" s="162">
        <f t="shared" si="487"/>
        <v>65607.798165137618</v>
      </c>
      <c r="AB320" s="162">
        <f t="shared" si="487"/>
        <v>72725.225225225222</v>
      </c>
      <c r="AC320" s="162">
        <f t="shared" si="487"/>
        <v>76559.76243504083</v>
      </c>
      <c r="AD320" s="162">
        <f t="shared" si="487"/>
        <v>72378.823529411762</v>
      </c>
      <c r="AE320" s="162">
        <f t="shared" si="487"/>
        <v>77664.705882352937</v>
      </c>
      <c r="AF320" s="162">
        <f t="shared" si="487"/>
        <v>71906.458797327388</v>
      </c>
      <c r="AG320" s="337">
        <f t="shared" si="487"/>
        <v>72940.24237358963</v>
      </c>
      <c r="AH320" s="337">
        <f t="shared" si="487"/>
        <v>76149.200710479578</v>
      </c>
      <c r="AI320" s="337">
        <f t="shared" si="487"/>
        <v>68662.674094707516</v>
      </c>
      <c r="AJ320" s="162">
        <f t="shared" si="487"/>
        <v>70660.800000000003</v>
      </c>
      <c r="AK320" s="162">
        <f t="shared" si="487"/>
        <v>52786.09625668449</v>
      </c>
      <c r="AL320" s="162">
        <f t="shared" si="487"/>
        <v>74439.189189189186</v>
      </c>
      <c r="AM320" s="337">
        <f t="shared" si="487"/>
        <v>68904.731861198743</v>
      </c>
      <c r="AN320" s="338">
        <f t="shared" si="487"/>
        <v>86505.692392817029</v>
      </c>
      <c r="AQ320" s="337">
        <f>IFERROR(+(AQ46*1000)/AQ283,"-")</f>
        <v>98301.115241635693</v>
      </c>
      <c r="AR320" s="337">
        <f>IFERROR(+(AR46*1000)/AR283,"-")</f>
        <v>72940.242373589645</v>
      </c>
      <c r="AS320" s="337">
        <f>IFERROR(+(AS46*1000)/AS283,"-")</f>
        <v>76149.200710479578</v>
      </c>
      <c r="AT320" s="337">
        <f>IFERROR(+(AT46*1000)/AT283,"-")</f>
        <v>68662.674094707516</v>
      </c>
      <c r="AU320" s="337">
        <f>IFERROR(+(AU46*1000)/AU283,"-")</f>
        <v>68904.731861198728</v>
      </c>
      <c r="AV320" s="338">
        <f t="shared" ref="AV320" si="488">IFERROR(+(AV46*1000)/AV283,"-")</f>
        <v>86505.692392817029</v>
      </c>
      <c r="AX320" s="337">
        <f>IFERROR(+(AX46*1000)/AX283,"-")</f>
        <v>93654.320987654326</v>
      </c>
      <c r="AY320" s="337">
        <f>IFERROR(+(AY46*1000)/AY283,"-")</f>
        <v>69635.307781649244</v>
      </c>
      <c r="AZ320" s="337">
        <f>IFERROR(+(AZ46*1000)/AZ283,"-")</f>
        <v>76559.76243504083</v>
      </c>
      <c r="BA320" s="337">
        <f>IFERROR(+(BA46*1000)/BA283,"-")</f>
        <v>60260.273972602743</v>
      </c>
      <c r="BB320" s="337">
        <f>IFERROR(+(BB46*1000)/BB283,"-")</f>
        <v>58914.438502673795</v>
      </c>
      <c r="BC320" s="338">
        <f t="shared" ref="BC320" si="489">IFERROR(+(BC46*1000)/BC283,"-")</f>
        <v>71341.513292433534</v>
      </c>
    </row>
    <row r="321" spans="1:55" s="204" customFormat="1">
      <c r="A321" s="341"/>
      <c r="B321" s="173" t="s">
        <v>52</v>
      </c>
      <c r="C321" s="308"/>
      <c r="D321" s="162">
        <f t="shared" ref="D321:V321" si="490">IFERROR(+(D46*1000)/D266,"-")</f>
        <v>10236.084756483238</v>
      </c>
      <c r="E321" s="162">
        <f t="shared" si="490"/>
        <v>17823.090692124104</v>
      </c>
      <c r="F321" s="162">
        <f t="shared" si="490"/>
        <v>13357.494758909854</v>
      </c>
      <c r="G321" s="162">
        <f t="shared" si="490"/>
        <v>15913.552603709642</v>
      </c>
      <c r="H321" s="162">
        <f t="shared" si="490"/>
        <v>13173.286991062561</v>
      </c>
      <c r="I321" s="162">
        <f t="shared" si="490"/>
        <v>18695.258278145695</v>
      </c>
      <c r="J321" s="162">
        <f t="shared" si="490"/>
        <v>12563.047544049612</v>
      </c>
      <c r="K321" s="162">
        <f t="shared" si="490"/>
        <v>10844.914459807827</v>
      </c>
      <c r="L321" s="337">
        <f t="shared" si="490"/>
        <v>14019.390978520647</v>
      </c>
      <c r="M321" s="162">
        <f t="shared" si="490"/>
        <v>7694.0814757878552</v>
      </c>
      <c r="N321" s="162">
        <f t="shared" si="490"/>
        <v>8001.2940795858949</v>
      </c>
      <c r="O321" s="162">
        <f t="shared" si="490"/>
        <v>8914.2306456794086</v>
      </c>
      <c r="P321" s="162">
        <f t="shared" si="490"/>
        <v>8067.9925994449586</v>
      </c>
      <c r="Q321" s="162">
        <f t="shared" si="490"/>
        <v>8567.2864386945785</v>
      </c>
      <c r="R321" s="162">
        <f t="shared" si="490"/>
        <v>6090.713517389745</v>
      </c>
      <c r="S321" s="162">
        <f t="shared" si="490"/>
        <v>6190.5432029271042</v>
      </c>
      <c r="T321" s="162">
        <f t="shared" si="490"/>
        <v>9282.0448877805484</v>
      </c>
      <c r="U321" s="162">
        <f t="shared" si="490"/>
        <v>4513.5313531353131</v>
      </c>
      <c r="V321" s="162">
        <f t="shared" si="490"/>
        <v>5522.3529411764703</v>
      </c>
      <c r="W321" s="162"/>
      <c r="X321" s="162"/>
      <c r="Y321" s="162">
        <f t="shared" ref="Y321:AN321" si="491">IFERROR(+(Y46*1000)/Y266,"-")</f>
        <v>5164.5144171236516</v>
      </c>
      <c r="Z321" s="162">
        <f t="shared" si="491"/>
        <v>8984.236453201971</v>
      </c>
      <c r="AA321" s="162">
        <f t="shared" si="491"/>
        <v>8030.6007860752388</v>
      </c>
      <c r="AB321" s="162">
        <f t="shared" si="491"/>
        <v>8450.6673645642495</v>
      </c>
      <c r="AC321" s="162">
        <f t="shared" si="491"/>
        <v>7502.2552015131678</v>
      </c>
      <c r="AD321" s="162">
        <f t="shared" si="491"/>
        <v>7292.7927927927931</v>
      </c>
      <c r="AE321" s="162">
        <f t="shared" si="491"/>
        <v>6905.3347280334729</v>
      </c>
      <c r="AF321" s="162">
        <f t="shared" si="491"/>
        <v>6811.3924050632913</v>
      </c>
      <c r="AG321" s="337">
        <f t="shared" si="491"/>
        <v>7541.2731918675699</v>
      </c>
      <c r="AH321" s="337">
        <f t="shared" si="491"/>
        <v>8299.4442926118245</v>
      </c>
      <c r="AI321" s="337">
        <f t="shared" si="491"/>
        <v>6643.9988140481391</v>
      </c>
      <c r="AJ321" s="162">
        <f t="shared" si="491"/>
        <v>4266.544295237175</v>
      </c>
      <c r="AK321" s="162">
        <f t="shared" si="491"/>
        <v>7438.5832705350413</v>
      </c>
      <c r="AL321" s="162">
        <f t="shared" si="491"/>
        <v>3149.514008004574</v>
      </c>
      <c r="AM321" s="337">
        <f t="shared" si="491"/>
        <v>4278.3719199279194</v>
      </c>
      <c r="AN321" s="338">
        <f t="shared" si="491"/>
        <v>10785.587958607714</v>
      </c>
      <c r="AQ321" s="337">
        <f>IFERROR(+(AQ46*1000)/AQ266,"-")</f>
        <v>10844.914459807827</v>
      </c>
      <c r="AR321" s="337">
        <f>IFERROR(+(AR46*1000)/AR266,"-")</f>
        <v>7541.2731918675699</v>
      </c>
      <c r="AS321" s="337">
        <f>IFERROR(+(AS46*1000)/AS266,"-")</f>
        <v>8299.4442926118245</v>
      </c>
      <c r="AT321" s="337">
        <f>IFERROR(+(AT46*1000)/AT266,"-")</f>
        <v>6643.9988140481382</v>
      </c>
      <c r="AU321" s="337">
        <f>IFERROR(+(AU46*1000)/AU266,"-")</f>
        <v>4278.3719199279194</v>
      </c>
      <c r="AV321" s="338">
        <f t="shared" ref="AV321" si="492">IFERROR(+(AV46*1000)/AV266,"-")</f>
        <v>10785.587958607715</v>
      </c>
      <c r="AX321" s="337">
        <f>IFERROR(+(AX46*1000)/AX266,"-")</f>
        <v>10552.819742369864</v>
      </c>
      <c r="AY321" s="337">
        <f>IFERROR(+(AY46*1000)/AY266,"-")</f>
        <v>7286.8254739912491</v>
      </c>
      <c r="AZ321" s="337">
        <f>IFERROR(+(AZ46*1000)/AZ266,"-")</f>
        <v>8281.8824285255378</v>
      </c>
      <c r="BA321" s="337">
        <f>IFERROR(+(BA46*1000)/BA266,"-")</f>
        <v>6190.5432029271042</v>
      </c>
      <c r="BB321" s="337">
        <f>IFERROR(+(BB46*1000)/BB266,"-")</f>
        <v>3149.514008004574</v>
      </c>
      <c r="BC321" s="338">
        <f t="shared" ref="BC321" si="493">IFERROR(+(BC46*1000)/BC266,"-")</f>
        <v>7675.6875687568754</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4">+D65</f>
        <v>14799</v>
      </c>
      <c r="E324" s="162">
        <f t="shared" si="494"/>
        <v>-2237</v>
      </c>
      <c r="F324" s="162">
        <f t="shared" si="494"/>
        <v>8350</v>
      </c>
      <c r="G324" s="162">
        <f t="shared" si="494"/>
        <v>29687</v>
      </c>
      <c r="H324" s="162">
        <f t="shared" si="494"/>
        <v>-1471</v>
      </c>
      <c r="I324" s="162">
        <f t="shared" si="494"/>
        <v>45946</v>
      </c>
      <c r="J324" s="162">
        <f t="shared" si="494"/>
        <v>9694</v>
      </c>
      <c r="K324" s="162">
        <f t="shared" si="494"/>
        <v>16163</v>
      </c>
      <c r="L324" s="337">
        <f t="shared" si="494"/>
        <v>120931</v>
      </c>
      <c r="M324" s="162">
        <f t="shared" si="494"/>
        <v>-1723</v>
      </c>
      <c r="N324" s="162">
        <f t="shared" si="494"/>
        <v>1546</v>
      </c>
      <c r="O324" s="162">
        <f t="shared" si="494"/>
        <v>10041</v>
      </c>
      <c r="P324" s="162">
        <f t="shared" si="494"/>
        <v>661</v>
      </c>
      <c r="Q324" s="162">
        <f t="shared" si="494"/>
        <v>4191</v>
      </c>
      <c r="R324" s="162">
        <f t="shared" si="494"/>
        <v>274</v>
      </c>
      <c r="S324" s="162">
        <f t="shared" si="494"/>
        <v>912</v>
      </c>
      <c r="T324" s="162">
        <f t="shared" si="494"/>
        <v>2065</v>
      </c>
      <c r="U324" s="162">
        <f t="shared" si="494"/>
        <v>1364</v>
      </c>
      <c r="V324" s="162">
        <f t="shared" si="494"/>
        <v>375</v>
      </c>
      <c r="W324" s="162"/>
      <c r="X324" s="162"/>
      <c r="Y324" s="162">
        <f t="shared" ref="Y324:AN324" si="495">+Y65</f>
        <v>2685</v>
      </c>
      <c r="Z324" s="162">
        <f t="shared" si="495"/>
        <v>4079</v>
      </c>
      <c r="AA324" s="162">
        <f t="shared" si="495"/>
        <v>1626</v>
      </c>
      <c r="AB324" s="162">
        <f t="shared" si="495"/>
        <v>1005</v>
      </c>
      <c r="AC324" s="162">
        <f t="shared" si="495"/>
        <v>3184</v>
      </c>
      <c r="AD324" s="162">
        <f t="shared" si="495"/>
        <v>-334</v>
      </c>
      <c r="AE324" s="162">
        <f t="shared" si="495"/>
        <v>-54</v>
      </c>
      <c r="AF324" s="162">
        <f t="shared" si="495"/>
        <v>-327</v>
      </c>
      <c r="AG324" s="337">
        <f t="shared" si="495"/>
        <v>31570</v>
      </c>
      <c r="AH324" s="337">
        <f t="shared" si="495"/>
        <v>22899</v>
      </c>
      <c r="AI324" s="337">
        <f t="shared" si="495"/>
        <v>8671</v>
      </c>
      <c r="AJ324" s="162">
        <f t="shared" si="495"/>
        <v>4029</v>
      </c>
      <c r="AK324" s="162">
        <f t="shared" si="495"/>
        <v>441</v>
      </c>
      <c r="AL324" s="162">
        <f t="shared" si="495"/>
        <v>2145</v>
      </c>
      <c r="AM324" s="337">
        <f t="shared" si="495"/>
        <v>6615</v>
      </c>
      <c r="AN324" s="338">
        <f t="shared" si="495"/>
        <v>159116</v>
      </c>
      <c r="AQ324" s="337">
        <f>+AQ65</f>
        <v>2020.375</v>
      </c>
      <c r="AR324" s="337">
        <f>+AR65</f>
        <v>1753.8888888888889</v>
      </c>
      <c r="AS324" s="337">
        <f>+AS65</f>
        <v>3271.2857142857142</v>
      </c>
      <c r="AT324" s="337">
        <f>+AT65</f>
        <v>788.27272727272725</v>
      </c>
      <c r="AU324" s="337">
        <f>+AU65</f>
        <v>2205</v>
      </c>
      <c r="AV324" s="338">
        <f t="shared" ref="AV324" si="496">+AV65</f>
        <v>5486.7586206896549</v>
      </c>
      <c r="AX324" s="337">
        <f>+AX65</f>
        <v>12246.5</v>
      </c>
      <c r="AY324" s="337">
        <f>+AY65</f>
        <v>1184.5</v>
      </c>
      <c r="AZ324" s="337">
        <f>+AZ65</f>
        <v>3184</v>
      </c>
      <c r="BA324" s="337">
        <f>+BA65</f>
        <v>912</v>
      </c>
      <c r="BB324" s="337">
        <f>+BB65</f>
        <v>2145</v>
      </c>
      <c r="BC324" s="338">
        <f t="shared" ref="BC324" si="497">+BC65</f>
        <v>1626</v>
      </c>
    </row>
    <row r="325" spans="1:55" s="204" customFormat="1">
      <c r="A325" s="245"/>
      <c r="B325" s="173" t="s">
        <v>49</v>
      </c>
      <c r="C325" s="308"/>
      <c r="D325" s="163">
        <f t="shared" ref="D325:V325" si="498">+D293</f>
        <v>4.4970417797333802E-2</v>
      </c>
      <c r="E325" s="163">
        <f t="shared" si="498"/>
        <v>-1.9589470550116467E-2</v>
      </c>
      <c r="F325" s="163">
        <f t="shared" si="498"/>
        <v>1.8842123315491611E-2</v>
      </c>
      <c r="G325" s="163">
        <f t="shared" si="498"/>
        <v>3.0496029157519845E-2</v>
      </c>
      <c r="H325" s="163">
        <f t="shared" si="498"/>
        <v>-5.225540138258343E-3</v>
      </c>
      <c r="I325" s="163">
        <f t="shared" si="498"/>
        <v>7.3038789437623888E-2</v>
      </c>
      <c r="J325" s="163">
        <f t="shared" si="498"/>
        <v>4.2342602056416039E-2</v>
      </c>
      <c r="K325" s="163">
        <f t="shared" si="498"/>
        <v>4.5728205331326495E-2</v>
      </c>
      <c r="L325" s="322">
        <f t="shared" si="498"/>
        <v>3.6067916760243242E-2</v>
      </c>
      <c r="M325" s="163">
        <f t="shared" si="498"/>
        <v>-0.10256562890648253</v>
      </c>
      <c r="N325" s="163">
        <f t="shared" si="498"/>
        <v>3.746425628846993E-2</v>
      </c>
      <c r="O325" s="163">
        <f t="shared" si="498"/>
        <v>0.10369505948446794</v>
      </c>
      <c r="P325" s="163">
        <f t="shared" si="498"/>
        <v>1.1839936949201118E-2</v>
      </c>
      <c r="Q325" s="163">
        <f t="shared" si="498"/>
        <v>3.8886930057342214E-2</v>
      </c>
      <c r="R325" s="163">
        <f t="shared" si="498"/>
        <v>7.6735654073430979E-3</v>
      </c>
      <c r="S325" s="163">
        <f t="shared" si="498"/>
        <v>2.5389755011135856E-2</v>
      </c>
      <c r="T325" s="163">
        <f t="shared" si="498"/>
        <v>3.2343958023337768E-2</v>
      </c>
      <c r="U325" s="163">
        <f t="shared" si="498"/>
        <v>3.0204388936867513E-2</v>
      </c>
      <c r="V325" s="163">
        <f t="shared" si="498"/>
        <v>1.4783568556335253E-2</v>
      </c>
      <c r="W325" s="163"/>
      <c r="X325" s="163"/>
      <c r="Y325" s="163">
        <f t="shared" ref="Y325:AN325" si="499">+Y293</f>
        <v>4.6566884614717564E-2</v>
      </c>
      <c r="Z325" s="163">
        <f t="shared" si="499"/>
        <v>2.7760196546819386E-2</v>
      </c>
      <c r="AA325" s="163">
        <f t="shared" si="499"/>
        <v>3.2932312553165637E-2</v>
      </c>
      <c r="AB325" s="163">
        <f t="shared" si="499"/>
        <v>1.9835395819764342E-2</v>
      </c>
      <c r="AC325" s="163">
        <f t="shared" si="499"/>
        <v>3.5117905278715285E-2</v>
      </c>
      <c r="AD325" s="163">
        <f t="shared" si="499"/>
        <v>-6.3339148903891378E-3</v>
      </c>
      <c r="AE325" s="163">
        <f t="shared" si="499"/>
        <v>-2.3460920189425209E-3</v>
      </c>
      <c r="AF325" s="163">
        <f t="shared" si="499"/>
        <v>-5.3685765884091286E-3</v>
      </c>
      <c r="AG325" s="322">
        <f t="shared" si="499"/>
        <v>2.9882872769196694E-2</v>
      </c>
      <c r="AH325" s="322">
        <f t="shared" si="499"/>
        <v>3.6951989362526139E-2</v>
      </c>
      <c r="AI325" s="322">
        <f t="shared" si="499"/>
        <v>1.9852917607301002E-2</v>
      </c>
      <c r="AJ325" s="163">
        <f t="shared" si="499"/>
        <v>2.6552871783042806E-2</v>
      </c>
      <c r="AK325" s="163">
        <f t="shared" si="499"/>
        <v>2.7352229733920486E-2</v>
      </c>
      <c r="AL325" s="163">
        <f t="shared" si="499"/>
        <v>7.5637363799851892E-2</v>
      </c>
      <c r="AM325" s="322">
        <f t="shared" si="499"/>
        <v>3.3712675252399127E-2</v>
      </c>
      <c r="AN325" s="323">
        <f t="shared" si="499"/>
        <v>3.454879597285359E-2</v>
      </c>
      <c r="AQ325" s="322">
        <f>+AQ293</f>
        <v>4.5728205331326495E-2</v>
      </c>
      <c r="AR325" s="322">
        <f>+AR293</f>
        <v>2.9882872769196694E-2</v>
      </c>
      <c r="AS325" s="322">
        <f>+AS293</f>
        <v>3.6951989362526139E-2</v>
      </c>
      <c r="AT325" s="322">
        <f>+AT293</f>
        <v>1.9852917607301002E-2</v>
      </c>
      <c r="AU325" s="322">
        <f>+AU293</f>
        <v>3.3712675252399134E-2</v>
      </c>
      <c r="AV325" s="323">
        <f t="shared" ref="AV325" si="500">+AV293</f>
        <v>3.454879597285359E-2</v>
      </c>
      <c r="AX325" s="322">
        <f>+AX293</f>
        <v>3.5885023756814606E-2</v>
      </c>
      <c r="AY325" s="322">
        <f>+AY293</f>
        <v>2.2911246723856131E-2</v>
      </c>
      <c r="AZ325" s="322">
        <f>+AZ293</f>
        <v>3.5117905278715285E-2</v>
      </c>
      <c r="BA325" s="322">
        <f>+BA293</f>
        <v>2.2100518586729994E-2</v>
      </c>
      <c r="BB325" s="322">
        <f>+BB293</f>
        <v>7.5637363799851892E-2</v>
      </c>
      <c r="BC325" s="323">
        <f t="shared" ref="BC325" si="501">+BC293</f>
        <v>2.6695123953373829E-2</v>
      </c>
    </row>
    <row r="326" spans="1:55" s="204" customFormat="1">
      <c r="A326" s="341"/>
      <c r="B326" s="173" t="s">
        <v>48</v>
      </c>
      <c r="C326" s="308"/>
      <c r="D326" s="163">
        <f t="shared" ref="D326:V326" si="502">IFERROR(+(D69-D67+D53+D60)/D42,"-")</f>
        <v>0.16500700431198209</v>
      </c>
      <c r="E326" s="163">
        <f t="shared" si="502"/>
        <v>6.734154158712366E-2</v>
      </c>
      <c r="F326" s="163">
        <f t="shared" si="502"/>
        <v>0.12516359927429618</v>
      </c>
      <c r="G326" s="163">
        <f t="shared" si="502"/>
        <v>0.14424877577246781</v>
      </c>
      <c r="H326" s="163">
        <f t="shared" si="502"/>
        <v>0.13992440551044041</v>
      </c>
      <c r="I326" s="163">
        <f t="shared" si="502"/>
        <v>0.16341129584795164</v>
      </c>
      <c r="J326" s="163">
        <f t="shared" si="502"/>
        <v>0.13060949934918015</v>
      </c>
      <c r="K326" s="163">
        <f t="shared" si="502"/>
        <v>0.15095428594062096</v>
      </c>
      <c r="L326" s="322">
        <f t="shared" si="502"/>
        <v>0.14415206797521765</v>
      </c>
      <c r="M326" s="163">
        <f t="shared" si="502"/>
        <v>-4.5836061670337519E-3</v>
      </c>
      <c r="N326" s="163">
        <f t="shared" si="502"/>
        <v>0.16042262395192167</v>
      </c>
      <c r="O326" s="163">
        <f t="shared" si="502"/>
        <v>0.17465300727032387</v>
      </c>
      <c r="P326" s="163">
        <f t="shared" si="502"/>
        <v>0.11642903202693988</v>
      </c>
      <c r="Q326" s="163">
        <f t="shared" si="502"/>
        <v>0.13146027798912538</v>
      </c>
      <c r="R326" s="163">
        <f t="shared" si="502"/>
        <v>0.1030610244489876</v>
      </c>
      <c r="S326" s="163">
        <f t="shared" si="502"/>
        <v>8.8474387527839649E-2</v>
      </c>
      <c r="T326" s="163">
        <f t="shared" si="502"/>
        <v>0.11897564413814707</v>
      </c>
      <c r="U326" s="163">
        <f t="shared" si="502"/>
        <v>0.13053876303726833</v>
      </c>
      <c r="V326" s="163">
        <f t="shared" si="502"/>
        <v>8.227548687219112E-2</v>
      </c>
      <c r="W326" s="163"/>
      <c r="X326" s="163"/>
      <c r="Y326" s="163">
        <f t="shared" ref="Y326:AN326" si="503">IFERROR(+(Y69-Y67+Y53+Y60)/Y42,"-")</f>
        <v>0.142319499124161</v>
      </c>
      <c r="Z326" s="163">
        <f t="shared" si="503"/>
        <v>0.11675752193116778</v>
      </c>
      <c r="AA326" s="163">
        <f t="shared" si="503"/>
        <v>0.12559241706161137</v>
      </c>
      <c r="AB326" s="163">
        <f t="shared" si="503"/>
        <v>9.7598042118143963E-2</v>
      </c>
      <c r="AC326" s="163">
        <f t="shared" si="503"/>
        <v>0.11389054331281848</v>
      </c>
      <c r="AD326" s="163">
        <f t="shared" si="503"/>
        <v>8.7461124175073957E-2</v>
      </c>
      <c r="AE326" s="163">
        <f t="shared" si="503"/>
        <v>8.5371681800408397E-2</v>
      </c>
      <c r="AF326" s="163">
        <f t="shared" si="503"/>
        <v>6.7657199146281405E-2</v>
      </c>
      <c r="AG326" s="322">
        <f t="shared" si="503"/>
        <v>0.11745947306944526</v>
      </c>
      <c r="AH326" s="322">
        <f t="shared" si="503"/>
        <v>0.12085119155198679</v>
      </c>
      <c r="AI326" s="322">
        <f t="shared" si="503"/>
        <v>0.1126471625278756</v>
      </c>
      <c r="AJ326" s="163">
        <f t="shared" si="503"/>
        <v>8.0851484495996315E-2</v>
      </c>
      <c r="AK326" s="163">
        <f t="shared" si="503"/>
        <v>9.7872604354028406E-2</v>
      </c>
      <c r="AL326" s="163">
        <f t="shared" si="503"/>
        <v>0.15116894107690682</v>
      </c>
      <c r="AM326" s="322">
        <f t="shared" si="503"/>
        <v>9.2412991738738237E-2</v>
      </c>
      <c r="AN326" s="323">
        <f t="shared" si="503"/>
        <v>0.13582477987399535</v>
      </c>
      <c r="AQ326" s="322">
        <f>IFERROR(+(AQ69-AQ67+AQ53+AQ60)/AQ42,"-")</f>
        <v>0.15095428594062096</v>
      </c>
      <c r="AR326" s="322">
        <f>IFERROR(+(AR69-AR67+AR53+AR60)/AR42,"-")</f>
        <v>0.11745947306944526</v>
      </c>
      <c r="AS326" s="322">
        <f>IFERROR(+(AS69-AS67+AS53+AS60)/AS42,"-")</f>
        <v>0.12085119155198679</v>
      </c>
      <c r="AT326" s="322">
        <f>IFERROR(+(AT69-AT67+AT53+AT60)/AT42,"-")</f>
        <v>0.11264716252787561</v>
      </c>
      <c r="AU326" s="322">
        <f>IFERROR(+(AU69-AU67+AU53+AU60)/AU42,"-")</f>
        <v>9.2412991738738237E-2</v>
      </c>
      <c r="AV326" s="323">
        <f t="shared" ref="AV326" si="504">IFERROR(+(AV69-AV67+AV53+AV60)/AV42,"-")</f>
        <v>0.13582477987399535</v>
      </c>
      <c r="AX326" s="322">
        <f>IFERROR(+(AX69-AX67+AX53+AX60)/AX42,"-")</f>
        <v>0.15694148776410502</v>
      </c>
      <c r="AY326" s="322">
        <f>IFERROR(+(AY69-AY67+AY53+AY60)/AY42,"-")</f>
        <v>0.11742860182400217</v>
      </c>
      <c r="AZ326" s="322">
        <f>IFERROR(+(AZ69-AZ67+AZ53+AZ60)/AZ42,"-")</f>
        <v>0.10766990933756866</v>
      </c>
      <c r="BA326" s="322">
        <f>IFERROR(+(BA69-BA67+BA53+BA60)/BA42,"-")</f>
        <v>0.11263509911307129</v>
      </c>
      <c r="BB326" s="322">
        <f>IFERROR(+(BB69-BB67+BB53+BB60)/BB42,"-")</f>
        <v>0.15116894107690682</v>
      </c>
      <c r="BC326" s="323">
        <f t="shared" ref="BC326" si="505">IFERROR(+(BC69-BC67+BC53+BC60)/BC42,"-")</f>
        <v>0.12436381546544081</v>
      </c>
    </row>
    <row r="327" spans="1:55" s="204" customFormat="1">
      <c r="A327" s="341"/>
      <c r="B327" s="173" t="s">
        <v>47</v>
      </c>
      <c r="C327" s="308"/>
      <c r="D327" s="163">
        <f t="shared" ref="D327:V327" si="506">+D294</f>
        <v>0.16482164074108963</v>
      </c>
      <c r="E327" s="163">
        <f t="shared" si="506"/>
        <v>5.6719267211937582E-2</v>
      </c>
      <c r="F327" s="163">
        <f t="shared" si="506"/>
        <v>0.11569740678226177</v>
      </c>
      <c r="G327" s="163">
        <f t="shared" si="506"/>
        <v>0.14099033253173437</v>
      </c>
      <c r="H327" s="163">
        <f t="shared" si="506"/>
        <v>0.12451421304289134</v>
      </c>
      <c r="I327" s="163">
        <f t="shared" si="506"/>
        <v>0.15272715133460402</v>
      </c>
      <c r="J327" s="163">
        <f t="shared" si="506"/>
        <v>0.12384359357391829</v>
      </c>
      <c r="K327" s="163">
        <f t="shared" si="506"/>
        <v>0.14884088067040496</v>
      </c>
      <c r="L327" s="322">
        <f t="shared" si="506"/>
        <v>0.13759171622869848</v>
      </c>
      <c r="M327" s="163">
        <f t="shared" si="506"/>
        <v>-8.9231501875111613E-2</v>
      </c>
      <c r="N327" s="163">
        <f t="shared" si="506"/>
        <v>0.15407357146319003</v>
      </c>
      <c r="O327" s="163">
        <f t="shared" si="506"/>
        <v>0.15429816589557172</v>
      </c>
      <c r="P327" s="163">
        <f t="shared" si="506"/>
        <v>0.10222469011965322</v>
      </c>
      <c r="Q327" s="163">
        <f t="shared" si="506"/>
        <v>0.12708074303635386</v>
      </c>
      <c r="R327" s="163">
        <f t="shared" si="506"/>
        <v>8.1496625311563556E-2</v>
      </c>
      <c r="S327" s="163">
        <f t="shared" si="506"/>
        <v>7.4860801781737193E-2</v>
      </c>
      <c r="T327" s="163">
        <f t="shared" si="506"/>
        <v>0.11465267444592372</v>
      </c>
      <c r="U327" s="163">
        <f t="shared" si="506"/>
        <v>0.10615824088221618</v>
      </c>
      <c r="V327" s="163">
        <f t="shared" si="506"/>
        <v>7.2814002996136565E-2</v>
      </c>
      <c r="W327" s="163"/>
      <c r="X327" s="163"/>
      <c r="Y327" s="163">
        <f t="shared" ref="Y327:AN327" si="507">+Y294</f>
        <v>0.11129225272724119</v>
      </c>
      <c r="Z327" s="163">
        <f t="shared" si="507"/>
        <v>0.11236788555639492</v>
      </c>
      <c r="AA327" s="163">
        <f t="shared" si="507"/>
        <v>0.1185846801960546</v>
      </c>
      <c r="AB327" s="163">
        <f t="shared" si="507"/>
        <v>8.4650758876586338E-2</v>
      </c>
      <c r="AC327" s="163">
        <f t="shared" si="507"/>
        <v>0.10476915271435819</v>
      </c>
      <c r="AD327" s="163">
        <f t="shared" si="507"/>
        <v>7.6575893195782452E-2</v>
      </c>
      <c r="AE327" s="163">
        <f t="shared" si="507"/>
        <v>6.9817960637789458E-2</v>
      </c>
      <c r="AF327" s="163">
        <f t="shared" si="507"/>
        <v>6.3766212444590381E-2</v>
      </c>
      <c r="AG327" s="322">
        <f t="shared" si="507"/>
        <v>0.10493838846409417</v>
      </c>
      <c r="AH327" s="322">
        <f t="shared" si="507"/>
        <v>0.11277949187988949</v>
      </c>
      <c r="AI327" s="322">
        <f t="shared" si="507"/>
        <v>9.3813106451568595E-2</v>
      </c>
      <c r="AJ327" s="163">
        <f t="shared" si="507"/>
        <v>6.1244933601344448E-2</v>
      </c>
      <c r="AK327" s="163">
        <f t="shared" si="507"/>
        <v>-4.6889536686720835E-2</v>
      </c>
      <c r="AL327" s="163">
        <f t="shared" si="507"/>
        <v>0.12454599950632957</v>
      </c>
      <c r="AM327" s="322">
        <f t="shared" si="507"/>
        <v>6.1508431991111882E-2</v>
      </c>
      <c r="AN327" s="323">
        <f t="shared" si="507"/>
        <v>0.12685993229030057</v>
      </c>
      <c r="AQ327" s="322">
        <f>+AQ294</f>
        <v>0.14884088067040496</v>
      </c>
      <c r="AR327" s="322">
        <f>+AR294</f>
        <v>0.10493838846409417</v>
      </c>
      <c r="AS327" s="322">
        <f>+AS294</f>
        <v>0.11277949187988949</v>
      </c>
      <c r="AT327" s="322">
        <f>+AT294</f>
        <v>9.3813106451568595E-2</v>
      </c>
      <c r="AU327" s="322">
        <f>+AU294</f>
        <v>6.1508431991111882E-2</v>
      </c>
      <c r="AV327" s="323">
        <f t="shared" ref="AV327" si="508">+AV294</f>
        <v>0.12685993229030054</v>
      </c>
      <c r="AX327" s="322">
        <f>+AX294</f>
        <v>0.13842245374270556</v>
      </c>
      <c r="AY327" s="322">
        <f>+AY294</f>
        <v>0.10369539357247169</v>
      </c>
      <c r="AZ327" s="322">
        <f>+AZ294</f>
        <v>9.9739703968411531E-2</v>
      </c>
      <c r="BA327" s="322">
        <f>+BA294</f>
        <v>0.10282072408278001</v>
      </c>
      <c r="BB327" s="322">
        <f>+BB294</f>
        <v>6.886702634084417E-2</v>
      </c>
      <c r="BC327" s="323">
        <f t="shared" ref="BC327" si="509">+BC294</f>
        <v>0.10564767690034477</v>
      </c>
    </row>
    <row r="328" spans="1:55" s="204" customFormat="1">
      <c r="A328" s="341"/>
      <c r="B328" s="173" t="s">
        <v>46</v>
      </c>
      <c r="C328" s="308"/>
      <c r="D328" s="163">
        <f t="shared" ref="D328:V328" si="510">IFERROR(+D34/D42,"-")</f>
        <v>1.8536357089244963E-4</v>
      </c>
      <c r="E328" s="163">
        <f t="shared" si="510"/>
        <v>1.0622274375186086E-2</v>
      </c>
      <c r="F328" s="163">
        <f t="shared" si="510"/>
        <v>9.466192492034408E-3</v>
      </c>
      <c r="G328" s="163">
        <f t="shared" si="510"/>
        <v>3.2584432407334169E-3</v>
      </c>
      <c r="H328" s="163">
        <f t="shared" si="510"/>
        <v>1.5410192467549075E-2</v>
      </c>
      <c r="I328" s="163">
        <f t="shared" si="510"/>
        <v>1.068414451334763E-2</v>
      </c>
      <c r="J328" s="163">
        <f t="shared" si="510"/>
        <v>6.7659057752618565E-3</v>
      </c>
      <c r="K328" s="163">
        <f t="shared" si="510"/>
        <v>2.1134052702159803E-3</v>
      </c>
      <c r="L328" s="322">
        <f t="shared" si="510"/>
        <v>6.5603517465191753E-3</v>
      </c>
      <c r="M328" s="163">
        <f t="shared" si="510"/>
        <v>8.4647895708077861E-2</v>
      </c>
      <c r="N328" s="163">
        <f t="shared" si="510"/>
        <v>6.3490524887316437E-3</v>
      </c>
      <c r="O328" s="163">
        <f t="shared" si="510"/>
        <v>2.0354841374752148E-2</v>
      </c>
      <c r="P328" s="163">
        <f t="shared" si="510"/>
        <v>1.4204341907286666E-2</v>
      </c>
      <c r="Q328" s="163">
        <f t="shared" si="510"/>
        <v>4.3795349527715405E-3</v>
      </c>
      <c r="R328" s="163">
        <f t="shared" si="510"/>
        <v>2.1564399137424035E-2</v>
      </c>
      <c r="S328" s="163">
        <f t="shared" si="510"/>
        <v>1.361358574610245E-2</v>
      </c>
      <c r="T328" s="163">
        <f t="shared" si="510"/>
        <v>4.3229696922233536E-3</v>
      </c>
      <c r="U328" s="163">
        <f t="shared" si="510"/>
        <v>2.438052215505215E-2</v>
      </c>
      <c r="V328" s="163">
        <f t="shared" si="510"/>
        <v>9.4614838760545619E-3</v>
      </c>
      <c r="W328" s="163"/>
      <c r="X328" s="163"/>
      <c r="Y328" s="163">
        <f t="shared" ref="Y328:AN328" si="511">IFERROR(+Y34/Y42,"-")</f>
        <v>3.1027246396919821E-2</v>
      </c>
      <c r="Z328" s="163">
        <f t="shared" si="511"/>
        <v>4.3896363747728618E-3</v>
      </c>
      <c r="AA328" s="163">
        <f t="shared" si="511"/>
        <v>7.0077368655567709E-3</v>
      </c>
      <c r="AB328" s="163">
        <f t="shared" si="511"/>
        <v>1.2947283241557622E-2</v>
      </c>
      <c r="AC328" s="163">
        <f t="shared" si="511"/>
        <v>9.1213905984602831E-3</v>
      </c>
      <c r="AD328" s="163">
        <f t="shared" si="511"/>
        <v>1.0885230979291512E-2</v>
      </c>
      <c r="AE328" s="163">
        <f t="shared" si="511"/>
        <v>1.5553721162618933E-2</v>
      </c>
      <c r="AF328" s="163">
        <f t="shared" si="511"/>
        <v>3.8909867016910194E-3</v>
      </c>
      <c r="AG328" s="322">
        <f t="shared" si="511"/>
        <v>1.2521084605351089E-2</v>
      </c>
      <c r="AH328" s="322">
        <f t="shared" si="511"/>
        <v>8.0716996720972857E-3</v>
      </c>
      <c r="AI328" s="322">
        <f t="shared" si="511"/>
        <v>1.8834056076307004E-2</v>
      </c>
      <c r="AJ328" s="163">
        <f t="shared" si="511"/>
        <v>1.960655089465186E-2</v>
      </c>
      <c r="AK328" s="163">
        <f t="shared" si="511"/>
        <v>0.14476214104074925</v>
      </c>
      <c r="AL328" s="163">
        <f t="shared" si="511"/>
        <v>2.6622941570577242E-2</v>
      </c>
      <c r="AM328" s="322">
        <f t="shared" si="511"/>
        <v>3.0904559747626351E-2</v>
      </c>
      <c r="AN328" s="323">
        <f t="shared" si="511"/>
        <v>8.9648475836947815E-3</v>
      </c>
      <c r="AQ328" s="322">
        <f>IFERROR(+AQ34/AQ42,"-")</f>
        <v>2.1134052702159803E-3</v>
      </c>
      <c r="AR328" s="322">
        <f>IFERROR(+AR34/AR42,"-")</f>
        <v>1.2521084605351089E-2</v>
      </c>
      <c r="AS328" s="322">
        <f>IFERROR(+AS34/AS42,"-")</f>
        <v>8.0716996720972857E-3</v>
      </c>
      <c r="AT328" s="322">
        <f>IFERROR(+AT34/AT42,"-")</f>
        <v>1.8834056076307008E-2</v>
      </c>
      <c r="AU328" s="322">
        <f>IFERROR(+AU34/AU42,"-")</f>
        <v>3.0904559747626351E-2</v>
      </c>
      <c r="AV328" s="323">
        <f t="shared" ref="AV328" si="512">IFERROR(+AV34/AV42,"-")</f>
        <v>8.9648475836947815E-3</v>
      </c>
      <c r="AX328" s="322">
        <f>IFERROR(+AX34/AX42,"-")</f>
        <v>6.9168006024546511E-3</v>
      </c>
      <c r="AY328" s="322">
        <f>IFERROR(+AY34/AY42,"-")</f>
        <v>1.1789282294799756E-2</v>
      </c>
      <c r="AZ328" s="322">
        <f>IFERROR(+AZ34/AZ42,"-")</f>
        <v>6.3309289038889988E-3</v>
      </c>
      <c r="BA328" s="322">
        <f>IFERROR(+BA34/BA42,"-")</f>
        <v>1.5896864246595262E-2</v>
      </c>
      <c r="BB328" s="322">
        <f>IFERROR(+BB34/BB42,"-")</f>
        <v>8.2301914736062631E-2</v>
      </c>
      <c r="BC328" s="323">
        <f t="shared" ref="BC328" si="513">IFERROR(+BC34/BC42,"-")</f>
        <v>1.2641602364143819E-2</v>
      </c>
    </row>
    <row r="329" spans="1:55" s="204" customFormat="1">
      <c r="A329" s="341"/>
      <c r="B329" s="173" t="s">
        <v>45</v>
      </c>
      <c r="C329" s="308"/>
      <c r="D329" s="163">
        <f t="shared" ref="D329:V329" si="514">IFERROR(+D178/D170,"-")</f>
        <v>0.19103691588643779</v>
      </c>
      <c r="E329" s="163">
        <f t="shared" si="514"/>
        <v>8.1595816464237511E-2</v>
      </c>
      <c r="F329" s="163">
        <f t="shared" si="514"/>
        <v>0.1369623056931949</v>
      </c>
      <c r="G329" s="163">
        <f t="shared" si="514"/>
        <v>0.15448903883494136</v>
      </c>
      <c r="H329" s="163">
        <f t="shared" si="514"/>
        <v>8.6364927498077476E-2</v>
      </c>
      <c r="I329" s="163">
        <f t="shared" si="514"/>
        <v>0.13226937609884507</v>
      </c>
      <c r="J329" s="163">
        <f t="shared" si="514"/>
        <v>0.10703541410981786</v>
      </c>
      <c r="K329" s="163">
        <f t="shared" si="514"/>
        <v>0.14877157594931359</v>
      </c>
      <c r="L329" s="322">
        <f t="shared" si="514"/>
        <v>0.13938144994378121</v>
      </c>
      <c r="M329" s="163">
        <f t="shared" si="514"/>
        <v>8.5310007718034472E-2</v>
      </c>
      <c r="N329" s="163">
        <f t="shared" si="514"/>
        <v>0.15521006408734869</v>
      </c>
      <c r="O329" s="163">
        <f t="shared" si="514"/>
        <v>9.7646277423773839E-2</v>
      </c>
      <c r="P329" s="163">
        <f t="shared" si="514"/>
        <v>0.10735522579953929</v>
      </c>
      <c r="Q329" s="163">
        <f t="shared" si="514"/>
        <v>0.1199456120018616</v>
      </c>
      <c r="R329" s="163">
        <f t="shared" si="514"/>
        <v>-0.12563993869631851</v>
      </c>
      <c r="S329" s="163">
        <f t="shared" si="514"/>
        <v>7.2295851740712958E-2</v>
      </c>
      <c r="T329" s="163">
        <f t="shared" si="514"/>
        <v>0.13826648224988475</v>
      </c>
      <c r="U329" s="163">
        <f t="shared" si="514"/>
        <v>0.14027219991075413</v>
      </c>
      <c r="V329" s="163">
        <f t="shared" si="514"/>
        <v>7.1361722040243325E-2</v>
      </c>
      <c r="W329" s="163"/>
      <c r="X329" s="163"/>
      <c r="Y329" s="163">
        <f t="shared" ref="Y329:AN329" si="515">IFERROR(+Y178/Y170,"-")</f>
        <v>0.12993703491700057</v>
      </c>
      <c r="Z329" s="163">
        <f t="shared" si="515"/>
        <v>0.11495207987104675</v>
      </c>
      <c r="AA329" s="163">
        <f t="shared" si="515"/>
        <v>9.3525474382330664E-2</v>
      </c>
      <c r="AB329" s="163">
        <f t="shared" si="515"/>
        <v>0.10563913423274775</v>
      </c>
      <c r="AC329" s="163">
        <f t="shared" si="515"/>
        <v>9.8419335770738012E-2</v>
      </c>
      <c r="AD329" s="163">
        <f t="shared" si="515"/>
        <v>6.8457142857142855E-2</v>
      </c>
      <c r="AE329" s="163">
        <f t="shared" si="515"/>
        <v>0.13423706397751695</v>
      </c>
      <c r="AF329" s="163">
        <f t="shared" si="515"/>
        <v>6.2775364809549108E-2</v>
      </c>
      <c r="AG329" s="322">
        <f t="shared" si="515"/>
        <v>0.10069035504638832</v>
      </c>
      <c r="AH329" s="322">
        <f t="shared" si="515"/>
        <v>0.10416180827603692</v>
      </c>
      <c r="AI329" s="322">
        <f t="shared" si="515"/>
        <v>9.5593304470121057E-2</v>
      </c>
      <c r="AJ329" s="163">
        <f t="shared" si="515"/>
        <v>6.402382528127068E-2</v>
      </c>
      <c r="AK329" s="163">
        <f t="shared" si="515"/>
        <v>5.3249904226790962E-2</v>
      </c>
      <c r="AL329" s="163">
        <f t="shared" si="515"/>
        <v>0.20889831913271226</v>
      </c>
      <c r="AM329" s="322">
        <f t="shared" si="515"/>
        <v>8.5357369556937915E-2</v>
      </c>
      <c r="AN329" s="323">
        <f t="shared" si="515"/>
        <v>0.12808894981223234</v>
      </c>
      <c r="AQ329" s="322">
        <f>IFERROR(+AQ178/AQ170,"-")</f>
        <v>0.14877157594931359</v>
      </c>
      <c r="AR329" s="322">
        <f>IFERROR(+AR178/AR170,"-")</f>
        <v>0.10069035504638832</v>
      </c>
      <c r="AS329" s="322">
        <f>IFERROR(+AS178/AS170,"-")</f>
        <v>0.10416180827603691</v>
      </c>
      <c r="AT329" s="322">
        <f>IFERROR(+AT178/AT170,"-")</f>
        <v>9.5593304470121071E-2</v>
      </c>
      <c r="AU329" s="322">
        <f>IFERROR(+AU178/AU170,"-")</f>
        <v>8.5357369556937915E-2</v>
      </c>
      <c r="AV329" s="323">
        <f t="shared" ref="AV329" si="516">IFERROR(+AV178/AV170,"-")</f>
        <v>0.12808894981223237</v>
      </c>
      <c r="AX329" s="322">
        <f>IFERROR(+AX178/AX170,"-")</f>
        <v>0.16754162619978827</v>
      </c>
      <c r="AY329" s="322">
        <f>IFERROR(+AY178/AY170,"-")</f>
        <v>0.1101187328750661</v>
      </c>
      <c r="AZ329" s="322">
        <f>IFERROR(+AZ178/AZ170,"-")</f>
        <v>9.8485014339820917E-2</v>
      </c>
      <c r="BA329" s="322">
        <f>IFERROR(+BA178/BA170,"-")</f>
        <v>0.1084500356040826</v>
      </c>
      <c r="BB329" s="322">
        <f>IFERROR(+BB178/BB170,"-")</f>
        <v>0.20889831913271226</v>
      </c>
      <c r="BC329" s="323">
        <f t="shared" ref="BC329" si="517">IFERROR(+BC178/BC170,"-")</f>
        <v>0.11348936037246508</v>
      </c>
    </row>
    <row r="330" spans="1:55" s="204" customFormat="1">
      <c r="A330" s="341"/>
      <c r="B330" s="173" t="s">
        <v>44</v>
      </c>
      <c r="C330" s="308"/>
      <c r="D330" s="163">
        <f t="shared" ref="D330:V330" si="518">IFERROR(+(D69-D67+D60)/D42,"-")</f>
        <v>0.15591811184412444</v>
      </c>
      <c r="E330" s="163">
        <f t="shared" si="518"/>
        <v>6.7166401036832052E-2</v>
      </c>
      <c r="F330" s="163">
        <f t="shared" si="518"/>
        <v>0.12282130897471771</v>
      </c>
      <c r="G330" s="163">
        <f t="shared" si="518"/>
        <v>0.14408338820570926</v>
      </c>
      <c r="H330" s="163">
        <f t="shared" si="518"/>
        <v>0.12602397141050509</v>
      </c>
      <c r="I330" s="163">
        <f t="shared" si="518"/>
        <v>0.16341129584795164</v>
      </c>
      <c r="J330" s="163">
        <f t="shared" si="518"/>
        <v>0.12934280298066758</v>
      </c>
      <c r="K330" s="163">
        <f t="shared" si="518"/>
        <v>0.14824109229385105</v>
      </c>
      <c r="L330" s="322">
        <f t="shared" si="518"/>
        <v>0.14135684990973402</v>
      </c>
      <c r="M330" s="163">
        <f t="shared" si="518"/>
        <v>-4.5836061670337519E-3</v>
      </c>
      <c r="N330" s="163">
        <f t="shared" si="518"/>
        <v>0.15996219648136481</v>
      </c>
      <c r="O330" s="163">
        <f t="shared" si="518"/>
        <v>0.17465300727032387</v>
      </c>
      <c r="P330" s="163">
        <f t="shared" si="518"/>
        <v>0.11642903202693988</v>
      </c>
      <c r="Q330" s="163">
        <f t="shared" si="518"/>
        <v>0.13101490155325032</v>
      </c>
      <c r="R330" s="163">
        <f t="shared" si="518"/>
        <v>0.10174475593020976</v>
      </c>
      <c r="S330" s="163">
        <f t="shared" si="518"/>
        <v>8.8474387527839649E-2</v>
      </c>
      <c r="T330" s="163">
        <f t="shared" si="518"/>
        <v>0.11897564413814707</v>
      </c>
      <c r="U330" s="163">
        <f t="shared" si="518"/>
        <v>0.13053876303726833</v>
      </c>
      <c r="V330" s="163">
        <f t="shared" si="518"/>
        <v>8.227548687219112E-2</v>
      </c>
      <c r="W330" s="163"/>
      <c r="X330" s="163"/>
      <c r="Y330" s="163">
        <f t="shared" ref="Y330:AN330" si="519">IFERROR(+(Y69-Y67+Y60)/Y42,"-")</f>
        <v>0.142319499124161</v>
      </c>
      <c r="Z330" s="163">
        <f t="shared" si="519"/>
        <v>0.11510375194811381</v>
      </c>
      <c r="AA330" s="163">
        <f t="shared" si="519"/>
        <v>0.12046826264835743</v>
      </c>
      <c r="AB330" s="163">
        <f t="shared" si="519"/>
        <v>9.7598042118143963E-2</v>
      </c>
      <c r="AC330" s="163">
        <f t="shared" si="519"/>
        <v>0.10554121721483246</v>
      </c>
      <c r="AD330" s="163">
        <f t="shared" si="519"/>
        <v>8.7461124175073957E-2</v>
      </c>
      <c r="AE330" s="163">
        <f t="shared" si="519"/>
        <v>7.7812051961593603E-2</v>
      </c>
      <c r="AF330" s="163">
        <f t="shared" si="519"/>
        <v>6.7657199146281405E-2</v>
      </c>
      <c r="AG330" s="322">
        <f t="shared" si="519"/>
        <v>0.11600082539958995</v>
      </c>
      <c r="AH330" s="322">
        <f t="shared" si="519"/>
        <v>0.11916003976143141</v>
      </c>
      <c r="AI330" s="322">
        <f t="shared" si="519"/>
        <v>0.11151840132612269</v>
      </c>
      <c r="AJ330" s="163">
        <f t="shared" si="519"/>
        <v>8.0851484495996315E-2</v>
      </c>
      <c r="AK330" s="163">
        <f t="shared" si="519"/>
        <v>9.7748557960677288E-2</v>
      </c>
      <c r="AL330" s="163">
        <f t="shared" si="519"/>
        <v>0.15116894107690682</v>
      </c>
      <c r="AM330" s="322">
        <f t="shared" si="519"/>
        <v>9.2402798941987691E-2</v>
      </c>
      <c r="AN330" s="323">
        <f t="shared" si="519"/>
        <v>0.13345481011580826</v>
      </c>
      <c r="AQ330" s="322">
        <f>IFERROR(+(AQ69-AQ67+AQ60)/AQ42,"-")</f>
        <v>0.14824109229385105</v>
      </c>
      <c r="AR330" s="322">
        <f>IFERROR(+(AR69-AR67+AR60)/AR42,"-")</f>
        <v>0.11600082539958995</v>
      </c>
      <c r="AS330" s="322">
        <f>IFERROR(+(AS69-AS67+AS60)/AS42,"-")</f>
        <v>0.11916003976143141</v>
      </c>
      <c r="AT330" s="322">
        <f>IFERROR(+(AT69-AT67+AT60)/AT42,"-")</f>
        <v>0.1115184013261227</v>
      </c>
      <c r="AU330" s="322">
        <f>IFERROR(+(AU69-AU67+AU60)/AU42,"-")</f>
        <v>9.2402798941987691E-2</v>
      </c>
      <c r="AV330" s="323">
        <f t="shared" ref="AV330" si="520">IFERROR(+(AV69-AV67+AV60)/AV42,"-")</f>
        <v>0.13345481011580826</v>
      </c>
      <c r="AX330" s="322">
        <f>IFERROR(+(AX69-AX67+AX60)/AX42,"-")</f>
        <v>0.15511156106373097</v>
      </c>
      <c r="AY330" s="322">
        <f>IFERROR(+(AY69-AY67+AY60)/AY42,"-")</f>
        <v>0.11650983084942794</v>
      </c>
      <c r="AZ330" s="322">
        <f>IFERROR(+(AZ69-AZ67+AZ60)/AZ42,"-")</f>
        <v>0.10714049368010059</v>
      </c>
      <c r="BA330" s="322">
        <f>IFERROR(+(BA69-BA67+BA60)/BA42,"-")</f>
        <v>0.11149614694906218</v>
      </c>
      <c r="BB330" s="322">
        <f>IFERROR(+(BB69-BB67+BB60)/BB42,"-")</f>
        <v>0.15116894107690682</v>
      </c>
      <c r="BC330" s="323">
        <f t="shared" ref="BC330" si="521">IFERROR(+(BC69-BC67+BC60)/BC42,"-")</f>
        <v>0.12357576752585782</v>
      </c>
    </row>
    <row r="331" spans="1:55" s="204" customFormat="1">
      <c r="A331" s="341"/>
      <c r="B331" s="173" t="s">
        <v>43</v>
      </c>
      <c r="C331" s="308"/>
      <c r="D331" s="163">
        <f t="shared" ref="D331:V331" si="522">IFERROR(+D65/D357,"-")</f>
        <v>2.2252930668414942E-2</v>
      </c>
      <c r="E331" s="163">
        <f t="shared" si="522"/>
        <v>-8.6026550169976471E-3</v>
      </c>
      <c r="F331" s="163">
        <f t="shared" si="522"/>
        <v>7.5818453394351296E-3</v>
      </c>
      <c r="G331" s="163">
        <f t="shared" si="522"/>
        <v>1.5422627369020401E-2</v>
      </c>
      <c r="H331" s="163">
        <f t="shared" si="522"/>
        <v>-1.9164900221353945E-3</v>
      </c>
      <c r="I331" s="163">
        <f t="shared" si="522"/>
        <v>2.76617495307027E-2</v>
      </c>
      <c r="J331" s="163">
        <f t="shared" si="522"/>
        <v>2.2915253275718198E-2</v>
      </c>
      <c r="K331" s="163">
        <f t="shared" si="522"/>
        <v>2.1352684575284629E-2</v>
      </c>
      <c r="L331" s="322">
        <f t="shared" si="522"/>
        <v>1.5996544891280481E-2</v>
      </c>
      <c r="M331" s="163">
        <f t="shared" si="522"/>
        <v>-3.0289179924408896E-2</v>
      </c>
      <c r="N331" s="163">
        <f t="shared" si="522"/>
        <v>1.544548124762723E-2</v>
      </c>
      <c r="O331" s="163">
        <f t="shared" si="522"/>
        <v>3.9564518416946429E-2</v>
      </c>
      <c r="P331" s="163">
        <f t="shared" si="522"/>
        <v>4.7522161431560175E-3</v>
      </c>
      <c r="Q331" s="163">
        <f t="shared" si="522"/>
        <v>1.6222242005968671E-2</v>
      </c>
      <c r="R331" s="163">
        <f t="shared" si="522"/>
        <v>2.8050203722282509E-3</v>
      </c>
      <c r="S331" s="163">
        <f t="shared" si="522"/>
        <v>1.797256818540123E-2</v>
      </c>
      <c r="T331" s="163">
        <f t="shared" si="522"/>
        <v>2.0658263305322128E-2</v>
      </c>
      <c r="U331" s="163">
        <f t="shared" si="522"/>
        <v>1.3087447947650209E-2</v>
      </c>
      <c r="V331" s="163">
        <f t="shared" si="522"/>
        <v>1.7046229374062458E-2</v>
      </c>
      <c r="W331" s="163"/>
      <c r="X331" s="163"/>
      <c r="Y331" s="163">
        <f t="shared" ref="Y331:AN331" si="523">IFERROR(+Y65/Y357,"-")</f>
        <v>3.2580602104088044E-2</v>
      </c>
      <c r="Z331" s="163">
        <f t="shared" si="523"/>
        <v>1.4772241657793906E-2</v>
      </c>
      <c r="AA331" s="163">
        <f t="shared" si="523"/>
        <v>1.3271844263967677E-2</v>
      </c>
      <c r="AB331" s="163">
        <f t="shared" si="523"/>
        <v>1.2411851156586926E-2</v>
      </c>
      <c r="AC331" s="163">
        <f t="shared" si="523"/>
        <v>1.861770553151678E-2</v>
      </c>
      <c r="AD331" s="163">
        <f t="shared" si="523"/>
        <v>-3.9618053496233915E-3</v>
      </c>
      <c r="AE331" s="163">
        <f t="shared" si="523"/>
        <v>-1.4792494178879605E-3</v>
      </c>
      <c r="AF331" s="163">
        <f t="shared" si="523"/>
        <v>-3.8645630207410032E-3</v>
      </c>
      <c r="AG331" s="322">
        <f t="shared" si="523"/>
        <v>1.4882495696002987E-2</v>
      </c>
      <c r="AH331" s="322">
        <f t="shared" si="523"/>
        <v>1.864491928188685E-2</v>
      </c>
      <c r="AI331" s="322">
        <f t="shared" si="523"/>
        <v>9.7086508994861844E-3</v>
      </c>
      <c r="AJ331" s="163">
        <f t="shared" si="523"/>
        <v>2.5451030927835051E-2</v>
      </c>
      <c r="AK331" s="163">
        <f t="shared" si="523"/>
        <v>4.7424964243082514E-3</v>
      </c>
      <c r="AL331" s="163">
        <f t="shared" si="523"/>
        <v>3.8308359973568122E-2</v>
      </c>
      <c r="AM331" s="322">
        <f t="shared" si="523"/>
        <v>2.1527176636748826E-2</v>
      </c>
      <c r="AN331" s="323">
        <f t="shared" si="523"/>
        <v>1.5930094840109366E-2</v>
      </c>
      <c r="AQ331" s="322">
        <f>IFERROR(+AQ65/AQ357,"-")</f>
        <v>2.1352684575284629E-2</v>
      </c>
      <c r="AR331" s="322">
        <f>IFERROR(+AR65/AR357,"-")</f>
        <v>1.4882495696002987E-2</v>
      </c>
      <c r="AS331" s="322">
        <f>IFERROR(+AS65/AS357,"-")</f>
        <v>1.864491928188685E-2</v>
      </c>
      <c r="AT331" s="322">
        <f>IFERROR(+AT65/AT357,"-")</f>
        <v>9.7086508994861844E-3</v>
      </c>
      <c r="AU331" s="322">
        <f>IFERROR(+AU65/AU357,"-")</f>
        <v>2.1527176636748826E-2</v>
      </c>
      <c r="AV331" s="323">
        <f t="shared" ref="AV331" si="524">IFERROR(+AV65/AV357,"-")</f>
        <v>1.5930094840109366E-2</v>
      </c>
      <c r="AX331" s="322">
        <f>IFERROR(+AX65/AX357,"-")</f>
        <v>1.5846715234016123E-2</v>
      </c>
      <c r="AY331" s="322">
        <f>IFERROR(+AY65/AY357,"-")</f>
        <v>1.2420113348607259E-2</v>
      </c>
      <c r="AZ331" s="322">
        <f>IFERROR(+AZ65/AZ357,"-")</f>
        <v>1.872864058538766E-2</v>
      </c>
      <c r="BA331" s="322">
        <f>IFERROR(+BA65/BA357,"-")</f>
        <v>1.2428793371310202E-2</v>
      </c>
      <c r="BB331" s="322">
        <f>IFERROR(+BB65/BB357,"-")</f>
        <v>2.6405199793190042E-2</v>
      </c>
      <c r="BC331" s="323">
        <f t="shared" ref="BC331" si="525">IFERROR(+BC65/BC357,"-")</f>
        <v>1.4245039204520566E-2</v>
      </c>
    </row>
    <row r="332" spans="1:55" s="204" customFormat="1">
      <c r="A332" s="341"/>
      <c r="B332" s="173" t="s">
        <v>42</v>
      </c>
      <c r="C332" s="308"/>
      <c r="D332" s="163">
        <f t="shared" ref="D332:V332" si="526">IFERROR(+D65/D127,"-")</f>
        <v>3.3052369210977699E-2</v>
      </c>
      <c r="E332" s="163">
        <f t="shared" si="526"/>
        <v>-1.001351847375536E-2</v>
      </c>
      <c r="F332" s="163">
        <f t="shared" si="526"/>
        <v>8.7944355973475566E-3</v>
      </c>
      <c r="G332" s="163">
        <f t="shared" si="526"/>
        <v>1.9233273491875404E-2</v>
      </c>
      <c r="H332" s="163">
        <f t="shared" si="526"/>
        <v>-2.4346041492539785E-3</v>
      </c>
      <c r="I332" s="163">
        <f t="shared" si="526"/>
        <v>3.0799509578174216E-2</v>
      </c>
      <c r="J332" s="163">
        <f t="shared" si="526"/>
        <v>2.7439602587146356E-2</v>
      </c>
      <c r="K332" s="163">
        <f t="shared" si="526"/>
        <v>2.5427515141980651E-2</v>
      </c>
      <c r="L332" s="322">
        <f t="shared" si="526"/>
        <v>1.9351913876134053E-2</v>
      </c>
      <c r="M332" s="163">
        <f t="shared" si="526"/>
        <v>-3.4219777164306568E-2</v>
      </c>
      <c r="N332" s="163">
        <f t="shared" si="526"/>
        <v>1.7030745673463542E-2</v>
      </c>
      <c r="O332" s="163">
        <f t="shared" si="526"/>
        <v>4.2602751931570843E-2</v>
      </c>
      <c r="P332" s="163">
        <f t="shared" si="526"/>
        <v>5.0688240481576623E-3</v>
      </c>
      <c r="Q332" s="163">
        <f t="shared" si="526"/>
        <v>1.9319061843124239E-2</v>
      </c>
      <c r="R332" s="163">
        <f t="shared" si="526"/>
        <v>3.0108235811219164E-3</v>
      </c>
      <c r="S332" s="163">
        <f t="shared" si="526"/>
        <v>1.9246190858059342E-2</v>
      </c>
      <c r="T332" s="163">
        <f t="shared" si="526"/>
        <v>2.2987354172232612E-2</v>
      </c>
      <c r="U332" s="163">
        <f t="shared" si="526"/>
        <v>1.4188676104979559E-2</v>
      </c>
      <c r="V332" s="163">
        <f t="shared" si="526"/>
        <v>1.9529215706697221E-2</v>
      </c>
      <c r="W332" s="163"/>
      <c r="X332" s="163"/>
      <c r="Y332" s="163">
        <f t="shared" ref="Y332:AN332" si="527">IFERROR(+Y65/Y127,"-")</f>
        <v>4.0984232137133085E-2</v>
      </c>
      <c r="Z332" s="163">
        <f t="shared" si="527"/>
        <v>1.6936696036339779E-2</v>
      </c>
      <c r="AA332" s="163">
        <f t="shared" si="527"/>
        <v>1.628116551516972E-2</v>
      </c>
      <c r="AB332" s="163">
        <f t="shared" si="527"/>
        <v>1.4507398051245037E-2</v>
      </c>
      <c r="AC332" s="163">
        <f t="shared" si="527"/>
        <v>2.4889389178118601E-2</v>
      </c>
      <c r="AD332" s="163">
        <f t="shared" si="527"/>
        <v>-4.6772815751515914E-3</v>
      </c>
      <c r="AE332" s="163">
        <f t="shared" si="527"/>
        <v>-2.1856154126360951E-3</v>
      </c>
      <c r="AF332" s="163">
        <f t="shared" si="527"/>
        <v>-5.3575817154091912E-3</v>
      </c>
      <c r="AG332" s="322">
        <f t="shared" si="527"/>
        <v>1.7267510770999552E-2</v>
      </c>
      <c r="AH332" s="322">
        <f t="shared" si="527"/>
        <v>2.1940948484427476E-2</v>
      </c>
      <c r="AI332" s="322">
        <f t="shared" si="527"/>
        <v>1.1051153163808397E-2</v>
      </c>
      <c r="AJ332" s="163">
        <f t="shared" si="527"/>
        <v>2.8215668835307052E-2</v>
      </c>
      <c r="AK332" s="163">
        <f t="shared" si="527"/>
        <v>6.2433637715013802E-3</v>
      </c>
      <c r="AL332" s="163">
        <f t="shared" si="527"/>
        <v>4.6981776765375856E-2</v>
      </c>
      <c r="AM332" s="322">
        <f t="shared" si="527"/>
        <v>2.5532259807629958E-2</v>
      </c>
      <c r="AN332" s="323">
        <f t="shared" si="527"/>
        <v>1.9086852520248804E-2</v>
      </c>
      <c r="AQ332" s="322">
        <f>IFERROR(+AQ65/AQ127,"-")</f>
        <v>2.5427515141980651E-2</v>
      </c>
      <c r="AR332" s="322">
        <f>IFERROR(+AR65/AR127,"-")</f>
        <v>1.7267510770999552E-2</v>
      </c>
      <c r="AS332" s="322">
        <f>IFERROR(+AS65/AS127,"-")</f>
        <v>2.1940948484427476E-2</v>
      </c>
      <c r="AT332" s="322">
        <f>IFERROR(+AT65/AT127,"-")</f>
        <v>1.1051153163808397E-2</v>
      </c>
      <c r="AU332" s="322">
        <f>IFERROR(+AU65/AU127,"-")</f>
        <v>2.5532259807629958E-2</v>
      </c>
      <c r="AV332" s="323">
        <f t="shared" ref="AV332" si="528">IFERROR(+AV65/AV127,"-")</f>
        <v>1.9086852520248804E-2</v>
      </c>
      <c r="AX332" s="322">
        <f>IFERROR(+AX65/AX127,"-")</f>
        <v>1.9754729383677928E-2</v>
      </c>
      <c r="AY332" s="322">
        <f>IFERROR(+AY65/AY127,"-")</f>
        <v>1.3116732831697201E-2</v>
      </c>
      <c r="AZ332" s="322">
        <f>IFERROR(+AZ65/AZ127,"-")</f>
        <v>2.4889389178118601E-2</v>
      </c>
      <c r="BA332" s="322">
        <f>IFERROR(+BA65/BA127,"-")</f>
        <v>1.3164922410682064E-2</v>
      </c>
      <c r="BB332" s="322">
        <f>IFERROR(+BB65/BB127,"-")</f>
        <v>3.0367381609683584E-2</v>
      </c>
      <c r="BC332" s="323">
        <f t="shared" ref="BC332" si="529">IFERROR(+BC65/BC127,"-")</f>
        <v>1.628116551516972E-2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0">IFERROR(+D266/D280,"-")</f>
        <v>17.931947069943288</v>
      </c>
      <c r="E338" s="161">
        <f t="shared" si="530"/>
        <v>15.961904761904762</v>
      </c>
      <c r="F338" s="161">
        <f t="shared" si="530"/>
        <v>16.870026525198938</v>
      </c>
      <c r="G338" s="161">
        <f t="shared" si="530"/>
        <v>17.635538954108856</v>
      </c>
      <c r="H338" s="161">
        <f t="shared" si="530"/>
        <v>16.621733149931224</v>
      </c>
      <c r="I338" s="161">
        <f t="shared" si="530"/>
        <v>15.33306255077173</v>
      </c>
      <c r="J338" s="161">
        <f t="shared" si="530"/>
        <v>18.606227106227106</v>
      </c>
      <c r="K338" s="161">
        <f t="shared" si="530"/>
        <v>21.938303341902312</v>
      </c>
      <c r="L338" s="347">
        <f t="shared" si="530"/>
        <v>17.556452680344144</v>
      </c>
      <c r="M338" s="161">
        <f t="shared" si="530"/>
        <v>16.679487179487179</v>
      </c>
      <c r="N338" s="161">
        <f t="shared" si="530"/>
        <v>17.172222222222221</v>
      </c>
      <c r="O338" s="161">
        <f t="shared" si="530"/>
        <v>16.470899470899472</v>
      </c>
      <c r="P338" s="161">
        <f t="shared" si="530"/>
        <v>14.223684210526315</v>
      </c>
      <c r="Q338" s="161">
        <f t="shared" si="530"/>
        <v>21.787535410764871</v>
      </c>
      <c r="R338" s="161">
        <f t="shared" si="530"/>
        <v>23.241666666666667</v>
      </c>
      <c r="S338" s="161">
        <f t="shared" si="530"/>
        <v>17</v>
      </c>
      <c r="T338" s="161">
        <f t="shared" si="530"/>
        <v>19.371980676328501</v>
      </c>
      <c r="U338" s="161">
        <f t="shared" si="530"/>
        <v>28.40625</v>
      </c>
      <c r="V338" s="161">
        <f t="shared" si="530"/>
        <v>29.310344827586206</v>
      </c>
      <c r="W338" s="161"/>
      <c r="X338" s="161"/>
      <c r="Y338" s="161">
        <f t="shared" ref="Y338:AN338" si="531">IFERROR(+Y266/Y280,"-")</f>
        <v>51.862385321100916</v>
      </c>
      <c r="Z338" s="161">
        <f t="shared" si="531"/>
        <v>16.804635761589402</v>
      </c>
      <c r="AA338" s="161">
        <f t="shared" si="531"/>
        <v>16.264840182648403</v>
      </c>
      <c r="AB338" s="161">
        <f t="shared" si="531"/>
        <v>16.259574468085106</v>
      </c>
      <c r="AC338" s="161">
        <f t="shared" si="531"/>
        <v>19.176897321428573</v>
      </c>
      <c r="AD338" s="161">
        <f t="shared" si="531"/>
        <v>18.419213973799128</v>
      </c>
      <c r="AE338" s="161">
        <f t="shared" si="531"/>
        <v>21.010989010989011</v>
      </c>
      <c r="AF338" s="161">
        <f t="shared" si="531"/>
        <v>19.58677685950413</v>
      </c>
      <c r="AG338" s="347">
        <f t="shared" si="531"/>
        <v>19.457414613056638</v>
      </c>
      <c r="AH338" s="347">
        <f t="shared" si="531"/>
        <v>18.515644766804417</v>
      </c>
      <c r="AI338" s="347">
        <f t="shared" si="531"/>
        <v>20.703683035714285</v>
      </c>
      <c r="AJ338" s="161">
        <f t="shared" si="531"/>
        <v>27.096858638743456</v>
      </c>
      <c r="AK338" s="161">
        <f t="shared" si="531"/>
        <v>23.696428571428573</v>
      </c>
      <c r="AL338" s="161">
        <f t="shared" si="531"/>
        <v>49.267605633802816</v>
      </c>
      <c r="AM338" s="347">
        <f t="shared" si="531"/>
        <v>28.649831649831651</v>
      </c>
      <c r="AN338" s="348">
        <f t="shared" si="531"/>
        <v>18.967992132853269</v>
      </c>
      <c r="AQ338" s="347">
        <f>IFERROR(+AQ266/AQ280,"-")</f>
        <v>21.938303341902312</v>
      </c>
      <c r="AR338" s="347">
        <f>IFERROR(+AR266/AR280,"-")</f>
        <v>19.457414613056638</v>
      </c>
      <c r="AS338" s="347">
        <f>IFERROR(+AS266/AS280,"-")</f>
        <v>18.515644766804417</v>
      </c>
      <c r="AT338" s="347">
        <f>IFERROR(+AT266/AT280,"-")</f>
        <v>20.703683035714288</v>
      </c>
      <c r="AU338" s="347">
        <f>IFERROR(+AU266/AU280,"-")</f>
        <v>28.649831649831651</v>
      </c>
      <c r="AV338" s="348">
        <f t="shared" ref="AV338" si="532">IFERROR(+AV266/AV280,"-")</f>
        <v>18.967992132853265</v>
      </c>
      <c r="AX338" s="347">
        <f>IFERROR(+AX266/AX280,"-")</f>
        <v>19.576797385620914</v>
      </c>
      <c r="AY338" s="347">
        <f>IFERROR(+AY266/AY280,"-")</f>
        <v>19.22429906542056</v>
      </c>
      <c r="AZ338" s="347">
        <f>IFERROR(+AZ266/AZ280,"-")</f>
        <v>17.637393767705383</v>
      </c>
      <c r="BA338" s="347">
        <f>IFERROR(+BA266/BA280,"-")</f>
        <v>22.206250000000001</v>
      </c>
      <c r="BB338" s="347">
        <f>IFERROR(+BB266/BB280,"-")</f>
        <v>49.267605633802816</v>
      </c>
      <c r="BC338" s="348">
        <f t="shared" ref="BC338" si="533">IFERROR(+BC266/BC280,"-")</f>
        <v>19.340425531914892</v>
      </c>
    </row>
    <row r="339" spans="1:55" s="204" customFormat="1">
      <c r="A339" s="287"/>
      <c r="B339" s="173"/>
      <c r="C339" s="308" t="s">
        <v>38</v>
      </c>
      <c r="D339" s="161">
        <f t="shared" ref="D339:V339" si="534">IFERROR(+D266/D283,"-")</f>
        <v>8.8530097993467098</v>
      </c>
      <c r="E339" s="161">
        <f t="shared" si="534"/>
        <v>4.5917808219178085</v>
      </c>
      <c r="F339" s="161">
        <f t="shared" si="534"/>
        <v>6.3748747076511858</v>
      </c>
      <c r="G339" s="161">
        <f t="shared" si="534"/>
        <v>6.7323283764514157</v>
      </c>
      <c r="H339" s="161">
        <f t="shared" si="534"/>
        <v>6.3366544310435238</v>
      </c>
      <c r="I339" s="161">
        <f t="shared" si="534"/>
        <v>5.0306503198294239</v>
      </c>
      <c r="J339" s="161">
        <f t="shared" si="534"/>
        <v>6.5839274141283211</v>
      </c>
      <c r="K339" s="161">
        <f t="shared" si="534"/>
        <v>9.0642591609134353</v>
      </c>
      <c r="L339" s="347">
        <f t="shared" si="534"/>
        <v>6.6787009063444112</v>
      </c>
      <c r="M339" s="161">
        <f t="shared" si="534"/>
        <v>8.6733333333333338</v>
      </c>
      <c r="N339" s="161">
        <f t="shared" si="534"/>
        <v>8.3994565217391308</v>
      </c>
      <c r="O339" s="161">
        <f t="shared" si="534"/>
        <v>7.9820512820512821</v>
      </c>
      <c r="P339" s="161">
        <f t="shared" si="534"/>
        <v>8.1431261770244827</v>
      </c>
      <c r="Q339" s="161">
        <f t="shared" si="534"/>
        <v>9.9238709677419354</v>
      </c>
      <c r="R339" s="161">
        <f t="shared" si="534"/>
        <v>12.126086956521739</v>
      </c>
      <c r="S339" s="161">
        <f t="shared" si="534"/>
        <v>9.7342465753424658</v>
      </c>
      <c r="T339" s="161">
        <f t="shared" si="534"/>
        <v>8.2004089979550105</v>
      </c>
      <c r="U339" s="161">
        <f t="shared" si="534"/>
        <v>13.689759036144578</v>
      </c>
      <c r="V339" s="161">
        <f t="shared" si="534"/>
        <v>15</v>
      </c>
      <c r="W339" s="161"/>
      <c r="X339" s="161"/>
      <c r="Y339" s="161">
        <f t="shared" ref="Y339:AN339" si="535">IFERROR(+Y266/Y283,"-")</f>
        <v>14.347715736040609</v>
      </c>
      <c r="Z339" s="161">
        <f t="shared" si="535"/>
        <v>8.500837520938024</v>
      </c>
      <c r="AA339" s="161">
        <f t="shared" si="535"/>
        <v>8.1697247706422012</v>
      </c>
      <c r="AB339" s="161">
        <f t="shared" si="535"/>
        <v>8.6058558558558556</v>
      </c>
      <c r="AC339" s="161">
        <f t="shared" si="535"/>
        <v>10.204899777282851</v>
      </c>
      <c r="AD339" s="161">
        <f t="shared" si="535"/>
        <v>9.9247058823529404</v>
      </c>
      <c r="AE339" s="161">
        <f t="shared" si="535"/>
        <v>11.247058823529411</v>
      </c>
      <c r="AF339" s="161">
        <f t="shared" si="535"/>
        <v>10.556792873051226</v>
      </c>
      <c r="AG339" s="347">
        <f t="shared" si="535"/>
        <v>9.6721389767775054</v>
      </c>
      <c r="AH339" s="347">
        <f t="shared" si="535"/>
        <v>9.1752168007522723</v>
      </c>
      <c r="AI339" s="347">
        <f t="shared" si="535"/>
        <v>10.334540389972144</v>
      </c>
      <c r="AJ339" s="161">
        <f t="shared" si="535"/>
        <v>16.561599999999999</v>
      </c>
      <c r="AK339" s="161">
        <f t="shared" si="535"/>
        <v>7.096256684491979</v>
      </c>
      <c r="AL339" s="161">
        <f t="shared" si="535"/>
        <v>23.635135135135137</v>
      </c>
      <c r="AM339" s="347">
        <f t="shared" si="535"/>
        <v>16.105362776025238</v>
      </c>
      <c r="AN339" s="348">
        <f t="shared" si="535"/>
        <v>8.0204892607434477</v>
      </c>
      <c r="AQ339" s="347">
        <f>IFERROR(+AQ266/AQ283,"-")</f>
        <v>9.0642591609134353</v>
      </c>
      <c r="AR339" s="347">
        <f>IFERROR(+AR266/AR283,"-")</f>
        <v>9.6721389767775054</v>
      </c>
      <c r="AS339" s="347">
        <f>IFERROR(+AS266/AS283,"-")</f>
        <v>9.1752168007522723</v>
      </c>
      <c r="AT339" s="347">
        <f>IFERROR(+AT266/AT283,"-")</f>
        <v>10.334540389972146</v>
      </c>
      <c r="AU339" s="347">
        <f>IFERROR(+AU266/AU283,"-")</f>
        <v>16.105362776025235</v>
      </c>
      <c r="AV339" s="348">
        <f t="shared" ref="AV339" si="536">IFERROR(+AV266/AV283,"-")</f>
        <v>8.0204892607434477</v>
      </c>
      <c r="AX339" s="347">
        <f>IFERROR(+AX266/AX283,"-")</f>
        <v>8.8748148148148154</v>
      </c>
      <c r="AY339" s="347">
        <f>IFERROR(+AY266/AY283,"-")</f>
        <v>9.5563298490127764</v>
      </c>
      <c r="AZ339" s="347">
        <f>IFERROR(+AZ266/AZ283,"-")</f>
        <v>9.2442464736451377</v>
      </c>
      <c r="BA339" s="347">
        <f>IFERROR(+BA266/BA283,"-")</f>
        <v>9.7342465753424658</v>
      </c>
      <c r="BB339" s="347">
        <f>IFERROR(+BB266/BB283,"-")</f>
        <v>18.705882352941178</v>
      </c>
      <c r="BC339" s="348">
        <f t="shared" ref="BC339" si="537">IFERROR(+BC266/BC283,"-")</f>
        <v>9.294478527607362</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38">IFERROR(+(D281+D282)/D280,"-")</f>
        <v>1.0255198487712665</v>
      </c>
      <c r="E341" s="167">
        <f t="shared" si="538"/>
        <v>2.4761904761904763</v>
      </c>
      <c r="F341" s="167">
        <f t="shared" si="538"/>
        <v>1.6463306808134395</v>
      </c>
      <c r="G341" s="167">
        <f t="shared" si="538"/>
        <v>1.619530416221985</v>
      </c>
      <c r="H341" s="167">
        <f t="shared" si="538"/>
        <v>1.6231086657496561</v>
      </c>
      <c r="I341" s="167">
        <f t="shared" si="538"/>
        <v>2.0479285134037366</v>
      </c>
      <c r="J341" s="167">
        <f t="shared" si="538"/>
        <v>1.826007326007326</v>
      </c>
      <c r="K341" s="167">
        <f t="shared" si="538"/>
        <v>1.4203084832904884</v>
      </c>
      <c r="L341" s="351">
        <f t="shared" si="538"/>
        <v>1.628722700198544</v>
      </c>
      <c r="M341" s="167">
        <f t="shared" si="538"/>
        <v>0.92307692307692313</v>
      </c>
      <c r="N341" s="167">
        <f t="shared" si="538"/>
        <v>1.0444444444444445</v>
      </c>
      <c r="O341" s="167">
        <f t="shared" si="538"/>
        <v>1.0634920634920635</v>
      </c>
      <c r="P341" s="167">
        <f t="shared" si="538"/>
        <v>0.74671052631578949</v>
      </c>
      <c r="Q341" s="167">
        <f t="shared" si="538"/>
        <v>1.1954674220963173</v>
      </c>
      <c r="R341" s="167">
        <f t="shared" si="538"/>
        <v>0.91666666666666663</v>
      </c>
      <c r="S341" s="167">
        <f t="shared" si="538"/>
        <v>0.74641148325358853</v>
      </c>
      <c r="T341" s="167">
        <f t="shared" si="538"/>
        <v>1.3623188405797102</v>
      </c>
      <c r="U341" s="167">
        <f t="shared" si="538"/>
        <v>1.075</v>
      </c>
      <c r="V341" s="167">
        <f t="shared" si="538"/>
        <v>0.95402298850574707</v>
      </c>
      <c r="W341" s="167"/>
      <c r="X341" s="167"/>
      <c r="Y341" s="167">
        <f t="shared" ref="Y341:AN341" si="539">IFERROR(+(Y281+Y282)/Y280,"-")</f>
        <v>2.6146788990825689</v>
      </c>
      <c r="Z341" s="167">
        <f t="shared" si="539"/>
        <v>0.97682119205298013</v>
      </c>
      <c r="AA341" s="167">
        <f t="shared" si="539"/>
        <v>0.9908675799086758</v>
      </c>
      <c r="AB341" s="167">
        <f t="shared" si="539"/>
        <v>0.88936170212765953</v>
      </c>
      <c r="AC341" s="167">
        <f t="shared" si="539"/>
        <v>0.87918526785714279</v>
      </c>
      <c r="AD341" s="167">
        <f t="shared" si="539"/>
        <v>0.85589519650655022</v>
      </c>
      <c r="AE341" s="167">
        <f t="shared" si="539"/>
        <v>0.86813186813186816</v>
      </c>
      <c r="AF341" s="167">
        <f t="shared" si="539"/>
        <v>0.85537190082644632</v>
      </c>
      <c r="AG341" s="351">
        <f t="shared" si="539"/>
        <v>1.0116971705817361</v>
      </c>
      <c r="AH341" s="351">
        <f t="shared" si="539"/>
        <v>1.0180062410390487</v>
      </c>
      <c r="AI341" s="351">
        <f t="shared" si="539"/>
        <v>1.0033482142857142</v>
      </c>
      <c r="AJ341" s="167">
        <f t="shared" si="539"/>
        <v>0.63612565445026181</v>
      </c>
      <c r="AK341" s="167">
        <f t="shared" si="539"/>
        <v>2.3392857142857144</v>
      </c>
      <c r="AL341" s="167">
        <f t="shared" si="539"/>
        <v>1.0845070422535212</v>
      </c>
      <c r="AM341" s="351">
        <f t="shared" si="539"/>
        <v>0.77890011223344557</v>
      </c>
      <c r="AN341" s="352">
        <f t="shared" si="539"/>
        <v>1.3649420273764017</v>
      </c>
      <c r="AQ341" s="351">
        <f>IFERROR(+(AQ281+AQ282)/AQ280,"-")</f>
        <v>1.4203084832904884</v>
      </c>
      <c r="AR341" s="351">
        <f>IFERROR(+(AR281+AR282)/AR280,"-")</f>
        <v>1.0116971705817361</v>
      </c>
      <c r="AS341" s="351">
        <f>IFERROR(+(AS281+AS282)/AS280,"-")</f>
        <v>1.0180062410390487</v>
      </c>
      <c r="AT341" s="351">
        <f>IFERROR(+(AT281+AT282)/AT280,"-")</f>
        <v>1.0033482142857144</v>
      </c>
      <c r="AU341" s="351">
        <f>IFERROR(+(AU281+AU282)/AU280,"-")</f>
        <v>0.77890011223344557</v>
      </c>
      <c r="AV341" s="352">
        <f t="shared" ref="AV341" si="540">IFERROR(+(AV281+AV282)/AV280,"-")</f>
        <v>1.3649420273764017</v>
      </c>
      <c r="AX341" s="351">
        <f>IFERROR(+(AX281+AX282)/AX280,"-")</f>
        <v>1.2777777777777777</v>
      </c>
      <c r="AY341" s="351">
        <f>IFERROR(+(AY281+AY282)/AY280,"-")</f>
        <v>0.97429906542056077</v>
      </c>
      <c r="AZ341" s="351">
        <f>IFERROR(+(AZ281+AZ282)/AZ280,"-")</f>
        <v>0.89801699716713879</v>
      </c>
      <c r="BA341" s="351">
        <f>IFERROR(+(BA281+BA282)/BA280,"-")</f>
        <v>1.08125</v>
      </c>
      <c r="BB341" s="351">
        <f>IFERROR(+(BB281+BB282)/BB280,"-")</f>
        <v>1.7887323943661972</v>
      </c>
      <c r="BC341" s="352">
        <f t="shared" ref="BC341" si="541">IFERROR(+(BC281+BC282)/BC280,"-")</f>
        <v>1.1770212765957448</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2">IFERROR(+(D274+D275)/D266,"-")</f>
        <v>1.4389099725911869</v>
      </c>
      <c r="E343" s="161">
        <f t="shared" si="542"/>
        <v>2.2538782816229115</v>
      </c>
      <c r="F343" s="161">
        <f t="shared" si="542"/>
        <v>1.6999475890985325</v>
      </c>
      <c r="G343" s="161">
        <f t="shared" si="542"/>
        <v>0</v>
      </c>
      <c r="H343" s="161">
        <f t="shared" si="542"/>
        <v>1.2380006620324395</v>
      </c>
      <c r="I343" s="161">
        <f t="shared" si="542"/>
        <v>1.118569536423841</v>
      </c>
      <c r="J343" s="161">
        <f t="shared" si="542"/>
        <v>1.2686288020474457</v>
      </c>
      <c r="K343" s="161">
        <f t="shared" si="542"/>
        <v>1.3009139910944458</v>
      </c>
      <c r="L343" s="347">
        <f t="shared" si="542"/>
        <v>1.0438408009710567</v>
      </c>
      <c r="M343" s="161">
        <f t="shared" si="542"/>
        <v>2.8839354342813222</v>
      </c>
      <c r="N343" s="161">
        <f t="shared" si="542"/>
        <v>1.9304432222581689</v>
      </c>
      <c r="O343" s="161">
        <f t="shared" si="542"/>
        <v>0</v>
      </c>
      <c r="P343" s="161">
        <f t="shared" si="542"/>
        <v>2.2541628122109159</v>
      </c>
      <c r="Q343" s="161">
        <f t="shared" si="542"/>
        <v>2.2553634117800025</v>
      </c>
      <c r="R343" s="161">
        <f t="shared" si="542"/>
        <v>2.4786661885980639</v>
      </c>
      <c r="S343" s="161">
        <f t="shared" si="542"/>
        <v>2.1373487193920631</v>
      </c>
      <c r="T343" s="161">
        <f t="shared" si="542"/>
        <v>1.6523690773067332</v>
      </c>
      <c r="U343" s="161">
        <f t="shared" si="542"/>
        <v>2.4418041804180417</v>
      </c>
      <c r="V343" s="161">
        <f t="shared" si="542"/>
        <v>3.5545098039215688</v>
      </c>
      <c r="W343" s="161"/>
      <c r="X343" s="161"/>
      <c r="Y343" s="161">
        <f t="shared" ref="Y343:AN343" si="543">IFERROR(+(Y274+Y275)/Y266,"-")</f>
        <v>0</v>
      </c>
      <c r="Z343" s="161">
        <f t="shared" si="543"/>
        <v>1.9478817733990148</v>
      </c>
      <c r="AA343" s="161">
        <f t="shared" si="543"/>
        <v>1.8725435148792813</v>
      </c>
      <c r="AB343" s="161">
        <f t="shared" si="543"/>
        <v>1.6474744831196022</v>
      </c>
      <c r="AC343" s="161">
        <f t="shared" si="543"/>
        <v>3.0116397497453806</v>
      </c>
      <c r="AD343" s="161">
        <f t="shared" si="543"/>
        <v>0</v>
      </c>
      <c r="AE343" s="161">
        <f t="shared" si="543"/>
        <v>0</v>
      </c>
      <c r="AF343" s="161">
        <f t="shared" si="543"/>
        <v>1.7147679324894516</v>
      </c>
      <c r="AG343" s="347">
        <f t="shared" si="543"/>
        <v>1.724129417719019</v>
      </c>
      <c r="AH343" s="347">
        <f t="shared" si="543"/>
        <v>1.6527739819622849</v>
      </c>
      <c r="AI343" s="347">
        <f t="shared" si="543"/>
        <v>1.8085765882321232</v>
      </c>
      <c r="AJ343" s="161">
        <f t="shared" si="543"/>
        <v>1.5600908124818857</v>
      </c>
      <c r="AK343" s="161">
        <f t="shared" si="543"/>
        <v>1.8236623963828185</v>
      </c>
      <c r="AL343" s="161">
        <f t="shared" si="543"/>
        <v>2.0022870211549457</v>
      </c>
      <c r="AM343" s="347">
        <f t="shared" si="543"/>
        <v>1.6343871195205077</v>
      </c>
      <c r="AN343" s="348">
        <f t="shared" si="543"/>
        <v>1.3372844151771714</v>
      </c>
      <c r="AQ343" s="347">
        <f>IFERROR(+(AQ274+AQ275)/AQ266,"-")</f>
        <v>1.3009139910944458</v>
      </c>
      <c r="AR343" s="347">
        <f>IFERROR(+(AR274+AR275)/AR266,"-")</f>
        <v>1.724129417719019</v>
      </c>
      <c r="AS343" s="347">
        <f>IFERROR(+(AS274+AS275)/AS266,"-")</f>
        <v>1.6527739819622849</v>
      </c>
      <c r="AT343" s="347">
        <f>IFERROR(+(AT274+AT275)/AT266,"-")</f>
        <v>1.808576588232123</v>
      </c>
      <c r="AU343" s="347">
        <f>IFERROR(+(AU274+AU275)/AU266,"-")</f>
        <v>1.6343871195205077</v>
      </c>
      <c r="AV343" s="348">
        <f t="shared" ref="AV343" si="544">IFERROR(+(AV274+AV275)/AV266,"-")</f>
        <v>1.3372844151771717</v>
      </c>
      <c r="AX343" s="347">
        <f>IFERROR(+(AX274+AX275)/AX266,"-")</f>
        <v>1.1938903263500542</v>
      </c>
      <c r="AY343" s="347">
        <f>IFERROR(+(AY274+AY275)/AY266,"-")</f>
        <v>1.9596499756927563</v>
      </c>
      <c r="AZ343" s="347">
        <f>IFERROR(+(AZ274+AZ275)/AZ266,"-")</f>
        <v>2.231609380019274</v>
      </c>
      <c r="BA343" s="347">
        <f>IFERROR(+(BA274+BA275)/BA266,"-")</f>
        <v>2.0322262876442445</v>
      </c>
      <c r="BB343" s="347">
        <f>IFERROR(+(BB274+BB275)/BB266,"-")</f>
        <v>1.7181246426529446</v>
      </c>
      <c r="BC343" s="348">
        <f t="shared" ref="BC343" si="545">IFERROR(+(BC274+BC275)/BC266,"-")</f>
        <v>1.9596259625962595</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46">IFERROR(+D134/(D88+D110+D119),"-")</f>
        <v>0.67326280081078316</v>
      </c>
      <c r="E347" s="168">
        <f t="shared" si="546"/>
        <v>0.85910412404436309</v>
      </c>
      <c r="F347" s="168">
        <f t="shared" si="546"/>
        <v>0.86211846746843546</v>
      </c>
      <c r="G347" s="168">
        <f t="shared" si="546"/>
        <v>0.80187220212592969</v>
      </c>
      <c r="H347" s="168">
        <f t="shared" si="546"/>
        <v>0.78718752809266901</v>
      </c>
      <c r="I347" s="168">
        <f t="shared" si="546"/>
        <v>0.89812305161848871</v>
      </c>
      <c r="J347" s="168">
        <f t="shared" si="546"/>
        <v>0.83511607731711412</v>
      </c>
      <c r="K347" s="168">
        <f t="shared" si="546"/>
        <v>0.83974983948826476</v>
      </c>
      <c r="L347" s="320">
        <f t="shared" si="546"/>
        <v>0.82661333206346188</v>
      </c>
      <c r="M347" s="168">
        <f t="shared" si="546"/>
        <v>0.88513667926518413</v>
      </c>
      <c r="N347" s="168">
        <f t="shared" si="546"/>
        <v>0.90691749755230089</v>
      </c>
      <c r="O347" s="168">
        <f t="shared" si="546"/>
        <v>0.92868457137453309</v>
      </c>
      <c r="P347" s="168">
        <f t="shared" si="546"/>
        <v>0.93753819387028825</v>
      </c>
      <c r="Q347" s="168">
        <f t="shared" si="546"/>
        <v>0.83970133424166538</v>
      </c>
      <c r="R347" s="168">
        <f t="shared" si="546"/>
        <v>0.93164554370303643</v>
      </c>
      <c r="S347" s="168">
        <f t="shared" si="546"/>
        <v>0.93380498186977767</v>
      </c>
      <c r="T347" s="168">
        <f t="shared" si="546"/>
        <v>0.89867947178871543</v>
      </c>
      <c r="U347" s="168">
        <f t="shared" si="546"/>
        <v>0.92238682811690431</v>
      </c>
      <c r="V347" s="168">
        <f t="shared" si="546"/>
        <v>0.87285785717532616</v>
      </c>
      <c r="W347" s="168"/>
      <c r="X347" s="168"/>
      <c r="Y347" s="168">
        <f t="shared" ref="Y347:AN347" si="547">IFERROR(+Y134/(Y88+Y110+Y119),"-")</f>
        <v>0.79495455703728868</v>
      </c>
      <c r="Z347" s="168">
        <f t="shared" si="547"/>
        <v>0.87219964798678862</v>
      </c>
      <c r="AA347" s="168">
        <f t="shared" si="547"/>
        <v>0.81516548994000737</v>
      </c>
      <c r="AB347" s="168">
        <f t="shared" si="547"/>
        <v>0.85555322275876544</v>
      </c>
      <c r="AC347" s="168">
        <f t="shared" si="547"/>
        <v>0.74801777569874872</v>
      </c>
      <c r="AD347" s="168">
        <f t="shared" si="547"/>
        <v>0.84703161141094829</v>
      </c>
      <c r="AE347" s="168">
        <f t="shared" si="547"/>
        <v>0.67681139569921933</v>
      </c>
      <c r="AF347" s="168">
        <f t="shared" si="547"/>
        <v>0.72132600602730013</v>
      </c>
      <c r="AG347" s="320">
        <f t="shared" si="547"/>
        <v>0.86187752323592692</v>
      </c>
      <c r="AH347" s="320">
        <f t="shared" si="547"/>
        <v>0.8497764547539699</v>
      </c>
      <c r="AI347" s="320">
        <f t="shared" si="547"/>
        <v>0.87851814031917286</v>
      </c>
      <c r="AJ347" s="168">
        <f t="shared" si="547"/>
        <v>0.90201763695168791</v>
      </c>
      <c r="AK347" s="168">
        <f t="shared" si="547"/>
        <v>0.75959522094011123</v>
      </c>
      <c r="AL347" s="168">
        <f t="shared" si="547"/>
        <v>0.81538763774043188</v>
      </c>
      <c r="AM347" s="320">
        <f t="shared" si="547"/>
        <v>0.84313310726814761</v>
      </c>
      <c r="AN347" s="321">
        <f t="shared" si="547"/>
        <v>0.83461078311920134</v>
      </c>
      <c r="AQ347" s="320">
        <f>IFERROR(+AQ134/(AQ88+AQ110+AQ119),"-")</f>
        <v>0.83974983948826476</v>
      </c>
      <c r="AR347" s="320">
        <f>IFERROR(+AR134/(AR88+AR110+AR119),"-")</f>
        <v>0.86187752323592692</v>
      </c>
      <c r="AS347" s="320">
        <f>IFERROR(+AS134/(AS88+AS110+AS119),"-")</f>
        <v>0.84977645475396979</v>
      </c>
      <c r="AT347" s="320">
        <f>IFERROR(+AT134/(AT88+AT110+AT119),"-")</f>
        <v>0.87851814031917286</v>
      </c>
      <c r="AU347" s="320">
        <f>IFERROR(+AU134/(AU88+AU110+AU119),"-")</f>
        <v>0.8431331072681475</v>
      </c>
      <c r="AV347" s="321">
        <f t="shared" ref="AV347" si="548">IFERROR(+AV134/(AV88+AV110+AV119),"-")</f>
        <v>0.83461078311920145</v>
      </c>
      <c r="AX347" s="320">
        <f>IFERROR(+AX134/(AX88+AX110+AX119),"-")</f>
        <v>0.8021745319030551</v>
      </c>
      <c r="AY347" s="320">
        <f>IFERROR(+AY134/(AY88+AY110+AY119),"-")</f>
        <v>0.94689077744981365</v>
      </c>
      <c r="AZ347" s="320">
        <f>IFERROR(+AZ134/(AZ88+AZ110+AZ119),"-")</f>
        <v>0.75247489809243151</v>
      </c>
      <c r="BA347" s="320">
        <f>IFERROR(+BA134/(BA88+BA110+BA119),"-")</f>
        <v>0.94408405789201122</v>
      </c>
      <c r="BB347" s="320">
        <f>IFERROR(+BB134/(BB88+BB110+BB119),"-")</f>
        <v>0.86951276559076252</v>
      </c>
      <c r="BC347" s="321">
        <f t="shared" ref="BC347" si="549">IFERROR(+BC134/(BC88+BC110+BC119),"-")</f>
        <v>0.87493976959130926</v>
      </c>
    </row>
    <row r="348" spans="1:55" s="204" customFormat="1">
      <c r="A348" s="287"/>
      <c r="B348" s="173" t="s">
        <v>31</v>
      </c>
      <c r="C348" s="308"/>
      <c r="D348" s="168">
        <f t="shared" ref="D348:V348" si="550">IFERROR(+(D91+D96+D122)/(D88+D110+D119),"-")</f>
        <v>6.5139330803144491E-2</v>
      </c>
      <c r="E348" s="168">
        <f t="shared" si="550"/>
        <v>0</v>
      </c>
      <c r="F348" s="168">
        <f t="shared" si="550"/>
        <v>1.3172434771159931E-2</v>
      </c>
      <c r="G348" s="168">
        <f t="shared" si="550"/>
        <v>3.8419158615594896E-2</v>
      </c>
      <c r="H348" s="168">
        <f t="shared" si="550"/>
        <v>6.5539789642094518E-2</v>
      </c>
      <c r="I348" s="168">
        <f t="shared" si="550"/>
        <v>0</v>
      </c>
      <c r="J348" s="168">
        <f t="shared" si="550"/>
        <v>0</v>
      </c>
      <c r="K348" s="168">
        <f t="shared" si="550"/>
        <v>4.9540659009662411E-2</v>
      </c>
      <c r="L348" s="320">
        <f t="shared" si="550"/>
        <v>2.9046326499837297E-2</v>
      </c>
      <c r="M348" s="168">
        <f t="shared" si="550"/>
        <v>0</v>
      </c>
      <c r="N348" s="168">
        <f t="shared" si="550"/>
        <v>0</v>
      </c>
      <c r="O348" s="168">
        <f t="shared" si="550"/>
        <v>0</v>
      </c>
      <c r="P348" s="168">
        <f t="shared" si="550"/>
        <v>0</v>
      </c>
      <c r="Q348" s="168">
        <f t="shared" si="550"/>
        <v>1.0218735121870028E-3</v>
      </c>
      <c r="R348" s="168">
        <f t="shared" si="550"/>
        <v>0</v>
      </c>
      <c r="S348" s="168">
        <f t="shared" si="550"/>
        <v>0</v>
      </c>
      <c r="T348" s="168">
        <f t="shared" si="550"/>
        <v>0</v>
      </c>
      <c r="U348" s="168">
        <f t="shared" si="550"/>
        <v>0</v>
      </c>
      <c r="V348" s="168">
        <f t="shared" si="550"/>
        <v>0</v>
      </c>
      <c r="W348" s="168"/>
      <c r="X348" s="168"/>
      <c r="Y348" s="168">
        <f t="shared" ref="Y348:AN348" si="551">IFERROR(+(Y91+Y96+Y122)/(Y88+Y110+Y119),"-")</f>
        <v>0</v>
      </c>
      <c r="Z348" s="168">
        <f t="shared" si="551"/>
        <v>0</v>
      </c>
      <c r="AA348" s="168">
        <f t="shared" si="551"/>
        <v>2.9033179610659918E-2</v>
      </c>
      <c r="AB348" s="168">
        <f t="shared" si="551"/>
        <v>0</v>
      </c>
      <c r="AC348" s="168">
        <f t="shared" si="551"/>
        <v>7.9762600865395855E-2</v>
      </c>
      <c r="AD348" s="168">
        <f t="shared" si="551"/>
        <v>0</v>
      </c>
      <c r="AE348" s="168">
        <f t="shared" si="551"/>
        <v>9.0152033967949602E-2</v>
      </c>
      <c r="AF348" s="168">
        <f t="shared" si="551"/>
        <v>0</v>
      </c>
      <c r="AG348" s="320">
        <f t="shared" si="551"/>
        <v>9.7832256312686099E-3</v>
      </c>
      <c r="AH348" s="320">
        <f t="shared" si="551"/>
        <v>1.1321787091778534E-2</v>
      </c>
      <c r="AI348" s="320">
        <f t="shared" si="551"/>
        <v>7.6674941021429351E-3</v>
      </c>
      <c r="AJ348" s="168">
        <f t="shared" si="551"/>
        <v>0</v>
      </c>
      <c r="AK348" s="168">
        <f t="shared" si="551"/>
        <v>0</v>
      </c>
      <c r="AL348" s="168">
        <f t="shared" si="551"/>
        <v>0</v>
      </c>
      <c r="AM348" s="320">
        <f t="shared" si="551"/>
        <v>0</v>
      </c>
      <c r="AN348" s="321">
        <f t="shared" si="551"/>
        <v>2.4061735675118812E-2</v>
      </c>
      <c r="AQ348" s="320">
        <f>IFERROR(+(AQ91+AQ96+AQ122)/(AQ88+AQ110+AQ119),"-")</f>
        <v>4.9540659009662411E-2</v>
      </c>
      <c r="AR348" s="320">
        <f>IFERROR(+(AR91+AR96+AR122)/(AR88+AR110+AR119),"-")</f>
        <v>9.7832256312686081E-3</v>
      </c>
      <c r="AS348" s="320">
        <f>IFERROR(+(AS91+AS96+AS122)/(AS88+AS110+AS119),"-")</f>
        <v>1.1321787091778534E-2</v>
      </c>
      <c r="AT348" s="320">
        <f>IFERROR(+(AT91+AT96+AT122)/(AT88+AT110+AT119),"-")</f>
        <v>7.6674941021429351E-3</v>
      </c>
      <c r="AU348" s="320">
        <f>IFERROR(+(AU91+AU96+AU122)/(AU88+AU110+AU119),"-")</f>
        <v>0</v>
      </c>
      <c r="AV348" s="321">
        <f t="shared" ref="AV348" si="552">IFERROR(+(AV91+AV96+AV122)/(AV88+AV110+AV119),"-")</f>
        <v>2.4061735675118812E-2</v>
      </c>
      <c r="AX348" s="320">
        <f>IFERROR(+(AX91+AX96+AX122)/(AX88+AX110+AX119),"-")</f>
        <v>3.4047825468096947E-2</v>
      </c>
      <c r="AY348" s="320">
        <f>IFERROR(+(AY91+AY96+AY122)/(AY88+AY110+AY119),"-")</f>
        <v>1.3840903014066342E-3</v>
      </c>
      <c r="AZ348" s="320">
        <f>IFERROR(+(AZ91+AZ96+AZ122)/(AZ88+AZ110+AZ119),"-")</f>
        <v>1.552877234466816E-3</v>
      </c>
      <c r="BA348" s="320">
        <f>IFERROR(+(BA91+BA96+BA122)/(BA88+BA110+BA119),"-")</f>
        <v>0</v>
      </c>
      <c r="BB348" s="320">
        <f>IFERROR(+(BB91+BB96+BB122)/(BB88+BB110+BB119),"-")</f>
        <v>0</v>
      </c>
      <c r="BC348" s="321">
        <f t="shared" ref="BC348" si="553">IFERROR(+(BC91+BC96+BC122)/(BC88+BC110+BC119),"-")</f>
        <v>1.1564238468614481E-3</v>
      </c>
    </row>
    <row r="349" spans="1:55" s="204" customFormat="1">
      <c r="A349" s="287"/>
      <c r="B349" s="173" t="s">
        <v>30</v>
      </c>
      <c r="C349" s="308"/>
      <c r="D349" s="169">
        <f t="shared" ref="D349:K349" si="554">IF(D65&lt;0.00001,"Loss",+IF(D365&gt;+D96+D97+D122+D123, "No net debt",(+D96+D97+D122+D123-D365)/D65))</f>
        <v>4.8083654300966279</v>
      </c>
      <c r="E349" s="169" t="str">
        <f t="shared" si="554"/>
        <v>Loss</v>
      </c>
      <c r="F349" s="169" t="str">
        <f t="shared" si="554"/>
        <v>No net debt</v>
      </c>
      <c r="G349" s="169">
        <f t="shared" si="554"/>
        <v>1.5625357900764645</v>
      </c>
      <c r="H349" s="169" t="str">
        <f t="shared" si="554"/>
        <v>Loss</v>
      </c>
      <c r="I349" s="169" t="str">
        <f t="shared" si="554"/>
        <v>No net debt</v>
      </c>
      <c r="J349" s="169" t="str">
        <f t="shared" si="554"/>
        <v>No net debt</v>
      </c>
      <c r="K349" s="169">
        <f t="shared" si="554"/>
        <v>1.1320918146383716</v>
      </c>
      <c r="L349" s="324"/>
      <c r="M349" s="169" t="str">
        <f t="shared" ref="M349:V349" si="555">IF(M65&lt;0.00001,"Loss",+IF(M365&gt;+M96+M97+M122+M123, "No net debt",(+M96+M97+M122+M123-M365)/M65))</f>
        <v>Loss</v>
      </c>
      <c r="N349" s="169" t="str">
        <f t="shared" si="555"/>
        <v>No net debt</v>
      </c>
      <c r="O349" s="169" t="str">
        <f t="shared" si="555"/>
        <v>No net debt</v>
      </c>
      <c r="P349" s="169" t="str">
        <f t="shared" si="555"/>
        <v>No net debt</v>
      </c>
      <c r="Q349" s="169" t="str">
        <f t="shared" si="555"/>
        <v>No net debt</v>
      </c>
      <c r="R349" s="169" t="str">
        <f t="shared" si="555"/>
        <v>No net debt</v>
      </c>
      <c r="S349" s="169" t="str">
        <f t="shared" si="555"/>
        <v>No net debt</v>
      </c>
      <c r="T349" s="169" t="str">
        <f t="shared" si="555"/>
        <v>No net debt</v>
      </c>
      <c r="U349" s="169" t="str">
        <f t="shared" si="555"/>
        <v>No net debt</v>
      </c>
      <c r="V349" s="169" t="str">
        <f t="shared" si="555"/>
        <v>No net debt</v>
      </c>
      <c r="W349" s="169"/>
      <c r="X349" s="169"/>
      <c r="Y349" s="169" t="str">
        <f t="shared" ref="Y349:AF349" si="556">IF(Y65&lt;0.00001,"Loss",+IF(Y365&gt;+Y96+Y97+Y122+Y123, "No net debt",(+Y96+Y97+Y122+Y123-Y365)/Y65))</f>
        <v>No net debt</v>
      </c>
      <c r="Z349" s="169" t="str">
        <f t="shared" si="556"/>
        <v>No net debt</v>
      </c>
      <c r="AA349" s="169">
        <f t="shared" si="556"/>
        <v>9.7785977859778592E-2</v>
      </c>
      <c r="AB349" s="169" t="str">
        <f t="shared" si="556"/>
        <v>No net debt</v>
      </c>
      <c r="AC349" s="169">
        <f t="shared" si="556"/>
        <v>3.766645728643216</v>
      </c>
      <c r="AD349" s="169" t="str">
        <f t="shared" si="556"/>
        <v>Loss</v>
      </c>
      <c r="AE349" s="169" t="str">
        <f t="shared" si="556"/>
        <v>Loss</v>
      </c>
      <c r="AF349" s="169" t="str">
        <f t="shared" si="556"/>
        <v>Loss</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57">IFERROR(+D53/D63,"-")</f>
        <v>9.5168700920186845E-3</v>
      </c>
      <c r="E350" s="168">
        <f t="shared" si="557"/>
        <v>1.7177555805584423E-4</v>
      </c>
      <c r="F350" s="168">
        <f t="shared" si="557"/>
        <v>2.3872715647898141E-3</v>
      </c>
      <c r="G350" s="168">
        <f t="shared" si="557"/>
        <v>1.7058988073542252E-4</v>
      </c>
      <c r="H350" s="168">
        <f t="shared" si="557"/>
        <v>1.3828174419467583E-2</v>
      </c>
      <c r="I350" s="168">
        <f t="shared" si="557"/>
        <v>0</v>
      </c>
      <c r="J350" s="168">
        <f t="shared" si="557"/>
        <v>1.3227030577245859E-3</v>
      </c>
      <c r="K350" s="168">
        <f t="shared" si="557"/>
        <v>2.8432084673653628E-3</v>
      </c>
      <c r="L350" s="320">
        <f t="shared" si="557"/>
        <v>2.8998081027544463E-3</v>
      </c>
      <c r="M350" s="168">
        <f t="shared" si="557"/>
        <v>0</v>
      </c>
      <c r="N350" s="168">
        <f t="shared" si="557"/>
        <v>4.783484390735146E-4</v>
      </c>
      <c r="O350" s="168">
        <f t="shared" si="557"/>
        <v>0</v>
      </c>
      <c r="P350" s="168">
        <f t="shared" si="557"/>
        <v>0</v>
      </c>
      <c r="Q350" s="168">
        <f t="shared" si="557"/>
        <v>4.6339650328721895E-4</v>
      </c>
      <c r="R350" s="168">
        <f t="shared" si="557"/>
        <v>1.326447097338639E-3</v>
      </c>
      <c r="S350" s="168">
        <f t="shared" si="557"/>
        <v>0</v>
      </c>
      <c r="T350" s="168">
        <f t="shared" si="557"/>
        <v>0</v>
      </c>
      <c r="U350" s="168">
        <f t="shared" si="557"/>
        <v>0</v>
      </c>
      <c r="V350" s="168">
        <f t="shared" si="557"/>
        <v>0</v>
      </c>
      <c r="W350" s="168"/>
      <c r="X350" s="168"/>
      <c r="Y350" s="168">
        <f t="shared" ref="Y350:AN350" si="558">IFERROR(+Y53/Y63,"-")</f>
        <v>0</v>
      </c>
      <c r="Z350" s="168">
        <f t="shared" si="558"/>
        <v>1.7009897940612356E-3</v>
      </c>
      <c r="AA350" s="168">
        <f t="shared" si="558"/>
        <v>5.2986512524084775E-3</v>
      </c>
      <c r="AB350" s="168">
        <f t="shared" si="558"/>
        <v>0</v>
      </c>
      <c r="AC350" s="168">
        <f t="shared" si="558"/>
        <v>8.6532086600672135E-3</v>
      </c>
      <c r="AD350" s="168">
        <f t="shared" si="558"/>
        <v>0</v>
      </c>
      <c r="AE350" s="168">
        <f t="shared" si="558"/>
        <v>7.5419357635126347E-3</v>
      </c>
      <c r="AF350" s="168">
        <f t="shared" si="558"/>
        <v>0</v>
      </c>
      <c r="AG350" s="320">
        <f t="shared" si="558"/>
        <v>1.5035789276486796E-3</v>
      </c>
      <c r="AH350" s="320">
        <f t="shared" si="558"/>
        <v>1.7560409988656108E-3</v>
      </c>
      <c r="AI350" s="320">
        <f t="shared" si="558"/>
        <v>1.1516243041783173E-3</v>
      </c>
      <c r="AJ350" s="168">
        <f t="shared" si="558"/>
        <v>0</v>
      </c>
      <c r="AK350" s="168">
        <f t="shared" si="558"/>
        <v>1.2753475322025253E-4</v>
      </c>
      <c r="AL350" s="168">
        <f t="shared" si="558"/>
        <v>0</v>
      </c>
      <c r="AM350" s="320">
        <f t="shared" si="558"/>
        <v>1.0548411936582948E-5</v>
      </c>
      <c r="AN350" s="321">
        <f t="shared" si="558"/>
        <v>2.4547794319395252E-3</v>
      </c>
      <c r="AQ350" s="320">
        <f>IFERROR(+AQ53/AQ63,"-")</f>
        <v>2.8432084673653628E-3</v>
      </c>
      <c r="AR350" s="320">
        <f>IFERROR(+AR53/AR63,"-")</f>
        <v>1.5035789276486799E-3</v>
      </c>
      <c r="AS350" s="320">
        <f>IFERROR(+AS53/AS63,"-")</f>
        <v>1.7560409988656108E-3</v>
      </c>
      <c r="AT350" s="320">
        <f>IFERROR(+AT53/AT63,"-")</f>
        <v>1.1516243041783173E-3</v>
      </c>
      <c r="AU350" s="320">
        <f>IFERROR(+AU53/AU63,"-")</f>
        <v>1.0548411936582946E-5</v>
      </c>
      <c r="AV350" s="321">
        <f t="shared" ref="AV350" si="559">IFERROR(+AV53/AV63,"-")</f>
        <v>2.4547794319395252E-3</v>
      </c>
      <c r="AX350" s="320">
        <f>IFERROR(+AX53/AX63,"-")</f>
        <v>1.9168819130143851E-3</v>
      </c>
      <c r="AY350" s="320">
        <f>IFERROR(+AY53/AY63,"-")</f>
        <v>9.2477221400202479E-4</v>
      </c>
      <c r="AZ350" s="320">
        <f>IFERROR(+AZ53/AZ63,"-")</f>
        <v>5.5305273588275279E-4</v>
      </c>
      <c r="BA350" s="320">
        <f>IFERROR(+BA53/BA63,"-")</f>
        <v>1.1832829808660625E-3</v>
      </c>
      <c r="BB350" s="320">
        <f>IFERROR(+BB53/BB63,"-")</f>
        <v>0</v>
      </c>
      <c r="BC350" s="321">
        <f t="shared" ref="BC350" si="560">IFERROR(+BC53/BC63,"-")</f>
        <v>7.8383983539363452E-4</v>
      </c>
    </row>
    <row r="351" spans="1:55" s="204" customFormat="1">
      <c r="A351" s="287"/>
      <c r="B351" s="173" t="s">
        <v>28</v>
      </c>
      <c r="C351" s="308"/>
      <c r="D351" s="169">
        <f t="shared" ref="D351:K351" si="561">IFERROR(IF(D34&gt;D53, "Positive int",(D65+D53-D34+D60)/(D53-D34)),"-")</f>
        <v>18.511945392491466</v>
      </c>
      <c r="E351" s="169" t="str">
        <f t="shared" si="561"/>
        <v>Positive int</v>
      </c>
      <c r="F351" s="169" t="str">
        <f t="shared" si="561"/>
        <v>Positive int</v>
      </c>
      <c r="G351" s="169" t="str">
        <f t="shared" si="561"/>
        <v>Positive int</v>
      </c>
      <c r="H351" s="169" t="str">
        <f t="shared" si="561"/>
        <v>Positive int</v>
      </c>
      <c r="I351" s="169" t="str">
        <f t="shared" si="561"/>
        <v>Positive int</v>
      </c>
      <c r="J351" s="169" t="str">
        <f t="shared" si="561"/>
        <v>Positive int</v>
      </c>
      <c r="K351" s="169">
        <f t="shared" si="561"/>
        <v>248.15566037735849</v>
      </c>
      <c r="L351" s="324"/>
      <c r="M351" s="169" t="str">
        <f t="shared" ref="M351:V351" si="562">IFERROR(IF(M34&gt;M53, "Positive int",(M65+M53-M34+M60)/(M53-M34)),"-")</f>
        <v>Positive int</v>
      </c>
      <c r="N351" s="169" t="str">
        <f t="shared" si="562"/>
        <v>Positive int</v>
      </c>
      <c r="O351" s="169" t="str">
        <f t="shared" si="562"/>
        <v>Positive int</v>
      </c>
      <c r="P351" s="169" t="str">
        <f t="shared" si="562"/>
        <v>Positive int</v>
      </c>
      <c r="Q351" s="169" t="str">
        <f t="shared" si="562"/>
        <v>Positive int</v>
      </c>
      <c r="R351" s="169" t="str">
        <f t="shared" si="562"/>
        <v>Positive int</v>
      </c>
      <c r="S351" s="169" t="str">
        <f t="shared" si="562"/>
        <v>Positive int</v>
      </c>
      <c r="T351" s="169" t="str">
        <f t="shared" si="562"/>
        <v>Positive int</v>
      </c>
      <c r="U351" s="169" t="str">
        <f t="shared" si="562"/>
        <v>Positive int</v>
      </c>
      <c r="V351" s="169" t="str">
        <f t="shared" si="562"/>
        <v>Positive int</v>
      </c>
      <c r="W351" s="169"/>
      <c r="X351" s="169"/>
      <c r="Y351" s="169" t="str">
        <f t="shared" ref="Y351:AF351" si="563">IFERROR(IF(Y34&gt;Y53, "Positive int",(Y65+Y53-Y34+Y60)/(Y53-Y34)),"-")</f>
        <v>Positive int</v>
      </c>
      <c r="Z351" s="169" t="str">
        <f t="shared" si="563"/>
        <v>Positive int</v>
      </c>
      <c r="AA351" s="169" t="str">
        <f t="shared" si="563"/>
        <v>Positive int</v>
      </c>
      <c r="AB351" s="169" t="str">
        <f t="shared" si="563"/>
        <v>Positive int</v>
      </c>
      <c r="AC351" s="169" t="str">
        <f t="shared" si="563"/>
        <v>Positive int</v>
      </c>
      <c r="AD351" s="169" t="str">
        <f t="shared" si="563"/>
        <v>Positive int</v>
      </c>
      <c r="AE351" s="169" t="str">
        <f t="shared" si="563"/>
        <v>Positive int</v>
      </c>
      <c r="AF351" s="169" t="str">
        <f t="shared" si="56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4">IFERROR(+D187/D58,"-")</f>
        <v>1.1836443531358785</v>
      </c>
      <c r="E355" s="167">
        <f t="shared" si="564"/>
        <v>1.1704968264390458</v>
      </c>
      <c r="F355" s="167">
        <f t="shared" si="564"/>
        <v>1.2104081036767513</v>
      </c>
      <c r="G355" s="167">
        <f t="shared" si="564"/>
        <v>1.757689110556941</v>
      </c>
      <c r="H355" s="167">
        <f t="shared" si="564"/>
        <v>2.4506725850542668</v>
      </c>
      <c r="I355" s="167">
        <f t="shared" si="564"/>
        <v>1.0655691860248331</v>
      </c>
      <c r="J355" s="167">
        <f t="shared" si="564"/>
        <v>1.2394042943846586</v>
      </c>
      <c r="K355" s="167">
        <f t="shared" si="564"/>
        <v>1.069023569023569</v>
      </c>
      <c r="L355" s="351">
        <f t="shared" si="564"/>
        <v>1.4706872704017133</v>
      </c>
      <c r="M355" s="167">
        <f t="shared" si="564"/>
        <v>0.27150916784203105</v>
      </c>
      <c r="N355" s="167">
        <f t="shared" si="564"/>
        <v>0.73230703442377587</v>
      </c>
      <c r="O355" s="167">
        <f t="shared" si="564"/>
        <v>0.91175132676269899</v>
      </c>
      <c r="P355" s="167">
        <f t="shared" si="564"/>
        <v>1.1543021375965512</v>
      </c>
      <c r="Q355" s="167">
        <f t="shared" si="564"/>
        <v>3.3308800336452529</v>
      </c>
      <c r="R355" s="167">
        <f t="shared" si="564"/>
        <v>2.665972015480798</v>
      </c>
      <c r="S355" s="167">
        <f t="shared" si="564"/>
        <v>1.0737327188940091</v>
      </c>
      <c r="T355" s="167">
        <f t="shared" si="564"/>
        <v>1.75</v>
      </c>
      <c r="U355" s="167">
        <f t="shared" si="564"/>
        <v>2.9247406753476053</v>
      </c>
      <c r="V355" s="167">
        <f t="shared" si="564"/>
        <v>0.75058411214953269</v>
      </c>
      <c r="W355" s="167"/>
      <c r="X355" s="167"/>
      <c r="Y355" s="167">
        <f t="shared" ref="Y355:AN355" si="565">IFERROR(+Y187/Y58,"-")</f>
        <v>0.58989361702127663</v>
      </c>
      <c r="Z355" s="167">
        <f t="shared" si="565"/>
        <v>0.89784946236559138</v>
      </c>
      <c r="AA355" s="167">
        <f t="shared" si="565"/>
        <v>0.52568255437297551</v>
      </c>
      <c r="AB355" s="167">
        <f t="shared" si="565"/>
        <v>0.92708950800237111</v>
      </c>
      <c r="AC355" s="167">
        <f t="shared" si="565"/>
        <v>3.3241855873642647</v>
      </c>
      <c r="AD355" s="167">
        <f t="shared" si="565"/>
        <v>0.79303716360529686</v>
      </c>
      <c r="AE355" s="167">
        <f t="shared" si="565"/>
        <v>1.014475271411339</v>
      </c>
      <c r="AF355" s="167">
        <f t="shared" si="565"/>
        <v>1.2113488819427747</v>
      </c>
      <c r="AG355" s="351">
        <f t="shared" si="565"/>
        <v>1.5272427275009863</v>
      </c>
      <c r="AH355" s="351">
        <f t="shared" si="565"/>
        <v>1.7462689722233966</v>
      </c>
      <c r="AI355" s="351">
        <f t="shared" si="565"/>
        <v>1.2420522418870936</v>
      </c>
      <c r="AJ355" s="167">
        <f t="shared" si="565"/>
        <v>1.794325153374233</v>
      </c>
      <c r="AK355" s="167">
        <f t="shared" si="565"/>
        <v>0.15947136563876652</v>
      </c>
      <c r="AL355" s="167">
        <f t="shared" si="565"/>
        <v>0.482030804335425</v>
      </c>
      <c r="AM355" s="351">
        <f t="shared" si="565"/>
        <v>1.3525722789115646</v>
      </c>
      <c r="AN355" s="352">
        <f t="shared" si="565"/>
        <v>1.4791184213591781</v>
      </c>
      <c r="AQ355" s="351">
        <f>IFERROR(+AQ187/AQ58,"-")</f>
        <v>1.069023569023569</v>
      </c>
      <c r="AR355" s="351">
        <f>IFERROR(+AR187/AR58,"-")</f>
        <v>1.5272427275009863</v>
      </c>
      <c r="AS355" s="351">
        <f>IFERROR(+AS187/AS58,"-")</f>
        <v>1.7462689722233966</v>
      </c>
      <c r="AT355" s="351">
        <f>IFERROR(+AT187/AT58,"-")</f>
        <v>1.2420522418870936</v>
      </c>
      <c r="AU355" s="351">
        <f>IFERROR(+AU187/AU58,"-")</f>
        <v>1.3525722789115646</v>
      </c>
      <c r="AV355" s="352">
        <f t="shared" ref="AV355" si="566">IFERROR(+AV187/AV58,"-")</f>
        <v>1.4791184213591779</v>
      </c>
      <c r="AX355" s="351">
        <f>IFERROR(+AX187/AX58,"-")</f>
        <v>1.3032481108484442</v>
      </c>
      <c r="AY355" s="351">
        <f>IFERROR(+AY187/AY58,"-")</f>
        <v>0.99647005237986797</v>
      </c>
      <c r="AZ355" s="351">
        <f>IFERROR(+AZ187/AZ58,"-")</f>
        <v>1.5409674234945705</v>
      </c>
      <c r="BA355" s="351">
        <f>IFERROR(+BA187/BA58,"-")</f>
        <v>0.67338470657972738</v>
      </c>
      <c r="BB355" s="351">
        <f>IFERROR(+BB187/BB58,"-")</f>
        <v>0.482030804335425</v>
      </c>
      <c r="BC355" s="352">
        <f t="shared" ref="BC355" si="567">IFERROR(+BC187/BC58,"-")</f>
        <v>1.6670226398974797</v>
      </c>
    </row>
    <row r="356" spans="1:55" s="204" customFormat="1">
      <c r="A356" s="287"/>
      <c r="B356" s="173" t="s">
        <v>25</v>
      </c>
      <c r="C356" s="308"/>
      <c r="D356" s="162">
        <f t="shared" ref="D356:V356" si="568">IFERROR(+(D110*1000)/D266,"-")</f>
        <v>30813.989036474806</v>
      </c>
      <c r="E356" s="162">
        <f t="shared" si="568"/>
        <v>60071.599045346062</v>
      </c>
      <c r="F356" s="162">
        <f t="shared" si="568"/>
        <v>50074.10901467505</v>
      </c>
      <c r="G356" s="162">
        <f t="shared" si="568"/>
        <v>52170.353112045748</v>
      </c>
      <c r="H356" s="162">
        <f t="shared" si="568"/>
        <v>53496.110559417415</v>
      </c>
      <c r="I356" s="162">
        <f t="shared" si="568"/>
        <v>70319.311258278147</v>
      </c>
      <c r="J356" s="162">
        <f t="shared" si="568"/>
        <v>36291.268825671817</v>
      </c>
      <c r="K356" s="162">
        <f t="shared" si="568"/>
        <v>39948.441528005627</v>
      </c>
      <c r="L356" s="337">
        <f t="shared" si="568"/>
        <v>48928.309170002787</v>
      </c>
      <c r="M356" s="162">
        <f t="shared" si="568"/>
        <v>19112.990007686396</v>
      </c>
      <c r="N356" s="162">
        <f t="shared" si="568"/>
        <v>28876.738919443545</v>
      </c>
      <c r="O356" s="162">
        <f t="shared" si="568"/>
        <v>29708.319948602635</v>
      </c>
      <c r="P356" s="162">
        <f t="shared" si="568"/>
        <v>27939.407955596671</v>
      </c>
      <c r="Q356" s="162">
        <f t="shared" si="568"/>
        <v>32731.764399947991</v>
      </c>
      <c r="R356" s="162">
        <f t="shared" si="568"/>
        <v>30223.019003226964</v>
      </c>
      <c r="S356" s="162">
        <f t="shared" si="568"/>
        <v>11111.173656065297</v>
      </c>
      <c r="T356" s="162">
        <f t="shared" si="568"/>
        <v>21316.957605985037</v>
      </c>
      <c r="U356" s="162">
        <f t="shared" si="568"/>
        <v>17288.228822882287</v>
      </c>
      <c r="V356" s="162">
        <f t="shared" si="568"/>
        <v>5653.333333333333</v>
      </c>
      <c r="W356" s="162"/>
      <c r="X356" s="162"/>
      <c r="Y356" s="162">
        <f t="shared" ref="Y356:AN356" si="569">IFERROR(+(Y110*1000)/Y266,"-")</f>
        <v>4979.479922165222</v>
      </c>
      <c r="Z356" s="162">
        <f t="shared" si="569"/>
        <v>25873.793103448275</v>
      </c>
      <c r="AA356" s="162">
        <f t="shared" si="569"/>
        <v>30220.662549129702</v>
      </c>
      <c r="AB356" s="162">
        <f t="shared" si="569"/>
        <v>15462.706097880136</v>
      </c>
      <c r="AC356" s="162">
        <f t="shared" si="569"/>
        <v>22689.218681798342</v>
      </c>
      <c r="AD356" s="162">
        <f t="shared" si="569"/>
        <v>15508.297771455665</v>
      </c>
      <c r="AE356" s="162">
        <f t="shared" si="569"/>
        <v>14271.966527196653</v>
      </c>
      <c r="AF356" s="162">
        <f t="shared" si="569"/>
        <v>15437.552742616033</v>
      </c>
      <c r="AG356" s="337">
        <f t="shared" si="569"/>
        <v>21641.990396128826</v>
      </c>
      <c r="AH356" s="337">
        <f t="shared" si="569"/>
        <v>24581.739090826271</v>
      </c>
      <c r="AI356" s="337">
        <f t="shared" si="569"/>
        <v>18162.879706746447</v>
      </c>
      <c r="AJ356" s="162">
        <f t="shared" si="569"/>
        <v>4347.3577432132161</v>
      </c>
      <c r="AK356" s="162">
        <f t="shared" si="569"/>
        <v>12835.719668425019</v>
      </c>
      <c r="AL356" s="162">
        <f t="shared" si="569"/>
        <v>9327.615780445969</v>
      </c>
      <c r="AM356" s="337">
        <f t="shared" si="569"/>
        <v>5471.0698476123316</v>
      </c>
      <c r="AN356" s="338">
        <f t="shared" si="569"/>
        <v>35048.21992265078</v>
      </c>
      <c r="AQ356" s="337">
        <f>IFERROR(+(AQ110*1000)/AQ266,"-")</f>
        <v>39948.441528005627</v>
      </c>
      <c r="AR356" s="337">
        <f>IFERROR(+(AR110*1000)/AR266,"-")</f>
        <v>21641.990396128826</v>
      </c>
      <c r="AS356" s="337">
        <f>IFERROR(+(AS110*1000)/AS266,"-")</f>
        <v>24581.739090826275</v>
      </c>
      <c r="AT356" s="337">
        <f>IFERROR(+(AT110*1000)/AT266,"-")</f>
        <v>18162.879706746451</v>
      </c>
      <c r="AU356" s="337">
        <f>IFERROR(+(AU110*1000)/AU266,"-")</f>
        <v>5471.0698476123325</v>
      </c>
      <c r="AV356" s="338">
        <f t="shared" ref="AV356" si="570">IFERROR(+(AV110*1000)/AV266,"-")</f>
        <v>35048.21992265078</v>
      </c>
      <c r="AX356" s="337">
        <f>IFERROR(+(AX110*1000)/AX266,"-")</f>
        <v>36955.373786272707</v>
      </c>
      <c r="AY356" s="337">
        <f>IFERROR(+(AY110*1000)/AY266,"-")</f>
        <v>19794.239183276615</v>
      </c>
      <c r="AZ356" s="337">
        <f>IFERROR(+(AZ110*1000)/AZ266,"-")</f>
        <v>25047.060713138453</v>
      </c>
      <c r="BA356" s="337">
        <f>IFERROR(+(BA110*1000)/BA266,"-")</f>
        <v>16629.045876723896</v>
      </c>
      <c r="BB356" s="337">
        <f>IFERROR(+(BB110*1000)/BB266,"-")</f>
        <v>9327.615780445969</v>
      </c>
      <c r="BC356" s="338">
        <f t="shared" ref="BC356" si="571">IFERROR(+(BC110*1000)/BC266,"-")</f>
        <v>19801.7601760176</v>
      </c>
    </row>
    <row r="357" spans="1:55" s="204" customFormat="1">
      <c r="A357" s="287"/>
      <c r="B357" s="173" t="s">
        <v>24</v>
      </c>
      <c r="C357" s="308"/>
      <c r="D357" s="162">
        <f t="shared" ref="D357:V357" si="572">+D88+D110+D119</f>
        <v>665036</v>
      </c>
      <c r="E357" s="162">
        <f t="shared" si="572"/>
        <v>260036</v>
      </c>
      <c r="F357" s="162">
        <f t="shared" si="572"/>
        <v>1101315</v>
      </c>
      <c r="G357" s="162">
        <f t="shared" si="572"/>
        <v>1924899</v>
      </c>
      <c r="H357" s="162">
        <f t="shared" si="572"/>
        <v>767549</v>
      </c>
      <c r="I357" s="162">
        <f t="shared" si="572"/>
        <v>1660994</v>
      </c>
      <c r="J357" s="162">
        <f t="shared" si="572"/>
        <v>423037</v>
      </c>
      <c r="K357" s="162">
        <f t="shared" si="572"/>
        <v>756954</v>
      </c>
      <c r="L357" s="337">
        <f t="shared" si="572"/>
        <v>7559820</v>
      </c>
      <c r="M357" s="162">
        <f t="shared" si="572"/>
        <v>56885</v>
      </c>
      <c r="N357" s="162">
        <f t="shared" si="572"/>
        <v>100094</v>
      </c>
      <c r="O357" s="162">
        <f t="shared" si="572"/>
        <v>253788</v>
      </c>
      <c r="P357" s="162">
        <f t="shared" si="572"/>
        <v>139093</v>
      </c>
      <c r="Q357" s="162">
        <f t="shared" si="572"/>
        <v>258349</v>
      </c>
      <c r="R357" s="162">
        <f t="shared" si="572"/>
        <v>97682</v>
      </c>
      <c r="S357" s="162">
        <f t="shared" si="572"/>
        <v>50744</v>
      </c>
      <c r="T357" s="162">
        <f t="shared" si="572"/>
        <v>99960</v>
      </c>
      <c r="U357" s="162">
        <f t="shared" si="572"/>
        <v>104222</v>
      </c>
      <c r="V357" s="162">
        <f t="shared" si="572"/>
        <v>21999</v>
      </c>
      <c r="W357" s="162"/>
      <c r="X357" s="162"/>
      <c r="Y357" s="162">
        <f t="shared" ref="Y357:AN357" si="573">+Y88+Y110+Y119</f>
        <v>82411</v>
      </c>
      <c r="Z357" s="162">
        <f t="shared" si="573"/>
        <v>276126</v>
      </c>
      <c r="AA357" s="162">
        <f t="shared" si="573"/>
        <v>122515</v>
      </c>
      <c r="AB357" s="162">
        <f t="shared" si="573"/>
        <v>80971</v>
      </c>
      <c r="AC357" s="162">
        <f t="shared" si="573"/>
        <v>171020</v>
      </c>
      <c r="AD357" s="162">
        <f t="shared" si="573"/>
        <v>84305</v>
      </c>
      <c r="AE357" s="162">
        <f t="shared" si="573"/>
        <v>36505</v>
      </c>
      <c r="AF357" s="162">
        <f t="shared" si="573"/>
        <v>84615</v>
      </c>
      <c r="AG357" s="337">
        <f t="shared" si="573"/>
        <v>2121284</v>
      </c>
      <c r="AH357" s="337">
        <f t="shared" si="573"/>
        <v>1228163</v>
      </c>
      <c r="AI357" s="337">
        <f t="shared" si="573"/>
        <v>893121</v>
      </c>
      <c r="AJ357" s="162">
        <f t="shared" si="573"/>
        <v>158304</v>
      </c>
      <c r="AK357" s="162">
        <f t="shared" si="573"/>
        <v>92989</v>
      </c>
      <c r="AL357" s="162">
        <f t="shared" si="573"/>
        <v>55993</v>
      </c>
      <c r="AM357" s="337">
        <f t="shared" si="573"/>
        <v>307286</v>
      </c>
      <c r="AN357" s="338">
        <f t="shared" si="573"/>
        <v>9988390</v>
      </c>
      <c r="AQ357" s="337">
        <f>+AQ88+AQ110+AQ119</f>
        <v>94619.25</v>
      </c>
      <c r="AR357" s="337">
        <f>+AR88+AR110+AR119</f>
        <v>117849.11111111111</v>
      </c>
      <c r="AS357" s="337">
        <f>+AS88+AS110+AS119</f>
        <v>175451.85714285716</v>
      </c>
      <c r="AT357" s="337">
        <f>+AT88+AT110+AT119</f>
        <v>81192.818181818177</v>
      </c>
      <c r="AU357" s="337">
        <f>+AU88+AU110+AU119</f>
        <v>102428.66666666667</v>
      </c>
      <c r="AV357" s="338">
        <f t="shared" ref="AV357" si="574">+AV88+AV110+AV119</f>
        <v>344427.24137931032</v>
      </c>
      <c r="AX357" s="337">
        <f>+AX88+AX110+AX119</f>
        <v>772810</v>
      </c>
      <c r="AY357" s="337">
        <f>+AY88+AY110+AY119</f>
        <v>95369.5</v>
      </c>
      <c r="AZ357" s="337">
        <f>+AZ88+AZ110+AZ119</f>
        <v>170007</v>
      </c>
      <c r="BA357" s="337">
        <f>+BA88+BA110+BA119</f>
        <v>73378</v>
      </c>
      <c r="BB357" s="337">
        <f>+BB88+BB110+BB119</f>
        <v>81234</v>
      </c>
      <c r="BC357" s="338">
        <f t="shared" ref="BC357" si="575">+BC88+BC110+BC119</f>
        <v>114145</v>
      </c>
    </row>
    <row r="358" spans="1:55" s="204" customFormat="1">
      <c r="A358" s="287"/>
      <c r="B358" s="173" t="s">
        <v>23</v>
      </c>
      <c r="C358" s="308"/>
      <c r="D358" s="167">
        <f t="shared" ref="D358:V358" si="576">IFERROR(+D42/D357,"-")</f>
        <v>0.49483486608243765</v>
      </c>
      <c r="E358" s="167">
        <f t="shared" si="576"/>
        <v>0.43914688735405866</v>
      </c>
      <c r="F358" s="167">
        <f t="shared" si="576"/>
        <v>0.40238805428056462</v>
      </c>
      <c r="G358" s="167">
        <f t="shared" si="576"/>
        <v>0.50572575496168892</v>
      </c>
      <c r="H358" s="167">
        <f t="shared" si="576"/>
        <v>0.36675443522172524</v>
      </c>
      <c r="I358" s="167">
        <f t="shared" si="576"/>
        <v>0.3787268346544298</v>
      </c>
      <c r="J358" s="167">
        <f t="shared" si="576"/>
        <v>0.5411867047090444</v>
      </c>
      <c r="K358" s="167">
        <f t="shared" si="576"/>
        <v>0.46694779339299347</v>
      </c>
      <c r="L358" s="351">
        <f t="shared" si="576"/>
        <v>0.44351175027976858</v>
      </c>
      <c r="M358" s="167">
        <f t="shared" si="576"/>
        <v>0.29531510943130879</v>
      </c>
      <c r="N358" s="167">
        <f t="shared" si="576"/>
        <v>0.41227246388394911</v>
      </c>
      <c r="O358" s="167">
        <f t="shared" si="576"/>
        <v>0.38154680284331804</v>
      </c>
      <c r="P358" s="167">
        <f t="shared" si="576"/>
        <v>0.40137174408489285</v>
      </c>
      <c r="Q358" s="167">
        <f t="shared" si="576"/>
        <v>0.41716437841834109</v>
      </c>
      <c r="R358" s="167">
        <f t="shared" si="576"/>
        <v>0.36554329354435822</v>
      </c>
      <c r="S358" s="167">
        <f t="shared" si="576"/>
        <v>0.70786693993378524</v>
      </c>
      <c r="T358" s="167">
        <f t="shared" si="576"/>
        <v>0.63870548219287715</v>
      </c>
      <c r="U358" s="167">
        <f t="shared" si="576"/>
        <v>0.43329623304100862</v>
      </c>
      <c r="V358" s="167">
        <f t="shared" si="576"/>
        <v>1.1530524114732488</v>
      </c>
      <c r="W358" s="167"/>
      <c r="X358" s="167"/>
      <c r="Y358" s="167">
        <f t="shared" ref="Y358:AN358" si="577">IFERROR(+Y42/Y357,"-")</f>
        <v>0.69965174551940879</v>
      </c>
      <c r="Z358" s="167">
        <f t="shared" si="577"/>
        <v>0.53213750244453617</v>
      </c>
      <c r="AA358" s="167">
        <f t="shared" si="577"/>
        <v>0.40300371383095945</v>
      </c>
      <c r="AB358" s="167">
        <f t="shared" si="577"/>
        <v>0.6257425498017809</v>
      </c>
      <c r="AC358" s="167">
        <f t="shared" si="577"/>
        <v>0.53014852064086071</v>
      </c>
      <c r="AD358" s="167">
        <f t="shared" si="577"/>
        <v>0.6254907775339541</v>
      </c>
      <c r="AE358" s="167">
        <f t="shared" si="577"/>
        <v>0.63051636762087382</v>
      </c>
      <c r="AF358" s="167">
        <f t="shared" si="577"/>
        <v>0.71984872658512089</v>
      </c>
      <c r="AG358" s="351">
        <f t="shared" si="577"/>
        <v>0.49802760969299725</v>
      </c>
      <c r="AH358" s="351">
        <f t="shared" si="577"/>
        <v>0.50457146160566635</v>
      </c>
      <c r="AI358" s="351">
        <f t="shared" si="577"/>
        <v>0.48902892217291943</v>
      </c>
      <c r="AJ358" s="167">
        <f t="shared" si="577"/>
        <v>0.95850389124722057</v>
      </c>
      <c r="AK358" s="167">
        <f t="shared" si="577"/>
        <v>0.17338609943111552</v>
      </c>
      <c r="AL358" s="167">
        <f t="shared" si="577"/>
        <v>0.50647402353865667</v>
      </c>
      <c r="AM358" s="351">
        <f t="shared" si="577"/>
        <v>0.63854845323249354</v>
      </c>
      <c r="AN358" s="352">
        <f t="shared" si="577"/>
        <v>0.46108972517092345</v>
      </c>
      <c r="AQ358" s="351">
        <f>IFERROR(+AQ42/AQ357,"-")</f>
        <v>0.46694779339299347</v>
      </c>
      <c r="AR358" s="351">
        <f>IFERROR(+AR42/AR357,"-")</f>
        <v>0.49802760969299725</v>
      </c>
      <c r="AS358" s="351">
        <f>IFERROR(+AS42/AS357,"-")</f>
        <v>0.50457146160566635</v>
      </c>
      <c r="AT358" s="351">
        <f>IFERROR(+AT42/AT357,"-")</f>
        <v>0.48902892217291943</v>
      </c>
      <c r="AU358" s="351">
        <f>IFERROR(+AU42/AU357,"-")</f>
        <v>0.63854845323249343</v>
      </c>
      <c r="AV358" s="352">
        <f t="shared" ref="AV358" si="578">IFERROR(+AV42/AV357,"-")</f>
        <v>0.46108972517092345</v>
      </c>
      <c r="AX358" s="351">
        <f>IFERROR(+AX42/AX357,"-")</f>
        <v>0.44159689962604004</v>
      </c>
      <c r="AY358" s="351">
        <f>IFERROR(+AY42/AY357,"-")</f>
        <v>0.54209679195130522</v>
      </c>
      <c r="AZ358" s="351">
        <f>IFERROR(+AZ42/AZ357,"-")</f>
        <v>0.5333074520460922</v>
      </c>
      <c r="BA358" s="351">
        <f>IFERROR(+BA42/BA357,"-")</f>
        <v>0.56237564392597239</v>
      </c>
      <c r="BB358" s="351">
        <f>IFERROR(+BB42/BB357,"-")</f>
        <v>0.34910259251052517</v>
      </c>
      <c r="BC358" s="352">
        <f t="shared" ref="BC358" si="579">IFERROR(+BC42/BC357,"-")</f>
        <v>0.53361951903280913</v>
      </c>
    </row>
    <row r="359" spans="1:55" s="204" customFormat="1">
      <c r="A359" s="287"/>
      <c r="B359" s="173" t="s">
        <v>22</v>
      </c>
      <c r="C359" s="308"/>
      <c r="D359" s="161">
        <f t="shared" ref="D359:V359" si="580">IFERROR(+D287/D266,"-")</f>
        <v>11.056662449926208</v>
      </c>
      <c r="E359" s="161">
        <f t="shared" si="580"/>
        <v>0</v>
      </c>
      <c r="F359" s="161">
        <f t="shared" si="580"/>
        <v>20.522589098532496</v>
      </c>
      <c r="G359" s="161">
        <f t="shared" si="580"/>
        <v>16.8113709945838</v>
      </c>
      <c r="H359" s="161">
        <f t="shared" si="580"/>
        <v>0</v>
      </c>
      <c r="I359" s="161">
        <f t="shared" si="580"/>
        <v>15.14251655629139</v>
      </c>
      <c r="J359" s="161">
        <f t="shared" si="580"/>
        <v>15.084555566492766</v>
      </c>
      <c r="K359" s="161">
        <f t="shared" si="580"/>
        <v>13.429634403562222</v>
      </c>
      <c r="L359" s="347">
        <f t="shared" si="580"/>
        <v>13.760756640203862</v>
      </c>
      <c r="M359" s="161">
        <f t="shared" si="580"/>
        <v>12.103766333589547</v>
      </c>
      <c r="N359" s="161">
        <f t="shared" si="580"/>
        <v>11.568100938207699</v>
      </c>
      <c r="O359" s="161">
        <f t="shared" si="580"/>
        <v>0</v>
      </c>
      <c r="P359" s="161">
        <f t="shared" si="580"/>
        <v>12.790471785383904</v>
      </c>
      <c r="Q359" s="161">
        <f t="shared" si="580"/>
        <v>10.51215706670134</v>
      </c>
      <c r="R359" s="161">
        <f t="shared" si="580"/>
        <v>12.764073144496235</v>
      </c>
      <c r="S359" s="161">
        <f t="shared" si="580"/>
        <v>6.4047283985364478</v>
      </c>
      <c r="T359" s="161">
        <f t="shared" si="580"/>
        <v>9.3533665835411473</v>
      </c>
      <c r="U359" s="161">
        <f t="shared" si="580"/>
        <v>8.5617161716171619</v>
      </c>
      <c r="V359" s="161">
        <f t="shared" si="580"/>
        <v>3.2047058823529411</v>
      </c>
      <c r="W359" s="161"/>
      <c r="X359" s="161"/>
      <c r="Y359" s="161">
        <f t="shared" ref="Y359:AN359" si="581">IFERROR(+Y287/Y266,"-")</f>
        <v>2.3817442066159562</v>
      </c>
      <c r="Z359" s="161">
        <f t="shared" si="581"/>
        <v>11.978325123152709</v>
      </c>
      <c r="AA359" s="161">
        <f t="shared" si="581"/>
        <v>16.888265019651882</v>
      </c>
      <c r="AB359" s="161">
        <f t="shared" si="581"/>
        <v>10.646689348338132</v>
      </c>
      <c r="AC359" s="161">
        <f t="shared" si="581"/>
        <v>10.262912847373782</v>
      </c>
      <c r="AD359" s="161">
        <f t="shared" si="581"/>
        <v>0</v>
      </c>
      <c r="AE359" s="161">
        <f t="shared" si="581"/>
        <v>7.1406903765690375</v>
      </c>
      <c r="AF359" s="161">
        <f t="shared" si="581"/>
        <v>6.7554852320675103</v>
      </c>
      <c r="AG359" s="347">
        <f t="shared" si="581"/>
        <v>8.4274339888160572</v>
      </c>
      <c r="AH359" s="347">
        <f t="shared" si="581"/>
        <v>7.8002641887583124</v>
      </c>
      <c r="AI359" s="347">
        <f t="shared" si="581"/>
        <v>9.1696719764965913</v>
      </c>
      <c r="AJ359" s="161">
        <f t="shared" si="581"/>
        <v>4.4713554245966574</v>
      </c>
      <c r="AK359" s="161">
        <f t="shared" si="581"/>
        <v>0</v>
      </c>
      <c r="AL359" s="161">
        <f t="shared" si="581"/>
        <v>3.3344768439108061</v>
      </c>
      <c r="AM359" s="347">
        <f t="shared" si="581"/>
        <v>4.0831276687428995</v>
      </c>
      <c r="AN359" s="348">
        <f t="shared" si="581"/>
        <v>10.921463363645866</v>
      </c>
      <c r="AQ359" s="347">
        <f>IFERROR(+AQ287/AQ266,"-")</f>
        <v>13.429634403562222</v>
      </c>
      <c r="AR359" s="347">
        <f>IFERROR(+AR287/AR266,"-")</f>
        <v>8.4274339888160572</v>
      </c>
      <c r="AS359" s="347">
        <f>IFERROR(+AS287/AS266,"-")</f>
        <v>7.8002641887583124</v>
      </c>
      <c r="AT359" s="347">
        <f>IFERROR(+AT287/AT266,"-")</f>
        <v>9.1696719764965895</v>
      </c>
      <c r="AU359" s="347">
        <f>IFERROR(+AU287/AU266,"-")</f>
        <v>4.0831276687429003</v>
      </c>
      <c r="AV359" s="348">
        <f t="shared" ref="AV359" si="582">IFERROR(+AV287/AV266,"-")</f>
        <v>10.921463363645866</v>
      </c>
      <c r="AX359" s="347">
        <f>IFERROR(+AX287/AX266,"-")</f>
        <v>12.754472359012881</v>
      </c>
      <c r="AY359" s="347">
        <f>IFERROR(+AY287/AY266,"-")</f>
        <v>8.9042294603791934</v>
      </c>
      <c r="AZ359" s="347">
        <f>IFERROR(+AZ287/AZ266,"-")</f>
        <v>11.329424991969162</v>
      </c>
      <c r="BA359" s="347">
        <f>IFERROR(+BA287/BA266,"-")</f>
        <v>10.019420208274697</v>
      </c>
      <c r="BB359" s="347">
        <f>IFERROR(+BB287/BB266,"-")</f>
        <v>14.898513436249285</v>
      </c>
      <c r="BC359" s="348">
        <f t="shared" ref="BC359" si="583">IFERROR(+BC287/BC266,"-")</f>
        <v>8.9507150715071511</v>
      </c>
    </row>
    <row r="360" spans="1:55" s="204" customFormat="1">
      <c r="A360" s="287"/>
      <c r="B360" s="173" t="s">
        <v>21</v>
      </c>
      <c r="C360" s="308"/>
      <c r="D360" s="162">
        <f t="shared" ref="D360:V360" si="584">IFERROR(+(D51*1000)/D287,"-")</f>
        <v>117.6066778854634</v>
      </c>
      <c r="E360" s="162" t="str">
        <f t="shared" si="584"/>
        <v>-</v>
      </c>
      <c r="F360" s="162">
        <f t="shared" si="584"/>
        <v>63.824951285973683</v>
      </c>
      <c r="G360" s="162">
        <f t="shared" si="584"/>
        <v>125.91635334116872</v>
      </c>
      <c r="H360" s="162" t="str">
        <f t="shared" si="584"/>
        <v>-</v>
      </c>
      <c r="I360" s="162">
        <f t="shared" si="584"/>
        <v>137.57500481080419</v>
      </c>
      <c r="J360" s="162">
        <f t="shared" si="584"/>
        <v>65.757876327947585</v>
      </c>
      <c r="K360" s="162">
        <f t="shared" si="584"/>
        <v>120.82000898711701</v>
      </c>
      <c r="L360" s="337">
        <f t="shared" si="584"/>
        <v>118.20976510686698</v>
      </c>
      <c r="M360" s="162">
        <f t="shared" si="584"/>
        <v>86.810186067187402</v>
      </c>
      <c r="N360" s="162">
        <f t="shared" si="584"/>
        <v>71.846072097771071</v>
      </c>
      <c r="O360" s="162" t="str">
        <f t="shared" si="584"/>
        <v>-</v>
      </c>
      <c r="P360" s="162">
        <f t="shared" si="584"/>
        <v>64.965826492604776</v>
      </c>
      <c r="Q360" s="162">
        <f t="shared" si="584"/>
        <v>110.78677534663385</v>
      </c>
      <c r="R360" s="162">
        <f t="shared" si="584"/>
        <v>78.710076125733863</v>
      </c>
      <c r="S360" s="162">
        <f t="shared" si="584"/>
        <v>120.10019335559852</v>
      </c>
      <c r="T360" s="162">
        <f t="shared" si="584"/>
        <v>133.06849388114219</v>
      </c>
      <c r="U360" s="162">
        <f t="shared" si="584"/>
        <v>60.853699277876288</v>
      </c>
      <c r="V360" s="162">
        <f t="shared" si="584"/>
        <v>298.94762604013704</v>
      </c>
      <c r="W360" s="162"/>
      <c r="X360" s="162"/>
      <c r="Y360" s="162">
        <f t="shared" ref="Y360:AN360" si="585">IFERROR(+(Y51*1000)/Y287,"-")</f>
        <v>110.1455733808675</v>
      </c>
      <c r="Z360" s="162">
        <f t="shared" si="585"/>
        <v>58.833689751603885</v>
      </c>
      <c r="AA360" s="162">
        <f t="shared" si="585"/>
        <v>57.051665669259926</v>
      </c>
      <c r="AB360" s="162">
        <f t="shared" si="585"/>
        <v>98.596396352105401</v>
      </c>
      <c r="AC360" s="162">
        <f t="shared" si="585"/>
        <v>64.320852885719546</v>
      </c>
      <c r="AD360" s="162" t="str">
        <f t="shared" si="585"/>
        <v>-</v>
      </c>
      <c r="AE360" s="162">
        <f t="shared" si="585"/>
        <v>0</v>
      </c>
      <c r="AF360" s="162">
        <f t="shared" si="585"/>
        <v>176.47793635426751</v>
      </c>
      <c r="AG360" s="337">
        <f t="shared" si="585"/>
        <v>104.65388795631451</v>
      </c>
      <c r="AH360" s="337">
        <f t="shared" si="585"/>
        <v>130.35556827272887</v>
      </c>
      <c r="AI360" s="337">
        <f t="shared" si="585"/>
        <v>78.779203066395453</v>
      </c>
      <c r="AJ360" s="162">
        <f t="shared" si="585"/>
        <v>132.6512974526284</v>
      </c>
      <c r="AK360" s="162" t="str">
        <f t="shared" si="585"/>
        <v>-</v>
      </c>
      <c r="AL360" s="162">
        <f t="shared" si="585"/>
        <v>99.10836762688615</v>
      </c>
      <c r="AM360" s="337">
        <f t="shared" si="585"/>
        <v>140.19955866832964</v>
      </c>
      <c r="AN360" s="338">
        <f t="shared" si="585"/>
        <v>115.54429871894358</v>
      </c>
      <c r="AQ360" s="337">
        <f>IFERROR(+(AQ51*1000)/AQ287,"-")</f>
        <v>120.82000898711701</v>
      </c>
      <c r="AR360" s="337">
        <f>IFERROR(+(AR51*1000)/AR287,"-")</f>
        <v>104.65388795631452</v>
      </c>
      <c r="AS360" s="337">
        <f>IFERROR(+(AS51*1000)/AS287,"-")</f>
        <v>130.35556827272887</v>
      </c>
      <c r="AT360" s="337">
        <f>IFERROR(+(AT51*1000)/AT287,"-")</f>
        <v>78.779203066395453</v>
      </c>
      <c r="AU360" s="337">
        <f>IFERROR(+(AU51*1000)/AU287,"-")</f>
        <v>140.19955866832964</v>
      </c>
      <c r="AV360" s="338">
        <f t="shared" ref="AV360" si="586">IFERROR(+(AV51*1000)/AV287,"-")</f>
        <v>115.54429871894357</v>
      </c>
      <c r="AX360" s="337">
        <f>IFERROR(+(AX51*1000)/AX287,"-")</f>
        <v>108.32966141254794</v>
      </c>
      <c r="AY360" s="337">
        <f>IFERROR(+(AY51*1000)/AY287,"-")</f>
        <v>98.083642716750376</v>
      </c>
      <c r="AZ360" s="337">
        <f>IFERROR(+(AZ51*1000)/AZ287,"-")</f>
        <v>80.113982732466653</v>
      </c>
      <c r="BA360" s="337">
        <f>IFERROR(+(BA51*1000)/BA287,"-")</f>
        <v>74.46838394336919</v>
      </c>
      <c r="BB360" s="337">
        <f>IFERROR(+(BB51*1000)/BB287,"-")</f>
        <v>22.603856855032141</v>
      </c>
      <c r="BC360" s="338">
        <f t="shared" ref="BC360" si="587">IFERROR(+(BC51*1000)/BC287,"-")</f>
        <v>121.11305031833042</v>
      </c>
    </row>
    <row r="361" spans="1:55" s="204" customFormat="1">
      <c r="A361" s="287"/>
      <c r="B361" s="173" t="s">
        <v>20</v>
      </c>
      <c r="C361" s="308"/>
      <c r="D361" s="163">
        <f t="shared" ref="D361:V361" si="588">IFERROR(+D58/D110,"-")</f>
        <v>5.994837522215931E-2</v>
      </c>
      <c r="E361" s="163">
        <f t="shared" si="588"/>
        <v>4.5381406436233611E-2</v>
      </c>
      <c r="F361" s="163">
        <f t="shared" si="588"/>
        <v>4.6600740621343208E-2</v>
      </c>
      <c r="G361" s="163">
        <f t="shared" si="588"/>
        <v>5.8608797931536068E-2</v>
      </c>
      <c r="H361" s="163">
        <f t="shared" si="588"/>
        <v>5.7153950749249359E-2</v>
      </c>
      <c r="I361" s="163">
        <f t="shared" si="588"/>
        <v>4.0412061687198679E-2</v>
      </c>
      <c r="J361" s="163">
        <f t="shared" si="588"/>
        <v>5.3181188175207429E-2</v>
      </c>
      <c r="K361" s="163">
        <f t="shared" si="588"/>
        <v>5.3141499472016893E-2</v>
      </c>
      <c r="L361" s="322">
        <f t="shared" si="588"/>
        <v>5.1802042650916008E-2</v>
      </c>
      <c r="M361" s="163">
        <f t="shared" si="588"/>
        <v>5.7025657524330413E-2</v>
      </c>
      <c r="N361" s="163">
        <f t="shared" si="588"/>
        <v>5.2398664545474913E-2</v>
      </c>
      <c r="O361" s="163">
        <f t="shared" si="588"/>
        <v>3.56555870331524E-2</v>
      </c>
      <c r="P361" s="163">
        <f t="shared" si="588"/>
        <v>4.6080622465027726E-2</v>
      </c>
      <c r="Q361" s="163">
        <f t="shared" si="588"/>
        <v>3.7781043934217842E-2</v>
      </c>
      <c r="R361" s="163">
        <f t="shared" si="588"/>
        <v>3.9849570540502068E-2</v>
      </c>
      <c r="S361" s="163">
        <f t="shared" si="588"/>
        <v>4.9470591215360453E-2</v>
      </c>
      <c r="T361" s="163">
        <f t="shared" si="588"/>
        <v>5.2175337209438358E-2</v>
      </c>
      <c r="U361" s="163">
        <f t="shared" si="588"/>
        <v>5.7664651606745145E-2</v>
      </c>
      <c r="V361" s="163">
        <f t="shared" si="588"/>
        <v>0.11875693673695893</v>
      </c>
      <c r="W361" s="163"/>
      <c r="X361" s="163"/>
      <c r="Y361" s="163">
        <f t="shared" ref="Y361:AN361" si="589">IFERROR(+Y58/Y110,"-")</f>
        <v>0.13357490496998117</v>
      </c>
      <c r="Z361" s="163">
        <f t="shared" si="589"/>
        <v>4.886927450032176E-2</v>
      </c>
      <c r="AA361" s="163">
        <f t="shared" si="589"/>
        <v>4.0150121695186072E-2</v>
      </c>
      <c r="AB361" s="163">
        <f t="shared" si="589"/>
        <v>5.7106104970973036E-2</v>
      </c>
      <c r="AC361" s="163">
        <f t="shared" si="589"/>
        <v>3.2479816343151023E-2</v>
      </c>
      <c r="AD361" s="163">
        <f t="shared" si="589"/>
        <v>7.1574892224905984E-2</v>
      </c>
      <c r="AE361" s="163">
        <f t="shared" si="589"/>
        <v>6.0759308120785692E-2</v>
      </c>
      <c r="AF361" s="163">
        <f t="shared" si="589"/>
        <v>5.6837127941618611E-2</v>
      </c>
      <c r="AG361" s="322">
        <f t="shared" si="589"/>
        <v>4.770544765103274E-2</v>
      </c>
      <c r="AH361" s="322">
        <f t="shared" si="589"/>
        <v>4.3828839053676572E-2</v>
      </c>
      <c r="AI361" s="322">
        <f t="shared" si="589"/>
        <v>5.3914679733654269E-2</v>
      </c>
      <c r="AJ361" s="163">
        <f t="shared" si="589"/>
        <v>7.2445249391659902E-2</v>
      </c>
      <c r="AK361" s="163">
        <f t="shared" si="589"/>
        <v>6.6635354899313104E-2</v>
      </c>
      <c r="AL361" s="163">
        <f t="shared" si="589"/>
        <v>5.3726860365330392E-2</v>
      </c>
      <c r="AM361" s="322">
        <f t="shared" si="589"/>
        <v>6.736359730774738E-2</v>
      </c>
      <c r="AN361" s="323">
        <f t="shared" si="589"/>
        <v>5.1204522479624003E-2</v>
      </c>
      <c r="AQ361" s="322">
        <f>IFERROR(+AQ58/AQ110,"-")</f>
        <v>5.3141499472016893E-2</v>
      </c>
      <c r="AR361" s="322">
        <f>IFERROR(+AR58/AR110,"-")</f>
        <v>4.770544765103274E-2</v>
      </c>
      <c r="AS361" s="322">
        <f>IFERROR(+AS58/AS110,"-")</f>
        <v>4.3828839053676572E-2</v>
      </c>
      <c r="AT361" s="322">
        <f>IFERROR(+AT58/AT110,"-")</f>
        <v>5.3914679733654269E-2</v>
      </c>
      <c r="AU361" s="322">
        <f>IFERROR(+AU58/AU110,"-")</f>
        <v>6.736359730774738E-2</v>
      </c>
      <c r="AV361" s="323">
        <f t="shared" ref="AV361" si="590">IFERROR(+AV58/AV110,"-")</f>
        <v>5.1204522479624009E-2</v>
      </c>
      <c r="AX361" s="322">
        <f>IFERROR(+AX58/AX110,"-")</f>
        <v>5.5094268030930066E-2</v>
      </c>
      <c r="AY361" s="322">
        <f>IFERROR(+AY58/AY110,"-")</f>
        <v>5.3921297746013619E-2</v>
      </c>
      <c r="AZ361" s="322">
        <f>IFERROR(+AZ58/AZ110,"-")</f>
        <v>3.2479816343151023E-2</v>
      </c>
      <c r="BA361" s="322">
        <f>IFERROR(+BA58/BA110,"-")</f>
        <v>5.7106104970973036E-2</v>
      </c>
      <c r="BB361" s="322">
        <f>IFERROR(+BB58/BB110,"-")</f>
        <v>5.3726860365330392E-2</v>
      </c>
      <c r="BC361" s="323">
        <f t="shared" ref="BC361" si="591">IFERROR(+BC58/BC110,"-")</f>
        <v>5.2022800253336145E-2</v>
      </c>
    </row>
    <row r="362" spans="1:55" s="204" customFormat="1">
      <c r="A362" s="287"/>
      <c r="B362" s="173" t="s">
        <v>19</v>
      </c>
      <c r="C362" s="308"/>
      <c r="D362" s="163">
        <f t="shared" ref="D362:V362" si="592">IFERROR(+(D69-D67+D53+D60)/D110,"-")</f>
        <v>9.2885257174526989E-2</v>
      </c>
      <c r="E362" s="163">
        <f t="shared" si="592"/>
        <v>3.8190305919745732E-2</v>
      </c>
      <c r="F362" s="163">
        <f t="shared" si="592"/>
        <v>5.8055460774072809E-2</v>
      </c>
      <c r="G362" s="163">
        <f t="shared" si="592"/>
        <v>8.1442867267764701E-2</v>
      </c>
      <c r="H362" s="163">
        <f t="shared" si="592"/>
        <v>6.0931522615156386E-2</v>
      </c>
      <c r="I362" s="163">
        <f t="shared" si="592"/>
        <v>7.7448791774437434E-2</v>
      </c>
      <c r="J362" s="163">
        <f t="shared" si="592"/>
        <v>8.1104905840518826E-2</v>
      </c>
      <c r="K362" s="163">
        <f t="shared" si="592"/>
        <v>7.8252962571864371E-2</v>
      </c>
      <c r="L362" s="322">
        <f t="shared" si="592"/>
        <v>7.4474228951823179E-2</v>
      </c>
      <c r="M362" s="163">
        <f t="shared" si="592"/>
        <v>-3.0965977640151211E-3</v>
      </c>
      <c r="N362" s="163">
        <f t="shared" si="592"/>
        <v>7.4167021443456049E-2</v>
      </c>
      <c r="O362" s="163">
        <f t="shared" si="592"/>
        <v>9.1434008780086937E-2</v>
      </c>
      <c r="P362" s="163">
        <f t="shared" si="592"/>
        <v>5.3803493088320505E-2</v>
      </c>
      <c r="Q362" s="163">
        <f t="shared" si="592"/>
        <v>5.6280289187256693E-2</v>
      </c>
      <c r="R362" s="163">
        <f t="shared" si="592"/>
        <v>4.3657761116120151E-2</v>
      </c>
      <c r="S362" s="163">
        <f t="shared" si="592"/>
        <v>8.0500531941841022E-2</v>
      </c>
      <c r="T362" s="163">
        <f t="shared" si="592"/>
        <v>8.8861852341455994E-2</v>
      </c>
      <c r="U362" s="163">
        <f t="shared" si="592"/>
        <v>7.5023862551702195E-2</v>
      </c>
      <c r="V362" s="163">
        <f t="shared" si="592"/>
        <v>0.14476970033296338</v>
      </c>
      <c r="W362" s="163"/>
      <c r="X362" s="163"/>
      <c r="Y362" s="163">
        <f t="shared" ref="Y362:AN362" si="593">IFERROR(+(Y69-Y67+Y53+Y60)/Y110,"-")</f>
        <v>0.29152012504884722</v>
      </c>
      <c r="Z362" s="163">
        <f t="shared" si="593"/>
        <v>6.5326575761845113E-2</v>
      </c>
      <c r="AA362" s="163">
        <f t="shared" si="593"/>
        <v>5.7605484644111256E-2</v>
      </c>
      <c r="AB362" s="163">
        <f t="shared" si="593"/>
        <v>8.3695817747913945E-2</v>
      </c>
      <c r="AC362" s="163">
        <f t="shared" si="593"/>
        <v>6.6216502183490122E-2</v>
      </c>
      <c r="AD362" s="163">
        <f t="shared" si="593"/>
        <v>7.0504784908429388E-2</v>
      </c>
      <c r="AE362" s="163">
        <f t="shared" si="593"/>
        <v>7.2009674582233951E-2</v>
      </c>
      <c r="AF362" s="163">
        <f t="shared" si="593"/>
        <v>5.6317817804138082E-2</v>
      </c>
      <c r="AG362" s="322">
        <f t="shared" si="593"/>
        <v>7.0779878576040553E-2</v>
      </c>
      <c r="AH362" s="322">
        <f t="shared" si="593"/>
        <v>6.9386242454844885E-2</v>
      </c>
      <c r="AI362" s="322">
        <f t="shared" si="593"/>
        <v>7.3012090030436544E-2</v>
      </c>
      <c r="AJ362" s="163">
        <f t="shared" si="593"/>
        <v>0.13631262569584107</v>
      </c>
      <c r="AK362" s="163">
        <f t="shared" si="593"/>
        <v>9.2643691657370991E-2</v>
      </c>
      <c r="AL362" s="163">
        <f t="shared" si="593"/>
        <v>0.13139021699154102</v>
      </c>
      <c r="AM362" s="322">
        <f t="shared" si="593"/>
        <v>0.12983674638407561</v>
      </c>
      <c r="AN362" s="323">
        <f t="shared" si="593"/>
        <v>7.4623943861243061E-2</v>
      </c>
      <c r="AQ362" s="322">
        <f>IFERROR(+(AQ69-AQ67+AQ53+AQ60)/AQ110,"-")</f>
        <v>7.8252962571864371E-2</v>
      </c>
      <c r="AR362" s="322">
        <f>IFERROR(+(AR69-AR67+AR53+AR60)/AR110,"-")</f>
        <v>7.0779878576040553E-2</v>
      </c>
      <c r="AS362" s="322">
        <f>IFERROR(+(AS69-AS67+AS53+AS60)/AS110,"-")</f>
        <v>6.9386242454844885E-2</v>
      </c>
      <c r="AT362" s="322">
        <f>IFERROR(+(AT69-AT67+AT53+AT60)/AT110,"-")</f>
        <v>7.3012090030436544E-2</v>
      </c>
      <c r="AU362" s="322">
        <f>IFERROR(+(AU69-AU67+AU53+AU60)/AU110,"-")</f>
        <v>0.12983674638407561</v>
      </c>
      <c r="AV362" s="323">
        <f t="shared" ref="AV362" si="594">IFERROR(+(AV69-AV67+AV53+AV60)/AV110,"-")</f>
        <v>7.4623943861243047E-2</v>
      </c>
      <c r="AX362" s="322">
        <f>IFERROR(+(AX69-AX67+AX53+AX60)/AX110,"-")</f>
        <v>8.0644469154632997E-2</v>
      </c>
      <c r="AY362" s="322">
        <f>IFERROR(+(AY69-AY67+AY53+AY60)/AY110,"-")</f>
        <v>7.4551628015497307E-2</v>
      </c>
      <c r="AZ362" s="322">
        <f>IFERROR(+(AZ69-AZ67+AZ53+AZ60)/AZ110,"-")</f>
        <v>6.2599796079336675E-2</v>
      </c>
      <c r="BA362" s="322">
        <f>IFERROR(+(BA69-BA67+BA53+BA60)/BA110,"-")</f>
        <v>7.86689910803446E-2</v>
      </c>
      <c r="BB362" s="322">
        <f>IFERROR(+(BB69-BB67+BB53+BB60)/BB110,"-")</f>
        <v>0.13139021699154102</v>
      </c>
      <c r="BC362" s="323">
        <f t="shared" ref="BC362" si="595">IFERROR(+(BC69-BC67+BC53+BC60)/BC110,"-")</f>
        <v>8.4167601862242911E-2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596">+D81+D82-D91+D113</f>
        <v>8182</v>
      </c>
      <c r="E365" s="162">
        <f t="shared" si="596"/>
        <v>13810</v>
      </c>
      <c r="F365" s="162">
        <f t="shared" si="596"/>
        <v>79994</v>
      </c>
      <c r="G365" s="162">
        <f t="shared" si="596"/>
        <v>27566</v>
      </c>
      <c r="H365" s="162">
        <f t="shared" si="596"/>
        <v>88447</v>
      </c>
      <c r="I365" s="162">
        <f t="shared" si="596"/>
        <v>109055</v>
      </c>
      <c r="J365" s="162">
        <f t="shared" si="596"/>
        <v>21370</v>
      </c>
      <c r="K365" s="162">
        <f t="shared" si="596"/>
        <v>19202</v>
      </c>
      <c r="L365" s="337">
        <f t="shared" si="596"/>
        <v>367626</v>
      </c>
      <c r="M365" s="162">
        <f t="shared" si="596"/>
        <v>30974</v>
      </c>
      <c r="N365" s="162">
        <f t="shared" si="596"/>
        <v>6023</v>
      </c>
      <c r="O365" s="162">
        <f t="shared" si="596"/>
        <v>54443</v>
      </c>
      <c r="P365" s="162">
        <f t="shared" si="596"/>
        <v>15849</v>
      </c>
      <c r="Q365" s="162">
        <f t="shared" si="596"/>
        <v>1917</v>
      </c>
      <c r="R365" s="162">
        <f t="shared" si="596"/>
        <v>10423</v>
      </c>
      <c r="S365" s="162">
        <f t="shared" si="596"/>
        <v>10174</v>
      </c>
      <c r="T365" s="162">
        <f t="shared" si="596"/>
        <v>4902</v>
      </c>
      <c r="U365" s="162">
        <f t="shared" si="596"/>
        <v>21564</v>
      </c>
      <c r="V365" s="162">
        <f t="shared" si="596"/>
        <v>5583</v>
      </c>
      <c r="W365" s="162"/>
      <c r="X365" s="162"/>
      <c r="Y365" s="162">
        <f t="shared" ref="Y365:AN365" si="597">+Y81+Y82-Y91+Y113</f>
        <v>41756</v>
      </c>
      <c r="Z365" s="162">
        <f t="shared" si="597"/>
        <v>7586</v>
      </c>
      <c r="AA365" s="162">
        <f t="shared" si="597"/>
        <v>6492</v>
      </c>
      <c r="AB365" s="162">
        <f t="shared" si="597"/>
        <v>17624</v>
      </c>
      <c r="AC365" s="162">
        <f t="shared" si="597"/>
        <v>1648</v>
      </c>
      <c r="AD365" s="162">
        <f t="shared" si="597"/>
        <v>12014</v>
      </c>
      <c r="AE365" s="162">
        <f t="shared" si="597"/>
        <v>8328</v>
      </c>
      <c r="AF365" s="162">
        <f t="shared" si="597"/>
        <v>3209</v>
      </c>
      <c r="AG365" s="337">
        <f t="shared" si="597"/>
        <v>260509</v>
      </c>
      <c r="AH365" s="337">
        <f t="shared" si="597"/>
        <v>85719</v>
      </c>
      <c r="AI365" s="337">
        <f t="shared" si="597"/>
        <v>174790</v>
      </c>
      <c r="AJ365" s="162">
        <f t="shared" si="597"/>
        <v>51699</v>
      </c>
      <c r="AK365" s="162">
        <f t="shared" si="597"/>
        <v>73733</v>
      </c>
      <c r="AL365" s="162">
        <f t="shared" si="597"/>
        <v>21571</v>
      </c>
      <c r="AM365" s="337">
        <f t="shared" si="597"/>
        <v>147003</v>
      </c>
      <c r="AN365" s="338">
        <f t="shared" si="597"/>
        <v>775138</v>
      </c>
      <c r="AQ365" s="337">
        <f>+AQ81+AQ82-AQ91+AQ113</f>
        <v>2400.25</v>
      </c>
      <c r="AR365" s="337">
        <f>+AR81+AR82-AR91+AR113</f>
        <v>14472.722222222223</v>
      </c>
      <c r="AS365" s="337">
        <f>+AS81+AS82-AS91+AS113</f>
        <v>12245.571428571428</v>
      </c>
      <c r="AT365" s="337">
        <f>+AT81+AT82-AT91+AT113</f>
        <v>15889.999999999998</v>
      </c>
      <c r="AU365" s="337">
        <f>+AU81+AU82-AU91+AU113</f>
        <v>49001.000000000007</v>
      </c>
      <c r="AV365" s="338">
        <f t="shared" ref="AV365" si="598">+AV81+AV82-AV91+AV113</f>
        <v>26728.896551724138</v>
      </c>
      <c r="AX365" s="337">
        <f>+AX81+AX82-AX91+AX113</f>
        <v>20941</v>
      </c>
      <c r="AY365" s="337">
        <f>+AY81+AY82-AY91+AY113</f>
        <v>9593.5</v>
      </c>
      <c r="AZ365" s="337">
        <f>+AZ81+AZ82-AZ91+AZ113</f>
        <v>6674.5</v>
      </c>
      <c r="BA365" s="337">
        <f>+BA81+BA82-BA91+BA113</f>
        <v>15698</v>
      </c>
      <c r="BB365" s="337">
        <f>+BB81+BB82-BB91+BB113</f>
        <v>45646</v>
      </c>
      <c r="BC365" s="338">
        <f t="shared" ref="BC365" si="599">+BC81+BC82-BC91+BC113</f>
        <v>11705</v>
      </c>
    </row>
    <row r="366" spans="1:55" s="204" customFormat="1">
      <c r="A366" s="287"/>
      <c r="B366" s="173" t="s">
        <v>16</v>
      </c>
      <c r="C366" s="308"/>
      <c r="D366" s="161">
        <f t="shared" ref="D366:V366" si="600">IFERROR(+D88/D100,"-")</f>
        <v>0.27747217387898088</v>
      </c>
      <c r="E366" s="161">
        <f t="shared" si="600"/>
        <v>1.442406408370116</v>
      </c>
      <c r="F366" s="161">
        <f t="shared" si="600"/>
        <v>1.1869812651574443</v>
      </c>
      <c r="G366" s="161">
        <f t="shared" si="600"/>
        <v>0.66424393568341988</v>
      </c>
      <c r="H366" s="161">
        <f t="shared" si="600"/>
        <v>1.4322661382834498</v>
      </c>
      <c r="I366" s="161">
        <f t="shared" si="600"/>
        <v>1.1833195403645738</v>
      </c>
      <c r="J366" s="161">
        <f t="shared" si="600"/>
        <v>0.91386432752649993</v>
      </c>
      <c r="K366" s="161">
        <f t="shared" si="600"/>
        <v>1.0556684446702227</v>
      </c>
      <c r="L366" s="347">
        <f t="shared" si="600"/>
        <v>0.85426017334354631</v>
      </c>
      <c r="M366" s="161">
        <f t="shared" si="600"/>
        <v>3.8217018671564125</v>
      </c>
      <c r="N366" s="161">
        <f t="shared" si="600"/>
        <v>1.1815991237677985</v>
      </c>
      <c r="O366" s="161">
        <f t="shared" si="600"/>
        <v>3.9116847826086958</v>
      </c>
      <c r="P366" s="161">
        <f t="shared" si="600"/>
        <v>2.0529964747356053</v>
      </c>
      <c r="Q366" s="161">
        <f t="shared" si="600"/>
        <v>0.16237531325242002</v>
      </c>
      <c r="R366" s="161">
        <f t="shared" si="600"/>
        <v>2.0030571690614489</v>
      </c>
      <c r="S366" s="161">
        <f t="shared" si="600"/>
        <v>3.2906491959499702</v>
      </c>
      <c r="T366" s="161">
        <f t="shared" si="600"/>
        <v>0.75240673886883269</v>
      </c>
      <c r="U366" s="161">
        <f t="shared" si="600"/>
        <v>3.2340156684356836</v>
      </c>
      <c r="V366" s="161">
        <f t="shared" si="600"/>
        <v>2.7070040337367072</v>
      </c>
      <c r="W366" s="161"/>
      <c r="X366" s="161"/>
      <c r="Y366" s="161">
        <f t="shared" ref="Y366:AN366" si="601">IFERROR(+Y88/Y100,"-")</f>
        <v>2.8635341460527872</v>
      </c>
      <c r="Z366" s="161">
        <f t="shared" si="601"/>
        <v>0.39757768828514756</v>
      </c>
      <c r="AA366" s="161">
        <f t="shared" si="601"/>
        <v>0.71773042414355626</v>
      </c>
      <c r="AB366" s="161">
        <f t="shared" si="601"/>
        <v>1.8668036295154939</v>
      </c>
      <c r="AC366" s="161">
        <f t="shared" si="601"/>
        <v>0.46929962806530923</v>
      </c>
      <c r="AD366" s="161">
        <f t="shared" si="601"/>
        <v>1.4205019274644008</v>
      </c>
      <c r="AE366" s="161">
        <f t="shared" si="601"/>
        <v>1.0976599808978031</v>
      </c>
      <c r="AF366" s="161">
        <f t="shared" si="601"/>
        <v>0.49566929133858267</v>
      </c>
      <c r="AG366" s="347">
        <f t="shared" si="601"/>
        <v>1.2753034617113741</v>
      </c>
      <c r="AH366" s="347">
        <f t="shared" si="601"/>
        <v>0.82456394559055257</v>
      </c>
      <c r="AI366" s="347">
        <f t="shared" si="601"/>
        <v>2.0123905338296129</v>
      </c>
      <c r="AJ366" s="161">
        <f t="shared" si="601"/>
        <v>3.1472722560580535</v>
      </c>
      <c r="AK366" s="161">
        <f t="shared" si="601"/>
        <v>57.024024024024023</v>
      </c>
      <c r="AL366" s="161">
        <f t="shared" si="601"/>
        <v>2.264557453416149</v>
      </c>
      <c r="AM366" s="347">
        <f t="shared" si="601"/>
        <v>5.4623199113409679</v>
      </c>
      <c r="AN366" s="348">
        <f t="shared" si="601"/>
        <v>1.0510046098549339</v>
      </c>
      <c r="AQ366" s="347">
        <f>IFERROR(+AQ88/AQ100,"-")</f>
        <v>1.0556684446702227</v>
      </c>
      <c r="AR366" s="347">
        <f>IFERROR(+AR88/AR100,"-")</f>
        <v>1.2753034617113741</v>
      </c>
      <c r="AS366" s="347">
        <f>IFERROR(+AS88/AS100,"-")</f>
        <v>0.82456394559055268</v>
      </c>
      <c r="AT366" s="347">
        <f>IFERROR(+AT88/AT100,"-")</f>
        <v>2.0123905338296133</v>
      </c>
      <c r="AU366" s="347">
        <f>IFERROR(+AU88/AU100,"-")</f>
        <v>5.4623199113409679</v>
      </c>
      <c r="AV366" s="348">
        <f t="shared" ref="AV366" si="602">IFERROR(+AV88/AV100,"-")</f>
        <v>1.0510046098549339</v>
      </c>
      <c r="AX366" s="347">
        <f>IFERROR(+AX88/AX100,"-")</f>
        <v>0.98042015794635329</v>
      </c>
      <c r="AY366" s="347">
        <f>IFERROR(+AY88/AY100,"-")</f>
        <v>1.2611064930266924</v>
      </c>
      <c r="AZ366" s="347">
        <f>IFERROR(+AZ88/AZ100,"-")</f>
        <v>0.65103346456692912</v>
      </c>
      <c r="BA366" s="347">
        <f>IFERROR(+BA88/BA100,"-")</f>
        <v>1.6808739255014327</v>
      </c>
      <c r="BB366" s="347">
        <f>IFERROR(+BB88/BB100,"-")</f>
        <v>4.7141886645962732</v>
      </c>
      <c r="BC366" s="348">
        <f t="shared" ref="BC366" si="603">IFERROR(+BC88/BC100,"-")</f>
        <v>1.3808734761510237</v>
      </c>
    </row>
    <row r="367" spans="1:55" s="204" customFormat="1">
      <c r="A367" s="287"/>
      <c r="B367" s="173" t="s">
        <v>15</v>
      </c>
      <c r="C367" s="308"/>
      <c r="D367" s="164">
        <f t="shared" ref="D367:V367" si="604">+D141</f>
        <v>26680</v>
      </c>
      <c r="E367" s="164">
        <f t="shared" si="604"/>
        <v>0</v>
      </c>
      <c r="F367" s="164">
        <f t="shared" si="604"/>
        <v>0</v>
      </c>
      <c r="G367" s="164">
        <f t="shared" si="604"/>
        <v>240750</v>
      </c>
      <c r="H367" s="164">
        <f t="shared" si="604"/>
        <v>0</v>
      </c>
      <c r="I367" s="164">
        <f t="shared" si="604"/>
        <v>0</v>
      </c>
      <c r="J367" s="164">
        <f t="shared" si="604"/>
        <v>0</v>
      </c>
      <c r="K367" s="164">
        <f t="shared" si="604"/>
        <v>7500</v>
      </c>
      <c r="L367" s="353">
        <f t="shared" si="604"/>
        <v>274930</v>
      </c>
      <c r="M367" s="164">
        <f t="shared" si="604"/>
        <v>0</v>
      </c>
      <c r="N367" s="164">
        <f t="shared" si="604"/>
        <v>0</v>
      </c>
      <c r="O367" s="164">
        <f t="shared" si="604"/>
        <v>0</v>
      </c>
      <c r="P367" s="164">
        <f t="shared" si="604"/>
        <v>0</v>
      </c>
      <c r="Q367" s="164">
        <f t="shared" si="604"/>
        <v>38000</v>
      </c>
      <c r="R367" s="164">
        <f t="shared" si="604"/>
        <v>0</v>
      </c>
      <c r="S367" s="164">
        <f t="shared" si="604"/>
        <v>0</v>
      </c>
      <c r="T367" s="164">
        <f t="shared" si="604"/>
        <v>3380</v>
      </c>
      <c r="U367" s="164">
        <f t="shared" si="604"/>
        <v>0</v>
      </c>
      <c r="V367" s="164">
        <f t="shared" si="604"/>
        <v>0</v>
      </c>
      <c r="W367" s="164"/>
      <c r="X367" s="164"/>
      <c r="Y367" s="164">
        <f t="shared" ref="Y367:AN367" si="605">+Y141</f>
        <v>0</v>
      </c>
      <c r="Z367" s="164">
        <f t="shared" si="605"/>
        <v>25000</v>
      </c>
      <c r="AA367" s="164">
        <f t="shared" si="605"/>
        <v>0</v>
      </c>
      <c r="AB367" s="164">
        <f t="shared" si="605"/>
        <v>0</v>
      </c>
      <c r="AC367" s="164">
        <f t="shared" si="605"/>
        <v>13920</v>
      </c>
      <c r="AD367" s="164">
        <f t="shared" si="605"/>
        <v>0</v>
      </c>
      <c r="AE367" s="164">
        <f t="shared" si="605"/>
        <v>0</v>
      </c>
      <c r="AF367" s="164">
        <f t="shared" si="605"/>
        <v>0</v>
      </c>
      <c r="AG367" s="353">
        <f t="shared" si="605"/>
        <v>80300</v>
      </c>
      <c r="AH367" s="353">
        <f t="shared" si="605"/>
        <v>80300</v>
      </c>
      <c r="AI367" s="353">
        <f t="shared" si="605"/>
        <v>0</v>
      </c>
      <c r="AJ367" s="164">
        <f t="shared" si="605"/>
        <v>0</v>
      </c>
      <c r="AK367" s="164">
        <f t="shared" si="605"/>
        <v>0</v>
      </c>
      <c r="AL367" s="164">
        <f t="shared" si="605"/>
        <v>0</v>
      </c>
      <c r="AM367" s="353">
        <f t="shared" si="605"/>
        <v>0</v>
      </c>
      <c r="AN367" s="354">
        <f t="shared" si="605"/>
        <v>355230</v>
      </c>
      <c r="AQ367" s="353">
        <f>+AQ141</f>
        <v>937.5</v>
      </c>
      <c r="AR367" s="353">
        <f>+AR141</f>
        <v>4461.1111111111113</v>
      </c>
      <c r="AS367" s="353">
        <f>+AS141</f>
        <v>11471.428571428571</v>
      </c>
      <c r="AT367" s="353">
        <f>+AT141</f>
        <v>0</v>
      </c>
      <c r="AU367" s="353">
        <f>+AU141</f>
        <v>0</v>
      </c>
      <c r="AV367" s="354">
        <f t="shared" ref="AV367" si="606">+AV141</f>
        <v>12249.310344827587</v>
      </c>
      <c r="AX367" s="353">
        <f>+AX141</f>
        <v>7500</v>
      </c>
      <c r="AY367" s="353">
        <f>+AY141</f>
        <v>1690</v>
      </c>
      <c r="AZ367" s="353">
        <f>+AZ141</f>
        <v>19460</v>
      </c>
      <c r="BA367" s="353">
        <f>+BA141</f>
        <v>0</v>
      </c>
      <c r="BB367" s="353">
        <f>+BB141</f>
        <v>0</v>
      </c>
      <c r="BC367" s="354">
        <f t="shared" ref="BC367" si="607">+BC141</f>
        <v>0</v>
      </c>
    </row>
    <row r="368" spans="1:55" s="204" customFormat="1">
      <c r="A368" s="287"/>
      <c r="B368" s="173" t="s">
        <v>14</v>
      </c>
      <c r="C368" s="308"/>
      <c r="D368" s="163">
        <f t="shared" ref="D368:V368" si="608">IFERROR(+D141/+D176,"-")</f>
        <v>9.9705517437254282E-2</v>
      </c>
      <c r="E368" s="163">
        <f t="shared" si="608"/>
        <v>0</v>
      </c>
      <c r="F368" s="163">
        <f t="shared" si="608"/>
        <v>0</v>
      </c>
      <c r="G368" s="163">
        <f t="shared" si="608"/>
        <v>0.29613092492481413</v>
      </c>
      <c r="H368" s="163">
        <f t="shared" si="608"/>
        <v>0</v>
      </c>
      <c r="I368" s="163">
        <f t="shared" si="608"/>
        <v>0</v>
      </c>
      <c r="J368" s="163">
        <f t="shared" si="608"/>
        <v>0</v>
      </c>
      <c r="K368" s="163">
        <f t="shared" si="608"/>
        <v>2.4821451028931883E-2</v>
      </c>
      <c r="L368" s="322">
        <f t="shared" si="608"/>
        <v>9.5326164367507626E-2</v>
      </c>
      <c r="M368" s="163">
        <f t="shared" si="608"/>
        <v>0</v>
      </c>
      <c r="N368" s="163">
        <f t="shared" si="608"/>
        <v>0</v>
      </c>
      <c r="O368" s="163">
        <f t="shared" si="608"/>
        <v>0</v>
      </c>
      <c r="P368" s="163">
        <f t="shared" si="608"/>
        <v>0</v>
      </c>
      <c r="Q368" s="163">
        <f t="shared" si="608"/>
        <v>0.39403146030133035</v>
      </c>
      <c r="R368" s="163">
        <f t="shared" si="608"/>
        <v>0</v>
      </c>
      <c r="S368" s="163">
        <f t="shared" si="608"/>
        <v>0</v>
      </c>
      <c r="T368" s="163">
        <f t="shared" si="608"/>
        <v>6.0278565441478076E-2</v>
      </c>
      <c r="U368" s="163">
        <f t="shared" si="608"/>
        <v>0</v>
      </c>
      <c r="V368" s="163">
        <f t="shared" si="608"/>
        <v>0</v>
      </c>
      <c r="W368" s="163"/>
      <c r="X368" s="163"/>
      <c r="Y368" s="163">
        <f t="shared" ref="Y368:AN368" si="609">IFERROR(+Y141/+Y176,"-")</f>
        <v>0</v>
      </c>
      <c r="Z368" s="163">
        <f t="shared" si="609"/>
        <v>0.17648013892516537</v>
      </c>
      <c r="AA368" s="163">
        <f t="shared" si="609"/>
        <v>0</v>
      </c>
      <c r="AB368" s="163">
        <f t="shared" si="609"/>
        <v>0</v>
      </c>
      <c r="AC368" s="163">
        <f t="shared" si="609"/>
        <v>0.16900792831732694</v>
      </c>
      <c r="AD368" s="163">
        <f t="shared" si="609"/>
        <v>0</v>
      </c>
      <c r="AE368" s="163">
        <f t="shared" si="609"/>
        <v>0</v>
      </c>
      <c r="AF368" s="163">
        <f t="shared" si="609"/>
        <v>0</v>
      </c>
      <c r="AG368" s="322">
        <f t="shared" si="609"/>
        <v>8.3131887756422537E-2</v>
      </c>
      <c r="AH368" s="322">
        <f t="shared" si="609"/>
        <v>0.14029215010386512</v>
      </c>
      <c r="AI368" s="322">
        <f t="shared" si="609"/>
        <v>0</v>
      </c>
      <c r="AJ368" s="163">
        <f t="shared" si="609"/>
        <v>0</v>
      </c>
      <c r="AK368" s="163">
        <f t="shared" si="609"/>
        <v>0</v>
      </c>
      <c r="AL368" s="163">
        <f t="shared" si="609"/>
        <v>0</v>
      </c>
      <c r="AM368" s="322">
        <f t="shared" si="609"/>
        <v>0</v>
      </c>
      <c r="AN368" s="323">
        <f t="shared" si="609"/>
        <v>8.81431430947094E-2</v>
      </c>
      <c r="AQ368" s="322">
        <f>IFERROR(+AQ141/+AQ176,"-")</f>
        <v>2.4821451028931883E-2</v>
      </c>
      <c r="AR368" s="322">
        <f>IFERROR(+AR141/+AR176,"-")</f>
        <v>8.3131887756422537E-2</v>
      </c>
      <c r="AS368" s="322">
        <f>IFERROR(+AS141/+AS176,"-")</f>
        <v>0.14029215010386512</v>
      </c>
      <c r="AT368" s="322">
        <f>IFERROR(+AT141/+AT176,"-")</f>
        <v>0</v>
      </c>
      <c r="AU368" s="322">
        <f>IFERROR(+AU141/+AU176,"-")</f>
        <v>0</v>
      </c>
      <c r="AV368" s="323">
        <f t="shared" ref="AV368" si="610">IFERROR(+AV141/+AV176,"-")</f>
        <v>8.81431430947094E-2</v>
      </c>
      <c r="AX368" s="322">
        <f>IFERROR(+AX141/+AX176,"-")</f>
        <v>2.6327521386723205E-2</v>
      </c>
      <c r="AY368" s="322">
        <f>IFERROR(+AY141/+AY176,"-")</f>
        <v>3.5686758945445714E-2</v>
      </c>
      <c r="AZ368" s="322">
        <f>IFERROR(+AZ141/+AZ176,"-")</f>
        <v>0.23627114116775735</v>
      </c>
      <c r="BA368" s="322">
        <f>IFERROR(+BA141/+BA176,"-")</f>
        <v>0</v>
      </c>
      <c r="BB368" s="322">
        <f>IFERROR(+BB141/+BB176,"-")</f>
        <v>0</v>
      </c>
      <c r="BC368" s="323">
        <f t="shared" ref="BC368" si="611">IFERROR(+BC141/+BC176,"-")</f>
        <v>0</v>
      </c>
    </row>
    <row r="369" spans="1:55" s="204" customFormat="1">
      <c r="A369" s="287"/>
      <c r="B369" s="173" t="s">
        <v>13</v>
      </c>
      <c r="C369" s="308"/>
      <c r="D369" s="163">
        <f t="shared" ref="D369:V369" si="612">+D296</f>
        <v>3.0576856959205943E-2</v>
      </c>
      <c r="E369" s="163">
        <f t="shared" si="612"/>
        <v>0.12682989548702311</v>
      </c>
      <c r="F369" s="163">
        <f t="shared" si="612"/>
        <v>0.20448573093794414</v>
      </c>
      <c r="G369" s="163">
        <f t="shared" si="612"/>
        <v>3.3907144658265526E-2</v>
      </c>
      <c r="H369" s="163">
        <f t="shared" si="612"/>
        <v>0.33534407582938386</v>
      </c>
      <c r="I369" s="163">
        <f t="shared" si="612"/>
        <v>0.20346385766951747</v>
      </c>
      <c r="J369" s="163">
        <f t="shared" si="612"/>
        <v>0.10603196340235087</v>
      </c>
      <c r="K369" s="163">
        <f t="shared" si="612"/>
        <v>6.354953368767334E-2</v>
      </c>
      <c r="L369" s="322">
        <f t="shared" si="612"/>
        <v>0.1274665423990447</v>
      </c>
      <c r="M369" s="163">
        <f t="shared" si="612"/>
        <v>1.7423637284131182</v>
      </c>
      <c r="N369" s="163">
        <f t="shared" si="612"/>
        <v>0.16922817566238657</v>
      </c>
      <c r="O369" s="163">
        <f t="shared" si="612"/>
        <v>0.62614866185925078</v>
      </c>
      <c r="P369" s="163">
        <f t="shared" si="612"/>
        <v>0.31704975094520793</v>
      </c>
      <c r="Q369" s="163">
        <f t="shared" si="612"/>
        <v>1.9877850247306587E-2</v>
      </c>
      <c r="R369" s="163">
        <f t="shared" si="612"/>
        <v>0.30194090382387023</v>
      </c>
      <c r="S369" s="163">
        <f t="shared" si="612"/>
        <v>0.30471113240887715</v>
      </c>
      <c r="T369" s="163">
        <f t="shared" si="612"/>
        <v>8.7421753785244236E-2</v>
      </c>
      <c r="U369" s="163">
        <f t="shared" si="612"/>
        <v>0.55962421820257957</v>
      </c>
      <c r="V369" s="163">
        <f t="shared" si="612"/>
        <v>0.23444192491811539</v>
      </c>
      <c r="W369" s="163"/>
      <c r="X369" s="163"/>
      <c r="Y369" s="163">
        <f t="shared" ref="Y369:AN369" si="613">+Y296</f>
        <v>0.85847039473684206</v>
      </c>
      <c r="Z369" s="163">
        <f t="shared" si="613"/>
        <v>5.3551133355452175E-2</v>
      </c>
      <c r="AA369" s="163">
        <f t="shared" si="613"/>
        <v>0.14659922319573662</v>
      </c>
      <c r="AB369" s="163">
        <f t="shared" si="613"/>
        <v>0.38252338679920994</v>
      </c>
      <c r="AC369" s="163">
        <f t="shared" si="613"/>
        <v>2.0008984616878937E-2</v>
      </c>
      <c r="AD369" s="163">
        <f t="shared" si="613"/>
        <v>0.24565492986545617</v>
      </c>
      <c r="AE369" s="163">
        <f t="shared" si="613"/>
        <v>0.39755585258735915</v>
      </c>
      <c r="AF369" s="163">
        <f t="shared" si="613"/>
        <v>5.3494032139761283E-2</v>
      </c>
      <c r="AG369" s="322">
        <f t="shared" si="613"/>
        <v>0.26969620109013548</v>
      </c>
      <c r="AH369" s="322">
        <f t="shared" si="613"/>
        <v>0.14975968636056305</v>
      </c>
      <c r="AI369" s="322">
        <f t="shared" si="613"/>
        <v>0.4441276762256135</v>
      </c>
      <c r="AJ369" s="163">
        <f t="shared" si="613"/>
        <v>0.36555513130541767</v>
      </c>
      <c r="AK369" s="163">
        <f t="shared" si="613"/>
        <v>4.9725519287833828</v>
      </c>
      <c r="AL369" s="163">
        <f t="shared" si="613"/>
        <v>0.90398960690637831</v>
      </c>
      <c r="AM369" s="322">
        <f t="shared" si="613"/>
        <v>0.81615736525350335</v>
      </c>
      <c r="AN369" s="323">
        <f t="shared" si="613"/>
        <v>0.1923348243452041</v>
      </c>
      <c r="AQ369" s="322">
        <f>+AQ296</f>
        <v>6.354953368767334E-2</v>
      </c>
      <c r="AR369" s="322">
        <f>+AR296</f>
        <v>0.26969620109013548</v>
      </c>
      <c r="AS369" s="322">
        <f>+AS296</f>
        <v>0.14975968636056305</v>
      </c>
      <c r="AT369" s="322">
        <f>+AT296</f>
        <v>0.44412767622561344</v>
      </c>
      <c r="AU369" s="322">
        <f>+AU296</f>
        <v>0.81615736525350346</v>
      </c>
      <c r="AV369" s="323">
        <f t="shared" ref="AV369" si="614">+AV296</f>
        <v>0.1923348243452041</v>
      </c>
      <c r="AX369" s="322">
        <f>+AX296</f>
        <v>7.3509950047916092E-2</v>
      </c>
      <c r="AY369" s="322">
        <f>+AY296</f>
        <v>0.20258042718528607</v>
      </c>
      <c r="AZ369" s="322">
        <f>+AZ296</f>
        <v>8.1037601835775769E-2</v>
      </c>
      <c r="BA369" s="322">
        <f>+BA296</f>
        <v>0.44106656177123432</v>
      </c>
      <c r="BB369" s="322">
        <f>+BB296</f>
        <v>1.9129159332830441</v>
      </c>
      <c r="BC369" s="323">
        <f t="shared" ref="BC369" si="615">+BC296</f>
        <v>0.20874574215754463</v>
      </c>
    </row>
    <row r="370" spans="1:55" s="204" customFormat="1">
      <c r="A370" s="287"/>
      <c r="B370" s="173" t="s">
        <v>12</v>
      </c>
      <c r="C370" s="308"/>
      <c r="D370" s="163">
        <f t="shared" ref="D370:V370" si="616">IFERROR(+D368+D369,"-")</f>
        <v>0.13028237439646023</v>
      </c>
      <c r="E370" s="163">
        <f t="shared" si="616"/>
        <v>0.12682989548702311</v>
      </c>
      <c r="F370" s="163">
        <f t="shared" si="616"/>
        <v>0.20448573093794414</v>
      </c>
      <c r="G370" s="163">
        <f t="shared" si="616"/>
        <v>0.33003806958307969</v>
      </c>
      <c r="H370" s="163">
        <f t="shared" si="616"/>
        <v>0.33534407582938386</v>
      </c>
      <c r="I370" s="163">
        <f t="shared" si="616"/>
        <v>0.20346385766951747</v>
      </c>
      <c r="J370" s="163">
        <f t="shared" si="616"/>
        <v>0.10603196340235087</v>
      </c>
      <c r="K370" s="163">
        <f t="shared" si="616"/>
        <v>8.8370984716605219E-2</v>
      </c>
      <c r="L370" s="322">
        <f t="shared" si="616"/>
        <v>0.22279270676655233</v>
      </c>
      <c r="M370" s="163">
        <f t="shared" si="616"/>
        <v>1.7423637284131182</v>
      </c>
      <c r="N370" s="163">
        <f t="shared" si="616"/>
        <v>0.16922817566238657</v>
      </c>
      <c r="O370" s="163">
        <f t="shared" si="616"/>
        <v>0.62614866185925078</v>
      </c>
      <c r="P370" s="163">
        <f t="shared" si="616"/>
        <v>0.31704975094520793</v>
      </c>
      <c r="Q370" s="163">
        <f t="shared" si="616"/>
        <v>0.41390931054863694</v>
      </c>
      <c r="R370" s="163">
        <f t="shared" si="616"/>
        <v>0.30194090382387023</v>
      </c>
      <c r="S370" s="163">
        <f t="shared" si="616"/>
        <v>0.30471113240887715</v>
      </c>
      <c r="T370" s="163">
        <f t="shared" si="616"/>
        <v>0.1477003192267223</v>
      </c>
      <c r="U370" s="163">
        <f t="shared" si="616"/>
        <v>0.55962421820257957</v>
      </c>
      <c r="V370" s="163">
        <f t="shared" si="616"/>
        <v>0.23444192491811539</v>
      </c>
      <c r="W370" s="163"/>
      <c r="X370" s="163"/>
      <c r="Y370" s="163">
        <f t="shared" ref="Y370:AN370" si="617">IFERROR(+Y368+Y369,"-")</f>
        <v>0.85847039473684206</v>
      </c>
      <c r="Z370" s="163">
        <f t="shared" si="617"/>
        <v>0.23003127228061754</v>
      </c>
      <c r="AA370" s="163">
        <f t="shared" si="617"/>
        <v>0.14659922319573662</v>
      </c>
      <c r="AB370" s="163">
        <f t="shared" si="617"/>
        <v>0.38252338679920994</v>
      </c>
      <c r="AC370" s="163">
        <f t="shared" si="617"/>
        <v>0.18901691293420589</v>
      </c>
      <c r="AD370" s="163">
        <f t="shared" si="617"/>
        <v>0.24565492986545617</v>
      </c>
      <c r="AE370" s="163">
        <f t="shared" si="617"/>
        <v>0.39755585258735915</v>
      </c>
      <c r="AF370" s="163">
        <f t="shared" si="617"/>
        <v>5.3494032139761283E-2</v>
      </c>
      <c r="AG370" s="322">
        <f t="shared" si="617"/>
        <v>0.35282808884655803</v>
      </c>
      <c r="AH370" s="322">
        <f t="shared" si="617"/>
        <v>0.29005183646442817</v>
      </c>
      <c r="AI370" s="322">
        <f t="shared" si="617"/>
        <v>0.4441276762256135</v>
      </c>
      <c r="AJ370" s="163">
        <f t="shared" si="617"/>
        <v>0.36555513130541767</v>
      </c>
      <c r="AK370" s="163">
        <f t="shared" si="617"/>
        <v>4.9725519287833828</v>
      </c>
      <c r="AL370" s="163">
        <f t="shared" si="617"/>
        <v>0.90398960690637831</v>
      </c>
      <c r="AM370" s="322">
        <f t="shared" si="617"/>
        <v>0.81615736525350335</v>
      </c>
      <c r="AN370" s="323">
        <f t="shared" si="617"/>
        <v>0.28047796743991349</v>
      </c>
      <c r="AQ370" s="322">
        <f>IFERROR(+AQ368+AQ369,"-")</f>
        <v>8.8370984716605219E-2</v>
      </c>
      <c r="AR370" s="322">
        <f>IFERROR(+AR368+AR369,"-")</f>
        <v>0.35282808884655803</v>
      </c>
      <c r="AS370" s="322">
        <f>IFERROR(+AS368+AS369,"-")</f>
        <v>0.29005183646442817</v>
      </c>
      <c r="AT370" s="322">
        <f>IFERROR(+AT368+AT369,"-")</f>
        <v>0.44412767622561344</v>
      </c>
      <c r="AU370" s="322">
        <f>IFERROR(+AU368+AU369,"-")</f>
        <v>0.81615736525350346</v>
      </c>
      <c r="AV370" s="323">
        <f t="shared" ref="AV370" si="618">IFERROR(+AV368+AV369,"-")</f>
        <v>0.28047796743991349</v>
      </c>
      <c r="AX370" s="322">
        <f>IFERROR(+AX368+AX369,"-")</f>
        <v>9.9837471434639294E-2</v>
      </c>
      <c r="AY370" s="322">
        <f>IFERROR(+AY368+AY369,"-")</f>
        <v>0.23826718613073178</v>
      </c>
      <c r="AZ370" s="322">
        <f>IFERROR(+AZ368+AZ369,"-")</f>
        <v>0.31730874300353312</v>
      </c>
      <c r="BA370" s="322">
        <f>IFERROR(+BA368+BA369,"-")</f>
        <v>0.44106656177123432</v>
      </c>
      <c r="BB370" s="322">
        <f>IFERROR(+BB368+BB369,"-")</f>
        <v>1.9129159332830441</v>
      </c>
      <c r="BC370" s="323">
        <f t="shared" ref="BC370" si="619">IFERROR(+BC368+BC369,"-")</f>
        <v>0.20874574215754463</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0">IFERROR(+(D13+D16+D26+D28+D33)/D42,"-")</f>
        <v>0.45597311316597938</v>
      </c>
      <c r="E373" s="166">
        <f t="shared" si="620"/>
        <v>0.39992468956337462</v>
      </c>
      <c r="F373" s="166">
        <f t="shared" si="620"/>
        <v>0.43988798526929568</v>
      </c>
      <c r="G373" s="166">
        <f t="shared" si="620"/>
        <v>0.39943460051711865</v>
      </c>
      <c r="H373" s="166">
        <f t="shared" si="620"/>
        <v>0.53841180524472299</v>
      </c>
      <c r="I373" s="166">
        <f t="shared" si="620"/>
        <v>0.42705738534932114</v>
      </c>
      <c r="J373" s="166">
        <f t="shared" si="620"/>
        <v>0.44388098295638195</v>
      </c>
      <c r="K373" s="166">
        <f t="shared" si="620"/>
        <v>0.45125021926226028</v>
      </c>
      <c r="L373" s="357">
        <f t="shared" si="620"/>
        <v>0.43569551927021305</v>
      </c>
      <c r="M373" s="166">
        <f t="shared" si="620"/>
        <v>0.6020596464075243</v>
      </c>
      <c r="N373" s="166">
        <f t="shared" si="620"/>
        <v>0.60315998642950608</v>
      </c>
      <c r="O373" s="166">
        <f t="shared" si="620"/>
        <v>0.58826627561136813</v>
      </c>
      <c r="P373" s="166">
        <f t="shared" si="620"/>
        <v>0.65207422798595682</v>
      </c>
      <c r="Q373" s="166">
        <f t="shared" si="620"/>
        <v>0.60195408911240189</v>
      </c>
      <c r="R373" s="166">
        <f t="shared" si="620"/>
        <v>0.53784972134315401</v>
      </c>
      <c r="S373" s="166">
        <f t="shared" si="620"/>
        <v>0.71898663697104681</v>
      </c>
      <c r="T373" s="166">
        <f t="shared" si="620"/>
        <v>0.5324614300258439</v>
      </c>
      <c r="U373" s="166">
        <f t="shared" si="620"/>
        <v>0.65918200137292682</v>
      </c>
      <c r="V373" s="166">
        <f t="shared" si="620"/>
        <v>0.73566979421272571</v>
      </c>
      <c r="W373" s="166"/>
      <c r="X373" s="166"/>
      <c r="Y373" s="166">
        <f t="shared" ref="Y373:AN373" si="621">IFERROR(+(Y13+Y16+Y26+Y28+Y33)/Y42,"-")</f>
        <v>0.65644565462460325</v>
      </c>
      <c r="Z373" s="166">
        <f t="shared" si="621"/>
        <v>0.51242369178627578</v>
      </c>
      <c r="AA373" s="166">
        <f t="shared" si="621"/>
        <v>0.61202252197512863</v>
      </c>
      <c r="AB373" s="166">
        <f t="shared" si="621"/>
        <v>0.50786507983500107</v>
      </c>
      <c r="AC373" s="166">
        <f t="shared" si="621"/>
        <v>0.52407738292193329</v>
      </c>
      <c r="AD373" s="166">
        <f t="shared" si="621"/>
        <v>0.55582947735720245</v>
      </c>
      <c r="AE373" s="166">
        <f t="shared" si="621"/>
        <v>0.59964374158230871</v>
      </c>
      <c r="AF373" s="166">
        <f t="shared" si="621"/>
        <v>0.48722705631259233</v>
      </c>
      <c r="AG373" s="357">
        <f t="shared" si="621"/>
        <v>0.57749574521656322</v>
      </c>
      <c r="AH373" s="357">
        <f t="shared" si="621"/>
        <v>0.54483165939428368</v>
      </c>
      <c r="AI373" s="357">
        <f t="shared" si="621"/>
        <v>0.62384090190996466</v>
      </c>
      <c r="AJ373" s="166">
        <f t="shared" si="621"/>
        <v>0.88274293999406861</v>
      </c>
      <c r="AK373" s="166">
        <f t="shared" si="621"/>
        <v>0.65806611672765614</v>
      </c>
      <c r="AL373" s="166">
        <f t="shared" si="621"/>
        <v>0.83402094573151375</v>
      </c>
      <c r="AM373" s="357">
        <f t="shared" si="621"/>
        <v>0.85723968871198719</v>
      </c>
      <c r="AN373" s="358">
        <f t="shared" si="621"/>
        <v>0.48618252262924855</v>
      </c>
      <c r="AQ373" s="357">
        <f>IFERROR(+(AQ13+AQ16+AQ26+AQ28+AQ33)/AQ42,"-")</f>
        <v>0.45125021926226028</v>
      </c>
      <c r="AR373" s="357">
        <f>IFERROR(+(AR13+AR16+AR26+AR28+AR33)/AR42,"-")</f>
        <v>0.57749574521656333</v>
      </c>
      <c r="AS373" s="357">
        <f>IFERROR(+(AS13+AS16+AS26+AS28+AS33)/AS42,"-")</f>
        <v>0.54483165939428368</v>
      </c>
      <c r="AT373" s="357">
        <f>IFERROR(+(AT13+AT16+AT26+AT28+AT33)/AT42,"-")</f>
        <v>0.62384090190996477</v>
      </c>
      <c r="AU373" s="357">
        <f>IFERROR(+(AU13+AU16+AU26+AU28+AU33)/AU42,"-")</f>
        <v>0.8572396887119873</v>
      </c>
      <c r="AV373" s="358">
        <f t="shared" ref="AV373" si="622">IFERROR(+(AV13+AV16+AV26+AV28+AV33)/AV42,"-")</f>
        <v>0.4861825226292486</v>
      </c>
      <c r="AX373" s="357">
        <f>IFERROR(+(AX13+AX16+AX26+AX28+AX33)/AX42,"-")</f>
        <v>0.46055694822728599</v>
      </c>
      <c r="AY373" s="357">
        <f>IFERROR(+(AY13+AY16+AY26+AY28+AY33)/AY42,"-")</f>
        <v>0.55849669726012829</v>
      </c>
      <c r="AZ373" s="357">
        <f>IFERROR(+(AZ13+AZ16+AZ26+AZ28+AZ33)/AZ42,"-")</f>
        <v>0.53700394855844524</v>
      </c>
      <c r="BA373" s="357">
        <f>IFERROR(+(BA13+BA16+BA26+BA28+BA33)/BA42,"-")</f>
        <v>0.6255997673629623</v>
      </c>
      <c r="BB373" s="357">
        <f>IFERROR(+(BB13+BB16+BB26+BB28+BB33)/BB42,"-")</f>
        <v>0.84565746323918334</v>
      </c>
      <c r="BC373" s="358">
        <f t="shared" ref="BC373" si="623">IFERROR(+(BC13+BC16+BC26+BC28+BC33)/BC42,"-")</f>
        <v>0.55189624035462159</v>
      </c>
    </row>
    <row r="374" spans="1:55" s="204" customFormat="1">
      <c r="A374" s="287"/>
      <c r="B374" s="173" t="s">
        <v>9</v>
      </c>
      <c r="C374" s="308"/>
      <c r="D374" s="166">
        <f t="shared" ref="D374:V374" si="624">IFERROR(+(D20+D21)/D42,"-")</f>
        <v>0.24287793656919379</v>
      </c>
      <c r="E374" s="166">
        <f t="shared" si="624"/>
        <v>8.7649088393435728E-2</v>
      </c>
      <c r="F374" s="166">
        <f t="shared" si="624"/>
        <v>0.21985711577864228</v>
      </c>
      <c r="G374" s="166">
        <f t="shared" si="624"/>
        <v>0.15502464891095882</v>
      </c>
      <c r="H374" s="166">
        <f t="shared" si="624"/>
        <v>0.23383137597601439</v>
      </c>
      <c r="I374" s="166">
        <f t="shared" si="624"/>
        <v>0.17057592005888123</v>
      </c>
      <c r="J374" s="166">
        <f t="shared" si="624"/>
        <v>0.20942858890024549</v>
      </c>
      <c r="K374" s="166">
        <f t="shared" si="624"/>
        <v>0.25010609464207911</v>
      </c>
      <c r="L374" s="357">
        <f t="shared" si="624"/>
        <v>0.19319424647965669</v>
      </c>
      <c r="M374" s="166">
        <f t="shared" si="624"/>
        <v>0.22572772188820764</v>
      </c>
      <c r="N374" s="166">
        <f t="shared" si="624"/>
        <v>0.26164396840013571</v>
      </c>
      <c r="O374" s="166">
        <f t="shared" si="624"/>
        <v>0.22919076338400529</v>
      </c>
      <c r="P374" s="166">
        <f t="shared" si="624"/>
        <v>0.20973346707745216</v>
      </c>
      <c r="Q374" s="166">
        <f t="shared" si="624"/>
        <v>0.23084417391949821</v>
      </c>
      <c r="R374" s="166">
        <f t="shared" si="624"/>
        <v>0.24171731033130758</v>
      </c>
      <c r="S374" s="166">
        <f t="shared" si="624"/>
        <v>0.18440979955456571</v>
      </c>
      <c r="T374" s="166">
        <f t="shared" si="624"/>
        <v>0.28208943535124131</v>
      </c>
      <c r="U374" s="166">
        <f t="shared" si="624"/>
        <v>0.10936911800527027</v>
      </c>
      <c r="V374" s="166">
        <f t="shared" si="624"/>
        <v>0.19222581408184183</v>
      </c>
      <c r="W374" s="166"/>
      <c r="X374" s="166"/>
      <c r="Y374" s="166">
        <f t="shared" ref="Y374:AN374" si="625">IFERROR(+(Y20+Y21)/Y42,"-")</f>
        <v>0.27232522242841534</v>
      </c>
      <c r="Z374" s="166">
        <f t="shared" si="625"/>
        <v>0.25496641417750465</v>
      </c>
      <c r="AA374" s="166">
        <f t="shared" si="625"/>
        <v>0.28620326487625064</v>
      </c>
      <c r="AB374" s="166">
        <f t="shared" si="625"/>
        <v>0.21019598555272662</v>
      </c>
      <c r="AC374" s="166">
        <f t="shared" si="625"/>
        <v>0.21739130434782608</v>
      </c>
      <c r="AD374" s="166">
        <f t="shared" si="625"/>
        <v>0.23407039368884169</v>
      </c>
      <c r="AE374" s="166">
        <f t="shared" si="625"/>
        <v>0.27010470521788243</v>
      </c>
      <c r="AF374" s="166">
        <f t="shared" si="625"/>
        <v>0.20418650467903465</v>
      </c>
      <c r="AG374" s="357">
        <f t="shared" si="625"/>
        <v>0.23200543703583104</v>
      </c>
      <c r="AH374" s="357">
        <f t="shared" si="625"/>
        <v>0.23727117812604889</v>
      </c>
      <c r="AI374" s="357">
        <f t="shared" si="625"/>
        <v>0.22453418566633543</v>
      </c>
      <c r="AJ374" s="166">
        <f t="shared" si="625"/>
        <v>3.6893267868323067E-2</v>
      </c>
      <c r="AK374" s="166">
        <f t="shared" si="625"/>
        <v>0.16231470569993178</v>
      </c>
      <c r="AL374" s="166">
        <f t="shared" si="625"/>
        <v>0.10684438802496563</v>
      </c>
      <c r="AM374" s="357">
        <f t="shared" si="625"/>
        <v>5.7308999729890883E-2</v>
      </c>
      <c r="AN374" s="358">
        <f t="shared" si="625"/>
        <v>0.19630775430654882</v>
      </c>
      <c r="AQ374" s="357">
        <f>IFERROR(+(AQ20+AQ21)/AQ42,"-")</f>
        <v>0.25010609464207911</v>
      </c>
      <c r="AR374" s="357">
        <f>IFERROR(+(AR20+AR21)/AR42,"-")</f>
        <v>0.23200543703583104</v>
      </c>
      <c r="AS374" s="357">
        <f>IFERROR(+(AS20+AS21)/AS42,"-")</f>
        <v>0.23727117812604892</v>
      </c>
      <c r="AT374" s="357">
        <f>IFERROR(+(AT20+AT21)/AT42,"-")</f>
        <v>0.22453418566633543</v>
      </c>
      <c r="AU374" s="357">
        <f>IFERROR(+(AU20+AU21)/AU42,"-")</f>
        <v>5.730899972989089E-2</v>
      </c>
      <c r="AV374" s="358">
        <f t="shared" ref="AV374" si="626">IFERROR(+(AV20+AV21)/AV42,"-")</f>
        <v>0.19630775430654882</v>
      </c>
      <c r="AX374" s="357">
        <f>IFERROR(+(AX20+AX21)/AX42,"-")</f>
        <v>0.24153127797450996</v>
      </c>
      <c r="AY374" s="357">
        <f>IFERROR(+(AY20+AY21)/AY42,"-")</f>
        <v>0.23312604570643816</v>
      </c>
      <c r="AZ374" s="357">
        <f>IFERROR(+(AZ20+AZ21)/AZ42,"-")</f>
        <v>0.2261046037103214</v>
      </c>
      <c r="BA374" s="357">
        <f>IFERROR(+(BA20+BA21)/BA42,"-")</f>
        <v>0.20915523675665196</v>
      </c>
      <c r="BB374" s="357">
        <f>IFERROR(+(BB20+BB21)/BB42,"-")</f>
        <v>0.10684438802496563</v>
      </c>
      <c r="BC374" s="358">
        <f t="shared" ref="BC374" si="627">IFERROR(+(BC20+BC21)/BC42,"-")</f>
        <v>0.21372516828107044</v>
      </c>
    </row>
    <row r="375" spans="1:55" s="204" customFormat="1">
      <c r="A375" s="287"/>
      <c r="B375" s="173" t="s">
        <v>8</v>
      </c>
      <c r="C375" s="308"/>
      <c r="D375" s="166">
        <f t="shared" ref="D375:V375" si="628">IFERROR(+D22/D42,"-")</f>
        <v>0.17774239325641253</v>
      </c>
      <c r="E375" s="166">
        <f t="shared" si="628"/>
        <v>9.9243392822740251E-2</v>
      </c>
      <c r="F375" s="166">
        <f t="shared" si="628"/>
        <v>0.10747908185830723</v>
      </c>
      <c r="G375" s="166">
        <f t="shared" si="628"/>
        <v>9.0280039158844999E-2</v>
      </c>
      <c r="H375" s="166">
        <f t="shared" si="628"/>
        <v>6.5264189952469256E-2</v>
      </c>
      <c r="I375" s="166">
        <f t="shared" si="628"/>
        <v>6.9965965253082754E-2</v>
      </c>
      <c r="J375" s="166">
        <f t="shared" si="628"/>
        <v>0.1144263612618043</v>
      </c>
      <c r="K375" s="166">
        <f t="shared" si="628"/>
        <v>8.4157099287609838E-2</v>
      </c>
      <c r="L375" s="357">
        <f t="shared" si="628"/>
        <v>9.6534639438641948E-2</v>
      </c>
      <c r="M375" s="166">
        <f t="shared" si="628"/>
        <v>9.8815405678909455E-3</v>
      </c>
      <c r="N375" s="166">
        <f t="shared" si="628"/>
        <v>2.4063393592788251E-2</v>
      </c>
      <c r="O375" s="166">
        <f t="shared" si="628"/>
        <v>7.6513962326503634E-2</v>
      </c>
      <c r="P375" s="166">
        <f t="shared" si="628"/>
        <v>5.1766138855054808E-2</v>
      </c>
      <c r="Q375" s="166">
        <f t="shared" si="628"/>
        <v>6.9488002672258617E-2</v>
      </c>
      <c r="R375" s="166">
        <f t="shared" si="628"/>
        <v>9.6535693281429413E-2</v>
      </c>
      <c r="S375" s="166">
        <f t="shared" si="628"/>
        <v>3.0094654788418707E-2</v>
      </c>
      <c r="T375" s="166">
        <f t="shared" si="628"/>
        <v>8.6553371446471919E-2</v>
      </c>
      <c r="U375" s="166">
        <f t="shared" si="628"/>
        <v>0.10172944485041742</v>
      </c>
      <c r="V375" s="166">
        <f t="shared" si="628"/>
        <v>2.9567137112670502E-3</v>
      </c>
      <c r="W375" s="166"/>
      <c r="X375" s="166"/>
      <c r="Y375" s="166">
        <f t="shared" ref="Y375:AN375" si="629">IFERROR(+Y22/Y42,"-")</f>
        <v>6.226261294854229E-3</v>
      </c>
      <c r="Z375" s="166">
        <f t="shared" si="629"/>
        <v>0.16197417941022343</v>
      </c>
      <c r="AA375" s="166">
        <f t="shared" si="629"/>
        <v>5.33884230566695E-2</v>
      </c>
      <c r="AB375" s="166">
        <f t="shared" si="629"/>
        <v>0.16805810488088893</v>
      </c>
      <c r="AC375" s="166">
        <f t="shared" si="629"/>
        <v>0.11130964198266163</v>
      </c>
      <c r="AD375" s="166">
        <f t="shared" si="629"/>
        <v>0.10938329666995372</v>
      </c>
      <c r="AE375" s="166">
        <f t="shared" si="629"/>
        <v>3.0455750097753833E-2</v>
      </c>
      <c r="AF375" s="166">
        <f t="shared" si="629"/>
        <v>0.23528156296174685</v>
      </c>
      <c r="AG375" s="357">
        <f t="shared" si="629"/>
        <v>9.4534756705898393E-2</v>
      </c>
      <c r="AH375" s="357">
        <f t="shared" si="629"/>
        <v>0.12008307299062766</v>
      </c>
      <c r="AI375" s="357">
        <f t="shared" si="629"/>
        <v>5.8285748302279047E-2</v>
      </c>
      <c r="AJ375" s="166">
        <f t="shared" si="629"/>
        <v>5.9445744225129337E-3</v>
      </c>
      <c r="AK375" s="166">
        <f t="shared" si="629"/>
        <v>0</v>
      </c>
      <c r="AL375" s="166">
        <f t="shared" si="629"/>
        <v>3.9493635177545051E-3</v>
      </c>
      <c r="AM375" s="357">
        <f t="shared" si="629"/>
        <v>5.1677479525219531E-3</v>
      </c>
      <c r="AN375" s="358">
        <f t="shared" si="629"/>
        <v>9.2183246973647409E-2</v>
      </c>
      <c r="AQ375" s="357">
        <f>IFERROR(+AQ22/AQ42,"-")</f>
        <v>8.4157099287609838E-2</v>
      </c>
      <c r="AR375" s="357">
        <f>IFERROR(+AR22/AR42,"-")</f>
        <v>9.4534756705898393E-2</v>
      </c>
      <c r="AS375" s="357">
        <f>IFERROR(+AS22/AS42,"-")</f>
        <v>0.12008307299062766</v>
      </c>
      <c r="AT375" s="357">
        <f>IFERROR(+AT22/AT42,"-")</f>
        <v>5.8285748302279054E-2</v>
      </c>
      <c r="AU375" s="357">
        <f>IFERROR(+AU22/AU42,"-")</f>
        <v>5.1677479525219531E-3</v>
      </c>
      <c r="AV375" s="358">
        <f t="shared" ref="AV375" si="630">IFERROR(+AV22/AV42,"-")</f>
        <v>9.2183246973647409E-2</v>
      </c>
      <c r="AX375" s="357">
        <f>IFERROR(+AX22/AX42,"-")</f>
        <v>0.10806530303674065</v>
      </c>
      <c r="AY375" s="357">
        <f>IFERROR(+AY22/AY42,"-")</f>
        <v>7.7766709542645474E-2</v>
      </c>
      <c r="AZ375" s="357">
        <f>IFERROR(+AZ22/AZ42,"-")</f>
        <v>8.2599872057882773E-2</v>
      </c>
      <c r="BA375" s="357">
        <f>IFERROR(+BA22/BA42,"-")</f>
        <v>2.6195899772209569E-2</v>
      </c>
      <c r="BB375" s="357">
        <f>IFERROR(+BB22/BB42,"-")</f>
        <v>1.7877922352692269E-2</v>
      </c>
      <c r="BC375" s="358">
        <f t="shared" ref="BC375" si="631">IFERROR(+BC22/BC42,"-")</f>
        <v>0.10816778854046954</v>
      </c>
    </row>
    <row r="376" spans="1:55" s="204" customFormat="1">
      <c r="A376" s="287"/>
      <c r="B376" s="173" t="s">
        <v>7</v>
      </c>
      <c r="C376" s="308"/>
      <c r="D376" s="166">
        <f t="shared" ref="D376:V376" si="632">IFERROR(+(D30-D26-D28)/D42,"-")</f>
        <v>2.9664248836919562E-2</v>
      </c>
      <c r="E376" s="166">
        <f t="shared" si="632"/>
        <v>0.21849659351629683</v>
      </c>
      <c r="F376" s="166">
        <f t="shared" si="632"/>
        <v>0.10959346144472827</v>
      </c>
      <c r="G376" s="166">
        <f t="shared" si="632"/>
        <v>0.23646415763797793</v>
      </c>
      <c r="H376" s="166">
        <f t="shared" si="632"/>
        <v>9.3367009825862698E-2</v>
      </c>
      <c r="I376" s="166">
        <f t="shared" si="632"/>
        <v>0.13566526723078612</v>
      </c>
      <c r="J376" s="166">
        <f t="shared" si="632"/>
        <v>0.12521075206820942</v>
      </c>
      <c r="K376" s="166">
        <f t="shared" si="632"/>
        <v>8.4496602142263011E-2</v>
      </c>
      <c r="L376" s="357">
        <f t="shared" si="632"/>
        <v>0.14424303484567993</v>
      </c>
      <c r="M376" s="166">
        <f t="shared" si="632"/>
        <v>0</v>
      </c>
      <c r="N376" s="166">
        <f t="shared" si="632"/>
        <v>0</v>
      </c>
      <c r="O376" s="166">
        <f t="shared" si="632"/>
        <v>9.5009914077990752E-4</v>
      </c>
      <c r="P376" s="166">
        <f t="shared" si="632"/>
        <v>6.6095865873755108E-3</v>
      </c>
      <c r="Q376" s="166">
        <f t="shared" si="632"/>
        <v>0</v>
      </c>
      <c r="R376" s="166">
        <f t="shared" si="632"/>
        <v>1.6803427899291456E-4</v>
      </c>
      <c r="S376" s="166">
        <f t="shared" si="632"/>
        <v>0</v>
      </c>
      <c r="T376" s="166">
        <f t="shared" si="632"/>
        <v>1.7793092646252642E-2</v>
      </c>
      <c r="U376" s="166">
        <f t="shared" si="632"/>
        <v>0</v>
      </c>
      <c r="V376" s="166">
        <f t="shared" si="632"/>
        <v>0</v>
      </c>
      <c r="W376" s="166"/>
      <c r="X376" s="166"/>
      <c r="Y376" s="166">
        <f t="shared" ref="Y376:AN376" si="633">IFERROR(+(Y30-Y26-Y28)/Y42,"-")</f>
        <v>0</v>
      </c>
      <c r="Z376" s="166">
        <f t="shared" si="633"/>
        <v>1.7898827388608722E-3</v>
      </c>
      <c r="AA376" s="166">
        <f t="shared" si="633"/>
        <v>0</v>
      </c>
      <c r="AB376" s="166">
        <f t="shared" si="633"/>
        <v>0</v>
      </c>
      <c r="AC376" s="166">
        <f t="shared" si="633"/>
        <v>0</v>
      </c>
      <c r="AD376" s="166">
        <f t="shared" si="633"/>
        <v>0</v>
      </c>
      <c r="AE376" s="166">
        <f t="shared" si="633"/>
        <v>0</v>
      </c>
      <c r="AF376" s="166">
        <f t="shared" si="633"/>
        <v>0</v>
      </c>
      <c r="AG376" s="357">
        <f t="shared" si="633"/>
        <v>1.7662793977611983E-3</v>
      </c>
      <c r="AH376" s="357">
        <f t="shared" si="633"/>
        <v>2.4060184348454728E-3</v>
      </c>
      <c r="AI376" s="357">
        <f t="shared" si="633"/>
        <v>8.585911778039298E-4</v>
      </c>
      <c r="AJ376" s="166">
        <f t="shared" si="633"/>
        <v>8.5016640854120669E-4</v>
      </c>
      <c r="AK376" s="166">
        <f t="shared" si="633"/>
        <v>0</v>
      </c>
      <c r="AL376" s="166">
        <f t="shared" si="633"/>
        <v>9.5913114002609406E-3</v>
      </c>
      <c r="AM376" s="357">
        <f t="shared" si="633"/>
        <v>2.0436557484825473E-3</v>
      </c>
      <c r="AN376" s="358">
        <f t="shared" si="633"/>
        <v>0.10550219474615811</v>
      </c>
      <c r="AQ376" s="357">
        <f>IFERROR(+(AQ30-AQ26-AQ28)/AQ42,"-")</f>
        <v>8.4496602142263011E-2</v>
      </c>
      <c r="AR376" s="357">
        <f>IFERROR(+(AR30-AR26-AR28)/AR42,"-")</f>
        <v>1.7662793977611987E-3</v>
      </c>
      <c r="AS376" s="357">
        <f>IFERROR(+(AS30-AS26-AS28)/AS42,"-")</f>
        <v>2.4060184348454728E-3</v>
      </c>
      <c r="AT376" s="357">
        <f>IFERROR(+(AT30-AT26-AT28)/AT42,"-")</f>
        <v>8.5859117780392959E-4</v>
      </c>
      <c r="AU376" s="357">
        <f>IFERROR(+(AU30-AU26-AU28)/AU42,"-")</f>
        <v>2.0436557484825486E-3</v>
      </c>
      <c r="AV376" s="358">
        <f t="shared" ref="AV376" si="634">IFERROR(+(AV30-AV26-AV28)/AV42,"-")</f>
        <v>0.10550219474615809</v>
      </c>
      <c r="AX376" s="357">
        <f>IFERROR(+(AX30-AX26-AX28)/AX42,"-")</f>
        <v>8.779252821442228E-2</v>
      </c>
      <c r="AY376" s="357">
        <f>IFERROR(+(AY30-AY26-AY28)/AY42,"-")</f>
        <v>-3.7911391792957378E-3</v>
      </c>
      <c r="AZ376" s="357">
        <f>IFERROR(+(AZ30-AZ26-AZ28)/AZ42,"-")</f>
        <v>1.0147133434804667E-3</v>
      </c>
      <c r="BA376" s="357">
        <f>IFERROR(+(BA30-BA26-BA28)/BA42,"-")</f>
        <v>-2.9079629719381572E-3</v>
      </c>
      <c r="BB376" s="357">
        <f>IFERROR(+(BB30-BB26-BB28)/BB42,"-")</f>
        <v>-2.5741387213935613E-3</v>
      </c>
      <c r="BC376" s="358">
        <f t="shared" ref="BC376" si="635">IFERROR(+(BC30-BC26-BC28)/BC42,"-")</f>
        <v>-1.7402725332457724E-3</v>
      </c>
    </row>
    <row r="377" spans="1:55" s="204" customFormat="1">
      <c r="A377" s="287"/>
      <c r="B377" s="173" t="s">
        <v>6</v>
      </c>
      <c r="C377" s="308"/>
      <c r="D377" s="166">
        <f t="shared" ref="D377:V377" si="636">IFERROR(+D34/D42,"-")</f>
        <v>1.8536357089244963E-4</v>
      </c>
      <c r="E377" s="166">
        <f t="shared" si="636"/>
        <v>1.0622274375186086E-2</v>
      </c>
      <c r="F377" s="166">
        <f t="shared" si="636"/>
        <v>9.466192492034408E-3</v>
      </c>
      <c r="G377" s="166">
        <f t="shared" si="636"/>
        <v>3.2584432407334169E-3</v>
      </c>
      <c r="H377" s="166">
        <f t="shared" si="636"/>
        <v>1.5410192467549075E-2</v>
      </c>
      <c r="I377" s="166">
        <f t="shared" si="636"/>
        <v>1.068414451334763E-2</v>
      </c>
      <c r="J377" s="166">
        <f t="shared" si="636"/>
        <v>6.7659057752618565E-3</v>
      </c>
      <c r="K377" s="166">
        <f t="shared" si="636"/>
        <v>2.1134052702159803E-3</v>
      </c>
      <c r="L377" s="357">
        <f t="shared" si="636"/>
        <v>6.5603517465191753E-3</v>
      </c>
      <c r="M377" s="166">
        <f t="shared" si="636"/>
        <v>8.4647895708077861E-2</v>
      </c>
      <c r="N377" s="166">
        <f t="shared" si="636"/>
        <v>6.3490524887316437E-3</v>
      </c>
      <c r="O377" s="166">
        <f t="shared" si="636"/>
        <v>2.0354841374752148E-2</v>
      </c>
      <c r="P377" s="166">
        <f t="shared" si="636"/>
        <v>1.4204341907286666E-2</v>
      </c>
      <c r="Q377" s="166">
        <f t="shared" si="636"/>
        <v>4.3795349527715405E-3</v>
      </c>
      <c r="R377" s="166">
        <f t="shared" si="636"/>
        <v>2.1564399137424035E-2</v>
      </c>
      <c r="S377" s="166">
        <f t="shared" si="636"/>
        <v>1.361358574610245E-2</v>
      </c>
      <c r="T377" s="166">
        <f t="shared" si="636"/>
        <v>4.3229696922233536E-3</v>
      </c>
      <c r="U377" s="166">
        <f t="shared" si="636"/>
        <v>2.438052215505215E-2</v>
      </c>
      <c r="V377" s="166">
        <f t="shared" si="636"/>
        <v>9.4614838760545619E-3</v>
      </c>
      <c r="W377" s="166"/>
      <c r="X377" s="166"/>
      <c r="Y377" s="166">
        <f t="shared" ref="Y377:AN377" si="637">IFERROR(+Y34/Y42,"-")</f>
        <v>3.1027246396919821E-2</v>
      </c>
      <c r="Z377" s="166">
        <f t="shared" si="637"/>
        <v>4.3896363747728618E-3</v>
      </c>
      <c r="AA377" s="166">
        <f t="shared" si="637"/>
        <v>7.0077368655567709E-3</v>
      </c>
      <c r="AB377" s="166">
        <f t="shared" si="637"/>
        <v>1.2947283241557622E-2</v>
      </c>
      <c r="AC377" s="166">
        <f t="shared" si="637"/>
        <v>9.1213905984602831E-3</v>
      </c>
      <c r="AD377" s="166">
        <f t="shared" si="637"/>
        <v>1.0885230979291512E-2</v>
      </c>
      <c r="AE377" s="166">
        <f t="shared" si="637"/>
        <v>1.5553721162618933E-2</v>
      </c>
      <c r="AF377" s="166">
        <f t="shared" si="637"/>
        <v>3.8909867016910194E-3</v>
      </c>
      <c r="AG377" s="357">
        <f t="shared" si="637"/>
        <v>1.2521084605351089E-2</v>
      </c>
      <c r="AH377" s="357">
        <f t="shared" si="637"/>
        <v>8.0716996720972857E-3</v>
      </c>
      <c r="AI377" s="357">
        <f t="shared" si="637"/>
        <v>1.8834056076307004E-2</v>
      </c>
      <c r="AJ377" s="166">
        <f t="shared" si="637"/>
        <v>1.960655089465186E-2</v>
      </c>
      <c r="AK377" s="166">
        <f t="shared" si="637"/>
        <v>0.14476214104074925</v>
      </c>
      <c r="AL377" s="166">
        <f t="shared" si="637"/>
        <v>2.6622941570577242E-2</v>
      </c>
      <c r="AM377" s="357">
        <f t="shared" si="637"/>
        <v>3.0904559747626351E-2</v>
      </c>
      <c r="AN377" s="358">
        <f t="shared" si="637"/>
        <v>8.9648475836947815E-3</v>
      </c>
      <c r="AQ377" s="357">
        <f>IFERROR(+AQ34/AQ42,"-")</f>
        <v>2.1134052702159803E-3</v>
      </c>
      <c r="AR377" s="357">
        <f>IFERROR(+AR34/AR42,"-")</f>
        <v>1.2521084605351089E-2</v>
      </c>
      <c r="AS377" s="357">
        <f>IFERROR(+AS34/AS42,"-")</f>
        <v>8.0716996720972857E-3</v>
      </c>
      <c r="AT377" s="357">
        <f>IFERROR(+AT34/AT42,"-")</f>
        <v>1.8834056076307008E-2</v>
      </c>
      <c r="AU377" s="357">
        <f>IFERROR(+AU34/AU42,"-")</f>
        <v>3.0904559747626351E-2</v>
      </c>
      <c r="AV377" s="358">
        <f t="shared" ref="AV377" si="638">IFERROR(+AV34/AV42,"-")</f>
        <v>8.9648475836947815E-3</v>
      </c>
      <c r="AX377" s="357">
        <f>IFERROR(+AX34/AX42,"-")</f>
        <v>6.9168006024546511E-3</v>
      </c>
      <c r="AY377" s="357">
        <f>IFERROR(+AY34/AY42,"-")</f>
        <v>1.1789282294799756E-2</v>
      </c>
      <c r="AZ377" s="357">
        <f>IFERROR(+AZ34/AZ42,"-")</f>
        <v>6.3309289038889988E-3</v>
      </c>
      <c r="BA377" s="357">
        <f>IFERROR(+BA34/BA42,"-")</f>
        <v>1.5896864246595262E-2</v>
      </c>
      <c r="BB377" s="357">
        <f>IFERROR(+BB34/BB42,"-")</f>
        <v>8.2301914736062631E-2</v>
      </c>
      <c r="BC377" s="358">
        <f t="shared" ref="BC377" si="639">IFERROR(+BC34/BC42,"-")</f>
        <v>1.2641602364143819E-2</v>
      </c>
    </row>
    <row r="378" spans="1:55" s="204" customFormat="1">
      <c r="A378" s="287"/>
      <c r="B378" s="173" t="s">
        <v>5</v>
      </c>
      <c r="C378" s="308"/>
      <c r="D378" s="166">
        <f t="shared" ref="D378:V378" si="640">IFERROR(+(D14+D15+D35+D36+D37+D38)/D42,"-")</f>
        <v>9.3556944600602279E-2</v>
      </c>
      <c r="E378" s="166">
        <f t="shared" si="640"/>
        <v>0.18406396132896649</v>
      </c>
      <c r="F378" s="166">
        <f t="shared" si="640"/>
        <v>0.11371616315699212</v>
      </c>
      <c r="G378" s="166">
        <f t="shared" si="640"/>
        <v>0.1155381105343662</v>
      </c>
      <c r="H378" s="166">
        <f t="shared" si="640"/>
        <v>5.3715426533381648E-2</v>
      </c>
      <c r="I378" s="166">
        <f t="shared" si="640"/>
        <v>0.18605131759458116</v>
      </c>
      <c r="J378" s="166">
        <f t="shared" si="640"/>
        <v>0.10028740903809699</v>
      </c>
      <c r="K378" s="166">
        <f t="shared" si="640"/>
        <v>0.12787657939557176</v>
      </c>
      <c r="L378" s="357">
        <f t="shared" si="640"/>
        <v>0.12377220821928921</v>
      </c>
      <c r="M378" s="166">
        <f t="shared" si="640"/>
        <v>7.7683195428299309E-2</v>
      </c>
      <c r="N378" s="166">
        <f t="shared" si="640"/>
        <v>0.10478359908883828</v>
      </c>
      <c r="O378" s="166">
        <f t="shared" si="640"/>
        <v>8.4724058162590876E-2</v>
      </c>
      <c r="P378" s="166">
        <f t="shared" si="640"/>
        <v>6.561223758687397E-2</v>
      </c>
      <c r="Q378" s="166">
        <f t="shared" si="640"/>
        <v>9.333419934306976E-2</v>
      </c>
      <c r="R378" s="166">
        <f t="shared" si="640"/>
        <v>0.10216484162769204</v>
      </c>
      <c r="S378" s="166">
        <f t="shared" si="640"/>
        <v>5.2895322939866367E-2</v>
      </c>
      <c r="T378" s="166">
        <f t="shared" si="640"/>
        <v>7.6779700837966952E-2</v>
      </c>
      <c r="U378" s="166">
        <f t="shared" si="640"/>
        <v>0.10533891361633339</v>
      </c>
      <c r="V378" s="166">
        <f t="shared" si="640"/>
        <v>5.9686194118110859E-2</v>
      </c>
      <c r="W378" s="166"/>
      <c r="X378" s="166"/>
      <c r="Y378" s="166">
        <f t="shared" ref="Y378:AN378" si="641">IFERROR(+(Y14+Y15+Y35+Y36+Y37+Y38)/Y42,"-")</f>
        <v>3.3975615255207342E-2</v>
      </c>
      <c r="Z378" s="166">
        <f t="shared" si="641"/>
        <v>6.4456195512362438E-2</v>
      </c>
      <c r="AA378" s="166">
        <f t="shared" si="641"/>
        <v>4.1378053226394457E-2</v>
      </c>
      <c r="AB378" s="166">
        <f t="shared" si="641"/>
        <v>0.10093354648982572</v>
      </c>
      <c r="AC378" s="166">
        <f t="shared" si="641"/>
        <v>0.13810028014911874</v>
      </c>
      <c r="AD378" s="166">
        <f t="shared" si="641"/>
        <v>8.9831601304710615E-2</v>
      </c>
      <c r="AE378" s="166">
        <f t="shared" si="641"/>
        <v>8.4242081939436067E-2</v>
      </c>
      <c r="AF378" s="166">
        <f t="shared" si="641"/>
        <v>6.9413889344935156E-2</v>
      </c>
      <c r="AG378" s="357">
        <f t="shared" si="641"/>
        <v>8.1643567467897443E-2</v>
      </c>
      <c r="AH378" s="357">
        <f t="shared" si="641"/>
        <v>8.7336371382097031E-2</v>
      </c>
      <c r="AI378" s="357">
        <f t="shared" si="641"/>
        <v>7.3646516867309886E-2</v>
      </c>
      <c r="AJ378" s="166">
        <f t="shared" si="641"/>
        <v>5.3962500411902328E-2</v>
      </c>
      <c r="AK378" s="166">
        <f t="shared" si="641"/>
        <v>3.485703653166284E-2</v>
      </c>
      <c r="AL378" s="166">
        <f t="shared" si="641"/>
        <v>1.8971049754927888E-2</v>
      </c>
      <c r="AM378" s="357">
        <f t="shared" si="641"/>
        <v>4.733534810949102E-2</v>
      </c>
      <c r="AN378" s="358">
        <f t="shared" si="641"/>
        <v>0.11085183422414377</v>
      </c>
      <c r="AQ378" s="357">
        <f>IFERROR(+(AQ14+AQ15+AQ35+AQ36+AQ37+AQ38)/AQ42,"-")</f>
        <v>0.12787657939557176</v>
      </c>
      <c r="AR378" s="357">
        <f>IFERROR(+(AR14+AR15+AR35+AR36+AR37+AR38)/AR42,"-")</f>
        <v>8.1643567467897443E-2</v>
      </c>
      <c r="AS378" s="357">
        <f>IFERROR(+(AS14+AS15+AS35+AS36+AS37+AS38)/AS42,"-")</f>
        <v>8.7336371382097031E-2</v>
      </c>
      <c r="AT378" s="357">
        <f>IFERROR(+(AT14+AT15+AT35+AT36+AT37+AT38)/AT42,"-")</f>
        <v>7.3646516867309886E-2</v>
      </c>
      <c r="AU378" s="357">
        <f>IFERROR(+(AU14+AU15+AU35+AU36+AU37+AU38)/AU42,"-")</f>
        <v>4.7335348109491027E-2</v>
      </c>
      <c r="AV378" s="358">
        <f t="shared" ref="AV378" si="642">IFERROR(+(AV14+AV15+AV35+AV36+AV37+AV38)/AV42,"-")</f>
        <v>0.11085183422414377</v>
      </c>
      <c r="AX378" s="357">
        <f>IFERROR(+(AX14+AX15+AX35+AX36+AX37+AX38)/AX42,"-")</f>
        <v>0.10673058468282491</v>
      </c>
      <c r="AY378" s="357">
        <f>IFERROR(+(AY14+AY15+AY35+AY36+AY37+AY38)/AY42,"-")</f>
        <v>7.3018114295109238E-2</v>
      </c>
      <c r="AZ378" s="357">
        <f>IFERROR(+(AZ14+AZ15+AZ35+AZ36+AZ37+AZ38)/AZ42,"-")</f>
        <v>0.10171949793748483</v>
      </c>
      <c r="BA378" s="357">
        <f>IFERROR(+(BA14+BA15+BA35+BA36+BA37+BA38)/BA42,"-")</f>
        <v>5.1131682256579269E-2</v>
      </c>
      <c r="BB378" s="357">
        <f>IFERROR(+(BB14+BB15+BB35+BB36+BB37+BB38)/BB42,"-")</f>
        <v>7.5989985542508548E-2</v>
      </c>
      <c r="BC378" s="358">
        <f t="shared" ref="BC378" si="643">IFERROR(+(BC14+BC15+BC35+BC36+BC37+BC38)/BC42,"-")</f>
        <v>7.1449679855524542E-2</v>
      </c>
    </row>
    <row r="379" spans="1:55" s="204" customFormat="1" ht="15" thickBot="1">
      <c r="A379" s="359"/>
      <c r="B379" s="360" t="s">
        <v>4</v>
      </c>
      <c r="C379" s="361"/>
      <c r="D379" s="362">
        <f t="shared" ref="D379:V379" si="644">IFERROR(+D42/D42,"-")</f>
        <v>1</v>
      </c>
      <c r="E379" s="362">
        <f t="shared" si="644"/>
        <v>1</v>
      </c>
      <c r="F379" s="362">
        <f t="shared" si="644"/>
        <v>1</v>
      </c>
      <c r="G379" s="362">
        <f t="shared" si="644"/>
        <v>1</v>
      </c>
      <c r="H379" s="362">
        <f t="shared" si="644"/>
        <v>1</v>
      </c>
      <c r="I379" s="362">
        <f t="shared" si="644"/>
        <v>1</v>
      </c>
      <c r="J379" s="362">
        <f t="shared" si="644"/>
        <v>1</v>
      </c>
      <c r="K379" s="362">
        <f t="shared" si="644"/>
        <v>1</v>
      </c>
      <c r="L379" s="363">
        <f t="shared" si="644"/>
        <v>1</v>
      </c>
      <c r="M379" s="362">
        <f t="shared" si="644"/>
        <v>1</v>
      </c>
      <c r="N379" s="362">
        <f t="shared" si="644"/>
        <v>1</v>
      </c>
      <c r="O379" s="362">
        <f t="shared" si="644"/>
        <v>1</v>
      </c>
      <c r="P379" s="362">
        <f t="shared" si="644"/>
        <v>1</v>
      </c>
      <c r="Q379" s="362">
        <f t="shared" si="644"/>
        <v>1</v>
      </c>
      <c r="R379" s="362">
        <f t="shared" si="644"/>
        <v>1</v>
      </c>
      <c r="S379" s="362">
        <f t="shared" si="644"/>
        <v>1</v>
      </c>
      <c r="T379" s="362">
        <f t="shared" si="644"/>
        <v>1</v>
      </c>
      <c r="U379" s="362">
        <f t="shared" si="644"/>
        <v>1</v>
      </c>
      <c r="V379" s="362">
        <f t="shared" si="644"/>
        <v>1</v>
      </c>
      <c r="W379" s="362"/>
      <c r="X379" s="362"/>
      <c r="Y379" s="362">
        <f t="shared" ref="Y379:AN379" si="645">IFERROR(+Y42/Y42,"-")</f>
        <v>1</v>
      </c>
      <c r="Z379" s="362">
        <f t="shared" si="645"/>
        <v>1</v>
      </c>
      <c r="AA379" s="362">
        <f t="shared" si="645"/>
        <v>1</v>
      </c>
      <c r="AB379" s="362">
        <f t="shared" si="645"/>
        <v>1</v>
      </c>
      <c r="AC379" s="362">
        <f t="shared" si="645"/>
        <v>1</v>
      </c>
      <c r="AD379" s="362">
        <f t="shared" si="645"/>
        <v>1</v>
      </c>
      <c r="AE379" s="362">
        <f t="shared" si="645"/>
        <v>1</v>
      </c>
      <c r="AF379" s="362">
        <f t="shared" si="645"/>
        <v>1</v>
      </c>
      <c r="AG379" s="363">
        <f t="shared" si="645"/>
        <v>1</v>
      </c>
      <c r="AH379" s="363">
        <f t="shared" si="645"/>
        <v>1</v>
      </c>
      <c r="AI379" s="363">
        <f t="shared" si="645"/>
        <v>1</v>
      </c>
      <c r="AJ379" s="362">
        <f t="shared" si="645"/>
        <v>1</v>
      </c>
      <c r="AK379" s="362">
        <f t="shared" si="645"/>
        <v>1</v>
      </c>
      <c r="AL379" s="362">
        <f t="shared" si="645"/>
        <v>1</v>
      </c>
      <c r="AM379" s="363">
        <f t="shared" si="645"/>
        <v>1</v>
      </c>
      <c r="AN379" s="364">
        <f t="shared" si="645"/>
        <v>1</v>
      </c>
      <c r="AQ379" s="363">
        <f>IFERROR(+AQ42/AQ42,"-")</f>
        <v>1</v>
      </c>
      <c r="AR379" s="363">
        <f>IFERROR(+AR42/AR42,"-")</f>
        <v>1</v>
      </c>
      <c r="AS379" s="363">
        <f>IFERROR(+AS42/AS42,"-")</f>
        <v>1</v>
      </c>
      <c r="AT379" s="363">
        <f>IFERROR(+AT42/AT42,"-")</f>
        <v>1</v>
      </c>
      <c r="AU379" s="363">
        <f>IFERROR(+AU42/AU42,"-")</f>
        <v>1</v>
      </c>
      <c r="AV379" s="364">
        <f t="shared" ref="AV379" si="646">IFERROR(+AV42/AV42,"-")</f>
        <v>1</v>
      </c>
      <c r="AX379" s="363">
        <f>IFERROR(+AX42/AX42,"-")</f>
        <v>1</v>
      </c>
      <c r="AY379" s="363">
        <f>IFERROR(+AY42/AY42,"-")</f>
        <v>1</v>
      </c>
      <c r="AZ379" s="363">
        <f>IFERROR(+AZ42/AZ42,"-")</f>
        <v>1</v>
      </c>
      <c r="BA379" s="363">
        <f>IFERROR(+BA42/BA42,"-")</f>
        <v>1</v>
      </c>
      <c r="BB379" s="363">
        <f>IFERROR(+BB42/BB42,"-")</f>
        <v>1</v>
      </c>
      <c r="BC379" s="364">
        <f t="shared" ref="BC379" si="647">IFERROR(+BC42/BC42,"-")</f>
        <v>1</v>
      </c>
    </row>
    <row r="380" spans="1:55" ht="13.5" thickTop="1">
      <c r="C380" s="365" t="s">
        <v>3</v>
      </c>
      <c r="D380" s="143">
        <f t="shared" ref="D380:V380" si="648">D42-D11-D20-D22</f>
        <v>48781</v>
      </c>
      <c r="E380" s="143">
        <f t="shared" si="648"/>
        <v>48290</v>
      </c>
      <c r="F380" s="143">
        <f t="shared" si="648"/>
        <v>111017</v>
      </c>
      <c r="G380" s="143">
        <f t="shared" si="648"/>
        <v>345836</v>
      </c>
      <c r="H380" s="143">
        <f t="shared" si="648"/>
        <v>54054</v>
      </c>
      <c r="I380" s="143">
        <f t="shared" si="648"/>
        <v>216887</v>
      </c>
      <c r="J380" s="143">
        <f t="shared" si="648"/>
        <v>56940</v>
      </c>
      <c r="K380" s="143">
        <f t="shared" si="648"/>
        <v>87147</v>
      </c>
      <c r="L380" s="143">
        <f t="shared" si="648"/>
        <v>968952</v>
      </c>
      <c r="M380" s="143">
        <f t="shared" si="648"/>
        <v>2517</v>
      </c>
      <c r="N380" s="143">
        <f t="shared" si="648"/>
        <v>4392</v>
      </c>
      <c r="O380" s="143">
        <f t="shared" si="648"/>
        <v>9993</v>
      </c>
      <c r="P380" s="143">
        <f t="shared" si="648"/>
        <v>4898</v>
      </c>
      <c r="Q380" s="143">
        <f t="shared" si="648"/>
        <v>9970</v>
      </c>
      <c r="R380" s="143">
        <f t="shared" si="648"/>
        <v>4490</v>
      </c>
      <c r="S380" s="143">
        <f t="shared" si="648"/>
        <v>1497</v>
      </c>
      <c r="T380" s="143">
        <f t="shared" si="648"/>
        <v>8117</v>
      </c>
      <c r="U380" s="143">
        <f t="shared" si="648"/>
        <v>4280</v>
      </c>
      <c r="V380" s="143">
        <f t="shared" si="648"/>
        <v>1754</v>
      </c>
      <c r="W380" s="143"/>
      <c r="X380" s="143"/>
      <c r="Y380" s="143">
        <f t="shared" ref="Y380:AV380" si="649">Y42-Y11-Y20-Y22</f>
        <v>1979</v>
      </c>
      <c r="Z380" s="143">
        <f t="shared" si="649"/>
        <v>12491</v>
      </c>
      <c r="AA380" s="143">
        <f t="shared" si="649"/>
        <v>3549</v>
      </c>
      <c r="AB380" s="143">
        <f t="shared" si="649"/>
        <v>4663</v>
      </c>
      <c r="AC380" s="143">
        <f t="shared" si="649"/>
        <v>10763</v>
      </c>
      <c r="AD380" s="143">
        <f t="shared" si="649"/>
        <v>3452</v>
      </c>
      <c r="AE380" s="143">
        <f t="shared" si="649"/>
        <v>2078</v>
      </c>
      <c r="AF380" s="143">
        <f t="shared" si="649"/>
        <v>4667</v>
      </c>
      <c r="AG380" s="143">
        <f t="shared" si="649"/>
        <v>95550</v>
      </c>
      <c r="AH380" s="143">
        <f t="shared" si="649"/>
        <v>59453</v>
      </c>
      <c r="AI380" s="143">
        <f t="shared" si="649"/>
        <v>36097</v>
      </c>
      <c r="AJ380" s="143">
        <f t="shared" si="649"/>
        <v>11292</v>
      </c>
      <c r="AK380" s="143">
        <f t="shared" si="649"/>
        <v>2896</v>
      </c>
      <c r="AL380" s="143">
        <f t="shared" si="649"/>
        <v>1565</v>
      </c>
      <c r="AM380" s="143">
        <f t="shared" si="649"/>
        <v>15753</v>
      </c>
      <c r="AN380" s="143">
        <f t="shared" si="649"/>
        <v>1080255</v>
      </c>
      <c r="AO380" s="143">
        <f t="shared" si="649"/>
        <v>0</v>
      </c>
      <c r="AP380" s="143">
        <f t="shared" si="649"/>
        <v>0</v>
      </c>
      <c r="AQ380" s="143">
        <f t="shared" si="649"/>
        <v>10893.375</v>
      </c>
      <c r="AR380" s="143">
        <f t="shared" si="649"/>
        <v>5308.3333333333348</v>
      </c>
      <c r="AS380" s="143">
        <f t="shared" si="649"/>
        <v>8493.2857142857138</v>
      </c>
      <c r="AT380" s="143">
        <f t="shared" si="649"/>
        <v>3281.5454545454527</v>
      </c>
      <c r="AU380" s="143">
        <f t="shared" si="649"/>
        <v>5250.9999999999945</v>
      </c>
      <c r="AV380" s="143">
        <f t="shared" si="649"/>
        <v>37250.172413793094</v>
      </c>
      <c r="AX380" s="143">
        <f>AX42-AX11-AX20-AX22</f>
        <v>74448</v>
      </c>
      <c r="AY380" s="143">
        <f>AY42-AY11-AY20-AY22</f>
        <v>5235.5</v>
      </c>
      <c r="AZ380" s="143">
        <f>AZ42-AZ11-AZ20-AZ22</f>
        <v>13366</v>
      </c>
      <c r="BA380" s="143">
        <f>BA42-BA11-BA20-BA22</f>
        <v>4726</v>
      </c>
      <c r="BB380" s="143">
        <f>BB42-BB11-BB20-BB22</f>
        <v>1170</v>
      </c>
      <c r="BC380" s="143">
        <f t="shared" ref="BC380" si="650">BC42-BC11-BC20-BC22</f>
        <v>5285.5</v>
      </c>
    </row>
    <row r="381" spans="1:55" ht="13">
      <c r="C381" s="365" t="s">
        <v>2</v>
      </c>
      <c r="D381" s="143">
        <f>D91+D96+D97</f>
        <v>48188</v>
      </c>
      <c r="E381" s="143">
        <f t="shared" ref="E381:AN381" si="651">E91+E96+E97</f>
        <v>75</v>
      </c>
      <c r="F381" s="143">
        <f t="shared" si="651"/>
        <v>664</v>
      </c>
      <c r="G381" s="143">
        <f t="shared" si="651"/>
        <v>618</v>
      </c>
      <c r="H381" s="143">
        <f t="shared" si="651"/>
        <v>3032</v>
      </c>
      <c r="I381" s="143">
        <f t="shared" si="651"/>
        <v>0</v>
      </c>
      <c r="J381" s="143">
        <f t="shared" si="651"/>
        <v>3</v>
      </c>
      <c r="K381" s="143">
        <f t="shared" si="651"/>
        <v>0</v>
      </c>
      <c r="L381" s="143">
        <f t="shared" si="651"/>
        <v>52580</v>
      </c>
      <c r="M381" s="143">
        <f t="shared" si="651"/>
        <v>0</v>
      </c>
      <c r="N381" s="143">
        <f t="shared" si="651"/>
        <v>0</v>
      </c>
      <c r="O381" s="143">
        <f t="shared" si="651"/>
        <v>542</v>
      </c>
      <c r="P381" s="143">
        <f t="shared" si="651"/>
        <v>0</v>
      </c>
      <c r="Q381" s="143">
        <f t="shared" si="651"/>
        <v>0</v>
      </c>
      <c r="R381" s="143">
        <f t="shared" si="651"/>
        <v>0</v>
      </c>
      <c r="S381" s="143">
        <f t="shared" si="651"/>
        <v>0</v>
      </c>
      <c r="T381" s="143">
        <f t="shared" si="651"/>
        <v>0</v>
      </c>
      <c r="U381" s="143">
        <f t="shared" si="651"/>
        <v>0</v>
      </c>
      <c r="V381" s="143">
        <f t="shared" si="651"/>
        <v>0</v>
      </c>
      <c r="W381" s="143">
        <f t="shared" si="651"/>
        <v>0</v>
      </c>
      <c r="X381" s="143">
        <f t="shared" si="651"/>
        <v>0</v>
      </c>
      <c r="Y381" s="143">
        <f t="shared" si="651"/>
        <v>0</v>
      </c>
      <c r="Z381" s="143">
        <f t="shared" si="651"/>
        <v>1468</v>
      </c>
      <c r="AA381" s="143">
        <f t="shared" si="651"/>
        <v>4116</v>
      </c>
      <c r="AB381" s="143">
        <f t="shared" si="651"/>
        <v>0</v>
      </c>
      <c r="AC381" s="143">
        <f t="shared" si="651"/>
        <v>2561</v>
      </c>
      <c r="AD381" s="143">
        <f t="shared" si="651"/>
        <v>0</v>
      </c>
      <c r="AE381" s="143">
        <f t="shared" si="651"/>
        <v>0</v>
      </c>
      <c r="AF381" s="143">
        <f t="shared" si="651"/>
        <v>0</v>
      </c>
      <c r="AG381" s="143">
        <f t="shared" si="651"/>
        <v>8687</v>
      </c>
      <c r="AH381" s="143">
        <f t="shared" si="651"/>
        <v>4571</v>
      </c>
      <c r="AI381" s="143">
        <f t="shared" si="651"/>
        <v>4116</v>
      </c>
      <c r="AJ381" s="143">
        <f t="shared" si="651"/>
        <v>0</v>
      </c>
      <c r="AK381" s="143">
        <f t="shared" si="651"/>
        <v>0</v>
      </c>
      <c r="AL381" s="143">
        <f t="shared" si="651"/>
        <v>0</v>
      </c>
      <c r="AM381" s="143">
        <f t="shared" si="651"/>
        <v>0</v>
      </c>
      <c r="AN381" s="143">
        <f t="shared" si="651"/>
        <v>61267</v>
      </c>
      <c r="AQ381" s="143">
        <f>AQ91+AQ96</f>
        <v>0</v>
      </c>
      <c r="AR381" s="143">
        <f>AR91+AR96</f>
        <v>339.88888888888891</v>
      </c>
      <c r="AS381" s="143">
        <f>AS91+AS96</f>
        <v>365.85714285714283</v>
      </c>
      <c r="AT381" s="143">
        <f>AT91+AT96</f>
        <v>323.36363636363637</v>
      </c>
      <c r="AU381" s="143">
        <f>AU91+AU96</f>
        <v>0</v>
      </c>
      <c r="AV381" s="143">
        <f t="shared" ref="AV381" si="652">AV91+AV96</f>
        <v>1853.5172413793102</v>
      </c>
      <c r="AX381" s="143">
        <f>AX91+AX96</f>
        <v>641</v>
      </c>
      <c r="AY381" s="143">
        <f>AY91+AY96</f>
        <v>0</v>
      </c>
      <c r="AZ381" s="143">
        <f>AZ91+AZ96</f>
        <v>0</v>
      </c>
      <c r="BA381" s="143">
        <f>BA91+BA96</f>
        <v>0</v>
      </c>
      <c r="BB381" s="143">
        <f>BB91+BB96</f>
        <v>0</v>
      </c>
      <c r="BC381" s="143">
        <f t="shared" ref="BC381" si="653">BC91+BC96</f>
        <v>0</v>
      </c>
    </row>
    <row r="382" spans="1:55" ht="13">
      <c r="C382" s="365" t="s">
        <v>1</v>
      </c>
      <c r="D382" s="143">
        <f>D122+D123</f>
        <v>31153</v>
      </c>
      <c r="E382" s="143">
        <f t="shared" ref="E382:BC382" si="654">E122+E123</f>
        <v>104</v>
      </c>
      <c r="F382" s="143">
        <f t="shared" si="654"/>
        <v>13843</v>
      </c>
      <c r="G382" s="143">
        <f t="shared" si="654"/>
        <v>73335</v>
      </c>
      <c r="H382" s="143">
        <f t="shared" si="654"/>
        <v>48201</v>
      </c>
      <c r="I382" s="143">
        <f t="shared" si="654"/>
        <v>0</v>
      </c>
      <c r="J382" s="143">
        <f t="shared" si="654"/>
        <v>1326</v>
      </c>
      <c r="K382" s="143">
        <f t="shared" si="654"/>
        <v>37500</v>
      </c>
      <c r="L382" s="143">
        <f t="shared" si="654"/>
        <v>205462</v>
      </c>
      <c r="M382" s="143">
        <f t="shared" si="654"/>
        <v>0</v>
      </c>
      <c r="N382" s="143">
        <f t="shared" si="654"/>
        <v>0</v>
      </c>
      <c r="O382" s="143">
        <f t="shared" si="654"/>
        <v>452</v>
      </c>
      <c r="P382" s="143">
        <f t="shared" si="654"/>
        <v>0</v>
      </c>
      <c r="Q382" s="143">
        <f t="shared" si="654"/>
        <v>264</v>
      </c>
      <c r="R382" s="143">
        <f t="shared" si="654"/>
        <v>0</v>
      </c>
      <c r="S382" s="143">
        <f t="shared" si="654"/>
        <v>0</v>
      </c>
      <c r="T382" s="143">
        <f t="shared" si="654"/>
        <v>0</v>
      </c>
      <c r="U382" s="143">
        <f t="shared" si="654"/>
        <v>0</v>
      </c>
      <c r="V382" s="143">
        <f t="shared" si="654"/>
        <v>0</v>
      </c>
      <c r="W382" s="143">
        <f t="shared" si="654"/>
        <v>0</v>
      </c>
      <c r="X382" s="143">
        <f t="shared" si="654"/>
        <v>0</v>
      </c>
      <c r="Y382" s="143">
        <f t="shared" si="654"/>
        <v>0</v>
      </c>
      <c r="Z382" s="143">
        <f t="shared" si="654"/>
        <v>1091</v>
      </c>
      <c r="AA382" s="143">
        <f t="shared" si="654"/>
        <v>2535</v>
      </c>
      <c r="AB382" s="143">
        <f t="shared" si="654"/>
        <v>0</v>
      </c>
      <c r="AC382" s="143">
        <f t="shared" si="654"/>
        <v>11080</v>
      </c>
      <c r="AD382" s="143">
        <f t="shared" si="654"/>
        <v>0</v>
      </c>
      <c r="AE382" s="143">
        <f t="shared" si="654"/>
        <v>3291</v>
      </c>
      <c r="AF382" s="143">
        <f t="shared" si="654"/>
        <v>0</v>
      </c>
      <c r="AG382" s="143">
        <f t="shared" si="654"/>
        <v>14635</v>
      </c>
      <c r="AH382" s="143">
        <f t="shared" si="654"/>
        <v>12887</v>
      </c>
      <c r="AI382" s="143">
        <f t="shared" si="654"/>
        <v>5826</v>
      </c>
      <c r="AJ382" s="143">
        <f t="shared" si="654"/>
        <v>0</v>
      </c>
      <c r="AK382" s="143">
        <f t="shared" si="654"/>
        <v>0</v>
      </c>
      <c r="AL382" s="143">
        <f t="shared" si="654"/>
        <v>0</v>
      </c>
      <c r="AM382" s="143">
        <f t="shared" si="654"/>
        <v>0</v>
      </c>
      <c r="AN382" s="143">
        <f t="shared" si="654"/>
        <v>220097</v>
      </c>
      <c r="AO382" s="143"/>
      <c r="AP382" s="143"/>
      <c r="AQ382" s="143">
        <f t="shared" si="654"/>
        <v>4687.5</v>
      </c>
      <c r="AR382" s="143">
        <f t="shared" si="654"/>
        <v>813.05555555555554</v>
      </c>
      <c r="AS382" s="143">
        <f t="shared" si="654"/>
        <v>1841</v>
      </c>
      <c r="AT382" s="143">
        <f t="shared" si="654"/>
        <v>529.63636363636363</v>
      </c>
      <c r="AU382" s="143">
        <f t="shared" si="654"/>
        <v>0</v>
      </c>
      <c r="AV382" s="143">
        <f t="shared" si="654"/>
        <v>7589.5517241379312</v>
      </c>
      <c r="AW382" s="143"/>
      <c r="AX382" s="143">
        <f t="shared" si="654"/>
        <v>26187.5</v>
      </c>
      <c r="AY382" s="143">
        <f t="shared" si="654"/>
        <v>358</v>
      </c>
      <c r="AZ382" s="143">
        <f t="shared" si="654"/>
        <v>716</v>
      </c>
      <c r="BA382" s="143">
        <f t="shared" si="654"/>
        <v>0</v>
      </c>
      <c r="BB382" s="143">
        <f t="shared" si="654"/>
        <v>0</v>
      </c>
      <c r="BC382" s="143">
        <f t="shared" si="654"/>
        <v>184</v>
      </c>
    </row>
    <row r="383" spans="1:55" ht="13">
      <c r="C383" s="365" t="s">
        <v>0</v>
      </c>
      <c r="D383" s="143">
        <f t="shared" ref="D383:V383" si="655">(D125+D100)-(D382+D381)</f>
        <v>137951</v>
      </c>
      <c r="E383" s="143">
        <f t="shared" si="655"/>
        <v>36459</v>
      </c>
      <c r="F383" s="143">
        <f t="shared" si="655"/>
        <v>137344</v>
      </c>
      <c r="G383" s="143">
        <f t="shared" si="655"/>
        <v>307423</v>
      </c>
      <c r="H383" s="143">
        <f t="shared" si="655"/>
        <v>112111</v>
      </c>
      <c r="I383" s="143">
        <f t="shared" si="655"/>
        <v>169217</v>
      </c>
      <c r="J383" s="143">
        <f t="shared" si="655"/>
        <v>68423</v>
      </c>
      <c r="K383" s="143">
        <f t="shared" si="655"/>
        <v>83804</v>
      </c>
      <c r="L383" s="143">
        <f t="shared" si="655"/>
        <v>1052732</v>
      </c>
      <c r="M383" s="143">
        <f t="shared" si="655"/>
        <v>6534</v>
      </c>
      <c r="N383" s="143">
        <f t="shared" si="655"/>
        <v>9317</v>
      </c>
      <c r="O383" s="143">
        <f t="shared" si="655"/>
        <v>17105</v>
      </c>
      <c r="P383" s="143">
        <f t="shared" si="655"/>
        <v>8688</v>
      </c>
      <c r="Q383" s="143">
        <f t="shared" si="655"/>
        <v>41149</v>
      </c>
      <c r="R383" s="143">
        <f t="shared" si="655"/>
        <v>6677</v>
      </c>
      <c r="S383" s="143">
        <f t="shared" si="655"/>
        <v>3358</v>
      </c>
      <c r="T383" s="143">
        <f t="shared" si="655"/>
        <v>10128</v>
      </c>
      <c r="U383" s="143">
        <f t="shared" si="655"/>
        <v>8089</v>
      </c>
      <c r="V383" s="143">
        <f t="shared" si="655"/>
        <v>2797</v>
      </c>
      <c r="W383" s="143"/>
      <c r="X383" s="143"/>
      <c r="Y383" s="143">
        <f t="shared" ref="Y383:AN383" si="656">(Y125+Y100)-(Y382+Y381)</f>
        <v>16898</v>
      </c>
      <c r="Z383" s="143">
        <f t="shared" si="656"/>
        <v>32729</v>
      </c>
      <c r="AA383" s="143">
        <f t="shared" si="656"/>
        <v>15994</v>
      </c>
      <c r="AB383" s="143">
        <f t="shared" si="656"/>
        <v>11696</v>
      </c>
      <c r="AC383" s="143">
        <f t="shared" si="656"/>
        <v>29453</v>
      </c>
      <c r="AD383" s="143">
        <f t="shared" si="656"/>
        <v>12896</v>
      </c>
      <c r="AE383" s="143">
        <f t="shared" si="656"/>
        <v>8507</v>
      </c>
      <c r="AF383" s="143">
        <f t="shared" si="656"/>
        <v>23580</v>
      </c>
      <c r="AG383" s="143">
        <f t="shared" si="656"/>
        <v>269673</v>
      </c>
      <c r="AH383" s="143">
        <f t="shared" si="656"/>
        <v>167040</v>
      </c>
      <c r="AI383" s="143">
        <f t="shared" si="656"/>
        <v>98555</v>
      </c>
      <c r="AJ383" s="143">
        <f t="shared" si="656"/>
        <v>15511</v>
      </c>
      <c r="AK383" s="143">
        <f t="shared" si="656"/>
        <v>22354</v>
      </c>
      <c r="AL383" s="143">
        <f t="shared" si="656"/>
        <v>10337</v>
      </c>
      <c r="AM383" s="143">
        <f t="shared" si="656"/>
        <v>48202</v>
      </c>
      <c r="AN383" s="143">
        <f t="shared" si="656"/>
        <v>1370607</v>
      </c>
      <c r="AQ383" s="143">
        <f>(AQ125+AQ100)-(AQ382+AQ381)</f>
        <v>10475.5</v>
      </c>
      <c r="AR383" s="143">
        <f>(AR125+AR100)-(AR382+AR381)</f>
        <v>15124.555555555555</v>
      </c>
      <c r="AS383" s="143">
        <f>(AS125+AS100)-(AS382+AS381)</f>
        <v>24150</v>
      </c>
      <c r="AT383" s="143">
        <f>(AT125+AT100)-(AT382+AT381)</f>
        <v>9010.363636363636</v>
      </c>
      <c r="AU383" s="143">
        <f>(AU125+AU100)-(AU382+AU381)</f>
        <v>16067.333333333334</v>
      </c>
      <c r="AV383" s="143">
        <f t="shared" ref="AV383" si="657">(AV125+AV100)-(AV382+AV381)</f>
        <v>47521.448275862072</v>
      </c>
      <c r="AX383" s="143">
        <f>(AX125+AX100)-(AX382+AX381)</f>
        <v>103826.5</v>
      </c>
      <c r="AY383" s="143">
        <f>(AY125+AY100)-(AY382+AY381)</f>
        <v>10650.5</v>
      </c>
      <c r="AZ383" s="143">
        <f>(AZ125+AZ100)-(AZ382+AZ381)</f>
        <v>20775</v>
      </c>
      <c r="BA383" s="143">
        <f>(BA125+BA100)-(BA382+BA381)</f>
        <v>8511</v>
      </c>
      <c r="BB383" s="143">
        <f>(BB125+BB100)-(BB382+BB381)</f>
        <v>10381</v>
      </c>
      <c r="BC383" s="143">
        <f t="shared" ref="BC383" si="658">(BC125+BC100)-(BC382+BC381)</f>
        <v>17885</v>
      </c>
    </row>
  </sheetData>
  <hyperlinks>
    <hyperlink ref="AL8" location="TWWOA_restatement" display="Te Whare Wananga O Awanuiarangi"/>
    <hyperlink ref="W8" location="EIT_and_Tairawhiti_merger" display="Tairawhiti Polytechnic                  "/>
    <hyperlink ref="P8" location="EIT_and_Tairawhiti_merger" display="Eastern Institute of Technology"/>
    <hyperlink ref="X8" location="Lincoln_and_Telford_merger" display="Telford Rural Polytechnic"/>
    <hyperlink ref="AE8" location="WITT_audited_results" display="Western Institute of Technology Taranaki"/>
    <hyperlink ref="E8" location="Lincoln" display="Lincoln University"/>
    <hyperlink ref="H8" location="UC_Earthquake_Impacts" display="University of Canterbury"/>
    <hyperlink ref="O8" location="CPIT_Earthquake_Impacts" display="Christchurch Polytechnic Institute of Technology"/>
    <hyperlink ref="Q8" location="MIT_Mainzeal_Collapse" display="Manukau Institute of Technogy"/>
    <hyperlink ref="AH8" location="Metro_ITPs" display="Metro ITP"/>
    <hyperlink ref="AI8" location="Regional_ITPs" display="Rural ITP"/>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H8" sqref="H8"/>
    </sheetView>
  </sheetViews>
  <sheetFormatPr defaultColWidth="9.1796875" defaultRowHeight="14.5"/>
  <cols>
    <col min="1" max="2" width="9.1796875" style="182"/>
    <col min="3" max="3" width="63.26953125" style="365" customWidth="1"/>
    <col min="4" max="4" width="9.7265625" style="107" customWidth="1"/>
    <col min="5" max="5" width="9" style="2" customWidth="1"/>
    <col min="6" max="6" width="10.7265625" style="2" customWidth="1"/>
    <col min="7" max="7" width="11.7265625" style="107" customWidth="1"/>
    <col min="8" max="8" width="10.7265625" style="2" bestFit="1" customWidth="1"/>
    <col min="9" max="9" width="11" style="2" customWidth="1"/>
    <col min="10" max="10" width="9.1796875" style="2"/>
    <col min="11" max="11" width="11.7265625" style="2" bestFit="1" customWidth="1"/>
    <col min="12" max="12" width="11" style="1" customWidth="1"/>
    <col min="13" max="13" width="9.1796875" style="181"/>
    <col min="14" max="14" width="10.7265625" style="181" bestFit="1" customWidth="1"/>
    <col min="15" max="17" width="9.1796875" style="181"/>
    <col min="18" max="18" width="9.1796875" style="182"/>
    <col min="19" max="19" width="10.54296875" style="181" customWidth="1"/>
    <col min="20" max="20" width="10.26953125" style="181" customWidth="1"/>
    <col min="21" max="21" width="12" style="181" customWidth="1"/>
    <col min="22" max="24" width="9.1796875" style="107"/>
    <col min="25" max="25" width="9.1796875" style="182"/>
    <col min="26" max="26" width="10.7265625" style="181" bestFit="1" customWidth="1"/>
    <col min="27" max="27" width="9.1796875" style="107"/>
    <col min="28" max="28" width="9.1796875" style="181"/>
    <col min="29" max="29" width="9.1796875" style="2"/>
    <col min="30" max="32" width="9.1796875" style="182"/>
    <col min="33" max="35" width="12.54296875" style="1" customWidth="1"/>
    <col min="36" max="36" width="11.1796875" style="2" customWidth="1"/>
    <col min="37" max="37" width="9.1796875" style="107"/>
    <col min="38" max="38" width="10.7265625" style="2" customWidth="1"/>
    <col min="39" max="39" width="11.54296875" style="1" customWidth="1"/>
    <col min="40" max="40" width="10.453125" style="1" customWidth="1"/>
    <col min="41" max="42" width="9.1796875" style="183"/>
    <col min="43" max="43" width="11.54296875" style="1" customWidth="1"/>
    <col min="44" max="44" width="9.1796875" style="183"/>
    <col min="45" max="45" width="9.1796875" style="183" customWidth="1"/>
    <col min="46" max="47" width="9.1796875" style="183"/>
    <col min="48" max="48" width="10.453125" style="1" customWidth="1"/>
    <col min="49" max="52" width="9.1796875" style="183"/>
    <col min="53" max="54" width="9.1796875" style="184"/>
    <col min="55" max="55" width="10.453125" style="1" customWidth="1"/>
    <col min="56" max="16384" width="9.1796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362</v>
      </c>
      <c r="D2" s="106"/>
      <c r="AA2" s="182"/>
    </row>
    <row r="3" spans="1:55" ht="21">
      <c r="A3" s="175" t="s">
        <v>299</v>
      </c>
      <c r="B3" s="175"/>
      <c r="C3" s="180">
        <v>2012</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373</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2012</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14"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142002</v>
      </c>
      <c r="E11" s="117">
        <f t="shared" si="0"/>
        <v>44867</v>
      </c>
      <c r="F11" s="117">
        <f t="shared" si="0"/>
        <v>194305</v>
      </c>
      <c r="G11" s="117">
        <f t="shared" si="0"/>
        <v>369905</v>
      </c>
      <c r="H11" s="117">
        <f t="shared" si="0"/>
        <v>151520</v>
      </c>
      <c r="I11" s="117">
        <f t="shared" si="0"/>
        <v>268371</v>
      </c>
      <c r="J11" s="117">
        <f t="shared" si="0"/>
        <v>98005</v>
      </c>
      <c r="K11" s="117">
        <f t="shared" si="0"/>
        <v>156311</v>
      </c>
      <c r="L11" s="97">
        <f t="shared" ref="L11:V11" si="1">L17+L26+L28+L33</f>
        <v>1425286</v>
      </c>
      <c r="M11" s="117">
        <f t="shared" si="1"/>
        <v>16575</v>
      </c>
      <c r="N11" s="117">
        <f t="shared" si="1"/>
        <v>26722</v>
      </c>
      <c r="O11" s="117">
        <f t="shared" si="1"/>
        <v>52391</v>
      </c>
      <c r="P11" s="117">
        <f t="shared" si="1"/>
        <v>37747</v>
      </c>
      <c r="Q11" s="117">
        <f t="shared" si="1"/>
        <v>71107</v>
      </c>
      <c r="R11" s="117">
        <f t="shared" si="1"/>
        <v>22242</v>
      </c>
      <c r="S11" s="117">
        <f t="shared" si="1"/>
        <v>27501</v>
      </c>
      <c r="T11" s="117">
        <f t="shared" si="1"/>
        <v>33425</v>
      </c>
      <c r="U11" s="117">
        <f t="shared" si="1"/>
        <v>31303</v>
      </c>
      <c r="V11" s="117">
        <f t="shared" si="1"/>
        <v>17944</v>
      </c>
      <c r="W11" s="117"/>
      <c r="X11" s="117"/>
      <c r="Y11" s="117">
        <f t="shared" ref="Y11:AN11" si="2">Y17+Y26+Y28+Y33</f>
        <v>43614</v>
      </c>
      <c r="Z11" s="117">
        <f t="shared" si="2"/>
        <v>81352</v>
      </c>
      <c r="AA11" s="117">
        <f t="shared" si="2"/>
        <v>31744</v>
      </c>
      <c r="AB11" s="117">
        <f t="shared" si="2"/>
        <v>28292</v>
      </c>
      <c r="AC11" s="117">
        <f t="shared" si="2"/>
        <v>49478</v>
      </c>
      <c r="AD11" s="117">
        <f t="shared" si="2"/>
        <v>33017</v>
      </c>
      <c r="AE11" s="117">
        <f t="shared" si="2"/>
        <v>16047</v>
      </c>
      <c r="AF11" s="117">
        <f t="shared" si="2"/>
        <v>29514</v>
      </c>
      <c r="AG11" s="97">
        <f t="shared" si="2"/>
        <v>650015</v>
      </c>
      <c r="AH11" s="97">
        <f t="shared" si="2"/>
        <v>350284</v>
      </c>
      <c r="AI11" s="97">
        <f t="shared" si="2"/>
        <v>299731</v>
      </c>
      <c r="AJ11" s="117">
        <f t="shared" si="2"/>
        <v>134988</v>
      </c>
      <c r="AK11" s="117">
        <f t="shared" si="2"/>
        <v>10794</v>
      </c>
      <c r="AL11" s="117">
        <f t="shared" si="2"/>
        <v>23584</v>
      </c>
      <c r="AM11" s="97">
        <f t="shared" si="2"/>
        <v>169366</v>
      </c>
      <c r="AN11" s="98">
        <f t="shared" si="2"/>
        <v>2244667</v>
      </c>
      <c r="AQ11" s="43">
        <f>K11/AQ$5</f>
        <v>19538.875</v>
      </c>
      <c r="AR11" s="43">
        <f>AG11/AR$5</f>
        <v>36111.944444444445</v>
      </c>
      <c r="AS11" s="43">
        <f>AH11/AS$5</f>
        <v>50040.571428571428</v>
      </c>
      <c r="AT11" s="43">
        <f>AI11/AT$5</f>
        <v>27248.272727272728</v>
      </c>
      <c r="AU11" s="43">
        <f>AM11/AU$5</f>
        <v>56455.333333333336</v>
      </c>
      <c r="AV11" s="44">
        <f>AN11/AV$5</f>
        <v>77402.31034482758</v>
      </c>
      <c r="AW11" s="117"/>
      <c r="AX11" s="43">
        <f t="shared" ref="AX11" si="3">AVERAGE($D11:$K11)</f>
        <v>178160.75</v>
      </c>
      <c r="AY11" s="43">
        <f t="shared" ref="AY11" si="4">AVERAGE($M11:$AF11)</f>
        <v>36111.944444444445</v>
      </c>
      <c r="AZ11" s="43">
        <f>AVERAGE($AC11,$AD11,$Z11,$T11,$O11,X11,AM11)</f>
        <v>69838.166666666672</v>
      </c>
      <c r="BA11" s="43">
        <f>MEDIAN($AE11,$AB11,$AA11,$Y11,$V11,$U11,$S11,$R11,$Q11,$P11,$N11,$M11)</f>
        <v>27896.5</v>
      </c>
      <c r="BB11" s="43">
        <f t="shared" ref="BB11" si="5">AVERAGE($AJ11:$AL11)</f>
        <v>56455.333333333336</v>
      </c>
      <c r="BC11" s="44">
        <f>AVERAGE(K11:R11,T11:AC11,AF11:AM11,AQ11:AS11)</f>
        <v>144425.94040270429</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129412</v>
      </c>
      <c r="E13" s="160">
        <v>31837</v>
      </c>
      <c r="F13" s="160">
        <v>146805</v>
      </c>
      <c r="G13" s="160">
        <v>286307</v>
      </c>
      <c r="H13" s="144">
        <v>117360</v>
      </c>
      <c r="I13" s="144">
        <v>214068</v>
      </c>
      <c r="J13" s="160">
        <v>70276</v>
      </c>
      <c r="K13" s="144">
        <v>126644</v>
      </c>
      <c r="L13" s="43">
        <f>+SUM(D13:K13)</f>
        <v>1122709</v>
      </c>
      <c r="M13" s="160">
        <v>16277</v>
      </c>
      <c r="N13" s="160">
        <v>23436</v>
      </c>
      <c r="O13" s="160">
        <v>46791</v>
      </c>
      <c r="P13" s="160">
        <v>33456</v>
      </c>
      <c r="Q13" s="160">
        <v>55859</v>
      </c>
      <c r="R13" s="160">
        <v>20567</v>
      </c>
      <c r="S13" s="160">
        <v>25959</v>
      </c>
      <c r="T13" s="160">
        <v>31302</v>
      </c>
      <c r="U13" s="160">
        <v>29611</v>
      </c>
      <c r="V13" s="144">
        <v>17464</v>
      </c>
      <c r="W13" s="144"/>
      <c r="X13" s="144"/>
      <c r="Y13" s="160">
        <v>41183</v>
      </c>
      <c r="Z13" s="160">
        <v>76173</v>
      </c>
      <c r="AA13" s="160">
        <v>29012</v>
      </c>
      <c r="AB13" s="160">
        <v>25883</v>
      </c>
      <c r="AC13" s="160">
        <v>44606</v>
      </c>
      <c r="AD13" s="160">
        <v>28126</v>
      </c>
      <c r="AE13" s="160">
        <v>14801</v>
      </c>
      <c r="AF13" s="160">
        <v>23687</v>
      </c>
      <c r="AG13" s="43">
        <f>+SUM(M13:AF13)</f>
        <v>584193</v>
      </c>
      <c r="AH13" s="43">
        <f>O13+Q13+Z13+AC13+AD13+AF13+T13</f>
        <v>306544</v>
      </c>
      <c r="AI13" s="43">
        <f t="shared" ref="AI13:AI17" si="6">M13+N13+P13+R13+S13+U13+V13+Y13+AA13+AB13+AE13</f>
        <v>277649</v>
      </c>
      <c r="AJ13" s="160">
        <v>132921</v>
      </c>
      <c r="AK13" s="144">
        <v>10794</v>
      </c>
      <c r="AL13" s="160">
        <v>22319</v>
      </c>
      <c r="AM13" s="43">
        <f>+SUM(AJ13:AL13)</f>
        <v>166034</v>
      </c>
      <c r="AN13" s="44">
        <f>+AM13+AG13+L13</f>
        <v>1872936</v>
      </c>
      <c r="AQ13" s="43">
        <f>K13/AQ$5</f>
        <v>15830.5</v>
      </c>
      <c r="AR13" s="43">
        <f t="shared" ref="AR13:AT17" si="7">AG13/AR$5</f>
        <v>32455.166666666668</v>
      </c>
      <c r="AS13" s="43">
        <f t="shared" si="7"/>
        <v>43792</v>
      </c>
      <c r="AT13" s="43">
        <f t="shared" si="7"/>
        <v>25240.81818181818</v>
      </c>
      <c r="AU13" s="43">
        <f t="shared" ref="AU13:AV17" si="8">AM13/AU$5</f>
        <v>55344.666666666664</v>
      </c>
      <c r="AV13" s="44">
        <f t="shared" si="8"/>
        <v>64584</v>
      </c>
      <c r="AW13" s="122"/>
      <c r="AX13" s="43">
        <f t="shared" ref="AX13:AX18" si="9">MEDIAN($D13:$K13)</f>
        <v>128028</v>
      </c>
      <c r="AY13" s="43">
        <f t="shared" ref="AY13:AZ18" si="10">MEDIAN($M13:$AF13)</f>
        <v>28569</v>
      </c>
      <c r="AZ13" s="43">
        <f>MEDIAN($AC13,$AD13,$Z13,$T13,$O13,Q13,AF13)</f>
        <v>44606</v>
      </c>
      <c r="BA13" s="43">
        <f t="shared" ref="BA13:BA18" si="11">MEDIAN($AE13,$AB13,$AA13,$Y13,$V13,$U13,$S13,$R13,$P13,$N13,$M13)</f>
        <v>25883</v>
      </c>
      <c r="BB13" s="43">
        <f t="shared" ref="BB13:BB18" si="12">MEDIAN($AJ13:$AL13)</f>
        <v>22319</v>
      </c>
      <c r="BC13" s="44">
        <f>MEDIAN((D13:K13,M13:V13,Y13:AF13,AJ13:AL13))</f>
        <v>31837</v>
      </c>
    </row>
    <row r="14" spans="1:55" s="204" customFormat="1">
      <c r="A14" s="199"/>
      <c r="B14" s="200"/>
      <c r="C14" s="201" t="s">
        <v>280</v>
      </c>
      <c r="D14" s="144">
        <v>0</v>
      </c>
      <c r="E14" s="160"/>
      <c r="F14" s="160"/>
      <c r="G14" s="160"/>
      <c r="H14" s="144">
        <v>0</v>
      </c>
      <c r="I14" s="144">
        <v>2171</v>
      </c>
      <c r="J14" s="160">
        <v>0</v>
      </c>
      <c r="K14" s="144"/>
      <c r="L14" s="43">
        <f>+SUM(D14:K14)</f>
        <v>2171</v>
      </c>
      <c r="M14" s="160"/>
      <c r="N14" s="160">
        <v>0</v>
      </c>
      <c r="O14" s="160"/>
      <c r="P14" s="160"/>
      <c r="Q14" s="160">
        <v>0</v>
      </c>
      <c r="R14" s="160">
        <v>0</v>
      </c>
      <c r="S14" s="160">
        <v>171</v>
      </c>
      <c r="T14" s="160">
        <v>0</v>
      </c>
      <c r="U14" s="160"/>
      <c r="V14" s="144"/>
      <c r="W14" s="144"/>
      <c r="X14" s="144"/>
      <c r="Y14" s="160">
        <v>0</v>
      </c>
      <c r="Z14" s="160"/>
      <c r="AA14" s="160"/>
      <c r="AB14" s="160"/>
      <c r="AC14" s="160"/>
      <c r="AD14" s="160"/>
      <c r="AE14" s="160"/>
      <c r="AF14" s="160"/>
      <c r="AG14" s="43">
        <f>+SUM(M14:AF14)</f>
        <v>171</v>
      </c>
      <c r="AH14" s="43">
        <f>O14+Q14+Z14+AC14+AD14+AF14+T14</f>
        <v>0</v>
      </c>
      <c r="AI14" s="43">
        <f t="shared" si="6"/>
        <v>171</v>
      </c>
      <c r="AJ14" s="160">
        <v>0</v>
      </c>
      <c r="AK14" s="144"/>
      <c r="AL14" s="160"/>
      <c r="AM14" s="43">
        <f>+SUM(AJ14:AL14)</f>
        <v>0</v>
      </c>
      <c r="AN14" s="44">
        <f>+AM14+AG14+L14</f>
        <v>2342</v>
      </c>
      <c r="AQ14" s="43">
        <f>K14/AQ$5</f>
        <v>0</v>
      </c>
      <c r="AR14" s="43">
        <f t="shared" si="7"/>
        <v>9.5</v>
      </c>
      <c r="AS14" s="43">
        <f t="shared" si="7"/>
        <v>0</v>
      </c>
      <c r="AT14" s="43">
        <f t="shared" si="7"/>
        <v>15.545454545454545</v>
      </c>
      <c r="AU14" s="43">
        <f t="shared" si="8"/>
        <v>0</v>
      </c>
      <c r="AV14" s="44">
        <f t="shared" si="8"/>
        <v>80.758620689655174</v>
      </c>
      <c r="AW14" s="122"/>
      <c r="AX14" s="43">
        <f t="shared" si="9"/>
        <v>0</v>
      </c>
      <c r="AY14" s="43">
        <f t="shared" si="10"/>
        <v>0</v>
      </c>
      <c r="AZ14" s="43">
        <f>MEDIAN($AC14,$AD14,$Z14,$T14,$O14,Q14,AF14)</f>
        <v>0</v>
      </c>
      <c r="BA14" s="43">
        <f t="shared" si="11"/>
        <v>0</v>
      </c>
      <c r="BB14" s="43">
        <f t="shared" si="12"/>
        <v>0</v>
      </c>
      <c r="BC14" s="44">
        <f>MEDIAN((D14:K14,M14:V14,Y14:AF14,AJ14:AL14))</f>
        <v>0</v>
      </c>
    </row>
    <row r="15" spans="1:55" s="204" customFormat="1">
      <c r="A15" s="199"/>
      <c r="B15" s="200"/>
      <c r="C15" s="201" t="s">
        <v>279</v>
      </c>
      <c r="D15" s="144">
        <v>0</v>
      </c>
      <c r="E15" s="160"/>
      <c r="F15" s="160"/>
      <c r="G15" s="160"/>
      <c r="H15" s="144">
        <v>0</v>
      </c>
      <c r="I15" s="144">
        <v>0</v>
      </c>
      <c r="J15" s="160">
        <v>0</v>
      </c>
      <c r="K15" s="144"/>
      <c r="L15" s="43"/>
      <c r="M15" s="160">
        <v>125</v>
      </c>
      <c r="N15" s="160">
        <v>211</v>
      </c>
      <c r="O15" s="160">
        <v>946</v>
      </c>
      <c r="P15" s="160">
        <v>311</v>
      </c>
      <c r="Q15" s="160">
        <v>1486</v>
      </c>
      <c r="R15" s="160">
        <v>200</v>
      </c>
      <c r="S15" s="160">
        <v>700</v>
      </c>
      <c r="T15" s="160">
        <v>185</v>
      </c>
      <c r="U15" s="160">
        <v>1390</v>
      </c>
      <c r="V15" s="144"/>
      <c r="W15" s="144"/>
      <c r="X15" s="144"/>
      <c r="Y15" s="160">
        <v>1755</v>
      </c>
      <c r="Z15" s="160">
        <v>341</v>
      </c>
      <c r="AA15" s="160">
        <v>236</v>
      </c>
      <c r="AB15" s="160">
        <v>1626</v>
      </c>
      <c r="AC15" s="160">
        <v>2548</v>
      </c>
      <c r="AD15" s="160">
        <v>2335</v>
      </c>
      <c r="AE15" s="160">
        <v>216</v>
      </c>
      <c r="AF15" s="160"/>
      <c r="AG15" s="43">
        <f>+SUM(M15:AF15)</f>
        <v>14611</v>
      </c>
      <c r="AH15" s="43">
        <f>O15+Q15+Z15+AC15+AD15+AF15+T15</f>
        <v>7841</v>
      </c>
      <c r="AI15" s="43">
        <f t="shared" si="6"/>
        <v>6770</v>
      </c>
      <c r="AJ15" s="160">
        <v>0</v>
      </c>
      <c r="AK15" s="144"/>
      <c r="AL15" s="160"/>
      <c r="AM15" s="43">
        <f>+SUM(AJ15:AL15)</f>
        <v>0</v>
      </c>
      <c r="AN15" s="44">
        <f>+AM15+AG15+L15</f>
        <v>14611</v>
      </c>
      <c r="AQ15" s="43">
        <f>K15/AQ$5</f>
        <v>0</v>
      </c>
      <c r="AR15" s="43">
        <f t="shared" si="7"/>
        <v>811.72222222222217</v>
      </c>
      <c r="AS15" s="43">
        <f t="shared" si="7"/>
        <v>1120.1428571428571</v>
      </c>
      <c r="AT15" s="43">
        <f t="shared" si="7"/>
        <v>615.4545454545455</v>
      </c>
      <c r="AU15" s="43">
        <f t="shared" si="8"/>
        <v>0</v>
      </c>
      <c r="AV15" s="44">
        <f t="shared" si="8"/>
        <v>503.82758620689657</v>
      </c>
      <c r="AW15" s="122"/>
      <c r="AX15" s="43">
        <f t="shared" si="9"/>
        <v>0</v>
      </c>
      <c r="AY15" s="43">
        <f t="shared" si="10"/>
        <v>520.5</v>
      </c>
      <c r="AZ15" s="43">
        <f>MEDIAN($AC15,$AD15,$Z15,$T15,$O15,Q15,AF15)</f>
        <v>1216</v>
      </c>
      <c r="BA15" s="43">
        <f t="shared" si="11"/>
        <v>273.5</v>
      </c>
      <c r="BB15" s="43">
        <f t="shared" si="12"/>
        <v>0</v>
      </c>
      <c r="BC15" s="44">
        <f>MEDIAN((D15:K15,M15:V15,Y15:AF15,AJ15:AL15))</f>
        <v>236</v>
      </c>
    </row>
    <row r="16" spans="1:55" s="204" customFormat="1">
      <c r="A16" s="199"/>
      <c r="B16" s="200"/>
      <c r="C16" s="201" t="s">
        <v>278</v>
      </c>
      <c r="D16" s="144">
        <v>4180</v>
      </c>
      <c r="E16" s="160">
        <v>120</v>
      </c>
      <c r="F16" s="160">
        <v>1728</v>
      </c>
      <c r="G16" s="160">
        <v>10522</v>
      </c>
      <c r="H16" s="144">
        <v>2296</v>
      </c>
      <c r="I16" s="144">
        <v>0</v>
      </c>
      <c r="J16" s="160">
        <v>1449</v>
      </c>
      <c r="K16" s="144">
        <v>1391</v>
      </c>
      <c r="L16" s="43">
        <f>+SUM(D16:K16)</f>
        <v>21686</v>
      </c>
      <c r="M16" s="160">
        <v>99</v>
      </c>
      <c r="N16" s="160">
        <v>2292</v>
      </c>
      <c r="O16" s="160">
        <v>1454</v>
      </c>
      <c r="P16" s="160">
        <v>1489</v>
      </c>
      <c r="Q16" s="160">
        <v>1216</v>
      </c>
      <c r="R16" s="160">
        <v>746</v>
      </c>
      <c r="S16" s="160">
        <v>507</v>
      </c>
      <c r="T16" s="160">
        <v>257</v>
      </c>
      <c r="U16" s="160">
        <v>302</v>
      </c>
      <c r="V16" s="144">
        <v>366</v>
      </c>
      <c r="W16" s="144"/>
      <c r="X16" s="144"/>
      <c r="Y16" s="160">
        <v>496</v>
      </c>
      <c r="Z16" s="160">
        <v>1259</v>
      </c>
      <c r="AA16" s="160">
        <v>327</v>
      </c>
      <c r="AB16" s="160">
        <v>783</v>
      </c>
      <c r="AC16" s="160">
        <v>1583</v>
      </c>
      <c r="AD16" s="160">
        <v>1040</v>
      </c>
      <c r="AE16" s="160">
        <v>568</v>
      </c>
      <c r="AF16" s="160">
        <v>5749</v>
      </c>
      <c r="AG16" s="43">
        <f>+SUM(M16:AF16)</f>
        <v>20533</v>
      </c>
      <c r="AH16" s="43">
        <f>O16+Q16+Z16+AC16+AD16+AF16+T16</f>
        <v>12558</v>
      </c>
      <c r="AI16" s="43">
        <f t="shared" si="6"/>
        <v>7975</v>
      </c>
      <c r="AJ16" s="160">
        <v>940</v>
      </c>
      <c r="AK16" s="144"/>
      <c r="AL16" s="160">
        <v>935</v>
      </c>
      <c r="AM16" s="43">
        <f>+SUM(AJ16:AL16)</f>
        <v>1875</v>
      </c>
      <c r="AN16" s="44">
        <f>+AM16+AG16+L16</f>
        <v>44094</v>
      </c>
      <c r="AQ16" s="43">
        <f>K16/AQ$5</f>
        <v>173.875</v>
      </c>
      <c r="AR16" s="43">
        <f t="shared" si="7"/>
        <v>1140.7222222222222</v>
      </c>
      <c r="AS16" s="43">
        <f t="shared" si="7"/>
        <v>1794</v>
      </c>
      <c r="AT16" s="43">
        <f t="shared" si="7"/>
        <v>725</v>
      </c>
      <c r="AU16" s="43">
        <f t="shared" si="8"/>
        <v>625</v>
      </c>
      <c r="AV16" s="44">
        <f t="shared" si="8"/>
        <v>1520.4827586206898</v>
      </c>
      <c r="AW16" s="122"/>
      <c r="AX16" s="43">
        <f t="shared" si="9"/>
        <v>1588.5</v>
      </c>
      <c r="AY16" s="43">
        <f t="shared" si="10"/>
        <v>764.5</v>
      </c>
      <c r="AZ16" s="43">
        <f>MEDIAN($AC16,$AD16,$Z16,$T16,$O16,Q16,AF16)</f>
        <v>1259</v>
      </c>
      <c r="BA16" s="43">
        <f t="shared" si="11"/>
        <v>507</v>
      </c>
      <c r="BB16" s="43">
        <f t="shared" si="12"/>
        <v>937.5</v>
      </c>
      <c r="BC16" s="44">
        <f>MEDIAN((D16:K16,M16:V16,Y16:AF16,AJ16:AL16))</f>
        <v>990</v>
      </c>
    </row>
    <row r="17" spans="1:55" s="204" customFormat="1">
      <c r="A17" s="199"/>
      <c r="B17" s="200"/>
      <c r="C17" s="210" t="s">
        <v>277</v>
      </c>
      <c r="D17" s="46">
        <f t="shared" ref="D17:K17" si="13">SUM(D13:D16)</f>
        <v>133592</v>
      </c>
      <c r="E17" s="118">
        <f t="shared" si="13"/>
        <v>31957</v>
      </c>
      <c r="F17" s="118">
        <f t="shared" si="13"/>
        <v>148533</v>
      </c>
      <c r="G17" s="118">
        <f t="shared" si="13"/>
        <v>296829</v>
      </c>
      <c r="H17" s="118">
        <f t="shared" si="13"/>
        <v>119656</v>
      </c>
      <c r="I17" s="118">
        <f t="shared" si="13"/>
        <v>216239</v>
      </c>
      <c r="J17" s="118">
        <f t="shared" si="13"/>
        <v>71725</v>
      </c>
      <c r="K17" s="118">
        <f t="shared" si="13"/>
        <v>128035</v>
      </c>
      <c r="L17" s="45">
        <f>+SUM(D17:K17)</f>
        <v>1146566</v>
      </c>
      <c r="M17" s="118">
        <f t="shared" ref="M17:V17" si="14">SUM(M13:M16)</f>
        <v>16501</v>
      </c>
      <c r="N17" s="118">
        <f t="shared" si="14"/>
        <v>25939</v>
      </c>
      <c r="O17" s="118">
        <f t="shared" si="14"/>
        <v>49191</v>
      </c>
      <c r="P17" s="118">
        <f t="shared" si="14"/>
        <v>35256</v>
      </c>
      <c r="Q17" s="118">
        <f t="shared" si="14"/>
        <v>58561</v>
      </c>
      <c r="R17" s="118">
        <f t="shared" si="14"/>
        <v>21513</v>
      </c>
      <c r="S17" s="118">
        <f t="shared" si="14"/>
        <v>27337</v>
      </c>
      <c r="T17" s="118">
        <f t="shared" si="14"/>
        <v>31744</v>
      </c>
      <c r="U17" s="118">
        <f t="shared" si="14"/>
        <v>31303</v>
      </c>
      <c r="V17" s="118">
        <f t="shared" si="14"/>
        <v>17830</v>
      </c>
      <c r="W17" s="118"/>
      <c r="X17" s="118"/>
      <c r="Y17" s="118">
        <f t="shared" ref="Y17:AF17" si="15">SUM(Y13:Y16)</f>
        <v>43434</v>
      </c>
      <c r="Z17" s="118">
        <f t="shared" si="15"/>
        <v>77773</v>
      </c>
      <c r="AA17" s="118">
        <f t="shared" si="15"/>
        <v>29575</v>
      </c>
      <c r="AB17" s="118">
        <f t="shared" si="15"/>
        <v>28292</v>
      </c>
      <c r="AC17" s="118">
        <f t="shared" si="15"/>
        <v>48737</v>
      </c>
      <c r="AD17" s="118">
        <f t="shared" si="15"/>
        <v>31501</v>
      </c>
      <c r="AE17" s="118">
        <f t="shared" si="15"/>
        <v>15585</v>
      </c>
      <c r="AF17" s="118">
        <f t="shared" si="15"/>
        <v>29436</v>
      </c>
      <c r="AG17" s="45">
        <f>+SUM(M17:AF17)</f>
        <v>619508</v>
      </c>
      <c r="AH17" s="45">
        <f>O17+Q17+Z17+AC17+AD17+AF17+T17</f>
        <v>326943</v>
      </c>
      <c r="AI17" s="45">
        <f t="shared" si="6"/>
        <v>292565</v>
      </c>
      <c r="AJ17" s="118">
        <f>SUM(AJ13:AJ16)</f>
        <v>133861</v>
      </c>
      <c r="AK17" s="118">
        <f>SUM(AK13:AK16)</f>
        <v>10794</v>
      </c>
      <c r="AL17" s="118">
        <f>SUM(AL13:AL16)</f>
        <v>23254</v>
      </c>
      <c r="AM17" s="45">
        <f>+SUM(AJ17:AL17)</f>
        <v>167909</v>
      </c>
      <c r="AN17" s="211">
        <f>+AM17+AG17+L17</f>
        <v>1933983</v>
      </c>
      <c r="AQ17" s="45">
        <f>K17/AQ$5</f>
        <v>16004.375</v>
      </c>
      <c r="AR17" s="45">
        <f t="shared" si="7"/>
        <v>34417.111111111109</v>
      </c>
      <c r="AS17" s="45">
        <f t="shared" si="7"/>
        <v>46706.142857142855</v>
      </c>
      <c r="AT17" s="45">
        <f t="shared" si="7"/>
        <v>26596.81818181818</v>
      </c>
      <c r="AU17" s="45">
        <f t="shared" si="8"/>
        <v>55969.666666666664</v>
      </c>
      <c r="AV17" s="211">
        <f t="shared" si="8"/>
        <v>66689.068965517246</v>
      </c>
      <c r="AW17" s="122"/>
      <c r="AX17" s="45">
        <f t="shared" si="9"/>
        <v>130813.5</v>
      </c>
      <c r="AY17" s="45">
        <f t="shared" si="10"/>
        <v>30439</v>
      </c>
      <c r="AZ17" s="45">
        <f>MEDIAN($AC17,$AD17,$Z17,$T17,$O17,Q17,AF17)</f>
        <v>48737</v>
      </c>
      <c r="BA17" s="45">
        <f t="shared" si="11"/>
        <v>27337</v>
      </c>
      <c r="BB17" s="45">
        <f t="shared" si="12"/>
        <v>23254</v>
      </c>
      <c r="BC17" s="211">
        <f>MEDIAN((D17:K17,M17:V17,Y17:AF17,AJ17:AL17))</f>
        <v>31957</v>
      </c>
    </row>
    <row r="18" spans="1:55" s="204" customFormat="1">
      <c r="A18" s="199"/>
      <c r="B18" s="200"/>
      <c r="C18" s="212" t="s">
        <v>259</v>
      </c>
      <c r="D18" s="213">
        <f t="shared" ref="D18:V18" si="16">+D17/D$42</f>
        <v>0.4152069321332223</v>
      </c>
      <c r="E18" s="214">
        <f t="shared" si="16"/>
        <v>0.28789052646751467</v>
      </c>
      <c r="F18" s="214">
        <f t="shared" si="16"/>
        <v>0.33548962697776324</v>
      </c>
      <c r="G18" s="214">
        <f t="shared" si="16"/>
        <v>0.31868848023637331</v>
      </c>
      <c r="H18" s="119">
        <f t="shared" si="16"/>
        <v>0.40804801527758833</v>
      </c>
      <c r="I18" s="119">
        <f t="shared" si="16"/>
        <v>0.34780321941427761</v>
      </c>
      <c r="J18" s="214">
        <f t="shared" si="16"/>
        <v>0.32478853085547649</v>
      </c>
      <c r="K18" s="119">
        <f t="shared" si="16"/>
        <v>0.36937932387442229</v>
      </c>
      <c r="L18" s="84">
        <f t="shared" si="16"/>
        <v>0.34857224332924636</v>
      </c>
      <c r="M18" s="214">
        <f t="shared" si="16"/>
        <v>0.69730392156862742</v>
      </c>
      <c r="N18" s="215">
        <f t="shared" si="16"/>
        <v>0.59662802465728215</v>
      </c>
      <c r="O18" s="214">
        <f t="shared" si="16"/>
        <v>0.55216810533523408</v>
      </c>
      <c r="P18" s="214">
        <f t="shared" si="16"/>
        <v>0.62529485837929877</v>
      </c>
      <c r="Q18" s="214">
        <f t="shared" si="16"/>
        <v>0.53497953665131914</v>
      </c>
      <c r="R18" s="214">
        <f t="shared" si="16"/>
        <v>0.43527436063450953</v>
      </c>
      <c r="S18" s="214">
        <f t="shared" si="16"/>
        <v>0.73712452138273199</v>
      </c>
      <c r="T18" s="214">
        <f t="shared" si="16"/>
        <v>0.52433021703941063</v>
      </c>
      <c r="U18" s="214">
        <f t="shared" si="16"/>
        <v>0.69225325637453283</v>
      </c>
      <c r="V18" s="119">
        <f t="shared" si="16"/>
        <v>0.73172733615135221</v>
      </c>
      <c r="W18" s="119"/>
      <c r="X18" s="119"/>
      <c r="Y18" s="214">
        <f t="shared" ref="Y18:AN18" si="17">+Y17/Y$42</f>
        <v>0.70148747516837051</v>
      </c>
      <c r="Z18" s="215">
        <f t="shared" si="17"/>
        <v>0.51536014843284073</v>
      </c>
      <c r="AA18" s="214">
        <f t="shared" si="17"/>
        <v>0.55669540338064227</v>
      </c>
      <c r="AB18" s="214">
        <f t="shared" si="17"/>
        <v>0.54229361139330279</v>
      </c>
      <c r="AC18" s="214">
        <f t="shared" si="17"/>
        <v>0.55773368122310718</v>
      </c>
      <c r="AD18" s="214">
        <f t="shared" si="17"/>
        <v>0.57328747179151196</v>
      </c>
      <c r="AE18" s="215">
        <f t="shared" si="17"/>
        <v>0.64083059210526316</v>
      </c>
      <c r="AF18" s="215">
        <f t="shared" si="17"/>
        <v>0.46894266460626721</v>
      </c>
      <c r="AG18" s="84">
        <f t="shared" si="17"/>
        <v>0.57031334147749291</v>
      </c>
      <c r="AH18" s="84">
        <f t="shared" si="17"/>
        <v>0.53152302204823232</v>
      </c>
      <c r="AI18" s="84">
        <f t="shared" si="17"/>
        <v>0.62095540089949552</v>
      </c>
      <c r="AJ18" s="214">
        <f t="shared" si="17"/>
        <v>0.87870473089622492</v>
      </c>
      <c r="AK18" s="119">
        <f t="shared" si="17"/>
        <v>0.6329678062510995</v>
      </c>
      <c r="AL18" s="214">
        <f t="shared" si="17"/>
        <v>0.79645169024214812</v>
      </c>
      <c r="AM18" s="84">
        <f t="shared" si="17"/>
        <v>0.84551007356902952</v>
      </c>
      <c r="AN18" s="86">
        <f t="shared" si="17"/>
        <v>0.42280532267172466</v>
      </c>
      <c r="AQ18" s="84">
        <f t="shared" ref="AQ18:AV18" si="18">+AQ17/AQ$42</f>
        <v>0.36937932387442229</v>
      </c>
      <c r="AR18" s="84">
        <f t="shared" si="18"/>
        <v>0.57031334147749291</v>
      </c>
      <c r="AS18" s="84">
        <f t="shared" si="18"/>
        <v>0.53152302204823232</v>
      </c>
      <c r="AT18" s="84">
        <f t="shared" si="18"/>
        <v>0.62095540089949541</v>
      </c>
      <c r="AU18" s="84">
        <f t="shared" si="18"/>
        <v>0.84551007356902952</v>
      </c>
      <c r="AV18" s="86">
        <f t="shared" si="18"/>
        <v>0.42280532267172466</v>
      </c>
      <c r="AW18" s="85"/>
      <c r="AX18" s="84">
        <f t="shared" si="9"/>
        <v>0.34164642319602045</v>
      </c>
      <c r="AY18" s="84">
        <f t="shared" si="10"/>
        <v>0.56551057650730963</v>
      </c>
      <c r="AZ18" s="84">
        <f t="shared" si="10"/>
        <v>0.56551057650730963</v>
      </c>
      <c r="BA18" s="84">
        <f t="shared" si="11"/>
        <v>0.64083059210526316</v>
      </c>
      <c r="BB18" s="84">
        <f t="shared" si="12"/>
        <v>0.79645169024214812</v>
      </c>
      <c r="BC18" s="86">
        <f t="shared" ref="BC18" si="19">+BC17/BC$42</f>
        <v>0.51612642731398484</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9">
      <c r="A20" s="199"/>
      <c r="B20" s="200"/>
      <c r="C20" s="217" t="s">
        <v>275</v>
      </c>
      <c r="D20" s="144">
        <v>70337</v>
      </c>
      <c r="E20" s="160">
        <v>8924</v>
      </c>
      <c r="F20" s="160">
        <v>91101</v>
      </c>
      <c r="G20" s="160">
        <v>143411</v>
      </c>
      <c r="H20" s="144">
        <v>60608</v>
      </c>
      <c r="I20" s="144">
        <v>94226</v>
      </c>
      <c r="J20" s="160">
        <v>42714</v>
      </c>
      <c r="K20" s="144">
        <v>72986</v>
      </c>
      <c r="L20" s="43">
        <f>+SUM(D20:K20)</f>
        <v>584307</v>
      </c>
      <c r="M20" s="160">
        <v>4429</v>
      </c>
      <c r="N20" s="160">
        <v>11098</v>
      </c>
      <c r="O20" s="160">
        <v>20294</v>
      </c>
      <c r="P20" s="160">
        <v>11519</v>
      </c>
      <c r="Q20" s="160">
        <v>24976</v>
      </c>
      <c r="R20" s="160">
        <v>17872</v>
      </c>
      <c r="S20" s="160">
        <v>6495</v>
      </c>
      <c r="T20" s="160">
        <v>15950</v>
      </c>
      <c r="U20" s="160">
        <v>6260</v>
      </c>
      <c r="V20" s="144">
        <v>4604</v>
      </c>
      <c r="W20" s="144"/>
      <c r="X20" s="144"/>
      <c r="Y20" s="160">
        <v>16170</v>
      </c>
      <c r="Z20" s="160">
        <v>34538</v>
      </c>
      <c r="AA20" s="160">
        <v>13398</v>
      </c>
      <c r="AB20" s="160">
        <v>9198</v>
      </c>
      <c r="AC20" s="160">
        <v>20687</v>
      </c>
      <c r="AD20" s="160">
        <v>12182</v>
      </c>
      <c r="AE20" s="160">
        <v>5214</v>
      </c>
      <c r="AF20" s="160">
        <v>13763</v>
      </c>
      <c r="AG20" s="43">
        <f>+SUM(M20:AF20)</f>
        <v>248647</v>
      </c>
      <c r="AH20" s="43">
        <f>O20+Q20+Z20+AC20+AD20+AF20+T20</f>
        <v>142390</v>
      </c>
      <c r="AI20" s="43">
        <f t="shared" ref="AI20:AI23" si="20">M20+N20+P20+R20+S20+U20+V20+Y20+AA20+AB20+AE20</f>
        <v>106257</v>
      </c>
      <c r="AJ20" s="160">
        <v>5216</v>
      </c>
      <c r="AK20" s="144"/>
      <c r="AL20" s="160">
        <v>2489</v>
      </c>
      <c r="AM20" s="43">
        <f>+SUM(AJ20:AL20)</f>
        <v>7705</v>
      </c>
      <c r="AN20" s="44">
        <f>+AM20+AG20+L20</f>
        <v>840659</v>
      </c>
      <c r="AQ20" s="43">
        <f t="shared" ref="AQ20:AQ22" si="21">K20/AQ$5</f>
        <v>9123.25</v>
      </c>
      <c r="AR20" s="43">
        <f t="shared" ref="AR20:AT22" si="22">AG20/AR$5</f>
        <v>13813.722222222223</v>
      </c>
      <c r="AS20" s="43">
        <f t="shared" si="22"/>
        <v>20341.428571428572</v>
      </c>
      <c r="AT20" s="43">
        <f t="shared" si="22"/>
        <v>9659.7272727272721</v>
      </c>
      <c r="AU20" s="43">
        <f t="shared" ref="AU20:AV22" si="23">AM20/AU$5</f>
        <v>2568.3333333333335</v>
      </c>
      <c r="AV20" s="44">
        <f t="shared" si="23"/>
        <v>28988.241379310344</v>
      </c>
      <c r="AW20" s="122"/>
      <c r="AX20" s="43">
        <f>MEDIAN($D20:$K20)</f>
        <v>71661.5</v>
      </c>
      <c r="AY20" s="43">
        <f>MEDIAN($M20:$AF20)</f>
        <v>12790</v>
      </c>
      <c r="AZ20" s="43">
        <f>MEDIAN($AC20,$AD20,$Z20,$T20,$O20,Q20,AF20)</f>
        <v>20294</v>
      </c>
      <c r="BA20" s="43">
        <f>MEDIAN($AE20,$AB20,$AA20,$Y20,$V20,$U20,$S20,$R20,$P20,$N20,$M20)</f>
        <v>9198</v>
      </c>
      <c r="BB20" s="43">
        <f>MEDIAN($AJ20:$AL20)</f>
        <v>3852.5</v>
      </c>
      <c r="BC20" s="44">
        <f>MEDIAN((D20:K20,M20:V20,Y20:AF20,AJ20:AL20))</f>
        <v>14856.5</v>
      </c>
    </row>
    <row r="21" spans="1:55" s="204" customFormat="1">
      <c r="A21" s="199"/>
      <c r="B21" s="200"/>
      <c r="C21" s="201" t="s">
        <v>274</v>
      </c>
      <c r="D21" s="144">
        <v>7880</v>
      </c>
      <c r="E21" s="160">
        <v>800</v>
      </c>
      <c r="F21" s="160">
        <v>7697</v>
      </c>
      <c r="G21" s="160"/>
      <c r="H21" s="144">
        <v>7688</v>
      </c>
      <c r="I21" s="144">
        <v>10732</v>
      </c>
      <c r="J21" s="160">
        <v>2575</v>
      </c>
      <c r="K21" s="144">
        <v>10784</v>
      </c>
      <c r="L21" s="43">
        <f>+SUM(D21:K21)</f>
        <v>48156</v>
      </c>
      <c r="M21" s="160">
        <v>72</v>
      </c>
      <c r="N21" s="160"/>
      <c r="O21" s="160">
        <v>704</v>
      </c>
      <c r="P21" s="160"/>
      <c r="Q21" s="160">
        <v>0</v>
      </c>
      <c r="R21" s="160">
        <v>310</v>
      </c>
      <c r="S21" s="160">
        <v>47</v>
      </c>
      <c r="T21" s="160">
        <v>1919</v>
      </c>
      <c r="U21" s="160"/>
      <c r="V21" s="144"/>
      <c r="W21" s="144"/>
      <c r="X21" s="144"/>
      <c r="Y21" s="160">
        <v>0</v>
      </c>
      <c r="Z21" s="160">
        <v>2352</v>
      </c>
      <c r="AA21" s="160">
        <v>1502</v>
      </c>
      <c r="AB21" s="160">
        <v>582</v>
      </c>
      <c r="AC21" s="160"/>
      <c r="AD21" s="160">
        <v>462</v>
      </c>
      <c r="AE21" s="160">
        <v>63</v>
      </c>
      <c r="AF21" s="160">
        <v>197</v>
      </c>
      <c r="AG21" s="43">
        <f>+SUM(M21:AF21)</f>
        <v>8210</v>
      </c>
      <c r="AH21" s="43">
        <f>O21+Q21+Z21+AC21+AD21+AF21+T21</f>
        <v>5634</v>
      </c>
      <c r="AI21" s="43">
        <f t="shared" si="20"/>
        <v>2576</v>
      </c>
      <c r="AJ21" s="160">
        <v>0</v>
      </c>
      <c r="AK21" s="144">
        <v>3607</v>
      </c>
      <c r="AL21" s="160"/>
      <c r="AM21" s="43">
        <f>+SUM(AJ21:AL21)</f>
        <v>3607</v>
      </c>
      <c r="AN21" s="44">
        <f>+AM21+AG21+L21</f>
        <v>59973</v>
      </c>
      <c r="AQ21" s="43">
        <f t="shared" si="21"/>
        <v>1348</v>
      </c>
      <c r="AR21" s="43">
        <f t="shared" si="22"/>
        <v>456.11111111111109</v>
      </c>
      <c r="AS21" s="43">
        <f t="shared" si="22"/>
        <v>804.85714285714289</v>
      </c>
      <c r="AT21" s="43">
        <f t="shared" si="22"/>
        <v>234.18181818181819</v>
      </c>
      <c r="AU21" s="43">
        <f t="shared" si="23"/>
        <v>1202.3333333333333</v>
      </c>
      <c r="AV21" s="44">
        <f t="shared" si="23"/>
        <v>2068.0344827586205</v>
      </c>
      <c r="AW21" s="122"/>
      <c r="AX21" s="43">
        <f>MEDIAN($D21:$K21)</f>
        <v>7697</v>
      </c>
      <c r="AY21" s="43">
        <f>MEDIAN($M21:$AF21)</f>
        <v>310</v>
      </c>
      <c r="AZ21" s="43">
        <f>MEDIAN($AC21,$AD21,$Z21,$T21,$O21,Q21,AF21)</f>
        <v>583</v>
      </c>
      <c r="BA21" s="43">
        <f>MEDIAN($AE21,$AB21,$AA21,$Y21,$V21,$U21,$S21,$R21,$P21,$N21,$M21)</f>
        <v>72</v>
      </c>
      <c r="BB21" s="43">
        <f>MEDIAN($AJ21:$AL21)</f>
        <v>1803.5</v>
      </c>
      <c r="BC21" s="44">
        <f>MEDIAN((D21:K21,M21:V21,Y21:AF21,AJ21:AL21))</f>
        <v>752</v>
      </c>
    </row>
    <row r="22" spans="1:55" s="204" customFormat="1">
      <c r="A22" s="199"/>
      <c r="B22" s="200"/>
      <c r="C22" s="201" t="s">
        <v>131</v>
      </c>
      <c r="D22" s="144">
        <v>53600</v>
      </c>
      <c r="E22" s="160">
        <v>10416</v>
      </c>
      <c r="F22" s="160">
        <v>42220</v>
      </c>
      <c r="G22" s="160">
        <v>80101</v>
      </c>
      <c r="H22" s="144">
        <v>18568</v>
      </c>
      <c r="I22" s="144">
        <v>45377</v>
      </c>
      <c r="J22" s="160">
        <v>26100</v>
      </c>
      <c r="K22" s="144">
        <v>30318</v>
      </c>
      <c r="L22" s="43">
        <f>+SUM(D22:K22)</f>
        <v>306700</v>
      </c>
      <c r="M22" s="160">
        <v>417</v>
      </c>
      <c r="N22" s="160">
        <v>964</v>
      </c>
      <c r="O22" s="160">
        <v>7218</v>
      </c>
      <c r="P22" s="160">
        <v>2580</v>
      </c>
      <c r="Q22" s="160">
        <v>6916</v>
      </c>
      <c r="R22" s="160">
        <v>4261</v>
      </c>
      <c r="S22" s="160">
        <v>1493</v>
      </c>
      <c r="T22" s="160">
        <v>3422</v>
      </c>
      <c r="U22" s="160">
        <v>3919</v>
      </c>
      <c r="V22" s="144">
        <v>85</v>
      </c>
      <c r="W22" s="144"/>
      <c r="X22" s="144"/>
      <c r="Y22" s="160">
        <v>220</v>
      </c>
      <c r="Z22" s="160">
        <v>21826</v>
      </c>
      <c r="AA22" s="160">
        <v>3399</v>
      </c>
      <c r="AB22" s="160">
        <v>10656</v>
      </c>
      <c r="AC22" s="160">
        <v>8990</v>
      </c>
      <c r="AD22" s="160">
        <v>5095</v>
      </c>
      <c r="AE22" s="160">
        <v>1051</v>
      </c>
      <c r="AF22" s="160">
        <v>14171</v>
      </c>
      <c r="AG22" s="43">
        <f>+SUM(M22:AF22)</f>
        <v>96683</v>
      </c>
      <c r="AH22" s="43">
        <f>O22+Q22+Z22+AC22+AD22+AF22+T22</f>
        <v>67638</v>
      </c>
      <c r="AI22" s="43">
        <f t="shared" si="20"/>
        <v>29045</v>
      </c>
      <c r="AJ22" s="160">
        <v>681</v>
      </c>
      <c r="AK22" s="144"/>
      <c r="AL22" s="160">
        <v>0</v>
      </c>
      <c r="AM22" s="43">
        <f>+SUM(AJ22:AL22)</f>
        <v>681</v>
      </c>
      <c r="AN22" s="44">
        <f>+AM22+AG22+L22</f>
        <v>404064</v>
      </c>
      <c r="AQ22" s="43">
        <f t="shared" si="21"/>
        <v>3789.75</v>
      </c>
      <c r="AR22" s="43">
        <f t="shared" si="22"/>
        <v>5371.2777777777774</v>
      </c>
      <c r="AS22" s="43">
        <f t="shared" si="22"/>
        <v>9662.5714285714294</v>
      </c>
      <c r="AT22" s="43">
        <f t="shared" si="22"/>
        <v>2640.4545454545455</v>
      </c>
      <c r="AU22" s="43">
        <f t="shared" si="23"/>
        <v>227</v>
      </c>
      <c r="AV22" s="44">
        <f t="shared" si="23"/>
        <v>13933.241379310344</v>
      </c>
      <c r="AW22" s="122"/>
      <c r="AX22" s="43">
        <f>MEDIAN($D22:$K22)</f>
        <v>36269</v>
      </c>
      <c r="AY22" s="43">
        <f>MEDIAN($M22:$AF22)</f>
        <v>3670.5</v>
      </c>
      <c r="AZ22" s="43">
        <f>MEDIAN($AC22,$AD22,$Z22,$T22,$O22,Q22,AF22)</f>
        <v>7218</v>
      </c>
      <c r="BA22" s="43">
        <f>MEDIAN($AE22,$AB22,$AA22,$Y22,$V22,$U22,$S22,$R22,$P22,$N22,$M22)</f>
        <v>1493</v>
      </c>
      <c r="BB22" s="43">
        <f>MEDIAN($AJ22:$AL22)</f>
        <v>340.5</v>
      </c>
      <c r="BC22" s="44">
        <f>MEDIAN((D22:K22,M22:V22,Y22:AF22,AJ22:AL22))</f>
        <v>6005.5</v>
      </c>
    </row>
    <row r="23" spans="1:55" s="204" customFormat="1">
      <c r="A23" s="199"/>
      <c r="B23" s="200"/>
      <c r="C23" s="210" t="s">
        <v>273</v>
      </c>
      <c r="D23" s="46">
        <f t="shared" ref="D23:K23" si="24">SUM(D20:D22)</f>
        <v>131817</v>
      </c>
      <c r="E23" s="118">
        <f t="shared" si="24"/>
        <v>20140</v>
      </c>
      <c r="F23" s="118">
        <f t="shared" si="24"/>
        <v>141018</v>
      </c>
      <c r="G23" s="118">
        <f t="shared" si="24"/>
        <v>223512</v>
      </c>
      <c r="H23" s="118">
        <f t="shared" si="24"/>
        <v>86864</v>
      </c>
      <c r="I23" s="118">
        <f t="shared" si="24"/>
        <v>150335</v>
      </c>
      <c r="J23" s="118">
        <f t="shared" si="24"/>
        <v>71389</v>
      </c>
      <c r="K23" s="88">
        <f t="shared" si="24"/>
        <v>114088</v>
      </c>
      <c r="L23" s="45">
        <f>+SUM(D23:K23)</f>
        <v>939163</v>
      </c>
      <c r="M23" s="46">
        <f t="shared" ref="M23:V23" si="25">SUM(M20:M22)</f>
        <v>4918</v>
      </c>
      <c r="N23" s="118">
        <f t="shared" si="25"/>
        <v>12062</v>
      </c>
      <c r="O23" s="118">
        <f t="shared" si="25"/>
        <v>28216</v>
      </c>
      <c r="P23" s="118">
        <f t="shared" si="25"/>
        <v>14099</v>
      </c>
      <c r="Q23" s="118">
        <f t="shared" si="25"/>
        <v>31892</v>
      </c>
      <c r="R23" s="118">
        <f t="shared" si="25"/>
        <v>22443</v>
      </c>
      <c r="S23" s="118">
        <f t="shared" si="25"/>
        <v>8035</v>
      </c>
      <c r="T23" s="118">
        <f t="shared" si="25"/>
        <v>21291</v>
      </c>
      <c r="U23" s="118">
        <f t="shared" si="25"/>
        <v>10179</v>
      </c>
      <c r="V23" s="118">
        <f t="shared" si="25"/>
        <v>4689</v>
      </c>
      <c r="W23" s="118"/>
      <c r="X23" s="118"/>
      <c r="Y23" s="118">
        <f t="shared" ref="Y23:AF23" si="26">SUM(Y20:Y22)</f>
        <v>16390</v>
      </c>
      <c r="Z23" s="118">
        <f t="shared" si="26"/>
        <v>58716</v>
      </c>
      <c r="AA23" s="118">
        <f t="shared" si="26"/>
        <v>18299</v>
      </c>
      <c r="AB23" s="118">
        <f t="shared" si="26"/>
        <v>20436</v>
      </c>
      <c r="AC23" s="118">
        <f t="shared" si="26"/>
        <v>29677</v>
      </c>
      <c r="AD23" s="118">
        <f t="shared" si="26"/>
        <v>17739</v>
      </c>
      <c r="AE23" s="118">
        <f t="shared" si="26"/>
        <v>6328</v>
      </c>
      <c r="AF23" s="88">
        <f t="shared" si="26"/>
        <v>28131</v>
      </c>
      <c r="AG23" s="45">
        <f>+SUM(M23:AF23)</f>
        <v>353540</v>
      </c>
      <c r="AH23" s="45">
        <f>O23+Q23+Z23+AC23+AD23+AF23+T23</f>
        <v>215662</v>
      </c>
      <c r="AI23" s="45">
        <f t="shared" si="20"/>
        <v>137878</v>
      </c>
      <c r="AJ23" s="46">
        <f>SUM(AJ20:AJ22)</f>
        <v>5897</v>
      </c>
      <c r="AK23" s="118">
        <f>SUM(AK20:AK22)</f>
        <v>3607</v>
      </c>
      <c r="AL23" s="88">
        <f>SUM(AL20:AL22)</f>
        <v>2489</v>
      </c>
      <c r="AM23" s="45">
        <f>+SUM(AJ23:AL23)</f>
        <v>11993</v>
      </c>
      <c r="AN23" s="211">
        <f>+AM23+AG23+L23</f>
        <v>1304696</v>
      </c>
      <c r="AQ23" s="45">
        <f>K23/AQ$5</f>
        <v>14261</v>
      </c>
      <c r="AR23" s="45">
        <f>AG23/AR$5</f>
        <v>19641.111111111109</v>
      </c>
      <c r="AS23" s="45">
        <f>AH23/AS$5</f>
        <v>30808.857142857141</v>
      </c>
      <c r="AT23" s="45">
        <f>AI23/AT$5</f>
        <v>12534.363636363636</v>
      </c>
      <c r="AU23" s="45">
        <f>AM23/AU$5</f>
        <v>3997.6666666666665</v>
      </c>
      <c r="AV23" s="211">
        <f>AN23/AV$5</f>
        <v>44989.517241379312</v>
      </c>
      <c r="AW23" s="122"/>
      <c r="AX23" s="45">
        <f>MEDIAN($D23:$K23)</f>
        <v>122952.5</v>
      </c>
      <c r="AY23" s="45">
        <f>MEDIAN($M23:$AF23)</f>
        <v>18019</v>
      </c>
      <c r="AZ23" s="45">
        <f>MEDIAN($AC23,$AD23,$Z23,$T23,$O23,Q23,AF23)</f>
        <v>28216</v>
      </c>
      <c r="BA23" s="45">
        <f>MEDIAN($AE23,$AB23,$AA23,$Y23,$V23,$U23,$S23,$R23,$P23,$N23,$M23)</f>
        <v>12062</v>
      </c>
      <c r="BB23" s="45">
        <f>MEDIAN($AJ23:$AL23)</f>
        <v>3607</v>
      </c>
      <c r="BC23" s="211">
        <f>MEDIAN((D23:K23,M23:V23,Y23:AF23,AJ23:AL23))</f>
        <v>20436</v>
      </c>
    </row>
    <row r="24" spans="1:55" s="204" customFormat="1">
      <c r="A24" s="199"/>
      <c r="B24" s="200"/>
      <c r="C24" s="212" t="s">
        <v>259</v>
      </c>
      <c r="D24" s="213">
        <f t="shared" ref="D24:V24" si="27">+D23/D$42</f>
        <v>0.40969019232442783</v>
      </c>
      <c r="E24" s="214">
        <f t="shared" si="27"/>
        <v>0.18143490324672984</v>
      </c>
      <c r="F24" s="214">
        <f t="shared" si="27"/>
        <v>0.31851559059030798</v>
      </c>
      <c r="G24" s="214">
        <f t="shared" si="27"/>
        <v>0.23997217116451652</v>
      </c>
      <c r="H24" s="119">
        <f t="shared" si="27"/>
        <v>0.2962215250306916</v>
      </c>
      <c r="I24" s="119">
        <f t="shared" si="27"/>
        <v>0.24180188120850277</v>
      </c>
      <c r="J24" s="214">
        <f t="shared" si="27"/>
        <v>0.32326703979423643</v>
      </c>
      <c r="K24" s="119">
        <f t="shared" si="27"/>
        <v>0.32914240873343298</v>
      </c>
      <c r="L24" s="84">
        <f t="shared" si="27"/>
        <v>0.28551880464083623</v>
      </c>
      <c r="M24" s="214">
        <f t="shared" si="27"/>
        <v>0.2078262339418526</v>
      </c>
      <c r="N24" s="215">
        <f t="shared" si="27"/>
        <v>0.27744042690219889</v>
      </c>
      <c r="O24" s="214">
        <f t="shared" si="27"/>
        <v>0.31672410115954069</v>
      </c>
      <c r="P24" s="214">
        <f t="shared" si="27"/>
        <v>0.25005764148768245</v>
      </c>
      <c r="Q24" s="214">
        <f t="shared" si="27"/>
        <v>0.29134692684352848</v>
      </c>
      <c r="R24" s="214">
        <f t="shared" si="27"/>
        <v>0.45409112981547428</v>
      </c>
      <c r="S24" s="214">
        <f t="shared" si="27"/>
        <v>0.2166585773607291</v>
      </c>
      <c r="T24" s="214">
        <f t="shared" si="27"/>
        <v>0.35167321859205181</v>
      </c>
      <c r="U24" s="214">
        <f t="shared" si="27"/>
        <v>0.22510449147482253</v>
      </c>
      <c r="V24" s="119">
        <f t="shared" si="27"/>
        <v>0.19243238806582674</v>
      </c>
      <c r="W24" s="119"/>
      <c r="X24" s="119"/>
      <c r="Y24" s="214">
        <f t="shared" ref="Y24:AN24" si="28">+Y23/Y$42</f>
        <v>0.26470920748744287</v>
      </c>
      <c r="Z24" s="215">
        <f t="shared" si="28"/>
        <v>0.38907958385792857</v>
      </c>
      <c r="AA24" s="214">
        <f t="shared" si="28"/>
        <v>0.34444528103000416</v>
      </c>
      <c r="AB24" s="214">
        <f t="shared" si="28"/>
        <v>0.39171187057944068</v>
      </c>
      <c r="AC24" s="214">
        <f t="shared" si="28"/>
        <v>0.33961594799963379</v>
      </c>
      <c r="AD24" s="214">
        <f t="shared" si="28"/>
        <v>0.32283249617820486</v>
      </c>
      <c r="AE24" s="215">
        <f t="shared" si="28"/>
        <v>0.26019736842105262</v>
      </c>
      <c r="AF24" s="215">
        <f t="shared" si="28"/>
        <v>0.448152809418362</v>
      </c>
      <c r="AG24" s="84">
        <f t="shared" si="28"/>
        <v>0.32546565782193748</v>
      </c>
      <c r="AH24" s="84">
        <f t="shared" si="28"/>
        <v>0.3506094884458939</v>
      </c>
      <c r="AI24" s="84">
        <f t="shared" si="28"/>
        <v>0.29263954596489888</v>
      </c>
      <c r="AJ24" s="214">
        <f t="shared" si="28"/>
        <v>3.8709719769724101E-2</v>
      </c>
      <c r="AK24" s="119">
        <f t="shared" si="28"/>
        <v>0.21151703512578432</v>
      </c>
      <c r="AL24" s="214">
        <f t="shared" si="28"/>
        <v>8.5248484433332189E-2</v>
      </c>
      <c r="AM24" s="84">
        <f t="shared" si="28"/>
        <v>6.0391058920685435E-2</v>
      </c>
      <c r="AN24" s="86">
        <f t="shared" si="28"/>
        <v>0.2852312627714455</v>
      </c>
      <c r="AQ24" s="84">
        <f t="shared" ref="AQ24:AV24" si="29">+AQ23/AQ$42</f>
        <v>0.32914240873343298</v>
      </c>
      <c r="AR24" s="84">
        <f t="shared" si="29"/>
        <v>0.32546565782193748</v>
      </c>
      <c r="AS24" s="84">
        <f t="shared" si="29"/>
        <v>0.3506094884458939</v>
      </c>
      <c r="AT24" s="84">
        <f t="shared" si="29"/>
        <v>0.29263954596489883</v>
      </c>
      <c r="AU24" s="84">
        <f t="shared" si="29"/>
        <v>6.0391058920685435E-2</v>
      </c>
      <c r="AV24" s="86">
        <f t="shared" si="29"/>
        <v>0.28523126277144545</v>
      </c>
      <c r="AW24" s="85"/>
      <c r="AX24" s="84">
        <f>MEDIAN($D24:$K24)</f>
        <v>0.30736855781049977</v>
      </c>
      <c r="AY24" s="84">
        <f>MEDIAN($M24:$AF24)</f>
        <v>0.30403551400153461</v>
      </c>
      <c r="AZ24" s="84">
        <f t="shared" ref="AZ24" si="30">MEDIAN($M24:$AF24)</f>
        <v>0.30403551400153461</v>
      </c>
      <c r="BA24" s="84">
        <f>MEDIAN($AE24,$AB24,$AA24,$Y24,$V24,$U24,$S24,$R24,$P24,$N24,$M24)</f>
        <v>0.26019736842105262</v>
      </c>
      <c r="BB24" s="84">
        <f>MEDIAN($AJ24:$AL24)</f>
        <v>8.5248484433332189E-2</v>
      </c>
      <c r="BC24" s="86">
        <f t="shared" ref="BC24" si="31">+BC23/BC$42</f>
        <v>0.33005475071466639</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8410</v>
      </c>
      <c r="E26" s="160">
        <v>8641</v>
      </c>
      <c r="F26" s="160">
        <v>33885</v>
      </c>
      <c r="G26" s="160">
        <v>73076</v>
      </c>
      <c r="H26" s="144">
        <v>26284</v>
      </c>
      <c r="I26" s="144">
        <v>52132</v>
      </c>
      <c r="J26" s="160">
        <v>15437</v>
      </c>
      <c r="K26" s="144">
        <v>23604</v>
      </c>
      <c r="L26" s="43">
        <f>+SUM(D26:K26)</f>
        <v>241469</v>
      </c>
      <c r="M26" s="160"/>
      <c r="N26" s="160"/>
      <c r="O26" s="160">
        <v>396</v>
      </c>
      <c r="P26" s="160">
        <v>203</v>
      </c>
      <c r="Q26" s="160">
        <v>784</v>
      </c>
      <c r="R26" s="160">
        <v>85</v>
      </c>
      <c r="S26" s="160">
        <v>57</v>
      </c>
      <c r="T26" s="160">
        <v>704</v>
      </c>
      <c r="U26" s="160"/>
      <c r="V26" s="144"/>
      <c r="W26" s="144"/>
      <c r="X26" s="144"/>
      <c r="Y26" s="160">
        <v>180</v>
      </c>
      <c r="Z26" s="160">
        <v>3439</v>
      </c>
      <c r="AA26" s="160"/>
      <c r="AB26" s="160"/>
      <c r="AC26" s="160">
        <v>606</v>
      </c>
      <c r="AD26" s="160"/>
      <c r="AE26" s="160"/>
      <c r="AF26" s="160">
        <v>78</v>
      </c>
      <c r="AG26" s="43">
        <f>+SUM(M26:AF26)</f>
        <v>6532</v>
      </c>
      <c r="AH26" s="43">
        <f t="shared" ref="AH26:AH30" si="32">O26+Q26+Z26+AC26+AD26+AF26+T26</f>
        <v>6007</v>
      </c>
      <c r="AI26" s="43">
        <f t="shared" ref="AI26:AI30" si="33">M26+N26+P26+R26+S26+U26+V26+Y26+AA26+AB26+AE26</f>
        <v>525</v>
      </c>
      <c r="AJ26" s="160">
        <v>163</v>
      </c>
      <c r="AK26" s="144"/>
      <c r="AL26" s="160">
        <v>330</v>
      </c>
      <c r="AM26" s="43">
        <f>+SUM(AJ26:AL26)</f>
        <v>493</v>
      </c>
      <c r="AN26" s="44">
        <f>+AM26+AG26+L26</f>
        <v>248494</v>
      </c>
      <c r="AQ26" s="43">
        <f t="shared" ref="AQ26:AQ29" si="34">K26/AQ$5</f>
        <v>2950.5</v>
      </c>
      <c r="AR26" s="43">
        <f t="shared" ref="AR26:AT29" si="35">AG26/AR$5</f>
        <v>362.88888888888891</v>
      </c>
      <c r="AS26" s="43">
        <f t="shared" si="35"/>
        <v>858.14285714285711</v>
      </c>
      <c r="AT26" s="43">
        <f t="shared" si="35"/>
        <v>47.727272727272727</v>
      </c>
      <c r="AU26" s="43">
        <f t="shared" ref="AU26:AV29" si="36">AM26/AU$5</f>
        <v>164.33333333333334</v>
      </c>
      <c r="AV26" s="44">
        <f t="shared" si="36"/>
        <v>8568.7586206896558</v>
      </c>
      <c r="AW26" s="122"/>
      <c r="AX26" s="43">
        <f t="shared" ref="AX26:AX31" si="37">MEDIAN($D26:$K26)</f>
        <v>24944</v>
      </c>
      <c r="AY26" s="43">
        <f t="shared" ref="AY26:AZ31" si="38">MEDIAN($M26:$AF26)</f>
        <v>299.5</v>
      </c>
      <c r="AZ26" s="43">
        <f t="shared" ref="AZ26:AZ30" si="39">MEDIAN($AC26,$AD26,$Z26,$T26,$O26,Q26,AF26)</f>
        <v>655</v>
      </c>
      <c r="BA26" s="43">
        <f t="shared" ref="BA26:BA31" si="40">MEDIAN($AE26,$AB26,$AA26,$Y26,$V26,$U26,$S26,$R26,$P26,$N26,$M26)</f>
        <v>132.5</v>
      </c>
      <c r="BB26" s="43">
        <f t="shared" ref="BB26:BB31" si="41">MEDIAN($AJ26:$AL26)</f>
        <v>246.5</v>
      </c>
      <c r="BC26" s="44">
        <f>MEDIAN((D26:K26,M26:V26,Y26:AF26,AJ26:AL26))</f>
        <v>744</v>
      </c>
    </row>
    <row r="27" spans="1:55" s="204" customFormat="1">
      <c r="A27" s="199"/>
      <c r="B27" s="200"/>
      <c r="C27" s="201" t="s">
        <v>270</v>
      </c>
      <c r="D27" s="144">
        <v>10319</v>
      </c>
      <c r="E27" s="160">
        <v>19865</v>
      </c>
      <c r="F27" s="160">
        <v>30574</v>
      </c>
      <c r="G27" s="160">
        <v>140499</v>
      </c>
      <c r="H27" s="144">
        <v>27328</v>
      </c>
      <c r="I27" s="144">
        <v>88332</v>
      </c>
      <c r="J27" s="160">
        <v>29693</v>
      </c>
      <c r="K27" s="144">
        <v>28392</v>
      </c>
      <c r="L27" s="43">
        <f>+SUM(D27:K27)</f>
        <v>375002</v>
      </c>
      <c r="M27" s="160"/>
      <c r="N27" s="160"/>
      <c r="O27" s="160">
        <v>105</v>
      </c>
      <c r="P27" s="160">
        <v>320</v>
      </c>
      <c r="Q27" s="160">
        <v>0</v>
      </c>
      <c r="R27" s="160">
        <v>0</v>
      </c>
      <c r="S27" s="160">
        <v>0</v>
      </c>
      <c r="T27" s="160">
        <v>1009</v>
      </c>
      <c r="U27" s="160">
        <v>30</v>
      </c>
      <c r="V27" s="144"/>
      <c r="W27" s="144"/>
      <c r="X27" s="144"/>
      <c r="Y27" s="160">
        <v>0</v>
      </c>
      <c r="Z27" s="160">
        <v>332</v>
      </c>
      <c r="AA27" s="160"/>
      <c r="AB27" s="160"/>
      <c r="AC27" s="160"/>
      <c r="AD27" s="160"/>
      <c r="AE27" s="160"/>
      <c r="AF27" s="160"/>
      <c r="AG27" s="43">
        <f>+SUM(M27:AF27)</f>
        <v>1796</v>
      </c>
      <c r="AH27" s="43">
        <f t="shared" si="32"/>
        <v>1446</v>
      </c>
      <c r="AI27" s="43">
        <f t="shared" si="33"/>
        <v>350</v>
      </c>
      <c r="AJ27" s="160">
        <v>172</v>
      </c>
      <c r="AK27" s="144"/>
      <c r="AL27" s="160">
        <v>864</v>
      </c>
      <c r="AM27" s="43">
        <f>+SUM(AJ27:AL27)</f>
        <v>1036</v>
      </c>
      <c r="AN27" s="44">
        <f>+AM27+AG27+L27</f>
        <v>377834</v>
      </c>
      <c r="AQ27" s="43">
        <f t="shared" si="34"/>
        <v>3549</v>
      </c>
      <c r="AR27" s="43">
        <f t="shared" si="35"/>
        <v>99.777777777777771</v>
      </c>
      <c r="AS27" s="43">
        <f t="shared" si="35"/>
        <v>206.57142857142858</v>
      </c>
      <c r="AT27" s="43">
        <f t="shared" si="35"/>
        <v>31.818181818181817</v>
      </c>
      <c r="AU27" s="43">
        <f t="shared" si="36"/>
        <v>345.33333333333331</v>
      </c>
      <c r="AV27" s="44">
        <f t="shared" si="36"/>
        <v>13028.758620689656</v>
      </c>
      <c r="AW27" s="122"/>
      <c r="AX27" s="43">
        <f t="shared" si="37"/>
        <v>29042.5</v>
      </c>
      <c r="AY27" s="43">
        <f t="shared" si="38"/>
        <v>30</v>
      </c>
      <c r="AZ27" s="43">
        <f t="shared" si="39"/>
        <v>218.5</v>
      </c>
      <c r="BA27" s="43">
        <f t="shared" si="40"/>
        <v>0</v>
      </c>
      <c r="BB27" s="43">
        <f t="shared" si="41"/>
        <v>518</v>
      </c>
      <c r="BC27" s="44">
        <f>MEDIAN((D27:K27,M27:V27,Y27:AF27,AJ27:AL27))</f>
        <v>864</v>
      </c>
    </row>
    <row r="28" spans="1:55" s="204" customFormat="1">
      <c r="A28" s="199"/>
      <c r="B28" s="200"/>
      <c r="C28" s="201" t="s">
        <v>269</v>
      </c>
      <c r="D28" s="144">
        <v>0</v>
      </c>
      <c r="E28" s="160">
        <v>3952</v>
      </c>
      <c r="F28" s="160">
        <v>6779</v>
      </c>
      <c r="G28" s="160"/>
      <c r="H28" s="144"/>
      <c r="I28" s="144">
        <v>0</v>
      </c>
      <c r="J28" s="160">
        <v>0</v>
      </c>
      <c r="K28" s="144">
        <v>3048</v>
      </c>
      <c r="L28" s="43">
        <f>+SUM(D28:K28)</f>
        <v>13779</v>
      </c>
      <c r="M28" s="160"/>
      <c r="N28" s="160"/>
      <c r="O28" s="160"/>
      <c r="P28" s="160"/>
      <c r="Q28" s="160">
        <v>0</v>
      </c>
      <c r="R28" s="160">
        <v>0</v>
      </c>
      <c r="S28" s="160">
        <v>0</v>
      </c>
      <c r="T28" s="160">
        <v>0</v>
      </c>
      <c r="U28" s="160"/>
      <c r="V28" s="144"/>
      <c r="W28" s="144"/>
      <c r="X28" s="144"/>
      <c r="Y28" s="160">
        <v>0</v>
      </c>
      <c r="Z28" s="160"/>
      <c r="AA28" s="160"/>
      <c r="AB28" s="160"/>
      <c r="AC28" s="160"/>
      <c r="AD28" s="160">
        <v>75</v>
      </c>
      <c r="AE28" s="160"/>
      <c r="AF28" s="160"/>
      <c r="AG28" s="43">
        <f>+SUM(M28:AF28)</f>
        <v>75</v>
      </c>
      <c r="AH28" s="43">
        <f t="shared" si="32"/>
        <v>75</v>
      </c>
      <c r="AI28" s="43">
        <f t="shared" si="33"/>
        <v>0</v>
      </c>
      <c r="AJ28" s="160">
        <v>500</v>
      </c>
      <c r="AK28" s="144"/>
      <c r="AL28" s="160"/>
      <c r="AM28" s="43">
        <f>+SUM(AJ28:AL28)</f>
        <v>500</v>
      </c>
      <c r="AN28" s="44">
        <f>+AM28+AG28+L28</f>
        <v>14354</v>
      </c>
      <c r="AQ28" s="43">
        <f t="shared" si="34"/>
        <v>381</v>
      </c>
      <c r="AR28" s="43">
        <f t="shared" si="35"/>
        <v>4.166666666666667</v>
      </c>
      <c r="AS28" s="43">
        <f t="shared" si="35"/>
        <v>10.714285714285714</v>
      </c>
      <c r="AT28" s="43">
        <f t="shared" si="35"/>
        <v>0</v>
      </c>
      <c r="AU28" s="43">
        <f t="shared" si="36"/>
        <v>166.66666666666666</v>
      </c>
      <c r="AV28" s="44">
        <f t="shared" si="36"/>
        <v>494.9655172413793</v>
      </c>
      <c r="AW28" s="122"/>
      <c r="AX28" s="43">
        <f t="shared" si="37"/>
        <v>1524</v>
      </c>
      <c r="AY28" s="43">
        <f t="shared" si="38"/>
        <v>0</v>
      </c>
      <c r="AZ28" s="43">
        <f t="shared" si="39"/>
        <v>0</v>
      </c>
      <c r="BA28" s="43">
        <f t="shared" si="40"/>
        <v>0</v>
      </c>
      <c r="BB28" s="43">
        <f t="shared" si="41"/>
        <v>500</v>
      </c>
      <c r="BC28" s="44">
        <f>MEDIAN((D28:K28,M28:V28,Y28:AF28,AJ28:AL28))</f>
        <v>0</v>
      </c>
    </row>
    <row r="29" spans="1:55" s="204" customFormat="1">
      <c r="A29" s="199"/>
      <c r="B29" s="200"/>
      <c r="C29" s="201" t="s">
        <v>268</v>
      </c>
      <c r="D29" s="144">
        <v>54</v>
      </c>
      <c r="E29" s="160">
        <v>3375</v>
      </c>
      <c r="F29" s="160">
        <v>11850</v>
      </c>
      <c r="G29" s="160">
        <v>88925</v>
      </c>
      <c r="H29" s="144"/>
      <c r="I29" s="144">
        <v>0</v>
      </c>
      <c r="J29" s="160">
        <v>0</v>
      </c>
      <c r="K29" s="144">
        <v>5762</v>
      </c>
      <c r="L29" s="43">
        <f>+SUM(D29:K29)</f>
        <v>109966</v>
      </c>
      <c r="M29" s="160"/>
      <c r="N29" s="160"/>
      <c r="O29" s="160"/>
      <c r="P29" s="160"/>
      <c r="Q29" s="160">
        <v>0</v>
      </c>
      <c r="R29" s="160">
        <v>0</v>
      </c>
      <c r="S29" s="160">
        <v>0</v>
      </c>
      <c r="T29" s="160">
        <v>0</v>
      </c>
      <c r="U29" s="160"/>
      <c r="V29" s="144"/>
      <c r="W29" s="144"/>
      <c r="X29" s="144"/>
      <c r="Y29" s="160">
        <v>0</v>
      </c>
      <c r="Z29" s="160"/>
      <c r="AA29" s="160"/>
      <c r="AB29" s="160"/>
      <c r="AC29" s="160"/>
      <c r="AD29" s="160">
        <v>360</v>
      </c>
      <c r="AE29" s="160"/>
      <c r="AF29" s="160"/>
      <c r="AG29" s="43">
        <f>+SUM(M29:AF29)</f>
        <v>360</v>
      </c>
      <c r="AH29" s="43">
        <f t="shared" si="32"/>
        <v>360</v>
      </c>
      <c r="AI29" s="43">
        <f t="shared" si="33"/>
        <v>0</v>
      </c>
      <c r="AJ29" s="160">
        <v>0</v>
      </c>
      <c r="AK29" s="144"/>
      <c r="AL29" s="160"/>
      <c r="AM29" s="43">
        <f>+SUM(AJ29:AL29)</f>
        <v>0</v>
      </c>
      <c r="AN29" s="44">
        <f>+AM29+AG29+L29</f>
        <v>110326</v>
      </c>
      <c r="AQ29" s="43">
        <f t="shared" si="34"/>
        <v>720.25</v>
      </c>
      <c r="AR29" s="43">
        <f t="shared" si="35"/>
        <v>20</v>
      </c>
      <c r="AS29" s="43">
        <f t="shared" si="35"/>
        <v>51.428571428571431</v>
      </c>
      <c r="AT29" s="43">
        <f t="shared" si="35"/>
        <v>0</v>
      </c>
      <c r="AU29" s="43">
        <f t="shared" si="36"/>
        <v>0</v>
      </c>
      <c r="AV29" s="44">
        <f t="shared" si="36"/>
        <v>3804.344827586207</v>
      </c>
      <c r="AW29" s="122"/>
      <c r="AX29" s="43">
        <f t="shared" si="37"/>
        <v>3375</v>
      </c>
      <c r="AY29" s="43">
        <f t="shared" si="38"/>
        <v>0</v>
      </c>
      <c r="AZ29" s="43">
        <f t="shared" si="39"/>
        <v>0</v>
      </c>
      <c r="BA29" s="43">
        <f t="shared" si="40"/>
        <v>0</v>
      </c>
      <c r="BB29" s="43">
        <f t="shared" si="41"/>
        <v>0</v>
      </c>
      <c r="BC29" s="44">
        <f>MEDIAN((D29:K29,M29:V29,Y29:AF29,AJ29:AL29))</f>
        <v>0</v>
      </c>
    </row>
    <row r="30" spans="1:55" s="204" customFormat="1">
      <c r="A30" s="199"/>
      <c r="B30" s="200"/>
      <c r="C30" s="210" t="s">
        <v>267</v>
      </c>
      <c r="D30" s="46">
        <f t="shared" ref="D30:K30" si="42">SUM(D26:D29)</f>
        <v>18783</v>
      </c>
      <c r="E30" s="118">
        <f t="shared" si="42"/>
        <v>35833</v>
      </c>
      <c r="F30" s="118">
        <f t="shared" si="42"/>
        <v>83088</v>
      </c>
      <c r="G30" s="118">
        <f t="shared" si="42"/>
        <v>302500</v>
      </c>
      <c r="H30" s="118">
        <f t="shared" si="42"/>
        <v>53612</v>
      </c>
      <c r="I30" s="118">
        <f t="shared" si="42"/>
        <v>140464</v>
      </c>
      <c r="J30" s="118">
        <f t="shared" si="42"/>
        <v>45130</v>
      </c>
      <c r="K30" s="88">
        <f t="shared" si="42"/>
        <v>60806</v>
      </c>
      <c r="L30" s="45">
        <f>+SUM(D30:K30)</f>
        <v>740216</v>
      </c>
      <c r="M30" s="46">
        <f t="shared" ref="M30:V30" si="43">SUM(M26:M29)</f>
        <v>0</v>
      </c>
      <c r="N30" s="118">
        <f t="shared" si="43"/>
        <v>0</v>
      </c>
      <c r="O30" s="118">
        <f t="shared" si="43"/>
        <v>501</v>
      </c>
      <c r="P30" s="118">
        <f t="shared" si="43"/>
        <v>523</v>
      </c>
      <c r="Q30" s="118">
        <f t="shared" si="43"/>
        <v>784</v>
      </c>
      <c r="R30" s="118">
        <f t="shared" si="43"/>
        <v>85</v>
      </c>
      <c r="S30" s="118">
        <f t="shared" si="43"/>
        <v>57</v>
      </c>
      <c r="T30" s="118">
        <f t="shared" si="43"/>
        <v>1713</v>
      </c>
      <c r="U30" s="118">
        <f t="shared" si="43"/>
        <v>30</v>
      </c>
      <c r="V30" s="118">
        <f t="shared" si="43"/>
        <v>0</v>
      </c>
      <c r="W30" s="118"/>
      <c r="X30" s="118"/>
      <c r="Y30" s="118">
        <f t="shared" ref="Y30:AF30" si="44">SUM(Y26:Y29)</f>
        <v>180</v>
      </c>
      <c r="Z30" s="118">
        <f t="shared" si="44"/>
        <v>3771</v>
      </c>
      <c r="AA30" s="118">
        <f t="shared" si="44"/>
        <v>0</v>
      </c>
      <c r="AB30" s="118">
        <f t="shared" si="44"/>
        <v>0</v>
      </c>
      <c r="AC30" s="118">
        <f t="shared" si="44"/>
        <v>606</v>
      </c>
      <c r="AD30" s="118">
        <f t="shared" si="44"/>
        <v>435</v>
      </c>
      <c r="AE30" s="118">
        <f t="shared" si="44"/>
        <v>0</v>
      </c>
      <c r="AF30" s="88">
        <f t="shared" si="44"/>
        <v>78</v>
      </c>
      <c r="AG30" s="45">
        <f>+SUM(M30:AF30)</f>
        <v>8763</v>
      </c>
      <c r="AH30" s="45">
        <f t="shared" si="32"/>
        <v>7888</v>
      </c>
      <c r="AI30" s="45">
        <f t="shared" si="33"/>
        <v>875</v>
      </c>
      <c r="AJ30" s="46">
        <f>SUM(AJ26:AJ29)</f>
        <v>835</v>
      </c>
      <c r="AK30" s="118">
        <f>SUM(AK26:AK29)</f>
        <v>0</v>
      </c>
      <c r="AL30" s="88">
        <f>SUM(AL26:AL29)</f>
        <v>1194</v>
      </c>
      <c r="AM30" s="45">
        <f>+SUM(AJ30:AL30)</f>
        <v>2029</v>
      </c>
      <c r="AN30" s="211">
        <f>+AM30+AG30+L30</f>
        <v>751008</v>
      </c>
      <c r="AQ30" s="45">
        <f>K30/AQ$5</f>
        <v>7600.75</v>
      </c>
      <c r="AR30" s="45">
        <f>AG30/AR$5</f>
        <v>486.83333333333331</v>
      </c>
      <c r="AS30" s="45">
        <f>AH30/AS$5</f>
        <v>1126.8571428571429</v>
      </c>
      <c r="AT30" s="45">
        <f>AI30/AT$5</f>
        <v>79.545454545454547</v>
      </c>
      <c r="AU30" s="45">
        <f>AM30/AU$5</f>
        <v>676.33333333333337</v>
      </c>
      <c r="AV30" s="211">
        <f>AN30/AV$5</f>
        <v>25896.827586206895</v>
      </c>
      <c r="AW30" s="122"/>
      <c r="AX30" s="45">
        <f t="shared" si="37"/>
        <v>57209</v>
      </c>
      <c r="AY30" s="45">
        <f t="shared" si="38"/>
        <v>81.5</v>
      </c>
      <c r="AZ30" s="45">
        <f t="shared" si="39"/>
        <v>606</v>
      </c>
      <c r="BA30" s="45">
        <f t="shared" si="40"/>
        <v>0</v>
      </c>
      <c r="BB30" s="45">
        <f t="shared" si="41"/>
        <v>835</v>
      </c>
      <c r="BC30" s="211">
        <f>MEDIAN((D30:K30,M30:V30,Y30:AF30,AJ30:AL30))</f>
        <v>523</v>
      </c>
    </row>
    <row r="31" spans="1:55" s="204" customFormat="1">
      <c r="A31" s="199"/>
      <c r="B31" s="200"/>
      <c r="C31" s="212" t="s">
        <v>259</v>
      </c>
      <c r="D31" s="213">
        <f t="shared" ref="D31:V31" si="45">+D30/D$42</f>
        <v>5.8377985255541602E-2</v>
      </c>
      <c r="E31" s="214">
        <f t="shared" si="45"/>
        <v>0.32280818709235704</v>
      </c>
      <c r="F31" s="214">
        <f t="shared" si="45"/>
        <v>0.18766982506465493</v>
      </c>
      <c r="G31" s="214">
        <f t="shared" si="45"/>
        <v>0.32477711164172951</v>
      </c>
      <c r="H31" s="119">
        <f t="shared" si="45"/>
        <v>0.18282635383985812</v>
      </c>
      <c r="I31" s="119">
        <f t="shared" si="45"/>
        <v>0.22592516341551289</v>
      </c>
      <c r="J31" s="214">
        <f t="shared" si="45"/>
        <v>0.20435979641000562</v>
      </c>
      <c r="K31" s="119">
        <f t="shared" si="45"/>
        <v>0.17542452585236945</v>
      </c>
      <c r="L31" s="84">
        <f t="shared" si="45"/>
        <v>0.22503610927604817</v>
      </c>
      <c r="M31" s="214">
        <f t="shared" si="45"/>
        <v>0</v>
      </c>
      <c r="N31" s="215">
        <f t="shared" si="45"/>
        <v>0</v>
      </c>
      <c r="O31" s="214">
        <f t="shared" si="45"/>
        <v>5.6237161426470755E-3</v>
      </c>
      <c r="P31" s="214">
        <f t="shared" si="45"/>
        <v>9.275845556284695E-3</v>
      </c>
      <c r="Q31" s="214">
        <f t="shared" si="45"/>
        <v>7.1621720382956952E-3</v>
      </c>
      <c r="R31" s="214">
        <f t="shared" si="45"/>
        <v>1.7198122369698932E-3</v>
      </c>
      <c r="S31" s="214">
        <f t="shared" si="45"/>
        <v>1.5369681281346061E-3</v>
      </c>
      <c r="T31" s="214">
        <f t="shared" si="45"/>
        <v>2.8294407188398138E-2</v>
      </c>
      <c r="U31" s="214">
        <f t="shared" si="45"/>
        <v>6.6343793538114506E-4</v>
      </c>
      <c r="V31" s="119">
        <f t="shared" si="45"/>
        <v>0</v>
      </c>
      <c r="W31" s="119"/>
      <c r="X31" s="119"/>
      <c r="Y31" s="214">
        <f t="shared" ref="Y31:AN31" si="46">+Y30/Y$42</f>
        <v>2.9071175929066329E-3</v>
      </c>
      <c r="Z31" s="215">
        <f t="shared" si="46"/>
        <v>2.4988403684315156E-2</v>
      </c>
      <c r="AA31" s="214">
        <f t="shared" si="46"/>
        <v>0</v>
      </c>
      <c r="AB31" s="214">
        <f t="shared" si="46"/>
        <v>0</v>
      </c>
      <c r="AC31" s="214">
        <f t="shared" si="46"/>
        <v>6.9349079923098052E-3</v>
      </c>
      <c r="AD31" s="214">
        <f t="shared" si="46"/>
        <v>7.9165756715440048E-3</v>
      </c>
      <c r="AE31" s="215">
        <f t="shared" si="46"/>
        <v>0</v>
      </c>
      <c r="AF31" s="215">
        <f t="shared" si="46"/>
        <v>1.2426120342196238E-3</v>
      </c>
      <c r="AG31" s="84">
        <f t="shared" si="46"/>
        <v>8.0671368430549253E-3</v>
      </c>
      <c r="AH31" s="84">
        <f t="shared" si="46"/>
        <v>1.282380597815661E-2</v>
      </c>
      <c r="AI31" s="84">
        <f t="shared" si="46"/>
        <v>1.8571461924258149E-3</v>
      </c>
      <c r="AJ31" s="214">
        <f t="shared" si="46"/>
        <v>5.4811965419229482E-3</v>
      </c>
      <c r="AK31" s="119">
        <f t="shared" si="46"/>
        <v>0</v>
      </c>
      <c r="AL31" s="214">
        <f t="shared" si="46"/>
        <v>4.0894612460184263E-2</v>
      </c>
      <c r="AM31" s="84">
        <f t="shared" si="46"/>
        <v>1.0217081510053428E-2</v>
      </c>
      <c r="AN31" s="86">
        <f t="shared" si="46"/>
        <v>0.16418457647716994</v>
      </c>
      <c r="AQ31" s="84">
        <f t="shared" ref="AQ31:AV31" si="47">+AQ30/AQ$42</f>
        <v>0.17542452585236945</v>
      </c>
      <c r="AR31" s="84">
        <f t="shared" si="47"/>
        <v>8.0671368430549253E-3</v>
      </c>
      <c r="AS31" s="84">
        <f t="shared" si="47"/>
        <v>1.2823805978156612E-2</v>
      </c>
      <c r="AT31" s="84">
        <f t="shared" si="47"/>
        <v>1.8571461924258149E-3</v>
      </c>
      <c r="AU31" s="84">
        <f t="shared" si="47"/>
        <v>1.0217081510053428E-2</v>
      </c>
      <c r="AV31" s="86">
        <f t="shared" si="47"/>
        <v>0.16418457647716994</v>
      </c>
      <c r="AW31" s="85"/>
      <c r="AX31" s="84">
        <f t="shared" si="37"/>
        <v>0.19601481073733029</v>
      </c>
      <c r="AY31" s="84">
        <f t="shared" si="38"/>
        <v>1.6283901825522498E-3</v>
      </c>
      <c r="AZ31" s="84">
        <f t="shared" si="38"/>
        <v>1.6283901825522498E-3</v>
      </c>
      <c r="BA31" s="84">
        <f t="shared" si="40"/>
        <v>0</v>
      </c>
      <c r="BB31" s="84">
        <f t="shared" si="41"/>
        <v>5.4811965419229482E-3</v>
      </c>
      <c r="BC31" s="86">
        <f t="shared" ref="BC31" si="48">+BC30/BC$42</f>
        <v>8.4467916727231623E-3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9">
      <c r="A33" s="199"/>
      <c r="B33" s="200"/>
      <c r="C33" s="201" t="s">
        <v>265</v>
      </c>
      <c r="D33" s="220">
        <v>0</v>
      </c>
      <c r="E33" s="160">
        <v>317</v>
      </c>
      <c r="F33" s="160">
        <v>5108</v>
      </c>
      <c r="G33" s="160"/>
      <c r="H33" s="144">
        <v>5580</v>
      </c>
      <c r="I33" s="144">
        <v>0</v>
      </c>
      <c r="J33" s="160">
        <v>10843</v>
      </c>
      <c r="K33" s="144">
        <v>1624</v>
      </c>
      <c r="L33" s="43">
        <f t="shared" ref="L33:L39" si="49">+SUM(D33:K33)</f>
        <v>23472</v>
      </c>
      <c r="M33" s="160">
        <v>74</v>
      </c>
      <c r="N33" s="160">
        <v>783</v>
      </c>
      <c r="O33" s="160">
        <v>2804</v>
      </c>
      <c r="P33" s="160">
        <v>2288</v>
      </c>
      <c r="Q33" s="160">
        <v>11762</v>
      </c>
      <c r="R33" s="160">
        <v>644</v>
      </c>
      <c r="S33" s="160">
        <v>107</v>
      </c>
      <c r="T33" s="160">
        <v>977</v>
      </c>
      <c r="U33" s="160"/>
      <c r="V33" s="144">
        <v>114</v>
      </c>
      <c r="W33" s="144"/>
      <c r="X33" s="144"/>
      <c r="Y33" s="160">
        <v>0</v>
      </c>
      <c r="Z33" s="160">
        <v>140</v>
      </c>
      <c r="AA33" s="160">
        <v>2169</v>
      </c>
      <c r="AB33" s="160"/>
      <c r="AC33" s="160">
        <v>135</v>
      </c>
      <c r="AD33" s="160">
        <v>1441</v>
      </c>
      <c r="AE33" s="160">
        <v>462</v>
      </c>
      <c r="AF33" s="160"/>
      <c r="AG33" s="43">
        <f>+SUM(M33:AF33)</f>
        <v>23900</v>
      </c>
      <c r="AH33" s="43">
        <f t="shared" ref="AH33:AH39" si="50">O33+Q33+Z33+AC33+AD33+AF33+T33</f>
        <v>17259</v>
      </c>
      <c r="AI33" s="43">
        <f t="shared" ref="AI33:AI39" si="51">M33+N33+P33+R33+S33+U33+V33+Y33+AA33+AB33+AE33</f>
        <v>6641</v>
      </c>
      <c r="AJ33" s="160">
        <v>464</v>
      </c>
      <c r="AK33" s="144"/>
      <c r="AL33" s="160"/>
      <c r="AM33" s="43">
        <f t="shared" ref="AM33:AM39" si="52">+SUM(AJ33:AL33)</f>
        <v>464</v>
      </c>
      <c r="AN33" s="44">
        <f t="shared" ref="AN33:AN39" si="53">+AM33+AG33+L33</f>
        <v>47836</v>
      </c>
      <c r="AQ33" s="43">
        <f t="shared" ref="AQ33:AQ38" si="54">K33/AQ$5</f>
        <v>203</v>
      </c>
      <c r="AR33" s="43">
        <f t="shared" ref="AR33:AT38" si="55">AG33/AR$5</f>
        <v>1327.7777777777778</v>
      </c>
      <c r="AS33" s="43">
        <f t="shared" si="55"/>
        <v>2465.5714285714284</v>
      </c>
      <c r="AT33" s="43">
        <f t="shared" si="55"/>
        <v>603.72727272727275</v>
      </c>
      <c r="AU33" s="43">
        <f t="shared" ref="AU33:AV38" si="56">AM33/AU$5</f>
        <v>154.66666666666666</v>
      </c>
      <c r="AV33" s="44">
        <f t="shared" si="56"/>
        <v>1649.5172413793102</v>
      </c>
      <c r="AW33" s="122"/>
      <c r="AX33" s="43">
        <f t="shared" ref="AX33:AX40" si="57">MEDIAN($D33:$K33)</f>
        <v>1624</v>
      </c>
      <c r="AY33" s="43">
        <f t="shared" ref="AY33:AZ40" si="58">MEDIAN($M33:$AF33)</f>
        <v>644</v>
      </c>
      <c r="AZ33" s="43">
        <f t="shared" ref="AZ33:AZ39" si="59">MEDIAN($AC33,$AD33,$Z33,$T33,$O33,Q33,AF33)</f>
        <v>1209</v>
      </c>
      <c r="BA33" s="43">
        <f t="shared" ref="BA33:BA40" si="60">MEDIAN($AE33,$AB33,$AA33,$Y33,$V33,$U33,$S33,$R33,$P33,$N33,$M33)</f>
        <v>462</v>
      </c>
      <c r="BB33" s="43">
        <f t="shared" ref="BB33:BB40" si="61">MEDIAN($AJ33:$AL33)</f>
        <v>464</v>
      </c>
      <c r="BC33" s="44">
        <f>MEDIAN((D33:K33,M33:V33,Y33:AF33,AJ33:AL33))</f>
        <v>644</v>
      </c>
    </row>
    <row r="34" spans="1:55" s="204" customFormat="1">
      <c r="A34" s="199"/>
      <c r="B34" s="200"/>
      <c r="C34" s="201" t="s">
        <v>264</v>
      </c>
      <c r="D34" s="220">
        <v>199</v>
      </c>
      <c r="E34" s="160">
        <v>1466</v>
      </c>
      <c r="F34" s="160">
        <v>4229</v>
      </c>
      <c r="G34" s="160">
        <v>2580</v>
      </c>
      <c r="H34" s="144">
        <v>4497</v>
      </c>
      <c r="I34" s="144">
        <v>9943</v>
      </c>
      <c r="J34" s="160">
        <v>1693</v>
      </c>
      <c r="K34" s="144">
        <v>869</v>
      </c>
      <c r="L34" s="43">
        <f t="shared" si="49"/>
        <v>25476</v>
      </c>
      <c r="M34" s="160">
        <v>1515</v>
      </c>
      <c r="N34" s="160">
        <v>236</v>
      </c>
      <c r="O34" s="160">
        <v>2304</v>
      </c>
      <c r="P34" s="160">
        <v>840</v>
      </c>
      <c r="Q34" s="160">
        <v>1436</v>
      </c>
      <c r="R34" s="160">
        <v>1288</v>
      </c>
      <c r="S34" s="160">
        <v>519</v>
      </c>
      <c r="T34" s="160">
        <v>269</v>
      </c>
      <c r="U34" s="160">
        <v>1321</v>
      </c>
      <c r="V34" s="144">
        <v>216</v>
      </c>
      <c r="W34" s="144"/>
      <c r="X34" s="144"/>
      <c r="Y34" s="160">
        <v>1642</v>
      </c>
      <c r="Z34" s="160">
        <v>458</v>
      </c>
      <c r="AA34" s="160">
        <v>418</v>
      </c>
      <c r="AB34" s="160">
        <v>761</v>
      </c>
      <c r="AC34" s="160">
        <v>338</v>
      </c>
      <c r="AD34" s="160">
        <v>698</v>
      </c>
      <c r="AE34" s="160">
        <v>326</v>
      </c>
      <c r="AF34" s="160">
        <v>523</v>
      </c>
      <c r="AG34" s="43">
        <f>+SUM(M34:AF34)</f>
        <v>15108</v>
      </c>
      <c r="AH34" s="43">
        <f t="shared" si="50"/>
        <v>6026</v>
      </c>
      <c r="AI34" s="43">
        <f t="shared" si="51"/>
        <v>9082</v>
      </c>
      <c r="AJ34" s="160">
        <v>3156</v>
      </c>
      <c r="AK34" s="144">
        <v>2285</v>
      </c>
      <c r="AL34" s="160">
        <v>928</v>
      </c>
      <c r="AM34" s="43">
        <f t="shared" si="52"/>
        <v>6369</v>
      </c>
      <c r="AN34" s="44">
        <f t="shared" si="53"/>
        <v>46953</v>
      </c>
      <c r="AQ34" s="43">
        <f t="shared" si="54"/>
        <v>108.625</v>
      </c>
      <c r="AR34" s="43">
        <f t="shared" si="55"/>
        <v>839.33333333333337</v>
      </c>
      <c r="AS34" s="43">
        <f t="shared" si="55"/>
        <v>860.85714285714289</v>
      </c>
      <c r="AT34" s="43">
        <f t="shared" si="55"/>
        <v>825.63636363636363</v>
      </c>
      <c r="AU34" s="43">
        <f t="shared" si="56"/>
        <v>2123</v>
      </c>
      <c r="AV34" s="44">
        <f t="shared" si="56"/>
        <v>1619.0689655172414</v>
      </c>
      <c r="AW34" s="122"/>
      <c r="AX34" s="43">
        <f t="shared" si="57"/>
        <v>2136.5</v>
      </c>
      <c r="AY34" s="43">
        <f t="shared" si="58"/>
        <v>610.5</v>
      </c>
      <c r="AZ34" s="43">
        <f t="shared" si="59"/>
        <v>523</v>
      </c>
      <c r="BA34" s="43">
        <f t="shared" si="60"/>
        <v>761</v>
      </c>
      <c r="BB34" s="43">
        <f t="shared" si="61"/>
        <v>2285</v>
      </c>
      <c r="BC34" s="44">
        <f>MEDIAN((D34:K34,M34:V34,Y34:AF34,AJ34:AL34))</f>
        <v>928</v>
      </c>
    </row>
    <row r="35" spans="1:55" s="204" customFormat="1">
      <c r="A35" s="199"/>
      <c r="B35" s="200"/>
      <c r="C35" s="201" t="s">
        <v>263</v>
      </c>
      <c r="D35" s="220">
        <v>0</v>
      </c>
      <c r="E35" s="160">
        <v>0</v>
      </c>
      <c r="F35" s="160"/>
      <c r="G35" s="160">
        <v>14</v>
      </c>
      <c r="H35" s="144">
        <v>0</v>
      </c>
      <c r="I35" s="144">
        <v>3995</v>
      </c>
      <c r="J35" s="160">
        <v>0</v>
      </c>
      <c r="K35" s="144">
        <v>67</v>
      </c>
      <c r="L35" s="43">
        <f t="shared" si="49"/>
        <v>4076</v>
      </c>
      <c r="M35" s="160"/>
      <c r="N35" s="160">
        <v>2</v>
      </c>
      <c r="O35" s="160"/>
      <c r="P35" s="160"/>
      <c r="Q35" s="160">
        <v>0</v>
      </c>
      <c r="R35" s="160"/>
      <c r="S35" s="160">
        <v>0</v>
      </c>
      <c r="T35" s="160">
        <v>0</v>
      </c>
      <c r="U35" s="160"/>
      <c r="V35" s="144"/>
      <c r="W35" s="144"/>
      <c r="X35" s="144"/>
      <c r="Y35" s="160">
        <v>0</v>
      </c>
      <c r="Z35" s="160"/>
      <c r="AA35" s="160"/>
      <c r="AB35" s="160">
        <v>3</v>
      </c>
      <c r="AC35" s="160"/>
      <c r="AD35" s="160"/>
      <c r="AE35" s="160">
        <v>0</v>
      </c>
      <c r="AF35" s="160"/>
      <c r="AG35" s="43"/>
      <c r="AH35" s="43">
        <f t="shared" si="50"/>
        <v>0</v>
      </c>
      <c r="AI35" s="43">
        <f t="shared" si="51"/>
        <v>5</v>
      </c>
      <c r="AJ35" s="160">
        <v>3</v>
      </c>
      <c r="AK35" s="144"/>
      <c r="AL35" s="160"/>
      <c r="AM35" s="43">
        <f t="shared" si="52"/>
        <v>3</v>
      </c>
      <c r="AN35" s="44">
        <f t="shared" si="53"/>
        <v>4079</v>
      </c>
      <c r="AQ35" s="43">
        <f t="shared" si="54"/>
        <v>8.375</v>
      </c>
      <c r="AR35" s="43">
        <f t="shared" si="55"/>
        <v>0</v>
      </c>
      <c r="AS35" s="43">
        <f t="shared" si="55"/>
        <v>0</v>
      </c>
      <c r="AT35" s="43">
        <f t="shared" si="55"/>
        <v>0.45454545454545453</v>
      </c>
      <c r="AU35" s="43">
        <f t="shared" si="56"/>
        <v>1</v>
      </c>
      <c r="AV35" s="44">
        <f t="shared" si="56"/>
        <v>140.65517241379311</v>
      </c>
      <c r="AW35" s="122"/>
      <c r="AX35" s="43">
        <f t="shared" si="57"/>
        <v>0</v>
      </c>
      <c r="AY35" s="43">
        <f t="shared" si="58"/>
        <v>0</v>
      </c>
      <c r="AZ35" s="43">
        <f t="shared" si="59"/>
        <v>0</v>
      </c>
      <c r="BA35" s="43">
        <f t="shared" si="60"/>
        <v>0</v>
      </c>
      <c r="BB35" s="43">
        <f t="shared" si="61"/>
        <v>3</v>
      </c>
      <c r="BC35" s="44">
        <f>MEDIAN((D35:K35,M35:V35,Y35:AF35,AJ35:AL35))</f>
        <v>0</v>
      </c>
    </row>
    <row r="36" spans="1:55" s="204" customFormat="1">
      <c r="A36" s="199"/>
      <c r="B36" s="200"/>
      <c r="C36" s="201" t="s">
        <v>262</v>
      </c>
      <c r="D36" s="144">
        <v>0</v>
      </c>
      <c r="E36" s="160"/>
      <c r="F36" s="160"/>
      <c r="G36" s="160"/>
      <c r="H36" s="144">
        <v>0</v>
      </c>
      <c r="I36" s="144">
        <v>0</v>
      </c>
      <c r="J36" s="160">
        <v>965</v>
      </c>
      <c r="K36" s="144">
        <v>0</v>
      </c>
      <c r="L36" s="43">
        <f t="shared" si="49"/>
        <v>965</v>
      </c>
      <c r="M36" s="160"/>
      <c r="N36" s="160"/>
      <c r="O36" s="160">
        <v>508</v>
      </c>
      <c r="P36" s="160"/>
      <c r="Q36" s="160">
        <v>1576</v>
      </c>
      <c r="R36" s="160"/>
      <c r="S36" s="160">
        <v>240</v>
      </c>
      <c r="T36" s="160">
        <v>0</v>
      </c>
      <c r="U36" s="160"/>
      <c r="V36" s="144"/>
      <c r="W36" s="144"/>
      <c r="X36" s="144"/>
      <c r="Y36" s="160">
        <v>0</v>
      </c>
      <c r="Z36" s="160"/>
      <c r="AA36" s="160"/>
      <c r="AB36" s="160"/>
      <c r="AC36" s="160"/>
      <c r="AD36" s="160"/>
      <c r="AE36" s="160">
        <v>639</v>
      </c>
      <c r="AF36" s="160">
        <v>2261</v>
      </c>
      <c r="AG36" s="43">
        <f>+SUM(M36:AF36)</f>
        <v>5224</v>
      </c>
      <c r="AH36" s="43">
        <f t="shared" si="50"/>
        <v>4345</v>
      </c>
      <c r="AI36" s="43">
        <f t="shared" si="51"/>
        <v>879</v>
      </c>
      <c r="AJ36" s="160">
        <v>2732</v>
      </c>
      <c r="AK36" s="144"/>
      <c r="AL36" s="160"/>
      <c r="AM36" s="43">
        <f t="shared" si="52"/>
        <v>2732</v>
      </c>
      <c r="AN36" s="44">
        <f t="shared" si="53"/>
        <v>8921</v>
      </c>
      <c r="AQ36" s="43">
        <f t="shared" si="54"/>
        <v>0</v>
      </c>
      <c r="AR36" s="43">
        <f t="shared" si="55"/>
        <v>290.22222222222223</v>
      </c>
      <c r="AS36" s="43">
        <f t="shared" si="55"/>
        <v>620.71428571428567</v>
      </c>
      <c r="AT36" s="43">
        <f t="shared" si="55"/>
        <v>79.909090909090907</v>
      </c>
      <c r="AU36" s="43">
        <f t="shared" si="56"/>
        <v>910.66666666666663</v>
      </c>
      <c r="AV36" s="44">
        <f t="shared" si="56"/>
        <v>307.62068965517244</v>
      </c>
      <c r="AW36" s="122"/>
      <c r="AX36" s="43">
        <f t="shared" si="57"/>
        <v>0</v>
      </c>
      <c r="AY36" s="43">
        <f t="shared" si="58"/>
        <v>508</v>
      </c>
      <c r="AZ36" s="43">
        <f t="shared" si="59"/>
        <v>1042</v>
      </c>
      <c r="BA36" s="43">
        <f t="shared" si="60"/>
        <v>240</v>
      </c>
      <c r="BB36" s="43">
        <f t="shared" si="61"/>
        <v>2732</v>
      </c>
      <c r="BC36" s="44">
        <f>MEDIAN((D36:K36,M36:V36,Y36:AF36,AJ36:AL36))</f>
        <v>240</v>
      </c>
    </row>
    <row r="37" spans="1:55" s="204" customFormat="1">
      <c r="A37" s="199"/>
      <c r="B37" s="200"/>
      <c r="C37" s="217" t="s">
        <v>5</v>
      </c>
      <c r="D37" s="144">
        <v>29235</v>
      </c>
      <c r="E37" s="160">
        <v>21176</v>
      </c>
      <c r="F37" s="160">
        <v>58798</v>
      </c>
      <c r="G37" s="160">
        <v>105973</v>
      </c>
      <c r="H37" s="144">
        <v>23031</v>
      </c>
      <c r="I37" s="144">
        <v>97921</v>
      </c>
      <c r="J37" s="160">
        <v>19664</v>
      </c>
      <c r="K37" s="144">
        <v>34929</v>
      </c>
      <c r="L37" s="43">
        <f t="shared" si="49"/>
        <v>390727</v>
      </c>
      <c r="M37" s="160">
        <v>656</v>
      </c>
      <c r="N37" s="160">
        <v>4454</v>
      </c>
      <c r="O37" s="160">
        <v>5563</v>
      </c>
      <c r="P37" s="160">
        <v>3308</v>
      </c>
      <c r="Q37" s="160">
        <v>3453</v>
      </c>
      <c r="R37" s="160">
        <v>3573</v>
      </c>
      <c r="S37" s="160">
        <v>791</v>
      </c>
      <c r="T37" s="160">
        <v>4479</v>
      </c>
      <c r="U37" s="160">
        <v>2432</v>
      </c>
      <c r="V37" s="144">
        <v>1517</v>
      </c>
      <c r="W37" s="144"/>
      <c r="X37" s="144"/>
      <c r="Y37" s="160">
        <v>271</v>
      </c>
      <c r="Z37" s="160">
        <v>11674</v>
      </c>
      <c r="AA37" s="160">
        <v>2665</v>
      </c>
      <c r="AB37" s="160">
        <v>2679</v>
      </c>
      <c r="AC37" s="160">
        <v>7891</v>
      </c>
      <c r="AD37" s="160">
        <v>3134</v>
      </c>
      <c r="AE37" s="160">
        <v>976</v>
      </c>
      <c r="AF37" s="160">
        <v>2342</v>
      </c>
      <c r="AG37" s="43">
        <f>+SUM(M37:AF37)</f>
        <v>61858</v>
      </c>
      <c r="AH37" s="43">
        <f t="shared" si="50"/>
        <v>38536</v>
      </c>
      <c r="AI37" s="43">
        <f t="shared" si="51"/>
        <v>23322</v>
      </c>
      <c r="AJ37" s="160">
        <v>5352</v>
      </c>
      <c r="AK37" s="144">
        <v>367</v>
      </c>
      <c r="AL37" s="160">
        <v>1332</v>
      </c>
      <c r="AM37" s="43">
        <f t="shared" si="52"/>
        <v>7051</v>
      </c>
      <c r="AN37" s="44">
        <f t="shared" si="53"/>
        <v>459636</v>
      </c>
      <c r="AQ37" s="43">
        <f t="shared" si="54"/>
        <v>4366.125</v>
      </c>
      <c r="AR37" s="43">
        <f t="shared" si="55"/>
        <v>3436.5555555555557</v>
      </c>
      <c r="AS37" s="43">
        <f t="shared" si="55"/>
        <v>5505.1428571428569</v>
      </c>
      <c r="AT37" s="43">
        <f t="shared" si="55"/>
        <v>2120.181818181818</v>
      </c>
      <c r="AU37" s="43">
        <f t="shared" si="56"/>
        <v>2350.3333333333335</v>
      </c>
      <c r="AV37" s="44">
        <f t="shared" si="56"/>
        <v>15849.51724137931</v>
      </c>
      <c r="AW37" s="122"/>
      <c r="AX37" s="43">
        <f t="shared" si="57"/>
        <v>32082</v>
      </c>
      <c r="AY37" s="43">
        <f t="shared" si="58"/>
        <v>2906.5</v>
      </c>
      <c r="AZ37" s="43">
        <f t="shared" si="59"/>
        <v>4479</v>
      </c>
      <c r="BA37" s="43">
        <f t="shared" si="60"/>
        <v>2432</v>
      </c>
      <c r="BB37" s="43">
        <f t="shared" si="61"/>
        <v>1332</v>
      </c>
      <c r="BC37" s="44">
        <f>MEDIAN((D37:K37,M37:V37,Y37:AF37,AJ37:AL37))</f>
        <v>3573</v>
      </c>
    </row>
    <row r="38" spans="1:55" s="204" customFormat="1">
      <c r="A38" s="199"/>
      <c r="B38" s="200"/>
      <c r="C38" s="201" t="s">
        <v>261</v>
      </c>
      <c r="D38" s="144">
        <v>8122</v>
      </c>
      <c r="E38" s="160">
        <v>115</v>
      </c>
      <c r="F38" s="160">
        <v>1961</v>
      </c>
      <c r="G38" s="160"/>
      <c r="H38" s="144">
        <v>0</v>
      </c>
      <c r="I38" s="144">
        <v>2831</v>
      </c>
      <c r="J38" s="160">
        <v>-573</v>
      </c>
      <c r="K38" s="144">
        <v>6204</v>
      </c>
      <c r="L38" s="43">
        <f t="shared" si="49"/>
        <v>18660</v>
      </c>
      <c r="M38" s="160"/>
      <c r="N38" s="160"/>
      <c r="O38" s="160"/>
      <c r="P38" s="160">
        <v>69</v>
      </c>
      <c r="Q38" s="160"/>
      <c r="R38" s="160">
        <v>-122</v>
      </c>
      <c r="S38" s="160">
        <v>0</v>
      </c>
      <c r="T38" s="160">
        <v>69</v>
      </c>
      <c r="U38" s="160">
        <v>-46</v>
      </c>
      <c r="V38" s="144">
        <v>1</v>
      </c>
      <c r="W38" s="144"/>
      <c r="X38" s="144"/>
      <c r="Y38" s="160">
        <v>0</v>
      </c>
      <c r="Z38" s="160">
        <v>-1622</v>
      </c>
      <c r="AA38" s="160"/>
      <c r="AB38" s="160"/>
      <c r="AC38" s="160"/>
      <c r="AD38" s="160"/>
      <c r="AE38" s="160">
        <v>4</v>
      </c>
      <c r="AF38" s="160"/>
      <c r="AG38" s="43">
        <f>+SUM(M38:AF38)</f>
        <v>-1647</v>
      </c>
      <c r="AH38" s="43">
        <f t="shared" si="50"/>
        <v>-1553</v>
      </c>
      <c r="AI38" s="43">
        <f t="shared" si="51"/>
        <v>-94</v>
      </c>
      <c r="AJ38" s="160">
        <v>39</v>
      </c>
      <c r="AK38" s="144"/>
      <c r="AL38" s="160"/>
      <c r="AM38" s="43">
        <f t="shared" si="52"/>
        <v>39</v>
      </c>
      <c r="AN38" s="44">
        <f t="shared" si="53"/>
        <v>17052</v>
      </c>
      <c r="AQ38" s="43">
        <f t="shared" si="54"/>
        <v>775.5</v>
      </c>
      <c r="AR38" s="43">
        <f t="shared" si="55"/>
        <v>-91.5</v>
      </c>
      <c r="AS38" s="43">
        <f t="shared" si="55"/>
        <v>-221.85714285714286</v>
      </c>
      <c r="AT38" s="43">
        <f t="shared" si="55"/>
        <v>-8.545454545454545</v>
      </c>
      <c r="AU38" s="43">
        <f t="shared" si="56"/>
        <v>13</v>
      </c>
      <c r="AV38" s="44">
        <f t="shared" si="56"/>
        <v>588</v>
      </c>
      <c r="AW38" s="122"/>
      <c r="AX38" s="43">
        <f t="shared" si="57"/>
        <v>1961</v>
      </c>
      <c r="AY38" s="43">
        <f t="shared" si="58"/>
        <v>0</v>
      </c>
      <c r="AZ38" s="43">
        <f t="shared" si="59"/>
        <v>-776.5</v>
      </c>
      <c r="BA38" s="43">
        <f t="shared" si="60"/>
        <v>0</v>
      </c>
      <c r="BB38" s="43">
        <f t="shared" si="61"/>
        <v>39</v>
      </c>
      <c r="BC38" s="44">
        <f>MEDIAN((D38:K38,M38:V38,Y38:AF38,AJ38:AL38))</f>
        <v>4</v>
      </c>
    </row>
    <row r="39" spans="1:55" s="204" customFormat="1">
      <c r="A39" s="199"/>
      <c r="B39" s="200"/>
      <c r="C39" s="210" t="s">
        <v>260</v>
      </c>
      <c r="D39" s="221">
        <f t="shared" ref="D39:K39" si="62">SUM(D33:D38)</f>
        <v>37556</v>
      </c>
      <c r="E39" s="222">
        <f t="shared" si="62"/>
        <v>23074</v>
      </c>
      <c r="F39" s="222">
        <f t="shared" si="62"/>
        <v>70096</v>
      </c>
      <c r="G39" s="222">
        <f t="shared" si="62"/>
        <v>108567</v>
      </c>
      <c r="H39" s="222">
        <f t="shared" si="62"/>
        <v>33108</v>
      </c>
      <c r="I39" s="222">
        <f t="shared" si="62"/>
        <v>114690</v>
      </c>
      <c r="J39" s="222">
        <f t="shared" si="62"/>
        <v>32592</v>
      </c>
      <c r="K39" s="223">
        <f t="shared" si="62"/>
        <v>43693</v>
      </c>
      <c r="L39" s="45">
        <f t="shared" si="49"/>
        <v>463376</v>
      </c>
      <c r="M39" s="221">
        <f t="shared" ref="M39:V39" si="63">SUM(M33:M38)</f>
        <v>2245</v>
      </c>
      <c r="N39" s="222">
        <f t="shared" si="63"/>
        <v>5475</v>
      </c>
      <c r="O39" s="222">
        <f t="shared" si="63"/>
        <v>11179</v>
      </c>
      <c r="P39" s="222">
        <f t="shared" si="63"/>
        <v>6505</v>
      </c>
      <c r="Q39" s="222">
        <f t="shared" si="63"/>
        <v>18227</v>
      </c>
      <c r="R39" s="222">
        <f t="shared" si="63"/>
        <v>5383</v>
      </c>
      <c r="S39" s="222">
        <f t="shared" si="63"/>
        <v>1657</v>
      </c>
      <c r="T39" s="222">
        <f t="shared" si="63"/>
        <v>5794</v>
      </c>
      <c r="U39" s="222">
        <f t="shared" si="63"/>
        <v>3707</v>
      </c>
      <c r="V39" s="222">
        <f t="shared" si="63"/>
        <v>1848</v>
      </c>
      <c r="W39" s="222"/>
      <c r="X39" s="222"/>
      <c r="Y39" s="222">
        <f t="shared" ref="Y39:AF39" si="64">SUM(Y33:Y38)</f>
        <v>1913</v>
      </c>
      <c r="Z39" s="222">
        <f t="shared" si="64"/>
        <v>10650</v>
      </c>
      <c r="AA39" s="222">
        <f t="shared" si="64"/>
        <v>5252</v>
      </c>
      <c r="AB39" s="222">
        <f t="shared" si="64"/>
        <v>3443</v>
      </c>
      <c r="AC39" s="222">
        <f t="shared" si="64"/>
        <v>8364</v>
      </c>
      <c r="AD39" s="222">
        <f t="shared" si="64"/>
        <v>5273</v>
      </c>
      <c r="AE39" s="222">
        <f t="shared" si="64"/>
        <v>2407</v>
      </c>
      <c r="AF39" s="223">
        <f t="shared" si="64"/>
        <v>5126</v>
      </c>
      <c r="AG39" s="45">
        <f>+SUM(M39:AF39)</f>
        <v>104448</v>
      </c>
      <c r="AH39" s="45">
        <f t="shared" si="50"/>
        <v>64613</v>
      </c>
      <c r="AI39" s="45">
        <f t="shared" si="51"/>
        <v>39835</v>
      </c>
      <c r="AJ39" s="221">
        <f>SUM(AJ33:AJ38)</f>
        <v>11746</v>
      </c>
      <c r="AK39" s="222">
        <f>SUM(AK33:AK38)</f>
        <v>2652</v>
      </c>
      <c r="AL39" s="223">
        <f>SUM(AL33:AL38)</f>
        <v>2260</v>
      </c>
      <c r="AM39" s="45">
        <f t="shared" si="52"/>
        <v>16658</v>
      </c>
      <c r="AN39" s="211">
        <f t="shared" si="53"/>
        <v>584482</v>
      </c>
      <c r="AP39" s="224">
        <f>SUM(AQ33:AQ38)</f>
        <v>5461.625</v>
      </c>
      <c r="AQ39" s="45">
        <f>K39/AQ$5</f>
        <v>5461.625</v>
      </c>
      <c r="AR39" s="45">
        <f>AG39/AR$5</f>
        <v>5802.666666666667</v>
      </c>
      <c r="AS39" s="45">
        <f>AH39/AS$5</f>
        <v>9230.4285714285706</v>
      </c>
      <c r="AT39" s="45">
        <f>AI39/AT$5</f>
        <v>3621.3636363636365</v>
      </c>
      <c r="AU39" s="45">
        <f>AM39/AU$5</f>
        <v>5552.666666666667</v>
      </c>
      <c r="AV39" s="211">
        <f>AN39/AV$5</f>
        <v>20154.551724137931</v>
      </c>
      <c r="AW39" s="122"/>
      <c r="AX39" s="45">
        <f t="shared" si="57"/>
        <v>40624.5</v>
      </c>
      <c r="AY39" s="45">
        <f t="shared" si="58"/>
        <v>5262.5</v>
      </c>
      <c r="AZ39" s="45">
        <f t="shared" si="59"/>
        <v>8364</v>
      </c>
      <c r="BA39" s="45">
        <f t="shared" si="60"/>
        <v>3443</v>
      </c>
      <c r="BB39" s="45">
        <f t="shared" si="61"/>
        <v>2652</v>
      </c>
      <c r="BC39" s="211">
        <f>MEDIAN((D39:K39,M39:V39,Y39:AF39,AJ39:AL39))</f>
        <v>5794</v>
      </c>
    </row>
    <row r="40" spans="1:55" s="204" customFormat="1">
      <c r="A40" s="199"/>
      <c r="B40" s="200"/>
      <c r="C40" s="212" t="s">
        <v>259</v>
      </c>
      <c r="D40" s="213">
        <f t="shared" ref="D40:V40" si="65">+D39/D$42</f>
        <v>0.11672489028680831</v>
      </c>
      <c r="E40" s="214">
        <f t="shared" si="65"/>
        <v>0.20786638319339842</v>
      </c>
      <c r="F40" s="214">
        <f t="shared" si="65"/>
        <v>0.15832495736727387</v>
      </c>
      <c r="G40" s="214">
        <f t="shared" si="65"/>
        <v>0.11656223695738066</v>
      </c>
      <c r="H40" s="119">
        <f t="shared" si="65"/>
        <v>0.11290410585186196</v>
      </c>
      <c r="I40" s="119">
        <f t="shared" si="65"/>
        <v>0.18446973596170674</v>
      </c>
      <c r="J40" s="214">
        <f t="shared" si="65"/>
        <v>0.14758463294028148</v>
      </c>
      <c r="K40" s="119">
        <f t="shared" si="65"/>
        <v>0.1260537415397753</v>
      </c>
      <c r="L40" s="84">
        <f t="shared" si="65"/>
        <v>0.14087284275386927</v>
      </c>
      <c r="M40" s="214">
        <f t="shared" si="65"/>
        <v>9.4869844489519947E-2</v>
      </c>
      <c r="N40" s="215">
        <f t="shared" si="65"/>
        <v>0.1259315484405189</v>
      </c>
      <c r="O40" s="214">
        <f t="shared" si="65"/>
        <v>0.12548407736257816</v>
      </c>
      <c r="P40" s="214">
        <f t="shared" si="65"/>
        <v>0.11537165457673412</v>
      </c>
      <c r="Q40" s="214">
        <f t="shared" si="65"/>
        <v>0.16651136446685669</v>
      </c>
      <c r="R40" s="214">
        <f t="shared" si="65"/>
        <v>0.10891469731304629</v>
      </c>
      <c r="S40" s="214">
        <f t="shared" si="65"/>
        <v>4.4679933128404251E-2</v>
      </c>
      <c r="T40" s="214">
        <f t="shared" si="65"/>
        <v>9.5702157180139413E-2</v>
      </c>
      <c r="U40" s="214">
        <f t="shared" si="65"/>
        <v>8.1978814215263499E-2</v>
      </c>
      <c r="V40" s="119">
        <f t="shared" si="65"/>
        <v>7.5840275782821029E-2</v>
      </c>
      <c r="W40" s="119"/>
      <c r="X40" s="119"/>
      <c r="Y40" s="214">
        <f t="shared" ref="Y40:AN40" si="66">+Y39/Y$42</f>
        <v>3.089619975127994E-2</v>
      </c>
      <c r="Z40" s="215">
        <f t="shared" si="66"/>
        <v>7.0571864024915512E-2</v>
      </c>
      <c r="AA40" s="214">
        <f t="shared" si="66"/>
        <v>9.8859315589353611E-2</v>
      </c>
      <c r="AB40" s="214">
        <f t="shared" si="66"/>
        <v>6.5994518027256518E-2</v>
      </c>
      <c r="AC40" s="214">
        <f t="shared" si="66"/>
        <v>9.571546278494919E-2</v>
      </c>
      <c r="AD40" s="214">
        <f t="shared" si="66"/>
        <v>9.5963456358739166E-2</v>
      </c>
      <c r="AE40" s="215">
        <f t="shared" si="66"/>
        <v>9.8972039473684215E-2</v>
      </c>
      <c r="AF40" s="215">
        <f t="shared" si="66"/>
        <v>8.1661913941151174E-2</v>
      </c>
      <c r="AG40" s="84">
        <f t="shared" si="66"/>
        <v>9.6153863857514649E-2</v>
      </c>
      <c r="AH40" s="84">
        <f t="shared" si="66"/>
        <v>0.10504368352771717</v>
      </c>
      <c r="AI40" s="84">
        <f t="shared" si="66"/>
        <v>8.4547906943179818E-2</v>
      </c>
      <c r="AJ40" s="214">
        <f t="shared" si="66"/>
        <v>7.7104352792128086E-2</v>
      </c>
      <c r="AK40" s="119">
        <f t="shared" si="66"/>
        <v>0.15551515862311616</v>
      </c>
      <c r="AL40" s="214">
        <f t="shared" si="66"/>
        <v>7.7405212864335382E-2</v>
      </c>
      <c r="AM40" s="84">
        <f t="shared" si="66"/>
        <v>8.3881786000231634E-2</v>
      </c>
      <c r="AN40" s="86">
        <f t="shared" si="66"/>
        <v>0.12777883807965992</v>
      </c>
      <c r="AQ40" s="84">
        <f t="shared" ref="AQ40:AV40" si="67">+AQ39/AQ$42</f>
        <v>0.1260537415397753</v>
      </c>
      <c r="AR40" s="84">
        <f t="shared" si="67"/>
        <v>9.6153863857514649E-2</v>
      </c>
      <c r="AS40" s="84">
        <f t="shared" si="67"/>
        <v>0.10504368352771717</v>
      </c>
      <c r="AT40" s="84">
        <f t="shared" si="67"/>
        <v>8.4547906943179818E-2</v>
      </c>
      <c r="AU40" s="84">
        <f t="shared" si="67"/>
        <v>8.3881786000231648E-2</v>
      </c>
      <c r="AV40" s="86">
        <f t="shared" si="67"/>
        <v>0.12777883807965992</v>
      </c>
      <c r="AW40" s="85"/>
      <c r="AX40" s="84">
        <f t="shared" si="57"/>
        <v>0.13681918724002839</v>
      </c>
      <c r="AY40" s="84">
        <f t="shared" si="58"/>
        <v>9.5708809982544302E-2</v>
      </c>
      <c r="AZ40" s="84">
        <f t="shared" si="58"/>
        <v>9.5708809982544302E-2</v>
      </c>
      <c r="BA40" s="84">
        <f t="shared" si="60"/>
        <v>9.4869844489519947E-2</v>
      </c>
      <c r="BB40" s="84">
        <f t="shared" si="61"/>
        <v>7.7405212864335382E-2</v>
      </c>
      <c r="BC40" s="86">
        <f t="shared" ref="BC40" si="68">+BC39/BC$42</f>
        <v>9.3576885185005731E-2</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9">D39+D30+D23+D17</f>
        <v>321748</v>
      </c>
      <c r="E42" s="122">
        <f t="shared" si="69"/>
        <v>111004</v>
      </c>
      <c r="F42" s="122">
        <f t="shared" si="69"/>
        <v>442735</v>
      </c>
      <c r="G42" s="122">
        <f t="shared" si="69"/>
        <v>931408</v>
      </c>
      <c r="H42" s="122">
        <f t="shared" si="69"/>
        <v>293240</v>
      </c>
      <c r="I42" s="122">
        <f t="shared" si="69"/>
        <v>621728</v>
      </c>
      <c r="J42" s="122">
        <f t="shared" si="69"/>
        <v>220836</v>
      </c>
      <c r="K42" s="122">
        <f t="shared" si="69"/>
        <v>346622</v>
      </c>
      <c r="L42" s="43">
        <f>+SUM(D42:K42)</f>
        <v>3289321</v>
      </c>
      <c r="M42" s="122">
        <f t="shared" ref="M42:V42" si="70">M39+M30+M23+M17</f>
        <v>23664</v>
      </c>
      <c r="N42" s="122">
        <f t="shared" si="70"/>
        <v>43476</v>
      </c>
      <c r="O42" s="122">
        <f t="shared" si="70"/>
        <v>89087</v>
      </c>
      <c r="P42" s="122">
        <f t="shared" si="70"/>
        <v>56383</v>
      </c>
      <c r="Q42" s="122">
        <f t="shared" si="70"/>
        <v>109464</v>
      </c>
      <c r="R42" s="122">
        <f t="shared" si="70"/>
        <v>49424</v>
      </c>
      <c r="S42" s="122">
        <f t="shared" si="70"/>
        <v>37086</v>
      </c>
      <c r="T42" s="122">
        <f t="shared" si="70"/>
        <v>60542</v>
      </c>
      <c r="U42" s="122">
        <f t="shared" si="70"/>
        <v>45219</v>
      </c>
      <c r="V42" s="122">
        <f t="shared" si="70"/>
        <v>24367</v>
      </c>
      <c r="W42" s="122"/>
      <c r="X42" s="122"/>
      <c r="Y42" s="122">
        <f t="shared" ref="Y42:AF42" si="71">Y39+Y30+Y23+Y17</f>
        <v>61917</v>
      </c>
      <c r="Z42" s="122">
        <f t="shared" si="71"/>
        <v>150910</v>
      </c>
      <c r="AA42" s="122">
        <f t="shared" si="71"/>
        <v>53126</v>
      </c>
      <c r="AB42" s="122">
        <f t="shared" si="71"/>
        <v>52171</v>
      </c>
      <c r="AC42" s="122">
        <f t="shared" si="71"/>
        <v>87384</v>
      </c>
      <c r="AD42" s="122">
        <f t="shared" si="71"/>
        <v>54948</v>
      </c>
      <c r="AE42" s="122">
        <f t="shared" si="71"/>
        <v>24320</v>
      </c>
      <c r="AF42" s="122">
        <f t="shared" si="71"/>
        <v>62771</v>
      </c>
      <c r="AG42" s="43">
        <f>+SUM(M42:AF42)</f>
        <v>1086259</v>
      </c>
      <c r="AH42" s="43">
        <f t="shared" ref="AH42:AH55" si="72">O42+Q42+Z42+AC42+AD42+AF42+T42</f>
        <v>615106</v>
      </c>
      <c r="AI42" s="43">
        <f t="shared" ref="AI42" si="73">M42+N42+P42+R42+S42+U42+V42+Y42+AA42+AB42+AE42</f>
        <v>471153</v>
      </c>
      <c r="AJ42" s="122">
        <f>AJ39+AJ30+AJ23+AJ17</f>
        <v>152339</v>
      </c>
      <c r="AK42" s="122">
        <f>AK39+AK30+AK23+AK17</f>
        <v>17053</v>
      </c>
      <c r="AL42" s="122">
        <f>AL39+AL30+AL23+AL17</f>
        <v>29197</v>
      </c>
      <c r="AM42" s="43">
        <f>+SUM(AJ42:AL42)</f>
        <v>198589</v>
      </c>
      <c r="AN42" s="44">
        <f>+AM42+AG42+L42</f>
        <v>4574169</v>
      </c>
      <c r="AQ42" s="43">
        <f>K42/AQ$5</f>
        <v>43327.75</v>
      </c>
      <c r="AR42" s="43">
        <f>AG42/AR$5</f>
        <v>60347.722222222219</v>
      </c>
      <c r="AS42" s="43">
        <f>AH42/AS$5</f>
        <v>87872.28571428571</v>
      </c>
      <c r="AT42" s="43">
        <f>AI42/AT$5</f>
        <v>42832.090909090912</v>
      </c>
      <c r="AU42" s="43">
        <f>AM42/AU$5</f>
        <v>66196.333333333328</v>
      </c>
      <c r="AV42" s="44">
        <f>AN42/AV$5</f>
        <v>157729.96551724139</v>
      </c>
      <c r="AW42" s="122"/>
      <c r="AX42" s="43">
        <f>MEDIAN($D42:$K42)</f>
        <v>334185</v>
      </c>
      <c r="AY42" s="43">
        <f>MEDIAN($M42:$AF42)</f>
        <v>54037</v>
      </c>
      <c r="AZ42" s="43">
        <f>MEDIAN($AC42,$AD42,$Z42,$T42,$O42,Q42,AF42)</f>
        <v>87384</v>
      </c>
      <c r="BA42" s="43">
        <f>MEDIAN($AE42,$AB42,$AA42,$Y42,$V42,$U42,$S42,$R42,$P42,$N42,$M42)</f>
        <v>45219</v>
      </c>
      <c r="BB42" s="43">
        <f>MEDIAN($AJ42:$AL42)</f>
        <v>29197</v>
      </c>
      <c r="BC42" s="44">
        <f>MEDIAN((D42:K42,M42:V42,Y42:AF42,AJ42:AL42))</f>
        <v>61917</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192059</v>
      </c>
      <c r="E46" s="160">
        <v>57943</v>
      </c>
      <c r="F46" s="160">
        <v>256686</v>
      </c>
      <c r="G46" s="160">
        <v>518270</v>
      </c>
      <c r="H46" s="144">
        <v>175351</v>
      </c>
      <c r="I46" s="144">
        <v>360793</v>
      </c>
      <c r="J46" s="160">
        <v>126518</v>
      </c>
      <c r="K46" s="144">
        <v>184733</v>
      </c>
      <c r="L46" s="43">
        <f>+SUM(D46:K46)</f>
        <v>1872353</v>
      </c>
      <c r="M46" s="160">
        <v>12856</v>
      </c>
      <c r="N46" s="160">
        <v>26024</v>
      </c>
      <c r="O46" s="160">
        <v>53065</v>
      </c>
      <c r="P46" s="160">
        <v>34208</v>
      </c>
      <c r="Q46" s="160">
        <v>66019</v>
      </c>
      <c r="R46" s="160">
        <v>17325</v>
      </c>
      <c r="S46" s="160">
        <v>21618</v>
      </c>
      <c r="T46" s="160">
        <v>35362</v>
      </c>
      <c r="U46" s="160">
        <v>19553</v>
      </c>
      <c r="V46" s="144">
        <v>13162</v>
      </c>
      <c r="W46" s="144"/>
      <c r="X46" s="144"/>
      <c r="Y46" s="160">
        <v>28323</v>
      </c>
      <c r="Z46" s="160">
        <v>92228</v>
      </c>
      <c r="AA46" s="160">
        <v>29668</v>
      </c>
      <c r="AB46" s="160">
        <v>33254</v>
      </c>
      <c r="AC46" s="160">
        <v>47813</v>
      </c>
      <c r="AD46" s="160">
        <v>31120</v>
      </c>
      <c r="AE46" s="160">
        <v>12691</v>
      </c>
      <c r="AF46" s="160">
        <v>32848</v>
      </c>
      <c r="AG46" s="43">
        <f>+SUM(M46:AF46)</f>
        <v>607137</v>
      </c>
      <c r="AH46" s="43">
        <f t="shared" si="72"/>
        <v>358455</v>
      </c>
      <c r="AI46" s="43">
        <f>M46+N46+P46+R46+S46+U46+V46+Y46+AA46+AB46+AE46</f>
        <v>248682</v>
      </c>
      <c r="AJ46" s="160">
        <v>85296</v>
      </c>
      <c r="AK46" s="144">
        <v>9984</v>
      </c>
      <c r="AL46" s="160">
        <v>10880</v>
      </c>
      <c r="AM46" s="43">
        <f>+SUM(AJ46:AL46)</f>
        <v>106160</v>
      </c>
      <c r="AN46" s="44">
        <f>+AM46+AG46+L46</f>
        <v>2585650</v>
      </c>
      <c r="AQ46" s="43">
        <f>K46/AQ$5</f>
        <v>23091.625</v>
      </c>
      <c r="AR46" s="43">
        <f>AG46/AR$5</f>
        <v>33729.833333333336</v>
      </c>
      <c r="AS46" s="43">
        <f>AH46/AS$5</f>
        <v>51207.857142857145</v>
      </c>
      <c r="AT46" s="43">
        <f>AI46/AT$5</f>
        <v>22607.454545454544</v>
      </c>
      <c r="AU46" s="43">
        <f>AM46/AU$5</f>
        <v>35386.666666666664</v>
      </c>
      <c r="AV46" s="44">
        <f>AN46/AV$5</f>
        <v>89160.344827586203</v>
      </c>
      <c r="AW46" s="122"/>
      <c r="AX46" s="43">
        <f>MEDIAN($D46:$K46)</f>
        <v>188396</v>
      </c>
      <c r="AY46" s="43">
        <f>MEDIAN($M46:$AF46)</f>
        <v>30394</v>
      </c>
      <c r="AZ46" s="43">
        <f>MEDIAN($AC46,$AD46,$Z46,$T46,$O46,Q46,AF46)</f>
        <v>47813</v>
      </c>
      <c r="BA46" s="43">
        <f>MEDIAN($AE46,$AB46,$AA46,$Y46,$V46,$U46,$S46,$R46,$P46,$N46,$M46)</f>
        <v>21618</v>
      </c>
      <c r="BB46" s="43">
        <f>MEDIAN($AJ46:$AL46)</f>
        <v>10880</v>
      </c>
      <c r="BC46" s="44">
        <f>MEDIAN((D46:K46,M46:V46,Y46:AF46,AJ46:AL46))</f>
        <v>34208</v>
      </c>
    </row>
    <row r="47" spans="1:55" s="204" customFormat="1">
      <c r="A47" s="199"/>
      <c r="B47" s="200"/>
      <c r="C47" s="212" t="s">
        <v>243</v>
      </c>
      <c r="D47" s="213">
        <f t="shared" ref="D47:V47" si="74">+D46/D63</f>
        <v>0.64105568127958135</v>
      </c>
      <c r="E47" s="214">
        <f t="shared" si="74"/>
        <v>0.50663647174034698</v>
      </c>
      <c r="F47" s="214">
        <f t="shared" si="74"/>
        <v>0.59261533773066966</v>
      </c>
      <c r="G47" s="214">
        <f t="shared" si="74"/>
        <v>0.57454941322282904</v>
      </c>
      <c r="H47" s="119">
        <f t="shared" si="74"/>
        <v>0.58066705962607046</v>
      </c>
      <c r="I47" s="119">
        <f t="shared" si="74"/>
        <v>0.61186823548565439</v>
      </c>
      <c r="J47" s="214">
        <f t="shared" si="74"/>
        <v>0.58844212925280803</v>
      </c>
      <c r="K47" s="119">
        <f t="shared" si="74"/>
        <v>0.56348179915935115</v>
      </c>
      <c r="L47" s="84">
        <f t="shared" si="74"/>
        <v>0.58811706097423078</v>
      </c>
      <c r="M47" s="214">
        <f t="shared" si="74"/>
        <v>0.54387003976647774</v>
      </c>
      <c r="N47" s="215">
        <f t="shared" si="74"/>
        <v>0.62500600413084206</v>
      </c>
      <c r="O47" s="214">
        <f t="shared" si="74"/>
        <v>0.62842694899397211</v>
      </c>
      <c r="P47" s="214">
        <f t="shared" si="74"/>
        <v>0.62296037296037299</v>
      </c>
      <c r="Q47" s="214">
        <f t="shared" si="74"/>
        <v>0.63706455659558048</v>
      </c>
      <c r="R47" s="214">
        <f t="shared" si="74"/>
        <v>0.36700843113163578</v>
      </c>
      <c r="S47" s="214">
        <f t="shared" si="74"/>
        <v>0.60588565022421526</v>
      </c>
      <c r="T47" s="214">
        <f t="shared" si="74"/>
        <v>0.62215419261761495</v>
      </c>
      <c r="U47" s="214">
        <f t="shared" si="74"/>
        <v>0.46434253959961053</v>
      </c>
      <c r="V47" s="119">
        <f t="shared" si="74"/>
        <v>0.5600851063829787</v>
      </c>
      <c r="W47" s="119"/>
      <c r="X47" s="119"/>
      <c r="Y47" s="214">
        <f t="shared" ref="Y47:AI47" si="75">+Y46/Y63</f>
        <v>0.49573801480755431</v>
      </c>
      <c r="Z47" s="215">
        <f t="shared" si="75"/>
        <v>0.62735441565597128</v>
      </c>
      <c r="AA47" s="214">
        <f t="shared" si="75"/>
        <v>0.59275538950270723</v>
      </c>
      <c r="AB47" s="214">
        <f t="shared" si="75"/>
        <v>0.65472229331968257</v>
      </c>
      <c r="AC47" s="214">
        <f t="shared" si="75"/>
        <v>0.5729813292428636</v>
      </c>
      <c r="AD47" s="214">
        <f t="shared" si="75"/>
        <v>0.5788259802098058</v>
      </c>
      <c r="AE47" s="215">
        <f t="shared" si="75"/>
        <v>0.55584267694463907</v>
      </c>
      <c r="AF47" s="215">
        <f t="shared" si="75"/>
        <v>0.53391414592916475</v>
      </c>
      <c r="AG47" s="84">
        <f t="shared" si="75"/>
        <v>0.58370531744192866</v>
      </c>
      <c r="AH47" s="84">
        <f t="shared" si="75"/>
        <v>0.60687916594006974</v>
      </c>
      <c r="AI47" s="84">
        <f t="shared" si="75"/>
        <v>0.55325368751251414</v>
      </c>
      <c r="AJ47" s="214">
        <f>+AJ46/AJ63</f>
        <v>0.59072524793617376</v>
      </c>
      <c r="AK47" s="119">
        <f>+AK46/AK63</f>
        <v>0.61428659324432411</v>
      </c>
      <c r="AL47" s="214">
        <f>+AL46/AL63</f>
        <v>0.42986961675227181</v>
      </c>
      <c r="AM47" s="84">
        <f>+AM46/AM63</f>
        <v>0.57089080691565164</v>
      </c>
      <c r="AN47" s="86">
        <f>+AN46/AN63</f>
        <v>0.58635002805155323</v>
      </c>
      <c r="AQ47" s="84">
        <f t="shared" ref="AQ47:AU47" si="76">+AQ46/AQ63</f>
        <v>0.56348179915935115</v>
      </c>
      <c r="AR47" s="84">
        <f t="shared" si="76"/>
        <v>0.58370531744192877</v>
      </c>
      <c r="AS47" s="84">
        <f t="shared" si="76"/>
        <v>0.60687916594006974</v>
      </c>
      <c r="AT47" s="84">
        <f t="shared" si="76"/>
        <v>0.55325368751251414</v>
      </c>
      <c r="AU47" s="84">
        <f t="shared" si="76"/>
        <v>0.57089080691565164</v>
      </c>
      <c r="AV47" s="86">
        <f>+AV46/AV63</f>
        <v>0.58635002805155312</v>
      </c>
      <c r="AW47" s="85"/>
      <c r="AX47" s="84">
        <f>MEDIAN($D47:$K47)</f>
        <v>0.58455459443943925</v>
      </c>
      <c r="AY47" s="84">
        <f>MEDIAN($M47:$AF47)</f>
        <v>0.58579068485625652</v>
      </c>
      <c r="AZ47" s="84">
        <f t="shared" ref="AZ47" si="77">MEDIAN($M47:$AF47)</f>
        <v>0.58579068485625652</v>
      </c>
      <c r="BA47" s="84">
        <f>MEDIAN($AE47,$AB47,$AA47,$Y47,$V47,$U47,$S47,$R47,$P47,$N47,$M47)</f>
        <v>0.5600851063829787</v>
      </c>
      <c r="BB47" s="84">
        <f>MEDIAN($AJ47:$AL47)</f>
        <v>0.59072524793617376</v>
      </c>
      <c r="BC47" s="86">
        <f>+BC46/BC63</f>
        <v>0.59874328321635484</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25570</v>
      </c>
      <c r="E49" s="160">
        <v>29346</v>
      </c>
      <c r="F49" s="160">
        <v>83553</v>
      </c>
      <c r="G49" s="160">
        <v>120951</v>
      </c>
      <c r="H49" s="144">
        <v>46552</v>
      </c>
      <c r="I49" s="144">
        <v>102357</v>
      </c>
      <c r="J49" s="160">
        <v>11625</v>
      </c>
      <c r="K49" s="144">
        <v>65327</v>
      </c>
      <c r="L49" s="43">
        <f t="shared" ref="L49:L55" si="78">+SUM(D49:K49)</f>
        <v>485281</v>
      </c>
      <c r="M49" s="160">
        <v>2673</v>
      </c>
      <c r="N49" s="160">
        <v>4496</v>
      </c>
      <c r="O49" s="160">
        <v>15718</v>
      </c>
      <c r="P49" s="160">
        <v>6826</v>
      </c>
      <c r="Q49" s="160">
        <v>12281</v>
      </c>
      <c r="R49" s="160">
        <v>5465</v>
      </c>
      <c r="S49" s="160">
        <v>6811</v>
      </c>
      <c r="T49" s="160">
        <v>5303</v>
      </c>
      <c r="U49" s="160">
        <v>14128</v>
      </c>
      <c r="V49" s="144">
        <v>5864</v>
      </c>
      <c r="W49" s="144"/>
      <c r="X49" s="144"/>
      <c r="Y49" s="160">
        <v>13934</v>
      </c>
      <c r="Z49" s="160">
        <v>6476</v>
      </c>
      <c r="AA49" s="160">
        <v>6108</v>
      </c>
      <c r="AB49" s="160">
        <v>2095</v>
      </c>
      <c r="AC49" s="160">
        <v>20031</v>
      </c>
      <c r="AD49" s="160">
        <v>5570</v>
      </c>
      <c r="AE49" s="160">
        <v>2626</v>
      </c>
      <c r="AF49" s="160">
        <v>2480</v>
      </c>
      <c r="AG49" s="43">
        <f t="shared" ref="AG49:AG55" si="79">+SUM(M49:AF49)</f>
        <v>138885</v>
      </c>
      <c r="AH49" s="43">
        <f t="shared" si="72"/>
        <v>67859</v>
      </c>
      <c r="AI49" s="43">
        <f t="shared" ref="AI49:AI55" si="80">M49+N49+P49+R49+S49+U49+V49+Y49+AA49+AB49+AE49</f>
        <v>71026</v>
      </c>
      <c r="AJ49" s="160">
        <v>34209</v>
      </c>
      <c r="AK49" s="144">
        <v>2360</v>
      </c>
      <c r="AL49" s="160">
        <v>4842</v>
      </c>
      <c r="AM49" s="43">
        <f t="shared" ref="AM49:AM55" si="81">+SUM(AJ49:AL49)</f>
        <v>41411</v>
      </c>
      <c r="AN49" s="44">
        <f t="shared" ref="AN49:AN55" si="82">+AM49+AG49+L49</f>
        <v>665577</v>
      </c>
      <c r="AQ49" s="43">
        <f t="shared" ref="AQ49:AQ54" si="83">K49/AQ$5</f>
        <v>8165.875</v>
      </c>
      <c r="AR49" s="43">
        <f t="shared" ref="AR49:AT54" si="84">AG49/AR$5</f>
        <v>7715.833333333333</v>
      </c>
      <c r="AS49" s="43">
        <f t="shared" si="84"/>
        <v>9694.1428571428569</v>
      </c>
      <c r="AT49" s="43">
        <f t="shared" si="84"/>
        <v>6456.909090909091</v>
      </c>
      <c r="AU49" s="43">
        <f t="shared" ref="AU49:AV54" si="85">AM49/AU$5</f>
        <v>13803.666666666666</v>
      </c>
      <c r="AV49" s="44">
        <f t="shared" si="85"/>
        <v>22950.931034482757</v>
      </c>
      <c r="AW49" s="122"/>
      <c r="AX49" s="43">
        <f t="shared" ref="AX49:AX56" si="86">MEDIAN($D49:$K49)</f>
        <v>55939.5</v>
      </c>
      <c r="AY49" s="43">
        <f t="shared" ref="AY49:AZ56" si="87">MEDIAN($M49:$AF49)</f>
        <v>5986</v>
      </c>
      <c r="AZ49" s="43">
        <f t="shared" ref="AZ49:AZ55" si="88">MEDIAN($AC49,$AD49,$Z49,$T49,$O49,Q49,AF49)</f>
        <v>6476</v>
      </c>
      <c r="BA49" s="43">
        <f t="shared" ref="BA49:BA56" si="89">MEDIAN($AE49,$AB49,$AA49,$Y49,$V49,$U49,$S49,$R49,$P49,$N49,$M49)</f>
        <v>5864</v>
      </c>
      <c r="BB49" s="43">
        <f t="shared" ref="BB49:BB56" si="90">MEDIAN($AJ49:$AL49)</f>
        <v>4842</v>
      </c>
      <c r="BC49" s="44">
        <f>MEDIAN((D49:K49,M49:V49,Y49:AF49,AJ49:AL49))</f>
        <v>6826</v>
      </c>
    </row>
    <row r="50" spans="1:55" s="204" customFormat="1">
      <c r="A50" s="199"/>
      <c r="B50" s="200"/>
      <c r="C50" s="201" t="s">
        <v>253</v>
      </c>
      <c r="D50" s="144">
        <v>0</v>
      </c>
      <c r="E50" s="160">
        <v>8418</v>
      </c>
      <c r="F50" s="160"/>
      <c r="G50" s="160">
        <v>39027</v>
      </c>
      <c r="H50" s="144"/>
      <c r="I50" s="144">
        <v>0</v>
      </c>
      <c r="J50" s="160">
        <v>1408</v>
      </c>
      <c r="K50" s="144">
        <v>0</v>
      </c>
      <c r="L50" s="43">
        <f t="shared" si="78"/>
        <v>48853</v>
      </c>
      <c r="M50" s="160">
        <v>3110</v>
      </c>
      <c r="N50" s="160"/>
      <c r="O50" s="160">
        <v>329</v>
      </c>
      <c r="P50" s="160"/>
      <c r="Q50" s="160"/>
      <c r="R50" s="160">
        <v>17176</v>
      </c>
      <c r="S50" s="160">
        <v>0</v>
      </c>
      <c r="T50" s="160">
        <v>555</v>
      </c>
      <c r="U50" s="160">
        <v>2683</v>
      </c>
      <c r="V50" s="144"/>
      <c r="W50" s="144"/>
      <c r="X50" s="144"/>
      <c r="Y50" s="160">
        <v>88</v>
      </c>
      <c r="Z50" s="160">
        <v>1809</v>
      </c>
      <c r="AA50" s="160"/>
      <c r="AB50" s="160"/>
      <c r="AC50" s="160">
        <v>2825</v>
      </c>
      <c r="AD50" s="160"/>
      <c r="AE50" s="160">
        <v>2112</v>
      </c>
      <c r="AF50" s="160">
        <v>8339</v>
      </c>
      <c r="AG50" s="43">
        <f t="shared" si="79"/>
        <v>39026</v>
      </c>
      <c r="AH50" s="43">
        <f t="shared" si="72"/>
        <v>13857</v>
      </c>
      <c r="AI50" s="43">
        <f t="shared" si="80"/>
        <v>25169</v>
      </c>
      <c r="AJ50" s="160">
        <v>4533</v>
      </c>
      <c r="AK50" s="144"/>
      <c r="AL50" s="160">
        <v>5921</v>
      </c>
      <c r="AM50" s="43">
        <f t="shared" si="81"/>
        <v>10454</v>
      </c>
      <c r="AN50" s="44">
        <f t="shared" si="82"/>
        <v>98333</v>
      </c>
      <c r="AQ50" s="43">
        <f t="shared" si="83"/>
        <v>0</v>
      </c>
      <c r="AR50" s="43">
        <f t="shared" si="84"/>
        <v>2168.1111111111113</v>
      </c>
      <c r="AS50" s="43">
        <f t="shared" si="84"/>
        <v>1979.5714285714287</v>
      </c>
      <c r="AT50" s="43">
        <f t="shared" si="84"/>
        <v>2288.090909090909</v>
      </c>
      <c r="AU50" s="43">
        <f t="shared" si="85"/>
        <v>3484.6666666666665</v>
      </c>
      <c r="AV50" s="44">
        <f t="shared" si="85"/>
        <v>3390.7931034482758</v>
      </c>
      <c r="AW50" s="122"/>
      <c r="AX50" s="43">
        <f t="shared" si="86"/>
        <v>704</v>
      </c>
      <c r="AY50" s="43">
        <f t="shared" si="87"/>
        <v>2112</v>
      </c>
      <c r="AZ50" s="43">
        <f t="shared" si="88"/>
        <v>1809</v>
      </c>
      <c r="BA50" s="43">
        <f t="shared" si="89"/>
        <v>2397.5</v>
      </c>
      <c r="BB50" s="43">
        <f t="shared" si="90"/>
        <v>5227</v>
      </c>
      <c r="BC50" s="44">
        <f>MEDIAN((D50:K50,M50:V50,Y50:AF50,AJ50:AL50))</f>
        <v>2112</v>
      </c>
    </row>
    <row r="51" spans="1:55" s="204" customFormat="1">
      <c r="A51" s="199"/>
      <c r="B51" s="200"/>
      <c r="C51" s="201" t="s">
        <v>252</v>
      </c>
      <c r="D51" s="144">
        <v>23677</v>
      </c>
      <c r="E51" s="160">
        <v>4460</v>
      </c>
      <c r="F51" s="160">
        <v>25101</v>
      </c>
      <c r="G51" s="160">
        <v>50758</v>
      </c>
      <c r="H51" s="144">
        <v>16947</v>
      </c>
      <c r="I51" s="144">
        <v>38889</v>
      </c>
      <c r="J51" s="160">
        <v>8961</v>
      </c>
      <c r="K51" s="144">
        <v>24803</v>
      </c>
      <c r="L51" s="43">
        <f t="shared" si="78"/>
        <v>193596</v>
      </c>
      <c r="M51" s="160">
        <v>1410</v>
      </c>
      <c r="N51" s="160">
        <v>2906</v>
      </c>
      <c r="O51" s="160">
        <v>7883</v>
      </c>
      <c r="P51" s="160">
        <v>3567</v>
      </c>
      <c r="Q51" s="160">
        <v>6360</v>
      </c>
      <c r="R51" s="160">
        <v>2880</v>
      </c>
      <c r="S51" s="160">
        <v>2698</v>
      </c>
      <c r="T51" s="160">
        <v>4671</v>
      </c>
      <c r="U51" s="160">
        <v>2195</v>
      </c>
      <c r="V51" s="144">
        <v>2808</v>
      </c>
      <c r="W51" s="144"/>
      <c r="X51" s="144"/>
      <c r="Y51" s="160">
        <v>1498</v>
      </c>
      <c r="Z51" s="160">
        <v>7288</v>
      </c>
      <c r="AA51" s="160">
        <v>3927</v>
      </c>
      <c r="AB51" s="160">
        <v>3604</v>
      </c>
      <c r="AC51" s="160">
        <v>4676</v>
      </c>
      <c r="AD51" s="160">
        <v>4661</v>
      </c>
      <c r="AE51" s="160">
        <v>1229</v>
      </c>
      <c r="AF51" s="160">
        <v>4946</v>
      </c>
      <c r="AG51" s="43">
        <f t="shared" si="79"/>
        <v>69207</v>
      </c>
      <c r="AH51" s="43">
        <f t="shared" si="72"/>
        <v>40485</v>
      </c>
      <c r="AI51" s="43">
        <f t="shared" si="80"/>
        <v>28722</v>
      </c>
      <c r="AJ51" s="160">
        <v>12589</v>
      </c>
      <c r="AK51" s="144">
        <v>1150</v>
      </c>
      <c r="AL51" s="160">
        <v>1016</v>
      </c>
      <c r="AM51" s="43">
        <f t="shared" si="81"/>
        <v>14755</v>
      </c>
      <c r="AN51" s="44">
        <f t="shared" si="82"/>
        <v>277558</v>
      </c>
      <c r="AQ51" s="43">
        <f t="shared" si="83"/>
        <v>3100.375</v>
      </c>
      <c r="AR51" s="43">
        <f t="shared" si="84"/>
        <v>3844.8333333333335</v>
      </c>
      <c r="AS51" s="43">
        <f t="shared" si="84"/>
        <v>5783.5714285714284</v>
      </c>
      <c r="AT51" s="43">
        <f t="shared" si="84"/>
        <v>2611.090909090909</v>
      </c>
      <c r="AU51" s="43">
        <f t="shared" si="85"/>
        <v>4918.333333333333</v>
      </c>
      <c r="AV51" s="44">
        <f t="shared" si="85"/>
        <v>9570.9655172413786</v>
      </c>
      <c r="AW51" s="122"/>
      <c r="AX51" s="43">
        <f t="shared" si="86"/>
        <v>24240</v>
      </c>
      <c r="AY51" s="43">
        <f t="shared" si="87"/>
        <v>3585.5</v>
      </c>
      <c r="AZ51" s="43">
        <f t="shared" si="88"/>
        <v>4946</v>
      </c>
      <c r="BA51" s="43">
        <f t="shared" si="89"/>
        <v>2808</v>
      </c>
      <c r="BB51" s="43">
        <f t="shared" si="90"/>
        <v>1150</v>
      </c>
      <c r="BC51" s="44">
        <f>MEDIAN((D51:K51,M51:V51,Y51:AF51,AJ51:AL51))</f>
        <v>4661</v>
      </c>
    </row>
    <row r="52" spans="1:55" s="204" customFormat="1">
      <c r="A52" s="199"/>
      <c r="B52" s="200"/>
      <c r="C52" s="201" t="s">
        <v>251</v>
      </c>
      <c r="D52" s="220">
        <v>1595</v>
      </c>
      <c r="E52" s="160"/>
      <c r="F52" s="160">
        <v>1338</v>
      </c>
      <c r="G52" s="160">
        <v>9118</v>
      </c>
      <c r="H52" s="144">
        <v>906</v>
      </c>
      <c r="I52" s="144">
        <v>0</v>
      </c>
      <c r="J52" s="160">
        <v>1118</v>
      </c>
      <c r="K52" s="144">
        <v>81</v>
      </c>
      <c r="L52" s="43">
        <f t="shared" si="78"/>
        <v>14156</v>
      </c>
      <c r="M52" s="160"/>
      <c r="N52" s="160"/>
      <c r="O52" s="160">
        <v>277</v>
      </c>
      <c r="P52" s="160"/>
      <c r="Q52" s="160">
        <v>0</v>
      </c>
      <c r="R52" s="160">
        <v>0</v>
      </c>
      <c r="S52" s="160">
        <v>0</v>
      </c>
      <c r="T52" s="160">
        <v>0</v>
      </c>
      <c r="U52" s="160"/>
      <c r="V52" s="144"/>
      <c r="W52" s="144"/>
      <c r="X52" s="144"/>
      <c r="Y52" s="160">
        <v>0</v>
      </c>
      <c r="Z52" s="160">
        <v>341</v>
      </c>
      <c r="AA52" s="160">
        <v>177</v>
      </c>
      <c r="AB52" s="160"/>
      <c r="AC52" s="160">
        <v>236</v>
      </c>
      <c r="AD52" s="160">
        <v>117</v>
      </c>
      <c r="AE52" s="160"/>
      <c r="AF52" s="160"/>
      <c r="AG52" s="43">
        <f t="shared" si="79"/>
        <v>1148</v>
      </c>
      <c r="AH52" s="43">
        <f t="shared" si="72"/>
        <v>971</v>
      </c>
      <c r="AI52" s="43">
        <f t="shared" si="80"/>
        <v>177</v>
      </c>
      <c r="AJ52" s="160">
        <v>0</v>
      </c>
      <c r="AK52" s="144"/>
      <c r="AL52" s="160">
        <v>290</v>
      </c>
      <c r="AM52" s="43">
        <f t="shared" si="81"/>
        <v>290</v>
      </c>
      <c r="AN52" s="44">
        <f t="shared" si="82"/>
        <v>15594</v>
      </c>
      <c r="AQ52" s="43">
        <f t="shared" si="83"/>
        <v>10.125</v>
      </c>
      <c r="AR52" s="43">
        <f t="shared" si="84"/>
        <v>63.777777777777779</v>
      </c>
      <c r="AS52" s="43">
        <f t="shared" si="84"/>
        <v>138.71428571428572</v>
      </c>
      <c r="AT52" s="43">
        <f t="shared" si="84"/>
        <v>16.09090909090909</v>
      </c>
      <c r="AU52" s="43">
        <f t="shared" si="85"/>
        <v>96.666666666666671</v>
      </c>
      <c r="AV52" s="44">
        <f t="shared" si="85"/>
        <v>537.72413793103453</v>
      </c>
      <c r="AW52" s="122"/>
      <c r="AX52" s="43">
        <f t="shared" si="86"/>
        <v>1118</v>
      </c>
      <c r="AY52" s="43">
        <f t="shared" si="87"/>
        <v>58.5</v>
      </c>
      <c r="AZ52" s="43">
        <f t="shared" si="88"/>
        <v>176.5</v>
      </c>
      <c r="BA52" s="43">
        <f t="shared" si="89"/>
        <v>0</v>
      </c>
      <c r="BB52" s="43">
        <f t="shared" si="90"/>
        <v>145</v>
      </c>
      <c r="BC52" s="44">
        <f>MEDIAN((D52:K52,M52:V52,Y52:AF52,AJ52:AL52))</f>
        <v>177</v>
      </c>
    </row>
    <row r="53" spans="1:55" s="204" customFormat="1">
      <c r="A53" s="199"/>
      <c r="B53" s="200"/>
      <c r="C53" s="201" t="s">
        <v>250</v>
      </c>
      <c r="D53" s="220">
        <v>3083</v>
      </c>
      <c r="E53" s="160">
        <v>26</v>
      </c>
      <c r="F53" s="160">
        <v>1323</v>
      </c>
      <c r="G53" s="160">
        <v>293</v>
      </c>
      <c r="H53" s="144">
        <v>4054</v>
      </c>
      <c r="I53" s="144">
        <v>0</v>
      </c>
      <c r="J53" s="160">
        <v>301</v>
      </c>
      <c r="K53" s="144">
        <v>1051</v>
      </c>
      <c r="L53" s="43">
        <f t="shared" si="78"/>
        <v>10131</v>
      </c>
      <c r="M53" s="160"/>
      <c r="N53" s="160">
        <v>7</v>
      </c>
      <c r="O53" s="160">
        <v>34</v>
      </c>
      <c r="P53" s="160"/>
      <c r="Q53" s="160">
        <v>0</v>
      </c>
      <c r="R53" s="160">
        <v>232</v>
      </c>
      <c r="S53" s="160">
        <v>1</v>
      </c>
      <c r="T53" s="160">
        <v>0</v>
      </c>
      <c r="U53" s="160"/>
      <c r="V53" s="144"/>
      <c r="W53" s="144"/>
      <c r="X53" s="144"/>
      <c r="Y53" s="160">
        <v>0</v>
      </c>
      <c r="Z53" s="160">
        <v>318</v>
      </c>
      <c r="AA53" s="160">
        <v>267</v>
      </c>
      <c r="AB53" s="160">
        <v>0</v>
      </c>
      <c r="AC53" s="160">
        <v>695</v>
      </c>
      <c r="AD53" s="160"/>
      <c r="AE53" s="160">
        <v>9</v>
      </c>
      <c r="AF53" s="160"/>
      <c r="AG53" s="43">
        <f t="shared" si="79"/>
        <v>1563</v>
      </c>
      <c r="AH53" s="43">
        <f t="shared" si="72"/>
        <v>1047</v>
      </c>
      <c r="AI53" s="43">
        <f t="shared" si="80"/>
        <v>516</v>
      </c>
      <c r="AJ53" s="160">
        <v>0</v>
      </c>
      <c r="AK53" s="144">
        <v>169</v>
      </c>
      <c r="AL53" s="160">
        <v>3</v>
      </c>
      <c r="AM53" s="43">
        <f t="shared" si="81"/>
        <v>172</v>
      </c>
      <c r="AN53" s="44">
        <f t="shared" si="82"/>
        <v>11866</v>
      </c>
      <c r="AQ53" s="43">
        <f t="shared" si="83"/>
        <v>131.375</v>
      </c>
      <c r="AR53" s="43">
        <f t="shared" si="84"/>
        <v>86.833333333333329</v>
      </c>
      <c r="AS53" s="43">
        <f t="shared" si="84"/>
        <v>149.57142857142858</v>
      </c>
      <c r="AT53" s="43">
        <f t="shared" si="84"/>
        <v>46.909090909090907</v>
      </c>
      <c r="AU53" s="43">
        <f t="shared" si="85"/>
        <v>57.333333333333336</v>
      </c>
      <c r="AV53" s="44">
        <f t="shared" si="85"/>
        <v>409.17241379310343</v>
      </c>
      <c r="AW53" s="122"/>
      <c r="AX53" s="43">
        <f t="shared" si="86"/>
        <v>676</v>
      </c>
      <c r="AY53" s="43">
        <f t="shared" si="87"/>
        <v>8</v>
      </c>
      <c r="AZ53" s="43">
        <f t="shared" si="88"/>
        <v>34</v>
      </c>
      <c r="BA53" s="43">
        <f t="shared" si="89"/>
        <v>7</v>
      </c>
      <c r="BB53" s="43">
        <f t="shared" si="90"/>
        <v>3</v>
      </c>
      <c r="BC53" s="44">
        <f>MEDIAN((D53:K53,M53:V53,Y53:AF53,AJ53:AL53))</f>
        <v>34</v>
      </c>
    </row>
    <row r="54" spans="1:55" s="204" customFormat="1">
      <c r="A54" s="199"/>
      <c r="B54" s="200"/>
      <c r="C54" s="217" t="s">
        <v>125</v>
      </c>
      <c r="D54" s="144">
        <v>25011</v>
      </c>
      <c r="E54" s="160">
        <v>4498</v>
      </c>
      <c r="F54" s="160">
        <v>21679</v>
      </c>
      <c r="G54" s="160">
        <v>64235</v>
      </c>
      <c r="H54" s="144">
        <v>22670</v>
      </c>
      <c r="I54" s="144">
        <v>30697</v>
      </c>
      <c r="J54" s="160">
        <v>42997</v>
      </c>
      <c r="K54" s="144">
        <v>17903</v>
      </c>
      <c r="L54" s="43">
        <f t="shared" si="78"/>
        <v>229690</v>
      </c>
      <c r="M54" s="160">
        <v>1871</v>
      </c>
      <c r="N54" s="160">
        <v>3210</v>
      </c>
      <c r="O54" s="160"/>
      <c r="P54" s="160">
        <v>4549</v>
      </c>
      <c r="Q54" s="160">
        <v>9710</v>
      </c>
      <c r="R54" s="160">
        <v>936</v>
      </c>
      <c r="S54" s="160">
        <v>2029</v>
      </c>
      <c r="T54" s="160">
        <v>6145</v>
      </c>
      <c r="U54" s="160"/>
      <c r="V54" s="144">
        <v>9</v>
      </c>
      <c r="W54" s="144"/>
      <c r="X54" s="144"/>
      <c r="Y54" s="160">
        <v>7929</v>
      </c>
      <c r="Z54" s="160">
        <v>25158</v>
      </c>
      <c r="AA54" s="160">
        <v>5197</v>
      </c>
      <c r="AB54" s="160">
        <v>8235</v>
      </c>
      <c r="AC54" s="160">
        <v>754</v>
      </c>
      <c r="AD54" s="160">
        <v>7231</v>
      </c>
      <c r="AE54" s="160">
        <v>2382</v>
      </c>
      <c r="AF54" s="160">
        <v>8905</v>
      </c>
      <c r="AG54" s="43">
        <f t="shared" si="79"/>
        <v>94250</v>
      </c>
      <c r="AH54" s="43">
        <f t="shared" si="72"/>
        <v>57903</v>
      </c>
      <c r="AI54" s="43">
        <f t="shared" si="80"/>
        <v>36347</v>
      </c>
      <c r="AJ54" s="160">
        <v>105</v>
      </c>
      <c r="AK54" s="144">
        <v>328</v>
      </c>
      <c r="AL54" s="160">
        <v>528</v>
      </c>
      <c r="AM54" s="43">
        <f t="shared" si="81"/>
        <v>961</v>
      </c>
      <c r="AN54" s="44">
        <f t="shared" si="82"/>
        <v>324901</v>
      </c>
      <c r="AQ54" s="43">
        <f t="shared" si="83"/>
        <v>2237.875</v>
      </c>
      <c r="AR54" s="43">
        <f t="shared" si="84"/>
        <v>5236.1111111111113</v>
      </c>
      <c r="AS54" s="43">
        <f t="shared" si="84"/>
        <v>8271.8571428571431</v>
      </c>
      <c r="AT54" s="43">
        <f t="shared" si="84"/>
        <v>3304.2727272727275</v>
      </c>
      <c r="AU54" s="43">
        <f t="shared" si="85"/>
        <v>320.33333333333331</v>
      </c>
      <c r="AV54" s="44">
        <f t="shared" si="85"/>
        <v>11203.48275862069</v>
      </c>
      <c r="AW54" s="122"/>
      <c r="AX54" s="43">
        <f t="shared" si="86"/>
        <v>23840.5</v>
      </c>
      <c r="AY54" s="43">
        <f t="shared" si="87"/>
        <v>4873</v>
      </c>
      <c r="AZ54" s="43">
        <f t="shared" si="88"/>
        <v>8068</v>
      </c>
      <c r="BA54" s="43">
        <f t="shared" si="89"/>
        <v>2796</v>
      </c>
      <c r="BB54" s="43">
        <f t="shared" si="90"/>
        <v>328</v>
      </c>
      <c r="BC54" s="44">
        <f>MEDIAN((D54:K54,M54:V54,Y54:AF54,AJ54:AL54))</f>
        <v>6145</v>
      </c>
    </row>
    <row r="55" spans="1:55" s="204" customFormat="1">
      <c r="A55" s="199"/>
      <c r="B55" s="200"/>
      <c r="C55" s="210" t="s">
        <v>249</v>
      </c>
      <c r="D55" s="46">
        <f t="shared" ref="D55:K55" si="91">SUM(D49:D54)</f>
        <v>78936</v>
      </c>
      <c r="E55" s="118">
        <f t="shared" si="91"/>
        <v>46748</v>
      </c>
      <c r="F55" s="118">
        <f t="shared" si="91"/>
        <v>132994</v>
      </c>
      <c r="G55" s="118">
        <f t="shared" si="91"/>
        <v>284382</v>
      </c>
      <c r="H55" s="118">
        <f t="shared" si="91"/>
        <v>91129</v>
      </c>
      <c r="I55" s="118">
        <f t="shared" si="91"/>
        <v>171943</v>
      </c>
      <c r="J55" s="118">
        <f t="shared" si="91"/>
        <v>66410</v>
      </c>
      <c r="K55" s="88">
        <f t="shared" si="91"/>
        <v>109165</v>
      </c>
      <c r="L55" s="45">
        <f t="shared" si="78"/>
        <v>981707</v>
      </c>
      <c r="M55" s="46">
        <f t="shared" ref="M55:V55" si="92">M54+M53+M52+M51+M50+M49</f>
        <v>9064</v>
      </c>
      <c r="N55" s="118">
        <f t="shared" si="92"/>
        <v>10619</v>
      </c>
      <c r="O55" s="118">
        <f t="shared" si="92"/>
        <v>24241</v>
      </c>
      <c r="P55" s="118">
        <f t="shared" si="92"/>
        <v>14942</v>
      </c>
      <c r="Q55" s="118">
        <f t="shared" si="92"/>
        <v>28351</v>
      </c>
      <c r="R55" s="118">
        <f t="shared" si="92"/>
        <v>26689</v>
      </c>
      <c r="S55" s="118">
        <f t="shared" si="92"/>
        <v>11539</v>
      </c>
      <c r="T55" s="118">
        <f t="shared" si="92"/>
        <v>16674</v>
      </c>
      <c r="U55" s="118">
        <f t="shared" si="92"/>
        <v>19006</v>
      </c>
      <c r="V55" s="118">
        <f t="shared" si="92"/>
        <v>8681</v>
      </c>
      <c r="W55" s="118"/>
      <c r="X55" s="118"/>
      <c r="Y55" s="118">
        <f t="shared" ref="Y55:AF55" si="93">Y54+Y53+Y52+Y51+Y50+Y49</f>
        <v>23449</v>
      </c>
      <c r="Z55" s="118">
        <f t="shared" si="93"/>
        <v>41390</v>
      </c>
      <c r="AA55" s="118">
        <f t="shared" si="93"/>
        <v>15676</v>
      </c>
      <c r="AB55" s="118">
        <f t="shared" si="93"/>
        <v>13934</v>
      </c>
      <c r="AC55" s="118">
        <f t="shared" si="93"/>
        <v>29217</v>
      </c>
      <c r="AD55" s="118">
        <f t="shared" si="93"/>
        <v>17579</v>
      </c>
      <c r="AE55" s="118">
        <f t="shared" si="93"/>
        <v>8358</v>
      </c>
      <c r="AF55" s="88">
        <f t="shared" si="93"/>
        <v>24670</v>
      </c>
      <c r="AG55" s="45">
        <f t="shared" si="79"/>
        <v>344079</v>
      </c>
      <c r="AH55" s="45">
        <f t="shared" si="72"/>
        <v>182122</v>
      </c>
      <c r="AI55" s="45">
        <f t="shared" si="80"/>
        <v>161957</v>
      </c>
      <c r="AJ55" s="46">
        <f>AJ54+AJ53+AJ52+AJ51+AJ50+AJ49</f>
        <v>51436</v>
      </c>
      <c r="AK55" s="118">
        <f>AK54+AK53+AK52+AK51+AK50+AK49</f>
        <v>4007</v>
      </c>
      <c r="AL55" s="88">
        <f>AL54+AL53+AL52+AL51+AL50+AL49</f>
        <v>12600</v>
      </c>
      <c r="AM55" s="45">
        <f t="shared" si="81"/>
        <v>68043</v>
      </c>
      <c r="AN55" s="211">
        <f t="shared" si="82"/>
        <v>1393829</v>
      </c>
      <c r="AQ55" s="45">
        <f>K55/AQ$5</f>
        <v>13645.625</v>
      </c>
      <c r="AR55" s="45">
        <f>AG55/AR$5</f>
        <v>19115.5</v>
      </c>
      <c r="AS55" s="45">
        <f>AH55/AS$5</f>
        <v>26017.428571428572</v>
      </c>
      <c r="AT55" s="45">
        <f>AI55/AT$5</f>
        <v>14723.363636363636</v>
      </c>
      <c r="AU55" s="45">
        <f>AM55/AU$5</f>
        <v>22681</v>
      </c>
      <c r="AV55" s="211">
        <f>AN55/AV$5</f>
        <v>48063.068965517239</v>
      </c>
      <c r="AW55" s="122"/>
      <c r="AX55" s="45">
        <f t="shared" si="86"/>
        <v>100147</v>
      </c>
      <c r="AY55" s="45">
        <f t="shared" si="87"/>
        <v>17126.5</v>
      </c>
      <c r="AZ55" s="45">
        <f t="shared" si="88"/>
        <v>24670</v>
      </c>
      <c r="BA55" s="45">
        <f t="shared" si="89"/>
        <v>13934</v>
      </c>
      <c r="BB55" s="45">
        <f t="shared" si="90"/>
        <v>12600</v>
      </c>
      <c r="BC55" s="211">
        <f>MEDIAN((D55:K55,M55:V55,Y55:AF55,AJ55:AL55))</f>
        <v>24241</v>
      </c>
    </row>
    <row r="56" spans="1:55" s="229" customFormat="1" ht="12">
      <c r="A56" s="227"/>
      <c r="B56" s="228"/>
      <c r="C56" s="212" t="s">
        <v>248</v>
      </c>
      <c r="D56" s="87">
        <f t="shared" ref="D56:V56" si="94">+D55/D$63</f>
        <v>0.26347305389221559</v>
      </c>
      <c r="E56" s="214">
        <f t="shared" si="94"/>
        <v>0.40875069949636261</v>
      </c>
      <c r="F56" s="214">
        <f t="shared" si="94"/>
        <v>0.30704551173867173</v>
      </c>
      <c r="G56" s="214">
        <f t="shared" si="94"/>
        <v>0.31526330142808684</v>
      </c>
      <c r="H56" s="119">
        <f t="shared" si="94"/>
        <v>0.30176964189918604</v>
      </c>
      <c r="I56" s="119">
        <f t="shared" si="94"/>
        <v>0.29159784146064327</v>
      </c>
      <c r="J56" s="214">
        <f t="shared" si="94"/>
        <v>0.30887653775493595</v>
      </c>
      <c r="K56" s="119">
        <f t="shared" si="94"/>
        <v>0.33298052110467846</v>
      </c>
      <c r="L56" s="84">
        <f t="shared" si="94"/>
        <v>0.30835992763000841</v>
      </c>
      <c r="M56" s="214">
        <f t="shared" si="94"/>
        <v>0.38345037651239527</v>
      </c>
      <c r="N56" s="215">
        <f t="shared" si="94"/>
        <v>0.25503146164561219</v>
      </c>
      <c r="O56" s="214">
        <f t="shared" si="94"/>
        <v>0.28707618337063751</v>
      </c>
      <c r="P56" s="214">
        <f t="shared" si="94"/>
        <v>0.27210810023310023</v>
      </c>
      <c r="Q56" s="214">
        <f t="shared" si="94"/>
        <v>0.2735790794171572</v>
      </c>
      <c r="R56" s="214">
        <f t="shared" si="94"/>
        <v>0.56537304579926284</v>
      </c>
      <c r="S56" s="214">
        <f t="shared" si="94"/>
        <v>0.32340246636771303</v>
      </c>
      <c r="T56" s="214">
        <f t="shared" si="94"/>
        <v>0.2933600760054893</v>
      </c>
      <c r="U56" s="214">
        <f t="shared" si="94"/>
        <v>0.4513524424707307</v>
      </c>
      <c r="V56" s="119">
        <f t="shared" si="94"/>
        <v>0.36940425531914894</v>
      </c>
      <c r="W56" s="119"/>
      <c r="X56" s="119"/>
      <c r="Y56" s="214">
        <f t="shared" ref="Y56:AN56" si="95">+Y55/Y$63</f>
        <v>0.41042829888155707</v>
      </c>
      <c r="Z56" s="215">
        <f t="shared" si="95"/>
        <v>0.28154355796505026</v>
      </c>
      <c r="AA56" s="214">
        <f t="shared" si="95"/>
        <v>0.31320053545383708</v>
      </c>
      <c r="AB56" s="214">
        <f t="shared" si="95"/>
        <v>0.27433994211572915</v>
      </c>
      <c r="AC56" s="214">
        <f t="shared" si="95"/>
        <v>0.35013062339716705</v>
      </c>
      <c r="AD56" s="214">
        <f t="shared" si="95"/>
        <v>0.32696599955360467</v>
      </c>
      <c r="AE56" s="215">
        <f t="shared" si="95"/>
        <v>0.36606517168885777</v>
      </c>
      <c r="AF56" s="215">
        <f t="shared" si="95"/>
        <v>0.40098824829738472</v>
      </c>
      <c r="AG56" s="84">
        <f t="shared" si="95"/>
        <v>0.33079970734793196</v>
      </c>
      <c r="AH56" s="84">
        <f t="shared" si="95"/>
        <v>0.30834009139037644</v>
      </c>
      <c r="AI56" s="84">
        <f t="shared" si="95"/>
        <v>0.36031279894992102</v>
      </c>
      <c r="AJ56" s="214">
        <f t="shared" si="95"/>
        <v>0.35622472159122387</v>
      </c>
      <c r="AK56" s="119">
        <f t="shared" si="95"/>
        <v>0.24653910047375868</v>
      </c>
      <c r="AL56" s="214">
        <f t="shared" si="95"/>
        <v>0.49782694587119714</v>
      </c>
      <c r="AM56" s="84">
        <f t="shared" si="95"/>
        <v>0.36591110752601436</v>
      </c>
      <c r="AN56" s="86">
        <f t="shared" si="95"/>
        <v>0.31607977616810795</v>
      </c>
      <c r="AQ56" s="84">
        <f t="shared" ref="AQ56:AV56" si="96">+AQ55/AQ$63</f>
        <v>0.33298052110467846</v>
      </c>
      <c r="AR56" s="84">
        <f t="shared" si="96"/>
        <v>0.33079970734793196</v>
      </c>
      <c r="AS56" s="84">
        <f t="shared" si="96"/>
        <v>0.30834009139037644</v>
      </c>
      <c r="AT56" s="84">
        <f t="shared" si="96"/>
        <v>0.36031279894992102</v>
      </c>
      <c r="AU56" s="84">
        <f t="shared" si="96"/>
        <v>0.36591110752601436</v>
      </c>
      <c r="AV56" s="86">
        <f t="shared" si="96"/>
        <v>0.31607977616810795</v>
      </c>
      <c r="AW56" s="85"/>
      <c r="AX56" s="84">
        <f t="shared" si="86"/>
        <v>0.30796102474680387</v>
      </c>
      <c r="AY56" s="84">
        <f t="shared" si="87"/>
        <v>0.32518423296065885</v>
      </c>
      <c r="AZ56" s="84">
        <f t="shared" si="87"/>
        <v>0.32518423296065885</v>
      </c>
      <c r="BA56" s="84">
        <f t="shared" si="89"/>
        <v>0.36606517168885777</v>
      </c>
      <c r="BB56" s="84">
        <f t="shared" si="90"/>
        <v>0.35622472159122387</v>
      </c>
      <c r="BC56" s="86">
        <f t="shared" ref="BC56" si="97">+BC55/BC$63</f>
        <v>0.42429069014404985</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27364</v>
      </c>
      <c r="E58" s="160">
        <v>9677</v>
      </c>
      <c r="F58" s="160">
        <v>42304</v>
      </c>
      <c r="G58" s="160">
        <v>90692</v>
      </c>
      <c r="H58" s="144">
        <v>35502</v>
      </c>
      <c r="I58" s="144">
        <v>53315</v>
      </c>
      <c r="J58" s="160">
        <v>17754</v>
      </c>
      <c r="K58" s="144">
        <v>33944</v>
      </c>
      <c r="L58" s="43">
        <f>+SUM(D58:K58)</f>
        <v>310552</v>
      </c>
      <c r="M58" s="160">
        <v>1587</v>
      </c>
      <c r="N58" s="160">
        <v>4772</v>
      </c>
      <c r="O58" s="160">
        <v>6820</v>
      </c>
      <c r="P58" s="160">
        <v>5328</v>
      </c>
      <c r="Q58" s="160">
        <v>9171</v>
      </c>
      <c r="R58" s="160">
        <v>3192</v>
      </c>
      <c r="S58" s="160">
        <v>2248</v>
      </c>
      <c r="T58" s="160">
        <v>3841</v>
      </c>
      <c r="U58" s="160">
        <v>3393</v>
      </c>
      <c r="V58" s="144">
        <v>1657</v>
      </c>
      <c r="W58" s="144"/>
      <c r="X58" s="144"/>
      <c r="Y58" s="160">
        <v>3804</v>
      </c>
      <c r="Z58" s="160">
        <v>13393</v>
      </c>
      <c r="AA58" s="160">
        <v>4707</v>
      </c>
      <c r="AB58" s="160">
        <v>3151</v>
      </c>
      <c r="AC58" s="160">
        <v>5368</v>
      </c>
      <c r="AD58" s="160">
        <v>4534</v>
      </c>
      <c r="AE58" s="160">
        <v>1642</v>
      </c>
      <c r="AF58" s="160">
        <v>3720</v>
      </c>
      <c r="AG58" s="43">
        <f>+SUM(M58:AF58)</f>
        <v>82328</v>
      </c>
      <c r="AH58" s="43">
        <f t="shared" ref="AH58:AH60" si="98">O58+Q58+Z58+AC58+AD58+AF58+T58</f>
        <v>46847</v>
      </c>
      <c r="AI58" s="43">
        <f t="shared" ref="AI58:AI59" si="99">M58+N58+P58+R58+S58+U58+V58+Y58+AA58+AB58+AE58</f>
        <v>35481</v>
      </c>
      <c r="AJ58" s="160">
        <v>6146</v>
      </c>
      <c r="AK58" s="144">
        <v>2262</v>
      </c>
      <c r="AL58" s="160">
        <v>1228</v>
      </c>
      <c r="AM58" s="43">
        <f>+SUM(AJ58:AL58)</f>
        <v>9636</v>
      </c>
      <c r="AN58" s="44">
        <f>+AM58+AG58+L58</f>
        <v>402516</v>
      </c>
      <c r="AQ58" s="43">
        <f t="shared" ref="AQ58:AQ59" si="100">K58/AQ$5</f>
        <v>4243</v>
      </c>
      <c r="AR58" s="43">
        <f t="shared" ref="AR58:AT59" si="101">AG58/AR$5</f>
        <v>4573.7777777777774</v>
      </c>
      <c r="AS58" s="43">
        <f t="shared" si="101"/>
        <v>6692.4285714285716</v>
      </c>
      <c r="AT58" s="43">
        <f t="shared" si="101"/>
        <v>3225.5454545454545</v>
      </c>
      <c r="AU58" s="43">
        <f t="shared" ref="AU58:AV59" si="102">AM58/AU$5</f>
        <v>3212</v>
      </c>
      <c r="AV58" s="44">
        <f t="shared" si="102"/>
        <v>13879.862068965518</v>
      </c>
      <c r="AW58" s="122"/>
      <c r="AX58" s="43">
        <f>MEDIAN($D58:$K58)</f>
        <v>34723</v>
      </c>
      <c r="AY58" s="43">
        <f>MEDIAN($M58:$AF58)</f>
        <v>3822.5</v>
      </c>
      <c r="AZ58" s="43">
        <f t="shared" ref="AZ58:AZ60" si="103">MEDIAN($AC58,$AD58,$Z58,$T58,$O58,Q58,AF58)</f>
        <v>5368</v>
      </c>
      <c r="BA58" s="43">
        <f>MEDIAN($AE58,$AB58,$AA58,$Y58,$V58,$U58,$S58,$R58,$P58,$N58,$M58)</f>
        <v>3192</v>
      </c>
      <c r="BB58" s="43">
        <f>MEDIAN($AJ58:$AL58)</f>
        <v>2262</v>
      </c>
      <c r="BC58" s="44">
        <f>MEDIAN((D58:K58,M58:V58,Y58:AF58,AJ58:AL58))</f>
        <v>4772</v>
      </c>
    </row>
    <row r="59" spans="1:55" s="204" customFormat="1">
      <c r="A59" s="199"/>
      <c r="B59" s="200"/>
      <c r="C59" s="201" t="s">
        <v>245</v>
      </c>
      <c r="D59" s="144">
        <v>1239</v>
      </c>
      <c r="E59" s="160">
        <v>0</v>
      </c>
      <c r="F59" s="160">
        <v>1157</v>
      </c>
      <c r="G59" s="160">
        <v>8702</v>
      </c>
      <c r="H59" s="144"/>
      <c r="I59" s="144">
        <v>3607</v>
      </c>
      <c r="J59" s="160">
        <v>4323</v>
      </c>
      <c r="K59" s="144">
        <v>0</v>
      </c>
      <c r="L59" s="43">
        <f>+SUM(D59:K59)</f>
        <v>19028</v>
      </c>
      <c r="M59" s="160">
        <v>131</v>
      </c>
      <c r="N59" s="160">
        <v>223</v>
      </c>
      <c r="O59" s="160">
        <v>315</v>
      </c>
      <c r="P59" s="160">
        <v>434</v>
      </c>
      <c r="Q59" s="160">
        <v>89</v>
      </c>
      <c r="R59" s="160">
        <v>0</v>
      </c>
      <c r="S59" s="160">
        <v>275</v>
      </c>
      <c r="T59" s="160">
        <v>961</v>
      </c>
      <c r="U59" s="160">
        <v>157</v>
      </c>
      <c r="V59" s="144"/>
      <c r="W59" s="144"/>
      <c r="X59" s="144"/>
      <c r="Y59" s="160">
        <v>1557</v>
      </c>
      <c r="Z59" s="160"/>
      <c r="AA59" s="160"/>
      <c r="AB59" s="160">
        <v>452</v>
      </c>
      <c r="AC59" s="160">
        <v>1048</v>
      </c>
      <c r="AD59" s="160">
        <v>531</v>
      </c>
      <c r="AE59" s="160">
        <v>141</v>
      </c>
      <c r="AF59" s="160">
        <v>285</v>
      </c>
      <c r="AG59" s="43">
        <f>+SUM(M59:AF59)</f>
        <v>6599</v>
      </c>
      <c r="AH59" s="43">
        <f t="shared" si="98"/>
        <v>3229</v>
      </c>
      <c r="AI59" s="43">
        <f t="shared" si="99"/>
        <v>3370</v>
      </c>
      <c r="AJ59" s="160">
        <v>1514</v>
      </c>
      <c r="AK59" s="144"/>
      <c r="AL59" s="160">
        <v>602</v>
      </c>
      <c r="AM59" s="43">
        <f>+SUM(AJ59:AL59)</f>
        <v>2116</v>
      </c>
      <c r="AN59" s="44">
        <f>+AM59+AG59+L59</f>
        <v>27743</v>
      </c>
      <c r="AQ59" s="43">
        <f t="shared" si="100"/>
        <v>0</v>
      </c>
      <c r="AR59" s="43">
        <f t="shared" si="101"/>
        <v>366.61111111111109</v>
      </c>
      <c r="AS59" s="43">
        <f t="shared" si="101"/>
        <v>461.28571428571428</v>
      </c>
      <c r="AT59" s="43">
        <f t="shared" si="101"/>
        <v>306.36363636363637</v>
      </c>
      <c r="AU59" s="43">
        <f t="shared" si="102"/>
        <v>705.33333333333337</v>
      </c>
      <c r="AV59" s="44">
        <f t="shared" si="102"/>
        <v>956.65517241379314</v>
      </c>
      <c r="AW59" s="122"/>
      <c r="AX59" s="43">
        <f>MEDIAN($D59:$K59)</f>
        <v>1239</v>
      </c>
      <c r="AY59" s="43">
        <f>MEDIAN($M59:$AF59)</f>
        <v>285</v>
      </c>
      <c r="AZ59" s="43">
        <f t="shared" si="103"/>
        <v>423</v>
      </c>
      <c r="BA59" s="43">
        <f>MEDIAN($AE59,$AB59,$AA59,$Y59,$V59,$U59,$S59,$R59,$P59,$N59,$M59)</f>
        <v>223</v>
      </c>
      <c r="BB59" s="43">
        <f>MEDIAN($AJ59:$AL59)</f>
        <v>1058</v>
      </c>
      <c r="BC59" s="44">
        <f>MEDIAN((D59:K59,M59:V59,Y59:AF59,AJ59:AL59))</f>
        <v>443</v>
      </c>
    </row>
    <row r="60" spans="1:55" s="204" customFormat="1">
      <c r="A60" s="199"/>
      <c r="B60" s="200"/>
      <c r="C60" s="210" t="s">
        <v>244</v>
      </c>
      <c r="D60" s="46">
        <f t="shared" ref="D60:V60" si="104">D59+D58</f>
        <v>28603</v>
      </c>
      <c r="E60" s="118">
        <f t="shared" si="104"/>
        <v>9677</v>
      </c>
      <c r="F60" s="118">
        <f t="shared" si="104"/>
        <v>43461</v>
      </c>
      <c r="G60" s="118">
        <f t="shared" si="104"/>
        <v>99394</v>
      </c>
      <c r="H60" s="118">
        <f t="shared" si="104"/>
        <v>35502</v>
      </c>
      <c r="I60" s="118">
        <f t="shared" si="104"/>
        <v>56922</v>
      </c>
      <c r="J60" s="118">
        <f t="shared" si="104"/>
        <v>22077</v>
      </c>
      <c r="K60" s="88">
        <f t="shared" si="104"/>
        <v>33944</v>
      </c>
      <c r="L60" s="45">
        <f t="shared" si="104"/>
        <v>329580</v>
      </c>
      <c r="M60" s="46">
        <f t="shared" si="104"/>
        <v>1718</v>
      </c>
      <c r="N60" s="118">
        <f t="shared" si="104"/>
        <v>4995</v>
      </c>
      <c r="O60" s="118">
        <f t="shared" si="104"/>
        <v>7135</v>
      </c>
      <c r="P60" s="118">
        <f t="shared" si="104"/>
        <v>5762</v>
      </c>
      <c r="Q60" s="118">
        <f t="shared" si="104"/>
        <v>9260</v>
      </c>
      <c r="R60" s="118">
        <f t="shared" si="104"/>
        <v>3192</v>
      </c>
      <c r="S60" s="118">
        <f t="shared" si="104"/>
        <v>2523</v>
      </c>
      <c r="T60" s="118">
        <f t="shared" si="104"/>
        <v>4802</v>
      </c>
      <c r="U60" s="118">
        <f t="shared" si="104"/>
        <v>3550</v>
      </c>
      <c r="V60" s="118">
        <f t="shared" si="104"/>
        <v>1657</v>
      </c>
      <c r="W60" s="118"/>
      <c r="X60" s="118"/>
      <c r="Y60" s="118">
        <f t="shared" ref="Y60:AF60" si="105">Y59+Y58</f>
        <v>5361</v>
      </c>
      <c r="Z60" s="118">
        <f t="shared" si="105"/>
        <v>13393</v>
      </c>
      <c r="AA60" s="118">
        <f t="shared" si="105"/>
        <v>4707</v>
      </c>
      <c r="AB60" s="118">
        <f t="shared" si="105"/>
        <v>3603</v>
      </c>
      <c r="AC60" s="118">
        <f t="shared" si="105"/>
        <v>6416</v>
      </c>
      <c r="AD60" s="118">
        <f t="shared" si="105"/>
        <v>5065</v>
      </c>
      <c r="AE60" s="118">
        <f t="shared" si="105"/>
        <v>1783</v>
      </c>
      <c r="AF60" s="88">
        <f t="shared" si="105"/>
        <v>4005</v>
      </c>
      <c r="AG60" s="45">
        <f>+SUM(M60:AF60)</f>
        <v>88927</v>
      </c>
      <c r="AH60" s="45">
        <f t="shared" si="98"/>
        <v>50076</v>
      </c>
      <c r="AI60" s="45">
        <f>M60+N60+P60+R60+S60+U60+V60+Y60+AA60+AB60+AE60</f>
        <v>38851</v>
      </c>
      <c r="AJ60" s="46">
        <f>AJ59+AJ58</f>
        <v>7660</v>
      </c>
      <c r="AK60" s="118">
        <f>AK59+AK58</f>
        <v>2262</v>
      </c>
      <c r="AL60" s="88">
        <f>AL59+AL58</f>
        <v>1830</v>
      </c>
      <c r="AM60" s="45">
        <f>+SUM(AJ60:AL60)</f>
        <v>11752</v>
      </c>
      <c r="AN60" s="211">
        <f>+AM60+AG60+L60</f>
        <v>430259</v>
      </c>
      <c r="AQ60" s="45">
        <f>K60/AQ$5</f>
        <v>4243</v>
      </c>
      <c r="AR60" s="45">
        <f>AG60/AR$5</f>
        <v>4940.3888888888887</v>
      </c>
      <c r="AS60" s="45">
        <f>AH60/AS$5</f>
        <v>7153.7142857142853</v>
      </c>
      <c r="AT60" s="45">
        <f>AI60/AT$5</f>
        <v>3531.909090909091</v>
      </c>
      <c r="AU60" s="45">
        <f>AM60/AU$5</f>
        <v>3917.3333333333335</v>
      </c>
      <c r="AV60" s="211">
        <f>AN60/AV$5</f>
        <v>14836.51724137931</v>
      </c>
      <c r="AW60" s="122"/>
      <c r="AX60" s="45">
        <f>MEDIAN($D60:$K60)</f>
        <v>34723</v>
      </c>
      <c r="AY60" s="45">
        <f>MEDIAN($M60:$AF60)</f>
        <v>4754.5</v>
      </c>
      <c r="AZ60" s="45">
        <f t="shared" si="103"/>
        <v>6416</v>
      </c>
      <c r="BA60" s="45">
        <f>MEDIAN($AE60,$AB60,$AA60,$Y60,$V60,$U60,$S60,$R60,$P60,$N60,$M60)</f>
        <v>3550</v>
      </c>
      <c r="BB60" s="45">
        <f>MEDIAN($AJ60:$AL60)</f>
        <v>2262</v>
      </c>
      <c r="BC60" s="211">
        <f>MEDIAN((D60:K60,M60:V60,Y60:AF60,AJ60:AL60))</f>
        <v>5361</v>
      </c>
    </row>
    <row r="61" spans="1:55" s="229" customFormat="1" ht="12">
      <c r="A61" s="227"/>
      <c r="B61" s="228"/>
      <c r="C61" s="212" t="s">
        <v>243</v>
      </c>
      <c r="D61" s="87">
        <f t="shared" ref="D61:V61" si="106">+D60/D$63</f>
        <v>9.5471264828203131E-2</v>
      </c>
      <c r="E61" s="214">
        <f t="shared" si="106"/>
        <v>8.4612828763290432E-2</v>
      </c>
      <c r="F61" s="214">
        <f t="shared" si="106"/>
        <v>0.1003391505306586</v>
      </c>
      <c r="G61" s="214">
        <f t="shared" si="106"/>
        <v>0.11018728534908419</v>
      </c>
      <c r="H61" s="119">
        <f t="shared" si="106"/>
        <v>0.11756329847474353</v>
      </c>
      <c r="I61" s="119">
        <f t="shared" si="106"/>
        <v>9.6533923053702314E-2</v>
      </c>
      <c r="J61" s="214">
        <f t="shared" si="106"/>
        <v>0.102681332992256</v>
      </c>
      <c r="K61" s="119">
        <f t="shared" si="106"/>
        <v>0.10353767973597038</v>
      </c>
      <c r="L61" s="84">
        <f t="shared" si="106"/>
        <v>0.10352301139576083</v>
      </c>
      <c r="M61" s="214">
        <f t="shared" si="106"/>
        <v>7.2679583721126997E-2</v>
      </c>
      <c r="N61" s="215">
        <f t="shared" si="106"/>
        <v>0.1199625342235458</v>
      </c>
      <c r="O61" s="214">
        <f t="shared" si="106"/>
        <v>8.4496867635390396E-2</v>
      </c>
      <c r="P61" s="214">
        <f t="shared" si="106"/>
        <v>0.1049315268065268</v>
      </c>
      <c r="Q61" s="214">
        <f t="shared" si="106"/>
        <v>8.9356363987262377E-2</v>
      </c>
      <c r="R61" s="214">
        <f t="shared" si="106"/>
        <v>6.7618523069101391E-2</v>
      </c>
      <c r="S61" s="214">
        <f t="shared" si="106"/>
        <v>7.0711883408071746E-2</v>
      </c>
      <c r="T61" s="214">
        <f t="shared" si="106"/>
        <v>8.4485731376895745E-2</v>
      </c>
      <c r="U61" s="214">
        <f t="shared" si="106"/>
        <v>8.4305017929658749E-2</v>
      </c>
      <c r="V61" s="119">
        <f t="shared" si="106"/>
        <v>7.0510638297872338E-2</v>
      </c>
      <c r="W61" s="119"/>
      <c r="X61" s="119"/>
      <c r="Y61" s="214">
        <f t="shared" ref="Y61:AN61" si="107">+Y60/Y$63</f>
        <v>9.3833686310888634E-2</v>
      </c>
      <c r="Z61" s="215">
        <f t="shared" si="107"/>
        <v>9.1102026378978448E-2</v>
      </c>
      <c r="AA61" s="214">
        <f t="shared" si="107"/>
        <v>9.4044075043455674E-2</v>
      </c>
      <c r="AB61" s="214">
        <f t="shared" si="107"/>
        <v>7.093776456458821E-2</v>
      </c>
      <c r="AC61" s="214">
        <f t="shared" si="107"/>
        <v>7.6888047359969319E-2</v>
      </c>
      <c r="AD61" s="214">
        <f t="shared" si="107"/>
        <v>9.4208020236589543E-2</v>
      </c>
      <c r="AE61" s="215">
        <f t="shared" si="107"/>
        <v>7.809215136650316E-2</v>
      </c>
      <c r="AF61" s="215">
        <f t="shared" si="107"/>
        <v>6.5097605773450584E-2</v>
      </c>
      <c r="AG61" s="84">
        <f t="shared" si="107"/>
        <v>8.5494975210139379E-2</v>
      </c>
      <c r="AH61" s="84">
        <f t="shared" si="107"/>
        <v>8.4780742669553863E-2</v>
      </c>
      <c r="AI61" s="84">
        <f t="shared" si="107"/>
        <v>8.6433513537564802E-2</v>
      </c>
      <c r="AJ61" s="214">
        <f t="shared" si="107"/>
        <v>5.3050030472602358E-2</v>
      </c>
      <c r="AK61" s="119">
        <f t="shared" si="107"/>
        <v>0.13917430628191718</v>
      </c>
      <c r="AL61" s="214">
        <f t="shared" si="107"/>
        <v>7.2303437376531013E-2</v>
      </c>
      <c r="AM61" s="84">
        <f t="shared" si="107"/>
        <v>6.3198085558334005E-2</v>
      </c>
      <c r="AN61" s="86">
        <f t="shared" si="107"/>
        <v>9.7570195780338875E-2</v>
      </c>
      <c r="AQ61" s="84">
        <f t="shared" ref="AQ61:AV61" si="108">+AQ60/AQ$63</f>
        <v>0.10353767973597038</v>
      </c>
      <c r="AR61" s="84">
        <f t="shared" si="108"/>
        <v>8.5494975210139379E-2</v>
      </c>
      <c r="AS61" s="84">
        <f t="shared" si="108"/>
        <v>8.4780742669553863E-2</v>
      </c>
      <c r="AT61" s="84">
        <f t="shared" si="108"/>
        <v>8.6433513537564802E-2</v>
      </c>
      <c r="AU61" s="84">
        <f t="shared" si="108"/>
        <v>6.3198085558334005E-2</v>
      </c>
      <c r="AV61" s="86">
        <f t="shared" si="108"/>
        <v>9.7570195780338875E-2</v>
      </c>
      <c r="AW61" s="85"/>
      <c r="AX61" s="84">
        <f>MEDIAN($D61:$K61)</f>
        <v>0.1015102417614573</v>
      </c>
      <c r="AY61" s="84">
        <f>MEDIAN($M61:$AF61)</f>
        <v>8.4395374653277247E-2</v>
      </c>
      <c r="AZ61" s="84">
        <f t="shared" ref="AZ61" si="109">MEDIAN($M61:$AF61)</f>
        <v>8.4395374653277247E-2</v>
      </c>
      <c r="BA61" s="84">
        <f>MEDIAN($AE61,$AB61,$AA61,$Y61,$V61,$U61,$S61,$R61,$P61,$N61,$M61)</f>
        <v>7.809215136650316E-2</v>
      </c>
      <c r="BB61" s="84">
        <f>MEDIAN($AJ61:$AL61)</f>
        <v>7.2303437376531013E-2</v>
      </c>
      <c r="BC61" s="86">
        <f t="shared" ref="BC61" si="110">+BC60/BC$63</f>
        <v>9.3833686310888634E-2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11">D60+D55+D46</f>
        <v>299598</v>
      </c>
      <c r="E63" s="125">
        <f t="shared" si="111"/>
        <v>114368</v>
      </c>
      <c r="F63" s="125">
        <f t="shared" si="111"/>
        <v>433141</v>
      </c>
      <c r="G63" s="125">
        <f t="shared" si="111"/>
        <v>902046</v>
      </c>
      <c r="H63" s="125">
        <f t="shared" si="111"/>
        <v>301982</v>
      </c>
      <c r="I63" s="125">
        <f t="shared" si="111"/>
        <v>589658</v>
      </c>
      <c r="J63" s="125">
        <f t="shared" si="111"/>
        <v>215005</v>
      </c>
      <c r="K63" s="80">
        <f t="shared" si="111"/>
        <v>327842</v>
      </c>
      <c r="L63" s="45">
        <f>+SUM(D63:K63)</f>
        <v>3183640</v>
      </c>
      <c r="M63" s="81">
        <f t="shared" ref="M63:V63" si="112">M60+M55+M46</f>
        <v>23638</v>
      </c>
      <c r="N63" s="125">
        <f t="shared" si="112"/>
        <v>41638</v>
      </c>
      <c r="O63" s="125">
        <f t="shared" si="112"/>
        <v>84441</v>
      </c>
      <c r="P63" s="125">
        <f t="shared" si="112"/>
        <v>54912</v>
      </c>
      <c r="Q63" s="125">
        <f t="shared" si="112"/>
        <v>103630</v>
      </c>
      <c r="R63" s="125">
        <f t="shared" si="112"/>
        <v>47206</v>
      </c>
      <c r="S63" s="125">
        <f t="shared" si="112"/>
        <v>35680</v>
      </c>
      <c r="T63" s="125">
        <f t="shared" si="112"/>
        <v>56838</v>
      </c>
      <c r="U63" s="125">
        <f t="shared" si="112"/>
        <v>42109</v>
      </c>
      <c r="V63" s="125">
        <f t="shared" si="112"/>
        <v>23500</v>
      </c>
      <c r="W63" s="125"/>
      <c r="X63" s="125"/>
      <c r="Y63" s="125">
        <f t="shared" ref="Y63:AF63" si="113">Y60+Y55+Y46</f>
        <v>57133</v>
      </c>
      <c r="Z63" s="125">
        <f t="shared" si="113"/>
        <v>147011</v>
      </c>
      <c r="AA63" s="125">
        <f t="shared" si="113"/>
        <v>50051</v>
      </c>
      <c r="AB63" s="125">
        <f t="shared" si="113"/>
        <v>50791</v>
      </c>
      <c r="AC63" s="125">
        <f t="shared" si="113"/>
        <v>83446</v>
      </c>
      <c r="AD63" s="125">
        <f t="shared" si="113"/>
        <v>53764</v>
      </c>
      <c r="AE63" s="125">
        <f t="shared" si="113"/>
        <v>22832</v>
      </c>
      <c r="AF63" s="80">
        <f t="shared" si="113"/>
        <v>61523</v>
      </c>
      <c r="AG63" s="45">
        <f>+SUM(M63:AF63)</f>
        <v>1040143</v>
      </c>
      <c r="AH63" s="45">
        <f t="shared" ref="AH63:AH69" si="114">O63+Q63+Z63+AC63+AD63+AF63+T63</f>
        <v>590653</v>
      </c>
      <c r="AI63" s="45">
        <f>M63+N63+P63+R63+S63+U63+V63+Y63+AA63+AB63+AE63</f>
        <v>449490</v>
      </c>
      <c r="AJ63" s="81">
        <f>AJ60+AJ55+AJ46</f>
        <v>144392</v>
      </c>
      <c r="AK63" s="125">
        <f>AK60+AK55+AK46</f>
        <v>16253</v>
      </c>
      <c r="AL63" s="80">
        <f>AL60+AL55+AL46</f>
        <v>25310</v>
      </c>
      <c r="AM63" s="45">
        <f>+SUM(AJ63:AL63)</f>
        <v>185955</v>
      </c>
      <c r="AN63" s="211">
        <f>+AM63+AG63+L63</f>
        <v>4409738</v>
      </c>
      <c r="AQ63" s="45">
        <f>K63/AQ$5</f>
        <v>40980.25</v>
      </c>
      <c r="AR63" s="45">
        <f>AG63/AR$5</f>
        <v>57785.722222222219</v>
      </c>
      <c r="AS63" s="45">
        <f>AH63/AS$5</f>
        <v>84379</v>
      </c>
      <c r="AT63" s="45">
        <f>AI63/AT$5</f>
        <v>40862.727272727272</v>
      </c>
      <c r="AU63" s="45">
        <f>AM63/AU$5</f>
        <v>61985</v>
      </c>
      <c r="AV63" s="211">
        <f>AN63/AV$5</f>
        <v>152059.93103448275</v>
      </c>
      <c r="AW63" s="122"/>
      <c r="AX63" s="45">
        <f>MEDIAN($D63:$K63)</f>
        <v>314912</v>
      </c>
      <c r="AY63" s="45">
        <f>MEDIAN($M63:$AF63)</f>
        <v>52277.5</v>
      </c>
      <c r="AZ63" s="45">
        <f>MEDIAN($AC63,$AD63,$Z63,$T63,$O63,Q63,AF63)</f>
        <v>83446</v>
      </c>
      <c r="BA63" s="45">
        <f>MEDIAN($AE63,$AB63,$AA63,$Y63,$V63,$U63,$S63,$R63,$P63,$N63,$M63)</f>
        <v>42109</v>
      </c>
      <c r="BB63" s="45">
        <f>MEDIAN($AJ63:$AL63)</f>
        <v>25310</v>
      </c>
      <c r="BC63" s="211">
        <f>MEDIAN((D63:K63,M63:V63,Y63:AF63,AJ63:AL63))</f>
        <v>57133</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5">D42-D63</f>
        <v>22150</v>
      </c>
      <c r="E65" s="125">
        <f t="shared" si="115"/>
        <v>-3364</v>
      </c>
      <c r="F65" s="125">
        <f t="shared" si="115"/>
        <v>9594</v>
      </c>
      <c r="G65" s="125">
        <f t="shared" si="115"/>
        <v>29362</v>
      </c>
      <c r="H65" s="125">
        <f t="shared" si="115"/>
        <v>-8742</v>
      </c>
      <c r="I65" s="125">
        <f t="shared" si="115"/>
        <v>32070</v>
      </c>
      <c r="J65" s="125">
        <f t="shared" si="115"/>
        <v>5831</v>
      </c>
      <c r="K65" s="80">
        <f t="shared" si="115"/>
        <v>18780</v>
      </c>
      <c r="L65" s="45">
        <f>+SUM(D65:K65)</f>
        <v>105681</v>
      </c>
      <c r="M65" s="81">
        <f t="shared" ref="M65:V65" si="116">M42-M63</f>
        <v>26</v>
      </c>
      <c r="N65" s="125">
        <f t="shared" si="116"/>
        <v>1838</v>
      </c>
      <c r="O65" s="125">
        <f t="shared" si="116"/>
        <v>4646</v>
      </c>
      <c r="P65" s="125">
        <f t="shared" si="116"/>
        <v>1471</v>
      </c>
      <c r="Q65" s="125">
        <f t="shared" si="116"/>
        <v>5834</v>
      </c>
      <c r="R65" s="125">
        <f t="shared" si="116"/>
        <v>2218</v>
      </c>
      <c r="S65" s="125">
        <f t="shared" si="116"/>
        <v>1406</v>
      </c>
      <c r="T65" s="125">
        <f t="shared" si="116"/>
        <v>3704</v>
      </c>
      <c r="U65" s="125">
        <f t="shared" si="116"/>
        <v>3110</v>
      </c>
      <c r="V65" s="125">
        <f t="shared" si="116"/>
        <v>867</v>
      </c>
      <c r="W65" s="125"/>
      <c r="X65" s="125"/>
      <c r="Y65" s="125">
        <f t="shared" ref="Y65:AF65" si="117">Y42-Y63</f>
        <v>4784</v>
      </c>
      <c r="Z65" s="125">
        <f t="shared" si="117"/>
        <v>3899</v>
      </c>
      <c r="AA65" s="125">
        <f t="shared" si="117"/>
        <v>3075</v>
      </c>
      <c r="AB65" s="125">
        <f t="shared" si="117"/>
        <v>1380</v>
      </c>
      <c r="AC65" s="125">
        <f t="shared" si="117"/>
        <v>3938</v>
      </c>
      <c r="AD65" s="125">
        <f t="shared" si="117"/>
        <v>1184</v>
      </c>
      <c r="AE65" s="125">
        <f t="shared" si="117"/>
        <v>1488</v>
      </c>
      <c r="AF65" s="80">
        <f t="shared" si="117"/>
        <v>1248</v>
      </c>
      <c r="AG65" s="45">
        <f>+SUM(M65:AF65)</f>
        <v>46116</v>
      </c>
      <c r="AH65" s="45">
        <f t="shared" si="114"/>
        <v>24453</v>
      </c>
      <c r="AI65" s="45">
        <f>M65+N65+P65+R65+S65+U65+V65+Y65+AA65+AB65+AE65</f>
        <v>21663</v>
      </c>
      <c r="AJ65" s="81">
        <f>AJ42-AJ63</f>
        <v>7947</v>
      </c>
      <c r="AK65" s="125">
        <f>AK42-AK63</f>
        <v>800</v>
      </c>
      <c r="AL65" s="80">
        <f>AL42-AL63</f>
        <v>3887</v>
      </c>
      <c r="AM65" s="45">
        <f>+SUM(AJ65:AL65)</f>
        <v>12634</v>
      </c>
      <c r="AN65" s="211">
        <f>+AM65+AG65+L65</f>
        <v>164431</v>
      </c>
      <c r="AQ65" s="45">
        <f>K65/AQ$5</f>
        <v>2347.5</v>
      </c>
      <c r="AR65" s="45">
        <f>AG65/AR$5</f>
        <v>2562</v>
      </c>
      <c r="AS65" s="45">
        <f>AH65/AS$5</f>
        <v>3493.2857142857142</v>
      </c>
      <c r="AT65" s="45">
        <f>AI65/AT$5</f>
        <v>1969.3636363636363</v>
      </c>
      <c r="AU65" s="45">
        <f>AM65/AU$5</f>
        <v>4211.333333333333</v>
      </c>
      <c r="AV65" s="211">
        <f>AN65/AV$5</f>
        <v>5670.0344827586205</v>
      </c>
      <c r="AW65" s="122"/>
      <c r="AX65" s="45">
        <f>MEDIAN($D65:$K65)</f>
        <v>14187</v>
      </c>
      <c r="AY65" s="45">
        <f>MEDIAN($M65:$AF65)</f>
        <v>2028</v>
      </c>
      <c r="AZ65" s="45">
        <f>MEDIAN($AC65,$AD65,$Z65,$T65,$O65,Q65,AF65)</f>
        <v>3899</v>
      </c>
      <c r="BA65" s="45">
        <f>MEDIAN($AE65,$AB65,$AA65,$Y65,$V65,$U65,$S65,$R65,$P65,$N65,$M65)</f>
        <v>1488</v>
      </c>
      <c r="BB65" s="45">
        <f>MEDIAN($AJ65:$AL65)</f>
        <v>3887</v>
      </c>
      <c r="BC65" s="211">
        <f>MEDIAN((D65:K65,M65:V65,Y65:AF65,AJ65:AL65))</f>
        <v>3110</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-37</v>
      </c>
      <c r="F67" s="160">
        <v>0</v>
      </c>
      <c r="G67" s="160">
        <v>268</v>
      </c>
      <c r="H67" s="144">
        <v>-57859</v>
      </c>
      <c r="I67" s="144">
        <v>0</v>
      </c>
      <c r="J67" s="160"/>
      <c r="K67" s="144">
        <v>0</v>
      </c>
      <c r="L67" s="43">
        <f>+SUM(D67:K67)</f>
        <v>-57628</v>
      </c>
      <c r="M67" s="160"/>
      <c r="N67" s="160"/>
      <c r="O67" s="160">
        <v>-322</v>
      </c>
      <c r="P67" s="160">
        <v>-331</v>
      </c>
      <c r="Q67" s="160">
        <v>0</v>
      </c>
      <c r="R67" s="160">
        <v>0</v>
      </c>
      <c r="S67" s="160">
        <v>-115</v>
      </c>
      <c r="T67" s="160">
        <v>0</v>
      </c>
      <c r="U67" s="160"/>
      <c r="V67" s="144">
        <v>-331</v>
      </c>
      <c r="W67" s="144"/>
      <c r="X67" s="144"/>
      <c r="Y67" s="160">
        <v>-446</v>
      </c>
      <c r="Z67" s="160"/>
      <c r="AA67" s="160">
        <v>-3019</v>
      </c>
      <c r="AB67" s="160"/>
      <c r="AC67" s="160">
        <v>-322</v>
      </c>
      <c r="AD67" s="160">
        <v>-1499</v>
      </c>
      <c r="AE67" s="160">
        <v>-156</v>
      </c>
      <c r="AF67" s="160">
        <v>-1230</v>
      </c>
      <c r="AG67" s="43">
        <f>+SUM(M67:AF67)</f>
        <v>-7771</v>
      </c>
      <c r="AH67" s="43">
        <f t="shared" si="114"/>
        <v>-3373</v>
      </c>
      <c r="AI67" s="43">
        <f>M67+N67+P67+R67+S67+U67+V67+Y67+AA67+AB67+AE67</f>
        <v>-4398</v>
      </c>
      <c r="AJ67" s="160">
        <v>0</v>
      </c>
      <c r="AK67" s="144"/>
      <c r="AL67" s="160">
        <v>0</v>
      </c>
      <c r="AM67" s="43">
        <f>+SUM(AJ67:AL67)</f>
        <v>0</v>
      </c>
      <c r="AN67" s="44">
        <f>+AM67+AG67+L67</f>
        <v>-65399</v>
      </c>
      <c r="AQ67" s="43">
        <f>K67/AQ$5</f>
        <v>0</v>
      </c>
      <c r="AR67" s="43">
        <f>AG67/AR$5</f>
        <v>-431.72222222222223</v>
      </c>
      <c r="AS67" s="43">
        <f>AH67/AS$5</f>
        <v>-481.85714285714283</v>
      </c>
      <c r="AT67" s="43">
        <f>AI67/AT$5</f>
        <v>-399.81818181818181</v>
      </c>
      <c r="AU67" s="43">
        <f>AM67/AU$5</f>
        <v>0</v>
      </c>
      <c r="AV67" s="44">
        <f>AN67/AV$5</f>
        <v>-2255.1379310344828</v>
      </c>
      <c r="AW67" s="122"/>
      <c r="AX67" s="43">
        <f>MEDIAN($D67:$K67)</f>
        <v>0</v>
      </c>
      <c r="AY67" s="43">
        <f>MEDIAN($M67:$AF67)</f>
        <v>-322</v>
      </c>
      <c r="AZ67" s="43">
        <f>MEDIAN($AC67,$AD67,$Z67,$T67,$O67,Q67,AF67)</f>
        <v>-322</v>
      </c>
      <c r="BA67" s="43">
        <f>MEDIAN($AE67,$AB67,$AA67,$Y67,$V67,$U67,$S67,$R67,$P67,$N67,$M67)</f>
        <v>-331</v>
      </c>
      <c r="BB67" s="43">
        <f>MEDIAN($AJ67:$AL67)</f>
        <v>0</v>
      </c>
      <c r="BC67" s="44">
        <f>MEDIAN((D67:K67,M67:V67,Y67:AF67,AJ67:AL67))</f>
        <v>-76</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8">D65+D67</f>
        <v>22150</v>
      </c>
      <c r="E69" s="126">
        <f t="shared" si="118"/>
        <v>-3401</v>
      </c>
      <c r="F69" s="126">
        <f t="shared" si="118"/>
        <v>9594</v>
      </c>
      <c r="G69" s="126">
        <f t="shared" si="118"/>
        <v>29630</v>
      </c>
      <c r="H69" s="126">
        <f t="shared" si="118"/>
        <v>-66601</v>
      </c>
      <c r="I69" s="126">
        <f t="shared" si="118"/>
        <v>32070</v>
      </c>
      <c r="J69" s="126">
        <f t="shared" si="118"/>
        <v>5831</v>
      </c>
      <c r="K69" s="78">
        <f t="shared" si="118"/>
        <v>18780</v>
      </c>
      <c r="L69" s="42">
        <f>+SUM(D69:K69)</f>
        <v>48053</v>
      </c>
      <c r="M69" s="79">
        <f t="shared" ref="M69:V69" si="119">M65+M67</f>
        <v>26</v>
      </c>
      <c r="N69" s="126">
        <f t="shared" si="119"/>
        <v>1838</v>
      </c>
      <c r="O69" s="126">
        <f t="shared" si="119"/>
        <v>4324</v>
      </c>
      <c r="P69" s="126">
        <f t="shared" si="119"/>
        <v>1140</v>
      </c>
      <c r="Q69" s="126">
        <f t="shared" si="119"/>
        <v>5834</v>
      </c>
      <c r="R69" s="126">
        <f t="shared" si="119"/>
        <v>2218</v>
      </c>
      <c r="S69" s="126">
        <f t="shared" si="119"/>
        <v>1291</v>
      </c>
      <c r="T69" s="126">
        <f t="shared" si="119"/>
        <v>3704</v>
      </c>
      <c r="U69" s="126">
        <f t="shared" si="119"/>
        <v>3110</v>
      </c>
      <c r="V69" s="126">
        <f t="shared" si="119"/>
        <v>536</v>
      </c>
      <c r="W69" s="126"/>
      <c r="X69" s="126"/>
      <c r="Y69" s="126">
        <f t="shared" ref="Y69:AF69" si="120">Y65+Y67</f>
        <v>4338</v>
      </c>
      <c r="Z69" s="126">
        <f t="shared" si="120"/>
        <v>3899</v>
      </c>
      <c r="AA69" s="126">
        <f t="shared" si="120"/>
        <v>56</v>
      </c>
      <c r="AB69" s="126">
        <f t="shared" si="120"/>
        <v>1380</v>
      </c>
      <c r="AC69" s="126">
        <f t="shared" si="120"/>
        <v>3616</v>
      </c>
      <c r="AD69" s="126">
        <f t="shared" si="120"/>
        <v>-315</v>
      </c>
      <c r="AE69" s="126">
        <f t="shared" si="120"/>
        <v>1332</v>
      </c>
      <c r="AF69" s="78">
        <f t="shared" si="120"/>
        <v>18</v>
      </c>
      <c r="AG69" s="42">
        <f>+SUM(M69:AF69)</f>
        <v>38345</v>
      </c>
      <c r="AH69" s="42">
        <f t="shared" si="114"/>
        <v>21080</v>
      </c>
      <c r="AI69" s="42">
        <f>M69+N69+P69+R69+S69+U69+V69+Y69+AA69+AB69+AE69</f>
        <v>17265</v>
      </c>
      <c r="AJ69" s="79">
        <f>AJ65+AJ67</f>
        <v>7947</v>
      </c>
      <c r="AK69" s="126">
        <f>AK65+AK67</f>
        <v>800</v>
      </c>
      <c r="AL69" s="78">
        <f>AL65+AL67</f>
        <v>3887</v>
      </c>
      <c r="AM69" s="42">
        <f>+SUM(AJ69:AL69)</f>
        <v>12634</v>
      </c>
      <c r="AN69" s="230">
        <f>+AM69+AG69+L69</f>
        <v>99032</v>
      </c>
      <c r="AQ69" s="42">
        <f>K69/AQ$5</f>
        <v>2347.5</v>
      </c>
      <c r="AR69" s="42">
        <f>AG69/AR$5</f>
        <v>2130.2777777777778</v>
      </c>
      <c r="AS69" s="42">
        <f>AH69/AS$5</f>
        <v>3011.4285714285716</v>
      </c>
      <c r="AT69" s="42">
        <f>AI69/AT$5</f>
        <v>1569.5454545454545</v>
      </c>
      <c r="AU69" s="42">
        <f>AM69/AU$5</f>
        <v>4211.333333333333</v>
      </c>
      <c r="AV69" s="230">
        <f>AN69/AV$5</f>
        <v>3414.8965517241381</v>
      </c>
      <c r="AW69" s="122"/>
      <c r="AX69" s="42">
        <f>MEDIAN($D69:$K69)</f>
        <v>14187</v>
      </c>
      <c r="AY69" s="42">
        <f>MEDIAN($M69:$AF69)</f>
        <v>1609</v>
      </c>
      <c r="AZ69" s="42">
        <f>MEDIAN($AC69,$AD69,$Z69,$T69,$O69,Q69,AF69)</f>
        <v>3704</v>
      </c>
      <c r="BA69" s="42">
        <f>MEDIAN($AE69,$AB69,$AA69,$Y69,$V69,$U69,$S69,$R69,$P69,$N69,$M69)</f>
        <v>1332</v>
      </c>
      <c r="BB69" s="42">
        <f>MEDIAN($AJ69:$AL69)</f>
        <v>3887</v>
      </c>
      <c r="BC69" s="230">
        <f>MEDIAN((D69:K69,M69:V69,Y69:AF69,AJ69:AL69))</f>
        <v>3110</v>
      </c>
    </row>
    <row r="70" spans="1:55" s="204" customFormat="1" ht="15" thickTop="1">
      <c r="A70" s="199"/>
      <c r="B70" s="231"/>
      <c r="C70" s="232" t="s">
        <v>238</v>
      </c>
      <c r="D70" s="77">
        <f t="shared" ref="D70:V70" si="121">+D65/D42</f>
        <v>6.8842696768899883E-2</v>
      </c>
      <c r="E70" s="233">
        <f t="shared" si="121"/>
        <v>-3.030521422651436E-2</v>
      </c>
      <c r="F70" s="233">
        <f t="shared" si="121"/>
        <v>2.1669847651529697E-2</v>
      </c>
      <c r="G70" s="233">
        <f t="shared" si="121"/>
        <v>3.1524315874461029E-2</v>
      </c>
      <c r="H70" s="127">
        <f t="shared" si="121"/>
        <v>-2.9811758286727594E-2</v>
      </c>
      <c r="I70" s="127">
        <f t="shared" si="121"/>
        <v>5.158204230789027E-2</v>
      </c>
      <c r="J70" s="233">
        <f t="shared" si="121"/>
        <v>2.6404209458602765E-2</v>
      </c>
      <c r="K70" s="127">
        <f t="shared" si="121"/>
        <v>5.4180057815141569E-2</v>
      </c>
      <c r="L70" s="75">
        <f t="shared" si="121"/>
        <v>3.2128515277165107E-2</v>
      </c>
      <c r="M70" s="233">
        <f t="shared" si="121"/>
        <v>1.0987153482082488E-3</v>
      </c>
      <c r="N70" s="127">
        <f t="shared" si="121"/>
        <v>4.2276198362314839E-2</v>
      </c>
      <c r="O70" s="233">
        <f t="shared" si="121"/>
        <v>5.2151267861753114E-2</v>
      </c>
      <c r="P70" s="233">
        <f t="shared" si="121"/>
        <v>2.6089424117198445E-2</v>
      </c>
      <c r="Q70" s="233">
        <f t="shared" si="121"/>
        <v>5.3296060805378936E-2</v>
      </c>
      <c r="R70" s="233">
        <f t="shared" si="121"/>
        <v>4.4876982842343802E-2</v>
      </c>
      <c r="S70" s="233">
        <f t="shared" si="121"/>
        <v>3.7911880493986951E-2</v>
      </c>
      <c r="T70" s="233">
        <f t="shared" si="121"/>
        <v>6.1180667966040103E-2</v>
      </c>
      <c r="U70" s="233">
        <f t="shared" si="121"/>
        <v>6.8776399301178709E-2</v>
      </c>
      <c r="V70" s="127">
        <f t="shared" si="121"/>
        <v>3.5580908605901421E-2</v>
      </c>
      <c r="W70" s="127"/>
      <c r="X70" s="127"/>
      <c r="Y70" s="233">
        <f t="shared" ref="Y70:AG70" si="122">+Y65/Y42</f>
        <v>7.7264725358140732E-2</v>
      </c>
      <c r="Z70" s="127">
        <f t="shared" si="122"/>
        <v>2.5836591345835266E-2</v>
      </c>
      <c r="AA70" s="233">
        <f t="shared" si="122"/>
        <v>5.7881263411512257E-2</v>
      </c>
      <c r="AB70" s="233">
        <f t="shared" si="122"/>
        <v>2.6451476874125471E-2</v>
      </c>
      <c r="AC70" s="233">
        <f t="shared" si="122"/>
        <v>4.5065458207452162E-2</v>
      </c>
      <c r="AD70" s="233">
        <f t="shared" si="122"/>
        <v>2.1547645046225521E-2</v>
      </c>
      <c r="AE70" s="127">
        <f t="shared" si="122"/>
        <v>6.1184210526315792E-2</v>
      </c>
      <c r="AF70" s="127">
        <f t="shared" si="122"/>
        <v>1.9881792547513981E-2</v>
      </c>
      <c r="AG70" s="75">
        <f t="shared" si="122"/>
        <v>4.2453963557494118E-2</v>
      </c>
      <c r="AH70" s="75">
        <f>AH65/AH42</f>
        <v>3.9754123679495892E-2</v>
      </c>
      <c r="AI70" s="75">
        <f>AI65/AI42</f>
        <v>4.5978694818880492E-2</v>
      </c>
      <c r="AJ70" s="233">
        <f>+AJ65/AJ42</f>
        <v>5.2166549603187624E-2</v>
      </c>
      <c r="AK70" s="127">
        <f>+AK65/AK42</f>
        <v>4.691256670380578E-2</v>
      </c>
      <c r="AL70" s="233">
        <f>+AL65/AL42</f>
        <v>0.1331301161078193</v>
      </c>
      <c r="AM70" s="75">
        <f>+AM65/AM42</f>
        <v>6.3618830851658453E-2</v>
      </c>
      <c r="AN70" s="76">
        <f>+AN65/AN42</f>
        <v>3.5947731708207545E-2</v>
      </c>
      <c r="AQ70" s="75">
        <f>AQ65/AQ42</f>
        <v>5.4180057815141569E-2</v>
      </c>
      <c r="AR70" s="75">
        <f>AR65/AR42</f>
        <v>4.2453963557494118E-2</v>
      </c>
      <c r="AS70" s="75">
        <f>AS65/AS42</f>
        <v>3.9754123679495892E-2</v>
      </c>
      <c r="AT70" s="75">
        <f>AT65/AT42</f>
        <v>4.5978694818880485E-2</v>
      </c>
      <c r="AU70" s="75">
        <f>AU65/AU42</f>
        <v>6.3618830851658453E-2</v>
      </c>
      <c r="AV70" s="76">
        <f>+AV65/AV42</f>
        <v>3.5947731708207538E-2</v>
      </c>
      <c r="AW70" s="71"/>
      <c r="AX70" s="75">
        <f>MEDIAN($D70:$K70)</f>
        <v>2.8964262666531897E-2</v>
      </c>
      <c r="AY70" s="75">
        <f>MEDIAN($M70:$AF70)</f>
        <v>4.3576590602329324E-2</v>
      </c>
      <c r="AZ70" s="75">
        <f t="shared" ref="AZ70:AZ71" si="123">MEDIAN($M70:$AF70)</f>
        <v>4.3576590602329324E-2</v>
      </c>
      <c r="BA70" s="75">
        <f>MEDIAN($AE70,$AB70,$AA70,$Y70,$V70,$U70,$S70,$R70,$P70,$N70,$M70)</f>
        <v>4.2276198362314839E-2</v>
      </c>
      <c r="BB70" s="75">
        <f>MEDIAN($AJ70:$AL70)</f>
        <v>5.2166549603187624E-2</v>
      </c>
      <c r="BC70" s="76">
        <f>+BC65/BC42</f>
        <v>5.0228531744109052E-2</v>
      </c>
    </row>
    <row r="71" spans="1:55" s="204" customFormat="1">
      <c r="A71" s="199"/>
      <c r="B71" s="200"/>
      <c r="C71" s="232" t="s">
        <v>237</v>
      </c>
      <c r="D71" s="74">
        <f t="shared" ref="D71:V71" si="124">+D69/D42</f>
        <v>6.8842696768899883E-2</v>
      </c>
      <c r="E71" s="234">
        <f t="shared" si="124"/>
        <v>-3.0638535548268529E-2</v>
      </c>
      <c r="F71" s="234">
        <f t="shared" si="124"/>
        <v>2.1669847651529697E-2</v>
      </c>
      <c r="G71" s="234">
        <f t="shared" si="124"/>
        <v>3.1812052290725437E-2</v>
      </c>
      <c r="H71" s="128">
        <f t="shared" si="124"/>
        <v>-0.22712112945027962</v>
      </c>
      <c r="I71" s="128">
        <f t="shared" si="124"/>
        <v>5.158204230789027E-2</v>
      </c>
      <c r="J71" s="234">
        <f t="shared" si="124"/>
        <v>2.6404209458602765E-2</v>
      </c>
      <c r="K71" s="128">
        <f t="shared" si="124"/>
        <v>5.4180057815141569E-2</v>
      </c>
      <c r="L71" s="73">
        <f t="shared" si="124"/>
        <v>1.4608790081600428E-2</v>
      </c>
      <c r="M71" s="234">
        <f t="shared" si="124"/>
        <v>1.0987153482082488E-3</v>
      </c>
      <c r="N71" s="235">
        <f t="shared" si="124"/>
        <v>4.2276198362314839E-2</v>
      </c>
      <c r="O71" s="234">
        <f t="shared" si="124"/>
        <v>4.8536823554502902E-2</v>
      </c>
      <c r="P71" s="234">
        <f t="shared" si="124"/>
        <v>2.02188602947697E-2</v>
      </c>
      <c r="Q71" s="234">
        <f t="shared" si="124"/>
        <v>5.3296060805378936E-2</v>
      </c>
      <c r="R71" s="234">
        <f t="shared" si="124"/>
        <v>4.4876982842343802E-2</v>
      </c>
      <c r="S71" s="234">
        <f t="shared" si="124"/>
        <v>3.4810979884592572E-2</v>
      </c>
      <c r="T71" s="234">
        <f t="shared" si="124"/>
        <v>6.1180667966040103E-2</v>
      </c>
      <c r="U71" s="234">
        <f t="shared" si="124"/>
        <v>6.8776399301178709E-2</v>
      </c>
      <c r="V71" s="128">
        <f t="shared" si="124"/>
        <v>2.1996963105839866E-2</v>
      </c>
      <c r="W71" s="128"/>
      <c r="X71" s="128"/>
      <c r="Y71" s="234">
        <f t="shared" ref="Y71:AG71" si="125">+Y69/Y42</f>
        <v>7.0061533989049851E-2</v>
      </c>
      <c r="Z71" s="235">
        <f t="shared" si="125"/>
        <v>2.5836591345835266E-2</v>
      </c>
      <c r="AA71" s="234">
        <f t="shared" si="125"/>
        <v>1.0540978052177841E-3</v>
      </c>
      <c r="AB71" s="234">
        <f t="shared" si="125"/>
        <v>2.6451476874125471E-2</v>
      </c>
      <c r="AC71" s="234">
        <f t="shared" si="125"/>
        <v>4.1380573102627487E-2</v>
      </c>
      <c r="AD71" s="234">
        <f t="shared" si="125"/>
        <v>-5.732692727669797E-3</v>
      </c>
      <c r="AE71" s="235">
        <f t="shared" si="125"/>
        <v>5.476973684210526E-2</v>
      </c>
      <c r="AF71" s="235">
        <f t="shared" si="125"/>
        <v>2.8675662328145161E-4</v>
      </c>
      <c r="AG71" s="70">
        <f t="shared" si="125"/>
        <v>3.5300052749850631E-2</v>
      </c>
      <c r="AH71" s="70">
        <f>AH69/AH42</f>
        <v>3.4270515976108182E-2</v>
      </c>
      <c r="AI71" s="70">
        <f>AI69/AI42</f>
        <v>3.6644147442550512E-2</v>
      </c>
      <c r="AJ71" s="234">
        <f>+AJ69/AJ42</f>
        <v>5.2166549603187624E-2</v>
      </c>
      <c r="AK71" s="128">
        <f>+AK69/AK42</f>
        <v>4.691256670380578E-2</v>
      </c>
      <c r="AL71" s="234">
        <f>+AL69/AL42</f>
        <v>0.1331301161078193</v>
      </c>
      <c r="AM71" s="70">
        <f>+AM69/AM42</f>
        <v>6.3618830851658453E-2</v>
      </c>
      <c r="AN71" s="72">
        <f>+AN69/AN42</f>
        <v>2.1650271338903307E-2</v>
      </c>
      <c r="AQ71" s="70">
        <f>AQ69/AQ42</f>
        <v>5.4180057815141569E-2</v>
      </c>
      <c r="AR71" s="70">
        <f>AR69/AR42</f>
        <v>3.5300052749850638E-2</v>
      </c>
      <c r="AS71" s="70">
        <f>AS69/AS42</f>
        <v>3.4270515976108189E-2</v>
      </c>
      <c r="AT71" s="70">
        <f>AT69/AT42</f>
        <v>3.6644147442550505E-2</v>
      </c>
      <c r="AU71" s="70">
        <f>AU69/AU42</f>
        <v>6.3618830851658453E-2</v>
      </c>
      <c r="AV71" s="72">
        <f>+AV69/AV42</f>
        <v>2.1650271338903307E-2</v>
      </c>
      <c r="AW71" s="71"/>
      <c r="AX71" s="70">
        <f>MEDIAN($D71:$K71)</f>
        <v>2.9108130874664101E-2</v>
      </c>
      <c r="AY71" s="70">
        <f>MEDIAN($M71:$AF71)</f>
        <v>3.8095776493610026E-2</v>
      </c>
      <c r="AZ71" s="70">
        <f t="shared" si="123"/>
        <v>3.8095776493610026E-2</v>
      </c>
      <c r="BA71" s="70">
        <f>MEDIAN($AE71,$AB71,$AA71,$Y71,$V71,$U71,$S71,$R71,$P71,$N71,$M71)</f>
        <v>3.4810979884592572E-2</v>
      </c>
      <c r="BB71" s="70">
        <f>MEDIAN($AJ71:$AL71)</f>
        <v>5.2166549603187624E-2</v>
      </c>
      <c r="BC71" s="72">
        <f>+BC69/BC42</f>
        <v>5.0228531744109052E-2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5">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2012</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6">D81+D82+D113</f>
        <v>9561</v>
      </c>
      <c r="E77" s="130">
        <f t="shared" si="126"/>
        <v>15376</v>
      </c>
      <c r="F77" s="130">
        <f t="shared" si="126"/>
        <v>77476</v>
      </c>
      <c r="G77" s="130">
        <f t="shared" si="126"/>
        <v>44944</v>
      </c>
      <c r="H77" s="130">
        <f t="shared" si="126"/>
        <v>75353</v>
      </c>
      <c r="I77" s="130">
        <f t="shared" si="126"/>
        <v>255697</v>
      </c>
      <c r="J77" s="130">
        <f t="shared" si="126"/>
        <v>20688</v>
      </c>
      <c r="K77" s="130">
        <f t="shared" si="126"/>
        <v>14564</v>
      </c>
      <c r="L77" s="130">
        <f t="shared" si="126"/>
        <v>513659</v>
      </c>
      <c r="M77" s="130">
        <f t="shared" si="126"/>
        <v>29657</v>
      </c>
      <c r="N77" s="130">
        <f t="shared" si="126"/>
        <v>2813</v>
      </c>
      <c r="O77" s="130">
        <f t="shared" si="126"/>
        <v>47779</v>
      </c>
      <c r="P77" s="130">
        <f t="shared" si="126"/>
        <v>16236</v>
      </c>
      <c r="Q77" s="130">
        <f t="shared" si="126"/>
        <v>6849</v>
      </c>
      <c r="R77" s="130">
        <f t="shared" si="126"/>
        <v>23159</v>
      </c>
      <c r="S77" s="130">
        <f t="shared" si="126"/>
        <v>9672</v>
      </c>
      <c r="T77" s="130">
        <f t="shared" si="126"/>
        <v>3772</v>
      </c>
      <c r="U77" s="130">
        <f t="shared" si="126"/>
        <v>28445</v>
      </c>
      <c r="V77" s="130">
        <f t="shared" si="126"/>
        <v>5208</v>
      </c>
      <c r="W77" s="130"/>
      <c r="X77" s="130"/>
      <c r="Y77" s="130">
        <f t="shared" ref="Y77:AL77" si="127">Y81+Y82+Y113</f>
        <v>39236</v>
      </c>
      <c r="Z77" s="130">
        <f t="shared" si="127"/>
        <v>2546</v>
      </c>
      <c r="AA77" s="130">
        <f t="shared" si="127"/>
        <v>4452</v>
      </c>
      <c r="AB77" s="130">
        <f t="shared" si="127"/>
        <v>15612</v>
      </c>
      <c r="AC77" s="130">
        <f t="shared" si="127"/>
        <v>1339</v>
      </c>
      <c r="AD77" s="130">
        <f t="shared" si="127"/>
        <v>12211</v>
      </c>
      <c r="AE77" s="130">
        <f t="shared" si="127"/>
        <v>7250</v>
      </c>
      <c r="AF77" s="130">
        <f t="shared" si="127"/>
        <v>2920</v>
      </c>
      <c r="AG77" s="43">
        <f t="shared" ref="AG77:AG78" si="128">+SUM(M77:AF77)</f>
        <v>259156</v>
      </c>
      <c r="AH77" s="43">
        <f t="shared" ref="AH77:AH78" si="129">O77+Q77+Z77+AC77+AD77+AF77+T77</f>
        <v>77416</v>
      </c>
      <c r="AI77" s="43">
        <f t="shared" ref="AI77:AI78" si="130">M77+N77+P77+R77+S77+U77+V77+Y77+AA77+AB77+AE77</f>
        <v>181740</v>
      </c>
      <c r="AJ77" s="130">
        <f t="shared" si="127"/>
        <v>56240</v>
      </c>
      <c r="AK77" s="130">
        <f t="shared" si="127"/>
        <v>73509</v>
      </c>
      <c r="AL77" s="130">
        <f t="shared" si="127"/>
        <v>16166</v>
      </c>
      <c r="AM77" s="43">
        <f t="shared" ref="AM77:AM78" si="131">+SUM(AJ77:AL77)</f>
        <v>145915</v>
      </c>
      <c r="AN77" s="44">
        <f t="shared" ref="AN77:AN78" si="132">+AM77+AG77+L77</f>
        <v>918730</v>
      </c>
      <c r="AQ77" s="43">
        <f>K77/AQ$5</f>
        <v>1820.5</v>
      </c>
      <c r="AR77" s="43">
        <f t="shared" ref="AR77:AT78" si="133">AG77/AR$5</f>
        <v>14397.555555555555</v>
      </c>
      <c r="AS77" s="43">
        <f t="shared" si="133"/>
        <v>11059.428571428571</v>
      </c>
      <c r="AT77" s="43">
        <f t="shared" si="133"/>
        <v>16521.81818181818</v>
      </c>
      <c r="AU77" s="43">
        <f>AM77/AU$5</f>
        <v>48638.333333333336</v>
      </c>
      <c r="AV77" s="44">
        <f>AN77/AV$5</f>
        <v>31680.344827586207</v>
      </c>
      <c r="AW77" s="50"/>
      <c r="AX77" s="43">
        <f t="shared" ref="AX77:AX78" si="134">MEDIAN($D77:$K77)</f>
        <v>32816</v>
      </c>
      <c r="AY77" s="43">
        <f t="shared" ref="AY77:AY78" si="135">MEDIAN($M77:$AF77)</f>
        <v>8461</v>
      </c>
      <c r="AZ77" s="43">
        <f t="shared" ref="AZ77:AZ78" si="136">MEDIAN($AC77,$AD77,$Z77,$T77,$O77,Q77,AF77)</f>
        <v>3772</v>
      </c>
      <c r="BA77" s="43">
        <f>MEDIAN($AE77,$AB77,$AA77,$Y77,$V77,$U77,$S77,$R77,$P77,$N77,$M77)</f>
        <v>15612</v>
      </c>
      <c r="BB77" s="43">
        <f t="shared" ref="BB77:BB78" si="137">MEDIAN($AJ77:$AL77)</f>
        <v>56240</v>
      </c>
      <c r="BC77" s="44">
        <f t="shared" ref="BC77:BC78" si="138">AVERAGE(K77:R77,T77:AC77,AF77:AM77,AQ77:AS77)</f>
        <v>59098.721634332745</v>
      </c>
    </row>
    <row r="78" spans="1:55" s="204" customFormat="1">
      <c r="A78" s="199"/>
      <c r="B78" s="200"/>
      <c r="C78" s="201" t="s">
        <v>234</v>
      </c>
      <c r="D78" s="131">
        <f t="shared" ref="D78:V78" si="139">D88+D119</f>
        <v>45852</v>
      </c>
      <c r="E78" s="131">
        <f t="shared" si="139"/>
        <v>55466</v>
      </c>
      <c r="F78" s="131">
        <f t="shared" si="139"/>
        <v>141424</v>
      </c>
      <c r="G78" s="131">
        <f t="shared" si="139"/>
        <v>137211</v>
      </c>
      <c r="H78" s="131">
        <f t="shared" si="139"/>
        <v>101738</v>
      </c>
      <c r="I78" s="131">
        <f t="shared" si="139"/>
        <v>292042</v>
      </c>
      <c r="J78" s="131">
        <f t="shared" si="139"/>
        <v>50508</v>
      </c>
      <c r="K78" s="131">
        <f t="shared" si="139"/>
        <v>64505</v>
      </c>
      <c r="L78" s="68">
        <f t="shared" si="139"/>
        <v>888746</v>
      </c>
      <c r="M78" s="131">
        <f t="shared" si="139"/>
        <v>30186</v>
      </c>
      <c r="N78" s="131">
        <f t="shared" si="139"/>
        <v>10657</v>
      </c>
      <c r="O78" s="131">
        <f t="shared" si="139"/>
        <v>50992</v>
      </c>
      <c r="P78" s="131">
        <f t="shared" si="139"/>
        <v>18688</v>
      </c>
      <c r="Q78" s="131">
        <f t="shared" si="139"/>
        <v>14844</v>
      </c>
      <c r="R78" s="131">
        <f t="shared" si="139"/>
        <v>26056</v>
      </c>
      <c r="S78" s="131">
        <f t="shared" si="139"/>
        <v>10577</v>
      </c>
      <c r="T78" s="131">
        <f t="shared" si="139"/>
        <v>12856</v>
      </c>
      <c r="U78" s="131">
        <f t="shared" si="139"/>
        <v>31305</v>
      </c>
      <c r="V78" s="131">
        <f t="shared" si="139"/>
        <v>7310</v>
      </c>
      <c r="W78" s="131"/>
      <c r="X78" s="131"/>
      <c r="Y78" s="131">
        <f t="shared" ref="Y78:AL78" si="140">Y88+Y119</f>
        <v>49870</v>
      </c>
      <c r="Z78" s="131">
        <f t="shared" si="140"/>
        <v>7534</v>
      </c>
      <c r="AA78" s="131">
        <f t="shared" si="140"/>
        <v>11235</v>
      </c>
      <c r="AB78" s="131">
        <f t="shared" si="140"/>
        <v>18604</v>
      </c>
      <c r="AC78" s="131">
        <f t="shared" si="140"/>
        <v>16522</v>
      </c>
      <c r="AD78" s="131">
        <f t="shared" si="140"/>
        <v>22147</v>
      </c>
      <c r="AE78" s="131">
        <f t="shared" si="140"/>
        <v>8254</v>
      </c>
      <c r="AF78" s="131">
        <f t="shared" si="140"/>
        <v>14515</v>
      </c>
      <c r="AG78" s="43">
        <f t="shared" si="128"/>
        <v>362152</v>
      </c>
      <c r="AH78" s="43">
        <f t="shared" si="129"/>
        <v>139410</v>
      </c>
      <c r="AI78" s="43">
        <f t="shared" si="130"/>
        <v>222742</v>
      </c>
      <c r="AJ78" s="131">
        <f t="shared" si="140"/>
        <v>69404</v>
      </c>
      <c r="AK78" s="131">
        <f t="shared" si="140"/>
        <v>74018</v>
      </c>
      <c r="AL78" s="131">
        <f t="shared" si="140"/>
        <v>17600</v>
      </c>
      <c r="AM78" s="43">
        <f t="shared" si="131"/>
        <v>161022</v>
      </c>
      <c r="AN78" s="44">
        <f t="shared" si="132"/>
        <v>1411920</v>
      </c>
      <c r="AQ78" s="43">
        <f>K78/AQ$5</f>
        <v>8063.125</v>
      </c>
      <c r="AR78" s="43">
        <f t="shared" si="133"/>
        <v>20119.555555555555</v>
      </c>
      <c r="AS78" s="43">
        <f t="shared" si="133"/>
        <v>19915.714285714286</v>
      </c>
      <c r="AT78" s="43">
        <f t="shared" si="133"/>
        <v>20249.272727272728</v>
      </c>
      <c r="AU78" s="43">
        <f>AM78/AU$5</f>
        <v>53674</v>
      </c>
      <c r="AV78" s="44">
        <f>AN78/AV$5</f>
        <v>48686.896551724138</v>
      </c>
      <c r="AW78" s="131"/>
      <c r="AX78" s="43">
        <f t="shared" si="134"/>
        <v>83121.5</v>
      </c>
      <c r="AY78" s="43">
        <f t="shared" si="135"/>
        <v>15683</v>
      </c>
      <c r="AZ78" s="43">
        <f t="shared" si="136"/>
        <v>14844</v>
      </c>
      <c r="BA78" s="43">
        <f>MEDIAN($AE78,$AB78,$AA78,$Y78,$V78,$U78,$S78,$R78,$P78,$N78,$M78)</f>
        <v>18604</v>
      </c>
      <c r="BB78" s="43">
        <f t="shared" si="137"/>
        <v>69404</v>
      </c>
      <c r="BC78" s="44">
        <f t="shared" si="138"/>
        <v>87735.977586713692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9428</v>
      </c>
      <c r="E81" s="246">
        <v>13976</v>
      </c>
      <c r="F81" s="247">
        <v>36136</v>
      </c>
      <c r="G81" s="247">
        <v>20518</v>
      </c>
      <c r="H81" s="144">
        <v>17688</v>
      </c>
      <c r="I81" s="144">
        <v>12621</v>
      </c>
      <c r="J81" s="247">
        <v>20688</v>
      </c>
      <c r="K81" s="144">
        <v>10999</v>
      </c>
      <c r="L81" s="43">
        <f t="shared" ref="L81:L88" si="141">+SUM(D81:K81)</f>
        <v>142054</v>
      </c>
      <c r="M81" s="246">
        <v>1566</v>
      </c>
      <c r="N81" s="160">
        <v>2813</v>
      </c>
      <c r="O81" s="247">
        <v>5925</v>
      </c>
      <c r="P81" s="246">
        <v>3236</v>
      </c>
      <c r="Q81" s="247">
        <v>6849</v>
      </c>
      <c r="R81" s="247">
        <v>2235</v>
      </c>
      <c r="S81" s="247">
        <v>5110</v>
      </c>
      <c r="T81" s="246">
        <v>45</v>
      </c>
      <c r="U81" s="247">
        <v>2392</v>
      </c>
      <c r="V81" s="248">
        <v>5035</v>
      </c>
      <c r="W81" s="248"/>
      <c r="X81" s="248"/>
      <c r="Y81" s="247">
        <v>166</v>
      </c>
      <c r="Z81" s="160">
        <v>2546</v>
      </c>
      <c r="AA81" s="249">
        <v>3952</v>
      </c>
      <c r="AB81" s="247">
        <v>11834</v>
      </c>
      <c r="AC81" s="247">
        <v>1339</v>
      </c>
      <c r="AD81" s="246">
        <v>8711</v>
      </c>
      <c r="AE81" s="246">
        <v>1750</v>
      </c>
      <c r="AF81" s="246">
        <v>572</v>
      </c>
      <c r="AG81" s="43">
        <f t="shared" ref="AG81:AG88" si="142">+SUM(M81:AF81)</f>
        <v>66076</v>
      </c>
      <c r="AH81" s="43">
        <f t="shared" ref="AH81:AH88" si="143">O81+Q81+Z81+AC81+AD81+AF81+T81</f>
        <v>25987</v>
      </c>
      <c r="AI81" s="43">
        <f t="shared" ref="AI81:AI88" si="144">M81+N81+P81+R81+S81+U81+V81+Y81+AA81+AB81+AE81</f>
        <v>40089</v>
      </c>
      <c r="AJ81" s="247">
        <v>5346</v>
      </c>
      <c r="AK81" s="248">
        <v>1366</v>
      </c>
      <c r="AL81" s="247">
        <v>5113</v>
      </c>
      <c r="AM81" s="43">
        <f t="shared" ref="AM81:AM88" si="145">+SUM(AJ81:AL81)</f>
        <v>11825</v>
      </c>
      <c r="AN81" s="44">
        <f t="shared" ref="AN81:AN88" si="146">+AM81+AG81+L81</f>
        <v>219955</v>
      </c>
      <c r="AQ81" s="43">
        <f t="shared" ref="AQ81:AQ87" si="147">K81/AQ$5</f>
        <v>1374.875</v>
      </c>
      <c r="AR81" s="43">
        <f t="shared" ref="AR81:AT87" si="148">AG81/AR$5</f>
        <v>3670.8888888888887</v>
      </c>
      <c r="AS81" s="43">
        <f t="shared" si="148"/>
        <v>3712.4285714285716</v>
      </c>
      <c r="AT81" s="43">
        <f t="shared" si="148"/>
        <v>3644.4545454545455</v>
      </c>
      <c r="AU81" s="43">
        <f t="shared" ref="AU81:AV87" si="149">AM81/AU$5</f>
        <v>3941.6666666666665</v>
      </c>
      <c r="AV81" s="44">
        <f t="shared" si="149"/>
        <v>7584.6551724137935</v>
      </c>
      <c r="AW81" s="122"/>
      <c r="AX81" s="43">
        <f t="shared" ref="AX81:AX88" si="150">MEDIAN($D81:$K81)</f>
        <v>15832</v>
      </c>
      <c r="AY81" s="43">
        <f t="shared" ref="AY81:AY88" si="151">MEDIAN($M81:$AF81)</f>
        <v>2679.5</v>
      </c>
      <c r="AZ81" s="43">
        <f t="shared" ref="AZ81:AZ88" si="152">MEDIAN($AC81,$AD81,$Z81,$T81,$O81,Q81,AF81)</f>
        <v>2546</v>
      </c>
      <c r="BA81" s="43">
        <f t="shared" ref="BA81:BA88" si="153">MEDIAN($AE81,$AB81,$AA81,$Y81,$V81,$U81,$S81,$R81,$P81,$N81,$M81)</f>
        <v>2813</v>
      </c>
      <c r="BB81" s="43">
        <f t="shared" ref="BB81:BB88" si="154">MEDIAN($AJ81:$AL81)</f>
        <v>5113</v>
      </c>
      <c r="BC81" s="44">
        <f>MEDIAN((D81:K81,M81:V81,Y81:AF81,AJ81:AL81))</f>
        <v>5110</v>
      </c>
    </row>
    <row r="82" spans="1:55" s="204" customFormat="1">
      <c r="A82" s="199"/>
      <c r="B82" s="200" t="s">
        <v>231</v>
      </c>
      <c r="C82" s="201"/>
      <c r="D82" s="144">
        <v>0</v>
      </c>
      <c r="E82" s="160">
        <v>1400</v>
      </c>
      <c r="F82" s="160">
        <v>8650</v>
      </c>
      <c r="G82" s="160">
        <v>24426</v>
      </c>
      <c r="H82" s="144">
        <v>57665</v>
      </c>
      <c r="I82" s="144">
        <v>104196</v>
      </c>
      <c r="J82" s="160"/>
      <c r="K82" s="144">
        <v>3565</v>
      </c>
      <c r="L82" s="43">
        <f t="shared" si="141"/>
        <v>199902</v>
      </c>
      <c r="M82" s="160">
        <v>28091</v>
      </c>
      <c r="N82" s="160"/>
      <c r="O82" s="160">
        <v>39608</v>
      </c>
      <c r="P82" s="160">
        <v>12000</v>
      </c>
      <c r="Q82" s="160"/>
      <c r="R82" s="160">
        <v>20924</v>
      </c>
      <c r="S82" s="160">
        <v>4562</v>
      </c>
      <c r="T82" s="160">
        <v>3660</v>
      </c>
      <c r="U82" s="160">
        <v>26053</v>
      </c>
      <c r="V82" s="144"/>
      <c r="W82" s="144"/>
      <c r="X82" s="144"/>
      <c r="Y82" s="160">
        <v>39070</v>
      </c>
      <c r="Z82" s="160">
        <v>0</v>
      </c>
      <c r="AA82" s="250">
        <v>500</v>
      </c>
      <c r="AB82" s="160">
        <v>3778</v>
      </c>
      <c r="AC82" s="160"/>
      <c r="AD82" s="160">
        <v>3500</v>
      </c>
      <c r="AE82" s="160">
        <v>5500</v>
      </c>
      <c r="AF82" s="160">
        <v>2348</v>
      </c>
      <c r="AG82" s="43">
        <f t="shared" si="142"/>
        <v>189594</v>
      </c>
      <c r="AH82" s="43">
        <f t="shared" si="143"/>
        <v>49116</v>
      </c>
      <c r="AI82" s="43">
        <f t="shared" si="144"/>
        <v>140478</v>
      </c>
      <c r="AJ82" s="160">
        <v>37681</v>
      </c>
      <c r="AK82" s="144">
        <v>72143</v>
      </c>
      <c r="AL82" s="160">
        <v>11053</v>
      </c>
      <c r="AM82" s="43">
        <f t="shared" si="145"/>
        <v>120877</v>
      </c>
      <c r="AN82" s="44">
        <f t="shared" si="146"/>
        <v>510373</v>
      </c>
      <c r="AQ82" s="43">
        <f t="shared" si="147"/>
        <v>445.625</v>
      </c>
      <c r="AR82" s="43">
        <f t="shared" si="148"/>
        <v>10533</v>
      </c>
      <c r="AS82" s="43">
        <f t="shared" si="148"/>
        <v>7016.5714285714284</v>
      </c>
      <c r="AT82" s="43">
        <f t="shared" si="148"/>
        <v>12770.727272727272</v>
      </c>
      <c r="AU82" s="43">
        <f t="shared" si="149"/>
        <v>40292.333333333336</v>
      </c>
      <c r="AV82" s="44">
        <f t="shared" si="149"/>
        <v>17599.068965517243</v>
      </c>
      <c r="AW82" s="122"/>
      <c r="AX82" s="43">
        <f t="shared" si="150"/>
        <v>8650</v>
      </c>
      <c r="AY82" s="43">
        <f t="shared" si="151"/>
        <v>5031</v>
      </c>
      <c r="AZ82" s="43">
        <f t="shared" si="152"/>
        <v>3500</v>
      </c>
      <c r="BA82" s="43">
        <f t="shared" si="153"/>
        <v>12000</v>
      </c>
      <c r="BB82" s="43">
        <f t="shared" si="154"/>
        <v>37681</v>
      </c>
      <c r="BC82" s="44">
        <f>MEDIAN((D82:K82,M82:V82,Y82:AF82,AJ82:AL82))</f>
        <v>9851.5</v>
      </c>
    </row>
    <row r="83" spans="1:55" s="204" customFormat="1">
      <c r="A83" s="199"/>
      <c r="B83" s="200" t="s">
        <v>230</v>
      </c>
      <c r="C83" s="201"/>
      <c r="D83" s="144">
        <v>542</v>
      </c>
      <c r="E83" s="160">
        <v>14609</v>
      </c>
      <c r="F83" s="160">
        <v>18705</v>
      </c>
      <c r="G83" s="160">
        <v>0</v>
      </c>
      <c r="H83" s="144">
        <v>0</v>
      </c>
      <c r="I83" s="144">
        <v>0</v>
      </c>
      <c r="J83" s="160"/>
      <c r="K83" s="144">
        <v>30153</v>
      </c>
      <c r="L83" s="43">
        <f t="shared" si="141"/>
        <v>64009</v>
      </c>
      <c r="M83" s="160"/>
      <c r="N83" s="160"/>
      <c r="O83" s="160"/>
      <c r="P83" s="160">
        <v>26</v>
      </c>
      <c r="Q83" s="160">
        <v>0</v>
      </c>
      <c r="R83" s="160">
        <v>651</v>
      </c>
      <c r="S83" s="160">
        <v>0</v>
      </c>
      <c r="T83" s="160">
        <v>0</v>
      </c>
      <c r="U83" s="160"/>
      <c r="V83" s="144">
        <v>286</v>
      </c>
      <c r="W83" s="144"/>
      <c r="X83" s="144"/>
      <c r="Y83" s="160">
        <v>0</v>
      </c>
      <c r="Z83" s="160">
        <v>275</v>
      </c>
      <c r="AA83" s="250"/>
      <c r="AB83" s="160"/>
      <c r="AC83" s="160"/>
      <c r="AD83" s="160"/>
      <c r="AE83" s="160">
        <v>96</v>
      </c>
      <c r="AF83" s="160"/>
      <c r="AG83" s="43">
        <f t="shared" si="142"/>
        <v>1334</v>
      </c>
      <c r="AH83" s="43">
        <f t="shared" si="143"/>
        <v>275</v>
      </c>
      <c r="AI83" s="43">
        <f t="shared" si="144"/>
        <v>1059</v>
      </c>
      <c r="AJ83" s="160">
        <v>2199</v>
      </c>
      <c r="AK83" s="144"/>
      <c r="AL83" s="160">
        <v>0</v>
      </c>
      <c r="AM83" s="43">
        <f t="shared" si="145"/>
        <v>2199</v>
      </c>
      <c r="AN83" s="44">
        <f t="shared" si="146"/>
        <v>67542</v>
      </c>
      <c r="AQ83" s="43">
        <f t="shared" si="147"/>
        <v>3769.125</v>
      </c>
      <c r="AR83" s="43">
        <f t="shared" si="148"/>
        <v>74.111111111111114</v>
      </c>
      <c r="AS83" s="43">
        <f t="shared" si="148"/>
        <v>39.285714285714285</v>
      </c>
      <c r="AT83" s="43">
        <f t="shared" si="148"/>
        <v>96.272727272727266</v>
      </c>
      <c r="AU83" s="43">
        <f t="shared" si="149"/>
        <v>733</v>
      </c>
      <c r="AV83" s="44">
        <f t="shared" si="149"/>
        <v>2329.0344827586205</v>
      </c>
      <c r="AW83" s="122"/>
      <c r="AX83" s="43">
        <f t="shared" si="150"/>
        <v>542</v>
      </c>
      <c r="AY83" s="43">
        <f t="shared" si="151"/>
        <v>26</v>
      </c>
      <c r="AZ83" s="43">
        <f t="shared" si="152"/>
        <v>0</v>
      </c>
      <c r="BA83" s="43">
        <f t="shared" si="153"/>
        <v>61</v>
      </c>
      <c r="BB83" s="43">
        <f t="shared" si="154"/>
        <v>1099.5</v>
      </c>
      <c r="BC83" s="44">
        <f>MEDIAN((D83:K83,M83:V83,Y83:AF83,AJ83:AL83))</f>
        <v>61</v>
      </c>
    </row>
    <row r="84" spans="1:55" s="204" customFormat="1">
      <c r="A84" s="199"/>
      <c r="B84" s="200" t="s">
        <v>229</v>
      </c>
      <c r="C84" s="201"/>
      <c r="D84" s="144">
        <v>4359</v>
      </c>
      <c r="E84" s="160">
        <v>7362</v>
      </c>
      <c r="F84" s="160">
        <v>23376</v>
      </c>
      <c r="G84" s="160">
        <v>60114</v>
      </c>
      <c r="H84" s="144">
        <v>8780</v>
      </c>
      <c r="I84" s="144">
        <v>18084</v>
      </c>
      <c r="J84" s="160">
        <v>20454</v>
      </c>
      <c r="K84" s="144">
        <v>4072</v>
      </c>
      <c r="L84" s="43">
        <f t="shared" si="141"/>
        <v>146601</v>
      </c>
      <c r="M84" s="160">
        <v>228</v>
      </c>
      <c r="N84" s="160">
        <v>7415</v>
      </c>
      <c r="O84" s="160">
        <v>1822</v>
      </c>
      <c r="P84" s="160">
        <v>761</v>
      </c>
      <c r="Q84" s="160">
        <v>4482</v>
      </c>
      <c r="R84" s="160">
        <v>1248</v>
      </c>
      <c r="S84" s="160">
        <v>438</v>
      </c>
      <c r="T84" s="160">
        <v>1578</v>
      </c>
      <c r="U84" s="160">
        <v>877</v>
      </c>
      <c r="V84" s="144">
        <v>1580</v>
      </c>
      <c r="W84" s="144"/>
      <c r="X84" s="144"/>
      <c r="Y84" s="160">
        <v>2990</v>
      </c>
      <c r="Z84" s="160">
        <v>3154</v>
      </c>
      <c r="AA84" s="250">
        <v>4754</v>
      </c>
      <c r="AB84" s="160">
        <v>2652</v>
      </c>
      <c r="AC84" s="160">
        <v>12248</v>
      </c>
      <c r="AD84" s="160">
        <v>7166</v>
      </c>
      <c r="AE84" s="160">
        <v>352</v>
      </c>
      <c r="AF84" s="160">
        <v>8427</v>
      </c>
      <c r="AG84" s="43">
        <f t="shared" si="142"/>
        <v>62172</v>
      </c>
      <c r="AH84" s="43">
        <f t="shared" si="143"/>
        <v>38877</v>
      </c>
      <c r="AI84" s="43">
        <f t="shared" si="144"/>
        <v>23295</v>
      </c>
      <c r="AJ84" s="160">
        <v>3189</v>
      </c>
      <c r="AK84" s="144">
        <v>472</v>
      </c>
      <c r="AL84" s="160">
        <v>1318</v>
      </c>
      <c r="AM84" s="43">
        <f t="shared" si="145"/>
        <v>4979</v>
      </c>
      <c r="AN84" s="44">
        <f t="shared" si="146"/>
        <v>213752</v>
      </c>
      <c r="AQ84" s="43">
        <f t="shared" si="147"/>
        <v>509</v>
      </c>
      <c r="AR84" s="43">
        <f t="shared" si="148"/>
        <v>3454</v>
      </c>
      <c r="AS84" s="43">
        <f t="shared" si="148"/>
        <v>5553.8571428571431</v>
      </c>
      <c r="AT84" s="43">
        <f t="shared" si="148"/>
        <v>2117.7272727272725</v>
      </c>
      <c r="AU84" s="43">
        <f t="shared" si="149"/>
        <v>1659.6666666666667</v>
      </c>
      <c r="AV84" s="44">
        <f t="shared" si="149"/>
        <v>7370.7586206896549</v>
      </c>
      <c r="AW84" s="122"/>
      <c r="AX84" s="43">
        <f t="shared" si="150"/>
        <v>13432</v>
      </c>
      <c r="AY84" s="43">
        <f t="shared" si="151"/>
        <v>2237</v>
      </c>
      <c r="AZ84" s="43">
        <f t="shared" si="152"/>
        <v>4482</v>
      </c>
      <c r="BA84" s="43">
        <f t="shared" si="153"/>
        <v>1248</v>
      </c>
      <c r="BB84" s="43">
        <f t="shared" si="154"/>
        <v>1318</v>
      </c>
      <c r="BC84" s="44">
        <f>MEDIAN((D84:K84,M84:V84,Y84:AF84,AJ84:AL84))</f>
        <v>3189</v>
      </c>
    </row>
    <row r="85" spans="1:55" s="204" customFormat="1">
      <c r="A85" s="199"/>
      <c r="B85" s="200" t="s">
        <v>228</v>
      </c>
      <c r="C85" s="201"/>
      <c r="D85" s="144">
        <v>1408</v>
      </c>
      <c r="E85" s="160">
        <v>2523</v>
      </c>
      <c r="F85" s="160">
        <v>8205</v>
      </c>
      <c r="G85" s="160">
        <v>13786</v>
      </c>
      <c r="H85" s="144">
        <v>6832</v>
      </c>
      <c r="I85" s="144">
        <v>4307</v>
      </c>
      <c r="J85" s="160">
        <v>5358</v>
      </c>
      <c r="K85" s="144">
        <v>12060</v>
      </c>
      <c r="L85" s="43">
        <f t="shared" si="141"/>
        <v>54479</v>
      </c>
      <c r="M85" s="160"/>
      <c r="N85" s="160">
        <v>346</v>
      </c>
      <c r="O85" s="160">
        <v>272</v>
      </c>
      <c r="P85" s="160">
        <v>272</v>
      </c>
      <c r="Q85" s="160">
        <v>0</v>
      </c>
      <c r="R85" s="160">
        <v>712</v>
      </c>
      <c r="S85" s="160">
        <v>196</v>
      </c>
      <c r="T85" s="160">
        <v>413</v>
      </c>
      <c r="U85" s="160">
        <v>861</v>
      </c>
      <c r="V85" s="144">
        <v>211</v>
      </c>
      <c r="W85" s="144"/>
      <c r="X85" s="144"/>
      <c r="Y85" s="160">
        <v>1610</v>
      </c>
      <c r="Z85" s="160">
        <v>644</v>
      </c>
      <c r="AA85" s="250">
        <v>121</v>
      </c>
      <c r="AB85" s="160">
        <v>18</v>
      </c>
      <c r="AC85" s="160">
        <v>0</v>
      </c>
      <c r="AD85" s="160">
        <v>7</v>
      </c>
      <c r="AE85" s="160">
        <v>116</v>
      </c>
      <c r="AF85" s="160">
        <v>274</v>
      </c>
      <c r="AG85" s="43">
        <f t="shared" si="142"/>
        <v>6073</v>
      </c>
      <c r="AH85" s="43">
        <f t="shared" si="143"/>
        <v>1610</v>
      </c>
      <c r="AI85" s="43">
        <f t="shared" si="144"/>
        <v>4463</v>
      </c>
      <c r="AJ85" s="160">
        <v>311</v>
      </c>
      <c r="AK85" s="144">
        <v>37</v>
      </c>
      <c r="AL85" s="160">
        <v>0</v>
      </c>
      <c r="AM85" s="43">
        <f t="shared" si="145"/>
        <v>348</v>
      </c>
      <c r="AN85" s="44">
        <f t="shared" si="146"/>
        <v>60900</v>
      </c>
      <c r="AQ85" s="43">
        <f t="shared" si="147"/>
        <v>1507.5</v>
      </c>
      <c r="AR85" s="43">
        <f t="shared" si="148"/>
        <v>337.38888888888891</v>
      </c>
      <c r="AS85" s="43">
        <f t="shared" si="148"/>
        <v>230</v>
      </c>
      <c r="AT85" s="43">
        <f t="shared" si="148"/>
        <v>405.72727272727275</v>
      </c>
      <c r="AU85" s="43">
        <f t="shared" si="149"/>
        <v>116</v>
      </c>
      <c r="AV85" s="44">
        <f t="shared" si="149"/>
        <v>2100</v>
      </c>
      <c r="AW85" s="122"/>
      <c r="AX85" s="43">
        <f t="shared" si="150"/>
        <v>6095</v>
      </c>
      <c r="AY85" s="43">
        <f t="shared" si="151"/>
        <v>272</v>
      </c>
      <c r="AZ85" s="43">
        <f t="shared" si="152"/>
        <v>272</v>
      </c>
      <c r="BA85" s="43">
        <f t="shared" si="153"/>
        <v>241.5</v>
      </c>
      <c r="BB85" s="43">
        <f t="shared" si="154"/>
        <v>37</v>
      </c>
      <c r="BC85" s="44">
        <f>MEDIAN((D85:K85,M85:V85,Y85:AF85,AJ85:AL85))</f>
        <v>328.5</v>
      </c>
    </row>
    <row r="86" spans="1:55" s="204" customFormat="1">
      <c r="A86" s="199"/>
      <c r="B86" s="200" t="s">
        <v>227</v>
      </c>
      <c r="C86" s="201"/>
      <c r="D86" s="144">
        <v>208</v>
      </c>
      <c r="E86" s="160">
        <v>1019</v>
      </c>
      <c r="F86" s="160">
        <v>1474</v>
      </c>
      <c r="G86" s="160">
        <v>1649</v>
      </c>
      <c r="H86" s="144">
        <v>1437</v>
      </c>
      <c r="I86" s="144">
        <v>594</v>
      </c>
      <c r="J86" s="160">
        <v>1020</v>
      </c>
      <c r="K86" s="144">
        <v>66</v>
      </c>
      <c r="L86" s="43">
        <f t="shared" si="141"/>
        <v>7467</v>
      </c>
      <c r="M86" s="160">
        <v>69</v>
      </c>
      <c r="N86" s="160"/>
      <c r="O86" s="160">
        <v>1069</v>
      </c>
      <c r="P86" s="160">
        <v>597</v>
      </c>
      <c r="Q86" s="160">
        <v>739</v>
      </c>
      <c r="R86" s="160">
        <v>0</v>
      </c>
      <c r="S86" s="160">
        <v>29</v>
      </c>
      <c r="T86" s="160">
        <v>187</v>
      </c>
      <c r="U86" s="160">
        <v>1069</v>
      </c>
      <c r="V86" s="144"/>
      <c r="W86" s="144"/>
      <c r="X86" s="144"/>
      <c r="Y86" s="160">
        <v>606</v>
      </c>
      <c r="Z86" s="160">
        <v>637</v>
      </c>
      <c r="AA86" s="250">
        <v>97</v>
      </c>
      <c r="AB86" s="160">
        <v>226</v>
      </c>
      <c r="AC86" s="160">
        <v>354</v>
      </c>
      <c r="AD86" s="160">
        <v>17</v>
      </c>
      <c r="AE86" s="160">
        <v>30</v>
      </c>
      <c r="AF86" s="160">
        <v>142</v>
      </c>
      <c r="AG86" s="43">
        <f t="shared" si="142"/>
        <v>5868</v>
      </c>
      <c r="AH86" s="43">
        <f t="shared" si="143"/>
        <v>3145</v>
      </c>
      <c r="AI86" s="43">
        <f t="shared" si="144"/>
        <v>2723</v>
      </c>
      <c r="AJ86" s="160">
        <v>2068</v>
      </c>
      <c r="AK86" s="144"/>
      <c r="AL86" s="160">
        <v>0</v>
      </c>
      <c r="AM86" s="43">
        <f t="shared" si="145"/>
        <v>2068</v>
      </c>
      <c r="AN86" s="44">
        <f t="shared" si="146"/>
        <v>15403</v>
      </c>
      <c r="AQ86" s="43">
        <f t="shared" si="147"/>
        <v>8.25</v>
      </c>
      <c r="AR86" s="43">
        <f t="shared" si="148"/>
        <v>326</v>
      </c>
      <c r="AS86" s="43">
        <f t="shared" si="148"/>
        <v>449.28571428571428</v>
      </c>
      <c r="AT86" s="43">
        <f t="shared" si="148"/>
        <v>247.54545454545453</v>
      </c>
      <c r="AU86" s="43">
        <f t="shared" si="149"/>
        <v>689.33333333333337</v>
      </c>
      <c r="AV86" s="44">
        <f t="shared" si="149"/>
        <v>531.13793103448279</v>
      </c>
      <c r="AW86" s="122"/>
      <c r="AX86" s="43">
        <f t="shared" si="150"/>
        <v>1019.5</v>
      </c>
      <c r="AY86" s="43">
        <f t="shared" si="151"/>
        <v>206.5</v>
      </c>
      <c r="AZ86" s="43">
        <f t="shared" si="152"/>
        <v>354</v>
      </c>
      <c r="BA86" s="43">
        <f t="shared" si="153"/>
        <v>97</v>
      </c>
      <c r="BB86" s="43">
        <f t="shared" si="154"/>
        <v>1034</v>
      </c>
      <c r="BC86" s="44">
        <f>MEDIAN((D86:K86,M86:V86,Y86:AF86,AJ86:AL86))</f>
        <v>474</v>
      </c>
    </row>
    <row r="87" spans="1:55" s="204" customFormat="1">
      <c r="A87" s="199"/>
      <c r="B87" s="251" t="s">
        <v>125</v>
      </c>
      <c r="C87" s="201"/>
      <c r="D87" s="144">
        <v>0</v>
      </c>
      <c r="E87" s="160">
        <v>3878</v>
      </c>
      <c r="F87" s="160">
        <v>3745</v>
      </c>
      <c r="G87" s="160">
        <v>390</v>
      </c>
      <c r="H87" s="144">
        <v>0</v>
      </c>
      <c r="I87" s="144">
        <v>0</v>
      </c>
      <c r="J87" s="160"/>
      <c r="K87" s="144">
        <v>2896</v>
      </c>
      <c r="L87" s="43">
        <f t="shared" si="141"/>
        <v>10909</v>
      </c>
      <c r="M87" s="160"/>
      <c r="N87" s="160">
        <v>35</v>
      </c>
      <c r="O87" s="160"/>
      <c r="P87" s="160"/>
      <c r="Q87" s="160">
        <v>2774</v>
      </c>
      <c r="R87" s="160">
        <v>0</v>
      </c>
      <c r="S87" s="160">
        <v>48</v>
      </c>
      <c r="T87" s="160">
        <v>0</v>
      </c>
      <c r="U87" s="160"/>
      <c r="V87" s="144">
        <v>0</v>
      </c>
      <c r="W87" s="144"/>
      <c r="X87" s="144"/>
      <c r="Y87" s="160">
        <v>0</v>
      </c>
      <c r="Z87" s="160"/>
      <c r="AA87" s="250">
        <v>13</v>
      </c>
      <c r="AB87" s="160"/>
      <c r="AC87" s="160">
        <v>2393</v>
      </c>
      <c r="AD87" s="160"/>
      <c r="AE87" s="160">
        <v>72</v>
      </c>
      <c r="AF87" s="160">
        <v>1604</v>
      </c>
      <c r="AG87" s="43">
        <f t="shared" si="142"/>
        <v>6939</v>
      </c>
      <c r="AH87" s="43">
        <f t="shared" si="143"/>
        <v>6771</v>
      </c>
      <c r="AI87" s="43">
        <f t="shared" si="144"/>
        <v>168</v>
      </c>
      <c r="AJ87" s="160">
        <v>0</v>
      </c>
      <c r="AK87" s="144"/>
      <c r="AL87" s="160">
        <v>0</v>
      </c>
      <c r="AM87" s="43">
        <f t="shared" si="145"/>
        <v>0</v>
      </c>
      <c r="AN87" s="44">
        <f t="shared" si="146"/>
        <v>17848</v>
      </c>
      <c r="AQ87" s="43">
        <f t="shared" si="147"/>
        <v>362</v>
      </c>
      <c r="AR87" s="43">
        <f t="shared" si="148"/>
        <v>385.5</v>
      </c>
      <c r="AS87" s="43">
        <f t="shared" si="148"/>
        <v>967.28571428571433</v>
      </c>
      <c r="AT87" s="43">
        <f t="shared" si="148"/>
        <v>15.272727272727273</v>
      </c>
      <c r="AU87" s="43">
        <f t="shared" si="149"/>
        <v>0</v>
      </c>
      <c r="AV87" s="44">
        <f t="shared" si="149"/>
        <v>615.44827586206895</v>
      </c>
      <c r="AW87" s="122"/>
      <c r="AX87" s="43">
        <f t="shared" si="150"/>
        <v>390</v>
      </c>
      <c r="AY87" s="43">
        <f t="shared" si="151"/>
        <v>35</v>
      </c>
      <c r="AZ87" s="43">
        <f t="shared" si="152"/>
        <v>1998.5</v>
      </c>
      <c r="BA87" s="43">
        <f t="shared" si="153"/>
        <v>13</v>
      </c>
      <c r="BB87" s="43">
        <f t="shared" si="154"/>
        <v>0</v>
      </c>
      <c r="BC87" s="44">
        <f>MEDIAN((D87:K87,M87:V87,Y87:AF87,AJ87:AL87))</f>
        <v>24</v>
      </c>
    </row>
    <row r="88" spans="1:55" s="204" customFormat="1">
      <c r="A88" s="199"/>
      <c r="B88" s="200"/>
      <c r="C88" s="210" t="s">
        <v>226</v>
      </c>
      <c r="D88" s="252">
        <f t="shared" ref="D88:K88" si="155">SUM(D81:D87)</f>
        <v>15945</v>
      </c>
      <c r="E88" s="252">
        <f t="shared" si="155"/>
        <v>44767</v>
      </c>
      <c r="F88" s="252">
        <f t="shared" si="155"/>
        <v>100291</v>
      </c>
      <c r="G88" s="252">
        <f t="shared" si="155"/>
        <v>120883</v>
      </c>
      <c r="H88" s="252">
        <f t="shared" si="155"/>
        <v>92402</v>
      </c>
      <c r="I88" s="252">
        <f t="shared" si="155"/>
        <v>139802</v>
      </c>
      <c r="J88" s="252">
        <f t="shared" si="155"/>
        <v>47520</v>
      </c>
      <c r="K88" s="252">
        <f t="shared" si="155"/>
        <v>63811</v>
      </c>
      <c r="L88" s="45">
        <f t="shared" si="141"/>
        <v>625421</v>
      </c>
      <c r="M88" s="252">
        <f t="shared" ref="M88:V88" si="156">SUM(M81:M87)</f>
        <v>29954</v>
      </c>
      <c r="N88" s="252">
        <f t="shared" si="156"/>
        <v>10609</v>
      </c>
      <c r="O88" s="252">
        <f t="shared" si="156"/>
        <v>48696</v>
      </c>
      <c r="P88" s="252">
        <f t="shared" si="156"/>
        <v>16892</v>
      </c>
      <c r="Q88" s="252">
        <f t="shared" si="156"/>
        <v>14844</v>
      </c>
      <c r="R88" s="252">
        <f t="shared" si="156"/>
        <v>25770</v>
      </c>
      <c r="S88" s="252">
        <f t="shared" si="156"/>
        <v>10383</v>
      </c>
      <c r="T88" s="252">
        <f t="shared" si="156"/>
        <v>5883</v>
      </c>
      <c r="U88" s="252">
        <f t="shared" si="156"/>
        <v>31252</v>
      </c>
      <c r="V88" s="252">
        <f t="shared" si="156"/>
        <v>7112</v>
      </c>
      <c r="W88" s="252"/>
      <c r="X88" s="252"/>
      <c r="Y88" s="252">
        <f t="shared" ref="Y88:AF88" si="157">SUM(Y81:Y87)</f>
        <v>44442</v>
      </c>
      <c r="Z88" s="252">
        <f t="shared" si="157"/>
        <v>7256</v>
      </c>
      <c r="AA88" s="252">
        <f t="shared" si="157"/>
        <v>9437</v>
      </c>
      <c r="AB88" s="252">
        <f t="shared" si="157"/>
        <v>18508</v>
      </c>
      <c r="AC88" s="252">
        <f t="shared" si="157"/>
        <v>16334</v>
      </c>
      <c r="AD88" s="252">
        <f t="shared" si="157"/>
        <v>19401</v>
      </c>
      <c r="AE88" s="252">
        <f t="shared" si="157"/>
        <v>7916</v>
      </c>
      <c r="AF88" s="252">
        <f t="shared" si="157"/>
        <v>13367</v>
      </c>
      <c r="AG88" s="45">
        <f t="shared" si="142"/>
        <v>338056</v>
      </c>
      <c r="AH88" s="45">
        <f t="shared" si="143"/>
        <v>125781</v>
      </c>
      <c r="AI88" s="45">
        <f t="shared" si="144"/>
        <v>212275</v>
      </c>
      <c r="AJ88" s="252">
        <f>SUM(AJ81:AJ87)</f>
        <v>50794</v>
      </c>
      <c r="AK88" s="252">
        <f>SUM(AK81:AK87)</f>
        <v>74018</v>
      </c>
      <c r="AL88" s="252">
        <f>SUM(AL81:AL87)</f>
        <v>17484</v>
      </c>
      <c r="AM88" s="45">
        <f t="shared" si="145"/>
        <v>142296</v>
      </c>
      <c r="AN88" s="211">
        <f t="shared" si="146"/>
        <v>1105773</v>
      </c>
      <c r="AQ88" s="45">
        <f>K88/AQ$5</f>
        <v>7976.375</v>
      </c>
      <c r="AR88" s="45">
        <f>AG88/AR$5</f>
        <v>18780.888888888891</v>
      </c>
      <c r="AS88" s="45">
        <f>AH88/AS$5</f>
        <v>17968.714285714286</v>
      </c>
      <c r="AT88" s="45">
        <f>AI88/AT$5</f>
        <v>19297.727272727272</v>
      </c>
      <c r="AU88" s="45">
        <f>AM88/AU$5</f>
        <v>47432</v>
      </c>
      <c r="AV88" s="211">
        <f>AN88/AV$5</f>
        <v>38130.103448275862</v>
      </c>
      <c r="AW88" s="122"/>
      <c r="AX88" s="45">
        <f t="shared" si="150"/>
        <v>78106.5</v>
      </c>
      <c r="AY88" s="45">
        <f t="shared" si="151"/>
        <v>15589</v>
      </c>
      <c r="AZ88" s="45">
        <f t="shared" si="152"/>
        <v>14844</v>
      </c>
      <c r="BA88" s="45">
        <f t="shared" si="153"/>
        <v>16892</v>
      </c>
      <c r="BB88" s="45">
        <f t="shared" si="154"/>
        <v>50794</v>
      </c>
      <c r="BC88" s="211">
        <f>MEDIAN((D88:K88,M88:V88,Y88:AF88,AJ88:AL88))</f>
        <v>19401</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c r="K91" s="144">
        <v>0</v>
      </c>
      <c r="L91" s="43"/>
      <c r="M91" s="160"/>
      <c r="N91" s="160"/>
      <c r="O91" s="160"/>
      <c r="P91" s="160"/>
      <c r="Q91" s="160">
        <v>0</v>
      </c>
      <c r="R91" s="160">
        <v>0</v>
      </c>
      <c r="S91" s="160">
        <v>0</v>
      </c>
      <c r="T91" s="160">
        <v>0</v>
      </c>
      <c r="U91" s="160"/>
      <c r="V91" s="144"/>
      <c r="W91" s="144"/>
      <c r="X91" s="144"/>
      <c r="Y91" s="160">
        <v>0</v>
      </c>
      <c r="Z91" s="160"/>
      <c r="AA91" s="250"/>
      <c r="AB91" s="160"/>
      <c r="AC91" s="160"/>
      <c r="AD91" s="160"/>
      <c r="AE91" s="160"/>
      <c r="AF91" s="160"/>
      <c r="AG91" s="43">
        <f t="shared" ref="AG91:AG100" si="158">+SUM(M91:AF91)</f>
        <v>0</v>
      </c>
      <c r="AH91" s="43">
        <f t="shared" ref="AH91:AH100" si="159">O91+Q91+Z91+AC91+AD91+AF91+T91</f>
        <v>0</v>
      </c>
      <c r="AI91" s="43">
        <f t="shared" ref="AI91:AI100" si="160">M91+N91+P91+R91+S91+U91+V91+Y91+AA91+AB91+AE91</f>
        <v>0</v>
      </c>
      <c r="AJ91" s="160">
        <v>0</v>
      </c>
      <c r="AK91" s="144">
        <v>0</v>
      </c>
      <c r="AL91" s="160">
        <v>0</v>
      </c>
      <c r="AM91" s="43">
        <f t="shared" ref="AM91:AM100" si="161">+SUM(AJ91:AL91)</f>
        <v>0</v>
      </c>
      <c r="AN91" s="44">
        <f t="shared" ref="AN91:AN100" si="162">+AM91+AG91+L91</f>
        <v>0</v>
      </c>
      <c r="AQ91" s="43">
        <f>K91/AQ$5</f>
        <v>0</v>
      </c>
      <c r="AR91" s="43">
        <f>AG91/AR$5</f>
        <v>0</v>
      </c>
      <c r="AS91" s="43">
        <f>AH91/AS$5</f>
        <v>0</v>
      </c>
      <c r="AT91" s="43">
        <f>AI91/AT$5</f>
        <v>0</v>
      </c>
      <c r="AU91" s="43">
        <f>AM91/AU$5</f>
        <v>0</v>
      </c>
      <c r="AV91" s="44">
        <f>AN91/AV$5</f>
        <v>0</v>
      </c>
      <c r="AW91" s="122"/>
      <c r="AX91" s="43">
        <f t="shared" ref="AX91:AX102" si="163">MEDIAN($D91:$K91)</f>
        <v>0</v>
      </c>
      <c r="AY91" s="43">
        <f t="shared" ref="AY91:AY102" si="164">MEDIAN($M91:$AF91)</f>
        <v>0</v>
      </c>
      <c r="AZ91" s="43">
        <f t="shared" ref="AZ91:AZ100" si="165">MEDIAN($AC91,$AD91,$Z91,$T91,$O91,Q91,AF91)</f>
        <v>0</v>
      </c>
      <c r="BA91" s="43">
        <f t="shared" ref="BA91:BA100" si="166">MEDIAN($AE91,$AB91,$AA91,$Y91,$V91,$U91,$S91,$R91,$P91,$N91,$M91)</f>
        <v>0</v>
      </c>
      <c r="BB91" s="43">
        <f t="shared" ref="BB91:BB102" si="167">MEDIAN($AJ91:$AL91)</f>
        <v>0</v>
      </c>
      <c r="BC91" s="44">
        <f>MEDIAN((D91:K91,M91:V91,Y91:AF91,AJ91:AL91))</f>
        <v>0</v>
      </c>
    </row>
    <row r="92" spans="1:55" s="204" customFormat="1">
      <c r="A92" s="199"/>
      <c r="B92" s="200" t="s">
        <v>223</v>
      </c>
      <c r="C92" s="201"/>
      <c r="D92" s="144">
        <v>42072</v>
      </c>
      <c r="E92" s="160">
        <v>12912</v>
      </c>
      <c r="F92" s="160">
        <v>27469</v>
      </c>
      <c r="G92" s="160">
        <v>105728</v>
      </c>
      <c r="H92" s="144">
        <v>21198</v>
      </c>
      <c r="I92" s="144">
        <v>38905</v>
      </c>
      <c r="J92" s="160">
        <v>18623</v>
      </c>
      <c r="K92" s="144">
        <v>28921</v>
      </c>
      <c r="L92" s="43">
        <f t="shared" ref="L92:L100" si="168">+SUM(D92:K92)</f>
        <v>295828</v>
      </c>
      <c r="M92" s="160">
        <v>1869</v>
      </c>
      <c r="N92" s="160">
        <v>3745</v>
      </c>
      <c r="O92" s="160">
        <v>7129</v>
      </c>
      <c r="P92" s="160">
        <v>3790</v>
      </c>
      <c r="Q92" s="160">
        <v>11477</v>
      </c>
      <c r="R92" s="160">
        <v>4411</v>
      </c>
      <c r="S92" s="160">
        <v>1908</v>
      </c>
      <c r="T92" s="160">
        <v>4202</v>
      </c>
      <c r="U92" s="160">
        <v>600</v>
      </c>
      <c r="V92" s="144">
        <v>1648</v>
      </c>
      <c r="W92" s="144"/>
      <c r="X92" s="144"/>
      <c r="Y92" s="160">
        <v>3703</v>
      </c>
      <c r="Z92" s="160">
        <v>10534</v>
      </c>
      <c r="AA92" s="250">
        <v>4842</v>
      </c>
      <c r="AB92" s="160">
        <v>3259</v>
      </c>
      <c r="AC92" s="160">
        <v>7717</v>
      </c>
      <c r="AD92" s="160">
        <v>5222</v>
      </c>
      <c r="AE92" s="160">
        <v>1513</v>
      </c>
      <c r="AF92" s="160">
        <v>7503</v>
      </c>
      <c r="AG92" s="43">
        <f t="shared" si="158"/>
        <v>85072</v>
      </c>
      <c r="AH92" s="43">
        <f t="shared" si="159"/>
        <v>53784</v>
      </c>
      <c r="AI92" s="43">
        <f t="shared" si="160"/>
        <v>31288</v>
      </c>
      <c r="AJ92" s="160">
        <v>10553</v>
      </c>
      <c r="AK92" s="144">
        <v>462</v>
      </c>
      <c r="AL92" s="160">
        <v>2777</v>
      </c>
      <c r="AM92" s="43">
        <f t="shared" si="161"/>
        <v>13792</v>
      </c>
      <c r="AN92" s="44">
        <f t="shared" si="162"/>
        <v>394692</v>
      </c>
      <c r="AQ92" s="43">
        <f t="shared" ref="AQ92:AQ99" si="169">K92/AQ$5</f>
        <v>3615.125</v>
      </c>
      <c r="AR92" s="43">
        <f t="shared" ref="AR92:AT99" si="170">AG92/AR$5</f>
        <v>4726.2222222222226</v>
      </c>
      <c r="AS92" s="43">
        <f t="shared" si="170"/>
        <v>7683.4285714285716</v>
      </c>
      <c r="AT92" s="43">
        <f t="shared" si="170"/>
        <v>2844.3636363636365</v>
      </c>
      <c r="AU92" s="43">
        <f t="shared" ref="AU92:AV99" si="171">AM92/AU$5</f>
        <v>4597.333333333333</v>
      </c>
      <c r="AV92" s="44">
        <f t="shared" si="171"/>
        <v>13610.068965517241</v>
      </c>
      <c r="AW92" s="122"/>
      <c r="AX92" s="43">
        <f t="shared" si="163"/>
        <v>28195</v>
      </c>
      <c r="AY92" s="43">
        <f t="shared" si="164"/>
        <v>3996</v>
      </c>
      <c r="AZ92" s="43">
        <f t="shared" si="165"/>
        <v>7503</v>
      </c>
      <c r="BA92" s="43">
        <f t="shared" si="166"/>
        <v>3259</v>
      </c>
      <c r="BB92" s="43">
        <f t="shared" si="167"/>
        <v>2777</v>
      </c>
      <c r="BC92" s="44">
        <f>MEDIAN((D92:K92,M92:V92,Y92:AF92,AJ92:AL92))</f>
        <v>5222</v>
      </c>
    </row>
    <row r="93" spans="1:55" s="204" customFormat="1">
      <c r="A93" s="199"/>
      <c r="B93" s="200" t="s">
        <v>222</v>
      </c>
      <c r="C93" s="201"/>
      <c r="D93" s="144">
        <v>16917</v>
      </c>
      <c r="E93" s="160">
        <v>4453</v>
      </c>
      <c r="F93" s="160">
        <v>18445</v>
      </c>
      <c r="G93" s="160">
        <v>36467</v>
      </c>
      <c r="H93" s="144">
        <v>14784</v>
      </c>
      <c r="I93" s="144">
        <v>42893</v>
      </c>
      <c r="J93" s="160">
        <v>12733</v>
      </c>
      <c r="K93" s="144">
        <v>15682</v>
      </c>
      <c r="L93" s="43">
        <f t="shared" si="168"/>
        <v>162374</v>
      </c>
      <c r="M93" s="160">
        <v>753</v>
      </c>
      <c r="N93" s="160">
        <v>1481</v>
      </c>
      <c r="O93" s="160">
        <v>3715</v>
      </c>
      <c r="P93" s="160">
        <v>2933</v>
      </c>
      <c r="Q93" s="160">
        <v>4263</v>
      </c>
      <c r="R93" s="160">
        <v>1389</v>
      </c>
      <c r="S93" s="160">
        <v>1132</v>
      </c>
      <c r="T93" s="160">
        <v>2186</v>
      </c>
      <c r="U93" s="160">
        <v>1675</v>
      </c>
      <c r="V93" s="144">
        <v>771</v>
      </c>
      <c r="W93" s="144"/>
      <c r="X93" s="144"/>
      <c r="Y93" s="160">
        <v>2826</v>
      </c>
      <c r="Z93" s="160">
        <v>8010</v>
      </c>
      <c r="AA93" s="250">
        <v>2990</v>
      </c>
      <c r="AB93" s="160">
        <v>695</v>
      </c>
      <c r="AC93" s="160">
        <v>4770</v>
      </c>
      <c r="AD93" s="160">
        <v>3167</v>
      </c>
      <c r="AE93" s="160">
        <v>854</v>
      </c>
      <c r="AF93" s="160">
        <v>3160</v>
      </c>
      <c r="AG93" s="43">
        <f t="shared" si="158"/>
        <v>46770</v>
      </c>
      <c r="AH93" s="43">
        <f t="shared" si="159"/>
        <v>29271</v>
      </c>
      <c r="AI93" s="43">
        <f t="shared" si="160"/>
        <v>17499</v>
      </c>
      <c r="AJ93" s="160">
        <v>5730</v>
      </c>
      <c r="AK93" s="144">
        <v>870</v>
      </c>
      <c r="AL93" s="160">
        <v>1224</v>
      </c>
      <c r="AM93" s="43">
        <f t="shared" si="161"/>
        <v>7824</v>
      </c>
      <c r="AN93" s="44">
        <f t="shared" si="162"/>
        <v>216968</v>
      </c>
      <c r="AQ93" s="43">
        <f t="shared" si="169"/>
        <v>1960.25</v>
      </c>
      <c r="AR93" s="43">
        <f t="shared" si="170"/>
        <v>2598.3333333333335</v>
      </c>
      <c r="AS93" s="43">
        <f t="shared" si="170"/>
        <v>4181.5714285714284</v>
      </c>
      <c r="AT93" s="43">
        <f t="shared" si="170"/>
        <v>1590.8181818181818</v>
      </c>
      <c r="AU93" s="43">
        <f t="shared" si="171"/>
        <v>2608</v>
      </c>
      <c r="AV93" s="44">
        <f t="shared" si="171"/>
        <v>7481.6551724137935</v>
      </c>
      <c r="AW93" s="122"/>
      <c r="AX93" s="43">
        <f t="shared" si="163"/>
        <v>16299.5</v>
      </c>
      <c r="AY93" s="43">
        <f t="shared" si="164"/>
        <v>2506</v>
      </c>
      <c r="AZ93" s="43">
        <f t="shared" si="165"/>
        <v>3715</v>
      </c>
      <c r="BA93" s="43">
        <f t="shared" si="166"/>
        <v>1389</v>
      </c>
      <c r="BB93" s="43">
        <f t="shared" si="167"/>
        <v>1224</v>
      </c>
      <c r="BC93" s="44">
        <f>MEDIAN((D93:K93,M93:V93,Y93:AF93,AJ93:AL93))</f>
        <v>3160</v>
      </c>
    </row>
    <row r="94" spans="1:55" s="204" customFormat="1">
      <c r="A94" s="199"/>
      <c r="B94" s="200" t="s">
        <v>221</v>
      </c>
      <c r="C94" s="201"/>
      <c r="D94" s="144">
        <v>34414</v>
      </c>
      <c r="E94" s="160">
        <v>2998</v>
      </c>
      <c r="F94" s="160">
        <v>17350</v>
      </c>
      <c r="G94" s="160">
        <v>19589</v>
      </c>
      <c r="H94" s="144">
        <v>5400</v>
      </c>
      <c r="I94" s="144">
        <v>7347</v>
      </c>
      <c r="J94" s="160">
        <v>19008</v>
      </c>
      <c r="K94" s="144">
        <v>7148</v>
      </c>
      <c r="L94" s="43">
        <f t="shared" si="168"/>
        <v>113254</v>
      </c>
      <c r="M94" s="160">
        <v>327</v>
      </c>
      <c r="N94" s="160">
        <v>6201</v>
      </c>
      <c r="O94" s="160">
        <v>3228</v>
      </c>
      <c r="P94" s="160">
        <v>1355</v>
      </c>
      <c r="Q94" s="160">
        <v>3912</v>
      </c>
      <c r="R94" s="160">
        <v>7250</v>
      </c>
      <c r="S94" s="160">
        <v>362</v>
      </c>
      <c r="T94" s="160">
        <v>1808</v>
      </c>
      <c r="U94" s="160">
        <v>1714</v>
      </c>
      <c r="V94" s="144">
        <v>183</v>
      </c>
      <c r="W94" s="144"/>
      <c r="X94" s="144"/>
      <c r="Y94" s="160">
        <v>3274</v>
      </c>
      <c r="Z94" s="160">
        <v>7909</v>
      </c>
      <c r="AA94" s="250">
        <v>5926</v>
      </c>
      <c r="AB94" s="160">
        <v>4816</v>
      </c>
      <c r="AC94" s="160">
        <v>15545</v>
      </c>
      <c r="AD94" s="160">
        <v>4840</v>
      </c>
      <c r="AE94" s="160">
        <v>447</v>
      </c>
      <c r="AF94" s="160">
        <v>8807</v>
      </c>
      <c r="AG94" s="43">
        <f t="shared" si="158"/>
        <v>77904</v>
      </c>
      <c r="AH94" s="43">
        <f t="shared" si="159"/>
        <v>46049</v>
      </c>
      <c r="AI94" s="43">
        <f t="shared" si="160"/>
        <v>31855</v>
      </c>
      <c r="AJ94" s="160">
        <v>376</v>
      </c>
      <c r="AK94" s="144">
        <v>112</v>
      </c>
      <c r="AL94" s="160">
        <v>179</v>
      </c>
      <c r="AM94" s="43">
        <f t="shared" si="161"/>
        <v>667</v>
      </c>
      <c r="AN94" s="44">
        <f t="shared" si="162"/>
        <v>191825</v>
      </c>
      <c r="AQ94" s="43">
        <f t="shared" si="169"/>
        <v>893.5</v>
      </c>
      <c r="AR94" s="43">
        <f t="shared" si="170"/>
        <v>4328</v>
      </c>
      <c r="AS94" s="43">
        <f t="shared" si="170"/>
        <v>6578.4285714285716</v>
      </c>
      <c r="AT94" s="43">
        <f t="shared" si="170"/>
        <v>2895.909090909091</v>
      </c>
      <c r="AU94" s="43">
        <f t="shared" si="171"/>
        <v>222.33333333333334</v>
      </c>
      <c r="AV94" s="44">
        <f t="shared" si="171"/>
        <v>6614.6551724137935</v>
      </c>
      <c r="AW94" s="122"/>
      <c r="AX94" s="43">
        <f t="shared" si="163"/>
        <v>12348.5</v>
      </c>
      <c r="AY94" s="43">
        <f t="shared" si="164"/>
        <v>3593</v>
      </c>
      <c r="AZ94" s="43">
        <f t="shared" si="165"/>
        <v>4840</v>
      </c>
      <c r="BA94" s="43">
        <f t="shared" si="166"/>
        <v>1714</v>
      </c>
      <c r="BB94" s="43">
        <f t="shared" si="167"/>
        <v>179</v>
      </c>
      <c r="BC94" s="44">
        <f>MEDIAN((D94:K94,M94:V94,Y94:AF94,AJ94:AL94))</f>
        <v>4816</v>
      </c>
    </row>
    <row r="95" spans="1:55" s="204" customFormat="1">
      <c r="A95" s="199"/>
      <c r="B95" s="200" t="s">
        <v>220</v>
      </c>
      <c r="C95" s="201"/>
      <c r="D95" s="144">
        <v>0</v>
      </c>
      <c r="E95" s="160">
        <v>11990</v>
      </c>
      <c r="F95" s="160">
        <v>35461</v>
      </c>
      <c r="G95" s="160">
        <v>82045</v>
      </c>
      <c r="H95" s="144">
        <v>16907</v>
      </c>
      <c r="I95" s="144">
        <v>44172</v>
      </c>
      <c r="J95" s="160">
        <v>8315</v>
      </c>
      <c r="K95" s="144">
        <v>13299</v>
      </c>
      <c r="L95" s="43">
        <f t="shared" si="168"/>
        <v>212189</v>
      </c>
      <c r="M95" s="160"/>
      <c r="N95" s="160">
        <v>827</v>
      </c>
      <c r="O95" s="160">
        <v>3918</v>
      </c>
      <c r="P95" s="160">
        <v>882</v>
      </c>
      <c r="Q95" s="160"/>
      <c r="R95" s="160">
        <v>0</v>
      </c>
      <c r="S95" s="160">
        <v>0</v>
      </c>
      <c r="T95" s="160">
        <v>0</v>
      </c>
      <c r="U95" s="160">
        <v>976</v>
      </c>
      <c r="V95" s="144"/>
      <c r="W95" s="144"/>
      <c r="X95" s="144"/>
      <c r="Y95" s="160">
        <v>6899</v>
      </c>
      <c r="Z95" s="160"/>
      <c r="AA95" s="250">
        <v>282</v>
      </c>
      <c r="AB95" s="160"/>
      <c r="AC95" s="160"/>
      <c r="AD95" s="160">
        <v>711</v>
      </c>
      <c r="AE95" s="160"/>
      <c r="AF95" s="160">
        <v>1694</v>
      </c>
      <c r="AG95" s="43">
        <f t="shared" si="158"/>
        <v>16189</v>
      </c>
      <c r="AH95" s="43">
        <f t="shared" si="159"/>
        <v>6323</v>
      </c>
      <c r="AI95" s="43">
        <f t="shared" si="160"/>
        <v>9866</v>
      </c>
      <c r="AJ95" s="160">
        <v>0</v>
      </c>
      <c r="AK95" s="144"/>
      <c r="AL95" s="160">
        <v>0</v>
      </c>
      <c r="AM95" s="43">
        <f t="shared" si="161"/>
        <v>0</v>
      </c>
      <c r="AN95" s="44">
        <f t="shared" si="162"/>
        <v>228378</v>
      </c>
      <c r="AQ95" s="43">
        <f t="shared" si="169"/>
        <v>1662.375</v>
      </c>
      <c r="AR95" s="43">
        <f t="shared" si="170"/>
        <v>899.38888888888891</v>
      </c>
      <c r="AS95" s="43">
        <f t="shared" si="170"/>
        <v>903.28571428571433</v>
      </c>
      <c r="AT95" s="43">
        <f t="shared" si="170"/>
        <v>896.90909090909088</v>
      </c>
      <c r="AU95" s="43">
        <f t="shared" si="171"/>
        <v>0</v>
      </c>
      <c r="AV95" s="44">
        <f t="shared" si="171"/>
        <v>7875.1034482758623</v>
      </c>
      <c r="AW95" s="122"/>
      <c r="AX95" s="43">
        <f t="shared" si="163"/>
        <v>15103</v>
      </c>
      <c r="AY95" s="43">
        <f t="shared" si="164"/>
        <v>827</v>
      </c>
      <c r="AZ95" s="43">
        <f t="shared" si="165"/>
        <v>1202.5</v>
      </c>
      <c r="BA95" s="43">
        <f t="shared" si="166"/>
        <v>827</v>
      </c>
      <c r="BB95" s="43">
        <f t="shared" si="167"/>
        <v>0</v>
      </c>
      <c r="BC95" s="44">
        <f>MEDIAN((D95:K95,M95:V95,Y95:AF95,AJ95:AL95))</f>
        <v>976</v>
      </c>
    </row>
    <row r="96" spans="1:55" s="204" customFormat="1">
      <c r="A96" s="199"/>
      <c r="B96" s="200" t="s">
        <v>219</v>
      </c>
      <c r="C96" s="201"/>
      <c r="D96" s="144">
        <v>21250</v>
      </c>
      <c r="E96" s="160"/>
      <c r="F96" s="160">
        <v>620</v>
      </c>
      <c r="G96" s="160">
        <v>620</v>
      </c>
      <c r="H96" s="144">
        <v>4032</v>
      </c>
      <c r="I96" s="144">
        <v>0</v>
      </c>
      <c r="J96" s="160"/>
      <c r="K96" s="144">
        <v>0</v>
      </c>
      <c r="L96" s="43">
        <f t="shared" si="168"/>
        <v>26522</v>
      </c>
      <c r="M96" s="160"/>
      <c r="N96" s="160"/>
      <c r="O96" s="160">
        <v>350</v>
      </c>
      <c r="P96" s="160"/>
      <c r="Q96" s="160">
        <v>96</v>
      </c>
      <c r="R96" s="160">
        <v>0</v>
      </c>
      <c r="S96" s="160">
        <v>0</v>
      </c>
      <c r="T96" s="160">
        <v>0</v>
      </c>
      <c r="U96" s="160"/>
      <c r="V96" s="144"/>
      <c r="W96" s="144"/>
      <c r="X96" s="144"/>
      <c r="Y96" s="160">
        <v>0</v>
      </c>
      <c r="Z96" s="160">
        <v>0</v>
      </c>
      <c r="AA96" s="250">
        <v>3833</v>
      </c>
      <c r="AB96" s="160"/>
      <c r="AC96" s="160">
        <v>80</v>
      </c>
      <c r="AD96" s="160"/>
      <c r="AE96" s="160"/>
      <c r="AF96" s="160"/>
      <c r="AG96" s="43">
        <f t="shared" si="158"/>
        <v>4359</v>
      </c>
      <c r="AH96" s="43">
        <f t="shared" si="159"/>
        <v>526</v>
      </c>
      <c r="AI96" s="43">
        <f t="shared" si="160"/>
        <v>3833</v>
      </c>
      <c r="AJ96" s="160">
        <v>0</v>
      </c>
      <c r="AK96" s="144"/>
      <c r="AL96" s="160">
        <v>0</v>
      </c>
      <c r="AM96" s="43">
        <f t="shared" si="161"/>
        <v>0</v>
      </c>
      <c r="AN96" s="44">
        <f t="shared" si="162"/>
        <v>30881</v>
      </c>
      <c r="AQ96" s="43">
        <f t="shared" si="169"/>
        <v>0</v>
      </c>
      <c r="AR96" s="43">
        <f t="shared" si="170"/>
        <v>242.16666666666666</v>
      </c>
      <c r="AS96" s="43">
        <f t="shared" si="170"/>
        <v>75.142857142857139</v>
      </c>
      <c r="AT96" s="43">
        <f t="shared" si="170"/>
        <v>348.45454545454544</v>
      </c>
      <c r="AU96" s="43">
        <f t="shared" si="171"/>
        <v>0</v>
      </c>
      <c r="AV96" s="44">
        <f t="shared" si="171"/>
        <v>1064.8620689655172</v>
      </c>
      <c r="AW96" s="122"/>
      <c r="AX96" s="43">
        <f t="shared" si="163"/>
        <v>620</v>
      </c>
      <c r="AY96" s="43">
        <f t="shared" si="164"/>
        <v>0</v>
      </c>
      <c r="AZ96" s="43">
        <f t="shared" si="165"/>
        <v>80</v>
      </c>
      <c r="BA96" s="43">
        <f t="shared" si="166"/>
        <v>0</v>
      </c>
      <c r="BB96" s="43">
        <f t="shared" si="167"/>
        <v>0</v>
      </c>
      <c r="BC96" s="44">
        <f>MEDIAN((D96:K96,M96:V96,Y96:AF96,AJ96:AL96))</f>
        <v>0</v>
      </c>
    </row>
    <row r="97" spans="1:55" s="204" customFormat="1">
      <c r="A97" s="199"/>
      <c r="B97" s="200" t="s">
        <v>218</v>
      </c>
      <c r="C97" s="201"/>
      <c r="D97" s="144">
        <v>5044</v>
      </c>
      <c r="E97" s="160">
        <v>68</v>
      </c>
      <c r="F97" s="160"/>
      <c r="G97" s="160">
        <v>0</v>
      </c>
      <c r="H97" s="144">
        <v>0</v>
      </c>
      <c r="I97" s="144">
        <v>0</v>
      </c>
      <c r="J97" s="160">
        <v>3</v>
      </c>
      <c r="K97" s="144">
        <v>0</v>
      </c>
      <c r="L97" s="43">
        <f t="shared" si="168"/>
        <v>5115</v>
      </c>
      <c r="M97" s="160"/>
      <c r="N97" s="160"/>
      <c r="O97" s="160">
        <v>694</v>
      </c>
      <c r="P97" s="160"/>
      <c r="Q97" s="160"/>
      <c r="R97" s="160">
        <v>0</v>
      </c>
      <c r="S97" s="160">
        <v>0</v>
      </c>
      <c r="T97" s="160">
        <v>0</v>
      </c>
      <c r="U97" s="160"/>
      <c r="V97" s="144"/>
      <c r="W97" s="144"/>
      <c r="X97" s="144"/>
      <c r="Y97" s="160">
        <v>0</v>
      </c>
      <c r="Z97" s="160">
        <v>1937</v>
      </c>
      <c r="AA97" s="250">
        <v>492</v>
      </c>
      <c r="AB97" s="160">
        <v>0</v>
      </c>
      <c r="AC97" s="160"/>
      <c r="AD97" s="160"/>
      <c r="AE97" s="160"/>
      <c r="AF97" s="160"/>
      <c r="AG97" s="43">
        <f t="shared" si="158"/>
        <v>3123</v>
      </c>
      <c r="AH97" s="43">
        <f t="shared" si="159"/>
        <v>2631</v>
      </c>
      <c r="AI97" s="43">
        <f t="shared" si="160"/>
        <v>492</v>
      </c>
      <c r="AJ97" s="160">
        <v>0</v>
      </c>
      <c r="AK97" s="144">
        <v>103</v>
      </c>
      <c r="AL97" s="160">
        <v>0</v>
      </c>
      <c r="AM97" s="43">
        <f t="shared" si="161"/>
        <v>103</v>
      </c>
      <c r="AN97" s="44">
        <f t="shared" si="162"/>
        <v>8341</v>
      </c>
      <c r="AQ97" s="43">
        <f t="shared" si="169"/>
        <v>0</v>
      </c>
      <c r="AR97" s="43">
        <f t="shared" si="170"/>
        <v>173.5</v>
      </c>
      <c r="AS97" s="43">
        <f t="shared" si="170"/>
        <v>375.85714285714283</v>
      </c>
      <c r="AT97" s="43">
        <f t="shared" si="170"/>
        <v>44.727272727272727</v>
      </c>
      <c r="AU97" s="43">
        <f t="shared" si="171"/>
        <v>34.333333333333336</v>
      </c>
      <c r="AV97" s="44">
        <f t="shared" si="171"/>
        <v>287.62068965517244</v>
      </c>
      <c r="AW97" s="122"/>
      <c r="AX97" s="43">
        <f t="shared" si="163"/>
        <v>0</v>
      </c>
      <c r="AY97" s="43">
        <f t="shared" si="164"/>
        <v>0</v>
      </c>
      <c r="AZ97" s="43">
        <f t="shared" si="165"/>
        <v>694</v>
      </c>
      <c r="BA97" s="43">
        <f t="shared" si="166"/>
        <v>0</v>
      </c>
      <c r="BB97" s="43">
        <f t="shared" si="167"/>
        <v>0</v>
      </c>
      <c r="BC97" s="44">
        <f>MEDIAN((D97:K97,M97:V97,Y97:AF97,AJ97:AL97))</f>
        <v>0</v>
      </c>
    </row>
    <row r="98" spans="1:55" s="204" customFormat="1">
      <c r="A98" s="199"/>
      <c r="B98" s="200" t="s">
        <v>217</v>
      </c>
      <c r="C98" s="201"/>
      <c r="D98" s="144">
        <v>0</v>
      </c>
      <c r="E98" s="160"/>
      <c r="F98" s="160"/>
      <c r="G98" s="160">
        <v>0</v>
      </c>
      <c r="H98" s="144">
        <v>0</v>
      </c>
      <c r="I98" s="144">
        <v>0</v>
      </c>
      <c r="J98" s="160"/>
      <c r="K98" s="144">
        <v>4335</v>
      </c>
      <c r="L98" s="43">
        <f t="shared" si="168"/>
        <v>4335</v>
      </c>
      <c r="M98" s="160">
        <v>14</v>
      </c>
      <c r="N98" s="160"/>
      <c r="O98" s="160"/>
      <c r="P98" s="160">
        <v>8</v>
      </c>
      <c r="Q98" s="160">
        <v>549</v>
      </c>
      <c r="R98" s="160">
        <v>3</v>
      </c>
      <c r="S98" s="160">
        <v>0</v>
      </c>
      <c r="T98" s="160">
        <v>0</v>
      </c>
      <c r="U98" s="160"/>
      <c r="V98" s="144">
        <v>288</v>
      </c>
      <c r="W98" s="144"/>
      <c r="X98" s="144"/>
      <c r="Y98" s="160">
        <v>0</v>
      </c>
      <c r="Z98" s="160">
        <v>124</v>
      </c>
      <c r="AA98" s="250"/>
      <c r="AB98" s="160"/>
      <c r="AC98" s="160"/>
      <c r="AD98" s="160"/>
      <c r="AE98" s="160"/>
      <c r="AF98" s="160">
        <v>94</v>
      </c>
      <c r="AG98" s="43">
        <f t="shared" si="158"/>
        <v>1080</v>
      </c>
      <c r="AH98" s="43">
        <f t="shared" si="159"/>
        <v>767</v>
      </c>
      <c r="AI98" s="43">
        <f t="shared" si="160"/>
        <v>313</v>
      </c>
      <c r="AJ98" s="160">
        <v>9</v>
      </c>
      <c r="AK98" s="144"/>
      <c r="AL98" s="160">
        <v>0</v>
      </c>
      <c r="AM98" s="43">
        <f t="shared" si="161"/>
        <v>9</v>
      </c>
      <c r="AN98" s="44">
        <f t="shared" si="162"/>
        <v>5424</v>
      </c>
      <c r="AQ98" s="43">
        <f t="shared" si="169"/>
        <v>541.875</v>
      </c>
      <c r="AR98" s="43">
        <f t="shared" si="170"/>
        <v>60</v>
      </c>
      <c r="AS98" s="43">
        <f t="shared" si="170"/>
        <v>109.57142857142857</v>
      </c>
      <c r="AT98" s="43">
        <f t="shared" si="170"/>
        <v>28.454545454545453</v>
      </c>
      <c r="AU98" s="43">
        <f t="shared" si="171"/>
        <v>3</v>
      </c>
      <c r="AV98" s="44">
        <f t="shared" si="171"/>
        <v>187.0344827586207</v>
      </c>
      <c r="AW98" s="122"/>
      <c r="AX98" s="43">
        <f t="shared" si="163"/>
        <v>0</v>
      </c>
      <c r="AY98" s="43">
        <f t="shared" si="164"/>
        <v>11</v>
      </c>
      <c r="AZ98" s="43">
        <f t="shared" si="165"/>
        <v>109</v>
      </c>
      <c r="BA98" s="43">
        <f t="shared" si="166"/>
        <v>5.5</v>
      </c>
      <c r="BB98" s="43">
        <f t="shared" si="167"/>
        <v>4.5</v>
      </c>
      <c r="BC98" s="44">
        <f>MEDIAN((D98:K98,M98:V98,Y98:AF98,AJ98:AL98))</f>
        <v>3</v>
      </c>
    </row>
    <row r="99" spans="1:55" s="204" customFormat="1">
      <c r="A99" s="199"/>
      <c r="B99" s="251" t="s">
        <v>198</v>
      </c>
      <c r="C99" s="201"/>
      <c r="D99" s="144">
        <v>1525</v>
      </c>
      <c r="E99" s="160"/>
      <c r="F99" s="160"/>
      <c r="G99" s="160">
        <v>0</v>
      </c>
      <c r="H99" s="144">
        <v>0</v>
      </c>
      <c r="I99" s="144">
        <v>0</v>
      </c>
      <c r="J99" s="160">
        <v>3</v>
      </c>
      <c r="K99" s="144">
        <v>0</v>
      </c>
      <c r="L99" s="43">
        <f t="shared" si="168"/>
        <v>1528</v>
      </c>
      <c r="M99" s="160"/>
      <c r="N99" s="160"/>
      <c r="O99" s="160">
        <v>0</v>
      </c>
      <c r="P99" s="160"/>
      <c r="Q99" s="160"/>
      <c r="R99" s="160"/>
      <c r="S99" s="160">
        <v>0</v>
      </c>
      <c r="T99" s="160">
        <v>0</v>
      </c>
      <c r="U99" s="160">
        <v>1505</v>
      </c>
      <c r="V99" s="144">
        <v>0</v>
      </c>
      <c r="W99" s="144"/>
      <c r="X99" s="144"/>
      <c r="Y99" s="160">
        <v>0</v>
      </c>
      <c r="Z99" s="160"/>
      <c r="AA99" s="250">
        <v>69</v>
      </c>
      <c r="AB99" s="160"/>
      <c r="AC99" s="160"/>
      <c r="AD99" s="160"/>
      <c r="AE99" s="160"/>
      <c r="AF99" s="160">
        <v>225</v>
      </c>
      <c r="AG99" s="43">
        <f t="shared" si="158"/>
        <v>1799</v>
      </c>
      <c r="AH99" s="43">
        <f t="shared" si="159"/>
        <v>225</v>
      </c>
      <c r="AI99" s="43">
        <f t="shared" si="160"/>
        <v>1574</v>
      </c>
      <c r="AJ99" s="160">
        <v>0</v>
      </c>
      <c r="AK99" s="144"/>
      <c r="AL99" s="160">
        <v>0</v>
      </c>
      <c r="AM99" s="43">
        <f t="shared" si="161"/>
        <v>0</v>
      </c>
      <c r="AN99" s="44">
        <f t="shared" si="162"/>
        <v>3327</v>
      </c>
      <c r="AQ99" s="43">
        <f t="shared" si="169"/>
        <v>0</v>
      </c>
      <c r="AR99" s="43">
        <f t="shared" si="170"/>
        <v>99.944444444444443</v>
      </c>
      <c r="AS99" s="43">
        <f t="shared" si="170"/>
        <v>32.142857142857146</v>
      </c>
      <c r="AT99" s="43">
        <f t="shared" si="170"/>
        <v>143.09090909090909</v>
      </c>
      <c r="AU99" s="43">
        <f t="shared" si="171"/>
        <v>0</v>
      </c>
      <c r="AV99" s="44">
        <f t="shared" si="171"/>
        <v>114.72413793103448</v>
      </c>
      <c r="AW99" s="122"/>
      <c r="AX99" s="43">
        <f t="shared" si="163"/>
        <v>0</v>
      </c>
      <c r="AY99" s="43">
        <f t="shared" si="164"/>
        <v>0</v>
      </c>
      <c r="AZ99" s="43">
        <f t="shared" si="165"/>
        <v>0</v>
      </c>
      <c r="BA99" s="43">
        <f t="shared" si="166"/>
        <v>0</v>
      </c>
      <c r="BB99" s="43">
        <f t="shared" si="167"/>
        <v>0</v>
      </c>
      <c r="BC99" s="44">
        <f>MEDIAN((D99:K99,M99:V99,Y99:AF99,AJ99:AL99))</f>
        <v>0</v>
      </c>
    </row>
    <row r="100" spans="1:55" s="204" customFormat="1">
      <c r="A100" s="199"/>
      <c r="B100" s="200"/>
      <c r="C100" s="210" t="s">
        <v>216</v>
      </c>
      <c r="D100" s="252">
        <f t="shared" ref="D100:K100" si="172">SUM(D91:D99)</f>
        <v>121222</v>
      </c>
      <c r="E100" s="252">
        <f t="shared" si="172"/>
        <v>32421</v>
      </c>
      <c r="F100" s="252">
        <f t="shared" si="172"/>
        <v>99345</v>
      </c>
      <c r="G100" s="252">
        <f t="shared" si="172"/>
        <v>244449</v>
      </c>
      <c r="H100" s="252">
        <f t="shared" si="172"/>
        <v>62321</v>
      </c>
      <c r="I100" s="252">
        <f t="shared" si="172"/>
        <v>133317</v>
      </c>
      <c r="J100" s="252">
        <f t="shared" si="172"/>
        <v>58685</v>
      </c>
      <c r="K100" s="252">
        <f t="shared" si="172"/>
        <v>69385</v>
      </c>
      <c r="L100" s="45">
        <f t="shared" si="168"/>
        <v>821145</v>
      </c>
      <c r="M100" s="252">
        <f t="shared" ref="M100:V100" si="173">SUM(M91:M99)</f>
        <v>2963</v>
      </c>
      <c r="N100" s="252">
        <f t="shared" si="173"/>
        <v>12254</v>
      </c>
      <c r="O100" s="252">
        <f t="shared" si="173"/>
        <v>19034</v>
      </c>
      <c r="P100" s="252">
        <f t="shared" si="173"/>
        <v>8968</v>
      </c>
      <c r="Q100" s="252">
        <f t="shared" si="173"/>
        <v>20297</v>
      </c>
      <c r="R100" s="252">
        <f t="shared" si="173"/>
        <v>13053</v>
      </c>
      <c r="S100" s="252">
        <f t="shared" si="173"/>
        <v>3402</v>
      </c>
      <c r="T100" s="252">
        <f t="shared" si="173"/>
        <v>8196</v>
      </c>
      <c r="U100" s="252">
        <f t="shared" si="173"/>
        <v>6470</v>
      </c>
      <c r="V100" s="252">
        <f t="shared" si="173"/>
        <v>2890</v>
      </c>
      <c r="W100" s="252"/>
      <c r="X100" s="252"/>
      <c r="Y100" s="252">
        <f t="shared" ref="Y100:AF100" si="174">SUM(Y91:Y99)</f>
        <v>16702</v>
      </c>
      <c r="Z100" s="252">
        <f t="shared" si="174"/>
        <v>28514</v>
      </c>
      <c r="AA100" s="252">
        <f t="shared" si="174"/>
        <v>18434</v>
      </c>
      <c r="AB100" s="252">
        <f t="shared" si="174"/>
        <v>8770</v>
      </c>
      <c r="AC100" s="252">
        <f t="shared" si="174"/>
        <v>28112</v>
      </c>
      <c r="AD100" s="252">
        <f t="shared" si="174"/>
        <v>13940</v>
      </c>
      <c r="AE100" s="252">
        <f t="shared" si="174"/>
        <v>2814</v>
      </c>
      <c r="AF100" s="252">
        <f t="shared" si="174"/>
        <v>21483</v>
      </c>
      <c r="AG100" s="45">
        <f t="shared" si="158"/>
        <v>236296</v>
      </c>
      <c r="AH100" s="45">
        <f t="shared" si="159"/>
        <v>139576</v>
      </c>
      <c r="AI100" s="45">
        <f t="shared" si="160"/>
        <v>96720</v>
      </c>
      <c r="AJ100" s="252">
        <f>SUM(AJ91:AJ99)</f>
        <v>16668</v>
      </c>
      <c r="AK100" s="252">
        <f>SUM(AK91:AK99)</f>
        <v>1547</v>
      </c>
      <c r="AL100" s="252">
        <f>SUM(AL91:AL99)</f>
        <v>4180</v>
      </c>
      <c r="AM100" s="45">
        <f t="shared" si="161"/>
        <v>22395</v>
      </c>
      <c r="AN100" s="211">
        <f t="shared" si="162"/>
        <v>1079836</v>
      </c>
      <c r="AQ100" s="45">
        <f>K100/AQ$5</f>
        <v>8673.125</v>
      </c>
      <c r="AR100" s="45">
        <f>AG100/AR$5</f>
        <v>13127.555555555555</v>
      </c>
      <c r="AS100" s="45">
        <f>AH100/AS$5</f>
        <v>19939.428571428572</v>
      </c>
      <c r="AT100" s="45">
        <f>AI100/AT$5</f>
        <v>8792.7272727272721</v>
      </c>
      <c r="AU100" s="45">
        <f>AM100/AU$5</f>
        <v>7465</v>
      </c>
      <c r="AV100" s="211">
        <f>AN100/AV$5</f>
        <v>37235.724137931036</v>
      </c>
      <c r="AW100" s="122"/>
      <c r="AX100" s="45">
        <f t="shared" si="163"/>
        <v>84365</v>
      </c>
      <c r="AY100" s="45">
        <f t="shared" si="164"/>
        <v>12653.5</v>
      </c>
      <c r="AZ100" s="45">
        <f t="shared" si="165"/>
        <v>20297</v>
      </c>
      <c r="BA100" s="45">
        <f t="shared" si="166"/>
        <v>8770</v>
      </c>
      <c r="BB100" s="45">
        <f t="shared" si="167"/>
        <v>4180</v>
      </c>
      <c r="BC100" s="211">
        <f>MEDIAN((D100:K100,M100:V100,Y100:AF100,AJ100:AL100))</f>
        <v>16702</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5">D88-D100</f>
        <v>-105277</v>
      </c>
      <c r="E102" s="256">
        <f t="shared" si="175"/>
        <v>12346</v>
      </c>
      <c r="F102" s="256">
        <f t="shared" si="175"/>
        <v>946</v>
      </c>
      <c r="G102" s="256">
        <f t="shared" si="175"/>
        <v>-123566</v>
      </c>
      <c r="H102" s="256">
        <f t="shared" si="175"/>
        <v>30081</v>
      </c>
      <c r="I102" s="256">
        <f t="shared" si="175"/>
        <v>6485</v>
      </c>
      <c r="J102" s="256">
        <f t="shared" si="175"/>
        <v>-11165</v>
      </c>
      <c r="K102" s="256">
        <f t="shared" si="175"/>
        <v>-5574</v>
      </c>
      <c r="L102" s="42">
        <f>+SUM(D102:K102)</f>
        <v>-195724</v>
      </c>
      <c r="M102" s="256">
        <f t="shared" ref="M102:V102" si="176">M88-M100</f>
        <v>26991</v>
      </c>
      <c r="N102" s="256">
        <f t="shared" si="176"/>
        <v>-1645</v>
      </c>
      <c r="O102" s="256">
        <f t="shared" si="176"/>
        <v>29662</v>
      </c>
      <c r="P102" s="256">
        <f t="shared" si="176"/>
        <v>7924</v>
      </c>
      <c r="Q102" s="256">
        <f t="shared" si="176"/>
        <v>-5453</v>
      </c>
      <c r="R102" s="256">
        <f t="shared" si="176"/>
        <v>12717</v>
      </c>
      <c r="S102" s="256">
        <f t="shared" si="176"/>
        <v>6981</v>
      </c>
      <c r="T102" s="256">
        <f t="shared" si="176"/>
        <v>-2313</v>
      </c>
      <c r="U102" s="256">
        <f t="shared" si="176"/>
        <v>24782</v>
      </c>
      <c r="V102" s="256">
        <f t="shared" si="176"/>
        <v>4222</v>
      </c>
      <c r="W102" s="256"/>
      <c r="X102" s="256"/>
      <c r="Y102" s="256">
        <f t="shared" ref="Y102:AF102" si="177">Y88-Y100</f>
        <v>27740</v>
      </c>
      <c r="Z102" s="256">
        <f t="shared" si="177"/>
        <v>-21258</v>
      </c>
      <c r="AA102" s="256">
        <f t="shared" si="177"/>
        <v>-8997</v>
      </c>
      <c r="AB102" s="256">
        <f t="shared" si="177"/>
        <v>9738</v>
      </c>
      <c r="AC102" s="256">
        <f t="shared" si="177"/>
        <v>-11778</v>
      </c>
      <c r="AD102" s="256">
        <f t="shared" si="177"/>
        <v>5461</v>
      </c>
      <c r="AE102" s="256">
        <f t="shared" si="177"/>
        <v>5102</v>
      </c>
      <c r="AF102" s="256">
        <f t="shared" si="177"/>
        <v>-8116</v>
      </c>
      <c r="AG102" s="42">
        <f>+SUM(M102:AF102)</f>
        <v>101760</v>
      </c>
      <c r="AH102" s="42">
        <f t="shared" ref="AH102" si="178">O102+Q102+Z102+AC102+AD102+AF102+T102</f>
        <v>-13795</v>
      </c>
      <c r="AI102" s="42">
        <f>M102+N102+P102+R102+S102+U102+V102+Y102+AA102+AB102+AE102</f>
        <v>115555</v>
      </c>
      <c r="AJ102" s="256">
        <f>AJ88-AJ100</f>
        <v>34126</v>
      </c>
      <c r="AK102" s="256">
        <f>AK88-AK100</f>
        <v>72471</v>
      </c>
      <c r="AL102" s="256">
        <f>AL88-AL100</f>
        <v>13304</v>
      </c>
      <c r="AM102" s="42">
        <f>+SUM(AJ102:AL102)</f>
        <v>119901</v>
      </c>
      <c r="AN102" s="230">
        <f>+AM102+AG102+L102</f>
        <v>25937</v>
      </c>
      <c r="AQ102" s="42">
        <f>K102/AQ$5</f>
        <v>-696.75</v>
      </c>
      <c r="AR102" s="42">
        <f>AG102/AR$5</f>
        <v>5653.333333333333</v>
      </c>
      <c r="AS102" s="42">
        <f>AH102/AS$5</f>
        <v>-1970.7142857142858</v>
      </c>
      <c r="AT102" s="42">
        <f>AI102/AT$5</f>
        <v>10505</v>
      </c>
      <c r="AU102" s="42">
        <f>AM102/AU$5</f>
        <v>39967</v>
      </c>
      <c r="AV102" s="230">
        <f>AN102/AV$5</f>
        <v>894.37931034482756</v>
      </c>
      <c r="AW102" s="122"/>
      <c r="AX102" s="42">
        <f t="shared" si="163"/>
        <v>-2314</v>
      </c>
      <c r="AY102" s="42">
        <f t="shared" si="164"/>
        <v>5281.5</v>
      </c>
      <c r="AZ102" s="42">
        <f>MEDIAN($AC102,$AD102,$Z102,$T102,$O102,Q102,AF102)</f>
        <v>-5453</v>
      </c>
      <c r="BA102" s="42">
        <f>MEDIAN($AE102,$AB102,$AA102,$Y102,$V102,$U102,$S102,$R102,$P102,$N102,$M102)</f>
        <v>7924</v>
      </c>
      <c r="BB102" s="42">
        <f t="shared" si="167"/>
        <v>34126</v>
      </c>
      <c r="BC102" s="230">
        <f>MEDIAN((D102:K102,M102:V102,Y102:AF102,AJ102:AL102))</f>
        <v>5461</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508853</v>
      </c>
      <c r="E105" s="160">
        <v>146543</v>
      </c>
      <c r="F105" s="160">
        <v>824549</v>
      </c>
      <c r="G105" s="160">
        <v>1351026</v>
      </c>
      <c r="H105" s="144">
        <v>411333</v>
      </c>
      <c r="I105" s="144">
        <v>1069164</v>
      </c>
      <c r="J105" s="160">
        <v>287344</v>
      </c>
      <c r="K105" s="144">
        <v>517205</v>
      </c>
      <c r="L105" s="43">
        <f t="shared" ref="L105:L110" si="179">+SUM(D105:K105)</f>
        <v>5116017</v>
      </c>
      <c r="M105" s="160">
        <v>23016</v>
      </c>
      <c r="N105" s="160">
        <v>77666</v>
      </c>
      <c r="O105" s="160">
        <v>172728</v>
      </c>
      <c r="P105" s="160">
        <v>99806</v>
      </c>
      <c r="Q105" s="160">
        <v>198348</v>
      </c>
      <c r="R105" s="160">
        <v>71898</v>
      </c>
      <c r="S105" s="160">
        <v>33975</v>
      </c>
      <c r="T105" s="160">
        <v>70627</v>
      </c>
      <c r="U105" s="160">
        <v>59188</v>
      </c>
      <c r="V105" s="144">
        <v>11369</v>
      </c>
      <c r="W105" s="144"/>
      <c r="X105" s="144"/>
      <c r="Y105" s="160">
        <v>23604</v>
      </c>
      <c r="Z105" s="160">
        <v>202831</v>
      </c>
      <c r="AA105" s="250">
        <v>110551</v>
      </c>
      <c r="AB105" s="160">
        <v>45693</v>
      </c>
      <c r="AC105" s="160">
        <v>126419</v>
      </c>
      <c r="AD105" s="160">
        <v>57226</v>
      </c>
      <c r="AE105" s="160">
        <v>23241</v>
      </c>
      <c r="AF105" s="160">
        <v>44930</v>
      </c>
      <c r="AG105" s="43">
        <f t="shared" ref="AG105:AG110" si="180">+SUM(M105:AF105)</f>
        <v>1453116</v>
      </c>
      <c r="AH105" s="43">
        <f t="shared" ref="AH105:AH110" si="181">O105+Q105+Z105+AC105+AD105+AF105+T105</f>
        <v>873109</v>
      </c>
      <c r="AI105" s="43">
        <f t="shared" ref="AI105:AI110" si="182">M105+N105+P105+R105+S105+U105+V105+Y105+AA105+AB105+AE105</f>
        <v>580007</v>
      </c>
      <c r="AJ105" s="160">
        <v>72051</v>
      </c>
      <c r="AK105" s="144">
        <v>15808</v>
      </c>
      <c r="AL105" s="160">
        <v>30450</v>
      </c>
      <c r="AM105" s="43">
        <f t="shared" ref="AM105:AM110" si="183">+SUM(AJ105:AL105)</f>
        <v>118309</v>
      </c>
      <c r="AN105" s="44">
        <f t="shared" ref="AN105:AN110" si="184">+AM105+AG105+L105</f>
        <v>6687442</v>
      </c>
      <c r="AQ105" s="43">
        <f t="shared" ref="AQ105:AQ109" si="185">K105/AQ$5</f>
        <v>64650.625</v>
      </c>
      <c r="AR105" s="43">
        <f t="shared" ref="AR105:AT109" si="186">AG105/AR$5</f>
        <v>80728.666666666672</v>
      </c>
      <c r="AS105" s="43">
        <f t="shared" si="186"/>
        <v>124729.85714285714</v>
      </c>
      <c r="AT105" s="43">
        <f t="shared" si="186"/>
        <v>52727.909090909088</v>
      </c>
      <c r="AU105" s="43">
        <f t="shared" ref="AU105:AV109" si="187">AM105/AU$5</f>
        <v>39436.333333333336</v>
      </c>
      <c r="AV105" s="44">
        <f t="shared" si="187"/>
        <v>230601.44827586206</v>
      </c>
      <c r="AW105" s="122"/>
      <c r="AX105" s="43">
        <f t="shared" ref="AX105:AX110" si="188">MEDIAN($D105:$K105)</f>
        <v>513029</v>
      </c>
      <c r="AY105" s="43">
        <f>MEDIAN($M105:$AF105)</f>
        <v>64907.5</v>
      </c>
      <c r="AZ105" s="43">
        <f t="shared" ref="AZ105:AZ110" si="189">MEDIAN($AC105,$AD105,$Z105,$T105,$O105,Q105,AF105)</f>
        <v>126419</v>
      </c>
      <c r="BA105" s="43">
        <f t="shared" ref="BA105:BA110" si="190">MEDIAN($AE105,$AB105,$AA105,$Y105,$V105,$U105,$S105,$R105,$P105,$N105,$M105)</f>
        <v>45693</v>
      </c>
      <c r="BB105" s="43">
        <f t="shared" ref="BB105:BB110" si="191">MEDIAN($AJ105:$AL105)</f>
        <v>30450</v>
      </c>
      <c r="BC105" s="44">
        <f>MEDIAN((D105:K105,M105:V105,Y105:AF105,AJ105:AL105))</f>
        <v>77666</v>
      </c>
    </row>
    <row r="106" spans="1:55" s="204" customFormat="1">
      <c r="A106" s="199"/>
      <c r="B106" s="200" t="s">
        <v>212</v>
      </c>
      <c r="C106" s="201"/>
      <c r="D106" s="144">
        <v>30643</v>
      </c>
      <c r="E106" s="160">
        <v>10882</v>
      </c>
      <c r="F106" s="160">
        <v>31480</v>
      </c>
      <c r="G106" s="160">
        <v>81016</v>
      </c>
      <c r="H106" s="144">
        <v>84694</v>
      </c>
      <c r="I106" s="144">
        <v>153419</v>
      </c>
      <c r="J106" s="160">
        <v>40202</v>
      </c>
      <c r="K106" s="144">
        <v>63997</v>
      </c>
      <c r="L106" s="43">
        <f t="shared" si="179"/>
        <v>496333</v>
      </c>
      <c r="M106" s="160">
        <v>762</v>
      </c>
      <c r="N106" s="160">
        <v>3198</v>
      </c>
      <c r="O106" s="160">
        <v>6645</v>
      </c>
      <c r="P106" s="160"/>
      <c r="Q106" s="160">
        <v>13044</v>
      </c>
      <c r="R106" s="160">
        <v>3376</v>
      </c>
      <c r="S106" s="160">
        <v>1871</v>
      </c>
      <c r="T106" s="160">
        <v>7964</v>
      </c>
      <c r="U106" s="160">
        <v>2145</v>
      </c>
      <c r="V106" s="144">
        <v>719</v>
      </c>
      <c r="W106" s="144"/>
      <c r="X106" s="144"/>
      <c r="Y106" s="160">
        <v>5374</v>
      </c>
      <c r="Z106" s="160">
        <v>15664</v>
      </c>
      <c r="AA106" s="250">
        <v>3282</v>
      </c>
      <c r="AB106" s="160">
        <v>5195</v>
      </c>
      <c r="AC106" s="160">
        <v>5292</v>
      </c>
      <c r="AD106" s="160">
        <v>3162</v>
      </c>
      <c r="AE106" s="160">
        <v>999</v>
      </c>
      <c r="AF106" s="160">
        <v>2913</v>
      </c>
      <c r="AG106" s="43">
        <f t="shared" si="180"/>
        <v>81605</v>
      </c>
      <c r="AH106" s="43">
        <f t="shared" si="181"/>
        <v>54684</v>
      </c>
      <c r="AI106" s="43">
        <f t="shared" si="182"/>
        <v>26921</v>
      </c>
      <c r="AJ106" s="160">
        <v>5015</v>
      </c>
      <c r="AK106" s="144">
        <v>656</v>
      </c>
      <c r="AL106" s="160">
        <v>1596</v>
      </c>
      <c r="AM106" s="43">
        <f t="shared" si="183"/>
        <v>7267</v>
      </c>
      <c r="AN106" s="44">
        <f t="shared" si="184"/>
        <v>585205</v>
      </c>
      <c r="AQ106" s="43">
        <f t="shared" si="185"/>
        <v>7999.625</v>
      </c>
      <c r="AR106" s="43">
        <f t="shared" si="186"/>
        <v>4533.6111111111113</v>
      </c>
      <c r="AS106" s="43">
        <f t="shared" si="186"/>
        <v>7812</v>
      </c>
      <c r="AT106" s="43">
        <f t="shared" si="186"/>
        <v>2447.3636363636365</v>
      </c>
      <c r="AU106" s="43">
        <f t="shared" si="187"/>
        <v>2422.3333333333335</v>
      </c>
      <c r="AV106" s="44">
        <f t="shared" si="187"/>
        <v>20179.482758620688</v>
      </c>
      <c r="AW106" s="122"/>
      <c r="AX106" s="43">
        <f t="shared" si="188"/>
        <v>52099.5</v>
      </c>
      <c r="AY106" s="43">
        <f>MEDIAN($M106:$AF106)</f>
        <v>3282</v>
      </c>
      <c r="AZ106" s="43">
        <f t="shared" si="189"/>
        <v>6645</v>
      </c>
      <c r="BA106" s="43">
        <f t="shared" si="190"/>
        <v>2671.5</v>
      </c>
      <c r="BB106" s="43">
        <f t="shared" si="191"/>
        <v>1596</v>
      </c>
      <c r="BC106" s="44">
        <f>MEDIAN((D106:K106,M106:V106,Y106:AF106,AJ106:AL106))</f>
        <v>5243.5</v>
      </c>
    </row>
    <row r="107" spans="1:55" s="204" customFormat="1">
      <c r="A107" s="199"/>
      <c r="B107" s="200" t="s">
        <v>211</v>
      </c>
      <c r="C107" s="201"/>
      <c r="D107" s="144">
        <v>15967</v>
      </c>
      <c r="E107" s="160">
        <v>14338</v>
      </c>
      <c r="F107" s="160">
        <v>60614</v>
      </c>
      <c r="G107" s="160">
        <v>105021</v>
      </c>
      <c r="H107" s="144">
        <v>26726</v>
      </c>
      <c r="I107" s="144">
        <v>71498</v>
      </c>
      <c r="J107" s="160">
        <v>16435</v>
      </c>
      <c r="K107" s="144">
        <v>37665</v>
      </c>
      <c r="L107" s="43">
        <f t="shared" si="179"/>
        <v>348264</v>
      </c>
      <c r="M107" s="160">
        <v>2386</v>
      </c>
      <c r="N107" s="160">
        <v>7571</v>
      </c>
      <c r="O107" s="160">
        <v>5006</v>
      </c>
      <c r="P107" s="160">
        <v>8393</v>
      </c>
      <c r="Q107" s="160">
        <v>9999</v>
      </c>
      <c r="R107" s="160">
        <v>2596</v>
      </c>
      <c r="S107" s="160">
        <v>3135</v>
      </c>
      <c r="T107" s="160">
        <v>4621</v>
      </c>
      <c r="U107" s="160">
        <v>2529</v>
      </c>
      <c r="V107" s="144">
        <v>2103</v>
      </c>
      <c r="W107" s="144"/>
      <c r="X107" s="144"/>
      <c r="Y107" s="160">
        <v>321</v>
      </c>
      <c r="Z107" s="160">
        <v>6187</v>
      </c>
      <c r="AA107" s="250">
        <v>4624</v>
      </c>
      <c r="AB107" s="160">
        <v>5786</v>
      </c>
      <c r="AC107" s="160">
        <v>3470</v>
      </c>
      <c r="AD107" s="160">
        <v>3254</v>
      </c>
      <c r="AE107" s="160">
        <v>1392</v>
      </c>
      <c r="AF107" s="160">
        <v>3099</v>
      </c>
      <c r="AG107" s="43">
        <f t="shared" si="180"/>
        <v>76472</v>
      </c>
      <c r="AH107" s="43">
        <f t="shared" si="181"/>
        <v>35636</v>
      </c>
      <c r="AI107" s="43">
        <f t="shared" si="182"/>
        <v>40836</v>
      </c>
      <c r="AJ107" s="160">
        <v>3849</v>
      </c>
      <c r="AK107" s="144">
        <v>1460</v>
      </c>
      <c r="AL107" s="160">
        <v>1184</v>
      </c>
      <c r="AM107" s="43">
        <f t="shared" si="183"/>
        <v>6493</v>
      </c>
      <c r="AN107" s="44">
        <f t="shared" si="184"/>
        <v>431229</v>
      </c>
      <c r="AQ107" s="43">
        <f t="shared" si="185"/>
        <v>4708.125</v>
      </c>
      <c r="AR107" s="43">
        <f t="shared" si="186"/>
        <v>4248.4444444444443</v>
      </c>
      <c r="AS107" s="43">
        <f t="shared" si="186"/>
        <v>5090.8571428571431</v>
      </c>
      <c r="AT107" s="43">
        <f t="shared" si="186"/>
        <v>3712.3636363636365</v>
      </c>
      <c r="AU107" s="43">
        <f t="shared" si="187"/>
        <v>2164.3333333333335</v>
      </c>
      <c r="AV107" s="44">
        <f t="shared" si="187"/>
        <v>14869.965517241379</v>
      </c>
      <c r="AW107" s="122"/>
      <c r="AX107" s="43">
        <f t="shared" si="188"/>
        <v>32195.5</v>
      </c>
      <c r="AY107" s="43">
        <f t="shared" ref="AY107:AY110" si="192">MEDIAN($M107:$AF107)</f>
        <v>3362</v>
      </c>
      <c r="AZ107" s="43">
        <f t="shared" si="189"/>
        <v>4621</v>
      </c>
      <c r="BA107" s="43">
        <f t="shared" si="190"/>
        <v>2596</v>
      </c>
      <c r="BB107" s="43">
        <f t="shared" si="191"/>
        <v>1460</v>
      </c>
      <c r="BC107" s="44">
        <f>MEDIAN((D107:K107,M107:V107,Y107:AF107,AJ107:AL107))</f>
        <v>4624</v>
      </c>
    </row>
    <row r="108" spans="1:55" s="204" customFormat="1">
      <c r="A108" s="199"/>
      <c r="B108" s="200" t="s">
        <v>210</v>
      </c>
      <c r="C108" s="201"/>
      <c r="D108" s="144">
        <v>0</v>
      </c>
      <c r="E108" s="160">
        <v>7500</v>
      </c>
      <c r="F108" s="160"/>
      <c r="G108" s="160">
        <v>0</v>
      </c>
      <c r="H108" s="144">
        <v>0</v>
      </c>
      <c r="I108" s="144">
        <v>0</v>
      </c>
      <c r="J108" s="160"/>
      <c r="K108" s="144">
        <v>0</v>
      </c>
      <c r="L108" s="43">
        <f t="shared" si="179"/>
        <v>7500</v>
      </c>
      <c r="M108" s="160"/>
      <c r="N108" s="160"/>
      <c r="O108" s="160"/>
      <c r="P108" s="160"/>
      <c r="Q108" s="160"/>
      <c r="R108" s="160"/>
      <c r="S108" s="160">
        <v>0</v>
      </c>
      <c r="T108" s="160">
        <v>0</v>
      </c>
      <c r="U108" s="160"/>
      <c r="V108" s="144">
        <v>36</v>
      </c>
      <c r="W108" s="144"/>
      <c r="X108" s="144"/>
      <c r="Y108" s="160">
        <v>0</v>
      </c>
      <c r="Z108" s="160">
        <v>6</v>
      </c>
      <c r="AA108" s="250"/>
      <c r="AB108" s="160"/>
      <c r="AC108" s="160"/>
      <c r="AD108" s="160"/>
      <c r="AE108" s="160"/>
      <c r="AF108" s="160"/>
      <c r="AG108" s="43">
        <f t="shared" si="180"/>
        <v>42</v>
      </c>
      <c r="AH108" s="43">
        <f t="shared" si="181"/>
        <v>6</v>
      </c>
      <c r="AI108" s="43">
        <f t="shared" si="182"/>
        <v>36</v>
      </c>
      <c r="AJ108" s="160">
        <v>0</v>
      </c>
      <c r="AK108" s="144"/>
      <c r="AL108" s="160">
        <v>0</v>
      </c>
      <c r="AM108" s="43">
        <f t="shared" si="183"/>
        <v>0</v>
      </c>
      <c r="AN108" s="44">
        <f t="shared" si="184"/>
        <v>7542</v>
      </c>
      <c r="AQ108" s="43">
        <f t="shared" si="185"/>
        <v>0</v>
      </c>
      <c r="AR108" s="43">
        <f t="shared" si="186"/>
        <v>2.3333333333333335</v>
      </c>
      <c r="AS108" s="43">
        <f t="shared" si="186"/>
        <v>0.8571428571428571</v>
      </c>
      <c r="AT108" s="43">
        <f t="shared" si="186"/>
        <v>3.2727272727272729</v>
      </c>
      <c r="AU108" s="43">
        <f t="shared" si="187"/>
        <v>0</v>
      </c>
      <c r="AV108" s="44">
        <f t="shared" si="187"/>
        <v>260.06896551724139</v>
      </c>
      <c r="AW108" s="122"/>
      <c r="AX108" s="43">
        <f t="shared" si="188"/>
        <v>0</v>
      </c>
      <c r="AY108" s="43">
        <f t="shared" si="192"/>
        <v>0</v>
      </c>
      <c r="AZ108" s="43">
        <f t="shared" si="189"/>
        <v>3</v>
      </c>
      <c r="BA108" s="43">
        <f t="shared" si="190"/>
        <v>0</v>
      </c>
      <c r="BB108" s="43">
        <f t="shared" si="191"/>
        <v>0</v>
      </c>
      <c r="BC108" s="44">
        <f>MEDIAN((D108:K108,M108:V108,Y108:AF108,AJ108:AL108))</f>
        <v>0</v>
      </c>
    </row>
    <row r="109" spans="1:55" s="204" customFormat="1">
      <c r="A109" s="199"/>
      <c r="B109" s="251" t="s">
        <v>198</v>
      </c>
      <c r="C109" s="201"/>
      <c r="D109" s="144">
        <v>2840</v>
      </c>
      <c r="E109" s="160">
        <v>15283</v>
      </c>
      <c r="F109" s="160">
        <v>33139</v>
      </c>
      <c r="G109" s="160">
        <v>76614</v>
      </c>
      <c r="H109" s="144">
        <v>63865</v>
      </c>
      <c r="I109" s="144">
        <v>27521</v>
      </c>
      <c r="J109" s="160">
        <v>20368</v>
      </c>
      <c r="K109" s="144">
        <v>61905</v>
      </c>
      <c r="L109" s="43">
        <f t="shared" si="179"/>
        <v>301535</v>
      </c>
      <c r="M109" s="160"/>
      <c r="N109" s="160">
        <v>2529</v>
      </c>
      <c r="O109" s="160">
        <v>4262</v>
      </c>
      <c r="P109" s="160">
        <v>0</v>
      </c>
      <c r="Q109" s="160"/>
      <c r="R109" s="160"/>
      <c r="S109" s="160">
        <v>0</v>
      </c>
      <c r="T109" s="160">
        <v>77</v>
      </c>
      <c r="U109" s="160">
        <v>2501</v>
      </c>
      <c r="V109" s="144">
        <v>572</v>
      </c>
      <c r="W109" s="144"/>
      <c r="X109" s="144"/>
      <c r="Y109" s="160">
        <v>0</v>
      </c>
      <c r="Z109" s="160">
        <v>4328</v>
      </c>
      <c r="AA109" s="250">
        <v>1315</v>
      </c>
      <c r="AB109" s="160">
        <v>222</v>
      </c>
      <c r="AC109" s="160">
        <v>6448</v>
      </c>
      <c r="AD109" s="160">
        <v>1173</v>
      </c>
      <c r="AE109" s="160">
        <v>1246</v>
      </c>
      <c r="AF109" s="160">
        <v>21929</v>
      </c>
      <c r="AG109" s="43">
        <f t="shared" si="180"/>
        <v>46602</v>
      </c>
      <c r="AH109" s="43">
        <f t="shared" si="181"/>
        <v>38217</v>
      </c>
      <c r="AI109" s="43">
        <f t="shared" si="182"/>
        <v>8385</v>
      </c>
      <c r="AJ109" s="160">
        <v>5308</v>
      </c>
      <c r="AK109" s="144">
        <v>64</v>
      </c>
      <c r="AL109" s="160">
        <v>920</v>
      </c>
      <c r="AM109" s="43">
        <f t="shared" si="183"/>
        <v>6292</v>
      </c>
      <c r="AN109" s="44">
        <f t="shared" si="184"/>
        <v>354429</v>
      </c>
      <c r="AQ109" s="43">
        <f t="shared" si="185"/>
        <v>7738.125</v>
      </c>
      <c r="AR109" s="43">
        <f t="shared" si="186"/>
        <v>2589</v>
      </c>
      <c r="AS109" s="43">
        <f t="shared" si="186"/>
        <v>5459.5714285714284</v>
      </c>
      <c r="AT109" s="43">
        <f t="shared" si="186"/>
        <v>762.27272727272725</v>
      </c>
      <c r="AU109" s="43">
        <f t="shared" si="187"/>
        <v>2097.3333333333335</v>
      </c>
      <c r="AV109" s="44">
        <f t="shared" si="187"/>
        <v>12221.689655172413</v>
      </c>
      <c r="AW109" s="122"/>
      <c r="AX109" s="43">
        <f t="shared" si="188"/>
        <v>30330</v>
      </c>
      <c r="AY109" s="43">
        <f t="shared" si="192"/>
        <v>1246</v>
      </c>
      <c r="AZ109" s="43">
        <f t="shared" si="189"/>
        <v>4295</v>
      </c>
      <c r="BA109" s="43">
        <f t="shared" si="190"/>
        <v>572</v>
      </c>
      <c r="BB109" s="43">
        <f t="shared" si="191"/>
        <v>920</v>
      </c>
      <c r="BC109" s="44">
        <f>MEDIAN((D109:K109,M109:V109,Y109:AF109,AJ109:AL109))</f>
        <v>2684.5</v>
      </c>
    </row>
    <row r="110" spans="1:55" s="204" customFormat="1">
      <c r="A110" s="199"/>
      <c r="B110" s="200"/>
      <c r="C110" s="210" t="s">
        <v>209</v>
      </c>
      <c r="D110" s="252">
        <f t="shared" ref="D110:K110" si="193">SUM(D105:D109)</f>
        <v>558303</v>
      </c>
      <c r="E110" s="252">
        <f t="shared" si="193"/>
        <v>194546</v>
      </c>
      <c r="F110" s="252">
        <f t="shared" si="193"/>
        <v>949782</v>
      </c>
      <c r="G110" s="252">
        <f t="shared" si="193"/>
        <v>1613677</v>
      </c>
      <c r="H110" s="252">
        <f t="shared" si="193"/>
        <v>586618</v>
      </c>
      <c r="I110" s="252">
        <f t="shared" si="193"/>
        <v>1321602</v>
      </c>
      <c r="J110" s="252">
        <f t="shared" si="193"/>
        <v>364349</v>
      </c>
      <c r="K110" s="252">
        <f t="shared" si="193"/>
        <v>680772</v>
      </c>
      <c r="L110" s="45">
        <f t="shared" si="179"/>
        <v>6269649</v>
      </c>
      <c r="M110" s="252">
        <f t="shared" ref="M110:V110" si="194">SUM(M105:M109)</f>
        <v>26164</v>
      </c>
      <c r="N110" s="252">
        <f t="shared" si="194"/>
        <v>90964</v>
      </c>
      <c r="O110" s="252">
        <f t="shared" si="194"/>
        <v>188641</v>
      </c>
      <c r="P110" s="252">
        <f t="shared" si="194"/>
        <v>108199</v>
      </c>
      <c r="Q110" s="252">
        <f t="shared" si="194"/>
        <v>221391</v>
      </c>
      <c r="R110" s="252">
        <f t="shared" si="194"/>
        <v>77870</v>
      </c>
      <c r="S110" s="252">
        <f t="shared" si="194"/>
        <v>38981</v>
      </c>
      <c r="T110" s="252">
        <f t="shared" si="194"/>
        <v>83289</v>
      </c>
      <c r="U110" s="252">
        <f t="shared" si="194"/>
        <v>66363</v>
      </c>
      <c r="V110" s="252">
        <f t="shared" si="194"/>
        <v>14799</v>
      </c>
      <c r="W110" s="252"/>
      <c r="X110" s="252"/>
      <c r="Y110" s="252">
        <f t="shared" ref="Y110:AF110" si="195">SUM(Y105:Y109)</f>
        <v>29299</v>
      </c>
      <c r="Z110" s="252">
        <f t="shared" si="195"/>
        <v>229016</v>
      </c>
      <c r="AA110" s="252">
        <f t="shared" si="195"/>
        <v>119772</v>
      </c>
      <c r="AB110" s="252">
        <f t="shared" si="195"/>
        <v>56896</v>
      </c>
      <c r="AC110" s="252">
        <f t="shared" si="195"/>
        <v>141629</v>
      </c>
      <c r="AD110" s="252">
        <f t="shared" si="195"/>
        <v>64815</v>
      </c>
      <c r="AE110" s="252">
        <f t="shared" si="195"/>
        <v>26878</v>
      </c>
      <c r="AF110" s="252">
        <f t="shared" si="195"/>
        <v>72871</v>
      </c>
      <c r="AG110" s="45">
        <f t="shared" si="180"/>
        <v>1657837</v>
      </c>
      <c r="AH110" s="45">
        <f t="shared" si="181"/>
        <v>1001652</v>
      </c>
      <c r="AI110" s="45">
        <f t="shared" si="182"/>
        <v>656185</v>
      </c>
      <c r="AJ110" s="252">
        <f>SUM(AJ105:AJ109)</f>
        <v>86223</v>
      </c>
      <c r="AK110" s="252">
        <f>SUM(AK105:AK109)</f>
        <v>17988</v>
      </c>
      <c r="AL110" s="252">
        <f>SUM(AL105:AL109)</f>
        <v>34150</v>
      </c>
      <c r="AM110" s="45">
        <f t="shared" si="183"/>
        <v>138361</v>
      </c>
      <c r="AN110" s="211">
        <f t="shared" si="184"/>
        <v>8065847</v>
      </c>
      <c r="AQ110" s="45">
        <f>K110/AQ$5</f>
        <v>85096.5</v>
      </c>
      <c r="AR110" s="45">
        <f>AG110/AR$5</f>
        <v>92102.055555555562</v>
      </c>
      <c r="AS110" s="45">
        <f>AH110/AS$5</f>
        <v>143093.14285714287</v>
      </c>
      <c r="AT110" s="45">
        <f>AI110/AT$5</f>
        <v>59653.181818181816</v>
      </c>
      <c r="AU110" s="45">
        <f>AM110/AU$5</f>
        <v>46120.333333333336</v>
      </c>
      <c r="AV110" s="211">
        <f>AN110/AV$5</f>
        <v>278132.6551724138</v>
      </c>
      <c r="AW110" s="122"/>
      <c r="AX110" s="45">
        <f t="shared" si="188"/>
        <v>633695</v>
      </c>
      <c r="AY110" s="45">
        <f t="shared" si="192"/>
        <v>75370.5</v>
      </c>
      <c r="AZ110" s="45">
        <f t="shared" si="189"/>
        <v>141629</v>
      </c>
      <c r="BA110" s="45">
        <f t="shared" si="190"/>
        <v>56896</v>
      </c>
      <c r="BB110" s="45">
        <f t="shared" si="191"/>
        <v>34150</v>
      </c>
      <c r="BC110" s="211">
        <f>MEDIAN((D110:K110,M110:V110,Y110:AF110,AJ110:AL110))</f>
        <v>90964</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133</v>
      </c>
      <c r="E113" s="160">
        <v>0</v>
      </c>
      <c r="F113" s="160">
        <v>32690</v>
      </c>
      <c r="G113" s="160">
        <v>0</v>
      </c>
      <c r="H113" s="144">
        <v>0</v>
      </c>
      <c r="I113" s="144">
        <v>138880</v>
      </c>
      <c r="J113" s="160"/>
      <c r="K113" s="144">
        <v>0</v>
      </c>
      <c r="L113" s="43">
        <f>+SUM(D113:K113)</f>
        <v>171703</v>
      </c>
      <c r="M113" s="160"/>
      <c r="N113" s="160"/>
      <c r="O113" s="160">
        <v>2246</v>
      </c>
      <c r="P113" s="160">
        <v>1000</v>
      </c>
      <c r="Q113" s="160"/>
      <c r="R113" s="160">
        <v>0</v>
      </c>
      <c r="S113" s="160">
        <v>0</v>
      </c>
      <c r="T113" s="160">
        <v>67</v>
      </c>
      <c r="U113" s="160"/>
      <c r="V113" s="144">
        <v>173</v>
      </c>
      <c r="W113" s="144"/>
      <c r="X113" s="144"/>
      <c r="Y113" s="160">
        <v>0</v>
      </c>
      <c r="Z113" s="160"/>
      <c r="AA113" s="250"/>
      <c r="AB113" s="160"/>
      <c r="AC113" s="160"/>
      <c r="AD113" s="160"/>
      <c r="AE113" s="160"/>
      <c r="AF113" s="160">
        <v>0</v>
      </c>
      <c r="AG113" s="43">
        <f>+SUM(M113:AF113)</f>
        <v>3486</v>
      </c>
      <c r="AH113" s="43">
        <f t="shared" ref="AH113:AH119" si="196">O113+Q113+Z113+AC113+AD113+AF113+T113</f>
        <v>2313</v>
      </c>
      <c r="AI113" s="43">
        <f t="shared" ref="AI113:AI119" si="197">M113+N113+P113+R113+S113+U113+V113+Y113+AA113+AB113+AE113</f>
        <v>1173</v>
      </c>
      <c r="AJ113" s="160">
        <v>13213</v>
      </c>
      <c r="AK113" s="144"/>
      <c r="AL113" s="160">
        <v>0</v>
      </c>
      <c r="AM113" s="43">
        <f t="shared" ref="AM113:AM119" si="198">+SUM(AJ113:AL113)</f>
        <v>13213</v>
      </c>
      <c r="AN113" s="44">
        <f t="shared" ref="AN113:AN119" si="199">+AM113+AG113+L113</f>
        <v>188402</v>
      </c>
      <c r="AQ113" s="43">
        <f t="shared" ref="AQ113:AQ114" si="200">K113/AQ$5</f>
        <v>0</v>
      </c>
      <c r="AR113" s="43">
        <f t="shared" ref="AR113:AT114" si="201">AG113/AR$5</f>
        <v>193.66666666666666</v>
      </c>
      <c r="AS113" s="43">
        <f t="shared" si="201"/>
        <v>330.42857142857144</v>
      </c>
      <c r="AT113" s="43">
        <f t="shared" si="201"/>
        <v>106.63636363636364</v>
      </c>
      <c r="AU113" s="43">
        <f t="shared" ref="AU113:AV114" si="202">AM113/AU$5</f>
        <v>4404.333333333333</v>
      </c>
      <c r="AV113" s="44">
        <f t="shared" si="202"/>
        <v>6496.6206896551721</v>
      </c>
      <c r="AW113" s="122"/>
      <c r="AX113" s="43">
        <f t="shared" ref="AX113:AX119" si="203">MEDIAN($D113:$K113)</f>
        <v>0</v>
      </c>
      <c r="AY113" s="43">
        <f>MEDIAN($M113:$AF113)</f>
        <v>33.5</v>
      </c>
      <c r="AZ113" s="43">
        <f t="shared" ref="AZ113:AZ119" si="204">MEDIAN($AC113,$AD113,$Z113,$T113,$O113,Q113,AF113)</f>
        <v>67</v>
      </c>
      <c r="BA113" s="43">
        <f t="shared" ref="BA113:BA119" si="205">MEDIAN($AE113,$AB113,$AA113,$Y113,$V113,$U113,$S113,$R113,$P113,$N113,$M113)</f>
        <v>0</v>
      </c>
      <c r="BB113" s="43">
        <f t="shared" ref="BB113:BB119" si="206">MEDIAN($AJ113:$AL113)</f>
        <v>6606.5</v>
      </c>
      <c r="BC113" s="44">
        <f>MEDIAN((D113:K113,M113:V113,Y113:AF113,AJ113:AL113))</f>
        <v>0</v>
      </c>
    </row>
    <row r="114" spans="1:55" s="204" customFormat="1">
      <c r="A114" s="199"/>
      <c r="B114" s="200" t="s">
        <v>206</v>
      </c>
      <c r="C114" s="201"/>
      <c r="D114" s="144">
        <v>513</v>
      </c>
      <c r="E114" s="160">
        <v>10699</v>
      </c>
      <c r="F114" s="160">
        <v>2357</v>
      </c>
      <c r="G114" s="160">
        <v>15943</v>
      </c>
      <c r="H114" s="144">
        <v>1059</v>
      </c>
      <c r="I114" s="144">
        <v>3604</v>
      </c>
      <c r="J114" s="160">
        <v>2830</v>
      </c>
      <c r="K114" s="144">
        <v>694</v>
      </c>
      <c r="L114" s="43">
        <f>+SUM(D114:K114)</f>
        <v>37699</v>
      </c>
      <c r="M114" s="160">
        <v>152</v>
      </c>
      <c r="N114" s="160">
        <v>48</v>
      </c>
      <c r="O114" s="160">
        <v>50</v>
      </c>
      <c r="P114" s="160">
        <v>15</v>
      </c>
      <c r="Q114" s="160"/>
      <c r="R114" s="160">
        <v>18</v>
      </c>
      <c r="S114" s="160">
        <v>0</v>
      </c>
      <c r="T114" s="160">
        <v>5446</v>
      </c>
      <c r="U114" s="160">
        <v>53</v>
      </c>
      <c r="V114" s="144">
        <v>3</v>
      </c>
      <c r="W114" s="144"/>
      <c r="X114" s="144"/>
      <c r="Y114" s="160">
        <v>13</v>
      </c>
      <c r="Z114" s="160">
        <v>278</v>
      </c>
      <c r="AA114" s="250">
        <v>1792</v>
      </c>
      <c r="AB114" s="160">
        <v>96</v>
      </c>
      <c r="AC114" s="160">
        <v>188</v>
      </c>
      <c r="AD114" s="160">
        <v>2162</v>
      </c>
      <c r="AE114" s="160">
        <v>23</v>
      </c>
      <c r="AF114" s="160">
        <v>366</v>
      </c>
      <c r="AG114" s="43">
        <f>+SUM(M114:AF114)</f>
        <v>10703</v>
      </c>
      <c r="AH114" s="43">
        <f t="shared" si="196"/>
        <v>8490</v>
      </c>
      <c r="AI114" s="43">
        <f t="shared" si="197"/>
        <v>2213</v>
      </c>
      <c r="AJ114" s="160">
        <v>0</v>
      </c>
      <c r="AK114" s="144"/>
      <c r="AL114" s="160">
        <v>0</v>
      </c>
      <c r="AM114" s="43">
        <f t="shared" si="198"/>
        <v>0</v>
      </c>
      <c r="AN114" s="44">
        <f t="shared" si="199"/>
        <v>48402</v>
      </c>
      <c r="AQ114" s="43">
        <f t="shared" si="200"/>
        <v>86.75</v>
      </c>
      <c r="AR114" s="43">
        <f t="shared" si="201"/>
        <v>594.61111111111109</v>
      </c>
      <c r="AS114" s="43">
        <f t="shared" si="201"/>
        <v>1212.8571428571429</v>
      </c>
      <c r="AT114" s="43">
        <f t="shared" si="201"/>
        <v>201.18181818181819</v>
      </c>
      <c r="AU114" s="43">
        <f t="shared" si="202"/>
        <v>0</v>
      </c>
      <c r="AV114" s="44">
        <f t="shared" si="202"/>
        <v>1669.0344827586207</v>
      </c>
      <c r="AW114" s="122"/>
      <c r="AX114" s="258">
        <f t="shared" si="203"/>
        <v>2593.5</v>
      </c>
      <c r="AY114" s="258">
        <f t="shared" ref="AY114:AY119" si="207">MEDIAN($M114:$AF114)</f>
        <v>53</v>
      </c>
      <c r="AZ114" s="258">
        <f t="shared" si="204"/>
        <v>322</v>
      </c>
      <c r="BA114" s="258">
        <f t="shared" si="205"/>
        <v>23</v>
      </c>
      <c r="BB114" s="258">
        <f t="shared" si="206"/>
        <v>0</v>
      </c>
      <c r="BC114" s="44">
        <f>MEDIAN((D114:K114,M114:V114,Y114:AF114,AJ114:AL114))</f>
        <v>188</v>
      </c>
    </row>
    <row r="115" spans="1:55" s="204" customFormat="1">
      <c r="A115" s="245"/>
      <c r="B115" s="200" t="s">
        <v>205</v>
      </c>
      <c r="C115" s="201"/>
      <c r="D115" s="259">
        <f t="shared" ref="D115:V115" si="208">D113+D114</f>
        <v>646</v>
      </c>
      <c r="E115" s="252">
        <f t="shared" si="208"/>
        <v>10699</v>
      </c>
      <c r="F115" s="252">
        <f t="shared" si="208"/>
        <v>35047</v>
      </c>
      <c r="G115" s="252">
        <f t="shared" si="208"/>
        <v>15943</v>
      </c>
      <c r="H115" s="252">
        <f t="shared" si="208"/>
        <v>1059</v>
      </c>
      <c r="I115" s="252">
        <f t="shared" si="208"/>
        <v>142484</v>
      </c>
      <c r="J115" s="252">
        <f t="shared" si="208"/>
        <v>2830</v>
      </c>
      <c r="K115" s="252">
        <f t="shared" si="208"/>
        <v>694</v>
      </c>
      <c r="L115" s="45">
        <f t="shared" si="208"/>
        <v>209402</v>
      </c>
      <c r="M115" s="252">
        <f t="shared" si="208"/>
        <v>152</v>
      </c>
      <c r="N115" s="252">
        <f t="shared" si="208"/>
        <v>48</v>
      </c>
      <c r="O115" s="252">
        <f t="shared" si="208"/>
        <v>2296</v>
      </c>
      <c r="P115" s="252">
        <f t="shared" si="208"/>
        <v>1015</v>
      </c>
      <c r="Q115" s="252">
        <f t="shared" si="208"/>
        <v>0</v>
      </c>
      <c r="R115" s="252">
        <f t="shared" si="208"/>
        <v>18</v>
      </c>
      <c r="S115" s="252">
        <f t="shared" si="208"/>
        <v>0</v>
      </c>
      <c r="T115" s="252">
        <f t="shared" si="208"/>
        <v>5513</v>
      </c>
      <c r="U115" s="252">
        <f t="shared" si="208"/>
        <v>53</v>
      </c>
      <c r="V115" s="252">
        <f t="shared" si="208"/>
        <v>176</v>
      </c>
      <c r="W115" s="252"/>
      <c r="X115" s="252"/>
      <c r="Y115" s="252">
        <f t="shared" ref="Y115:AL115" si="209">Y113+Y114</f>
        <v>13</v>
      </c>
      <c r="Z115" s="252">
        <f t="shared" si="209"/>
        <v>278</v>
      </c>
      <c r="AA115" s="252">
        <f t="shared" si="209"/>
        <v>1792</v>
      </c>
      <c r="AB115" s="252">
        <f t="shared" si="209"/>
        <v>96</v>
      </c>
      <c r="AC115" s="252">
        <f t="shared" si="209"/>
        <v>188</v>
      </c>
      <c r="AD115" s="252">
        <f t="shared" si="209"/>
        <v>2162</v>
      </c>
      <c r="AE115" s="252">
        <f t="shared" si="209"/>
        <v>23</v>
      </c>
      <c r="AF115" s="252">
        <f t="shared" si="209"/>
        <v>366</v>
      </c>
      <c r="AG115" s="45">
        <f t="shared" si="209"/>
        <v>14189</v>
      </c>
      <c r="AH115" s="45">
        <f t="shared" si="196"/>
        <v>10803</v>
      </c>
      <c r="AI115" s="45">
        <f t="shared" si="197"/>
        <v>3386</v>
      </c>
      <c r="AJ115" s="252">
        <f t="shared" si="209"/>
        <v>13213</v>
      </c>
      <c r="AK115" s="252">
        <f t="shared" si="209"/>
        <v>0</v>
      </c>
      <c r="AL115" s="252">
        <f t="shared" si="209"/>
        <v>0</v>
      </c>
      <c r="AM115" s="45">
        <f t="shared" si="198"/>
        <v>13213</v>
      </c>
      <c r="AN115" s="211">
        <f t="shared" si="199"/>
        <v>236804</v>
      </c>
      <c r="AQ115" s="45">
        <f>K115/AQ$5</f>
        <v>86.75</v>
      </c>
      <c r="AR115" s="45">
        <f>AG115/AR$5</f>
        <v>788.27777777777783</v>
      </c>
      <c r="AS115" s="45">
        <f>AH115/AS$5</f>
        <v>1543.2857142857142</v>
      </c>
      <c r="AT115" s="45">
        <f>AI115/AT$5</f>
        <v>307.81818181818181</v>
      </c>
      <c r="AU115" s="45">
        <f>AM115/AU$5</f>
        <v>4404.333333333333</v>
      </c>
      <c r="AV115" s="211">
        <f>AN115/AV$5</f>
        <v>8165.6551724137935</v>
      </c>
      <c r="AW115" s="122"/>
      <c r="AX115" s="43">
        <f t="shared" si="203"/>
        <v>6764.5</v>
      </c>
      <c r="AY115" s="43">
        <f t="shared" si="207"/>
        <v>164</v>
      </c>
      <c r="AZ115" s="43">
        <f t="shared" si="204"/>
        <v>366</v>
      </c>
      <c r="BA115" s="43">
        <f t="shared" si="205"/>
        <v>53</v>
      </c>
      <c r="BB115" s="43">
        <f t="shared" si="206"/>
        <v>0</v>
      </c>
      <c r="BC115" s="211">
        <f>MEDIAN((D115:K115,M115:V115,Y115:AF115,AJ115:AL115))</f>
        <v>366</v>
      </c>
    </row>
    <row r="116" spans="1:55" s="204" customFormat="1">
      <c r="A116" s="199"/>
      <c r="B116" s="200" t="s">
        <v>204</v>
      </c>
      <c r="C116" s="201"/>
      <c r="D116" s="144">
        <v>0</v>
      </c>
      <c r="E116" s="160">
        <v>0</v>
      </c>
      <c r="F116" s="160"/>
      <c r="G116" s="160"/>
      <c r="H116" s="144">
        <v>0</v>
      </c>
      <c r="I116" s="144">
        <v>0</v>
      </c>
      <c r="J116" s="160"/>
      <c r="K116" s="144">
        <v>0</v>
      </c>
      <c r="L116" s="43"/>
      <c r="M116" s="160">
        <v>80</v>
      </c>
      <c r="N116" s="160"/>
      <c r="O116" s="160"/>
      <c r="P116" s="160"/>
      <c r="Q116" s="160"/>
      <c r="R116" s="160">
        <v>0</v>
      </c>
      <c r="S116" s="160">
        <v>194</v>
      </c>
      <c r="T116" s="160">
        <v>1460</v>
      </c>
      <c r="U116" s="160"/>
      <c r="V116" s="144"/>
      <c r="W116" s="144"/>
      <c r="X116" s="144"/>
      <c r="Y116" s="160">
        <v>5415</v>
      </c>
      <c r="Z116" s="160"/>
      <c r="AA116" s="250">
        <v>6</v>
      </c>
      <c r="AB116" s="160"/>
      <c r="AC116" s="160"/>
      <c r="AD116" s="160">
        <v>584</v>
      </c>
      <c r="AE116" s="160">
        <v>315</v>
      </c>
      <c r="AF116" s="160">
        <v>21</v>
      </c>
      <c r="AG116" s="43">
        <f>+SUM(M116:AF116)</f>
        <v>8075</v>
      </c>
      <c r="AH116" s="43">
        <f t="shared" si="196"/>
        <v>2065</v>
      </c>
      <c r="AI116" s="43">
        <f t="shared" si="197"/>
        <v>6010</v>
      </c>
      <c r="AJ116" s="160">
        <v>5397</v>
      </c>
      <c r="AK116" s="144"/>
      <c r="AL116" s="160">
        <v>116</v>
      </c>
      <c r="AM116" s="43">
        <f t="shared" si="198"/>
        <v>5513</v>
      </c>
      <c r="AN116" s="44">
        <f t="shared" si="199"/>
        <v>13588</v>
      </c>
      <c r="AQ116" s="43">
        <f t="shared" ref="AQ116:AQ118" si="210">K116/AQ$5</f>
        <v>0</v>
      </c>
      <c r="AR116" s="43">
        <f t="shared" ref="AR116:AT118" si="211">AG116/AR$5</f>
        <v>448.61111111111109</v>
      </c>
      <c r="AS116" s="43">
        <f t="shared" si="211"/>
        <v>295</v>
      </c>
      <c r="AT116" s="43">
        <f t="shared" si="211"/>
        <v>546.36363636363637</v>
      </c>
      <c r="AU116" s="43">
        <f t="shared" ref="AU116:AV118" si="212">AM116/AU$5</f>
        <v>1837.6666666666667</v>
      </c>
      <c r="AV116" s="44">
        <f t="shared" si="212"/>
        <v>468.55172413793105</v>
      </c>
      <c r="AW116" s="122"/>
      <c r="AX116" s="43">
        <f t="shared" si="203"/>
        <v>0</v>
      </c>
      <c r="AY116" s="43">
        <f t="shared" si="207"/>
        <v>194</v>
      </c>
      <c r="AZ116" s="43">
        <f t="shared" si="204"/>
        <v>584</v>
      </c>
      <c r="BA116" s="43">
        <f t="shared" si="205"/>
        <v>137</v>
      </c>
      <c r="BB116" s="43">
        <f t="shared" si="206"/>
        <v>2756.5</v>
      </c>
      <c r="BC116" s="44">
        <f>MEDIAN((D116:K116,M116:V116,Y116:AF116,AJ116:AL116))</f>
        <v>50.5</v>
      </c>
    </row>
    <row r="117" spans="1:55" s="204" customFormat="1">
      <c r="A117" s="199"/>
      <c r="B117" s="200" t="s">
        <v>203</v>
      </c>
      <c r="C117" s="201"/>
      <c r="D117" s="144">
        <v>29261</v>
      </c>
      <c r="E117" s="160">
        <v>0</v>
      </c>
      <c r="F117" s="160">
        <v>5450</v>
      </c>
      <c r="G117" s="160"/>
      <c r="H117" s="144">
        <v>0</v>
      </c>
      <c r="I117" s="144">
        <v>0</v>
      </c>
      <c r="J117" s="160">
        <v>98</v>
      </c>
      <c r="K117" s="144">
        <v>0</v>
      </c>
      <c r="L117" s="43">
        <f>+SUM(D117:K117)</f>
        <v>34809</v>
      </c>
      <c r="M117" s="160"/>
      <c r="N117" s="160"/>
      <c r="O117" s="160"/>
      <c r="P117" s="160">
        <v>781</v>
      </c>
      <c r="Q117" s="160"/>
      <c r="R117" s="160">
        <v>0</v>
      </c>
      <c r="S117" s="160">
        <v>0</v>
      </c>
      <c r="T117" s="160">
        <v>0</v>
      </c>
      <c r="U117" s="160"/>
      <c r="V117" s="144">
        <v>22</v>
      </c>
      <c r="W117" s="144"/>
      <c r="X117" s="144"/>
      <c r="Y117" s="160">
        <v>0</v>
      </c>
      <c r="Z117" s="160"/>
      <c r="AA117" s="250"/>
      <c r="AB117" s="160"/>
      <c r="AC117" s="160"/>
      <c r="AD117" s="160"/>
      <c r="AE117" s="160"/>
      <c r="AF117" s="160"/>
      <c r="AG117" s="43">
        <f>+SUM(M117:AF117)</f>
        <v>803</v>
      </c>
      <c r="AH117" s="43">
        <f t="shared" si="196"/>
        <v>0</v>
      </c>
      <c r="AI117" s="43">
        <f t="shared" si="197"/>
        <v>803</v>
      </c>
      <c r="AJ117" s="160">
        <v>0</v>
      </c>
      <c r="AK117" s="144"/>
      <c r="AL117" s="160">
        <v>0</v>
      </c>
      <c r="AM117" s="43">
        <f t="shared" si="198"/>
        <v>0</v>
      </c>
      <c r="AN117" s="44">
        <f t="shared" si="199"/>
        <v>35612</v>
      </c>
      <c r="AQ117" s="43">
        <f t="shared" si="210"/>
        <v>0</v>
      </c>
      <c r="AR117" s="43">
        <f t="shared" si="211"/>
        <v>44.611111111111114</v>
      </c>
      <c r="AS117" s="43">
        <f t="shared" si="211"/>
        <v>0</v>
      </c>
      <c r="AT117" s="43">
        <f t="shared" si="211"/>
        <v>73</v>
      </c>
      <c r="AU117" s="43">
        <f t="shared" si="212"/>
        <v>0</v>
      </c>
      <c r="AV117" s="44">
        <f t="shared" si="212"/>
        <v>1228</v>
      </c>
      <c r="AW117" s="122"/>
      <c r="AX117" s="43">
        <f t="shared" si="203"/>
        <v>0</v>
      </c>
      <c r="AY117" s="43">
        <f t="shared" si="207"/>
        <v>0</v>
      </c>
      <c r="AZ117" s="43">
        <f t="shared" si="204"/>
        <v>0</v>
      </c>
      <c r="BA117" s="43">
        <f t="shared" si="205"/>
        <v>0</v>
      </c>
      <c r="BB117" s="43">
        <f t="shared" si="206"/>
        <v>0</v>
      </c>
      <c r="BC117" s="44">
        <f>MEDIAN((D117:K117,M117:V117,Y117:AF117,AJ117:AL117))</f>
        <v>0</v>
      </c>
    </row>
    <row r="118" spans="1:55" s="204" customFormat="1">
      <c r="A118" s="199"/>
      <c r="B118" s="251" t="s">
        <v>198</v>
      </c>
      <c r="C118" s="201"/>
      <c r="D118" s="144">
        <v>0</v>
      </c>
      <c r="E118" s="160">
        <v>0</v>
      </c>
      <c r="F118" s="160">
        <v>636</v>
      </c>
      <c r="G118" s="160">
        <v>385</v>
      </c>
      <c r="H118" s="144">
        <v>8277</v>
      </c>
      <c r="I118" s="144">
        <v>9756</v>
      </c>
      <c r="J118" s="160">
        <v>60</v>
      </c>
      <c r="K118" s="144">
        <v>0</v>
      </c>
      <c r="L118" s="43">
        <f>+SUM(D118:K118)</f>
        <v>19114</v>
      </c>
      <c r="M118" s="160"/>
      <c r="N118" s="160"/>
      <c r="O118" s="160"/>
      <c r="P118" s="160"/>
      <c r="Q118" s="160">
        <v>0</v>
      </c>
      <c r="R118" s="160">
        <v>268</v>
      </c>
      <c r="S118" s="160">
        <v>0</v>
      </c>
      <c r="T118" s="160">
        <v>0</v>
      </c>
      <c r="U118" s="160"/>
      <c r="V118" s="144"/>
      <c r="W118" s="144"/>
      <c r="X118" s="144"/>
      <c r="Y118" s="160">
        <v>0</v>
      </c>
      <c r="Z118" s="160"/>
      <c r="AA118" s="250"/>
      <c r="AB118" s="160"/>
      <c r="AC118" s="160"/>
      <c r="AD118" s="160"/>
      <c r="AE118" s="160"/>
      <c r="AF118" s="160">
        <v>761</v>
      </c>
      <c r="AG118" s="43">
        <f>+SUM(M118:AF118)</f>
        <v>1029</v>
      </c>
      <c r="AH118" s="43">
        <f t="shared" si="196"/>
        <v>761</v>
      </c>
      <c r="AI118" s="43">
        <f t="shared" si="197"/>
        <v>268</v>
      </c>
      <c r="AJ118" s="160">
        <v>0</v>
      </c>
      <c r="AK118" s="144"/>
      <c r="AL118" s="160">
        <v>0</v>
      </c>
      <c r="AM118" s="43">
        <f t="shared" si="198"/>
        <v>0</v>
      </c>
      <c r="AN118" s="44">
        <f t="shared" si="199"/>
        <v>20143</v>
      </c>
      <c r="AQ118" s="43">
        <f t="shared" si="210"/>
        <v>0</v>
      </c>
      <c r="AR118" s="43">
        <f t="shared" si="211"/>
        <v>57.166666666666664</v>
      </c>
      <c r="AS118" s="43">
        <f t="shared" si="211"/>
        <v>108.71428571428571</v>
      </c>
      <c r="AT118" s="43">
        <f t="shared" si="211"/>
        <v>24.363636363636363</v>
      </c>
      <c r="AU118" s="43">
        <f t="shared" si="212"/>
        <v>0</v>
      </c>
      <c r="AV118" s="44">
        <f t="shared" si="212"/>
        <v>694.58620689655174</v>
      </c>
      <c r="AW118" s="122"/>
      <c r="AX118" s="43">
        <f t="shared" si="203"/>
        <v>222.5</v>
      </c>
      <c r="AY118" s="43">
        <f t="shared" si="207"/>
        <v>0</v>
      </c>
      <c r="AZ118" s="43">
        <f t="shared" si="204"/>
        <v>0</v>
      </c>
      <c r="BA118" s="43">
        <f t="shared" si="205"/>
        <v>0</v>
      </c>
      <c r="BB118" s="43">
        <f t="shared" si="206"/>
        <v>0</v>
      </c>
      <c r="BC118" s="44">
        <f>MEDIAN((D118:K118,M118:V118,Y118:AF118,AJ118:AL118))</f>
        <v>0</v>
      </c>
    </row>
    <row r="119" spans="1:55" s="204" customFormat="1">
      <c r="A119" s="199"/>
      <c r="B119" s="200"/>
      <c r="C119" s="210" t="s">
        <v>202</v>
      </c>
      <c r="D119" s="252">
        <f t="shared" ref="D119:K119" si="213">SUM(D115:D118)</f>
        <v>29907</v>
      </c>
      <c r="E119" s="252">
        <f t="shared" si="213"/>
        <v>10699</v>
      </c>
      <c r="F119" s="252">
        <f t="shared" si="213"/>
        <v>41133</v>
      </c>
      <c r="G119" s="252">
        <f t="shared" si="213"/>
        <v>16328</v>
      </c>
      <c r="H119" s="252">
        <f t="shared" si="213"/>
        <v>9336</v>
      </c>
      <c r="I119" s="252">
        <f t="shared" si="213"/>
        <v>152240</v>
      </c>
      <c r="J119" s="252">
        <f t="shared" si="213"/>
        <v>2988</v>
      </c>
      <c r="K119" s="252">
        <f t="shared" si="213"/>
        <v>694</v>
      </c>
      <c r="L119" s="45">
        <f>+SUM(D119:K119)</f>
        <v>263325</v>
      </c>
      <c r="M119" s="252">
        <f t="shared" ref="M119:V119" si="214">SUM(M115:M118)</f>
        <v>232</v>
      </c>
      <c r="N119" s="252">
        <f t="shared" si="214"/>
        <v>48</v>
      </c>
      <c r="O119" s="252">
        <f t="shared" si="214"/>
        <v>2296</v>
      </c>
      <c r="P119" s="252">
        <f t="shared" si="214"/>
        <v>1796</v>
      </c>
      <c r="Q119" s="252">
        <f t="shared" si="214"/>
        <v>0</v>
      </c>
      <c r="R119" s="252">
        <f t="shared" si="214"/>
        <v>286</v>
      </c>
      <c r="S119" s="252">
        <f t="shared" si="214"/>
        <v>194</v>
      </c>
      <c r="T119" s="252">
        <f t="shared" si="214"/>
        <v>6973</v>
      </c>
      <c r="U119" s="252">
        <f t="shared" si="214"/>
        <v>53</v>
      </c>
      <c r="V119" s="252">
        <f t="shared" si="214"/>
        <v>198</v>
      </c>
      <c r="W119" s="252"/>
      <c r="X119" s="252"/>
      <c r="Y119" s="252">
        <f t="shared" ref="Y119:AF119" si="215">SUM(Y115:Y118)</f>
        <v>5428</v>
      </c>
      <c r="Z119" s="252">
        <f t="shared" si="215"/>
        <v>278</v>
      </c>
      <c r="AA119" s="252">
        <f t="shared" si="215"/>
        <v>1798</v>
      </c>
      <c r="AB119" s="252">
        <f t="shared" si="215"/>
        <v>96</v>
      </c>
      <c r="AC119" s="252">
        <f t="shared" si="215"/>
        <v>188</v>
      </c>
      <c r="AD119" s="252">
        <f t="shared" si="215"/>
        <v>2746</v>
      </c>
      <c r="AE119" s="252">
        <f t="shared" si="215"/>
        <v>338</v>
      </c>
      <c r="AF119" s="252">
        <f t="shared" si="215"/>
        <v>1148</v>
      </c>
      <c r="AG119" s="45">
        <f>+SUM(M119:AF119)</f>
        <v>24096</v>
      </c>
      <c r="AH119" s="45">
        <f t="shared" si="196"/>
        <v>13629</v>
      </c>
      <c r="AI119" s="45">
        <f t="shared" si="197"/>
        <v>10467</v>
      </c>
      <c r="AJ119" s="252">
        <f>SUM(AJ115:AJ118)</f>
        <v>18610</v>
      </c>
      <c r="AK119" s="252">
        <f>SUM(AK115:AK118)</f>
        <v>0</v>
      </c>
      <c r="AL119" s="252">
        <f>SUM(AL115:AL118)</f>
        <v>116</v>
      </c>
      <c r="AM119" s="45">
        <f t="shared" si="198"/>
        <v>18726</v>
      </c>
      <c r="AN119" s="211">
        <f t="shared" si="199"/>
        <v>306147</v>
      </c>
      <c r="AQ119" s="45">
        <f>K119/AQ$5</f>
        <v>86.75</v>
      </c>
      <c r="AR119" s="45">
        <f>AG119/AR$5</f>
        <v>1338.6666666666667</v>
      </c>
      <c r="AS119" s="45">
        <f>AH119/AS$5</f>
        <v>1947</v>
      </c>
      <c r="AT119" s="45">
        <f>AI119/AT$5</f>
        <v>951.5454545454545</v>
      </c>
      <c r="AU119" s="45">
        <f>AM119/AU$5</f>
        <v>6242</v>
      </c>
      <c r="AV119" s="211">
        <f>AN119/AV$5</f>
        <v>10556.793103448275</v>
      </c>
      <c r="AW119" s="122"/>
      <c r="AX119" s="45">
        <f t="shared" si="203"/>
        <v>13513.5</v>
      </c>
      <c r="AY119" s="45">
        <f t="shared" si="207"/>
        <v>282</v>
      </c>
      <c r="AZ119" s="45">
        <f t="shared" si="204"/>
        <v>1148</v>
      </c>
      <c r="BA119" s="45">
        <f t="shared" si="205"/>
        <v>232</v>
      </c>
      <c r="BB119" s="45">
        <f t="shared" si="206"/>
        <v>116</v>
      </c>
      <c r="BC119" s="211">
        <f>MEDIAN((D119:K119,M119:V119,Y119:AF119,AJ119:AL119))</f>
        <v>1148</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40000</v>
      </c>
      <c r="E122" s="160"/>
      <c r="F122" s="160">
        <v>14507</v>
      </c>
      <c r="G122" s="160">
        <v>58222</v>
      </c>
      <c r="H122" s="144">
        <v>47186</v>
      </c>
      <c r="I122" s="144">
        <v>531</v>
      </c>
      <c r="J122" s="160"/>
      <c r="K122" s="144">
        <v>45000</v>
      </c>
      <c r="L122" s="43">
        <f>+SUM(D122:K122)</f>
        <v>205446</v>
      </c>
      <c r="M122" s="160"/>
      <c r="N122" s="160"/>
      <c r="O122" s="160">
        <v>0</v>
      </c>
      <c r="P122" s="160"/>
      <c r="Q122" s="160">
        <v>360</v>
      </c>
      <c r="R122" s="160">
        <v>0</v>
      </c>
      <c r="S122" s="160">
        <v>0</v>
      </c>
      <c r="T122" s="160">
        <v>0</v>
      </c>
      <c r="U122" s="160"/>
      <c r="V122" s="144"/>
      <c r="W122" s="144"/>
      <c r="X122" s="144"/>
      <c r="Y122" s="160">
        <v>0</v>
      </c>
      <c r="Z122" s="160">
        <v>0</v>
      </c>
      <c r="AA122" s="250"/>
      <c r="AB122" s="160"/>
      <c r="AC122" s="160">
        <v>7160</v>
      </c>
      <c r="AD122" s="160"/>
      <c r="AE122" s="160">
        <v>3127</v>
      </c>
      <c r="AF122" s="160"/>
      <c r="AG122" s="43">
        <f>+SUM(M122:AF122)</f>
        <v>10647</v>
      </c>
      <c r="AH122" s="43">
        <f t="shared" ref="AH122:AH125" si="216">O122+Q122+Z122+AC122+AD122+AF122+T122</f>
        <v>7520</v>
      </c>
      <c r="AI122" s="43">
        <f t="shared" ref="AI122:AI125" si="217">M122+N122+P122+R122+S122+U122+V122+Y122+AA122+AB122+AE122</f>
        <v>3127</v>
      </c>
      <c r="AJ122" s="160">
        <v>0</v>
      </c>
      <c r="AK122" s="144"/>
      <c r="AL122" s="160">
        <v>0</v>
      </c>
      <c r="AM122" s="43">
        <f>+SUM(AJ122:AL122)</f>
        <v>0</v>
      </c>
      <c r="AN122" s="44">
        <f>+AM122+AG122+L122</f>
        <v>216093</v>
      </c>
      <c r="AQ122" s="43">
        <f t="shared" ref="AQ122:AQ124" si="218">K122/AQ$5</f>
        <v>5625</v>
      </c>
      <c r="AR122" s="43">
        <f t="shared" ref="AR122:AT124" si="219">AG122/AR$5</f>
        <v>591.5</v>
      </c>
      <c r="AS122" s="43">
        <f t="shared" si="219"/>
        <v>1074.2857142857142</v>
      </c>
      <c r="AT122" s="43">
        <f t="shared" si="219"/>
        <v>284.27272727272725</v>
      </c>
      <c r="AU122" s="43">
        <f t="shared" ref="AU122:AV124" si="220">AM122/AU$5</f>
        <v>0</v>
      </c>
      <c r="AV122" s="44">
        <f t="shared" si="220"/>
        <v>7451.4827586206893</v>
      </c>
      <c r="AW122" s="122"/>
      <c r="AX122" s="43">
        <f>MEDIAN($D122:$K122)</f>
        <v>42500</v>
      </c>
      <c r="AY122" s="43">
        <f>MEDIAN($M122:$AF122)</f>
        <v>0</v>
      </c>
      <c r="AZ122" s="43">
        <f t="shared" ref="AZ122:AZ125" si="221">MEDIAN($AC122,$AD122,$Z122,$T122,$O122,Q122,AF122)</f>
        <v>0</v>
      </c>
      <c r="BA122" s="43">
        <f>MEDIAN($AE122,$AB122,$AA122,$Y122,$V122,$U122,$S122,$R122,$P122,$N122,$M122)</f>
        <v>0</v>
      </c>
      <c r="BB122" s="43">
        <f>MEDIAN($AJ122:$AL122)</f>
        <v>0</v>
      </c>
      <c r="BC122" s="44">
        <f>MEDIAN((D122:K122,M122:V122,Y122:AF122,AJ122:AL122))</f>
        <v>360</v>
      </c>
    </row>
    <row r="123" spans="1:55" s="204" customFormat="1">
      <c r="A123" s="199"/>
      <c r="B123" s="200" t="s">
        <v>199</v>
      </c>
      <c r="C123" s="201"/>
      <c r="D123" s="144">
        <v>33271</v>
      </c>
      <c r="E123" s="160">
        <v>178</v>
      </c>
      <c r="F123" s="160"/>
      <c r="G123" s="160">
        <v>0</v>
      </c>
      <c r="H123" s="144">
        <v>1960</v>
      </c>
      <c r="I123" s="144">
        <v>0</v>
      </c>
      <c r="J123" s="160">
        <v>1330</v>
      </c>
      <c r="K123" s="144">
        <v>0</v>
      </c>
      <c r="L123" s="43">
        <f>+SUM(D123:K123)</f>
        <v>36739</v>
      </c>
      <c r="M123" s="160"/>
      <c r="N123" s="160"/>
      <c r="O123" s="160">
        <v>469</v>
      </c>
      <c r="P123" s="160"/>
      <c r="Q123" s="160"/>
      <c r="R123" s="160">
        <v>0</v>
      </c>
      <c r="S123" s="160">
        <v>0</v>
      </c>
      <c r="T123" s="160">
        <v>0</v>
      </c>
      <c r="U123" s="160"/>
      <c r="V123" s="144"/>
      <c r="W123" s="144"/>
      <c r="X123" s="144"/>
      <c r="Y123" s="160">
        <v>0</v>
      </c>
      <c r="Z123" s="160">
        <v>1865</v>
      </c>
      <c r="AA123" s="250">
        <v>2818</v>
      </c>
      <c r="AB123" s="160"/>
      <c r="AC123" s="160"/>
      <c r="AD123" s="160"/>
      <c r="AE123" s="160"/>
      <c r="AF123" s="160"/>
      <c r="AG123" s="43"/>
      <c r="AH123" s="43">
        <f t="shared" si="216"/>
        <v>2334</v>
      </c>
      <c r="AI123" s="43">
        <f t="shared" si="217"/>
        <v>2818</v>
      </c>
      <c r="AJ123" s="160">
        <v>0</v>
      </c>
      <c r="AK123" s="144"/>
      <c r="AL123" s="160">
        <v>0</v>
      </c>
      <c r="AM123" s="43">
        <f>+SUM(AJ123:AL123)</f>
        <v>0</v>
      </c>
      <c r="AN123" s="44">
        <f>+AM123+AG123+L123</f>
        <v>36739</v>
      </c>
      <c r="AQ123" s="43">
        <f t="shared" si="218"/>
        <v>0</v>
      </c>
      <c r="AR123" s="43">
        <f t="shared" si="219"/>
        <v>0</v>
      </c>
      <c r="AS123" s="43">
        <f t="shared" si="219"/>
        <v>333.42857142857144</v>
      </c>
      <c r="AT123" s="43">
        <f t="shared" si="219"/>
        <v>256.18181818181819</v>
      </c>
      <c r="AU123" s="43">
        <f t="shared" si="220"/>
        <v>0</v>
      </c>
      <c r="AV123" s="44">
        <f t="shared" si="220"/>
        <v>1266.8620689655172</v>
      </c>
      <c r="AW123" s="122"/>
      <c r="AX123" s="43">
        <f>MEDIAN($D123:$K123)</f>
        <v>178</v>
      </c>
      <c r="AY123" s="43">
        <f>MEDIAN($M123:$AF123)</f>
        <v>0</v>
      </c>
      <c r="AZ123" s="43">
        <f t="shared" si="221"/>
        <v>469</v>
      </c>
      <c r="BA123" s="43">
        <f>MEDIAN($AE123,$AB123,$AA123,$Y123,$V123,$U123,$S123,$R123,$P123,$N123,$M123)</f>
        <v>0</v>
      </c>
      <c r="BB123" s="43">
        <f>MEDIAN($AJ123:$AL123)</f>
        <v>0</v>
      </c>
      <c r="BC123" s="44">
        <f>MEDIAN((D123:K123,M123:V123,Y123:AF123,AJ123:AL123))</f>
        <v>0</v>
      </c>
    </row>
    <row r="124" spans="1:55" s="204" customFormat="1">
      <c r="A124" s="199"/>
      <c r="B124" s="251" t="s">
        <v>198</v>
      </c>
      <c r="C124" s="201"/>
      <c r="D124" s="144">
        <v>7522</v>
      </c>
      <c r="E124" s="160">
        <v>6268</v>
      </c>
      <c r="F124" s="160">
        <v>35665</v>
      </c>
      <c r="G124" s="160">
        <v>43312</v>
      </c>
      <c r="H124" s="144">
        <v>54789</v>
      </c>
      <c r="I124" s="144">
        <v>33965</v>
      </c>
      <c r="J124" s="160">
        <v>11895</v>
      </c>
      <c r="K124" s="144">
        <v>12852</v>
      </c>
      <c r="L124" s="43">
        <f>+SUM(D124:K124)</f>
        <v>206268</v>
      </c>
      <c r="M124" s="160"/>
      <c r="N124" s="160">
        <v>159</v>
      </c>
      <c r="O124" s="160">
        <v>719</v>
      </c>
      <c r="P124" s="160">
        <v>293</v>
      </c>
      <c r="Q124" s="160">
        <v>293</v>
      </c>
      <c r="R124" s="160">
        <v>142</v>
      </c>
      <c r="S124" s="160">
        <v>18</v>
      </c>
      <c r="T124" s="160">
        <v>182</v>
      </c>
      <c r="U124" s="160">
        <v>48</v>
      </c>
      <c r="V124" s="144">
        <v>54</v>
      </c>
      <c r="W124" s="144"/>
      <c r="X124" s="144"/>
      <c r="Y124" s="160">
        <v>0</v>
      </c>
      <c r="Z124" s="160">
        <v>1042</v>
      </c>
      <c r="AA124" s="250">
        <v>509</v>
      </c>
      <c r="AB124" s="160">
        <v>14</v>
      </c>
      <c r="AC124" s="160">
        <v>354</v>
      </c>
      <c r="AD124" s="160">
        <v>252</v>
      </c>
      <c r="AE124" s="160">
        <v>136</v>
      </c>
      <c r="AF124" s="160">
        <v>2787</v>
      </c>
      <c r="AG124" s="43">
        <f>+SUM(M124:AF124)</f>
        <v>7002</v>
      </c>
      <c r="AH124" s="43">
        <f t="shared" si="216"/>
        <v>5629</v>
      </c>
      <c r="AI124" s="43">
        <f t="shared" si="217"/>
        <v>1373</v>
      </c>
      <c r="AJ124" s="160">
        <v>195</v>
      </c>
      <c r="AK124" s="144">
        <v>20266</v>
      </c>
      <c r="AL124" s="160">
        <v>32</v>
      </c>
      <c r="AM124" s="43">
        <f>+SUM(AJ124:AL124)</f>
        <v>20493</v>
      </c>
      <c r="AN124" s="44">
        <f>+AM124+AG124+L124</f>
        <v>233763</v>
      </c>
      <c r="AQ124" s="43">
        <f t="shared" si="218"/>
        <v>1606.5</v>
      </c>
      <c r="AR124" s="43">
        <f t="shared" si="219"/>
        <v>389</v>
      </c>
      <c r="AS124" s="43">
        <f t="shared" si="219"/>
        <v>804.14285714285711</v>
      </c>
      <c r="AT124" s="43">
        <f t="shared" si="219"/>
        <v>124.81818181818181</v>
      </c>
      <c r="AU124" s="43">
        <f t="shared" si="220"/>
        <v>6831</v>
      </c>
      <c r="AV124" s="44">
        <f t="shared" si="220"/>
        <v>8060.7931034482763</v>
      </c>
      <c r="AW124" s="122"/>
      <c r="AX124" s="43">
        <f>MEDIAN($D124:$K124)</f>
        <v>23408.5</v>
      </c>
      <c r="AY124" s="43">
        <f>MEDIAN($M124:$AF124)</f>
        <v>182</v>
      </c>
      <c r="AZ124" s="43">
        <f t="shared" si="221"/>
        <v>354</v>
      </c>
      <c r="BA124" s="43">
        <f>MEDIAN($AE124,$AB124,$AA124,$Y124,$V124,$U124,$S124,$R124,$P124,$N124,$M124)</f>
        <v>95</v>
      </c>
      <c r="BB124" s="43">
        <f>MEDIAN($AJ124:$AL124)</f>
        <v>195</v>
      </c>
      <c r="BC124" s="44">
        <f>MEDIAN((D124:K124,M124:V124,Y124:AF124,AJ124:AL124))</f>
        <v>323.5</v>
      </c>
    </row>
    <row r="125" spans="1:55" s="204" customFormat="1">
      <c r="A125" s="199"/>
      <c r="B125" s="200"/>
      <c r="C125" s="210" t="s">
        <v>197</v>
      </c>
      <c r="D125" s="252">
        <f t="shared" ref="D125:K125" si="222">SUM(D122:D124)</f>
        <v>80793</v>
      </c>
      <c r="E125" s="252">
        <f t="shared" si="222"/>
        <v>6446</v>
      </c>
      <c r="F125" s="252">
        <f t="shared" si="222"/>
        <v>50172</v>
      </c>
      <c r="G125" s="252">
        <f t="shared" si="222"/>
        <v>101534</v>
      </c>
      <c r="H125" s="252">
        <f t="shared" si="222"/>
        <v>103935</v>
      </c>
      <c r="I125" s="252">
        <f t="shared" si="222"/>
        <v>34496</v>
      </c>
      <c r="J125" s="252">
        <f t="shared" si="222"/>
        <v>13225</v>
      </c>
      <c r="K125" s="252">
        <f t="shared" si="222"/>
        <v>57852</v>
      </c>
      <c r="L125" s="45">
        <f>+SUM(D125:K125)</f>
        <v>448453</v>
      </c>
      <c r="M125" s="252">
        <f t="shared" ref="M125:V125" si="223">SUM(M122:M124)</f>
        <v>0</v>
      </c>
      <c r="N125" s="252">
        <f t="shared" si="223"/>
        <v>159</v>
      </c>
      <c r="O125" s="252">
        <f t="shared" si="223"/>
        <v>1188</v>
      </c>
      <c r="P125" s="252">
        <f t="shared" si="223"/>
        <v>293</v>
      </c>
      <c r="Q125" s="252">
        <f t="shared" si="223"/>
        <v>653</v>
      </c>
      <c r="R125" s="252">
        <f t="shared" si="223"/>
        <v>142</v>
      </c>
      <c r="S125" s="252">
        <f t="shared" si="223"/>
        <v>18</v>
      </c>
      <c r="T125" s="252">
        <f t="shared" si="223"/>
        <v>182</v>
      </c>
      <c r="U125" s="252">
        <f t="shared" si="223"/>
        <v>48</v>
      </c>
      <c r="V125" s="252">
        <f t="shared" si="223"/>
        <v>54</v>
      </c>
      <c r="W125" s="252"/>
      <c r="X125" s="252"/>
      <c r="Y125" s="252">
        <f t="shared" ref="Y125:AF125" si="224">SUM(Y122:Y124)</f>
        <v>0</v>
      </c>
      <c r="Z125" s="252">
        <f t="shared" si="224"/>
        <v>2907</v>
      </c>
      <c r="AA125" s="252">
        <f t="shared" si="224"/>
        <v>3327</v>
      </c>
      <c r="AB125" s="252">
        <f t="shared" si="224"/>
        <v>14</v>
      </c>
      <c r="AC125" s="252">
        <f t="shared" si="224"/>
        <v>7514</v>
      </c>
      <c r="AD125" s="252">
        <f t="shared" si="224"/>
        <v>252</v>
      </c>
      <c r="AE125" s="252">
        <f t="shared" si="224"/>
        <v>3263</v>
      </c>
      <c r="AF125" s="252">
        <f t="shared" si="224"/>
        <v>2787</v>
      </c>
      <c r="AG125" s="45">
        <f>+SUM(M125:AF125)</f>
        <v>22801</v>
      </c>
      <c r="AH125" s="45">
        <f t="shared" si="216"/>
        <v>15483</v>
      </c>
      <c r="AI125" s="45">
        <f t="shared" si="217"/>
        <v>7318</v>
      </c>
      <c r="AJ125" s="252">
        <f>SUM(AJ122:AJ124)</f>
        <v>195</v>
      </c>
      <c r="AK125" s="252">
        <f>SUM(AK122:AK124)</f>
        <v>20266</v>
      </c>
      <c r="AL125" s="252">
        <f>SUM(AL122:AL124)</f>
        <v>32</v>
      </c>
      <c r="AM125" s="45">
        <f>+SUM(AJ125:AL125)</f>
        <v>20493</v>
      </c>
      <c r="AN125" s="211">
        <f>+AM125+AG125+L125</f>
        <v>491747</v>
      </c>
      <c r="AQ125" s="45">
        <f>K125/AQ$5</f>
        <v>7231.5</v>
      </c>
      <c r="AR125" s="45">
        <f>AG125/AR$5</f>
        <v>1266.7222222222222</v>
      </c>
      <c r="AS125" s="45">
        <f>AH125/AS$5</f>
        <v>2211.8571428571427</v>
      </c>
      <c r="AT125" s="45">
        <f>AI125/AT$5</f>
        <v>665.27272727272725</v>
      </c>
      <c r="AU125" s="45">
        <f>AM125/AU$5</f>
        <v>6831</v>
      </c>
      <c r="AV125" s="211">
        <f>AN125/AV$5</f>
        <v>16956.793103448275</v>
      </c>
      <c r="AW125" s="122"/>
      <c r="AX125" s="45">
        <f>MEDIAN($D125:$K125)</f>
        <v>54012</v>
      </c>
      <c r="AY125" s="45">
        <f>MEDIAN($M125:$AF125)</f>
        <v>217</v>
      </c>
      <c r="AZ125" s="45">
        <f t="shared" si="221"/>
        <v>1188</v>
      </c>
      <c r="BA125" s="45">
        <f>MEDIAN($AE125,$AB125,$AA125,$Y125,$V125,$U125,$S125,$R125,$P125,$N125,$M125)</f>
        <v>54</v>
      </c>
      <c r="BB125" s="45">
        <f>MEDIAN($AJ125:$AL125)</f>
        <v>195</v>
      </c>
      <c r="BC125" s="211">
        <f>MEDIAN((D125:K125,M125:V125,Y125:AF125,AJ125:AL125))</f>
        <v>1188</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5">D102+D110+D119-D125</f>
        <v>402140</v>
      </c>
      <c r="E127" s="256">
        <f t="shared" si="225"/>
        <v>211145</v>
      </c>
      <c r="F127" s="256">
        <f t="shared" si="225"/>
        <v>941689</v>
      </c>
      <c r="G127" s="256">
        <f t="shared" si="225"/>
        <v>1404905</v>
      </c>
      <c r="H127" s="256">
        <f t="shared" si="225"/>
        <v>522100</v>
      </c>
      <c r="I127" s="256">
        <f t="shared" si="225"/>
        <v>1445831</v>
      </c>
      <c r="J127" s="256">
        <f t="shared" si="225"/>
        <v>342947</v>
      </c>
      <c r="K127" s="256">
        <f t="shared" si="225"/>
        <v>618040</v>
      </c>
      <c r="L127" s="42">
        <f>+SUM(D127:K127)</f>
        <v>5888797</v>
      </c>
      <c r="M127" s="256">
        <f t="shared" ref="M127:V127" si="226">M102+M110+M119-M125</f>
        <v>53387</v>
      </c>
      <c r="N127" s="256">
        <f t="shared" si="226"/>
        <v>89208</v>
      </c>
      <c r="O127" s="256">
        <f t="shared" si="226"/>
        <v>219411</v>
      </c>
      <c r="P127" s="256">
        <f t="shared" si="226"/>
        <v>117626</v>
      </c>
      <c r="Q127" s="256">
        <f t="shared" si="226"/>
        <v>215285</v>
      </c>
      <c r="R127" s="256">
        <f t="shared" si="226"/>
        <v>90731</v>
      </c>
      <c r="S127" s="256">
        <f t="shared" si="226"/>
        <v>46138</v>
      </c>
      <c r="T127" s="256">
        <f t="shared" si="226"/>
        <v>87767</v>
      </c>
      <c r="U127" s="256">
        <f t="shared" si="226"/>
        <v>91150</v>
      </c>
      <c r="V127" s="256">
        <f t="shared" si="226"/>
        <v>19165</v>
      </c>
      <c r="W127" s="256"/>
      <c r="X127" s="256"/>
      <c r="Y127" s="256">
        <f t="shared" ref="Y127:AF127" si="227">Y102+Y110+Y119-Y125</f>
        <v>62467</v>
      </c>
      <c r="Z127" s="256">
        <f t="shared" si="227"/>
        <v>205129</v>
      </c>
      <c r="AA127" s="256">
        <f t="shared" si="227"/>
        <v>109246</v>
      </c>
      <c r="AB127" s="256">
        <f t="shared" si="227"/>
        <v>66716</v>
      </c>
      <c r="AC127" s="256">
        <f t="shared" si="227"/>
        <v>122525</v>
      </c>
      <c r="AD127" s="256">
        <f t="shared" si="227"/>
        <v>72770</v>
      </c>
      <c r="AE127" s="256">
        <f t="shared" si="227"/>
        <v>29055</v>
      </c>
      <c r="AF127" s="256">
        <f t="shared" si="227"/>
        <v>63116</v>
      </c>
      <c r="AG127" s="42">
        <f>+SUM(M127:AF127)</f>
        <v>1760892</v>
      </c>
      <c r="AH127" s="42">
        <f t="shared" ref="AH127" si="228">O127+Q127+Z127+AC127+AD127+AF127+T127</f>
        <v>986003</v>
      </c>
      <c r="AI127" s="42">
        <f>M127+N127+P127+R127+S127+U127+V127+Y127+AA127+AB127+AE127</f>
        <v>774889</v>
      </c>
      <c r="AJ127" s="256">
        <f>AJ102+AJ110+AJ119-AJ125</f>
        <v>138764</v>
      </c>
      <c r="AK127" s="256">
        <f>AK102+AK110+AK119-AK125</f>
        <v>70193</v>
      </c>
      <c r="AL127" s="256">
        <f>AL102+AL110+AL119-AL125</f>
        <v>47538</v>
      </c>
      <c r="AM127" s="42">
        <f>+SUM(AJ127:AL127)</f>
        <v>256495</v>
      </c>
      <c r="AN127" s="230">
        <f>+AM127+AG127+L127</f>
        <v>7906184</v>
      </c>
      <c r="AQ127" s="42">
        <f>K127/AQ$5</f>
        <v>77255</v>
      </c>
      <c r="AR127" s="42">
        <f>AG127/AR$5</f>
        <v>97827.333333333328</v>
      </c>
      <c r="AS127" s="42">
        <f>AH127/AS$5</f>
        <v>140857.57142857142</v>
      </c>
      <c r="AT127" s="42">
        <f>AI127/AT$5</f>
        <v>70444.454545454544</v>
      </c>
      <c r="AU127" s="42">
        <f>AM127/AU$5</f>
        <v>85498.333333333328</v>
      </c>
      <c r="AV127" s="230">
        <f>AN127/AV$5</f>
        <v>272627.03448275861</v>
      </c>
      <c r="AW127" s="122"/>
      <c r="AX127" s="42">
        <f>MEDIAN($D127:$K127)</f>
        <v>570070</v>
      </c>
      <c r="AY127" s="42">
        <f>MEDIAN($M127:$AF127)</f>
        <v>88487.5</v>
      </c>
      <c r="AZ127" s="42">
        <f>MEDIAN($AC127,$AD127,$Z127,$T127,$O127,Q127,AF127)</f>
        <v>122525</v>
      </c>
      <c r="BA127" s="42">
        <f>MEDIAN($AE127,$AB127,$AA127,$Y127,$V127,$U127,$S127,$R127,$P127,$N127,$M127)</f>
        <v>66716</v>
      </c>
      <c r="BB127" s="42">
        <f>MEDIAN($AJ127:$AL127)</f>
        <v>70193</v>
      </c>
      <c r="BC127" s="230">
        <f>MEDIAN((D127:K127,M127:V127,Y127:AF127,AJ127:AL127))</f>
        <v>109246</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273278</v>
      </c>
      <c r="E130" s="160">
        <v>84737</v>
      </c>
      <c r="F130" s="160">
        <v>538561</v>
      </c>
      <c r="G130" s="160">
        <v>971016</v>
      </c>
      <c r="H130" s="144">
        <v>401126</v>
      </c>
      <c r="I130" s="144">
        <v>855381</v>
      </c>
      <c r="J130" s="160">
        <v>207933</v>
      </c>
      <c r="K130" s="144">
        <v>301912</v>
      </c>
      <c r="L130" s="43">
        <f>+SUM(D130:K130)</f>
        <v>3633944</v>
      </c>
      <c r="M130" s="160">
        <v>43890</v>
      </c>
      <c r="N130" s="160">
        <v>59762</v>
      </c>
      <c r="O130" s="160">
        <v>129423</v>
      </c>
      <c r="P130" s="160">
        <v>81551</v>
      </c>
      <c r="Q130" s="160">
        <v>115252</v>
      </c>
      <c r="R130" s="160">
        <v>44093</v>
      </c>
      <c r="S130" s="160">
        <v>30120</v>
      </c>
      <c r="T130" s="160">
        <v>54726</v>
      </c>
      <c r="U130" s="160">
        <v>78714</v>
      </c>
      <c r="V130" s="144">
        <v>19068</v>
      </c>
      <c r="W130" s="144"/>
      <c r="X130" s="144"/>
      <c r="Y130" s="160">
        <v>39959</v>
      </c>
      <c r="Z130" s="160">
        <v>100251</v>
      </c>
      <c r="AA130" s="250">
        <v>31577</v>
      </c>
      <c r="AB130" s="160">
        <v>50898</v>
      </c>
      <c r="AC130" s="160">
        <v>103682</v>
      </c>
      <c r="AD130" s="160">
        <v>48664</v>
      </c>
      <c r="AE130" s="160">
        <v>18445</v>
      </c>
      <c r="AF130" s="160">
        <v>45643</v>
      </c>
      <c r="AG130" s="43">
        <f>+SUM(M130:AF130)</f>
        <v>1095718</v>
      </c>
      <c r="AH130" s="43">
        <f t="shared" ref="AH130:AH134" si="229">O130+Q130+Z130+AC130+AD130+AF130+T130</f>
        <v>597641</v>
      </c>
      <c r="AI130" s="43">
        <f t="shared" ref="AI130:AI134" si="230">M130+N130+P130+R130+S130+U130+V130+Y130+AA130+AB130+AE130</f>
        <v>498077</v>
      </c>
      <c r="AJ130" s="160">
        <v>127050</v>
      </c>
      <c r="AK130" s="144">
        <v>64693</v>
      </c>
      <c r="AL130" s="160">
        <v>44880</v>
      </c>
      <c r="AM130" s="43">
        <f>+SUM(AJ130:AL130)</f>
        <v>236623</v>
      </c>
      <c r="AN130" s="44">
        <f>+AM130+AG130+L130</f>
        <v>4966285</v>
      </c>
      <c r="AQ130" s="43">
        <f t="shared" ref="AQ130:AQ133" si="231">K130/AQ$5</f>
        <v>37739</v>
      </c>
      <c r="AR130" s="43">
        <f t="shared" ref="AR130:AT133" si="232">AG130/AR$5</f>
        <v>60873.222222222219</v>
      </c>
      <c r="AS130" s="43">
        <f t="shared" si="232"/>
        <v>85377.28571428571</v>
      </c>
      <c r="AT130" s="43">
        <f t="shared" si="232"/>
        <v>45279.727272727272</v>
      </c>
      <c r="AU130" s="43">
        <f t="shared" ref="AU130:AV133" si="233">AM130/AU$5</f>
        <v>78874.333333333328</v>
      </c>
      <c r="AV130" s="44">
        <f t="shared" si="233"/>
        <v>171251.20689655171</v>
      </c>
      <c r="AW130" s="122"/>
      <c r="AX130" s="43">
        <f>MEDIAN($D130:$K130)</f>
        <v>351519</v>
      </c>
      <c r="AY130" s="43">
        <f>MEDIAN($M130:$AF130)</f>
        <v>49781</v>
      </c>
      <c r="AZ130" s="43">
        <f t="shared" ref="AZ130:AZ134" si="234">MEDIAN($AC130,$AD130,$Z130,$T130,$O130,Q130,AF130)</f>
        <v>100251</v>
      </c>
      <c r="BA130" s="43">
        <f>MEDIAN($AE130,$AB130,$AA130,$Y130,$V130,$U130,$S130,$R130,$P130,$N130,$M130)</f>
        <v>43890</v>
      </c>
      <c r="BB130" s="43">
        <f>MEDIAN($AJ130:$AL130)</f>
        <v>64693</v>
      </c>
      <c r="BC130" s="44">
        <f>MEDIAN((D130:K130,M130:V130,Y130:AF130,AJ130:AL130))</f>
        <v>78714</v>
      </c>
    </row>
    <row r="131" spans="1:55" s="204" customFormat="1">
      <c r="A131" s="199"/>
      <c r="B131" s="200" t="s">
        <v>194</v>
      </c>
      <c r="C131" s="201"/>
      <c r="D131" s="144">
        <v>128862</v>
      </c>
      <c r="E131" s="160">
        <v>109279</v>
      </c>
      <c r="F131" s="160">
        <v>378973</v>
      </c>
      <c r="G131" s="160">
        <v>403025</v>
      </c>
      <c r="H131" s="144">
        <v>126752</v>
      </c>
      <c r="I131" s="144">
        <v>590450</v>
      </c>
      <c r="J131" s="160">
        <v>131557</v>
      </c>
      <c r="K131" s="144">
        <v>290310</v>
      </c>
      <c r="L131" s="43">
        <f>+SUM(D131:K131)</f>
        <v>2159208</v>
      </c>
      <c r="M131" s="160">
        <v>9531</v>
      </c>
      <c r="N131" s="160">
        <v>28004</v>
      </c>
      <c r="O131" s="160">
        <v>89988</v>
      </c>
      <c r="P131" s="160">
        <v>35274</v>
      </c>
      <c r="Q131" s="160">
        <v>100582</v>
      </c>
      <c r="R131" s="160">
        <v>43135</v>
      </c>
      <c r="S131" s="160">
        <v>15948</v>
      </c>
      <c r="T131" s="160">
        <v>29375</v>
      </c>
      <c r="U131" s="160">
        <v>12270</v>
      </c>
      <c r="V131" s="144"/>
      <c r="W131" s="144"/>
      <c r="X131" s="144"/>
      <c r="Y131" s="160">
        <v>22508</v>
      </c>
      <c r="Z131" s="160">
        <v>104618</v>
      </c>
      <c r="AA131" s="250">
        <v>14012</v>
      </c>
      <c r="AB131" s="160">
        <v>15818</v>
      </c>
      <c r="AC131" s="160">
        <v>18706</v>
      </c>
      <c r="AD131" s="160">
        <v>24106</v>
      </c>
      <c r="AE131" s="160">
        <v>8092</v>
      </c>
      <c r="AF131" s="160">
        <v>17461</v>
      </c>
      <c r="AG131" s="43">
        <f>+SUM(M131:AF131)</f>
        <v>589428</v>
      </c>
      <c r="AH131" s="43">
        <f t="shared" si="229"/>
        <v>384836</v>
      </c>
      <c r="AI131" s="43">
        <f t="shared" si="230"/>
        <v>204592</v>
      </c>
      <c r="AJ131" s="160">
        <v>9524</v>
      </c>
      <c r="AK131" s="144"/>
      <c r="AL131" s="160">
        <v>1842</v>
      </c>
      <c r="AM131" s="43">
        <f>+SUM(AJ131:AL131)</f>
        <v>11366</v>
      </c>
      <c r="AN131" s="44">
        <f>+AM131+AG131+L131</f>
        <v>2760002</v>
      </c>
      <c r="AQ131" s="43">
        <f t="shared" si="231"/>
        <v>36288.75</v>
      </c>
      <c r="AR131" s="43">
        <f t="shared" si="232"/>
        <v>32746</v>
      </c>
      <c r="AS131" s="43">
        <f t="shared" si="232"/>
        <v>54976.571428571428</v>
      </c>
      <c r="AT131" s="43">
        <f t="shared" si="232"/>
        <v>18599.272727272728</v>
      </c>
      <c r="AU131" s="43">
        <f t="shared" si="233"/>
        <v>3788.6666666666665</v>
      </c>
      <c r="AV131" s="44">
        <f t="shared" si="233"/>
        <v>95172.482758620696</v>
      </c>
      <c r="AW131" s="122"/>
      <c r="AX131" s="43">
        <f>MEDIAN($D131:$K131)</f>
        <v>210933.5</v>
      </c>
      <c r="AY131" s="43">
        <f>MEDIAN($M131:$AF131)</f>
        <v>22508</v>
      </c>
      <c r="AZ131" s="43">
        <f t="shared" si="234"/>
        <v>29375</v>
      </c>
      <c r="BA131" s="43">
        <f>MEDIAN($AE131,$AB131,$AA131,$Y131,$V131,$U131,$S131,$R131,$P131,$N131,$M131)</f>
        <v>15883</v>
      </c>
      <c r="BB131" s="43">
        <f>MEDIAN($AJ131:$AL131)</f>
        <v>5683</v>
      </c>
      <c r="BC131" s="44">
        <f>MEDIAN((D131:K131,M131:V131,Y131:AF131,AJ131:AL131))</f>
        <v>29375</v>
      </c>
    </row>
    <row r="132" spans="1:55" s="204" customFormat="1">
      <c r="A132" s="199"/>
      <c r="B132" s="251" t="s">
        <v>193</v>
      </c>
      <c r="C132" s="201"/>
      <c r="D132" s="144">
        <v>0</v>
      </c>
      <c r="E132" s="160">
        <v>16537</v>
      </c>
      <c r="F132" s="160">
        <v>24155</v>
      </c>
      <c r="G132" s="160">
        <v>30864</v>
      </c>
      <c r="H132" s="144">
        <v>0</v>
      </c>
      <c r="I132" s="144">
        <v>0</v>
      </c>
      <c r="J132" s="160">
        <v>98</v>
      </c>
      <c r="K132" s="144">
        <v>25817</v>
      </c>
      <c r="L132" s="43">
        <f>+SUM(D132:K132)</f>
        <v>97471</v>
      </c>
      <c r="M132" s="160"/>
      <c r="N132" s="160"/>
      <c r="O132" s="160"/>
      <c r="P132" s="160">
        <v>801</v>
      </c>
      <c r="Q132" s="160">
        <v>-549</v>
      </c>
      <c r="R132" s="160">
        <v>648</v>
      </c>
      <c r="S132" s="160">
        <v>0</v>
      </c>
      <c r="T132" s="160">
        <v>0</v>
      </c>
      <c r="U132" s="160">
        <v>166</v>
      </c>
      <c r="V132" s="144">
        <v>56</v>
      </c>
      <c r="W132" s="144"/>
      <c r="X132" s="144"/>
      <c r="Y132" s="160">
        <v>0</v>
      </c>
      <c r="Z132" s="160">
        <v>259</v>
      </c>
      <c r="AA132" s="250"/>
      <c r="AB132" s="160"/>
      <c r="AC132" s="160"/>
      <c r="AD132" s="160"/>
      <c r="AE132" s="160">
        <v>96</v>
      </c>
      <c r="AF132" s="160"/>
      <c r="AG132" s="43">
        <f>+SUM(M132:AF132)</f>
        <v>1477</v>
      </c>
      <c r="AH132" s="43">
        <f t="shared" si="229"/>
        <v>-290</v>
      </c>
      <c r="AI132" s="43">
        <f t="shared" si="230"/>
        <v>1767</v>
      </c>
      <c r="AJ132" s="160">
        <v>2190</v>
      </c>
      <c r="AK132" s="144"/>
      <c r="AL132" s="160">
        <v>0</v>
      </c>
      <c r="AM132" s="43">
        <f>+SUM(AJ132:AL132)</f>
        <v>2190</v>
      </c>
      <c r="AN132" s="44">
        <f>+AM132+AG132+L132</f>
        <v>101138</v>
      </c>
      <c r="AQ132" s="43">
        <f t="shared" si="231"/>
        <v>3227.125</v>
      </c>
      <c r="AR132" s="43">
        <f t="shared" si="232"/>
        <v>82.055555555555557</v>
      </c>
      <c r="AS132" s="43">
        <f t="shared" si="232"/>
        <v>-41.428571428571431</v>
      </c>
      <c r="AT132" s="43">
        <f t="shared" si="232"/>
        <v>160.63636363636363</v>
      </c>
      <c r="AU132" s="43">
        <f t="shared" si="233"/>
        <v>730</v>
      </c>
      <c r="AV132" s="44">
        <f t="shared" si="233"/>
        <v>3487.5172413793102</v>
      </c>
      <c r="AW132" s="122"/>
      <c r="AX132" s="43">
        <f>MEDIAN($D132:$K132)</f>
        <v>8317.5</v>
      </c>
      <c r="AY132" s="43">
        <f>MEDIAN($M132:$AF132)</f>
        <v>76</v>
      </c>
      <c r="AZ132" s="43">
        <f t="shared" si="234"/>
        <v>0</v>
      </c>
      <c r="BA132" s="43">
        <f>MEDIAN($AE132,$AB132,$AA132,$Y132,$V132,$U132,$S132,$R132,$P132,$N132,$M132)</f>
        <v>96</v>
      </c>
      <c r="BB132" s="43">
        <f>MEDIAN($AJ132:$AL132)</f>
        <v>1095</v>
      </c>
      <c r="BC132" s="44">
        <f>MEDIAN((D132:K132,M132:V132,Y132:AF132,AJ132:AL132))</f>
        <v>97</v>
      </c>
    </row>
    <row r="133" spans="1:55" s="204" customFormat="1">
      <c r="A133" s="199"/>
      <c r="B133" s="200" t="s">
        <v>192</v>
      </c>
      <c r="C133" s="201"/>
      <c r="D133" s="144">
        <v>0</v>
      </c>
      <c r="E133" s="160">
        <v>592</v>
      </c>
      <c r="F133" s="160"/>
      <c r="G133" s="160"/>
      <c r="H133" s="144">
        <v>-5778</v>
      </c>
      <c r="I133" s="144">
        <v>0</v>
      </c>
      <c r="J133" s="160">
        <v>3359</v>
      </c>
      <c r="K133" s="144">
        <v>0</v>
      </c>
      <c r="L133" s="43">
        <f>+SUM(D133:K133)</f>
        <v>-1827</v>
      </c>
      <c r="M133" s="160">
        <v>-34</v>
      </c>
      <c r="N133" s="160">
        <v>1442</v>
      </c>
      <c r="O133" s="160"/>
      <c r="P133" s="160"/>
      <c r="Q133" s="160"/>
      <c r="R133" s="160">
        <v>2855</v>
      </c>
      <c r="S133" s="160">
        <v>70</v>
      </c>
      <c r="T133" s="160">
        <v>3666</v>
      </c>
      <c r="U133" s="160"/>
      <c r="V133" s="144">
        <v>41</v>
      </c>
      <c r="W133" s="144"/>
      <c r="X133" s="144"/>
      <c r="Y133" s="160">
        <v>0</v>
      </c>
      <c r="Z133" s="160"/>
      <c r="AA133" s="250">
        <v>63657</v>
      </c>
      <c r="AB133" s="160"/>
      <c r="AC133" s="160">
        <v>137</v>
      </c>
      <c r="AD133" s="160"/>
      <c r="AE133" s="160">
        <v>2422</v>
      </c>
      <c r="AF133" s="160">
        <v>12</v>
      </c>
      <c r="AG133" s="43">
        <f>+SUM(M133:AF133)</f>
        <v>74268</v>
      </c>
      <c r="AH133" s="43">
        <f t="shared" si="229"/>
        <v>3815</v>
      </c>
      <c r="AI133" s="43">
        <f t="shared" si="230"/>
        <v>70453</v>
      </c>
      <c r="AJ133" s="160"/>
      <c r="AK133" s="144">
        <v>5500</v>
      </c>
      <c r="AL133" s="160">
        <v>816</v>
      </c>
      <c r="AM133" s="43">
        <f>+SUM(AJ133:AL133)</f>
        <v>6316</v>
      </c>
      <c r="AN133" s="44">
        <f>+AM133+AG133+L133</f>
        <v>78757</v>
      </c>
      <c r="AQ133" s="43">
        <f t="shared" si="231"/>
        <v>0</v>
      </c>
      <c r="AR133" s="43">
        <f t="shared" si="232"/>
        <v>4126</v>
      </c>
      <c r="AS133" s="43">
        <f t="shared" si="232"/>
        <v>545</v>
      </c>
      <c r="AT133" s="43">
        <f t="shared" si="232"/>
        <v>6404.818181818182</v>
      </c>
      <c r="AU133" s="43">
        <f t="shared" si="233"/>
        <v>2105.3333333333335</v>
      </c>
      <c r="AV133" s="44">
        <f t="shared" si="233"/>
        <v>2715.7586206896553</v>
      </c>
      <c r="AW133" s="122"/>
      <c r="AX133" s="43">
        <f>MEDIAN($D133:$K133)</f>
        <v>0</v>
      </c>
      <c r="AY133" s="43">
        <f>MEDIAN($M133:$AF133)</f>
        <v>137</v>
      </c>
      <c r="AZ133" s="43">
        <f t="shared" si="234"/>
        <v>137</v>
      </c>
      <c r="BA133" s="43">
        <f>MEDIAN($AE133,$AB133,$AA133,$Y133,$V133,$U133,$S133,$R133,$P133,$N133,$M133)</f>
        <v>756</v>
      </c>
      <c r="BB133" s="43">
        <f>MEDIAN($AJ133:$AL133)</f>
        <v>3158</v>
      </c>
      <c r="BC133" s="44">
        <f>MEDIAN((D133:K133,M133:V133,Y133:AF133,AJ133:AL133))</f>
        <v>137</v>
      </c>
    </row>
    <row r="134" spans="1:55" s="204" customFormat="1" ht="15" thickBot="1">
      <c r="A134" s="260"/>
      <c r="B134" s="261"/>
      <c r="C134" s="262" t="s">
        <v>191</v>
      </c>
      <c r="D134" s="263">
        <f t="shared" ref="D134:K134" si="235">SUM(D130:D133)</f>
        <v>402140</v>
      </c>
      <c r="E134" s="256">
        <f t="shared" si="235"/>
        <v>211145</v>
      </c>
      <c r="F134" s="256">
        <f t="shared" si="235"/>
        <v>941689</v>
      </c>
      <c r="G134" s="256">
        <f t="shared" si="235"/>
        <v>1404905</v>
      </c>
      <c r="H134" s="256">
        <f t="shared" si="235"/>
        <v>522100</v>
      </c>
      <c r="I134" s="256">
        <f t="shared" si="235"/>
        <v>1445831</v>
      </c>
      <c r="J134" s="256">
        <f t="shared" si="235"/>
        <v>342947</v>
      </c>
      <c r="K134" s="256">
        <f t="shared" si="235"/>
        <v>618039</v>
      </c>
      <c r="L134" s="42">
        <f>+SUM(D134:K134)</f>
        <v>5888796</v>
      </c>
      <c r="M134" s="256">
        <f t="shared" ref="M134:V134" si="236">SUM(M130:M133)</f>
        <v>53387</v>
      </c>
      <c r="N134" s="256">
        <f t="shared" si="236"/>
        <v>89208</v>
      </c>
      <c r="O134" s="256">
        <f t="shared" si="236"/>
        <v>219411</v>
      </c>
      <c r="P134" s="256">
        <f t="shared" si="236"/>
        <v>117626</v>
      </c>
      <c r="Q134" s="256">
        <f t="shared" si="236"/>
        <v>215285</v>
      </c>
      <c r="R134" s="256">
        <f t="shared" si="236"/>
        <v>90731</v>
      </c>
      <c r="S134" s="256">
        <f t="shared" si="236"/>
        <v>46138</v>
      </c>
      <c r="T134" s="256">
        <f t="shared" si="236"/>
        <v>87767</v>
      </c>
      <c r="U134" s="256">
        <f t="shared" si="236"/>
        <v>91150</v>
      </c>
      <c r="V134" s="256">
        <f t="shared" si="236"/>
        <v>19165</v>
      </c>
      <c r="W134" s="256"/>
      <c r="X134" s="256"/>
      <c r="Y134" s="256">
        <f t="shared" ref="Y134:AF134" si="237">SUM(Y130:Y133)</f>
        <v>62467</v>
      </c>
      <c r="Z134" s="256">
        <f t="shared" si="237"/>
        <v>205128</v>
      </c>
      <c r="AA134" s="256">
        <f t="shared" si="237"/>
        <v>109246</v>
      </c>
      <c r="AB134" s="256">
        <f t="shared" si="237"/>
        <v>66716</v>
      </c>
      <c r="AC134" s="256">
        <f t="shared" si="237"/>
        <v>122525</v>
      </c>
      <c r="AD134" s="256">
        <f t="shared" si="237"/>
        <v>72770</v>
      </c>
      <c r="AE134" s="256">
        <f t="shared" si="237"/>
        <v>29055</v>
      </c>
      <c r="AF134" s="256">
        <f t="shared" si="237"/>
        <v>63116</v>
      </c>
      <c r="AG134" s="42">
        <f>+SUM(M134:AF134)</f>
        <v>1760891</v>
      </c>
      <c r="AH134" s="42">
        <f t="shared" si="229"/>
        <v>986002</v>
      </c>
      <c r="AI134" s="42">
        <f t="shared" si="230"/>
        <v>774889</v>
      </c>
      <c r="AJ134" s="256">
        <f>SUM(AJ130:AJ133)</f>
        <v>138764</v>
      </c>
      <c r="AK134" s="256">
        <f>SUM(AK130:AK133)</f>
        <v>70193</v>
      </c>
      <c r="AL134" s="256">
        <f>SUM(AL130:AL133)</f>
        <v>47538</v>
      </c>
      <c r="AM134" s="42">
        <f>+SUM(AJ134:AL134)</f>
        <v>256495</v>
      </c>
      <c r="AN134" s="230">
        <f>+AM134+AG134+L134</f>
        <v>7906182</v>
      </c>
      <c r="AQ134" s="42">
        <f>K134/AQ$5</f>
        <v>77254.875</v>
      </c>
      <c r="AR134" s="42">
        <f>AG134/AR$5</f>
        <v>97827.277777777781</v>
      </c>
      <c r="AS134" s="42">
        <f>AH134/AS$5</f>
        <v>140857.42857142858</v>
      </c>
      <c r="AT134" s="42">
        <f>AI134/AT$5</f>
        <v>70444.454545454544</v>
      </c>
      <c r="AU134" s="42">
        <f>AM134/AU$5</f>
        <v>85498.333333333328</v>
      </c>
      <c r="AV134" s="230">
        <f>AN134/AV$5</f>
        <v>272626.96551724139</v>
      </c>
      <c r="AW134" s="122"/>
      <c r="AX134" s="42">
        <f>MEDIAN($D134:$K134)</f>
        <v>570069.5</v>
      </c>
      <c r="AY134" s="42">
        <f>MEDIAN($M134:$AF134)</f>
        <v>88487.5</v>
      </c>
      <c r="AZ134" s="42">
        <f t="shared" si="234"/>
        <v>122525</v>
      </c>
      <c r="BA134" s="42">
        <f>MEDIAN($AE134,$AB134,$AA134,$Y134,$V134,$U134,$S134,$R134,$P134,$N134,$M134)</f>
        <v>66716</v>
      </c>
      <c r="BB134" s="42">
        <f>MEDIAN($AJ134:$AL134)</f>
        <v>70193</v>
      </c>
      <c r="BC134" s="230">
        <f>MEDIAN((D134:K134,M134:V134,Y134:AF134,AJ134:AL134))</f>
        <v>109246</v>
      </c>
    </row>
    <row r="135" spans="1:55" s="229" customFormat="1" ht="12.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2012</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69088</v>
      </c>
      <c r="E138" s="28">
        <v>18503</v>
      </c>
      <c r="F138" s="28">
        <v>58298</v>
      </c>
      <c r="G138" s="28">
        <v>140500</v>
      </c>
      <c r="H138" s="141">
        <v>75446</v>
      </c>
      <c r="I138" s="141">
        <v>63405</v>
      </c>
      <c r="J138" s="28">
        <v>29382</v>
      </c>
      <c r="K138" s="141">
        <v>54060</v>
      </c>
      <c r="L138" s="25">
        <f>+SUM(D138:K138)</f>
        <v>508682</v>
      </c>
      <c r="M138" s="28">
        <v>1118</v>
      </c>
      <c r="N138" s="28">
        <v>5188</v>
      </c>
      <c r="O138" s="28">
        <v>4123</v>
      </c>
      <c r="P138" s="28">
        <v>9969</v>
      </c>
      <c r="Q138" s="28">
        <v>44346</v>
      </c>
      <c r="R138" s="28">
        <v>4781</v>
      </c>
      <c r="S138" s="28">
        <v>2769</v>
      </c>
      <c r="T138" s="28"/>
      <c r="U138" s="28">
        <v>10126</v>
      </c>
      <c r="V138" s="141">
        <v>886</v>
      </c>
      <c r="W138" s="141"/>
      <c r="X138" s="141"/>
      <c r="Y138" s="28">
        <v>4951</v>
      </c>
      <c r="Z138" s="28">
        <v>11797</v>
      </c>
      <c r="AA138" s="29">
        <v>17866</v>
      </c>
      <c r="AB138" s="28"/>
      <c r="AC138" s="269"/>
      <c r="AD138" s="28"/>
      <c r="AE138" s="28">
        <v>2145</v>
      </c>
      <c r="AF138" s="28">
        <v>16021</v>
      </c>
      <c r="AG138" s="25">
        <f>+SUM(M138:AF138)</f>
        <v>136086</v>
      </c>
      <c r="AH138" s="25">
        <f t="shared" ref="AH138:AH141" si="238">O138+Q138+Z138+AC138+AD138+AF138+T138</f>
        <v>76287</v>
      </c>
      <c r="AI138" s="25">
        <f t="shared" ref="AI138:AI141" si="239">M138+N138+P138+R138+S138+U138+V138+Y138+AA138+AB138+AE138</f>
        <v>59799</v>
      </c>
      <c r="AJ138" s="28">
        <v>13297</v>
      </c>
      <c r="AK138" s="141"/>
      <c r="AL138" s="28">
        <v>14121</v>
      </c>
      <c r="AM138" s="25">
        <f>+SUM(AJ138:AL138)</f>
        <v>27418</v>
      </c>
      <c r="AN138" s="270">
        <f>+AM138+AG138+L138</f>
        <v>672186</v>
      </c>
      <c r="AQ138" s="43">
        <f t="shared" ref="AQ138" si="240">K138/AQ$5</f>
        <v>6757.5</v>
      </c>
      <c r="AR138" s="43">
        <f t="shared" ref="AR138:AT138" si="241">AG138/AR$5</f>
        <v>7560.333333333333</v>
      </c>
      <c r="AS138" s="43">
        <f t="shared" si="241"/>
        <v>10898.142857142857</v>
      </c>
      <c r="AT138" s="43">
        <f t="shared" si="241"/>
        <v>5436.272727272727</v>
      </c>
      <c r="AU138" s="43">
        <f t="shared" ref="AU138:AV138" si="242">AM138/AU$5</f>
        <v>9139.3333333333339</v>
      </c>
      <c r="AV138" s="44">
        <f t="shared" si="242"/>
        <v>23178.827586206895</v>
      </c>
      <c r="AW138" s="23"/>
      <c r="AX138" s="25">
        <f>MEDIAN($D138:$K138)</f>
        <v>60851.5</v>
      </c>
      <c r="AY138" s="25">
        <f>MEDIAN($M138:$AF138)</f>
        <v>5069.5</v>
      </c>
      <c r="AZ138" s="25">
        <f>MEDIAN($AC138,$AD138,$Z138,$T138,$O138,Q138,AF138)</f>
        <v>13909</v>
      </c>
      <c r="BA138" s="25">
        <f>MEDIAN($AE138,$AB138,$AA138,$Y138,$V138,$U138,$S138,$R138,$P138,$N138,$M138)</f>
        <v>4866</v>
      </c>
      <c r="BB138" s="25">
        <f>MEDIAN($AJ138:$AL138)</f>
        <v>13709</v>
      </c>
      <c r="BC138" s="270">
        <f>MEDIAN((D138:K138,M138:V138,Y138:AF138,AJ138:AL138))</f>
        <v>13709</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v>3802</v>
      </c>
      <c r="AA139" s="271"/>
      <c r="AB139" s="162"/>
      <c r="AC139" s="162"/>
      <c r="AD139" s="162"/>
      <c r="AE139" s="162"/>
      <c r="AF139" s="162"/>
      <c r="AG139" s="22"/>
      <c r="AH139" s="22">
        <f t="shared" si="238"/>
        <v>3802</v>
      </c>
      <c r="AI139" s="22">
        <f t="shared" si="239"/>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c r="F140" s="162">
        <v>0</v>
      </c>
      <c r="G140" s="162">
        <v>210000</v>
      </c>
      <c r="H140" s="137">
        <v>0</v>
      </c>
      <c r="I140" s="137">
        <v>30000</v>
      </c>
      <c r="J140" s="162"/>
      <c r="K140" s="137">
        <v>45000</v>
      </c>
      <c r="L140" s="22">
        <f>+SUM(D140:K140)</f>
        <v>355000</v>
      </c>
      <c r="M140" s="162"/>
      <c r="N140" s="162">
        <v>0</v>
      </c>
      <c r="O140" s="162"/>
      <c r="P140" s="162"/>
      <c r="Q140" s="162">
        <v>45000</v>
      </c>
      <c r="R140" s="162">
        <v>0</v>
      </c>
      <c r="S140" s="162">
        <v>0</v>
      </c>
      <c r="T140" s="162"/>
      <c r="U140" s="162">
        <v>0</v>
      </c>
      <c r="V140" s="137"/>
      <c r="W140" s="137"/>
      <c r="X140" s="137"/>
      <c r="Y140" s="162">
        <v>0</v>
      </c>
      <c r="Z140" s="162">
        <v>25000</v>
      </c>
      <c r="AA140" s="271"/>
      <c r="AB140" s="162"/>
      <c r="AC140" s="162">
        <v>19000</v>
      </c>
      <c r="AD140" s="162"/>
      <c r="AE140" s="162">
        <v>0</v>
      </c>
      <c r="AF140" s="162"/>
      <c r="AG140" s="22">
        <f>+SUM(M140:AF140)</f>
        <v>89000</v>
      </c>
      <c r="AH140" s="22">
        <f t="shared" si="238"/>
        <v>89000</v>
      </c>
      <c r="AI140" s="22">
        <f t="shared" si="239"/>
        <v>0</v>
      </c>
      <c r="AJ140" s="162">
        <v>1</v>
      </c>
      <c r="AK140" s="137"/>
      <c r="AL140" s="162">
        <v>0</v>
      </c>
      <c r="AM140" s="22">
        <f>+SUM(AJ140:AL140)</f>
        <v>1</v>
      </c>
      <c r="AN140" s="65">
        <f>+AM140+AG140+L140</f>
        <v>444001</v>
      </c>
      <c r="AQ140" s="43">
        <f t="shared" ref="AQ140:AQ141" si="243">K140/AQ$5</f>
        <v>5625</v>
      </c>
      <c r="AR140" s="43">
        <f t="shared" ref="AR140:AT141" si="244">AG140/AR$5</f>
        <v>4944.4444444444443</v>
      </c>
      <c r="AS140" s="43">
        <f t="shared" si="244"/>
        <v>12714.285714285714</v>
      </c>
      <c r="AT140" s="43">
        <f t="shared" si="244"/>
        <v>0</v>
      </c>
      <c r="AU140" s="43">
        <f t="shared" ref="AU140:AV141" si="245">AM140/AU$5</f>
        <v>0.33333333333333331</v>
      </c>
      <c r="AV140" s="44">
        <f t="shared" si="245"/>
        <v>15310.379310344828</v>
      </c>
      <c r="AW140" s="23"/>
      <c r="AX140" s="22">
        <f>MEDIAN($D140:$K140)</f>
        <v>37500</v>
      </c>
      <c r="AY140" s="22">
        <f>MEDIAN($M140:$AF140)</f>
        <v>0</v>
      </c>
      <c r="AZ140" s="22">
        <f t="shared" ref="AZ140:AZ141" si="246">MEDIAN($AC140,$AD140,$Z140,$T140,$O140,Q140,AF140)</f>
        <v>25000</v>
      </c>
      <c r="BA140" s="22">
        <f>MEDIAN($AE140,$AB140,$AA140,$Y140,$V140,$U140,$S140,$R140,$P140,$N140,$M140)</f>
        <v>0</v>
      </c>
      <c r="BB140" s="22">
        <f>MEDIAN($AJ140:$AL140)</f>
        <v>0.5</v>
      </c>
      <c r="BC140" s="65">
        <f>MEDIAN((D140:K140,M140:V140,Y140:AF140,AJ140:AL140))</f>
        <v>0</v>
      </c>
    </row>
    <row r="141" spans="1:55" s="204" customFormat="1">
      <c r="A141" s="272" t="s">
        <v>188</v>
      </c>
      <c r="B141" s="261"/>
      <c r="C141" s="273"/>
      <c r="D141" s="112">
        <v>8750</v>
      </c>
      <c r="E141" s="274"/>
      <c r="F141" s="274">
        <v>0</v>
      </c>
      <c r="G141" s="274">
        <v>168000</v>
      </c>
      <c r="H141" s="275">
        <v>0</v>
      </c>
      <c r="I141" s="275">
        <v>30000</v>
      </c>
      <c r="J141" s="274"/>
      <c r="K141" s="275">
        <v>0</v>
      </c>
      <c r="L141" s="276">
        <f>+SUM(D141:K141)</f>
        <v>206750</v>
      </c>
      <c r="M141" s="274"/>
      <c r="N141" s="274">
        <v>0</v>
      </c>
      <c r="O141" s="274"/>
      <c r="P141" s="274"/>
      <c r="Q141" s="274">
        <v>45000</v>
      </c>
      <c r="R141" s="274">
        <v>0</v>
      </c>
      <c r="S141" s="274">
        <v>0</v>
      </c>
      <c r="T141" s="274"/>
      <c r="U141" s="274">
        <v>0</v>
      </c>
      <c r="V141" s="275"/>
      <c r="W141" s="275"/>
      <c r="X141" s="275"/>
      <c r="Y141" s="274">
        <v>0</v>
      </c>
      <c r="Z141" s="277">
        <v>25000</v>
      </c>
      <c r="AA141" s="277"/>
      <c r="AB141" s="274"/>
      <c r="AC141" s="274">
        <v>11760</v>
      </c>
      <c r="AD141" s="274"/>
      <c r="AE141" s="274">
        <v>0</v>
      </c>
      <c r="AF141" s="274"/>
      <c r="AG141" s="276">
        <f>+SUM(M141:AF141)</f>
        <v>81760</v>
      </c>
      <c r="AH141" s="276">
        <f t="shared" si="238"/>
        <v>81760</v>
      </c>
      <c r="AI141" s="276">
        <f t="shared" si="239"/>
        <v>0</v>
      </c>
      <c r="AJ141" s="274">
        <v>1000</v>
      </c>
      <c r="AK141" s="275"/>
      <c r="AL141" s="274">
        <v>0</v>
      </c>
      <c r="AM141" s="276">
        <f>+SUM(AJ141:AL141)</f>
        <v>1000</v>
      </c>
      <c r="AN141" s="278">
        <f>+AM141+AG141+L141</f>
        <v>289510</v>
      </c>
      <c r="AQ141" s="258">
        <f t="shared" si="243"/>
        <v>0</v>
      </c>
      <c r="AR141" s="258">
        <f t="shared" si="244"/>
        <v>4542.2222222222226</v>
      </c>
      <c r="AS141" s="258">
        <f t="shared" si="244"/>
        <v>11680</v>
      </c>
      <c r="AT141" s="258">
        <f t="shared" si="244"/>
        <v>0</v>
      </c>
      <c r="AU141" s="258">
        <f t="shared" si="245"/>
        <v>333.33333333333331</v>
      </c>
      <c r="AV141" s="397">
        <f t="shared" si="245"/>
        <v>9983.1034482758623</v>
      </c>
      <c r="AW141" s="23"/>
      <c r="AX141" s="276">
        <f>MEDIAN($D141:$K141)</f>
        <v>4375</v>
      </c>
      <c r="AY141" s="276">
        <f>MEDIAN($M141:$AF141)</f>
        <v>0</v>
      </c>
      <c r="AZ141" s="276">
        <f t="shared" si="246"/>
        <v>25000</v>
      </c>
      <c r="BA141" s="276">
        <f>MEDIAN($AE141,$AB141,$AA141,$Y141,$V141,$U141,$S141,$R141,$P141,$N141,$M141)</f>
        <v>0</v>
      </c>
      <c r="BB141" s="276">
        <f>MEDIAN($AJ141:$AL141)</f>
        <v>500</v>
      </c>
      <c r="BC141" s="278">
        <f>MEDIAN((D141:K141,M141:V141,Y141:AF141,AJ141:AL141))</f>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5">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2012</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368144</v>
      </c>
      <c r="E149" s="160">
        <v>216079</v>
      </c>
      <c r="F149" s="160">
        <v>943407</v>
      </c>
      <c r="G149" s="160">
        <v>1372010</v>
      </c>
      <c r="H149" s="144">
        <v>584710</v>
      </c>
      <c r="I149" s="144">
        <v>1411376</v>
      </c>
      <c r="J149" s="160">
        <v>337109</v>
      </c>
      <c r="K149" s="144">
        <v>618957</v>
      </c>
      <c r="L149" s="43">
        <f>+SUM(D149:K149)</f>
        <v>5851792</v>
      </c>
      <c r="M149" s="160">
        <v>53505</v>
      </c>
      <c r="N149" s="160">
        <v>83276</v>
      </c>
      <c r="O149" s="160">
        <v>215332</v>
      </c>
      <c r="P149" s="160">
        <v>117455</v>
      </c>
      <c r="Q149" s="160">
        <v>193688</v>
      </c>
      <c r="R149" s="160">
        <v>87417</v>
      </c>
      <c r="S149" s="160">
        <v>44848</v>
      </c>
      <c r="T149" s="160">
        <v>84063</v>
      </c>
      <c r="U149" s="160">
        <v>88017</v>
      </c>
      <c r="V149" s="144">
        <v>18636</v>
      </c>
      <c r="W149" s="144"/>
      <c r="X149" s="144"/>
      <c r="Y149" s="160">
        <v>58129</v>
      </c>
      <c r="Z149" s="160">
        <v>201230</v>
      </c>
      <c r="AA149" s="250">
        <v>124224</v>
      </c>
      <c r="AB149" s="160">
        <v>65336</v>
      </c>
      <c r="AC149" s="160">
        <v>119975</v>
      </c>
      <c r="AD149" s="160">
        <v>73224</v>
      </c>
      <c r="AE149" s="160">
        <v>25993</v>
      </c>
      <c r="AF149" s="160">
        <v>63513</v>
      </c>
      <c r="AG149" s="43">
        <f>+SUM(M149:AF149)</f>
        <v>1717861</v>
      </c>
      <c r="AH149" s="43">
        <f t="shared" ref="AH149:AH156" si="247">O149+Q149+Z149+AC149+AD149+AF149+T149</f>
        <v>951025</v>
      </c>
      <c r="AI149" s="43">
        <f t="shared" ref="AI149:AI155" si="248">M149+N149+P149+R149+S149+U149+V149+Y149+AA149+AB149+AE149</f>
        <v>766836</v>
      </c>
      <c r="AJ149" s="160">
        <v>133778</v>
      </c>
      <c r="AK149" s="144">
        <v>63893</v>
      </c>
      <c r="AL149" s="160">
        <v>43625</v>
      </c>
      <c r="AM149" s="43">
        <f>+SUM(AJ149:AL149)</f>
        <v>241296</v>
      </c>
      <c r="AN149" s="62">
        <f>+AM149+AG149+L149</f>
        <v>7810949</v>
      </c>
      <c r="AQ149" s="43">
        <f t="shared" ref="AQ149" si="249">K149/AQ$5</f>
        <v>77369.625</v>
      </c>
      <c r="AR149" s="43">
        <f t="shared" ref="AR149:AT149" si="250">AG149/AR$5</f>
        <v>95436.722222222219</v>
      </c>
      <c r="AS149" s="43">
        <f t="shared" si="250"/>
        <v>135860.71428571429</v>
      </c>
      <c r="AT149" s="43">
        <f t="shared" si="250"/>
        <v>69712.363636363632</v>
      </c>
      <c r="AU149" s="43">
        <f t="shared" ref="AU149:AV149" si="251">AM149/AU$5</f>
        <v>80432</v>
      </c>
      <c r="AV149" s="44">
        <f t="shared" si="251"/>
        <v>269343.06896551722</v>
      </c>
      <c r="AW149" s="122"/>
      <c r="AX149" s="43">
        <f>MEDIAN($D149:$K149)</f>
        <v>601833.5</v>
      </c>
      <c r="AY149" s="43">
        <f>MEDIAN($M149:$AF149)</f>
        <v>83669.5</v>
      </c>
      <c r="AZ149" s="43">
        <f>MEDIAN($AC149,$AD149,$Z149,$T149,$O149,Q149,AF149)</f>
        <v>119975</v>
      </c>
      <c r="BA149" s="43">
        <f>MEDIAN($AE149,$AB149,$AA149,$Y149,$V149,$U149,$S149,$R149,$P149,$N149,$M149)</f>
        <v>65336</v>
      </c>
      <c r="BB149" s="43">
        <f>MEDIAN($AJ149:$AL149)</f>
        <v>63893</v>
      </c>
      <c r="BC149" s="62">
        <f>MEDIAN((D149:K149,M149:V149,Y149:AF149,AJ149:AL149))</f>
        <v>117455</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7"/>
        <v>0</v>
      </c>
      <c r="AI150" s="43">
        <f t="shared" si="248"/>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22150</v>
      </c>
      <c r="E151" s="160">
        <v>-4934</v>
      </c>
      <c r="F151" s="160">
        <v>9594</v>
      </c>
      <c r="G151" s="160">
        <v>29094</v>
      </c>
      <c r="H151" s="144">
        <v>-66599</v>
      </c>
      <c r="I151" s="144">
        <v>32070</v>
      </c>
      <c r="J151" s="160">
        <v>5831</v>
      </c>
      <c r="K151" s="144">
        <v>18780</v>
      </c>
      <c r="L151" s="43">
        <f>+SUM(D151:K151)</f>
        <v>45986</v>
      </c>
      <c r="M151" s="160">
        <v>26</v>
      </c>
      <c r="N151" s="160">
        <v>1838</v>
      </c>
      <c r="O151" s="160">
        <v>4324</v>
      </c>
      <c r="P151" s="160">
        <v>1140</v>
      </c>
      <c r="Q151" s="160">
        <v>5834</v>
      </c>
      <c r="R151" s="160">
        <v>2218</v>
      </c>
      <c r="S151" s="160">
        <v>1290</v>
      </c>
      <c r="T151" s="160">
        <v>3704</v>
      </c>
      <c r="U151" s="160">
        <v>3110</v>
      </c>
      <c r="V151" s="144">
        <v>536</v>
      </c>
      <c r="W151" s="144"/>
      <c r="X151" s="144"/>
      <c r="Y151" s="160">
        <v>4338</v>
      </c>
      <c r="Z151" s="160">
        <v>3899</v>
      </c>
      <c r="AA151" s="250">
        <v>56</v>
      </c>
      <c r="AB151" s="160">
        <v>1380</v>
      </c>
      <c r="AC151" s="160">
        <v>3616</v>
      </c>
      <c r="AD151" s="160">
        <v>-315</v>
      </c>
      <c r="AE151" s="160">
        <v>1488</v>
      </c>
      <c r="AF151" s="160">
        <v>18</v>
      </c>
      <c r="AG151" s="43">
        <f>+SUM(M151:AF151)</f>
        <v>38500</v>
      </c>
      <c r="AH151" s="43">
        <f t="shared" si="247"/>
        <v>21080</v>
      </c>
      <c r="AI151" s="43">
        <f t="shared" si="248"/>
        <v>17420</v>
      </c>
      <c r="AJ151" s="160">
        <v>7947</v>
      </c>
      <c r="AK151" s="144">
        <v>800</v>
      </c>
      <c r="AL151" s="160">
        <v>7066</v>
      </c>
      <c r="AM151" s="43">
        <f>+SUM(AJ151:AL151)</f>
        <v>15813</v>
      </c>
      <c r="AN151" s="62">
        <f>+AM151+AG151+L151</f>
        <v>100299</v>
      </c>
      <c r="AQ151" s="43">
        <f t="shared" ref="AQ151:AQ154" si="252">K151/AQ$5</f>
        <v>2347.5</v>
      </c>
      <c r="AR151" s="43">
        <f t="shared" ref="AR151:AT154" si="253">AG151/AR$5</f>
        <v>2138.8888888888887</v>
      </c>
      <c r="AS151" s="43">
        <f t="shared" si="253"/>
        <v>3011.4285714285716</v>
      </c>
      <c r="AT151" s="43">
        <f t="shared" si="253"/>
        <v>1583.6363636363637</v>
      </c>
      <c r="AU151" s="43">
        <f t="shared" ref="AU151:AV154" si="254">AM151/AU$5</f>
        <v>5271</v>
      </c>
      <c r="AV151" s="44">
        <f t="shared" si="254"/>
        <v>3458.5862068965516</v>
      </c>
      <c r="AW151" s="122"/>
      <c r="AX151" s="43">
        <f>MEDIAN($D151:$K151)</f>
        <v>14187</v>
      </c>
      <c r="AY151" s="43">
        <f>MEDIAN($M151:$AF151)</f>
        <v>1663</v>
      </c>
      <c r="AZ151" s="43">
        <f t="shared" ref="AZ151:AZ154" si="255">MEDIAN($AC151,$AD151,$Z151,$T151,$O151,Q151,AF151)</f>
        <v>3704</v>
      </c>
      <c r="BA151" s="43">
        <f>MEDIAN($AE151,$AB151,$AA151,$Y151,$V151,$U151,$S151,$R151,$P151,$N151,$M151)</f>
        <v>1380</v>
      </c>
      <c r="BB151" s="43">
        <f>MEDIAN($AJ151:$AL151)</f>
        <v>7066</v>
      </c>
      <c r="BC151" s="62">
        <f>MEDIAN((D151:K151,M151:V151,Y151:AF151,AJ151:AL151))</f>
        <v>3110</v>
      </c>
    </row>
    <row r="152" spans="1:55" s="204" customFormat="1">
      <c r="A152" s="199" t="s">
        <v>184</v>
      </c>
      <c r="B152" s="200"/>
      <c r="C152" s="201"/>
      <c r="D152" s="144">
        <v>11846</v>
      </c>
      <c r="E152" s="160"/>
      <c r="F152" s="160">
        <v>-11320</v>
      </c>
      <c r="G152" s="160">
        <v>3222</v>
      </c>
      <c r="H152" s="144">
        <v>5917</v>
      </c>
      <c r="I152" s="144">
        <v>-7</v>
      </c>
      <c r="J152" s="160"/>
      <c r="K152" s="144">
        <v>-19698</v>
      </c>
      <c r="L152" s="43">
        <f>+SUM(D152:K152)</f>
        <v>-10040</v>
      </c>
      <c r="M152" s="160">
        <v>-139</v>
      </c>
      <c r="N152" s="160">
        <v>4094</v>
      </c>
      <c r="O152" s="160">
        <v>0</v>
      </c>
      <c r="P152" s="160">
        <v>-969</v>
      </c>
      <c r="Q152" s="160">
        <v>15763</v>
      </c>
      <c r="R152" s="160">
        <v>1096</v>
      </c>
      <c r="S152" s="160">
        <v>0</v>
      </c>
      <c r="T152" s="160">
        <v>0</v>
      </c>
      <c r="U152" s="160">
        <v>-2</v>
      </c>
      <c r="V152" s="144">
        <v>-7</v>
      </c>
      <c r="W152" s="144"/>
      <c r="X152" s="144"/>
      <c r="Y152" s="160">
        <v>0</v>
      </c>
      <c r="Z152" s="160">
        <v>0</v>
      </c>
      <c r="AA152" s="250">
        <v>-15088</v>
      </c>
      <c r="AB152" s="160"/>
      <c r="AC152" s="160"/>
      <c r="AD152" s="160">
        <v>-139</v>
      </c>
      <c r="AE152" s="160">
        <v>1730</v>
      </c>
      <c r="AF152" s="160">
        <v>-415</v>
      </c>
      <c r="AG152" s="43">
        <f>+SUM(M152:AF152)</f>
        <v>5924</v>
      </c>
      <c r="AH152" s="43">
        <f t="shared" si="247"/>
        <v>15209</v>
      </c>
      <c r="AI152" s="43">
        <f t="shared" si="248"/>
        <v>-9285</v>
      </c>
      <c r="AJ152" s="160">
        <v>-2961</v>
      </c>
      <c r="AK152" s="144"/>
      <c r="AL152" s="160">
        <v>-3013</v>
      </c>
      <c r="AM152" s="43">
        <f>+SUM(AJ152:AL152)</f>
        <v>-5974</v>
      </c>
      <c r="AN152" s="62">
        <f>+AM152+AG152+L152</f>
        <v>-10090</v>
      </c>
      <c r="AQ152" s="43">
        <f t="shared" si="252"/>
        <v>-2462.25</v>
      </c>
      <c r="AR152" s="43">
        <f t="shared" si="253"/>
        <v>329.11111111111109</v>
      </c>
      <c r="AS152" s="43">
        <f t="shared" si="253"/>
        <v>2172.7142857142858</v>
      </c>
      <c r="AT152" s="43">
        <f t="shared" si="253"/>
        <v>-844.09090909090912</v>
      </c>
      <c r="AU152" s="43">
        <f t="shared" si="254"/>
        <v>-1991.3333333333333</v>
      </c>
      <c r="AV152" s="44">
        <f t="shared" si="254"/>
        <v>-347.93103448275861</v>
      </c>
      <c r="AW152" s="122"/>
      <c r="AX152" s="43">
        <f>MEDIAN($D152:$K152)</f>
        <v>1607.5</v>
      </c>
      <c r="AY152" s="43">
        <f>MEDIAN($M152:$AF152)</f>
        <v>0</v>
      </c>
      <c r="AZ152" s="43">
        <f t="shared" si="255"/>
        <v>0</v>
      </c>
      <c r="BA152" s="43">
        <f>MEDIAN($AE152,$AB152,$AA152,$Y152,$V152,$U152,$S152,$R152,$P152,$N152,$M152)</f>
        <v>-1</v>
      </c>
      <c r="BB152" s="43">
        <f>MEDIAN($AJ152:$AL152)</f>
        <v>-2987</v>
      </c>
      <c r="BC152" s="62">
        <f>MEDIAN((D152:K152,M152:V152,Y152:AF152,AJ152:AL152))</f>
        <v>-1</v>
      </c>
    </row>
    <row r="153" spans="1:55" s="204" customFormat="1">
      <c r="A153" s="199" t="s">
        <v>183</v>
      </c>
      <c r="B153" s="200"/>
      <c r="C153" s="201"/>
      <c r="D153" s="144">
        <v>0</v>
      </c>
      <c r="E153" s="160"/>
      <c r="F153" s="160"/>
      <c r="G153" s="160"/>
      <c r="H153" s="144">
        <v>0</v>
      </c>
      <c r="I153" s="144">
        <v>2394</v>
      </c>
      <c r="J153" s="160"/>
      <c r="K153" s="144"/>
      <c r="L153" s="43"/>
      <c r="M153" s="160"/>
      <c r="N153" s="160"/>
      <c r="O153" s="160"/>
      <c r="P153" s="160"/>
      <c r="Q153" s="160"/>
      <c r="R153" s="160"/>
      <c r="S153" s="160">
        <v>0</v>
      </c>
      <c r="T153" s="160">
        <v>0</v>
      </c>
      <c r="U153" s="160"/>
      <c r="V153" s="144"/>
      <c r="W153" s="144"/>
      <c r="X153" s="144"/>
      <c r="Y153" s="160">
        <v>0</v>
      </c>
      <c r="Z153" s="160">
        <v>0</v>
      </c>
      <c r="AA153" s="250">
        <v>44</v>
      </c>
      <c r="AB153" s="160"/>
      <c r="AC153" s="160">
        <v>53</v>
      </c>
      <c r="AD153" s="160"/>
      <c r="AE153" s="160"/>
      <c r="AF153" s="160"/>
      <c r="AG153" s="43">
        <f>+SUM(M153:AF153)</f>
        <v>97</v>
      </c>
      <c r="AH153" s="43">
        <f t="shared" si="247"/>
        <v>53</v>
      </c>
      <c r="AI153" s="43">
        <f t="shared" si="248"/>
        <v>44</v>
      </c>
      <c r="AJ153" s="160">
        <v>0</v>
      </c>
      <c r="AK153" s="144"/>
      <c r="AL153" s="160">
        <v>0</v>
      </c>
      <c r="AM153" s="43">
        <f>+SUM(AJ153:AL153)</f>
        <v>0</v>
      </c>
      <c r="AN153" s="62">
        <f>+AM153+AG153+L153</f>
        <v>97</v>
      </c>
      <c r="AQ153" s="43">
        <f t="shared" si="252"/>
        <v>0</v>
      </c>
      <c r="AR153" s="43">
        <f t="shared" si="253"/>
        <v>5.3888888888888893</v>
      </c>
      <c r="AS153" s="43">
        <f t="shared" si="253"/>
        <v>7.5714285714285712</v>
      </c>
      <c r="AT153" s="43">
        <f t="shared" si="253"/>
        <v>4</v>
      </c>
      <c r="AU153" s="43">
        <f t="shared" si="254"/>
        <v>0</v>
      </c>
      <c r="AV153" s="44">
        <f t="shared" si="254"/>
        <v>3.3448275862068964</v>
      </c>
      <c r="AW153" s="122"/>
      <c r="AX153" s="43">
        <f>MEDIAN($D153:$K153)</f>
        <v>0</v>
      </c>
      <c r="AY153" s="43">
        <f>MEDIAN($M153:$AF153)</f>
        <v>0</v>
      </c>
      <c r="AZ153" s="43">
        <f t="shared" si="255"/>
        <v>0</v>
      </c>
      <c r="BA153" s="43">
        <f>MEDIAN($AE153,$AB153,$AA153,$Y153,$V153,$U153,$S153,$R153,$P153,$N153,$M153)</f>
        <v>0</v>
      </c>
      <c r="BB153" s="43">
        <f>MEDIAN($AJ153:$AL153)</f>
        <v>0</v>
      </c>
      <c r="BC153" s="62">
        <f>MEDIAN((D153:K153,M153:V153,Y153:AF153,AJ153:AL153))</f>
        <v>0</v>
      </c>
    </row>
    <row r="154" spans="1:55" s="204" customFormat="1">
      <c r="A154" s="199" t="s">
        <v>125</v>
      </c>
      <c r="B154" s="200"/>
      <c r="C154" s="201"/>
      <c r="D154" s="144">
        <v>0</v>
      </c>
      <c r="E154" s="160"/>
      <c r="F154" s="160">
        <v>8</v>
      </c>
      <c r="G154" s="160">
        <v>579</v>
      </c>
      <c r="H154" s="144">
        <v>-1928</v>
      </c>
      <c r="I154" s="144">
        <v>-2</v>
      </c>
      <c r="J154" s="160">
        <v>7</v>
      </c>
      <c r="K154" s="144"/>
      <c r="L154" s="43">
        <f>+SUM(D154:K154)</f>
        <v>-1336</v>
      </c>
      <c r="M154" s="160">
        <v>-5</v>
      </c>
      <c r="N154" s="160"/>
      <c r="O154" s="160"/>
      <c r="P154" s="160"/>
      <c r="Q154" s="160"/>
      <c r="R154" s="160"/>
      <c r="S154" s="160">
        <v>0</v>
      </c>
      <c r="T154" s="160">
        <v>0</v>
      </c>
      <c r="U154" s="160">
        <v>25</v>
      </c>
      <c r="V154" s="144"/>
      <c r="W154" s="144"/>
      <c r="X154" s="144"/>
      <c r="Y154" s="160">
        <v>0</v>
      </c>
      <c r="Z154" s="160"/>
      <c r="AA154" s="250">
        <v>10</v>
      </c>
      <c r="AB154" s="160"/>
      <c r="AC154" s="160">
        <v>-1119</v>
      </c>
      <c r="AD154" s="160"/>
      <c r="AE154" s="160">
        <v>-156</v>
      </c>
      <c r="AF154" s="160"/>
      <c r="AG154" s="43">
        <f>+SUM(M154:AF154)</f>
        <v>-1245</v>
      </c>
      <c r="AH154" s="43">
        <f t="shared" si="247"/>
        <v>-1119</v>
      </c>
      <c r="AI154" s="43">
        <f t="shared" si="248"/>
        <v>-126</v>
      </c>
      <c r="AJ154" s="160">
        <v>0</v>
      </c>
      <c r="AK154" s="144">
        <v>5500</v>
      </c>
      <c r="AL154" s="160">
        <v>-140</v>
      </c>
      <c r="AM154" s="43">
        <f>+SUM(AJ154:AL154)</f>
        <v>5360</v>
      </c>
      <c r="AN154" s="62">
        <f>+AM154+AG154+L154</f>
        <v>2779</v>
      </c>
      <c r="AQ154" s="43">
        <f t="shared" si="252"/>
        <v>0</v>
      </c>
      <c r="AR154" s="43">
        <f t="shared" si="253"/>
        <v>-69.166666666666671</v>
      </c>
      <c r="AS154" s="43">
        <f t="shared" si="253"/>
        <v>-159.85714285714286</v>
      </c>
      <c r="AT154" s="43">
        <f t="shared" si="253"/>
        <v>-11.454545454545455</v>
      </c>
      <c r="AU154" s="43">
        <f t="shared" si="254"/>
        <v>1786.6666666666667</v>
      </c>
      <c r="AV154" s="44">
        <f t="shared" si="254"/>
        <v>95.827586206896555</v>
      </c>
      <c r="AW154" s="122"/>
      <c r="AX154" s="43">
        <f>MEDIAN($D154:$K154)</f>
        <v>3.5</v>
      </c>
      <c r="AY154" s="43">
        <f>MEDIAN($M154:$AF154)</f>
        <v>0</v>
      </c>
      <c r="AZ154" s="43">
        <f t="shared" si="255"/>
        <v>-559.5</v>
      </c>
      <c r="BA154" s="43">
        <f>MEDIAN($AE154,$AB154,$AA154,$Y154,$V154,$U154,$S154,$R154,$P154,$N154,$M154)</f>
        <v>0</v>
      </c>
      <c r="BB154" s="43">
        <f>MEDIAN($AJ154:$AL154)</f>
        <v>0</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7"/>
        <v>0</v>
      </c>
      <c r="AI155" s="43">
        <f t="shared" si="248"/>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6">SUM(D149:D155)</f>
        <v>402140</v>
      </c>
      <c r="E156" s="280">
        <f t="shared" si="256"/>
        <v>211145</v>
      </c>
      <c r="F156" s="280">
        <f t="shared" si="256"/>
        <v>941689</v>
      </c>
      <c r="G156" s="280">
        <f t="shared" si="256"/>
        <v>1404905</v>
      </c>
      <c r="H156" s="280">
        <f t="shared" si="256"/>
        <v>522100</v>
      </c>
      <c r="I156" s="280">
        <f t="shared" si="256"/>
        <v>1445831</v>
      </c>
      <c r="J156" s="280">
        <f t="shared" si="256"/>
        <v>342947</v>
      </c>
      <c r="K156" s="280">
        <f t="shared" si="256"/>
        <v>618039</v>
      </c>
      <c r="L156" s="42">
        <f>+SUM(D156:K156)</f>
        <v>5888796</v>
      </c>
      <c r="M156" s="280">
        <f t="shared" ref="M156:V156" si="257">SUM(M149:M155)</f>
        <v>53387</v>
      </c>
      <c r="N156" s="280">
        <f t="shared" si="257"/>
        <v>89208</v>
      </c>
      <c r="O156" s="280">
        <f t="shared" si="257"/>
        <v>219656</v>
      </c>
      <c r="P156" s="280">
        <f t="shared" si="257"/>
        <v>117626</v>
      </c>
      <c r="Q156" s="280">
        <f t="shared" si="257"/>
        <v>215285</v>
      </c>
      <c r="R156" s="280">
        <f t="shared" si="257"/>
        <v>90731</v>
      </c>
      <c r="S156" s="280">
        <f t="shared" si="257"/>
        <v>46138</v>
      </c>
      <c r="T156" s="280">
        <f t="shared" si="257"/>
        <v>87767</v>
      </c>
      <c r="U156" s="280">
        <f t="shared" si="257"/>
        <v>91150</v>
      </c>
      <c r="V156" s="280">
        <f t="shared" si="257"/>
        <v>19165</v>
      </c>
      <c r="W156" s="280"/>
      <c r="X156" s="280"/>
      <c r="Y156" s="280">
        <f t="shared" ref="Y156:AF156" si="258">SUM(Y149:Y155)</f>
        <v>62467</v>
      </c>
      <c r="Z156" s="280">
        <f t="shared" si="258"/>
        <v>205129</v>
      </c>
      <c r="AA156" s="280">
        <f t="shared" si="258"/>
        <v>109246</v>
      </c>
      <c r="AB156" s="280">
        <f t="shared" si="258"/>
        <v>66716</v>
      </c>
      <c r="AC156" s="280">
        <f t="shared" si="258"/>
        <v>122525</v>
      </c>
      <c r="AD156" s="280">
        <f t="shared" si="258"/>
        <v>72770</v>
      </c>
      <c r="AE156" s="280">
        <f t="shared" si="258"/>
        <v>29055</v>
      </c>
      <c r="AF156" s="280">
        <f t="shared" si="258"/>
        <v>63116</v>
      </c>
      <c r="AG156" s="42">
        <f>+SUM(M156:AF156)</f>
        <v>1761137</v>
      </c>
      <c r="AH156" s="42">
        <f t="shared" si="247"/>
        <v>986248</v>
      </c>
      <c r="AI156" s="42">
        <f>M156+N156+P156+R156+S156+U156+V156+Y156+AA156+AB156+AE156</f>
        <v>774889</v>
      </c>
      <c r="AJ156" s="280">
        <f>SUM(AJ149:AJ155)</f>
        <v>138764</v>
      </c>
      <c r="AK156" s="280">
        <f>SUM(AK149:AK155)</f>
        <v>70193</v>
      </c>
      <c r="AL156" s="280">
        <f>SUM(AL149:AL155)</f>
        <v>47538</v>
      </c>
      <c r="AM156" s="42">
        <f>+SUM(AJ156:AL156)</f>
        <v>256495</v>
      </c>
      <c r="AN156" s="281">
        <f>+AM156+AG156+L156</f>
        <v>7906428</v>
      </c>
      <c r="AQ156" s="42">
        <f>K156/AQ$5</f>
        <v>77254.875</v>
      </c>
      <c r="AR156" s="42">
        <f>AG156/AR$5</f>
        <v>97840.944444444438</v>
      </c>
      <c r="AS156" s="42">
        <f>AH156/AS$5</f>
        <v>140892.57142857142</v>
      </c>
      <c r="AT156" s="42">
        <f>AI156/AT$5</f>
        <v>70444.454545454544</v>
      </c>
      <c r="AU156" s="42">
        <f>AM156/AU$5</f>
        <v>85498.333333333328</v>
      </c>
      <c r="AV156" s="281">
        <f>AN156/AV$5</f>
        <v>272635.44827586209</v>
      </c>
      <c r="AW156" s="122"/>
      <c r="AX156" s="42">
        <f>MEDIAN($D156:$K156)</f>
        <v>570069.5</v>
      </c>
      <c r="AY156" s="42">
        <f>MEDIAN($M156:$AF156)</f>
        <v>88487.5</v>
      </c>
      <c r="AZ156" s="42">
        <f>MEDIAN($AC156,$AD156,$Z156,$T156,$O156,Q156,AF156)</f>
        <v>122525</v>
      </c>
      <c r="BA156" s="42">
        <f>MEDIAN($AE156,$AB156,$AA156,$Y156,$V156,$U156,$S156,$R156,$P156,$N156,$M156)</f>
        <v>66716</v>
      </c>
      <c r="BB156" s="42">
        <f>MEDIAN($AJ156:$AL156)</f>
        <v>70193</v>
      </c>
      <c r="BC156" s="281">
        <f>MEDIAN((D156:K156,M156:V156,Y156:AF156,AJ156:AL156))</f>
        <v>109246</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5">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2012</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142002</v>
      </c>
      <c r="E165" s="160">
        <v>40795</v>
      </c>
      <c r="F165" s="160">
        <v>182270</v>
      </c>
      <c r="G165" s="160">
        <v>370016</v>
      </c>
      <c r="H165" s="144">
        <v>151521</v>
      </c>
      <c r="I165" s="144">
        <v>268455</v>
      </c>
      <c r="J165" s="160">
        <v>97961</v>
      </c>
      <c r="K165" s="144">
        <v>151639</v>
      </c>
      <c r="L165" s="43">
        <f t="shared" ref="L165:L170" si="259">+SUM(D165:K165)</f>
        <v>1404659</v>
      </c>
      <c r="M165" s="160">
        <v>17566</v>
      </c>
      <c r="N165" s="160">
        <v>26700</v>
      </c>
      <c r="O165" s="160">
        <v>53877</v>
      </c>
      <c r="P165" s="160">
        <v>38544</v>
      </c>
      <c r="Q165" s="160">
        <v>65070</v>
      </c>
      <c r="R165" s="160">
        <v>22043</v>
      </c>
      <c r="S165" s="160">
        <v>27373</v>
      </c>
      <c r="T165" s="160">
        <v>31297</v>
      </c>
      <c r="U165" s="160">
        <v>31646</v>
      </c>
      <c r="V165" s="144">
        <v>17930</v>
      </c>
      <c r="W165" s="144"/>
      <c r="X165" s="144"/>
      <c r="Y165" s="160">
        <v>41032</v>
      </c>
      <c r="Z165" s="160">
        <v>81922</v>
      </c>
      <c r="AA165" s="250">
        <v>30105</v>
      </c>
      <c r="AB165" s="160">
        <v>26714</v>
      </c>
      <c r="AC165" s="160">
        <v>47037</v>
      </c>
      <c r="AD165" s="160"/>
      <c r="AE165" s="160">
        <v>15616</v>
      </c>
      <c r="AF165" s="160">
        <v>29753</v>
      </c>
      <c r="AG165" s="43">
        <f t="shared" ref="AG165:AG170" si="260">+SUM(M165:AF165)</f>
        <v>604225</v>
      </c>
      <c r="AH165" s="43">
        <f t="shared" ref="AH165:AH170" si="261">O165+Q165+Z165+AC165+AD165+AF165+T165</f>
        <v>308956</v>
      </c>
      <c r="AI165" s="43">
        <f t="shared" ref="AI165:AI170" si="262">M165+N165+P165+R165+S165+U165+V165+Y165+AA165+AB165+AE165</f>
        <v>295269</v>
      </c>
      <c r="AJ165" s="160">
        <v>134987</v>
      </c>
      <c r="AK165" s="144">
        <v>10793</v>
      </c>
      <c r="AL165" s="160">
        <v>23857</v>
      </c>
      <c r="AM165" s="43">
        <f t="shared" ref="AM165:AM170" si="263">+SUM(AJ165:AL165)</f>
        <v>169637</v>
      </c>
      <c r="AN165" s="44">
        <f t="shared" ref="AN165:AN170" si="264">+AM165+AG165+L165</f>
        <v>2178521</v>
      </c>
      <c r="AQ165" s="43">
        <f t="shared" ref="AQ165:AQ169" si="265">K165/AQ$5</f>
        <v>18954.875</v>
      </c>
      <c r="AR165" s="43">
        <f t="shared" ref="AR165:AT169" si="266">AG165/AR$5</f>
        <v>33568.055555555555</v>
      </c>
      <c r="AS165" s="43">
        <f t="shared" si="266"/>
        <v>44136.571428571428</v>
      </c>
      <c r="AT165" s="43">
        <f t="shared" si="266"/>
        <v>26842.636363636364</v>
      </c>
      <c r="AU165" s="43">
        <f t="shared" ref="AU165:AV169" si="267">AM165/AU$5</f>
        <v>56545.666666666664</v>
      </c>
      <c r="AV165" s="44">
        <f t="shared" si="267"/>
        <v>75121.413793103449</v>
      </c>
      <c r="AW165" s="122"/>
      <c r="AX165" s="43">
        <f t="shared" ref="AX165:AX170" si="268">MEDIAN($D165:$K165)</f>
        <v>151580</v>
      </c>
      <c r="AY165" s="43">
        <f t="shared" ref="AY165:AY170" si="269">MEDIAN($M165:$AF165)</f>
        <v>30105</v>
      </c>
      <c r="AZ165" s="43">
        <f t="shared" ref="AZ165:AZ170" si="270">MEDIAN($AC165,$AD165,$Z165,$T165,$O165,Q165,AF165)</f>
        <v>50457</v>
      </c>
      <c r="BA165" s="43">
        <f t="shared" ref="BA165:BA170" si="271">MEDIAN($AE165,$AB165,$AA165,$Y165,$V165,$U165,$S165,$R165,$P165,$N165,$M165)</f>
        <v>26714</v>
      </c>
      <c r="BB165" s="43">
        <f t="shared" ref="BB165:BB170" si="272">MEDIAN($AJ165:$AL165)</f>
        <v>23857</v>
      </c>
      <c r="BC165" s="44">
        <f>MEDIAN((D165:K165,M165:V165,Y165:AF165,AJ165:AL165))</f>
        <v>39669.5</v>
      </c>
    </row>
    <row r="166" spans="1:55" s="204" customFormat="1">
      <c r="A166" s="199"/>
      <c r="B166" s="200"/>
      <c r="C166" s="201" t="s">
        <v>178</v>
      </c>
      <c r="D166" s="144">
        <v>132935</v>
      </c>
      <c r="E166" s="160">
        <v>19491</v>
      </c>
      <c r="F166" s="160">
        <v>135418</v>
      </c>
      <c r="G166" s="160">
        <v>234731</v>
      </c>
      <c r="H166" s="144">
        <v>78591</v>
      </c>
      <c r="I166" s="144">
        <v>140511</v>
      </c>
      <c r="J166" s="160">
        <v>68363</v>
      </c>
      <c r="K166" s="144">
        <v>114088</v>
      </c>
      <c r="L166" s="43">
        <f t="shared" si="259"/>
        <v>924128</v>
      </c>
      <c r="M166" s="160">
        <v>5800</v>
      </c>
      <c r="N166" s="160">
        <v>11885</v>
      </c>
      <c r="O166" s="160">
        <v>27435</v>
      </c>
      <c r="P166" s="160">
        <v>13719</v>
      </c>
      <c r="Q166" s="160">
        <v>45725</v>
      </c>
      <c r="R166" s="160">
        <v>14370</v>
      </c>
      <c r="S166" s="160">
        <v>7651</v>
      </c>
      <c r="T166" s="160">
        <v>20205</v>
      </c>
      <c r="U166" s="160">
        <v>13183</v>
      </c>
      <c r="V166" s="144">
        <v>4247</v>
      </c>
      <c r="W166" s="144"/>
      <c r="X166" s="144"/>
      <c r="Y166" s="160">
        <v>16960</v>
      </c>
      <c r="Z166" s="160">
        <v>65789</v>
      </c>
      <c r="AA166" s="250">
        <v>16007</v>
      </c>
      <c r="AB166" s="160">
        <v>16681</v>
      </c>
      <c r="AC166" s="160">
        <v>28630</v>
      </c>
      <c r="AD166" s="160"/>
      <c r="AE166" s="160">
        <v>6055</v>
      </c>
      <c r="AF166" s="160">
        <v>24804</v>
      </c>
      <c r="AG166" s="43">
        <f t="shared" si="260"/>
        <v>339146</v>
      </c>
      <c r="AH166" s="43">
        <f t="shared" si="261"/>
        <v>212588</v>
      </c>
      <c r="AI166" s="43">
        <f t="shared" si="262"/>
        <v>126558</v>
      </c>
      <c r="AJ166" s="160">
        <v>5844</v>
      </c>
      <c r="AK166" s="144">
        <v>2403</v>
      </c>
      <c r="AL166" s="160">
        <v>2493</v>
      </c>
      <c r="AM166" s="43">
        <f t="shared" si="263"/>
        <v>10740</v>
      </c>
      <c r="AN166" s="44">
        <f t="shared" si="264"/>
        <v>1274014</v>
      </c>
      <c r="AQ166" s="43">
        <f t="shared" si="265"/>
        <v>14261</v>
      </c>
      <c r="AR166" s="43">
        <f t="shared" si="266"/>
        <v>18841.444444444445</v>
      </c>
      <c r="AS166" s="43">
        <f t="shared" si="266"/>
        <v>30369.714285714286</v>
      </c>
      <c r="AT166" s="43">
        <f t="shared" si="266"/>
        <v>11505.272727272728</v>
      </c>
      <c r="AU166" s="43">
        <f t="shared" si="267"/>
        <v>3580</v>
      </c>
      <c r="AV166" s="44">
        <f t="shared" si="267"/>
        <v>43931.517241379312</v>
      </c>
      <c r="AW166" s="122"/>
      <c r="AX166" s="43">
        <f t="shared" si="268"/>
        <v>123511.5</v>
      </c>
      <c r="AY166" s="43">
        <f t="shared" si="269"/>
        <v>16007</v>
      </c>
      <c r="AZ166" s="43">
        <f t="shared" si="270"/>
        <v>28032.5</v>
      </c>
      <c r="BA166" s="43">
        <f t="shared" si="271"/>
        <v>13183</v>
      </c>
      <c r="BB166" s="43">
        <f t="shared" si="272"/>
        <v>2493</v>
      </c>
      <c r="BC166" s="44">
        <f>MEDIAN((D166:K166,M166:V166,Y166:AF166,AJ166:AL166))</f>
        <v>18225.5</v>
      </c>
    </row>
    <row r="167" spans="1:55" s="204" customFormat="1">
      <c r="A167" s="199"/>
      <c r="B167" s="200"/>
      <c r="C167" s="201" t="s">
        <v>177</v>
      </c>
      <c r="D167" s="144">
        <v>30278</v>
      </c>
      <c r="E167" s="160">
        <v>50900</v>
      </c>
      <c r="F167" s="160">
        <v>120944</v>
      </c>
      <c r="G167" s="160">
        <v>321483</v>
      </c>
      <c r="H167" s="144">
        <v>62570</v>
      </c>
      <c r="I167" s="144">
        <v>183761</v>
      </c>
      <c r="J167" s="160">
        <v>50675</v>
      </c>
      <c r="K167" s="144">
        <v>81671</v>
      </c>
      <c r="L167" s="43">
        <f t="shared" si="259"/>
        <v>902282</v>
      </c>
      <c r="M167" s="160"/>
      <c r="N167" s="160">
        <v>4052</v>
      </c>
      <c r="O167" s="160">
        <v>9185</v>
      </c>
      <c r="P167" s="160">
        <v>3911</v>
      </c>
      <c r="Q167" s="160">
        <v>0</v>
      </c>
      <c r="R167" s="160">
        <v>4271</v>
      </c>
      <c r="S167" s="160">
        <v>598</v>
      </c>
      <c r="T167" s="160">
        <v>9256</v>
      </c>
      <c r="U167" s="160"/>
      <c r="V167" s="144">
        <v>1523</v>
      </c>
      <c r="W167" s="144"/>
      <c r="X167" s="144"/>
      <c r="Y167" s="160">
        <v>1997</v>
      </c>
      <c r="Z167" s="160">
        <v>13709</v>
      </c>
      <c r="AA167" s="250">
        <v>6873</v>
      </c>
      <c r="AB167" s="160"/>
      <c r="AC167" s="160">
        <v>12075</v>
      </c>
      <c r="AD167" s="160">
        <v>54622</v>
      </c>
      <c r="AE167" s="160">
        <v>2292</v>
      </c>
      <c r="AF167" s="160">
        <v>4583</v>
      </c>
      <c r="AG167" s="43">
        <f t="shared" si="260"/>
        <v>128947</v>
      </c>
      <c r="AH167" s="43">
        <f t="shared" si="261"/>
        <v>103430</v>
      </c>
      <c r="AI167" s="43">
        <f t="shared" si="262"/>
        <v>25517</v>
      </c>
      <c r="AJ167" s="160">
        <v>0</v>
      </c>
      <c r="AK167" s="144">
        <v>250</v>
      </c>
      <c r="AL167" s="160">
        <v>0</v>
      </c>
      <c r="AM167" s="43">
        <f t="shared" si="263"/>
        <v>250</v>
      </c>
      <c r="AN167" s="44">
        <f t="shared" si="264"/>
        <v>1031479</v>
      </c>
      <c r="AQ167" s="43">
        <f t="shared" si="265"/>
        <v>10208.875</v>
      </c>
      <c r="AR167" s="43">
        <f t="shared" si="266"/>
        <v>7163.7222222222226</v>
      </c>
      <c r="AS167" s="43">
        <f t="shared" si="266"/>
        <v>14775.714285714286</v>
      </c>
      <c r="AT167" s="43">
        <f t="shared" si="266"/>
        <v>2319.7272727272725</v>
      </c>
      <c r="AU167" s="43">
        <f t="shared" si="267"/>
        <v>83.333333333333329</v>
      </c>
      <c r="AV167" s="44">
        <f t="shared" si="267"/>
        <v>35568.241379310348</v>
      </c>
      <c r="AW167" s="122"/>
      <c r="AX167" s="43">
        <f t="shared" si="268"/>
        <v>72120.5</v>
      </c>
      <c r="AY167" s="43">
        <f t="shared" si="269"/>
        <v>4271</v>
      </c>
      <c r="AZ167" s="43">
        <f t="shared" si="270"/>
        <v>9256</v>
      </c>
      <c r="BA167" s="43">
        <f t="shared" si="271"/>
        <v>3101.5</v>
      </c>
      <c r="BB167" s="43">
        <f t="shared" si="272"/>
        <v>0</v>
      </c>
      <c r="BC167" s="44">
        <f>MEDIAN((D167:K167,M167:V167,Y167:AF167,AJ167:AL167))</f>
        <v>8029</v>
      </c>
    </row>
    <row r="168" spans="1:55" s="204" customFormat="1">
      <c r="A168" s="199"/>
      <c r="B168" s="200"/>
      <c r="C168" s="201" t="s">
        <v>176</v>
      </c>
      <c r="D168" s="144">
        <v>201</v>
      </c>
      <c r="E168" s="160">
        <v>2069</v>
      </c>
      <c r="F168" s="160">
        <v>3825</v>
      </c>
      <c r="G168" s="160"/>
      <c r="H168" s="144">
        <v>4110</v>
      </c>
      <c r="I168" s="144">
        <v>10667</v>
      </c>
      <c r="J168" s="160">
        <v>1531</v>
      </c>
      <c r="K168" s="144">
        <v>1087</v>
      </c>
      <c r="L168" s="43">
        <f t="shared" si="259"/>
        <v>23490</v>
      </c>
      <c r="M168" s="160">
        <v>1603</v>
      </c>
      <c r="N168" s="160">
        <v>265</v>
      </c>
      <c r="O168" s="160">
        <v>1807</v>
      </c>
      <c r="P168" s="160">
        <v>887</v>
      </c>
      <c r="Q168" s="160">
        <v>1783</v>
      </c>
      <c r="R168" s="160">
        <v>1401</v>
      </c>
      <c r="S168" s="160">
        <v>519</v>
      </c>
      <c r="T168" s="160">
        <v>269</v>
      </c>
      <c r="U168" s="160">
        <v>1323</v>
      </c>
      <c r="V168" s="144">
        <v>215</v>
      </c>
      <c r="W168" s="144"/>
      <c r="X168" s="144"/>
      <c r="Y168" s="160">
        <v>1549</v>
      </c>
      <c r="Z168" s="160">
        <v>456</v>
      </c>
      <c r="AA168" s="250">
        <v>523</v>
      </c>
      <c r="AB168" s="160">
        <v>764</v>
      </c>
      <c r="AC168" s="160">
        <v>338</v>
      </c>
      <c r="AD168" s="160">
        <v>729</v>
      </c>
      <c r="AE168" s="160">
        <v>293</v>
      </c>
      <c r="AF168" s="160">
        <v>523</v>
      </c>
      <c r="AG168" s="43">
        <f t="shared" si="260"/>
        <v>15247</v>
      </c>
      <c r="AH168" s="43">
        <f t="shared" si="261"/>
        <v>5905</v>
      </c>
      <c r="AI168" s="43">
        <f t="shared" si="262"/>
        <v>9342</v>
      </c>
      <c r="AJ168" s="160">
        <v>3233</v>
      </c>
      <c r="AK168" s="144">
        <v>2197</v>
      </c>
      <c r="AL168" s="160">
        <v>1162</v>
      </c>
      <c r="AM168" s="43">
        <f t="shared" si="263"/>
        <v>6592</v>
      </c>
      <c r="AN168" s="44">
        <f t="shared" si="264"/>
        <v>45329</v>
      </c>
      <c r="AQ168" s="43">
        <f t="shared" si="265"/>
        <v>135.875</v>
      </c>
      <c r="AR168" s="43">
        <f t="shared" si="266"/>
        <v>847.05555555555554</v>
      </c>
      <c r="AS168" s="43">
        <f t="shared" si="266"/>
        <v>843.57142857142856</v>
      </c>
      <c r="AT168" s="43">
        <f t="shared" si="266"/>
        <v>849.27272727272725</v>
      </c>
      <c r="AU168" s="43">
        <f t="shared" si="267"/>
        <v>2197.3333333333335</v>
      </c>
      <c r="AV168" s="44">
        <f t="shared" si="267"/>
        <v>1563.0689655172414</v>
      </c>
      <c r="AW168" s="122"/>
      <c r="AX168" s="43">
        <f t="shared" si="268"/>
        <v>2069</v>
      </c>
      <c r="AY168" s="43">
        <f t="shared" si="269"/>
        <v>626</v>
      </c>
      <c r="AZ168" s="43">
        <f t="shared" si="270"/>
        <v>523</v>
      </c>
      <c r="BA168" s="43">
        <f t="shared" si="271"/>
        <v>764</v>
      </c>
      <c r="BB168" s="43">
        <f t="shared" si="272"/>
        <v>2197</v>
      </c>
      <c r="BC168" s="44">
        <f>MEDIAN((D168:K168,M168:V168,Y168:AF168,AJ168:AL168))</f>
        <v>1124.5</v>
      </c>
    </row>
    <row r="169" spans="1:55" s="204" customFormat="1">
      <c r="A169" s="199"/>
      <c r="B169" s="200"/>
      <c r="C169" s="201" t="s">
        <v>125</v>
      </c>
      <c r="D169" s="144">
        <v>10237</v>
      </c>
      <c r="E169" s="160">
        <v>1669</v>
      </c>
      <c r="F169" s="160">
        <v>2758</v>
      </c>
      <c r="G169" s="160"/>
      <c r="H169" s="144">
        <v>14913</v>
      </c>
      <c r="I169" s="144">
        <v>0</v>
      </c>
      <c r="J169" s="160">
        <v>0</v>
      </c>
      <c r="K169" s="144"/>
      <c r="L169" s="43">
        <f t="shared" si="259"/>
        <v>29577</v>
      </c>
      <c r="M169" s="160"/>
      <c r="N169" s="160"/>
      <c r="O169" s="160"/>
      <c r="P169" s="160"/>
      <c r="Q169" s="160"/>
      <c r="R169" s="160">
        <v>0</v>
      </c>
      <c r="S169" s="160">
        <v>535</v>
      </c>
      <c r="T169" s="160">
        <v>0</v>
      </c>
      <c r="U169" s="160"/>
      <c r="V169" s="144"/>
      <c r="W169" s="144"/>
      <c r="X169" s="144"/>
      <c r="Y169" s="160">
        <v>0</v>
      </c>
      <c r="Z169" s="160">
        <v>0</v>
      </c>
      <c r="AA169" s="250"/>
      <c r="AB169" s="160">
        <v>5203</v>
      </c>
      <c r="AC169" s="160">
        <v>233</v>
      </c>
      <c r="AD169" s="160"/>
      <c r="AE169" s="160"/>
      <c r="AF169" s="160"/>
      <c r="AG169" s="43">
        <f t="shared" si="260"/>
        <v>5971</v>
      </c>
      <c r="AH169" s="43">
        <f t="shared" si="261"/>
        <v>233</v>
      </c>
      <c r="AI169" s="43">
        <f t="shared" si="262"/>
        <v>5738</v>
      </c>
      <c r="AJ169" s="160">
        <v>6413</v>
      </c>
      <c r="AK169" s="144">
        <v>793</v>
      </c>
      <c r="AL169" s="160">
        <v>1941</v>
      </c>
      <c r="AM169" s="43">
        <f t="shared" si="263"/>
        <v>9147</v>
      </c>
      <c r="AN169" s="44">
        <f t="shared" si="264"/>
        <v>44695</v>
      </c>
      <c r="AQ169" s="43">
        <f t="shared" si="265"/>
        <v>0</v>
      </c>
      <c r="AR169" s="43">
        <f t="shared" si="266"/>
        <v>331.72222222222223</v>
      </c>
      <c r="AS169" s="43">
        <f t="shared" si="266"/>
        <v>33.285714285714285</v>
      </c>
      <c r="AT169" s="43">
        <f t="shared" si="266"/>
        <v>521.63636363636363</v>
      </c>
      <c r="AU169" s="43">
        <f t="shared" si="267"/>
        <v>3049</v>
      </c>
      <c r="AV169" s="44">
        <f t="shared" si="267"/>
        <v>1541.2068965517242</v>
      </c>
      <c r="AW169" s="122"/>
      <c r="AX169" s="43">
        <f t="shared" si="268"/>
        <v>2213.5</v>
      </c>
      <c r="AY169" s="43">
        <f t="shared" si="269"/>
        <v>0</v>
      </c>
      <c r="AZ169" s="43">
        <f t="shared" si="270"/>
        <v>0</v>
      </c>
      <c r="BA169" s="43">
        <f t="shared" si="271"/>
        <v>267.5</v>
      </c>
      <c r="BB169" s="43">
        <f t="shared" si="272"/>
        <v>1941</v>
      </c>
      <c r="BC169" s="44">
        <f>MEDIAN((D169:K169,M169:V169,Y169:AF169,AJ169:AL169))</f>
        <v>664</v>
      </c>
    </row>
    <row r="170" spans="1:55" s="204" customFormat="1">
      <c r="A170" s="199"/>
      <c r="B170" s="200"/>
      <c r="C170" s="210" t="s">
        <v>158</v>
      </c>
      <c r="D170" s="252">
        <f t="shared" ref="D170:K170" si="273">SUM(D165:D169)</f>
        <v>315653</v>
      </c>
      <c r="E170" s="252">
        <f t="shared" si="273"/>
        <v>114924</v>
      </c>
      <c r="F170" s="252">
        <f t="shared" si="273"/>
        <v>445215</v>
      </c>
      <c r="G170" s="252">
        <f t="shared" si="273"/>
        <v>926230</v>
      </c>
      <c r="H170" s="252">
        <f t="shared" si="273"/>
        <v>311705</v>
      </c>
      <c r="I170" s="252">
        <f t="shared" si="273"/>
        <v>603394</v>
      </c>
      <c r="J170" s="252">
        <f t="shared" si="273"/>
        <v>218530</v>
      </c>
      <c r="K170" s="252">
        <f t="shared" si="273"/>
        <v>348485</v>
      </c>
      <c r="L170" s="45">
        <f t="shared" si="259"/>
        <v>3284136</v>
      </c>
      <c r="M170" s="252">
        <f t="shared" ref="M170:V170" si="274">SUM(M165:M169)</f>
        <v>24969</v>
      </c>
      <c r="N170" s="252">
        <f t="shared" si="274"/>
        <v>42902</v>
      </c>
      <c r="O170" s="252">
        <f t="shared" si="274"/>
        <v>92304</v>
      </c>
      <c r="P170" s="252">
        <f t="shared" si="274"/>
        <v>57061</v>
      </c>
      <c r="Q170" s="252">
        <f t="shared" si="274"/>
        <v>112578</v>
      </c>
      <c r="R170" s="252">
        <f t="shared" si="274"/>
        <v>42085</v>
      </c>
      <c r="S170" s="252">
        <f t="shared" si="274"/>
        <v>36676</v>
      </c>
      <c r="T170" s="252">
        <f t="shared" si="274"/>
        <v>61027</v>
      </c>
      <c r="U170" s="252">
        <f t="shared" si="274"/>
        <v>46152</v>
      </c>
      <c r="V170" s="252">
        <f t="shared" si="274"/>
        <v>23915</v>
      </c>
      <c r="W170" s="252"/>
      <c r="X170" s="252"/>
      <c r="Y170" s="252">
        <f t="shared" ref="Y170:AF170" si="275">SUM(Y165:Y169)</f>
        <v>61538</v>
      </c>
      <c r="Z170" s="252">
        <f t="shared" si="275"/>
        <v>161876</v>
      </c>
      <c r="AA170" s="252">
        <f t="shared" si="275"/>
        <v>53508</v>
      </c>
      <c r="AB170" s="252">
        <f t="shared" si="275"/>
        <v>49362</v>
      </c>
      <c r="AC170" s="252">
        <f t="shared" si="275"/>
        <v>88313</v>
      </c>
      <c r="AD170" s="252">
        <f t="shared" si="275"/>
        <v>55351</v>
      </c>
      <c r="AE170" s="252">
        <f t="shared" si="275"/>
        <v>24256</v>
      </c>
      <c r="AF170" s="252">
        <f t="shared" si="275"/>
        <v>59663</v>
      </c>
      <c r="AG170" s="45">
        <f t="shared" si="260"/>
        <v>1093536</v>
      </c>
      <c r="AH170" s="45">
        <f t="shared" si="261"/>
        <v>631112</v>
      </c>
      <c r="AI170" s="45">
        <f t="shared" si="262"/>
        <v>462424</v>
      </c>
      <c r="AJ170" s="252">
        <f>SUM(AJ165:AJ169)</f>
        <v>150477</v>
      </c>
      <c r="AK170" s="252">
        <f>SUM(AK165:AK169)</f>
        <v>16436</v>
      </c>
      <c r="AL170" s="252">
        <f>SUM(AL165:AL169)</f>
        <v>29453</v>
      </c>
      <c r="AM170" s="45">
        <f t="shared" si="263"/>
        <v>196366</v>
      </c>
      <c r="AN170" s="211">
        <f t="shared" si="264"/>
        <v>4574038</v>
      </c>
      <c r="AQ170" s="45">
        <f>K170/AQ$5</f>
        <v>43560.625</v>
      </c>
      <c r="AR170" s="45">
        <f>AG170/AR$5</f>
        <v>60752</v>
      </c>
      <c r="AS170" s="45">
        <f>AH170/AS$5</f>
        <v>90158.857142857145</v>
      </c>
      <c r="AT170" s="45">
        <f>AI170/AT$5</f>
        <v>42038.545454545456</v>
      </c>
      <c r="AU170" s="45">
        <f>AM170/AU$5</f>
        <v>65455.333333333336</v>
      </c>
      <c r="AV170" s="211">
        <f>AN170/AV$5</f>
        <v>157725.44827586206</v>
      </c>
      <c r="AW170" s="122"/>
      <c r="AX170" s="45">
        <f t="shared" si="268"/>
        <v>332069</v>
      </c>
      <c r="AY170" s="45">
        <f t="shared" si="269"/>
        <v>54429.5</v>
      </c>
      <c r="AZ170" s="45">
        <f t="shared" si="270"/>
        <v>88313</v>
      </c>
      <c r="BA170" s="45">
        <f t="shared" si="271"/>
        <v>42902</v>
      </c>
      <c r="BB170" s="45">
        <f t="shared" si="272"/>
        <v>29453</v>
      </c>
      <c r="BC170" s="211">
        <f>MEDIAN((D170:K170,M170:V170,Y170:AF170,AJ170:AL170))</f>
        <v>61027</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256509</v>
      </c>
      <c r="E172" s="160">
        <v>106626</v>
      </c>
      <c r="F172" s="160">
        <v>388276</v>
      </c>
      <c r="G172" s="160">
        <v>496304</v>
      </c>
      <c r="H172" s="144">
        <v>257338</v>
      </c>
      <c r="I172" s="144">
        <v>520169</v>
      </c>
      <c r="J172" s="160">
        <v>189665</v>
      </c>
      <c r="K172" s="144">
        <v>295459</v>
      </c>
      <c r="L172" s="43">
        <f>+SUM(D172:K172)</f>
        <v>2510346</v>
      </c>
      <c r="M172" s="160">
        <v>21338</v>
      </c>
      <c r="N172" s="160">
        <v>36269</v>
      </c>
      <c r="O172" s="160">
        <v>79128</v>
      </c>
      <c r="P172" s="160">
        <v>50402</v>
      </c>
      <c r="Q172" s="160">
        <v>97024</v>
      </c>
      <c r="R172" s="160">
        <v>43697</v>
      </c>
      <c r="S172" s="160">
        <v>33356</v>
      </c>
      <c r="T172" s="160">
        <v>52591</v>
      </c>
      <c r="U172" s="160">
        <v>38278</v>
      </c>
      <c r="V172" s="144">
        <v>22131</v>
      </c>
      <c r="W172" s="144"/>
      <c r="X172" s="144"/>
      <c r="Y172" s="160">
        <v>50455</v>
      </c>
      <c r="Z172" s="160">
        <v>140863</v>
      </c>
      <c r="AA172" s="250">
        <v>47939</v>
      </c>
      <c r="AB172" s="160">
        <v>46676</v>
      </c>
      <c r="AC172" s="160">
        <v>75587</v>
      </c>
      <c r="AD172" s="160">
        <v>49522</v>
      </c>
      <c r="AE172" s="160">
        <v>21458</v>
      </c>
      <c r="AF172" s="160">
        <v>55424</v>
      </c>
      <c r="AG172" s="43">
        <f>+SUM(M172:AF172)</f>
        <v>962138</v>
      </c>
      <c r="AH172" s="43">
        <f t="shared" ref="AH172:AH176" si="276">O172+Q172+Z172+AC172+AD172+AF172+T172</f>
        <v>550139</v>
      </c>
      <c r="AI172" s="43">
        <f t="shared" ref="AI172:AI176" si="277">M172+N172+P172+R172+S172+U172+V172+Y172+AA172+AB172+AE172</f>
        <v>411999</v>
      </c>
      <c r="AJ172" s="160">
        <v>136502</v>
      </c>
      <c r="AK172" s="144">
        <v>14657</v>
      </c>
      <c r="AL172" s="160">
        <v>21937</v>
      </c>
      <c r="AM172" s="43">
        <f>+SUM(AJ172:AL172)</f>
        <v>173096</v>
      </c>
      <c r="AN172" s="44">
        <f>+AM172+AG172+L172</f>
        <v>3645580</v>
      </c>
      <c r="AQ172" s="43">
        <f t="shared" ref="AQ172:AQ175" si="278">K172/AQ$5</f>
        <v>36932.375</v>
      </c>
      <c r="AR172" s="43">
        <f t="shared" ref="AR172:AT175" si="279">AG172/AR$5</f>
        <v>53452.111111111109</v>
      </c>
      <c r="AS172" s="43">
        <f t="shared" si="279"/>
        <v>78591.28571428571</v>
      </c>
      <c r="AT172" s="43">
        <f t="shared" si="279"/>
        <v>37454.454545454544</v>
      </c>
      <c r="AU172" s="43">
        <f t="shared" ref="AU172:AV175" si="280">AM172/AU$5</f>
        <v>57698.666666666664</v>
      </c>
      <c r="AV172" s="44">
        <f t="shared" si="280"/>
        <v>125709.6551724138</v>
      </c>
      <c r="AW172" s="122"/>
      <c r="AX172" s="43">
        <f>MEDIAN($D172:$K172)</f>
        <v>276398.5</v>
      </c>
      <c r="AY172" s="43">
        <f>MEDIAN($M172:$AF172)</f>
        <v>48730.5</v>
      </c>
      <c r="AZ172" s="43">
        <f t="shared" ref="AZ172:AZ176" si="281">MEDIAN($AC172,$AD172,$Z172,$T172,$O172,Q172,AF172)</f>
        <v>75587</v>
      </c>
      <c r="BA172" s="43">
        <f>MEDIAN($AE172,$AB172,$AA172,$Y172,$V172,$U172,$S172,$R172,$P172,$N172,$M172)</f>
        <v>38278</v>
      </c>
      <c r="BB172" s="43">
        <f>MEDIAN($AJ172:$AL172)</f>
        <v>21937</v>
      </c>
      <c r="BC172" s="44">
        <f>MEDIAN((D172:K172,M172:V172,Y172:AF172,AJ172:AL172))</f>
        <v>52591</v>
      </c>
    </row>
    <row r="173" spans="1:55" s="204" customFormat="1">
      <c r="A173" s="199"/>
      <c r="B173" s="200"/>
      <c r="C173" s="201" t="s">
        <v>174</v>
      </c>
      <c r="D173" s="144">
        <v>3083</v>
      </c>
      <c r="E173" s="160">
        <v>26</v>
      </c>
      <c r="F173" s="160">
        <v>1331</v>
      </c>
      <c r="G173" s="160"/>
      <c r="H173" s="144">
        <v>3935</v>
      </c>
      <c r="I173" s="144">
        <v>0</v>
      </c>
      <c r="J173" s="160">
        <v>301</v>
      </c>
      <c r="K173" s="144">
        <v>1051</v>
      </c>
      <c r="L173" s="43">
        <f>+SUM(D173:K173)</f>
        <v>9727</v>
      </c>
      <c r="M173" s="160"/>
      <c r="N173" s="160"/>
      <c r="O173" s="160">
        <v>34</v>
      </c>
      <c r="P173" s="160"/>
      <c r="Q173" s="160"/>
      <c r="R173" s="160">
        <v>232</v>
      </c>
      <c r="S173" s="160">
        <v>1</v>
      </c>
      <c r="T173" s="160">
        <v>0</v>
      </c>
      <c r="U173" s="160"/>
      <c r="V173" s="144"/>
      <c r="W173" s="144"/>
      <c r="X173" s="144"/>
      <c r="Y173" s="160">
        <v>0</v>
      </c>
      <c r="Z173" s="160">
        <v>317</v>
      </c>
      <c r="AA173" s="250">
        <v>0</v>
      </c>
      <c r="AB173" s="160"/>
      <c r="AC173" s="160">
        <v>695</v>
      </c>
      <c r="AD173" s="160"/>
      <c r="AE173" s="160">
        <v>0</v>
      </c>
      <c r="AF173" s="160"/>
      <c r="AG173" s="43">
        <f>+SUM(M173:AF173)</f>
        <v>1279</v>
      </c>
      <c r="AH173" s="43">
        <f t="shared" si="276"/>
        <v>1046</v>
      </c>
      <c r="AI173" s="43">
        <f t="shared" si="277"/>
        <v>233</v>
      </c>
      <c r="AJ173" s="160">
        <v>0</v>
      </c>
      <c r="AK173" s="144">
        <v>39</v>
      </c>
      <c r="AL173" s="160">
        <v>3</v>
      </c>
      <c r="AM173" s="43">
        <f>+SUM(AJ173:AL173)</f>
        <v>42</v>
      </c>
      <c r="AN173" s="44">
        <f>+AM173+AG173+L173</f>
        <v>11048</v>
      </c>
      <c r="AQ173" s="43">
        <f t="shared" si="278"/>
        <v>131.375</v>
      </c>
      <c r="AR173" s="43">
        <f t="shared" si="279"/>
        <v>71.055555555555557</v>
      </c>
      <c r="AS173" s="43">
        <f t="shared" si="279"/>
        <v>149.42857142857142</v>
      </c>
      <c r="AT173" s="43">
        <f t="shared" si="279"/>
        <v>21.181818181818183</v>
      </c>
      <c r="AU173" s="43">
        <f t="shared" si="280"/>
        <v>14</v>
      </c>
      <c r="AV173" s="44">
        <f t="shared" si="280"/>
        <v>380.9655172413793</v>
      </c>
      <c r="AW173" s="122"/>
      <c r="AX173" s="43">
        <f>MEDIAN($D173:$K173)</f>
        <v>1051</v>
      </c>
      <c r="AY173" s="43">
        <f>MEDIAN($M173:$AF173)</f>
        <v>1</v>
      </c>
      <c r="AZ173" s="43">
        <f t="shared" si="281"/>
        <v>175.5</v>
      </c>
      <c r="BA173" s="43">
        <f>MEDIAN($AE173,$AB173,$AA173,$Y173,$V173,$U173,$S173,$R173,$P173,$N173,$M173)</f>
        <v>0</v>
      </c>
      <c r="BB173" s="43">
        <f>MEDIAN($AJ173:$AL173)</f>
        <v>3</v>
      </c>
      <c r="BC173" s="44">
        <f>MEDIAN((D173:K173,M173:V173,Y173:AF173,AJ173:AL173))</f>
        <v>34</v>
      </c>
    </row>
    <row r="174" spans="1:55" s="204" customFormat="1">
      <c r="A174" s="199"/>
      <c r="B174" s="200"/>
      <c r="C174" s="201" t="s">
        <v>173</v>
      </c>
      <c r="D174" s="144">
        <v>321</v>
      </c>
      <c r="E174" s="160">
        <v>-57</v>
      </c>
      <c r="F174" s="160">
        <v>-53</v>
      </c>
      <c r="G174" s="160">
        <v>-4149</v>
      </c>
      <c r="H174" s="144">
        <v>-1548</v>
      </c>
      <c r="I174" s="144">
        <v>0</v>
      </c>
      <c r="J174" s="160">
        <v>-471</v>
      </c>
      <c r="K174" s="144"/>
      <c r="L174" s="43">
        <f>+SUM(D174:K174)</f>
        <v>-5957</v>
      </c>
      <c r="M174" s="160">
        <v>-80</v>
      </c>
      <c r="N174" s="160"/>
      <c r="O174" s="160"/>
      <c r="P174" s="160"/>
      <c r="Q174" s="160">
        <v>1323</v>
      </c>
      <c r="R174" s="160">
        <v>13</v>
      </c>
      <c r="S174" s="160">
        <v>-31</v>
      </c>
      <c r="T174" s="160">
        <v>-564</v>
      </c>
      <c r="U174" s="160">
        <v>31</v>
      </c>
      <c r="V174" s="144">
        <v>20</v>
      </c>
      <c r="W174" s="144"/>
      <c r="X174" s="144"/>
      <c r="Y174" s="160">
        <v>-28</v>
      </c>
      <c r="Z174" s="160">
        <v>977</v>
      </c>
      <c r="AA174" s="250">
        <v>94</v>
      </c>
      <c r="AB174" s="160">
        <v>89</v>
      </c>
      <c r="AC174" s="160">
        <v>370</v>
      </c>
      <c r="AD174" s="160">
        <v>196</v>
      </c>
      <c r="AE174" s="160">
        <v>37</v>
      </c>
      <c r="AF174" s="160"/>
      <c r="AG174" s="43">
        <f>+SUM(M174:AF174)</f>
        <v>2447</v>
      </c>
      <c r="AH174" s="43">
        <f t="shared" si="276"/>
        <v>2302</v>
      </c>
      <c r="AI174" s="43">
        <f t="shared" si="277"/>
        <v>145</v>
      </c>
      <c r="AJ174" s="160">
        <v>0</v>
      </c>
      <c r="AK174" s="144">
        <v>-285</v>
      </c>
      <c r="AL174" s="160">
        <v>295</v>
      </c>
      <c r="AM174" s="43">
        <f>+SUM(AJ174:AL174)</f>
        <v>10</v>
      </c>
      <c r="AN174" s="44">
        <f>+AM174+AG174+L174</f>
        <v>-3500</v>
      </c>
      <c r="AQ174" s="43">
        <f t="shared" si="278"/>
        <v>0</v>
      </c>
      <c r="AR174" s="43">
        <f t="shared" si="279"/>
        <v>135.94444444444446</v>
      </c>
      <c r="AS174" s="43">
        <f t="shared" si="279"/>
        <v>328.85714285714283</v>
      </c>
      <c r="AT174" s="43">
        <f t="shared" si="279"/>
        <v>13.181818181818182</v>
      </c>
      <c r="AU174" s="43">
        <f t="shared" si="280"/>
        <v>3.3333333333333335</v>
      </c>
      <c r="AV174" s="44">
        <f t="shared" si="280"/>
        <v>-120.68965517241379</v>
      </c>
      <c r="AW174" s="122"/>
      <c r="AX174" s="43">
        <f>MEDIAN($D174:$K174)</f>
        <v>-57</v>
      </c>
      <c r="AY174" s="43">
        <f>MEDIAN($M174:$AF174)</f>
        <v>34</v>
      </c>
      <c r="AZ174" s="43">
        <f t="shared" si="281"/>
        <v>370</v>
      </c>
      <c r="BA174" s="43">
        <f>MEDIAN($AE174,$AB174,$AA174,$Y174,$V174,$U174,$S174,$R174,$P174,$N174,$M174)</f>
        <v>20</v>
      </c>
      <c r="BB174" s="43">
        <f>MEDIAN($AJ174:$AL174)</f>
        <v>0</v>
      </c>
      <c r="BC174" s="44">
        <f>MEDIAN((D174:K174,M174:V174,Y174:AF174,AJ174:AL174))</f>
        <v>6.5</v>
      </c>
    </row>
    <row r="175" spans="1:55" s="204" customFormat="1">
      <c r="A175" s="199"/>
      <c r="B175" s="200"/>
      <c r="C175" s="201" t="s">
        <v>125</v>
      </c>
      <c r="D175" s="144">
        <v>0</v>
      </c>
      <c r="E175" s="160">
        <v>2535</v>
      </c>
      <c r="F175" s="160"/>
      <c r="G175" s="160">
        <v>313244</v>
      </c>
      <c r="H175" s="144">
        <v>7613</v>
      </c>
      <c r="I175" s="144">
        <v>0</v>
      </c>
      <c r="J175" s="160"/>
      <c r="K175" s="144"/>
      <c r="L175" s="43">
        <f>+SUM(D175:K175)</f>
        <v>323392</v>
      </c>
      <c r="M175" s="160"/>
      <c r="N175" s="160"/>
      <c r="O175" s="160"/>
      <c r="P175" s="160"/>
      <c r="Q175" s="160"/>
      <c r="R175" s="160">
        <v>0</v>
      </c>
      <c r="S175" s="160">
        <v>-1</v>
      </c>
      <c r="T175" s="160">
        <v>0</v>
      </c>
      <c r="U175" s="160"/>
      <c r="V175" s="144"/>
      <c r="W175" s="144"/>
      <c r="X175" s="144"/>
      <c r="Y175" s="160">
        <v>0</v>
      </c>
      <c r="Z175" s="160"/>
      <c r="AA175" s="250"/>
      <c r="AB175" s="160"/>
      <c r="AC175" s="160"/>
      <c r="AD175" s="160"/>
      <c r="AE175" s="160"/>
      <c r="AF175" s="160">
        <v>23</v>
      </c>
      <c r="AG175" s="43">
        <f>+SUM(M175:AF175)</f>
        <v>22</v>
      </c>
      <c r="AH175" s="43">
        <f t="shared" si="276"/>
        <v>23</v>
      </c>
      <c r="AI175" s="43">
        <f t="shared" si="277"/>
        <v>-1</v>
      </c>
      <c r="AJ175" s="160">
        <v>0</v>
      </c>
      <c r="AK175" s="144"/>
      <c r="AL175" s="160">
        <v>0</v>
      </c>
      <c r="AM175" s="43">
        <f>+SUM(AJ175:AL175)</f>
        <v>0</v>
      </c>
      <c r="AN175" s="44">
        <f>+AM175+AG175+L175</f>
        <v>323414</v>
      </c>
      <c r="AQ175" s="43">
        <f t="shared" si="278"/>
        <v>0</v>
      </c>
      <c r="AR175" s="43">
        <f t="shared" si="279"/>
        <v>1.2222222222222223</v>
      </c>
      <c r="AS175" s="43">
        <f t="shared" si="279"/>
        <v>3.2857142857142856</v>
      </c>
      <c r="AT175" s="43">
        <f t="shared" si="279"/>
        <v>-9.0909090909090912E-2</v>
      </c>
      <c r="AU175" s="43">
        <f t="shared" si="280"/>
        <v>0</v>
      </c>
      <c r="AV175" s="44">
        <f t="shared" si="280"/>
        <v>11152.206896551725</v>
      </c>
      <c r="AW175" s="122"/>
      <c r="AX175" s="43">
        <f>MEDIAN($D175:$K175)</f>
        <v>2535</v>
      </c>
      <c r="AY175" s="43">
        <f>MEDIAN($M175:$AF175)</f>
        <v>0</v>
      </c>
      <c r="AZ175" s="43">
        <f t="shared" si="281"/>
        <v>11.5</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82">SUM(D172:D175)</f>
        <v>259913</v>
      </c>
      <c r="E176" s="252">
        <f t="shared" si="282"/>
        <v>109130</v>
      </c>
      <c r="F176" s="252">
        <f t="shared" si="282"/>
        <v>389554</v>
      </c>
      <c r="G176" s="252">
        <f t="shared" si="282"/>
        <v>805399</v>
      </c>
      <c r="H176" s="252">
        <f t="shared" si="282"/>
        <v>267338</v>
      </c>
      <c r="I176" s="252">
        <f t="shared" si="282"/>
        <v>520169</v>
      </c>
      <c r="J176" s="252">
        <f t="shared" si="282"/>
        <v>189495</v>
      </c>
      <c r="K176" s="252">
        <f t="shared" si="282"/>
        <v>296510</v>
      </c>
      <c r="L176" s="45">
        <f>+SUM(D176:K176)</f>
        <v>2837508</v>
      </c>
      <c r="M176" s="252">
        <f t="shared" ref="M176:V176" si="283">SUM(M172:M175)</f>
        <v>21258</v>
      </c>
      <c r="N176" s="252">
        <f t="shared" si="283"/>
        <v>36269</v>
      </c>
      <c r="O176" s="252">
        <f t="shared" si="283"/>
        <v>79162</v>
      </c>
      <c r="P176" s="252">
        <f t="shared" si="283"/>
        <v>50402</v>
      </c>
      <c r="Q176" s="252">
        <f t="shared" si="283"/>
        <v>98347</v>
      </c>
      <c r="R176" s="252">
        <f t="shared" si="283"/>
        <v>43942</v>
      </c>
      <c r="S176" s="252">
        <f t="shared" si="283"/>
        <v>33325</v>
      </c>
      <c r="T176" s="252">
        <f t="shared" si="283"/>
        <v>52027</v>
      </c>
      <c r="U176" s="252">
        <f t="shared" si="283"/>
        <v>38309</v>
      </c>
      <c r="V176" s="252">
        <f t="shared" si="283"/>
        <v>22151</v>
      </c>
      <c r="W176" s="252"/>
      <c r="X176" s="252"/>
      <c r="Y176" s="252">
        <f t="shared" ref="Y176:AF176" si="284">SUM(Y172:Y175)</f>
        <v>50427</v>
      </c>
      <c r="Z176" s="252">
        <f t="shared" si="284"/>
        <v>142157</v>
      </c>
      <c r="AA176" s="252">
        <f t="shared" si="284"/>
        <v>48033</v>
      </c>
      <c r="AB176" s="252">
        <f t="shared" si="284"/>
        <v>46765</v>
      </c>
      <c r="AC176" s="252">
        <f t="shared" si="284"/>
        <v>76652</v>
      </c>
      <c r="AD176" s="252">
        <f t="shared" si="284"/>
        <v>49718</v>
      </c>
      <c r="AE176" s="252">
        <f t="shared" si="284"/>
        <v>21495</v>
      </c>
      <c r="AF176" s="252">
        <f t="shared" si="284"/>
        <v>55447</v>
      </c>
      <c r="AG176" s="45">
        <f>+SUM(M176:AF176)</f>
        <v>965886</v>
      </c>
      <c r="AH176" s="45">
        <f t="shared" si="276"/>
        <v>553510</v>
      </c>
      <c r="AI176" s="45">
        <f t="shared" si="277"/>
        <v>412376</v>
      </c>
      <c r="AJ176" s="252">
        <f>SUM(AJ172:AJ175)</f>
        <v>136502</v>
      </c>
      <c r="AK176" s="252">
        <f>SUM(AK172:AK175)</f>
        <v>14411</v>
      </c>
      <c r="AL176" s="252">
        <f>SUM(AL172:AL175)</f>
        <v>22235</v>
      </c>
      <c r="AM176" s="45">
        <f>+SUM(AJ176:AL176)</f>
        <v>173148</v>
      </c>
      <c r="AN176" s="211">
        <f>+AM176+AG176+L176</f>
        <v>3976542</v>
      </c>
      <c r="AQ176" s="45">
        <f>K176/AQ$5</f>
        <v>37063.75</v>
      </c>
      <c r="AR176" s="45">
        <f>AG176/AR$5</f>
        <v>53660.333333333336</v>
      </c>
      <c r="AS176" s="45">
        <f>AH176/AS$5</f>
        <v>79072.857142857145</v>
      </c>
      <c r="AT176" s="45">
        <f>AI176/AT$5</f>
        <v>37488.727272727272</v>
      </c>
      <c r="AU176" s="45">
        <f>AM176/AU$5</f>
        <v>57716</v>
      </c>
      <c r="AV176" s="211">
        <f>AN176/AV$5</f>
        <v>137122.13793103449</v>
      </c>
      <c r="AW176" s="122"/>
      <c r="AX176" s="45">
        <f>MEDIAN($D176:$K176)</f>
        <v>281924</v>
      </c>
      <c r="AY176" s="45">
        <f>MEDIAN($M176:$AF176)</f>
        <v>48875.5</v>
      </c>
      <c r="AZ176" s="45">
        <f t="shared" si="281"/>
        <v>76652</v>
      </c>
      <c r="BA176" s="45">
        <f>MEDIAN($AE176,$AB176,$AA176,$Y176,$V176,$U176,$S176,$R176,$P176,$N176,$M176)</f>
        <v>38309</v>
      </c>
      <c r="BB176" s="45">
        <f>MEDIAN($AJ176:$AL176)</f>
        <v>22235</v>
      </c>
      <c r="BC176" s="211">
        <f>MEDIAN((D176:K176,M176:V176,Y176:AF176,AJ176:AL176))</f>
        <v>52027</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5">D170-D176</f>
        <v>55740</v>
      </c>
      <c r="E178" s="256">
        <f t="shared" si="285"/>
        <v>5794</v>
      </c>
      <c r="F178" s="256">
        <f t="shared" si="285"/>
        <v>55661</v>
      </c>
      <c r="G178" s="256">
        <f t="shared" si="285"/>
        <v>120831</v>
      </c>
      <c r="H178" s="256">
        <f t="shared" si="285"/>
        <v>44367</v>
      </c>
      <c r="I178" s="256">
        <f t="shared" si="285"/>
        <v>83225</v>
      </c>
      <c r="J178" s="256">
        <f t="shared" si="285"/>
        <v>29035</v>
      </c>
      <c r="K178" s="256">
        <f t="shared" si="285"/>
        <v>51975</v>
      </c>
      <c r="L178" s="42">
        <f>+SUM(D178:K178)</f>
        <v>446628</v>
      </c>
      <c r="M178" s="256">
        <f t="shared" ref="M178:V178" si="286">M170-M176</f>
        <v>3711</v>
      </c>
      <c r="N178" s="256">
        <f t="shared" si="286"/>
        <v>6633</v>
      </c>
      <c r="O178" s="256">
        <f t="shared" si="286"/>
        <v>13142</v>
      </c>
      <c r="P178" s="256">
        <f t="shared" si="286"/>
        <v>6659</v>
      </c>
      <c r="Q178" s="256">
        <f t="shared" si="286"/>
        <v>14231</v>
      </c>
      <c r="R178" s="256">
        <f t="shared" si="286"/>
        <v>-1857</v>
      </c>
      <c r="S178" s="256">
        <f t="shared" si="286"/>
        <v>3351</v>
      </c>
      <c r="T178" s="256">
        <f t="shared" si="286"/>
        <v>9000</v>
      </c>
      <c r="U178" s="256">
        <f t="shared" si="286"/>
        <v>7843</v>
      </c>
      <c r="V178" s="256">
        <f t="shared" si="286"/>
        <v>1764</v>
      </c>
      <c r="W178" s="256"/>
      <c r="X178" s="256"/>
      <c r="Y178" s="256">
        <f t="shared" ref="Y178:AF178" si="287">Y170-Y176</f>
        <v>11111</v>
      </c>
      <c r="Z178" s="256">
        <f t="shared" si="287"/>
        <v>19719</v>
      </c>
      <c r="AA178" s="256">
        <f t="shared" si="287"/>
        <v>5475</v>
      </c>
      <c r="AB178" s="256">
        <f t="shared" si="287"/>
        <v>2597</v>
      </c>
      <c r="AC178" s="256">
        <f t="shared" si="287"/>
        <v>11661</v>
      </c>
      <c r="AD178" s="256">
        <f t="shared" si="287"/>
        <v>5633</v>
      </c>
      <c r="AE178" s="256">
        <f t="shared" si="287"/>
        <v>2761</v>
      </c>
      <c r="AF178" s="256">
        <f t="shared" si="287"/>
        <v>4216</v>
      </c>
      <c r="AG178" s="42">
        <f>+SUM(M178:AF178)</f>
        <v>127650</v>
      </c>
      <c r="AH178" s="42">
        <f t="shared" ref="AH178" si="288">O178+Q178+Z178+AC178+AD178+AF178+T178</f>
        <v>77602</v>
      </c>
      <c r="AI178" s="42">
        <f>M178+N178+P178+R178+S178+U178+V178+Y178+AA178+AB178+AE178</f>
        <v>50048</v>
      </c>
      <c r="AJ178" s="256">
        <f>AJ170-AJ176</f>
        <v>13975</v>
      </c>
      <c r="AK178" s="256">
        <f>AK170-AK176</f>
        <v>2025</v>
      </c>
      <c r="AL178" s="256">
        <f>AL170-AL176</f>
        <v>7218</v>
      </c>
      <c r="AM178" s="42">
        <f>+SUM(AJ178:AL178)</f>
        <v>23218</v>
      </c>
      <c r="AN178" s="230">
        <f>+AM178+AG178+L178</f>
        <v>597496</v>
      </c>
      <c r="AQ178" s="42">
        <f>K178/AQ$5</f>
        <v>6496.875</v>
      </c>
      <c r="AR178" s="42">
        <f>AG178/AR$5</f>
        <v>7091.666666666667</v>
      </c>
      <c r="AS178" s="42">
        <f>AH178/AS$5</f>
        <v>11086</v>
      </c>
      <c r="AT178" s="42">
        <f>AI178/AT$5</f>
        <v>4549.818181818182</v>
      </c>
      <c r="AU178" s="42">
        <f>AM178/AU$5</f>
        <v>7739.333333333333</v>
      </c>
      <c r="AV178" s="230">
        <f>AN178/AV$5</f>
        <v>20603.310344827587</v>
      </c>
      <c r="AW178" s="122"/>
      <c r="AX178" s="42">
        <f>MEDIAN($D178:$K178)</f>
        <v>53818</v>
      </c>
      <c r="AY178" s="42">
        <f>MEDIAN($M178:$AF178)</f>
        <v>6133</v>
      </c>
      <c r="AZ178" s="42">
        <f>MEDIAN($AC178,$AD178,$Z178,$T178,$O178,Q178,AF178)</f>
        <v>11661</v>
      </c>
      <c r="BA178" s="42">
        <f>MEDIAN($AE178,$AB178,$AA178,$Y178,$V178,$U178,$S178,$R178,$P178,$N178,$M178)</f>
        <v>3711</v>
      </c>
      <c r="BB178" s="42">
        <f>MEDIAN($AJ178:$AL178)</f>
        <v>7218</v>
      </c>
      <c r="BC178" s="230">
        <f>MEDIAN((D178:K178,M178:V178,Y178:AF178,AJ178:AL178))</f>
        <v>7843</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4599</v>
      </c>
      <c r="E182" s="160">
        <v>21</v>
      </c>
      <c r="F182" s="160">
        <v>353</v>
      </c>
      <c r="G182" s="160"/>
      <c r="H182" s="144">
        <v>76</v>
      </c>
      <c r="I182" s="144">
        <v>88</v>
      </c>
      <c r="J182" s="160">
        <v>229</v>
      </c>
      <c r="K182" s="144">
        <v>0</v>
      </c>
      <c r="L182" s="43">
        <f>+SUM(D182:K182)</f>
        <v>5366</v>
      </c>
      <c r="M182" s="160"/>
      <c r="N182" s="160">
        <v>158</v>
      </c>
      <c r="O182" s="160">
        <v>16</v>
      </c>
      <c r="P182" s="160">
        <v>41</v>
      </c>
      <c r="Q182" s="160">
        <v>5</v>
      </c>
      <c r="R182" s="160">
        <v>24</v>
      </c>
      <c r="S182" s="160">
        <v>1</v>
      </c>
      <c r="T182" s="160">
        <v>0</v>
      </c>
      <c r="U182" s="160">
        <v>26</v>
      </c>
      <c r="V182" s="144">
        <v>33</v>
      </c>
      <c r="W182" s="144"/>
      <c r="X182" s="144"/>
      <c r="Y182" s="160">
        <v>13</v>
      </c>
      <c r="Z182" s="160">
        <v>413</v>
      </c>
      <c r="AA182" s="250">
        <v>65</v>
      </c>
      <c r="AB182" s="160">
        <v>7</v>
      </c>
      <c r="AC182" s="160">
        <v>4426</v>
      </c>
      <c r="AD182" s="160">
        <v>31</v>
      </c>
      <c r="AE182" s="160">
        <v>18</v>
      </c>
      <c r="AF182" s="160">
        <v>16</v>
      </c>
      <c r="AG182" s="43">
        <f>+SUM(M182:AF182)</f>
        <v>5293</v>
      </c>
      <c r="AH182" s="43">
        <f t="shared" ref="AH182:AH185" si="289">O182+Q182+Z182+AC182+AD182+AF182+T182</f>
        <v>4907</v>
      </c>
      <c r="AI182" s="43">
        <f t="shared" ref="AI182:AI185" si="290">M182+N182+P182+R182+S182+U182+V182+Y182+AA182+AB182+AE182</f>
        <v>386</v>
      </c>
      <c r="AJ182" s="160">
        <v>178</v>
      </c>
      <c r="AK182" s="144"/>
      <c r="AL182" s="160">
        <v>0</v>
      </c>
      <c r="AM182" s="43">
        <f>+SUM(AJ182:AL182)</f>
        <v>178</v>
      </c>
      <c r="AN182" s="44">
        <f>+AM182+AG182+L182</f>
        <v>10837</v>
      </c>
      <c r="AQ182" s="43">
        <f t="shared" ref="AQ182:AQ184" si="291">K182/AQ$5</f>
        <v>0</v>
      </c>
      <c r="AR182" s="43">
        <f t="shared" ref="AR182:AT184" si="292">AG182/AR$5</f>
        <v>294.05555555555554</v>
      </c>
      <c r="AS182" s="43">
        <f t="shared" si="292"/>
        <v>701</v>
      </c>
      <c r="AT182" s="43">
        <f t="shared" si="292"/>
        <v>35.090909090909093</v>
      </c>
      <c r="AU182" s="43">
        <f t="shared" ref="AU182:AV184" si="293">AM182/AU$5</f>
        <v>59.333333333333336</v>
      </c>
      <c r="AV182" s="44">
        <f t="shared" si="293"/>
        <v>373.68965517241378</v>
      </c>
      <c r="AW182" s="122"/>
      <c r="AX182" s="43">
        <f>MEDIAN($D182:$K182)</f>
        <v>88</v>
      </c>
      <c r="AY182" s="43">
        <f>MEDIAN($M182:$AF182)</f>
        <v>24</v>
      </c>
      <c r="AZ182" s="43">
        <f t="shared" ref="AZ182:AZ185" si="294">MEDIAN($AC182,$AD182,$Z182,$T182,$O182,Q182,AF182)</f>
        <v>16</v>
      </c>
      <c r="BA182" s="43">
        <f>MEDIAN($AE182,$AB182,$AA182,$Y182,$V182,$U182,$S182,$R182,$P182,$N182,$M182)</f>
        <v>25</v>
      </c>
      <c r="BB182" s="43">
        <f>MEDIAN($AJ182:$AL182)</f>
        <v>89</v>
      </c>
      <c r="BC182" s="44">
        <f>MEDIAN((D182:K182,M182:V182,Y182:AF182,AJ182:AL182))</f>
        <v>28.5</v>
      </c>
    </row>
    <row r="183" spans="1:55" s="204" customFormat="1">
      <c r="A183" s="199"/>
      <c r="B183" s="200"/>
      <c r="C183" s="201" t="s">
        <v>170</v>
      </c>
      <c r="D183" s="144">
        <v>0</v>
      </c>
      <c r="E183" s="160">
        <v>14850</v>
      </c>
      <c r="F183" s="160">
        <v>131421</v>
      </c>
      <c r="G183" s="160"/>
      <c r="H183" s="144">
        <v>28000</v>
      </c>
      <c r="I183" s="144">
        <v>36215</v>
      </c>
      <c r="J183" s="160">
        <v>-161</v>
      </c>
      <c r="K183" s="144">
        <v>17895</v>
      </c>
      <c r="L183" s="43">
        <f>+SUM(D183:K183)</f>
        <v>228220</v>
      </c>
      <c r="M183" s="160"/>
      <c r="N183" s="160"/>
      <c r="O183" s="160"/>
      <c r="P183" s="160">
        <v>13171</v>
      </c>
      <c r="Q183" s="160">
        <v>114113</v>
      </c>
      <c r="R183" s="160">
        <v>7486</v>
      </c>
      <c r="S183" s="160">
        <v>0</v>
      </c>
      <c r="T183" s="160">
        <v>0</v>
      </c>
      <c r="U183" s="160"/>
      <c r="V183" s="144"/>
      <c r="W183" s="144"/>
      <c r="X183" s="144"/>
      <c r="Y183" s="160">
        <v>0</v>
      </c>
      <c r="Z183" s="160"/>
      <c r="AA183" s="250"/>
      <c r="AB183" s="160">
        <v>11000</v>
      </c>
      <c r="AC183" s="160">
        <v>0</v>
      </c>
      <c r="AD183" s="160"/>
      <c r="AE183" s="160"/>
      <c r="AF183" s="160">
        <v>4991</v>
      </c>
      <c r="AG183" s="43">
        <f>+SUM(M183:AF183)</f>
        <v>150761</v>
      </c>
      <c r="AH183" s="43">
        <f t="shared" si="289"/>
        <v>119104</v>
      </c>
      <c r="AI183" s="43">
        <f t="shared" si="290"/>
        <v>31657</v>
      </c>
      <c r="AJ183" s="160">
        <v>30631</v>
      </c>
      <c r="AK183" s="144">
        <v>76414</v>
      </c>
      <c r="AL183" s="160">
        <v>9498</v>
      </c>
      <c r="AM183" s="43">
        <f>+SUM(AJ183:AL183)</f>
        <v>116543</v>
      </c>
      <c r="AN183" s="44">
        <f>+AM183+AG183+L183</f>
        <v>495524</v>
      </c>
      <c r="AQ183" s="43">
        <f t="shared" si="291"/>
        <v>2236.875</v>
      </c>
      <c r="AR183" s="43">
        <f t="shared" si="292"/>
        <v>8375.6111111111113</v>
      </c>
      <c r="AS183" s="43">
        <f t="shared" si="292"/>
        <v>17014.857142857141</v>
      </c>
      <c r="AT183" s="43">
        <f t="shared" si="292"/>
        <v>2877.909090909091</v>
      </c>
      <c r="AU183" s="43">
        <f t="shared" si="293"/>
        <v>38847.666666666664</v>
      </c>
      <c r="AV183" s="44">
        <f t="shared" si="293"/>
        <v>17087.03448275862</v>
      </c>
      <c r="AW183" s="122"/>
      <c r="AX183" s="43">
        <f>MEDIAN($D183:$K183)</f>
        <v>17895</v>
      </c>
      <c r="AY183" s="43">
        <f>MEDIAN($M183:$AF183)</f>
        <v>4991</v>
      </c>
      <c r="AZ183" s="43">
        <f t="shared" si="294"/>
        <v>2495.5</v>
      </c>
      <c r="BA183" s="43">
        <f>MEDIAN($AE183,$AB183,$AA183,$Y183,$V183,$U183,$S183,$R183,$P183,$N183,$M183)</f>
        <v>7486</v>
      </c>
      <c r="BB183" s="43">
        <f>MEDIAN($AJ183:$AL183)</f>
        <v>30631</v>
      </c>
      <c r="BC183" s="44">
        <f>MEDIAN((D183:K183,M183:V183,Y183:AF183,AJ183:AL183))</f>
        <v>11000</v>
      </c>
    </row>
    <row r="184" spans="1:55" s="204" customFormat="1">
      <c r="A184" s="199"/>
      <c r="B184" s="200"/>
      <c r="C184" s="201" t="s">
        <v>125</v>
      </c>
      <c r="D184" s="144">
        <v>0</v>
      </c>
      <c r="E184" s="160">
        <v>4236</v>
      </c>
      <c r="F184" s="160"/>
      <c r="G184" s="160">
        <v>4416</v>
      </c>
      <c r="H184" s="144">
        <v>37809</v>
      </c>
      <c r="I184" s="144">
        <v>399</v>
      </c>
      <c r="J184" s="160"/>
      <c r="K184" s="144"/>
      <c r="L184" s="43">
        <f>+SUM(D184:K184)</f>
        <v>46860</v>
      </c>
      <c r="M184" s="160"/>
      <c r="N184" s="160">
        <v>2</v>
      </c>
      <c r="O184" s="160"/>
      <c r="P184" s="160"/>
      <c r="Q184" s="160"/>
      <c r="R184" s="160">
        <v>0</v>
      </c>
      <c r="S184" s="160">
        <v>0</v>
      </c>
      <c r="T184" s="160">
        <v>150</v>
      </c>
      <c r="U184" s="160"/>
      <c r="V184" s="144"/>
      <c r="W184" s="144"/>
      <c r="X184" s="144"/>
      <c r="Y184" s="160">
        <v>0</v>
      </c>
      <c r="Z184" s="160"/>
      <c r="AA184" s="250"/>
      <c r="AB184" s="160"/>
      <c r="AC184" s="160"/>
      <c r="AD184" s="160"/>
      <c r="AE184" s="160"/>
      <c r="AF184" s="160"/>
      <c r="AG184" s="43">
        <f>+SUM(M184:AF184)</f>
        <v>152</v>
      </c>
      <c r="AH184" s="43">
        <f t="shared" si="289"/>
        <v>150</v>
      </c>
      <c r="AI184" s="43">
        <f t="shared" si="290"/>
        <v>2</v>
      </c>
      <c r="AJ184" s="160">
        <v>0</v>
      </c>
      <c r="AK184" s="144"/>
      <c r="AL184" s="160">
        <v>0</v>
      </c>
      <c r="AM184" s="43">
        <f>+SUM(AJ184:AL184)</f>
        <v>0</v>
      </c>
      <c r="AN184" s="44">
        <f>+AM184+AG184+L184</f>
        <v>47012</v>
      </c>
      <c r="AQ184" s="43">
        <f t="shared" si="291"/>
        <v>0</v>
      </c>
      <c r="AR184" s="43">
        <f t="shared" si="292"/>
        <v>8.4444444444444446</v>
      </c>
      <c r="AS184" s="43">
        <f t="shared" si="292"/>
        <v>21.428571428571427</v>
      </c>
      <c r="AT184" s="43">
        <f t="shared" si="292"/>
        <v>0.18181818181818182</v>
      </c>
      <c r="AU184" s="43">
        <f t="shared" si="293"/>
        <v>0</v>
      </c>
      <c r="AV184" s="44">
        <f t="shared" si="293"/>
        <v>1621.1034482758621</v>
      </c>
      <c r="AW184" s="122"/>
      <c r="AX184" s="43">
        <f>MEDIAN($D184:$K184)</f>
        <v>4236</v>
      </c>
      <c r="AY184" s="43">
        <f>MEDIAN($M184:$AF184)</f>
        <v>0</v>
      </c>
      <c r="AZ184" s="43">
        <f t="shared" si="294"/>
        <v>150</v>
      </c>
      <c r="BA184" s="43">
        <f>MEDIAN($AE184,$AB184,$AA184,$Y184,$V184,$U184,$S184,$R184,$P184,$N184,$M184)</f>
        <v>0</v>
      </c>
      <c r="BB184" s="43">
        <f>MEDIAN($AJ184:$AL184)</f>
        <v>0</v>
      </c>
      <c r="BC184" s="44">
        <f>MEDIAN((D184:K184,M184:V184,Y184:AF184,AJ184:AL184))</f>
        <v>1</v>
      </c>
    </row>
    <row r="185" spans="1:55" s="204" customFormat="1">
      <c r="A185" s="199"/>
      <c r="B185" s="200"/>
      <c r="C185" s="210" t="s">
        <v>158</v>
      </c>
      <c r="D185" s="283">
        <f t="shared" ref="D185:K185" si="295">SUM(D182:D184)</f>
        <v>4599</v>
      </c>
      <c r="E185" s="283">
        <f t="shared" si="295"/>
        <v>19107</v>
      </c>
      <c r="F185" s="283">
        <f t="shared" si="295"/>
        <v>131774</v>
      </c>
      <c r="G185" s="283">
        <f t="shared" si="295"/>
        <v>4416</v>
      </c>
      <c r="H185" s="283">
        <f t="shared" si="295"/>
        <v>65885</v>
      </c>
      <c r="I185" s="283">
        <f t="shared" si="295"/>
        <v>36702</v>
      </c>
      <c r="J185" s="283">
        <f t="shared" si="295"/>
        <v>68</v>
      </c>
      <c r="K185" s="283">
        <f t="shared" si="295"/>
        <v>17895</v>
      </c>
      <c r="L185" s="45">
        <f>+SUM(D185:K185)</f>
        <v>280446</v>
      </c>
      <c r="M185" s="283">
        <f t="shared" ref="M185:V185" si="296">SUM(M182:M184)</f>
        <v>0</v>
      </c>
      <c r="N185" s="283">
        <f t="shared" si="296"/>
        <v>160</v>
      </c>
      <c r="O185" s="283">
        <f t="shared" si="296"/>
        <v>16</v>
      </c>
      <c r="P185" s="283">
        <f t="shared" si="296"/>
        <v>13212</v>
      </c>
      <c r="Q185" s="283">
        <f t="shared" si="296"/>
        <v>114118</v>
      </c>
      <c r="R185" s="283">
        <f t="shared" si="296"/>
        <v>7510</v>
      </c>
      <c r="S185" s="283">
        <f t="shared" si="296"/>
        <v>1</v>
      </c>
      <c r="T185" s="283">
        <f t="shared" si="296"/>
        <v>150</v>
      </c>
      <c r="U185" s="283">
        <f t="shared" si="296"/>
        <v>26</v>
      </c>
      <c r="V185" s="283">
        <f t="shared" si="296"/>
        <v>33</v>
      </c>
      <c r="W185" s="283"/>
      <c r="X185" s="283"/>
      <c r="Y185" s="283">
        <f t="shared" ref="Y185:AF185" si="297">SUM(Y182:Y184)</f>
        <v>13</v>
      </c>
      <c r="Z185" s="283">
        <f t="shared" si="297"/>
        <v>413</v>
      </c>
      <c r="AA185" s="283">
        <f t="shared" si="297"/>
        <v>65</v>
      </c>
      <c r="AB185" s="283">
        <f t="shared" si="297"/>
        <v>11007</v>
      </c>
      <c r="AC185" s="283">
        <f t="shared" si="297"/>
        <v>4426</v>
      </c>
      <c r="AD185" s="283">
        <f t="shared" si="297"/>
        <v>31</v>
      </c>
      <c r="AE185" s="283">
        <f t="shared" si="297"/>
        <v>18</v>
      </c>
      <c r="AF185" s="283">
        <f t="shared" si="297"/>
        <v>5007</v>
      </c>
      <c r="AG185" s="45">
        <f>+SUM(M185:AF185)</f>
        <v>156206</v>
      </c>
      <c r="AH185" s="45">
        <f t="shared" si="289"/>
        <v>124161</v>
      </c>
      <c r="AI185" s="45">
        <f t="shared" si="290"/>
        <v>32045</v>
      </c>
      <c r="AJ185" s="283">
        <f>SUM(AJ182:AJ184)</f>
        <v>30809</v>
      </c>
      <c r="AK185" s="283">
        <f>SUM(AK182:AK184)</f>
        <v>76414</v>
      </c>
      <c r="AL185" s="283">
        <f>SUM(AL182:AL184)</f>
        <v>9498</v>
      </c>
      <c r="AM185" s="45">
        <f>+SUM(AJ185:AL185)</f>
        <v>116721</v>
      </c>
      <c r="AN185" s="211">
        <f>+AM185+AG185+L185</f>
        <v>553373</v>
      </c>
      <c r="AQ185" s="45">
        <f>K185/AQ$5</f>
        <v>2236.875</v>
      </c>
      <c r="AR185" s="45">
        <f>AG185/AR$5</f>
        <v>8678.1111111111113</v>
      </c>
      <c r="AS185" s="45">
        <f>AH185/AS$5</f>
        <v>17737.285714285714</v>
      </c>
      <c r="AT185" s="45">
        <f>AI185/AT$5</f>
        <v>2913.181818181818</v>
      </c>
      <c r="AU185" s="45">
        <f>AM185/AU$5</f>
        <v>38907</v>
      </c>
      <c r="AV185" s="211">
        <f>AN185/AV$5</f>
        <v>19081.827586206895</v>
      </c>
      <c r="AW185" s="122"/>
      <c r="AX185" s="45">
        <f>MEDIAN($D185:$K185)</f>
        <v>18501</v>
      </c>
      <c r="AY185" s="45">
        <f>MEDIAN($M185:$AF185)</f>
        <v>107.5</v>
      </c>
      <c r="AZ185" s="45">
        <f t="shared" si="294"/>
        <v>413</v>
      </c>
      <c r="BA185" s="45">
        <f>MEDIAN($AE185,$AB185,$AA185,$Y185,$V185,$U185,$S185,$R185,$P185,$N185,$M185)</f>
        <v>33</v>
      </c>
      <c r="BB185" s="45">
        <f>MEDIAN($AJ185:$AL185)</f>
        <v>30809</v>
      </c>
      <c r="BC185" s="211">
        <f>MEDIAN((D185:K185,M185:V185,Y185:AF185,AJ185:AL185))</f>
        <v>4426</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69088</v>
      </c>
      <c r="E187" s="160">
        <v>15806</v>
      </c>
      <c r="F187" s="160">
        <v>55412</v>
      </c>
      <c r="G187" s="160">
        <v>134486</v>
      </c>
      <c r="H187" s="144">
        <v>71362</v>
      </c>
      <c r="I187" s="144">
        <v>67916</v>
      </c>
      <c r="J187" s="160">
        <v>29068</v>
      </c>
      <c r="K187" s="144">
        <v>56243</v>
      </c>
      <c r="L187" s="43">
        <f>+SUM(D187:K187)</f>
        <v>499381</v>
      </c>
      <c r="M187" s="160">
        <v>496</v>
      </c>
      <c r="N187" s="160">
        <v>9631</v>
      </c>
      <c r="O187" s="160">
        <v>4662</v>
      </c>
      <c r="P187" s="160">
        <v>9969</v>
      </c>
      <c r="Q187" s="160">
        <v>46289</v>
      </c>
      <c r="R187" s="160">
        <v>4781</v>
      </c>
      <c r="S187" s="160">
        <v>2769</v>
      </c>
      <c r="T187" s="160">
        <v>6786</v>
      </c>
      <c r="U187" s="160">
        <v>10126</v>
      </c>
      <c r="V187" s="144">
        <v>728</v>
      </c>
      <c r="W187" s="144"/>
      <c r="X187" s="144"/>
      <c r="Y187" s="160">
        <v>2584</v>
      </c>
      <c r="Z187" s="160">
        <v>11797</v>
      </c>
      <c r="AA187" s="250">
        <v>17866</v>
      </c>
      <c r="AB187" s="160">
        <v>9172</v>
      </c>
      <c r="AC187" s="160">
        <v>9004</v>
      </c>
      <c r="AD187" s="160">
        <v>9276</v>
      </c>
      <c r="AE187" s="160">
        <v>1388</v>
      </c>
      <c r="AF187" s="160">
        <v>14275</v>
      </c>
      <c r="AG187" s="43">
        <f>+SUM(M187:AF187)</f>
        <v>171599</v>
      </c>
      <c r="AH187" s="43">
        <f t="shared" ref="AH187:AH191" si="298">O187+Q187+Z187+AC187+AD187+AF187+T187</f>
        <v>102089</v>
      </c>
      <c r="AI187" s="43">
        <f t="shared" ref="AI187:AI191" si="299">M187+N187+P187+R187+S187+U187+V187+Y187+AA187+AB187+AE187</f>
        <v>69510</v>
      </c>
      <c r="AJ187" s="160">
        <v>13297</v>
      </c>
      <c r="AK187" s="144">
        <v>2637</v>
      </c>
      <c r="AL187" s="160">
        <v>13761</v>
      </c>
      <c r="AM187" s="43">
        <f>+SUM(AJ187:AL187)</f>
        <v>29695</v>
      </c>
      <c r="AN187" s="44">
        <f>+AM187+AG187+L187</f>
        <v>700675</v>
      </c>
      <c r="AQ187" s="43">
        <f t="shared" ref="AQ187:AQ190" si="300">K187/AQ$5</f>
        <v>7030.375</v>
      </c>
      <c r="AR187" s="43">
        <f t="shared" ref="AR187:AT190" si="301">AG187/AR$5</f>
        <v>9533.2777777777774</v>
      </c>
      <c r="AS187" s="43">
        <f t="shared" si="301"/>
        <v>14584.142857142857</v>
      </c>
      <c r="AT187" s="43">
        <f t="shared" si="301"/>
        <v>6319.090909090909</v>
      </c>
      <c r="AU187" s="43">
        <f t="shared" ref="AU187:AV190" si="302">AM187/AU$5</f>
        <v>9898.3333333333339</v>
      </c>
      <c r="AV187" s="44">
        <f t="shared" si="302"/>
        <v>24161.206896551725</v>
      </c>
      <c r="AW187" s="122"/>
      <c r="AX187" s="43">
        <f>MEDIAN($D187:$K187)</f>
        <v>62079.5</v>
      </c>
      <c r="AY187" s="43">
        <f>MEDIAN($M187:$AF187)</f>
        <v>9088</v>
      </c>
      <c r="AZ187" s="43">
        <f t="shared" ref="AZ187:AZ191" si="303">MEDIAN($AC187,$AD187,$Z187,$T187,$O187,Q187,AF187)</f>
        <v>9276</v>
      </c>
      <c r="BA187" s="43">
        <f>MEDIAN($AE187,$AB187,$AA187,$Y187,$V187,$U187,$S187,$R187,$P187,$N187,$M187)</f>
        <v>4781</v>
      </c>
      <c r="BB187" s="43">
        <f>MEDIAN($AJ187:$AL187)</f>
        <v>13297</v>
      </c>
      <c r="BC187" s="44">
        <f>MEDIAN((D187:K187,M187:V187,Y187:AF187,AJ187:AL187))</f>
        <v>10126</v>
      </c>
    </row>
    <row r="188" spans="1:55" s="204" customFormat="1">
      <c r="A188" s="199"/>
      <c r="B188" s="200"/>
      <c r="C188" s="201" t="s">
        <v>168</v>
      </c>
      <c r="D188" s="144">
        <v>0</v>
      </c>
      <c r="E188" s="160"/>
      <c r="F188" s="160"/>
      <c r="G188" s="160"/>
      <c r="H188" s="144">
        <v>0</v>
      </c>
      <c r="I188" s="144">
        <v>0</v>
      </c>
      <c r="J188" s="160"/>
      <c r="K188" s="144">
        <v>0</v>
      </c>
      <c r="L188" s="43"/>
      <c r="M188" s="160">
        <v>622</v>
      </c>
      <c r="N188" s="160"/>
      <c r="O188" s="160"/>
      <c r="P188" s="160"/>
      <c r="Q188" s="160"/>
      <c r="R188" s="160">
        <v>0</v>
      </c>
      <c r="S188" s="160">
        <v>0</v>
      </c>
      <c r="T188" s="160">
        <v>317</v>
      </c>
      <c r="U188" s="160"/>
      <c r="V188" s="144">
        <v>192</v>
      </c>
      <c r="W188" s="144"/>
      <c r="X188" s="144"/>
      <c r="Y188" s="160">
        <v>2304</v>
      </c>
      <c r="Z188" s="160"/>
      <c r="AA188" s="250"/>
      <c r="AB188" s="160"/>
      <c r="AC188" s="160"/>
      <c r="AD188" s="160">
        <v>238</v>
      </c>
      <c r="AE188" s="160">
        <v>586</v>
      </c>
      <c r="AF188" s="160"/>
      <c r="AG188" s="43">
        <f>+SUM(M188:AF188)</f>
        <v>4259</v>
      </c>
      <c r="AH188" s="43">
        <f t="shared" si="298"/>
        <v>555</v>
      </c>
      <c r="AI188" s="43">
        <f t="shared" si="299"/>
        <v>3704</v>
      </c>
      <c r="AJ188" s="160">
        <v>1876</v>
      </c>
      <c r="AK188" s="144"/>
      <c r="AL188" s="160">
        <v>355</v>
      </c>
      <c r="AM188" s="43">
        <f>+SUM(AJ188:AL188)</f>
        <v>2231</v>
      </c>
      <c r="AN188" s="44">
        <f>+AM188+AG188+L188</f>
        <v>6490</v>
      </c>
      <c r="AQ188" s="43">
        <f t="shared" si="300"/>
        <v>0</v>
      </c>
      <c r="AR188" s="43">
        <f t="shared" si="301"/>
        <v>236.61111111111111</v>
      </c>
      <c r="AS188" s="43">
        <f t="shared" si="301"/>
        <v>79.285714285714292</v>
      </c>
      <c r="AT188" s="43">
        <f t="shared" si="301"/>
        <v>336.72727272727275</v>
      </c>
      <c r="AU188" s="43">
        <f t="shared" si="302"/>
        <v>743.66666666666663</v>
      </c>
      <c r="AV188" s="44">
        <f t="shared" si="302"/>
        <v>223.79310344827587</v>
      </c>
      <c r="AW188" s="122"/>
      <c r="AX188" s="43">
        <f>MEDIAN($D188:$K188)</f>
        <v>0</v>
      </c>
      <c r="AY188" s="43">
        <f>MEDIAN($M188:$AF188)</f>
        <v>277.5</v>
      </c>
      <c r="AZ188" s="43">
        <f t="shared" si="303"/>
        <v>277.5</v>
      </c>
      <c r="BA188" s="43">
        <f>MEDIAN($AE188,$AB188,$AA188,$Y188,$V188,$U188,$S188,$R188,$P188,$N188,$M188)</f>
        <v>389</v>
      </c>
      <c r="BB188" s="43">
        <f>MEDIAN($AJ188:$AL188)</f>
        <v>1115.5</v>
      </c>
      <c r="BC188" s="44">
        <f>MEDIAN((D188:K188,M188:V188,Y188:AF188,AJ188:AL188))</f>
        <v>215</v>
      </c>
    </row>
    <row r="189" spans="1:55" s="204" customFormat="1">
      <c r="A189" s="199"/>
      <c r="B189" s="200"/>
      <c r="C189" s="201" t="s">
        <v>167</v>
      </c>
      <c r="D189" s="144">
        <v>0</v>
      </c>
      <c r="E189" s="160">
        <v>403</v>
      </c>
      <c r="F189" s="160">
        <v>131477</v>
      </c>
      <c r="G189" s="160">
        <v>21423</v>
      </c>
      <c r="H189" s="144">
        <v>57665</v>
      </c>
      <c r="I189" s="144">
        <v>54711</v>
      </c>
      <c r="J189" s="160">
        <v>390</v>
      </c>
      <c r="K189" s="144">
        <v>24368</v>
      </c>
      <c r="L189" s="43">
        <f>+SUM(D189:K189)</f>
        <v>290437</v>
      </c>
      <c r="M189" s="160">
        <v>2801</v>
      </c>
      <c r="N189" s="160"/>
      <c r="O189" s="160"/>
      <c r="P189" s="160">
        <v>13188</v>
      </c>
      <c r="Q189" s="160">
        <v>76427</v>
      </c>
      <c r="R189" s="160">
        <v>3</v>
      </c>
      <c r="S189" s="160">
        <v>0</v>
      </c>
      <c r="T189" s="160">
        <v>0</v>
      </c>
      <c r="U189" s="160"/>
      <c r="V189" s="144">
        <v>18</v>
      </c>
      <c r="W189" s="144"/>
      <c r="X189" s="144"/>
      <c r="Y189" s="160">
        <v>13</v>
      </c>
      <c r="Z189" s="160"/>
      <c r="AA189" s="250"/>
      <c r="AB189" s="160"/>
      <c r="AC189" s="160"/>
      <c r="AD189" s="160">
        <v>3653</v>
      </c>
      <c r="AE189" s="160"/>
      <c r="AF189" s="160"/>
      <c r="AG189" s="43">
        <f>+SUM(M189:AF189)</f>
        <v>96103</v>
      </c>
      <c r="AH189" s="43">
        <f t="shared" si="298"/>
        <v>80080</v>
      </c>
      <c r="AI189" s="43">
        <f t="shared" si="299"/>
        <v>16023</v>
      </c>
      <c r="AJ189" s="160">
        <v>34168</v>
      </c>
      <c r="AK189" s="144">
        <v>79864</v>
      </c>
      <c r="AL189" s="160">
        <v>0</v>
      </c>
      <c r="AM189" s="43">
        <f>+SUM(AJ189:AL189)</f>
        <v>114032</v>
      </c>
      <c r="AN189" s="44">
        <f>+AM189+AG189+L189</f>
        <v>500572</v>
      </c>
      <c r="AQ189" s="43">
        <f t="shared" si="300"/>
        <v>3046</v>
      </c>
      <c r="AR189" s="43">
        <f t="shared" si="301"/>
        <v>5339.0555555555557</v>
      </c>
      <c r="AS189" s="43">
        <f t="shared" si="301"/>
        <v>11440</v>
      </c>
      <c r="AT189" s="43">
        <f t="shared" si="301"/>
        <v>1456.6363636363637</v>
      </c>
      <c r="AU189" s="43">
        <f t="shared" si="302"/>
        <v>38010.666666666664</v>
      </c>
      <c r="AV189" s="44">
        <f t="shared" si="302"/>
        <v>17261.103448275862</v>
      </c>
      <c r="AW189" s="122"/>
      <c r="AX189" s="43">
        <f>MEDIAN($D189:$K189)</f>
        <v>22895.5</v>
      </c>
      <c r="AY189" s="43">
        <f>MEDIAN($M189:$AF189)</f>
        <v>18</v>
      </c>
      <c r="AZ189" s="43">
        <f t="shared" si="303"/>
        <v>3653</v>
      </c>
      <c r="BA189" s="43">
        <f>MEDIAN($AE189,$AB189,$AA189,$Y189,$V189,$U189,$S189,$R189,$P189,$N189,$M189)</f>
        <v>15.5</v>
      </c>
      <c r="BB189" s="43">
        <f>MEDIAN($AJ189:$AL189)</f>
        <v>34168</v>
      </c>
      <c r="BC189" s="44">
        <f>MEDIAN((D189:K189,M189:V189,Y189:AF189,AJ189:AL189))</f>
        <v>3227</v>
      </c>
    </row>
    <row r="190" spans="1:55" s="204" customFormat="1">
      <c r="A190" s="199"/>
      <c r="B190" s="200"/>
      <c r="C190" s="201" t="s">
        <v>125</v>
      </c>
      <c r="D190" s="144">
        <v>542</v>
      </c>
      <c r="E190" s="160">
        <v>2499</v>
      </c>
      <c r="F190" s="160">
        <v>493</v>
      </c>
      <c r="G190" s="160">
        <v>676</v>
      </c>
      <c r="H190" s="144">
        <v>0</v>
      </c>
      <c r="I190" s="144">
        <v>3331</v>
      </c>
      <c r="J190" s="160"/>
      <c r="K190" s="144"/>
      <c r="L190" s="43">
        <f>+SUM(D190:K190)</f>
        <v>7541</v>
      </c>
      <c r="M190" s="160"/>
      <c r="N190" s="160">
        <v>147</v>
      </c>
      <c r="O190" s="160"/>
      <c r="P190" s="160"/>
      <c r="Q190" s="160"/>
      <c r="R190" s="160">
        <v>0</v>
      </c>
      <c r="S190" s="160">
        <v>0</v>
      </c>
      <c r="T190" s="160">
        <v>0</v>
      </c>
      <c r="U190" s="160"/>
      <c r="V190" s="144">
        <v>1</v>
      </c>
      <c r="W190" s="144"/>
      <c r="X190" s="144"/>
      <c r="Y190" s="160">
        <v>0</v>
      </c>
      <c r="Z190" s="160"/>
      <c r="AA190" s="250"/>
      <c r="AB190" s="160"/>
      <c r="AC190" s="160">
        <v>1828</v>
      </c>
      <c r="AD190" s="160"/>
      <c r="AE190" s="160"/>
      <c r="AF190" s="160">
        <v>810</v>
      </c>
      <c r="AG190" s="43">
        <f>+SUM(M190:AF190)</f>
        <v>2786</v>
      </c>
      <c r="AH190" s="43">
        <f t="shared" si="298"/>
        <v>2638</v>
      </c>
      <c r="AI190" s="43">
        <f t="shared" si="299"/>
        <v>148</v>
      </c>
      <c r="AJ190" s="160">
        <v>290</v>
      </c>
      <c r="AK190" s="144"/>
      <c r="AL190" s="160">
        <v>0</v>
      </c>
      <c r="AM190" s="43">
        <f>+SUM(AJ190:AL190)</f>
        <v>290</v>
      </c>
      <c r="AN190" s="44">
        <f>+AM190+AG190+L190</f>
        <v>10617</v>
      </c>
      <c r="AQ190" s="43">
        <f t="shared" si="300"/>
        <v>0</v>
      </c>
      <c r="AR190" s="43">
        <f t="shared" si="301"/>
        <v>154.77777777777777</v>
      </c>
      <c r="AS190" s="43">
        <f t="shared" si="301"/>
        <v>376.85714285714283</v>
      </c>
      <c r="AT190" s="43">
        <f t="shared" si="301"/>
        <v>13.454545454545455</v>
      </c>
      <c r="AU190" s="43">
        <f t="shared" si="302"/>
        <v>96.666666666666671</v>
      </c>
      <c r="AV190" s="44">
        <f t="shared" si="302"/>
        <v>366.10344827586209</v>
      </c>
      <c r="AW190" s="122"/>
      <c r="AX190" s="43">
        <f>MEDIAN($D190:$K190)</f>
        <v>609</v>
      </c>
      <c r="AY190" s="43">
        <f>MEDIAN($M190:$AF190)</f>
        <v>0.5</v>
      </c>
      <c r="AZ190" s="43">
        <f t="shared" si="303"/>
        <v>810</v>
      </c>
      <c r="BA190" s="43">
        <f>MEDIAN($AE190,$AB190,$AA190,$Y190,$V190,$U190,$S190,$R190,$P190,$N190,$M190)</f>
        <v>0</v>
      </c>
      <c r="BB190" s="43">
        <f>MEDIAN($AJ190:$AL190)</f>
        <v>145</v>
      </c>
      <c r="BC190" s="44">
        <f>MEDIAN((D190:K190,M190:V190,Y190:AF190,AJ190:AL190))</f>
        <v>218.5</v>
      </c>
    </row>
    <row r="191" spans="1:55" s="204" customFormat="1">
      <c r="A191" s="199"/>
      <c r="B191" s="200"/>
      <c r="C191" s="210" t="s">
        <v>158</v>
      </c>
      <c r="D191" s="252">
        <f t="shared" ref="D191:K191" si="304">SUM(D187:D190)</f>
        <v>69630</v>
      </c>
      <c r="E191" s="252">
        <f t="shared" si="304"/>
        <v>18708</v>
      </c>
      <c r="F191" s="252">
        <f t="shared" si="304"/>
        <v>187382</v>
      </c>
      <c r="G191" s="252">
        <f t="shared" si="304"/>
        <v>156585</v>
      </c>
      <c r="H191" s="252">
        <f t="shared" si="304"/>
        <v>129027</v>
      </c>
      <c r="I191" s="252">
        <f t="shared" si="304"/>
        <v>125958</v>
      </c>
      <c r="J191" s="252">
        <f t="shared" si="304"/>
        <v>29458</v>
      </c>
      <c r="K191" s="252">
        <f t="shared" si="304"/>
        <v>80611</v>
      </c>
      <c r="L191" s="45">
        <f>+SUM(D191:K191)</f>
        <v>797359</v>
      </c>
      <c r="M191" s="252">
        <f t="shared" ref="M191:V191" si="305">SUM(M187:M190)</f>
        <v>3919</v>
      </c>
      <c r="N191" s="252">
        <f t="shared" si="305"/>
        <v>9778</v>
      </c>
      <c r="O191" s="252">
        <f t="shared" si="305"/>
        <v>4662</v>
      </c>
      <c r="P191" s="252">
        <f t="shared" si="305"/>
        <v>23157</v>
      </c>
      <c r="Q191" s="252">
        <f t="shared" si="305"/>
        <v>122716</v>
      </c>
      <c r="R191" s="252">
        <f t="shared" si="305"/>
        <v>4784</v>
      </c>
      <c r="S191" s="252">
        <f t="shared" si="305"/>
        <v>2769</v>
      </c>
      <c r="T191" s="252">
        <f t="shared" si="305"/>
        <v>7103</v>
      </c>
      <c r="U191" s="252">
        <f t="shared" si="305"/>
        <v>10126</v>
      </c>
      <c r="V191" s="252">
        <f t="shared" si="305"/>
        <v>939</v>
      </c>
      <c r="W191" s="252"/>
      <c r="X191" s="252"/>
      <c r="Y191" s="252">
        <f t="shared" ref="Y191:AF191" si="306">SUM(Y187:Y190)</f>
        <v>4901</v>
      </c>
      <c r="Z191" s="252">
        <f t="shared" si="306"/>
        <v>11797</v>
      </c>
      <c r="AA191" s="252">
        <f t="shared" si="306"/>
        <v>17866</v>
      </c>
      <c r="AB191" s="252">
        <f t="shared" si="306"/>
        <v>9172</v>
      </c>
      <c r="AC191" s="252">
        <f t="shared" si="306"/>
        <v>10832</v>
      </c>
      <c r="AD191" s="252">
        <f t="shared" si="306"/>
        <v>13167</v>
      </c>
      <c r="AE191" s="252">
        <f t="shared" si="306"/>
        <v>1974</v>
      </c>
      <c r="AF191" s="252">
        <f t="shared" si="306"/>
        <v>15085</v>
      </c>
      <c r="AG191" s="45">
        <f>+SUM(M191:AF191)</f>
        <v>274747</v>
      </c>
      <c r="AH191" s="45">
        <f t="shared" si="298"/>
        <v>185362</v>
      </c>
      <c r="AI191" s="45">
        <f t="shared" si="299"/>
        <v>89385</v>
      </c>
      <c r="AJ191" s="252">
        <f>SUM(AJ187:AJ190)</f>
        <v>49631</v>
      </c>
      <c r="AK191" s="252">
        <f>SUM(AK187:AK190)</f>
        <v>82501</v>
      </c>
      <c r="AL191" s="252">
        <f>SUM(AL187:AL190)</f>
        <v>14116</v>
      </c>
      <c r="AM191" s="45">
        <f>+SUM(AJ191:AL191)</f>
        <v>146248</v>
      </c>
      <c r="AN191" s="211">
        <f>+AM191+AG191+L191</f>
        <v>1218354</v>
      </c>
      <c r="AQ191" s="45">
        <f>K191/AQ$5</f>
        <v>10076.375</v>
      </c>
      <c r="AR191" s="45">
        <f>AG191/AR$5</f>
        <v>15263.722222222223</v>
      </c>
      <c r="AS191" s="45">
        <f>AH191/AS$5</f>
        <v>26480.285714285714</v>
      </c>
      <c r="AT191" s="45">
        <f>AI191/AT$5</f>
        <v>8125.909090909091</v>
      </c>
      <c r="AU191" s="45">
        <f>AM191/AU$5</f>
        <v>48749.333333333336</v>
      </c>
      <c r="AV191" s="211">
        <f>AN191/AV$5</f>
        <v>42012.206896551725</v>
      </c>
      <c r="AW191" s="122"/>
      <c r="AX191" s="45">
        <f>MEDIAN($D191:$K191)</f>
        <v>103284.5</v>
      </c>
      <c r="AY191" s="45">
        <f>MEDIAN($M191:$AF191)</f>
        <v>9475</v>
      </c>
      <c r="AZ191" s="45">
        <f t="shared" si="303"/>
        <v>11797</v>
      </c>
      <c r="BA191" s="45">
        <f>MEDIAN($AE191,$AB191,$AA191,$Y191,$V191,$U191,$S191,$R191,$P191,$N191,$M191)</f>
        <v>4901</v>
      </c>
      <c r="BB191" s="45">
        <f>MEDIAN($AJ191:$AL191)</f>
        <v>49631</v>
      </c>
      <c r="BC191" s="211">
        <f>MEDIAN((D191:K191,M191:V191,Y191:AF191,AJ191:AL191))</f>
        <v>14116</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7">D185-D191</f>
        <v>-65031</v>
      </c>
      <c r="E193" s="256">
        <f t="shared" si="307"/>
        <v>399</v>
      </c>
      <c r="F193" s="256">
        <f t="shared" si="307"/>
        <v>-55608</v>
      </c>
      <c r="G193" s="256">
        <f t="shared" si="307"/>
        <v>-152169</v>
      </c>
      <c r="H193" s="256">
        <f t="shared" si="307"/>
        <v>-63142</v>
      </c>
      <c r="I193" s="256">
        <f t="shared" si="307"/>
        <v>-89256</v>
      </c>
      <c r="J193" s="256">
        <f t="shared" si="307"/>
        <v>-29390</v>
      </c>
      <c r="K193" s="256">
        <f t="shared" si="307"/>
        <v>-62716</v>
      </c>
      <c r="L193" s="42">
        <f>+SUM(D193:K193)</f>
        <v>-516913</v>
      </c>
      <c r="M193" s="256">
        <f t="shared" ref="M193:V193" si="308">M185-M191</f>
        <v>-3919</v>
      </c>
      <c r="N193" s="256">
        <f t="shared" si="308"/>
        <v>-9618</v>
      </c>
      <c r="O193" s="256">
        <f t="shared" si="308"/>
        <v>-4646</v>
      </c>
      <c r="P193" s="256">
        <f t="shared" si="308"/>
        <v>-9945</v>
      </c>
      <c r="Q193" s="256">
        <f t="shared" si="308"/>
        <v>-8598</v>
      </c>
      <c r="R193" s="256">
        <f t="shared" si="308"/>
        <v>2726</v>
      </c>
      <c r="S193" s="256">
        <f t="shared" si="308"/>
        <v>-2768</v>
      </c>
      <c r="T193" s="256">
        <f t="shared" si="308"/>
        <v>-6953</v>
      </c>
      <c r="U193" s="256">
        <f t="shared" si="308"/>
        <v>-10100</v>
      </c>
      <c r="V193" s="256">
        <f t="shared" si="308"/>
        <v>-906</v>
      </c>
      <c r="W193" s="256"/>
      <c r="X193" s="256"/>
      <c r="Y193" s="256">
        <f t="shared" ref="Y193:AF193" si="309">Y185-Y191</f>
        <v>-4888</v>
      </c>
      <c r="Z193" s="256">
        <f t="shared" si="309"/>
        <v>-11384</v>
      </c>
      <c r="AA193" s="256">
        <f t="shared" si="309"/>
        <v>-17801</v>
      </c>
      <c r="AB193" s="256">
        <f t="shared" si="309"/>
        <v>1835</v>
      </c>
      <c r="AC193" s="256">
        <f t="shared" si="309"/>
        <v>-6406</v>
      </c>
      <c r="AD193" s="256">
        <f t="shared" si="309"/>
        <v>-13136</v>
      </c>
      <c r="AE193" s="256">
        <f t="shared" si="309"/>
        <v>-1956</v>
      </c>
      <c r="AF193" s="256">
        <f t="shared" si="309"/>
        <v>-10078</v>
      </c>
      <c r="AG193" s="42">
        <f>+SUM(M193:AF193)</f>
        <v>-118541</v>
      </c>
      <c r="AH193" s="42">
        <f t="shared" ref="AH193" si="310">O193+Q193+Z193+AC193+AD193+AF193+T193</f>
        <v>-61201</v>
      </c>
      <c r="AI193" s="42">
        <f>M193+N193+P193+R193+S193+U193+V193+Y193+AA193+AB193+AE193</f>
        <v>-57340</v>
      </c>
      <c r="AJ193" s="256">
        <f>AJ185-AJ191</f>
        <v>-18822</v>
      </c>
      <c r="AK193" s="256">
        <f>AK185-AK191</f>
        <v>-6087</v>
      </c>
      <c r="AL193" s="256">
        <f>AL185-AL191</f>
        <v>-4618</v>
      </c>
      <c r="AM193" s="42">
        <f>+SUM(AJ193:AL193)</f>
        <v>-29527</v>
      </c>
      <c r="AN193" s="230">
        <f>+AM193+AG193+L193</f>
        <v>-664981</v>
      </c>
      <c r="AQ193" s="42">
        <f>K193/AQ$5</f>
        <v>-7839.5</v>
      </c>
      <c r="AR193" s="42">
        <f>AG193/AR$5</f>
        <v>-6585.6111111111113</v>
      </c>
      <c r="AS193" s="42">
        <f>AH193/AS$5</f>
        <v>-8743</v>
      </c>
      <c r="AT193" s="42">
        <f>AI193/AT$5</f>
        <v>-5212.727272727273</v>
      </c>
      <c r="AU193" s="42">
        <f>AM193/AU$5</f>
        <v>-9842.3333333333339</v>
      </c>
      <c r="AV193" s="230">
        <f>AN193/AV$5</f>
        <v>-22930.379310344826</v>
      </c>
      <c r="AW193" s="122"/>
      <c r="AX193" s="42">
        <f>MEDIAN($D193:$K193)</f>
        <v>-62929</v>
      </c>
      <c r="AY193" s="42">
        <f>MEDIAN($M193:$AF193)</f>
        <v>-6679.5</v>
      </c>
      <c r="AZ193" s="42">
        <f>MEDIAN($AC193,$AD193,$Z193,$T193,$O193,Q193,AF193)</f>
        <v>-8598</v>
      </c>
      <c r="BA193" s="42">
        <f>MEDIAN($AE193,$AB193,$AA193,$Y193,$V193,$U193,$S193,$R193,$P193,$N193,$M193)</f>
        <v>-3919</v>
      </c>
      <c r="BB193" s="42">
        <f>MEDIAN($AJ193:$AL193)</f>
        <v>-6087</v>
      </c>
      <c r="BC193" s="230">
        <f>MEDIAN((D193:K193,M193:V193,Y193:AF193,AJ193:AL193))</f>
        <v>-9618</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20656</v>
      </c>
      <c r="E197" s="160"/>
      <c r="F197" s="160"/>
      <c r="G197" s="160">
        <v>87500</v>
      </c>
      <c r="H197" s="144"/>
      <c r="I197" s="144">
        <v>0</v>
      </c>
      <c r="J197" s="160"/>
      <c r="K197" s="144">
        <v>45000</v>
      </c>
      <c r="L197" s="43">
        <f>+SUM(D197:K197)</f>
        <v>153156</v>
      </c>
      <c r="M197" s="160"/>
      <c r="N197" s="160"/>
      <c r="O197" s="160"/>
      <c r="P197" s="160"/>
      <c r="Q197" s="160">
        <v>456</v>
      </c>
      <c r="R197" s="160">
        <v>0</v>
      </c>
      <c r="S197" s="160">
        <v>0</v>
      </c>
      <c r="T197" s="160">
        <v>0</v>
      </c>
      <c r="U197" s="160"/>
      <c r="V197" s="144"/>
      <c r="W197" s="144"/>
      <c r="X197" s="144"/>
      <c r="Y197" s="160">
        <v>0</v>
      </c>
      <c r="Z197" s="160">
        <v>6000</v>
      </c>
      <c r="AA197" s="250"/>
      <c r="AB197" s="160"/>
      <c r="AC197" s="160">
        <v>0</v>
      </c>
      <c r="AD197" s="160"/>
      <c r="AE197" s="160"/>
      <c r="AF197" s="160"/>
      <c r="AG197" s="43">
        <f>+SUM(M197:AF197)</f>
        <v>6456</v>
      </c>
      <c r="AH197" s="43">
        <f t="shared" ref="AH197:AH200" si="311">O197+Q197+Z197+AC197+AD197+AF197+T197</f>
        <v>6456</v>
      </c>
      <c r="AI197" s="43">
        <f t="shared" ref="AI197:AI200" si="312">M197+N197+P197+R197+S197+U197+V197+Y197+AA197+AB197+AE197</f>
        <v>0</v>
      </c>
      <c r="AJ197" s="160">
        <v>0</v>
      </c>
      <c r="AK197" s="144"/>
      <c r="AL197" s="160">
        <v>0</v>
      </c>
      <c r="AM197" s="43">
        <f>+SUM(AJ197:AL197)</f>
        <v>0</v>
      </c>
      <c r="AN197" s="44">
        <f>+AM197+AG197+L197</f>
        <v>159612</v>
      </c>
      <c r="AQ197" s="43">
        <f t="shared" ref="AQ197:AQ199" si="313">K197/AQ$5</f>
        <v>5625</v>
      </c>
      <c r="AR197" s="43">
        <f t="shared" ref="AR197:AT199" si="314">AG197/AR$5</f>
        <v>358.66666666666669</v>
      </c>
      <c r="AS197" s="43">
        <f t="shared" si="314"/>
        <v>922.28571428571433</v>
      </c>
      <c r="AT197" s="43">
        <f t="shared" si="314"/>
        <v>0</v>
      </c>
      <c r="AU197" s="43">
        <f t="shared" ref="AU197:AV199" si="315">AM197/AU$5</f>
        <v>0</v>
      </c>
      <c r="AV197" s="44">
        <f t="shared" si="315"/>
        <v>5503.8620689655172</v>
      </c>
      <c r="AW197" s="122"/>
      <c r="AX197" s="43">
        <f>MEDIAN($D197:$K197)</f>
        <v>32828</v>
      </c>
      <c r="AY197" s="43">
        <f>MEDIAN($M197:$AF197)</f>
        <v>0</v>
      </c>
      <c r="AZ197" s="43">
        <f t="shared" ref="AZ197:AZ200" si="316">MEDIAN($AC197,$AD197,$Z197,$T197,$O197,Q197,AF197)</f>
        <v>228</v>
      </c>
      <c r="BA197" s="43">
        <f>MEDIAN($AE197,$AB197,$AA197,$Y197,$V197,$U197,$S197,$R197,$P197,$N197,$M197)</f>
        <v>0</v>
      </c>
      <c r="BB197" s="43">
        <f>MEDIAN($AJ197:$AL197)</f>
        <v>0</v>
      </c>
      <c r="BC197" s="44">
        <f>MEDIAN((D197:K197,M197:V197,Y197:AF197,AJ197:AL197))</f>
        <v>0</v>
      </c>
    </row>
    <row r="198" spans="1:55" s="204" customFormat="1">
      <c r="A198" s="199"/>
      <c r="B198" s="200"/>
      <c r="C198" s="201" t="s">
        <v>162</v>
      </c>
      <c r="D198" s="144">
        <v>0</v>
      </c>
      <c r="E198" s="160"/>
      <c r="F198" s="160"/>
      <c r="G198" s="160"/>
      <c r="H198" s="144"/>
      <c r="I198" s="144">
        <v>0</v>
      </c>
      <c r="J198" s="160"/>
      <c r="K198" s="144"/>
      <c r="L198" s="43">
        <f>+SUM(D198:K198)</f>
        <v>0</v>
      </c>
      <c r="M198" s="160"/>
      <c r="N198" s="160"/>
      <c r="O198" s="160"/>
      <c r="P198" s="160"/>
      <c r="Q198" s="160"/>
      <c r="R198" s="160">
        <v>0</v>
      </c>
      <c r="S198" s="160">
        <v>0</v>
      </c>
      <c r="T198" s="160">
        <v>0</v>
      </c>
      <c r="U198" s="160">
        <v>25</v>
      </c>
      <c r="V198" s="144"/>
      <c r="W198" s="144"/>
      <c r="X198" s="144"/>
      <c r="Y198" s="160">
        <v>0</v>
      </c>
      <c r="Z198" s="160">
        <v>0</v>
      </c>
      <c r="AA198" s="250">
        <v>1350</v>
      </c>
      <c r="AB198" s="160"/>
      <c r="AC198" s="160">
        <v>0</v>
      </c>
      <c r="AD198" s="160"/>
      <c r="AE198" s="160"/>
      <c r="AF198" s="160"/>
      <c r="AG198" s="43">
        <f>+SUM(M198:AF198)</f>
        <v>1375</v>
      </c>
      <c r="AH198" s="43">
        <f t="shared" si="311"/>
        <v>0</v>
      </c>
      <c r="AI198" s="43">
        <f t="shared" si="312"/>
        <v>1375</v>
      </c>
      <c r="AJ198" s="160">
        <v>0</v>
      </c>
      <c r="AK198" s="144"/>
      <c r="AL198" s="160">
        <v>0</v>
      </c>
      <c r="AM198" s="43">
        <f>+SUM(AJ198:AL198)</f>
        <v>0</v>
      </c>
      <c r="AN198" s="44">
        <f>+AM198+AG198+L198</f>
        <v>1375</v>
      </c>
      <c r="AQ198" s="43">
        <f t="shared" si="313"/>
        <v>0</v>
      </c>
      <c r="AR198" s="43">
        <f t="shared" si="314"/>
        <v>76.388888888888886</v>
      </c>
      <c r="AS198" s="43">
        <f t="shared" si="314"/>
        <v>0</v>
      </c>
      <c r="AT198" s="43">
        <f t="shared" si="314"/>
        <v>125</v>
      </c>
      <c r="AU198" s="43">
        <f t="shared" si="315"/>
        <v>0</v>
      </c>
      <c r="AV198" s="44">
        <f t="shared" si="315"/>
        <v>47.413793103448278</v>
      </c>
      <c r="AW198" s="122"/>
      <c r="AX198" s="43">
        <f>MEDIAN($D198:$K198)</f>
        <v>0</v>
      </c>
      <c r="AY198" s="43">
        <f>MEDIAN($M198:$AF198)</f>
        <v>0</v>
      </c>
      <c r="AZ198" s="43">
        <f t="shared" si="316"/>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c r="F199" s="160"/>
      <c r="G199" s="160"/>
      <c r="H199" s="144"/>
      <c r="I199" s="144">
        <v>0</v>
      </c>
      <c r="J199" s="160"/>
      <c r="K199" s="144"/>
      <c r="L199" s="43">
        <f>+SUM(D199:K199)</f>
        <v>0</v>
      </c>
      <c r="M199" s="160"/>
      <c r="N199" s="160"/>
      <c r="O199" s="160"/>
      <c r="P199" s="160"/>
      <c r="Q199" s="160"/>
      <c r="R199" s="160">
        <v>0</v>
      </c>
      <c r="S199" s="160">
        <v>0</v>
      </c>
      <c r="T199" s="160">
        <v>0</v>
      </c>
      <c r="U199" s="160"/>
      <c r="V199" s="144"/>
      <c r="W199" s="144"/>
      <c r="X199" s="144"/>
      <c r="Y199" s="160">
        <v>0</v>
      </c>
      <c r="Z199" s="160"/>
      <c r="AA199" s="250"/>
      <c r="AB199" s="160"/>
      <c r="AC199" s="160">
        <v>0</v>
      </c>
      <c r="AD199" s="160"/>
      <c r="AE199" s="160"/>
      <c r="AF199" s="160"/>
      <c r="AG199" s="43">
        <f>+SUM(M199:AF199)</f>
        <v>0</v>
      </c>
      <c r="AH199" s="43">
        <f t="shared" si="311"/>
        <v>0</v>
      </c>
      <c r="AI199" s="43">
        <f t="shared" si="312"/>
        <v>0</v>
      </c>
      <c r="AJ199" s="160">
        <v>0</v>
      </c>
      <c r="AK199" s="144"/>
      <c r="AL199" s="160">
        <v>0</v>
      </c>
      <c r="AM199" s="43">
        <f>+SUM(AJ199:AL199)</f>
        <v>0</v>
      </c>
      <c r="AN199" s="44">
        <f>+AM199+AG199+L199</f>
        <v>0</v>
      </c>
      <c r="AQ199" s="43">
        <f t="shared" si="313"/>
        <v>0</v>
      </c>
      <c r="AR199" s="43">
        <f t="shared" si="314"/>
        <v>0</v>
      </c>
      <c r="AS199" s="43">
        <f t="shared" si="314"/>
        <v>0</v>
      </c>
      <c r="AT199" s="43">
        <f t="shared" si="314"/>
        <v>0</v>
      </c>
      <c r="AU199" s="43">
        <f t="shared" si="315"/>
        <v>0</v>
      </c>
      <c r="AV199" s="44">
        <f t="shared" si="315"/>
        <v>0</v>
      </c>
      <c r="AW199" s="122"/>
      <c r="AX199" s="43">
        <f>MEDIAN($D199:$K199)</f>
        <v>0</v>
      </c>
      <c r="AY199" s="43">
        <f>MEDIAN($M199:$AF199)</f>
        <v>0</v>
      </c>
      <c r="AZ199" s="43">
        <f t="shared" si="316"/>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7">SUM(D197:D199)</f>
        <v>20656</v>
      </c>
      <c r="E200" s="252">
        <f t="shared" si="317"/>
        <v>0</v>
      </c>
      <c r="F200" s="252">
        <f t="shared" si="317"/>
        <v>0</v>
      </c>
      <c r="G200" s="252">
        <f t="shared" si="317"/>
        <v>87500</v>
      </c>
      <c r="H200" s="252">
        <f t="shared" si="317"/>
        <v>0</v>
      </c>
      <c r="I200" s="252">
        <f t="shared" si="317"/>
        <v>0</v>
      </c>
      <c r="J200" s="252">
        <f t="shared" si="317"/>
        <v>0</v>
      </c>
      <c r="K200" s="252">
        <f t="shared" si="317"/>
        <v>45000</v>
      </c>
      <c r="L200" s="45">
        <f>+SUM(D200:K200)</f>
        <v>153156</v>
      </c>
      <c r="M200" s="252">
        <f t="shared" ref="M200:V200" si="318">SUM(M197:M199)</f>
        <v>0</v>
      </c>
      <c r="N200" s="252">
        <f t="shared" si="318"/>
        <v>0</v>
      </c>
      <c r="O200" s="252">
        <f t="shared" si="318"/>
        <v>0</v>
      </c>
      <c r="P200" s="252">
        <f t="shared" si="318"/>
        <v>0</v>
      </c>
      <c r="Q200" s="252">
        <f t="shared" si="318"/>
        <v>456</v>
      </c>
      <c r="R200" s="252">
        <f t="shared" si="318"/>
        <v>0</v>
      </c>
      <c r="S200" s="252">
        <f t="shared" si="318"/>
        <v>0</v>
      </c>
      <c r="T200" s="252">
        <f t="shared" si="318"/>
        <v>0</v>
      </c>
      <c r="U200" s="252">
        <f t="shared" si="318"/>
        <v>25</v>
      </c>
      <c r="V200" s="252">
        <f t="shared" si="318"/>
        <v>0</v>
      </c>
      <c r="W200" s="252"/>
      <c r="X200" s="252"/>
      <c r="Y200" s="252">
        <f t="shared" ref="Y200:AF200" si="319">SUM(Y197:Y199)</f>
        <v>0</v>
      </c>
      <c r="Z200" s="252">
        <f t="shared" si="319"/>
        <v>6000</v>
      </c>
      <c r="AA200" s="252">
        <f t="shared" si="319"/>
        <v>1350</v>
      </c>
      <c r="AB200" s="252">
        <f t="shared" si="319"/>
        <v>0</v>
      </c>
      <c r="AC200" s="252">
        <f t="shared" si="319"/>
        <v>0</v>
      </c>
      <c r="AD200" s="252">
        <f t="shared" si="319"/>
        <v>0</v>
      </c>
      <c r="AE200" s="252">
        <f t="shared" si="319"/>
        <v>0</v>
      </c>
      <c r="AF200" s="252">
        <f t="shared" si="319"/>
        <v>0</v>
      </c>
      <c r="AG200" s="45">
        <f>+SUM(M200:AF200)</f>
        <v>7831</v>
      </c>
      <c r="AH200" s="45">
        <f t="shared" si="311"/>
        <v>6456</v>
      </c>
      <c r="AI200" s="45">
        <f t="shared" si="312"/>
        <v>1375</v>
      </c>
      <c r="AJ200" s="252">
        <f>SUM(AJ197:AJ199)</f>
        <v>0</v>
      </c>
      <c r="AK200" s="252">
        <f>SUM(AK197:AK199)</f>
        <v>0</v>
      </c>
      <c r="AL200" s="252">
        <f>SUM(AL197:AL199)</f>
        <v>0</v>
      </c>
      <c r="AM200" s="45">
        <f>+SUM(AJ200:AL200)</f>
        <v>0</v>
      </c>
      <c r="AN200" s="211">
        <f>+AM200+AG200+L200</f>
        <v>160987</v>
      </c>
      <c r="AQ200" s="45">
        <f>K200/AQ$5</f>
        <v>5625</v>
      </c>
      <c r="AR200" s="45">
        <f>AG200/AR$5</f>
        <v>435.05555555555554</v>
      </c>
      <c r="AS200" s="45">
        <f>AH200/AS$5</f>
        <v>922.28571428571433</v>
      </c>
      <c r="AT200" s="45">
        <f>AI200/AT$5</f>
        <v>125</v>
      </c>
      <c r="AU200" s="45">
        <f>AM200/AU$5</f>
        <v>0</v>
      </c>
      <c r="AV200" s="211">
        <f>AN200/AV$5</f>
        <v>5551.2758620689656</v>
      </c>
      <c r="AW200" s="122"/>
      <c r="AX200" s="45">
        <f>MEDIAN($D200:$K200)</f>
        <v>0</v>
      </c>
      <c r="AY200" s="45">
        <f>MEDIAN($M200:$AF200)</f>
        <v>0</v>
      </c>
      <c r="AZ200" s="45">
        <f t="shared" si="316"/>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62</v>
      </c>
      <c r="F202" s="160">
        <v>7349</v>
      </c>
      <c r="G202" s="160">
        <v>46130</v>
      </c>
      <c r="H202" s="144">
        <v>2109</v>
      </c>
      <c r="I202" s="144">
        <v>759</v>
      </c>
      <c r="J202" s="160"/>
      <c r="K202" s="144">
        <v>45000</v>
      </c>
      <c r="L202" s="43">
        <f>+SUM(D202:K202)</f>
        <v>101409</v>
      </c>
      <c r="M202" s="160"/>
      <c r="N202" s="160">
        <v>12</v>
      </c>
      <c r="O202" s="160">
        <v>575</v>
      </c>
      <c r="P202" s="160"/>
      <c r="Q202" s="160"/>
      <c r="R202" s="160">
        <v>0</v>
      </c>
      <c r="S202" s="160">
        <v>99</v>
      </c>
      <c r="T202" s="160">
        <v>0</v>
      </c>
      <c r="U202" s="160"/>
      <c r="V202" s="144"/>
      <c r="W202" s="144"/>
      <c r="X202" s="144"/>
      <c r="Y202" s="160">
        <v>0</v>
      </c>
      <c r="Z202" s="160">
        <v>13222</v>
      </c>
      <c r="AA202" s="250"/>
      <c r="AB202" s="160">
        <v>19</v>
      </c>
      <c r="AC202" s="160">
        <v>805</v>
      </c>
      <c r="AD202" s="160"/>
      <c r="AE202" s="160"/>
      <c r="AF202" s="160"/>
      <c r="AG202" s="43">
        <f>+SUM(M202:AF202)</f>
        <v>14732</v>
      </c>
      <c r="AH202" s="43">
        <f t="shared" ref="AH202:AH204" si="320">O202+Q202+Z202+AC202+AD202+AF202+T202</f>
        <v>14602</v>
      </c>
      <c r="AI202" s="43">
        <f t="shared" ref="AI202:AI204" si="321">M202+N202+P202+R202+S202+U202+V202+Y202+AA202+AB202+AE202</f>
        <v>130</v>
      </c>
      <c r="AJ202" s="160">
        <v>0</v>
      </c>
      <c r="AK202" s="144">
        <v>254</v>
      </c>
      <c r="AL202" s="160">
        <v>109</v>
      </c>
      <c r="AM202" s="43">
        <f>+SUM(AJ202:AL202)</f>
        <v>363</v>
      </c>
      <c r="AN202" s="44">
        <f>+AM202+AG202+L202</f>
        <v>116504</v>
      </c>
      <c r="AQ202" s="43">
        <f t="shared" ref="AQ202:AQ203" si="322">K202/AQ$5</f>
        <v>5625</v>
      </c>
      <c r="AR202" s="43">
        <f t="shared" ref="AR202:AT203" si="323">AG202/AR$5</f>
        <v>818.44444444444446</v>
      </c>
      <c r="AS202" s="43">
        <f t="shared" si="323"/>
        <v>2086</v>
      </c>
      <c r="AT202" s="43">
        <f t="shared" si="323"/>
        <v>11.818181818181818</v>
      </c>
      <c r="AU202" s="43">
        <f t="shared" ref="AU202:AV203" si="324">AM202/AU$5</f>
        <v>121</v>
      </c>
      <c r="AV202" s="44">
        <f t="shared" si="324"/>
        <v>4017.3793103448274</v>
      </c>
      <c r="AW202" s="122"/>
      <c r="AX202" s="43">
        <f>MEDIAN($D202:$K202)</f>
        <v>2109</v>
      </c>
      <c r="AY202" s="43">
        <f>MEDIAN($M202:$AF202)</f>
        <v>19</v>
      </c>
      <c r="AZ202" s="43">
        <f t="shared" ref="AZ202:AZ204" si="325">MEDIAN($AC202,$AD202,$Z202,$T202,$O202,Q202,AF202)</f>
        <v>690</v>
      </c>
      <c r="BA202" s="43">
        <f>MEDIAN($AE202,$AB202,$AA202,$Y202,$V202,$U202,$S202,$R202,$P202,$N202,$M202)</f>
        <v>12</v>
      </c>
      <c r="BB202" s="43">
        <f>MEDIAN($AJ202:$AL202)</f>
        <v>109</v>
      </c>
      <c r="BC202" s="44">
        <f>MEDIAN((D202:K202,M202:V202,Y202:AF202,AJ202:AL202))</f>
        <v>109</v>
      </c>
    </row>
    <row r="203" spans="1:55" s="204" customFormat="1">
      <c r="A203" s="199"/>
      <c r="B203" s="200"/>
      <c r="C203" s="201" t="s">
        <v>125</v>
      </c>
      <c r="D203" s="144">
        <v>5828</v>
      </c>
      <c r="E203" s="160"/>
      <c r="F203" s="160"/>
      <c r="G203" s="160"/>
      <c r="H203" s="144"/>
      <c r="I203" s="144">
        <v>0</v>
      </c>
      <c r="J203" s="160"/>
      <c r="K203" s="144"/>
      <c r="L203" s="43">
        <f>+SUM(D203:K203)</f>
        <v>5828</v>
      </c>
      <c r="M203" s="160"/>
      <c r="N203" s="160">
        <v>0</v>
      </c>
      <c r="O203" s="160">
        <v>854</v>
      </c>
      <c r="P203" s="160"/>
      <c r="Q203" s="160"/>
      <c r="R203" s="160">
        <v>0</v>
      </c>
      <c r="S203" s="160">
        <v>0</v>
      </c>
      <c r="T203" s="160">
        <v>0</v>
      </c>
      <c r="U203" s="160"/>
      <c r="V203" s="144"/>
      <c r="W203" s="144"/>
      <c r="X203" s="144"/>
      <c r="Y203" s="160">
        <v>0</v>
      </c>
      <c r="Z203" s="160">
        <v>2219</v>
      </c>
      <c r="AA203" s="250"/>
      <c r="AB203" s="160"/>
      <c r="AC203" s="160">
        <v>0</v>
      </c>
      <c r="AD203" s="160"/>
      <c r="AE203" s="160"/>
      <c r="AF203" s="160"/>
      <c r="AG203" s="43">
        <f>+SUM(M203:AF203)</f>
        <v>3073</v>
      </c>
      <c r="AH203" s="43">
        <f t="shared" si="320"/>
        <v>3073</v>
      </c>
      <c r="AI203" s="43">
        <f t="shared" si="321"/>
        <v>0</v>
      </c>
      <c r="AJ203" s="160">
        <v>0</v>
      </c>
      <c r="AK203" s="144"/>
      <c r="AL203" s="160">
        <v>0</v>
      </c>
      <c r="AM203" s="43">
        <f>+SUM(AJ203:AL203)</f>
        <v>0</v>
      </c>
      <c r="AN203" s="44">
        <f>+AM203+AG203+L203</f>
        <v>8901</v>
      </c>
      <c r="AQ203" s="43">
        <f t="shared" si="322"/>
        <v>0</v>
      </c>
      <c r="AR203" s="43">
        <f t="shared" si="323"/>
        <v>170.72222222222223</v>
      </c>
      <c r="AS203" s="43">
        <f t="shared" si="323"/>
        <v>439</v>
      </c>
      <c r="AT203" s="43">
        <f t="shared" si="323"/>
        <v>0</v>
      </c>
      <c r="AU203" s="43">
        <f t="shared" si="324"/>
        <v>0</v>
      </c>
      <c r="AV203" s="44">
        <f t="shared" si="324"/>
        <v>306.93103448275861</v>
      </c>
      <c r="AW203" s="122"/>
      <c r="AX203" s="43">
        <f>MEDIAN($D203:$K203)</f>
        <v>2914</v>
      </c>
      <c r="AY203" s="43">
        <f>MEDIAN($M203:$AF203)</f>
        <v>0</v>
      </c>
      <c r="AZ203" s="43">
        <f t="shared" si="325"/>
        <v>427</v>
      </c>
      <c r="BA203" s="43">
        <f>MEDIAN($AE203,$AB203,$AA203,$Y203,$V203,$U203,$S203,$R203,$P203,$N203,$M203)</f>
        <v>0</v>
      </c>
      <c r="BB203" s="43">
        <f>MEDIAN($AJ203:$AL203)</f>
        <v>0</v>
      </c>
      <c r="BC203" s="44">
        <f>MEDIAN((D203:K203,M203:V203,Y203:AF203,AJ203:AL203))</f>
        <v>0</v>
      </c>
    </row>
    <row r="204" spans="1:55" s="204" customFormat="1">
      <c r="A204" s="199"/>
      <c r="B204" s="200"/>
      <c r="C204" s="210" t="s">
        <v>158</v>
      </c>
      <c r="D204" s="252">
        <f t="shared" ref="D204:K204" si="326">SUM(D202:D203)</f>
        <v>5828</v>
      </c>
      <c r="E204" s="252">
        <f t="shared" si="326"/>
        <v>62</v>
      </c>
      <c r="F204" s="252">
        <f t="shared" si="326"/>
        <v>7349</v>
      </c>
      <c r="G204" s="252">
        <f t="shared" si="326"/>
        <v>46130</v>
      </c>
      <c r="H204" s="252">
        <f t="shared" si="326"/>
        <v>2109</v>
      </c>
      <c r="I204" s="252">
        <f t="shared" si="326"/>
        <v>759</v>
      </c>
      <c r="J204" s="252">
        <f t="shared" si="326"/>
        <v>0</v>
      </c>
      <c r="K204" s="252">
        <f t="shared" si="326"/>
        <v>45000</v>
      </c>
      <c r="L204" s="45">
        <f>+SUM(D204:K204)</f>
        <v>107237</v>
      </c>
      <c r="M204" s="252">
        <f t="shared" ref="M204:V204" si="327">SUM(M202:M203)</f>
        <v>0</v>
      </c>
      <c r="N204" s="252">
        <f t="shared" si="327"/>
        <v>12</v>
      </c>
      <c r="O204" s="252">
        <f t="shared" si="327"/>
        <v>1429</v>
      </c>
      <c r="P204" s="252">
        <f t="shared" si="327"/>
        <v>0</v>
      </c>
      <c r="Q204" s="252">
        <f t="shared" si="327"/>
        <v>0</v>
      </c>
      <c r="R204" s="252">
        <f t="shared" si="327"/>
        <v>0</v>
      </c>
      <c r="S204" s="252">
        <f t="shared" si="327"/>
        <v>99</v>
      </c>
      <c r="T204" s="252">
        <f t="shared" si="327"/>
        <v>0</v>
      </c>
      <c r="U204" s="252">
        <f t="shared" si="327"/>
        <v>0</v>
      </c>
      <c r="V204" s="252">
        <f t="shared" si="327"/>
        <v>0</v>
      </c>
      <c r="W204" s="252"/>
      <c r="X204" s="252"/>
      <c r="Y204" s="252">
        <f t="shared" ref="Y204:AF204" si="328">SUM(Y202:Y203)</f>
        <v>0</v>
      </c>
      <c r="Z204" s="252">
        <f t="shared" si="328"/>
        <v>15441</v>
      </c>
      <c r="AA204" s="252">
        <f t="shared" si="328"/>
        <v>0</v>
      </c>
      <c r="AB204" s="252">
        <f t="shared" si="328"/>
        <v>19</v>
      </c>
      <c r="AC204" s="252">
        <f t="shared" si="328"/>
        <v>805</v>
      </c>
      <c r="AD204" s="252">
        <f t="shared" si="328"/>
        <v>0</v>
      </c>
      <c r="AE204" s="252">
        <f t="shared" si="328"/>
        <v>0</v>
      </c>
      <c r="AF204" s="252">
        <f t="shared" si="328"/>
        <v>0</v>
      </c>
      <c r="AG204" s="45">
        <f>+SUM(M204:AF204)</f>
        <v>17805</v>
      </c>
      <c r="AH204" s="45">
        <f t="shared" si="320"/>
        <v>17675</v>
      </c>
      <c r="AI204" s="45">
        <f t="shared" si="321"/>
        <v>130</v>
      </c>
      <c r="AJ204" s="252">
        <f>SUM(AJ202:AJ203)</f>
        <v>0</v>
      </c>
      <c r="AK204" s="252">
        <f>SUM(AK202:AK203)</f>
        <v>254</v>
      </c>
      <c r="AL204" s="252">
        <f>SUM(AL202:AL203)</f>
        <v>109</v>
      </c>
      <c r="AM204" s="45">
        <f>+SUM(AJ204:AL204)</f>
        <v>363</v>
      </c>
      <c r="AN204" s="211">
        <f>+AM204+AG204+L204</f>
        <v>125405</v>
      </c>
      <c r="AQ204" s="45">
        <f>K204/AQ$5</f>
        <v>5625</v>
      </c>
      <c r="AR204" s="45">
        <f>AG204/AR$5</f>
        <v>989.16666666666663</v>
      </c>
      <c r="AS204" s="45">
        <f>AH204/AS$5</f>
        <v>2525</v>
      </c>
      <c r="AT204" s="45">
        <f>AI204/AT$5</f>
        <v>11.818181818181818</v>
      </c>
      <c r="AU204" s="45">
        <f>AM204/AU$5</f>
        <v>121</v>
      </c>
      <c r="AV204" s="211">
        <f>AN204/AV$5</f>
        <v>4324.3103448275861</v>
      </c>
      <c r="AW204" s="122"/>
      <c r="AX204" s="45">
        <f>MEDIAN($D204:$K204)</f>
        <v>3968.5</v>
      </c>
      <c r="AY204" s="45">
        <f>MEDIAN($M204:$AF204)</f>
        <v>0</v>
      </c>
      <c r="AZ204" s="45">
        <f t="shared" si="325"/>
        <v>0</v>
      </c>
      <c r="BA204" s="45">
        <f>MEDIAN($AE204,$AB204,$AA204,$Y204,$V204,$U204,$S204,$R204,$P204,$N204,$M204)</f>
        <v>0</v>
      </c>
      <c r="BB204" s="45">
        <f>MEDIAN($AJ204:$AL204)</f>
        <v>109</v>
      </c>
      <c r="BC204" s="211">
        <f>MEDIAN((D204:K204,M204:V204,Y204:AF204,AJ204:AL204))</f>
        <v>12</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29">D200-D204</f>
        <v>14828</v>
      </c>
      <c r="E206" s="256">
        <f t="shared" si="329"/>
        <v>-62</v>
      </c>
      <c r="F206" s="256">
        <f t="shared" si="329"/>
        <v>-7349</v>
      </c>
      <c r="G206" s="256">
        <f t="shared" si="329"/>
        <v>41370</v>
      </c>
      <c r="H206" s="256">
        <f t="shared" si="329"/>
        <v>-2109</v>
      </c>
      <c r="I206" s="256">
        <f t="shared" si="329"/>
        <v>-759</v>
      </c>
      <c r="J206" s="256">
        <f t="shared" si="329"/>
        <v>0</v>
      </c>
      <c r="K206" s="256">
        <f t="shared" si="329"/>
        <v>0</v>
      </c>
      <c r="L206" s="42">
        <f>+SUM(D206:K206)</f>
        <v>45919</v>
      </c>
      <c r="M206" s="256">
        <f t="shared" ref="M206:V206" si="330">M200-M204</f>
        <v>0</v>
      </c>
      <c r="N206" s="256">
        <f t="shared" si="330"/>
        <v>-12</v>
      </c>
      <c r="O206" s="256">
        <f t="shared" si="330"/>
        <v>-1429</v>
      </c>
      <c r="P206" s="256">
        <f t="shared" si="330"/>
        <v>0</v>
      </c>
      <c r="Q206" s="256">
        <f t="shared" si="330"/>
        <v>456</v>
      </c>
      <c r="R206" s="256">
        <f t="shared" si="330"/>
        <v>0</v>
      </c>
      <c r="S206" s="256">
        <f t="shared" si="330"/>
        <v>-99</v>
      </c>
      <c r="T206" s="256">
        <f t="shared" si="330"/>
        <v>0</v>
      </c>
      <c r="U206" s="256">
        <f t="shared" si="330"/>
        <v>25</v>
      </c>
      <c r="V206" s="256">
        <f t="shared" si="330"/>
        <v>0</v>
      </c>
      <c r="W206" s="256"/>
      <c r="X206" s="256"/>
      <c r="Y206" s="256">
        <f t="shared" ref="Y206:AF206" si="331">Y200-Y204</f>
        <v>0</v>
      </c>
      <c r="Z206" s="256">
        <f t="shared" si="331"/>
        <v>-9441</v>
      </c>
      <c r="AA206" s="256">
        <f t="shared" si="331"/>
        <v>1350</v>
      </c>
      <c r="AB206" s="256">
        <f t="shared" si="331"/>
        <v>-19</v>
      </c>
      <c r="AC206" s="256">
        <f t="shared" si="331"/>
        <v>-805</v>
      </c>
      <c r="AD206" s="256">
        <f t="shared" si="331"/>
        <v>0</v>
      </c>
      <c r="AE206" s="256">
        <f t="shared" si="331"/>
        <v>0</v>
      </c>
      <c r="AF206" s="256">
        <f t="shared" si="331"/>
        <v>0</v>
      </c>
      <c r="AG206" s="42">
        <f>+SUM(M206:AF206)</f>
        <v>-9974</v>
      </c>
      <c r="AH206" s="42">
        <f t="shared" ref="AH206" si="332">O206+Q206+Z206+AC206+AD206+AF206+T206</f>
        <v>-11219</v>
      </c>
      <c r="AI206" s="42">
        <f>M206+N206+P206+R206+S206+U206+V206+Y206+AA206+AB206+AE206</f>
        <v>1245</v>
      </c>
      <c r="AJ206" s="256">
        <f>AJ200-AJ204</f>
        <v>0</v>
      </c>
      <c r="AK206" s="256">
        <f>AK200-AK204</f>
        <v>-254</v>
      </c>
      <c r="AL206" s="256">
        <f>AL200-AL204</f>
        <v>-109</v>
      </c>
      <c r="AM206" s="42">
        <f>+SUM(AJ206:AL206)</f>
        <v>-363</v>
      </c>
      <c r="AN206" s="230">
        <f>+AM206+AG206+L206</f>
        <v>35582</v>
      </c>
      <c r="AQ206" s="42">
        <f>K206/AQ$5</f>
        <v>0</v>
      </c>
      <c r="AR206" s="42">
        <f>AG206/AR$5</f>
        <v>-554.11111111111109</v>
      </c>
      <c r="AS206" s="42">
        <f>AH206/AS$5</f>
        <v>-1602.7142857142858</v>
      </c>
      <c r="AT206" s="42">
        <f>AI206/AT$5</f>
        <v>113.18181818181819</v>
      </c>
      <c r="AU206" s="42">
        <f>AM206/AU$5</f>
        <v>-121</v>
      </c>
      <c r="AV206" s="230">
        <f>AN206/AV$5</f>
        <v>1226.9655172413793</v>
      </c>
      <c r="AW206" s="122"/>
      <c r="AX206" s="42">
        <f>MEDIAN($D206:$K206)</f>
        <v>-31</v>
      </c>
      <c r="AY206" s="42">
        <f>MEDIAN($M206:$AF206)</f>
        <v>0</v>
      </c>
      <c r="AZ206" s="42">
        <f>MEDIAN($AC206,$AD206,$Z206,$T206,$O206,Q206,AF206)</f>
        <v>0</v>
      </c>
      <c r="BA206" s="42">
        <f>MEDIAN($AE206,$AB206,$AA206,$Y206,$V206,$U206,$S206,$R206,$P206,$N206,$M206)</f>
        <v>0</v>
      </c>
      <c r="BB206" s="42">
        <f>MEDIAN($AJ206:$AL206)</f>
        <v>-109</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3">D178+D193+D206</f>
        <v>5537</v>
      </c>
      <c r="E208" s="256">
        <f t="shared" si="333"/>
        <v>6131</v>
      </c>
      <c r="F208" s="256">
        <f t="shared" si="333"/>
        <v>-7296</v>
      </c>
      <c r="G208" s="256">
        <f t="shared" si="333"/>
        <v>10032</v>
      </c>
      <c r="H208" s="256">
        <f t="shared" si="333"/>
        <v>-20884</v>
      </c>
      <c r="I208" s="256">
        <f t="shared" si="333"/>
        <v>-6790</v>
      </c>
      <c r="J208" s="256">
        <f t="shared" si="333"/>
        <v>-355</v>
      </c>
      <c r="K208" s="256">
        <f t="shared" si="333"/>
        <v>-10741</v>
      </c>
      <c r="L208" s="42">
        <f>+SUM(D208:K208)</f>
        <v>-24366</v>
      </c>
      <c r="M208" s="256">
        <f t="shared" ref="M208:V208" si="334">M178+M193+M206</f>
        <v>-208</v>
      </c>
      <c r="N208" s="256">
        <f t="shared" si="334"/>
        <v>-2997</v>
      </c>
      <c r="O208" s="256">
        <f t="shared" si="334"/>
        <v>7067</v>
      </c>
      <c r="P208" s="256">
        <f t="shared" si="334"/>
        <v>-3286</v>
      </c>
      <c r="Q208" s="256">
        <f t="shared" si="334"/>
        <v>6089</v>
      </c>
      <c r="R208" s="256">
        <f t="shared" si="334"/>
        <v>869</v>
      </c>
      <c r="S208" s="256">
        <f t="shared" si="334"/>
        <v>484</v>
      </c>
      <c r="T208" s="256">
        <f t="shared" si="334"/>
        <v>2047</v>
      </c>
      <c r="U208" s="256">
        <f t="shared" si="334"/>
        <v>-2232</v>
      </c>
      <c r="V208" s="256">
        <f t="shared" si="334"/>
        <v>858</v>
      </c>
      <c r="W208" s="256"/>
      <c r="X208" s="256"/>
      <c r="Y208" s="256">
        <f t="shared" ref="Y208:AF208" si="335">Y178+Y193+Y206</f>
        <v>6223</v>
      </c>
      <c r="Z208" s="256">
        <f t="shared" si="335"/>
        <v>-1106</v>
      </c>
      <c r="AA208" s="256">
        <f t="shared" si="335"/>
        <v>-10976</v>
      </c>
      <c r="AB208" s="256">
        <f t="shared" si="335"/>
        <v>4413</v>
      </c>
      <c r="AC208" s="256">
        <f t="shared" si="335"/>
        <v>4450</v>
      </c>
      <c r="AD208" s="256">
        <f t="shared" si="335"/>
        <v>-7503</v>
      </c>
      <c r="AE208" s="256">
        <f t="shared" si="335"/>
        <v>805</v>
      </c>
      <c r="AF208" s="256">
        <f t="shared" si="335"/>
        <v>-5862</v>
      </c>
      <c r="AG208" s="42">
        <f>+SUM(M208:AF208)</f>
        <v>-865</v>
      </c>
      <c r="AH208" s="42">
        <f t="shared" ref="AH208" si="336">O208+Q208+Z208+AC208+AD208+AF208+T208</f>
        <v>5182</v>
      </c>
      <c r="AI208" s="42">
        <f>M208+N208+P208+R208+S208+U208+V208+Y208+AA208+AB208+AE208</f>
        <v>-6047</v>
      </c>
      <c r="AJ208" s="256">
        <f>AJ178+AJ193+AJ206</f>
        <v>-4847</v>
      </c>
      <c r="AK208" s="256">
        <f>AK178+AK193+AK206</f>
        <v>-4316</v>
      </c>
      <c r="AL208" s="256">
        <f>AL178+AL193+AL206</f>
        <v>2491</v>
      </c>
      <c r="AM208" s="42">
        <f>+SUM(AJ208:AL208)</f>
        <v>-6672</v>
      </c>
      <c r="AN208" s="230">
        <f>+AM208+AG208+L208</f>
        <v>-31903</v>
      </c>
      <c r="AQ208" s="42">
        <f>K208/AQ$5</f>
        <v>-1342.625</v>
      </c>
      <c r="AR208" s="42">
        <f>AG208/AR$5</f>
        <v>-48.055555555555557</v>
      </c>
      <c r="AS208" s="42">
        <f>AH208/AS$5</f>
        <v>740.28571428571433</v>
      </c>
      <c r="AT208" s="42">
        <f>AI208/AT$5</f>
        <v>-549.72727272727275</v>
      </c>
      <c r="AU208" s="42">
        <f>AM208/AU$5</f>
        <v>-2224</v>
      </c>
      <c r="AV208" s="230">
        <f>AN208/AV$5</f>
        <v>-1100.1034482758621</v>
      </c>
      <c r="AW208" s="122"/>
      <c r="AX208" s="42">
        <f>MEDIAN($D208:$K208)</f>
        <v>-3572.5</v>
      </c>
      <c r="AY208" s="42">
        <f>MEDIAN($M208:$AF208)</f>
        <v>644.5</v>
      </c>
      <c r="AZ208" s="42">
        <f>MEDIAN($AC208,$AD208,$Z208,$T208,$O208,Q208,AF208)</f>
        <v>2047</v>
      </c>
      <c r="BA208" s="42">
        <f>MEDIAN($AE208,$AB208,$AA208,$Y208,$V208,$U208,$S208,$R208,$P208,$N208,$M208)</f>
        <v>484</v>
      </c>
      <c r="BB208" s="42">
        <f>MEDIAN($AJ208:$AL208)</f>
        <v>-4316</v>
      </c>
      <c r="BC208" s="230">
        <f>MEDIAN((D208:K208,M208:V208,Y208:AF208,AJ208:AL208))</f>
        <v>-208</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3891</v>
      </c>
      <c r="E210" s="160">
        <v>7845</v>
      </c>
      <c r="F210" s="160">
        <v>43432</v>
      </c>
      <c r="G210" s="160">
        <v>9929</v>
      </c>
      <c r="H210" s="144">
        <v>38572</v>
      </c>
      <c r="I210" s="144">
        <v>19411</v>
      </c>
      <c r="J210" s="160">
        <v>21043</v>
      </c>
      <c r="K210" s="144">
        <v>33776</v>
      </c>
      <c r="L210" s="43">
        <f>+SUM(D210:K210)</f>
        <v>177899</v>
      </c>
      <c r="M210" s="160">
        <v>1774</v>
      </c>
      <c r="N210" s="160">
        <v>5810</v>
      </c>
      <c r="O210" s="160">
        <v>38466</v>
      </c>
      <c r="P210" s="160">
        <v>6548</v>
      </c>
      <c r="Q210" s="160">
        <v>760</v>
      </c>
      <c r="R210" s="160">
        <v>1366</v>
      </c>
      <c r="S210" s="160">
        <v>9188</v>
      </c>
      <c r="T210" s="160">
        <v>1658</v>
      </c>
      <c r="U210" s="160">
        <v>30677</v>
      </c>
      <c r="V210" s="144">
        <v>4177</v>
      </c>
      <c r="W210" s="144"/>
      <c r="X210" s="144"/>
      <c r="Y210" s="160">
        <v>33013</v>
      </c>
      <c r="Z210" s="160">
        <v>3927</v>
      </c>
      <c r="AA210" s="250">
        <v>15428</v>
      </c>
      <c r="AB210" s="160">
        <v>7421</v>
      </c>
      <c r="AC210" s="160">
        <v>-3111</v>
      </c>
      <c r="AD210" s="160">
        <v>16214</v>
      </c>
      <c r="AE210" s="160">
        <v>945</v>
      </c>
      <c r="AF210" s="160">
        <v>6434</v>
      </c>
      <c r="AG210" s="43">
        <f>+SUM(M210:AF210)</f>
        <v>180695</v>
      </c>
      <c r="AH210" s="43">
        <f t="shared" ref="AH210" si="337">O210+Q210+Z210+AC210+AD210+AF210+T210</f>
        <v>64348</v>
      </c>
      <c r="AI210" s="43">
        <f>M210+N210+P210+R210+S210+U210+V210+Y210+AA210+AB210+AE210</f>
        <v>116347</v>
      </c>
      <c r="AJ210" s="160">
        <v>10223</v>
      </c>
      <c r="AK210" s="144">
        <v>5682</v>
      </c>
      <c r="AL210" s="160">
        <v>2622</v>
      </c>
      <c r="AM210" s="43">
        <f>+SUM(AJ210:AL210)</f>
        <v>18527</v>
      </c>
      <c r="AN210" s="44">
        <f>+AM210+AG210+L210</f>
        <v>377121</v>
      </c>
      <c r="AQ210" s="43">
        <f t="shared" ref="AQ210" si="338">K210/AQ$5</f>
        <v>4222</v>
      </c>
      <c r="AR210" s="43">
        <f t="shared" ref="AR210:AT210" si="339">AG210/AR$5</f>
        <v>10038.611111111111</v>
      </c>
      <c r="AS210" s="43">
        <f t="shared" si="339"/>
        <v>9192.5714285714294</v>
      </c>
      <c r="AT210" s="43">
        <f t="shared" si="339"/>
        <v>10577</v>
      </c>
      <c r="AU210" s="43">
        <f t="shared" ref="AU210:AV210" si="340">AM210/AU$5</f>
        <v>6175.666666666667</v>
      </c>
      <c r="AV210" s="44">
        <f t="shared" si="340"/>
        <v>13004.172413793103</v>
      </c>
      <c r="AW210" s="122"/>
      <c r="AX210" s="43">
        <f>MEDIAN($D210:$K210)</f>
        <v>20227</v>
      </c>
      <c r="AY210" s="43">
        <f>MEDIAN($M210:$AF210)</f>
        <v>6122</v>
      </c>
      <c r="AZ210" s="43">
        <f>MEDIAN($AC210,$AD210,$Z210,$T210,$O210,Q210,AF210)</f>
        <v>3927</v>
      </c>
      <c r="BA210" s="43">
        <f>MEDIAN($AE210,$AB210,$AA210,$Y210,$V210,$U210,$S210,$R210,$P210,$N210,$M210)</f>
        <v>6548</v>
      </c>
      <c r="BB210" s="43">
        <f>MEDIAN($AJ210:$AL210)</f>
        <v>5682</v>
      </c>
      <c r="BC210" s="44">
        <f>MEDIAN((D210:K210,M210:V210,Y210:AF210,AJ210:AL210))</f>
        <v>7421</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41">D208+D210</f>
        <v>9428</v>
      </c>
      <c r="E212" s="280">
        <f t="shared" si="341"/>
        <v>13976</v>
      </c>
      <c r="F212" s="280">
        <f t="shared" si="341"/>
        <v>36136</v>
      </c>
      <c r="G212" s="280">
        <f t="shared" si="341"/>
        <v>19961</v>
      </c>
      <c r="H212" s="280">
        <f t="shared" si="341"/>
        <v>17688</v>
      </c>
      <c r="I212" s="280">
        <f t="shared" si="341"/>
        <v>12621</v>
      </c>
      <c r="J212" s="280">
        <f t="shared" si="341"/>
        <v>20688</v>
      </c>
      <c r="K212" s="280">
        <f t="shared" si="341"/>
        <v>23035</v>
      </c>
      <c r="L212" s="42">
        <f t="shared" si="341"/>
        <v>153533</v>
      </c>
      <c r="M212" s="280">
        <f t="shared" si="341"/>
        <v>1566</v>
      </c>
      <c r="N212" s="280">
        <f t="shared" si="341"/>
        <v>2813</v>
      </c>
      <c r="O212" s="280">
        <f t="shared" si="341"/>
        <v>45533</v>
      </c>
      <c r="P212" s="280">
        <f t="shared" si="341"/>
        <v>3262</v>
      </c>
      <c r="Q212" s="280">
        <f t="shared" si="341"/>
        <v>6849</v>
      </c>
      <c r="R212" s="280">
        <f t="shared" si="341"/>
        <v>2235</v>
      </c>
      <c r="S212" s="280">
        <f t="shared" si="341"/>
        <v>9672</v>
      </c>
      <c r="T212" s="280">
        <f t="shared" si="341"/>
        <v>3705</v>
      </c>
      <c r="U212" s="280">
        <f t="shared" si="341"/>
        <v>28445</v>
      </c>
      <c r="V212" s="280">
        <f t="shared" si="341"/>
        <v>5035</v>
      </c>
      <c r="W212" s="280"/>
      <c r="X212" s="280"/>
      <c r="Y212" s="280">
        <f t="shared" ref="Y212:AN212" si="342">Y208+Y210</f>
        <v>39236</v>
      </c>
      <c r="Z212" s="280">
        <f t="shared" si="342"/>
        <v>2821</v>
      </c>
      <c r="AA212" s="280">
        <f t="shared" si="342"/>
        <v>4452</v>
      </c>
      <c r="AB212" s="280">
        <f t="shared" si="342"/>
        <v>11834</v>
      </c>
      <c r="AC212" s="280">
        <f t="shared" si="342"/>
        <v>1339</v>
      </c>
      <c r="AD212" s="280">
        <f t="shared" si="342"/>
        <v>8711</v>
      </c>
      <c r="AE212" s="280">
        <f t="shared" si="342"/>
        <v>1750</v>
      </c>
      <c r="AF212" s="280">
        <f t="shared" si="342"/>
        <v>572</v>
      </c>
      <c r="AG212" s="42">
        <f t="shared" si="342"/>
        <v>179830</v>
      </c>
      <c r="AH212" s="42">
        <f t="shared" ref="AH212" si="343">O212+Q212+Z212+AC212+AD212+AF212+T212</f>
        <v>69530</v>
      </c>
      <c r="AI212" s="42">
        <f>M212+N212+P212+R212+S212+U212+V212+Y212+AA212+AB212+AE212</f>
        <v>110300</v>
      </c>
      <c r="AJ212" s="284">
        <f t="shared" si="342"/>
        <v>5376</v>
      </c>
      <c r="AK212" s="280">
        <f t="shared" si="342"/>
        <v>1366</v>
      </c>
      <c r="AL212" s="285">
        <f t="shared" si="342"/>
        <v>5113</v>
      </c>
      <c r="AM212" s="42">
        <f t="shared" si="342"/>
        <v>11855</v>
      </c>
      <c r="AN212" s="230">
        <f t="shared" si="342"/>
        <v>345218</v>
      </c>
      <c r="AQ212" s="42">
        <f>K212/AQ$5</f>
        <v>2879.375</v>
      </c>
      <c r="AR212" s="42">
        <f>AG212/AR$5</f>
        <v>9990.5555555555547</v>
      </c>
      <c r="AS212" s="42">
        <f>AH212/AS$5</f>
        <v>9932.8571428571431</v>
      </c>
      <c r="AT212" s="42">
        <f>AI212/AT$5</f>
        <v>10027.272727272728</v>
      </c>
      <c r="AU212" s="42">
        <f>AM212/AU$5</f>
        <v>3951.6666666666665</v>
      </c>
      <c r="AV212" s="230">
        <f>AN212/AV$5</f>
        <v>11904.068965517241</v>
      </c>
      <c r="AW212" s="122"/>
      <c r="AX212" s="42">
        <f>MEDIAN($D212:$K212)</f>
        <v>18824.5</v>
      </c>
      <c r="AY212" s="42">
        <f>MEDIAN($M212:$AF212)</f>
        <v>4078.5</v>
      </c>
      <c r="AZ212" s="42">
        <f>MEDIAN($AC212,$AD212,$Z212,$T212,$O212,Q212,AF212)</f>
        <v>3705</v>
      </c>
      <c r="BA212" s="42">
        <f>MEDIAN($AE212,$AB212,$AA212,$Y212,$V212,$U212,$S212,$R212,$P212,$N212,$M212)</f>
        <v>4452</v>
      </c>
      <c r="BB212" s="42">
        <f>MEDIAN($AJ212:$AL212)</f>
        <v>5113</v>
      </c>
      <c r="BC212" s="230">
        <f>MEDIAN((D212:K212,M212:V212,Y212:AF212,AJ212:AL212))</f>
        <v>6849</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133</v>
      </c>
      <c r="E215" s="160">
        <v>1400</v>
      </c>
      <c r="F215" s="160">
        <v>41340</v>
      </c>
      <c r="G215" s="160"/>
      <c r="H215" s="144">
        <v>57665</v>
      </c>
      <c r="I215" s="144">
        <v>243076</v>
      </c>
      <c r="J215" s="160"/>
      <c r="K215" s="144">
        <v>-8472</v>
      </c>
      <c r="L215" s="43">
        <f>+SUM(D215:K215)</f>
        <v>335142</v>
      </c>
      <c r="M215" s="160">
        <v>28091</v>
      </c>
      <c r="N215" s="160"/>
      <c r="O215" s="160">
        <v>2246</v>
      </c>
      <c r="P215" s="160">
        <v>13000</v>
      </c>
      <c r="Q215" s="160"/>
      <c r="R215" s="160">
        <v>20924</v>
      </c>
      <c r="S215" s="160">
        <v>0</v>
      </c>
      <c r="T215" s="160">
        <v>67</v>
      </c>
      <c r="U215" s="160"/>
      <c r="V215" s="144">
        <v>173</v>
      </c>
      <c r="W215" s="144"/>
      <c r="X215" s="144"/>
      <c r="Y215" s="160"/>
      <c r="Z215" s="160"/>
      <c r="AA215" s="250"/>
      <c r="AB215" s="160">
        <v>3778</v>
      </c>
      <c r="AC215" s="160"/>
      <c r="AD215" s="160"/>
      <c r="AE215" s="160">
        <v>5500</v>
      </c>
      <c r="AF215" s="160">
        <v>2348</v>
      </c>
      <c r="AG215" s="43">
        <f>+SUM(M215:AF215)</f>
        <v>76127</v>
      </c>
      <c r="AH215" s="43">
        <f t="shared" ref="AH215" si="344">O215+Q215+Z215+AC215+AD215+AF215+T215</f>
        <v>4661</v>
      </c>
      <c r="AI215" s="43">
        <f>M215+N215+P215+R215+S215+U215+V215+Y215+AA215+AB215+AE215</f>
        <v>71466</v>
      </c>
      <c r="AJ215" s="160">
        <v>50864</v>
      </c>
      <c r="AK215" s="144">
        <v>72143</v>
      </c>
      <c r="AL215" s="160">
        <v>11053</v>
      </c>
      <c r="AM215" s="43">
        <f>+SUM(AJ215:AL215)</f>
        <v>134060</v>
      </c>
      <c r="AN215" s="44">
        <f>+AM215+AG215+L215</f>
        <v>545329</v>
      </c>
      <c r="AQ215" s="43">
        <f t="shared" ref="AQ215" si="345">K215/AQ$5</f>
        <v>-1059</v>
      </c>
      <c r="AR215" s="43">
        <f t="shared" ref="AR215:AT215" si="346">AG215/AR$5</f>
        <v>4229.2777777777774</v>
      </c>
      <c r="AS215" s="43">
        <f t="shared" si="346"/>
        <v>665.85714285714289</v>
      </c>
      <c r="AT215" s="43">
        <f t="shared" si="346"/>
        <v>6496.909090909091</v>
      </c>
      <c r="AU215" s="43">
        <f t="shared" ref="AU215:AV215" si="347">AM215/AU$5</f>
        <v>44686.666666666664</v>
      </c>
      <c r="AV215" s="44">
        <f t="shared" si="347"/>
        <v>18804.448275862069</v>
      </c>
      <c r="AW215" s="122"/>
      <c r="AX215" s="43">
        <f>MEDIAN($D215:$K215)</f>
        <v>21370</v>
      </c>
      <c r="AY215" s="43">
        <f>MEDIAN($M215:$AF215)</f>
        <v>3063</v>
      </c>
      <c r="AZ215" s="43">
        <f>MEDIAN($AC215,$AD215,$Z215,$T215,$O215,Q215,AF215)</f>
        <v>2246</v>
      </c>
      <c r="BA215" s="43">
        <f>MEDIAN($AE215,$AB215,$AA215,$Y215,$V215,$U215,$S215,$R215,$P215,$N215,$M215)</f>
        <v>5500</v>
      </c>
      <c r="BB215" s="43">
        <f>MEDIAN($AJ215:$AL215)</f>
        <v>50864</v>
      </c>
      <c r="BC215" s="44">
        <f>MEDIAN((D215:K215,M215:V215,Y215:AF215,AJ215:AL215))</f>
        <v>5500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48">D215+D212</f>
        <v>9561</v>
      </c>
      <c r="E217" s="280">
        <f t="shared" si="348"/>
        <v>15376</v>
      </c>
      <c r="F217" s="280">
        <f t="shared" si="348"/>
        <v>77476</v>
      </c>
      <c r="G217" s="280">
        <f t="shared" si="348"/>
        <v>19961</v>
      </c>
      <c r="H217" s="280">
        <f t="shared" si="348"/>
        <v>75353</v>
      </c>
      <c r="I217" s="280">
        <f t="shared" si="348"/>
        <v>255697</v>
      </c>
      <c r="J217" s="280">
        <f t="shared" si="348"/>
        <v>20688</v>
      </c>
      <c r="K217" s="280">
        <f t="shared" si="348"/>
        <v>14563</v>
      </c>
      <c r="L217" s="42">
        <f>+SUM(D217:K217)</f>
        <v>488675</v>
      </c>
      <c r="M217" s="280">
        <f t="shared" ref="M217:V217" si="349">M215+M212</f>
        <v>29657</v>
      </c>
      <c r="N217" s="280">
        <f t="shared" si="349"/>
        <v>2813</v>
      </c>
      <c r="O217" s="280">
        <f t="shared" si="349"/>
        <v>47779</v>
      </c>
      <c r="P217" s="280">
        <f t="shared" si="349"/>
        <v>16262</v>
      </c>
      <c r="Q217" s="280">
        <f t="shared" si="349"/>
        <v>6849</v>
      </c>
      <c r="R217" s="280">
        <f t="shared" si="349"/>
        <v>23159</v>
      </c>
      <c r="S217" s="280">
        <f t="shared" si="349"/>
        <v>9672</v>
      </c>
      <c r="T217" s="280">
        <f t="shared" si="349"/>
        <v>3772</v>
      </c>
      <c r="U217" s="280">
        <f t="shared" si="349"/>
        <v>28445</v>
      </c>
      <c r="V217" s="280">
        <f t="shared" si="349"/>
        <v>5208</v>
      </c>
      <c r="W217" s="280"/>
      <c r="X217" s="280"/>
      <c r="Y217" s="280">
        <f t="shared" ref="Y217:AF217" si="350">Y215+Y212</f>
        <v>39236</v>
      </c>
      <c r="Z217" s="280">
        <f t="shared" si="350"/>
        <v>2821</v>
      </c>
      <c r="AA217" s="280">
        <f t="shared" si="350"/>
        <v>4452</v>
      </c>
      <c r="AB217" s="280">
        <f t="shared" si="350"/>
        <v>15612</v>
      </c>
      <c r="AC217" s="280">
        <f t="shared" si="350"/>
        <v>1339</v>
      </c>
      <c r="AD217" s="280">
        <f t="shared" si="350"/>
        <v>8711</v>
      </c>
      <c r="AE217" s="280">
        <f t="shared" si="350"/>
        <v>7250</v>
      </c>
      <c r="AF217" s="280">
        <f t="shared" si="350"/>
        <v>2920</v>
      </c>
      <c r="AG217" s="42">
        <f>+SUM(M217:AF217)</f>
        <v>255957</v>
      </c>
      <c r="AH217" s="42">
        <f t="shared" ref="AH217" si="351">O217+Q217+Z217+AC217+AD217+AF217+T217</f>
        <v>74191</v>
      </c>
      <c r="AI217" s="42">
        <f>M217+N217+P217+R217+S217+U217+V217+Y217+AA217+AB217+AE217</f>
        <v>181766</v>
      </c>
      <c r="AJ217" s="280">
        <f>AJ215+AJ212</f>
        <v>56240</v>
      </c>
      <c r="AK217" s="280">
        <f>AK215+AK212</f>
        <v>73509</v>
      </c>
      <c r="AL217" s="280">
        <f>AL215+AL212</f>
        <v>16166</v>
      </c>
      <c r="AM217" s="42">
        <f>+SUM(AJ217:AL217)</f>
        <v>145915</v>
      </c>
      <c r="AN217" s="230">
        <f>+AM217+AG217+L217</f>
        <v>890547</v>
      </c>
      <c r="AQ217" s="42">
        <f>K217/AQ$5</f>
        <v>1820.375</v>
      </c>
      <c r="AR217" s="42">
        <f>AG217/AR$5</f>
        <v>14219.833333333334</v>
      </c>
      <c r="AS217" s="42">
        <f>AH217/AS$5</f>
        <v>10598.714285714286</v>
      </c>
      <c r="AT217" s="42">
        <f>AI217/AT$5</f>
        <v>16524.18181818182</v>
      </c>
      <c r="AU217" s="42">
        <f>AM217/AU$5</f>
        <v>48638.333333333336</v>
      </c>
      <c r="AV217" s="230">
        <f>AN217/AV$5</f>
        <v>30708.517241379312</v>
      </c>
      <c r="AW217" s="122"/>
      <c r="AX217" s="42">
        <f>MEDIAN($D217:$K217)</f>
        <v>20324.5</v>
      </c>
      <c r="AY217" s="42">
        <f>MEDIAN($M217:$AF217)</f>
        <v>7980.5</v>
      </c>
      <c r="AZ217" s="42">
        <f>MEDIAN($AC217,$AD217,$Z217,$T217,$O217,Q217,AF217)</f>
        <v>3772</v>
      </c>
      <c r="BA217" s="42">
        <f>MEDIAN($AE217,$AB217,$AA217,$Y217,$V217,$U217,$S217,$R217,$P217,$N217,$M217)</f>
        <v>15612</v>
      </c>
      <c r="BB217" s="42">
        <f>MEDIAN($AJ217:$AL217)</f>
        <v>56240</v>
      </c>
      <c r="BC217" s="230">
        <f>MEDIAN((D217:K217,M217:V217,Y217:AF217,AJ217:AL217))</f>
        <v>15612</v>
      </c>
    </row>
    <row r="218" spans="1:55" s="229" customFormat="1" ht="12.5"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5">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2012</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22150</v>
      </c>
      <c r="E225" s="17">
        <v>-3401</v>
      </c>
      <c r="F225" s="17">
        <v>9594</v>
      </c>
      <c r="G225" s="17">
        <v>29630</v>
      </c>
      <c r="H225" s="135">
        <v>-66600</v>
      </c>
      <c r="I225" s="135">
        <v>32070</v>
      </c>
      <c r="J225" s="17">
        <v>5831</v>
      </c>
      <c r="K225" s="135">
        <v>18780</v>
      </c>
      <c r="L225" s="43">
        <f>+SUM(D225:K225)</f>
        <v>48054</v>
      </c>
      <c r="M225" s="160">
        <v>26</v>
      </c>
      <c r="N225" s="160">
        <v>1838</v>
      </c>
      <c r="O225" s="160">
        <v>4324</v>
      </c>
      <c r="P225" s="160">
        <v>1140</v>
      </c>
      <c r="Q225" s="160">
        <v>5834</v>
      </c>
      <c r="R225" s="160">
        <v>2218</v>
      </c>
      <c r="S225" s="160">
        <v>1291</v>
      </c>
      <c r="T225" s="160">
        <v>3704</v>
      </c>
      <c r="U225" s="160">
        <v>3110</v>
      </c>
      <c r="V225" s="144">
        <v>536</v>
      </c>
      <c r="W225" s="144"/>
      <c r="X225" s="144"/>
      <c r="Y225" s="160">
        <v>4338</v>
      </c>
      <c r="Z225" s="160">
        <v>3899</v>
      </c>
      <c r="AA225" s="250">
        <v>56</v>
      </c>
      <c r="AB225" s="160">
        <v>1380</v>
      </c>
      <c r="AC225" s="160">
        <v>3616</v>
      </c>
      <c r="AD225" s="160">
        <v>-315</v>
      </c>
      <c r="AE225" s="160">
        <v>1332</v>
      </c>
      <c r="AF225" s="160">
        <v>18</v>
      </c>
      <c r="AG225" s="43">
        <f>+SUM(M225:AF225)</f>
        <v>38345</v>
      </c>
      <c r="AH225" s="43">
        <f t="shared" ref="AH225" si="352">O225+Q225+Z225+AC225+AD225+AF225+T225</f>
        <v>21080</v>
      </c>
      <c r="AI225" s="43">
        <f>M225+N225+P225+R225+S225+U225+V225+Y225+AA225+AB225+AE225</f>
        <v>17265</v>
      </c>
      <c r="AJ225" s="160">
        <v>7947</v>
      </c>
      <c r="AK225" s="144">
        <v>800</v>
      </c>
      <c r="AL225" s="160">
        <v>3887</v>
      </c>
      <c r="AM225" s="43">
        <f>+SUM(AJ225:AL225)</f>
        <v>12634</v>
      </c>
      <c r="AN225" s="44">
        <f>+AM225+AG225+L225</f>
        <v>99033</v>
      </c>
      <c r="AQ225" s="43">
        <f t="shared" ref="AQ225" si="353">K225/AQ$5</f>
        <v>2347.5</v>
      </c>
      <c r="AR225" s="43">
        <f t="shared" ref="AR225:AT225" si="354">AG225/AR$5</f>
        <v>2130.2777777777778</v>
      </c>
      <c r="AS225" s="43">
        <f t="shared" si="354"/>
        <v>3011.4285714285716</v>
      </c>
      <c r="AT225" s="43">
        <f t="shared" si="354"/>
        <v>1569.5454545454545</v>
      </c>
      <c r="AU225" s="43">
        <f t="shared" ref="AU225:AV225" si="355">AM225/AU$5</f>
        <v>4211.333333333333</v>
      </c>
      <c r="AV225" s="44">
        <f t="shared" si="355"/>
        <v>3414.9310344827586</v>
      </c>
      <c r="AW225" s="122"/>
      <c r="AX225" s="43">
        <f>MEDIAN($D225:$K225)</f>
        <v>14187</v>
      </c>
      <c r="AY225" s="43">
        <f>MEDIAN($M225:$AF225)</f>
        <v>1609</v>
      </c>
      <c r="AZ225" s="43">
        <f>MEDIAN($AC225,$AD225,$Z225,$T225,$O225,Q225,AF225)</f>
        <v>3704</v>
      </c>
      <c r="BA225" s="43">
        <f>MEDIAN($AE225,$AB225,$AA225,$Y225,$V225,$U225,$S225,$R225,$P225,$N225,$M225)</f>
        <v>1332</v>
      </c>
      <c r="BB225" s="43">
        <f>MEDIAN($AJ225:$AL225)</f>
        <v>3887</v>
      </c>
      <c r="BC225" s="44">
        <f>MEDIAN((D225:K225,M225:V225,Y225:AF225,AJ225:AL225))</f>
        <v>3110</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28603</v>
      </c>
      <c r="E228" s="160">
        <v>9677</v>
      </c>
      <c r="F228" s="160">
        <v>43461</v>
      </c>
      <c r="G228" s="160">
        <v>99394</v>
      </c>
      <c r="H228" s="144">
        <v>35502</v>
      </c>
      <c r="I228" s="144">
        <v>56922</v>
      </c>
      <c r="J228" s="160">
        <v>22077</v>
      </c>
      <c r="K228" s="144">
        <v>33944</v>
      </c>
      <c r="L228" s="43">
        <f>+SUM(D228:K228)</f>
        <v>329580</v>
      </c>
      <c r="M228" s="160">
        <v>1718</v>
      </c>
      <c r="N228" s="160">
        <v>4995</v>
      </c>
      <c r="O228" s="160">
        <v>7135</v>
      </c>
      <c r="P228" s="160">
        <v>5877</v>
      </c>
      <c r="Q228" s="160">
        <v>9260</v>
      </c>
      <c r="R228" s="160">
        <v>3192</v>
      </c>
      <c r="S228" s="160">
        <v>2523</v>
      </c>
      <c r="T228" s="160">
        <v>4728</v>
      </c>
      <c r="U228" s="160">
        <v>3550</v>
      </c>
      <c r="V228" s="144">
        <v>1658</v>
      </c>
      <c r="W228" s="144"/>
      <c r="X228" s="144"/>
      <c r="Y228" s="160">
        <v>5361</v>
      </c>
      <c r="Z228" s="160">
        <v>13457</v>
      </c>
      <c r="AA228" s="250">
        <v>4707</v>
      </c>
      <c r="AB228" s="160">
        <v>3603</v>
      </c>
      <c r="AC228" s="160">
        <v>6416</v>
      </c>
      <c r="AD228" s="160">
        <v>5065</v>
      </c>
      <c r="AE228" s="160">
        <v>1784</v>
      </c>
      <c r="AF228" s="160">
        <v>4005</v>
      </c>
      <c r="AG228" s="43">
        <f>+SUM(M228:AF228)</f>
        <v>89034</v>
      </c>
      <c r="AH228" s="43">
        <f t="shared" ref="AH228:AH232" si="356">O228+Q228+Z228+AC228+AD228+AF228+T228</f>
        <v>50066</v>
      </c>
      <c r="AI228" s="43">
        <f t="shared" ref="AI228:AI232" si="357">M228+N228+P228+R228+S228+U228+V228+Y228+AA228+AB228+AE228</f>
        <v>38968</v>
      </c>
      <c r="AJ228" s="160">
        <v>7660</v>
      </c>
      <c r="AK228" s="144">
        <v>2262</v>
      </c>
      <c r="AL228" s="160">
        <v>1829</v>
      </c>
      <c r="AM228" s="43">
        <f>+SUM(AJ228:AL228)</f>
        <v>11751</v>
      </c>
      <c r="AN228" s="44">
        <f>+AM228+AG228+L228</f>
        <v>430365</v>
      </c>
      <c r="AQ228" s="43">
        <f t="shared" ref="AQ228:AQ231" si="358">K228/AQ$5</f>
        <v>4243</v>
      </c>
      <c r="AR228" s="43">
        <f t="shared" ref="AR228:AT231" si="359">AG228/AR$5</f>
        <v>4946.333333333333</v>
      </c>
      <c r="AS228" s="43">
        <f t="shared" si="359"/>
        <v>7152.2857142857147</v>
      </c>
      <c r="AT228" s="43">
        <f t="shared" si="359"/>
        <v>3542.5454545454545</v>
      </c>
      <c r="AU228" s="43">
        <f t="shared" ref="AU228:AV231" si="360">AM228/AU$5</f>
        <v>3917</v>
      </c>
      <c r="AV228" s="44">
        <f t="shared" si="360"/>
        <v>14840.172413793103</v>
      </c>
      <c r="AW228" s="122"/>
      <c r="AX228" s="43">
        <f>MEDIAN($D228:$K228)</f>
        <v>34723</v>
      </c>
      <c r="AY228" s="43">
        <f>MEDIAN($M228:$AF228)</f>
        <v>4717.5</v>
      </c>
      <c r="AZ228" s="43">
        <f t="shared" ref="AZ228:AZ232" si="361">MEDIAN($AC228,$AD228,$Z228,$T228,$O228,Q228,AF228)</f>
        <v>6416</v>
      </c>
      <c r="BA228" s="43">
        <f>MEDIAN($AE228,$AB228,$AA228,$Y228,$V228,$U228,$S228,$R228,$P228,$N228,$M228)</f>
        <v>3550</v>
      </c>
      <c r="BB228" s="43">
        <f>MEDIAN($AJ228:$AL228)</f>
        <v>2262</v>
      </c>
      <c r="BC228" s="44">
        <f>MEDIAN((D228:K228,M228:V228,Y228:AF228,AJ228:AL228))</f>
        <v>5361</v>
      </c>
    </row>
    <row r="229" spans="1:55" s="204" customFormat="1">
      <c r="A229" s="199"/>
      <c r="B229" s="200" t="s">
        <v>142</v>
      </c>
      <c r="C229" s="201"/>
      <c r="D229" s="144">
        <v>0</v>
      </c>
      <c r="E229" s="160">
        <v>-957</v>
      </c>
      <c r="F229" s="160">
        <v>310</v>
      </c>
      <c r="G229" s="160"/>
      <c r="H229" s="144">
        <v>-37348</v>
      </c>
      <c r="I229" s="144">
        <v>140</v>
      </c>
      <c r="J229" s="160">
        <v>-229</v>
      </c>
      <c r="K229" s="144">
        <v>295</v>
      </c>
      <c r="L229" s="43">
        <f>+SUM(D229:K229)</f>
        <v>-37789</v>
      </c>
      <c r="M229" s="160">
        <v>207</v>
      </c>
      <c r="N229" s="160">
        <v>-99</v>
      </c>
      <c r="O229" s="160">
        <v>-16</v>
      </c>
      <c r="P229" s="160"/>
      <c r="Q229" s="160"/>
      <c r="R229" s="160">
        <v>-6</v>
      </c>
      <c r="S229" s="160">
        <v>-1</v>
      </c>
      <c r="T229" s="160">
        <v>74</v>
      </c>
      <c r="U229" s="160">
        <v>1</v>
      </c>
      <c r="V229" s="144">
        <v>5</v>
      </c>
      <c r="W229" s="144"/>
      <c r="X229" s="144"/>
      <c r="Y229" s="160"/>
      <c r="Z229" s="160">
        <v>-916</v>
      </c>
      <c r="AA229" s="250">
        <v>24</v>
      </c>
      <c r="AB229" s="160"/>
      <c r="AC229" s="160">
        <v>-333</v>
      </c>
      <c r="AD229" s="160">
        <v>46</v>
      </c>
      <c r="AE229" s="160">
        <v>-3</v>
      </c>
      <c r="AF229" s="160">
        <v>-16</v>
      </c>
      <c r="AG229" s="43">
        <f>+SUM(M229:AF229)</f>
        <v>-1033</v>
      </c>
      <c r="AH229" s="43">
        <f t="shared" si="356"/>
        <v>-1161</v>
      </c>
      <c r="AI229" s="43">
        <f t="shared" si="357"/>
        <v>128</v>
      </c>
      <c r="AJ229" s="160">
        <v>-1057</v>
      </c>
      <c r="AK229" s="144"/>
      <c r="AL229" s="160">
        <v>342</v>
      </c>
      <c r="AM229" s="43">
        <f>+SUM(AJ229:AL229)</f>
        <v>-715</v>
      </c>
      <c r="AN229" s="44">
        <f>+AM229+AG229+L229</f>
        <v>-39537</v>
      </c>
      <c r="AQ229" s="43">
        <f t="shared" si="358"/>
        <v>36.875</v>
      </c>
      <c r="AR229" s="43">
        <f t="shared" si="359"/>
        <v>-57.388888888888886</v>
      </c>
      <c r="AS229" s="43">
        <f t="shared" si="359"/>
        <v>-165.85714285714286</v>
      </c>
      <c r="AT229" s="43">
        <f t="shared" si="359"/>
        <v>11.636363636363637</v>
      </c>
      <c r="AU229" s="43">
        <f t="shared" si="360"/>
        <v>-238.33333333333334</v>
      </c>
      <c r="AV229" s="44">
        <f t="shared" si="360"/>
        <v>-1363.344827586207</v>
      </c>
      <c r="AW229" s="122"/>
      <c r="AX229" s="43">
        <f>MEDIAN($D229:$K229)</f>
        <v>0</v>
      </c>
      <c r="AY229" s="43">
        <f>MEDIAN($M229:$AF229)</f>
        <v>-2</v>
      </c>
      <c r="AZ229" s="43">
        <f t="shared" si="361"/>
        <v>-16</v>
      </c>
      <c r="BA229" s="43">
        <f>MEDIAN($AE229,$AB229,$AA229,$Y229,$V229,$U229,$S229,$R229,$P229,$N229,$M229)</f>
        <v>0</v>
      </c>
      <c r="BB229" s="43">
        <f>MEDIAN($AJ229:$AL229)</f>
        <v>-357.5</v>
      </c>
      <c r="BC229" s="44">
        <f>MEDIAN((D229:K229,M229:V229,Y229:AF229,AJ229:AL229))</f>
        <v>-1</v>
      </c>
    </row>
    <row r="230" spans="1:55" s="204" customFormat="1">
      <c r="A230" s="199"/>
      <c r="B230" s="200" t="s">
        <v>141</v>
      </c>
      <c r="C230" s="201"/>
      <c r="D230" s="144">
        <v>0</v>
      </c>
      <c r="E230" s="160">
        <v>0</v>
      </c>
      <c r="F230" s="160">
        <v>0</v>
      </c>
      <c r="G230" s="160"/>
      <c r="H230" s="144">
        <v>73451</v>
      </c>
      <c r="I230" s="144">
        <v>0</v>
      </c>
      <c r="J230" s="160">
        <v>44</v>
      </c>
      <c r="K230" s="144"/>
      <c r="L230" s="43">
        <f>+SUM(D230:K230)</f>
        <v>73495</v>
      </c>
      <c r="M230" s="160"/>
      <c r="N230" s="160"/>
      <c r="O230" s="160"/>
      <c r="P230" s="160"/>
      <c r="Q230" s="160"/>
      <c r="R230" s="160">
        <v>0</v>
      </c>
      <c r="S230" s="160">
        <v>0</v>
      </c>
      <c r="T230" s="160">
        <v>0</v>
      </c>
      <c r="U230" s="160"/>
      <c r="V230" s="144"/>
      <c r="W230" s="144"/>
      <c r="X230" s="144"/>
      <c r="Y230" s="160">
        <v>1217</v>
      </c>
      <c r="Z230" s="160"/>
      <c r="AA230" s="250">
        <v>27</v>
      </c>
      <c r="AB230" s="160"/>
      <c r="AC230" s="160"/>
      <c r="AD230" s="160"/>
      <c r="AE230" s="160"/>
      <c r="AF230" s="160"/>
      <c r="AG230" s="43">
        <f>+SUM(M230:AF230)</f>
        <v>1244</v>
      </c>
      <c r="AH230" s="43">
        <f t="shared" si="356"/>
        <v>0</v>
      </c>
      <c r="AI230" s="43">
        <f t="shared" si="357"/>
        <v>1244</v>
      </c>
      <c r="AJ230" s="160">
        <v>691</v>
      </c>
      <c r="AK230" s="144"/>
      <c r="AL230" s="160">
        <v>2</v>
      </c>
      <c r="AM230" s="43">
        <f>+SUM(AJ230:AL230)</f>
        <v>693</v>
      </c>
      <c r="AN230" s="44">
        <f>+AM230+AG230+L230</f>
        <v>75432</v>
      </c>
      <c r="AQ230" s="43">
        <f t="shared" si="358"/>
        <v>0</v>
      </c>
      <c r="AR230" s="43">
        <f t="shared" si="359"/>
        <v>69.111111111111114</v>
      </c>
      <c r="AS230" s="43">
        <f t="shared" si="359"/>
        <v>0</v>
      </c>
      <c r="AT230" s="43">
        <f t="shared" si="359"/>
        <v>113.09090909090909</v>
      </c>
      <c r="AU230" s="43">
        <f t="shared" si="360"/>
        <v>231</v>
      </c>
      <c r="AV230" s="44">
        <f t="shared" si="360"/>
        <v>2601.1034482758619</v>
      </c>
      <c r="AW230" s="122"/>
      <c r="AX230" s="43">
        <f>MEDIAN($D230:$K230)</f>
        <v>0</v>
      </c>
      <c r="AY230" s="43">
        <f>MEDIAN($M230:$AF230)</f>
        <v>0</v>
      </c>
      <c r="AZ230" s="43">
        <f t="shared" si="361"/>
        <v>0</v>
      </c>
      <c r="BA230" s="43">
        <f>MEDIAN($AE230,$AB230,$AA230,$Y230,$V230,$U230,$S230,$R230,$P230,$N230,$M230)</f>
        <v>13.5</v>
      </c>
      <c r="BB230" s="43">
        <f>MEDIAN($AJ230:$AL230)</f>
        <v>346.5</v>
      </c>
      <c r="BC230" s="44">
        <f>MEDIAN((D230:K230,M230:V230,Y230:AF230,AJ230:AL230))</f>
        <v>0</v>
      </c>
    </row>
    <row r="231" spans="1:55" s="204" customFormat="1">
      <c r="A231" s="199"/>
      <c r="B231" s="200" t="s">
        <v>125</v>
      </c>
      <c r="C231" s="201"/>
      <c r="D231" s="144">
        <v>-5028</v>
      </c>
      <c r="E231" s="160">
        <v>-32</v>
      </c>
      <c r="F231" s="160">
        <v>1621</v>
      </c>
      <c r="G231" s="160">
        <v>-2352</v>
      </c>
      <c r="H231" s="144">
        <v>14267</v>
      </c>
      <c r="I231" s="144">
        <v>-11225</v>
      </c>
      <c r="J231" s="160">
        <v>42</v>
      </c>
      <c r="K231" s="144">
        <v>1315</v>
      </c>
      <c r="L231" s="43">
        <f>+SUM(D231:K231)</f>
        <v>-1392</v>
      </c>
      <c r="M231" s="160"/>
      <c r="N231" s="160">
        <v>1</v>
      </c>
      <c r="O231" s="160">
        <v>-453</v>
      </c>
      <c r="P231" s="160"/>
      <c r="Q231" s="160"/>
      <c r="R231" s="160">
        <v>0</v>
      </c>
      <c r="S231" s="160">
        <v>18</v>
      </c>
      <c r="T231" s="160">
        <v>-11</v>
      </c>
      <c r="U231" s="160">
        <v>-10</v>
      </c>
      <c r="V231" s="144">
        <v>-26</v>
      </c>
      <c r="W231" s="144"/>
      <c r="X231" s="144"/>
      <c r="Y231" s="160">
        <v>0</v>
      </c>
      <c r="Z231" s="160">
        <v>202</v>
      </c>
      <c r="AA231" s="250">
        <v>911</v>
      </c>
      <c r="AB231" s="160"/>
      <c r="AC231" s="160">
        <v>77</v>
      </c>
      <c r="AD231" s="160">
        <v>797</v>
      </c>
      <c r="AE231" s="160">
        <v>85</v>
      </c>
      <c r="AF231" s="160">
        <v>-360</v>
      </c>
      <c r="AG231" s="43">
        <f>+SUM(M231:AF231)</f>
        <v>1231</v>
      </c>
      <c r="AH231" s="43">
        <f t="shared" si="356"/>
        <v>252</v>
      </c>
      <c r="AI231" s="43">
        <f t="shared" si="357"/>
        <v>979</v>
      </c>
      <c r="AJ231" s="160">
        <v>195</v>
      </c>
      <c r="AK231" s="144"/>
      <c r="AL231" s="160">
        <v>256</v>
      </c>
      <c r="AM231" s="43">
        <f>+SUM(AJ231:AL231)</f>
        <v>451</v>
      </c>
      <c r="AN231" s="44">
        <f>+AM231+AG231+L231</f>
        <v>290</v>
      </c>
      <c r="AQ231" s="43">
        <f t="shared" si="358"/>
        <v>164.375</v>
      </c>
      <c r="AR231" s="43">
        <f t="shared" si="359"/>
        <v>68.388888888888886</v>
      </c>
      <c r="AS231" s="43">
        <f t="shared" si="359"/>
        <v>36</v>
      </c>
      <c r="AT231" s="43">
        <f t="shared" si="359"/>
        <v>89</v>
      </c>
      <c r="AU231" s="43">
        <f t="shared" si="360"/>
        <v>150.33333333333334</v>
      </c>
      <c r="AV231" s="44">
        <f t="shared" si="360"/>
        <v>10</v>
      </c>
      <c r="AW231" s="122"/>
      <c r="AX231" s="258">
        <f>MEDIAN($D231:$K231)</f>
        <v>5</v>
      </c>
      <c r="AY231" s="258">
        <f>MEDIAN($M231:$AF231)</f>
        <v>0.5</v>
      </c>
      <c r="AZ231" s="258">
        <f t="shared" si="361"/>
        <v>33</v>
      </c>
      <c r="BA231" s="258">
        <f>MEDIAN($AE231,$AB231,$AA231,$Y231,$V231,$U231,$S231,$R231,$P231,$N231,$M231)</f>
        <v>0.5</v>
      </c>
      <c r="BB231" s="258">
        <f>MEDIAN($AJ231:$AL231)</f>
        <v>225.5</v>
      </c>
      <c r="BC231" s="44">
        <f>MEDIAN((D231:K231,M231:V231,Y231:AF231,AJ231:AL231))</f>
        <v>9.5</v>
      </c>
    </row>
    <row r="232" spans="1:55" s="204" customFormat="1">
      <c r="A232" s="199"/>
      <c r="B232" s="200"/>
      <c r="C232" s="201"/>
      <c r="D232" s="46">
        <f t="shared" ref="D232:V232" si="362">SUM(D228:D231)</f>
        <v>23575</v>
      </c>
      <c r="E232" s="252">
        <f t="shared" si="362"/>
        <v>8688</v>
      </c>
      <c r="F232" s="252">
        <f t="shared" si="362"/>
        <v>45392</v>
      </c>
      <c r="G232" s="252">
        <f t="shared" si="362"/>
        <v>97042</v>
      </c>
      <c r="H232" s="118">
        <f t="shared" si="362"/>
        <v>85872</v>
      </c>
      <c r="I232" s="118">
        <f t="shared" si="362"/>
        <v>45837</v>
      </c>
      <c r="J232" s="252">
        <f t="shared" si="362"/>
        <v>21934</v>
      </c>
      <c r="K232" s="118">
        <f t="shared" si="362"/>
        <v>35554</v>
      </c>
      <c r="L232" s="45">
        <f t="shared" si="362"/>
        <v>363894</v>
      </c>
      <c r="M232" s="252">
        <f t="shared" si="362"/>
        <v>1925</v>
      </c>
      <c r="N232" s="252">
        <f t="shared" si="362"/>
        <v>4897</v>
      </c>
      <c r="O232" s="252">
        <f t="shared" si="362"/>
        <v>6666</v>
      </c>
      <c r="P232" s="252">
        <f t="shared" si="362"/>
        <v>5877</v>
      </c>
      <c r="Q232" s="252">
        <f t="shared" si="362"/>
        <v>9260</v>
      </c>
      <c r="R232" s="252">
        <f t="shared" si="362"/>
        <v>3186</v>
      </c>
      <c r="S232" s="252">
        <f t="shared" si="362"/>
        <v>2540</v>
      </c>
      <c r="T232" s="252">
        <f t="shared" si="362"/>
        <v>4791</v>
      </c>
      <c r="U232" s="252">
        <f t="shared" si="362"/>
        <v>3541</v>
      </c>
      <c r="V232" s="118">
        <f t="shared" si="362"/>
        <v>1637</v>
      </c>
      <c r="W232" s="118"/>
      <c r="X232" s="118"/>
      <c r="Y232" s="252">
        <f t="shared" ref="Y232:AN232" si="363">SUM(Y228:Y231)</f>
        <v>6578</v>
      </c>
      <c r="Z232" s="252">
        <f t="shared" si="363"/>
        <v>12743</v>
      </c>
      <c r="AA232" s="292">
        <f t="shared" si="363"/>
        <v>5669</v>
      </c>
      <c r="AB232" s="252">
        <f t="shared" si="363"/>
        <v>3603</v>
      </c>
      <c r="AC232" s="252">
        <f t="shared" si="363"/>
        <v>6160</v>
      </c>
      <c r="AD232" s="252">
        <f t="shared" si="363"/>
        <v>5908</v>
      </c>
      <c r="AE232" s="252">
        <f t="shared" si="363"/>
        <v>1866</v>
      </c>
      <c r="AF232" s="252">
        <f t="shared" si="363"/>
        <v>3629</v>
      </c>
      <c r="AG232" s="45">
        <f t="shared" si="363"/>
        <v>90476</v>
      </c>
      <c r="AH232" s="45">
        <f t="shared" si="356"/>
        <v>49157</v>
      </c>
      <c r="AI232" s="45">
        <f t="shared" si="357"/>
        <v>41319</v>
      </c>
      <c r="AJ232" s="252">
        <f t="shared" si="363"/>
        <v>7489</v>
      </c>
      <c r="AK232" s="118">
        <f t="shared" si="363"/>
        <v>2262</v>
      </c>
      <c r="AL232" s="252">
        <f t="shared" si="363"/>
        <v>2429</v>
      </c>
      <c r="AM232" s="45">
        <f t="shared" si="363"/>
        <v>12180</v>
      </c>
      <c r="AN232" s="211">
        <f t="shared" si="363"/>
        <v>466550</v>
      </c>
      <c r="AQ232" s="45">
        <f>K232/AQ$5</f>
        <v>4444.25</v>
      </c>
      <c r="AR232" s="45">
        <f>AG232/AR$5</f>
        <v>5026.4444444444443</v>
      </c>
      <c r="AS232" s="45">
        <f>AH232/AS$5</f>
        <v>7022.4285714285716</v>
      </c>
      <c r="AT232" s="45">
        <f>AI232/AT$5</f>
        <v>3756.2727272727275</v>
      </c>
      <c r="AU232" s="45">
        <f>AM232/AU$5</f>
        <v>4060</v>
      </c>
      <c r="AV232" s="211">
        <f>AN232/AV$5</f>
        <v>16087.931034482759</v>
      </c>
      <c r="AW232" s="122"/>
      <c r="AX232" s="43">
        <f>MEDIAN($D232:$K232)</f>
        <v>40473</v>
      </c>
      <c r="AY232" s="43">
        <f>MEDIAN($M232:$AF232)</f>
        <v>4844</v>
      </c>
      <c r="AZ232" s="43">
        <f t="shared" si="361"/>
        <v>6160</v>
      </c>
      <c r="BA232" s="43">
        <f>MEDIAN($AE232,$AB232,$AA232,$Y232,$V232,$U232,$S232,$R232,$P232,$N232,$M232)</f>
        <v>3541</v>
      </c>
      <c r="BB232" s="43">
        <f>MEDIAN($AJ232:$AL232)</f>
        <v>2429</v>
      </c>
      <c r="BC232" s="211">
        <f>MEDIAN((D232:K232,M232:V232,Y232:AF232,AJ232:AL232))</f>
        <v>5908</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774</v>
      </c>
      <c r="E235" s="160">
        <v>-454</v>
      </c>
      <c r="F235" s="160">
        <v>-662</v>
      </c>
      <c r="G235" s="160">
        <v>-4928</v>
      </c>
      <c r="H235" s="144">
        <v>19485</v>
      </c>
      <c r="I235" s="144">
        <v>3298</v>
      </c>
      <c r="J235" s="160">
        <v>-4093</v>
      </c>
      <c r="K235" s="144">
        <v>-1978</v>
      </c>
      <c r="L235" s="43">
        <f>+SUM(D235:K235)</f>
        <v>11442</v>
      </c>
      <c r="M235" s="160">
        <v>332</v>
      </c>
      <c r="N235" s="160">
        <v>997</v>
      </c>
      <c r="O235" s="160">
        <v>-572</v>
      </c>
      <c r="P235" s="160">
        <v>152</v>
      </c>
      <c r="Q235" s="160">
        <v>-786</v>
      </c>
      <c r="R235" s="160">
        <v>298</v>
      </c>
      <c r="S235" s="160">
        <v>66</v>
      </c>
      <c r="T235" s="160">
        <v>-36</v>
      </c>
      <c r="U235" s="160">
        <v>1137</v>
      </c>
      <c r="V235" s="144">
        <v>-419</v>
      </c>
      <c r="W235" s="144"/>
      <c r="X235" s="144"/>
      <c r="Y235" s="160">
        <v>149</v>
      </c>
      <c r="Z235" s="160">
        <v>972</v>
      </c>
      <c r="AA235" s="250">
        <v>2714</v>
      </c>
      <c r="AB235" s="160">
        <v>-805</v>
      </c>
      <c r="AC235" s="160">
        <v>626</v>
      </c>
      <c r="AD235" s="160">
        <v>341</v>
      </c>
      <c r="AE235" s="160">
        <v>623</v>
      </c>
      <c r="AF235" s="160">
        <v>-2004</v>
      </c>
      <c r="AG235" s="43">
        <f>+SUM(M235:AF235)</f>
        <v>3785</v>
      </c>
      <c r="AH235" s="43">
        <f t="shared" ref="AH235:AH238" si="364">O235+Q235+Z235+AC235+AD235+AF235+T235</f>
        <v>-1459</v>
      </c>
      <c r="AI235" s="43">
        <f t="shared" ref="AI235:AI238" si="365">M235+N235+P235+R235+S235+U235+V235+Y235+AA235+AB235+AE235</f>
        <v>5244</v>
      </c>
      <c r="AJ235" s="160">
        <v>-548</v>
      </c>
      <c r="AK235" s="144">
        <v>396</v>
      </c>
      <c r="AL235" s="160">
        <v>247</v>
      </c>
      <c r="AM235" s="43">
        <f>+SUM(AJ235:AL235)</f>
        <v>95</v>
      </c>
      <c r="AN235" s="44">
        <f>+AM235+AG235+L235</f>
        <v>15322</v>
      </c>
      <c r="AQ235" s="43">
        <f t="shared" ref="AQ235:AQ237" si="366">K235/AQ$5</f>
        <v>-247.25</v>
      </c>
      <c r="AR235" s="43">
        <f t="shared" ref="AR235:AT237" si="367">AG235/AR$5</f>
        <v>210.27777777777777</v>
      </c>
      <c r="AS235" s="43">
        <f t="shared" si="367"/>
        <v>-208.42857142857142</v>
      </c>
      <c r="AT235" s="43">
        <f t="shared" si="367"/>
        <v>476.72727272727275</v>
      </c>
      <c r="AU235" s="43">
        <f t="shared" ref="AU235:AV237" si="368">AM235/AU$5</f>
        <v>31.666666666666668</v>
      </c>
      <c r="AV235" s="44">
        <f t="shared" si="368"/>
        <v>528.34482758620686</v>
      </c>
      <c r="AW235" s="122"/>
      <c r="AX235" s="43">
        <f>MEDIAN($D235:$K235)</f>
        <v>-558</v>
      </c>
      <c r="AY235" s="43">
        <f>MEDIAN($M235:$AF235)</f>
        <v>225</v>
      </c>
      <c r="AZ235" s="43">
        <f t="shared" ref="AZ235:AZ238" si="369">MEDIAN($AC235,$AD235,$Z235,$T235,$O235,Q235,AF235)</f>
        <v>-36</v>
      </c>
      <c r="BA235" s="43">
        <f>MEDIAN($AE235,$AB235,$AA235,$Y235,$V235,$U235,$S235,$R235,$P235,$N235,$M235)</f>
        <v>298</v>
      </c>
      <c r="BB235" s="43">
        <f>MEDIAN($AJ235:$AL235)</f>
        <v>247</v>
      </c>
      <c r="BC235" s="44">
        <f>MEDIAN((D235:K235,M235:V235,Y235:AF235,AJ235:AL235))</f>
        <v>152</v>
      </c>
    </row>
    <row r="236" spans="1:55" s="204" customFormat="1">
      <c r="A236" s="199"/>
      <c r="B236" s="200" t="s">
        <v>138</v>
      </c>
      <c r="C236" s="201"/>
      <c r="D236" s="144">
        <v>17852</v>
      </c>
      <c r="E236" s="160">
        <v>3653</v>
      </c>
      <c r="F236" s="160">
        <v>1337</v>
      </c>
      <c r="G236" s="160">
        <v>-3141</v>
      </c>
      <c r="H236" s="144">
        <v>5610</v>
      </c>
      <c r="I236" s="144">
        <v>2059</v>
      </c>
      <c r="J236" s="160">
        <v>4601</v>
      </c>
      <c r="K236" s="144">
        <v>-381</v>
      </c>
      <c r="L236" s="43">
        <f>+SUM(D236:K236)</f>
        <v>31590</v>
      </c>
      <c r="M236" s="160">
        <v>1428</v>
      </c>
      <c r="N236" s="160">
        <v>242</v>
      </c>
      <c r="O236" s="160">
        <v>2724</v>
      </c>
      <c r="P236" s="160">
        <v>-689</v>
      </c>
      <c r="Q236" s="160">
        <v>-107</v>
      </c>
      <c r="R236" s="160">
        <v>-7634</v>
      </c>
      <c r="S236" s="160">
        <v>-546</v>
      </c>
      <c r="T236" s="160">
        <v>541</v>
      </c>
      <c r="U236" s="160">
        <v>564</v>
      </c>
      <c r="V236" s="144">
        <v>123</v>
      </c>
      <c r="W236" s="144"/>
      <c r="X236" s="144"/>
      <c r="Y236" s="160">
        <v>46</v>
      </c>
      <c r="Z236" s="160">
        <v>2104</v>
      </c>
      <c r="AA236" s="250">
        <v>-2964</v>
      </c>
      <c r="AB236" s="160">
        <v>-1581</v>
      </c>
      <c r="AC236" s="160">
        <v>1259</v>
      </c>
      <c r="AD236" s="160">
        <v>-301</v>
      </c>
      <c r="AE236" s="160">
        <v>-1060</v>
      </c>
      <c r="AF236" s="160">
        <v>2573</v>
      </c>
      <c r="AG236" s="43">
        <f>+SUM(M236:AF236)</f>
        <v>-3278</v>
      </c>
      <c r="AH236" s="43">
        <f t="shared" si="364"/>
        <v>8793</v>
      </c>
      <c r="AI236" s="43">
        <f t="shared" si="365"/>
        <v>-12071</v>
      </c>
      <c r="AJ236" s="160">
        <v>-913</v>
      </c>
      <c r="AK236" s="144">
        <v>-1433</v>
      </c>
      <c r="AL236" s="160">
        <v>655</v>
      </c>
      <c r="AM236" s="43">
        <f>+SUM(AJ236:AL236)</f>
        <v>-1691</v>
      </c>
      <c r="AN236" s="44">
        <f>+AM236+AG236+L236</f>
        <v>26621</v>
      </c>
      <c r="AQ236" s="43">
        <f t="shared" si="366"/>
        <v>-47.625</v>
      </c>
      <c r="AR236" s="43">
        <f t="shared" si="367"/>
        <v>-182.11111111111111</v>
      </c>
      <c r="AS236" s="43">
        <f t="shared" si="367"/>
        <v>1256.1428571428571</v>
      </c>
      <c r="AT236" s="43">
        <f t="shared" si="367"/>
        <v>-1097.3636363636363</v>
      </c>
      <c r="AU236" s="43">
        <f t="shared" si="368"/>
        <v>-563.66666666666663</v>
      </c>
      <c r="AV236" s="44">
        <f t="shared" si="368"/>
        <v>917.9655172413793</v>
      </c>
      <c r="AW236" s="122"/>
      <c r="AX236" s="43">
        <f>MEDIAN($D236:$K236)</f>
        <v>2856</v>
      </c>
      <c r="AY236" s="43">
        <f>MEDIAN($M236:$AF236)</f>
        <v>84.5</v>
      </c>
      <c r="AZ236" s="43">
        <f t="shared" si="369"/>
        <v>1259</v>
      </c>
      <c r="BA236" s="43">
        <f>MEDIAN($AE236,$AB236,$AA236,$Y236,$V236,$U236,$S236,$R236,$P236,$N236,$M236)</f>
        <v>-546</v>
      </c>
      <c r="BB236" s="43">
        <f>MEDIAN($AJ236:$AL236)</f>
        <v>-913</v>
      </c>
      <c r="BC236" s="44">
        <f>MEDIAN((D236:K236,M236:V236,Y236:AF236,AJ236:AL236))</f>
        <v>242</v>
      </c>
    </row>
    <row r="237" spans="1:55" s="204" customFormat="1">
      <c r="A237" s="199"/>
      <c r="B237" s="200" t="s">
        <v>125</v>
      </c>
      <c r="C237" s="201"/>
      <c r="D237" s="144">
        <v>-8611</v>
      </c>
      <c r="E237" s="160">
        <v>-2692</v>
      </c>
      <c r="F237" s="160"/>
      <c r="G237" s="160">
        <v>2764</v>
      </c>
      <c r="H237" s="144">
        <v>0</v>
      </c>
      <c r="I237" s="144">
        <v>-39</v>
      </c>
      <c r="J237" s="160">
        <v>762</v>
      </c>
      <c r="K237" s="144"/>
      <c r="L237" s="43">
        <f>+SUM(D237:K237)</f>
        <v>-7816</v>
      </c>
      <c r="M237" s="160"/>
      <c r="N237" s="160">
        <v>-1341</v>
      </c>
      <c r="O237" s="160"/>
      <c r="P237" s="160">
        <v>179</v>
      </c>
      <c r="Q237" s="160">
        <v>30</v>
      </c>
      <c r="R237" s="160">
        <v>75</v>
      </c>
      <c r="S237" s="160">
        <v>0</v>
      </c>
      <c r="T237" s="160">
        <v>0</v>
      </c>
      <c r="U237" s="160">
        <v>-509</v>
      </c>
      <c r="V237" s="144">
        <v>-113</v>
      </c>
      <c r="W237" s="144"/>
      <c r="X237" s="144"/>
      <c r="Y237" s="160"/>
      <c r="Z237" s="160"/>
      <c r="AA237" s="250"/>
      <c r="AB237" s="160"/>
      <c r="AC237" s="160"/>
      <c r="AD237" s="160"/>
      <c r="AE237" s="160"/>
      <c r="AF237" s="160"/>
      <c r="AG237" s="43">
        <f>+SUM(M237:AF237)</f>
        <v>-1679</v>
      </c>
      <c r="AH237" s="43">
        <f t="shared" si="364"/>
        <v>30</v>
      </c>
      <c r="AI237" s="43">
        <f t="shared" si="365"/>
        <v>-1709</v>
      </c>
      <c r="AJ237" s="160">
        <v>0</v>
      </c>
      <c r="AK237" s="144"/>
      <c r="AL237" s="160">
        <v>0</v>
      </c>
      <c r="AM237" s="43">
        <f>+SUM(AJ237:AL237)</f>
        <v>0</v>
      </c>
      <c r="AN237" s="44">
        <f>+AM237+AG237+L237</f>
        <v>-9495</v>
      </c>
      <c r="AQ237" s="43">
        <f t="shared" si="366"/>
        <v>0</v>
      </c>
      <c r="AR237" s="43">
        <f t="shared" si="367"/>
        <v>-93.277777777777771</v>
      </c>
      <c r="AS237" s="43">
        <f t="shared" si="367"/>
        <v>4.2857142857142856</v>
      </c>
      <c r="AT237" s="43">
        <f t="shared" si="367"/>
        <v>-155.36363636363637</v>
      </c>
      <c r="AU237" s="43">
        <f t="shared" si="368"/>
        <v>0</v>
      </c>
      <c r="AV237" s="44">
        <f t="shared" si="368"/>
        <v>-327.41379310344826</v>
      </c>
      <c r="AW237" s="122"/>
      <c r="AX237" s="258">
        <f>MEDIAN($D237:$K237)</f>
        <v>-19.5</v>
      </c>
      <c r="AY237" s="258">
        <f>MEDIAN($M237:$AF237)</f>
        <v>0</v>
      </c>
      <c r="AZ237" s="258">
        <f t="shared" si="369"/>
        <v>15</v>
      </c>
      <c r="BA237" s="258">
        <f>MEDIAN($AE237,$AB237,$AA237,$Y237,$V237,$U237,$S237,$R237,$P237,$N237,$M237)</f>
        <v>-56.5</v>
      </c>
      <c r="BB237" s="258">
        <f>MEDIAN($AJ237:$AL237)</f>
        <v>0</v>
      </c>
      <c r="BC237" s="44">
        <f>MEDIAN((D237:K237,M237:V237,Y237:AF237,AJ237:AL237))</f>
        <v>0</v>
      </c>
    </row>
    <row r="238" spans="1:55" s="204" customFormat="1">
      <c r="A238" s="199"/>
      <c r="B238" s="200"/>
      <c r="C238" s="201"/>
      <c r="D238" s="46">
        <f t="shared" ref="D238:V238" si="370">SUM(D235:D237)</f>
        <v>10015</v>
      </c>
      <c r="E238" s="252">
        <f t="shared" si="370"/>
        <v>507</v>
      </c>
      <c r="F238" s="252">
        <f t="shared" si="370"/>
        <v>675</v>
      </c>
      <c r="G238" s="252">
        <f t="shared" si="370"/>
        <v>-5305</v>
      </c>
      <c r="H238" s="118">
        <f t="shared" si="370"/>
        <v>25095</v>
      </c>
      <c r="I238" s="118">
        <f t="shared" si="370"/>
        <v>5318</v>
      </c>
      <c r="J238" s="252">
        <f t="shared" si="370"/>
        <v>1270</v>
      </c>
      <c r="K238" s="118">
        <f t="shared" si="370"/>
        <v>-2359</v>
      </c>
      <c r="L238" s="45">
        <f t="shared" si="370"/>
        <v>35216</v>
      </c>
      <c r="M238" s="252">
        <f t="shared" si="370"/>
        <v>1760</v>
      </c>
      <c r="N238" s="252">
        <f t="shared" si="370"/>
        <v>-102</v>
      </c>
      <c r="O238" s="252">
        <f t="shared" si="370"/>
        <v>2152</v>
      </c>
      <c r="P238" s="252">
        <f t="shared" si="370"/>
        <v>-358</v>
      </c>
      <c r="Q238" s="252">
        <f t="shared" si="370"/>
        <v>-863</v>
      </c>
      <c r="R238" s="252">
        <f t="shared" si="370"/>
        <v>-7261</v>
      </c>
      <c r="S238" s="252">
        <f t="shared" si="370"/>
        <v>-480</v>
      </c>
      <c r="T238" s="252">
        <f t="shared" si="370"/>
        <v>505</v>
      </c>
      <c r="U238" s="252">
        <f t="shared" si="370"/>
        <v>1192</v>
      </c>
      <c r="V238" s="118">
        <f t="shared" si="370"/>
        <v>-409</v>
      </c>
      <c r="W238" s="118"/>
      <c r="X238" s="118"/>
      <c r="Y238" s="252">
        <f t="shared" ref="Y238:AN238" si="371">SUM(Y235:Y237)</f>
        <v>195</v>
      </c>
      <c r="Z238" s="252">
        <f t="shared" si="371"/>
        <v>3076</v>
      </c>
      <c r="AA238" s="292">
        <f t="shared" si="371"/>
        <v>-250</v>
      </c>
      <c r="AB238" s="252">
        <f t="shared" si="371"/>
        <v>-2386</v>
      </c>
      <c r="AC238" s="252">
        <f t="shared" si="371"/>
        <v>1885</v>
      </c>
      <c r="AD238" s="252">
        <f t="shared" si="371"/>
        <v>40</v>
      </c>
      <c r="AE238" s="252">
        <f t="shared" si="371"/>
        <v>-437</v>
      </c>
      <c r="AF238" s="252">
        <f t="shared" si="371"/>
        <v>569</v>
      </c>
      <c r="AG238" s="45">
        <f t="shared" si="371"/>
        <v>-1172</v>
      </c>
      <c r="AH238" s="45">
        <f t="shared" si="364"/>
        <v>7364</v>
      </c>
      <c r="AI238" s="45">
        <f t="shared" si="365"/>
        <v>-8536</v>
      </c>
      <c r="AJ238" s="252">
        <f t="shared" si="371"/>
        <v>-1461</v>
      </c>
      <c r="AK238" s="118">
        <f t="shared" si="371"/>
        <v>-1037</v>
      </c>
      <c r="AL238" s="252">
        <f t="shared" si="371"/>
        <v>902</v>
      </c>
      <c r="AM238" s="45">
        <f t="shared" si="371"/>
        <v>-1596</v>
      </c>
      <c r="AN238" s="211">
        <f t="shared" si="371"/>
        <v>32448</v>
      </c>
      <c r="AQ238" s="45">
        <f>K238/AQ$5</f>
        <v>-294.875</v>
      </c>
      <c r="AR238" s="45">
        <f>AG238/AR$5</f>
        <v>-65.111111111111114</v>
      </c>
      <c r="AS238" s="45">
        <f>AH238/AS$5</f>
        <v>1052</v>
      </c>
      <c r="AT238" s="45">
        <f>AI238/AT$5</f>
        <v>-776</v>
      </c>
      <c r="AU238" s="45">
        <f>AM238/AU$5</f>
        <v>-532</v>
      </c>
      <c r="AV238" s="211">
        <f>AN238/AV$5</f>
        <v>1118.8965517241379</v>
      </c>
      <c r="AW238" s="122"/>
      <c r="AX238" s="43">
        <f>MEDIAN($D238:$K238)</f>
        <v>972.5</v>
      </c>
      <c r="AY238" s="43">
        <f>MEDIAN($M238:$AF238)</f>
        <v>-31</v>
      </c>
      <c r="AZ238" s="43">
        <f t="shared" si="369"/>
        <v>569</v>
      </c>
      <c r="BA238" s="43">
        <f>MEDIAN($AE238,$AB238,$AA238,$Y238,$V238,$U238,$S238,$R238,$P238,$N238,$M238)</f>
        <v>-358</v>
      </c>
      <c r="BB238" s="43">
        <f>MEDIAN($AJ238:$AL238)</f>
        <v>-1037</v>
      </c>
      <c r="BC238" s="211">
        <f>MEDIAN((D238:K238,M238:V238,Y238:AF238,AJ238:AL238))</f>
        <v>195</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72">D225+D232+D238</f>
        <v>55740</v>
      </c>
      <c r="E240" s="256">
        <f t="shared" si="372"/>
        <v>5794</v>
      </c>
      <c r="F240" s="256">
        <f t="shared" si="372"/>
        <v>55661</v>
      </c>
      <c r="G240" s="256">
        <f t="shared" si="372"/>
        <v>121367</v>
      </c>
      <c r="H240" s="256">
        <f t="shared" si="372"/>
        <v>44367</v>
      </c>
      <c r="I240" s="256">
        <f t="shared" si="372"/>
        <v>83225</v>
      </c>
      <c r="J240" s="256">
        <f t="shared" si="372"/>
        <v>29035</v>
      </c>
      <c r="K240" s="256">
        <f t="shared" si="372"/>
        <v>51975</v>
      </c>
      <c r="L240" s="42">
        <f t="shared" si="372"/>
        <v>447164</v>
      </c>
      <c r="M240" s="256">
        <f t="shared" si="372"/>
        <v>3711</v>
      </c>
      <c r="N240" s="256">
        <f t="shared" si="372"/>
        <v>6633</v>
      </c>
      <c r="O240" s="256">
        <f t="shared" si="372"/>
        <v>13142</v>
      </c>
      <c r="P240" s="256">
        <f t="shared" si="372"/>
        <v>6659</v>
      </c>
      <c r="Q240" s="256">
        <f t="shared" si="372"/>
        <v>14231</v>
      </c>
      <c r="R240" s="256">
        <f t="shared" si="372"/>
        <v>-1857</v>
      </c>
      <c r="S240" s="256">
        <f t="shared" si="372"/>
        <v>3351</v>
      </c>
      <c r="T240" s="256">
        <f t="shared" si="372"/>
        <v>9000</v>
      </c>
      <c r="U240" s="256">
        <f t="shared" si="372"/>
        <v>7843</v>
      </c>
      <c r="V240" s="256">
        <f t="shared" si="372"/>
        <v>1764</v>
      </c>
      <c r="W240" s="256"/>
      <c r="X240" s="256"/>
      <c r="Y240" s="256">
        <f t="shared" ref="Y240:AN240" si="373">Y225+Y232+Y238</f>
        <v>11111</v>
      </c>
      <c r="Z240" s="256">
        <f t="shared" si="373"/>
        <v>19718</v>
      </c>
      <c r="AA240" s="256">
        <f t="shared" si="373"/>
        <v>5475</v>
      </c>
      <c r="AB240" s="256">
        <f t="shared" si="373"/>
        <v>2597</v>
      </c>
      <c r="AC240" s="256">
        <f t="shared" si="373"/>
        <v>11661</v>
      </c>
      <c r="AD240" s="256">
        <f t="shared" si="373"/>
        <v>5633</v>
      </c>
      <c r="AE240" s="256">
        <f t="shared" si="373"/>
        <v>2761</v>
      </c>
      <c r="AF240" s="256">
        <f t="shared" si="373"/>
        <v>4216</v>
      </c>
      <c r="AG240" s="42">
        <f t="shared" si="373"/>
        <v>127649</v>
      </c>
      <c r="AH240" s="42">
        <f t="shared" ref="AH240" si="374">O240+Q240+Z240+AC240+AD240+AF240+T240</f>
        <v>77601</v>
      </c>
      <c r="AI240" s="42">
        <f>M240+N240+P240+R240+S240+U240+V240+Y240+AA240+AB240+AE240</f>
        <v>50048</v>
      </c>
      <c r="AJ240" s="256">
        <f t="shared" si="373"/>
        <v>13975</v>
      </c>
      <c r="AK240" s="256">
        <f t="shared" si="373"/>
        <v>2025</v>
      </c>
      <c r="AL240" s="256">
        <f t="shared" si="373"/>
        <v>7218</v>
      </c>
      <c r="AM240" s="42">
        <f t="shared" si="373"/>
        <v>23218</v>
      </c>
      <c r="AN240" s="230">
        <f t="shared" si="373"/>
        <v>598031</v>
      </c>
      <c r="AQ240" s="42">
        <f t="shared" ref="AQ240" si="375">K240/AQ$5</f>
        <v>6496.875</v>
      </c>
      <c r="AR240" s="42">
        <f t="shared" ref="AR240:AT240" si="376">AG240/AR$5</f>
        <v>7091.6111111111113</v>
      </c>
      <c r="AS240" s="42">
        <f t="shared" si="376"/>
        <v>11085.857142857143</v>
      </c>
      <c r="AT240" s="42">
        <f t="shared" si="376"/>
        <v>4549.818181818182</v>
      </c>
      <c r="AU240" s="42">
        <f t="shared" ref="AU240:AV240" si="377">AM240/AU$5</f>
        <v>7739.333333333333</v>
      </c>
      <c r="AV240" s="230">
        <f t="shared" si="377"/>
        <v>20621.758620689656</v>
      </c>
      <c r="AW240" s="122"/>
      <c r="AX240" s="42">
        <f>MEDIAN($D240:$K240)</f>
        <v>53818</v>
      </c>
      <c r="AY240" s="42">
        <f>MEDIAN($M240:$AF240)</f>
        <v>6133</v>
      </c>
      <c r="AZ240" s="42">
        <f>MEDIAN($AC240,$AD240,$Z240,$T240,$O240,Q240,AF240)</f>
        <v>11661</v>
      </c>
      <c r="BA240" s="42">
        <f>MEDIAN($AE240,$AB240,$AA240,$Y240,$V240,$U240,$S240,$R240,$P240,$N240,$M240)</f>
        <v>3711</v>
      </c>
      <c r="BB240" s="42">
        <f>MEDIAN($AJ240:$AL240)</f>
        <v>7218</v>
      </c>
      <c r="BC240" s="230">
        <f>MEDIAN((D240:K240,M240:V240,Y240:AF240,AJ240:AL240))</f>
        <v>7843</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5">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2012</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v>30</v>
      </c>
      <c r="F249" s="162"/>
      <c r="G249" s="162"/>
      <c r="H249" s="137">
        <v>35</v>
      </c>
      <c r="I249" s="137">
        <v>35</v>
      </c>
      <c r="J249" s="162">
        <v>104</v>
      </c>
      <c r="K249" s="137">
        <v>42</v>
      </c>
      <c r="L249" s="22">
        <f>+SUM(D249:K249)</f>
        <v>246</v>
      </c>
      <c r="M249" s="162">
        <v>50</v>
      </c>
      <c r="N249" s="162">
        <v>55</v>
      </c>
      <c r="O249" s="162">
        <v>91</v>
      </c>
      <c r="P249" s="162">
        <v>104</v>
      </c>
      <c r="Q249" s="162">
        <v>133</v>
      </c>
      <c r="R249" s="162">
        <v>33</v>
      </c>
      <c r="S249" s="162">
        <v>106</v>
      </c>
      <c r="T249" s="162">
        <v>15</v>
      </c>
      <c r="U249" s="162">
        <v>22</v>
      </c>
      <c r="V249" s="137">
        <v>14</v>
      </c>
      <c r="W249" s="137"/>
      <c r="X249" s="137"/>
      <c r="Y249" s="162">
        <v>0</v>
      </c>
      <c r="Z249" s="162">
        <v>170</v>
      </c>
      <c r="AA249" s="271">
        <v>68</v>
      </c>
      <c r="AB249" s="162">
        <v>70</v>
      </c>
      <c r="AC249" s="162">
        <v>109</v>
      </c>
      <c r="AD249" s="162">
        <v>52</v>
      </c>
      <c r="AE249" s="162">
        <v>39</v>
      </c>
      <c r="AF249" s="162">
        <v>47</v>
      </c>
      <c r="AG249" s="22">
        <f>+SUM(M249:AF249)</f>
        <v>1178</v>
      </c>
      <c r="AH249" s="22">
        <f t="shared" ref="AH249:AH254" si="378">O249+Q249+Z249+AC249+AD249+AF249+T249</f>
        <v>617</v>
      </c>
      <c r="AI249" s="22">
        <f t="shared" ref="AI249:AI254" si="379">M249+N249+P249+R249+S249+U249+V249+Y249+AA249+AB249+AE249</f>
        <v>561</v>
      </c>
      <c r="AJ249" s="162">
        <v>0</v>
      </c>
      <c r="AK249" s="137"/>
      <c r="AL249" s="162">
        <v>502</v>
      </c>
      <c r="AM249" s="22">
        <f>+SUM(AJ249:AL249)</f>
        <v>502</v>
      </c>
      <c r="AN249" s="24">
        <f>+AM249+AG249+L249</f>
        <v>1926</v>
      </c>
      <c r="AQ249" s="43">
        <f t="shared" ref="AQ249:AQ253" si="380">K249/AQ$5</f>
        <v>5.25</v>
      </c>
      <c r="AR249" s="43">
        <f t="shared" ref="AR249:AT253" si="381">AG249/AR$5</f>
        <v>65.444444444444443</v>
      </c>
      <c r="AS249" s="43">
        <f t="shared" si="381"/>
        <v>88.142857142857139</v>
      </c>
      <c r="AT249" s="43">
        <f t="shared" si="381"/>
        <v>51</v>
      </c>
      <c r="AU249" s="43">
        <f t="shared" ref="AU249:AV253" si="382">AM249/AU$5</f>
        <v>167.33333333333334</v>
      </c>
      <c r="AV249" s="44">
        <f t="shared" si="382"/>
        <v>66.41379310344827</v>
      </c>
      <c r="AW249" s="23"/>
      <c r="AX249" s="22">
        <f t="shared" ref="AX249:AX254" si="383">MEDIAN($D249:$K249)</f>
        <v>35</v>
      </c>
      <c r="AY249" s="22">
        <f t="shared" ref="AY249:AY254" si="384">MEDIAN($M249:$AF249)</f>
        <v>53.5</v>
      </c>
      <c r="AZ249" s="22">
        <f t="shared" ref="AZ249:AZ254" si="385">MEDIAN($AC249,$AD249,$Z249,$T249,$O249,Q249,AF249)</f>
        <v>91</v>
      </c>
      <c r="BA249" s="22">
        <f t="shared" ref="BA249:BA254" si="386">MEDIAN($AE249,$AB249,$AA249,$Y249,$V249,$U249,$S249,$R249,$P249,$N249,$M249)</f>
        <v>50</v>
      </c>
      <c r="BB249" s="22">
        <f t="shared" ref="BB249:BB254" si="387">MEDIAN($AJ249:$AL249)</f>
        <v>251</v>
      </c>
      <c r="BC249" s="24">
        <f>MEDIAN((D249:K249,M249:V249,Y249:AF249,AJ249:AL249))</f>
        <v>48.5</v>
      </c>
    </row>
    <row r="250" spans="1:55" s="204" customFormat="1">
      <c r="A250" s="199"/>
      <c r="B250" s="200"/>
      <c r="C250" s="201" t="s">
        <v>130</v>
      </c>
      <c r="D250" s="137">
        <v>1402</v>
      </c>
      <c r="E250" s="162">
        <v>1374</v>
      </c>
      <c r="F250" s="162">
        <v>111</v>
      </c>
      <c r="G250" s="162"/>
      <c r="H250" s="137">
        <v>152</v>
      </c>
      <c r="I250" s="137">
        <v>112</v>
      </c>
      <c r="J250" s="162">
        <v>0</v>
      </c>
      <c r="K250" s="137">
        <v>76</v>
      </c>
      <c r="L250" s="22">
        <f>+SUM(D250:K250)</f>
        <v>3227</v>
      </c>
      <c r="M250" s="162">
        <v>1859</v>
      </c>
      <c r="N250" s="162">
        <v>2810</v>
      </c>
      <c r="O250" s="162">
        <v>2938</v>
      </c>
      <c r="P250" s="162">
        <v>2545</v>
      </c>
      <c r="Q250" s="162">
        <v>4928</v>
      </c>
      <c r="R250" s="162">
        <v>2075</v>
      </c>
      <c r="S250" s="162">
        <v>2658</v>
      </c>
      <c r="T250" s="162">
        <v>1699</v>
      </c>
      <c r="U250" s="162">
        <v>3022</v>
      </c>
      <c r="V250" s="137">
        <v>2009</v>
      </c>
      <c r="W250" s="137"/>
      <c r="X250" s="137"/>
      <c r="Y250" s="162">
        <v>3708</v>
      </c>
      <c r="Z250" s="162">
        <v>4379</v>
      </c>
      <c r="AA250" s="271">
        <v>2159</v>
      </c>
      <c r="AB250" s="162">
        <v>2295</v>
      </c>
      <c r="AC250" s="162">
        <v>2684</v>
      </c>
      <c r="AD250" s="162">
        <v>3232</v>
      </c>
      <c r="AE250" s="162">
        <v>1632</v>
      </c>
      <c r="AF250" s="162">
        <v>2313</v>
      </c>
      <c r="AG250" s="22">
        <f>+SUM(M250:AF250)</f>
        <v>48945</v>
      </c>
      <c r="AH250" s="22">
        <f t="shared" si="378"/>
        <v>22173</v>
      </c>
      <c r="AI250" s="22">
        <f t="shared" si="379"/>
        <v>26772</v>
      </c>
      <c r="AJ250" s="162">
        <v>19522</v>
      </c>
      <c r="AK250" s="137">
        <v>358</v>
      </c>
      <c r="AL250" s="162">
        <v>1673</v>
      </c>
      <c r="AM250" s="22">
        <f>+SUM(AJ250:AL250)</f>
        <v>21553</v>
      </c>
      <c r="AN250" s="24">
        <f>+AM250+AG250+L250</f>
        <v>73725</v>
      </c>
      <c r="AQ250" s="43">
        <f t="shared" si="380"/>
        <v>9.5</v>
      </c>
      <c r="AR250" s="43">
        <f t="shared" si="381"/>
        <v>2719.1666666666665</v>
      </c>
      <c r="AS250" s="43">
        <f t="shared" si="381"/>
        <v>3167.5714285714284</v>
      </c>
      <c r="AT250" s="43">
        <f t="shared" si="381"/>
        <v>2433.818181818182</v>
      </c>
      <c r="AU250" s="43">
        <f t="shared" si="382"/>
        <v>7184.333333333333</v>
      </c>
      <c r="AV250" s="44">
        <f t="shared" si="382"/>
        <v>2542.2413793103447</v>
      </c>
      <c r="AW250" s="23"/>
      <c r="AX250" s="22">
        <f t="shared" si="383"/>
        <v>112</v>
      </c>
      <c r="AY250" s="22">
        <f t="shared" si="384"/>
        <v>2601.5</v>
      </c>
      <c r="AZ250" s="22">
        <f t="shared" si="385"/>
        <v>2938</v>
      </c>
      <c r="BA250" s="22">
        <f t="shared" si="386"/>
        <v>2295</v>
      </c>
      <c r="BB250" s="22">
        <f t="shared" si="387"/>
        <v>1673</v>
      </c>
      <c r="BC250" s="24">
        <f>MEDIAN((D250:K250,M250:V250,Y250:AF250,AJ250:AL250))</f>
        <v>2117</v>
      </c>
    </row>
    <row r="251" spans="1:55" s="204" customFormat="1">
      <c r="A251" s="199"/>
      <c r="B251" s="200"/>
      <c r="C251" s="201" t="s">
        <v>129</v>
      </c>
      <c r="D251" s="137">
        <v>12639</v>
      </c>
      <c r="E251" s="162">
        <v>1361</v>
      </c>
      <c r="F251" s="162">
        <v>13651</v>
      </c>
      <c r="G251" s="162">
        <v>22752</v>
      </c>
      <c r="H251" s="137">
        <v>10012</v>
      </c>
      <c r="I251" s="137">
        <v>14392</v>
      </c>
      <c r="J251" s="162">
        <v>7294</v>
      </c>
      <c r="K251" s="137">
        <v>12766</v>
      </c>
      <c r="L251" s="22">
        <f>+SUM(D251:K251)</f>
        <v>94867</v>
      </c>
      <c r="M251" s="162"/>
      <c r="N251" s="162"/>
      <c r="O251" s="162">
        <v>2347</v>
      </c>
      <c r="P251" s="162">
        <v>1181</v>
      </c>
      <c r="Q251" s="162">
        <v>1987</v>
      </c>
      <c r="R251" s="162">
        <v>417</v>
      </c>
      <c r="S251" s="162">
        <v>400</v>
      </c>
      <c r="T251" s="162">
        <v>1675</v>
      </c>
      <c r="U251" s="162">
        <v>475</v>
      </c>
      <c r="V251" s="137"/>
      <c r="W251" s="137"/>
      <c r="X251" s="137"/>
      <c r="Y251" s="162">
        <v>1857</v>
      </c>
      <c r="Z251" s="162">
        <v>3838</v>
      </c>
      <c r="AA251" s="271">
        <v>1096</v>
      </c>
      <c r="AB251" s="162">
        <v>690</v>
      </c>
      <c r="AC251" s="162">
        <v>2317</v>
      </c>
      <c r="AD251" s="162"/>
      <c r="AE251" s="162">
        <v>154</v>
      </c>
      <c r="AF251" s="162">
        <v>1015</v>
      </c>
      <c r="AG251" s="22">
        <f>+SUM(M251:AF251)</f>
        <v>19449</v>
      </c>
      <c r="AH251" s="22">
        <f t="shared" si="378"/>
        <v>13179</v>
      </c>
      <c r="AI251" s="22">
        <f t="shared" si="379"/>
        <v>6270</v>
      </c>
      <c r="AJ251" s="162">
        <v>972</v>
      </c>
      <c r="AK251" s="137">
        <v>834</v>
      </c>
      <c r="AL251" s="162">
        <v>1105</v>
      </c>
      <c r="AM251" s="22">
        <f>+SUM(AJ251:AL251)</f>
        <v>2911</v>
      </c>
      <c r="AN251" s="24">
        <f>+AM251+AG251+L251</f>
        <v>117227</v>
      </c>
      <c r="AQ251" s="43">
        <f t="shared" si="380"/>
        <v>1595.75</v>
      </c>
      <c r="AR251" s="43">
        <f t="shared" si="381"/>
        <v>1080.5</v>
      </c>
      <c r="AS251" s="43">
        <f t="shared" si="381"/>
        <v>1882.7142857142858</v>
      </c>
      <c r="AT251" s="43">
        <f t="shared" si="381"/>
        <v>570</v>
      </c>
      <c r="AU251" s="43">
        <f t="shared" si="382"/>
        <v>970.33333333333337</v>
      </c>
      <c r="AV251" s="44">
        <f t="shared" si="382"/>
        <v>4042.3103448275861</v>
      </c>
      <c r="AW251" s="23"/>
      <c r="AX251" s="22">
        <f t="shared" si="383"/>
        <v>12702.5</v>
      </c>
      <c r="AY251" s="22">
        <f t="shared" si="384"/>
        <v>1138.5</v>
      </c>
      <c r="AZ251" s="22">
        <f t="shared" si="385"/>
        <v>2152</v>
      </c>
      <c r="BA251" s="22">
        <f t="shared" si="386"/>
        <v>582.5</v>
      </c>
      <c r="BB251" s="22">
        <f t="shared" si="387"/>
        <v>972</v>
      </c>
      <c r="BC251" s="24">
        <f>MEDIAN((D251:K251,M251:V251,Y251:AF251,AJ251:AL251))</f>
        <v>1675</v>
      </c>
    </row>
    <row r="252" spans="1:55" s="204" customFormat="1">
      <c r="A252" s="199"/>
      <c r="B252" s="200"/>
      <c r="C252" s="201" t="s">
        <v>128</v>
      </c>
      <c r="D252" s="137">
        <v>965</v>
      </c>
      <c r="E252" s="162">
        <v>91</v>
      </c>
      <c r="F252" s="162">
        <v>2049</v>
      </c>
      <c r="G252" s="162">
        <v>3947</v>
      </c>
      <c r="H252" s="137">
        <v>972</v>
      </c>
      <c r="I252" s="137">
        <v>1285</v>
      </c>
      <c r="J252" s="162">
        <v>863</v>
      </c>
      <c r="K252" s="137">
        <v>1302</v>
      </c>
      <c r="L252" s="22">
        <f>+SUM(D252:K252)</f>
        <v>11474</v>
      </c>
      <c r="M252" s="162"/>
      <c r="N252" s="162"/>
      <c r="O252" s="162"/>
      <c r="P252" s="162">
        <v>16</v>
      </c>
      <c r="Q252" s="162">
        <v>1</v>
      </c>
      <c r="R252" s="162">
        <v>0</v>
      </c>
      <c r="S252" s="162"/>
      <c r="T252" s="162">
        <v>50</v>
      </c>
      <c r="U252" s="162">
        <v>42</v>
      </c>
      <c r="V252" s="137"/>
      <c r="W252" s="137"/>
      <c r="X252" s="137"/>
      <c r="Y252" s="162">
        <v>0</v>
      </c>
      <c r="Z252" s="162">
        <v>228</v>
      </c>
      <c r="AA252" s="271">
        <v>19</v>
      </c>
      <c r="AB252" s="162"/>
      <c r="AC252" s="162">
        <v>60</v>
      </c>
      <c r="AD252" s="162"/>
      <c r="AE252" s="162"/>
      <c r="AF252" s="162">
        <v>189</v>
      </c>
      <c r="AG252" s="22">
        <f>+SUM(M252:AF252)</f>
        <v>605</v>
      </c>
      <c r="AH252" s="22">
        <f t="shared" si="378"/>
        <v>528</v>
      </c>
      <c r="AI252" s="22">
        <f t="shared" si="379"/>
        <v>77</v>
      </c>
      <c r="AJ252" s="162">
        <v>0</v>
      </c>
      <c r="AK252" s="137">
        <v>141</v>
      </c>
      <c r="AL252" s="162">
        <v>42</v>
      </c>
      <c r="AM252" s="22">
        <f>+SUM(AJ252:AL252)</f>
        <v>183</v>
      </c>
      <c r="AN252" s="24">
        <f>+AM252+AG252+L252</f>
        <v>12262</v>
      </c>
      <c r="AQ252" s="43">
        <f t="shared" si="380"/>
        <v>162.75</v>
      </c>
      <c r="AR252" s="43">
        <f t="shared" si="381"/>
        <v>33.611111111111114</v>
      </c>
      <c r="AS252" s="43">
        <f t="shared" si="381"/>
        <v>75.428571428571431</v>
      </c>
      <c r="AT252" s="43">
        <f t="shared" si="381"/>
        <v>7</v>
      </c>
      <c r="AU252" s="43">
        <f t="shared" si="382"/>
        <v>61</v>
      </c>
      <c r="AV252" s="44">
        <f t="shared" si="382"/>
        <v>422.82758620689657</v>
      </c>
      <c r="AW252" s="23"/>
      <c r="AX252" s="22">
        <f t="shared" si="383"/>
        <v>1128.5</v>
      </c>
      <c r="AY252" s="22">
        <f t="shared" si="384"/>
        <v>30.5</v>
      </c>
      <c r="AZ252" s="22">
        <f t="shared" si="385"/>
        <v>60</v>
      </c>
      <c r="BA252" s="22">
        <f t="shared" si="386"/>
        <v>16</v>
      </c>
      <c r="BB252" s="22">
        <f t="shared" si="387"/>
        <v>42</v>
      </c>
      <c r="BC252" s="24">
        <f>MEDIAN((D252:K252,M252:V252,Y252:AF252,AJ252:AL252))</f>
        <v>91</v>
      </c>
    </row>
    <row r="253" spans="1:55" s="204" customFormat="1">
      <c r="A253" s="199"/>
      <c r="B253" s="200"/>
      <c r="C253" s="201" t="s">
        <v>127</v>
      </c>
      <c r="D253" s="137">
        <v>618</v>
      </c>
      <c r="E253" s="162">
        <v>257</v>
      </c>
      <c r="F253" s="162">
        <v>1025</v>
      </c>
      <c r="G253" s="162">
        <v>2331</v>
      </c>
      <c r="H253" s="137">
        <v>1045</v>
      </c>
      <c r="I253" s="137">
        <v>1624</v>
      </c>
      <c r="J253" s="162">
        <v>613</v>
      </c>
      <c r="K253" s="137">
        <v>1118</v>
      </c>
      <c r="L253" s="22">
        <f>+SUM(D253:K253)</f>
        <v>8631</v>
      </c>
      <c r="M253" s="162"/>
      <c r="N253" s="162"/>
      <c r="O253" s="162"/>
      <c r="P253" s="162">
        <v>71</v>
      </c>
      <c r="Q253" s="162">
        <v>0</v>
      </c>
      <c r="R253" s="162">
        <v>0</v>
      </c>
      <c r="S253" s="162"/>
      <c r="T253" s="162">
        <v>21</v>
      </c>
      <c r="U253" s="162">
        <v>21</v>
      </c>
      <c r="V253" s="137"/>
      <c r="W253" s="137"/>
      <c r="X253" s="137"/>
      <c r="Y253" s="162">
        <v>0</v>
      </c>
      <c r="Z253" s="162">
        <v>165</v>
      </c>
      <c r="AA253" s="271"/>
      <c r="AB253" s="162"/>
      <c r="AC253" s="162">
        <v>27</v>
      </c>
      <c r="AD253" s="162"/>
      <c r="AE253" s="162"/>
      <c r="AF253" s="162"/>
      <c r="AG253" s="22">
        <f>+SUM(M253:AF253)</f>
        <v>305</v>
      </c>
      <c r="AH253" s="22">
        <f t="shared" si="378"/>
        <v>213</v>
      </c>
      <c r="AI253" s="22">
        <f t="shared" si="379"/>
        <v>92</v>
      </c>
      <c r="AJ253" s="162">
        <v>0</v>
      </c>
      <c r="AK253" s="137"/>
      <c r="AL253" s="162">
        <v>79</v>
      </c>
      <c r="AM253" s="22">
        <f>+SUM(AJ253:AL253)</f>
        <v>79</v>
      </c>
      <c r="AN253" s="24">
        <f>+AM253+AG253+L253</f>
        <v>9015</v>
      </c>
      <c r="AQ253" s="43">
        <f t="shared" si="380"/>
        <v>139.75</v>
      </c>
      <c r="AR253" s="43">
        <f t="shared" si="381"/>
        <v>16.944444444444443</v>
      </c>
      <c r="AS253" s="43">
        <f t="shared" si="381"/>
        <v>30.428571428571427</v>
      </c>
      <c r="AT253" s="43">
        <f t="shared" si="381"/>
        <v>8.3636363636363633</v>
      </c>
      <c r="AU253" s="43">
        <f t="shared" si="382"/>
        <v>26.333333333333332</v>
      </c>
      <c r="AV253" s="44">
        <f t="shared" si="382"/>
        <v>310.86206896551727</v>
      </c>
      <c r="AW253" s="23"/>
      <c r="AX253" s="276">
        <f t="shared" si="383"/>
        <v>1035</v>
      </c>
      <c r="AY253" s="276">
        <f t="shared" si="384"/>
        <v>21</v>
      </c>
      <c r="AZ253" s="276">
        <f t="shared" si="385"/>
        <v>24</v>
      </c>
      <c r="BA253" s="276">
        <f t="shared" si="386"/>
        <v>10.5</v>
      </c>
      <c r="BB253" s="276">
        <f t="shared" si="387"/>
        <v>39.5</v>
      </c>
      <c r="BC253" s="24">
        <f>MEDIAN((D253:K253,M253:V253,Y253:AF253,AJ253:AL253))</f>
        <v>122</v>
      </c>
    </row>
    <row r="254" spans="1:55" s="204" customFormat="1">
      <c r="A254" s="199"/>
      <c r="B254" s="200"/>
      <c r="C254" s="201" t="s">
        <v>132</v>
      </c>
      <c r="D254" s="110">
        <f t="shared" ref="D254:V254" si="388">SUM(D249:D253)</f>
        <v>15624</v>
      </c>
      <c r="E254" s="28">
        <f t="shared" si="388"/>
        <v>3113</v>
      </c>
      <c r="F254" s="28">
        <f t="shared" si="388"/>
        <v>16836</v>
      </c>
      <c r="G254" s="28">
        <f t="shared" si="388"/>
        <v>29030</v>
      </c>
      <c r="H254" s="141">
        <f t="shared" si="388"/>
        <v>12216</v>
      </c>
      <c r="I254" s="141">
        <f t="shared" si="388"/>
        <v>17448</v>
      </c>
      <c r="J254" s="28">
        <f t="shared" si="388"/>
        <v>8874</v>
      </c>
      <c r="K254" s="141">
        <f t="shared" si="388"/>
        <v>15304</v>
      </c>
      <c r="L254" s="25">
        <f t="shared" si="388"/>
        <v>118445</v>
      </c>
      <c r="M254" s="28">
        <f t="shared" si="388"/>
        <v>1909</v>
      </c>
      <c r="N254" s="28">
        <f t="shared" si="388"/>
        <v>2865</v>
      </c>
      <c r="O254" s="28">
        <f t="shared" si="388"/>
        <v>5376</v>
      </c>
      <c r="P254" s="28">
        <f t="shared" si="388"/>
        <v>3917</v>
      </c>
      <c r="Q254" s="28">
        <f t="shared" si="388"/>
        <v>7049</v>
      </c>
      <c r="R254" s="28">
        <f t="shared" si="388"/>
        <v>2525</v>
      </c>
      <c r="S254" s="28">
        <f t="shared" si="388"/>
        <v>3164</v>
      </c>
      <c r="T254" s="28">
        <f t="shared" si="388"/>
        <v>3460</v>
      </c>
      <c r="U254" s="28">
        <f t="shared" si="388"/>
        <v>3582</v>
      </c>
      <c r="V254" s="141">
        <f t="shared" si="388"/>
        <v>2023</v>
      </c>
      <c r="W254" s="141"/>
      <c r="X254" s="141"/>
      <c r="Y254" s="28">
        <f t="shared" ref="Y254:AN254" si="389">SUM(Y249:Y253)</f>
        <v>5565</v>
      </c>
      <c r="Z254" s="28">
        <f t="shared" si="389"/>
        <v>8780</v>
      </c>
      <c r="AA254" s="29">
        <f t="shared" si="389"/>
        <v>3342</v>
      </c>
      <c r="AB254" s="28">
        <f t="shared" si="389"/>
        <v>3055</v>
      </c>
      <c r="AC254" s="28">
        <f t="shared" si="389"/>
        <v>5197</v>
      </c>
      <c r="AD254" s="28">
        <f t="shared" si="389"/>
        <v>3284</v>
      </c>
      <c r="AE254" s="28">
        <f t="shared" si="389"/>
        <v>1825</v>
      </c>
      <c r="AF254" s="28">
        <f t="shared" si="389"/>
        <v>3564</v>
      </c>
      <c r="AG254" s="25">
        <f t="shared" si="389"/>
        <v>70482</v>
      </c>
      <c r="AH254" s="25">
        <f t="shared" si="378"/>
        <v>36710</v>
      </c>
      <c r="AI254" s="25">
        <f t="shared" si="379"/>
        <v>33772</v>
      </c>
      <c r="AJ254" s="28">
        <f t="shared" si="389"/>
        <v>20494</v>
      </c>
      <c r="AK254" s="141">
        <f t="shared" si="389"/>
        <v>1333</v>
      </c>
      <c r="AL254" s="28">
        <f t="shared" si="389"/>
        <v>3401</v>
      </c>
      <c r="AM254" s="25">
        <f t="shared" si="389"/>
        <v>25228</v>
      </c>
      <c r="AN254" s="305">
        <f t="shared" si="389"/>
        <v>214155</v>
      </c>
      <c r="AQ254" s="45">
        <f>K254/AQ$5</f>
        <v>1913</v>
      </c>
      <c r="AR254" s="45">
        <f>AG254/AR$5</f>
        <v>3915.6666666666665</v>
      </c>
      <c r="AS254" s="45">
        <f>AH254/AS$5</f>
        <v>5244.2857142857147</v>
      </c>
      <c r="AT254" s="45">
        <f>AI254/AT$5</f>
        <v>3070.181818181818</v>
      </c>
      <c r="AU254" s="45">
        <f>AM254/AU$5</f>
        <v>8409.3333333333339</v>
      </c>
      <c r="AV254" s="211">
        <f>AN254/AV$5</f>
        <v>7384.6551724137935</v>
      </c>
      <c r="AW254" s="23"/>
      <c r="AX254" s="22">
        <f t="shared" si="383"/>
        <v>15464</v>
      </c>
      <c r="AY254" s="22">
        <f t="shared" si="384"/>
        <v>3401</v>
      </c>
      <c r="AZ254" s="22">
        <f t="shared" si="385"/>
        <v>5197</v>
      </c>
      <c r="BA254" s="22">
        <f t="shared" si="386"/>
        <v>3055</v>
      </c>
      <c r="BB254" s="22">
        <f t="shared" si="387"/>
        <v>3401</v>
      </c>
      <c r="BC254" s="305">
        <f>MEDIAN((D254:K254,M254:V254,Y254:AF254,AJ254:AL254))</f>
        <v>3582</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380</v>
      </c>
      <c r="E256" s="162">
        <v>104</v>
      </c>
      <c r="F256" s="162">
        <v>367</v>
      </c>
      <c r="G256" s="162"/>
      <c r="H256" s="137">
        <v>78</v>
      </c>
      <c r="I256" s="137">
        <v>152</v>
      </c>
      <c r="J256" s="162">
        <v>405</v>
      </c>
      <c r="K256" s="137">
        <v>306</v>
      </c>
      <c r="L256" s="22">
        <f>+SUM(D256:K256)</f>
        <v>1792</v>
      </c>
      <c r="M256" s="162">
        <v>34</v>
      </c>
      <c r="N256" s="162">
        <v>67</v>
      </c>
      <c r="O256" s="162">
        <v>307</v>
      </c>
      <c r="P256" s="162">
        <v>139</v>
      </c>
      <c r="Q256" s="162">
        <v>311</v>
      </c>
      <c r="R256" s="162">
        <v>181</v>
      </c>
      <c r="S256" s="162">
        <v>73</v>
      </c>
      <c r="T256" s="162">
        <v>127</v>
      </c>
      <c r="U256" s="162">
        <v>276</v>
      </c>
      <c r="V256" s="137">
        <v>68</v>
      </c>
      <c r="W256" s="137"/>
      <c r="X256" s="137"/>
      <c r="Y256" s="162">
        <v>14</v>
      </c>
      <c r="Z256" s="162">
        <v>647</v>
      </c>
      <c r="AA256" s="271">
        <v>57</v>
      </c>
      <c r="AB256" s="162">
        <v>368</v>
      </c>
      <c r="AC256" s="162">
        <v>310</v>
      </c>
      <c r="AD256" s="162">
        <v>347</v>
      </c>
      <c r="AE256" s="162">
        <v>71</v>
      </c>
      <c r="AF256" s="162">
        <v>834</v>
      </c>
      <c r="AG256" s="22">
        <f>+SUM(M256:AF256)</f>
        <v>4231</v>
      </c>
      <c r="AH256" s="22">
        <f t="shared" ref="AH256:AH260" si="390">O256+Q256+Z256+AC256+AD256+AF256+T256</f>
        <v>2883</v>
      </c>
      <c r="AI256" s="22">
        <f t="shared" ref="AI256:AI260" si="391">M256+N256+P256+R256+S256+U256+V256+Y256+AA256+AB256+AE256</f>
        <v>1348</v>
      </c>
      <c r="AJ256" s="162">
        <v>0</v>
      </c>
      <c r="AK256" s="137"/>
      <c r="AL256" s="162">
        <v>0</v>
      </c>
      <c r="AM256" s="22">
        <f>+SUM(AJ256:AL256)</f>
        <v>0</v>
      </c>
      <c r="AN256" s="24">
        <f>+AM256+AG256+L256</f>
        <v>6023</v>
      </c>
      <c r="AQ256" s="43">
        <f t="shared" ref="AQ256:AQ259" si="392">K256/AQ$5</f>
        <v>38.25</v>
      </c>
      <c r="AR256" s="43">
        <f t="shared" ref="AR256:AT259" si="393">AG256/AR$5</f>
        <v>235.05555555555554</v>
      </c>
      <c r="AS256" s="43">
        <f t="shared" si="393"/>
        <v>411.85714285714283</v>
      </c>
      <c r="AT256" s="43">
        <f t="shared" si="393"/>
        <v>122.54545454545455</v>
      </c>
      <c r="AU256" s="43">
        <f t="shared" ref="AU256:AV259" si="394">AM256/AU$5</f>
        <v>0</v>
      </c>
      <c r="AV256" s="44">
        <f t="shared" si="394"/>
        <v>207.68965517241378</v>
      </c>
      <c r="AW256" s="23"/>
      <c r="AX256" s="22">
        <f>MEDIAN($D256:$K256)</f>
        <v>306</v>
      </c>
      <c r="AY256" s="22">
        <f>MEDIAN($M256:$AF256)</f>
        <v>160</v>
      </c>
      <c r="AZ256" s="22">
        <f t="shared" ref="AZ256:AZ260" si="395">MEDIAN($AC256,$AD256,$Z256,$T256,$O256,Q256,AF256)</f>
        <v>311</v>
      </c>
      <c r="BA256" s="22">
        <f>MEDIAN($AE256,$AB256,$AA256,$Y256,$V256,$U256,$S256,$R256,$P256,$N256,$M256)</f>
        <v>71</v>
      </c>
      <c r="BB256" s="22">
        <f>MEDIAN($AJ256:$AL256)</f>
        <v>0</v>
      </c>
      <c r="BC256" s="24">
        <f>MEDIAN((D256:K256,M256:V256,Y256:AF256,AJ256:AL256))</f>
        <v>152</v>
      </c>
    </row>
    <row r="257" spans="1:55" s="204" customFormat="1">
      <c r="A257" s="199"/>
      <c r="B257" s="200"/>
      <c r="C257" s="201" t="s">
        <v>129</v>
      </c>
      <c r="D257" s="137">
        <v>2097</v>
      </c>
      <c r="E257" s="162">
        <v>346</v>
      </c>
      <c r="F257" s="162">
        <v>1471</v>
      </c>
      <c r="G257" s="162">
        <v>2543</v>
      </c>
      <c r="H257" s="137">
        <v>690</v>
      </c>
      <c r="I257" s="137">
        <v>1363</v>
      </c>
      <c r="J257" s="162">
        <v>810</v>
      </c>
      <c r="K257" s="137">
        <v>1173</v>
      </c>
      <c r="L257" s="22">
        <f>+SUM(D257:K257)</f>
        <v>10493</v>
      </c>
      <c r="M257" s="162"/>
      <c r="N257" s="162"/>
      <c r="O257" s="162">
        <v>241</v>
      </c>
      <c r="P257" s="162">
        <v>67</v>
      </c>
      <c r="Q257" s="162">
        <v>187</v>
      </c>
      <c r="R257" s="162">
        <v>48</v>
      </c>
      <c r="S257" s="162">
        <v>35</v>
      </c>
      <c r="T257" s="162">
        <v>100</v>
      </c>
      <c r="U257" s="162">
        <v>36</v>
      </c>
      <c r="V257" s="137"/>
      <c r="W257" s="137"/>
      <c r="X257" s="137"/>
      <c r="Y257" s="162">
        <v>13</v>
      </c>
      <c r="Z257" s="162">
        <v>895</v>
      </c>
      <c r="AA257" s="271">
        <v>187</v>
      </c>
      <c r="AB257" s="162">
        <v>438</v>
      </c>
      <c r="AC257" s="162">
        <v>346</v>
      </c>
      <c r="AD257" s="162"/>
      <c r="AE257" s="162">
        <v>2</v>
      </c>
      <c r="AF257" s="162">
        <v>545</v>
      </c>
      <c r="AG257" s="22">
        <f>+SUM(M257:AF257)</f>
        <v>3140</v>
      </c>
      <c r="AH257" s="22">
        <f t="shared" si="390"/>
        <v>2314</v>
      </c>
      <c r="AI257" s="22">
        <f t="shared" si="391"/>
        <v>826</v>
      </c>
      <c r="AJ257" s="162">
        <v>0</v>
      </c>
      <c r="AK257" s="137"/>
      <c r="AL257" s="162">
        <v>0</v>
      </c>
      <c r="AM257" s="22">
        <f>+SUM(AJ257:AL257)</f>
        <v>0</v>
      </c>
      <c r="AN257" s="24">
        <f>+AM257+AG257+L257</f>
        <v>13633</v>
      </c>
      <c r="AQ257" s="43">
        <f t="shared" si="392"/>
        <v>146.625</v>
      </c>
      <c r="AR257" s="43">
        <f t="shared" si="393"/>
        <v>174.44444444444446</v>
      </c>
      <c r="AS257" s="43">
        <f t="shared" si="393"/>
        <v>330.57142857142856</v>
      </c>
      <c r="AT257" s="43">
        <f t="shared" si="393"/>
        <v>75.090909090909093</v>
      </c>
      <c r="AU257" s="43">
        <f t="shared" si="394"/>
        <v>0</v>
      </c>
      <c r="AV257" s="44">
        <f t="shared" si="394"/>
        <v>470.10344827586209</v>
      </c>
      <c r="AW257" s="23"/>
      <c r="AX257" s="22">
        <f>MEDIAN($D257:$K257)</f>
        <v>1268</v>
      </c>
      <c r="AY257" s="22">
        <f>MEDIAN($M257:$AF257)</f>
        <v>143.5</v>
      </c>
      <c r="AZ257" s="22">
        <f t="shared" si="395"/>
        <v>293.5</v>
      </c>
      <c r="BA257" s="22">
        <f>MEDIAN($AE257,$AB257,$AA257,$Y257,$V257,$U257,$S257,$R257,$P257,$N257,$M257)</f>
        <v>42</v>
      </c>
      <c r="BB257" s="22">
        <f>MEDIAN($AJ257:$AL257)</f>
        <v>0</v>
      </c>
      <c r="BC257" s="24">
        <f>MEDIAN((D257:K257,M257:V257,Y257:AF257,AJ257:AL257))</f>
        <v>293.5</v>
      </c>
    </row>
    <row r="258" spans="1:55" s="204" customFormat="1">
      <c r="A258" s="199"/>
      <c r="B258" s="200"/>
      <c r="C258" s="201" t="s">
        <v>128</v>
      </c>
      <c r="D258" s="137">
        <v>459</v>
      </c>
      <c r="E258" s="162">
        <v>57</v>
      </c>
      <c r="F258" s="162">
        <v>425</v>
      </c>
      <c r="G258" s="162">
        <v>581</v>
      </c>
      <c r="H258" s="137">
        <v>38</v>
      </c>
      <c r="I258" s="137">
        <v>111</v>
      </c>
      <c r="J258" s="162">
        <v>242</v>
      </c>
      <c r="K258" s="137">
        <v>241</v>
      </c>
      <c r="L258" s="22">
        <f>+SUM(D258:K258)</f>
        <v>2154</v>
      </c>
      <c r="M258" s="162"/>
      <c r="N258" s="162"/>
      <c r="O258" s="162"/>
      <c r="P258" s="162">
        <v>0</v>
      </c>
      <c r="Q258" s="162">
        <v>0</v>
      </c>
      <c r="R258" s="162">
        <v>0</v>
      </c>
      <c r="S258" s="162">
        <v>0</v>
      </c>
      <c r="T258" s="162">
        <v>2</v>
      </c>
      <c r="U258" s="162">
        <v>61</v>
      </c>
      <c r="V258" s="137"/>
      <c r="W258" s="137"/>
      <c r="X258" s="137"/>
      <c r="Y258" s="162">
        <v>0</v>
      </c>
      <c r="Z258" s="162">
        <v>105</v>
      </c>
      <c r="AA258" s="271">
        <v>4</v>
      </c>
      <c r="AB258" s="162"/>
      <c r="AC258" s="162">
        <v>6</v>
      </c>
      <c r="AD258" s="162"/>
      <c r="AE258" s="162"/>
      <c r="AF258" s="162"/>
      <c r="AG258" s="22">
        <f>+SUM(M258:AF258)</f>
        <v>178</v>
      </c>
      <c r="AH258" s="22">
        <f t="shared" si="390"/>
        <v>113</v>
      </c>
      <c r="AI258" s="22">
        <f t="shared" si="391"/>
        <v>65</v>
      </c>
      <c r="AJ258" s="162">
        <v>0</v>
      </c>
      <c r="AK258" s="137"/>
      <c r="AL258" s="162">
        <v>0</v>
      </c>
      <c r="AM258" s="22">
        <f>+SUM(AJ258:AL258)</f>
        <v>0</v>
      </c>
      <c r="AN258" s="24">
        <f>+AM258+AG258+L258</f>
        <v>2332</v>
      </c>
      <c r="AQ258" s="43">
        <f t="shared" si="392"/>
        <v>30.125</v>
      </c>
      <c r="AR258" s="43">
        <f t="shared" si="393"/>
        <v>9.8888888888888893</v>
      </c>
      <c r="AS258" s="43">
        <f t="shared" si="393"/>
        <v>16.142857142857142</v>
      </c>
      <c r="AT258" s="43">
        <f t="shared" si="393"/>
        <v>5.9090909090909092</v>
      </c>
      <c r="AU258" s="43">
        <f t="shared" si="394"/>
        <v>0</v>
      </c>
      <c r="AV258" s="44">
        <f t="shared" si="394"/>
        <v>80.41379310344827</v>
      </c>
      <c r="AW258" s="23"/>
      <c r="AX258" s="22">
        <f>MEDIAN($D258:$K258)</f>
        <v>241.5</v>
      </c>
      <c r="AY258" s="22">
        <f>MEDIAN($M258:$AF258)</f>
        <v>1</v>
      </c>
      <c r="AZ258" s="22">
        <f t="shared" si="395"/>
        <v>4</v>
      </c>
      <c r="BA258" s="22">
        <f>MEDIAN($AE258,$AB258,$AA258,$Y258,$V258,$U258,$S258,$R258,$P258,$N258,$M258)</f>
        <v>0</v>
      </c>
      <c r="BB258" s="22">
        <f>MEDIAN($AJ258:$AL258)</f>
        <v>0</v>
      </c>
      <c r="BC258" s="24">
        <f>MEDIAN((D258:K258,M258:V258,Y258:AF258,AJ258:AL258))</f>
        <v>22</v>
      </c>
    </row>
    <row r="259" spans="1:55" s="204" customFormat="1">
      <c r="A259" s="199"/>
      <c r="B259" s="200"/>
      <c r="C259" s="201" t="s">
        <v>127</v>
      </c>
      <c r="D259" s="137">
        <v>17</v>
      </c>
      <c r="E259" s="162">
        <v>8</v>
      </c>
      <c r="F259" s="162">
        <v>43</v>
      </c>
      <c r="G259" s="162">
        <v>118</v>
      </c>
      <c r="H259" s="137">
        <v>27</v>
      </c>
      <c r="I259" s="137">
        <v>76</v>
      </c>
      <c r="J259" s="162">
        <v>2</v>
      </c>
      <c r="K259" s="137">
        <v>9</v>
      </c>
      <c r="L259" s="22">
        <f>+SUM(D259:K259)</f>
        <v>300</v>
      </c>
      <c r="M259" s="162"/>
      <c r="N259" s="162"/>
      <c r="O259" s="162"/>
      <c r="P259" s="162">
        <v>0</v>
      </c>
      <c r="Q259" s="162">
        <v>0</v>
      </c>
      <c r="R259" s="162">
        <v>0</v>
      </c>
      <c r="S259" s="162">
        <v>0</v>
      </c>
      <c r="T259" s="162">
        <v>1</v>
      </c>
      <c r="U259" s="162">
        <v>123</v>
      </c>
      <c r="V259" s="137"/>
      <c r="W259" s="137"/>
      <c r="X259" s="137"/>
      <c r="Y259" s="162">
        <v>0</v>
      </c>
      <c r="Z259" s="162">
        <v>10</v>
      </c>
      <c r="AA259" s="271"/>
      <c r="AB259" s="162"/>
      <c r="AC259" s="162">
        <v>9</v>
      </c>
      <c r="AD259" s="162"/>
      <c r="AE259" s="162"/>
      <c r="AF259" s="162"/>
      <c r="AG259" s="22">
        <f>+SUM(M259:AF259)</f>
        <v>143</v>
      </c>
      <c r="AH259" s="22">
        <f t="shared" si="390"/>
        <v>20</v>
      </c>
      <c r="AI259" s="22">
        <f t="shared" si="391"/>
        <v>123</v>
      </c>
      <c r="AJ259" s="162">
        <v>0</v>
      </c>
      <c r="AK259" s="137"/>
      <c r="AL259" s="162">
        <v>0</v>
      </c>
      <c r="AM259" s="22">
        <f>+SUM(AJ259:AL259)</f>
        <v>0</v>
      </c>
      <c r="AN259" s="24">
        <f>+AM259+AG259+L259</f>
        <v>443</v>
      </c>
      <c r="AQ259" s="43">
        <f t="shared" si="392"/>
        <v>1.125</v>
      </c>
      <c r="AR259" s="43">
        <f t="shared" si="393"/>
        <v>7.9444444444444446</v>
      </c>
      <c r="AS259" s="43">
        <f t="shared" si="393"/>
        <v>2.8571428571428572</v>
      </c>
      <c r="AT259" s="43">
        <f t="shared" si="393"/>
        <v>11.181818181818182</v>
      </c>
      <c r="AU259" s="43">
        <f t="shared" si="394"/>
        <v>0</v>
      </c>
      <c r="AV259" s="44">
        <f t="shared" si="394"/>
        <v>15.275862068965518</v>
      </c>
      <c r="AW259" s="23"/>
      <c r="AX259" s="276">
        <f>MEDIAN($D259:$K259)</f>
        <v>22</v>
      </c>
      <c r="AY259" s="276">
        <f>MEDIAN($M259:$AF259)</f>
        <v>0</v>
      </c>
      <c r="AZ259" s="276">
        <f t="shared" si="395"/>
        <v>5</v>
      </c>
      <c r="BA259" s="276">
        <f>MEDIAN($AE259,$AB259,$AA259,$Y259,$V259,$U259,$S259,$R259,$P259,$N259,$M259)</f>
        <v>0</v>
      </c>
      <c r="BB259" s="276">
        <f>MEDIAN($AJ259:$AL259)</f>
        <v>0</v>
      </c>
      <c r="BC259" s="24">
        <f>MEDIAN((D259:K259,M259:V259,Y259:AF259,AJ259:AL259))</f>
        <v>8</v>
      </c>
    </row>
    <row r="260" spans="1:55" s="204" customFormat="1">
      <c r="A260" s="199"/>
      <c r="B260" s="200"/>
      <c r="C260" s="201" t="s">
        <v>126</v>
      </c>
      <c r="D260" s="110">
        <f t="shared" ref="D260:V260" si="396">SUM(D256:D259)</f>
        <v>2953</v>
      </c>
      <c r="E260" s="28">
        <f t="shared" si="396"/>
        <v>515</v>
      </c>
      <c r="F260" s="28">
        <f t="shared" si="396"/>
        <v>2306</v>
      </c>
      <c r="G260" s="28">
        <f t="shared" si="396"/>
        <v>3242</v>
      </c>
      <c r="H260" s="141">
        <f t="shared" si="396"/>
        <v>833</v>
      </c>
      <c r="I260" s="141">
        <f t="shared" si="396"/>
        <v>1702</v>
      </c>
      <c r="J260" s="28">
        <f t="shared" si="396"/>
        <v>1459</v>
      </c>
      <c r="K260" s="141">
        <f t="shared" si="396"/>
        <v>1729</v>
      </c>
      <c r="L260" s="25">
        <f t="shared" si="396"/>
        <v>14739</v>
      </c>
      <c r="M260" s="28">
        <f t="shared" si="396"/>
        <v>34</v>
      </c>
      <c r="N260" s="28">
        <f t="shared" si="396"/>
        <v>67</v>
      </c>
      <c r="O260" s="28">
        <f t="shared" si="396"/>
        <v>548</v>
      </c>
      <c r="P260" s="28">
        <f t="shared" si="396"/>
        <v>206</v>
      </c>
      <c r="Q260" s="28">
        <f t="shared" si="396"/>
        <v>498</v>
      </c>
      <c r="R260" s="28">
        <f t="shared" si="396"/>
        <v>229</v>
      </c>
      <c r="S260" s="28">
        <f t="shared" si="396"/>
        <v>108</v>
      </c>
      <c r="T260" s="28">
        <f t="shared" si="396"/>
        <v>230</v>
      </c>
      <c r="U260" s="28">
        <f t="shared" si="396"/>
        <v>496</v>
      </c>
      <c r="V260" s="141">
        <f t="shared" si="396"/>
        <v>68</v>
      </c>
      <c r="W260" s="141"/>
      <c r="X260" s="141"/>
      <c r="Y260" s="28">
        <f t="shared" ref="Y260:AN260" si="397">SUM(Y256:Y259)</f>
        <v>27</v>
      </c>
      <c r="Z260" s="28">
        <f t="shared" si="397"/>
        <v>1657</v>
      </c>
      <c r="AA260" s="29">
        <f t="shared" si="397"/>
        <v>248</v>
      </c>
      <c r="AB260" s="28">
        <f t="shared" si="397"/>
        <v>806</v>
      </c>
      <c r="AC260" s="28">
        <f t="shared" si="397"/>
        <v>671</v>
      </c>
      <c r="AD260" s="28">
        <f t="shared" si="397"/>
        <v>347</v>
      </c>
      <c r="AE260" s="28">
        <f t="shared" si="397"/>
        <v>73</v>
      </c>
      <c r="AF260" s="28">
        <f t="shared" si="397"/>
        <v>1379</v>
      </c>
      <c r="AG260" s="25">
        <f t="shared" si="397"/>
        <v>7692</v>
      </c>
      <c r="AH260" s="25">
        <f t="shared" si="390"/>
        <v>5330</v>
      </c>
      <c r="AI260" s="25">
        <f t="shared" si="391"/>
        <v>2362</v>
      </c>
      <c r="AJ260" s="28">
        <f t="shared" si="397"/>
        <v>0</v>
      </c>
      <c r="AK260" s="141">
        <f t="shared" si="397"/>
        <v>0</v>
      </c>
      <c r="AL260" s="28">
        <f t="shared" si="397"/>
        <v>0</v>
      </c>
      <c r="AM260" s="25">
        <f t="shared" si="397"/>
        <v>0</v>
      </c>
      <c r="AN260" s="305">
        <f t="shared" si="397"/>
        <v>22431</v>
      </c>
      <c r="AQ260" s="45">
        <f>K260/AQ$5</f>
        <v>216.125</v>
      </c>
      <c r="AR260" s="45">
        <f>AG260/AR$5</f>
        <v>427.33333333333331</v>
      </c>
      <c r="AS260" s="45">
        <f>AH260/AS$5</f>
        <v>761.42857142857144</v>
      </c>
      <c r="AT260" s="45">
        <f>AI260/AT$5</f>
        <v>214.72727272727272</v>
      </c>
      <c r="AU260" s="45">
        <f>AM260/AU$5</f>
        <v>0</v>
      </c>
      <c r="AV260" s="211">
        <f>AN260/AV$5</f>
        <v>773.48275862068965</v>
      </c>
      <c r="AW260" s="23"/>
      <c r="AX260" s="22">
        <f>MEDIAN($D260:$K260)</f>
        <v>1715.5</v>
      </c>
      <c r="AY260" s="22">
        <f>MEDIAN($M260:$AF260)</f>
        <v>239</v>
      </c>
      <c r="AZ260" s="22">
        <f t="shared" si="395"/>
        <v>548</v>
      </c>
      <c r="BA260" s="22">
        <f>MEDIAN($AE260,$AB260,$AA260,$Y260,$V260,$U260,$S260,$R260,$P260,$N260,$M260)</f>
        <v>108</v>
      </c>
      <c r="BB260" s="22">
        <f>MEDIAN($AJ260:$AL260)</f>
        <v>0</v>
      </c>
      <c r="BC260" s="305">
        <f>MEDIAN((D260:K260,M260:V260,Y260:AF260,AJ260:AL260))</f>
        <v>496</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c r="F262" s="162">
        <v>5</v>
      </c>
      <c r="G262" s="162"/>
      <c r="H262" s="137">
        <v>13</v>
      </c>
      <c r="I262" s="137">
        <v>46</v>
      </c>
      <c r="J262" s="162">
        <v>18</v>
      </c>
      <c r="K262" s="137"/>
      <c r="L262" s="22">
        <f>+SUM(D262:K262)</f>
        <v>82</v>
      </c>
      <c r="M262" s="162">
        <v>2</v>
      </c>
      <c r="N262" s="162"/>
      <c r="O262" s="162"/>
      <c r="P262" s="162">
        <v>241</v>
      </c>
      <c r="Q262" s="162">
        <v>0</v>
      </c>
      <c r="R262" s="162">
        <v>0</v>
      </c>
      <c r="S262" s="162">
        <v>66</v>
      </c>
      <c r="T262" s="162">
        <v>0</v>
      </c>
      <c r="U262" s="162"/>
      <c r="V262" s="137"/>
      <c r="W262" s="137"/>
      <c r="X262" s="137"/>
      <c r="Y262" s="162">
        <v>0</v>
      </c>
      <c r="Z262" s="162">
        <v>190</v>
      </c>
      <c r="AA262" s="271"/>
      <c r="AB262" s="162"/>
      <c r="AC262" s="162">
        <v>80</v>
      </c>
      <c r="AD262" s="162"/>
      <c r="AE262" s="162"/>
      <c r="AF262" s="162"/>
      <c r="AG262" s="22">
        <f>+SUM(M262:AF262)</f>
        <v>579</v>
      </c>
      <c r="AH262" s="22">
        <f t="shared" ref="AH262:AH266" si="398">O262+Q262+Z262+AC262+AD262+AF262+T262</f>
        <v>270</v>
      </c>
      <c r="AI262" s="22">
        <f t="shared" ref="AI262:AI266" si="399">M262+N262+P262+R262+S262+U262+V262+Y262+AA262+AB262+AE262</f>
        <v>309</v>
      </c>
      <c r="AJ262" s="162">
        <v>0</v>
      </c>
      <c r="AK262" s="137">
        <v>0</v>
      </c>
      <c r="AL262" s="162">
        <v>0</v>
      </c>
      <c r="AM262" s="22">
        <f>+SUM(AJ262:AL262)</f>
        <v>0</v>
      </c>
      <c r="AN262" s="24">
        <f>+AM262+AG262+L262</f>
        <v>661</v>
      </c>
      <c r="AQ262" s="43">
        <f t="shared" ref="AQ262:AQ264" si="400">K262/AQ$5</f>
        <v>0</v>
      </c>
      <c r="AR262" s="43">
        <f t="shared" ref="AR262:AT264" si="401">AG262/AR$5</f>
        <v>32.166666666666664</v>
      </c>
      <c r="AS262" s="43">
        <f t="shared" si="401"/>
        <v>38.571428571428569</v>
      </c>
      <c r="AT262" s="43">
        <f t="shared" si="401"/>
        <v>28.09090909090909</v>
      </c>
      <c r="AU262" s="43">
        <f t="shared" ref="AU262:AV264" si="402">AM262/AU$5</f>
        <v>0</v>
      </c>
      <c r="AV262" s="44">
        <f t="shared" si="402"/>
        <v>22.793103448275861</v>
      </c>
      <c r="AW262" s="23"/>
      <c r="AX262" s="22">
        <f>MEDIAN($D262:$K262)</f>
        <v>13</v>
      </c>
      <c r="AY262" s="22">
        <f>MEDIAN($M262:$AF262)</f>
        <v>2</v>
      </c>
      <c r="AZ262" s="22">
        <f t="shared" ref="AZ262:AZ266" si="403">MEDIAN($AC262,$AD262,$Z262,$T262,$O262,Q262,AF262)</f>
        <v>40</v>
      </c>
      <c r="BA262" s="22">
        <f>MEDIAN($AE262,$AB262,$AA262,$Y262,$V262,$U262,$S262,$R262,$P262,$N262,$M262)</f>
        <v>2</v>
      </c>
      <c r="BB262" s="22">
        <f>MEDIAN($AJ262:$AL262)</f>
        <v>0</v>
      </c>
      <c r="BC262" s="24">
        <f>MEDIAN((D262:K262,M262:V262,Y262:AF262,AJ262:AL262))</f>
        <v>2</v>
      </c>
    </row>
    <row r="263" spans="1:55" s="204" customFormat="1">
      <c r="A263" s="199"/>
      <c r="B263" s="200"/>
      <c r="C263" s="201" t="s">
        <v>123</v>
      </c>
      <c r="D263" s="137">
        <v>52</v>
      </c>
      <c r="E263" s="162"/>
      <c r="F263" s="162">
        <v>21</v>
      </c>
      <c r="G263" s="162"/>
      <c r="H263" s="137">
        <v>30</v>
      </c>
      <c r="I263" s="137">
        <v>1</v>
      </c>
      <c r="J263" s="162">
        <v>13</v>
      </c>
      <c r="K263" s="137"/>
      <c r="L263" s="22">
        <f>+SUM(D263:K263)</f>
        <v>117</v>
      </c>
      <c r="M263" s="162">
        <v>48</v>
      </c>
      <c r="N263" s="162">
        <v>272</v>
      </c>
      <c r="O263" s="162">
        <v>170</v>
      </c>
      <c r="P263" s="162">
        <v>103</v>
      </c>
      <c r="Q263" s="162">
        <v>0</v>
      </c>
      <c r="R263" s="162">
        <v>26</v>
      </c>
      <c r="S263" s="162">
        <v>234</v>
      </c>
      <c r="T263" s="162">
        <v>87</v>
      </c>
      <c r="U263" s="162">
        <v>494</v>
      </c>
      <c r="V263" s="137">
        <v>362</v>
      </c>
      <c r="W263" s="137"/>
      <c r="X263" s="137"/>
      <c r="Y263" s="162">
        <v>497</v>
      </c>
      <c r="Z263" s="162">
        <v>97</v>
      </c>
      <c r="AA263" s="271"/>
      <c r="AB263" s="162">
        <v>218</v>
      </c>
      <c r="AC263" s="162">
        <v>755</v>
      </c>
      <c r="AD263" s="162">
        <v>770</v>
      </c>
      <c r="AE263" s="162">
        <v>121</v>
      </c>
      <c r="AF263" s="162"/>
      <c r="AG263" s="22">
        <f>+SUM(M263:AF263)</f>
        <v>4254</v>
      </c>
      <c r="AH263" s="22">
        <f t="shared" si="398"/>
        <v>1879</v>
      </c>
      <c r="AI263" s="22">
        <f t="shared" si="399"/>
        <v>2375</v>
      </c>
      <c r="AJ263" s="162">
        <v>0</v>
      </c>
      <c r="AK263" s="137">
        <v>0</v>
      </c>
      <c r="AL263" s="162">
        <v>0</v>
      </c>
      <c r="AM263" s="22">
        <f>+SUM(AJ263:AL263)</f>
        <v>0</v>
      </c>
      <c r="AN263" s="24">
        <f>+AM263+AG263+L263</f>
        <v>4371</v>
      </c>
      <c r="AQ263" s="43">
        <f t="shared" si="400"/>
        <v>0</v>
      </c>
      <c r="AR263" s="43">
        <f t="shared" si="401"/>
        <v>236.33333333333334</v>
      </c>
      <c r="AS263" s="43">
        <f t="shared" si="401"/>
        <v>268.42857142857144</v>
      </c>
      <c r="AT263" s="43">
        <f t="shared" si="401"/>
        <v>215.90909090909091</v>
      </c>
      <c r="AU263" s="43">
        <f t="shared" si="402"/>
        <v>0</v>
      </c>
      <c r="AV263" s="44">
        <f t="shared" si="402"/>
        <v>150.72413793103448</v>
      </c>
      <c r="AW263" s="23"/>
      <c r="AX263" s="22">
        <f>MEDIAN($D263:$K263)</f>
        <v>21</v>
      </c>
      <c r="AY263" s="22">
        <f>MEDIAN($M263:$AF263)</f>
        <v>194</v>
      </c>
      <c r="AZ263" s="22">
        <f t="shared" si="403"/>
        <v>133.5</v>
      </c>
      <c r="BA263" s="22">
        <f>MEDIAN($AE263,$AB263,$AA263,$Y263,$V263,$U263,$S263,$R263,$P263,$N263,$M263)</f>
        <v>226</v>
      </c>
      <c r="BB263" s="22">
        <f>MEDIAN($AJ263:$AL263)</f>
        <v>0</v>
      </c>
      <c r="BC263" s="24">
        <f>MEDIAN((D263:K263,M263:V263,Y263:AF263,AJ263:AL263))</f>
        <v>92</v>
      </c>
    </row>
    <row r="264" spans="1:55" s="204" customFormat="1">
      <c r="A264" s="199"/>
      <c r="B264" s="200"/>
      <c r="C264" s="201" t="s">
        <v>122</v>
      </c>
      <c r="D264" s="137">
        <v>275</v>
      </c>
      <c r="E264" s="162">
        <v>90</v>
      </c>
      <c r="F264" s="162">
        <v>514</v>
      </c>
      <c r="G264" s="162">
        <v>386</v>
      </c>
      <c r="H264" s="137"/>
      <c r="I264" s="137">
        <v>0</v>
      </c>
      <c r="J264" s="162"/>
      <c r="K264" s="137"/>
      <c r="L264" s="22">
        <f>+SUM(D264:K264)</f>
        <v>1265</v>
      </c>
      <c r="M264" s="162">
        <v>18</v>
      </c>
      <c r="N264" s="162"/>
      <c r="O264" s="162"/>
      <c r="P264" s="162">
        <v>12</v>
      </c>
      <c r="Q264" s="162">
        <v>405</v>
      </c>
      <c r="R264" s="162">
        <v>451</v>
      </c>
      <c r="S264" s="162">
        <v>0</v>
      </c>
      <c r="T264" s="162">
        <v>0</v>
      </c>
      <c r="U264" s="162"/>
      <c r="V264" s="137"/>
      <c r="W264" s="137"/>
      <c r="X264" s="137"/>
      <c r="Y264" s="162">
        <v>0</v>
      </c>
      <c r="Z264" s="162">
        <v>46</v>
      </c>
      <c r="AA264" s="271">
        <v>74</v>
      </c>
      <c r="AB264" s="162"/>
      <c r="AC264" s="162">
        <v>0</v>
      </c>
      <c r="AD264" s="162"/>
      <c r="AE264" s="162"/>
      <c r="AF264" s="162">
        <v>87</v>
      </c>
      <c r="AG264" s="22">
        <f>+SUM(M264:AF264)</f>
        <v>1093</v>
      </c>
      <c r="AH264" s="22">
        <f t="shared" si="398"/>
        <v>538</v>
      </c>
      <c r="AI264" s="22">
        <f t="shared" si="399"/>
        <v>555</v>
      </c>
      <c r="AJ264" s="162">
        <v>0</v>
      </c>
      <c r="AK264" s="137">
        <v>0</v>
      </c>
      <c r="AL264" s="162">
        <v>0</v>
      </c>
      <c r="AM264" s="22">
        <f>+SUM(AJ264:AL264)</f>
        <v>0</v>
      </c>
      <c r="AN264" s="24">
        <f>+AM264+AG264+L264</f>
        <v>2358</v>
      </c>
      <c r="AQ264" s="43">
        <f t="shared" si="400"/>
        <v>0</v>
      </c>
      <c r="AR264" s="43">
        <f t="shared" si="401"/>
        <v>60.722222222222221</v>
      </c>
      <c r="AS264" s="43">
        <f t="shared" si="401"/>
        <v>76.857142857142861</v>
      </c>
      <c r="AT264" s="43">
        <f t="shared" si="401"/>
        <v>50.454545454545453</v>
      </c>
      <c r="AU264" s="43">
        <f t="shared" si="402"/>
        <v>0</v>
      </c>
      <c r="AV264" s="44">
        <f t="shared" si="402"/>
        <v>81.310344827586206</v>
      </c>
      <c r="AW264" s="23"/>
      <c r="AX264" s="276">
        <f>MEDIAN($D264:$K264)</f>
        <v>275</v>
      </c>
      <c r="AY264" s="276">
        <f>MEDIAN($M264:$AF264)</f>
        <v>18</v>
      </c>
      <c r="AZ264" s="276">
        <f t="shared" si="403"/>
        <v>46</v>
      </c>
      <c r="BA264" s="276">
        <f>MEDIAN($AE264,$AB264,$AA264,$Y264,$V264,$U264,$S264,$R264,$P264,$N264,$M264)</f>
        <v>15</v>
      </c>
      <c r="BB264" s="276">
        <f>MEDIAN($AJ264:$AL264)</f>
        <v>0</v>
      </c>
      <c r="BC264" s="24">
        <f>MEDIAN((D264:K264,M264:V264,Y264:AF264,AJ264:AL264))</f>
        <v>18</v>
      </c>
    </row>
    <row r="265" spans="1:55" s="204" customFormat="1">
      <c r="A265" s="199"/>
      <c r="B265" s="200"/>
      <c r="C265" s="201" t="s">
        <v>121</v>
      </c>
      <c r="D265" s="27">
        <v>327</v>
      </c>
      <c r="E265" s="28">
        <v>90</v>
      </c>
      <c r="F265" s="28">
        <v>540</v>
      </c>
      <c r="G265" s="28">
        <v>386</v>
      </c>
      <c r="H265" s="141">
        <v>43</v>
      </c>
      <c r="I265" s="141">
        <v>47</v>
      </c>
      <c r="J265" s="28">
        <v>31</v>
      </c>
      <c r="K265" s="141">
        <v>0</v>
      </c>
      <c r="L265" s="25">
        <f t="shared" ref="L265:V265" si="404">SUM(L262:L264)</f>
        <v>1464</v>
      </c>
      <c r="M265" s="28">
        <f t="shared" si="404"/>
        <v>68</v>
      </c>
      <c r="N265" s="28">
        <f t="shared" si="404"/>
        <v>272</v>
      </c>
      <c r="O265" s="28">
        <f t="shared" si="404"/>
        <v>170</v>
      </c>
      <c r="P265" s="28">
        <f t="shared" si="404"/>
        <v>356</v>
      </c>
      <c r="Q265" s="28">
        <f t="shared" si="404"/>
        <v>405</v>
      </c>
      <c r="R265" s="28">
        <f t="shared" si="404"/>
        <v>477</v>
      </c>
      <c r="S265" s="28">
        <f t="shared" si="404"/>
        <v>300</v>
      </c>
      <c r="T265" s="28">
        <f t="shared" si="404"/>
        <v>87</v>
      </c>
      <c r="U265" s="28">
        <f t="shared" si="404"/>
        <v>494</v>
      </c>
      <c r="V265" s="141">
        <f t="shared" si="404"/>
        <v>362</v>
      </c>
      <c r="W265" s="141"/>
      <c r="X265" s="141"/>
      <c r="Y265" s="28">
        <f t="shared" ref="Y265:AN265" si="405">SUM(Y262:Y264)</f>
        <v>497</v>
      </c>
      <c r="Z265" s="28">
        <f t="shared" si="405"/>
        <v>333</v>
      </c>
      <c r="AA265" s="29">
        <f t="shared" si="405"/>
        <v>74</v>
      </c>
      <c r="AB265" s="28">
        <f t="shared" si="405"/>
        <v>218</v>
      </c>
      <c r="AC265" s="28">
        <f t="shared" si="405"/>
        <v>835</v>
      </c>
      <c r="AD265" s="28">
        <f t="shared" si="405"/>
        <v>770</v>
      </c>
      <c r="AE265" s="28">
        <f t="shared" si="405"/>
        <v>121</v>
      </c>
      <c r="AF265" s="28">
        <f t="shared" si="405"/>
        <v>87</v>
      </c>
      <c r="AG265" s="25">
        <f t="shared" si="405"/>
        <v>5926</v>
      </c>
      <c r="AH265" s="25">
        <f t="shared" si="398"/>
        <v>2687</v>
      </c>
      <c r="AI265" s="25">
        <f t="shared" si="399"/>
        <v>3239</v>
      </c>
      <c r="AJ265" s="28">
        <f t="shared" si="405"/>
        <v>0</v>
      </c>
      <c r="AK265" s="141">
        <f t="shared" si="405"/>
        <v>0</v>
      </c>
      <c r="AL265" s="28">
        <f t="shared" si="405"/>
        <v>0</v>
      </c>
      <c r="AM265" s="25">
        <f t="shared" si="405"/>
        <v>0</v>
      </c>
      <c r="AN265" s="305">
        <f t="shared" si="405"/>
        <v>7390</v>
      </c>
      <c r="AQ265" s="45">
        <f>K265/AQ$5</f>
        <v>0</v>
      </c>
      <c r="AR265" s="45">
        <f t="shared" ref="AR265:AT266" si="406">AG265/AR$5</f>
        <v>329.22222222222223</v>
      </c>
      <c r="AS265" s="45">
        <f t="shared" si="406"/>
        <v>383.85714285714283</v>
      </c>
      <c r="AT265" s="45">
        <f t="shared" si="406"/>
        <v>294.45454545454544</v>
      </c>
      <c r="AU265" s="45">
        <f>AM265/AU$5</f>
        <v>0</v>
      </c>
      <c r="AV265" s="211">
        <f>AN265/AV$5</f>
        <v>254.82758620689654</v>
      </c>
      <c r="AW265" s="23"/>
      <c r="AX265" s="22">
        <f>MEDIAN($D265:$K265)</f>
        <v>68.5</v>
      </c>
      <c r="AY265" s="22">
        <f>MEDIAN($M265:$AF265)</f>
        <v>316.5</v>
      </c>
      <c r="AZ265" s="22">
        <f t="shared" si="403"/>
        <v>333</v>
      </c>
      <c r="BA265" s="22">
        <f>MEDIAN($AE265,$AB265,$AA265,$Y265,$V265,$U265,$S265,$R265,$P265,$N265,$M265)</f>
        <v>300</v>
      </c>
      <c r="BB265" s="22">
        <f>MEDIAN($AJ265:$AL265)</f>
        <v>0</v>
      </c>
      <c r="BC265" s="305">
        <f>MEDIAN((D265:K265,M265:V265,Y265:AF265,AJ265:AL265))</f>
        <v>218</v>
      </c>
    </row>
    <row r="266" spans="1:55" s="204" customFormat="1">
      <c r="A266" s="199"/>
      <c r="B266" s="207" t="s">
        <v>120</v>
      </c>
      <c r="C266" s="201"/>
      <c r="D266" s="26">
        <f t="shared" ref="D266:V266" si="407">D254+D260+D265</f>
        <v>18904</v>
      </c>
      <c r="E266" s="306">
        <f t="shared" si="407"/>
        <v>3718</v>
      </c>
      <c r="F266" s="306">
        <f t="shared" si="407"/>
        <v>19682</v>
      </c>
      <c r="G266" s="306">
        <f t="shared" si="407"/>
        <v>32658</v>
      </c>
      <c r="H266" s="142">
        <f t="shared" si="407"/>
        <v>13092</v>
      </c>
      <c r="I266" s="142">
        <f t="shared" si="407"/>
        <v>19197</v>
      </c>
      <c r="J266" s="306">
        <f t="shared" si="407"/>
        <v>10364</v>
      </c>
      <c r="K266" s="142">
        <f t="shared" si="407"/>
        <v>17033</v>
      </c>
      <c r="L266" s="25">
        <f t="shared" si="407"/>
        <v>134648</v>
      </c>
      <c r="M266" s="306">
        <f t="shared" si="407"/>
        <v>2011</v>
      </c>
      <c r="N266" s="306">
        <f t="shared" si="407"/>
        <v>3204</v>
      </c>
      <c r="O266" s="306">
        <f t="shared" si="407"/>
        <v>6094</v>
      </c>
      <c r="P266" s="306">
        <f t="shared" si="407"/>
        <v>4479</v>
      </c>
      <c r="Q266" s="306">
        <f t="shared" si="407"/>
        <v>7952</v>
      </c>
      <c r="R266" s="306">
        <f t="shared" si="407"/>
        <v>3231</v>
      </c>
      <c r="S266" s="306">
        <f t="shared" si="407"/>
        <v>3572</v>
      </c>
      <c r="T266" s="306">
        <f t="shared" si="407"/>
        <v>3777</v>
      </c>
      <c r="U266" s="306">
        <f t="shared" si="407"/>
        <v>4572</v>
      </c>
      <c r="V266" s="142">
        <f t="shared" si="407"/>
        <v>2453</v>
      </c>
      <c r="W266" s="142"/>
      <c r="X266" s="142"/>
      <c r="Y266" s="306">
        <f t="shared" ref="Y266:AN266" si="408">Y254+Y260+Y265</f>
        <v>6089</v>
      </c>
      <c r="Z266" s="306">
        <f t="shared" si="408"/>
        <v>10770</v>
      </c>
      <c r="AA266" s="307">
        <f t="shared" si="408"/>
        <v>3664</v>
      </c>
      <c r="AB266" s="306">
        <f t="shared" si="408"/>
        <v>4079</v>
      </c>
      <c r="AC266" s="306">
        <f t="shared" si="408"/>
        <v>6703</v>
      </c>
      <c r="AD266" s="306">
        <f t="shared" si="408"/>
        <v>4401</v>
      </c>
      <c r="AE266" s="306">
        <f t="shared" si="408"/>
        <v>2019</v>
      </c>
      <c r="AF266" s="306">
        <f t="shared" si="408"/>
        <v>5030</v>
      </c>
      <c r="AG266" s="25">
        <f t="shared" si="408"/>
        <v>84100</v>
      </c>
      <c r="AH266" s="25">
        <f t="shared" si="398"/>
        <v>44727</v>
      </c>
      <c r="AI266" s="25">
        <f t="shared" si="399"/>
        <v>39373</v>
      </c>
      <c r="AJ266" s="306">
        <f t="shared" si="408"/>
        <v>20494</v>
      </c>
      <c r="AK266" s="142">
        <f t="shared" si="408"/>
        <v>1333</v>
      </c>
      <c r="AL266" s="306">
        <f t="shared" si="408"/>
        <v>3401</v>
      </c>
      <c r="AM266" s="25">
        <f t="shared" si="408"/>
        <v>25228</v>
      </c>
      <c r="AN266" s="305">
        <f t="shared" si="408"/>
        <v>243976</v>
      </c>
      <c r="AQ266" s="45">
        <f>K266/AQ$5</f>
        <v>2129.125</v>
      </c>
      <c r="AR266" s="45">
        <f t="shared" si="406"/>
        <v>4672.2222222222226</v>
      </c>
      <c r="AS266" s="45">
        <f t="shared" si="406"/>
        <v>6389.5714285714284</v>
      </c>
      <c r="AT266" s="45">
        <f t="shared" si="406"/>
        <v>3579.3636363636365</v>
      </c>
      <c r="AU266" s="45">
        <f>AM266/AU$5</f>
        <v>8409.3333333333339</v>
      </c>
      <c r="AV266" s="211">
        <f>AN266/AV$5</f>
        <v>8412.9655172413786</v>
      </c>
      <c r="AW266" s="23"/>
      <c r="AX266" s="25">
        <f>MEDIAN($D266:$K266)</f>
        <v>17968.5</v>
      </c>
      <c r="AY266" s="25">
        <f>MEDIAN($M266:$AF266)</f>
        <v>4240</v>
      </c>
      <c r="AZ266" s="25">
        <f t="shared" si="403"/>
        <v>6094</v>
      </c>
      <c r="BA266" s="25">
        <f>MEDIAN($AE266,$AB266,$AA266,$Y266,$V266,$U266,$S266,$R266,$P266,$N266,$M266)</f>
        <v>3572</v>
      </c>
      <c r="BB266" s="25">
        <f>MEDIAN($AJ266:$AL266)</f>
        <v>3401</v>
      </c>
      <c r="BC266" s="305">
        <f>MEDIAN((D266:K266,M266:V266,Y266:AF266,AJ266:AL266))</f>
        <v>4572</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18577</v>
      </c>
      <c r="E268" s="162">
        <v>2051</v>
      </c>
      <c r="F268" s="162">
        <v>13255</v>
      </c>
      <c r="G268" s="162">
        <v>32657</v>
      </c>
      <c r="H268" s="137">
        <v>12255</v>
      </c>
      <c r="I268" s="137">
        <v>18422</v>
      </c>
      <c r="J268" s="162">
        <v>9635</v>
      </c>
      <c r="K268" s="137">
        <v>16975</v>
      </c>
      <c r="L268" s="22">
        <f>+SUM(D268:K268)</f>
        <v>123827</v>
      </c>
      <c r="M268" s="162">
        <v>1560</v>
      </c>
      <c r="N268" s="162">
        <v>3074</v>
      </c>
      <c r="O268" s="162">
        <v>5911</v>
      </c>
      <c r="P268" s="162">
        <v>4461</v>
      </c>
      <c r="Q268" s="162">
        <v>7911</v>
      </c>
      <c r="R268" s="162">
        <v>2608</v>
      </c>
      <c r="S268" s="162">
        <v>3018</v>
      </c>
      <c r="T268" s="162">
        <v>3098</v>
      </c>
      <c r="U268" s="162">
        <v>3161</v>
      </c>
      <c r="V268" s="137">
        <v>2408</v>
      </c>
      <c r="W268" s="137"/>
      <c r="X268" s="137"/>
      <c r="Y268" s="162">
        <v>0</v>
      </c>
      <c r="Z268" s="162">
        <v>10219</v>
      </c>
      <c r="AA268" s="271">
        <v>3665</v>
      </c>
      <c r="AB268" s="162">
        <v>4079</v>
      </c>
      <c r="AC268" s="162">
        <v>5852</v>
      </c>
      <c r="AD268" s="162">
        <v>4401</v>
      </c>
      <c r="AE268" s="162">
        <v>1716</v>
      </c>
      <c r="AF268" s="162">
        <v>4752</v>
      </c>
      <c r="AG268" s="22">
        <f>+SUM(M268:AF268)</f>
        <v>71894</v>
      </c>
      <c r="AH268" s="22">
        <f t="shared" ref="AH268:AH271" si="409">O268+Q268+Z268+AC268+AD268+AF268+T268</f>
        <v>42144</v>
      </c>
      <c r="AI268" s="22">
        <f t="shared" ref="AI268:AI271" si="410">M268+N268+P268+R268+S268+U268+V268+Y268+AA268+AB268+AE268</f>
        <v>29750</v>
      </c>
      <c r="AJ268" s="162">
        <v>16292</v>
      </c>
      <c r="AK268" s="137">
        <v>1333</v>
      </c>
      <c r="AL268" s="162">
        <v>940</v>
      </c>
      <c r="AM268" s="22">
        <f>+SUM(AJ268:AL268)</f>
        <v>18565</v>
      </c>
      <c r="AN268" s="24">
        <f>+AM268+AG268+L268</f>
        <v>214286</v>
      </c>
      <c r="AQ268" s="43">
        <f t="shared" ref="AQ268:AQ270" si="411">K268/AQ$5</f>
        <v>2121.875</v>
      </c>
      <c r="AR268" s="43">
        <f t="shared" ref="AR268:AT270" si="412">AG268/AR$5</f>
        <v>3994.1111111111113</v>
      </c>
      <c r="AS268" s="43">
        <f t="shared" si="412"/>
        <v>6020.5714285714284</v>
      </c>
      <c r="AT268" s="43">
        <f t="shared" si="412"/>
        <v>2704.5454545454545</v>
      </c>
      <c r="AU268" s="43">
        <f t="shared" ref="AU268:AV270" si="413">AM268/AU$5</f>
        <v>6188.333333333333</v>
      </c>
      <c r="AV268" s="44">
        <f t="shared" si="413"/>
        <v>7389.1724137931033</v>
      </c>
      <c r="AW268" s="23"/>
      <c r="AX268" s="22">
        <f>MEDIAN($D268:$K268)</f>
        <v>15115</v>
      </c>
      <c r="AY268" s="22">
        <f>MEDIAN($M268:$AF268)</f>
        <v>3413</v>
      </c>
      <c r="AZ268" s="22">
        <f t="shared" ref="AZ268:AZ271" si="414">MEDIAN($AC268,$AD268,$Z268,$T268,$O268,Q268,AF268)</f>
        <v>5852</v>
      </c>
      <c r="BA268" s="22">
        <f>MEDIAN($AE268,$AB268,$AA268,$Y268,$V268,$U268,$S268,$R268,$P268,$N268,$M268)</f>
        <v>3018</v>
      </c>
      <c r="BB268" s="22">
        <f>MEDIAN($AJ268:$AL268)</f>
        <v>1333</v>
      </c>
      <c r="BC268" s="24">
        <f>MEDIAN((D268:K268,M268:V268,Y268:AF268,AJ268:AL268))</f>
        <v>4401</v>
      </c>
    </row>
    <row r="269" spans="1:55" s="204" customFormat="1">
      <c r="A269" s="199"/>
      <c r="B269" s="200"/>
      <c r="C269" s="201" t="s">
        <v>117</v>
      </c>
      <c r="D269" s="137">
        <v>52</v>
      </c>
      <c r="E269" s="162">
        <v>32</v>
      </c>
      <c r="F269" s="162">
        <v>6449</v>
      </c>
      <c r="G269" s="162"/>
      <c r="H269" s="137">
        <v>837</v>
      </c>
      <c r="I269" s="137">
        <v>775</v>
      </c>
      <c r="J269" s="162">
        <v>729</v>
      </c>
      <c r="K269" s="137">
        <v>57</v>
      </c>
      <c r="L269" s="22">
        <f>+SUM(D269:K269)</f>
        <v>8931</v>
      </c>
      <c r="M269" s="162">
        <v>63</v>
      </c>
      <c r="N269" s="162">
        <v>130</v>
      </c>
      <c r="O269" s="162">
        <v>135</v>
      </c>
      <c r="P269" s="162">
        <v>18</v>
      </c>
      <c r="Q269" s="162">
        <v>40</v>
      </c>
      <c r="R269" s="162">
        <v>0</v>
      </c>
      <c r="S269" s="162">
        <v>355</v>
      </c>
      <c r="T269" s="162">
        <v>595</v>
      </c>
      <c r="U269" s="162">
        <v>1108</v>
      </c>
      <c r="V269" s="137"/>
      <c r="W269" s="137"/>
      <c r="X269" s="137"/>
      <c r="Y269" s="162">
        <v>6089</v>
      </c>
      <c r="Z269" s="162">
        <v>167</v>
      </c>
      <c r="AA269" s="271"/>
      <c r="AB269" s="162"/>
      <c r="AC269" s="162">
        <v>499</v>
      </c>
      <c r="AD269" s="162"/>
      <c r="AE269" s="162">
        <v>10</v>
      </c>
      <c r="AF269" s="162">
        <v>458</v>
      </c>
      <c r="AG269" s="22">
        <f>+SUM(M269:AF269)</f>
        <v>9667</v>
      </c>
      <c r="AH269" s="22">
        <f t="shared" si="409"/>
        <v>1894</v>
      </c>
      <c r="AI269" s="22">
        <f t="shared" si="410"/>
        <v>7773</v>
      </c>
      <c r="AJ269" s="162">
        <v>3781</v>
      </c>
      <c r="AK269" s="137"/>
      <c r="AL269" s="162">
        <v>0</v>
      </c>
      <c r="AM269" s="22">
        <f>+SUM(AJ269:AL269)</f>
        <v>3781</v>
      </c>
      <c r="AN269" s="24">
        <f>+AM269+AG269+L269</f>
        <v>22379</v>
      </c>
      <c r="AQ269" s="43">
        <f t="shared" si="411"/>
        <v>7.125</v>
      </c>
      <c r="AR269" s="43">
        <f t="shared" si="412"/>
        <v>537.05555555555554</v>
      </c>
      <c r="AS269" s="43">
        <f t="shared" si="412"/>
        <v>270.57142857142856</v>
      </c>
      <c r="AT269" s="43">
        <f t="shared" si="412"/>
        <v>706.63636363636363</v>
      </c>
      <c r="AU269" s="43">
        <f t="shared" si="413"/>
        <v>1260.3333333333333</v>
      </c>
      <c r="AV269" s="44">
        <f t="shared" si="413"/>
        <v>771.68965517241384</v>
      </c>
      <c r="AW269" s="23"/>
      <c r="AX269" s="22">
        <f>MEDIAN($D269:$K269)</f>
        <v>729</v>
      </c>
      <c r="AY269" s="22">
        <f>MEDIAN($M269:$AF269)</f>
        <v>151</v>
      </c>
      <c r="AZ269" s="22">
        <f t="shared" si="414"/>
        <v>312.5</v>
      </c>
      <c r="BA269" s="22">
        <f>MEDIAN($AE269,$AB269,$AA269,$Y269,$V269,$U269,$S269,$R269,$P269,$N269,$M269)</f>
        <v>96.5</v>
      </c>
      <c r="BB269" s="22">
        <f>MEDIAN($AJ269:$AL269)</f>
        <v>1890.5</v>
      </c>
      <c r="BC269" s="24">
        <f>MEDIAN((D269:K269,M269:V269,Y269:AF269,AJ269:AL269))</f>
        <v>167</v>
      </c>
    </row>
    <row r="270" spans="1:55" s="204" customFormat="1">
      <c r="A270" s="199"/>
      <c r="B270" s="200"/>
      <c r="C270" s="201" t="s">
        <v>116</v>
      </c>
      <c r="D270" s="137">
        <v>275</v>
      </c>
      <c r="E270" s="162">
        <v>1088</v>
      </c>
      <c r="F270" s="162"/>
      <c r="G270" s="162"/>
      <c r="H270" s="137"/>
      <c r="I270" s="137">
        <v>0</v>
      </c>
      <c r="J270" s="162"/>
      <c r="K270" s="137">
        <v>0</v>
      </c>
      <c r="L270" s="22">
        <f>+SUM(D270:K270)</f>
        <v>1363</v>
      </c>
      <c r="M270" s="162">
        <v>388</v>
      </c>
      <c r="N270" s="162"/>
      <c r="O270" s="162">
        <v>48</v>
      </c>
      <c r="P270" s="162"/>
      <c r="Q270" s="162">
        <v>0</v>
      </c>
      <c r="R270" s="162">
        <v>623</v>
      </c>
      <c r="S270" s="162">
        <v>199</v>
      </c>
      <c r="T270" s="162">
        <v>83</v>
      </c>
      <c r="U270" s="162">
        <v>303</v>
      </c>
      <c r="V270" s="137"/>
      <c r="W270" s="137"/>
      <c r="X270" s="137"/>
      <c r="Y270" s="162">
        <v>0</v>
      </c>
      <c r="Z270" s="162">
        <v>384</v>
      </c>
      <c r="AA270" s="271"/>
      <c r="AB270" s="162"/>
      <c r="AC270" s="162">
        <v>351</v>
      </c>
      <c r="AD270" s="162"/>
      <c r="AE270" s="162">
        <v>293</v>
      </c>
      <c r="AF270" s="162"/>
      <c r="AG270" s="22">
        <f>+SUM(M270:AF270)</f>
        <v>2672</v>
      </c>
      <c r="AH270" s="22">
        <f t="shared" si="409"/>
        <v>866</v>
      </c>
      <c r="AI270" s="22">
        <f t="shared" si="410"/>
        <v>1806</v>
      </c>
      <c r="AJ270" s="162">
        <v>421</v>
      </c>
      <c r="AK270" s="137"/>
      <c r="AL270" s="162">
        <v>2460</v>
      </c>
      <c r="AM270" s="22">
        <f>+SUM(AJ270:AL270)</f>
        <v>2881</v>
      </c>
      <c r="AN270" s="24">
        <f>+AM270+AG270+L270</f>
        <v>6916</v>
      </c>
      <c r="AQ270" s="43">
        <f t="shared" si="411"/>
        <v>0</v>
      </c>
      <c r="AR270" s="43">
        <f t="shared" si="412"/>
        <v>148.44444444444446</v>
      </c>
      <c r="AS270" s="43">
        <f t="shared" si="412"/>
        <v>123.71428571428571</v>
      </c>
      <c r="AT270" s="43">
        <f t="shared" si="412"/>
        <v>164.18181818181819</v>
      </c>
      <c r="AU270" s="43">
        <f t="shared" si="413"/>
        <v>960.33333333333337</v>
      </c>
      <c r="AV270" s="44">
        <f t="shared" si="413"/>
        <v>238.48275862068965</v>
      </c>
      <c r="AW270" s="23"/>
      <c r="AX270" s="22">
        <f>MEDIAN($D270:$K270)</f>
        <v>137.5</v>
      </c>
      <c r="AY270" s="22">
        <f>MEDIAN($M270:$AF270)</f>
        <v>293</v>
      </c>
      <c r="AZ270" s="22">
        <f t="shared" si="414"/>
        <v>83</v>
      </c>
      <c r="BA270" s="22">
        <f>MEDIAN($AE270,$AB270,$AA270,$Y270,$V270,$U270,$S270,$R270,$P270,$N270,$M270)</f>
        <v>298</v>
      </c>
      <c r="BB270" s="22">
        <f>MEDIAN($AJ270:$AL270)</f>
        <v>1440.5</v>
      </c>
      <c r="BC270" s="24">
        <f>MEDIAN((D270:K270,M270:V270,Y270:AF270,AJ270:AL270))</f>
        <v>293</v>
      </c>
    </row>
    <row r="271" spans="1:55" s="204" customFormat="1">
      <c r="A271" s="199"/>
      <c r="B271" s="207" t="s">
        <v>115</v>
      </c>
      <c r="C271" s="201"/>
      <c r="D271" s="26">
        <f t="shared" ref="D271:V271" si="415">SUM(D268:D270)</f>
        <v>18904</v>
      </c>
      <c r="E271" s="306">
        <f t="shared" si="415"/>
        <v>3171</v>
      </c>
      <c r="F271" s="306">
        <f t="shared" si="415"/>
        <v>19704</v>
      </c>
      <c r="G271" s="306">
        <f t="shared" si="415"/>
        <v>32657</v>
      </c>
      <c r="H271" s="142">
        <f t="shared" si="415"/>
        <v>13092</v>
      </c>
      <c r="I271" s="142">
        <f t="shared" si="415"/>
        <v>19197</v>
      </c>
      <c r="J271" s="306">
        <f t="shared" si="415"/>
        <v>10364</v>
      </c>
      <c r="K271" s="142">
        <f t="shared" si="415"/>
        <v>17032</v>
      </c>
      <c r="L271" s="25">
        <f t="shared" si="415"/>
        <v>134121</v>
      </c>
      <c r="M271" s="306">
        <f t="shared" si="415"/>
        <v>2011</v>
      </c>
      <c r="N271" s="306">
        <f t="shared" si="415"/>
        <v>3204</v>
      </c>
      <c r="O271" s="306">
        <f t="shared" si="415"/>
        <v>6094</v>
      </c>
      <c r="P271" s="306">
        <f t="shared" si="415"/>
        <v>4479</v>
      </c>
      <c r="Q271" s="306">
        <f t="shared" si="415"/>
        <v>7951</v>
      </c>
      <c r="R271" s="306">
        <f t="shared" si="415"/>
        <v>3231</v>
      </c>
      <c r="S271" s="306">
        <f t="shared" si="415"/>
        <v>3572</v>
      </c>
      <c r="T271" s="306">
        <f t="shared" si="415"/>
        <v>3776</v>
      </c>
      <c r="U271" s="306">
        <f t="shared" si="415"/>
        <v>4572</v>
      </c>
      <c r="V271" s="142">
        <f t="shared" si="415"/>
        <v>2408</v>
      </c>
      <c r="W271" s="142"/>
      <c r="X271" s="142"/>
      <c r="Y271" s="306">
        <f t="shared" ref="Y271:AN271" si="416">SUM(Y268:Y270)</f>
        <v>6089</v>
      </c>
      <c r="Z271" s="306">
        <f t="shared" si="416"/>
        <v>10770</v>
      </c>
      <c r="AA271" s="307">
        <f t="shared" si="416"/>
        <v>3665</v>
      </c>
      <c r="AB271" s="306">
        <f t="shared" si="416"/>
        <v>4079</v>
      </c>
      <c r="AC271" s="306">
        <f t="shared" si="416"/>
        <v>6702</v>
      </c>
      <c r="AD271" s="306">
        <f t="shared" si="416"/>
        <v>4401</v>
      </c>
      <c r="AE271" s="306">
        <f t="shared" si="416"/>
        <v>2019</v>
      </c>
      <c r="AF271" s="306">
        <f t="shared" si="416"/>
        <v>5210</v>
      </c>
      <c r="AG271" s="25">
        <f t="shared" si="416"/>
        <v>84233</v>
      </c>
      <c r="AH271" s="25">
        <f t="shared" si="409"/>
        <v>44904</v>
      </c>
      <c r="AI271" s="25">
        <f t="shared" si="410"/>
        <v>39329</v>
      </c>
      <c r="AJ271" s="306">
        <f t="shared" si="416"/>
        <v>20494</v>
      </c>
      <c r="AK271" s="142">
        <f t="shared" si="416"/>
        <v>1333</v>
      </c>
      <c r="AL271" s="306">
        <f t="shared" si="416"/>
        <v>3400</v>
      </c>
      <c r="AM271" s="25">
        <f t="shared" si="416"/>
        <v>25227</v>
      </c>
      <c r="AN271" s="305">
        <f t="shared" si="416"/>
        <v>243581</v>
      </c>
      <c r="AQ271" s="45">
        <f>K271/AQ$5</f>
        <v>2129</v>
      </c>
      <c r="AR271" s="45">
        <f>AG271/AR$5</f>
        <v>4679.6111111111113</v>
      </c>
      <c r="AS271" s="45">
        <f>AH271/AS$5</f>
        <v>6414.8571428571431</v>
      </c>
      <c r="AT271" s="45">
        <f>AI271/AT$5</f>
        <v>3575.3636363636365</v>
      </c>
      <c r="AU271" s="45">
        <f>AM271/AU$5</f>
        <v>8409</v>
      </c>
      <c r="AV271" s="211">
        <f>AN271/AV$5</f>
        <v>8399.3448275862065</v>
      </c>
      <c r="AW271" s="23"/>
      <c r="AX271" s="25">
        <f>MEDIAN($D271:$K271)</f>
        <v>17968</v>
      </c>
      <c r="AY271" s="25">
        <f>MEDIAN($M271:$AF271)</f>
        <v>4240</v>
      </c>
      <c r="AZ271" s="25">
        <f t="shared" si="414"/>
        <v>6094</v>
      </c>
      <c r="BA271" s="25">
        <f>MEDIAN($AE271,$AB271,$AA271,$Y271,$V271,$U271,$S271,$R271,$P271,$N271,$M271)</f>
        <v>3572</v>
      </c>
      <c r="BB271" s="25">
        <f>MEDIAN($AJ271:$AL271)</f>
        <v>3400</v>
      </c>
      <c r="BC271" s="305">
        <f>MEDIAN((D271:K271,M271:V271,Y271:AF271,AJ271:AL271))</f>
        <v>4572</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26324</v>
      </c>
      <c r="E274" s="162">
        <v>7165</v>
      </c>
      <c r="F274" s="162">
        <v>33491</v>
      </c>
      <c r="G274" s="162">
        <v>40784</v>
      </c>
      <c r="H274" s="137">
        <v>15756</v>
      </c>
      <c r="I274" s="137">
        <v>21384</v>
      </c>
      <c r="J274" s="162">
        <v>12521</v>
      </c>
      <c r="K274" s="137">
        <v>20886</v>
      </c>
      <c r="L274" s="22">
        <f>+SUM(D274:K274)</f>
        <v>178311</v>
      </c>
      <c r="M274" s="162">
        <v>4522</v>
      </c>
      <c r="N274" s="162">
        <v>6631</v>
      </c>
      <c r="O274" s="162">
        <v>11923</v>
      </c>
      <c r="P274" s="162">
        <v>8490</v>
      </c>
      <c r="Q274" s="162">
        <v>12607</v>
      </c>
      <c r="R274" s="162">
        <v>7359</v>
      </c>
      <c r="S274" s="162">
        <v>6692</v>
      </c>
      <c r="T274" s="162"/>
      <c r="U274" s="162">
        <v>11160</v>
      </c>
      <c r="V274" s="137">
        <v>9245</v>
      </c>
      <c r="W274" s="137"/>
      <c r="X274" s="137"/>
      <c r="Y274" s="162"/>
      <c r="Z274" s="162">
        <v>17971</v>
      </c>
      <c r="AA274" s="271">
        <v>6132</v>
      </c>
      <c r="AB274" s="162">
        <v>6590</v>
      </c>
      <c r="AC274" s="162">
        <v>18486</v>
      </c>
      <c r="AD274" s="162"/>
      <c r="AE274" s="162">
        <v>1411</v>
      </c>
      <c r="AF274" s="162">
        <v>8190</v>
      </c>
      <c r="AG274" s="22">
        <f>+SUM(M274:AF274)</f>
        <v>137409</v>
      </c>
      <c r="AH274" s="22">
        <f t="shared" ref="AH274:AH283" si="417">O274+Q274+Z274+AC274+AD274+AF274+T274</f>
        <v>69177</v>
      </c>
      <c r="AI274" s="22">
        <f>M274+N274+P274+R274+S274+U274+V274+Y274+AA274+AB274+AE274</f>
        <v>68232</v>
      </c>
      <c r="AJ274" s="162">
        <v>32616</v>
      </c>
      <c r="AK274" s="137">
        <v>2259</v>
      </c>
      <c r="AL274" s="162">
        <v>4990</v>
      </c>
      <c r="AM274" s="22">
        <f>+SUM(AJ274:AL274)</f>
        <v>39865</v>
      </c>
      <c r="AN274" s="24">
        <f>+AM274+AG274+L274</f>
        <v>355585</v>
      </c>
      <c r="AQ274" s="43">
        <f t="shared" ref="AQ274:AQ275" si="418">K274/AQ$5</f>
        <v>2610.75</v>
      </c>
      <c r="AR274" s="43">
        <f t="shared" ref="AR274:AT275" si="419">AG274/AR$5</f>
        <v>7633.833333333333</v>
      </c>
      <c r="AS274" s="43">
        <f t="shared" si="419"/>
        <v>9882.4285714285706</v>
      </c>
      <c r="AT274" s="43">
        <f t="shared" si="419"/>
        <v>6202.909090909091</v>
      </c>
      <c r="AU274" s="43">
        <f t="shared" ref="AU274:AV275" si="420">AM274/AU$5</f>
        <v>13288.333333333334</v>
      </c>
      <c r="AV274" s="44">
        <f t="shared" si="420"/>
        <v>12261.551724137931</v>
      </c>
      <c r="AW274" s="23"/>
      <c r="AX274" s="22">
        <f>MEDIAN($D274:$K274)</f>
        <v>21135</v>
      </c>
      <c r="AY274" s="22">
        <f>MEDIAN($M274:$AF274)</f>
        <v>8190</v>
      </c>
      <c r="AZ274" s="22">
        <f t="shared" ref="AZ274:AZ275" si="421">MEDIAN($AC274,$AD274,$Z274,$T274,$O274,Q274,AF274)</f>
        <v>12607</v>
      </c>
      <c r="BA274" s="22">
        <f>MEDIAN($AE274,$AB274,$AA274,$Y274,$V274,$U274,$S274,$R274,$P274,$N274,$M274)</f>
        <v>6661.5</v>
      </c>
      <c r="BB274" s="22">
        <f>MEDIAN($AJ274:$AL274)</f>
        <v>4990</v>
      </c>
      <c r="BC274" s="24">
        <f>MEDIAN((D274:K274,M274:V274,Y274:AF274,AJ274:AL274))</f>
        <v>10202.5</v>
      </c>
    </row>
    <row r="275" spans="1:55" s="204" customFormat="1">
      <c r="A275" s="199"/>
      <c r="B275" s="200"/>
      <c r="C275" s="201" t="s">
        <v>112</v>
      </c>
      <c r="D275" s="137">
        <v>463</v>
      </c>
      <c r="E275" s="162">
        <v>1169</v>
      </c>
      <c r="F275" s="162"/>
      <c r="G275" s="162"/>
      <c r="H275" s="137">
        <v>2167</v>
      </c>
      <c r="I275" s="137">
        <v>1667</v>
      </c>
      <c r="J275" s="162">
        <v>4195</v>
      </c>
      <c r="K275" s="137">
        <v>1968</v>
      </c>
      <c r="L275" s="22">
        <f>+SUM(D275:K275)</f>
        <v>11629</v>
      </c>
      <c r="M275" s="162">
        <v>2199</v>
      </c>
      <c r="N275" s="162">
        <v>191</v>
      </c>
      <c r="O275" s="162">
        <v>2690</v>
      </c>
      <c r="P275" s="162">
        <v>1697</v>
      </c>
      <c r="Q275" s="162">
        <v>5408</v>
      </c>
      <c r="R275" s="162"/>
      <c r="S275" s="162">
        <v>998</v>
      </c>
      <c r="T275" s="162"/>
      <c r="U275" s="162">
        <v>719</v>
      </c>
      <c r="V275" s="137"/>
      <c r="W275" s="137"/>
      <c r="X275" s="137"/>
      <c r="Y275" s="162"/>
      <c r="Z275" s="162">
        <v>4182</v>
      </c>
      <c r="AA275" s="271">
        <v>570</v>
      </c>
      <c r="AB275" s="162">
        <v>406</v>
      </c>
      <c r="AC275" s="162">
        <v>722</v>
      </c>
      <c r="AD275" s="162"/>
      <c r="AE275" s="162">
        <v>3652</v>
      </c>
      <c r="AF275" s="162">
        <v>379</v>
      </c>
      <c r="AG275" s="22">
        <f>+SUM(M275:AF275)</f>
        <v>23813</v>
      </c>
      <c r="AH275" s="22">
        <f t="shared" si="417"/>
        <v>13381</v>
      </c>
      <c r="AI275" s="22">
        <f>M275+N275+P275+R275+S275+U275+V275+Y275+AA275+AB275+AE275</f>
        <v>10432</v>
      </c>
      <c r="AJ275" s="162">
        <v>0</v>
      </c>
      <c r="AK275" s="137"/>
      <c r="AL275" s="162">
        <v>1732</v>
      </c>
      <c r="AM275" s="22">
        <f>+SUM(AJ275:AL275)</f>
        <v>1732</v>
      </c>
      <c r="AN275" s="24">
        <f>+AM275+AG275+L275</f>
        <v>37174</v>
      </c>
      <c r="AQ275" s="43">
        <f t="shared" si="418"/>
        <v>246</v>
      </c>
      <c r="AR275" s="43">
        <f t="shared" si="419"/>
        <v>1322.9444444444443</v>
      </c>
      <c r="AS275" s="43">
        <f t="shared" si="419"/>
        <v>1911.5714285714287</v>
      </c>
      <c r="AT275" s="43">
        <f t="shared" si="419"/>
        <v>948.36363636363637</v>
      </c>
      <c r="AU275" s="43">
        <f t="shared" si="420"/>
        <v>577.33333333333337</v>
      </c>
      <c r="AV275" s="44">
        <f t="shared" si="420"/>
        <v>1281.8620689655172</v>
      </c>
      <c r="AW275" s="23"/>
      <c r="AX275" s="22">
        <f>MEDIAN($D275:$K275)</f>
        <v>1817.5</v>
      </c>
      <c r="AY275" s="22">
        <f>MEDIAN($M275:$AF275)</f>
        <v>998</v>
      </c>
      <c r="AZ275" s="22">
        <f t="shared" si="421"/>
        <v>2690</v>
      </c>
      <c r="BA275" s="22">
        <f>MEDIAN($AE275,$AB275,$AA275,$Y275,$V275,$U275,$S275,$R275,$P275,$N275,$M275)</f>
        <v>858.5</v>
      </c>
      <c r="BB275" s="22">
        <f>MEDIAN($AJ275:$AL275)</f>
        <v>866</v>
      </c>
      <c r="BC275" s="24">
        <f>MEDIAN((D275:K275,M275:V275,Y275:AF275,AJ275:AL275))</f>
        <v>1667</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1645</v>
      </c>
      <c r="E277" s="162">
        <v>607</v>
      </c>
      <c r="F277" s="162">
        <v>2303</v>
      </c>
      <c r="G277" s="162"/>
      <c r="H277" s="137">
        <v>1535</v>
      </c>
      <c r="I277" s="137">
        <v>2841</v>
      </c>
      <c r="J277" s="162">
        <v>1024</v>
      </c>
      <c r="K277" s="137">
        <v>1557</v>
      </c>
      <c r="L277" s="22">
        <f>+SUM(D277:K277)</f>
        <v>11512</v>
      </c>
      <c r="M277" s="162">
        <v>128</v>
      </c>
      <c r="N277" s="162">
        <v>373</v>
      </c>
      <c r="O277" s="162"/>
      <c r="P277" s="162"/>
      <c r="Q277" s="162">
        <v>695</v>
      </c>
      <c r="R277" s="162"/>
      <c r="S277" s="162">
        <v>254</v>
      </c>
      <c r="T277" s="162"/>
      <c r="U277" s="162">
        <v>273</v>
      </c>
      <c r="V277" s="137">
        <v>152</v>
      </c>
      <c r="W277" s="137"/>
      <c r="X277" s="137"/>
      <c r="Y277" s="162">
        <v>354</v>
      </c>
      <c r="Z277" s="162">
        <v>997</v>
      </c>
      <c r="AA277" s="271">
        <v>304</v>
      </c>
      <c r="AB277" s="162">
        <v>375</v>
      </c>
      <c r="AC277" s="162">
        <v>566</v>
      </c>
      <c r="AD277" s="162"/>
      <c r="AE277" s="162"/>
      <c r="AF277" s="162">
        <v>285</v>
      </c>
      <c r="AG277" s="22">
        <f>+SUM(M277:AF277)</f>
        <v>4756</v>
      </c>
      <c r="AH277" s="22">
        <f t="shared" si="417"/>
        <v>2543</v>
      </c>
      <c r="AI277" s="22">
        <f t="shared" ref="AI277:AI283" si="422">M277+N277+P277+R277+S277+U277+V277+Y277+AA277+AB277+AE277</f>
        <v>2213</v>
      </c>
      <c r="AJ277" s="162">
        <v>1299</v>
      </c>
      <c r="AK277" s="137">
        <v>174</v>
      </c>
      <c r="AL277" s="162">
        <v>144</v>
      </c>
      <c r="AM277" s="22">
        <f>+SUM(AJ277:AL277)</f>
        <v>1617</v>
      </c>
      <c r="AN277" s="24">
        <f>+AM277+AG277+L277</f>
        <v>17885</v>
      </c>
      <c r="AQ277" s="43">
        <f t="shared" ref="AQ277:AQ278" si="423">K277/AQ$5</f>
        <v>194.625</v>
      </c>
      <c r="AR277" s="43">
        <f t="shared" ref="AR277:AT278" si="424">AG277/AR$5</f>
        <v>264.22222222222223</v>
      </c>
      <c r="AS277" s="43">
        <f t="shared" si="424"/>
        <v>363.28571428571428</v>
      </c>
      <c r="AT277" s="43">
        <f t="shared" si="424"/>
        <v>201.18181818181819</v>
      </c>
      <c r="AU277" s="43">
        <f t="shared" ref="AU277:AV278" si="425">AM277/AU$5</f>
        <v>539</v>
      </c>
      <c r="AV277" s="44">
        <f t="shared" si="425"/>
        <v>616.72413793103453</v>
      </c>
      <c r="AW277" s="23"/>
      <c r="AX277" s="22">
        <f>MEDIAN($D277:$K277)</f>
        <v>1557</v>
      </c>
      <c r="AY277" s="22">
        <f>MEDIAN($M277:$AF277)</f>
        <v>329</v>
      </c>
      <c r="AZ277" s="22">
        <f t="shared" ref="AZ277:AZ278" si="426">MEDIAN($AC277,$AD277,$Z277,$T277,$O277,Q277,AF277)</f>
        <v>630.5</v>
      </c>
      <c r="BA277" s="22">
        <f>MEDIAN($AE277,$AB277,$AA277,$Y277,$V277,$U277,$S277,$R277,$P277,$N277,$M277)</f>
        <v>288.5</v>
      </c>
      <c r="BB277" s="22">
        <f>MEDIAN($AJ277:$AL277)</f>
        <v>174</v>
      </c>
      <c r="BC277" s="24">
        <f>MEDIAN((D277:K277,M277:V277,Y277:AF277,AJ277:AL277))</f>
        <v>470.5</v>
      </c>
    </row>
    <row r="278" spans="1:55" s="204" customFormat="1">
      <c r="A278" s="199"/>
      <c r="B278" s="200" t="s">
        <v>109</v>
      </c>
      <c r="C278" s="201"/>
      <c r="D278" s="137">
        <v>735</v>
      </c>
      <c r="E278" s="162">
        <v>189</v>
      </c>
      <c r="F278" s="162">
        <v>3660</v>
      </c>
      <c r="G278" s="162"/>
      <c r="H278" s="137">
        <v>777</v>
      </c>
      <c r="I278" s="137">
        <v>1797</v>
      </c>
      <c r="J278" s="162">
        <v>927</v>
      </c>
      <c r="K278" s="137">
        <v>648</v>
      </c>
      <c r="L278" s="22">
        <f>+SUM(D278:K278)</f>
        <v>8733</v>
      </c>
      <c r="M278" s="162">
        <v>128</v>
      </c>
      <c r="N278" s="162">
        <v>282</v>
      </c>
      <c r="O278" s="162"/>
      <c r="P278" s="162"/>
      <c r="Q278" s="162">
        <v>161</v>
      </c>
      <c r="R278" s="162"/>
      <c r="S278" s="162">
        <v>171</v>
      </c>
      <c r="T278" s="162"/>
      <c r="U278" s="162">
        <v>198</v>
      </c>
      <c r="V278" s="137">
        <v>35</v>
      </c>
      <c r="W278" s="137"/>
      <c r="X278" s="137"/>
      <c r="Y278" s="162">
        <v>63</v>
      </c>
      <c r="Z278" s="162">
        <v>1080</v>
      </c>
      <c r="AA278" s="271">
        <v>200</v>
      </c>
      <c r="AB278" s="162">
        <v>175</v>
      </c>
      <c r="AC278" s="162">
        <v>121</v>
      </c>
      <c r="AD278" s="162"/>
      <c r="AE278" s="162"/>
      <c r="AF278" s="162">
        <v>330</v>
      </c>
      <c r="AG278" s="22">
        <f>+SUM(M278:AF278)</f>
        <v>2944</v>
      </c>
      <c r="AH278" s="22">
        <f t="shared" si="417"/>
        <v>1692</v>
      </c>
      <c r="AI278" s="22">
        <f t="shared" si="422"/>
        <v>1252</v>
      </c>
      <c r="AJ278" s="162"/>
      <c r="AK278" s="137">
        <v>32</v>
      </c>
      <c r="AL278" s="162">
        <v>29</v>
      </c>
      <c r="AM278" s="22">
        <f>+SUM(AJ278:AL278)</f>
        <v>61</v>
      </c>
      <c r="AN278" s="24">
        <f>+AM278+AG278+L278</f>
        <v>11738</v>
      </c>
      <c r="AQ278" s="43">
        <f t="shared" si="423"/>
        <v>81</v>
      </c>
      <c r="AR278" s="43">
        <f t="shared" si="424"/>
        <v>163.55555555555554</v>
      </c>
      <c r="AS278" s="43">
        <f t="shared" si="424"/>
        <v>241.71428571428572</v>
      </c>
      <c r="AT278" s="43">
        <f t="shared" si="424"/>
        <v>113.81818181818181</v>
      </c>
      <c r="AU278" s="43">
        <f t="shared" si="425"/>
        <v>20.333333333333332</v>
      </c>
      <c r="AV278" s="44">
        <f t="shared" si="425"/>
        <v>404.75862068965517</v>
      </c>
      <c r="AW278" s="23"/>
      <c r="AX278" s="22">
        <f>MEDIAN($D278:$K278)</f>
        <v>777</v>
      </c>
      <c r="AY278" s="22">
        <f>MEDIAN($M278:$AF278)</f>
        <v>173</v>
      </c>
      <c r="AZ278" s="22">
        <f t="shared" si="426"/>
        <v>245.5</v>
      </c>
      <c r="BA278" s="22">
        <f>MEDIAN($AE278,$AB278,$AA278,$Y278,$V278,$U278,$S278,$R278,$P278,$N278,$M278)</f>
        <v>173</v>
      </c>
      <c r="BB278" s="22">
        <f>MEDIAN($AJ278:$AL278)</f>
        <v>30.5</v>
      </c>
      <c r="BC278" s="24">
        <f>MEDIAN((D278:K278,M278:V278,Y278:AF278,AJ278:AL278))</f>
        <v>198</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7"/>
        <v>0</v>
      </c>
      <c r="AI279" s="22">
        <f t="shared" si="422"/>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1085</v>
      </c>
      <c r="E280" s="162">
        <v>210</v>
      </c>
      <c r="F280" s="162">
        <v>1134</v>
      </c>
      <c r="G280" s="162">
        <v>1907</v>
      </c>
      <c r="H280" s="137">
        <v>746</v>
      </c>
      <c r="I280" s="137">
        <v>1212</v>
      </c>
      <c r="J280" s="162">
        <v>553</v>
      </c>
      <c r="K280" s="137">
        <v>732</v>
      </c>
      <c r="L280" s="22">
        <f>+SUM(D280:K280)</f>
        <v>7579</v>
      </c>
      <c r="M280" s="162">
        <v>92</v>
      </c>
      <c r="N280" s="162">
        <v>192</v>
      </c>
      <c r="O280" s="162">
        <v>399</v>
      </c>
      <c r="P280" s="162">
        <v>309</v>
      </c>
      <c r="Q280" s="162">
        <v>359</v>
      </c>
      <c r="R280" s="162">
        <v>114</v>
      </c>
      <c r="S280" s="162">
        <v>213</v>
      </c>
      <c r="T280" s="162">
        <v>200</v>
      </c>
      <c r="U280" s="162">
        <v>166</v>
      </c>
      <c r="V280" s="137">
        <v>92</v>
      </c>
      <c r="W280" s="137"/>
      <c r="X280" s="137"/>
      <c r="Y280" s="162">
        <v>109</v>
      </c>
      <c r="Z280" s="162">
        <v>611</v>
      </c>
      <c r="AA280" s="271">
        <v>227</v>
      </c>
      <c r="AB280" s="162">
        <v>240</v>
      </c>
      <c r="AC280" s="162">
        <v>355</v>
      </c>
      <c r="AD280" s="162">
        <v>218</v>
      </c>
      <c r="AE280" s="162">
        <v>89</v>
      </c>
      <c r="AF280" s="162">
        <v>250</v>
      </c>
      <c r="AG280" s="22">
        <f>+SUM(M280:AF280)</f>
        <v>4235</v>
      </c>
      <c r="AH280" s="22">
        <f t="shared" si="417"/>
        <v>2392</v>
      </c>
      <c r="AI280" s="22">
        <f t="shared" si="422"/>
        <v>1843</v>
      </c>
      <c r="AJ280" s="162">
        <v>566</v>
      </c>
      <c r="AK280" s="137">
        <v>54</v>
      </c>
      <c r="AL280" s="162">
        <v>71</v>
      </c>
      <c r="AM280" s="22">
        <f>+SUM(AJ280:AL280)</f>
        <v>691</v>
      </c>
      <c r="AN280" s="24">
        <f>+AM280+AG280+L280</f>
        <v>12505</v>
      </c>
      <c r="AQ280" s="43">
        <f t="shared" ref="AQ280:AQ282" si="427">K280/AQ$5</f>
        <v>91.5</v>
      </c>
      <c r="AR280" s="43">
        <f t="shared" ref="AR280:AT282" si="428">AG280/AR$5</f>
        <v>235.27777777777777</v>
      </c>
      <c r="AS280" s="43">
        <f t="shared" si="428"/>
        <v>341.71428571428572</v>
      </c>
      <c r="AT280" s="43">
        <f t="shared" si="428"/>
        <v>167.54545454545453</v>
      </c>
      <c r="AU280" s="43">
        <f t="shared" ref="AU280:AV282" si="429">AM280/AU$5</f>
        <v>230.33333333333334</v>
      </c>
      <c r="AV280" s="44">
        <f t="shared" si="429"/>
        <v>431.20689655172413</v>
      </c>
      <c r="AW280" s="23"/>
      <c r="AX280" s="22">
        <f>MEDIAN($D280:$K280)</f>
        <v>915.5</v>
      </c>
      <c r="AY280" s="22">
        <f>MEDIAN($M280:$AF280)</f>
        <v>215.5</v>
      </c>
      <c r="AZ280" s="22">
        <f t="shared" ref="AZ280:AZ283" si="430">MEDIAN($AC280,$AD280,$Z280,$T280,$O280,Q280,AF280)</f>
        <v>355</v>
      </c>
      <c r="BA280" s="22">
        <f>MEDIAN($AE280,$AB280,$AA280,$Y280,$V280,$U280,$S280,$R280,$P280,$N280,$M280)</f>
        <v>166</v>
      </c>
      <c r="BB280" s="22">
        <f>MEDIAN($AJ280:$AL280)</f>
        <v>71</v>
      </c>
      <c r="BC280" s="24">
        <f>MEDIAN((D280:K280,M280:V280,Y280:AF280,AJ280:AL280))</f>
        <v>240</v>
      </c>
    </row>
    <row r="281" spans="1:55" s="204" customFormat="1">
      <c r="A281" s="199"/>
      <c r="B281" s="200" t="s">
        <v>107</v>
      </c>
      <c r="C281" s="201"/>
      <c r="D281" s="137">
        <v>0</v>
      </c>
      <c r="E281" s="162">
        <v>60</v>
      </c>
      <c r="F281" s="162">
        <v>438</v>
      </c>
      <c r="G281" s="162">
        <v>256</v>
      </c>
      <c r="H281" s="137">
        <v>77</v>
      </c>
      <c r="I281" s="137">
        <v>615</v>
      </c>
      <c r="J281" s="162">
        <v>57</v>
      </c>
      <c r="K281" s="137">
        <v>75</v>
      </c>
      <c r="L281" s="22">
        <f>+SUM(D281:K281)</f>
        <v>1578</v>
      </c>
      <c r="M281" s="162"/>
      <c r="N281" s="162">
        <v>1</v>
      </c>
      <c r="O281" s="162"/>
      <c r="P281" s="162">
        <v>3</v>
      </c>
      <c r="Q281" s="162">
        <v>0</v>
      </c>
      <c r="R281" s="162">
        <v>0</v>
      </c>
      <c r="S281" s="162"/>
      <c r="T281" s="162">
        <v>13</v>
      </c>
      <c r="U281" s="162"/>
      <c r="V281" s="137"/>
      <c r="W281" s="137"/>
      <c r="X281" s="137"/>
      <c r="Y281" s="162">
        <v>1</v>
      </c>
      <c r="Z281" s="162">
        <v>12</v>
      </c>
      <c r="AA281" s="271">
        <v>1</v>
      </c>
      <c r="AB281" s="162"/>
      <c r="AC281" s="162">
        <v>7</v>
      </c>
      <c r="AD281" s="162"/>
      <c r="AE281" s="162"/>
      <c r="AF281" s="162"/>
      <c r="AG281" s="22">
        <f>+SUM(M281:AF281)</f>
        <v>38</v>
      </c>
      <c r="AH281" s="22">
        <f t="shared" si="417"/>
        <v>32</v>
      </c>
      <c r="AI281" s="22">
        <f t="shared" si="422"/>
        <v>6</v>
      </c>
      <c r="AJ281" s="162"/>
      <c r="AK281" s="137"/>
      <c r="AL281" s="162">
        <v>5</v>
      </c>
      <c r="AM281" s="22">
        <f>+SUM(AJ281:AL281)</f>
        <v>5</v>
      </c>
      <c r="AN281" s="24">
        <f>+AM281+AG281+L281</f>
        <v>1621</v>
      </c>
      <c r="AQ281" s="43">
        <f t="shared" si="427"/>
        <v>9.375</v>
      </c>
      <c r="AR281" s="43">
        <f t="shared" si="428"/>
        <v>2.1111111111111112</v>
      </c>
      <c r="AS281" s="43">
        <f t="shared" si="428"/>
        <v>4.5714285714285712</v>
      </c>
      <c r="AT281" s="43">
        <f t="shared" si="428"/>
        <v>0.54545454545454541</v>
      </c>
      <c r="AU281" s="43">
        <f t="shared" si="429"/>
        <v>1.6666666666666667</v>
      </c>
      <c r="AV281" s="44">
        <f t="shared" si="429"/>
        <v>55.896551724137929</v>
      </c>
      <c r="AW281" s="23"/>
      <c r="AX281" s="22">
        <f>MEDIAN($D281:$K281)</f>
        <v>76</v>
      </c>
      <c r="AY281" s="22">
        <f>MEDIAN($M281:$AF281)</f>
        <v>1</v>
      </c>
      <c r="AZ281" s="22">
        <f t="shared" si="430"/>
        <v>9.5</v>
      </c>
      <c r="BA281" s="22">
        <f>MEDIAN($AE281,$AB281,$AA281,$Y281,$V281,$U281,$S281,$R281,$P281,$N281,$M281)</f>
        <v>1</v>
      </c>
      <c r="BB281" s="22">
        <f>MEDIAN($AJ281:$AL281)</f>
        <v>5</v>
      </c>
      <c r="BC281" s="24">
        <f>MEDIAN((D281:K281,M281:V281,Y281:AF281,AJ281:AL281))</f>
        <v>9.5</v>
      </c>
    </row>
    <row r="282" spans="1:55" s="204" customFormat="1">
      <c r="A282" s="199"/>
      <c r="B282" s="200" t="s">
        <v>106</v>
      </c>
      <c r="C282" s="201"/>
      <c r="D282" s="137">
        <v>1021</v>
      </c>
      <c r="E282" s="162">
        <v>450</v>
      </c>
      <c r="F282" s="162">
        <v>1404</v>
      </c>
      <c r="G282" s="162">
        <v>2855</v>
      </c>
      <c r="H282" s="137">
        <v>1133</v>
      </c>
      <c r="I282" s="137">
        <v>1928</v>
      </c>
      <c r="J282" s="162">
        <v>903</v>
      </c>
      <c r="K282" s="137">
        <v>1018</v>
      </c>
      <c r="L282" s="22">
        <f>+SUM(D282:K282)</f>
        <v>10712</v>
      </c>
      <c r="M282" s="162">
        <v>82</v>
      </c>
      <c r="N282" s="162">
        <v>196</v>
      </c>
      <c r="O282" s="162">
        <v>377</v>
      </c>
      <c r="P282" s="162">
        <v>234</v>
      </c>
      <c r="Q282" s="162">
        <v>428</v>
      </c>
      <c r="R282" s="162">
        <v>125</v>
      </c>
      <c r="S282" s="162">
        <v>134</v>
      </c>
      <c r="T282" s="162">
        <v>248</v>
      </c>
      <c r="U282" s="162">
        <v>166</v>
      </c>
      <c r="V282" s="137">
        <v>80</v>
      </c>
      <c r="W282" s="137"/>
      <c r="X282" s="137"/>
      <c r="Y282" s="162">
        <v>287</v>
      </c>
      <c r="Z282" s="162">
        <v>592</v>
      </c>
      <c r="AA282" s="271">
        <v>219</v>
      </c>
      <c r="AB282" s="162">
        <v>219</v>
      </c>
      <c r="AC282" s="162">
        <v>278</v>
      </c>
      <c r="AD282" s="162">
        <v>226</v>
      </c>
      <c r="AE282" s="162">
        <v>83</v>
      </c>
      <c r="AF282" s="162">
        <v>223</v>
      </c>
      <c r="AG282" s="22">
        <f>+SUM(M282:AF282)</f>
        <v>4197</v>
      </c>
      <c r="AH282" s="22">
        <f t="shared" si="417"/>
        <v>2372</v>
      </c>
      <c r="AI282" s="22">
        <f t="shared" si="422"/>
        <v>1825</v>
      </c>
      <c r="AJ282" s="162">
        <v>520</v>
      </c>
      <c r="AK282" s="137">
        <v>139</v>
      </c>
      <c r="AL282" s="162">
        <v>75</v>
      </c>
      <c r="AM282" s="22">
        <f>+SUM(AJ282:AL282)</f>
        <v>734</v>
      </c>
      <c r="AN282" s="24">
        <f>+AM282+AG282+L282</f>
        <v>15643</v>
      </c>
      <c r="AQ282" s="43">
        <f t="shared" si="427"/>
        <v>127.25</v>
      </c>
      <c r="AR282" s="43">
        <f t="shared" si="428"/>
        <v>233.16666666666666</v>
      </c>
      <c r="AS282" s="43">
        <f t="shared" si="428"/>
        <v>338.85714285714283</v>
      </c>
      <c r="AT282" s="43">
        <f t="shared" si="428"/>
        <v>165.90909090909091</v>
      </c>
      <c r="AU282" s="43">
        <f t="shared" si="429"/>
        <v>244.66666666666666</v>
      </c>
      <c r="AV282" s="44">
        <f t="shared" si="429"/>
        <v>539.41379310344826</v>
      </c>
      <c r="AW282" s="23"/>
      <c r="AX282" s="22">
        <f>MEDIAN($D282:$K282)</f>
        <v>1077</v>
      </c>
      <c r="AY282" s="22">
        <f>MEDIAN($M282:$AF282)</f>
        <v>221</v>
      </c>
      <c r="AZ282" s="22">
        <f t="shared" si="430"/>
        <v>278</v>
      </c>
      <c r="BA282" s="22">
        <f>MEDIAN($AE282,$AB282,$AA282,$Y282,$V282,$U282,$S282,$R282,$P282,$N282,$M282)</f>
        <v>166</v>
      </c>
      <c r="BB282" s="22">
        <f>MEDIAN($AJ282:$AL282)</f>
        <v>139</v>
      </c>
      <c r="BC282" s="24">
        <f>MEDIAN((D282:K282,M282:V282,Y282:AF282,AJ282:AL282))</f>
        <v>248</v>
      </c>
    </row>
    <row r="283" spans="1:55" s="204" customFormat="1">
      <c r="A283" s="199"/>
      <c r="B283" s="200" t="s">
        <v>105</v>
      </c>
      <c r="C283" s="201"/>
      <c r="D283" s="26">
        <f t="shared" ref="D283:V283" si="431">SUM(D280:D282)</f>
        <v>2106</v>
      </c>
      <c r="E283" s="306">
        <f t="shared" si="431"/>
        <v>720</v>
      </c>
      <c r="F283" s="306">
        <f t="shared" si="431"/>
        <v>2976</v>
      </c>
      <c r="G283" s="306">
        <f t="shared" si="431"/>
        <v>5018</v>
      </c>
      <c r="H283" s="142">
        <f t="shared" si="431"/>
        <v>1956</v>
      </c>
      <c r="I283" s="142">
        <f t="shared" si="431"/>
        <v>3755</v>
      </c>
      <c r="J283" s="306">
        <f t="shared" si="431"/>
        <v>1513</v>
      </c>
      <c r="K283" s="142">
        <f t="shared" si="431"/>
        <v>1825</v>
      </c>
      <c r="L283" s="25">
        <f t="shared" si="431"/>
        <v>19869</v>
      </c>
      <c r="M283" s="306">
        <f t="shared" si="431"/>
        <v>174</v>
      </c>
      <c r="N283" s="306">
        <f t="shared" si="431"/>
        <v>389</v>
      </c>
      <c r="O283" s="306">
        <f t="shared" si="431"/>
        <v>776</v>
      </c>
      <c r="P283" s="306">
        <f t="shared" si="431"/>
        <v>546</v>
      </c>
      <c r="Q283" s="306">
        <f t="shared" si="431"/>
        <v>787</v>
      </c>
      <c r="R283" s="306">
        <f t="shared" si="431"/>
        <v>239</v>
      </c>
      <c r="S283" s="306">
        <f t="shared" si="431"/>
        <v>347</v>
      </c>
      <c r="T283" s="306">
        <f t="shared" si="431"/>
        <v>461</v>
      </c>
      <c r="U283" s="306">
        <f t="shared" si="431"/>
        <v>332</v>
      </c>
      <c r="V283" s="142">
        <f t="shared" si="431"/>
        <v>172</v>
      </c>
      <c r="W283" s="142"/>
      <c r="X283" s="142"/>
      <c r="Y283" s="306">
        <f t="shared" ref="Y283:AN283" si="432">SUM(Y280:Y282)</f>
        <v>397</v>
      </c>
      <c r="Z283" s="306">
        <f t="shared" si="432"/>
        <v>1215</v>
      </c>
      <c r="AA283" s="307">
        <f t="shared" si="432"/>
        <v>447</v>
      </c>
      <c r="AB283" s="306">
        <f t="shared" si="432"/>
        <v>459</v>
      </c>
      <c r="AC283" s="306">
        <f t="shared" si="432"/>
        <v>640</v>
      </c>
      <c r="AD283" s="306">
        <f t="shared" si="432"/>
        <v>444</v>
      </c>
      <c r="AE283" s="306">
        <f t="shared" si="432"/>
        <v>172</v>
      </c>
      <c r="AF283" s="306">
        <f t="shared" si="432"/>
        <v>473</v>
      </c>
      <c r="AG283" s="25">
        <f t="shared" si="432"/>
        <v>8470</v>
      </c>
      <c r="AH283" s="25">
        <f t="shared" si="417"/>
        <v>4796</v>
      </c>
      <c r="AI283" s="25">
        <f t="shared" si="422"/>
        <v>3674</v>
      </c>
      <c r="AJ283" s="306">
        <f t="shared" si="432"/>
        <v>1086</v>
      </c>
      <c r="AK283" s="142">
        <f t="shared" si="432"/>
        <v>193</v>
      </c>
      <c r="AL283" s="306">
        <f t="shared" si="432"/>
        <v>151</v>
      </c>
      <c r="AM283" s="25">
        <f t="shared" si="432"/>
        <v>1430</v>
      </c>
      <c r="AN283" s="305">
        <f t="shared" si="432"/>
        <v>29769</v>
      </c>
      <c r="AQ283" s="45">
        <f>K283/AQ$5</f>
        <v>228.125</v>
      </c>
      <c r="AR283" s="45">
        <f>AG283/AR$5</f>
        <v>470.55555555555554</v>
      </c>
      <c r="AS283" s="45">
        <f>AH283/AS$5</f>
        <v>685.14285714285711</v>
      </c>
      <c r="AT283" s="45">
        <f>AI283/AT$5</f>
        <v>334</v>
      </c>
      <c r="AU283" s="45">
        <f>AM283/AU$5</f>
        <v>476.66666666666669</v>
      </c>
      <c r="AV283" s="211">
        <f>AN283/AV$5</f>
        <v>1026.5172413793102</v>
      </c>
      <c r="AW283" s="23"/>
      <c r="AX283" s="25">
        <f>MEDIAN($D283:$K283)</f>
        <v>2031</v>
      </c>
      <c r="AY283" s="25">
        <f>MEDIAN($M283:$AF283)</f>
        <v>445.5</v>
      </c>
      <c r="AZ283" s="25">
        <f t="shared" si="430"/>
        <v>640</v>
      </c>
      <c r="BA283" s="25">
        <f>MEDIAN($AE283,$AB283,$AA283,$Y283,$V283,$U283,$S283,$R283,$P283,$N283,$M283)</f>
        <v>347</v>
      </c>
      <c r="BB283" s="25">
        <f>MEDIAN($AJ283:$AL283)</f>
        <v>193</v>
      </c>
      <c r="BC283" s="305">
        <f>MEDIAN((D283:K283,M283:V283,Y283:AF283,AJ283:AL283))</f>
        <v>473</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22360</v>
      </c>
      <c r="E285" s="162">
        <v>26000</v>
      </c>
      <c r="F285" s="162">
        <v>49203</v>
      </c>
      <c r="G285" s="162">
        <v>229424</v>
      </c>
      <c r="H285" s="137"/>
      <c r="I285" s="137">
        <v>88389</v>
      </c>
      <c r="J285" s="162">
        <v>34427</v>
      </c>
      <c r="K285" s="137"/>
      <c r="L285" s="22">
        <f>+SUM(D285:K285)</f>
        <v>449803</v>
      </c>
      <c r="M285" s="162"/>
      <c r="N285" s="162">
        <v>0</v>
      </c>
      <c r="O285" s="162">
        <v>417</v>
      </c>
      <c r="P285" s="162"/>
      <c r="Q285" s="162">
        <v>273</v>
      </c>
      <c r="R285" s="162">
        <v>0</v>
      </c>
      <c r="S285" s="162">
        <v>57</v>
      </c>
      <c r="T285" s="162">
        <v>1146</v>
      </c>
      <c r="U285" s="162"/>
      <c r="V285" s="137"/>
      <c r="W285" s="137"/>
      <c r="X285" s="137"/>
      <c r="Y285" s="162"/>
      <c r="Z285" s="162">
        <v>888</v>
      </c>
      <c r="AA285" s="271"/>
      <c r="AB285" s="162"/>
      <c r="AC285" s="162"/>
      <c r="AD285" s="162"/>
      <c r="AE285" s="162">
        <v>37</v>
      </c>
      <c r="AF285" s="162"/>
      <c r="AG285" s="22">
        <f>+SUM(M285:AF285)</f>
        <v>2818</v>
      </c>
      <c r="AH285" s="22">
        <f t="shared" ref="AH285" si="433">O285+Q285+Z285+AC285+AD285+AF285+T285</f>
        <v>2724</v>
      </c>
      <c r="AI285" s="22">
        <f>M285+N285+P285+R285+S285+U285+V285+Y285+AA285+AB285+AE285</f>
        <v>94</v>
      </c>
      <c r="AJ285" s="162">
        <v>525</v>
      </c>
      <c r="AK285" s="137"/>
      <c r="AL285" s="162">
        <v>1194</v>
      </c>
      <c r="AM285" s="22">
        <f>+SUM(AJ285:AL285)</f>
        <v>1719</v>
      </c>
      <c r="AN285" s="24">
        <f>+AM285+AG285+L285</f>
        <v>454340</v>
      </c>
      <c r="AQ285" s="43">
        <f t="shared" ref="AQ285" si="434">K285/AQ$5</f>
        <v>0</v>
      </c>
      <c r="AR285" s="43">
        <f t="shared" ref="AR285:AT285" si="435">AG285/AR$5</f>
        <v>156.55555555555554</v>
      </c>
      <c r="AS285" s="43">
        <f t="shared" si="435"/>
        <v>389.14285714285717</v>
      </c>
      <c r="AT285" s="43">
        <f t="shared" si="435"/>
        <v>8.545454545454545</v>
      </c>
      <c r="AU285" s="43">
        <f t="shared" ref="AU285:AV285" si="436">AM285/AU$5</f>
        <v>573</v>
      </c>
      <c r="AV285" s="44">
        <f t="shared" si="436"/>
        <v>15666.896551724138</v>
      </c>
      <c r="AW285" s="23"/>
      <c r="AX285" s="22">
        <f>MEDIAN($D285:$K285)</f>
        <v>41815</v>
      </c>
      <c r="AY285" s="22">
        <f>MEDIAN($M285:$AF285)</f>
        <v>165</v>
      </c>
      <c r="AZ285" s="22">
        <f>MEDIAN($AC285,$AD285,$Z285,$T285,$O285,Q285,AF285)</f>
        <v>652.5</v>
      </c>
      <c r="BA285" s="22">
        <f>MEDIAN($AE285,$AB285,$AA285,$Y285,$V285,$U285,$S285,$R285,$P285,$N285,$M285)</f>
        <v>18.5</v>
      </c>
      <c r="BB285" s="22">
        <f>MEDIAN($AJ285:$AL285)</f>
        <v>859.5</v>
      </c>
      <c r="BC285" s="24">
        <f>MEDIAN((D285:K285,M285:V285,Y285:AF285,AJ285:AL285))</f>
        <v>1017</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212368</v>
      </c>
      <c r="E287" s="311"/>
      <c r="F287" s="274">
        <v>391571</v>
      </c>
      <c r="G287" s="274">
        <v>561140</v>
      </c>
      <c r="H287" s="275">
        <v>293317</v>
      </c>
      <c r="I287" s="275">
        <v>279390</v>
      </c>
      <c r="J287" s="274">
        <v>153089</v>
      </c>
      <c r="K287" s="275">
        <v>219242</v>
      </c>
      <c r="L287" s="276">
        <f>+SUM(D287:K287)</f>
        <v>2110117</v>
      </c>
      <c r="M287" s="274"/>
      <c r="N287" s="274">
        <v>35636</v>
      </c>
      <c r="O287" s="274">
        <v>82542</v>
      </c>
      <c r="P287" s="274">
        <v>55264</v>
      </c>
      <c r="Q287" s="274">
        <v>71721</v>
      </c>
      <c r="R287" s="274">
        <v>41125</v>
      </c>
      <c r="S287" s="274">
        <v>23234</v>
      </c>
      <c r="T287" s="274">
        <v>38570</v>
      </c>
      <c r="U287" s="274">
        <v>26917</v>
      </c>
      <c r="V287" s="275">
        <v>6681</v>
      </c>
      <c r="W287" s="275"/>
      <c r="X287" s="275"/>
      <c r="Y287" s="274">
        <v>12923</v>
      </c>
      <c r="Z287" s="274">
        <v>121580</v>
      </c>
      <c r="AA287" s="277">
        <v>60250</v>
      </c>
      <c r="AB287" s="274">
        <v>43040</v>
      </c>
      <c r="AC287" s="274">
        <v>54073</v>
      </c>
      <c r="AD287" s="274"/>
      <c r="AE287" s="274">
        <v>14403</v>
      </c>
      <c r="AF287" s="274">
        <v>29103</v>
      </c>
      <c r="AG287" s="276">
        <f>+SUM(M287:AF287)</f>
        <v>717062</v>
      </c>
      <c r="AH287" s="276">
        <f>O287+Q287+Z287+AC287+AD287+AF287+T287</f>
        <v>397589</v>
      </c>
      <c r="AI287" s="276">
        <f>M287+N287+P287+R287+S287+U287+V287+Y287+AA287+AB287+AE287</f>
        <v>319473</v>
      </c>
      <c r="AJ287" s="274">
        <v>92049</v>
      </c>
      <c r="AK287" s="275">
        <v>10337</v>
      </c>
      <c r="AL287" s="274">
        <v>7808</v>
      </c>
      <c r="AM287" s="276">
        <f>+SUM(AJ287:AL287)</f>
        <v>110194</v>
      </c>
      <c r="AN287" s="312">
        <f>+AM287+AG287+L287</f>
        <v>2937373</v>
      </c>
      <c r="AQ287" s="276">
        <f>K287/AQ$5</f>
        <v>27405.25</v>
      </c>
      <c r="AR287" s="276">
        <f>AG287/AR$5</f>
        <v>39836.777777777781</v>
      </c>
      <c r="AS287" s="276">
        <f>AH287/AS$5</f>
        <v>56798.428571428572</v>
      </c>
      <c r="AT287" s="276">
        <f>AI287/AT$5</f>
        <v>29043</v>
      </c>
      <c r="AU287" s="276">
        <f>AM287/AU$5</f>
        <v>36731.333333333336</v>
      </c>
      <c r="AV287" s="312">
        <f>AN287/AV$5</f>
        <v>101288.72413793103</v>
      </c>
      <c r="AW287" s="23"/>
      <c r="AX287" s="276">
        <f>MEDIAN($D287:$K287)</f>
        <v>279390</v>
      </c>
      <c r="AY287" s="276">
        <f>MEDIAN($M287:$AF287)</f>
        <v>39847.5</v>
      </c>
      <c r="AZ287" s="276">
        <f>MEDIAN($AC287,$AD287,$Z287,$T287,$O287,Q287,AF287)</f>
        <v>62897</v>
      </c>
      <c r="BA287" s="276">
        <f>MEDIAN($AE287,$AB287,$AA287,$Y287,$V287,$U287,$S287,$R287,$P287,$N287,$M287)</f>
        <v>31276.5</v>
      </c>
      <c r="BB287" s="276">
        <f>MEDIAN($AJ287:$AL287)</f>
        <v>10337</v>
      </c>
      <c r="BC287" s="312">
        <f>MEDIAN((D287:K287,M287:V287,Y287:AF287,AJ287:AL287))</f>
        <v>54668.5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5">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2012</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7">IFERROR(+D65/D42,"-")</f>
        <v>6.8842696768899883E-2</v>
      </c>
      <c r="E293" s="168">
        <f t="shared" si="437"/>
        <v>-3.030521422651436E-2</v>
      </c>
      <c r="F293" s="168">
        <f t="shared" si="437"/>
        <v>2.1669847651529697E-2</v>
      </c>
      <c r="G293" s="168">
        <f t="shared" si="437"/>
        <v>3.1524315874461029E-2</v>
      </c>
      <c r="H293" s="168">
        <f t="shared" si="437"/>
        <v>-2.9811758286727594E-2</v>
      </c>
      <c r="I293" s="168">
        <f t="shared" si="437"/>
        <v>5.158204230789027E-2</v>
      </c>
      <c r="J293" s="168">
        <f t="shared" si="437"/>
        <v>2.6404209458602765E-2</v>
      </c>
      <c r="K293" s="168">
        <f t="shared" si="437"/>
        <v>5.4180057815141569E-2</v>
      </c>
      <c r="L293" s="320">
        <f t="shared" si="437"/>
        <v>3.2128515277165107E-2</v>
      </c>
      <c r="M293" s="168">
        <f t="shared" si="437"/>
        <v>1.0987153482082488E-3</v>
      </c>
      <c r="N293" s="168">
        <f t="shared" si="437"/>
        <v>4.2276198362314839E-2</v>
      </c>
      <c r="O293" s="168">
        <f t="shared" si="437"/>
        <v>5.2151267861753114E-2</v>
      </c>
      <c r="P293" s="168">
        <f t="shared" si="437"/>
        <v>2.6089424117198445E-2</v>
      </c>
      <c r="Q293" s="168">
        <f t="shared" si="437"/>
        <v>5.3296060805378936E-2</v>
      </c>
      <c r="R293" s="168">
        <f t="shared" si="437"/>
        <v>4.4876982842343802E-2</v>
      </c>
      <c r="S293" s="168">
        <f t="shared" si="437"/>
        <v>3.7911880493986951E-2</v>
      </c>
      <c r="T293" s="168">
        <f t="shared" si="437"/>
        <v>6.1180667966040103E-2</v>
      </c>
      <c r="U293" s="168">
        <f t="shared" si="437"/>
        <v>6.8776399301178709E-2</v>
      </c>
      <c r="V293" s="168">
        <f t="shared" si="437"/>
        <v>3.5580908605901421E-2</v>
      </c>
      <c r="W293" s="168"/>
      <c r="X293" s="168"/>
      <c r="Y293" s="168">
        <f t="shared" ref="Y293:AN293" si="438">IFERROR(+Y65/Y42,"-")</f>
        <v>7.7264725358140732E-2</v>
      </c>
      <c r="Z293" s="168">
        <f t="shared" si="438"/>
        <v>2.5836591345835266E-2</v>
      </c>
      <c r="AA293" s="168">
        <f t="shared" si="438"/>
        <v>5.7881263411512257E-2</v>
      </c>
      <c r="AB293" s="168">
        <f t="shared" si="438"/>
        <v>2.6451476874125471E-2</v>
      </c>
      <c r="AC293" s="168">
        <f t="shared" si="438"/>
        <v>4.5065458207452162E-2</v>
      </c>
      <c r="AD293" s="168">
        <f t="shared" si="438"/>
        <v>2.1547645046225521E-2</v>
      </c>
      <c r="AE293" s="168">
        <f t="shared" si="438"/>
        <v>6.1184210526315792E-2</v>
      </c>
      <c r="AF293" s="168">
        <f t="shared" si="438"/>
        <v>1.9881792547513981E-2</v>
      </c>
      <c r="AG293" s="320">
        <f t="shared" si="438"/>
        <v>4.2453963557494118E-2</v>
      </c>
      <c r="AH293" s="320">
        <f t="shared" si="438"/>
        <v>3.9754123679495892E-2</v>
      </c>
      <c r="AI293" s="320">
        <f t="shared" si="438"/>
        <v>4.5978694818880492E-2</v>
      </c>
      <c r="AJ293" s="168">
        <f t="shared" si="438"/>
        <v>5.2166549603187624E-2</v>
      </c>
      <c r="AK293" s="168">
        <f t="shared" si="438"/>
        <v>4.691256670380578E-2</v>
      </c>
      <c r="AL293" s="168">
        <f t="shared" si="438"/>
        <v>0.1331301161078193</v>
      </c>
      <c r="AM293" s="320">
        <f t="shared" si="438"/>
        <v>6.3618830851658453E-2</v>
      </c>
      <c r="AN293" s="321">
        <f t="shared" si="438"/>
        <v>3.5947731708207545E-2</v>
      </c>
      <c r="AQ293" s="320">
        <f>IFERROR(+AQ65/AQ42,"-")</f>
        <v>5.4180057815141569E-2</v>
      </c>
      <c r="AR293" s="320">
        <f>IFERROR(+AR65/AR42,"-")</f>
        <v>4.2453963557494118E-2</v>
      </c>
      <c r="AS293" s="320">
        <f>IFERROR(+AS65/AS42,"-")</f>
        <v>3.9754123679495892E-2</v>
      </c>
      <c r="AT293" s="320">
        <f>IFERROR(+AT65/AT42,"-")</f>
        <v>4.5978694818880485E-2</v>
      </c>
      <c r="AU293" s="320">
        <f>IFERROR(+AU65/AU42,"-")</f>
        <v>6.3618830851658453E-2</v>
      </c>
      <c r="AV293" s="321">
        <f t="shared" ref="AV293" si="439">IFERROR(+AV65/AV42,"-")</f>
        <v>3.5947731708207538E-2</v>
      </c>
      <c r="AX293" s="320">
        <f>IFERROR(+AX65/AX42,"-")</f>
        <v>4.2452533776201805E-2</v>
      </c>
      <c r="AY293" s="320">
        <f>IFERROR(+AY65/AY42,"-")</f>
        <v>3.7529840664729724E-2</v>
      </c>
      <c r="AZ293" s="320">
        <f>IFERROR(+AZ65/AZ42,"-")</f>
        <v>4.4619152247551037E-2</v>
      </c>
      <c r="BA293" s="320">
        <f>IFERROR(+BA65/BA42,"-")</f>
        <v>3.29065215949048E-2</v>
      </c>
      <c r="BB293" s="320">
        <f>IFERROR(+BB65/BB42,"-")</f>
        <v>0.1331301161078193</v>
      </c>
      <c r="BC293" s="321">
        <f t="shared" ref="BC293" si="440">IFERROR(+BC65/BC42,"-")</f>
        <v>5.0228531744109052E-2</v>
      </c>
    </row>
    <row r="294" spans="1:55" s="204" customFormat="1">
      <c r="A294" s="291"/>
      <c r="B294" s="316" t="s">
        <v>72</v>
      </c>
      <c r="C294" s="201"/>
      <c r="D294" s="168">
        <f t="shared" ref="D294:V294" si="441">IFERROR(+(D65+D60+D53-D34)/D42,"-")</f>
        <v>0.16670499894327237</v>
      </c>
      <c r="E294" s="168">
        <f t="shared" si="441"/>
        <v>4.3899318943461496E-2</v>
      </c>
      <c r="F294" s="168">
        <f t="shared" si="441"/>
        <v>0.11327091826939366</v>
      </c>
      <c r="G294" s="168">
        <f t="shared" si="441"/>
        <v>0.13578260010650542</v>
      </c>
      <c r="H294" s="168">
        <f t="shared" si="441"/>
        <v>8.9745600873005052E-2</v>
      </c>
      <c r="I294" s="168">
        <f t="shared" si="441"/>
        <v>0.12714402439652067</v>
      </c>
      <c r="J294" s="168">
        <f t="shared" si="441"/>
        <v>0.1200710029161912</v>
      </c>
      <c r="K294" s="168">
        <f t="shared" si="441"/>
        <v>0.15263312772991905</v>
      </c>
      <c r="L294" s="320">
        <f t="shared" si="441"/>
        <v>0.12766038948463831</v>
      </c>
      <c r="M294" s="168">
        <f t="shared" si="441"/>
        <v>9.6771467207572692E-3</v>
      </c>
      <c r="N294" s="168">
        <f t="shared" si="441"/>
        <v>0.15189989879473734</v>
      </c>
      <c r="O294" s="168">
        <f t="shared" si="441"/>
        <v>0.10676080685172921</v>
      </c>
      <c r="P294" s="168">
        <f t="shared" si="441"/>
        <v>0.11338524023198482</v>
      </c>
      <c r="Q294" s="168">
        <f t="shared" si="441"/>
        <v>0.12477161441204414</v>
      </c>
      <c r="R294" s="168">
        <f t="shared" si="441"/>
        <v>8.8094852703140172E-2</v>
      </c>
      <c r="S294" s="168">
        <f t="shared" si="441"/>
        <v>9.1975408509949841E-2</v>
      </c>
      <c r="T294" s="168">
        <f t="shared" si="441"/>
        <v>0.13605430940504112</v>
      </c>
      <c r="U294" s="168">
        <f t="shared" si="441"/>
        <v>0.1180698378999978</v>
      </c>
      <c r="V294" s="168">
        <f t="shared" si="441"/>
        <v>9.471826650798211E-2</v>
      </c>
      <c r="W294" s="168"/>
      <c r="X294" s="168"/>
      <c r="Y294" s="168">
        <f t="shared" ref="Y294:AN294" si="442">IFERROR(+(Y65+Y60+Y53-Y34)/Y42,"-")</f>
        <v>0.13732900495825057</v>
      </c>
      <c r="Z294" s="168">
        <f t="shared" si="442"/>
        <v>0.11365714664369492</v>
      </c>
      <c r="AA294" s="168">
        <f t="shared" si="442"/>
        <v>0.14363964913601626</v>
      </c>
      <c r="AB294" s="168">
        <f t="shared" si="442"/>
        <v>8.0926185045331694E-2</v>
      </c>
      <c r="AC294" s="168">
        <f t="shared" si="442"/>
        <v>0.12257392657694773</v>
      </c>
      <c r="AD294" s="168">
        <f t="shared" si="442"/>
        <v>0.10102278517871442</v>
      </c>
      <c r="AE294" s="168">
        <f t="shared" si="442"/>
        <v>0.12146381578947368</v>
      </c>
      <c r="AF294" s="168">
        <f t="shared" si="442"/>
        <v>7.5353268228959228E-2</v>
      </c>
      <c r="AG294" s="320">
        <f t="shared" si="442"/>
        <v>0.11184993634114884</v>
      </c>
      <c r="AH294" s="320">
        <f t="shared" si="442"/>
        <v>0.11306994241642904</v>
      </c>
      <c r="AI294" s="320">
        <f t="shared" si="442"/>
        <v>0.11025717760472713</v>
      </c>
      <c r="AJ294" s="168">
        <f t="shared" si="442"/>
        <v>8.1732189393392371E-2</v>
      </c>
      <c r="AK294" s="168">
        <f t="shared" si="442"/>
        <v>5.5474110127250335E-2</v>
      </c>
      <c r="AL294" s="168">
        <f t="shared" si="442"/>
        <v>0.1641264513477412</v>
      </c>
      <c r="AM294" s="320">
        <f t="shared" si="442"/>
        <v>9.1591175744880127E-2</v>
      </c>
      <c r="AN294" s="321">
        <f t="shared" si="442"/>
        <v>0.1223398173526164</v>
      </c>
      <c r="AQ294" s="320">
        <f>IFERROR(+(AQ65+AQ60+AQ53-AQ34)/AQ42,"-")</f>
        <v>0.15263312772991905</v>
      </c>
      <c r="AR294" s="320">
        <f>IFERROR(+(AR65+AR60+AR53-AR34)/AR42,"-")</f>
        <v>0.11184993634114884</v>
      </c>
      <c r="AS294" s="320">
        <f>IFERROR(+(AS65+AS60+AS53-AS34)/AS42,"-")</f>
        <v>0.11306994241642905</v>
      </c>
      <c r="AT294" s="320">
        <f>IFERROR(+(AT65+AT60+AT53-AT34)/AT42,"-")</f>
        <v>0.11025717760472711</v>
      </c>
      <c r="AU294" s="320">
        <f>IFERROR(+(AU65+AU60+AU53-AU34)/AU42,"-")</f>
        <v>9.1591175744880127E-2</v>
      </c>
      <c r="AV294" s="321">
        <f t="shared" ref="AV294" si="443">IFERROR(+(AV65+AV60+AV53-AV34)/AV42,"-")</f>
        <v>0.1223398173526164</v>
      </c>
      <c r="AX294" s="320">
        <f>IFERROR(+(AX65+AX60+AX53-AX34)/AX42,"-")</f>
        <v>0.14198572646887203</v>
      </c>
      <c r="AY294" s="320">
        <f>IFERROR(+(AY65+AY60+AY53-AY34)/AY42,"-")</f>
        <v>0.11436608249902844</v>
      </c>
      <c r="AZ294" s="320">
        <f>IFERROR(+(AZ65+AZ60+AZ53-AZ34)/AZ42,"-")</f>
        <v>0.11244621440996064</v>
      </c>
      <c r="BA294" s="320">
        <f>IFERROR(+(BA65+BA60+BA53-BA34)/BA42,"-")</f>
        <v>9.4738937172427526E-2</v>
      </c>
      <c r="BB294" s="320">
        <f>IFERROR(+(BB65+BB60+BB53-BB34)/BB42,"-")</f>
        <v>0.1324451142240641</v>
      </c>
      <c r="BC294" s="321">
        <f t="shared" ref="BC294" si="444">IFERROR(+(BC65+BC60+BC53-BC34)/BC42,"-")</f>
        <v>0.12237350000807533</v>
      </c>
    </row>
    <row r="295" spans="1:55" s="204" customFormat="1">
      <c r="A295" s="291"/>
      <c r="B295" s="316" t="s">
        <v>71</v>
      </c>
      <c r="C295" s="201"/>
      <c r="D295" s="168">
        <f t="shared" ref="D295:V295" si="445">IFERROR(+D170/D176,"-")</f>
        <v>1.2144563757872826</v>
      </c>
      <c r="E295" s="168">
        <f t="shared" si="445"/>
        <v>1.0530926418033537</v>
      </c>
      <c r="F295" s="168">
        <f t="shared" si="445"/>
        <v>1.1428839133983992</v>
      </c>
      <c r="G295" s="168">
        <f t="shared" si="445"/>
        <v>1.1500262602759626</v>
      </c>
      <c r="H295" s="168">
        <f t="shared" si="445"/>
        <v>1.1659584496031241</v>
      </c>
      <c r="I295" s="168">
        <f t="shared" si="445"/>
        <v>1.1599960781976626</v>
      </c>
      <c r="J295" s="168">
        <f t="shared" si="445"/>
        <v>1.1532230401857568</v>
      </c>
      <c r="K295" s="168">
        <f t="shared" si="445"/>
        <v>1.1752891976661832</v>
      </c>
      <c r="L295" s="320">
        <f t="shared" si="445"/>
        <v>1.1574014945508524</v>
      </c>
      <c r="M295" s="168">
        <f t="shared" si="445"/>
        <v>1.1745695738075077</v>
      </c>
      <c r="N295" s="168">
        <f t="shared" si="445"/>
        <v>1.1828834541895283</v>
      </c>
      <c r="O295" s="168">
        <f t="shared" si="445"/>
        <v>1.1660139966145373</v>
      </c>
      <c r="P295" s="168">
        <f t="shared" si="445"/>
        <v>1.132117773104242</v>
      </c>
      <c r="Q295" s="168">
        <f t="shared" si="445"/>
        <v>1.144701922783613</v>
      </c>
      <c r="R295" s="168">
        <f t="shared" si="445"/>
        <v>0.95773974784943794</v>
      </c>
      <c r="S295" s="168">
        <f t="shared" si="445"/>
        <v>1.1005551387846961</v>
      </c>
      <c r="T295" s="168">
        <f t="shared" si="445"/>
        <v>1.1729871028504431</v>
      </c>
      <c r="U295" s="168">
        <f t="shared" si="445"/>
        <v>1.2047299590174632</v>
      </c>
      <c r="V295" s="168">
        <f t="shared" si="445"/>
        <v>1.0796352309150827</v>
      </c>
      <c r="W295" s="168"/>
      <c r="X295" s="168"/>
      <c r="Y295" s="168">
        <f t="shared" ref="Y295:AN295" si="446">IFERROR(+Y170/Y176,"-")</f>
        <v>1.2203383108255499</v>
      </c>
      <c r="Z295" s="168">
        <f t="shared" si="446"/>
        <v>1.1387128315876109</v>
      </c>
      <c r="AA295" s="168">
        <f t="shared" si="446"/>
        <v>1.1139841359065643</v>
      </c>
      <c r="AB295" s="168">
        <f t="shared" si="446"/>
        <v>1.0555329840692826</v>
      </c>
      <c r="AC295" s="168">
        <f t="shared" si="446"/>
        <v>1.152129102958827</v>
      </c>
      <c r="AD295" s="168">
        <f t="shared" si="446"/>
        <v>1.1132990063960739</v>
      </c>
      <c r="AE295" s="168">
        <f t="shared" si="446"/>
        <v>1.1284484763898581</v>
      </c>
      <c r="AF295" s="168">
        <f t="shared" si="446"/>
        <v>1.0760365754684653</v>
      </c>
      <c r="AG295" s="320">
        <f t="shared" si="446"/>
        <v>1.1321584534820879</v>
      </c>
      <c r="AH295" s="320">
        <f t="shared" si="446"/>
        <v>1.1401998157214865</v>
      </c>
      <c r="AI295" s="320">
        <f t="shared" si="446"/>
        <v>1.1213649678933788</v>
      </c>
      <c r="AJ295" s="168">
        <f t="shared" si="446"/>
        <v>1.1023794523157169</v>
      </c>
      <c r="AK295" s="168">
        <f t="shared" si="446"/>
        <v>1.1405176601207412</v>
      </c>
      <c r="AL295" s="168">
        <f t="shared" si="446"/>
        <v>1.3246233415785924</v>
      </c>
      <c r="AM295" s="320">
        <f t="shared" si="446"/>
        <v>1.1340933767643866</v>
      </c>
      <c r="AN295" s="321">
        <f t="shared" si="446"/>
        <v>1.1502551714529861</v>
      </c>
      <c r="AQ295" s="320">
        <f>IFERROR(+AQ170/AQ176,"-")</f>
        <v>1.1752891976661832</v>
      </c>
      <c r="AR295" s="320">
        <f>IFERROR(+AR170/AR176,"-")</f>
        <v>1.1321584534820879</v>
      </c>
      <c r="AS295" s="320">
        <f>IFERROR(+AS170/AS176,"-")</f>
        <v>1.1401998157214865</v>
      </c>
      <c r="AT295" s="320">
        <f>IFERROR(+AT170/AT176,"-")</f>
        <v>1.1213649678933788</v>
      </c>
      <c r="AU295" s="320">
        <f>IFERROR(+AU170/AU176,"-")</f>
        <v>1.1340933767643866</v>
      </c>
      <c r="AV295" s="321">
        <f t="shared" ref="AV295" si="447">IFERROR(+AV170/AV176,"-")</f>
        <v>1.1502551714529858</v>
      </c>
      <c r="AX295" s="320">
        <f>IFERROR(+AX170/AX176,"-")</f>
        <v>1.1778670847462436</v>
      </c>
      <c r="AY295" s="320">
        <f>IFERROR(+AY170/AY176,"-")</f>
        <v>1.1136356661312927</v>
      </c>
      <c r="AZ295" s="320">
        <f>IFERROR(+AZ170/AZ176,"-")</f>
        <v>1.152129102958827</v>
      </c>
      <c r="BA295" s="320">
        <f>IFERROR(+BA170/BA176,"-")</f>
        <v>1.1198934976115273</v>
      </c>
      <c r="BB295" s="320">
        <f>IFERROR(+BB170/BB176,"-")</f>
        <v>1.3246233415785924</v>
      </c>
      <c r="BC295" s="321">
        <f t="shared" ref="BC295" si="448">IFERROR(+BC170/BC176,"-")</f>
        <v>1.1729871028504431</v>
      </c>
    </row>
    <row r="296" spans="1:55" s="204" customFormat="1">
      <c r="A296" s="199"/>
      <c r="B296" s="316" t="s">
        <v>70</v>
      </c>
      <c r="C296" s="201"/>
      <c r="D296" s="163">
        <f t="shared" ref="D296:V296" si="449">IFERROR(+(D81+D82-D91+D113)/D176,"-")</f>
        <v>3.6785385879121092E-2</v>
      </c>
      <c r="E296" s="163">
        <f t="shared" si="449"/>
        <v>0.14089617886923853</v>
      </c>
      <c r="F296" s="163">
        <f t="shared" si="449"/>
        <v>0.19888385178948234</v>
      </c>
      <c r="G296" s="163">
        <f t="shared" si="449"/>
        <v>5.5803396825672744E-2</v>
      </c>
      <c r="H296" s="163">
        <f t="shared" si="449"/>
        <v>0.28186415698479078</v>
      </c>
      <c r="I296" s="163">
        <f t="shared" si="449"/>
        <v>0.49156524129657864</v>
      </c>
      <c r="J296" s="163">
        <f t="shared" si="449"/>
        <v>0.10917438454840497</v>
      </c>
      <c r="K296" s="163">
        <f t="shared" si="449"/>
        <v>4.9118073589423626E-2</v>
      </c>
      <c r="L296" s="322">
        <f t="shared" si="449"/>
        <v>0.18102468785991088</v>
      </c>
      <c r="M296" s="163">
        <f t="shared" si="449"/>
        <v>1.3950983159281212</v>
      </c>
      <c r="N296" s="163">
        <f t="shared" si="449"/>
        <v>7.7559348203700126E-2</v>
      </c>
      <c r="O296" s="163">
        <f t="shared" si="449"/>
        <v>0.60355978878754957</v>
      </c>
      <c r="P296" s="163">
        <f t="shared" si="449"/>
        <v>0.32213007420340461</v>
      </c>
      <c r="Q296" s="163">
        <f t="shared" si="449"/>
        <v>6.9641168515562249E-2</v>
      </c>
      <c r="R296" s="163">
        <f t="shared" si="449"/>
        <v>0.5270356378863047</v>
      </c>
      <c r="S296" s="163">
        <f t="shared" si="449"/>
        <v>0.29023255813953486</v>
      </c>
      <c r="T296" s="163">
        <f t="shared" si="449"/>
        <v>7.2500816883541236E-2</v>
      </c>
      <c r="U296" s="163">
        <f t="shared" si="449"/>
        <v>0.74251481375133777</v>
      </c>
      <c r="V296" s="163">
        <f t="shared" si="449"/>
        <v>0.23511353889214934</v>
      </c>
      <c r="W296" s="163"/>
      <c r="X296" s="163"/>
      <c r="Y296" s="163">
        <f t="shared" ref="Y296:AN296" si="450">IFERROR(+(Y81+Y82-Y91+Y113)/Y176,"-")</f>
        <v>0.77807523747198926</v>
      </c>
      <c r="Z296" s="163">
        <f t="shared" si="450"/>
        <v>1.7909775811250941E-2</v>
      </c>
      <c r="AA296" s="163">
        <f t="shared" si="450"/>
        <v>9.2686278183748666E-2</v>
      </c>
      <c r="AB296" s="163">
        <f t="shared" si="450"/>
        <v>0.33383940981503263</v>
      </c>
      <c r="AC296" s="163">
        <f t="shared" si="450"/>
        <v>1.7468559202630067E-2</v>
      </c>
      <c r="AD296" s="163">
        <f t="shared" si="450"/>
        <v>0.24560521340359628</v>
      </c>
      <c r="AE296" s="163">
        <f t="shared" si="450"/>
        <v>0.33728774133519424</v>
      </c>
      <c r="AF296" s="163">
        <f t="shared" si="450"/>
        <v>5.2662903313073745E-2</v>
      </c>
      <c r="AG296" s="322">
        <f t="shared" si="450"/>
        <v>0.26830909651863677</v>
      </c>
      <c r="AH296" s="322">
        <f t="shared" si="450"/>
        <v>0.13986377843218731</v>
      </c>
      <c r="AI296" s="322">
        <f t="shared" si="450"/>
        <v>0.44071429957126507</v>
      </c>
      <c r="AJ296" s="163">
        <f t="shared" si="450"/>
        <v>0.4120086152583845</v>
      </c>
      <c r="AK296" s="163">
        <f t="shared" si="450"/>
        <v>5.1008951495385473</v>
      </c>
      <c r="AL296" s="163">
        <f t="shared" si="450"/>
        <v>0.72705194513154936</v>
      </c>
      <c r="AM296" s="322">
        <f t="shared" si="450"/>
        <v>0.84271836810127754</v>
      </c>
      <c r="AN296" s="323">
        <f t="shared" si="450"/>
        <v>0.23103741894339352</v>
      </c>
      <c r="AQ296" s="322">
        <f>IFERROR(+(AQ81+AQ82-AQ91+AQ113)/AQ176,"-")</f>
        <v>4.9118073589423626E-2</v>
      </c>
      <c r="AR296" s="322">
        <f>IFERROR(+(AR81+AR82-AR91+AR113)/AR176,"-")</f>
        <v>0.26830909651863677</v>
      </c>
      <c r="AS296" s="322">
        <f>IFERROR(+(AS81+AS82-AS91+AS113)/AS176,"-")</f>
        <v>0.13986377843218731</v>
      </c>
      <c r="AT296" s="322">
        <f>IFERROR(+(AT81+AT82-AT91+AT113)/AT176,"-")</f>
        <v>0.44071429957126501</v>
      </c>
      <c r="AU296" s="322">
        <f>IFERROR(+(AU81+AU82-AU91+AU113)/AU176,"-")</f>
        <v>0.84271836810127754</v>
      </c>
      <c r="AV296" s="323">
        <f t="shared" ref="AV296" si="451">IFERROR(+(AV81+AV82-AV91+AV113)/AV176,"-")</f>
        <v>0.23103741894339355</v>
      </c>
      <c r="AX296" s="322">
        <f>IFERROR(+(AX81+AX82-AX91+AX113)/AX176,"-")</f>
        <v>8.6839006257005427E-2</v>
      </c>
      <c r="AY296" s="322">
        <f>IFERROR(+(AY81+AY82-AY91+AY113)/AY176,"-")</f>
        <v>0.15844339188345899</v>
      </c>
      <c r="AZ296" s="322">
        <f>IFERROR(+(AZ81+AZ82-AZ91+AZ113)/AZ176,"-")</f>
        <v>7.9750039137922044E-2</v>
      </c>
      <c r="BA296" s="322">
        <f>IFERROR(+(BA81+BA82-BA91+BA113)/BA176,"-")</f>
        <v>0.38667153932496279</v>
      </c>
      <c r="BB296" s="322">
        <f>IFERROR(+(BB81+BB82-BB91+BB113)/BB176,"-")</f>
        <v>2.2217449966269394</v>
      </c>
      <c r="BC296" s="323">
        <f t="shared" ref="BC296" si="452">IFERROR(+(BC81+BC82-BC91+BC113)/BC176,"-")</f>
        <v>0.28757183769965594</v>
      </c>
    </row>
    <row r="297" spans="1:55" s="204" customFormat="1">
      <c r="A297" s="199"/>
      <c r="B297" s="316" t="s">
        <v>69</v>
      </c>
      <c r="C297" s="201"/>
      <c r="D297" s="169">
        <f t="shared" ref="D297:V297" si="453">IF(D91+D96+D97+D122+D123=0,"No debt",+(D69-D67+D53)/D53)</f>
        <v>8.1845604930262734</v>
      </c>
      <c r="E297" s="169">
        <f t="shared" si="453"/>
        <v>-128.38461538461539</v>
      </c>
      <c r="F297" s="169">
        <f t="shared" si="453"/>
        <v>8.2517006802721085</v>
      </c>
      <c r="G297" s="169">
        <f t="shared" si="453"/>
        <v>101.21160409556315</v>
      </c>
      <c r="H297" s="169">
        <f t="shared" si="453"/>
        <v>-1.1563887518500247</v>
      </c>
      <c r="I297" s="169" t="e">
        <f t="shared" si="453"/>
        <v>#DIV/0!</v>
      </c>
      <c r="J297" s="169">
        <f t="shared" si="453"/>
        <v>20.372093023255815</v>
      </c>
      <c r="K297" s="169">
        <f t="shared" si="453"/>
        <v>18.868696479543292</v>
      </c>
      <c r="L297" s="324">
        <f t="shared" si="453"/>
        <v>11.431448030796565</v>
      </c>
      <c r="M297" s="169" t="str">
        <f t="shared" si="453"/>
        <v>No debt</v>
      </c>
      <c r="N297" s="169" t="str">
        <f t="shared" si="453"/>
        <v>No debt</v>
      </c>
      <c r="O297" s="169">
        <f t="shared" si="453"/>
        <v>137.64705882352942</v>
      </c>
      <c r="P297" s="169" t="str">
        <f t="shared" si="453"/>
        <v>No debt</v>
      </c>
      <c r="Q297" s="169" t="e">
        <f t="shared" si="453"/>
        <v>#DIV/0!</v>
      </c>
      <c r="R297" s="169" t="str">
        <f t="shared" si="453"/>
        <v>No debt</v>
      </c>
      <c r="S297" s="169" t="str">
        <f t="shared" si="453"/>
        <v>No debt</v>
      </c>
      <c r="T297" s="169" t="str">
        <f t="shared" si="453"/>
        <v>No debt</v>
      </c>
      <c r="U297" s="169" t="str">
        <f t="shared" si="453"/>
        <v>No debt</v>
      </c>
      <c r="V297" s="169" t="str">
        <f t="shared" si="453"/>
        <v>No debt</v>
      </c>
      <c r="W297" s="169"/>
      <c r="X297" s="169"/>
      <c r="Y297" s="169" t="str">
        <f t="shared" ref="Y297:AN297" si="454">IF(Y91+Y96+Y97+Y122+Y123=0,"No debt",+(Y69-Y67+Y53)/Y53)</f>
        <v>No debt</v>
      </c>
      <c r="Z297" s="169">
        <f t="shared" si="454"/>
        <v>13.261006289308176</v>
      </c>
      <c r="AA297" s="169">
        <f t="shared" si="454"/>
        <v>12.51685393258427</v>
      </c>
      <c r="AB297" s="169" t="str">
        <f t="shared" si="454"/>
        <v>No debt</v>
      </c>
      <c r="AC297" s="169">
        <f t="shared" si="454"/>
        <v>6.6661870503597118</v>
      </c>
      <c r="AD297" s="169" t="str">
        <f t="shared" si="454"/>
        <v>No debt</v>
      </c>
      <c r="AE297" s="169">
        <f t="shared" si="454"/>
        <v>166.33333333333334</v>
      </c>
      <c r="AF297" s="169" t="str">
        <f t="shared" si="454"/>
        <v>No debt</v>
      </c>
      <c r="AG297" s="324">
        <f t="shared" si="454"/>
        <v>30.504798464491362</v>
      </c>
      <c r="AH297" s="324">
        <f t="shared" si="454"/>
        <v>24.355300859598852</v>
      </c>
      <c r="AI297" s="324">
        <f t="shared" si="454"/>
        <v>42.982558139534881</v>
      </c>
      <c r="AJ297" s="169" t="str">
        <f t="shared" si="454"/>
        <v>No debt</v>
      </c>
      <c r="AK297" s="169">
        <f t="shared" si="454"/>
        <v>5.7337278106508878</v>
      </c>
      <c r="AL297" s="169" t="str">
        <f t="shared" si="454"/>
        <v>No debt</v>
      </c>
      <c r="AM297" s="324">
        <f t="shared" si="454"/>
        <v>74.45348837209302</v>
      </c>
      <c r="AN297" s="325">
        <f t="shared" si="454"/>
        <v>14.857323445137368</v>
      </c>
      <c r="AQ297" s="324">
        <f>IF(AQ91+AQ96+AQ97+AQ122+AQ123=0,"No debt",+(AQ69-AQ67+AQ53)/AQ53)</f>
        <v>18.868696479543292</v>
      </c>
      <c r="AR297" s="324">
        <f>IF(AR91+AR96+AR97+AR122+AR123=0,"No debt",+(AR69-AR67+AR53)/AR53)</f>
        <v>30.504798464491365</v>
      </c>
      <c r="AS297" s="324">
        <f>IF(AS91+AS96+AS97+AS122+AS123=0,"No debt",+(AS69-AS67+AS53)/AS53)</f>
        <v>24.355300859598852</v>
      </c>
      <c r="AT297" s="324">
        <f>IF(AT91+AT96+AT97+AT122+AT123=0,"No debt",+(AT69-AT67+AT53)/AT53)</f>
        <v>42.982558139534888</v>
      </c>
      <c r="AU297" s="324">
        <f>IF(AU91+AU96+AU97+AU122+AU123=0,"No debt",+(AU69-AU67+AU53)/AU53)</f>
        <v>74.453488372093005</v>
      </c>
      <c r="AV297" s="325">
        <f t="shared" ref="AV297" si="455">IF(AV91+AV96+AV97+AV122+AV123=0,"No debt",+(AV69-AV67+AV53)/AV53)</f>
        <v>14.85732344513737</v>
      </c>
      <c r="AX297" s="324">
        <f>IF(AX91+AX96+AX97+AX122+AX123=0,"No debt",+(AX69-AX67+AX53)/AX53)</f>
        <v>21.986686390532544</v>
      </c>
      <c r="AY297" s="324" t="str">
        <f>IF(AY91+AY96+AY97+AY122+AY123=0,"No debt",+(AY69-AY67+AY53)/AY53)</f>
        <v>No debt</v>
      </c>
      <c r="AZ297" s="324">
        <f>IF(AZ91+AZ96+AZ97+AZ122+AZ123=0,"No debt",+(AZ69-AZ67+AZ53)/AZ53)</f>
        <v>119.41176470588235</v>
      </c>
      <c r="BA297" s="324" t="str">
        <f>IF(BA91+BA96+BA97+BA122+BA123=0,"No debt",+(BA69-BA67+BA53)/BA53)</f>
        <v>No debt</v>
      </c>
      <c r="BB297" s="324" t="str">
        <f>IF(BB91+BB96+BB97+BB122+BB123=0,"No debt",+(BB69-BB67+BB53)/BB53)</f>
        <v>No debt</v>
      </c>
      <c r="BC297" s="325">
        <f t="shared" ref="BC297" si="456">IF(BC91+BC96+BC97+BC122+BC123=0,"No debt",+(BC69-BC67+BC53)/BC53)</f>
        <v>94.705882352941174</v>
      </c>
    </row>
    <row r="298" spans="1:55" s="204" customFormat="1">
      <c r="A298" s="199"/>
      <c r="B298" s="316" t="s">
        <v>68</v>
      </c>
      <c r="C298" s="201"/>
      <c r="D298" s="169">
        <f t="shared" ref="D298:V298" si="457">IFERROR(+(D81+D82+D84+D113)/(+D91+D92+D96+D97),"-")</f>
        <v>0.20360998156978616</v>
      </c>
      <c r="E298" s="169">
        <f t="shared" si="457"/>
        <v>1.7517719568567027</v>
      </c>
      <c r="F298" s="169">
        <f t="shared" si="457"/>
        <v>3.5904446580511946</v>
      </c>
      <c r="G298" s="169">
        <f t="shared" si="457"/>
        <v>0.98787001165983379</v>
      </c>
      <c r="H298" s="169">
        <f t="shared" si="457"/>
        <v>3.3346413000396353</v>
      </c>
      <c r="I298" s="169">
        <f t="shared" si="457"/>
        <v>7.0371674591954765</v>
      </c>
      <c r="J298" s="169">
        <f t="shared" si="457"/>
        <v>2.2088478470954578</v>
      </c>
      <c r="K298" s="169">
        <f t="shared" si="457"/>
        <v>0.64437605891912453</v>
      </c>
      <c r="L298" s="324">
        <f t="shared" si="457"/>
        <v>2.0162765486387859</v>
      </c>
      <c r="M298" s="169">
        <f t="shared" si="457"/>
        <v>15.989834135901551</v>
      </c>
      <c r="N298" s="169">
        <f t="shared" si="457"/>
        <v>2.7311081441922562</v>
      </c>
      <c r="O298" s="169">
        <f t="shared" si="457"/>
        <v>6.0688853542150989</v>
      </c>
      <c r="P298" s="169">
        <f t="shared" si="457"/>
        <v>4.4846965699208443</v>
      </c>
      <c r="Q298" s="169">
        <f t="shared" si="457"/>
        <v>0.97908925948328007</v>
      </c>
      <c r="R298" s="169">
        <f t="shared" si="457"/>
        <v>5.5332124234867379</v>
      </c>
      <c r="S298" s="169">
        <f t="shared" si="457"/>
        <v>5.2987421383647799</v>
      </c>
      <c r="T298" s="169">
        <f t="shared" si="457"/>
        <v>1.2732032365540218</v>
      </c>
      <c r="U298" s="169">
        <f t="shared" si="457"/>
        <v>48.87</v>
      </c>
      <c r="V298" s="169">
        <f t="shared" si="457"/>
        <v>4.1189320388349513</v>
      </c>
      <c r="W298" s="169"/>
      <c r="X298" s="169"/>
      <c r="Y298" s="169">
        <f t="shared" ref="Y298:AN298" si="458">IFERROR(+(Y81+Y82+Y84+Y113)/(+Y91+Y92+Y96+Y97),"-")</f>
        <v>11.403186605455037</v>
      </c>
      <c r="Z298" s="169">
        <f t="shared" si="458"/>
        <v>0.45706038008178973</v>
      </c>
      <c r="AA298" s="169">
        <f t="shared" si="458"/>
        <v>1.0042543907494272</v>
      </c>
      <c r="AB298" s="169">
        <f t="shared" si="458"/>
        <v>5.6041730592206198</v>
      </c>
      <c r="AC298" s="169">
        <f t="shared" si="458"/>
        <v>1.7425933051173528</v>
      </c>
      <c r="AD298" s="169">
        <f t="shared" si="458"/>
        <v>3.7106472615855992</v>
      </c>
      <c r="AE298" s="169">
        <f t="shared" si="458"/>
        <v>5.024454725710509</v>
      </c>
      <c r="AF298" s="169">
        <f t="shared" si="458"/>
        <v>1.5123284019725443</v>
      </c>
      <c r="AG298" s="324">
        <f t="shared" si="458"/>
        <v>3.4717894418393587</v>
      </c>
      <c r="AH298" s="324">
        <f t="shared" si="458"/>
        <v>2.0423420733741944</v>
      </c>
      <c r="AI298" s="324">
        <f t="shared" si="458"/>
        <v>5.7573077247072701</v>
      </c>
      <c r="AJ298" s="169">
        <f t="shared" si="458"/>
        <v>5.6314792002274237</v>
      </c>
      <c r="AK298" s="169">
        <f t="shared" si="458"/>
        <v>130.93982300884954</v>
      </c>
      <c r="AL298" s="169">
        <f t="shared" si="458"/>
        <v>6.2960028808066255</v>
      </c>
      <c r="AM298" s="324">
        <f t="shared" si="458"/>
        <v>10.859589780496581</v>
      </c>
      <c r="AN298" s="325">
        <f t="shared" si="458"/>
        <v>2.6099227035772063</v>
      </c>
      <c r="AQ298" s="324">
        <f>IFERROR(+(AQ81+AQ82+AQ84+AQ113)/(+AQ91+AQ92+AQ96+AQ97),"-")</f>
        <v>0.64437605891912453</v>
      </c>
      <c r="AR298" s="324">
        <f>IFERROR(+(AR81+AR82+AR84+AR113)/(+AR91+AR92+AR96+AR97),"-")</f>
        <v>3.4717894418393587</v>
      </c>
      <c r="AS298" s="324">
        <f>IFERROR(+(AS81+AS82+AS84+AS113)/(+AS91+AS92+AS96+AS97),"-")</f>
        <v>2.0423420733741944</v>
      </c>
      <c r="AT298" s="324">
        <f>IFERROR(+(AT81+AT82+AT84+AT113)/(+AT91+AT92+AT96+AT97),"-")</f>
        <v>5.7573077247072693</v>
      </c>
      <c r="AU298" s="324">
        <f>IFERROR(+(AU81+AU82+AU84+AU113)/(+AU91+AU92+AU96+AU97),"-")</f>
        <v>10.859589780496583</v>
      </c>
      <c r="AV298" s="325">
        <f t="shared" ref="AV298" si="459">IFERROR(+(AV81+AV82+AV84+AV113)/(+AV91+AV92+AV96+AV97),"-")</f>
        <v>2.6099227035772068</v>
      </c>
      <c r="AX298" s="324">
        <f>IFERROR(+(AX81+AX82+AX84+AX113)/(+AX91+AX92+AX96+AX97),"-")</f>
        <v>1.3157730348776679</v>
      </c>
      <c r="AY298" s="324">
        <f>IFERROR(+(AY81+AY82+AY84+AY113)/(+AY91+AY92+AY96+AY97),"-")</f>
        <v>2.4977477477477477</v>
      </c>
      <c r="AZ298" s="324">
        <f>IFERROR(+(AZ81+AZ82+AZ84+AZ113)/(+AZ91+AZ92+AZ96+AZ97),"-")</f>
        <v>1.2800531593572551</v>
      </c>
      <c r="BA298" s="324">
        <f>IFERROR(+(BA81+BA82+BA84+BA113)/(+BA91+BA92+BA96+BA97),"-")</f>
        <v>4.9281988339981586</v>
      </c>
      <c r="BB298" s="324">
        <f>IFERROR(+(BB81+BB82+BB84+BB113)/(+BB91+BB92+BB96+BB97),"-")</f>
        <v>18.263773856679869</v>
      </c>
      <c r="BC298" s="325">
        <f t="shared" ref="BC298" si="460">IFERROR(+(BC81+BC82+BC84+BC113)/(+BC91+BC92+BC96+BC97),"-")</f>
        <v>3.4757755649176563</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461">IFERROR(+(D91+D96+D97+D122+D123)/(+D91+D96+D97+D122+D123+D134),"-")</f>
        <v>0.19845327433451929</v>
      </c>
      <c r="E302" s="172">
        <f t="shared" si="461"/>
        <v>1.1637203097577475E-3</v>
      </c>
      <c r="F302" s="172">
        <f t="shared" si="461"/>
        <v>1.5809727262085918E-2</v>
      </c>
      <c r="G302" s="172">
        <f t="shared" si="461"/>
        <v>4.0199570007658426E-2</v>
      </c>
      <c r="H302" s="172">
        <f t="shared" si="461"/>
        <v>9.2438786117320676E-2</v>
      </c>
      <c r="I302" s="172">
        <f t="shared" si="461"/>
        <v>3.6712800806437115E-4</v>
      </c>
      <c r="J302" s="172">
        <f t="shared" si="461"/>
        <v>3.8718484954107122E-3</v>
      </c>
      <c r="K302" s="172">
        <f t="shared" si="461"/>
        <v>6.7869310855017573E-2</v>
      </c>
      <c r="L302" s="330">
        <f t="shared" si="461"/>
        <v>4.4432739462351878E-2</v>
      </c>
      <c r="M302" s="172">
        <f t="shared" si="461"/>
        <v>0</v>
      </c>
      <c r="N302" s="172">
        <f t="shared" si="461"/>
        <v>0</v>
      </c>
      <c r="O302" s="172">
        <f t="shared" si="461"/>
        <v>6.8485089895167573E-3</v>
      </c>
      <c r="P302" s="172">
        <f t="shared" si="461"/>
        <v>0</v>
      </c>
      <c r="Q302" s="172">
        <f t="shared" si="461"/>
        <v>2.1136455286663177E-3</v>
      </c>
      <c r="R302" s="172">
        <f t="shared" si="461"/>
        <v>0</v>
      </c>
      <c r="S302" s="172">
        <f t="shared" si="461"/>
        <v>0</v>
      </c>
      <c r="T302" s="172">
        <f t="shared" si="461"/>
        <v>0</v>
      </c>
      <c r="U302" s="172">
        <f t="shared" si="461"/>
        <v>0</v>
      </c>
      <c r="V302" s="172">
        <f t="shared" si="461"/>
        <v>0</v>
      </c>
      <c r="W302" s="172"/>
      <c r="X302" s="172"/>
      <c r="Y302" s="172">
        <f t="shared" ref="Y302:AN302" si="462">IFERROR(+(Y91+Y96+Y97+Y122+Y123)/(+Y91+Y96+Y97+Y122+Y123+Y134),"-")</f>
        <v>0</v>
      </c>
      <c r="Z302" s="172">
        <f t="shared" si="462"/>
        <v>1.8197482410376681E-2</v>
      </c>
      <c r="AA302" s="172">
        <f t="shared" si="462"/>
        <v>6.1371779120019933E-2</v>
      </c>
      <c r="AB302" s="172">
        <f t="shared" si="462"/>
        <v>0</v>
      </c>
      <c r="AC302" s="172">
        <f t="shared" si="462"/>
        <v>5.5793164566716756E-2</v>
      </c>
      <c r="AD302" s="172">
        <f t="shared" si="462"/>
        <v>0</v>
      </c>
      <c r="AE302" s="172">
        <f t="shared" si="462"/>
        <v>9.7166117705549684E-2</v>
      </c>
      <c r="AF302" s="172">
        <f t="shared" si="462"/>
        <v>0</v>
      </c>
      <c r="AG302" s="330">
        <f t="shared" si="462"/>
        <v>1.019044192870232E-2</v>
      </c>
      <c r="AH302" s="330">
        <f t="shared" si="462"/>
        <v>1.3023854544435358E-2</v>
      </c>
      <c r="AI302" s="330">
        <f t="shared" si="462"/>
        <v>1.3080153191901258E-2</v>
      </c>
      <c r="AJ302" s="172">
        <f t="shared" si="462"/>
        <v>0</v>
      </c>
      <c r="AK302" s="172">
        <f t="shared" si="462"/>
        <v>1.4652327301695686E-3</v>
      </c>
      <c r="AL302" s="172">
        <f t="shared" si="462"/>
        <v>0</v>
      </c>
      <c r="AM302" s="330">
        <f t="shared" si="462"/>
        <v>4.0140609046056475E-4</v>
      </c>
      <c r="AN302" s="331">
        <f t="shared" si="462"/>
        <v>3.5624004968873794E-2</v>
      </c>
      <c r="AQ302" s="330">
        <f>IFERROR(+(AQ91+AQ96+AQ97+AQ122+AQ123)/(+AQ91+AQ96+AQ97+AQ122+AQ123+AQ134),"-")</f>
        <v>6.7869310855017573E-2</v>
      </c>
      <c r="AR302" s="330">
        <f>IFERROR(+(AR91+AR96+AR97+AR122+AR123)/(+AR91+AR96+AR97+AR122+AR123+AR134),"-")</f>
        <v>1.0190441928702318E-2</v>
      </c>
      <c r="AS302" s="330">
        <f>IFERROR(+(AS91+AS96+AS97+AS122+AS123)/(+AS91+AS96+AS97+AS122+AS123+AS134),"-")</f>
        <v>1.3023854544435358E-2</v>
      </c>
      <c r="AT302" s="330">
        <f>IFERROR(+(AT91+AT96+AT97+AT122+AT123)/(+AT91+AT96+AT97+AT122+AT123+AT134),"-")</f>
        <v>1.3080153191901259E-2</v>
      </c>
      <c r="AU302" s="330">
        <f>IFERROR(+(AU91+AU96+AU97+AU122+AU123)/(+AU91+AU96+AU97+AU122+AU123+AU134),"-")</f>
        <v>4.0140609046056486E-4</v>
      </c>
      <c r="AV302" s="331">
        <f t="shared" ref="AV302" si="463">IFERROR(+(AV91+AV96+AV97+AV122+AV123)/(+AV91+AV96+AV97+AV122+AV123+AV134),"-")</f>
        <v>3.5624004968873788E-2</v>
      </c>
      <c r="AX302" s="330">
        <f>IFERROR(+(AX91+AX96+AX97+AX122+AX123)/(+AX91+AX96+AX97+AX122+AX123+AX134),"-")</f>
        <v>7.0590632858767377E-2</v>
      </c>
      <c r="AY302" s="330">
        <f>IFERROR(+(AY91+AY96+AY97+AY122+AY123)/(+AY91+AY96+AY97+AY122+AY123+AY134),"-")</f>
        <v>0</v>
      </c>
      <c r="AZ302" s="330">
        <f>IFERROR(+(AZ91+AZ96+AZ97+AZ122+AZ123)/(+AZ91+AZ96+AZ97+AZ122+AZ123+AZ134),"-")</f>
        <v>1.0042983646823088E-2</v>
      </c>
      <c r="BA302" s="330">
        <f>IFERROR(+(BA91+BA96+BA97+BA122+BA123)/(+BA91+BA96+BA97+BA122+BA123+BA134),"-")</f>
        <v>0</v>
      </c>
      <c r="BB302" s="330">
        <f>IFERROR(+(BB91+BB96+BB97+BB122+BB123)/(+BB91+BB96+BB97+BB122+BB123+BB134),"-")</f>
        <v>0</v>
      </c>
      <c r="BC302" s="331">
        <f t="shared" ref="BC302" si="464">IFERROR(+(BC91+BC96+BC97+BC122+BC123)/(+BC91+BC96+BC97+BC122+BC123+BC134),"-")</f>
        <v>3.284491724905571E-3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5">IFERROR(+(D42*1000)/D266,"-")</f>
        <v>17020.101565806177</v>
      </c>
      <c r="E308" s="162">
        <f t="shared" si="465"/>
        <v>29855.836471221086</v>
      </c>
      <c r="F308" s="162">
        <f t="shared" si="465"/>
        <v>22494.411137079565</v>
      </c>
      <c r="G308" s="162">
        <f t="shared" si="465"/>
        <v>28520.05634147835</v>
      </c>
      <c r="H308" s="162">
        <f t="shared" si="465"/>
        <v>22398.411243507486</v>
      </c>
      <c r="I308" s="162">
        <f t="shared" si="465"/>
        <v>32386.727092774912</v>
      </c>
      <c r="J308" s="162">
        <f t="shared" si="465"/>
        <v>21307.989193361638</v>
      </c>
      <c r="K308" s="162">
        <f t="shared" si="465"/>
        <v>20350.026419303704</v>
      </c>
      <c r="L308" s="337">
        <f t="shared" si="465"/>
        <v>24429.037193274315</v>
      </c>
      <c r="M308" s="162">
        <f t="shared" si="465"/>
        <v>11767.279960218797</v>
      </c>
      <c r="N308" s="162">
        <f t="shared" si="465"/>
        <v>13569.288389513109</v>
      </c>
      <c r="O308" s="162">
        <f t="shared" si="465"/>
        <v>14618.805382343289</v>
      </c>
      <c r="P308" s="162">
        <f t="shared" si="465"/>
        <v>12588.300960035722</v>
      </c>
      <c r="Q308" s="162">
        <f t="shared" si="465"/>
        <v>13765.593561368209</v>
      </c>
      <c r="R308" s="162">
        <f t="shared" si="465"/>
        <v>15296.812132466728</v>
      </c>
      <c r="S308" s="162">
        <f t="shared" si="465"/>
        <v>10382.418812989921</v>
      </c>
      <c r="T308" s="162">
        <f t="shared" si="465"/>
        <v>16029.123643102992</v>
      </c>
      <c r="U308" s="162">
        <f t="shared" si="465"/>
        <v>9890.4199475065616</v>
      </c>
      <c r="V308" s="162">
        <f t="shared" si="465"/>
        <v>9933.5507541785573</v>
      </c>
      <c r="W308" s="162"/>
      <c r="X308" s="162"/>
      <c r="Y308" s="162">
        <f t="shared" ref="Y308:AN308" si="466">IFERROR(+(Y42*1000)/Y266,"-")</f>
        <v>10168.664805386763</v>
      </c>
      <c r="Z308" s="162">
        <f t="shared" si="466"/>
        <v>14012.070566388114</v>
      </c>
      <c r="AA308" s="162">
        <f t="shared" si="466"/>
        <v>14499.454148471616</v>
      </c>
      <c r="AB308" s="162">
        <f t="shared" si="466"/>
        <v>12790.144643294925</v>
      </c>
      <c r="AC308" s="162">
        <f t="shared" si="466"/>
        <v>13036.550798150081</v>
      </c>
      <c r="AD308" s="162">
        <f t="shared" si="466"/>
        <v>12485.344239945467</v>
      </c>
      <c r="AE308" s="162">
        <f t="shared" si="466"/>
        <v>12045.567112431898</v>
      </c>
      <c r="AF308" s="162">
        <f t="shared" si="466"/>
        <v>12479.324055666004</v>
      </c>
      <c r="AG308" s="337">
        <f t="shared" si="466"/>
        <v>12916.27824019025</v>
      </c>
      <c r="AH308" s="337">
        <f t="shared" si="466"/>
        <v>13752.453775124644</v>
      </c>
      <c r="AI308" s="337">
        <f t="shared" si="466"/>
        <v>11966.398293246641</v>
      </c>
      <c r="AJ308" s="162">
        <f t="shared" si="466"/>
        <v>7433.346345271787</v>
      </c>
      <c r="AK308" s="162">
        <f t="shared" si="466"/>
        <v>12792.948237059265</v>
      </c>
      <c r="AL308" s="162">
        <f t="shared" si="466"/>
        <v>8584.827991767128</v>
      </c>
      <c r="AM308" s="337">
        <f t="shared" si="466"/>
        <v>7871.7694625019822</v>
      </c>
      <c r="AN308" s="338">
        <f t="shared" si="466"/>
        <v>18748.438370987311</v>
      </c>
      <c r="AQ308" s="337">
        <f>IFERROR(+(AQ42*1000)/AQ266,"-")</f>
        <v>20350.026419303704</v>
      </c>
      <c r="AR308" s="337">
        <f>IFERROR(+(AR42*1000)/AR266,"-")</f>
        <v>12916.278240190248</v>
      </c>
      <c r="AS308" s="337">
        <f>IFERROR(+(AS42*1000)/AS266,"-")</f>
        <v>13752.453775124646</v>
      </c>
      <c r="AT308" s="337">
        <f>IFERROR(+(AT42*1000)/AT266,"-")</f>
        <v>11966.398293246642</v>
      </c>
      <c r="AU308" s="337">
        <f>IFERROR(+(AU42*1000)/AU266,"-")</f>
        <v>7871.7694625019803</v>
      </c>
      <c r="AV308" s="338">
        <f t="shared" ref="AV308" si="467">IFERROR(+(AV42*1000)/AV266,"-")</f>
        <v>18748.438370987315</v>
      </c>
      <c r="AX308" s="337">
        <f>IFERROR(+(AX42*1000)/AX266,"-")</f>
        <v>18598.380499206945</v>
      </c>
      <c r="AY308" s="337">
        <f>IFERROR(+(AY42*1000)/AY266,"-")</f>
        <v>12744.575471698114</v>
      </c>
      <c r="AZ308" s="337">
        <f>IFERROR(+(AZ42*1000)/AZ266,"-")</f>
        <v>14339.350180505415</v>
      </c>
      <c r="BA308" s="337">
        <f>IFERROR(+(BA42*1000)/BA266,"-")</f>
        <v>12659.294512877939</v>
      </c>
      <c r="BB308" s="337">
        <f>IFERROR(+(BB42*1000)/BB266,"-")</f>
        <v>8584.827991767128</v>
      </c>
      <c r="BC308" s="338">
        <f t="shared" ref="BC308" si="468">IFERROR(+(BC42*1000)/BC266,"-")</f>
        <v>13542.65091863517</v>
      </c>
    </row>
    <row r="309" spans="1:55" s="204" customFormat="1">
      <c r="A309" s="199"/>
      <c r="B309" s="200" t="s">
        <v>61</v>
      </c>
      <c r="C309" s="201"/>
      <c r="D309" s="162">
        <f t="shared" ref="D309:V309" si="469">IFERROR(+(D63*1000)/D266,"-")</f>
        <v>15848.391874735506</v>
      </c>
      <c r="E309" s="162">
        <f t="shared" si="469"/>
        <v>30760.623991393222</v>
      </c>
      <c r="F309" s="162">
        <f t="shared" si="469"/>
        <v>22006.96067472818</v>
      </c>
      <c r="G309" s="162">
        <f t="shared" si="469"/>
        <v>27620.981076612163</v>
      </c>
      <c r="H309" s="162">
        <f t="shared" si="469"/>
        <v>23066.147265505653</v>
      </c>
      <c r="I309" s="162">
        <f t="shared" si="469"/>
        <v>30716.153565661301</v>
      </c>
      <c r="J309" s="162">
        <f t="shared" si="469"/>
        <v>20745.368583558473</v>
      </c>
      <c r="K309" s="162">
        <f t="shared" si="469"/>
        <v>19247.460811366171</v>
      </c>
      <c r="L309" s="337">
        <f t="shared" si="469"/>
        <v>23644.168498603765</v>
      </c>
      <c r="M309" s="162">
        <f t="shared" si="469"/>
        <v>11754.351069119841</v>
      </c>
      <c r="N309" s="162">
        <f t="shared" si="469"/>
        <v>12995.630461922598</v>
      </c>
      <c r="O309" s="162">
        <f t="shared" si="469"/>
        <v>13856.416147029866</v>
      </c>
      <c r="P309" s="162">
        <f t="shared" si="469"/>
        <v>12259.879437374413</v>
      </c>
      <c r="Q309" s="162">
        <f t="shared" si="469"/>
        <v>13031.941649899396</v>
      </c>
      <c r="R309" s="162">
        <f t="shared" si="469"/>
        <v>14610.337356855463</v>
      </c>
      <c r="S309" s="162">
        <f t="shared" si="469"/>
        <v>9988.8017917133257</v>
      </c>
      <c r="T309" s="162">
        <f t="shared" si="469"/>
        <v>15048.451151707704</v>
      </c>
      <c r="U309" s="162">
        <f t="shared" si="469"/>
        <v>9210.1924759405083</v>
      </c>
      <c r="V309" s="162">
        <f t="shared" si="469"/>
        <v>9580.1059926620474</v>
      </c>
      <c r="W309" s="162"/>
      <c r="X309" s="162"/>
      <c r="Y309" s="162">
        <f t="shared" ref="Y309:AN309" si="470">IFERROR(+(Y63*1000)/Y266,"-")</f>
        <v>9382.9857119395638</v>
      </c>
      <c r="Z309" s="162">
        <f t="shared" si="470"/>
        <v>13650.046425255339</v>
      </c>
      <c r="AA309" s="162">
        <f t="shared" si="470"/>
        <v>13660.207423580787</v>
      </c>
      <c r="AB309" s="162">
        <f t="shared" si="470"/>
        <v>12451.82642804609</v>
      </c>
      <c r="AC309" s="162">
        <f t="shared" si="470"/>
        <v>12449.052662986722</v>
      </c>
      <c r="AD309" s="162">
        <f t="shared" si="470"/>
        <v>12216.314473983186</v>
      </c>
      <c r="AE309" s="162">
        <f t="shared" si="470"/>
        <v>11308.568598315998</v>
      </c>
      <c r="AF309" s="162">
        <f t="shared" si="470"/>
        <v>12231.212723658051</v>
      </c>
      <c r="AG309" s="337">
        <f t="shared" si="470"/>
        <v>12367.931034482759</v>
      </c>
      <c r="AH309" s="337">
        <f t="shared" si="470"/>
        <v>13205.73702685179</v>
      </c>
      <c r="AI309" s="337">
        <f t="shared" si="470"/>
        <v>11416.198918040282</v>
      </c>
      <c r="AJ309" s="162">
        <f t="shared" si="470"/>
        <v>7045.5743144334929</v>
      </c>
      <c r="AK309" s="162">
        <f t="shared" si="470"/>
        <v>12192.798199549887</v>
      </c>
      <c r="AL309" s="162">
        <f t="shared" si="470"/>
        <v>7441.9288444575122</v>
      </c>
      <c r="AM309" s="337">
        <f t="shared" si="470"/>
        <v>7370.9766925638178</v>
      </c>
      <c r="AN309" s="338">
        <f t="shared" si="470"/>
        <v>18074.474538479193</v>
      </c>
      <c r="AQ309" s="337">
        <f>IFERROR(+(AQ63*1000)/AQ266,"-")</f>
        <v>19247.460811366171</v>
      </c>
      <c r="AR309" s="337">
        <f>IFERROR(+(AR63*1000)/AR266,"-")</f>
        <v>12367.931034482755</v>
      </c>
      <c r="AS309" s="337">
        <f>IFERROR(+(AS63*1000)/AS266,"-")</f>
        <v>13205.73702685179</v>
      </c>
      <c r="AT309" s="337">
        <f>IFERROR(+(AT63*1000)/AT266,"-")</f>
        <v>11416.198918040282</v>
      </c>
      <c r="AU309" s="337">
        <f>IFERROR(+(AU63*1000)/AU266,"-")</f>
        <v>7370.9766925638178</v>
      </c>
      <c r="AV309" s="338">
        <f t="shared" ref="AV309" si="471">IFERROR(+(AV63*1000)/AV266,"-")</f>
        <v>18074.474538479193</v>
      </c>
      <c r="AX309" s="337">
        <f>IFERROR(+(AX63*1000)/AX266,"-")</f>
        <v>17525.781228260566</v>
      </c>
      <c r="AY309" s="337">
        <f>IFERROR(+(AY63*1000)/AY266,"-")</f>
        <v>12329.599056603774</v>
      </c>
      <c r="AZ309" s="337">
        <f>IFERROR(+(AZ63*1000)/AZ266,"-")</f>
        <v>13693.140794223827</v>
      </c>
      <c r="BA309" s="337">
        <f>IFERROR(+(BA63*1000)/BA266,"-")</f>
        <v>11788.633818589025</v>
      </c>
      <c r="BB309" s="337">
        <f>IFERROR(+(BB63*1000)/BB266,"-")</f>
        <v>7441.9288444575122</v>
      </c>
      <c r="BC309" s="338">
        <f t="shared" ref="BC309" si="472">IFERROR(+(BC63*1000)/BC266,"-")</f>
        <v>12496.281714785651</v>
      </c>
    </row>
    <row r="310" spans="1:55" s="204" customFormat="1">
      <c r="A310" s="199"/>
      <c r="B310" s="200" t="s">
        <v>60</v>
      </c>
      <c r="C310" s="201"/>
      <c r="D310" s="162">
        <f t="shared" ref="D310:V310" si="473">IFERROR(+(D65*1000)/D266,"-")</f>
        <v>1171.7096910706728</v>
      </c>
      <c r="E310" s="162">
        <f t="shared" si="473"/>
        <v>-904.7875201721356</v>
      </c>
      <c r="F310" s="162">
        <f t="shared" si="473"/>
        <v>487.45046235138705</v>
      </c>
      <c r="G310" s="162">
        <f t="shared" si="473"/>
        <v>899.07526486618895</v>
      </c>
      <c r="H310" s="162">
        <f t="shared" si="473"/>
        <v>-667.73602199816685</v>
      </c>
      <c r="I310" s="162">
        <f t="shared" si="473"/>
        <v>1670.5735271136116</v>
      </c>
      <c r="J310" s="162">
        <f t="shared" si="473"/>
        <v>562.62060980316483</v>
      </c>
      <c r="K310" s="162">
        <f t="shared" si="473"/>
        <v>1102.5656079375331</v>
      </c>
      <c r="L310" s="337">
        <f t="shared" si="473"/>
        <v>784.86869467054839</v>
      </c>
      <c r="M310" s="162">
        <f t="shared" si="473"/>
        <v>12.928891098955743</v>
      </c>
      <c r="N310" s="162">
        <f t="shared" si="473"/>
        <v>573.6579275905118</v>
      </c>
      <c r="O310" s="162">
        <f t="shared" si="473"/>
        <v>762.389235313423</v>
      </c>
      <c r="P310" s="162">
        <f t="shared" si="473"/>
        <v>328.4215226613083</v>
      </c>
      <c r="Q310" s="162">
        <f t="shared" si="473"/>
        <v>733.65191146881284</v>
      </c>
      <c r="R310" s="162">
        <f t="shared" si="473"/>
        <v>686.47477561126584</v>
      </c>
      <c r="S310" s="162">
        <f t="shared" si="473"/>
        <v>393.61702127659572</v>
      </c>
      <c r="T310" s="162">
        <f t="shared" si="473"/>
        <v>980.67249139528724</v>
      </c>
      <c r="U310" s="162">
        <f t="shared" si="473"/>
        <v>680.22747156605419</v>
      </c>
      <c r="V310" s="162">
        <f t="shared" si="473"/>
        <v>353.44476151651037</v>
      </c>
      <c r="W310" s="162"/>
      <c r="X310" s="162"/>
      <c r="Y310" s="162">
        <f t="shared" ref="Y310:AN310" si="474">IFERROR(+(Y65*1000)/Y266,"-")</f>
        <v>785.67909344719988</v>
      </c>
      <c r="Z310" s="162">
        <f t="shared" si="474"/>
        <v>362.02414113277621</v>
      </c>
      <c r="AA310" s="162">
        <f t="shared" si="474"/>
        <v>839.24672489082968</v>
      </c>
      <c r="AB310" s="162">
        <f t="shared" si="474"/>
        <v>338.31821524883549</v>
      </c>
      <c r="AC310" s="162">
        <f t="shared" si="474"/>
        <v>587.49813516335973</v>
      </c>
      <c r="AD310" s="162">
        <f t="shared" si="474"/>
        <v>269.02976596228132</v>
      </c>
      <c r="AE310" s="162">
        <f t="shared" si="474"/>
        <v>736.99851411589896</v>
      </c>
      <c r="AF310" s="162">
        <f t="shared" si="474"/>
        <v>248.11133200795229</v>
      </c>
      <c r="AG310" s="337">
        <f t="shared" si="474"/>
        <v>548.34720570749107</v>
      </c>
      <c r="AH310" s="337">
        <f t="shared" si="474"/>
        <v>546.71674827285528</v>
      </c>
      <c r="AI310" s="337">
        <f t="shared" si="474"/>
        <v>550.19937520635972</v>
      </c>
      <c r="AJ310" s="162">
        <f t="shared" si="474"/>
        <v>387.77203083829414</v>
      </c>
      <c r="AK310" s="162">
        <f t="shared" si="474"/>
        <v>600.1500375093774</v>
      </c>
      <c r="AL310" s="162">
        <f t="shared" si="474"/>
        <v>1142.8991473096148</v>
      </c>
      <c r="AM310" s="337">
        <f t="shared" si="474"/>
        <v>500.79276993816393</v>
      </c>
      <c r="AN310" s="338">
        <f t="shared" si="474"/>
        <v>673.9638325081155</v>
      </c>
      <c r="AQ310" s="337">
        <f>IFERROR(+(AQ65*1000)/AQ266,"-")</f>
        <v>1102.5656079375331</v>
      </c>
      <c r="AR310" s="337">
        <f>IFERROR(+(AR65*1000)/AR266,"-")</f>
        <v>548.34720570749107</v>
      </c>
      <c r="AS310" s="337">
        <f>IFERROR(+(AS65*1000)/AS266,"-")</f>
        <v>546.71674827285528</v>
      </c>
      <c r="AT310" s="337">
        <f>IFERROR(+(AT65*1000)/AT266,"-")</f>
        <v>550.1993752063596</v>
      </c>
      <c r="AU310" s="337">
        <f>IFERROR(+(AU65*1000)/AU266,"-")</f>
        <v>500.79276993816387</v>
      </c>
      <c r="AV310" s="338">
        <f t="shared" ref="AV310" si="475">IFERROR(+(AV65*1000)/AV266,"-")</f>
        <v>673.96383250811562</v>
      </c>
      <c r="AX310" s="337">
        <f>IFERROR(+(AX65*1000)/AX266,"-")</f>
        <v>789.54837632523584</v>
      </c>
      <c r="AY310" s="337">
        <f>IFERROR(+(AY65*1000)/AY266,"-")</f>
        <v>478.30188679245282</v>
      </c>
      <c r="AZ310" s="337">
        <f>IFERROR(+(AZ65*1000)/AZ266,"-")</f>
        <v>639.80964883491959</v>
      </c>
      <c r="BA310" s="337">
        <f>IFERROR(+(BA65*1000)/BA266,"-")</f>
        <v>416.57334826427774</v>
      </c>
      <c r="BB310" s="337">
        <f>IFERROR(+(BB65*1000)/BB266,"-")</f>
        <v>1142.8991473096148</v>
      </c>
      <c r="BC310" s="338">
        <f t="shared" ref="BC310" si="476">IFERROR(+(BC65*1000)/BC266,"-")</f>
        <v>680.22747156605419</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7">IFERROR(+(D20+D21)*1000/(D254+D265),"-")</f>
        <v>4903.5797128706663</v>
      </c>
      <c r="E314" s="162">
        <f t="shared" si="477"/>
        <v>3035.9038401498597</v>
      </c>
      <c r="F314" s="162">
        <f t="shared" si="477"/>
        <v>5685.8885819521174</v>
      </c>
      <c r="G314" s="162">
        <f t="shared" si="477"/>
        <v>4875.2719608376392</v>
      </c>
      <c r="H314" s="162">
        <f t="shared" si="477"/>
        <v>5571.0906272942329</v>
      </c>
      <c r="I314" s="162">
        <f t="shared" si="477"/>
        <v>5999.3140897399253</v>
      </c>
      <c r="J314" s="162">
        <f t="shared" si="477"/>
        <v>5085.79449747333</v>
      </c>
      <c r="K314" s="162">
        <f t="shared" si="477"/>
        <v>5473.7323575535811</v>
      </c>
      <c r="L314" s="337">
        <f t="shared" si="477"/>
        <v>5274.5248480097407</v>
      </c>
      <c r="M314" s="162">
        <f t="shared" si="477"/>
        <v>2276.6818411734953</v>
      </c>
      <c r="N314" s="162">
        <f t="shared" si="477"/>
        <v>3537.7749442142176</v>
      </c>
      <c r="O314" s="162">
        <f t="shared" si="477"/>
        <v>3786.1521817526145</v>
      </c>
      <c r="P314" s="162">
        <f t="shared" si="477"/>
        <v>2695.7641001638194</v>
      </c>
      <c r="Q314" s="162">
        <f t="shared" si="477"/>
        <v>3350.6841964046148</v>
      </c>
      <c r="R314" s="162">
        <f t="shared" si="477"/>
        <v>6056.6289140572953</v>
      </c>
      <c r="S314" s="162">
        <f t="shared" si="477"/>
        <v>1888.5681293302541</v>
      </c>
      <c r="T314" s="162">
        <f t="shared" si="477"/>
        <v>5037.7784042853118</v>
      </c>
      <c r="U314" s="162">
        <f t="shared" si="477"/>
        <v>1535.8194308145241</v>
      </c>
      <c r="V314" s="162">
        <f t="shared" si="477"/>
        <v>1930.3983228511531</v>
      </c>
      <c r="W314" s="162"/>
      <c r="X314" s="162"/>
      <c r="Y314" s="162">
        <f t="shared" ref="Y314:AN314" si="478">IFERROR(+(Y20+Y21)*1000/(Y254+Y265),"-")</f>
        <v>2667.4364896073903</v>
      </c>
      <c r="Z314" s="162">
        <f t="shared" si="478"/>
        <v>4048.0632064084275</v>
      </c>
      <c r="AA314" s="162">
        <f t="shared" si="478"/>
        <v>4361.826697892272</v>
      </c>
      <c r="AB314" s="162">
        <f t="shared" si="478"/>
        <v>2988.0843263061411</v>
      </c>
      <c r="AC314" s="162">
        <f t="shared" si="478"/>
        <v>3429.5424403183024</v>
      </c>
      <c r="AD314" s="162">
        <f t="shared" si="478"/>
        <v>3118.8949185989145</v>
      </c>
      <c r="AE314" s="162">
        <f t="shared" si="478"/>
        <v>2711.7163412127443</v>
      </c>
      <c r="AF314" s="162">
        <f t="shared" si="478"/>
        <v>3823.6099698712683</v>
      </c>
      <c r="AG314" s="337">
        <f t="shared" si="478"/>
        <v>3361.6506125013088</v>
      </c>
      <c r="AH314" s="337">
        <f t="shared" si="478"/>
        <v>3757.2403990151533</v>
      </c>
      <c r="AI314" s="337">
        <f t="shared" si="478"/>
        <v>2940.5582124233338</v>
      </c>
      <c r="AJ314" s="162">
        <f t="shared" si="478"/>
        <v>254.51351615106861</v>
      </c>
      <c r="AK314" s="162">
        <f t="shared" si="478"/>
        <v>2705.926481620405</v>
      </c>
      <c r="AL314" s="162">
        <f t="shared" si="478"/>
        <v>731.84357541899442</v>
      </c>
      <c r="AM314" s="337">
        <f t="shared" si="478"/>
        <v>448.39067702552717</v>
      </c>
      <c r="AN314" s="338">
        <f t="shared" si="478"/>
        <v>4065.232796948701</v>
      </c>
      <c r="AQ314" s="337">
        <f>IFERROR(+(AQ20+AQ21)*1000/(AQ254+AQ265),"-")</f>
        <v>5473.7323575535811</v>
      </c>
      <c r="AR314" s="337">
        <f>IFERROR(+(AR20+AR21)*1000/(AR254+AR265),"-")</f>
        <v>3361.6506125013093</v>
      </c>
      <c r="AS314" s="337">
        <f>IFERROR(+(AS20+AS21)*1000/(AS254+AS265),"-")</f>
        <v>3757.2403990151529</v>
      </c>
      <c r="AT314" s="337">
        <f>IFERROR(+(AT20+AT21)*1000/(AT254+AT265),"-")</f>
        <v>2940.5582124233333</v>
      </c>
      <c r="AU314" s="337">
        <f>IFERROR(+(AU20+AU21)*1000/(AU254+AU265),"-")</f>
        <v>448.39067702552722</v>
      </c>
      <c r="AV314" s="338">
        <f t="shared" ref="AV314" si="479">IFERROR(+(AV20+AV21)*1000/(AV254+AV265),"-")</f>
        <v>4065.2327969487005</v>
      </c>
      <c r="AX314" s="337">
        <f>IFERROR(+(AX20+AX21)*1000/(AX254+AX265),"-")</f>
        <v>5109.1904072106872</v>
      </c>
      <c r="AY314" s="337">
        <f>IFERROR(+(AY20+AY21)*1000/(AY254+AY265),"-")</f>
        <v>3523.873570948218</v>
      </c>
      <c r="AZ314" s="337">
        <f>IFERROR(+(AZ20+AZ21)*1000/(AZ254+AZ265),"-")</f>
        <v>3775.2260397830019</v>
      </c>
      <c r="BA314" s="337">
        <f>IFERROR(+(BA20+BA21)*1000/(BA254+BA265),"-")</f>
        <v>2763.0402384500744</v>
      </c>
      <c r="BB314" s="337">
        <f>IFERROR(+(BB20+BB21)*1000/(BB254+BB265),"-")</f>
        <v>1663.0402822699207</v>
      </c>
      <c r="BC314" s="338">
        <f t="shared" ref="BC314" si="480">IFERROR(+(BC20+BC21)*1000/(BC254+BC265),"-")</f>
        <v>4107.5</v>
      </c>
    </row>
    <row r="315" spans="1:55" s="204" customFormat="1">
      <c r="A315" s="199"/>
      <c r="B315" s="200" t="s">
        <v>56</v>
      </c>
      <c r="C315" s="308"/>
      <c r="D315" s="162">
        <f t="shared" ref="D315:V315" si="481">IFERROR(+D22*1000/D260,"-")</f>
        <v>18151.032847951235</v>
      </c>
      <c r="E315" s="162">
        <f t="shared" si="481"/>
        <v>20225.242718446603</v>
      </c>
      <c r="F315" s="162">
        <f t="shared" si="481"/>
        <v>18308.759757155247</v>
      </c>
      <c r="G315" s="162">
        <f t="shared" si="481"/>
        <v>24707.279457125231</v>
      </c>
      <c r="H315" s="162">
        <f t="shared" si="481"/>
        <v>22290.516206482593</v>
      </c>
      <c r="I315" s="162">
        <f t="shared" si="481"/>
        <v>26660.987074030552</v>
      </c>
      <c r="J315" s="162">
        <f t="shared" si="481"/>
        <v>17888.965044551063</v>
      </c>
      <c r="K315" s="162">
        <f t="shared" si="481"/>
        <v>17534.991324465009</v>
      </c>
      <c r="L315" s="337">
        <f t="shared" si="481"/>
        <v>20808.738720401656</v>
      </c>
      <c r="M315" s="162">
        <f t="shared" si="481"/>
        <v>12264.705882352941</v>
      </c>
      <c r="N315" s="162">
        <f t="shared" si="481"/>
        <v>14388.059701492537</v>
      </c>
      <c r="O315" s="162">
        <f t="shared" si="481"/>
        <v>13171.532846715329</v>
      </c>
      <c r="P315" s="162">
        <f t="shared" si="481"/>
        <v>12524.271844660194</v>
      </c>
      <c r="Q315" s="162">
        <f t="shared" si="481"/>
        <v>13887.550200803213</v>
      </c>
      <c r="R315" s="162">
        <f t="shared" si="481"/>
        <v>18606.986899563319</v>
      </c>
      <c r="S315" s="162">
        <f t="shared" si="481"/>
        <v>13824.074074074075</v>
      </c>
      <c r="T315" s="162">
        <f t="shared" si="481"/>
        <v>14878.260869565218</v>
      </c>
      <c r="U315" s="162">
        <f t="shared" si="481"/>
        <v>7901.2096774193551</v>
      </c>
      <c r="V315" s="162">
        <f t="shared" si="481"/>
        <v>1250</v>
      </c>
      <c r="W315" s="162"/>
      <c r="X315" s="162"/>
      <c r="Y315" s="162">
        <f t="shared" ref="Y315:AN315" si="482">IFERROR(+Y22*1000/Y260,"-")</f>
        <v>8148.1481481481478</v>
      </c>
      <c r="Z315" s="162">
        <f t="shared" si="482"/>
        <v>13171.997585998794</v>
      </c>
      <c r="AA315" s="162">
        <f t="shared" si="482"/>
        <v>13705.645161290322</v>
      </c>
      <c r="AB315" s="162">
        <f t="shared" si="482"/>
        <v>13220.843672456576</v>
      </c>
      <c r="AC315" s="162">
        <f t="shared" si="482"/>
        <v>13397.913561847989</v>
      </c>
      <c r="AD315" s="162">
        <f t="shared" si="482"/>
        <v>14682.997118155619</v>
      </c>
      <c r="AE315" s="162">
        <f t="shared" si="482"/>
        <v>14397.260273972603</v>
      </c>
      <c r="AF315" s="162">
        <f t="shared" si="482"/>
        <v>10276.287164612038</v>
      </c>
      <c r="AG315" s="337">
        <f t="shared" si="482"/>
        <v>12569.292771710869</v>
      </c>
      <c r="AH315" s="337">
        <f t="shared" si="482"/>
        <v>12690.056285178236</v>
      </c>
      <c r="AI315" s="337">
        <f t="shared" si="482"/>
        <v>12296.782387806943</v>
      </c>
      <c r="AJ315" s="162" t="str">
        <f t="shared" si="482"/>
        <v>-</v>
      </c>
      <c r="AK315" s="162" t="str">
        <f t="shared" si="482"/>
        <v>-</v>
      </c>
      <c r="AL315" s="162" t="str">
        <f t="shared" si="482"/>
        <v>-</v>
      </c>
      <c r="AM315" s="337" t="str">
        <f t="shared" si="482"/>
        <v>-</v>
      </c>
      <c r="AN315" s="338">
        <f t="shared" si="482"/>
        <v>18013.641834960545</v>
      </c>
      <c r="AQ315" s="337">
        <f>IFERROR(+AQ22*1000/AQ260,"-")</f>
        <v>17534.991324465009</v>
      </c>
      <c r="AR315" s="337">
        <f>IFERROR(+AR22*1000/AR260,"-")</f>
        <v>12569.292771710867</v>
      </c>
      <c r="AS315" s="337">
        <f>IFERROR(+AS22*1000/AS260,"-")</f>
        <v>12690.056285178236</v>
      </c>
      <c r="AT315" s="337">
        <f>IFERROR(+AT22*1000/AT260,"-")</f>
        <v>12296.782387806943</v>
      </c>
      <c r="AU315" s="337" t="str">
        <f>IFERROR(+AU22*1000/AU260,"-")</f>
        <v>-</v>
      </c>
      <c r="AV315" s="338">
        <f t="shared" ref="AV315" si="483">IFERROR(+AV22*1000/AV260,"-")</f>
        <v>18013.641834960545</v>
      </c>
      <c r="AX315" s="337">
        <f>IFERROR(+AX22*1000/AX260,"-")</f>
        <v>21141.941125036432</v>
      </c>
      <c r="AY315" s="337">
        <f>IFERROR(+AY22*1000/AY260,"-")</f>
        <v>15357.740585774058</v>
      </c>
      <c r="AZ315" s="337">
        <f>IFERROR(+AZ22*1000/AZ260,"-")</f>
        <v>13171.532846715329</v>
      </c>
      <c r="BA315" s="337">
        <f>IFERROR(+BA22*1000/BA260,"-")</f>
        <v>13824.074074074075</v>
      </c>
      <c r="BB315" s="337" t="str">
        <f>IFERROR(+BB22*1000/BB260,"-")</f>
        <v>-</v>
      </c>
      <c r="BC315" s="338">
        <f t="shared" ref="BC315" si="484">IFERROR(+BC22*1000/BC260,"-")</f>
        <v>12107.862903225807</v>
      </c>
    </row>
    <row r="316" spans="1:55" s="204" customFormat="1">
      <c r="A316" s="199"/>
      <c r="B316" s="200" t="s">
        <v>55</v>
      </c>
      <c r="C316" s="308"/>
      <c r="D316" s="162">
        <f t="shared" ref="D316:V316" si="485">IFERROR(+(D42*1000)/D283,"-")</f>
        <v>152776.82811016144</v>
      </c>
      <c r="E316" s="162">
        <f t="shared" si="485"/>
        <v>154172.22222222222</v>
      </c>
      <c r="F316" s="162">
        <f t="shared" si="485"/>
        <v>148768.48118279569</v>
      </c>
      <c r="G316" s="162">
        <f t="shared" si="485"/>
        <v>185613.39178955759</v>
      </c>
      <c r="H316" s="162">
        <f t="shared" si="485"/>
        <v>149918.20040899795</v>
      </c>
      <c r="I316" s="162">
        <f t="shared" si="485"/>
        <v>165573.36884154461</v>
      </c>
      <c r="J316" s="162">
        <f t="shared" si="485"/>
        <v>145959.02181097158</v>
      </c>
      <c r="K316" s="162">
        <f t="shared" si="485"/>
        <v>189929.86301369863</v>
      </c>
      <c r="L316" s="337">
        <f t="shared" si="485"/>
        <v>165550.40515375711</v>
      </c>
      <c r="M316" s="162">
        <f t="shared" si="485"/>
        <v>136000</v>
      </c>
      <c r="N316" s="162">
        <f t="shared" si="485"/>
        <v>111763.49614395887</v>
      </c>
      <c r="O316" s="162">
        <f t="shared" si="485"/>
        <v>114802.8350515464</v>
      </c>
      <c r="P316" s="162">
        <f t="shared" si="485"/>
        <v>103265.56776556777</v>
      </c>
      <c r="Q316" s="162">
        <f t="shared" si="485"/>
        <v>139090.2160101652</v>
      </c>
      <c r="R316" s="162">
        <f t="shared" si="485"/>
        <v>206794.97907949792</v>
      </c>
      <c r="S316" s="162">
        <f t="shared" si="485"/>
        <v>106876.08069164265</v>
      </c>
      <c r="T316" s="162">
        <f t="shared" si="485"/>
        <v>131327.54880694143</v>
      </c>
      <c r="U316" s="162">
        <f t="shared" si="485"/>
        <v>136201.80722891566</v>
      </c>
      <c r="V316" s="162">
        <f t="shared" si="485"/>
        <v>141668.60465116278</v>
      </c>
      <c r="W316" s="162"/>
      <c r="X316" s="162"/>
      <c r="Y316" s="162">
        <f t="shared" ref="Y316:AN316" si="486">IFERROR(+(Y42*1000)/Y283,"-")</f>
        <v>155962.21662468513</v>
      </c>
      <c r="Z316" s="162">
        <f t="shared" si="486"/>
        <v>124205.76131687243</v>
      </c>
      <c r="AA316" s="162">
        <f t="shared" si="486"/>
        <v>118850.11185682326</v>
      </c>
      <c r="AB316" s="162">
        <f t="shared" si="486"/>
        <v>113662.30936819172</v>
      </c>
      <c r="AC316" s="162">
        <f t="shared" si="486"/>
        <v>136537.5</v>
      </c>
      <c r="AD316" s="162">
        <f t="shared" si="486"/>
        <v>123756.75675675676</v>
      </c>
      <c r="AE316" s="162">
        <f t="shared" si="486"/>
        <v>141395.34883720931</v>
      </c>
      <c r="AF316" s="162">
        <f t="shared" si="486"/>
        <v>132708.24524312897</v>
      </c>
      <c r="AG316" s="337">
        <f t="shared" si="486"/>
        <v>128247.8158205431</v>
      </c>
      <c r="AH316" s="337">
        <f t="shared" si="486"/>
        <v>128253.96163469557</v>
      </c>
      <c r="AI316" s="337">
        <f t="shared" si="486"/>
        <v>128239.79314099075</v>
      </c>
      <c r="AJ316" s="162">
        <f t="shared" si="486"/>
        <v>140275.32228360957</v>
      </c>
      <c r="AK316" s="162">
        <f t="shared" si="486"/>
        <v>88357.51295336787</v>
      </c>
      <c r="AL316" s="162">
        <f t="shared" si="486"/>
        <v>193357.61589403974</v>
      </c>
      <c r="AM316" s="337">
        <f t="shared" si="486"/>
        <v>138873.42657342658</v>
      </c>
      <c r="AN316" s="338">
        <f t="shared" si="486"/>
        <v>153655.44694144916</v>
      </c>
      <c r="AQ316" s="337">
        <f>IFERROR(+(AQ42*1000)/AQ283,"-")</f>
        <v>189929.86301369863</v>
      </c>
      <c r="AR316" s="337">
        <f>IFERROR(+(AR42*1000)/AR283,"-")</f>
        <v>128247.81582054308</v>
      </c>
      <c r="AS316" s="337">
        <f>IFERROR(+(AS42*1000)/AS283,"-")</f>
        <v>128253.96163469559</v>
      </c>
      <c r="AT316" s="337">
        <f>IFERROR(+(AT42*1000)/AT283,"-")</f>
        <v>128239.79314099076</v>
      </c>
      <c r="AU316" s="337">
        <f>IFERROR(+(AU42*1000)/AU283,"-")</f>
        <v>138873.42657342655</v>
      </c>
      <c r="AV316" s="338">
        <f t="shared" ref="AV316" si="487">IFERROR(+(AV42*1000)/AV283,"-")</f>
        <v>153655.44694144919</v>
      </c>
      <c r="AX316" s="337">
        <f>IFERROR(+(AX42*1000)/AX283,"-")</f>
        <v>164542.09748892172</v>
      </c>
      <c r="AY316" s="337">
        <f>IFERROR(+(AY42*1000)/AY283,"-")</f>
        <v>121295.17396184063</v>
      </c>
      <c r="AZ316" s="337">
        <f>IFERROR(+(AZ42*1000)/AZ283,"-")</f>
        <v>136537.5</v>
      </c>
      <c r="BA316" s="337">
        <f>IFERROR(+(BA42*1000)/BA283,"-")</f>
        <v>130314.12103746398</v>
      </c>
      <c r="BB316" s="337">
        <f>IFERROR(+(BB42*1000)/BB283,"-")</f>
        <v>151279.79274611399</v>
      </c>
      <c r="BC316" s="338">
        <f t="shared" ref="BC316" si="488">IFERROR(+(BC42*1000)/BC283,"-")</f>
        <v>130902.74841437633</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89">IFERROR(+(D46*1000)/D283,"-")</f>
        <v>91196.106362773033</v>
      </c>
      <c r="E320" s="162">
        <f t="shared" si="489"/>
        <v>80476.388888888891</v>
      </c>
      <c r="F320" s="162">
        <f t="shared" si="489"/>
        <v>86252.016129032258</v>
      </c>
      <c r="G320" s="162">
        <f t="shared" si="489"/>
        <v>103282.18413710642</v>
      </c>
      <c r="H320" s="162">
        <f t="shared" si="489"/>
        <v>89647.750511247446</v>
      </c>
      <c r="I320" s="162">
        <f t="shared" si="489"/>
        <v>96083.35552596538</v>
      </c>
      <c r="J320" s="162">
        <f t="shared" si="489"/>
        <v>83620.62128222076</v>
      </c>
      <c r="K320" s="162">
        <f t="shared" si="489"/>
        <v>101223.56164383562</v>
      </c>
      <c r="L320" s="337">
        <f t="shared" si="489"/>
        <v>94234.888519804721</v>
      </c>
      <c r="M320" s="162">
        <f t="shared" si="489"/>
        <v>73885.057471264372</v>
      </c>
      <c r="N320" s="162">
        <f t="shared" si="489"/>
        <v>66899.742930591266</v>
      </c>
      <c r="O320" s="162">
        <f t="shared" si="489"/>
        <v>68382.731958762888</v>
      </c>
      <c r="P320" s="162">
        <f t="shared" si="489"/>
        <v>62652.014652014652</v>
      </c>
      <c r="Q320" s="162">
        <f t="shared" si="489"/>
        <v>83886.912325285899</v>
      </c>
      <c r="R320" s="162">
        <f t="shared" si="489"/>
        <v>72489.539748953976</v>
      </c>
      <c r="S320" s="162">
        <f t="shared" si="489"/>
        <v>62299.711815561961</v>
      </c>
      <c r="T320" s="162">
        <f t="shared" si="489"/>
        <v>76707.158351409977</v>
      </c>
      <c r="U320" s="162">
        <f t="shared" si="489"/>
        <v>58894.578313253012</v>
      </c>
      <c r="V320" s="162">
        <f t="shared" si="489"/>
        <v>76523.255813953481</v>
      </c>
      <c r="W320" s="162"/>
      <c r="X320" s="162"/>
      <c r="Y320" s="162">
        <f t="shared" ref="Y320:AN320" si="490">IFERROR(+(Y46*1000)/Y283,"-")</f>
        <v>71342.569269521409</v>
      </c>
      <c r="Z320" s="162">
        <f t="shared" si="490"/>
        <v>75907.818930041147</v>
      </c>
      <c r="AA320" s="162">
        <f t="shared" si="490"/>
        <v>66371.364653243843</v>
      </c>
      <c r="AB320" s="162">
        <f t="shared" si="490"/>
        <v>72448.801742919386</v>
      </c>
      <c r="AC320" s="162">
        <f t="shared" si="490"/>
        <v>74707.8125</v>
      </c>
      <c r="AD320" s="162">
        <f t="shared" si="490"/>
        <v>70090.090090090089</v>
      </c>
      <c r="AE320" s="162">
        <f t="shared" si="490"/>
        <v>73784.883720930229</v>
      </c>
      <c r="AF320" s="162">
        <f t="shared" si="490"/>
        <v>69446.088794926007</v>
      </c>
      <c r="AG320" s="337">
        <f t="shared" si="490"/>
        <v>71680.873671782756</v>
      </c>
      <c r="AH320" s="337">
        <f t="shared" si="490"/>
        <v>74740.408673894912</v>
      </c>
      <c r="AI320" s="337">
        <f t="shared" si="490"/>
        <v>67686.989657049533</v>
      </c>
      <c r="AJ320" s="162">
        <f t="shared" si="490"/>
        <v>78541.436464088401</v>
      </c>
      <c r="AK320" s="162">
        <f t="shared" si="490"/>
        <v>51730.56994818653</v>
      </c>
      <c r="AL320" s="162">
        <f t="shared" si="490"/>
        <v>72052.980132450335</v>
      </c>
      <c r="AM320" s="337">
        <f t="shared" si="490"/>
        <v>74237.762237762232</v>
      </c>
      <c r="AN320" s="338">
        <f t="shared" si="490"/>
        <v>86857.13325943095</v>
      </c>
      <c r="AQ320" s="337">
        <f>IFERROR(+(AQ46*1000)/AQ283,"-")</f>
        <v>101223.56164383562</v>
      </c>
      <c r="AR320" s="337">
        <f>IFERROR(+(AR46*1000)/AR283,"-")</f>
        <v>71680.873671782771</v>
      </c>
      <c r="AS320" s="337">
        <f>IFERROR(+(AS46*1000)/AS283,"-")</f>
        <v>74740.408673894912</v>
      </c>
      <c r="AT320" s="337">
        <f>IFERROR(+(AT46*1000)/AT283,"-")</f>
        <v>67686.989657049533</v>
      </c>
      <c r="AU320" s="337">
        <f>IFERROR(+(AU46*1000)/AU283,"-")</f>
        <v>74237.762237762232</v>
      </c>
      <c r="AV320" s="338">
        <f t="shared" ref="AV320" si="491">IFERROR(+(AV46*1000)/AV283,"-")</f>
        <v>86857.133259430964</v>
      </c>
      <c r="AX320" s="337">
        <f>IFERROR(+(AX46*1000)/AX283,"-")</f>
        <v>92760.216642048254</v>
      </c>
      <c r="AY320" s="337">
        <f>IFERROR(+(AY46*1000)/AY283,"-")</f>
        <v>68224.466891133561</v>
      </c>
      <c r="AZ320" s="337">
        <f>IFERROR(+(AZ46*1000)/AZ283,"-")</f>
        <v>74707.8125</v>
      </c>
      <c r="BA320" s="337">
        <f>IFERROR(+(BA46*1000)/BA283,"-")</f>
        <v>62299.711815561961</v>
      </c>
      <c r="BB320" s="337">
        <f>IFERROR(+(BB46*1000)/BB283,"-")</f>
        <v>56373.056994818653</v>
      </c>
      <c r="BC320" s="338">
        <f t="shared" ref="BC320" si="492">IFERROR(+(BC46*1000)/BC283,"-")</f>
        <v>72321.353065539108</v>
      </c>
    </row>
    <row r="321" spans="1:55" s="204" customFormat="1">
      <c r="A321" s="341"/>
      <c r="B321" s="173" t="s">
        <v>52</v>
      </c>
      <c r="C321" s="308"/>
      <c r="D321" s="162">
        <f t="shared" ref="D321:V321" si="493">IFERROR(+(D46*1000)/D266,"-")</f>
        <v>10159.701650444351</v>
      </c>
      <c r="E321" s="162">
        <f t="shared" si="493"/>
        <v>15584.454007530931</v>
      </c>
      <c r="F321" s="162">
        <f t="shared" si="493"/>
        <v>13041.662432679606</v>
      </c>
      <c r="G321" s="162">
        <f t="shared" si="493"/>
        <v>15869.618470206382</v>
      </c>
      <c r="H321" s="162">
        <f t="shared" si="493"/>
        <v>13393.751909563092</v>
      </c>
      <c r="I321" s="162">
        <f t="shared" si="493"/>
        <v>18794.238683127573</v>
      </c>
      <c r="J321" s="162">
        <f t="shared" si="493"/>
        <v>12207.448861443458</v>
      </c>
      <c r="K321" s="162">
        <f t="shared" si="493"/>
        <v>10845.593847237715</v>
      </c>
      <c r="L321" s="337">
        <f t="shared" si="493"/>
        <v>13905.538886578337</v>
      </c>
      <c r="M321" s="162">
        <f t="shared" si="493"/>
        <v>6392.8393833913478</v>
      </c>
      <c r="N321" s="162">
        <f t="shared" si="493"/>
        <v>8122.3470661672909</v>
      </c>
      <c r="O321" s="162">
        <f t="shared" si="493"/>
        <v>8707.7453232687894</v>
      </c>
      <c r="P321" s="162">
        <f t="shared" si="493"/>
        <v>7637.4190667559724</v>
      </c>
      <c r="Q321" s="162">
        <f t="shared" si="493"/>
        <v>8302.1881287726355</v>
      </c>
      <c r="R321" s="162">
        <f t="shared" si="493"/>
        <v>5362.1169916434537</v>
      </c>
      <c r="S321" s="162">
        <f t="shared" si="493"/>
        <v>6052.0716685330344</v>
      </c>
      <c r="T321" s="162">
        <f t="shared" si="493"/>
        <v>9362.4569764363259</v>
      </c>
      <c r="U321" s="162">
        <f t="shared" si="493"/>
        <v>4276.6841644794404</v>
      </c>
      <c r="V321" s="162">
        <f t="shared" si="493"/>
        <v>5365.6746840603346</v>
      </c>
      <c r="W321" s="162"/>
      <c r="X321" s="162"/>
      <c r="Y321" s="162">
        <f t="shared" ref="Y321:AN321" si="494">IFERROR(+(Y46*1000)/Y266,"-")</f>
        <v>4651.5027098045657</v>
      </c>
      <c r="Z321" s="162">
        <f t="shared" si="494"/>
        <v>8563.4168987929443</v>
      </c>
      <c r="AA321" s="162">
        <f t="shared" si="494"/>
        <v>8097.1615720524014</v>
      </c>
      <c r="AB321" s="162">
        <f t="shared" si="494"/>
        <v>8152.4883549889682</v>
      </c>
      <c r="AC321" s="162">
        <f t="shared" si="494"/>
        <v>7133.074742652544</v>
      </c>
      <c r="AD321" s="162">
        <f t="shared" si="494"/>
        <v>7071.1201999545556</v>
      </c>
      <c r="AE321" s="162">
        <f t="shared" si="494"/>
        <v>6285.7850421000494</v>
      </c>
      <c r="AF321" s="162">
        <f t="shared" si="494"/>
        <v>6530.4174950298211</v>
      </c>
      <c r="AG321" s="337">
        <f t="shared" si="494"/>
        <v>7219.2271105826394</v>
      </c>
      <c r="AH321" s="337">
        <f t="shared" si="494"/>
        <v>8014.2866724797104</v>
      </c>
      <c r="AI321" s="337">
        <f t="shared" si="494"/>
        <v>6316.0541487821602</v>
      </c>
      <c r="AJ321" s="162">
        <f t="shared" si="494"/>
        <v>4161.9986337464625</v>
      </c>
      <c r="AK321" s="162">
        <f t="shared" si="494"/>
        <v>7489.8724681170297</v>
      </c>
      <c r="AL321" s="162">
        <f t="shared" si="494"/>
        <v>3199.0591002646279</v>
      </c>
      <c r="AM321" s="337">
        <f t="shared" si="494"/>
        <v>4208.0228317742194</v>
      </c>
      <c r="AN321" s="338">
        <f t="shared" si="494"/>
        <v>10597.968652654359</v>
      </c>
      <c r="AQ321" s="337">
        <f>IFERROR(+(AQ46*1000)/AQ266,"-")</f>
        <v>10845.593847237715</v>
      </c>
      <c r="AR321" s="337">
        <f>IFERROR(+(AR46*1000)/AR266,"-")</f>
        <v>7219.2271105826394</v>
      </c>
      <c r="AS321" s="337">
        <f>IFERROR(+(AS46*1000)/AS266,"-")</f>
        <v>8014.2866724797104</v>
      </c>
      <c r="AT321" s="337">
        <f>IFERROR(+(AT46*1000)/AT266,"-")</f>
        <v>6316.0541487821592</v>
      </c>
      <c r="AU321" s="337">
        <f>IFERROR(+(AU46*1000)/AU266,"-")</f>
        <v>4208.0228317742185</v>
      </c>
      <c r="AV321" s="338">
        <f t="shared" ref="AV321" si="495">IFERROR(+(AV46*1000)/AV266,"-")</f>
        <v>10597.968652654359</v>
      </c>
      <c r="AX321" s="337">
        <f>IFERROR(+(AX46*1000)/AX266,"-")</f>
        <v>10484.792831900269</v>
      </c>
      <c r="AY321" s="337">
        <f>IFERROR(+(AY46*1000)/AY266,"-")</f>
        <v>7168.3962264150941</v>
      </c>
      <c r="AZ321" s="337">
        <f>IFERROR(+(AZ46*1000)/AZ266,"-")</f>
        <v>7845.9140137840495</v>
      </c>
      <c r="BA321" s="337">
        <f>IFERROR(+(BA46*1000)/BA266,"-")</f>
        <v>6052.0716685330344</v>
      </c>
      <c r="BB321" s="337">
        <f>IFERROR(+(BB46*1000)/BB266,"-")</f>
        <v>3199.0591002646279</v>
      </c>
      <c r="BC321" s="338">
        <f t="shared" ref="BC321" si="496">IFERROR(+(BC46*1000)/BC266,"-")</f>
        <v>7482.064741907262</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7">+D65</f>
        <v>22150</v>
      </c>
      <c r="E324" s="162">
        <f t="shared" si="497"/>
        <v>-3364</v>
      </c>
      <c r="F324" s="162">
        <f t="shared" si="497"/>
        <v>9594</v>
      </c>
      <c r="G324" s="162">
        <f t="shared" si="497"/>
        <v>29362</v>
      </c>
      <c r="H324" s="162">
        <f t="shared" si="497"/>
        <v>-8742</v>
      </c>
      <c r="I324" s="162">
        <f t="shared" si="497"/>
        <v>32070</v>
      </c>
      <c r="J324" s="162">
        <f t="shared" si="497"/>
        <v>5831</v>
      </c>
      <c r="K324" s="162">
        <f t="shared" si="497"/>
        <v>18780</v>
      </c>
      <c r="L324" s="337">
        <f t="shared" si="497"/>
        <v>105681</v>
      </c>
      <c r="M324" s="162">
        <f t="shared" si="497"/>
        <v>26</v>
      </c>
      <c r="N324" s="162">
        <f t="shared" si="497"/>
        <v>1838</v>
      </c>
      <c r="O324" s="162">
        <f t="shared" si="497"/>
        <v>4646</v>
      </c>
      <c r="P324" s="162">
        <f t="shared" si="497"/>
        <v>1471</v>
      </c>
      <c r="Q324" s="162">
        <f t="shared" si="497"/>
        <v>5834</v>
      </c>
      <c r="R324" s="162">
        <f t="shared" si="497"/>
        <v>2218</v>
      </c>
      <c r="S324" s="162">
        <f t="shared" si="497"/>
        <v>1406</v>
      </c>
      <c r="T324" s="162">
        <f t="shared" si="497"/>
        <v>3704</v>
      </c>
      <c r="U324" s="162">
        <f t="shared" si="497"/>
        <v>3110</v>
      </c>
      <c r="V324" s="162">
        <f t="shared" si="497"/>
        <v>867</v>
      </c>
      <c r="W324" s="162"/>
      <c r="X324" s="162"/>
      <c r="Y324" s="162">
        <f t="shared" ref="Y324:AN324" si="498">+Y65</f>
        <v>4784</v>
      </c>
      <c r="Z324" s="162">
        <f t="shared" si="498"/>
        <v>3899</v>
      </c>
      <c r="AA324" s="162">
        <f t="shared" si="498"/>
        <v>3075</v>
      </c>
      <c r="AB324" s="162">
        <f t="shared" si="498"/>
        <v>1380</v>
      </c>
      <c r="AC324" s="162">
        <f t="shared" si="498"/>
        <v>3938</v>
      </c>
      <c r="AD324" s="162">
        <f t="shared" si="498"/>
        <v>1184</v>
      </c>
      <c r="AE324" s="162">
        <f t="shared" si="498"/>
        <v>1488</v>
      </c>
      <c r="AF324" s="162">
        <f t="shared" si="498"/>
        <v>1248</v>
      </c>
      <c r="AG324" s="337">
        <f t="shared" si="498"/>
        <v>46116</v>
      </c>
      <c r="AH324" s="337">
        <f t="shared" si="498"/>
        <v>24453</v>
      </c>
      <c r="AI324" s="337">
        <f t="shared" si="498"/>
        <v>21663</v>
      </c>
      <c r="AJ324" s="162">
        <f t="shared" si="498"/>
        <v>7947</v>
      </c>
      <c r="AK324" s="162">
        <f t="shared" si="498"/>
        <v>800</v>
      </c>
      <c r="AL324" s="162">
        <f t="shared" si="498"/>
        <v>3887</v>
      </c>
      <c r="AM324" s="337">
        <f t="shared" si="498"/>
        <v>12634</v>
      </c>
      <c r="AN324" s="338">
        <f t="shared" si="498"/>
        <v>164431</v>
      </c>
      <c r="AQ324" s="337">
        <f>+AQ65</f>
        <v>2347.5</v>
      </c>
      <c r="AR324" s="337">
        <f>+AR65</f>
        <v>2562</v>
      </c>
      <c r="AS324" s="337">
        <f>+AS65</f>
        <v>3493.2857142857142</v>
      </c>
      <c r="AT324" s="337">
        <f>+AT65</f>
        <v>1969.3636363636363</v>
      </c>
      <c r="AU324" s="337">
        <f>+AU65</f>
        <v>4211.333333333333</v>
      </c>
      <c r="AV324" s="338">
        <f t="shared" ref="AV324" si="499">+AV65</f>
        <v>5670.0344827586205</v>
      </c>
      <c r="AX324" s="337">
        <f>+AX65</f>
        <v>14187</v>
      </c>
      <c r="AY324" s="337">
        <f>+AY65</f>
        <v>2028</v>
      </c>
      <c r="AZ324" s="337">
        <f>+AZ65</f>
        <v>3899</v>
      </c>
      <c r="BA324" s="337">
        <f>+BA65</f>
        <v>1488</v>
      </c>
      <c r="BB324" s="337">
        <f>+BB65</f>
        <v>3887</v>
      </c>
      <c r="BC324" s="338">
        <f t="shared" ref="BC324" si="500">+BC65</f>
        <v>3110</v>
      </c>
    </row>
    <row r="325" spans="1:55" s="204" customFormat="1">
      <c r="A325" s="245"/>
      <c r="B325" s="173" t="s">
        <v>49</v>
      </c>
      <c r="C325" s="308"/>
      <c r="D325" s="163">
        <f t="shared" ref="D325:V325" si="501">+D293</f>
        <v>6.8842696768899883E-2</v>
      </c>
      <c r="E325" s="163">
        <f t="shared" si="501"/>
        <v>-3.030521422651436E-2</v>
      </c>
      <c r="F325" s="163">
        <f t="shared" si="501"/>
        <v>2.1669847651529697E-2</v>
      </c>
      <c r="G325" s="163">
        <f t="shared" si="501"/>
        <v>3.1524315874461029E-2</v>
      </c>
      <c r="H325" s="163">
        <f t="shared" si="501"/>
        <v>-2.9811758286727594E-2</v>
      </c>
      <c r="I325" s="163">
        <f t="shared" si="501"/>
        <v>5.158204230789027E-2</v>
      </c>
      <c r="J325" s="163">
        <f t="shared" si="501"/>
        <v>2.6404209458602765E-2</v>
      </c>
      <c r="K325" s="163">
        <f t="shared" si="501"/>
        <v>5.4180057815141569E-2</v>
      </c>
      <c r="L325" s="322">
        <f t="shared" si="501"/>
        <v>3.2128515277165107E-2</v>
      </c>
      <c r="M325" s="163">
        <f t="shared" si="501"/>
        <v>1.0987153482082488E-3</v>
      </c>
      <c r="N325" s="163">
        <f t="shared" si="501"/>
        <v>4.2276198362314839E-2</v>
      </c>
      <c r="O325" s="163">
        <f t="shared" si="501"/>
        <v>5.2151267861753114E-2</v>
      </c>
      <c r="P325" s="163">
        <f t="shared" si="501"/>
        <v>2.6089424117198445E-2</v>
      </c>
      <c r="Q325" s="163">
        <f t="shared" si="501"/>
        <v>5.3296060805378936E-2</v>
      </c>
      <c r="R325" s="163">
        <f t="shared" si="501"/>
        <v>4.4876982842343802E-2</v>
      </c>
      <c r="S325" s="163">
        <f t="shared" si="501"/>
        <v>3.7911880493986951E-2</v>
      </c>
      <c r="T325" s="163">
        <f t="shared" si="501"/>
        <v>6.1180667966040103E-2</v>
      </c>
      <c r="U325" s="163">
        <f t="shared" si="501"/>
        <v>6.8776399301178709E-2</v>
      </c>
      <c r="V325" s="163">
        <f t="shared" si="501"/>
        <v>3.5580908605901421E-2</v>
      </c>
      <c r="W325" s="163"/>
      <c r="X325" s="163"/>
      <c r="Y325" s="163">
        <f t="shared" ref="Y325:AN325" si="502">+Y293</f>
        <v>7.7264725358140732E-2</v>
      </c>
      <c r="Z325" s="163">
        <f t="shared" si="502"/>
        <v>2.5836591345835266E-2</v>
      </c>
      <c r="AA325" s="163">
        <f t="shared" si="502"/>
        <v>5.7881263411512257E-2</v>
      </c>
      <c r="AB325" s="163">
        <f t="shared" si="502"/>
        <v>2.6451476874125471E-2</v>
      </c>
      <c r="AC325" s="163">
        <f t="shared" si="502"/>
        <v>4.5065458207452162E-2</v>
      </c>
      <c r="AD325" s="163">
        <f t="shared" si="502"/>
        <v>2.1547645046225521E-2</v>
      </c>
      <c r="AE325" s="163">
        <f t="shared" si="502"/>
        <v>6.1184210526315792E-2</v>
      </c>
      <c r="AF325" s="163">
        <f t="shared" si="502"/>
        <v>1.9881792547513981E-2</v>
      </c>
      <c r="AG325" s="322">
        <f t="shared" si="502"/>
        <v>4.2453963557494118E-2</v>
      </c>
      <c r="AH325" s="322">
        <f t="shared" si="502"/>
        <v>3.9754123679495892E-2</v>
      </c>
      <c r="AI325" s="322">
        <f t="shared" si="502"/>
        <v>4.5978694818880492E-2</v>
      </c>
      <c r="AJ325" s="163">
        <f t="shared" si="502"/>
        <v>5.2166549603187624E-2</v>
      </c>
      <c r="AK325" s="163">
        <f t="shared" si="502"/>
        <v>4.691256670380578E-2</v>
      </c>
      <c r="AL325" s="163">
        <f t="shared" si="502"/>
        <v>0.1331301161078193</v>
      </c>
      <c r="AM325" s="322">
        <f t="shared" si="502"/>
        <v>6.3618830851658453E-2</v>
      </c>
      <c r="AN325" s="323">
        <f t="shared" si="502"/>
        <v>3.5947731708207545E-2</v>
      </c>
      <c r="AQ325" s="322">
        <f>+AQ293</f>
        <v>5.4180057815141569E-2</v>
      </c>
      <c r="AR325" s="322">
        <f>+AR293</f>
        <v>4.2453963557494118E-2</v>
      </c>
      <c r="AS325" s="322">
        <f>+AS293</f>
        <v>3.9754123679495892E-2</v>
      </c>
      <c r="AT325" s="322">
        <f>+AT293</f>
        <v>4.5978694818880485E-2</v>
      </c>
      <c r="AU325" s="322">
        <f>+AU293</f>
        <v>6.3618830851658453E-2</v>
      </c>
      <c r="AV325" s="323">
        <f t="shared" ref="AV325" si="503">+AV293</f>
        <v>3.5947731708207538E-2</v>
      </c>
      <c r="AX325" s="322">
        <f>+AX293</f>
        <v>4.2452533776201805E-2</v>
      </c>
      <c r="AY325" s="322">
        <f>+AY293</f>
        <v>3.7529840664729724E-2</v>
      </c>
      <c r="AZ325" s="322">
        <f>+AZ293</f>
        <v>4.4619152247551037E-2</v>
      </c>
      <c r="BA325" s="322">
        <f>+BA293</f>
        <v>3.29065215949048E-2</v>
      </c>
      <c r="BB325" s="322">
        <f>+BB293</f>
        <v>0.1331301161078193</v>
      </c>
      <c r="BC325" s="323">
        <f t="shared" ref="BC325" si="504">+BC293</f>
        <v>5.0228531744109052E-2</v>
      </c>
    </row>
    <row r="326" spans="1:55" s="204" customFormat="1">
      <c r="A326" s="341"/>
      <c r="B326" s="173" t="s">
        <v>48</v>
      </c>
      <c r="C326" s="308"/>
      <c r="D326" s="163">
        <f t="shared" ref="D326:V326" si="505">IFERROR(+(D69-D67+D53+D60)/D42,"-")</f>
        <v>0.16732349540634286</v>
      </c>
      <c r="E326" s="163">
        <f t="shared" si="505"/>
        <v>5.7106050232424058E-2</v>
      </c>
      <c r="F326" s="163">
        <f t="shared" si="505"/>
        <v>0.12282290760838876</v>
      </c>
      <c r="G326" s="163">
        <f t="shared" si="505"/>
        <v>0.13855259993472249</v>
      </c>
      <c r="H326" s="163">
        <f t="shared" si="505"/>
        <v>0.1050811621879689</v>
      </c>
      <c r="I326" s="163">
        <f t="shared" si="505"/>
        <v>0.14313654845848989</v>
      </c>
      <c r="J326" s="163">
        <f t="shared" si="505"/>
        <v>0.12773732543607019</v>
      </c>
      <c r="K326" s="163">
        <f t="shared" si="505"/>
        <v>0.1551401815233886</v>
      </c>
      <c r="L326" s="322">
        <f t="shared" si="505"/>
        <v>0.13540545297950549</v>
      </c>
      <c r="M326" s="163">
        <f t="shared" si="505"/>
        <v>7.3698444895199458E-2</v>
      </c>
      <c r="N326" s="163">
        <f t="shared" si="505"/>
        <v>0.15732818106541541</v>
      </c>
      <c r="O326" s="163">
        <f t="shared" si="505"/>
        <v>0.13262316611851335</v>
      </c>
      <c r="P326" s="163">
        <f t="shared" si="505"/>
        <v>0.12828334781760459</v>
      </c>
      <c r="Q326" s="163">
        <f t="shared" si="505"/>
        <v>0.13789008258422861</v>
      </c>
      <c r="R326" s="163">
        <f t="shared" si="505"/>
        <v>0.11415506636451926</v>
      </c>
      <c r="S326" s="163">
        <f t="shared" si="505"/>
        <v>0.10596990778191231</v>
      </c>
      <c r="T326" s="163">
        <f t="shared" si="505"/>
        <v>0.14049750586369794</v>
      </c>
      <c r="U326" s="163">
        <f t="shared" si="505"/>
        <v>0.14728322165461422</v>
      </c>
      <c r="V326" s="163">
        <f t="shared" si="505"/>
        <v>0.10358271432675339</v>
      </c>
      <c r="W326" s="163"/>
      <c r="X326" s="163"/>
      <c r="Y326" s="163">
        <f t="shared" ref="Y326:AN326" si="506">IFERROR(+(Y69-Y67+Y53+Y60)/Y42,"-")</f>
        <v>0.16384837766687663</v>
      </c>
      <c r="Z326" s="163">
        <f t="shared" si="506"/>
        <v>0.11669206812007156</v>
      </c>
      <c r="AA326" s="163">
        <f t="shared" si="506"/>
        <v>0.15150773632496328</v>
      </c>
      <c r="AB326" s="163">
        <f t="shared" si="506"/>
        <v>9.5512832799831318E-2</v>
      </c>
      <c r="AC326" s="163">
        <f t="shared" si="506"/>
        <v>0.1264419115627575</v>
      </c>
      <c r="AD326" s="163">
        <f t="shared" si="506"/>
        <v>0.1137257043022494</v>
      </c>
      <c r="AE326" s="163">
        <f t="shared" si="506"/>
        <v>0.13486842105263158</v>
      </c>
      <c r="AF326" s="163">
        <f t="shared" si="506"/>
        <v>8.3685141227636969E-2</v>
      </c>
      <c r="AG326" s="322">
        <f t="shared" si="506"/>
        <v>0.1257582215659433</v>
      </c>
      <c r="AH326" s="322">
        <f t="shared" si="506"/>
        <v>0.12286662786576623</v>
      </c>
      <c r="AI326" s="322">
        <f t="shared" si="506"/>
        <v>0.12953329385571141</v>
      </c>
      <c r="AJ326" s="163">
        <f t="shared" si="506"/>
        <v>0.10244914302969037</v>
      </c>
      <c r="AK326" s="163">
        <f t="shared" si="506"/>
        <v>0.18946812877499561</v>
      </c>
      <c r="AL326" s="163">
        <f t="shared" si="506"/>
        <v>0.19591053875398157</v>
      </c>
      <c r="AM326" s="322">
        <f t="shared" si="506"/>
        <v>0.1236624385036432</v>
      </c>
      <c r="AN326" s="323">
        <f t="shared" si="506"/>
        <v>0.13260463266661113</v>
      </c>
      <c r="AQ326" s="322">
        <f>IFERROR(+(AQ69-AQ67+AQ53+AQ60)/AQ42,"-")</f>
        <v>0.1551401815233886</v>
      </c>
      <c r="AR326" s="322">
        <f>IFERROR(+(AR69-AR67+AR53+AR60)/AR42,"-")</f>
        <v>0.12575822156594332</v>
      </c>
      <c r="AS326" s="322">
        <f>IFERROR(+(AS69-AS67+AS53+AS60)/AS42,"-")</f>
        <v>0.12286662786576621</v>
      </c>
      <c r="AT326" s="322">
        <f>IFERROR(+(AT69-AT67+AT53+AT60)/AT42,"-")</f>
        <v>0.12953329385571141</v>
      </c>
      <c r="AU326" s="322">
        <f>IFERROR(+(AU69-AU67+AU53+AU60)/AU42,"-")</f>
        <v>0.12366243850364321</v>
      </c>
      <c r="AV326" s="323">
        <f t="shared" ref="AV326" si="507">IFERROR(+(AV69-AV67+AV53+AV60)/AV42,"-")</f>
        <v>0.13260463266661113</v>
      </c>
      <c r="AX326" s="322">
        <f>IFERROR(+(AX69-AX67+AX53+AX60)/AX42,"-")</f>
        <v>0.148378891931116</v>
      </c>
      <c r="AY326" s="322">
        <f>IFERROR(+(AY69-AY67+AY53+AY60)/AY42,"-")</f>
        <v>0.12386883061605937</v>
      </c>
      <c r="AZ326" s="322">
        <f>IFERROR(+(AZ69-AZ67+AZ53+AZ60)/AZ42,"-")</f>
        <v>0.11988464707497939</v>
      </c>
      <c r="BA326" s="322">
        <f>IFERROR(+(BA69-BA67+BA53+BA60)/BA42,"-")</f>
        <v>0.11543820075631925</v>
      </c>
      <c r="BB326" s="322">
        <f>IFERROR(+(BB69-BB67+BB53+BB60)/BB42,"-")</f>
        <v>0.21070657944309346</v>
      </c>
      <c r="BC326" s="323">
        <f t="shared" ref="BC326" si="508">IFERROR(+(BC69-BC67+BC53+BC60)/BC42,"-")</f>
        <v>0.13858875591517678</v>
      </c>
    </row>
    <row r="327" spans="1:55" s="204" customFormat="1">
      <c r="A327" s="341"/>
      <c r="B327" s="173" t="s">
        <v>47</v>
      </c>
      <c r="C327" s="308"/>
      <c r="D327" s="163">
        <f t="shared" ref="D327:V327" si="509">+D294</f>
        <v>0.16670499894327237</v>
      </c>
      <c r="E327" s="163">
        <f t="shared" si="509"/>
        <v>4.3899318943461496E-2</v>
      </c>
      <c r="F327" s="163">
        <f t="shared" si="509"/>
        <v>0.11327091826939366</v>
      </c>
      <c r="G327" s="163">
        <f t="shared" si="509"/>
        <v>0.13578260010650542</v>
      </c>
      <c r="H327" s="163">
        <f t="shared" si="509"/>
        <v>8.9745600873005052E-2</v>
      </c>
      <c r="I327" s="163">
        <f t="shared" si="509"/>
        <v>0.12714402439652067</v>
      </c>
      <c r="J327" s="163">
        <f t="shared" si="509"/>
        <v>0.1200710029161912</v>
      </c>
      <c r="K327" s="163">
        <f t="shared" si="509"/>
        <v>0.15263312772991905</v>
      </c>
      <c r="L327" s="322">
        <f t="shared" si="509"/>
        <v>0.12766038948463831</v>
      </c>
      <c r="M327" s="163">
        <f t="shared" si="509"/>
        <v>9.6771467207572692E-3</v>
      </c>
      <c r="N327" s="163">
        <f t="shared" si="509"/>
        <v>0.15189989879473734</v>
      </c>
      <c r="O327" s="163">
        <f t="shared" si="509"/>
        <v>0.10676080685172921</v>
      </c>
      <c r="P327" s="163">
        <f t="shared" si="509"/>
        <v>0.11338524023198482</v>
      </c>
      <c r="Q327" s="163">
        <f t="shared" si="509"/>
        <v>0.12477161441204414</v>
      </c>
      <c r="R327" s="163">
        <f t="shared" si="509"/>
        <v>8.8094852703140172E-2</v>
      </c>
      <c r="S327" s="163">
        <f t="shared" si="509"/>
        <v>9.1975408509949841E-2</v>
      </c>
      <c r="T327" s="163">
        <f t="shared" si="509"/>
        <v>0.13605430940504112</v>
      </c>
      <c r="U327" s="163">
        <f t="shared" si="509"/>
        <v>0.1180698378999978</v>
      </c>
      <c r="V327" s="163">
        <f t="shared" si="509"/>
        <v>9.471826650798211E-2</v>
      </c>
      <c r="W327" s="163"/>
      <c r="X327" s="163"/>
      <c r="Y327" s="163">
        <f t="shared" ref="Y327:AN327" si="510">+Y294</f>
        <v>0.13732900495825057</v>
      </c>
      <c r="Z327" s="163">
        <f t="shared" si="510"/>
        <v>0.11365714664369492</v>
      </c>
      <c r="AA327" s="163">
        <f t="shared" si="510"/>
        <v>0.14363964913601626</v>
      </c>
      <c r="AB327" s="163">
        <f t="shared" si="510"/>
        <v>8.0926185045331694E-2</v>
      </c>
      <c r="AC327" s="163">
        <f t="shared" si="510"/>
        <v>0.12257392657694773</v>
      </c>
      <c r="AD327" s="163">
        <f t="shared" si="510"/>
        <v>0.10102278517871442</v>
      </c>
      <c r="AE327" s="163">
        <f t="shared" si="510"/>
        <v>0.12146381578947368</v>
      </c>
      <c r="AF327" s="163">
        <f t="shared" si="510"/>
        <v>7.5353268228959228E-2</v>
      </c>
      <c r="AG327" s="322">
        <f t="shared" si="510"/>
        <v>0.11184993634114884</v>
      </c>
      <c r="AH327" s="322">
        <f t="shared" si="510"/>
        <v>0.11306994241642904</v>
      </c>
      <c r="AI327" s="322">
        <f t="shared" si="510"/>
        <v>0.11025717760472713</v>
      </c>
      <c r="AJ327" s="163">
        <f t="shared" si="510"/>
        <v>8.1732189393392371E-2</v>
      </c>
      <c r="AK327" s="163">
        <f t="shared" si="510"/>
        <v>5.5474110127250335E-2</v>
      </c>
      <c r="AL327" s="163">
        <f t="shared" si="510"/>
        <v>0.1641264513477412</v>
      </c>
      <c r="AM327" s="322">
        <f t="shared" si="510"/>
        <v>9.1591175744880127E-2</v>
      </c>
      <c r="AN327" s="323">
        <f t="shared" si="510"/>
        <v>0.1223398173526164</v>
      </c>
      <c r="AQ327" s="322">
        <f>+AQ294</f>
        <v>0.15263312772991905</v>
      </c>
      <c r="AR327" s="322">
        <f>+AR294</f>
        <v>0.11184993634114884</v>
      </c>
      <c r="AS327" s="322">
        <f>+AS294</f>
        <v>0.11306994241642905</v>
      </c>
      <c r="AT327" s="322">
        <f>+AT294</f>
        <v>0.11025717760472711</v>
      </c>
      <c r="AU327" s="322">
        <f>+AU294</f>
        <v>9.1591175744880127E-2</v>
      </c>
      <c r="AV327" s="323">
        <f t="shared" ref="AV327" si="511">+AV294</f>
        <v>0.1223398173526164</v>
      </c>
      <c r="AX327" s="322">
        <f>+AX294</f>
        <v>0.14198572646887203</v>
      </c>
      <c r="AY327" s="322">
        <f>+AY294</f>
        <v>0.11436608249902844</v>
      </c>
      <c r="AZ327" s="322">
        <f>+AZ294</f>
        <v>0.11244621440996064</v>
      </c>
      <c r="BA327" s="322">
        <f>+BA294</f>
        <v>9.4738937172427526E-2</v>
      </c>
      <c r="BB327" s="322">
        <f>+BB294</f>
        <v>0.1324451142240641</v>
      </c>
      <c r="BC327" s="323">
        <f t="shared" ref="BC327" si="512">+BC294</f>
        <v>0.12237350000807533</v>
      </c>
    </row>
    <row r="328" spans="1:55" s="204" customFormat="1">
      <c r="A328" s="341"/>
      <c r="B328" s="173" t="s">
        <v>46</v>
      </c>
      <c r="C328" s="308"/>
      <c r="D328" s="163">
        <f t="shared" ref="D328:V328" si="513">IFERROR(+D34/D42,"-")</f>
        <v>6.1849646307047753E-4</v>
      </c>
      <c r="E328" s="163">
        <f t="shared" si="513"/>
        <v>1.320673128896256E-2</v>
      </c>
      <c r="F328" s="163">
        <f t="shared" si="513"/>
        <v>9.5519893389951101E-3</v>
      </c>
      <c r="G328" s="163">
        <f t="shared" si="513"/>
        <v>2.7699998282170648E-3</v>
      </c>
      <c r="H328" s="163">
        <f t="shared" si="513"/>
        <v>1.5335561314963853E-2</v>
      </c>
      <c r="I328" s="163">
        <f t="shared" si="513"/>
        <v>1.5992524061969222E-2</v>
      </c>
      <c r="J328" s="163">
        <f t="shared" si="513"/>
        <v>7.666322519879005E-3</v>
      </c>
      <c r="K328" s="163">
        <f t="shared" si="513"/>
        <v>2.5070537934695431E-3</v>
      </c>
      <c r="L328" s="322">
        <f t="shared" si="513"/>
        <v>7.7450634948671776E-3</v>
      </c>
      <c r="M328" s="163">
        <f t="shared" si="513"/>
        <v>6.4021298174442187E-2</v>
      </c>
      <c r="N328" s="163">
        <f t="shared" si="513"/>
        <v>5.428282270678075E-3</v>
      </c>
      <c r="O328" s="163">
        <f t="shared" si="513"/>
        <v>2.5862359266784155E-2</v>
      </c>
      <c r="P328" s="163">
        <f t="shared" si="513"/>
        <v>1.4898107585619779E-2</v>
      </c>
      <c r="Q328" s="163">
        <f t="shared" si="513"/>
        <v>1.3118468172184462E-2</v>
      </c>
      <c r="R328" s="163">
        <f t="shared" si="513"/>
        <v>2.6060213661379086E-2</v>
      </c>
      <c r="S328" s="163">
        <f t="shared" si="513"/>
        <v>1.3994499271962465E-2</v>
      </c>
      <c r="T328" s="163">
        <f t="shared" si="513"/>
        <v>4.4431964586568E-3</v>
      </c>
      <c r="U328" s="163">
        <f t="shared" si="513"/>
        <v>2.9213383754616424E-2</v>
      </c>
      <c r="V328" s="163">
        <f t="shared" si="513"/>
        <v>8.8644478187712896E-3</v>
      </c>
      <c r="W328" s="163"/>
      <c r="X328" s="163"/>
      <c r="Y328" s="163">
        <f t="shared" ref="Y328:AN328" si="514">IFERROR(+Y34/Y42,"-")</f>
        <v>2.6519372708626063E-2</v>
      </c>
      <c r="Z328" s="163">
        <f t="shared" si="514"/>
        <v>3.0349214763766485E-3</v>
      </c>
      <c r="AA328" s="163">
        <f t="shared" si="514"/>
        <v>7.8680871889470309E-3</v>
      </c>
      <c r="AB328" s="163">
        <f t="shared" si="514"/>
        <v>1.4586647754499625E-2</v>
      </c>
      <c r="AC328" s="163">
        <f t="shared" si="514"/>
        <v>3.8679849858097594E-3</v>
      </c>
      <c r="AD328" s="163">
        <f t="shared" si="514"/>
        <v>1.2702919123534979E-2</v>
      </c>
      <c r="AE328" s="163">
        <f t="shared" si="514"/>
        <v>1.3404605263157895E-2</v>
      </c>
      <c r="AF328" s="163">
        <f t="shared" si="514"/>
        <v>8.3318729986777331E-3</v>
      </c>
      <c r="AG328" s="322">
        <f t="shared" si="514"/>
        <v>1.3908285224794455E-2</v>
      </c>
      <c r="AH328" s="322">
        <f t="shared" si="514"/>
        <v>9.7966854493371867E-3</v>
      </c>
      <c r="AI328" s="322">
        <f t="shared" si="514"/>
        <v>1.9276116250984288E-2</v>
      </c>
      <c r="AJ328" s="163">
        <f t="shared" si="514"/>
        <v>2.0716953636297993E-2</v>
      </c>
      <c r="AK328" s="163">
        <f t="shared" si="514"/>
        <v>0.13399401864774527</v>
      </c>
      <c r="AL328" s="163">
        <f t="shared" si="514"/>
        <v>3.178408740624037E-2</v>
      </c>
      <c r="AM328" s="322">
        <f t="shared" si="514"/>
        <v>3.2071262758763076E-2</v>
      </c>
      <c r="AN328" s="323">
        <f t="shared" si="514"/>
        <v>1.0264815313994738E-2</v>
      </c>
      <c r="AQ328" s="322">
        <f>IFERROR(+AQ34/AQ42,"-")</f>
        <v>2.5070537934695431E-3</v>
      </c>
      <c r="AR328" s="322">
        <f>IFERROR(+AR34/AR42,"-")</f>
        <v>1.3908285224794457E-2</v>
      </c>
      <c r="AS328" s="322">
        <f>IFERROR(+AS34/AS42,"-")</f>
        <v>9.7966854493371884E-3</v>
      </c>
      <c r="AT328" s="322">
        <f>IFERROR(+AT34/AT42,"-")</f>
        <v>1.9276116250984285E-2</v>
      </c>
      <c r="AU328" s="322">
        <f>IFERROR(+AU34/AU42,"-")</f>
        <v>3.2071262758763076E-2</v>
      </c>
      <c r="AV328" s="323">
        <f t="shared" ref="AV328" si="515">IFERROR(+AV34/AV42,"-")</f>
        <v>1.0264815313994738E-2</v>
      </c>
      <c r="AX328" s="322">
        <f>IFERROR(+AX34/AX42,"-")</f>
        <v>6.3931654622439663E-3</v>
      </c>
      <c r="AY328" s="322">
        <f>IFERROR(+AY34/AY42,"-")</f>
        <v>1.1297814460462276E-2</v>
      </c>
      <c r="AZ328" s="322">
        <f>IFERROR(+AZ34/AZ42,"-")</f>
        <v>5.9850773596997163E-3</v>
      </c>
      <c r="BA328" s="322">
        <f>IFERROR(+BA34/BA42,"-")</f>
        <v>1.6829208960835049E-2</v>
      </c>
      <c r="BB328" s="322">
        <f>IFERROR(+BB34/BB42,"-")</f>
        <v>7.8261465219029352E-2</v>
      </c>
      <c r="BC328" s="323">
        <f t="shared" ref="BC328" si="516">IFERROR(+BC34/BC42,"-")</f>
        <v>1.4987806256763086E-2</v>
      </c>
    </row>
    <row r="329" spans="1:55" s="204" customFormat="1">
      <c r="A329" s="341"/>
      <c r="B329" s="173" t="s">
        <v>45</v>
      </c>
      <c r="C329" s="308"/>
      <c r="D329" s="163">
        <f t="shared" ref="D329:V329" si="517">IFERROR(+D178/D170,"-")</f>
        <v>0.17658631471901107</v>
      </c>
      <c r="E329" s="163">
        <f t="shared" si="517"/>
        <v>5.0415927047440044E-2</v>
      </c>
      <c r="F329" s="163">
        <f t="shared" si="517"/>
        <v>0.12502049571555315</v>
      </c>
      <c r="G329" s="163">
        <f t="shared" si="517"/>
        <v>0.13045463869665203</v>
      </c>
      <c r="H329" s="163">
        <f t="shared" si="517"/>
        <v>0.14233650406634479</v>
      </c>
      <c r="I329" s="163">
        <f t="shared" si="517"/>
        <v>0.13792811993490156</v>
      </c>
      <c r="J329" s="163">
        <f t="shared" si="517"/>
        <v>0.13286505285315517</v>
      </c>
      <c r="K329" s="163">
        <f t="shared" si="517"/>
        <v>0.14914558732800551</v>
      </c>
      <c r="L329" s="322">
        <f t="shared" si="517"/>
        <v>0.13599558605368353</v>
      </c>
      <c r="M329" s="163">
        <f t="shared" si="517"/>
        <v>0.14862429412471465</v>
      </c>
      <c r="N329" s="163">
        <f t="shared" si="517"/>
        <v>0.15460817677497551</v>
      </c>
      <c r="O329" s="163">
        <f t="shared" si="517"/>
        <v>0.14237736176113711</v>
      </c>
      <c r="P329" s="163">
        <f t="shared" si="517"/>
        <v>0.11669967228054187</v>
      </c>
      <c r="Q329" s="163">
        <f t="shared" si="517"/>
        <v>0.12641013341860755</v>
      </c>
      <c r="R329" s="163">
        <f t="shared" si="517"/>
        <v>-4.4124985149103006E-2</v>
      </c>
      <c r="S329" s="163">
        <f t="shared" si="517"/>
        <v>9.1367651870432984E-2</v>
      </c>
      <c r="T329" s="163">
        <f t="shared" si="517"/>
        <v>0.14747570747374114</v>
      </c>
      <c r="U329" s="163">
        <f t="shared" si="517"/>
        <v>0.16993846420523487</v>
      </c>
      <c r="V329" s="163">
        <f t="shared" si="517"/>
        <v>7.3761237716914077E-2</v>
      </c>
      <c r="W329" s="163"/>
      <c r="X329" s="163"/>
      <c r="Y329" s="163">
        <f t="shared" ref="Y329:AN329" si="518">IFERROR(+Y178/Y170,"-")</f>
        <v>0.18055510416328122</v>
      </c>
      <c r="Z329" s="163">
        <f t="shared" si="518"/>
        <v>0.1218154636882552</v>
      </c>
      <c r="AA329" s="163">
        <f t="shared" si="518"/>
        <v>0.10232114823951559</v>
      </c>
      <c r="AB329" s="163">
        <f t="shared" si="518"/>
        <v>5.2611320448928328E-2</v>
      </c>
      <c r="AC329" s="163">
        <f t="shared" si="518"/>
        <v>0.1320417152627586</v>
      </c>
      <c r="AD329" s="163">
        <f t="shared" si="518"/>
        <v>0.10176871239905332</v>
      </c>
      <c r="AE329" s="163">
        <f t="shared" si="518"/>
        <v>0.11382750659630607</v>
      </c>
      <c r="AF329" s="163">
        <f t="shared" si="518"/>
        <v>7.0663560330523109E-2</v>
      </c>
      <c r="AG329" s="322">
        <f t="shared" si="518"/>
        <v>0.11673141076288297</v>
      </c>
      <c r="AH329" s="322">
        <f t="shared" si="518"/>
        <v>0.12296074230881365</v>
      </c>
      <c r="AI329" s="322">
        <f t="shared" si="518"/>
        <v>0.10822967666038096</v>
      </c>
      <c r="AJ329" s="163">
        <f t="shared" si="518"/>
        <v>9.2871335818763001E-2</v>
      </c>
      <c r="AK329" s="163">
        <f t="shared" si="518"/>
        <v>0.12320515940618156</v>
      </c>
      <c r="AL329" s="163">
        <f t="shared" si="518"/>
        <v>0.24506841408345501</v>
      </c>
      <c r="AM329" s="322">
        <f t="shared" si="518"/>
        <v>0.11823839157491622</v>
      </c>
      <c r="AN329" s="323">
        <f t="shared" si="518"/>
        <v>0.13062768608393721</v>
      </c>
      <c r="AQ329" s="322">
        <f>IFERROR(+AQ178/AQ170,"-")</f>
        <v>0.14914558732800551</v>
      </c>
      <c r="AR329" s="322">
        <f>IFERROR(+AR178/AR170,"-")</f>
        <v>0.11673141076288299</v>
      </c>
      <c r="AS329" s="322">
        <f>IFERROR(+AS178/AS170,"-")</f>
        <v>0.12296074230881365</v>
      </c>
      <c r="AT329" s="322">
        <f>IFERROR(+AT178/AT170,"-")</f>
        <v>0.10822967666038096</v>
      </c>
      <c r="AU329" s="322">
        <f>IFERROR(+AU178/AU170,"-")</f>
        <v>0.11823839157491622</v>
      </c>
      <c r="AV329" s="323">
        <f t="shared" ref="AV329" si="519">IFERROR(+AV178/AV170,"-")</f>
        <v>0.13062768608393724</v>
      </c>
      <c r="AX329" s="322">
        <f>IFERROR(+AX178/AX170,"-")</f>
        <v>0.16206872668029837</v>
      </c>
      <c r="AY329" s="322">
        <f>IFERROR(+AY178/AY170,"-")</f>
        <v>0.11267786770041981</v>
      </c>
      <c r="AZ329" s="322">
        <f>IFERROR(+AZ178/AZ170,"-")</f>
        <v>0.1320417152627586</v>
      </c>
      <c r="BA329" s="322">
        <f>IFERROR(+BA178/BA170,"-")</f>
        <v>8.6499463894457132E-2</v>
      </c>
      <c r="BB329" s="322">
        <f>IFERROR(+BB178/BB170,"-")</f>
        <v>0.24506841408345501</v>
      </c>
      <c r="BC329" s="323">
        <f t="shared" ref="BC329" si="520">IFERROR(+BC178/BC170,"-")</f>
        <v>0.12851688596850575</v>
      </c>
    </row>
    <row r="330" spans="1:55" s="204" customFormat="1">
      <c r="A330" s="341"/>
      <c r="B330" s="173" t="s">
        <v>44</v>
      </c>
      <c r="C330" s="308"/>
      <c r="D330" s="163">
        <f t="shared" ref="D330:V330" si="521">IFERROR(+(D69-D67+D60)/D42,"-")</f>
        <v>0.15774146226239169</v>
      </c>
      <c r="E330" s="163">
        <f t="shared" si="521"/>
        <v>5.6871824438758961E-2</v>
      </c>
      <c r="F330" s="163">
        <f t="shared" si="521"/>
        <v>0.11983466407670502</v>
      </c>
      <c r="G330" s="163">
        <f t="shared" si="521"/>
        <v>0.13823802243485131</v>
      </c>
      <c r="H330" s="163">
        <f t="shared" si="521"/>
        <v>9.1256308825535398E-2</v>
      </c>
      <c r="I330" s="163">
        <f t="shared" si="521"/>
        <v>0.14313654845848989</v>
      </c>
      <c r="J330" s="163">
        <f t="shared" si="521"/>
        <v>0.12637432302704268</v>
      </c>
      <c r="K330" s="163">
        <f t="shared" si="521"/>
        <v>0.15210806007697145</v>
      </c>
      <c r="L330" s="322">
        <f t="shared" si="521"/>
        <v>0.1323254860197591</v>
      </c>
      <c r="M330" s="163">
        <f t="shared" si="521"/>
        <v>7.3698444895199458E-2</v>
      </c>
      <c r="N330" s="163">
        <f t="shared" si="521"/>
        <v>0.15716717269298003</v>
      </c>
      <c r="O330" s="163">
        <f t="shared" si="521"/>
        <v>0.13224151671961118</v>
      </c>
      <c r="P330" s="163">
        <f t="shared" si="521"/>
        <v>0.12828334781760459</v>
      </c>
      <c r="Q330" s="163">
        <f t="shared" si="521"/>
        <v>0.13789008258422861</v>
      </c>
      <c r="R330" s="163">
        <f t="shared" si="521"/>
        <v>0.1094609906118485</v>
      </c>
      <c r="S330" s="163">
        <f t="shared" si="521"/>
        <v>0.10594294342878714</v>
      </c>
      <c r="T330" s="163">
        <f t="shared" si="521"/>
        <v>0.14049750586369794</v>
      </c>
      <c r="U330" s="163">
        <f t="shared" si="521"/>
        <v>0.14728322165461422</v>
      </c>
      <c r="V330" s="163">
        <f t="shared" si="521"/>
        <v>0.10358271432675339</v>
      </c>
      <c r="W330" s="163"/>
      <c r="X330" s="163"/>
      <c r="Y330" s="163">
        <f t="shared" ref="Y330:AN330" si="522">IFERROR(+(Y69-Y67+Y60)/Y42,"-")</f>
        <v>0.16384837766687663</v>
      </c>
      <c r="Z330" s="163">
        <f t="shared" si="522"/>
        <v>0.11458485189848254</v>
      </c>
      <c r="AA330" s="163">
        <f t="shared" si="522"/>
        <v>0.14648194857508565</v>
      </c>
      <c r="AB330" s="163">
        <f t="shared" si="522"/>
        <v>9.5512832799831318E-2</v>
      </c>
      <c r="AC330" s="163">
        <f t="shared" si="522"/>
        <v>0.11848851048246818</v>
      </c>
      <c r="AD330" s="163">
        <f t="shared" si="522"/>
        <v>0.1137257043022494</v>
      </c>
      <c r="AE330" s="163">
        <f t="shared" si="522"/>
        <v>0.1344983552631579</v>
      </c>
      <c r="AF330" s="163">
        <f t="shared" si="522"/>
        <v>8.3685141227636969E-2</v>
      </c>
      <c r="AG330" s="322">
        <f t="shared" si="522"/>
        <v>0.12431933820571336</v>
      </c>
      <c r="AH330" s="322">
        <f t="shared" si="522"/>
        <v>0.1211644822193248</v>
      </c>
      <c r="AI330" s="322">
        <f t="shared" si="522"/>
        <v>0.12843810821537802</v>
      </c>
      <c r="AJ330" s="163">
        <f t="shared" si="522"/>
        <v>0.10244914302969037</v>
      </c>
      <c r="AK330" s="163">
        <f t="shared" si="522"/>
        <v>0.17955784905881664</v>
      </c>
      <c r="AL330" s="163">
        <f t="shared" si="522"/>
        <v>0.1958077884714183</v>
      </c>
      <c r="AM330" s="322">
        <f t="shared" si="522"/>
        <v>0.12279632809470817</v>
      </c>
      <c r="AN330" s="323">
        <f t="shared" si="522"/>
        <v>0.13001050026791752</v>
      </c>
      <c r="AQ330" s="322">
        <f>IFERROR(+(AQ69-AQ67+AQ60)/AQ42,"-")</f>
        <v>0.15210806007697145</v>
      </c>
      <c r="AR330" s="322">
        <f>IFERROR(+(AR69-AR67+AR60)/AR42,"-")</f>
        <v>0.12431933820571338</v>
      </c>
      <c r="AS330" s="322">
        <f>IFERROR(+(AS69-AS67+AS60)/AS42,"-")</f>
        <v>0.1211644822193248</v>
      </c>
      <c r="AT330" s="322">
        <f>IFERROR(+(AT69-AT67+AT60)/AT42,"-")</f>
        <v>0.12843810821537802</v>
      </c>
      <c r="AU330" s="322">
        <f>IFERROR(+(AU69-AU67+AU60)/AU42,"-")</f>
        <v>0.12279632809470817</v>
      </c>
      <c r="AV330" s="323">
        <f t="shared" ref="AV330" si="523">IFERROR(+(AV69-AV67+AV60)/AV42,"-")</f>
        <v>0.13001050026791749</v>
      </c>
      <c r="AX330" s="322">
        <f>IFERROR(+(AX69-AX67+AX60)/AX42,"-")</f>
        <v>0.14635606026602033</v>
      </c>
      <c r="AY330" s="322">
        <f>IFERROR(+(AY69-AY67+AY60)/AY42,"-")</f>
        <v>0.12372078390732276</v>
      </c>
      <c r="AZ330" s="322">
        <f>IFERROR(+(AZ69-AZ67+AZ60)/AZ42,"-")</f>
        <v>0.11949555982788611</v>
      </c>
      <c r="BA330" s="322">
        <f>IFERROR(+(BA69-BA67+BA60)/BA42,"-")</f>
        <v>0.11528339857139698</v>
      </c>
      <c r="BB330" s="322">
        <f>IFERROR(+(BB69-BB67+BB60)/BB42,"-")</f>
        <v>0.21060382916053019</v>
      </c>
      <c r="BC330" s="323">
        <f t="shared" ref="BC330" si="524">IFERROR(+(BC69-BC67+BC60)/BC42,"-")</f>
        <v>0.13803963370318328</v>
      </c>
    </row>
    <row r="331" spans="1:55" s="204" customFormat="1">
      <c r="A331" s="341"/>
      <c r="B331" s="173" t="s">
        <v>43</v>
      </c>
      <c r="C331" s="308"/>
      <c r="D331" s="163">
        <f t="shared" ref="D331:V331" si="525">IFERROR(+D65/D357,"-")</f>
        <v>3.6662776936382223E-2</v>
      </c>
      <c r="E331" s="163">
        <f t="shared" si="525"/>
        <v>-1.3455354143001136E-2</v>
      </c>
      <c r="F331" s="163">
        <f t="shared" si="525"/>
        <v>8.7921070815226449E-3</v>
      </c>
      <c r="G331" s="163">
        <f t="shared" si="525"/>
        <v>1.6769776250679654E-2</v>
      </c>
      <c r="H331" s="163">
        <f t="shared" si="525"/>
        <v>-1.2699823928316162E-2</v>
      </c>
      <c r="I331" s="163">
        <f t="shared" si="525"/>
        <v>1.9874272144289572E-2</v>
      </c>
      <c r="J331" s="163">
        <f t="shared" si="525"/>
        <v>1.4055445611379343E-2</v>
      </c>
      <c r="K331" s="163">
        <f t="shared" si="525"/>
        <v>2.5198684515958497E-2</v>
      </c>
      <c r="L331" s="322">
        <f t="shared" si="525"/>
        <v>1.4763225555449231E-2</v>
      </c>
      <c r="M331" s="163">
        <f t="shared" si="525"/>
        <v>4.6140195208518192E-4</v>
      </c>
      <c r="N331" s="163">
        <f t="shared" si="525"/>
        <v>1.8086812765078085E-2</v>
      </c>
      <c r="O331" s="163">
        <f t="shared" si="525"/>
        <v>1.9387980787287228E-2</v>
      </c>
      <c r="P331" s="163">
        <f t="shared" si="525"/>
        <v>1.1592992189901251E-2</v>
      </c>
      <c r="Q331" s="163">
        <f t="shared" si="525"/>
        <v>2.4695747878172161E-2</v>
      </c>
      <c r="R331" s="163">
        <f t="shared" si="525"/>
        <v>2.1342108808190444E-2</v>
      </c>
      <c r="S331" s="163">
        <f t="shared" si="525"/>
        <v>2.8370797853020702E-2</v>
      </c>
      <c r="T331" s="163">
        <f t="shared" si="525"/>
        <v>3.8525144313276818E-2</v>
      </c>
      <c r="U331" s="163">
        <f t="shared" si="525"/>
        <v>3.1842568702133763E-2</v>
      </c>
      <c r="V331" s="163">
        <f t="shared" si="525"/>
        <v>3.9214799402958071E-2</v>
      </c>
      <c r="W331" s="163"/>
      <c r="X331" s="163"/>
      <c r="Y331" s="163">
        <f t="shared" ref="Y331:AN331" si="526">IFERROR(+Y65/Y357,"-")</f>
        <v>6.0427692657479569E-2</v>
      </c>
      <c r="Z331" s="163">
        <f t="shared" si="526"/>
        <v>1.648277319805538E-2</v>
      </c>
      <c r="AA331" s="163">
        <f t="shared" si="526"/>
        <v>2.3472028212232935E-2</v>
      </c>
      <c r="AB331" s="163">
        <f t="shared" si="526"/>
        <v>1.8278145695364238E-2</v>
      </c>
      <c r="AC331" s="163">
        <f t="shared" si="526"/>
        <v>2.4900253555146662E-2</v>
      </c>
      <c r="AD331" s="163">
        <f t="shared" si="526"/>
        <v>1.3615142246038499E-2</v>
      </c>
      <c r="AE331" s="163">
        <f t="shared" si="526"/>
        <v>4.2354548559717639E-2</v>
      </c>
      <c r="AF331" s="163">
        <f t="shared" si="526"/>
        <v>1.428146385004463E-2</v>
      </c>
      <c r="AG331" s="322">
        <f t="shared" si="526"/>
        <v>2.2829827291138714E-2</v>
      </c>
      <c r="AH331" s="322">
        <f t="shared" si="526"/>
        <v>2.143003622940734E-2</v>
      </c>
      <c r="AI331" s="322">
        <f t="shared" si="526"/>
        <v>2.4647098109399301E-2</v>
      </c>
      <c r="AJ331" s="163">
        <f t="shared" si="526"/>
        <v>5.1064403991595286E-2</v>
      </c>
      <c r="AK331" s="163">
        <f t="shared" si="526"/>
        <v>8.695085103145447E-3</v>
      </c>
      <c r="AL331" s="163">
        <f t="shared" si="526"/>
        <v>7.5111111111111115E-2</v>
      </c>
      <c r="AM331" s="322">
        <f t="shared" si="526"/>
        <v>4.2200124923592854E-2</v>
      </c>
      <c r="AN331" s="323">
        <f t="shared" si="526"/>
        <v>1.7349128755750169E-2</v>
      </c>
      <c r="AQ331" s="322">
        <f>IFERROR(+AQ65/AQ357,"-")</f>
        <v>2.5198684515958497E-2</v>
      </c>
      <c r="AR331" s="322">
        <f>IFERROR(+AR65/AR357,"-")</f>
        <v>2.2829827291138711E-2</v>
      </c>
      <c r="AS331" s="322">
        <f>IFERROR(+AS65/AS357,"-")</f>
        <v>2.143003622940734E-2</v>
      </c>
      <c r="AT331" s="322">
        <f>IFERROR(+AT65/AT357,"-")</f>
        <v>2.4647098109399301E-2</v>
      </c>
      <c r="AU331" s="322">
        <f>IFERROR(+AU65/AU357,"-")</f>
        <v>4.2200124923592847E-2</v>
      </c>
      <c r="AV331" s="323">
        <f t="shared" ref="AV331" si="527">IFERROR(+AV65/AV357,"-")</f>
        <v>1.7349128755750166E-2</v>
      </c>
      <c r="AX331" s="322">
        <f>IFERROR(+AX65/AX357,"-")</f>
        <v>1.955977747599319E-2</v>
      </c>
      <c r="AY331" s="322">
        <f>IFERROR(+AY65/AY357,"-")</f>
        <v>2.2226727969180692E-2</v>
      </c>
      <c r="AZ331" s="322">
        <f>IFERROR(+AZ65/AZ357,"-")</f>
        <v>2.4736551601626688E-2</v>
      </c>
      <c r="BA331" s="322">
        <f>IFERROR(+BA65/BA357,"-")</f>
        <v>2.0102674952715484E-2</v>
      </c>
      <c r="BB331" s="322">
        <f>IFERROR(+BB65/BB357,"-")</f>
        <v>4.5697154949447448E-2</v>
      </c>
      <c r="BC331" s="323">
        <f t="shared" ref="BC331" si="528">IFERROR(+BC65/BC357,"-")</f>
        <v>2.7889125034749312E-2</v>
      </c>
    </row>
    <row r="332" spans="1:55" s="204" customFormat="1">
      <c r="A332" s="341"/>
      <c r="B332" s="173" t="s">
        <v>42</v>
      </c>
      <c r="C332" s="308"/>
      <c r="D332" s="163">
        <f t="shared" ref="D332:V332" si="529">IFERROR(+D65/D127,"-")</f>
        <v>5.50803202864674E-2</v>
      </c>
      <c r="E332" s="163">
        <f t="shared" si="529"/>
        <v>-1.5932179308058445E-2</v>
      </c>
      <c r="F332" s="163">
        <f t="shared" si="529"/>
        <v>1.0188076955343007E-2</v>
      </c>
      <c r="G332" s="163">
        <f t="shared" si="529"/>
        <v>2.0899633783067181E-2</v>
      </c>
      <c r="H332" s="163">
        <f t="shared" si="529"/>
        <v>-1.6743918789503928E-2</v>
      </c>
      <c r="I332" s="163">
        <f t="shared" si="529"/>
        <v>2.2181015623541064E-2</v>
      </c>
      <c r="J332" s="163">
        <f t="shared" si="529"/>
        <v>1.7002627228113965E-2</v>
      </c>
      <c r="K332" s="163">
        <f t="shared" si="529"/>
        <v>3.0386382758397515E-2</v>
      </c>
      <c r="L332" s="322">
        <f t="shared" si="529"/>
        <v>1.794611021571978E-2</v>
      </c>
      <c r="M332" s="163">
        <f t="shared" si="529"/>
        <v>4.8700994624159441E-4</v>
      </c>
      <c r="N332" s="163">
        <f t="shared" si="529"/>
        <v>2.0603533315397722E-2</v>
      </c>
      <c r="O332" s="163">
        <f t="shared" si="529"/>
        <v>2.1174872727438461E-2</v>
      </c>
      <c r="P332" s="163">
        <f t="shared" si="529"/>
        <v>1.2505738527196369E-2</v>
      </c>
      <c r="Q332" s="163">
        <f t="shared" si="529"/>
        <v>2.7098961841280165E-2</v>
      </c>
      <c r="R332" s="163">
        <f t="shared" si="529"/>
        <v>2.4445889497525651E-2</v>
      </c>
      <c r="S332" s="163">
        <f t="shared" si="529"/>
        <v>3.0473796003294463E-2</v>
      </c>
      <c r="T332" s="163">
        <f t="shared" si="529"/>
        <v>4.2202650198821884E-2</v>
      </c>
      <c r="U332" s="163">
        <f t="shared" si="529"/>
        <v>3.4119583104772352E-2</v>
      </c>
      <c r="V332" s="163">
        <f t="shared" si="529"/>
        <v>4.5238716410122622E-2</v>
      </c>
      <c r="W332" s="163"/>
      <c r="X332" s="163"/>
      <c r="Y332" s="163">
        <f t="shared" ref="Y332:AN332" si="530">IFERROR(+Y65/Y127,"-")</f>
        <v>7.6584436582515569E-2</v>
      </c>
      <c r="Z332" s="163">
        <f t="shared" si="530"/>
        <v>1.9007551345738536E-2</v>
      </c>
      <c r="AA332" s="163">
        <f t="shared" si="530"/>
        <v>2.8147483660728997E-2</v>
      </c>
      <c r="AB332" s="163">
        <f t="shared" si="530"/>
        <v>2.0684693326938067E-2</v>
      </c>
      <c r="AC332" s="163">
        <f t="shared" si="530"/>
        <v>3.2140379514384816E-2</v>
      </c>
      <c r="AD332" s="163">
        <f t="shared" si="530"/>
        <v>1.6270441115844442E-2</v>
      </c>
      <c r="AE332" s="163">
        <f t="shared" si="530"/>
        <v>5.1213216313887457E-2</v>
      </c>
      <c r="AF332" s="163">
        <f t="shared" si="530"/>
        <v>1.9773116167057483E-2</v>
      </c>
      <c r="AG332" s="322">
        <f t="shared" si="530"/>
        <v>2.6188999666078329E-2</v>
      </c>
      <c r="AH332" s="322">
        <f t="shared" si="530"/>
        <v>2.4800127382979566E-2</v>
      </c>
      <c r="AI332" s="322">
        <f t="shared" si="530"/>
        <v>2.7956262122704027E-2</v>
      </c>
      <c r="AJ332" s="163">
        <f t="shared" si="530"/>
        <v>5.7269897091464642E-2</v>
      </c>
      <c r="AK332" s="163">
        <f t="shared" si="530"/>
        <v>1.1397147863747098E-2</v>
      </c>
      <c r="AL332" s="163">
        <f t="shared" si="530"/>
        <v>8.1766166014556774E-2</v>
      </c>
      <c r="AM332" s="322">
        <f t="shared" si="530"/>
        <v>4.9256320785980232E-2</v>
      </c>
      <c r="AN332" s="323">
        <f t="shared" si="530"/>
        <v>2.0797770454115412E-2</v>
      </c>
      <c r="AQ332" s="322">
        <f>IFERROR(+AQ65/AQ127,"-")</f>
        <v>3.0386382758397515E-2</v>
      </c>
      <c r="AR332" s="322">
        <f>IFERROR(+AR65/AR127,"-")</f>
        <v>2.6188999666078329E-2</v>
      </c>
      <c r="AS332" s="322">
        <f>IFERROR(+AS65/AS127,"-")</f>
        <v>2.4800127382979566E-2</v>
      </c>
      <c r="AT332" s="322">
        <f>IFERROR(+AT65/AT127,"-")</f>
        <v>2.7956262122704027E-2</v>
      </c>
      <c r="AU332" s="322">
        <f>IFERROR(+AU65/AU127,"-")</f>
        <v>4.9256320785980232E-2</v>
      </c>
      <c r="AV332" s="323">
        <f t="shared" ref="AV332" si="531">IFERROR(+AV65/AV127,"-")</f>
        <v>2.0797770454115412E-2</v>
      </c>
      <c r="AX332" s="322">
        <f>IFERROR(+AX65/AX127,"-")</f>
        <v>2.4886417457505219E-2</v>
      </c>
      <c r="AY332" s="322">
        <f>IFERROR(+AY65/AY127,"-")</f>
        <v>2.291849131233225E-2</v>
      </c>
      <c r="AZ332" s="322">
        <f>IFERROR(+AZ65/AZ127,"-")</f>
        <v>3.1822077127116918E-2</v>
      </c>
      <c r="BA332" s="322">
        <f>IFERROR(+BA65/BA127,"-")</f>
        <v>2.2303495413394089E-2</v>
      </c>
      <c r="BB332" s="322">
        <f>IFERROR(+BB65/BB127,"-")</f>
        <v>5.537589218298121E-2</v>
      </c>
      <c r="BC332" s="323">
        <f t="shared" ref="BC332" si="532">IFERROR(+BC65/BC127,"-")</f>
        <v>2.8467861523534043E-2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3">IFERROR(+D266/D280,"-")</f>
        <v>17.423041474654379</v>
      </c>
      <c r="E338" s="161">
        <f t="shared" si="533"/>
        <v>17.704761904761906</v>
      </c>
      <c r="F338" s="161">
        <f t="shared" si="533"/>
        <v>17.35626102292769</v>
      </c>
      <c r="G338" s="161">
        <f t="shared" si="533"/>
        <v>17.125327739905611</v>
      </c>
      <c r="H338" s="161">
        <f t="shared" si="533"/>
        <v>17.549597855227884</v>
      </c>
      <c r="I338" s="161">
        <f t="shared" si="533"/>
        <v>15.839108910891088</v>
      </c>
      <c r="J338" s="161">
        <f t="shared" si="533"/>
        <v>18.741410488245933</v>
      </c>
      <c r="K338" s="161">
        <f t="shared" si="533"/>
        <v>23.269125683060111</v>
      </c>
      <c r="L338" s="347">
        <f t="shared" si="533"/>
        <v>17.765932181026521</v>
      </c>
      <c r="M338" s="161">
        <f t="shared" si="533"/>
        <v>21.858695652173914</v>
      </c>
      <c r="N338" s="161">
        <f t="shared" si="533"/>
        <v>16.6875</v>
      </c>
      <c r="O338" s="161">
        <f t="shared" si="533"/>
        <v>15.273182957393484</v>
      </c>
      <c r="P338" s="161">
        <f t="shared" si="533"/>
        <v>14.495145631067961</v>
      </c>
      <c r="Q338" s="161">
        <f t="shared" si="533"/>
        <v>22.15041782729805</v>
      </c>
      <c r="R338" s="161">
        <f t="shared" si="533"/>
        <v>28.342105263157894</v>
      </c>
      <c r="S338" s="161">
        <f t="shared" si="533"/>
        <v>16.769953051643192</v>
      </c>
      <c r="T338" s="161">
        <f t="shared" si="533"/>
        <v>18.885000000000002</v>
      </c>
      <c r="U338" s="161">
        <f t="shared" si="533"/>
        <v>27.542168674698797</v>
      </c>
      <c r="V338" s="161">
        <f t="shared" si="533"/>
        <v>26.663043478260871</v>
      </c>
      <c r="W338" s="161"/>
      <c r="X338" s="161"/>
      <c r="Y338" s="161">
        <f t="shared" ref="Y338:AN338" si="534">IFERROR(+Y266/Y280,"-")</f>
        <v>55.862385321100916</v>
      </c>
      <c r="Z338" s="161">
        <f t="shared" si="534"/>
        <v>17.626841243862522</v>
      </c>
      <c r="AA338" s="161">
        <f t="shared" si="534"/>
        <v>16.140969162995596</v>
      </c>
      <c r="AB338" s="161">
        <f t="shared" si="534"/>
        <v>16.995833333333334</v>
      </c>
      <c r="AC338" s="161">
        <f t="shared" si="534"/>
        <v>18.88169014084507</v>
      </c>
      <c r="AD338" s="161">
        <f t="shared" si="534"/>
        <v>20.188073394495412</v>
      </c>
      <c r="AE338" s="161">
        <f t="shared" si="534"/>
        <v>22.685393258426966</v>
      </c>
      <c r="AF338" s="161">
        <f t="shared" si="534"/>
        <v>20.12</v>
      </c>
      <c r="AG338" s="347">
        <f t="shared" si="534"/>
        <v>19.858323494687131</v>
      </c>
      <c r="AH338" s="347">
        <f t="shared" si="534"/>
        <v>18.698578595317727</v>
      </c>
      <c r="AI338" s="347">
        <f t="shared" si="534"/>
        <v>21.36353771025502</v>
      </c>
      <c r="AJ338" s="161">
        <f t="shared" si="534"/>
        <v>36.208480565371026</v>
      </c>
      <c r="AK338" s="161">
        <f t="shared" si="534"/>
        <v>24.685185185185187</v>
      </c>
      <c r="AL338" s="161">
        <f t="shared" si="534"/>
        <v>47.901408450704224</v>
      </c>
      <c r="AM338" s="347">
        <f t="shared" si="534"/>
        <v>36.509406657018815</v>
      </c>
      <c r="AN338" s="348">
        <f t="shared" si="534"/>
        <v>19.510275889644142</v>
      </c>
      <c r="AQ338" s="347">
        <f>IFERROR(+AQ266/AQ280,"-")</f>
        <v>23.269125683060111</v>
      </c>
      <c r="AR338" s="347">
        <f>IFERROR(+AR266/AR280,"-")</f>
        <v>19.858323494687134</v>
      </c>
      <c r="AS338" s="347">
        <f>IFERROR(+AS266/AS280,"-")</f>
        <v>18.698578595317723</v>
      </c>
      <c r="AT338" s="347">
        <f>IFERROR(+AT266/AT280,"-")</f>
        <v>21.36353771025502</v>
      </c>
      <c r="AU338" s="347">
        <f>IFERROR(+AU266/AU280,"-")</f>
        <v>36.509406657018815</v>
      </c>
      <c r="AV338" s="348">
        <f t="shared" ref="AV338" si="535">IFERROR(+AV266/AV280,"-")</f>
        <v>19.510275889644142</v>
      </c>
      <c r="AX338" s="347">
        <f>IFERROR(+AX266/AX280,"-")</f>
        <v>19.626979792463136</v>
      </c>
      <c r="AY338" s="347">
        <f>IFERROR(+AY266/AY280,"-")</f>
        <v>19.675174013921115</v>
      </c>
      <c r="AZ338" s="347">
        <f>IFERROR(+AZ266/AZ280,"-")</f>
        <v>17.166197183098593</v>
      </c>
      <c r="BA338" s="347">
        <f>IFERROR(+BA266/BA280,"-")</f>
        <v>21.518072289156628</v>
      </c>
      <c r="BB338" s="347">
        <f>IFERROR(+BB266/BB280,"-")</f>
        <v>47.901408450704224</v>
      </c>
      <c r="BC338" s="348">
        <f t="shared" ref="BC338" si="536">IFERROR(+BC266/BC280,"-")</f>
        <v>19.05</v>
      </c>
    </row>
    <row r="339" spans="1:55" s="204" customFormat="1">
      <c r="A339" s="287"/>
      <c r="B339" s="173"/>
      <c r="C339" s="308" t="s">
        <v>38</v>
      </c>
      <c r="D339" s="161">
        <f t="shared" ref="D339:V339" si="537">IFERROR(+D266/D283,"-")</f>
        <v>8.9762583095916426</v>
      </c>
      <c r="E339" s="161">
        <f t="shared" si="537"/>
        <v>5.1638888888888888</v>
      </c>
      <c r="F339" s="161">
        <f t="shared" si="537"/>
        <v>6.613575268817204</v>
      </c>
      <c r="G339" s="161">
        <f t="shared" si="537"/>
        <v>6.5081705858907934</v>
      </c>
      <c r="H339" s="161">
        <f t="shared" si="537"/>
        <v>6.6932515337423313</v>
      </c>
      <c r="I339" s="161">
        <f t="shared" si="537"/>
        <v>5.1123834886817576</v>
      </c>
      <c r="J339" s="161">
        <f t="shared" si="537"/>
        <v>6.8499669530733645</v>
      </c>
      <c r="K339" s="161">
        <f t="shared" si="537"/>
        <v>9.3331506849315069</v>
      </c>
      <c r="L339" s="347">
        <f t="shared" si="537"/>
        <v>6.7767879611455033</v>
      </c>
      <c r="M339" s="161">
        <f t="shared" si="537"/>
        <v>11.557471264367816</v>
      </c>
      <c r="N339" s="161">
        <f t="shared" si="537"/>
        <v>8.2365038560411303</v>
      </c>
      <c r="O339" s="161">
        <f t="shared" si="537"/>
        <v>7.8530927835051543</v>
      </c>
      <c r="P339" s="161">
        <f t="shared" si="537"/>
        <v>8.2032967032967026</v>
      </c>
      <c r="Q339" s="161">
        <f t="shared" si="537"/>
        <v>10.104193138500635</v>
      </c>
      <c r="R339" s="161">
        <f t="shared" si="537"/>
        <v>13.518828451882845</v>
      </c>
      <c r="S339" s="161">
        <f t="shared" si="537"/>
        <v>10.293948126801153</v>
      </c>
      <c r="T339" s="161">
        <f t="shared" si="537"/>
        <v>8.1930585683297181</v>
      </c>
      <c r="U339" s="161">
        <f t="shared" si="537"/>
        <v>13.771084337349398</v>
      </c>
      <c r="V339" s="161">
        <f t="shared" si="537"/>
        <v>14.261627906976743</v>
      </c>
      <c r="W339" s="161"/>
      <c r="X339" s="161"/>
      <c r="Y339" s="161">
        <f t="shared" ref="Y339:AN339" si="538">IFERROR(+Y266/Y283,"-")</f>
        <v>15.337531486146096</v>
      </c>
      <c r="Z339" s="161">
        <f t="shared" si="538"/>
        <v>8.8641975308641978</v>
      </c>
      <c r="AA339" s="161">
        <f t="shared" si="538"/>
        <v>8.1968680089485453</v>
      </c>
      <c r="AB339" s="161">
        <f t="shared" si="538"/>
        <v>8.8867102396514159</v>
      </c>
      <c r="AC339" s="161">
        <f t="shared" si="538"/>
        <v>10.473437499999999</v>
      </c>
      <c r="AD339" s="161">
        <f t="shared" si="538"/>
        <v>9.9121621621621614</v>
      </c>
      <c r="AE339" s="161">
        <f t="shared" si="538"/>
        <v>11.738372093023257</v>
      </c>
      <c r="AF339" s="161">
        <f t="shared" si="538"/>
        <v>10.634249471458773</v>
      </c>
      <c r="AG339" s="347">
        <f t="shared" si="538"/>
        <v>9.9291617473435654</v>
      </c>
      <c r="AH339" s="347">
        <f t="shared" si="538"/>
        <v>9.3258965804837359</v>
      </c>
      <c r="AI339" s="347">
        <f t="shared" si="538"/>
        <v>10.716657593903102</v>
      </c>
      <c r="AJ339" s="161">
        <f t="shared" si="538"/>
        <v>18.871086556169431</v>
      </c>
      <c r="AK339" s="161">
        <f t="shared" si="538"/>
        <v>6.9067357512953365</v>
      </c>
      <c r="AL339" s="161">
        <f t="shared" si="538"/>
        <v>22.523178807947019</v>
      </c>
      <c r="AM339" s="347">
        <f t="shared" si="538"/>
        <v>17.641958041958041</v>
      </c>
      <c r="AN339" s="348">
        <f t="shared" si="538"/>
        <v>8.1956397594813399</v>
      </c>
      <c r="AQ339" s="347">
        <f>IFERROR(+AQ266/AQ283,"-")</f>
        <v>9.3331506849315069</v>
      </c>
      <c r="AR339" s="347">
        <f>IFERROR(+AR266/AR283,"-")</f>
        <v>9.9291617473435672</v>
      </c>
      <c r="AS339" s="347">
        <f>IFERROR(+AS266/AS283,"-")</f>
        <v>9.3258965804837359</v>
      </c>
      <c r="AT339" s="347">
        <f>IFERROR(+AT266/AT283,"-")</f>
        <v>10.716657593903104</v>
      </c>
      <c r="AU339" s="347">
        <f>IFERROR(+AU266/AU283,"-")</f>
        <v>17.641958041958041</v>
      </c>
      <c r="AV339" s="348">
        <f t="shared" ref="AV339" si="539">IFERROR(+AV266/AV283,"-")</f>
        <v>8.1956397594813399</v>
      </c>
      <c r="AX339" s="347">
        <f>IFERROR(+AX266/AX283,"-")</f>
        <v>8.8471196454948302</v>
      </c>
      <c r="AY339" s="347">
        <f>IFERROR(+AY266/AY283,"-")</f>
        <v>9.51739618406285</v>
      </c>
      <c r="AZ339" s="347">
        <f>IFERROR(+AZ266/AZ283,"-")</f>
        <v>9.5218749999999996</v>
      </c>
      <c r="BA339" s="347">
        <f>IFERROR(+BA266/BA283,"-")</f>
        <v>10.293948126801153</v>
      </c>
      <c r="BB339" s="347">
        <f>IFERROR(+BB266/BB283,"-")</f>
        <v>17.621761658031087</v>
      </c>
      <c r="BC339" s="348">
        <f t="shared" ref="BC339" si="540">IFERROR(+BC266/BC283,"-")</f>
        <v>9.6659619450317127</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41">IFERROR(+(D281+D282)/D280,"-")</f>
        <v>0.94101382488479257</v>
      </c>
      <c r="E341" s="167">
        <f t="shared" si="541"/>
        <v>2.4285714285714284</v>
      </c>
      <c r="F341" s="167">
        <f t="shared" si="541"/>
        <v>1.6243386243386244</v>
      </c>
      <c r="G341" s="167">
        <f t="shared" si="541"/>
        <v>1.6313581541688515</v>
      </c>
      <c r="H341" s="167">
        <f t="shared" si="541"/>
        <v>1.6219839142091153</v>
      </c>
      <c r="I341" s="167">
        <f t="shared" si="541"/>
        <v>2.0981848184818483</v>
      </c>
      <c r="J341" s="167">
        <f t="shared" si="541"/>
        <v>1.7359855334538878</v>
      </c>
      <c r="K341" s="167">
        <f t="shared" si="541"/>
        <v>1.4931693989071038</v>
      </c>
      <c r="L341" s="351">
        <f t="shared" si="541"/>
        <v>1.6215859612086028</v>
      </c>
      <c r="M341" s="167">
        <f t="shared" si="541"/>
        <v>0.89130434782608692</v>
      </c>
      <c r="N341" s="167">
        <f t="shared" si="541"/>
        <v>1.0260416666666667</v>
      </c>
      <c r="O341" s="167">
        <f t="shared" si="541"/>
        <v>0.94486215538847118</v>
      </c>
      <c r="P341" s="167">
        <f t="shared" si="541"/>
        <v>0.76699029126213591</v>
      </c>
      <c r="Q341" s="167">
        <f t="shared" si="541"/>
        <v>1.1922005571030641</v>
      </c>
      <c r="R341" s="167">
        <f t="shared" si="541"/>
        <v>1.0964912280701755</v>
      </c>
      <c r="S341" s="167">
        <f t="shared" si="541"/>
        <v>0.62910798122065725</v>
      </c>
      <c r="T341" s="167">
        <f t="shared" si="541"/>
        <v>1.3049999999999999</v>
      </c>
      <c r="U341" s="167">
        <f t="shared" si="541"/>
        <v>1</v>
      </c>
      <c r="V341" s="167">
        <f t="shared" si="541"/>
        <v>0.86956521739130432</v>
      </c>
      <c r="W341" s="167"/>
      <c r="X341" s="167"/>
      <c r="Y341" s="167">
        <f t="shared" ref="Y341:AN341" si="542">IFERROR(+(Y281+Y282)/Y280,"-")</f>
        <v>2.6422018348623855</v>
      </c>
      <c r="Z341" s="167">
        <f t="shared" si="542"/>
        <v>0.98854337152209493</v>
      </c>
      <c r="AA341" s="167">
        <f t="shared" si="542"/>
        <v>0.96916299559471364</v>
      </c>
      <c r="AB341" s="167">
        <f t="shared" si="542"/>
        <v>0.91249999999999998</v>
      </c>
      <c r="AC341" s="167">
        <f t="shared" si="542"/>
        <v>0.80281690140845074</v>
      </c>
      <c r="AD341" s="167">
        <f t="shared" si="542"/>
        <v>1.036697247706422</v>
      </c>
      <c r="AE341" s="167">
        <f t="shared" si="542"/>
        <v>0.93258426966292129</v>
      </c>
      <c r="AF341" s="167">
        <f t="shared" si="542"/>
        <v>0.89200000000000002</v>
      </c>
      <c r="AG341" s="351">
        <f t="shared" si="542"/>
        <v>1</v>
      </c>
      <c r="AH341" s="351">
        <f t="shared" si="542"/>
        <v>1.0050167224080269</v>
      </c>
      <c r="AI341" s="351">
        <f t="shared" si="542"/>
        <v>0.99348887683125342</v>
      </c>
      <c r="AJ341" s="167">
        <f t="shared" si="542"/>
        <v>0.91872791519434627</v>
      </c>
      <c r="AK341" s="167">
        <f t="shared" si="542"/>
        <v>2.574074074074074</v>
      </c>
      <c r="AL341" s="167">
        <f t="shared" si="542"/>
        <v>1.1267605633802817</v>
      </c>
      <c r="AM341" s="351">
        <f t="shared" si="542"/>
        <v>1.069464544138929</v>
      </c>
      <c r="AN341" s="352">
        <f t="shared" si="542"/>
        <v>1.3805677728908436</v>
      </c>
      <c r="AQ341" s="351">
        <f>IFERROR(+(AQ281+AQ282)/AQ280,"-")</f>
        <v>1.4931693989071038</v>
      </c>
      <c r="AR341" s="351">
        <f>IFERROR(+(AR281+AR282)/AR280,"-")</f>
        <v>1</v>
      </c>
      <c r="AS341" s="351">
        <f>IFERROR(+(AS281+AS282)/AS280,"-")</f>
        <v>1.0050167224080266</v>
      </c>
      <c r="AT341" s="351">
        <f>IFERROR(+(AT281+AT282)/AT280,"-")</f>
        <v>0.99348887683125342</v>
      </c>
      <c r="AU341" s="351">
        <f>IFERROR(+(AU281+AU282)/AU280,"-")</f>
        <v>1.069464544138929</v>
      </c>
      <c r="AV341" s="352">
        <f t="shared" ref="AV341" si="543">IFERROR(+(AV281+AV282)/AV280,"-")</f>
        <v>1.3805677728908436</v>
      </c>
      <c r="AX341" s="351">
        <f>IFERROR(+(AX281+AX282)/AX280,"-")</f>
        <v>1.2594210813762972</v>
      </c>
      <c r="AY341" s="351">
        <f>IFERROR(+(AY281+AY282)/AY280,"-")</f>
        <v>1.0301624129930393</v>
      </c>
      <c r="AZ341" s="351">
        <f>IFERROR(+(AZ281+AZ282)/AZ280,"-")</f>
        <v>0.8098591549295775</v>
      </c>
      <c r="BA341" s="351">
        <f>IFERROR(+(BA281+BA282)/BA280,"-")</f>
        <v>1.0060240963855422</v>
      </c>
      <c r="BB341" s="351">
        <f>IFERROR(+(BB281+BB282)/BB280,"-")</f>
        <v>2.028169014084507</v>
      </c>
      <c r="BC341" s="352">
        <f t="shared" ref="BC341" si="544">IFERROR(+(BC281+BC282)/BC280,"-")</f>
        <v>1.0729166666666667</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5">IFERROR(+(D274+D275)/D266,"-")</f>
        <v>1.4170016927634363</v>
      </c>
      <c r="E343" s="161">
        <f t="shared" si="545"/>
        <v>2.2415277030661644</v>
      </c>
      <c r="F343" s="161">
        <f t="shared" si="545"/>
        <v>1.7016055278935067</v>
      </c>
      <c r="G343" s="161">
        <f t="shared" si="545"/>
        <v>1.2488211158062343</v>
      </c>
      <c r="H343" s="161">
        <f t="shared" si="545"/>
        <v>1.3690039718912312</v>
      </c>
      <c r="I343" s="161">
        <f t="shared" si="545"/>
        <v>1.2007605355003386</v>
      </c>
      <c r="J343" s="161">
        <f t="shared" si="545"/>
        <v>1.6128907757622539</v>
      </c>
      <c r="K343" s="161">
        <f t="shared" si="545"/>
        <v>1.341748370809605</v>
      </c>
      <c r="L343" s="347">
        <f t="shared" si="545"/>
        <v>1.4106410789614403</v>
      </c>
      <c r="M343" s="161">
        <f t="shared" si="545"/>
        <v>3.3421183490800597</v>
      </c>
      <c r="N343" s="161">
        <f t="shared" si="545"/>
        <v>2.1292134831460676</v>
      </c>
      <c r="O343" s="161">
        <f t="shared" si="545"/>
        <v>2.3979323925172302</v>
      </c>
      <c r="P343" s="161">
        <f t="shared" si="545"/>
        <v>2.2743916052690332</v>
      </c>
      <c r="Q343" s="161">
        <f t="shared" si="545"/>
        <v>2.2654678068410461</v>
      </c>
      <c r="R343" s="161">
        <f t="shared" si="545"/>
        <v>2.2776230269266482</v>
      </c>
      <c r="S343" s="161">
        <f t="shared" si="545"/>
        <v>2.1528555431131018</v>
      </c>
      <c r="T343" s="161">
        <f t="shared" si="545"/>
        <v>0</v>
      </c>
      <c r="U343" s="161">
        <f t="shared" si="545"/>
        <v>2.598206474190726</v>
      </c>
      <c r="V343" s="161">
        <f t="shared" si="545"/>
        <v>3.7688544639217283</v>
      </c>
      <c r="W343" s="161"/>
      <c r="X343" s="161"/>
      <c r="Y343" s="161">
        <f t="shared" ref="Y343:AN343" si="546">IFERROR(+(Y274+Y275)/Y266,"-")</f>
        <v>0</v>
      </c>
      <c r="Z343" s="161">
        <f t="shared" si="546"/>
        <v>2.0569173630454967</v>
      </c>
      <c r="AA343" s="161">
        <f t="shared" si="546"/>
        <v>1.8291484716157205</v>
      </c>
      <c r="AB343" s="161">
        <f t="shared" si="546"/>
        <v>1.7151262564354008</v>
      </c>
      <c r="AC343" s="161">
        <f t="shared" si="546"/>
        <v>2.865582574966433</v>
      </c>
      <c r="AD343" s="161">
        <f t="shared" si="546"/>
        <v>0</v>
      </c>
      <c r="AE343" s="161">
        <f t="shared" si="546"/>
        <v>2.5076770678553739</v>
      </c>
      <c r="AF343" s="161">
        <f t="shared" si="546"/>
        <v>1.7035785288270378</v>
      </c>
      <c r="AG343" s="347">
        <f t="shared" si="546"/>
        <v>1.9170273483947682</v>
      </c>
      <c r="AH343" s="347">
        <f t="shared" si="546"/>
        <v>1.8458201980906388</v>
      </c>
      <c r="AI343" s="347">
        <f t="shared" si="546"/>
        <v>1.9979173545322937</v>
      </c>
      <c r="AJ343" s="161">
        <f t="shared" si="546"/>
        <v>1.5914901922513907</v>
      </c>
      <c r="AK343" s="161">
        <f t="shared" si="546"/>
        <v>1.6946736684171042</v>
      </c>
      <c r="AL343" s="161">
        <f t="shared" si="546"/>
        <v>1.9764775066157012</v>
      </c>
      <c r="AM343" s="347">
        <f t="shared" si="546"/>
        <v>1.6488425558902806</v>
      </c>
      <c r="AN343" s="348">
        <f t="shared" si="546"/>
        <v>1.6098263763648883</v>
      </c>
      <c r="AQ343" s="347">
        <f>IFERROR(+(AQ274+AQ275)/AQ266,"-")</f>
        <v>1.341748370809605</v>
      </c>
      <c r="AR343" s="347">
        <f>IFERROR(+(AR274+AR275)/AR266,"-")</f>
        <v>1.917027348394768</v>
      </c>
      <c r="AS343" s="347">
        <f>IFERROR(+(AS274+AS275)/AS266,"-")</f>
        <v>1.8458201980906388</v>
      </c>
      <c r="AT343" s="347">
        <f>IFERROR(+(AT274+AT275)/AT266,"-")</f>
        <v>1.9979173545322935</v>
      </c>
      <c r="AU343" s="347">
        <f>IFERROR(+(AU274+AU275)/AU266,"-")</f>
        <v>1.6488425558902806</v>
      </c>
      <c r="AV343" s="348">
        <f t="shared" ref="AV343" si="547">IFERROR(+(AV274+AV275)/AV266,"-")</f>
        <v>1.6098263763648886</v>
      </c>
      <c r="AX343" s="347">
        <f>IFERROR(+(AX274+AX275)/AX266,"-")</f>
        <v>1.2773742939032195</v>
      </c>
      <c r="AY343" s="347">
        <f>IFERROR(+(AY274+AY275)/AY266,"-")</f>
        <v>2.1669811320754717</v>
      </c>
      <c r="AZ343" s="347">
        <f>IFERROR(+(AZ274+AZ275)/AZ266,"-")</f>
        <v>2.510173941581884</v>
      </c>
      <c r="BA343" s="347">
        <f>IFERROR(+(BA274+BA275)/BA266,"-")</f>
        <v>2.1052631578947367</v>
      </c>
      <c r="BB343" s="347">
        <f>IFERROR(+(BB274+BB275)/BB266,"-")</f>
        <v>1.7218465157306675</v>
      </c>
      <c r="BC343" s="348">
        <f t="shared" ref="BC343" si="548">IFERROR(+(BC274+BC275)/BC266,"-")</f>
        <v>2.5961286089238844</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49">IFERROR(+D134/(D88+D110+D119),"-")</f>
        <v>0.66562388790955962</v>
      </c>
      <c r="E347" s="168">
        <f t="shared" si="549"/>
        <v>0.84453946210581887</v>
      </c>
      <c r="F347" s="168">
        <f t="shared" si="549"/>
        <v>0.86298004226516345</v>
      </c>
      <c r="G347" s="168">
        <f t="shared" si="549"/>
        <v>0.80239569863977589</v>
      </c>
      <c r="H347" s="168">
        <f t="shared" si="549"/>
        <v>0.75847381296887073</v>
      </c>
      <c r="I347" s="168">
        <f t="shared" si="549"/>
        <v>0.89600370341909363</v>
      </c>
      <c r="J347" s="168">
        <f t="shared" si="549"/>
        <v>0.82666316345150259</v>
      </c>
      <c r="K347" s="168">
        <f t="shared" si="549"/>
        <v>0.82927421616392294</v>
      </c>
      <c r="L347" s="320">
        <f t="shared" si="549"/>
        <v>0.82264194697275017</v>
      </c>
      <c r="M347" s="168">
        <f t="shared" si="549"/>
        <v>0.94741792369121558</v>
      </c>
      <c r="N347" s="168">
        <f t="shared" si="549"/>
        <v>0.87785005067850153</v>
      </c>
      <c r="O347" s="168">
        <f t="shared" si="549"/>
        <v>0.91561262430466583</v>
      </c>
      <c r="P347" s="168">
        <f t="shared" si="549"/>
        <v>0.92701379968003028</v>
      </c>
      <c r="Q347" s="168">
        <f t="shared" si="549"/>
        <v>0.91131712066374582</v>
      </c>
      <c r="R347" s="168">
        <f t="shared" si="549"/>
        <v>0.87303465927679313</v>
      </c>
      <c r="S347" s="168">
        <f t="shared" si="549"/>
        <v>0.93098995116832806</v>
      </c>
      <c r="T347" s="168">
        <f t="shared" si="549"/>
        <v>0.91286078319205366</v>
      </c>
      <c r="U347" s="168">
        <f t="shared" si="549"/>
        <v>0.93326370971044759</v>
      </c>
      <c r="V347" s="168">
        <f t="shared" si="549"/>
        <v>0.86684155773666838</v>
      </c>
      <c r="W347" s="168"/>
      <c r="X347" s="168"/>
      <c r="Y347" s="168">
        <f t="shared" ref="Y347:AN347" si="550">IFERROR(+Y134/(Y88+Y110+Y119),"-")</f>
        <v>0.78903358637850673</v>
      </c>
      <c r="Z347" s="168">
        <f t="shared" si="550"/>
        <v>0.8671655041217502</v>
      </c>
      <c r="AA347" s="168">
        <f t="shared" si="550"/>
        <v>0.833894372056455</v>
      </c>
      <c r="AB347" s="168">
        <f t="shared" si="550"/>
        <v>0.88365562913907281</v>
      </c>
      <c r="AC347" s="168">
        <f t="shared" si="550"/>
        <v>0.77473427294168229</v>
      </c>
      <c r="AD347" s="168">
        <f t="shared" si="550"/>
        <v>0.83680228145626823</v>
      </c>
      <c r="AE347" s="168">
        <f t="shared" si="550"/>
        <v>0.8270237959694865</v>
      </c>
      <c r="AF347" s="168">
        <f t="shared" si="550"/>
        <v>0.72226672464696862</v>
      </c>
      <c r="AG347" s="320">
        <f t="shared" si="550"/>
        <v>0.87173296488248209</v>
      </c>
      <c r="AH347" s="320">
        <f t="shared" si="550"/>
        <v>0.86410904928917098</v>
      </c>
      <c r="AI347" s="320">
        <f t="shared" si="550"/>
        <v>0.8816306701239125</v>
      </c>
      <c r="AJ347" s="168">
        <f t="shared" si="550"/>
        <v>0.89164476601103926</v>
      </c>
      <c r="AK347" s="168">
        <f t="shared" si="550"/>
        <v>0.76291763580636041</v>
      </c>
      <c r="AL347" s="168">
        <f t="shared" si="550"/>
        <v>0.91860869565217396</v>
      </c>
      <c r="AM347" s="320">
        <f t="shared" si="550"/>
        <v>0.85674537298376996</v>
      </c>
      <c r="AN347" s="321">
        <f t="shared" si="550"/>
        <v>0.83418193336046353</v>
      </c>
      <c r="AQ347" s="320">
        <f>IFERROR(+AQ134/(AQ88+AQ110+AQ119),"-")</f>
        <v>0.82927421616392294</v>
      </c>
      <c r="AR347" s="320">
        <f>IFERROR(+AR134/(AR88+AR110+AR119),"-")</f>
        <v>0.87173296488248198</v>
      </c>
      <c r="AS347" s="320">
        <f>IFERROR(+AS134/(AS88+AS110+AS119),"-")</f>
        <v>0.86410904928917098</v>
      </c>
      <c r="AT347" s="320">
        <f>IFERROR(+AT134/(AT88+AT110+AT119),"-")</f>
        <v>0.8816306701239125</v>
      </c>
      <c r="AU347" s="320">
        <f>IFERROR(+AU134/(AU88+AU110+AU119),"-")</f>
        <v>0.85674537298376985</v>
      </c>
      <c r="AV347" s="321">
        <f t="shared" ref="AV347" si="551">IFERROR(+AV134/(AV88+AV110+AV119),"-")</f>
        <v>0.83418193336046342</v>
      </c>
      <c r="AX347" s="320">
        <f>IFERROR(+AX134/(AX88+AX110+AX119),"-")</f>
        <v>0.78596127199906252</v>
      </c>
      <c r="AY347" s="320">
        <f>IFERROR(+AY134/(AY88+AY110+AY119),"-")</f>
        <v>0.9698163664560534</v>
      </c>
      <c r="AZ347" s="320">
        <f>IFERROR(+AZ134/(AZ88+AZ110+AZ119),"-")</f>
        <v>0.77733931392390609</v>
      </c>
      <c r="BA347" s="320">
        <f>IFERROR(+BA134/(BA88+BA110+BA119),"-")</f>
        <v>0.9013239664955417</v>
      </c>
      <c r="BB347" s="320">
        <f>IFERROR(+BB134/(BB88+BB110+BB119),"-")</f>
        <v>0.825217493533976</v>
      </c>
      <c r="BC347" s="321">
        <f t="shared" ref="BC347" si="552">IFERROR(+BC134/(BC88+BC110+BC119),"-")</f>
        <v>0.97967053168688856</v>
      </c>
    </row>
    <row r="348" spans="1:55" s="204" customFormat="1">
      <c r="A348" s="287"/>
      <c r="B348" s="173" t="s">
        <v>31</v>
      </c>
      <c r="C348" s="308"/>
      <c r="D348" s="168">
        <f t="shared" ref="D348:V348" si="553">IFERROR(+(D91+D96+D122)/(D88+D110+D119),"-")</f>
        <v>0.10138126805207273</v>
      </c>
      <c r="E348" s="168">
        <f t="shared" si="553"/>
        <v>0</v>
      </c>
      <c r="F348" s="168">
        <f t="shared" si="553"/>
        <v>1.3862643717134986E-2</v>
      </c>
      <c r="G348" s="168">
        <f t="shared" si="553"/>
        <v>3.3606946874957168E-2</v>
      </c>
      <c r="H348" s="168">
        <f t="shared" si="553"/>
        <v>7.4406266524879569E-2</v>
      </c>
      <c r="I348" s="168">
        <f t="shared" si="553"/>
        <v>3.2906886525156724E-4</v>
      </c>
      <c r="J348" s="168">
        <f t="shared" si="553"/>
        <v>0</v>
      </c>
      <c r="K348" s="168">
        <f t="shared" si="553"/>
        <v>6.0380234463159335E-2</v>
      </c>
      <c r="L348" s="320">
        <f t="shared" si="553"/>
        <v>3.2405029339677399E-2</v>
      </c>
      <c r="M348" s="168">
        <f t="shared" si="553"/>
        <v>0</v>
      </c>
      <c r="N348" s="168">
        <f t="shared" si="553"/>
        <v>0</v>
      </c>
      <c r="O348" s="168">
        <f t="shared" si="553"/>
        <v>1.4605667833729077E-3</v>
      </c>
      <c r="P348" s="168">
        <f t="shared" si="553"/>
        <v>0</v>
      </c>
      <c r="Q348" s="168">
        <f t="shared" si="553"/>
        <v>1.9302812877008064E-3</v>
      </c>
      <c r="R348" s="168">
        <f t="shared" si="553"/>
        <v>0</v>
      </c>
      <c r="S348" s="168">
        <f t="shared" si="553"/>
        <v>0</v>
      </c>
      <c r="T348" s="168">
        <f t="shared" si="553"/>
        <v>0</v>
      </c>
      <c r="U348" s="168">
        <f t="shared" si="553"/>
        <v>0</v>
      </c>
      <c r="V348" s="168">
        <f t="shared" si="553"/>
        <v>0</v>
      </c>
      <c r="W348" s="168"/>
      <c r="X348" s="168"/>
      <c r="Y348" s="168">
        <f t="shared" ref="Y348:AN348" si="554">IFERROR(+(Y91+Y96+Y122)/(Y88+Y110+Y119),"-")</f>
        <v>0</v>
      </c>
      <c r="Z348" s="168">
        <f t="shared" si="554"/>
        <v>0</v>
      </c>
      <c r="AA348" s="168">
        <f t="shared" si="554"/>
        <v>2.9257978581297181E-2</v>
      </c>
      <c r="AB348" s="168">
        <f t="shared" si="554"/>
        <v>0</v>
      </c>
      <c r="AC348" s="168">
        <f t="shared" si="554"/>
        <v>4.5779033961214285E-2</v>
      </c>
      <c r="AD348" s="168">
        <f t="shared" si="554"/>
        <v>0</v>
      </c>
      <c r="AE348" s="168">
        <f t="shared" si="554"/>
        <v>8.9007172947739951E-2</v>
      </c>
      <c r="AF348" s="168">
        <f t="shared" si="554"/>
        <v>0</v>
      </c>
      <c r="AG348" s="320">
        <f t="shared" si="554"/>
        <v>7.4287533248943438E-3</v>
      </c>
      <c r="AH348" s="320">
        <f t="shared" si="554"/>
        <v>7.0513258701104756E-3</v>
      </c>
      <c r="AI348" s="320">
        <f t="shared" si="554"/>
        <v>7.9187463805298966E-3</v>
      </c>
      <c r="AJ348" s="168">
        <f t="shared" si="554"/>
        <v>0</v>
      </c>
      <c r="AK348" s="168">
        <f t="shared" si="554"/>
        <v>0</v>
      </c>
      <c r="AL348" s="168">
        <f t="shared" si="554"/>
        <v>0</v>
      </c>
      <c r="AM348" s="320">
        <f t="shared" si="554"/>
        <v>0</v>
      </c>
      <c r="AN348" s="321">
        <f t="shared" si="554"/>
        <v>2.6058247686401238E-2</v>
      </c>
      <c r="AQ348" s="320">
        <f>IFERROR(+(AQ91+AQ96+AQ122)/(AQ88+AQ110+AQ119),"-")</f>
        <v>6.0380234463159335E-2</v>
      </c>
      <c r="AR348" s="320">
        <f>IFERROR(+(AR91+AR96+AR122)/(AR88+AR110+AR119),"-")</f>
        <v>7.4287533248943421E-3</v>
      </c>
      <c r="AS348" s="320">
        <f>IFERROR(+(AS91+AS96+AS122)/(AS88+AS110+AS119),"-")</f>
        <v>7.0513258701104748E-3</v>
      </c>
      <c r="AT348" s="320">
        <f>IFERROR(+(AT91+AT96+AT122)/(AT88+AT110+AT119),"-")</f>
        <v>7.9187463805298966E-3</v>
      </c>
      <c r="AU348" s="320">
        <f>IFERROR(+(AU91+AU96+AU122)/(AU88+AU110+AU119),"-")</f>
        <v>0</v>
      </c>
      <c r="AV348" s="321">
        <f t="shared" ref="AV348" si="555">IFERROR(+(AV91+AV96+AV122)/(AV88+AV110+AV119),"-")</f>
        <v>2.6058247686401234E-2</v>
      </c>
      <c r="AX348" s="320">
        <f>IFERROR(+(AX91+AX96+AX122)/(AX88+AX110+AX119),"-")</f>
        <v>5.9450032055038154E-2</v>
      </c>
      <c r="AY348" s="320">
        <f>IFERROR(+(AY91+AY96+AY122)/(AY88+AY110+AY119),"-")</f>
        <v>0</v>
      </c>
      <c r="AZ348" s="320">
        <f>IFERROR(+(AZ91+AZ96+AZ122)/(AZ88+AZ110+AZ119),"-")</f>
        <v>5.0754658325984482E-4</v>
      </c>
      <c r="BA348" s="320">
        <f>IFERROR(+(BA91+BA96+BA122)/(BA88+BA110+BA119),"-")</f>
        <v>0</v>
      </c>
      <c r="BB348" s="320">
        <f>IFERROR(+(BB91+BB96+BB122)/(BB88+BB110+BB119),"-")</f>
        <v>0</v>
      </c>
      <c r="BC348" s="321">
        <f t="shared" ref="BC348" si="556">IFERROR(+(BC91+BC96+BC122)/(BC88+BC110+BC119),"-")</f>
        <v>3.2283231551478303E-3</v>
      </c>
    </row>
    <row r="349" spans="1:55" s="204" customFormat="1">
      <c r="A349" s="287"/>
      <c r="B349" s="173" t="s">
        <v>30</v>
      </c>
      <c r="C349" s="308"/>
      <c r="D349" s="169">
        <f t="shared" ref="D349:K349" si="557">IF(D65&lt;0.00001,"Loss",+IF(D365&gt;+D96+D97+D122+D123, "No net debt",(+D96+D97+D122+D123-D365)/D65))</f>
        <v>4.0633860045146726</v>
      </c>
      <c r="E349" s="169" t="str">
        <f t="shared" si="557"/>
        <v>Loss</v>
      </c>
      <c r="F349" s="169" t="str">
        <f t="shared" si="557"/>
        <v>No net debt</v>
      </c>
      <c r="G349" s="169">
        <f t="shared" si="557"/>
        <v>0.47333287923165995</v>
      </c>
      <c r="H349" s="169" t="str">
        <f t="shared" si="557"/>
        <v>Loss</v>
      </c>
      <c r="I349" s="169" t="str">
        <f t="shared" si="557"/>
        <v>No net debt</v>
      </c>
      <c r="J349" s="169" t="str">
        <f t="shared" si="557"/>
        <v>No net debt</v>
      </c>
      <c r="K349" s="169">
        <f t="shared" si="557"/>
        <v>1.6206602768903089</v>
      </c>
      <c r="L349" s="324"/>
      <c r="M349" s="169" t="str">
        <f t="shared" ref="M349:V349" si="558">IF(M65&lt;0.00001,"Loss",+IF(M365&gt;+M96+M97+M122+M123, "No net debt",(+M96+M97+M122+M123-M365)/M65))</f>
        <v>No net debt</v>
      </c>
      <c r="N349" s="169" t="str">
        <f t="shared" si="558"/>
        <v>No net debt</v>
      </c>
      <c r="O349" s="169" t="str">
        <f t="shared" si="558"/>
        <v>No net debt</v>
      </c>
      <c r="P349" s="169" t="str">
        <f t="shared" si="558"/>
        <v>No net debt</v>
      </c>
      <c r="Q349" s="169" t="str">
        <f t="shared" si="558"/>
        <v>No net debt</v>
      </c>
      <c r="R349" s="169" t="str">
        <f t="shared" si="558"/>
        <v>No net debt</v>
      </c>
      <c r="S349" s="169" t="str">
        <f t="shared" si="558"/>
        <v>No net debt</v>
      </c>
      <c r="T349" s="169" t="str">
        <f t="shared" si="558"/>
        <v>No net debt</v>
      </c>
      <c r="U349" s="169" t="str">
        <f t="shared" si="558"/>
        <v>No net debt</v>
      </c>
      <c r="V349" s="169" t="str">
        <f t="shared" si="558"/>
        <v>No net debt</v>
      </c>
      <c r="W349" s="169"/>
      <c r="X349" s="169"/>
      <c r="Y349" s="169" t="str">
        <f t="shared" ref="Y349:AF349" si="559">IF(Y65&lt;0.00001,"Loss",+IF(Y365&gt;+Y96+Y97+Y122+Y123, "No net debt",(+Y96+Y97+Y122+Y123-Y365)/Y65))</f>
        <v>No net debt</v>
      </c>
      <c r="Z349" s="169">
        <f t="shared" si="559"/>
        <v>0.32213388048217489</v>
      </c>
      <c r="AA349" s="169">
        <f t="shared" si="559"/>
        <v>0.8751219512195122</v>
      </c>
      <c r="AB349" s="169" t="str">
        <f t="shared" si="559"/>
        <v>No net debt</v>
      </c>
      <c r="AC349" s="169">
        <f t="shared" si="559"/>
        <v>1.4984763839512443</v>
      </c>
      <c r="AD349" s="169" t="str">
        <f t="shared" si="559"/>
        <v>No net debt</v>
      </c>
      <c r="AE349" s="169" t="str">
        <f t="shared" si="559"/>
        <v>No net debt</v>
      </c>
      <c r="AF349" s="169" t="str">
        <f t="shared" si="559"/>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60">IFERROR(+D53/D63,"-")</f>
        <v>1.0290455877542574E-2</v>
      </c>
      <c r="E350" s="168">
        <f t="shared" si="560"/>
        <v>2.2733631785114717E-4</v>
      </c>
      <c r="F350" s="168">
        <f t="shared" si="560"/>
        <v>3.0544326212480462E-3</v>
      </c>
      <c r="G350" s="168">
        <f t="shared" si="560"/>
        <v>3.248171379286644E-4</v>
      </c>
      <c r="H350" s="168">
        <f t="shared" si="560"/>
        <v>1.3424641203780358E-2</v>
      </c>
      <c r="I350" s="168">
        <f t="shared" si="560"/>
        <v>0</v>
      </c>
      <c r="J350" s="168">
        <f t="shared" si="560"/>
        <v>1.3999674426176136E-3</v>
      </c>
      <c r="K350" s="168">
        <f t="shared" si="560"/>
        <v>3.2058125560483403E-3</v>
      </c>
      <c r="L350" s="320">
        <f t="shared" si="560"/>
        <v>3.1822065308891711E-3</v>
      </c>
      <c r="M350" s="168">
        <f t="shared" si="560"/>
        <v>0</v>
      </c>
      <c r="N350" s="168">
        <f t="shared" si="560"/>
        <v>1.6811566357654065E-4</v>
      </c>
      <c r="O350" s="168">
        <f t="shared" si="560"/>
        <v>4.0264800274748049E-4</v>
      </c>
      <c r="P350" s="168">
        <f t="shared" si="560"/>
        <v>0</v>
      </c>
      <c r="Q350" s="168">
        <f t="shared" si="560"/>
        <v>0</v>
      </c>
      <c r="R350" s="168">
        <f t="shared" si="560"/>
        <v>4.9146294962504767E-3</v>
      </c>
      <c r="S350" s="168">
        <f t="shared" si="560"/>
        <v>2.8026905829596413E-5</v>
      </c>
      <c r="T350" s="168">
        <f t="shared" si="560"/>
        <v>0</v>
      </c>
      <c r="U350" s="168">
        <f t="shared" si="560"/>
        <v>0</v>
      </c>
      <c r="V350" s="168">
        <f t="shared" si="560"/>
        <v>0</v>
      </c>
      <c r="W350" s="168"/>
      <c r="X350" s="168"/>
      <c r="Y350" s="168">
        <f t="shared" ref="Y350:AN350" si="561">IFERROR(+Y53/Y63,"-")</f>
        <v>0</v>
      </c>
      <c r="Z350" s="168">
        <f t="shared" si="561"/>
        <v>2.1631034412390908E-3</v>
      </c>
      <c r="AA350" s="168">
        <f t="shared" si="561"/>
        <v>5.3345587500749237E-3</v>
      </c>
      <c r="AB350" s="168">
        <f t="shared" si="561"/>
        <v>0</v>
      </c>
      <c r="AC350" s="168">
        <f t="shared" si="561"/>
        <v>8.3287395441363279E-3</v>
      </c>
      <c r="AD350" s="168">
        <f t="shared" si="561"/>
        <v>0</v>
      </c>
      <c r="AE350" s="168">
        <f t="shared" si="561"/>
        <v>3.9418360196215839E-4</v>
      </c>
      <c r="AF350" s="168">
        <f t="shared" si="561"/>
        <v>0</v>
      </c>
      <c r="AG350" s="320">
        <f t="shared" si="561"/>
        <v>1.5026779971600058E-3</v>
      </c>
      <c r="AH350" s="320">
        <f t="shared" si="561"/>
        <v>1.7726143776464354E-3</v>
      </c>
      <c r="AI350" s="320">
        <f t="shared" si="561"/>
        <v>1.1479676967229527E-3</v>
      </c>
      <c r="AJ350" s="168">
        <f t="shared" si="561"/>
        <v>0</v>
      </c>
      <c r="AK350" s="168">
        <f t="shared" si="561"/>
        <v>1.0398080354396112E-2</v>
      </c>
      <c r="AL350" s="168">
        <f t="shared" si="561"/>
        <v>1.1853022520742789E-4</v>
      </c>
      <c r="AM350" s="320">
        <f t="shared" si="561"/>
        <v>9.24954962222043E-4</v>
      </c>
      <c r="AN350" s="321">
        <f t="shared" si="561"/>
        <v>2.6908628131648636E-3</v>
      </c>
      <c r="AQ350" s="320">
        <f>IFERROR(+AQ53/AQ63,"-")</f>
        <v>3.2058125560483403E-3</v>
      </c>
      <c r="AR350" s="320">
        <f>IFERROR(+AR53/AR63,"-")</f>
        <v>1.5026779971600058E-3</v>
      </c>
      <c r="AS350" s="320">
        <f>IFERROR(+AS53/AS63,"-")</f>
        <v>1.7726143776464354E-3</v>
      </c>
      <c r="AT350" s="320">
        <f>IFERROR(+AT53/AT63,"-")</f>
        <v>1.1479676967229527E-3</v>
      </c>
      <c r="AU350" s="320">
        <f>IFERROR(+AU53/AU63,"-")</f>
        <v>9.24954962222043E-4</v>
      </c>
      <c r="AV350" s="321">
        <f t="shared" ref="AV350" si="562">IFERROR(+AV53/AV63,"-")</f>
        <v>2.6908628131648636E-3</v>
      </c>
      <c r="AX350" s="320">
        <f>IFERROR(+AX53/AX63,"-")</f>
        <v>2.1466314398943197E-3</v>
      </c>
      <c r="AY350" s="320">
        <f>IFERROR(+AY53/AY63,"-")</f>
        <v>1.5302950600162594E-4</v>
      </c>
      <c r="AZ350" s="320">
        <f>IFERROR(+AZ53/AZ63,"-")</f>
        <v>4.0744912877789232E-4</v>
      </c>
      <c r="BA350" s="320">
        <f>IFERROR(+BA53/BA63,"-")</f>
        <v>1.6623524662186232E-4</v>
      </c>
      <c r="BB350" s="320">
        <f>IFERROR(+BB53/BB63,"-")</f>
        <v>1.1853022520742789E-4</v>
      </c>
      <c r="BC350" s="321">
        <f t="shared" ref="BC350" si="563">IFERROR(+BC53/BC63,"-")</f>
        <v>5.9510265520802338E-4</v>
      </c>
    </row>
    <row r="351" spans="1:55" s="204" customFormat="1">
      <c r="A351" s="287"/>
      <c r="B351" s="173" t="s">
        <v>28</v>
      </c>
      <c r="C351" s="308"/>
      <c r="D351" s="169">
        <f t="shared" ref="D351:K351" si="564">IFERROR(IF(D34&gt;D53, "Positive int",(D65+D53-D34+D60)/(D53-D34)),"-")</f>
        <v>18.598127600554786</v>
      </c>
      <c r="E351" s="169" t="str">
        <f t="shared" si="564"/>
        <v>Positive int</v>
      </c>
      <c r="F351" s="169" t="str">
        <f t="shared" si="564"/>
        <v>Positive int</v>
      </c>
      <c r="G351" s="169" t="str">
        <f t="shared" si="564"/>
        <v>Positive int</v>
      </c>
      <c r="H351" s="169" t="str">
        <f t="shared" si="564"/>
        <v>Positive int</v>
      </c>
      <c r="I351" s="169" t="str">
        <f t="shared" si="564"/>
        <v>Positive int</v>
      </c>
      <c r="J351" s="169" t="str">
        <f t="shared" si="564"/>
        <v>Positive int</v>
      </c>
      <c r="K351" s="169">
        <f t="shared" si="564"/>
        <v>290.69230769230768</v>
      </c>
      <c r="L351" s="324"/>
      <c r="M351" s="169" t="str">
        <f t="shared" ref="M351:V351" si="565">IFERROR(IF(M34&gt;M53, "Positive int",(M65+M53-M34+M60)/(M53-M34)),"-")</f>
        <v>Positive int</v>
      </c>
      <c r="N351" s="169" t="str">
        <f t="shared" si="565"/>
        <v>Positive int</v>
      </c>
      <c r="O351" s="169" t="str">
        <f t="shared" si="565"/>
        <v>Positive int</v>
      </c>
      <c r="P351" s="169" t="str">
        <f t="shared" si="565"/>
        <v>Positive int</v>
      </c>
      <c r="Q351" s="169" t="str">
        <f t="shared" si="565"/>
        <v>Positive int</v>
      </c>
      <c r="R351" s="169" t="str">
        <f t="shared" si="565"/>
        <v>Positive int</v>
      </c>
      <c r="S351" s="169" t="str">
        <f t="shared" si="565"/>
        <v>Positive int</v>
      </c>
      <c r="T351" s="169" t="str">
        <f t="shared" si="565"/>
        <v>Positive int</v>
      </c>
      <c r="U351" s="169" t="str">
        <f t="shared" si="565"/>
        <v>Positive int</v>
      </c>
      <c r="V351" s="169" t="str">
        <f t="shared" si="565"/>
        <v>Positive int</v>
      </c>
      <c r="W351" s="169"/>
      <c r="X351" s="169"/>
      <c r="Y351" s="169" t="str">
        <f t="shared" ref="Y351:AF351" si="566">IFERROR(IF(Y34&gt;Y53, "Positive int",(Y65+Y53-Y34+Y60)/(Y53-Y34)),"-")</f>
        <v>Positive int</v>
      </c>
      <c r="Z351" s="169" t="str">
        <f t="shared" si="566"/>
        <v>Positive int</v>
      </c>
      <c r="AA351" s="169" t="str">
        <f t="shared" si="566"/>
        <v>Positive int</v>
      </c>
      <c r="AB351" s="169" t="str">
        <f t="shared" si="566"/>
        <v>Positive int</v>
      </c>
      <c r="AC351" s="169">
        <f t="shared" si="566"/>
        <v>30.002801120448179</v>
      </c>
      <c r="AD351" s="169" t="str">
        <f t="shared" si="566"/>
        <v>Positive int</v>
      </c>
      <c r="AE351" s="169" t="str">
        <f t="shared" si="566"/>
        <v>Positive int</v>
      </c>
      <c r="AF351" s="169" t="str">
        <f t="shared" si="566"/>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7">IFERROR(+D187/D58,"-")</f>
        <v>2.5247770793743607</v>
      </c>
      <c r="E355" s="167">
        <f t="shared" si="567"/>
        <v>1.6333574454893045</v>
      </c>
      <c r="F355" s="167">
        <f t="shared" si="567"/>
        <v>1.3098524962178517</v>
      </c>
      <c r="G355" s="167">
        <f t="shared" si="567"/>
        <v>1.4828871344771315</v>
      </c>
      <c r="H355" s="167">
        <f t="shared" si="567"/>
        <v>2.0100839389330178</v>
      </c>
      <c r="I355" s="167">
        <f t="shared" si="567"/>
        <v>1.2738628903685643</v>
      </c>
      <c r="J355" s="167">
        <f t="shared" si="567"/>
        <v>1.6372648417258082</v>
      </c>
      <c r="K355" s="167">
        <f t="shared" si="567"/>
        <v>1.6569349516851284</v>
      </c>
      <c r="L355" s="351">
        <f t="shared" si="567"/>
        <v>1.6080430974522786</v>
      </c>
      <c r="M355" s="167">
        <f t="shared" si="567"/>
        <v>0.31253938248267171</v>
      </c>
      <c r="N355" s="167">
        <f t="shared" si="567"/>
        <v>2.0182313495389774</v>
      </c>
      <c r="O355" s="167">
        <f t="shared" si="567"/>
        <v>0.68357771260997069</v>
      </c>
      <c r="P355" s="167">
        <f t="shared" si="567"/>
        <v>1.8710585585585586</v>
      </c>
      <c r="Q355" s="167">
        <f t="shared" si="567"/>
        <v>5.0473230836331915</v>
      </c>
      <c r="R355" s="167">
        <f t="shared" si="567"/>
        <v>1.4978070175438596</v>
      </c>
      <c r="S355" s="167">
        <f t="shared" si="567"/>
        <v>1.231761565836299</v>
      </c>
      <c r="T355" s="167">
        <f t="shared" si="567"/>
        <v>1.7667274147357459</v>
      </c>
      <c r="U355" s="167">
        <f t="shared" si="567"/>
        <v>2.9843796050692601</v>
      </c>
      <c r="V355" s="167">
        <f t="shared" si="567"/>
        <v>0.43934821967410986</v>
      </c>
      <c r="W355" s="167"/>
      <c r="X355" s="167"/>
      <c r="Y355" s="167">
        <f t="shared" ref="Y355:AN355" si="568">IFERROR(+Y187/Y58,"-")</f>
        <v>0.67928496319663512</v>
      </c>
      <c r="Z355" s="167">
        <f t="shared" si="568"/>
        <v>0.88083327111177478</v>
      </c>
      <c r="AA355" s="167">
        <f t="shared" si="568"/>
        <v>3.7956235394093905</v>
      </c>
      <c r="AB355" s="167">
        <f t="shared" si="568"/>
        <v>2.9108219612821324</v>
      </c>
      <c r="AC355" s="167">
        <f t="shared" si="568"/>
        <v>1.6773472429210134</v>
      </c>
      <c r="AD355" s="167">
        <f t="shared" si="568"/>
        <v>2.0458756065284516</v>
      </c>
      <c r="AE355" s="167">
        <f t="shared" si="568"/>
        <v>0.84531059683313037</v>
      </c>
      <c r="AF355" s="167">
        <f t="shared" si="568"/>
        <v>3.8373655913978495</v>
      </c>
      <c r="AG355" s="351">
        <f t="shared" si="568"/>
        <v>2.0843333981148575</v>
      </c>
      <c r="AH355" s="351">
        <f t="shared" si="568"/>
        <v>2.1792003756910794</v>
      </c>
      <c r="AI355" s="351">
        <f t="shared" si="568"/>
        <v>1.9590766889321045</v>
      </c>
      <c r="AJ355" s="167">
        <f t="shared" si="568"/>
        <v>2.1635209892613081</v>
      </c>
      <c r="AK355" s="167">
        <f t="shared" si="568"/>
        <v>1.1657824933687002</v>
      </c>
      <c r="AL355" s="167">
        <f t="shared" si="568"/>
        <v>11.206026058631922</v>
      </c>
      <c r="AM355" s="351">
        <f t="shared" si="568"/>
        <v>3.0816728933167288</v>
      </c>
      <c r="AN355" s="352">
        <f t="shared" si="568"/>
        <v>1.7407382563674487</v>
      </c>
      <c r="AQ355" s="351">
        <f>IFERROR(+AQ187/AQ58,"-")</f>
        <v>1.6569349516851284</v>
      </c>
      <c r="AR355" s="351">
        <f>IFERROR(+AR187/AR58,"-")</f>
        <v>2.084333398114858</v>
      </c>
      <c r="AS355" s="351">
        <f>IFERROR(+AS187/AS58,"-")</f>
        <v>2.1792003756910794</v>
      </c>
      <c r="AT355" s="351">
        <f>IFERROR(+AT187/AT58,"-")</f>
        <v>1.9590766889321045</v>
      </c>
      <c r="AU355" s="351">
        <f>IFERROR(+AU187/AU58,"-")</f>
        <v>3.0816728933167292</v>
      </c>
      <c r="AV355" s="352">
        <f t="shared" ref="AV355" si="569">IFERROR(+AV187/AV58,"-")</f>
        <v>1.7407382563674487</v>
      </c>
      <c r="AX355" s="351">
        <f>IFERROR(+AX187/AX58,"-")</f>
        <v>1.7878495521700315</v>
      </c>
      <c r="AY355" s="351">
        <f>IFERROR(+AY187/AY58,"-")</f>
        <v>2.3775016350555918</v>
      </c>
      <c r="AZ355" s="351">
        <f>IFERROR(+AZ187/AZ58,"-")</f>
        <v>1.7280178837555886</v>
      </c>
      <c r="BA355" s="351">
        <f>IFERROR(+BA187/BA58,"-")</f>
        <v>1.4978070175438596</v>
      </c>
      <c r="BB355" s="351">
        <f>IFERROR(+BB187/BB58,"-")</f>
        <v>5.87842617152962</v>
      </c>
      <c r="BC355" s="352">
        <f t="shared" ref="BC355" si="570">IFERROR(+BC187/BC58,"-")</f>
        <v>2.1219614417435038</v>
      </c>
    </row>
    <row r="356" spans="1:55" s="204" customFormat="1">
      <c r="A356" s="287"/>
      <c r="B356" s="173" t="s">
        <v>25</v>
      </c>
      <c r="C356" s="308"/>
      <c r="D356" s="162">
        <f t="shared" ref="D356:V356" si="571">IFERROR(+(D110*1000)/D266,"-")</f>
        <v>29533.590774439272</v>
      </c>
      <c r="E356" s="162">
        <f t="shared" si="571"/>
        <v>52325.44378698225</v>
      </c>
      <c r="F356" s="162">
        <f t="shared" si="571"/>
        <v>48256.376384513766</v>
      </c>
      <c r="G356" s="162">
        <f t="shared" si="571"/>
        <v>49411.384653071225</v>
      </c>
      <c r="H356" s="162">
        <f t="shared" si="571"/>
        <v>44807.363275282616</v>
      </c>
      <c r="I356" s="162">
        <f t="shared" si="571"/>
        <v>68844.194405375834</v>
      </c>
      <c r="J356" s="162">
        <f t="shared" si="571"/>
        <v>35155.248938633733</v>
      </c>
      <c r="K356" s="162">
        <f t="shared" si="571"/>
        <v>39967.827159044209</v>
      </c>
      <c r="L356" s="337">
        <f t="shared" si="571"/>
        <v>46563.253817360819</v>
      </c>
      <c r="M356" s="162">
        <f t="shared" si="571"/>
        <v>13010.442565887619</v>
      </c>
      <c r="N356" s="162">
        <f t="shared" si="571"/>
        <v>28390.761548064918</v>
      </c>
      <c r="O356" s="162">
        <f t="shared" si="571"/>
        <v>30955.201837873319</v>
      </c>
      <c r="P356" s="162">
        <f t="shared" si="571"/>
        <v>24156.954677383346</v>
      </c>
      <c r="Q356" s="162">
        <f t="shared" si="571"/>
        <v>27840.920523138833</v>
      </c>
      <c r="R356" s="162">
        <f t="shared" si="571"/>
        <v>24100.897554936553</v>
      </c>
      <c r="S356" s="162">
        <f t="shared" si="571"/>
        <v>10912.933930571109</v>
      </c>
      <c r="T356" s="162">
        <f t="shared" si="571"/>
        <v>22051.628276409851</v>
      </c>
      <c r="U356" s="162">
        <f t="shared" si="571"/>
        <v>14515.09186351706</v>
      </c>
      <c r="V356" s="162">
        <f t="shared" si="571"/>
        <v>6033.0207908683242</v>
      </c>
      <c r="W356" s="162"/>
      <c r="X356" s="162"/>
      <c r="Y356" s="162">
        <f t="shared" ref="Y356:AN356" si="572">IFERROR(+(Y110*1000)/Y266,"-")</f>
        <v>4811.7917556248976</v>
      </c>
      <c r="Z356" s="162">
        <f t="shared" si="572"/>
        <v>21264.252553389044</v>
      </c>
      <c r="AA356" s="162">
        <f t="shared" si="572"/>
        <v>32688.86462882096</v>
      </c>
      <c r="AB356" s="162">
        <f t="shared" si="572"/>
        <v>13948.516793331699</v>
      </c>
      <c r="AC356" s="162">
        <f t="shared" si="572"/>
        <v>21129.195882440697</v>
      </c>
      <c r="AD356" s="162">
        <f t="shared" si="572"/>
        <v>14727.334696659849</v>
      </c>
      <c r="AE356" s="162">
        <f t="shared" si="572"/>
        <v>13312.530955918772</v>
      </c>
      <c r="AF356" s="162">
        <f t="shared" si="572"/>
        <v>14487.276341948311</v>
      </c>
      <c r="AG356" s="337">
        <f t="shared" si="572"/>
        <v>19712.687277051129</v>
      </c>
      <c r="AH356" s="337">
        <f t="shared" si="572"/>
        <v>22394.795090213964</v>
      </c>
      <c r="AI356" s="337">
        <f t="shared" si="572"/>
        <v>16665.86239301044</v>
      </c>
      <c r="AJ356" s="162">
        <f t="shared" si="572"/>
        <v>4207.2313847955502</v>
      </c>
      <c r="AK356" s="162">
        <f t="shared" si="572"/>
        <v>13494.37359339835</v>
      </c>
      <c r="AL356" s="162">
        <f t="shared" si="572"/>
        <v>10041.164363422522</v>
      </c>
      <c r="AM356" s="337">
        <f t="shared" si="572"/>
        <v>5484.4220707150789</v>
      </c>
      <c r="AN356" s="338">
        <f t="shared" si="572"/>
        <v>33060.001803456078</v>
      </c>
      <c r="AQ356" s="337">
        <f>IFERROR(+(AQ110*1000)/AQ266,"-")</f>
        <v>39967.827159044209</v>
      </c>
      <c r="AR356" s="337">
        <f>IFERROR(+(AR110*1000)/AR266,"-")</f>
        <v>19712.687277051129</v>
      </c>
      <c r="AS356" s="337">
        <f>IFERROR(+(AS110*1000)/AS266,"-")</f>
        <v>22394.795090213967</v>
      </c>
      <c r="AT356" s="337">
        <f>IFERROR(+(AT110*1000)/AT266,"-")</f>
        <v>16665.862393010437</v>
      </c>
      <c r="AU356" s="337">
        <f>IFERROR(+(AU110*1000)/AU266,"-")</f>
        <v>5484.422070715078</v>
      </c>
      <c r="AV356" s="338">
        <f t="shared" ref="AV356" si="573">IFERROR(+(AV110*1000)/AV266,"-")</f>
        <v>33060.001803456085</v>
      </c>
      <c r="AX356" s="337">
        <f>IFERROR(+(AX110*1000)/AX266,"-")</f>
        <v>35266.995019061134</v>
      </c>
      <c r="AY356" s="337">
        <f>IFERROR(+(AY110*1000)/AY266,"-")</f>
        <v>17776.061320754718</v>
      </c>
      <c r="AZ356" s="337">
        <f>IFERROR(+(AZ110*1000)/AZ266,"-")</f>
        <v>23240.728585493929</v>
      </c>
      <c r="BA356" s="337">
        <f>IFERROR(+(BA110*1000)/BA266,"-")</f>
        <v>15928.331466965286</v>
      </c>
      <c r="BB356" s="337">
        <f>IFERROR(+(BB110*1000)/BB266,"-")</f>
        <v>10041.164363422522</v>
      </c>
      <c r="BC356" s="338">
        <f t="shared" ref="BC356" si="574">IFERROR(+(BC110*1000)/BC266,"-")</f>
        <v>19895.88801399825</v>
      </c>
    </row>
    <row r="357" spans="1:55" s="204" customFormat="1">
      <c r="A357" s="287"/>
      <c r="B357" s="173" t="s">
        <v>24</v>
      </c>
      <c r="C357" s="308"/>
      <c r="D357" s="162">
        <f t="shared" ref="D357:V357" si="575">+D88+D110+D119</f>
        <v>604155</v>
      </c>
      <c r="E357" s="162">
        <f t="shared" si="575"/>
        <v>250012</v>
      </c>
      <c r="F357" s="162">
        <f t="shared" si="575"/>
        <v>1091206</v>
      </c>
      <c r="G357" s="162">
        <f t="shared" si="575"/>
        <v>1750888</v>
      </c>
      <c r="H357" s="162">
        <f t="shared" si="575"/>
        <v>688356</v>
      </c>
      <c r="I357" s="162">
        <f t="shared" si="575"/>
        <v>1613644</v>
      </c>
      <c r="J357" s="162">
        <f t="shared" si="575"/>
        <v>414857</v>
      </c>
      <c r="K357" s="162">
        <f t="shared" si="575"/>
        <v>745277</v>
      </c>
      <c r="L357" s="337">
        <f t="shared" si="575"/>
        <v>7158395</v>
      </c>
      <c r="M357" s="162">
        <f t="shared" si="575"/>
        <v>56350</v>
      </c>
      <c r="N357" s="162">
        <f t="shared" si="575"/>
        <v>101621</v>
      </c>
      <c r="O357" s="162">
        <f t="shared" si="575"/>
        <v>239633</v>
      </c>
      <c r="P357" s="162">
        <f t="shared" si="575"/>
        <v>126887</v>
      </c>
      <c r="Q357" s="162">
        <f t="shared" si="575"/>
        <v>236235</v>
      </c>
      <c r="R357" s="162">
        <f t="shared" si="575"/>
        <v>103926</v>
      </c>
      <c r="S357" s="162">
        <f t="shared" si="575"/>
        <v>49558</v>
      </c>
      <c r="T357" s="162">
        <f t="shared" si="575"/>
        <v>96145</v>
      </c>
      <c r="U357" s="162">
        <f t="shared" si="575"/>
        <v>97668</v>
      </c>
      <c r="V357" s="162">
        <f t="shared" si="575"/>
        <v>22109</v>
      </c>
      <c r="W357" s="162"/>
      <c r="X357" s="162"/>
      <c r="Y357" s="162">
        <f t="shared" ref="Y357:AN357" si="576">+Y88+Y110+Y119</f>
        <v>79169</v>
      </c>
      <c r="Z357" s="162">
        <f t="shared" si="576"/>
        <v>236550</v>
      </c>
      <c r="AA357" s="162">
        <f t="shared" si="576"/>
        <v>131007</v>
      </c>
      <c r="AB357" s="162">
        <f t="shared" si="576"/>
        <v>75500</v>
      </c>
      <c r="AC357" s="162">
        <f t="shared" si="576"/>
        <v>158151</v>
      </c>
      <c r="AD357" s="162">
        <f t="shared" si="576"/>
        <v>86962</v>
      </c>
      <c r="AE357" s="162">
        <f t="shared" si="576"/>
        <v>35132</v>
      </c>
      <c r="AF357" s="162">
        <f t="shared" si="576"/>
        <v>87386</v>
      </c>
      <c r="AG357" s="337">
        <f t="shared" si="576"/>
        <v>2019989</v>
      </c>
      <c r="AH357" s="337">
        <f t="shared" si="576"/>
        <v>1141062</v>
      </c>
      <c r="AI357" s="337">
        <f t="shared" si="576"/>
        <v>878927</v>
      </c>
      <c r="AJ357" s="162">
        <f t="shared" si="576"/>
        <v>155627</v>
      </c>
      <c r="AK357" s="162">
        <f t="shared" si="576"/>
        <v>92006</v>
      </c>
      <c r="AL357" s="162">
        <f t="shared" si="576"/>
        <v>51750</v>
      </c>
      <c r="AM357" s="337">
        <f t="shared" si="576"/>
        <v>299383</v>
      </c>
      <c r="AN357" s="338">
        <f t="shared" si="576"/>
        <v>9477767</v>
      </c>
      <c r="AQ357" s="337">
        <f>+AQ88+AQ110+AQ119</f>
        <v>93159.625</v>
      </c>
      <c r="AR357" s="337">
        <f>+AR88+AR110+AR119</f>
        <v>112221.61111111112</v>
      </c>
      <c r="AS357" s="337">
        <f>+AS88+AS110+AS119</f>
        <v>163008.85714285716</v>
      </c>
      <c r="AT357" s="337">
        <f>+AT88+AT110+AT119</f>
        <v>79902.454545454544</v>
      </c>
      <c r="AU357" s="337">
        <f>+AU88+AU110+AU119</f>
        <v>99794.333333333343</v>
      </c>
      <c r="AV357" s="338">
        <f t="shared" ref="AV357" si="577">+AV88+AV110+AV119</f>
        <v>326819.55172413797</v>
      </c>
      <c r="AX357" s="337">
        <f>+AX88+AX110+AX119</f>
        <v>725315</v>
      </c>
      <c r="AY357" s="337">
        <f>+AY88+AY110+AY119</f>
        <v>91241.5</v>
      </c>
      <c r="AZ357" s="337">
        <f>+AZ88+AZ110+AZ119</f>
        <v>157621</v>
      </c>
      <c r="BA357" s="337">
        <f>+BA88+BA110+BA119</f>
        <v>74020</v>
      </c>
      <c r="BB357" s="337">
        <f>+BB88+BB110+BB119</f>
        <v>85060</v>
      </c>
      <c r="BC357" s="338">
        <f t="shared" ref="BC357" si="578">+BC88+BC110+BC119</f>
        <v>111513</v>
      </c>
    </row>
    <row r="358" spans="1:55" s="204" customFormat="1">
      <c r="A358" s="287"/>
      <c r="B358" s="173" t="s">
        <v>23</v>
      </c>
      <c r="C358" s="308"/>
      <c r="D358" s="167">
        <f t="shared" ref="D358:V358" si="579">IFERROR(+D42/D357,"-")</f>
        <v>0.5325586976851967</v>
      </c>
      <c r="E358" s="167">
        <f t="shared" si="579"/>
        <v>0.44399468825496374</v>
      </c>
      <c r="F358" s="167">
        <f t="shared" si="579"/>
        <v>0.40572999048758895</v>
      </c>
      <c r="G358" s="167">
        <f t="shared" si="579"/>
        <v>0.53196320952568066</v>
      </c>
      <c r="H358" s="167">
        <f t="shared" si="579"/>
        <v>0.42600049974141285</v>
      </c>
      <c r="I358" s="167">
        <f t="shared" si="579"/>
        <v>0.38529440198705539</v>
      </c>
      <c r="J358" s="167">
        <f t="shared" si="579"/>
        <v>0.53231836512340391</v>
      </c>
      <c r="K358" s="167">
        <f t="shared" si="579"/>
        <v>0.46509150289087142</v>
      </c>
      <c r="L358" s="351">
        <f t="shared" si="579"/>
        <v>0.45950537795134244</v>
      </c>
      <c r="M358" s="167">
        <f t="shared" si="579"/>
        <v>0.41994676131322095</v>
      </c>
      <c r="N358" s="167">
        <f t="shared" si="579"/>
        <v>0.42782495743989923</v>
      </c>
      <c r="O358" s="167">
        <f t="shared" si="579"/>
        <v>0.37176432294383494</v>
      </c>
      <c r="P358" s="167">
        <f t="shared" si="579"/>
        <v>0.4443560017968744</v>
      </c>
      <c r="Q358" s="167">
        <f t="shared" si="579"/>
        <v>0.46336910280017779</v>
      </c>
      <c r="R358" s="167">
        <f t="shared" si="579"/>
        <v>0.47556915497565577</v>
      </c>
      <c r="S358" s="167">
        <f t="shared" si="579"/>
        <v>0.74833528390976234</v>
      </c>
      <c r="T358" s="167">
        <f t="shared" si="579"/>
        <v>0.6296947319153362</v>
      </c>
      <c r="U358" s="167">
        <f t="shared" si="579"/>
        <v>0.4629868534217963</v>
      </c>
      <c r="V358" s="167">
        <f t="shared" si="579"/>
        <v>1.1021303541544167</v>
      </c>
      <c r="W358" s="167"/>
      <c r="X358" s="167"/>
      <c r="Y358" s="167">
        <f t="shared" ref="Y358:AN358" si="580">IFERROR(+Y42/Y357,"-")</f>
        <v>0.78208642271596207</v>
      </c>
      <c r="Z358" s="167">
        <f t="shared" si="580"/>
        <v>0.63796237581906579</v>
      </c>
      <c r="AA358" s="167">
        <f t="shared" si="580"/>
        <v>0.40552031570832092</v>
      </c>
      <c r="AB358" s="167">
        <f t="shared" si="580"/>
        <v>0.69100662251655631</v>
      </c>
      <c r="AC358" s="167">
        <f t="shared" si="580"/>
        <v>0.5525352353130869</v>
      </c>
      <c r="AD358" s="167">
        <f t="shared" si="580"/>
        <v>0.63186219268186106</v>
      </c>
      <c r="AE358" s="167">
        <f t="shared" si="580"/>
        <v>0.69224638506205172</v>
      </c>
      <c r="AF358" s="167">
        <f t="shared" si="580"/>
        <v>0.71831872382303796</v>
      </c>
      <c r="AG358" s="351">
        <f t="shared" si="580"/>
        <v>0.53775490856633379</v>
      </c>
      <c r="AH358" s="351">
        <f t="shared" si="580"/>
        <v>0.539064485540663</v>
      </c>
      <c r="AI358" s="351">
        <f t="shared" si="580"/>
        <v>0.53605475767612099</v>
      </c>
      <c r="AJ358" s="167">
        <f t="shared" si="580"/>
        <v>0.97887256067391903</v>
      </c>
      <c r="AK358" s="167">
        <f t="shared" si="580"/>
        <v>0.18534660782992413</v>
      </c>
      <c r="AL358" s="167">
        <f t="shared" si="580"/>
        <v>0.5641932367149759</v>
      </c>
      <c r="AM358" s="351">
        <f t="shared" si="580"/>
        <v>0.66332757705013312</v>
      </c>
      <c r="AN358" s="352">
        <f t="shared" si="580"/>
        <v>0.48262095913520558</v>
      </c>
      <c r="AQ358" s="351">
        <f>IFERROR(+AQ42/AQ357,"-")</f>
        <v>0.46509150289087142</v>
      </c>
      <c r="AR358" s="351">
        <f>IFERROR(+AR42/AR357,"-")</f>
        <v>0.53775490856633368</v>
      </c>
      <c r="AS358" s="351">
        <f>IFERROR(+AS42/AS357,"-")</f>
        <v>0.53906448554066289</v>
      </c>
      <c r="AT358" s="351">
        <f>IFERROR(+AT42/AT357,"-")</f>
        <v>0.53605475767612099</v>
      </c>
      <c r="AU358" s="351">
        <f>IFERROR(+AU42/AU357,"-")</f>
        <v>0.66332757705013301</v>
      </c>
      <c r="AV358" s="352">
        <f t="shared" ref="AV358" si="581">IFERROR(+AV42/AV357,"-")</f>
        <v>0.48262095913520558</v>
      </c>
      <c r="AX358" s="351">
        <f>IFERROR(+AX42/AX357,"-")</f>
        <v>0.46074464198313836</v>
      </c>
      <c r="AY358" s="351">
        <f>IFERROR(+AY42/AY357,"-")</f>
        <v>0.59224146906835162</v>
      </c>
      <c r="AZ358" s="351">
        <f>IFERROR(+AZ42/AZ357,"-")</f>
        <v>0.55439313289472847</v>
      </c>
      <c r="BA358" s="351">
        <f>IFERROR(+BA42/BA357,"-")</f>
        <v>0.61090245879492033</v>
      </c>
      <c r="BB358" s="351">
        <f>IFERROR(+BB42/BB357,"-")</f>
        <v>0.34325182224312251</v>
      </c>
      <c r="BC358" s="352">
        <f t="shared" ref="BC358" si="582">IFERROR(+BC42/BC357,"-")</f>
        <v>0.55524467999246729</v>
      </c>
    </row>
    <row r="359" spans="1:55" s="204" customFormat="1">
      <c r="A359" s="287"/>
      <c r="B359" s="173" t="s">
        <v>22</v>
      </c>
      <c r="C359" s="308"/>
      <c r="D359" s="161">
        <f t="shared" ref="D359:V359" si="583">IFERROR(+D287/D266,"-")</f>
        <v>11.234024545069827</v>
      </c>
      <c r="E359" s="161">
        <f t="shared" si="583"/>
        <v>0</v>
      </c>
      <c r="F359" s="161">
        <f t="shared" si="583"/>
        <v>19.894878569251091</v>
      </c>
      <c r="G359" s="161">
        <f t="shared" si="583"/>
        <v>17.182313675056648</v>
      </c>
      <c r="H359" s="161">
        <f t="shared" si="583"/>
        <v>22.404292697830737</v>
      </c>
      <c r="I359" s="161">
        <f t="shared" si="583"/>
        <v>14.553836536958899</v>
      </c>
      <c r="J359" s="161">
        <f t="shared" si="583"/>
        <v>14.771227325357005</v>
      </c>
      <c r="K359" s="161">
        <f t="shared" si="583"/>
        <v>12.871602183995773</v>
      </c>
      <c r="L359" s="347">
        <f t="shared" si="583"/>
        <v>15.671357910997564</v>
      </c>
      <c r="M359" s="161">
        <f t="shared" si="583"/>
        <v>0</v>
      </c>
      <c r="N359" s="161">
        <f t="shared" si="583"/>
        <v>11.122347066167292</v>
      </c>
      <c r="O359" s="161">
        <f t="shared" si="583"/>
        <v>13.544798162126682</v>
      </c>
      <c r="P359" s="161">
        <f t="shared" si="583"/>
        <v>12.338468408126815</v>
      </c>
      <c r="Q359" s="161">
        <f t="shared" si="583"/>
        <v>9.0192404426559349</v>
      </c>
      <c r="R359" s="161">
        <f t="shared" si="583"/>
        <v>12.728257505416281</v>
      </c>
      <c r="S359" s="161">
        <f t="shared" si="583"/>
        <v>6.5044792833146694</v>
      </c>
      <c r="T359" s="161">
        <f t="shared" si="583"/>
        <v>10.211808313476304</v>
      </c>
      <c r="U359" s="161">
        <f t="shared" si="583"/>
        <v>5.887357830271216</v>
      </c>
      <c r="V359" s="161">
        <f t="shared" si="583"/>
        <v>2.72360375050958</v>
      </c>
      <c r="W359" s="161"/>
      <c r="X359" s="161"/>
      <c r="Y359" s="161">
        <f t="shared" ref="Y359:AN359" si="584">IFERROR(+Y287/Y266,"-")</f>
        <v>2.1223517819017901</v>
      </c>
      <c r="Z359" s="161">
        <f t="shared" si="584"/>
        <v>11.288765088207985</v>
      </c>
      <c r="AA359" s="161">
        <f t="shared" si="584"/>
        <v>16.443777292576421</v>
      </c>
      <c r="AB359" s="161">
        <f t="shared" si="584"/>
        <v>10.551605785731796</v>
      </c>
      <c r="AC359" s="161">
        <f t="shared" si="584"/>
        <v>8.0669849321199472</v>
      </c>
      <c r="AD359" s="161">
        <f t="shared" si="584"/>
        <v>0</v>
      </c>
      <c r="AE359" s="161">
        <f t="shared" si="584"/>
        <v>7.1337295690936111</v>
      </c>
      <c r="AF359" s="161">
        <f t="shared" si="584"/>
        <v>5.7858846918489064</v>
      </c>
      <c r="AG359" s="347">
        <f t="shared" si="584"/>
        <v>8.526302021403092</v>
      </c>
      <c r="AH359" s="347">
        <f t="shared" si="584"/>
        <v>8.88923916202741</v>
      </c>
      <c r="AI359" s="347">
        <f t="shared" si="584"/>
        <v>8.1140121402991898</v>
      </c>
      <c r="AJ359" s="161">
        <f t="shared" si="584"/>
        <v>4.4915097101590709</v>
      </c>
      <c r="AK359" s="161">
        <f t="shared" si="584"/>
        <v>7.7546886721680419</v>
      </c>
      <c r="AL359" s="161">
        <f t="shared" si="584"/>
        <v>2.2957953543075567</v>
      </c>
      <c r="AM359" s="347">
        <f t="shared" si="584"/>
        <v>4.367924528301887</v>
      </c>
      <c r="AN359" s="348">
        <f t="shared" si="584"/>
        <v>12.03959815719579</v>
      </c>
      <c r="AQ359" s="347">
        <f>IFERROR(+AQ287/AQ266,"-")</f>
        <v>12.871602183995773</v>
      </c>
      <c r="AR359" s="347">
        <f>IFERROR(+AR287/AR266,"-")</f>
        <v>8.526302021403092</v>
      </c>
      <c r="AS359" s="347">
        <f>IFERROR(+AS287/AS266,"-")</f>
        <v>8.8892391620274118</v>
      </c>
      <c r="AT359" s="347">
        <f>IFERROR(+AT287/AT266,"-")</f>
        <v>8.1140121402991898</v>
      </c>
      <c r="AU359" s="347">
        <f>IFERROR(+AU287/AU266,"-")</f>
        <v>4.367924528301887</v>
      </c>
      <c r="AV359" s="348">
        <f t="shared" ref="AV359" si="585">IFERROR(+AV287/AV266,"-")</f>
        <v>12.03959815719579</v>
      </c>
      <c r="AX359" s="347">
        <f>IFERROR(+AX287/AX266,"-")</f>
        <v>15.548877201769765</v>
      </c>
      <c r="AY359" s="347">
        <f>IFERROR(+AY287/AY266,"-")</f>
        <v>9.3979952830188687</v>
      </c>
      <c r="AZ359" s="347">
        <f>IFERROR(+AZ287/AZ266,"-")</f>
        <v>10.321135543157204</v>
      </c>
      <c r="BA359" s="347">
        <f>IFERROR(+BA287/BA266,"-")</f>
        <v>8.756019036954088</v>
      </c>
      <c r="BB359" s="347">
        <f>IFERROR(+BB287/BB266,"-")</f>
        <v>3.0394001764187002</v>
      </c>
      <c r="BC359" s="348">
        <f t="shared" ref="BC359" si="586">IFERROR(+BC287/BC266,"-")</f>
        <v>11.957239720034996</v>
      </c>
    </row>
    <row r="360" spans="1:55" s="204" customFormat="1">
      <c r="A360" s="287"/>
      <c r="B360" s="173" t="s">
        <v>21</v>
      </c>
      <c r="C360" s="308"/>
      <c r="D360" s="162">
        <f t="shared" ref="D360:V360" si="587">IFERROR(+(D51*1000)/D287,"-")</f>
        <v>111.49043170345814</v>
      </c>
      <c r="E360" s="162" t="str">
        <f t="shared" si="587"/>
        <v>-</v>
      </c>
      <c r="F360" s="162">
        <f t="shared" si="587"/>
        <v>64.103317150657219</v>
      </c>
      <c r="G360" s="162">
        <f t="shared" si="587"/>
        <v>90.455144883629757</v>
      </c>
      <c r="H360" s="162">
        <f t="shared" si="587"/>
        <v>57.777080769270107</v>
      </c>
      <c r="I360" s="162">
        <f t="shared" si="587"/>
        <v>139.19252657575433</v>
      </c>
      <c r="J360" s="162">
        <f t="shared" si="587"/>
        <v>58.534577925259164</v>
      </c>
      <c r="K360" s="162">
        <f t="shared" si="587"/>
        <v>113.13069576084874</v>
      </c>
      <c r="L360" s="337">
        <f t="shared" si="587"/>
        <v>91.746571398647561</v>
      </c>
      <c r="M360" s="162" t="str">
        <f t="shared" si="587"/>
        <v>-</v>
      </c>
      <c r="N360" s="162">
        <f t="shared" si="587"/>
        <v>81.546750477045691</v>
      </c>
      <c r="O360" s="162">
        <f t="shared" si="587"/>
        <v>95.502895495626476</v>
      </c>
      <c r="P360" s="162">
        <f t="shared" si="587"/>
        <v>64.544730746960042</v>
      </c>
      <c r="Q360" s="162">
        <f t="shared" si="587"/>
        <v>88.676956539925541</v>
      </c>
      <c r="R360" s="162">
        <f t="shared" si="587"/>
        <v>70.030395136778111</v>
      </c>
      <c r="S360" s="162">
        <f t="shared" si="587"/>
        <v>116.12292330205733</v>
      </c>
      <c r="T360" s="162">
        <f t="shared" si="587"/>
        <v>121.10448535130931</v>
      </c>
      <c r="U360" s="162">
        <f t="shared" si="587"/>
        <v>81.546977746405616</v>
      </c>
      <c r="V360" s="162">
        <f t="shared" si="587"/>
        <v>420.29636281993714</v>
      </c>
      <c r="W360" s="162"/>
      <c r="X360" s="162"/>
      <c r="Y360" s="162">
        <f t="shared" ref="Y360:AN360" si="588">IFERROR(+(Y51*1000)/Y287,"-")</f>
        <v>115.91735665093245</v>
      </c>
      <c r="Z360" s="162">
        <f t="shared" si="588"/>
        <v>59.944069748313865</v>
      </c>
      <c r="AA360" s="162">
        <f t="shared" si="588"/>
        <v>65.178423236514519</v>
      </c>
      <c r="AB360" s="162">
        <f t="shared" si="588"/>
        <v>83.736059479553901</v>
      </c>
      <c r="AC360" s="162">
        <f t="shared" si="588"/>
        <v>86.475690270560165</v>
      </c>
      <c r="AD360" s="162" t="str">
        <f t="shared" si="588"/>
        <v>-</v>
      </c>
      <c r="AE360" s="162">
        <f t="shared" si="588"/>
        <v>85.329445254460879</v>
      </c>
      <c r="AF360" s="162">
        <f t="shared" si="588"/>
        <v>169.94811531457239</v>
      </c>
      <c r="AG360" s="337">
        <f t="shared" si="588"/>
        <v>96.514666793108546</v>
      </c>
      <c r="AH360" s="337">
        <f t="shared" si="588"/>
        <v>101.82625776870084</v>
      </c>
      <c r="AI360" s="337">
        <f t="shared" si="588"/>
        <v>89.904311162445651</v>
      </c>
      <c r="AJ360" s="162">
        <f t="shared" si="588"/>
        <v>136.76411476496213</v>
      </c>
      <c r="AK360" s="162">
        <f t="shared" si="588"/>
        <v>111.25084647383187</v>
      </c>
      <c r="AL360" s="162">
        <f t="shared" si="588"/>
        <v>130.12295081967213</v>
      </c>
      <c r="AM360" s="337">
        <f t="shared" si="588"/>
        <v>133.90021235275967</v>
      </c>
      <c r="AN360" s="338">
        <f t="shared" si="588"/>
        <v>94.491915054710446</v>
      </c>
      <c r="AQ360" s="337">
        <f>IFERROR(+(AQ51*1000)/AQ287,"-")</f>
        <v>113.13069576084874</v>
      </c>
      <c r="AR360" s="337">
        <f>IFERROR(+(AR51*1000)/AR287,"-")</f>
        <v>96.514666793108546</v>
      </c>
      <c r="AS360" s="337">
        <f>IFERROR(+(AS51*1000)/AS287,"-")</f>
        <v>101.82625776870084</v>
      </c>
      <c r="AT360" s="337">
        <f>IFERROR(+(AT51*1000)/AT287,"-")</f>
        <v>89.904311162445651</v>
      </c>
      <c r="AU360" s="337">
        <f>IFERROR(+(AU51*1000)/AU287,"-")</f>
        <v>133.90021235275967</v>
      </c>
      <c r="AV360" s="338">
        <f t="shared" ref="AV360" si="589">IFERROR(+(AV51*1000)/AV287,"-")</f>
        <v>94.491915054710461</v>
      </c>
      <c r="AX360" s="337">
        <f>IFERROR(+(AX51*1000)/AX287,"-")</f>
        <v>86.760442392354776</v>
      </c>
      <c r="AY360" s="337">
        <f>IFERROR(+(AY51*1000)/AY287,"-")</f>
        <v>89.980550850116074</v>
      </c>
      <c r="AZ360" s="337">
        <f>IFERROR(+(AZ51*1000)/AZ287,"-")</f>
        <v>78.63650094599106</v>
      </c>
      <c r="BA360" s="337">
        <f>IFERROR(+(BA51*1000)/BA287,"-")</f>
        <v>89.77986667306125</v>
      </c>
      <c r="BB360" s="337">
        <f>IFERROR(+(BB51*1000)/BB287,"-")</f>
        <v>111.25084647383187</v>
      </c>
      <c r="BC360" s="338">
        <f t="shared" ref="BC360" si="590">IFERROR(+(BC51*1000)/BC287,"-")</f>
        <v>85.259335814957424</v>
      </c>
    </row>
    <row r="361" spans="1:55" s="204" customFormat="1">
      <c r="A361" s="287"/>
      <c r="B361" s="173" t="s">
        <v>20</v>
      </c>
      <c r="C361" s="308"/>
      <c r="D361" s="163">
        <f t="shared" ref="D361:V361" si="591">IFERROR(+D58/D110,"-")</f>
        <v>4.9012812039340645E-2</v>
      </c>
      <c r="E361" s="163">
        <f t="shared" si="591"/>
        <v>4.9741449323039283E-2</v>
      </c>
      <c r="F361" s="163">
        <f t="shared" si="591"/>
        <v>4.454074724515731E-2</v>
      </c>
      <c r="G361" s="163">
        <f t="shared" si="591"/>
        <v>5.620207761528484E-2</v>
      </c>
      <c r="H361" s="163">
        <f t="shared" si="591"/>
        <v>6.0519793119201935E-2</v>
      </c>
      <c r="I361" s="163">
        <f t="shared" si="591"/>
        <v>4.0341191977615043E-2</v>
      </c>
      <c r="J361" s="163">
        <f t="shared" si="591"/>
        <v>4.8728005291629732E-2</v>
      </c>
      <c r="K361" s="163">
        <f t="shared" si="591"/>
        <v>4.9861040113283156E-2</v>
      </c>
      <c r="L361" s="322">
        <f t="shared" si="591"/>
        <v>4.9532597438867787E-2</v>
      </c>
      <c r="M361" s="163">
        <f t="shared" si="591"/>
        <v>6.0655863017887175E-2</v>
      </c>
      <c r="N361" s="163">
        <f t="shared" si="591"/>
        <v>5.2460313970361903E-2</v>
      </c>
      <c r="O361" s="163">
        <f t="shared" si="591"/>
        <v>3.6153328279642287E-2</v>
      </c>
      <c r="P361" s="163">
        <f t="shared" si="591"/>
        <v>4.9242599284651432E-2</v>
      </c>
      <c r="Q361" s="163">
        <f t="shared" si="591"/>
        <v>4.1424448148298709E-2</v>
      </c>
      <c r="R361" s="163">
        <f t="shared" si="591"/>
        <v>4.0991395916270705E-2</v>
      </c>
      <c r="S361" s="163">
        <f t="shared" si="591"/>
        <v>5.7669120853749263E-2</v>
      </c>
      <c r="T361" s="163">
        <f t="shared" si="591"/>
        <v>4.6116533996085916E-2</v>
      </c>
      <c r="U361" s="163">
        <f t="shared" si="591"/>
        <v>5.1127887527688619E-2</v>
      </c>
      <c r="V361" s="163">
        <f t="shared" si="591"/>
        <v>0.1119670247989729</v>
      </c>
      <c r="W361" s="163"/>
      <c r="X361" s="163"/>
      <c r="Y361" s="163">
        <f t="shared" ref="Y361:AN361" si="592">IFERROR(+Y58/Y110,"-")</f>
        <v>0.12983378272295984</v>
      </c>
      <c r="Z361" s="163">
        <f t="shared" si="592"/>
        <v>5.8480630174310967E-2</v>
      </c>
      <c r="AA361" s="163">
        <f t="shared" si="592"/>
        <v>3.9299669371806435E-2</v>
      </c>
      <c r="AB361" s="163">
        <f t="shared" si="592"/>
        <v>5.5381749156355457E-2</v>
      </c>
      <c r="AC361" s="163">
        <f t="shared" si="592"/>
        <v>3.7901842136850501E-2</v>
      </c>
      <c r="AD361" s="163">
        <f t="shared" si="592"/>
        <v>6.9952942991591452E-2</v>
      </c>
      <c r="AE361" s="163">
        <f t="shared" si="592"/>
        <v>6.1090854974328444E-2</v>
      </c>
      <c r="AF361" s="163">
        <f t="shared" si="592"/>
        <v>5.1049114188085797E-2</v>
      </c>
      <c r="AG361" s="322">
        <f t="shared" si="592"/>
        <v>4.9659888155470046E-2</v>
      </c>
      <c r="AH361" s="322">
        <f t="shared" si="592"/>
        <v>4.6769736395474673E-2</v>
      </c>
      <c r="AI361" s="322">
        <f t="shared" si="592"/>
        <v>5.4071641381622564E-2</v>
      </c>
      <c r="AJ361" s="163">
        <f t="shared" si="592"/>
        <v>7.1280284842791364E-2</v>
      </c>
      <c r="AK361" s="163">
        <f t="shared" si="592"/>
        <v>0.1257505003335557</v>
      </c>
      <c r="AL361" s="163">
        <f t="shared" si="592"/>
        <v>3.5959004392386529E-2</v>
      </c>
      <c r="AM361" s="322">
        <f t="shared" si="592"/>
        <v>6.9643902544792247E-2</v>
      </c>
      <c r="AN361" s="323">
        <f t="shared" si="592"/>
        <v>4.9903748484195147E-2</v>
      </c>
      <c r="AQ361" s="322">
        <f>IFERROR(+AQ58/AQ110,"-")</f>
        <v>4.9861040113283156E-2</v>
      </c>
      <c r="AR361" s="322">
        <f>IFERROR(+AR58/AR110,"-")</f>
        <v>4.9659888155470039E-2</v>
      </c>
      <c r="AS361" s="322">
        <f>IFERROR(+AS58/AS110,"-")</f>
        <v>4.6769736395474673E-2</v>
      </c>
      <c r="AT361" s="322">
        <f>IFERROR(+AT58/AT110,"-")</f>
        <v>5.4071641381622564E-2</v>
      </c>
      <c r="AU361" s="322">
        <f>IFERROR(+AU58/AU110,"-")</f>
        <v>6.9643902544792247E-2</v>
      </c>
      <c r="AV361" s="323">
        <f t="shared" ref="AV361" si="593">IFERROR(+AV58/AV110,"-")</f>
        <v>4.9903748484195154E-2</v>
      </c>
      <c r="AX361" s="322">
        <f>IFERROR(+AX58/AX110,"-")</f>
        <v>5.4794498930873688E-2</v>
      </c>
      <c r="AY361" s="322">
        <f>IFERROR(+AY58/AY110,"-")</f>
        <v>5.0716128989458743E-2</v>
      </c>
      <c r="AZ361" s="322">
        <f>IFERROR(+AZ58/AZ110,"-")</f>
        <v>3.7901842136850501E-2</v>
      </c>
      <c r="BA361" s="322">
        <f>IFERROR(+BA58/BA110,"-")</f>
        <v>5.6102362204724407E-2</v>
      </c>
      <c r="BB361" s="322">
        <f>IFERROR(+BB58/BB110,"-")</f>
        <v>6.6237188872620797E-2</v>
      </c>
      <c r="BC361" s="323">
        <f t="shared" ref="BC361" si="594">IFERROR(+BC58/BC110,"-")</f>
        <v>5.2460313970361903E-2</v>
      </c>
    </row>
    <row r="362" spans="1:55" s="204" customFormat="1">
      <c r="A362" s="287"/>
      <c r="B362" s="173" t="s">
        <v>19</v>
      </c>
      <c r="C362" s="308"/>
      <c r="D362" s="163">
        <f t="shared" ref="D362:V362" si="595">IFERROR(+(D69-D67+D53+D60)/D110,"-")</f>
        <v>9.6427925338033293E-2</v>
      </c>
      <c r="E362" s="163">
        <f t="shared" si="595"/>
        <v>3.2583553504055597E-2</v>
      </c>
      <c r="F362" s="163">
        <f t="shared" si="595"/>
        <v>5.725313808852979E-2</v>
      </c>
      <c r="G362" s="163">
        <f t="shared" si="595"/>
        <v>7.9972014225895269E-2</v>
      </c>
      <c r="H362" s="163">
        <f t="shared" si="595"/>
        <v>5.2528221091067785E-2</v>
      </c>
      <c r="I362" s="163">
        <f t="shared" si="595"/>
        <v>6.7336459841919119E-2</v>
      </c>
      <c r="J362" s="163">
        <f t="shared" si="595"/>
        <v>7.7423020236092321E-2</v>
      </c>
      <c r="K362" s="163">
        <f t="shared" si="595"/>
        <v>7.8991204103576532E-2</v>
      </c>
      <c r="L362" s="322">
        <f t="shared" si="595"/>
        <v>7.1039383544437659E-2</v>
      </c>
      <c r="M362" s="163">
        <f t="shared" si="595"/>
        <v>6.6656474545176578E-2</v>
      </c>
      <c r="N362" s="163">
        <f t="shared" si="595"/>
        <v>7.5194582472186799E-2</v>
      </c>
      <c r="O362" s="163">
        <f t="shared" si="595"/>
        <v>6.2632195546037175E-2</v>
      </c>
      <c r="P362" s="163">
        <f t="shared" si="595"/>
        <v>6.6849046664017225E-2</v>
      </c>
      <c r="Q362" s="163">
        <f t="shared" si="595"/>
        <v>6.8178019883373756E-2</v>
      </c>
      <c r="R362" s="163">
        <f t="shared" si="595"/>
        <v>7.2454090150250422E-2</v>
      </c>
      <c r="S362" s="163">
        <f t="shared" si="595"/>
        <v>0.1008183474000154</v>
      </c>
      <c r="T362" s="163">
        <f t="shared" si="595"/>
        <v>0.10212633120820276</v>
      </c>
      <c r="U362" s="163">
        <f t="shared" si="595"/>
        <v>0.10035712671217395</v>
      </c>
      <c r="V362" s="163">
        <f t="shared" si="595"/>
        <v>0.17055206432867084</v>
      </c>
      <c r="W362" s="163"/>
      <c r="X362" s="163"/>
      <c r="Y362" s="163">
        <f t="shared" ref="Y362:AN362" si="596">IFERROR(+(Y69-Y67+Y53+Y60)/Y110,"-")</f>
        <v>0.346257551452268</v>
      </c>
      <c r="Z362" s="163">
        <f t="shared" si="596"/>
        <v>7.6894190798896145E-2</v>
      </c>
      <c r="AA362" s="163">
        <f t="shared" si="596"/>
        <v>6.7202685101693221E-2</v>
      </c>
      <c r="AB362" s="163">
        <f t="shared" si="596"/>
        <v>8.7580849268841396E-2</v>
      </c>
      <c r="AC362" s="163">
        <f t="shared" si="596"/>
        <v>7.8013683638237935E-2</v>
      </c>
      <c r="AD362" s="163">
        <f t="shared" si="596"/>
        <v>9.6412867391807447E-2</v>
      </c>
      <c r="AE362" s="163">
        <f t="shared" si="596"/>
        <v>0.1220328893518863</v>
      </c>
      <c r="AF362" s="163">
        <f t="shared" si="596"/>
        <v>7.2086289470434051E-2</v>
      </c>
      <c r="AG362" s="322">
        <f t="shared" si="596"/>
        <v>8.2400139458824961E-2</v>
      </c>
      <c r="AH362" s="322">
        <f t="shared" si="596"/>
        <v>7.5451354362592996E-2</v>
      </c>
      <c r="AI362" s="322">
        <f t="shared" si="596"/>
        <v>9.3007307390446298E-2</v>
      </c>
      <c r="AJ362" s="163">
        <f t="shared" si="596"/>
        <v>0.18100738781995523</v>
      </c>
      <c r="AK362" s="163">
        <f t="shared" si="596"/>
        <v>0.1796197464976651</v>
      </c>
      <c r="AL362" s="163">
        <f t="shared" si="596"/>
        <v>0.16749633967789165</v>
      </c>
      <c r="AM362" s="322">
        <f t="shared" si="596"/>
        <v>0.17749221240089333</v>
      </c>
      <c r="AN362" s="323">
        <f t="shared" si="596"/>
        <v>7.5200533806307007E-2</v>
      </c>
      <c r="AQ362" s="322">
        <f>IFERROR(+(AQ69-AQ67+AQ53+AQ60)/AQ110,"-")</f>
        <v>7.8991204103576532E-2</v>
      </c>
      <c r="AR362" s="322">
        <f>IFERROR(+(AR69-AR67+AR53+AR60)/AR110,"-")</f>
        <v>8.2400139458824961E-2</v>
      </c>
      <c r="AS362" s="322">
        <f>IFERROR(+(AS69-AS67+AS53+AS60)/AS110,"-")</f>
        <v>7.5451354362592982E-2</v>
      </c>
      <c r="AT362" s="322">
        <f>IFERROR(+(AT69-AT67+AT53+AT60)/AT110,"-")</f>
        <v>9.3007307390446298E-2</v>
      </c>
      <c r="AU362" s="322">
        <f>IFERROR(+(AU69-AU67+AU53+AU60)/AU110,"-")</f>
        <v>0.1774922124008933</v>
      </c>
      <c r="AV362" s="323">
        <f t="shared" ref="AV362" si="597">IFERROR(+(AV69-AV67+AV53+AV60)/AV110,"-")</f>
        <v>7.5200533806307021E-2</v>
      </c>
      <c r="AX362" s="322">
        <f>IFERROR(+(AX69-AX67+AX53+AX60)/AX110,"-")</f>
        <v>7.8248999913207454E-2</v>
      </c>
      <c r="AY362" s="322">
        <f>IFERROR(+(AY69-AY67+AY53+AY60)/AY110,"-")</f>
        <v>8.8807955367152927E-2</v>
      </c>
      <c r="AZ362" s="322">
        <f>IFERROR(+(AZ69-AZ67+AZ53+AZ60)/AZ110,"-")</f>
        <v>7.3967902053957882E-2</v>
      </c>
      <c r="BA362" s="322">
        <f>IFERROR(+(BA69-BA67+BA53+BA60)/BA110,"-")</f>
        <v>9.1746344206974126E-2</v>
      </c>
      <c r="BB362" s="322">
        <f>IFERROR(+(BB69-BB67+BB53+BB60)/BB110,"-")</f>
        <v>0.18014641288433383</v>
      </c>
      <c r="BC362" s="323">
        <f t="shared" ref="BC362" si="598">IFERROR(+(BC69-BC67+BC53+BC60)/BC110,"-")</f>
        <v>9.4334022250560659E-2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599">+D81+D82-D91+D113</f>
        <v>9561</v>
      </c>
      <c r="E365" s="162">
        <f t="shared" si="599"/>
        <v>15376</v>
      </c>
      <c r="F365" s="162">
        <f t="shared" si="599"/>
        <v>77476</v>
      </c>
      <c r="G365" s="162">
        <f t="shared" si="599"/>
        <v>44944</v>
      </c>
      <c r="H365" s="162">
        <f t="shared" si="599"/>
        <v>75353</v>
      </c>
      <c r="I365" s="162">
        <f t="shared" si="599"/>
        <v>255697</v>
      </c>
      <c r="J365" s="162">
        <f t="shared" si="599"/>
        <v>20688</v>
      </c>
      <c r="K365" s="162">
        <f t="shared" si="599"/>
        <v>14564</v>
      </c>
      <c r="L365" s="337">
        <f t="shared" si="599"/>
        <v>513659</v>
      </c>
      <c r="M365" s="162">
        <f t="shared" si="599"/>
        <v>29657</v>
      </c>
      <c r="N365" s="162">
        <f t="shared" si="599"/>
        <v>2813</v>
      </c>
      <c r="O365" s="162">
        <f t="shared" si="599"/>
        <v>47779</v>
      </c>
      <c r="P365" s="162">
        <f t="shared" si="599"/>
        <v>16236</v>
      </c>
      <c r="Q365" s="162">
        <f t="shared" si="599"/>
        <v>6849</v>
      </c>
      <c r="R365" s="162">
        <f t="shared" si="599"/>
        <v>23159</v>
      </c>
      <c r="S365" s="162">
        <f t="shared" si="599"/>
        <v>9672</v>
      </c>
      <c r="T365" s="162">
        <f t="shared" si="599"/>
        <v>3772</v>
      </c>
      <c r="U365" s="162">
        <f t="shared" si="599"/>
        <v>28445</v>
      </c>
      <c r="V365" s="162">
        <f t="shared" si="599"/>
        <v>5208</v>
      </c>
      <c r="W365" s="162"/>
      <c r="X365" s="162"/>
      <c r="Y365" s="162">
        <f t="shared" ref="Y365:AN365" si="600">+Y81+Y82-Y91+Y113</f>
        <v>39236</v>
      </c>
      <c r="Z365" s="162">
        <f t="shared" si="600"/>
        <v>2546</v>
      </c>
      <c r="AA365" s="162">
        <f t="shared" si="600"/>
        <v>4452</v>
      </c>
      <c r="AB365" s="162">
        <f t="shared" si="600"/>
        <v>15612</v>
      </c>
      <c r="AC365" s="162">
        <f t="shared" si="600"/>
        <v>1339</v>
      </c>
      <c r="AD365" s="162">
        <f t="shared" si="600"/>
        <v>12211</v>
      </c>
      <c r="AE365" s="162">
        <f t="shared" si="600"/>
        <v>7250</v>
      </c>
      <c r="AF365" s="162">
        <f t="shared" si="600"/>
        <v>2920</v>
      </c>
      <c r="AG365" s="337">
        <f t="shared" si="600"/>
        <v>259156</v>
      </c>
      <c r="AH365" s="337">
        <f t="shared" si="600"/>
        <v>77416</v>
      </c>
      <c r="AI365" s="337">
        <f t="shared" si="600"/>
        <v>181740</v>
      </c>
      <c r="AJ365" s="162">
        <f t="shared" si="600"/>
        <v>56240</v>
      </c>
      <c r="AK365" s="162">
        <f t="shared" si="600"/>
        <v>73509</v>
      </c>
      <c r="AL365" s="162">
        <f t="shared" si="600"/>
        <v>16166</v>
      </c>
      <c r="AM365" s="337">
        <f t="shared" si="600"/>
        <v>145915</v>
      </c>
      <c r="AN365" s="338">
        <f t="shared" si="600"/>
        <v>918730</v>
      </c>
      <c r="AQ365" s="337">
        <f>+AQ81+AQ82-AQ91+AQ113</f>
        <v>1820.5</v>
      </c>
      <c r="AR365" s="337">
        <f>+AR81+AR82-AR91+AR113</f>
        <v>14397.555555555555</v>
      </c>
      <c r="AS365" s="337">
        <f>+AS81+AS82-AS91+AS113</f>
        <v>11059.428571428571</v>
      </c>
      <c r="AT365" s="337">
        <f>+AT81+AT82-AT91+AT113</f>
        <v>16521.81818181818</v>
      </c>
      <c r="AU365" s="337">
        <f>+AU81+AU82-AU91+AU113</f>
        <v>48638.333333333336</v>
      </c>
      <c r="AV365" s="338">
        <f t="shared" ref="AV365" si="601">+AV81+AV82-AV91+AV113</f>
        <v>31680.34482758621</v>
      </c>
      <c r="AX365" s="337">
        <f>+AX81+AX82-AX91+AX113</f>
        <v>24482</v>
      </c>
      <c r="AY365" s="337">
        <f>+AY81+AY82-AY91+AY113</f>
        <v>7744</v>
      </c>
      <c r="AZ365" s="337">
        <f>+AZ81+AZ82-AZ91+AZ113</f>
        <v>6113</v>
      </c>
      <c r="BA365" s="337">
        <f>+BA81+BA82-BA91+BA113</f>
        <v>14813</v>
      </c>
      <c r="BB365" s="337">
        <f>+BB81+BB82-BB91+BB113</f>
        <v>49400.5</v>
      </c>
      <c r="BC365" s="338">
        <f t="shared" ref="BC365" si="602">+BC81+BC82-BC91+BC113</f>
        <v>14961.5</v>
      </c>
    </row>
    <row r="366" spans="1:55" s="204" customFormat="1">
      <c r="A366" s="287"/>
      <c r="B366" s="173" t="s">
        <v>16</v>
      </c>
      <c r="C366" s="308"/>
      <c r="D366" s="161">
        <f t="shared" ref="D366:V366" si="603">IFERROR(+D88/D100,"-")</f>
        <v>0.13153552985431688</v>
      </c>
      <c r="E366" s="161">
        <f t="shared" si="603"/>
        <v>1.3808025662379322</v>
      </c>
      <c r="F366" s="161">
        <f t="shared" si="603"/>
        <v>1.0095223715335446</v>
      </c>
      <c r="G366" s="161">
        <f t="shared" si="603"/>
        <v>0.49451214772815599</v>
      </c>
      <c r="H366" s="161">
        <f t="shared" si="603"/>
        <v>1.4826783909115708</v>
      </c>
      <c r="I366" s="161">
        <f t="shared" si="603"/>
        <v>1.0486434588237059</v>
      </c>
      <c r="J366" s="161">
        <f t="shared" si="603"/>
        <v>0.80974695407685093</v>
      </c>
      <c r="K366" s="161">
        <f t="shared" si="603"/>
        <v>0.91966563378251787</v>
      </c>
      <c r="L366" s="347">
        <f t="shared" si="603"/>
        <v>0.76164502006344803</v>
      </c>
      <c r="M366" s="161">
        <f t="shared" si="603"/>
        <v>10.109348633142085</v>
      </c>
      <c r="N366" s="161">
        <f t="shared" si="603"/>
        <v>0.86575811979761708</v>
      </c>
      <c r="O366" s="161">
        <f t="shared" si="603"/>
        <v>2.5583692340023116</v>
      </c>
      <c r="P366" s="161">
        <f t="shared" si="603"/>
        <v>1.883586083853702</v>
      </c>
      <c r="Q366" s="161">
        <f t="shared" si="603"/>
        <v>0.73133960683844901</v>
      </c>
      <c r="R366" s="161">
        <f t="shared" si="603"/>
        <v>1.9742587910825098</v>
      </c>
      <c r="S366" s="161">
        <f t="shared" si="603"/>
        <v>3.0520282186948853</v>
      </c>
      <c r="T366" s="161">
        <f t="shared" si="603"/>
        <v>0.71778916544655935</v>
      </c>
      <c r="U366" s="161">
        <f t="shared" si="603"/>
        <v>4.830293663060278</v>
      </c>
      <c r="V366" s="161">
        <f t="shared" si="603"/>
        <v>2.4608996539792387</v>
      </c>
      <c r="W366" s="161"/>
      <c r="X366" s="161"/>
      <c r="Y366" s="161">
        <f t="shared" ref="Y366:AN366" si="604">IFERROR(+Y88/Y100,"-")</f>
        <v>2.6608789366542931</v>
      </c>
      <c r="Z366" s="161">
        <f t="shared" si="604"/>
        <v>0.2544714876902574</v>
      </c>
      <c r="AA366" s="161">
        <f t="shared" si="604"/>
        <v>0.51193446891613326</v>
      </c>
      <c r="AB366" s="161">
        <f t="shared" si="604"/>
        <v>2.1103762827822119</v>
      </c>
      <c r="AC366" s="161">
        <f t="shared" si="604"/>
        <v>0.58103301081388736</v>
      </c>
      <c r="AD366" s="161">
        <f t="shared" si="604"/>
        <v>1.3917503586800575</v>
      </c>
      <c r="AE366" s="161">
        <f t="shared" si="604"/>
        <v>2.8130774697938876</v>
      </c>
      <c r="AF366" s="161">
        <f t="shared" si="604"/>
        <v>0.62221291253549316</v>
      </c>
      <c r="AG366" s="347">
        <f t="shared" si="604"/>
        <v>1.430646308020449</v>
      </c>
      <c r="AH366" s="347">
        <f t="shared" si="604"/>
        <v>0.90116495672608476</v>
      </c>
      <c r="AI366" s="347">
        <f t="shared" si="604"/>
        <v>2.1947373862696442</v>
      </c>
      <c r="AJ366" s="161">
        <f t="shared" si="604"/>
        <v>3.0473962083033359</v>
      </c>
      <c r="AK366" s="161">
        <f t="shared" si="604"/>
        <v>47.846153846153847</v>
      </c>
      <c r="AL366" s="161">
        <f t="shared" si="604"/>
        <v>4.1827751196172249</v>
      </c>
      <c r="AM366" s="347">
        <f t="shared" si="604"/>
        <v>6.353918285331547</v>
      </c>
      <c r="AN366" s="348">
        <f t="shared" si="604"/>
        <v>1.0240193881293085</v>
      </c>
      <c r="AQ366" s="347">
        <f>IFERROR(+AQ88/AQ100,"-")</f>
        <v>0.91966563378251787</v>
      </c>
      <c r="AR366" s="347">
        <f>IFERROR(+AR88/AR100,"-")</f>
        <v>1.4306463080204492</v>
      </c>
      <c r="AS366" s="347">
        <f>IFERROR(+AS88/AS100,"-")</f>
        <v>0.90116495672608465</v>
      </c>
      <c r="AT366" s="347">
        <f>IFERROR(+AT88/AT100,"-")</f>
        <v>2.1947373862696442</v>
      </c>
      <c r="AU366" s="347">
        <f>IFERROR(+AU88/AU100,"-")</f>
        <v>6.353918285331547</v>
      </c>
      <c r="AV366" s="348">
        <f t="shared" ref="AV366" si="605">IFERROR(+AV88/AV100,"-")</f>
        <v>1.0240193881293085</v>
      </c>
      <c r="AX366" s="347">
        <f>IFERROR(+AX88/AX100,"-")</f>
        <v>0.92581639305399155</v>
      </c>
      <c r="AY366" s="347">
        <f>IFERROR(+AY88/AY100,"-")</f>
        <v>1.2319911486940371</v>
      </c>
      <c r="AZ366" s="347">
        <f>IFERROR(+AZ88/AZ100,"-")</f>
        <v>0.73133960683844901</v>
      </c>
      <c r="BA366" s="347">
        <f>IFERROR(+BA88/BA100,"-")</f>
        <v>1.9261117445838085</v>
      </c>
      <c r="BB366" s="347">
        <f>IFERROR(+BB88/BB100,"-")</f>
        <v>12.151674641148325</v>
      </c>
      <c r="BC366" s="348">
        <f t="shared" ref="BC366" si="606">IFERROR(+BC88/BC100,"-")</f>
        <v>1.1615974134834151</v>
      </c>
    </row>
    <row r="367" spans="1:55" s="204" customFormat="1">
      <c r="A367" s="287"/>
      <c r="B367" s="173" t="s">
        <v>15</v>
      </c>
      <c r="C367" s="308"/>
      <c r="D367" s="164">
        <f t="shared" ref="D367:V367" si="607">+D141</f>
        <v>8750</v>
      </c>
      <c r="E367" s="164">
        <f t="shared" si="607"/>
        <v>0</v>
      </c>
      <c r="F367" s="164">
        <f t="shared" si="607"/>
        <v>0</v>
      </c>
      <c r="G367" s="164">
        <f t="shared" si="607"/>
        <v>168000</v>
      </c>
      <c r="H367" s="164">
        <f t="shared" si="607"/>
        <v>0</v>
      </c>
      <c r="I367" s="164">
        <f t="shared" si="607"/>
        <v>30000</v>
      </c>
      <c r="J367" s="164">
        <f t="shared" si="607"/>
        <v>0</v>
      </c>
      <c r="K367" s="164">
        <f t="shared" si="607"/>
        <v>0</v>
      </c>
      <c r="L367" s="353">
        <f t="shared" si="607"/>
        <v>206750</v>
      </c>
      <c r="M367" s="164">
        <f t="shared" si="607"/>
        <v>0</v>
      </c>
      <c r="N367" s="164">
        <f t="shared" si="607"/>
        <v>0</v>
      </c>
      <c r="O367" s="164">
        <f t="shared" si="607"/>
        <v>0</v>
      </c>
      <c r="P367" s="164">
        <f t="shared" si="607"/>
        <v>0</v>
      </c>
      <c r="Q367" s="164">
        <f t="shared" si="607"/>
        <v>45000</v>
      </c>
      <c r="R367" s="164">
        <f t="shared" si="607"/>
        <v>0</v>
      </c>
      <c r="S367" s="164">
        <f t="shared" si="607"/>
        <v>0</v>
      </c>
      <c r="T367" s="164">
        <f t="shared" si="607"/>
        <v>0</v>
      </c>
      <c r="U367" s="164">
        <f t="shared" si="607"/>
        <v>0</v>
      </c>
      <c r="V367" s="164">
        <f t="shared" si="607"/>
        <v>0</v>
      </c>
      <c r="W367" s="164"/>
      <c r="X367" s="164"/>
      <c r="Y367" s="164">
        <f t="shared" ref="Y367:AN367" si="608">+Y141</f>
        <v>0</v>
      </c>
      <c r="Z367" s="164">
        <f t="shared" si="608"/>
        <v>25000</v>
      </c>
      <c r="AA367" s="164">
        <f t="shared" si="608"/>
        <v>0</v>
      </c>
      <c r="AB367" s="164">
        <f t="shared" si="608"/>
        <v>0</v>
      </c>
      <c r="AC367" s="164">
        <f t="shared" si="608"/>
        <v>11760</v>
      </c>
      <c r="AD367" s="164">
        <f t="shared" si="608"/>
        <v>0</v>
      </c>
      <c r="AE367" s="164">
        <f t="shared" si="608"/>
        <v>0</v>
      </c>
      <c r="AF367" s="164">
        <f t="shared" si="608"/>
        <v>0</v>
      </c>
      <c r="AG367" s="353">
        <f t="shared" si="608"/>
        <v>81760</v>
      </c>
      <c r="AH367" s="353">
        <f t="shared" si="608"/>
        <v>81760</v>
      </c>
      <c r="AI367" s="353">
        <f t="shared" si="608"/>
        <v>0</v>
      </c>
      <c r="AJ367" s="164">
        <f t="shared" si="608"/>
        <v>1000</v>
      </c>
      <c r="AK367" s="164">
        <f t="shared" si="608"/>
        <v>0</v>
      </c>
      <c r="AL367" s="164">
        <f t="shared" si="608"/>
        <v>0</v>
      </c>
      <c r="AM367" s="353">
        <f t="shared" si="608"/>
        <v>1000</v>
      </c>
      <c r="AN367" s="354">
        <f t="shared" si="608"/>
        <v>289510</v>
      </c>
      <c r="AQ367" s="353">
        <f>+AQ141</f>
        <v>0</v>
      </c>
      <c r="AR367" s="353">
        <f>+AR141</f>
        <v>4542.2222222222226</v>
      </c>
      <c r="AS367" s="353">
        <f>+AS141</f>
        <v>11680</v>
      </c>
      <c r="AT367" s="353">
        <f>+AT141</f>
        <v>0</v>
      </c>
      <c r="AU367" s="353">
        <f>+AU141</f>
        <v>333.33333333333331</v>
      </c>
      <c r="AV367" s="354">
        <f t="shared" ref="AV367" si="609">+AV141</f>
        <v>9983.1034482758623</v>
      </c>
      <c r="AX367" s="353">
        <f>+AX141</f>
        <v>4375</v>
      </c>
      <c r="AY367" s="353">
        <f>+AY141</f>
        <v>0</v>
      </c>
      <c r="AZ367" s="353">
        <f>+AZ141</f>
        <v>25000</v>
      </c>
      <c r="BA367" s="353">
        <f>+BA141</f>
        <v>0</v>
      </c>
      <c r="BB367" s="353">
        <f>+BB141</f>
        <v>500</v>
      </c>
      <c r="BC367" s="354">
        <f t="shared" ref="BC367" si="610">+BC141</f>
        <v>0</v>
      </c>
    </row>
    <row r="368" spans="1:55" s="204" customFormat="1">
      <c r="A368" s="287"/>
      <c r="B368" s="173" t="s">
        <v>14</v>
      </c>
      <c r="C368" s="308"/>
      <c r="D368" s="163">
        <f t="shared" ref="D368:V368" si="611">IFERROR(+D141/+D176,"-")</f>
        <v>3.3665111017917533E-2</v>
      </c>
      <c r="E368" s="163">
        <f t="shared" si="611"/>
        <v>0</v>
      </c>
      <c r="F368" s="163">
        <f t="shared" si="611"/>
        <v>0</v>
      </c>
      <c r="G368" s="163">
        <f t="shared" si="611"/>
        <v>0.20859226296531286</v>
      </c>
      <c r="H368" s="163">
        <f t="shared" si="611"/>
        <v>0</v>
      </c>
      <c r="I368" s="163">
        <f t="shared" si="611"/>
        <v>5.7673563784077869E-2</v>
      </c>
      <c r="J368" s="163">
        <f t="shared" si="611"/>
        <v>0</v>
      </c>
      <c r="K368" s="163">
        <f t="shared" si="611"/>
        <v>0</v>
      </c>
      <c r="L368" s="322">
        <f t="shared" si="611"/>
        <v>7.2863230693975142E-2</v>
      </c>
      <c r="M368" s="163">
        <f t="shared" si="611"/>
        <v>0</v>
      </c>
      <c r="N368" s="163">
        <f t="shared" si="611"/>
        <v>0</v>
      </c>
      <c r="O368" s="163">
        <f t="shared" si="611"/>
        <v>0</v>
      </c>
      <c r="P368" s="163">
        <f t="shared" si="611"/>
        <v>0</v>
      </c>
      <c r="Q368" s="163">
        <f t="shared" si="611"/>
        <v>0.45756352506939713</v>
      </c>
      <c r="R368" s="163">
        <f t="shared" si="611"/>
        <v>0</v>
      </c>
      <c r="S368" s="163">
        <f t="shared" si="611"/>
        <v>0</v>
      </c>
      <c r="T368" s="163">
        <f t="shared" si="611"/>
        <v>0</v>
      </c>
      <c r="U368" s="163">
        <f t="shared" si="611"/>
        <v>0</v>
      </c>
      <c r="V368" s="163">
        <f t="shared" si="611"/>
        <v>0</v>
      </c>
      <c r="W368" s="163"/>
      <c r="X368" s="163"/>
      <c r="Y368" s="163">
        <f t="shared" ref="Y368:AN368" si="612">IFERROR(+Y141/+Y176,"-")</f>
        <v>0</v>
      </c>
      <c r="Z368" s="163">
        <f t="shared" si="612"/>
        <v>0.17586189916782149</v>
      </c>
      <c r="AA368" s="163">
        <f t="shared" si="612"/>
        <v>0</v>
      </c>
      <c r="AB368" s="163">
        <f t="shared" si="612"/>
        <v>0</v>
      </c>
      <c r="AC368" s="163">
        <f t="shared" si="612"/>
        <v>0.15342065438605645</v>
      </c>
      <c r="AD368" s="163">
        <f t="shared" si="612"/>
        <v>0</v>
      </c>
      <c r="AE368" s="163">
        <f t="shared" si="612"/>
        <v>0</v>
      </c>
      <c r="AF368" s="163">
        <f t="shared" si="612"/>
        <v>0</v>
      </c>
      <c r="AG368" s="322">
        <f t="shared" si="612"/>
        <v>8.4647670636079211E-2</v>
      </c>
      <c r="AH368" s="322">
        <f t="shared" si="612"/>
        <v>0.14771187512420733</v>
      </c>
      <c r="AI368" s="322">
        <f t="shared" si="612"/>
        <v>0</v>
      </c>
      <c r="AJ368" s="163">
        <f t="shared" si="612"/>
        <v>7.3258999868133804E-3</v>
      </c>
      <c r="AK368" s="163">
        <f t="shared" si="612"/>
        <v>0</v>
      </c>
      <c r="AL368" s="163">
        <f t="shared" si="612"/>
        <v>0</v>
      </c>
      <c r="AM368" s="322">
        <f t="shared" si="612"/>
        <v>5.775406011042576E-3</v>
      </c>
      <c r="AN368" s="323">
        <f t="shared" si="612"/>
        <v>7.2804461766026868E-2</v>
      </c>
      <c r="AQ368" s="322">
        <f>IFERROR(+AQ141/+AQ176,"-")</f>
        <v>0</v>
      </c>
      <c r="AR368" s="322">
        <f>IFERROR(+AR141/+AR176,"-")</f>
        <v>8.4647670636079211E-2</v>
      </c>
      <c r="AS368" s="322">
        <f>IFERROR(+AS141/+AS176,"-")</f>
        <v>0.14771187512420733</v>
      </c>
      <c r="AT368" s="322">
        <f>IFERROR(+AT141/+AT176,"-")</f>
        <v>0</v>
      </c>
      <c r="AU368" s="322">
        <f>IFERROR(+AU141/+AU176,"-")</f>
        <v>5.775406011042576E-3</v>
      </c>
      <c r="AV368" s="323">
        <f t="shared" ref="AV368" si="613">IFERROR(+AV141/+AV176,"-")</f>
        <v>7.2804461766026868E-2</v>
      </c>
      <c r="AX368" s="322">
        <f>IFERROR(+AX141/+AX176,"-")</f>
        <v>1.5518366652005506E-2</v>
      </c>
      <c r="AY368" s="322">
        <f>IFERROR(+AY141/+AY176,"-")</f>
        <v>0</v>
      </c>
      <c r="AZ368" s="322">
        <f>IFERROR(+AZ141/+AZ176,"-")</f>
        <v>0.32614935031049419</v>
      </c>
      <c r="BA368" s="322">
        <f>IFERROR(+BA141/+BA176,"-")</f>
        <v>0</v>
      </c>
      <c r="BB368" s="322">
        <f>IFERROR(+BB141/+BB176,"-")</f>
        <v>2.2487069934787496E-2</v>
      </c>
      <c r="BC368" s="323">
        <f t="shared" ref="BC368" si="614">IFERROR(+BC141/+BC176,"-")</f>
        <v>0</v>
      </c>
    </row>
    <row r="369" spans="1:55" s="204" customFormat="1">
      <c r="A369" s="287"/>
      <c r="B369" s="173" t="s">
        <v>13</v>
      </c>
      <c r="C369" s="308"/>
      <c r="D369" s="163">
        <f t="shared" ref="D369:V369" si="615">+D296</f>
        <v>3.6785385879121092E-2</v>
      </c>
      <c r="E369" s="163">
        <f t="shared" si="615"/>
        <v>0.14089617886923853</v>
      </c>
      <c r="F369" s="163">
        <f t="shared" si="615"/>
        <v>0.19888385178948234</v>
      </c>
      <c r="G369" s="163">
        <f t="shared" si="615"/>
        <v>5.5803396825672744E-2</v>
      </c>
      <c r="H369" s="163">
        <f t="shared" si="615"/>
        <v>0.28186415698479078</v>
      </c>
      <c r="I369" s="163">
        <f t="shared" si="615"/>
        <v>0.49156524129657864</v>
      </c>
      <c r="J369" s="163">
        <f t="shared" si="615"/>
        <v>0.10917438454840497</v>
      </c>
      <c r="K369" s="163">
        <f t="shared" si="615"/>
        <v>4.9118073589423626E-2</v>
      </c>
      <c r="L369" s="322">
        <f t="shared" si="615"/>
        <v>0.18102468785991088</v>
      </c>
      <c r="M369" s="163">
        <f t="shared" si="615"/>
        <v>1.3950983159281212</v>
      </c>
      <c r="N369" s="163">
        <f t="shared" si="615"/>
        <v>7.7559348203700126E-2</v>
      </c>
      <c r="O369" s="163">
        <f t="shared" si="615"/>
        <v>0.60355978878754957</v>
      </c>
      <c r="P369" s="163">
        <f t="shared" si="615"/>
        <v>0.32213007420340461</v>
      </c>
      <c r="Q369" s="163">
        <f t="shared" si="615"/>
        <v>6.9641168515562249E-2</v>
      </c>
      <c r="R369" s="163">
        <f t="shared" si="615"/>
        <v>0.5270356378863047</v>
      </c>
      <c r="S369" s="163">
        <f t="shared" si="615"/>
        <v>0.29023255813953486</v>
      </c>
      <c r="T369" s="163">
        <f t="shared" si="615"/>
        <v>7.2500816883541236E-2</v>
      </c>
      <c r="U369" s="163">
        <f t="shared" si="615"/>
        <v>0.74251481375133777</v>
      </c>
      <c r="V369" s="163">
        <f t="shared" si="615"/>
        <v>0.23511353889214934</v>
      </c>
      <c r="W369" s="163"/>
      <c r="X369" s="163"/>
      <c r="Y369" s="163">
        <f t="shared" ref="Y369:AN369" si="616">+Y296</f>
        <v>0.77807523747198926</v>
      </c>
      <c r="Z369" s="163">
        <f t="shared" si="616"/>
        <v>1.7909775811250941E-2</v>
      </c>
      <c r="AA369" s="163">
        <f t="shared" si="616"/>
        <v>9.2686278183748666E-2</v>
      </c>
      <c r="AB369" s="163">
        <f t="shared" si="616"/>
        <v>0.33383940981503263</v>
      </c>
      <c r="AC369" s="163">
        <f t="shared" si="616"/>
        <v>1.7468559202630067E-2</v>
      </c>
      <c r="AD369" s="163">
        <f t="shared" si="616"/>
        <v>0.24560521340359628</v>
      </c>
      <c r="AE369" s="163">
        <f t="shared" si="616"/>
        <v>0.33728774133519424</v>
      </c>
      <c r="AF369" s="163">
        <f t="shared" si="616"/>
        <v>5.2662903313073745E-2</v>
      </c>
      <c r="AG369" s="322">
        <f t="shared" si="616"/>
        <v>0.26830909651863677</v>
      </c>
      <c r="AH369" s="322">
        <f t="shared" si="616"/>
        <v>0.13986377843218731</v>
      </c>
      <c r="AI369" s="322">
        <f t="shared" si="616"/>
        <v>0.44071429957126507</v>
      </c>
      <c r="AJ369" s="163">
        <f t="shared" si="616"/>
        <v>0.4120086152583845</v>
      </c>
      <c r="AK369" s="163">
        <f t="shared" si="616"/>
        <v>5.1008951495385473</v>
      </c>
      <c r="AL369" s="163">
        <f t="shared" si="616"/>
        <v>0.72705194513154936</v>
      </c>
      <c r="AM369" s="322">
        <f t="shared" si="616"/>
        <v>0.84271836810127754</v>
      </c>
      <c r="AN369" s="323">
        <f t="shared" si="616"/>
        <v>0.23103741894339352</v>
      </c>
      <c r="AQ369" s="322">
        <f>+AQ296</f>
        <v>4.9118073589423626E-2</v>
      </c>
      <c r="AR369" s="322">
        <f>+AR296</f>
        <v>0.26830909651863677</v>
      </c>
      <c r="AS369" s="322">
        <f>+AS296</f>
        <v>0.13986377843218731</v>
      </c>
      <c r="AT369" s="322">
        <f>+AT296</f>
        <v>0.44071429957126501</v>
      </c>
      <c r="AU369" s="322">
        <f>+AU296</f>
        <v>0.84271836810127754</v>
      </c>
      <c r="AV369" s="323">
        <f t="shared" ref="AV369" si="617">+AV296</f>
        <v>0.23103741894339355</v>
      </c>
      <c r="AX369" s="322">
        <f>+AX296</f>
        <v>8.6839006257005427E-2</v>
      </c>
      <c r="AY369" s="322">
        <f>+AY296</f>
        <v>0.15844339188345899</v>
      </c>
      <c r="AZ369" s="322">
        <f>+AZ296</f>
        <v>7.9750039137922044E-2</v>
      </c>
      <c r="BA369" s="322">
        <f>+BA296</f>
        <v>0.38667153932496279</v>
      </c>
      <c r="BB369" s="322">
        <f>+BB296</f>
        <v>2.2217449966269394</v>
      </c>
      <c r="BC369" s="323">
        <f t="shared" ref="BC369" si="618">+BC296</f>
        <v>0.28757183769965594</v>
      </c>
    </row>
    <row r="370" spans="1:55" s="204" customFormat="1">
      <c r="A370" s="287"/>
      <c r="B370" s="173" t="s">
        <v>12</v>
      </c>
      <c r="C370" s="308"/>
      <c r="D370" s="163">
        <f t="shared" ref="D370:V370" si="619">IFERROR(+D368+D369,"-")</f>
        <v>7.0450496897038625E-2</v>
      </c>
      <c r="E370" s="163">
        <f t="shared" si="619"/>
        <v>0.14089617886923853</v>
      </c>
      <c r="F370" s="163">
        <f t="shared" si="619"/>
        <v>0.19888385178948234</v>
      </c>
      <c r="G370" s="163">
        <f t="shared" si="619"/>
        <v>0.26439565979098562</v>
      </c>
      <c r="H370" s="163">
        <f t="shared" si="619"/>
        <v>0.28186415698479078</v>
      </c>
      <c r="I370" s="163">
        <f t="shared" si="619"/>
        <v>0.54923880508065648</v>
      </c>
      <c r="J370" s="163">
        <f t="shared" si="619"/>
        <v>0.10917438454840497</v>
      </c>
      <c r="K370" s="163">
        <f t="shared" si="619"/>
        <v>4.9118073589423626E-2</v>
      </c>
      <c r="L370" s="322">
        <f t="shared" si="619"/>
        <v>0.25388791855388604</v>
      </c>
      <c r="M370" s="163">
        <f t="shared" si="619"/>
        <v>1.3950983159281212</v>
      </c>
      <c r="N370" s="163">
        <f t="shared" si="619"/>
        <v>7.7559348203700126E-2</v>
      </c>
      <c r="O370" s="163">
        <f t="shared" si="619"/>
        <v>0.60355978878754957</v>
      </c>
      <c r="P370" s="163">
        <f t="shared" si="619"/>
        <v>0.32213007420340461</v>
      </c>
      <c r="Q370" s="163">
        <f t="shared" si="619"/>
        <v>0.52720469358495936</v>
      </c>
      <c r="R370" s="163">
        <f t="shared" si="619"/>
        <v>0.5270356378863047</v>
      </c>
      <c r="S370" s="163">
        <f t="shared" si="619"/>
        <v>0.29023255813953486</v>
      </c>
      <c r="T370" s="163">
        <f t="shared" si="619"/>
        <v>7.2500816883541236E-2</v>
      </c>
      <c r="U370" s="163">
        <f t="shared" si="619"/>
        <v>0.74251481375133777</v>
      </c>
      <c r="V370" s="163">
        <f t="shared" si="619"/>
        <v>0.23511353889214934</v>
      </c>
      <c r="W370" s="163"/>
      <c r="X370" s="163"/>
      <c r="Y370" s="163">
        <f t="shared" ref="Y370:AN370" si="620">IFERROR(+Y368+Y369,"-")</f>
        <v>0.77807523747198926</v>
      </c>
      <c r="Z370" s="163">
        <f t="shared" si="620"/>
        <v>0.19377167497907244</v>
      </c>
      <c r="AA370" s="163">
        <f t="shared" si="620"/>
        <v>9.2686278183748666E-2</v>
      </c>
      <c r="AB370" s="163">
        <f t="shared" si="620"/>
        <v>0.33383940981503263</v>
      </c>
      <c r="AC370" s="163">
        <f t="shared" si="620"/>
        <v>0.17088921358868653</v>
      </c>
      <c r="AD370" s="163">
        <f t="shared" si="620"/>
        <v>0.24560521340359628</v>
      </c>
      <c r="AE370" s="163">
        <f t="shared" si="620"/>
        <v>0.33728774133519424</v>
      </c>
      <c r="AF370" s="163">
        <f t="shared" si="620"/>
        <v>5.2662903313073745E-2</v>
      </c>
      <c r="AG370" s="322">
        <f t="shared" si="620"/>
        <v>0.35295676715471597</v>
      </c>
      <c r="AH370" s="322">
        <f t="shared" si="620"/>
        <v>0.28757565355639464</v>
      </c>
      <c r="AI370" s="322">
        <f t="shared" si="620"/>
        <v>0.44071429957126507</v>
      </c>
      <c r="AJ370" s="163">
        <f t="shared" si="620"/>
        <v>0.41933451524519788</v>
      </c>
      <c r="AK370" s="163">
        <f t="shared" si="620"/>
        <v>5.1008951495385473</v>
      </c>
      <c r="AL370" s="163">
        <f t="shared" si="620"/>
        <v>0.72705194513154936</v>
      </c>
      <c r="AM370" s="322">
        <f t="shared" si="620"/>
        <v>0.84849377411232008</v>
      </c>
      <c r="AN370" s="323">
        <f t="shared" si="620"/>
        <v>0.30384188070942042</v>
      </c>
      <c r="AQ370" s="322">
        <f>IFERROR(+AQ368+AQ369,"-")</f>
        <v>4.9118073589423626E-2</v>
      </c>
      <c r="AR370" s="322">
        <f>IFERROR(+AR368+AR369,"-")</f>
        <v>0.35295676715471597</v>
      </c>
      <c r="AS370" s="322">
        <f>IFERROR(+AS368+AS369,"-")</f>
        <v>0.28757565355639464</v>
      </c>
      <c r="AT370" s="322">
        <f>IFERROR(+AT368+AT369,"-")</f>
        <v>0.44071429957126501</v>
      </c>
      <c r="AU370" s="322">
        <f>IFERROR(+AU368+AU369,"-")</f>
        <v>0.84849377411232008</v>
      </c>
      <c r="AV370" s="323">
        <f t="shared" ref="AV370" si="621">IFERROR(+AV368+AV369,"-")</f>
        <v>0.30384188070942042</v>
      </c>
      <c r="AX370" s="322">
        <f>IFERROR(+AX368+AX369,"-")</f>
        <v>0.10235737290901094</v>
      </c>
      <c r="AY370" s="322">
        <f>IFERROR(+AY368+AY369,"-")</f>
        <v>0.15844339188345899</v>
      </c>
      <c r="AZ370" s="322">
        <f>IFERROR(+AZ368+AZ369,"-")</f>
        <v>0.40589938944841625</v>
      </c>
      <c r="BA370" s="322">
        <f>IFERROR(+BA368+BA369,"-")</f>
        <v>0.38667153932496279</v>
      </c>
      <c r="BB370" s="322">
        <f>IFERROR(+BB368+BB369,"-")</f>
        <v>2.244232066561727</v>
      </c>
      <c r="BC370" s="323">
        <f t="shared" ref="BC370" si="622">IFERROR(+BC368+BC369,"-")</f>
        <v>0.28757183769965594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3">IFERROR(+(D13+D16+D26+D28+D33)/D42,"-")</f>
        <v>0.44134540074841178</v>
      </c>
      <c r="E373" s="166">
        <f t="shared" si="623"/>
        <v>0.40419264170660518</v>
      </c>
      <c r="F373" s="166">
        <f t="shared" si="623"/>
        <v>0.43887427016160907</v>
      </c>
      <c r="G373" s="166">
        <f t="shared" si="623"/>
        <v>0.397146041262261</v>
      </c>
      <c r="H373" s="166">
        <f t="shared" si="623"/>
        <v>0.51670986222889104</v>
      </c>
      <c r="I373" s="166">
        <f t="shared" si="623"/>
        <v>0.42816151114313655</v>
      </c>
      <c r="J373" s="166">
        <f t="shared" si="623"/>
        <v>0.4437908674310348</v>
      </c>
      <c r="K373" s="166">
        <f t="shared" si="623"/>
        <v>0.45095521923017007</v>
      </c>
      <c r="L373" s="357">
        <f t="shared" si="623"/>
        <v>0.43264704174508967</v>
      </c>
      <c r="M373" s="166">
        <f t="shared" si="623"/>
        <v>0.69514874915483438</v>
      </c>
      <c r="N373" s="166">
        <f t="shared" si="623"/>
        <v>0.6097847088048578</v>
      </c>
      <c r="O373" s="166">
        <f t="shared" si="623"/>
        <v>0.57746921548598562</v>
      </c>
      <c r="P373" s="166">
        <f t="shared" si="623"/>
        <v>0.66395899473245479</v>
      </c>
      <c r="Q373" s="166">
        <f t="shared" si="623"/>
        <v>0.63601732076299056</v>
      </c>
      <c r="R373" s="166">
        <f t="shared" si="623"/>
        <v>0.44597766267400452</v>
      </c>
      <c r="S373" s="166">
        <f t="shared" si="623"/>
        <v>0.71806072372323793</v>
      </c>
      <c r="T373" s="166">
        <f t="shared" si="623"/>
        <v>0.54904033563476595</v>
      </c>
      <c r="U373" s="166">
        <f t="shared" si="623"/>
        <v>0.66151396536853979</v>
      </c>
      <c r="V373" s="166">
        <f t="shared" si="623"/>
        <v>0.73640579472237044</v>
      </c>
      <c r="W373" s="166"/>
      <c r="X373" s="166"/>
      <c r="Y373" s="166">
        <f t="shared" ref="Y373:AN373" si="624">IFERROR(+(Y13+Y16+Y26+Y28+Y33)/Y42,"-")</f>
        <v>0.67605019623043749</v>
      </c>
      <c r="Z373" s="166">
        <f t="shared" si="624"/>
        <v>0.53681664568285736</v>
      </c>
      <c r="AA373" s="166">
        <f t="shared" si="624"/>
        <v>0.59308060083574898</v>
      </c>
      <c r="AB373" s="166">
        <f t="shared" si="624"/>
        <v>0.51112687125031142</v>
      </c>
      <c r="AC373" s="166">
        <f t="shared" si="624"/>
        <v>0.53705483841435508</v>
      </c>
      <c r="AD373" s="166">
        <f t="shared" si="624"/>
        <v>0.55838247069957048</v>
      </c>
      <c r="AE373" s="166">
        <f t="shared" si="624"/>
        <v>0.65094572368421055</v>
      </c>
      <c r="AF373" s="166">
        <f t="shared" si="624"/>
        <v>0.47018527664048687</v>
      </c>
      <c r="AG373" s="357">
        <f t="shared" si="624"/>
        <v>0.58478963120213501</v>
      </c>
      <c r="AH373" s="357">
        <f t="shared" si="624"/>
        <v>0.55672193085419419</v>
      </c>
      <c r="AI373" s="357">
        <f t="shared" si="624"/>
        <v>0.62143295277754784</v>
      </c>
      <c r="AJ373" s="166">
        <f t="shared" si="624"/>
        <v>0.88610270515101186</v>
      </c>
      <c r="AK373" s="166">
        <f t="shared" si="624"/>
        <v>0.6329678062510995</v>
      </c>
      <c r="AL373" s="166">
        <f t="shared" si="624"/>
        <v>0.80775422132410868</v>
      </c>
      <c r="AM373" s="357">
        <f t="shared" si="624"/>
        <v>0.85284683441681064</v>
      </c>
      <c r="AN373" s="358">
        <f t="shared" si="624"/>
        <v>0.48702048393926856</v>
      </c>
      <c r="AQ373" s="357">
        <f>IFERROR(+(AQ13+AQ16+AQ26+AQ28+AQ33)/AQ42,"-")</f>
        <v>0.45095521923017007</v>
      </c>
      <c r="AR373" s="357">
        <f>IFERROR(+(AR13+AR16+AR26+AR28+AR33)/AR42,"-")</f>
        <v>0.58478963120213512</v>
      </c>
      <c r="AS373" s="357">
        <f>IFERROR(+(AS13+AS16+AS26+AS28+AS33)/AS42,"-")</f>
        <v>0.55672193085419419</v>
      </c>
      <c r="AT373" s="357">
        <f>IFERROR(+(AT13+AT16+AT26+AT28+AT33)/AT42,"-")</f>
        <v>0.62143295277754773</v>
      </c>
      <c r="AU373" s="357">
        <f>IFERROR(+(AU13+AU16+AU26+AU28+AU33)/AU42,"-")</f>
        <v>0.85284683441681064</v>
      </c>
      <c r="AV373" s="358">
        <f t="shared" ref="AV373" si="625">IFERROR(+(AV13+AV16+AV26+AV28+AV33)/AV42,"-")</f>
        <v>0.48702048393926844</v>
      </c>
      <c r="AX373" s="357">
        <f>IFERROR(+(AX13+AX16+AX26+AX28+AX33)/AX42,"-")</f>
        <v>0.47191974505139367</v>
      </c>
      <c r="AY373" s="357">
        <f>IFERROR(+(AY13+AY16+AY26+AY28+AY33)/AY42,"-")</f>
        <v>0.560301275052279</v>
      </c>
      <c r="AZ373" s="357">
        <f>IFERROR(+(AZ13+AZ16+AZ26+AZ28+AZ33)/AZ42,"-")</f>
        <v>0.54619838872104731</v>
      </c>
      <c r="BA373" s="357">
        <f>IFERROR(+(BA13+BA16+BA26+BA28+BA33)/BA42,"-")</f>
        <v>0.59675136557641695</v>
      </c>
      <c r="BB373" s="357">
        <f>IFERROR(+(BB13+BB16+BB26+BB28+BB33)/BB42,"-")</f>
        <v>0.83799705449189987</v>
      </c>
      <c r="BC373" s="358">
        <f t="shared" ref="BC373" si="626">IFERROR(+(BC13+BC16+BC26+BC28+BC33)/BC42,"-")</f>
        <v>0.55259460245166914</v>
      </c>
    </row>
    <row r="374" spans="1:55" s="204" customFormat="1">
      <c r="A374" s="287"/>
      <c r="B374" s="173" t="s">
        <v>9</v>
      </c>
      <c r="C374" s="308"/>
      <c r="D374" s="166">
        <f t="shared" ref="D374:V374" si="627">IFERROR(+(D20+D21)/D42,"-")</f>
        <v>0.24310019021097257</v>
      </c>
      <c r="E374" s="166">
        <f t="shared" si="627"/>
        <v>8.7600446830744833E-2</v>
      </c>
      <c r="F374" s="166">
        <f t="shared" si="627"/>
        <v>0.22315380532372639</v>
      </c>
      <c r="G374" s="166">
        <f t="shared" si="627"/>
        <v>0.15397226564513081</v>
      </c>
      <c r="H374" s="166">
        <f t="shared" si="627"/>
        <v>0.2329013777110899</v>
      </c>
      <c r="I374" s="166">
        <f t="shared" si="627"/>
        <v>0.16881658860466314</v>
      </c>
      <c r="J374" s="166">
        <f t="shared" si="627"/>
        <v>0.20507978771577098</v>
      </c>
      <c r="K374" s="166">
        <f t="shared" si="627"/>
        <v>0.2416753697110974</v>
      </c>
      <c r="L374" s="357">
        <f t="shared" si="627"/>
        <v>0.19227767676064453</v>
      </c>
      <c r="M374" s="166">
        <f t="shared" si="627"/>
        <v>0.19020453008789723</v>
      </c>
      <c r="N374" s="166">
        <f t="shared" si="627"/>
        <v>0.25526727389824272</v>
      </c>
      <c r="O374" s="166">
        <f t="shared" si="627"/>
        <v>0.23570217876906843</v>
      </c>
      <c r="P374" s="166">
        <f t="shared" si="627"/>
        <v>0.20429916818899313</v>
      </c>
      <c r="Q374" s="166">
        <f t="shared" si="627"/>
        <v>0.22816633779142001</v>
      </c>
      <c r="R374" s="166">
        <f t="shared" si="627"/>
        <v>0.36787795403043055</v>
      </c>
      <c r="S374" s="166">
        <f t="shared" si="627"/>
        <v>0.17640079814485252</v>
      </c>
      <c r="T374" s="166">
        <f t="shared" si="627"/>
        <v>0.29515047405107198</v>
      </c>
      <c r="U374" s="166">
        <f t="shared" si="627"/>
        <v>0.13843738251619894</v>
      </c>
      <c r="V374" s="166">
        <f t="shared" si="627"/>
        <v>0.18894406369269914</v>
      </c>
      <c r="W374" s="166"/>
      <c r="X374" s="166"/>
      <c r="Y374" s="166">
        <f t="shared" ref="Y374:AN374" si="628">IFERROR(+(Y20+Y21)/Y42,"-")</f>
        <v>0.26115606376277922</v>
      </c>
      <c r="Z374" s="166">
        <f t="shared" si="628"/>
        <v>0.24445033463653834</v>
      </c>
      <c r="AA374" s="166">
        <f t="shared" si="628"/>
        <v>0.28046530888830329</v>
      </c>
      <c r="AB374" s="166">
        <f t="shared" si="628"/>
        <v>0.18746046654271531</v>
      </c>
      <c r="AC374" s="166">
        <f t="shared" si="628"/>
        <v>0.23673670237114347</v>
      </c>
      <c r="AD374" s="166">
        <f t="shared" si="628"/>
        <v>0.23010846618621242</v>
      </c>
      <c r="AE374" s="166">
        <f t="shared" si="628"/>
        <v>0.21698190789473684</v>
      </c>
      <c r="AF374" s="166">
        <f t="shared" si="628"/>
        <v>0.22239569227828138</v>
      </c>
      <c r="AG374" s="357">
        <f t="shared" si="628"/>
        <v>0.23646018122749732</v>
      </c>
      <c r="AH374" s="357">
        <f t="shared" si="628"/>
        <v>0.24064795336088415</v>
      </c>
      <c r="AI374" s="357">
        <f t="shared" si="628"/>
        <v>0.23099290464031855</v>
      </c>
      <c r="AJ374" s="166">
        <f t="shared" si="628"/>
        <v>3.423942654211988E-2</v>
      </c>
      <c r="AK374" s="166">
        <f t="shared" si="628"/>
        <v>0.21151703512578432</v>
      </c>
      <c r="AL374" s="166">
        <f t="shared" si="628"/>
        <v>8.5248484433332189E-2</v>
      </c>
      <c r="AM374" s="357">
        <f t="shared" si="628"/>
        <v>5.6961865964378688E-2</v>
      </c>
      <c r="AN374" s="358">
        <f t="shared" si="628"/>
        <v>0.19689521747010222</v>
      </c>
      <c r="AQ374" s="357">
        <f>IFERROR(+(AQ20+AQ21)/AQ42,"-")</f>
        <v>0.2416753697110974</v>
      </c>
      <c r="AR374" s="357">
        <f>IFERROR(+(AR20+AR21)/AR42,"-")</f>
        <v>0.23646018122749735</v>
      </c>
      <c r="AS374" s="357">
        <f>IFERROR(+(AS20+AS21)/AS42,"-")</f>
        <v>0.24064795336088415</v>
      </c>
      <c r="AT374" s="357">
        <f>IFERROR(+(AT20+AT21)/AT42,"-")</f>
        <v>0.23099290464031849</v>
      </c>
      <c r="AU374" s="357">
        <f>IFERROR(+(AU20+AU21)/AU42,"-")</f>
        <v>5.6961865964378702E-2</v>
      </c>
      <c r="AV374" s="358">
        <f t="shared" ref="AV374" si="629">IFERROR(+(AV20+AV21)/AV42,"-")</f>
        <v>0.19689521747010219</v>
      </c>
      <c r="AX374" s="357">
        <f>IFERROR(+(AX20+AX21)/AX42,"-")</f>
        <v>0.23746876729954966</v>
      </c>
      <c r="AY374" s="357">
        <f>IFERROR(+(AY20+AY21)/AY42,"-")</f>
        <v>0.24242648555619298</v>
      </c>
      <c r="AZ374" s="357">
        <f>IFERROR(+(AZ20+AZ21)/AZ42,"-")</f>
        <v>0.23891101345784124</v>
      </c>
      <c r="BA374" s="357">
        <f>IFERROR(+(BA20+BA21)/BA42,"-")</f>
        <v>0.20500232203277383</v>
      </c>
      <c r="BB374" s="357">
        <f>IFERROR(+(BB20+BB21)/BB42,"-")</f>
        <v>0.19371853272596501</v>
      </c>
      <c r="BC374" s="358">
        <f t="shared" ref="BC374" si="630">IFERROR(+(BC20+BC21)/BC42,"-")</f>
        <v>0.25208747193823988</v>
      </c>
    </row>
    <row r="375" spans="1:55" s="204" customFormat="1">
      <c r="A375" s="287"/>
      <c r="B375" s="173" t="s">
        <v>8</v>
      </c>
      <c r="C375" s="308"/>
      <c r="D375" s="166">
        <f t="shared" ref="D375:V375" si="631">IFERROR(+D22/D42,"-")</f>
        <v>0.16659000211345526</v>
      </c>
      <c r="E375" s="166">
        <f t="shared" si="631"/>
        <v>9.3834456415985007E-2</v>
      </c>
      <c r="F375" s="166">
        <f t="shared" si="631"/>
        <v>9.5361785266581595E-2</v>
      </c>
      <c r="G375" s="166">
        <f t="shared" si="631"/>
        <v>8.5999905519385703E-2</v>
      </c>
      <c r="H375" s="166">
        <f t="shared" si="631"/>
        <v>6.3320147319601686E-2</v>
      </c>
      <c r="I375" s="166">
        <f t="shared" si="631"/>
        <v>7.2985292603839624E-2</v>
      </c>
      <c r="J375" s="166">
        <f t="shared" si="631"/>
        <v>0.11818725207846546</v>
      </c>
      <c r="K375" s="166">
        <f t="shared" si="631"/>
        <v>8.7467039022335574E-2</v>
      </c>
      <c r="L375" s="357">
        <f t="shared" si="631"/>
        <v>9.324112788019169E-2</v>
      </c>
      <c r="M375" s="166">
        <f t="shared" si="631"/>
        <v>1.7621703853955374E-2</v>
      </c>
      <c r="N375" s="166">
        <f t="shared" si="631"/>
        <v>2.2173153003956204E-2</v>
      </c>
      <c r="O375" s="166">
        <f t="shared" si="631"/>
        <v>8.1021922390472234E-2</v>
      </c>
      <c r="P375" s="166">
        <f t="shared" si="631"/>
        <v>4.5758473298689324E-2</v>
      </c>
      <c r="Q375" s="166">
        <f t="shared" si="631"/>
        <v>6.3180589052108452E-2</v>
      </c>
      <c r="R375" s="166">
        <f t="shared" si="631"/>
        <v>8.62131757850437E-2</v>
      </c>
      <c r="S375" s="166">
        <f t="shared" si="631"/>
        <v>4.0257779215876609E-2</v>
      </c>
      <c r="T375" s="166">
        <f t="shared" si="631"/>
        <v>5.6522744540979816E-2</v>
      </c>
      <c r="U375" s="166">
        <f t="shared" si="631"/>
        <v>8.666710895862359E-2</v>
      </c>
      <c r="V375" s="166">
        <f t="shared" si="631"/>
        <v>3.4883243731275906E-3</v>
      </c>
      <c r="W375" s="166"/>
      <c r="X375" s="166"/>
      <c r="Y375" s="166">
        <f t="shared" ref="Y375:AN375" si="632">IFERROR(+Y22/Y42,"-")</f>
        <v>3.5531437246636628E-3</v>
      </c>
      <c r="Z375" s="166">
        <f t="shared" si="632"/>
        <v>0.14462924922139023</v>
      </c>
      <c r="AA375" s="166">
        <f t="shared" si="632"/>
        <v>6.3979972141700855E-2</v>
      </c>
      <c r="AB375" s="166">
        <f t="shared" si="632"/>
        <v>0.20425140403672537</v>
      </c>
      <c r="AC375" s="166">
        <f t="shared" si="632"/>
        <v>0.10287924562849034</v>
      </c>
      <c r="AD375" s="166">
        <f t="shared" si="632"/>
        <v>9.2724029991992432E-2</v>
      </c>
      <c r="AE375" s="166">
        <f t="shared" si="632"/>
        <v>4.3215460526315787E-2</v>
      </c>
      <c r="AF375" s="166">
        <f t="shared" si="632"/>
        <v>0.22575711714008062</v>
      </c>
      <c r="AG375" s="357">
        <f t="shared" si="632"/>
        <v>8.9005476594440178E-2</v>
      </c>
      <c r="AH375" s="357">
        <f t="shared" si="632"/>
        <v>0.10996153508500973</v>
      </c>
      <c r="AI375" s="357">
        <f t="shared" si="632"/>
        <v>6.1646641324580337E-2</v>
      </c>
      <c r="AJ375" s="166">
        <f t="shared" si="632"/>
        <v>4.4702932276042247E-3</v>
      </c>
      <c r="AK375" s="166">
        <f t="shared" si="632"/>
        <v>0</v>
      </c>
      <c r="AL375" s="166">
        <f t="shared" si="632"/>
        <v>0</v>
      </c>
      <c r="AM375" s="357">
        <f t="shared" si="632"/>
        <v>3.429192956306744E-3</v>
      </c>
      <c r="AN375" s="358">
        <f t="shared" si="632"/>
        <v>8.8336045301343258E-2</v>
      </c>
      <c r="AQ375" s="357">
        <f>IFERROR(+AQ22/AQ42,"-")</f>
        <v>8.7467039022335574E-2</v>
      </c>
      <c r="AR375" s="357">
        <f>IFERROR(+AR22/AR42,"-")</f>
        <v>8.9005476594440178E-2</v>
      </c>
      <c r="AS375" s="357">
        <f>IFERROR(+AS22/AS42,"-")</f>
        <v>0.10996153508500975</v>
      </c>
      <c r="AT375" s="357">
        <f>IFERROR(+AT22/AT42,"-")</f>
        <v>6.1646641324580337E-2</v>
      </c>
      <c r="AU375" s="357">
        <f>IFERROR(+AU22/AU42,"-")</f>
        <v>3.4291929563067445E-3</v>
      </c>
      <c r="AV375" s="358">
        <f t="shared" ref="AV375" si="633">IFERROR(+AV22/AV42,"-")</f>
        <v>8.8336045301343244E-2</v>
      </c>
      <c r="AX375" s="357">
        <f>IFERROR(+AX22/AX42,"-")</f>
        <v>0.10852970659963793</v>
      </c>
      <c r="AY375" s="357">
        <f>IFERROR(+AY22/AY42,"-")</f>
        <v>6.7925680552214221E-2</v>
      </c>
      <c r="AZ375" s="357">
        <f>IFERROR(+AZ22/AZ42,"-")</f>
        <v>8.2600933809393026E-2</v>
      </c>
      <c r="BA375" s="357">
        <f>IFERROR(+BA22/BA42,"-")</f>
        <v>3.3017094584134987E-2</v>
      </c>
      <c r="BB375" s="357">
        <f>IFERROR(+BB22/BB42,"-")</f>
        <v>1.1662157070931945E-2</v>
      </c>
      <c r="BC375" s="358">
        <f t="shared" ref="BC375" si="634">IFERROR(+BC22/BC42,"-")</f>
        <v>9.699274835667103E-2</v>
      </c>
    </row>
    <row r="376" spans="1:55" s="204" customFormat="1">
      <c r="A376" s="287"/>
      <c r="B376" s="173" t="s">
        <v>7</v>
      </c>
      <c r="C376" s="308"/>
      <c r="D376" s="166">
        <f t="shared" ref="D376:V376" si="635">IFERROR(+(D30-D26-D28)/D42,"-")</f>
        <v>3.223951664035208E-2</v>
      </c>
      <c r="E376" s="166">
        <f t="shared" si="635"/>
        <v>0.20936182479910634</v>
      </c>
      <c r="F376" s="166">
        <f t="shared" si="635"/>
        <v>9.5822557511829873E-2</v>
      </c>
      <c r="G376" s="166">
        <f t="shared" si="635"/>
        <v>0.24631955061584182</v>
      </c>
      <c r="H376" s="166">
        <f t="shared" si="635"/>
        <v>9.3193288773700728E-2</v>
      </c>
      <c r="I376" s="166">
        <f t="shared" si="635"/>
        <v>0.14207499099284573</v>
      </c>
      <c r="J376" s="166">
        <f t="shared" si="635"/>
        <v>0.13445724428988026</v>
      </c>
      <c r="K376" s="166">
        <f t="shared" si="635"/>
        <v>9.8533849553692501E-2</v>
      </c>
      <c r="L376" s="357">
        <f t="shared" si="635"/>
        <v>0.14743711544115032</v>
      </c>
      <c r="M376" s="166">
        <f t="shared" si="635"/>
        <v>0</v>
      </c>
      <c r="N376" s="166">
        <f t="shared" si="635"/>
        <v>0</v>
      </c>
      <c r="O376" s="166">
        <f t="shared" si="635"/>
        <v>1.1786231436685488E-3</v>
      </c>
      <c r="P376" s="166">
        <f t="shared" si="635"/>
        <v>5.6754695564265826E-3</v>
      </c>
      <c r="Q376" s="166">
        <f t="shared" si="635"/>
        <v>0</v>
      </c>
      <c r="R376" s="166">
        <f t="shared" si="635"/>
        <v>0</v>
      </c>
      <c r="S376" s="166">
        <f t="shared" si="635"/>
        <v>0</v>
      </c>
      <c r="T376" s="166">
        <f t="shared" si="635"/>
        <v>1.6666116084701529E-2</v>
      </c>
      <c r="U376" s="166">
        <f t="shared" si="635"/>
        <v>6.6343793538114506E-4</v>
      </c>
      <c r="V376" s="166">
        <f t="shared" si="635"/>
        <v>0</v>
      </c>
      <c r="W376" s="166"/>
      <c r="X376" s="166"/>
      <c r="Y376" s="166">
        <f t="shared" ref="Y376:AN376" si="636">IFERROR(+(Y30-Y26-Y28)/Y42,"-")</f>
        <v>0</v>
      </c>
      <c r="Z376" s="166">
        <f t="shared" si="636"/>
        <v>2.1999867470677888E-3</v>
      </c>
      <c r="AA376" s="166">
        <f t="shared" si="636"/>
        <v>0</v>
      </c>
      <c r="AB376" s="166">
        <f t="shared" si="636"/>
        <v>0</v>
      </c>
      <c r="AC376" s="166">
        <f t="shared" si="636"/>
        <v>0</v>
      </c>
      <c r="AD376" s="166">
        <f t="shared" si="636"/>
        <v>6.5516488316226251E-3</v>
      </c>
      <c r="AE376" s="166">
        <f t="shared" si="636"/>
        <v>0</v>
      </c>
      <c r="AF376" s="166">
        <f t="shared" si="636"/>
        <v>0</v>
      </c>
      <c r="AG376" s="357">
        <f t="shared" si="636"/>
        <v>1.9847936818014858E-3</v>
      </c>
      <c r="AH376" s="357">
        <f t="shared" si="636"/>
        <v>2.9360793099075608E-3</v>
      </c>
      <c r="AI376" s="357">
        <f t="shared" si="636"/>
        <v>7.4285847697032597E-4</v>
      </c>
      <c r="AJ376" s="166">
        <f t="shared" si="636"/>
        <v>1.1290608445637691E-3</v>
      </c>
      <c r="AK376" s="166">
        <f t="shared" si="636"/>
        <v>0</v>
      </c>
      <c r="AL376" s="166">
        <f t="shared" si="636"/>
        <v>2.9592081378223792E-2</v>
      </c>
      <c r="AM376" s="357">
        <f t="shared" si="636"/>
        <v>5.2168045561435932E-3</v>
      </c>
      <c r="AN376" s="358">
        <f t="shared" si="636"/>
        <v>0.10672102408109539</v>
      </c>
      <c r="AQ376" s="357">
        <f>IFERROR(+(AQ30-AQ26-AQ28)/AQ42,"-")</f>
        <v>9.8533849553692501E-2</v>
      </c>
      <c r="AR376" s="357">
        <f>IFERROR(+(AR30-AR26-AR28)/AR42,"-")</f>
        <v>1.9847936818014849E-3</v>
      </c>
      <c r="AS376" s="357">
        <f>IFERROR(+(AS30-AS26-AS28)/AS42,"-")</f>
        <v>2.9360793099075613E-3</v>
      </c>
      <c r="AT376" s="357">
        <f>IFERROR(+(AT30-AT26-AT28)/AT42,"-")</f>
        <v>7.4285847697032597E-4</v>
      </c>
      <c r="AU376" s="357">
        <f>IFERROR(+(AU30-AU26-AU28)/AU42,"-")</f>
        <v>5.2168045561435941E-3</v>
      </c>
      <c r="AV376" s="358">
        <f t="shared" ref="AV376" si="637">IFERROR(+(AV30-AV26-AV28)/AV42,"-")</f>
        <v>0.10672102408109535</v>
      </c>
      <c r="AX376" s="357">
        <f>IFERROR(+(AX30-AX26-AX28)/AX42,"-")</f>
        <v>9.1987970734772662E-2</v>
      </c>
      <c r="AY376" s="357">
        <f>IFERROR(+(AY30-AY26-AY28)/AY42,"-")</f>
        <v>-4.0342728130725244E-3</v>
      </c>
      <c r="AZ376" s="357">
        <f>IFERROR(+(AZ30-AZ26-AZ28)/AZ42,"-")</f>
        <v>-5.6074338551679941E-4</v>
      </c>
      <c r="BA376" s="357">
        <f>IFERROR(+(BA30-BA26-BA28)/BA42,"-")</f>
        <v>-2.9301842146000575E-3</v>
      </c>
      <c r="BB376" s="357">
        <f>IFERROR(+(BB30-BB26-BB28)/BB42,"-")</f>
        <v>3.031133335616673E-3</v>
      </c>
      <c r="BC376" s="358">
        <f t="shared" ref="BC376" si="638">IFERROR(+(BC30-BC26-BC28)/BC42,"-")</f>
        <v>-3.5692943779575882E-3</v>
      </c>
    </row>
    <row r="377" spans="1:55" s="204" customFormat="1">
      <c r="A377" s="287"/>
      <c r="B377" s="173" t="s">
        <v>6</v>
      </c>
      <c r="C377" s="308"/>
      <c r="D377" s="166">
        <f t="shared" ref="D377:V377" si="639">IFERROR(+D34/D42,"-")</f>
        <v>6.1849646307047753E-4</v>
      </c>
      <c r="E377" s="166">
        <f t="shared" si="639"/>
        <v>1.320673128896256E-2</v>
      </c>
      <c r="F377" s="166">
        <f t="shared" si="639"/>
        <v>9.5519893389951101E-3</v>
      </c>
      <c r="G377" s="166">
        <f t="shared" si="639"/>
        <v>2.7699998282170648E-3</v>
      </c>
      <c r="H377" s="166">
        <f t="shared" si="639"/>
        <v>1.5335561314963853E-2</v>
      </c>
      <c r="I377" s="166">
        <f t="shared" si="639"/>
        <v>1.5992524061969222E-2</v>
      </c>
      <c r="J377" s="166">
        <f t="shared" si="639"/>
        <v>7.666322519879005E-3</v>
      </c>
      <c r="K377" s="166">
        <f t="shared" si="639"/>
        <v>2.5070537934695431E-3</v>
      </c>
      <c r="L377" s="357">
        <f t="shared" si="639"/>
        <v>7.7450634948671776E-3</v>
      </c>
      <c r="M377" s="166">
        <f t="shared" si="639"/>
        <v>6.4021298174442187E-2</v>
      </c>
      <c r="N377" s="166">
        <f t="shared" si="639"/>
        <v>5.428282270678075E-3</v>
      </c>
      <c r="O377" s="166">
        <f t="shared" si="639"/>
        <v>2.5862359266784155E-2</v>
      </c>
      <c r="P377" s="166">
        <f t="shared" si="639"/>
        <v>1.4898107585619779E-2</v>
      </c>
      <c r="Q377" s="166">
        <f t="shared" si="639"/>
        <v>1.3118468172184462E-2</v>
      </c>
      <c r="R377" s="166">
        <f t="shared" si="639"/>
        <v>2.6060213661379086E-2</v>
      </c>
      <c r="S377" s="166">
        <f t="shared" si="639"/>
        <v>1.3994499271962465E-2</v>
      </c>
      <c r="T377" s="166">
        <f t="shared" si="639"/>
        <v>4.4431964586568E-3</v>
      </c>
      <c r="U377" s="166">
        <f t="shared" si="639"/>
        <v>2.9213383754616424E-2</v>
      </c>
      <c r="V377" s="166">
        <f t="shared" si="639"/>
        <v>8.8644478187712896E-3</v>
      </c>
      <c r="W377" s="166"/>
      <c r="X377" s="166"/>
      <c r="Y377" s="166">
        <f t="shared" ref="Y377:AN377" si="640">IFERROR(+Y34/Y42,"-")</f>
        <v>2.6519372708626063E-2</v>
      </c>
      <c r="Z377" s="166">
        <f t="shared" si="640"/>
        <v>3.0349214763766485E-3</v>
      </c>
      <c r="AA377" s="166">
        <f t="shared" si="640"/>
        <v>7.8680871889470309E-3</v>
      </c>
      <c r="AB377" s="166">
        <f t="shared" si="640"/>
        <v>1.4586647754499625E-2</v>
      </c>
      <c r="AC377" s="166">
        <f t="shared" si="640"/>
        <v>3.8679849858097594E-3</v>
      </c>
      <c r="AD377" s="166">
        <f t="shared" si="640"/>
        <v>1.2702919123534979E-2</v>
      </c>
      <c r="AE377" s="166">
        <f t="shared" si="640"/>
        <v>1.3404605263157895E-2</v>
      </c>
      <c r="AF377" s="166">
        <f t="shared" si="640"/>
        <v>8.3318729986777331E-3</v>
      </c>
      <c r="AG377" s="357">
        <f t="shared" si="640"/>
        <v>1.3908285224794455E-2</v>
      </c>
      <c r="AH377" s="357">
        <f t="shared" si="640"/>
        <v>9.7966854493371867E-3</v>
      </c>
      <c r="AI377" s="357">
        <f t="shared" si="640"/>
        <v>1.9276116250984288E-2</v>
      </c>
      <c r="AJ377" s="166">
        <f t="shared" si="640"/>
        <v>2.0716953636297993E-2</v>
      </c>
      <c r="AK377" s="166">
        <f t="shared" si="640"/>
        <v>0.13399401864774527</v>
      </c>
      <c r="AL377" s="166">
        <f t="shared" si="640"/>
        <v>3.178408740624037E-2</v>
      </c>
      <c r="AM377" s="357">
        <f t="shared" si="640"/>
        <v>3.2071262758763076E-2</v>
      </c>
      <c r="AN377" s="358">
        <f t="shared" si="640"/>
        <v>1.0264815313994738E-2</v>
      </c>
      <c r="AQ377" s="357">
        <f>IFERROR(+AQ34/AQ42,"-")</f>
        <v>2.5070537934695431E-3</v>
      </c>
      <c r="AR377" s="357">
        <f>IFERROR(+AR34/AR42,"-")</f>
        <v>1.3908285224794457E-2</v>
      </c>
      <c r="AS377" s="357">
        <f>IFERROR(+AS34/AS42,"-")</f>
        <v>9.7966854493371884E-3</v>
      </c>
      <c r="AT377" s="357">
        <f>IFERROR(+AT34/AT42,"-")</f>
        <v>1.9276116250984285E-2</v>
      </c>
      <c r="AU377" s="357">
        <f>IFERROR(+AU34/AU42,"-")</f>
        <v>3.2071262758763076E-2</v>
      </c>
      <c r="AV377" s="358">
        <f t="shared" ref="AV377" si="641">IFERROR(+AV34/AV42,"-")</f>
        <v>1.0264815313994738E-2</v>
      </c>
      <c r="AX377" s="357">
        <f>IFERROR(+AX34/AX42,"-")</f>
        <v>6.3931654622439663E-3</v>
      </c>
      <c r="AY377" s="357">
        <f>IFERROR(+AY34/AY42,"-")</f>
        <v>1.1297814460462276E-2</v>
      </c>
      <c r="AZ377" s="357">
        <f>IFERROR(+AZ34/AZ42,"-")</f>
        <v>5.9850773596997163E-3</v>
      </c>
      <c r="BA377" s="357">
        <f>IFERROR(+BA34/BA42,"-")</f>
        <v>1.6829208960835049E-2</v>
      </c>
      <c r="BB377" s="357">
        <f>IFERROR(+BB34/BB42,"-")</f>
        <v>7.8261465219029352E-2</v>
      </c>
      <c r="BC377" s="358">
        <f t="shared" ref="BC377" si="642">IFERROR(+BC34/BC42,"-")</f>
        <v>1.4987806256763086E-2</v>
      </c>
    </row>
    <row r="378" spans="1:55" s="204" customFormat="1">
      <c r="A378" s="287"/>
      <c r="B378" s="173" t="s">
        <v>5</v>
      </c>
      <c r="C378" s="308"/>
      <c r="D378" s="166">
        <f t="shared" ref="D378:V378" si="643">IFERROR(+(D14+D15+D35+D36+D37+D38)/D42,"-")</f>
        <v>0.11610639382373783</v>
      </c>
      <c r="E378" s="166">
        <f t="shared" si="643"/>
        <v>0.19180389895859609</v>
      </c>
      <c r="F378" s="166">
        <f t="shared" si="643"/>
        <v>0.13723559239725797</v>
      </c>
      <c r="G378" s="166">
        <f t="shared" si="643"/>
        <v>0.11379223712916359</v>
      </c>
      <c r="H378" s="166">
        <f t="shared" si="643"/>
        <v>7.8539762651752831E-2</v>
      </c>
      <c r="I378" s="166">
        <f t="shared" si="643"/>
        <v>0.17196909259354573</v>
      </c>
      <c r="J378" s="166">
        <f t="shared" si="643"/>
        <v>9.0818525964969476E-2</v>
      </c>
      <c r="K378" s="166">
        <f t="shared" si="643"/>
        <v>0.11886146868923496</v>
      </c>
      <c r="L378" s="357">
        <f t="shared" si="643"/>
        <v>0.12665197467805667</v>
      </c>
      <c r="M378" s="166">
        <f t="shared" si="643"/>
        <v>3.3003718728870861E-2</v>
      </c>
      <c r="N378" s="166">
        <f t="shared" si="643"/>
        <v>0.10734658202226516</v>
      </c>
      <c r="O378" s="166">
        <f t="shared" si="643"/>
        <v>7.8765700944021008E-2</v>
      </c>
      <c r="P378" s="166">
        <f t="shared" si="643"/>
        <v>6.5409786637816367E-2</v>
      </c>
      <c r="Q378" s="166">
        <f t="shared" si="643"/>
        <v>5.9517284221296499E-2</v>
      </c>
      <c r="R378" s="166">
        <f t="shared" si="643"/>
        <v>7.3870993849142114E-2</v>
      </c>
      <c r="S378" s="166">
        <f t="shared" si="643"/>
        <v>5.1286199644070538E-2</v>
      </c>
      <c r="T378" s="166">
        <f t="shared" si="643"/>
        <v>7.817713322982392E-2</v>
      </c>
      <c r="U378" s="166">
        <f t="shared" si="643"/>
        <v>8.3504721466640133E-2</v>
      </c>
      <c r="V378" s="166">
        <f t="shared" si="643"/>
        <v>6.2297369393031557E-2</v>
      </c>
      <c r="W378" s="166"/>
      <c r="X378" s="166"/>
      <c r="Y378" s="166">
        <f t="shared" ref="Y378:AN378" si="644">IFERROR(+(Y14+Y15+Y35+Y36+Y37+Y38)/Y42,"-")</f>
        <v>3.2721223573493545E-2</v>
      </c>
      <c r="Z378" s="166">
        <f t="shared" si="644"/>
        <v>6.8868862235769671E-2</v>
      </c>
      <c r="AA378" s="166">
        <f t="shared" si="644"/>
        <v>5.4606030945299852E-2</v>
      </c>
      <c r="AB378" s="166">
        <f t="shared" si="644"/>
        <v>8.2574610415748206E-2</v>
      </c>
      <c r="AC378" s="166">
        <f t="shared" si="644"/>
        <v>0.11946122860020141</v>
      </c>
      <c r="AD378" s="166">
        <f t="shared" si="644"/>
        <v>9.9530465167067039E-2</v>
      </c>
      <c r="AE378" s="166">
        <f t="shared" si="644"/>
        <v>7.5452302631578941E-2</v>
      </c>
      <c r="AF378" s="166">
        <f t="shared" si="644"/>
        <v>7.3330040942473432E-2</v>
      </c>
      <c r="AG378" s="357">
        <f t="shared" si="644"/>
        <v>7.3847029115524015E-2</v>
      </c>
      <c r="AH378" s="357">
        <f t="shared" si="644"/>
        <v>7.9935815940667135E-2</v>
      </c>
      <c r="AI378" s="357">
        <f t="shared" si="644"/>
        <v>6.5908526529598666E-2</v>
      </c>
      <c r="AJ378" s="166">
        <f t="shared" si="644"/>
        <v>5.3341560598402248E-2</v>
      </c>
      <c r="AK378" s="166">
        <f t="shared" si="644"/>
        <v>2.1521139975370904E-2</v>
      </c>
      <c r="AL378" s="166">
        <f t="shared" si="644"/>
        <v>4.5621125458095012E-2</v>
      </c>
      <c r="AM378" s="357">
        <f t="shared" si="644"/>
        <v>4.9474039347597296E-2</v>
      </c>
      <c r="AN378" s="358">
        <f t="shared" si="644"/>
        <v>0.11076132079947199</v>
      </c>
      <c r="AQ378" s="357">
        <f>IFERROR(+(AQ14+AQ15+AQ35+AQ36+AQ37+AQ38)/AQ42,"-")</f>
        <v>0.11886146868923496</v>
      </c>
      <c r="AR378" s="357">
        <f>IFERROR(+(AR14+AR15+AR35+AR36+AR37+AR38)/AR42,"-")</f>
        <v>7.3847029115524015E-2</v>
      </c>
      <c r="AS378" s="357">
        <f>IFERROR(+(AS14+AS15+AS35+AS36+AS37+AS38)/AS42,"-")</f>
        <v>7.9935815940667135E-2</v>
      </c>
      <c r="AT378" s="357">
        <f>IFERROR(+(AT14+AT15+AT35+AT36+AT37+AT38)/AT42,"-")</f>
        <v>6.5908526529598666E-2</v>
      </c>
      <c r="AU378" s="357">
        <f>IFERROR(+(AU14+AU15+AU35+AU36+AU37+AU38)/AU42,"-")</f>
        <v>4.9474039347597303E-2</v>
      </c>
      <c r="AV378" s="358">
        <f t="shared" ref="AV378" si="645">IFERROR(+(AV14+AV15+AV35+AV36+AV37+AV38)/AV42,"-")</f>
        <v>0.11076132079947197</v>
      </c>
      <c r="AX378" s="357">
        <f>IFERROR(+(AX14+AX15+AX35+AX36+AX37+AX38)/AX42,"-")</f>
        <v>0.10186872540658617</v>
      </c>
      <c r="AY378" s="357">
        <f>IFERROR(+(AY14+AY15+AY35+AY36+AY37+AY38)/AY42,"-")</f>
        <v>7.2820474859818268E-2</v>
      </c>
      <c r="AZ378" s="357">
        <f>IFERROR(+(AZ14+AZ15+AZ35+AZ36+AZ37+AZ38)/AZ42,"-")</f>
        <v>6.8210427538222096E-2</v>
      </c>
      <c r="BA378" s="357">
        <f>IFERROR(+(BA14+BA15+BA35+BA36+BA37+BA38)/BA42,"-")</f>
        <v>6.513854795550543E-2</v>
      </c>
      <c r="BB378" s="357">
        <f>IFERROR(+(BB14+BB15+BB35+BB36+BB37+BB38)/BB42,"-")</f>
        <v>0.14063088673493851</v>
      </c>
      <c r="BC378" s="358">
        <f t="shared" ref="BC378" si="646">IFERROR(+(BC14+BC15+BC35+BC36+BC37+BC38)/BC42,"-")</f>
        <v>6.5458597800281015E-2</v>
      </c>
    </row>
    <row r="379" spans="1:55" s="204" customFormat="1" ht="15" thickBot="1">
      <c r="A379" s="359"/>
      <c r="B379" s="360" t="s">
        <v>4</v>
      </c>
      <c r="C379" s="361"/>
      <c r="D379" s="362">
        <f t="shared" ref="D379:V379" si="647">IFERROR(+D42/D42,"-")</f>
        <v>1</v>
      </c>
      <c r="E379" s="362">
        <f t="shared" si="647"/>
        <v>1</v>
      </c>
      <c r="F379" s="362">
        <f t="shared" si="647"/>
        <v>1</v>
      </c>
      <c r="G379" s="362">
        <f t="shared" si="647"/>
        <v>1</v>
      </c>
      <c r="H379" s="362">
        <f t="shared" si="647"/>
        <v>1</v>
      </c>
      <c r="I379" s="362">
        <f t="shared" si="647"/>
        <v>1</v>
      </c>
      <c r="J379" s="362">
        <f t="shared" si="647"/>
        <v>1</v>
      </c>
      <c r="K379" s="362">
        <f t="shared" si="647"/>
        <v>1</v>
      </c>
      <c r="L379" s="363">
        <f t="shared" si="647"/>
        <v>1</v>
      </c>
      <c r="M379" s="362">
        <f t="shared" si="647"/>
        <v>1</v>
      </c>
      <c r="N379" s="362">
        <f t="shared" si="647"/>
        <v>1</v>
      </c>
      <c r="O379" s="362">
        <f t="shared" si="647"/>
        <v>1</v>
      </c>
      <c r="P379" s="362">
        <f t="shared" si="647"/>
        <v>1</v>
      </c>
      <c r="Q379" s="362">
        <f t="shared" si="647"/>
        <v>1</v>
      </c>
      <c r="R379" s="362">
        <f t="shared" si="647"/>
        <v>1</v>
      </c>
      <c r="S379" s="362">
        <f t="shared" si="647"/>
        <v>1</v>
      </c>
      <c r="T379" s="362">
        <f t="shared" si="647"/>
        <v>1</v>
      </c>
      <c r="U379" s="362">
        <f t="shared" si="647"/>
        <v>1</v>
      </c>
      <c r="V379" s="362">
        <f t="shared" si="647"/>
        <v>1</v>
      </c>
      <c r="W379" s="362"/>
      <c r="X379" s="362"/>
      <c r="Y379" s="362">
        <f t="shared" ref="Y379:AN379" si="648">IFERROR(+Y42/Y42,"-")</f>
        <v>1</v>
      </c>
      <c r="Z379" s="362">
        <f t="shared" si="648"/>
        <v>1</v>
      </c>
      <c r="AA379" s="362">
        <f t="shared" si="648"/>
        <v>1</v>
      </c>
      <c r="AB379" s="362">
        <f t="shared" si="648"/>
        <v>1</v>
      </c>
      <c r="AC379" s="362">
        <f t="shared" si="648"/>
        <v>1</v>
      </c>
      <c r="AD379" s="362">
        <f t="shared" si="648"/>
        <v>1</v>
      </c>
      <c r="AE379" s="362">
        <f t="shared" si="648"/>
        <v>1</v>
      </c>
      <c r="AF379" s="362">
        <f t="shared" si="648"/>
        <v>1</v>
      </c>
      <c r="AG379" s="363">
        <f t="shared" si="648"/>
        <v>1</v>
      </c>
      <c r="AH379" s="363">
        <f t="shared" si="648"/>
        <v>1</v>
      </c>
      <c r="AI379" s="363">
        <f t="shared" si="648"/>
        <v>1</v>
      </c>
      <c r="AJ379" s="362">
        <f t="shared" si="648"/>
        <v>1</v>
      </c>
      <c r="AK379" s="362">
        <f t="shared" si="648"/>
        <v>1</v>
      </c>
      <c r="AL379" s="362">
        <f t="shared" si="648"/>
        <v>1</v>
      </c>
      <c r="AM379" s="363">
        <f t="shared" si="648"/>
        <v>1</v>
      </c>
      <c r="AN379" s="364">
        <f t="shared" si="648"/>
        <v>1</v>
      </c>
      <c r="AQ379" s="363">
        <f>IFERROR(+AQ42/AQ42,"-")</f>
        <v>1</v>
      </c>
      <c r="AR379" s="363">
        <f>IFERROR(+AR42/AR42,"-")</f>
        <v>1</v>
      </c>
      <c r="AS379" s="363">
        <f>IFERROR(+AS42/AS42,"-")</f>
        <v>1</v>
      </c>
      <c r="AT379" s="363">
        <f>IFERROR(+AT42/AT42,"-")</f>
        <v>1</v>
      </c>
      <c r="AU379" s="363">
        <f>IFERROR(+AU42/AU42,"-")</f>
        <v>1</v>
      </c>
      <c r="AV379" s="364">
        <f t="shared" ref="AV379" si="649">IFERROR(+AV42/AV42,"-")</f>
        <v>1</v>
      </c>
      <c r="AX379" s="363">
        <f>IFERROR(+AX42/AX42,"-")</f>
        <v>1</v>
      </c>
      <c r="AY379" s="363">
        <f>IFERROR(+AY42/AY42,"-")</f>
        <v>1</v>
      </c>
      <c r="AZ379" s="363">
        <f>IFERROR(+AZ42/AZ42,"-")</f>
        <v>1</v>
      </c>
      <c r="BA379" s="363">
        <f>IFERROR(+BA42/BA42,"-")</f>
        <v>1</v>
      </c>
      <c r="BB379" s="363">
        <f>IFERROR(+BB42/BB42,"-")</f>
        <v>1</v>
      </c>
      <c r="BC379" s="364">
        <f t="shared" ref="BC379" si="650">IFERROR(+BC42/BC42,"-")</f>
        <v>1</v>
      </c>
    </row>
    <row r="380" spans="1:55" ht="13.5" thickTop="1">
      <c r="C380" s="365" t="s">
        <v>3</v>
      </c>
      <c r="D380" s="143">
        <f t="shared" ref="D380:V380" si="651">D42-D11-D20-D22</f>
        <v>55809</v>
      </c>
      <c r="E380" s="143">
        <f t="shared" si="651"/>
        <v>46797</v>
      </c>
      <c r="F380" s="143">
        <f t="shared" si="651"/>
        <v>115109</v>
      </c>
      <c r="G380" s="143">
        <f t="shared" si="651"/>
        <v>337991</v>
      </c>
      <c r="H380" s="143">
        <f t="shared" si="651"/>
        <v>62544</v>
      </c>
      <c r="I380" s="143">
        <f t="shared" si="651"/>
        <v>213754</v>
      </c>
      <c r="J380" s="143">
        <f t="shared" si="651"/>
        <v>54017</v>
      </c>
      <c r="K380" s="143">
        <f t="shared" si="651"/>
        <v>87007</v>
      </c>
      <c r="L380" s="143">
        <f t="shared" si="651"/>
        <v>973028</v>
      </c>
      <c r="M380" s="143">
        <f t="shared" si="651"/>
        <v>2243</v>
      </c>
      <c r="N380" s="143">
        <f t="shared" si="651"/>
        <v>4692</v>
      </c>
      <c r="O380" s="143">
        <f t="shared" si="651"/>
        <v>9184</v>
      </c>
      <c r="P380" s="143">
        <f t="shared" si="651"/>
        <v>4537</v>
      </c>
      <c r="Q380" s="143">
        <f t="shared" si="651"/>
        <v>6465</v>
      </c>
      <c r="R380" s="143">
        <f t="shared" si="651"/>
        <v>5049</v>
      </c>
      <c r="S380" s="143">
        <f t="shared" si="651"/>
        <v>1597</v>
      </c>
      <c r="T380" s="143">
        <f t="shared" si="651"/>
        <v>7745</v>
      </c>
      <c r="U380" s="143">
        <f t="shared" si="651"/>
        <v>3737</v>
      </c>
      <c r="V380" s="143">
        <f t="shared" si="651"/>
        <v>1734</v>
      </c>
      <c r="W380" s="143"/>
      <c r="X380" s="143"/>
      <c r="Y380" s="143">
        <f t="shared" ref="Y380:AV380" si="652">Y42-Y11-Y20-Y22</f>
        <v>1913</v>
      </c>
      <c r="Z380" s="143">
        <f t="shared" si="652"/>
        <v>13194</v>
      </c>
      <c r="AA380" s="143">
        <f t="shared" si="652"/>
        <v>4585</v>
      </c>
      <c r="AB380" s="143">
        <f t="shared" si="652"/>
        <v>4025</v>
      </c>
      <c r="AC380" s="143">
        <f t="shared" si="652"/>
        <v>8229</v>
      </c>
      <c r="AD380" s="143">
        <f t="shared" si="652"/>
        <v>4654</v>
      </c>
      <c r="AE380" s="143">
        <f t="shared" si="652"/>
        <v>2008</v>
      </c>
      <c r="AF380" s="143">
        <f t="shared" si="652"/>
        <v>5323</v>
      </c>
      <c r="AG380" s="143">
        <f t="shared" si="652"/>
        <v>90914</v>
      </c>
      <c r="AH380" s="143">
        <f t="shared" si="652"/>
        <v>54794</v>
      </c>
      <c r="AI380" s="143">
        <f t="shared" si="652"/>
        <v>36120</v>
      </c>
      <c r="AJ380" s="143">
        <f t="shared" si="652"/>
        <v>11454</v>
      </c>
      <c r="AK380" s="143">
        <f t="shared" si="652"/>
        <v>6259</v>
      </c>
      <c r="AL380" s="143">
        <f t="shared" si="652"/>
        <v>3124</v>
      </c>
      <c r="AM380" s="143">
        <f t="shared" si="652"/>
        <v>20837</v>
      </c>
      <c r="AN380" s="143">
        <f t="shared" si="652"/>
        <v>1084779</v>
      </c>
      <c r="AO380" s="143">
        <f t="shared" si="652"/>
        <v>0</v>
      </c>
      <c r="AP380" s="143">
        <f t="shared" si="652"/>
        <v>0</v>
      </c>
      <c r="AQ380" s="143">
        <f t="shared" si="652"/>
        <v>10875.875</v>
      </c>
      <c r="AR380" s="143">
        <f t="shared" si="652"/>
        <v>5050.7777777777737</v>
      </c>
      <c r="AS380" s="143">
        <f t="shared" si="652"/>
        <v>7827.7142857142808</v>
      </c>
      <c r="AT380" s="143">
        <f t="shared" si="652"/>
        <v>3283.6363636363662</v>
      </c>
      <c r="AU380" s="143">
        <f t="shared" si="652"/>
        <v>6945.6666666666588</v>
      </c>
      <c r="AV380" s="143">
        <f t="shared" si="652"/>
        <v>37406.172413793116</v>
      </c>
      <c r="AX380" s="143">
        <f>AX42-AX11-AX20-AX22</f>
        <v>48093.75</v>
      </c>
      <c r="AY380" s="143">
        <f>AY42-AY11-AY20-AY22</f>
        <v>1464.5555555555547</v>
      </c>
      <c r="AZ380" s="143">
        <f>AZ42-AZ11-AZ20-AZ22</f>
        <v>-9966.1666666666715</v>
      </c>
      <c r="BA380" s="143">
        <f>BA42-BA11-BA20-BA22</f>
        <v>6631.5</v>
      </c>
      <c r="BB380" s="143">
        <f>BB42-BB11-BB20-BB22</f>
        <v>-31451.333333333336</v>
      </c>
      <c r="BC380" s="143">
        <f t="shared" ref="BC380" si="653">BC42-BC11-BC20-BC22</f>
        <v>-103370.94040270429</v>
      </c>
    </row>
    <row r="381" spans="1:55" ht="13">
      <c r="C381" s="365" t="s">
        <v>2</v>
      </c>
      <c r="D381" s="143">
        <f>D91+D96+D97</f>
        <v>26294</v>
      </c>
      <c r="E381" s="143">
        <f t="shared" ref="E381:AN381" si="654">E91+E96+E97</f>
        <v>68</v>
      </c>
      <c r="F381" s="143">
        <f t="shared" si="654"/>
        <v>620</v>
      </c>
      <c r="G381" s="143">
        <f t="shared" si="654"/>
        <v>620</v>
      </c>
      <c r="H381" s="143">
        <f t="shared" si="654"/>
        <v>4032</v>
      </c>
      <c r="I381" s="143">
        <f t="shared" si="654"/>
        <v>0</v>
      </c>
      <c r="J381" s="143">
        <f t="shared" si="654"/>
        <v>3</v>
      </c>
      <c r="K381" s="143">
        <f t="shared" si="654"/>
        <v>0</v>
      </c>
      <c r="L381" s="143">
        <f t="shared" si="654"/>
        <v>31637</v>
      </c>
      <c r="M381" s="143">
        <f t="shared" si="654"/>
        <v>0</v>
      </c>
      <c r="N381" s="143">
        <f t="shared" si="654"/>
        <v>0</v>
      </c>
      <c r="O381" s="143">
        <f t="shared" si="654"/>
        <v>1044</v>
      </c>
      <c r="P381" s="143">
        <f t="shared" si="654"/>
        <v>0</v>
      </c>
      <c r="Q381" s="143">
        <f t="shared" si="654"/>
        <v>96</v>
      </c>
      <c r="R381" s="143">
        <f t="shared" si="654"/>
        <v>0</v>
      </c>
      <c r="S381" s="143">
        <f t="shared" si="654"/>
        <v>0</v>
      </c>
      <c r="T381" s="143">
        <f t="shared" si="654"/>
        <v>0</v>
      </c>
      <c r="U381" s="143">
        <f t="shared" si="654"/>
        <v>0</v>
      </c>
      <c r="V381" s="143">
        <f t="shared" si="654"/>
        <v>0</v>
      </c>
      <c r="W381" s="143">
        <f t="shared" si="654"/>
        <v>0</v>
      </c>
      <c r="X381" s="143">
        <f t="shared" si="654"/>
        <v>0</v>
      </c>
      <c r="Y381" s="143">
        <f t="shared" si="654"/>
        <v>0</v>
      </c>
      <c r="Z381" s="143">
        <f t="shared" si="654"/>
        <v>1937</v>
      </c>
      <c r="AA381" s="143">
        <f t="shared" si="654"/>
        <v>4325</v>
      </c>
      <c r="AB381" s="143">
        <f t="shared" si="654"/>
        <v>0</v>
      </c>
      <c r="AC381" s="143">
        <f t="shared" si="654"/>
        <v>80</v>
      </c>
      <c r="AD381" s="143">
        <f t="shared" si="654"/>
        <v>0</v>
      </c>
      <c r="AE381" s="143">
        <f t="shared" si="654"/>
        <v>0</v>
      </c>
      <c r="AF381" s="143">
        <f t="shared" si="654"/>
        <v>0</v>
      </c>
      <c r="AG381" s="143">
        <f t="shared" si="654"/>
        <v>7482</v>
      </c>
      <c r="AH381" s="143">
        <f t="shared" si="654"/>
        <v>3157</v>
      </c>
      <c r="AI381" s="143">
        <f t="shared" si="654"/>
        <v>4325</v>
      </c>
      <c r="AJ381" s="143">
        <f t="shared" si="654"/>
        <v>0</v>
      </c>
      <c r="AK381" s="143">
        <f t="shared" si="654"/>
        <v>103</v>
      </c>
      <c r="AL381" s="143">
        <f t="shared" si="654"/>
        <v>0</v>
      </c>
      <c r="AM381" s="143">
        <f t="shared" si="654"/>
        <v>103</v>
      </c>
      <c r="AN381" s="143">
        <f t="shared" si="654"/>
        <v>39222</v>
      </c>
      <c r="AQ381" s="143">
        <f>AQ91+AQ96</f>
        <v>0</v>
      </c>
      <c r="AR381" s="143">
        <f>AR91+AR96</f>
        <v>242.16666666666666</v>
      </c>
      <c r="AS381" s="143">
        <f>AS91+AS96</f>
        <v>75.142857142857139</v>
      </c>
      <c r="AT381" s="143">
        <f>AT91+AT96</f>
        <v>348.45454545454544</v>
      </c>
      <c r="AU381" s="143">
        <f>AU91+AU96</f>
        <v>0</v>
      </c>
      <c r="AV381" s="143">
        <f t="shared" ref="AV381" si="655">AV91+AV96</f>
        <v>1064.8620689655172</v>
      </c>
      <c r="AX381" s="143">
        <f>AX91+AX96</f>
        <v>620</v>
      </c>
      <c r="AY381" s="143">
        <f>AY91+AY96</f>
        <v>0</v>
      </c>
      <c r="AZ381" s="143">
        <f>AZ91+AZ96</f>
        <v>80</v>
      </c>
      <c r="BA381" s="143">
        <f>BA91+BA96</f>
        <v>0</v>
      </c>
      <c r="BB381" s="143">
        <f>BB91+BB96</f>
        <v>0</v>
      </c>
      <c r="BC381" s="143">
        <f t="shared" ref="BC381" si="656">BC91+BC96</f>
        <v>0</v>
      </c>
    </row>
    <row r="382" spans="1:55" ht="13">
      <c r="C382" s="365" t="s">
        <v>1</v>
      </c>
      <c r="D382" s="143">
        <f>D122+D123</f>
        <v>73271</v>
      </c>
      <c r="E382" s="143">
        <f t="shared" ref="E382:BC382" si="657">E122+E123</f>
        <v>178</v>
      </c>
      <c r="F382" s="143">
        <f t="shared" si="657"/>
        <v>14507</v>
      </c>
      <c r="G382" s="143">
        <f t="shared" si="657"/>
        <v>58222</v>
      </c>
      <c r="H382" s="143">
        <f t="shared" si="657"/>
        <v>49146</v>
      </c>
      <c r="I382" s="143">
        <f t="shared" si="657"/>
        <v>531</v>
      </c>
      <c r="J382" s="143">
        <f t="shared" si="657"/>
        <v>1330</v>
      </c>
      <c r="K382" s="143">
        <f t="shared" si="657"/>
        <v>45000</v>
      </c>
      <c r="L382" s="143">
        <f t="shared" si="657"/>
        <v>242185</v>
      </c>
      <c r="M382" s="143">
        <f t="shared" si="657"/>
        <v>0</v>
      </c>
      <c r="N382" s="143">
        <f t="shared" si="657"/>
        <v>0</v>
      </c>
      <c r="O382" s="143">
        <f t="shared" si="657"/>
        <v>469</v>
      </c>
      <c r="P382" s="143">
        <f t="shared" si="657"/>
        <v>0</v>
      </c>
      <c r="Q382" s="143">
        <f t="shared" si="657"/>
        <v>360</v>
      </c>
      <c r="R382" s="143">
        <f t="shared" si="657"/>
        <v>0</v>
      </c>
      <c r="S382" s="143">
        <f t="shared" si="657"/>
        <v>0</v>
      </c>
      <c r="T382" s="143">
        <f t="shared" si="657"/>
        <v>0</v>
      </c>
      <c r="U382" s="143">
        <f t="shared" si="657"/>
        <v>0</v>
      </c>
      <c r="V382" s="143">
        <f t="shared" si="657"/>
        <v>0</v>
      </c>
      <c r="W382" s="143">
        <f t="shared" si="657"/>
        <v>0</v>
      </c>
      <c r="X382" s="143">
        <f t="shared" si="657"/>
        <v>0</v>
      </c>
      <c r="Y382" s="143">
        <f t="shared" si="657"/>
        <v>0</v>
      </c>
      <c r="Z382" s="143">
        <f t="shared" si="657"/>
        <v>1865</v>
      </c>
      <c r="AA382" s="143">
        <f t="shared" si="657"/>
        <v>2818</v>
      </c>
      <c r="AB382" s="143">
        <f t="shared" si="657"/>
        <v>0</v>
      </c>
      <c r="AC382" s="143">
        <f t="shared" si="657"/>
        <v>7160</v>
      </c>
      <c r="AD382" s="143">
        <f t="shared" si="657"/>
        <v>0</v>
      </c>
      <c r="AE382" s="143">
        <f t="shared" si="657"/>
        <v>3127</v>
      </c>
      <c r="AF382" s="143">
        <f t="shared" si="657"/>
        <v>0</v>
      </c>
      <c r="AG382" s="143">
        <f t="shared" si="657"/>
        <v>10647</v>
      </c>
      <c r="AH382" s="143">
        <f t="shared" si="657"/>
        <v>9854</v>
      </c>
      <c r="AI382" s="143">
        <f t="shared" si="657"/>
        <v>5945</v>
      </c>
      <c r="AJ382" s="143">
        <f t="shared" si="657"/>
        <v>0</v>
      </c>
      <c r="AK382" s="143">
        <f t="shared" si="657"/>
        <v>0</v>
      </c>
      <c r="AL382" s="143">
        <f t="shared" si="657"/>
        <v>0</v>
      </c>
      <c r="AM382" s="143">
        <f t="shared" si="657"/>
        <v>0</v>
      </c>
      <c r="AN382" s="143">
        <f t="shared" si="657"/>
        <v>252832</v>
      </c>
      <c r="AO382" s="143"/>
      <c r="AP382" s="143"/>
      <c r="AQ382" s="143">
        <f t="shared" si="657"/>
        <v>5625</v>
      </c>
      <c r="AR382" s="143">
        <f t="shared" si="657"/>
        <v>591.5</v>
      </c>
      <c r="AS382" s="143">
        <f t="shared" si="657"/>
        <v>1407.7142857142858</v>
      </c>
      <c r="AT382" s="143">
        <f t="shared" si="657"/>
        <v>540.4545454545455</v>
      </c>
      <c r="AU382" s="143">
        <f t="shared" si="657"/>
        <v>0</v>
      </c>
      <c r="AV382" s="143">
        <f t="shared" si="657"/>
        <v>8718.3448275862065</v>
      </c>
      <c r="AW382" s="143"/>
      <c r="AX382" s="143">
        <f t="shared" si="657"/>
        <v>42678</v>
      </c>
      <c r="AY382" s="143">
        <f t="shared" si="657"/>
        <v>0</v>
      </c>
      <c r="AZ382" s="143">
        <f t="shared" si="657"/>
        <v>469</v>
      </c>
      <c r="BA382" s="143">
        <f t="shared" si="657"/>
        <v>0</v>
      </c>
      <c r="BB382" s="143">
        <f t="shared" si="657"/>
        <v>0</v>
      </c>
      <c r="BC382" s="143">
        <f t="shared" si="657"/>
        <v>360</v>
      </c>
    </row>
    <row r="383" spans="1:55" ht="13">
      <c r="C383" s="365" t="s">
        <v>0</v>
      </c>
      <c r="D383" s="143">
        <f t="shared" ref="D383:V383" si="658">(D125+D100)-(D382+D381)</f>
        <v>102450</v>
      </c>
      <c r="E383" s="143">
        <f t="shared" si="658"/>
        <v>38621</v>
      </c>
      <c r="F383" s="143">
        <f t="shared" si="658"/>
        <v>134390</v>
      </c>
      <c r="G383" s="143">
        <f t="shared" si="658"/>
        <v>287141</v>
      </c>
      <c r="H383" s="143">
        <f t="shared" si="658"/>
        <v>113078</v>
      </c>
      <c r="I383" s="143">
        <f t="shared" si="658"/>
        <v>167282</v>
      </c>
      <c r="J383" s="143">
        <f t="shared" si="658"/>
        <v>70577</v>
      </c>
      <c r="K383" s="143">
        <f t="shared" si="658"/>
        <v>82237</v>
      </c>
      <c r="L383" s="143">
        <f t="shared" si="658"/>
        <v>995776</v>
      </c>
      <c r="M383" s="143">
        <f t="shared" si="658"/>
        <v>2963</v>
      </c>
      <c r="N383" s="143">
        <f t="shared" si="658"/>
        <v>12413</v>
      </c>
      <c r="O383" s="143">
        <f t="shared" si="658"/>
        <v>18709</v>
      </c>
      <c r="P383" s="143">
        <f t="shared" si="658"/>
        <v>9261</v>
      </c>
      <c r="Q383" s="143">
        <f t="shared" si="658"/>
        <v>20494</v>
      </c>
      <c r="R383" s="143">
        <f t="shared" si="658"/>
        <v>13195</v>
      </c>
      <c r="S383" s="143">
        <f t="shared" si="658"/>
        <v>3420</v>
      </c>
      <c r="T383" s="143">
        <f t="shared" si="658"/>
        <v>8378</v>
      </c>
      <c r="U383" s="143">
        <f t="shared" si="658"/>
        <v>6518</v>
      </c>
      <c r="V383" s="143">
        <f t="shared" si="658"/>
        <v>2944</v>
      </c>
      <c r="W383" s="143"/>
      <c r="X383" s="143"/>
      <c r="Y383" s="143">
        <f t="shared" ref="Y383:AN383" si="659">(Y125+Y100)-(Y382+Y381)</f>
        <v>16702</v>
      </c>
      <c r="Z383" s="143">
        <f t="shared" si="659"/>
        <v>27619</v>
      </c>
      <c r="AA383" s="143">
        <f t="shared" si="659"/>
        <v>14618</v>
      </c>
      <c r="AB383" s="143">
        <f t="shared" si="659"/>
        <v>8784</v>
      </c>
      <c r="AC383" s="143">
        <f t="shared" si="659"/>
        <v>28386</v>
      </c>
      <c r="AD383" s="143">
        <f t="shared" si="659"/>
        <v>14192</v>
      </c>
      <c r="AE383" s="143">
        <f t="shared" si="659"/>
        <v>2950</v>
      </c>
      <c r="AF383" s="143">
        <f t="shared" si="659"/>
        <v>24270</v>
      </c>
      <c r="AG383" s="143">
        <f t="shared" si="659"/>
        <v>240968</v>
      </c>
      <c r="AH383" s="143">
        <f t="shared" si="659"/>
        <v>142048</v>
      </c>
      <c r="AI383" s="143">
        <f t="shared" si="659"/>
        <v>93768</v>
      </c>
      <c r="AJ383" s="143">
        <f t="shared" si="659"/>
        <v>16863</v>
      </c>
      <c r="AK383" s="143">
        <f t="shared" si="659"/>
        <v>21710</v>
      </c>
      <c r="AL383" s="143">
        <f t="shared" si="659"/>
        <v>4212</v>
      </c>
      <c r="AM383" s="143">
        <f t="shared" si="659"/>
        <v>42785</v>
      </c>
      <c r="AN383" s="143">
        <f t="shared" si="659"/>
        <v>1279529</v>
      </c>
      <c r="AQ383" s="143">
        <f>(AQ125+AQ100)-(AQ382+AQ381)</f>
        <v>10279.625</v>
      </c>
      <c r="AR383" s="143">
        <f>(AR125+AR100)-(AR382+AR381)</f>
        <v>13560.611111111111</v>
      </c>
      <c r="AS383" s="143">
        <f>(AS125+AS100)-(AS382+AS381)</f>
        <v>20668.428571428572</v>
      </c>
      <c r="AT383" s="143">
        <f>(AT125+AT100)-(AT382+AT381)</f>
        <v>8569.0909090909081</v>
      </c>
      <c r="AU383" s="143">
        <f>(AU125+AU100)-(AU382+AU381)</f>
        <v>14296</v>
      </c>
      <c r="AV383" s="143">
        <f t="shared" ref="AV383" si="660">(AV125+AV100)-(AV382+AV381)</f>
        <v>44409.310344827587</v>
      </c>
      <c r="AX383" s="143">
        <f>(AX125+AX100)-(AX382+AX381)</f>
        <v>95079</v>
      </c>
      <c r="AY383" s="143">
        <f>(AY125+AY100)-(AY382+AY381)</f>
        <v>12870.5</v>
      </c>
      <c r="AZ383" s="143">
        <f>(AZ125+AZ100)-(AZ382+AZ381)</f>
        <v>20936</v>
      </c>
      <c r="BA383" s="143">
        <f>(BA125+BA100)-(BA382+BA381)</f>
        <v>8824</v>
      </c>
      <c r="BB383" s="143">
        <f>(BB125+BB100)-(BB382+BB381)</f>
        <v>4375</v>
      </c>
      <c r="BC383" s="143">
        <f t="shared" ref="BC383" si="661">(BC125+BC100)-(BC382+BC381)</f>
        <v>17530</v>
      </c>
    </row>
  </sheetData>
  <hyperlinks>
    <hyperlink ref="W8" location="EIT_and_Tairawhiti_merger" display="Tairawhiti Polytechnic                  "/>
    <hyperlink ref="P8" location="EIT_and_Tairawhiti_merger" display="Eastern Institute of Technology"/>
    <hyperlink ref="X8" location="Lincoln_and_Telford_merger" display="Telford Rural Polytechnic"/>
    <hyperlink ref="E8" location="Lincoln" display="Lincoln University"/>
    <hyperlink ref="H8" location="UC_Earthquake_Impacts" display="University of Canterbury"/>
    <hyperlink ref="O8" location="CPIT_Earthquake_Impacts" display="Christchurch Polytechnic Institute of Technology"/>
    <hyperlink ref="AH8" location="Metro_ITPs" display="Metro ITP"/>
    <hyperlink ref="AI8" location="Regional_ITPs" display="Rural ITP"/>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DC4691BF00A443899034738234036697" version="1.0.0">
  <systemFields>
    <field name="Objective-Id">
      <value order="0">A1718010</value>
    </field>
    <field name="Objective-Title">
      <value order="0">TEI audited financial information and performance_updated 21062021</value>
    </field>
    <field name="Objective-Description">
      <value order="0"/>
    </field>
    <field name="Objective-CreationStamp">
      <value order="0">2021-06-21T02:17:28Z</value>
    </field>
    <field name="Objective-IsApproved">
      <value order="0">false</value>
    </field>
    <field name="Objective-IsPublished">
      <value order="0">false</value>
    </field>
    <field name="Objective-DatePublished">
      <value order="0"/>
    </field>
    <field name="Objective-ModificationStamp">
      <value order="0">2021-06-25T00:57:47Z</value>
    </field>
    <field name="Objective-Owner">
      <value order="0">Michael David</value>
    </field>
    <field name="Objective-Path">
      <value order="0">Objective Global Folder:TEC Global Folder (fA27):Tertiary Education Organisations:Sector:TO-B- FINANCIAL MONITORING -NO-T:1.MCO web updates</value>
    </field>
    <field name="Objective-Parent">
      <value order="0">1.MCO web updates</value>
    </field>
    <field name="Objective-State">
      <value order="0">Being Edited</value>
    </field>
    <field name="Objective-VersionId">
      <value order="0">vA3837172</value>
    </field>
    <field name="Objective-Version">
      <value order="0">0.4</value>
    </field>
    <field name="Objective-VersionNumber">
      <value order="0">4</value>
    </field>
    <field name="Objective-VersionComment">
      <value order="0"/>
    </field>
    <field name="Objective-FileNumber">
      <value order="0">TO-B-16/06-6266</value>
    </field>
    <field name="Objective-Classification">
      <value order="0"/>
    </field>
    <field name="Objective-Caveats">
      <value order="0"/>
    </field>
  </systemFields>
  <catalogues>
    <catalogue name="Document Type Catalogue" type="type" ori="id:cA6">
      <field name="Objective-Reference">
        <value order="0"/>
      </field>
      <field name="Objective-Date">
        <value order="0"/>
      </field>
      <field name="Objective-Action">
        <value order="0"/>
      </field>
      <field name="Objective-Responsible">
        <value order="0"/>
      </field>
      <field name="Objective-Financial Year">
        <value order="0"/>
      </field>
      <field name="Objective-Calendar Year">
        <value order="0"/>
      </field>
      <field name="Objective-EDUMIS Number">
        <value order="0"/>
      </field>
      <field name="Objective-Sub Sector">
        <value order="0"/>
      </field>
      <field name="Objective-Fund Name">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DC4691BF00A44389903473823403669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Sheet1</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Metro_ITPs</vt:lpstr>
      <vt:lpstr>Regional_ITPs</vt:lpstr>
      <vt:lpstr>Tai_Poutini_Polytechnic</vt:lpstr>
    </vt:vector>
  </TitlesOfParts>
  <Company>Tertiary Education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TEI financial information by year</dc:title>
  <dc:creator>TEC</dc:creator>
  <cp:lastModifiedBy>Michael David</cp:lastModifiedBy>
  <cp:lastPrinted>2016-09-27T20:33:44Z</cp:lastPrinted>
  <dcterms:created xsi:type="dcterms:W3CDTF">2015-09-04T01:36:44Z</dcterms:created>
  <dcterms:modified xsi:type="dcterms:W3CDTF">2021-06-25T03:30:16Z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A1718010</vt:lpwstr>
  </property>
  <property fmtid="{D5CDD505-2E9C-101B-9397-08002B2CF9AE}" pid="4" name="Objective-Title">
    <vt:lpwstr>TEI audited financial information and performance_updated 25062021</vt:lpwstr>
  </property>
  <property fmtid="{D5CDD505-2E9C-101B-9397-08002B2CF9AE}" pid="5" name="Objective-Comment">
    <vt:lpwstr/>
  </property>
  <property fmtid="{D5CDD505-2E9C-101B-9397-08002B2CF9AE}" pid="6" name="Objective-CreationStamp">
    <vt:filetime>2021-06-21T02:17:36Z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2021-06-25T03:30:59Z</vt:filetime>
  </property>
  <property fmtid="{D5CDD505-2E9C-101B-9397-08002B2CF9AE}" pid="11" name="Objective-Owner">
    <vt:lpwstr>Michael David</vt:lpwstr>
  </property>
  <property fmtid="{D5CDD505-2E9C-101B-9397-08002B2CF9AE}" pid="12" name="Objective-Path">
    <vt:lpwstr>Objective Global Folder:TEC Global Folder (fA27):Tertiary Education Organisations:Sector:TO-B- FINANCIAL MONITORING -NO-T:1.MCO web updates:</vt:lpwstr>
  </property>
  <property fmtid="{D5CDD505-2E9C-101B-9397-08002B2CF9AE}" pid="13" name="Objective-Parent">
    <vt:lpwstr>1.MCO web updates</vt:lpwstr>
  </property>
  <property fmtid="{D5CDD505-2E9C-101B-9397-08002B2CF9AE}" pid="14" name="Objective-State">
    <vt:lpwstr>Being Drafted</vt:lpwstr>
  </property>
  <property fmtid="{D5CDD505-2E9C-101B-9397-08002B2CF9AE}" pid="15" name="Objective-Version">
    <vt:lpwstr>0.4</vt:lpwstr>
  </property>
  <property fmtid="{D5CDD505-2E9C-101B-9397-08002B2CF9AE}" pid="16" name="Objective-VersionNumber">
    <vt:r8>4</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none]</vt:lpwstr>
  </property>
  <property fmtid="{D5CDD505-2E9C-101B-9397-08002B2CF9AE}" pid="20" name="Objective-Caveats">
    <vt:lpwstr/>
  </property>
  <property fmtid="{D5CDD505-2E9C-101B-9397-08002B2CF9AE}" pid="21" name="Objective-Reference [system]">
    <vt:lpwstr/>
  </property>
  <property fmtid="{D5CDD505-2E9C-101B-9397-08002B2CF9AE}" pid="22" name="Objective-Date [system]">
    <vt:lpwstr/>
  </property>
  <property fmtid="{D5CDD505-2E9C-101B-9397-08002B2CF9AE}" pid="23" name="Objective-Action [system]">
    <vt:lpwstr/>
  </property>
  <property fmtid="{D5CDD505-2E9C-101B-9397-08002B2CF9AE}" pid="24" name="Objective-Responsible [system]">
    <vt:lpwstr/>
  </property>
  <property fmtid="{D5CDD505-2E9C-101B-9397-08002B2CF9AE}" pid="25" name="Objective-Financial Year [system]">
    <vt:lpwstr/>
  </property>
  <property fmtid="{D5CDD505-2E9C-101B-9397-08002B2CF9AE}" pid="26" name="Objective-Calendar Year [system]">
    <vt:lpwstr/>
  </property>
  <property fmtid="{D5CDD505-2E9C-101B-9397-08002B2CF9AE}" pid="27" name="Objective-EDUMIS Number [system]">
    <vt:lpwstr/>
  </property>
  <property fmtid="{D5CDD505-2E9C-101B-9397-08002B2CF9AE}" pid="28" name="Objective-Sub Sector [system]">
    <vt:lpwstr/>
  </property>
  <property fmtid="{D5CDD505-2E9C-101B-9397-08002B2CF9AE}" pid="29" name="Objective-Description">
    <vt:lpwstr/>
  </property>
  <property fmtid="{D5CDD505-2E9C-101B-9397-08002B2CF9AE}" pid="30" name="Objective-VersionId">
    <vt:lpwstr>vA3837172</vt:lpwstr>
  </property>
  <property fmtid="{D5CDD505-2E9C-101B-9397-08002B2CF9AE}" pid="31" name="Objective-Fund Name">
    <vt:lpwstr/>
  </property>
  <property fmtid="{D5CDD505-2E9C-101B-9397-08002B2CF9AE}" pid="32" name="Objective-Sub Sector">
    <vt:lpwstr/>
  </property>
  <property fmtid="{D5CDD505-2E9C-101B-9397-08002B2CF9AE}" pid="33" name="Objective-Reference">
    <vt:lpwstr/>
  </property>
  <property fmtid="{D5CDD505-2E9C-101B-9397-08002B2CF9AE}" pid="34" name="Objective-Financial Year">
    <vt:lpwstr/>
  </property>
  <property fmtid="{D5CDD505-2E9C-101B-9397-08002B2CF9AE}" pid="35" name="Objective-EDUMIS Number">
    <vt:lpwstr/>
  </property>
  <property fmtid="{D5CDD505-2E9C-101B-9397-08002B2CF9AE}" pid="36" name="Objective-Action">
    <vt:lpwstr/>
  </property>
  <property fmtid="{D5CDD505-2E9C-101B-9397-08002B2CF9AE}" pid="37" name="Objective-Calendar Year">
    <vt:lpwstr/>
  </property>
  <property fmtid="{D5CDD505-2E9C-101B-9397-08002B2CF9AE}" pid="38" name="Objective-Date">
    <vt:lpwstr/>
  </property>
  <property fmtid="{D5CDD505-2E9C-101B-9397-08002B2CF9AE}" pid="39" name="Objective-Responsible">
    <vt:lpwstr/>
  </property>
  <property fmtid="{D5CDD505-2E9C-101B-9397-08002B2CF9AE}" pid="40" name="Objective-Fund Name [system]">
    <vt:lpwstr/>
  </property>
  <property fmtid="{D5CDD505-2E9C-101B-9397-08002B2CF9AE}" pid="41" name="Objective-Connect Creator">
    <vt:lpwstr/>
  </property>
</Properties>
</file>